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60" windowWidth="19440" windowHeight="7695" tabRatio="734"/>
  </bookViews>
  <sheets>
    <sheet name="BánHàng_ThuTiền" sheetId="11" r:id="rId1"/>
    <sheet name="MuaHàng_ThanhToán" sheetId="2" r:id="rId2"/>
    <sheet name="DanhMụcHH" sheetId="1" r:id="rId3"/>
    <sheet name="NghiệpVụKhác" sheetId="12" r:id="rId4"/>
    <sheet name="BáoCáoHàngHóa" sheetId="13" r:id="rId5"/>
    <sheet name="BáoCáoTổngHợp" sheetId="15" r:id="rId6"/>
  </sheets>
  <externalReferences>
    <externalReference r:id="rId7"/>
  </externalReferences>
  <definedNames>
    <definedName name="_xlnm._FilterDatabase" localSheetId="4" hidden="1">BáoCáoHàngHóa!$B$5:$B$2031</definedName>
    <definedName name="DiaChi">"Địa Chỉ:"</definedName>
    <definedName name="TenDonVi">"Tên đơn vị: CÔNG TY TNHH THƯƠNG MẠI DỊCH VỤ KHANG HƯNG THỊNH"</definedName>
  </definedNames>
  <calcPr calcId="145621"/>
</workbook>
</file>

<file path=xl/calcChain.xml><?xml version="1.0" encoding="utf-8"?>
<calcChain xmlns="http://schemas.openxmlformats.org/spreadsheetml/2006/main">
  <c r="I1070" i="13" l="1"/>
  <c r="I1086" i="13"/>
  <c r="C1090" i="13"/>
  <c r="K1092" i="13"/>
  <c r="C1098" i="13"/>
  <c r="K1100" i="13"/>
  <c r="C1106" i="13"/>
  <c r="K1108" i="13"/>
  <c r="C1114" i="13"/>
  <c r="K1116" i="13"/>
  <c r="C1122" i="13"/>
  <c r="K1124" i="13"/>
  <c r="C1130" i="13"/>
  <c r="H1134" i="13"/>
  <c r="H1138" i="13"/>
  <c r="H1142" i="13"/>
  <c r="H1146" i="13"/>
  <c r="H1150" i="13"/>
  <c r="H1154" i="13"/>
  <c r="H1158" i="13"/>
  <c r="H1162" i="13"/>
  <c r="H1166" i="13"/>
  <c r="H1170" i="13"/>
  <c r="H1174" i="13"/>
  <c r="H1178" i="13"/>
  <c r="H1182" i="13"/>
  <c r="H1186" i="13"/>
  <c r="H1190" i="13"/>
  <c r="H1194" i="13"/>
  <c r="H1198" i="13"/>
  <c r="H1202" i="13"/>
  <c r="H1206" i="13"/>
  <c r="H1210" i="13"/>
  <c r="H1214" i="13"/>
  <c r="J1216" i="13"/>
  <c r="J1218" i="13"/>
  <c r="J1220" i="13"/>
  <c r="J1222" i="13"/>
  <c r="J1224" i="13"/>
  <c r="J1226" i="13"/>
  <c r="J1228" i="13"/>
  <c r="J1230" i="13"/>
  <c r="J1232" i="13"/>
  <c r="J1234" i="13"/>
  <c r="J1236" i="13"/>
  <c r="J1238" i="13"/>
  <c r="J1240" i="13"/>
  <c r="J1242" i="13"/>
  <c r="J1244" i="13"/>
  <c r="J1246" i="13"/>
  <c r="J1248" i="13"/>
  <c r="J1250" i="13"/>
  <c r="J1252" i="13"/>
  <c r="J1254" i="13"/>
  <c r="J1256" i="13"/>
  <c r="J1258" i="13"/>
  <c r="J1260" i="13"/>
  <c r="J1262" i="13"/>
  <c r="J1264" i="13"/>
  <c r="J1266" i="13"/>
  <c r="J1268" i="13"/>
  <c r="J1270" i="13"/>
  <c r="J1272" i="13"/>
  <c r="J1274" i="13"/>
  <c r="J1276" i="13"/>
  <c r="J1278" i="13"/>
  <c r="J1280" i="13"/>
  <c r="J1282" i="13"/>
  <c r="J1284" i="13"/>
  <c r="J1286" i="13"/>
  <c r="J1288" i="13"/>
  <c r="J1290" i="13"/>
  <c r="J1292" i="13"/>
  <c r="J1294" i="13"/>
  <c r="J1296" i="13"/>
  <c r="J1298" i="13"/>
  <c r="J1300" i="13"/>
  <c r="J1302" i="13"/>
  <c r="J1304" i="13"/>
  <c r="J1306" i="13"/>
  <c r="J1308" i="13"/>
  <c r="J1310" i="13"/>
  <c r="J1312" i="13"/>
  <c r="J1314" i="13"/>
  <c r="J1316" i="13"/>
  <c r="J1318" i="13"/>
  <c r="J1320" i="13"/>
  <c r="J1322" i="13"/>
  <c r="J1324" i="13"/>
  <c r="J1326" i="13"/>
  <c r="J1328" i="13"/>
  <c r="J1330" i="13"/>
  <c r="J1332" i="13"/>
  <c r="J1334" i="13"/>
  <c r="J1336" i="13"/>
  <c r="J1338" i="13"/>
  <c r="J1340" i="13"/>
  <c r="J1342" i="13"/>
  <c r="J1344" i="13"/>
  <c r="J1346" i="13"/>
  <c r="J1348" i="13"/>
  <c r="J1350" i="13"/>
  <c r="J1352" i="13"/>
  <c r="J1354" i="13"/>
  <c r="J1356" i="13"/>
  <c r="J1358" i="13"/>
  <c r="J1360" i="13"/>
  <c r="J1362" i="13"/>
  <c r="J1364" i="13"/>
  <c r="J1366" i="13"/>
  <c r="J1368" i="13"/>
  <c r="J1370" i="13"/>
  <c r="J1372" i="13"/>
  <c r="J1374" i="13"/>
  <c r="J1376" i="13"/>
  <c r="J1378" i="13"/>
  <c r="J1380" i="13"/>
  <c r="J1382" i="13"/>
  <c r="J1384" i="13"/>
  <c r="J1386" i="13"/>
  <c r="C1388" i="13"/>
  <c r="G1388" i="13"/>
  <c r="K1388" i="13"/>
  <c r="C1390" i="13"/>
  <c r="G1390" i="13"/>
  <c r="K1390" i="13"/>
  <c r="C1392" i="13"/>
  <c r="G1392" i="13"/>
  <c r="K1392" i="13"/>
  <c r="C1394" i="13"/>
  <c r="G1394" i="13"/>
  <c r="K1394" i="13"/>
  <c r="C1396" i="13"/>
  <c r="G1396" i="13"/>
  <c r="K1396" i="13"/>
  <c r="C1398" i="13"/>
  <c r="G1398" i="13"/>
  <c r="K1398" i="13"/>
  <c r="C1400" i="13"/>
  <c r="G1400" i="13"/>
  <c r="K1400" i="13"/>
  <c r="C1402" i="13"/>
  <c r="G1402" i="13"/>
  <c r="K1402" i="13"/>
  <c r="C1404" i="13"/>
  <c r="G1404" i="13"/>
  <c r="K1404" i="13"/>
  <c r="C1406" i="13"/>
  <c r="G1406" i="13"/>
  <c r="K1406" i="13"/>
  <c r="C1408" i="13"/>
  <c r="G1408" i="13"/>
  <c r="K1408" i="13"/>
  <c r="C1410" i="13"/>
  <c r="G1410" i="13"/>
  <c r="K1410" i="13"/>
  <c r="C1412" i="13"/>
  <c r="G1412" i="13"/>
  <c r="K1412" i="13"/>
  <c r="C1414" i="13"/>
  <c r="G1414" i="13"/>
  <c r="K1414" i="13"/>
  <c r="C1416" i="13"/>
  <c r="G1416" i="13"/>
  <c r="K1416" i="13"/>
  <c r="C1418" i="13"/>
  <c r="G1418" i="13"/>
  <c r="K1418" i="13"/>
  <c r="C1420" i="13"/>
  <c r="G1420" i="13"/>
  <c r="K1420" i="13"/>
  <c r="C1422" i="13"/>
  <c r="G1422" i="13"/>
  <c r="K1422" i="13"/>
  <c r="C1424" i="13"/>
  <c r="G1424" i="13"/>
  <c r="K1424" i="13"/>
  <c r="C1426" i="13"/>
  <c r="G1426" i="13"/>
  <c r="K1426" i="13"/>
  <c r="C1428" i="13"/>
  <c r="G1428" i="13"/>
  <c r="K1428" i="13"/>
  <c r="C1430" i="13"/>
  <c r="G1430" i="13"/>
  <c r="K1430" i="13"/>
  <c r="C1432" i="13"/>
  <c r="G1432" i="13"/>
  <c r="K1432" i="13"/>
  <c r="C1434" i="13"/>
  <c r="G1434" i="13"/>
  <c r="K1434" i="13"/>
  <c r="C1436" i="13"/>
  <c r="G1436" i="13"/>
  <c r="K1436" i="13"/>
  <c r="C1438" i="13"/>
  <c r="G1438" i="13"/>
  <c r="K1438" i="13"/>
  <c r="C1440" i="13"/>
  <c r="G1440" i="13"/>
  <c r="K1440" i="13"/>
  <c r="C1442" i="13"/>
  <c r="G1442" i="13"/>
  <c r="K1442" i="13"/>
  <c r="C1444" i="13"/>
  <c r="G1444" i="13"/>
  <c r="K1444" i="13"/>
  <c r="C1446" i="13"/>
  <c r="G1446" i="13"/>
  <c r="K1446" i="13"/>
  <c r="C1448" i="13"/>
  <c r="G1448" i="13"/>
  <c r="K1448" i="13"/>
  <c r="C1450" i="13"/>
  <c r="G1450" i="13"/>
  <c r="K1450" i="13"/>
  <c r="C1452" i="13"/>
  <c r="G1452" i="13"/>
  <c r="K1452" i="13"/>
  <c r="C1454" i="13"/>
  <c r="G1454" i="13"/>
  <c r="K1454" i="13"/>
  <c r="C1456" i="13"/>
  <c r="G1456" i="13"/>
  <c r="K1456" i="13"/>
  <c r="C1458" i="13"/>
  <c r="G1458" i="13"/>
  <c r="K1458" i="13"/>
  <c r="C1460" i="13"/>
  <c r="G1460" i="13"/>
  <c r="K1460" i="13"/>
  <c r="C1462" i="13"/>
  <c r="G1462" i="13"/>
  <c r="K1462" i="13"/>
  <c r="C1464" i="13"/>
  <c r="G1464" i="13"/>
  <c r="K1464" i="13"/>
  <c r="C1466" i="13"/>
  <c r="G1466" i="13"/>
  <c r="K1466" i="13"/>
  <c r="C1468" i="13"/>
  <c r="G1468" i="13"/>
  <c r="K1468" i="13"/>
  <c r="C1470" i="13"/>
  <c r="G1470" i="13"/>
  <c r="K1470" i="13"/>
  <c r="C1472" i="13"/>
  <c r="G1472" i="13"/>
  <c r="K1472" i="13"/>
  <c r="C1474" i="13"/>
  <c r="G1474" i="13"/>
  <c r="K1474" i="13"/>
  <c r="C1476" i="13"/>
  <c r="G1476" i="13"/>
  <c r="K1476" i="13"/>
  <c r="C1478" i="13"/>
  <c r="G1478" i="13"/>
  <c r="K1478" i="13"/>
  <c r="C1480" i="13"/>
  <c r="G1480" i="13"/>
  <c r="K1480" i="13"/>
  <c r="C1482" i="13"/>
  <c r="G1482" i="13"/>
  <c r="K1482" i="13"/>
  <c r="C1484" i="13"/>
  <c r="G1484" i="13"/>
  <c r="K1484" i="13"/>
  <c r="C1486" i="13"/>
  <c r="G1486" i="13"/>
  <c r="K1486" i="13"/>
  <c r="C1488" i="13"/>
  <c r="G1488" i="13"/>
  <c r="K1488" i="13"/>
  <c r="C1490" i="13"/>
  <c r="G1490" i="13"/>
  <c r="K1490" i="13"/>
  <c r="C1492" i="13"/>
  <c r="G1492" i="13"/>
  <c r="K1492" i="13"/>
  <c r="C1494" i="13"/>
  <c r="G1494" i="13"/>
  <c r="K1494" i="13"/>
  <c r="C1496" i="13"/>
  <c r="G1496" i="13"/>
  <c r="K1496" i="13"/>
  <c r="C1498" i="13"/>
  <c r="G1498" i="13"/>
  <c r="K1498" i="13"/>
  <c r="C1500" i="13"/>
  <c r="G1500" i="13"/>
  <c r="K1500" i="13"/>
  <c r="C1502" i="13"/>
  <c r="G1502" i="13"/>
  <c r="K1502" i="13"/>
  <c r="C1504" i="13"/>
  <c r="G1504" i="13"/>
  <c r="K1504" i="13"/>
  <c r="C1506" i="13"/>
  <c r="G1506" i="13"/>
  <c r="K1506" i="13"/>
  <c r="C1508" i="13"/>
  <c r="G1508" i="13"/>
  <c r="K1508" i="13"/>
  <c r="C1510" i="13"/>
  <c r="G1510" i="13"/>
  <c r="K1510" i="13"/>
  <c r="C1512" i="13"/>
  <c r="G1512" i="13"/>
  <c r="K1512" i="13"/>
  <c r="C1514" i="13"/>
  <c r="G1514" i="13"/>
  <c r="K1514" i="13"/>
  <c r="C1516" i="13"/>
  <c r="G1516" i="13"/>
  <c r="K1516" i="13"/>
  <c r="C1518" i="13"/>
  <c r="G1518" i="13"/>
  <c r="K1518" i="13"/>
  <c r="C1520" i="13"/>
  <c r="G1520" i="13"/>
  <c r="K1520" i="13"/>
  <c r="C1522" i="13"/>
  <c r="G1522" i="13"/>
  <c r="K1522" i="13"/>
  <c r="C1524" i="13"/>
  <c r="G1524" i="13"/>
  <c r="K1524" i="13"/>
  <c r="C1526" i="13"/>
  <c r="G1526" i="13"/>
  <c r="K1526" i="13"/>
  <c r="C1528" i="13"/>
  <c r="G1528" i="13"/>
  <c r="K1528" i="13"/>
  <c r="C1530" i="13"/>
  <c r="G1530" i="13"/>
  <c r="K1530" i="13"/>
  <c r="C1532" i="13"/>
  <c r="G1532" i="13"/>
  <c r="K1532" i="13"/>
  <c r="C1534" i="13"/>
  <c r="G1534" i="13"/>
  <c r="K1534" i="13"/>
  <c r="C1536" i="13"/>
  <c r="G1536" i="13"/>
  <c r="K1536" i="13"/>
  <c r="C1538" i="13"/>
  <c r="G1538" i="13"/>
  <c r="K1538" i="13"/>
  <c r="C1540" i="13"/>
  <c r="G1540" i="13"/>
  <c r="K1540" i="13"/>
  <c r="C1542" i="13"/>
  <c r="G1542" i="13"/>
  <c r="K1542" i="13"/>
  <c r="C1544" i="13"/>
  <c r="G1544" i="13"/>
  <c r="K1544" i="13"/>
  <c r="C1546" i="13"/>
  <c r="G1546" i="13"/>
  <c r="K1546" i="13"/>
  <c r="C1548" i="13"/>
  <c r="G1548" i="13"/>
  <c r="K1548" i="13"/>
  <c r="C1550" i="13"/>
  <c r="G1550" i="13"/>
  <c r="K1550" i="13"/>
  <c r="C1552" i="13"/>
  <c r="G1552" i="13"/>
  <c r="K1552" i="13"/>
  <c r="C1554" i="13"/>
  <c r="G1554" i="13"/>
  <c r="K1554" i="13"/>
  <c r="C1556" i="13"/>
  <c r="G1556" i="13"/>
  <c r="K1556" i="13"/>
  <c r="C1558" i="13"/>
  <c r="G1558" i="13"/>
  <c r="K1558" i="13"/>
  <c r="C1560" i="13"/>
  <c r="G1560" i="13"/>
  <c r="K1560" i="13"/>
  <c r="C1562" i="13"/>
  <c r="G1562" i="13"/>
  <c r="K1562" i="13"/>
  <c r="C1564" i="13"/>
  <c r="G1564" i="13"/>
  <c r="K1564" i="13"/>
  <c r="C1566" i="13"/>
  <c r="G1566" i="13"/>
  <c r="K1566" i="13"/>
  <c r="C1568" i="13"/>
  <c r="G1568" i="13"/>
  <c r="K1568" i="13"/>
  <c r="C1570" i="13"/>
  <c r="G1570" i="13"/>
  <c r="K1570" i="13"/>
  <c r="C1572" i="13"/>
  <c r="G1572" i="13"/>
  <c r="K1572" i="13"/>
  <c r="C1574" i="13"/>
  <c r="G1574" i="13"/>
  <c r="K1574" i="13"/>
  <c r="C1576" i="13"/>
  <c r="G1576" i="13"/>
  <c r="K1576" i="13"/>
  <c r="C1578" i="13"/>
  <c r="G1578" i="13"/>
  <c r="K1578" i="13"/>
  <c r="C1580" i="13"/>
  <c r="G1580" i="13"/>
  <c r="K1580" i="13"/>
  <c r="C1582" i="13"/>
  <c r="G1582" i="13"/>
  <c r="K1582" i="13"/>
  <c r="C1584" i="13"/>
  <c r="G1584" i="13"/>
  <c r="K1584" i="13"/>
  <c r="C1586" i="13"/>
  <c r="G1586" i="13"/>
  <c r="K1586" i="13"/>
  <c r="C1588" i="13"/>
  <c r="G1588" i="13"/>
  <c r="K1588" i="13"/>
  <c r="C1590" i="13"/>
  <c r="G1590" i="13"/>
  <c r="K1590" i="13"/>
  <c r="C1592" i="13"/>
  <c r="G1592" i="13"/>
  <c r="K1592" i="13"/>
  <c r="C1594" i="13"/>
  <c r="G1594" i="13"/>
  <c r="K1594" i="13"/>
  <c r="C1596" i="13"/>
  <c r="G1596" i="13"/>
  <c r="K1596" i="13"/>
  <c r="C1598" i="13"/>
  <c r="G1598" i="13"/>
  <c r="K1598" i="13"/>
  <c r="C1600" i="13"/>
  <c r="G1600" i="13"/>
  <c r="K1600" i="13"/>
  <c r="C1602" i="13"/>
  <c r="G1602" i="13"/>
  <c r="K1602" i="13"/>
  <c r="C1604" i="13"/>
  <c r="G1604" i="13"/>
  <c r="K1604" i="13"/>
  <c r="C1606" i="13"/>
  <c r="G1606" i="13"/>
  <c r="K1606" i="13"/>
  <c r="C1608" i="13"/>
  <c r="G1608" i="13"/>
  <c r="K1608" i="13"/>
  <c r="C1610" i="13"/>
  <c r="G1610" i="13"/>
  <c r="K1610" i="13"/>
  <c r="C1612" i="13"/>
  <c r="G1612" i="13"/>
  <c r="K1612" i="13"/>
  <c r="C1614" i="13"/>
  <c r="G1614" i="13"/>
  <c r="K1614" i="13"/>
  <c r="C1616" i="13"/>
  <c r="G1616" i="13"/>
  <c r="K1616" i="13"/>
  <c r="C1618" i="13"/>
  <c r="G1618" i="13"/>
  <c r="K1618" i="13"/>
  <c r="C1620" i="13"/>
  <c r="G1620" i="13"/>
  <c r="K1620" i="13"/>
  <c r="C1622" i="13"/>
  <c r="G1622" i="13"/>
  <c r="K1622" i="13"/>
  <c r="C1624" i="13"/>
  <c r="G1624" i="13"/>
  <c r="K1624" i="13"/>
  <c r="C1626" i="13"/>
  <c r="G1626" i="13"/>
  <c r="K1626" i="13"/>
  <c r="C1628" i="13"/>
  <c r="G1628" i="13"/>
  <c r="K1628" i="13"/>
  <c r="C1630" i="13"/>
  <c r="G1630" i="13"/>
  <c r="K1630" i="13"/>
  <c r="C1632" i="13"/>
  <c r="G1632" i="13"/>
  <c r="K1632" i="13"/>
  <c r="C1634" i="13"/>
  <c r="G1634" i="13"/>
  <c r="K1634" i="13"/>
  <c r="C1636" i="13"/>
  <c r="G1636" i="13"/>
  <c r="K1636" i="13"/>
  <c r="C1638" i="13"/>
  <c r="G1638" i="13"/>
  <c r="K1638" i="13"/>
  <c r="C1640" i="13"/>
  <c r="G1640" i="13"/>
  <c r="K1640" i="13"/>
  <c r="C1642" i="13"/>
  <c r="G1642" i="13"/>
  <c r="K1642" i="13"/>
  <c r="C1644" i="13"/>
  <c r="G1644" i="13"/>
  <c r="K1644" i="13"/>
  <c r="C1646" i="13"/>
  <c r="G1646" i="13"/>
  <c r="K1646" i="13"/>
  <c r="C1648" i="13"/>
  <c r="G1648" i="13"/>
  <c r="K1648" i="13"/>
  <c r="C1650" i="13"/>
  <c r="G1650" i="13"/>
  <c r="K1650" i="13"/>
  <c r="C1652" i="13"/>
  <c r="G1652" i="13"/>
  <c r="K1652" i="13"/>
  <c r="C1654" i="13"/>
  <c r="G1654" i="13"/>
  <c r="K1654" i="13"/>
  <c r="C1656" i="13"/>
  <c r="G1656" i="13"/>
  <c r="K1656" i="13"/>
  <c r="C1658" i="13"/>
  <c r="G1658" i="13"/>
  <c r="K1658" i="13"/>
  <c r="C1660" i="13"/>
  <c r="G1660" i="13"/>
  <c r="K1660" i="13"/>
  <c r="C1662" i="13"/>
  <c r="G1662" i="13"/>
  <c r="K1662" i="13"/>
  <c r="C1664" i="13"/>
  <c r="G1664" i="13"/>
  <c r="K1664" i="13"/>
  <c r="C1666" i="13"/>
  <c r="G1666" i="13"/>
  <c r="K1666" i="13"/>
  <c r="C1668" i="13"/>
  <c r="G1668" i="13"/>
  <c r="K1668" i="13"/>
  <c r="C1670" i="13"/>
  <c r="G1670" i="13"/>
  <c r="K1670" i="13"/>
  <c r="C1672" i="13"/>
  <c r="G1672" i="13"/>
  <c r="K1672" i="13"/>
  <c r="C1674" i="13"/>
  <c r="G1674" i="13"/>
  <c r="K1674" i="13"/>
  <c r="C1676" i="13"/>
  <c r="G1676" i="13"/>
  <c r="K1676" i="13"/>
  <c r="C1678" i="13"/>
  <c r="G1678" i="13"/>
  <c r="K1678" i="13"/>
  <c r="C1680" i="13"/>
  <c r="G1680" i="13"/>
  <c r="K1680" i="13"/>
  <c r="C1682" i="13"/>
  <c r="G1682" i="13"/>
  <c r="K1682" i="13"/>
  <c r="C1684" i="13"/>
  <c r="G1684" i="13"/>
  <c r="K1684" i="13"/>
  <c r="C1686" i="13"/>
  <c r="G1686" i="13"/>
  <c r="K1686" i="13"/>
  <c r="C1688" i="13"/>
  <c r="G1688" i="13"/>
  <c r="K1688" i="13"/>
  <c r="C1690" i="13"/>
  <c r="G1690" i="13"/>
  <c r="K1690" i="13"/>
  <c r="C1692" i="13"/>
  <c r="G1692" i="13"/>
  <c r="K1692" i="13"/>
  <c r="C1694" i="13"/>
  <c r="G1694" i="13"/>
  <c r="K1694" i="13"/>
  <c r="C1696" i="13"/>
  <c r="G1696" i="13"/>
  <c r="K1696" i="13"/>
  <c r="C1698" i="13"/>
  <c r="G1698" i="13"/>
  <c r="K1698" i="13"/>
  <c r="C1700" i="13"/>
  <c r="G1700" i="13"/>
  <c r="K1700" i="13"/>
  <c r="C1702" i="13"/>
  <c r="G1702" i="13"/>
  <c r="K1702" i="13"/>
  <c r="C1704" i="13"/>
  <c r="G1704" i="13"/>
  <c r="K1704" i="13"/>
  <c r="C1706" i="13"/>
  <c r="G1706" i="13"/>
  <c r="K1706" i="13"/>
  <c r="C1708" i="13"/>
  <c r="G1708" i="13"/>
  <c r="K1708" i="13"/>
  <c r="C1710" i="13"/>
  <c r="G1710" i="13"/>
  <c r="K1710" i="13"/>
  <c r="C1712" i="13"/>
  <c r="G1712" i="13"/>
  <c r="K1712" i="13"/>
  <c r="C1714" i="13"/>
  <c r="G1714" i="13"/>
  <c r="K1714" i="13"/>
  <c r="C1716" i="13"/>
  <c r="G1716" i="13"/>
  <c r="K1716" i="13"/>
  <c r="C1718" i="13"/>
  <c r="G1718" i="13"/>
  <c r="K1718" i="13"/>
  <c r="C1720" i="13"/>
  <c r="G1720" i="13"/>
  <c r="K1720" i="13"/>
  <c r="C1722" i="13"/>
  <c r="G1722" i="13"/>
  <c r="K1722" i="13"/>
  <c r="C1724" i="13"/>
  <c r="G1724" i="13"/>
  <c r="K1724" i="13"/>
  <c r="C1726" i="13"/>
  <c r="G1726" i="13"/>
  <c r="K1726" i="13"/>
  <c r="C1728" i="13"/>
  <c r="E1728" i="13"/>
  <c r="G1728" i="13"/>
  <c r="I1728" i="13"/>
  <c r="K1728" i="13"/>
  <c r="M1728" i="13"/>
  <c r="C1730" i="13"/>
  <c r="E1730" i="13"/>
  <c r="G1730" i="13"/>
  <c r="I1730" i="13"/>
  <c r="K1730" i="13"/>
  <c r="M1730" i="13"/>
  <c r="C1732" i="13"/>
  <c r="E1732" i="13"/>
  <c r="G1732" i="13"/>
  <c r="I1732" i="13"/>
  <c r="K1732" i="13"/>
  <c r="M1732" i="13"/>
  <c r="C1734" i="13"/>
  <c r="E1734" i="13"/>
  <c r="G1734" i="13"/>
  <c r="I1734" i="13"/>
  <c r="K1734" i="13"/>
  <c r="M1734" i="13"/>
  <c r="C1736" i="13"/>
  <c r="E1736" i="13"/>
  <c r="G1736" i="13"/>
  <c r="I1736" i="13"/>
  <c r="K1736" i="13"/>
  <c r="M1736" i="13"/>
  <c r="C1738" i="13"/>
  <c r="E1738" i="13"/>
  <c r="G1738" i="13"/>
  <c r="I1738" i="13"/>
  <c r="K1738" i="13"/>
  <c r="M1738" i="13"/>
  <c r="C1740" i="13"/>
  <c r="E1740" i="13"/>
  <c r="G1740" i="13"/>
  <c r="I1740" i="13"/>
  <c r="K1740" i="13"/>
  <c r="M1740" i="13"/>
  <c r="C1742" i="13"/>
  <c r="E1742" i="13"/>
  <c r="G1742" i="13"/>
  <c r="I1742" i="13"/>
  <c r="K1742" i="13"/>
  <c r="M1742" i="13"/>
  <c r="C1744" i="13"/>
  <c r="E1744" i="13"/>
  <c r="G1744" i="13"/>
  <c r="I1744" i="13"/>
  <c r="K1744" i="13"/>
  <c r="M1744" i="13"/>
  <c r="C1746" i="13"/>
  <c r="E1746" i="13"/>
  <c r="G1746" i="13"/>
  <c r="I1746" i="13"/>
  <c r="K1746" i="13"/>
  <c r="M1746" i="13"/>
  <c r="C1748" i="13"/>
  <c r="E1748" i="13"/>
  <c r="G1748" i="13"/>
  <c r="I1748" i="13"/>
  <c r="K1748" i="13"/>
  <c r="M1748" i="13"/>
  <c r="C1750" i="13"/>
  <c r="E1750" i="13"/>
  <c r="G1750" i="13"/>
  <c r="I1750" i="13"/>
  <c r="K1750" i="13"/>
  <c r="M1750" i="13"/>
  <c r="C1752" i="13"/>
  <c r="E1752" i="13"/>
  <c r="G1752" i="13"/>
  <c r="I1752" i="13"/>
  <c r="K1752" i="13"/>
  <c r="M1752" i="13"/>
  <c r="C1754" i="13"/>
  <c r="E1754" i="13"/>
  <c r="G1754" i="13"/>
  <c r="I1754" i="13"/>
  <c r="K1754" i="13"/>
  <c r="M1754" i="13"/>
  <c r="C1756" i="13"/>
  <c r="E1756" i="13"/>
  <c r="G1756" i="13"/>
  <c r="I1756" i="13"/>
  <c r="K1756" i="13"/>
  <c r="M1756" i="13"/>
  <c r="C1758" i="13"/>
  <c r="E1758" i="13"/>
  <c r="G1758" i="13"/>
  <c r="I1758" i="13"/>
  <c r="K1758" i="13"/>
  <c r="M1758" i="13"/>
  <c r="C1760" i="13"/>
  <c r="E1760" i="13"/>
  <c r="G1760" i="13"/>
  <c r="I1760" i="13"/>
  <c r="K1760" i="13"/>
  <c r="M1760" i="13"/>
  <c r="C1762" i="13"/>
  <c r="E1762" i="13"/>
  <c r="G1762" i="13"/>
  <c r="I1762" i="13"/>
  <c r="K1762" i="13"/>
  <c r="M1762" i="13"/>
  <c r="C1764" i="13"/>
  <c r="E1764" i="13"/>
  <c r="G1764" i="13"/>
  <c r="I1764" i="13"/>
  <c r="K1764" i="13"/>
  <c r="M1764" i="13"/>
  <c r="C1766" i="13"/>
  <c r="E1766" i="13"/>
  <c r="G1766" i="13"/>
  <c r="I1766" i="13"/>
  <c r="K1766" i="13"/>
  <c r="M1766" i="13"/>
  <c r="C1768" i="13"/>
  <c r="E1768" i="13"/>
  <c r="G1768" i="13"/>
  <c r="I1768" i="13"/>
  <c r="K1768" i="13"/>
  <c r="M1768" i="13"/>
  <c r="C1770" i="13"/>
  <c r="E1770" i="13"/>
  <c r="G1770" i="13"/>
  <c r="I1770" i="13"/>
  <c r="K1770" i="13"/>
  <c r="M1770" i="13"/>
  <c r="C1772" i="13"/>
  <c r="E1772" i="13"/>
  <c r="G1772" i="13"/>
  <c r="I1772" i="13"/>
  <c r="K1772" i="13"/>
  <c r="M1772" i="13"/>
  <c r="C1774" i="13"/>
  <c r="E1774" i="13"/>
  <c r="G1774" i="13"/>
  <c r="I1774" i="13"/>
  <c r="K1774" i="13"/>
  <c r="M1774" i="13"/>
  <c r="C1776" i="13"/>
  <c r="E1776" i="13"/>
  <c r="G1776" i="13"/>
  <c r="I1776" i="13"/>
  <c r="K1776" i="13"/>
  <c r="M1776" i="13"/>
  <c r="C1778" i="13"/>
  <c r="E1778" i="13"/>
  <c r="G1778" i="13"/>
  <c r="I1778" i="13"/>
  <c r="K1778" i="13"/>
  <c r="M1778" i="13"/>
  <c r="C1780" i="13"/>
  <c r="E1780" i="13"/>
  <c r="G1780" i="13"/>
  <c r="I1780" i="13"/>
  <c r="K1780" i="13"/>
  <c r="M1780" i="13"/>
  <c r="C1782" i="13"/>
  <c r="E1782" i="13"/>
  <c r="G1782" i="13"/>
  <c r="I1782" i="13"/>
  <c r="K1782" i="13"/>
  <c r="M1782" i="13"/>
  <c r="C1784" i="13"/>
  <c r="E1784" i="13"/>
  <c r="G1784" i="13"/>
  <c r="I1784" i="13"/>
  <c r="K1784" i="13"/>
  <c r="M1784" i="13"/>
  <c r="C1786" i="13"/>
  <c r="E1786" i="13"/>
  <c r="G1786" i="13"/>
  <c r="I1786" i="13"/>
  <c r="K1786" i="13"/>
  <c r="M1786" i="13"/>
  <c r="C1788" i="13"/>
  <c r="E1788" i="13"/>
  <c r="G1788" i="13"/>
  <c r="I1788" i="13"/>
  <c r="K1788" i="13"/>
  <c r="M1788" i="13"/>
  <c r="C1790" i="13"/>
  <c r="E1790" i="13"/>
  <c r="G1790" i="13"/>
  <c r="I1790" i="13"/>
  <c r="K1790" i="13"/>
  <c r="M1790" i="13"/>
  <c r="C1792" i="13"/>
  <c r="E1792" i="13"/>
  <c r="G1792" i="13"/>
  <c r="I1792" i="13"/>
  <c r="K1792" i="13"/>
  <c r="M1792" i="13"/>
  <c r="C1794" i="13"/>
  <c r="E1794" i="13"/>
  <c r="G1794" i="13"/>
  <c r="I1794" i="13"/>
  <c r="K1794" i="13"/>
  <c r="M1794" i="13"/>
  <c r="C1796" i="13"/>
  <c r="E1796" i="13"/>
  <c r="G1796" i="13"/>
  <c r="I1796" i="13"/>
  <c r="K1796" i="13"/>
  <c r="M1796" i="13"/>
  <c r="C1798" i="13"/>
  <c r="E1798" i="13"/>
  <c r="G1798" i="13"/>
  <c r="I1798" i="13"/>
  <c r="K1798" i="13"/>
  <c r="M1798" i="13"/>
  <c r="C1800" i="13"/>
  <c r="E1800" i="13"/>
  <c r="G1800" i="13"/>
  <c r="I1800" i="13"/>
  <c r="K1800" i="13"/>
  <c r="M1800" i="13"/>
  <c r="C1802" i="13"/>
  <c r="E1802" i="13"/>
  <c r="G1802" i="13"/>
  <c r="I1802" i="13"/>
  <c r="K1802" i="13"/>
  <c r="M1802" i="13"/>
  <c r="C1804" i="13"/>
  <c r="E1804" i="13"/>
  <c r="G1804" i="13"/>
  <c r="I1804" i="13"/>
  <c r="K1804" i="13"/>
  <c r="M1804" i="13"/>
  <c r="C1806" i="13"/>
  <c r="E1806" i="13"/>
  <c r="G1806" i="13"/>
  <c r="I1806" i="13"/>
  <c r="K1806" i="13"/>
  <c r="M1806" i="13"/>
  <c r="C1808" i="13"/>
  <c r="E1808" i="13"/>
  <c r="G1808" i="13"/>
  <c r="I1808" i="13"/>
  <c r="K1808" i="13"/>
  <c r="M1808" i="13"/>
  <c r="C1810" i="13"/>
  <c r="E1810" i="13"/>
  <c r="G1810" i="13"/>
  <c r="I1810" i="13"/>
  <c r="K1810" i="13"/>
  <c r="M1810" i="13"/>
  <c r="C1812" i="13"/>
  <c r="E1812" i="13"/>
  <c r="G1812" i="13"/>
  <c r="I1812" i="13"/>
  <c r="K1812" i="13"/>
  <c r="M1812" i="13"/>
  <c r="C1814" i="13"/>
  <c r="E1814" i="13"/>
  <c r="G1814" i="13"/>
  <c r="I1814" i="13"/>
  <c r="K1814" i="13"/>
  <c r="M1814" i="13"/>
  <c r="C1816" i="13"/>
  <c r="E1816" i="13"/>
  <c r="G1816" i="13"/>
  <c r="I1816" i="13"/>
  <c r="K1816" i="13"/>
  <c r="M1816" i="13"/>
  <c r="C1818" i="13"/>
  <c r="E1818" i="13"/>
  <c r="G1818" i="13"/>
  <c r="I1818" i="13"/>
  <c r="K1818" i="13"/>
  <c r="M1818" i="13"/>
  <c r="C1820" i="13"/>
  <c r="E1820" i="13"/>
  <c r="G1820" i="13"/>
  <c r="I1820" i="13"/>
  <c r="K1820" i="13"/>
  <c r="M1820" i="13"/>
  <c r="C1822" i="13"/>
  <c r="E1822" i="13"/>
  <c r="G1822" i="13"/>
  <c r="I1822" i="13"/>
  <c r="K1822" i="13"/>
  <c r="M1822" i="13"/>
  <c r="C1824" i="13"/>
  <c r="E1824" i="13"/>
  <c r="G1824" i="13"/>
  <c r="I1824" i="13"/>
  <c r="K1824" i="13"/>
  <c r="M1824" i="13"/>
  <c r="C1826" i="13"/>
  <c r="E1826" i="13"/>
  <c r="G1826" i="13"/>
  <c r="I1826" i="13"/>
  <c r="K1826" i="13"/>
  <c r="M1826" i="13"/>
  <c r="C1828" i="13"/>
  <c r="E1828" i="13"/>
  <c r="G1828" i="13"/>
  <c r="I1828" i="13"/>
  <c r="K1828" i="13"/>
  <c r="M1828" i="13"/>
  <c r="C1830" i="13"/>
  <c r="E1830" i="13"/>
  <c r="G1830" i="13"/>
  <c r="I1830" i="13"/>
  <c r="K1830" i="13"/>
  <c r="M1830" i="13"/>
  <c r="C1832" i="13"/>
  <c r="E1832" i="13"/>
  <c r="G1832" i="13"/>
  <c r="I1832" i="13"/>
  <c r="K1832" i="13"/>
  <c r="M1832" i="13"/>
  <c r="C1834" i="13"/>
  <c r="E1834" i="13"/>
  <c r="G1834" i="13"/>
  <c r="I1834" i="13"/>
  <c r="K1834" i="13"/>
  <c r="M1834" i="13"/>
  <c r="C1836" i="13"/>
  <c r="E1836" i="13"/>
  <c r="G1836" i="13"/>
  <c r="I1836" i="13"/>
  <c r="K1836" i="13"/>
  <c r="M1836" i="13"/>
  <c r="C1838" i="13"/>
  <c r="E1838" i="13"/>
  <c r="G1838" i="13"/>
  <c r="I1838" i="13"/>
  <c r="K1838" i="13"/>
  <c r="M1838" i="13"/>
  <c r="C1840" i="13"/>
  <c r="E1840" i="13"/>
  <c r="G1840" i="13"/>
  <c r="I1840" i="13"/>
  <c r="K1840" i="13"/>
  <c r="M1840" i="13"/>
  <c r="C1842" i="13"/>
  <c r="E1842" i="13"/>
  <c r="G1842" i="13"/>
  <c r="I1842" i="13"/>
  <c r="K1842" i="13"/>
  <c r="M1842" i="13"/>
  <c r="C1844" i="13"/>
  <c r="E1844" i="13"/>
  <c r="G1844" i="13"/>
  <c r="I1844" i="13"/>
  <c r="K1844" i="13"/>
  <c r="M1844" i="13"/>
  <c r="C1846" i="13"/>
  <c r="E1846" i="13"/>
  <c r="G1846" i="13"/>
  <c r="I1846" i="13"/>
  <c r="K1846" i="13"/>
  <c r="M1846" i="13"/>
  <c r="C1848" i="13"/>
  <c r="E1848" i="13"/>
  <c r="G1848" i="13"/>
  <c r="I1848" i="13"/>
  <c r="K1848" i="13"/>
  <c r="M1848" i="13"/>
  <c r="C1850" i="13"/>
  <c r="E1850" i="13"/>
  <c r="G1850" i="13"/>
  <c r="I1850" i="13"/>
  <c r="K1850" i="13"/>
  <c r="M1850" i="13"/>
  <c r="C1852" i="13"/>
  <c r="E1852" i="13"/>
  <c r="G1852" i="13"/>
  <c r="I1852" i="13"/>
  <c r="K1852" i="13"/>
  <c r="M1852" i="13"/>
  <c r="C1854" i="13"/>
  <c r="E1854" i="13"/>
  <c r="G1854" i="13"/>
  <c r="I1854" i="13"/>
  <c r="K1854" i="13"/>
  <c r="M1854" i="13"/>
  <c r="C1856" i="13"/>
  <c r="E1856" i="13"/>
  <c r="G1856" i="13"/>
  <c r="I1856" i="13"/>
  <c r="K1856" i="13"/>
  <c r="M1856" i="13"/>
  <c r="C1858" i="13"/>
  <c r="E1858" i="13"/>
  <c r="G1858" i="13"/>
  <c r="I1858" i="13"/>
  <c r="K1858" i="13"/>
  <c r="M1858" i="13"/>
  <c r="C1860" i="13"/>
  <c r="E1860" i="13"/>
  <c r="G1860" i="13"/>
  <c r="I1860" i="13"/>
  <c r="K1860" i="13"/>
  <c r="M1860" i="13"/>
  <c r="C1862" i="13"/>
  <c r="E1862" i="13"/>
  <c r="G1862" i="13"/>
  <c r="I1862" i="13"/>
  <c r="K1862" i="13"/>
  <c r="M1862" i="13"/>
  <c r="C1864" i="13"/>
  <c r="E1864" i="13"/>
  <c r="G1864" i="13"/>
  <c r="I1864" i="13"/>
  <c r="K1864" i="13"/>
  <c r="M1864" i="13"/>
  <c r="C1866" i="13"/>
  <c r="E1866" i="13"/>
  <c r="G1866" i="13"/>
  <c r="I1866" i="13"/>
  <c r="K1866" i="13"/>
  <c r="M1866" i="13"/>
  <c r="C1868" i="13"/>
  <c r="E1868" i="13"/>
  <c r="G1868" i="13"/>
  <c r="I1868" i="13"/>
  <c r="K1868" i="13"/>
  <c r="M1868" i="13"/>
  <c r="C1870" i="13"/>
  <c r="E1870" i="13"/>
  <c r="G1870" i="13"/>
  <c r="I1870" i="13"/>
  <c r="K1870" i="13"/>
  <c r="M1870" i="13"/>
  <c r="C1872" i="13"/>
  <c r="E1872" i="13"/>
  <c r="G1872" i="13"/>
  <c r="I1872" i="13"/>
  <c r="K1872" i="13"/>
  <c r="M1872" i="13"/>
  <c r="C1874" i="13"/>
  <c r="E1874" i="13"/>
  <c r="G1874" i="13"/>
  <c r="I1874" i="13"/>
  <c r="K1874" i="13"/>
  <c r="M1874" i="13"/>
  <c r="C1876" i="13"/>
  <c r="E1876" i="13"/>
  <c r="G1876" i="13"/>
  <c r="I1876" i="13"/>
  <c r="K1876" i="13"/>
  <c r="M1876" i="13"/>
  <c r="C1878" i="13"/>
  <c r="E1878" i="13"/>
  <c r="G1878" i="13"/>
  <c r="I1878" i="13"/>
  <c r="K1878" i="13"/>
  <c r="M1878" i="13"/>
  <c r="C1880" i="13"/>
  <c r="E1880" i="13"/>
  <c r="G1880" i="13"/>
  <c r="I1880" i="13"/>
  <c r="K1880" i="13"/>
  <c r="M1880" i="13"/>
  <c r="C1882" i="13"/>
  <c r="E1882" i="13"/>
  <c r="G1882" i="13"/>
  <c r="I1882" i="13"/>
  <c r="K1882" i="13"/>
  <c r="M1882" i="13"/>
  <c r="C1884" i="13"/>
  <c r="E1884" i="13"/>
  <c r="G1884" i="13"/>
  <c r="I1884" i="13"/>
  <c r="K1884" i="13"/>
  <c r="M1884" i="13"/>
  <c r="C1886" i="13"/>
  <c r="E1886" i="13"/>
  <c r="G1886" i="13"/>
  <c r="I1886" i="13"/>
  <c r="K1886" i="13"/>
  <c r="M1886" i="13"/>
  <c r="C1888" i="13"/>
  <c r="E1888" i="13"/>
  <c r="G1888" i="13"/>
  <c r="I1888" i="13"/>
  <c r="K1888" i="13"/>
  <c r="M1888" i="13"/>
  <c r="C1890" i="13"/>
  <c r="E1890" i="13"/>
  <c r="G1890" i="13"/>
  <c r="I1890" i="13"/>
  <c r="K1890" i="13"/>
  <c r="M1890" i="13"/>
  <c r="C1892" i="13"/>
  <c r="E1892" i="13"/>
  <c r="G1892" i="13"/>
  <c r="I1892" i="13"/>
  <c r="K1892" i="13"/>
  <c r="M1892" i="13"/>
  <c r="C1894" i="13"/>
  <c r="E1894" i="13"/>
  <c r="G1894" i="13"/>
  <c r="I1894" i="13"/>
  <c r="K1894" i="13"/>
  <c r="M1894" i="13"/>
  <c r="C1896" i="13"/>
  <c r="E1896" i="13"/>
  <c r="G1896" i="13"/>
  <c r="I1896" i="13"/>
  <c r="K1896" i="13"/>
  <c r="M1896" i="13"/>
  <c r="C1898" i="13"/>
  <c r="E1898" i="13"/>
  <c r="G1898" i="13"/>
  <c r="I1898" i="13"/>
  <c r="K1898" i="13"/>
  <c r="M1898" i="13"/>
  <c r="C1900" i="13"/>
  <c r="E1900" i="13"/>
  <c r="G1900" i="13"/>
  <c r="I1900" i="13"/>
  <c r="K1900" i="13"/>
  <c r="M1900" i="13"/>
  <c r="C1902" i="13"/>
  <c r="E1902" i="13"/>
  <c r="G1902" i="13"/>
  <c r="I1902" i="13"/>
  <c r="K1902" i="13"/>
  <c r="M1902" i="13"/>
  <c r="C1904" i="13"/>
  <c r="E1904" i="13"/>
  <c r="G1904" i="13"/>
  <c r="I1904" i="13"/>
  <c r="K1904" i="13"/>
  <c r="M1904" i="13"/>
  <c r="C1906" i="13"/>
  <c r="E1906" i="13"/>
  <c r="G1906" i="13"/>
  <c r="I1906" i="13"/>
  <c r="K1906" i="13"/>
  <c r="M1906" i="13"/>
  <c r="C1908" i="13"/>
  <c r="E1908" i="13"/>
  <c r="G1908" i="13"/>
  <c r="I1908" i="13"/>
  <c r="K1908" i="13"/>
  <c r="M1908" i="13"/>
  <c r="C1910" i="13"/>
  <c r="E1910" i="13"/>
  <c r="G1910" i="13"/>
  <c r="I1910" i="13"/>
  <c r="K1910" i="13"/>
  <c r="M1910" i="13"/>
  <c r="C1912" i="13"/>
  <c r="E1912" i="13"/>
  <c r="G1912" i="13"/>
  <c r="I1912" i="13"/>
  <c r="K1912" i="13"/>
  <c r="M1912" i="13"/>
  <c r="C1914" i="13"/>
  <c r="E1914" i="13"/>
  <c r="G1914" i="13"/>
  <c r="I1914" i="13"/>
  <c r="K1914" i="13"/>
  <c r="M1914" i="13"/>
  <c r="C1916" i="13"/>
  <c r="E1916" i="13"/>
  <c r="G1916" i="13"/>
  <c r="I1916" i="13"/>
  <c r="K1916" i="13"/>
  <c r="M1916" i="13"/>
  <c r="C1918" i="13"/>
  <c r="E1918" i="13"/>
  <c r="G1918" i="13"/>
  <c r="I1918" i="13"/>
  <c r="K1918" i="13"/>
  <c r="M1918" i="13"/>
  <c r="C1920" i="13"/>
  <c r="E1920" i="13"/>
  <c r="G1920" i="13"/>
  <c r="I1920" i="13"/>
  <c r="K1920" i="13"/>
  <c r="M1920" i="13"/>
  <c r="C1922" i="13"/>
  <c r="E1922" i="13"/>
  <c r="G1922" i="13"/>
  <c r="I1922" i="13"/>
  <c r="K1922" i="13"/>
  <c r="M1922" i="13"/>
  <c r="C1924" i="13"/>
  <c r="E1924" i="13"/>
  <c r="G1924" i="13"/>
  <c r="I1924" i="13"/>
  <c r="K1924" i="13"/>
  <c r="M1924" i="13"/>
  <c r="C1926" i="13"/>
  <c r="E1926" i="13"/>
  <c r="G1926" i="13"/>
  <c r="I1926" i="13"/>
  <c r="K1926" i="13"/>
  <c r="M1926" i="13"/>
  <c r="C1928" i="13"/>
  <c r="E1928" i="13"/>
  <c r="G1928" i="13"/>
  <c r="I1928" i="13"/>
  <c r="K1928" i="13"/>
  <c r="M1928" i="13"/>
  <c r="C1930" i="13"/>
  <c r="E1930" i="13"/>
  <c r="G1930" i="13"/>
  <c r="I1930" i="13"/>
  <c r="K1930" i="13"/>
  <c r="M1930" i="13"/>
  <c r="C1932" i="13"/>
  <c r="E1932" i="13"/>
  <c r="G1932" i="13"/>
  <c r="I1932" i="13"/>
  <c r="K1932" i="13"/>
  <c r="M1932" i="13"/>
  <c r="C1934" i="13"/>
  <c r="E1934" i="13"/>
  <c r="G1934" i="13"/>
  <c r="I1934" i="13"/>
  <c r="K1934" i="13"/>
  <c r="M1934" i="13"/>
  <c r="C1936" i="13"/>
  <c r="E1936" i="13"/>
  <c r="G1936" i="13"/>
  <c r="I1936" i="13"/>
  <c r="K1936" i="13"/>
  <c r="M1936" i="13"/>
  <c r="C1938" i="13"/>
  <c r="E1938" i="13"/>
  <c r="G1938" i="13"/>
  <c r="I1938" i="13"/>
  <c r="K1938" i="13"/>
  <c r="M1938" i="13"/>
  <c r="C1940" i="13"/>
  <c r="E1940" i="13"/>
  <c r="G1940" i="13"/>
  <c r="I1940" i="13"/>
  <c r="K1940" i="13"/>
  <c r="M1940" i="13"/>
  <c r="C1942" i="13"/>
  <c r="E1942" i="13"/>
  <c r="G1942" i="13"/>
  <c r="I1942" i="13"/>
  <c r="K1942" i="13"/>
  <c r="M1942" i="13"/>
  <c r="C1944" i="13"/>
  <c r="E1944" i="13"/>
  <c r="G1944" i="13"/>
  <c r="I1944" i="13"/>
  <c r="K1944" i="13"/>
  <c r="M1944" i="13"/>
  <c r="C1946" i="13"/>
  <c r="E1946" i="13"/>
  <c r="G1946" i="13"/>
  <c r="I1946" i="13"/>
  <c r="K1946" i="13"/>
  <c r="M1946" i="13"/>
  <c r="C1948" i="13"/>
  <c r="E1948" i="13"/>
  <c r="G1948" i="13"/>
  <c r="I1948" i="13"/>
  <c r="K1948" i="13"/>
  <c r="M1948" i="13"/>
  <c r="C1950" i="13"/>
  <c r="E1950" i="13"/>
  <c r="G1950" i="13"/>
  <c r="I1950" i="13"/>
  <c r="K1950" i="13"/>
  <c r="M1950" i="13"/>
  <c r="C1952" i="13"/>
  <c r="E1952" i="13"/>
  <c r="G1952" i="13"/>
  <c r="I1952" i="13"/>
  <c r="K1952" i="13"/>
  <c r="M1952" i="13"/>
  <c r="C1954" i="13"/>
  <c r="E1954" i="13"/>
  <c r="G1954" i="13"/>
  <c r="I1954" i="13"/>
  <c r="K1954" i="13"/>
  <c r="M1954" i="13"/>
  <c r="C1956" i="13"/>
  <c r="E1956" i="13"/>
  <c r="G1956" i="13"/>
  <c r="I1956" i="13"/>
  <c r="K1956" i="13"/>
  <c r="M1956" i="13"/>
  <c r="C1958" i="13"/>
  <c r="E1958" i="13"/>
  <c r="G1958" i="13"/>
  <c r="I1958" i="13"/>
  <c r="K1958" i="13"/>
  <c r="M1958" i="13"/>
  <c r="C1960" i="13"/>
  <c r="E1960" i="13"/>
  <c r="G1960" i="13"/>
  <c r="I1960" i="13"/>
  <c r="K1960" i="13"/>
  <c r="M1960" i="13"/>
  <c r="C1962" i="13"/>
  <c r="E1962" i="13"/>
  <c r="G1962" i="13"/>
  <c r="I1962" i="13"/>
  <c r="K1962" i="13"/>
  <c r="M1962" i="13"/>
  <c r="C1964" i="13"/>
  <c r="E1964" i="13"/>
  <c r="G1964" i="13"/>
  <c r="I1964" i="13"/>
  <c r="K1964" i="13"/>
  <c r="M1964" i="13"/>
  <c r="C1966" i="13"/>
  <c r="E1966" i="13"/>
  <c r="G1966" i="13"/>
  <c r="I1966" i="13"/>
  <c r="K1966" i="13"/>
  <c r="M1966" i="13"/>
  <c r="C1968" i="13"/>
  <c r="E1968" i="13"/>
  <c r="G1968" i="13"/>
  <c r="I1968" i="13"/>
  <c r="K1968" i="13"/>
  <c r="M1968" i="13"/>
  <c r="C1970" i="13"/>
  <c r="E1970" i="13"/>
  <c r="G1970" i="13"/>
  <c r="I1970" i="13"/>
  <c r="K1970" i="13"/>
  <c r="M1970" i="13"/>
  <c r="C1972" i="13"/>
  <c r="E1972" i="13"/>
  <c r="G1972" i="13"/>
  <c r="I1972" i="13"/>
  <c r="K1972" i="13"/>
  <c r="M1972" i="13"/>
  <c r="C1974" i="13"/>
  <c r="E1974" i="13"/>
  <c r="G1974" i="13"/>
  <c r="I1974" i="13"/>
  <c r="K1974" i="13"/>
  <c r="M1974" i="13"/>
  <c r="C1976" i="13"/>
  <c r="E1976" i="13"/>
  <c r="G1976" i="13"/>
  <c r="I1976" i="13"/>
  <c r="K1976" i="13"/>
  <c r="M1976" i="13"/>
  <c r="C1978" i="13"/>
  <c r="E1978" i="13"/>
  <c r="G1978" i="13"/>
  <c r="I1978" i="13"/>
  <c r="K1978" i="13"/>
  <c r="M1978" i="13"/>
  <c r="C1980" i="13"/>
  <c r="E1980" i="13"/>
  <c r="G1980" i="13"/>
  <c r="I1980" i="13"/>
  <c r="K1980" i="13"/>
  <c r="M1980" i="13"/>
  <c r="C1982" i="13"/>
  <c r="E1982" i="13"/>
  <c r="G1982" i="13"/>
  <c r="I1982" i="13"/>
  <c r="K1982" i="13"/>
  <c r="M1982" i="13"/>
  <c r="C1984" i="13"/>
  <c r="E1984" i="13"/>
  <c r="G1984" i="13"/>
  <c r="I1984" i="13"/>
  <c r="K1984" i="13"/>
  <c r="M1984" i="13"/>
  <c r="C1986" i="13"/>
  <c r="E1986" i="13"/>
  <c r="G1986" i="13"/>
  <c r="I1986" i="13"/>
  <c r="K1986" i="13"/>
  <c r="M1986" i="13"/>
  <c r="C1988" i="13"/>
  <c r="E1988" i="13"/>
  <c r="G1988" i="13"/>
  <c r="I1988" i="13"/>
  <c r="K1988" i="13"/>
  <c r="M1988" i="13"/>
  <c r="C1990" i="13"/>
  <c r="E1990" i="13"/>
  <c r="G1990" i="13"/>
  <c r="I1990" i="13"/>
  <c r="K1990" i="13"/>
  <c r="M1990" i="13"/>
  <c r="C1992" i="13"/>
  <c r="E1992" i="13"/>
  <c r="G1992" i="13"/>
  <c r="I1992" i="13"/>
  <c r="K1992" i="13"/>
  <c r="M1992" i="13"/>
  <c r="C1994" i="13"/>
  <c r="E1994" i="13"/>
  <c r="G1994" i="13"/>
  <c r="I1994" i="13"/>
  <c r="K1994" i="13"/>
  <c r="M1994" i="13"/>
  <c r="C1996" i="13"/>
  <c r="E1996" i="13"/>
  <c r="G1996" i="13"/>
  <c r="I1996" i="13"/>
  <c r="K1996" i="13"/>
  <c r="M1996" i="13"/>
  <c r="C1998" i="13"/>
  <c r="E1998" i="13"/>
  <c r="G1998" i="13"/>
  <c r="I1998" i="13"/>
  <c r="K1998" i="13"/>
  <c r="M1998" i="13"/>
  <c r="C2000" i="13"/>
  <c r="E2000" i="13"/>
  <c r="G2000" i="13"/>
  <c r="I2000" i="13"/>
  <c r="K2000" i="13"/>
  <c r="M2000" i="13"/>
  <c r="C2002" i="13"/>
  <c r="E2002" i="13"/>
  <c r="G2002" i="13"/>
  <c r="I2002" i="13"/>
  <c r="K2002" i="13"/>
  <c r="M2002" i="13"/>
  <c r="C2004" i="13"/>
  <c r="E2004" i="13"/>
  <c r="G2004" i="13"/>
  <c r="I2004" i="13"/>
  <c r="K2004" i="13"/>
  <c r="M2004" i="13"/>
  <c r="C2006" i="13"/>
  <c r="E2006" i="13"/>
  <c r="G2006" i="13"/>
  <c r="I2006" i="13"/>
  <c r="K2006" i="13"/>
  <c r="M2006" i="13"/>
  <c r="C2008" i="13"/>
  <c r="E2008" i="13"/>
  <c r="G2008" i="13"/>
  <c r="I2008" i="13"/>
  <c r="K2008" i="13"/>
  <c r="M2008" i="13"/>
  <c r="C2010" i="13"/>
  <c r="E2010" i="13"/>
  <c r="G2010" i="13"/>
  <c r="I2010" i="13"/>
  <c r="K2010" i="13"/>
  <c r="M2010" i="13"/>
  <c r="C2012" i="13"/>
  <c r="E2012" i="13"/>
  <c r="G2012" i="13"/>
  <c r="I2012" i="13"/>
  <c r="K2012" i="13"/>
  <c r="M2012" i="13"/>
  <c r="C2014" i="13"/>
  <c r="E2014" i="13"/>
  <c r="G2014" i="13"/>
  <c r="I2014" i="13"/>
  <c r="K2014" i="13"/>
  <c r="M2014" i="13"/>
  <c r="C2016" i="13"/>
  <c r="E2016" i="13"/>
  <c r="G2016" i="13"/>
  <c r="I2016" i="13"/>
  <c r="K2016" i="13"/>
  <c r="M2016" i="13"/>
  <c r="C2018" i="13"/>
  <c r="E2018" i="13"/>
  <c r="G2018" i="13"/>
  <c r="I2018" i="13"/>
  <c r="K2018" i="13"/>
  <c r="M2018" i="13"/>
  <c r="C2020" i="13"/>
  <c r="E2020" i="13"/>
  <c r="G2020" i="13"/>
  <c r="I2020" i="13"/>
  <c r="K2020" i="13"/>
  <c r="M2020" i="13"/>
  <c r="C2022" i="13"/>
  <c r="E2022" i="13"/>
  <c r="G2022" i="13"/>
  <c r="I2022" i="13"/>
  <c r="K2022" i="13"/>
  <c r="M2022" i="13"/>
  <c r="C2024" i="13"/>
  <c r="E2024" i="13"/>
  <c r="G2024" i="13"/>
  <c r="I2024" i="13"/>
  <c r="K2024" i="13"/>
  <c r="M2024" i="13"/>
  <c r="C2026" i="13"/>
  <c r="E2026" i="13"/>
  <c r="G2026" i="13"/>
  <c r="I2026" i="13"/>
  <c r="K2026" i="13"/>
  <c r="M2026" i="13"/>
  <c r="C2028" i="13"/>
  <c r="E2028" i="13"/>
  <c r="G2028" i="13"/>
  <c r="I2028" i="13"/>
  <c r="K2028" i="13"/>
  <c r="M2028" i="13"/>
  <c r="B1009" i="13"/>
  <c r="J1871" i="2"/>
  <c r="J1872" i="2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D1728" i="13" s="1"/>
  <c r="B1729" i="13"/>
  <c r="B1730" i="13"/>
  <c r="D1730" i="13" s="1"/>
  <c r="B1731" i="13"/>
  <c r="B1732" i="13"/>
  <c r="D1732" i="13" s="1"/>
  <c r="B1733" i="13"/>
  <c r="B1734" i="13"/>
  <c r="D1734" i="13" s="1"/>
  <c r="B1735" i="13"/>
  <c r="B1736" i="13"/>
  <c r="D1736" i="13" s="1"/>
  <c r="B1737" i="13"/>
  <c r="B1738" i="13"/>
  <c r="D1738" i="13" s="1"/>
  <c r="B1739" i="13"/>
  <c r="B1740" i="13"/>
  <c r="D1740" i="13" s="1"/>
  <c r="B1741" i="13"/>
  <c r="B1742" i="13"/>
  <c r="D1742" i="13" s="1"/>
  <c r="B1743" i="13"/>
  <c r="B1744" i="13"/>
  <c r="D1744" i="13" s="1"/>
  <c r="B1745" i="13"/>
  <c r="B1746" i="13"/>
  <c r="D1746" i="13" s="1"/>
  <c r="B1747" i="13"/>
  <c r="B1748" i="13"/>
  <c r="D1748" i="13" s="1"/>
  <c r="B1749" i="13"/>
  <c r="B1750" i="13"/>
  <c r="D1750" i="13" s="1"/>
  <c r="B1751" i="13"/>
  <c r="B1752" i="13"/>
  <c r="D1752" i="13" s="1"/>
  <c r="B1753" i="13"/>
  <c r="B1754" i="13"/>
  <c r="D1754" i="13" s="1"/>
  <c r="B1755" i="13"/>
  <c r="B1756" i="13"/>
  <c r="D1756" i="13" s="1"/>
  <c r="B1757" i="13"/>
  <c r="B1758" i="13"/>
  <c r="D1758" i="13" s="1"/>
  <c r="B1759" i="13"/>
  <c r="B1760" i="13"/>
  <c r="D1760" i="13" s="1"/>
  <c r="B1761" i="13"/>
  <c r="B1762" i="13"/>
  <c r="D1762" i="13" s="1"/>
  <c r="B1763" i="13"/>
  <c r="B1764" i="13"/>
  <c r="D1764" i="13" s="1"/>
  <c r="B1765" i="13"/>
  <c r="B1766" i="13"/>
  <c r="D1766" i="13" s="1"/>
  <c r="B1767" i="13"/>
  <c r="B1768" i="13"/>
  <c r="D1768" i="13" s="1"/>
  <c r="B1769" i="13"/>
  <c r="B1770" i="13"/>
  <c r="D1770" i="13" s="1"/>
  <c r="B1771" i="13"/>
  <c r="B1772" i="13"/>
  <c r="D1772" i="13" s="1"/>
  <c r="B1773" i="13"/>
  <c r="B1774" i="13"/>
  <c r="D1774" i="13" s="1"/>
  <c r="B1775" i="13"/>
  <c r="B1776" i="13"/>
  <c r="D1776" i="13" s="1"/>
  <c r="B1777" i="13"/>
  <c r="B1778" i="13"/>
  <c r="D1778" i="13" s="1"/>
  <c r="B1779" i="13"/>
  <c r="B1780" i="13"/>
  <c r="D1780" i="13" s="1"/>
  <c r="B1781" i="13"/>
  <c r="B1782" i="13"/>
  <c r="D1782" i="13" s="1"/>
  <c r="B1783" i="13"/>
  <c r="B1784" i="13"/>
  <c r="D1784" i="13" s="1"/>
  <c r="B1785" i="13"/>
  <c r="B1786" i="13"/>
  <c r="D1786" i="13" s="1"/>
  <c r="B1787" i="13"/>
  <c r="B1788" i="13"/>
  <c r="D1788" i="13" s="1"/>
  <c r="B1789" i="13"/>
  <c r="B1790" i="13"/>
  <c r="D1790" i="13" s="1"/>
  <c r="B1791" i="13"/>
  <c r="B1792" i="13"/>
  <c r="D1792" i="13" s="1"/>
  <c r="B1793" i="13"/>
  <c r="B1794" i="13"/>
  <c r="D1794" i="13" s="1"/>
  <c r="B1795" i="13"/>
  <c r="B1796" i="13"/>
  <c r="D1796" i="13" s="1"/>
  <c r="B1797" i="13"/>
  <c r="B1798" i="13"/>
  <c r="D1798" i="13" s="1"/>
  <c r="B1799" i="13"/>
  <c r="B1800" i="13"/>
  <c r="D1800" i="13" s="1"/>
  <c r="B1801" i="13"/>
  <c r="B1802" i="13"/>
  <c r="D1802" i="13" s="1"/>
  <c r="B1803" i="13"/>
  <c r="B1804" i="13"/>
  <c r="D1804" i="13" s="1"/>
  <c r="B1805" i="13"/>
  <c r="B1806" i="13"/>
  <c r="D1806" i="13" s="1"/>
  <c r="B1807" i="13"/>
  <c r="B1808" i="13"/>
  <c r="D1808" i="13" s="1"/>
  <c r="B1809" i="13"/>
  <c r="B1810" i="13"/>
  <c r="D1810" i="13" s="1"/>
  <c r="B1811" i="13"/>
  <c r="B1812" i="13"/>
  <c r="D1812" i="13" s="1"/>
  <c r="B1813" i="13"/>
  <c r="B1814" i="13"/>
  <c r="D1814" i="13" s="1"/>
  <c r="B1815" i="13"/>
  <c r="B1816" i="13"/>
  <c r="D1816" i="13" s="1"/>
  <c r="B1817" i="13"/>
  <c r="B1818" i="13"/>
  <c r="D1818" i="13" s="1"/>
  <c r="B1819" i="13"/>
  <c r="B1820" i="13"/>
  <c r="D1820" i="13" s="1"/>
  <c r="B1821" i="13"/>
  <c r="B1822" i="13"/>
  <c r="D1822" i="13" s="1"/>
  <c r="B1823" i="13"/>
  <c r="B1824" i="13"/>
  <c r="D1824" i="13" s="1"/>
  <c r="B1825" i="13"/>
  <c r="B1826" i="13"/>
  <c r="D1826" i="13" s="1"/>
  <c r="B1827" i="13"/>
  <c r="B1828" i="13"/>
  <c r="D1828" i="13" s="1"/>
  <c r="B1829" i="13"/>
  <c r="B1830" i="13"/>
  <c r="D1830" i="13" s="1"/>
  <c r="B1831" i="13"/>
  <c r="B1832" i="13"/>
  <c r="D1832" i="13" s="1"/>
  <c r="B1833" i="13"/>
  <c r="B1834" i="13"/>
  <c r="D1834" i="13" s="1"/>
  <c r="B1835" i="13"/>
  <c r="B1836" i="13"/>
  <c r="D1836" i="13" s="1"/>
  <c r="B1837" i="13"/>
  <c r="B1838" i="13"/>
  <c r="D1838" i="13" s="1"/>
  <c r="B1839" i="13"/>
  <c r="B1840" i="13"/>
  <c r="D1840" i="13" s="1"/>
  <c r="B1841" i="13"/>
  <c r="B1842" i="13"/>
  <c r="D1842" i="13" s="1"/>
  <c r="B1843" i="13"/>
  <c r="B1844" i="13"/>
  <c r="D1844" i="13" s="1"/>
  <c r="B1845" i="13"/>
  <c r="B1846" i="13"/>
  <c r="D1846" i="13" s="1"/>
  <c r="B1847" i="13"/>
  <c r="B1848" i="13"/>
  <c r="D1848" i="13" s="1"/>
  <c r="B1849" i="13"/>
  <c r="B1850" i="13"/>
  <c r="D1850" i="13" s="1"/>
  <c r="B1851" i="13"/>
  <c r="B1852" i="13"/>
  <c r="D1852" i="13" s="1"/>
  <c r="B1853" i="13"/>
  <c r="B1854" i="13"/>
  <c r="D1854" i="13" s="1"/>
  <c r="B1855" i="13"/>
  <c r="B1856" i="13"/>
  <c r="D1856" i="13" s="1"/>
  <c r="B1857" i="13"/>
  <c r="B1858" i="13"/>
  <c r="D1858" i="13" s="1"/>
  <c r="B1859" i="13"/>
  <c r="B1860" i="13"/>
  <c r="D1860" i="13" s="1"/>
  <c r="B1861" i="13"/>
  <c r="B1862" i="13"/>
  <c r="D1862" i="13" s="1"/>
  <c r="B1863" i="13"/>
  <c r="B1864" i="13"/>
  <c r="D1864" i="13" s="1"/>
  <c r="B1865" i="13"/>
  <c r="B1866" i="13"/>
  <c r="D1866" i="13" s="1"/>
  <c r="B1867" i="13"/>
  <c r="B1868" i="13"/>
  <c r="D1868" i="13" s="1"/>
  <c r="B1869" i="13"/>
  <c r="B1870" i="13"/>
  <c r="D1870" i="13" s="1"/>
  <c r="B1871" i="13"/>
  <c r="B1872" i="13"/>
  <c r="D1872" i="13" s="1"/>
  <c r="B1873" i="13"/>
  <c r="B1874" i="13"/>
  <c r="D1874" i="13" s="1"/>
  <c r="B1875" i="13"/>
  <c r="B1876" i="13"/>
  <c r="D1876" i="13" s="1"/>
  <c r="B1877" i="13"/>
  <c r="B1878" i="13"/>
  <c r="D1878" i="13" s="1"/>
  <c r="B1879" i="13"/>
  <c r="B1880" i="13"/>
  <c r="D1880" i="13" s="1"/>
  <c r="B1881" i="13"/>
  <c r="B1882" i="13"/>
  <c r="D1882" i="13" s="1"/>
  <c r="B1883" i="13"/>
  <c r="B1884" i="13"/>
  <c r="D1884" i="13" s="1"/>
  <c r="B1885" i="13"/>
  <c r="B1886" i="13"/>
  <c r="D1886" i="13" s="1"/>
  <c r="B1887" i="13"/>
  <c r="B1888" i="13"/>
  <c r="D1888" i="13" s="1"/>
  <c r="B1889" i="13"/>
  <c r="B1890" i="13"/>
  <c r="D1890" i="13" s="1"/>
  <c r="B1891" i="13"/>
  <c r="B1892" i="13"/>
  <c r="D1892" i="13" s="1"/>
  <c r="B1893" i="13"/>
  <c r="B1894" i="13"/>
  <c r="D1894" i="13" s="1"/>
  <c r="B1895" i="13"/>
  <c r="B1896" i="13"/>
  <c r="D1896" i="13" s="1"/>
  <c r="B1897" i="13"/>
  <c r="B1898" i="13"/>
  <c r="D1898" i="13" s="1"/>
  <c r="B1899" i="13"/>
  <c r="B1900" i="13"/>
  <c r="D1900" i="13" s="1"/>
  <c r="B1901" i="13"/>
  <c r="B1902" i="13"/>
  <c r="D1902" i="13" s="1"/>
  <c r="B1903" i="13"/>
  <c r="B1904" i="13"/>
  <c r="D1904" i="13" s="1"/>
  <c r="B1905" i="13"/>
  <c r="B1906" i="13"/>
  <c r="D1906" i="13" s="1"/>
  <c r="B1907" i="13"/>
  <c r="B1908" i="13"/>
  <c r="D1908" i="13" s="1"/>
  <c r="B1909" i="13"/>
  <c r="B1910" i="13"/>
  <c r="D1910" i="13" s="1"/>
  <c r="B1911" i="13"/>
  <c r="B1912" i="13"/>
  <c r="D1912" i="13" s="1"/>
  <c r="B1913" i="13"/>
  <c r="B1914" i="13"/>
  <c r="D1914" i="13" s="1"/>
  <c r="B1915" i="13"/>
  <c r="B1916" i="13"/>
  <c r="D1916" i="13" s="1"/>
  <c r="B1917" i="13"/>
  <c r="B1918" i="13"/>
  <c r="D1918" i="13" s="1"/>
  <c r="B1919" i="13"/>
  <c r="B1920" i="13"/>
  <c r="D1920" i="13" s="1"/>
  <c r="B1921" i="13"/>
  <c r="B1922" i="13"/>
  <c r="D1922" i="13" s="1"/>
  <c r="B1923" i="13"/>
  <c r="B1924" i="13"/>
  <c r="D1924" i="13" s="1"/>
  <c r="B1925" i="13"/>
  <c r="B1926" i="13"/>
  <c r="D1926" i="13" s="1"/>
  <c r="B1927" i="13"/>
  <c r="B1928" i="13"/>
  <c r="D1928" i="13" s="1"/>
  <c r="B1929" i="13"/>
  <c r="B1930" i="13"/>
  <c r="D1930" i="13" s="1"/>
  <c r="B1931" i="13"/>
  <c r="B1932" i="13"/>
  <c r="D1932" i="13" s="1"/>
  <c r="B1933" i="13"/>
  <c r="B1934" i="13"/>
  <c r="D1934" i="13" s="1"/>
  <c r="B1935" i="13"/>
  <c r="B1936" i="13"/>
  <c r="D1936" i="13" s="1"/>
  <c r="B1937" i="13"/>
  <c r="B1938" i="13"/>
  <c r="D1938" i="13" s="1"/>
  <c r="B1939" i="13"/>
  <c r="B1940" i="13"/>
  <c r="D1940" i="13" s="1"/>
  <c r="B1941" i="13"/>
  <c r="B1942" i="13"/>
  <c r="D1942" i="13" s="1"/>
  <c r="B1943" i="13"/>
  <c r="B1944" i="13"/>
  <c r="D1944" i="13" s="1"/>
  <c r="B1945" i="13"/>
  <c r="B1946" i="13"/>
  <c r="D1946" i="13" s="1"/>
  <c r="B1947" i="13"/>
  <c r="B1948" i="13"/>
  <c r="D1948" i="13" s="1"/>
  <c r="B1949" i="13"/>
  <c r="B1950" i="13"/>
  <c r="D1950" i="13" s="1"/>
  <c r="B1951" i="13"/>
  <c r="B1952" i="13"/>
  <c r="D1952" i="13" s="1"/>
  <c r="B1953" i="13"/>
  <c r="B1954" i="13"/>
  <c r="D1954" i="13" s="1"/>
  <c r="B1955" i="13"/>
  <c r="B1956" i="13"/>
  <c r="D1956" i="13" s="1"/>
  <c r="B1957" i="13"/>
  <c r="B1958" i="13"/>
  <c r="D1958" i="13" s="1"/>
  <c r="B1959" i="13"/>
  <c r="B1960" i="13"/>
  <c r="D1960" i="13" s="1"/>
  <c r="B1961" i="13"/>
  <c r="B1962" i="13"/>
  <c r="D1962" i="13" s="1"/>
  <c r="B1963" i="13"/>
  <c r="C1963" i="13" s="1"/>
  <c r="B1964" i="13"/>
  <c r="D1964" i="13" s="1"/>
  <c r="B1965" i="13"/>
  <c r="B1966" i="13"/>
  <c r="D1966" i="13" s="1"/>
  <c r="B1967" i="13"/>
  <c r="B1968" i="13"/>
  <c r="D1968" i="13" s="1"/>
  <c r="B1969" i="13"/>
  <c r="B1970" i="13"/>
  <c r="D1970" i="13" s="1"/>
  <c r="B1971" i="13"/>
  <c r="B1972" i="13"/>
  <c r="D1972" i="13" s="1"/>
  <c r="B1973" i="13"/>
  <c r="B1974" i="13"/>
  <c r="D1974" i="13" s="1"/>
  <c r="B1975" i="13"/>
  <c r="B1976" i="13"/>
  <c r="D1976" i="13" s="1"/>
  <c r="B1977" i="13"/>
  <c r="B1978" i="13"/>
  <c r="D1978" i="13" s="1"/>
  <c r="B1979" i="13"/>
  <c r="B1980" i="13"/>
  <c r="D1980" i="13" s="1"/>
  <c r="B1981" i="13"/>
  <c r="B1982" i="13"/>
  <c r="D1982" i="13" s="1"/>
  <c r="B1983" i="13"/>
  <c r="B1984" i="13"/>
  <c r="D1984" i="13" s="1"/>
  <c r="B1985" i="13"/>
  <c r="B1986" i="13"/>
  <c r="D1986" i="13" s="1"/>
  <c r="B1987" i="13"/>
  <c r="B1988" i="13"/>
  <c r="D1988" i="13" s="1"/>
  <c r="B1989" i="13"/>
  <c r="B1990" i="13"/>
  <c r="D1990" i="13" s="1"/>
  <c r="B1991" i="13"/>
  <c r="B1992" i="13"/>
  <c r="D1992" i="13" s="1"/>
  <c r="B1993" i="13"/>
  <c r="B1994" i="13"/>
  <c r="D1994" i="13" s="1"/>
  <c r="B1995" i="13"/>
  <c r="B1996" i="13"/>
  <c r="D1996" i="13" s="1"/>
  <c r="B1997" i="13"/>
  <c r="B1998" i="13"/>
  <c r="D1998" i="13" s="1"/>
  <c r="B1999" i="13"/>
  <c r="B2000" i="13"/>
  <c r="D2000" i="13" s="1"/>
  <c r="B2001" i="13"/>
  <c r="B2002" i="13"/>
  <c r="D2002" i="13" s="1"/>
  <c r="B2003" i="13"/>
  <c r="B2004" i="13"/>
  <c r="D2004" i="13" s="1"/>
  <c r="B2005" i="13"/>
  <c r="B2006" i="13"/>
  <c r="D2006" i="13" s="1"/>
  <c r="B2007" i="13"/>
  <c r="B2008" i="13"/>
  <c r="D2008" i="13" s="1"/>
  <c r="B2009" i="13"/>
  <c r="B2010" i="13"/>
  <c r="D2010" i="13" s="1"/>
  <c r="B2011" i="13"/>
  <c r="B2012" i="13"/>
  <c r="D2012" i="13" s="1"/>
  <c r="B2013" i="13"/>
  <c r="B2014" i="13"/>
  <c r="D2014" i="13" s="1"/>
  <c r="B2015" i="13"/>
  <c r="B2016" i="13"/>
  <c r="D2016" i="13" s="1"/>
  <c r="B2017" i="13"/>
  <c r="B2018" i="13"/>
  <c r="D2018" i="13" s="1"/>
  <c r="B2019" i="13"/>
  <c r="B2020" i="13"/>
  <c r="D2020" i="13" s="1"/>
  <c r="B2021" i="13"/>
  <c r="B2022" i="13"/>
  <c r="D2022" i="13" s="1"/>
  <c r="B2023" i="13"/>
  <c r="B2024" i="13"/>
  <c r="D2024" i="13" s="1"/>
  <c r="B2025" i="13"/>
  <c r="B2026" i="13"/>
  <c r="D2026" i="13" s="1"/>
  <c r="B2027" i="13"/>
  <c r="B2028" i="13"/>
  <c r="D2028" i="13" s="1"/>
  <c r="B2029" i="13"/>
  <c r="B1006" i="13"/>
  <c r="B1007" i="13"/>
  <c r="B1008" i="13"/>
  <c r="B1010" i="13"/>
  <c r="B1011" i="13"/>
  <c r="C3193" i="11"/>
  <c r="C3194" i="11"/>
  <c r="C3195" i="11"/>
  <c r="C3196" i="11"/>
  <c r="C3197" i="11"/>
  <c r="C3198" i="11"/>
  <c r="C3199" i="11"/>
  <c r="C3200" i="11"/>
  <c r="E3193" i="11"/>
  <c r="E3194" i="11"/>
  <c r="E3195" i="11"/>
  <c r="E3196" i="11"/>
  <c r="E3197" i="11"/>
  <c r="E3198" i="11"/>
  <c r="E3199" i="11"/>
  <c r="E3200" i="11"/>
  <c r="F3193" i="11"/>
  <c r="F3194" i="11"/>
  <c r="F3195" i="11"/>
  <c r="F3196" i="11"/>
  <c r="F3197" i="11"/>
  <c r="F3198" i="11"/>
  <c r="F3199" i="11"/>
  <c r="F3200" i="11"/>
  <c r="G3193" i="11"/>
  <c r="G3194" i="11"/>
  <c r="G3195" i="11"/>
  <c r="G3196" i="11"/>
  <c r="G3197" i="11"/>
  <c r="G3198" i="11"/>
  <c r="G3199" i="11"/>
  <c r="G3200" i="11"/>
  <c r="I3193" i="11"/>
  <c r="I3194" i="11"/>
  <c r="I3195" i="11"/>
  <c r="I3196" i="11"/>
  <c r="I3197" i="11"/>
  <c r="I3198" i="11"/>
  <c r="I3199" i="11"/>
  <c r="I3200" i="11"/>
  <c r="J3193" i="11"/>
  <c r="J3194" i="11"/>
  <c r="J3195" i="11"/>
  <c r="J3196" i="11"/>
  <c r="J3197" i="11"/>
  <c r="J3198" i="11"/>
  <c r="J3199" i="11"/>
  <c r="J3200" i="11"/>
  <c r="L3193" i="11"/>
  <c r="L3194" i="11"/>
  <c r="L3195" i="11"/>
  <c r="L3196" i="11"/>
  <c r="L3197" i="11"/>
  <c r="L3198" i="11"/>
  <c r="L3199" i="11"/>
  <c r="L3200" i="11"/>
  <c r="C2248" i="11"/>
  <c r="C2250" i="11"/>
  <c r="C2252" i="11"/>
  <c r="C2254" i="11"/>
  <c r="C2256" i="11"/>
  <c r="C2258" i="11"/>
  <c r="C2260" i="11"/>
  <c r="C2262" i="11"/>
  <c r="C2264" i="11"/>
  <c r="C2266" i="11"/>
  <c r="C2268" i="11"/>
  <c r="C2270" i="11"/>
  <c r="C2271" i="11"/>
  <c r="C2275" i="11"/>
  <c r="C2277" i="11"/>
  <c r="C2279" i="11"/>
  <c r="C2280" i="11"/>
  <c r="C2282" i="11"/>
  <c r="C2284" i="11"/>
  <c r="C2285" i="11"/>
  <c r="C2288" i="11"/>
  <c r="C2290" i="11"/>
  <c r="C2292" i="11"/>
  <c r="C2293" i="11"/>
  <c r="C2295" i="11"/>
  <c r="C2297" i="11"/>
  <c r="C2298" i="11"/>
  <c r="C2300" i="11"/>
  <c r="C2303" i="11"/>
  <c r="C2305" i="11"/>
  <c r="C2307" i="11"/>
  <c r="C2308" i="11"/>
  <c r="C2310" i="11"/>
  <c r="C2312" i="11"/>
  <c r="C2314" i="11"/>
  <c r="C2320" i="11"/>
  <c r="C2324" i="11"/>
  <c r="C2327" i="11"/>
  <c r="C2329" i="11"/>
  <c r="C2331" i="11"/>
  <c r="C2333" i="11"/>
  <c r="C2335" i="11"/>
  <c r="C2341" i="11"/>
  <c r="C2343" i="11"/>
  <c r="C2347" i="11"/>
  <c r="C2349" i="11"/>
  <c r="C2351" i="11"/>
  <c r="C2353" i="11"/>
  <c r="C2355" i="11"/>
  <c r="C2358" i="11"/>
  <c r="C2360" i="11"/>
  <c r="C2362" i="11"/>
  <c r="C2363" i="11"/>
  <c r="C2370" i="11"/>
  <c r="C2372" i="11"/>
  <c r="C2374" i="11"/>
  <c r="C2376" i="11"/>
  <c r="C2377" i="11"/>
  <c r="C2379" i="11"/>
  <c r="C2381" i="11"/>
  <c r="C2382" i="11"/>
  <c r="C2384" i="11"/>
  <c r="C2387" i="11"/>
  <c r="C2389" i="11"/>
  <c r="C2391" i="11"/>
  <c r="C2393" i="11"/>
  <c r="C2395" i="11"/>
  <c r="C2397" i="11"/>
  <c r="C2401" i="11"/>
  <c r="C2403" i="11"/>
  <c r="C2405" i="11"/>
  <c r="C2412" i="11"/>
  <c r="C2417" i="11"/>
  <c r="C2419" i="11"/>
  <c r="C2420" i="11"/>
  <c r="C2422" i="11"/>
  <c r="C2423" i="11"/>
  <c r="C2425" i="11"/>
  <c r="C2427" i="11"/>
  <c r="C2429" i="11"/>
  <c r="C2431" i="11"/>
  <c r="C2433" i="11"/>
  <c r="C2437" i="11"/>
  <c r="C2441" i="11"/>
  <c r="C2443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E2245" i="11"/>
  <c r="E2246" i="11"/>
  <c r="E2247" i="11"/>
  <c r="E2248" i="11"/>
  <c r="E2249" i="11"/>
  <c r="E2250" i="11"/>
  <c r="E2251" i="11"/>
  <c r="E2252" i="11"/>
  <c r="E2253" i="11"/>
  <c r="E2254" i="11"/>
  <c r="E2255" i="11"/>
  <c r="E2256" i="11"/>
  <c r="E2257" i="11"/>
  <c r="E2258" i="11"/>
  <c r="E2259" i="11"/>
  <c r="E2260" i="11"/>
  <c r="E2261" i="11"/>
  <c r="E2262" i="11"/>
  <c r="E2263" i="11"/>
  <c r="E2264" i="11"/>
  <c r="E2265" i="11"/>
  <c r="E2266" i="11"/>
  <c r="E2267" i="11"/>
  <c r="E2268" i="11"/>
  <c r="E2269" i="11"/>
  <c r="E2270" i="11"/>
  <c r="E2271" i="11"/>
  <c r="E2272" i="11"/>
  <c r="E2273" i="11"/>
  <c r="E2274" i="11"/>
  <c r="E2275" i="11"/>
  <c r="E2276" i="11"/>
  <c r="E2277" i="11"/>
  <c r="E2278" i="11"/>
  <c r="E2279" i="11"/>
  <c r="E2280" i="11"/>
  <c r="E2281" i="11"/>
  <c r="E2282" i="11"/>
  <c r="E2283" i="11"/>
  <c r="E2284" i="11"/>
  <c r="E2285" i="11"/>
  <c r="E2286" i="11"/>
  <c r="E2287" i="11"/>
  <c r="E2288" i="11"/>
  <c r="E2289" i="11"/>
  <c r="E2290" i="11"/>
  <c r="E2291" i="11"/>
  <c r="E2292" i="11"/>
  <c r="E2293" i="11"/>
  <c r="E2294" i="11"/>
  <c r="E2295" i="11"/>
  <c r="E2296" i="11"/>
  <c r="E2297" i="11"/>
  <c r="E2298" i="11"/>
  <c r="E2299" i="11"/>
  <c r="E2300" i="11"/>
  <c r="E2301" i="11"/>
  <c r="E2302" i="11"/>
  <c r="E2303" i="11"/>
  <c r="E2304" i="11"/>
  <c r="E2305" i="11"/>
  <c r="E2306" i="11"/>
  <c r="E2307" i="11"/>
  <c r="E2308" i="11"/>
  <c r="E2309" i="11"/>
  <c r="E2310" i="11"/>
  <c r="E2311" i="11"/>
  <c r="E2312" i="11"/>
  <c r="E2313" i="11"/>
  <c r="E2314" i="11"/>
  <c r="E2315" i="11"/>
  <c r="E2316" i="11"/>
  <c r="E2317" i="11"/>
  <c r="E2318" i="11"/>
  <c r="E2319" i="11"/>
  <c r="E2320" i="11"/>
  <c r="E2321" i="11"/>
  <c r="E2322" i="11"/>
  <c r="E2323" i="11"/>
  <c r="E2324" i="11"/>
  <c r="E2325" i="11"/>
  <c r="E2326" i="11"/>
  <c r="E2327" i="11"/>
  <c r="E2328" i="11"/>
  <c r="E2329" i="11"/>
  <c r="E2330" i="11"/>
  <c r="E2331" i="11"/>
  <c r="E2332" i="11"/>
  <c r="E2333" i="11"/>
  <c r="E2334" i="11"/>
  <c r="E2335" i="11"/>
  <c r="E2336" i="11"/>
  <c r="E2337" i="11"/>
  <c r="E2338" i="11"/>
  <c r="E2339" i="11"/>
  <c r="E2340" i="11"/>
  <c r="E2341" i="11"/>
  <c r="E2342" i="11"/>
  <c r="E2343" i="11"/>
  <c r="E2344" i="11"/>
  <c r="E2345" i="11"/>
  <c r="E2346" i="11"/>
  <c r="E2347" i="11"/>
  <c r="E2348" i="11"/>
  <c r="E2349" i="11"/>
  <c r="E2350" i="11"/>
  <c r="E2351" i="11"/>
  <c r="E2352" i="11"/>
  <c r="E2353" i="11"/>
  <c r="E2354" i="11"/>
  <c r="E2355" i="11"/>
  <c r="E2356" i="11"/>
  <c r="E2357" i="11"/>
  <c r="E2358" i="11"/>
  <c r="E2359" i="11"/>
  <c r="E2360" i="11"/>
  <c r="E2361" i="11"/>
  <c r="E2362" i="11"/>
  <c r="E2363" i="11"/>
  <c r="E2364" i="11"/>
  <c r="E2365" i="11"/>
  <c r="E2366" i="11"/>
  <c r="E2367" i="11"/>
  <c r="E2368" i="11"/>
  <c r="E2369" i="11"/>
  <c r="E2370" i="11"/>
  <c r="E2371" i="11"/>
  <c r="E2372" i="11"/>
  <c r="E2373" i="11"/>
  <c r="E2374" i="11"/>
  <c r="E2375" i="11"/>
  <c r="E2376" i="11"/>
  <c r="E2377" i="11"/>
  <c r="E2378" i="11"/>
  <c r="E2379" i="11"/>
  <c r="E2380" i="11"/>
  <c r="E2381" i="11"/>
  <c r="E2382" i="11"/>
  <c r="E2383" i="11"/>
  <c r="E2384" i="11"/>
  <c r="E2385" i="11"/>
  <c r="E2386" i="11"/>
  <c r="E2387" i="11"/>
  <c r="E2388" i="11"/>
  <c r="E2389" i="11"/>
  <c r="E2390" i="11"/>
  <c r="E2391" i="11"/>
  <c r="E2392" i="11"/>
  <c r="E2393" i="11"/>
  <c r="E2394" i="11"/>
  <c r="E2395" i="11"/>
  <c r="E2396" i="11"/>
  <c r="E2397" i="11"/>
  <c r="E2398" i="11"/>
  <c r="E2399" i="11"/>
  <c r="E2400" i="11"/>
  <c r="E2401" i="11"/>
  <c r="E2402" i="11"/>
  <c r="E2403" i="11"/>
  <c r="E2404" i="11"/>
  <c r="E2405" i="11"/>
  <c r="E2406" i="11"/>
  <c r="E2407" i="11"/>
  <c r="E2408" i="11"/>
  <c r="E2409" i="11"/>
  <c r="E2410" i="11"/>
  <c r="E2411" i="11"/>
  <c r="E2412" i="11"/>
  <c r="E2413" i="11"/>
  <c r="E2414" i="11"/>
  <c r="E2415" i="11"/>
  <c r="E2416" i="11"/>
  <c r="E2417" i="11"/>
  <c r="E2418" i="11"/>
  <c r="E2419" i="11"/>
  <c r="E2420" i="11"/>
  <c r="E2421" i="11"/>
  <c r="E2422" i="11"/>
  <c r="E2423" i="11"/>
  <c r="E2424" i="11"/>
  <c r="E2425" i="11"/>
  <c r="E2426" i="11"/>
  <c r="E2427" i="11"/>
  <c r="E2428" i="11"/>
  <c r="E2429" i="11"/>
  <c r="E2430" i="11"/>
  <c r="E2431" i="11"/>
  <c r="E2432" i="11"/>
  <c r="E2433" i="11"/>
  <c r="E2434" i="11"/>
  <c r="E2435" i="11"/>
  <c r="E2436" i="11"/>
  <c r="E2437" i="11"/>
  <c r="E2438" i="11"/>
  <c r="E2439" i="11"/>
  <c r="E2440" i="11"/>
  <c r="E2441" i="11"/>
  <c r="E2442" i="11"/>
  <c r="E2443" i="11"/>
  <c r="E2444" i="11"/>
  <c r="E2445" i="11"/>
  <c r="E2446" i="11"/>
  <c r="E2447" i="11"/>
  <c r="E2448" i="11"/>
  <c r="E2449" i="11"/>
  <c r="E2450" i="11"/>
  <c r="E2451" i="11"/>
  <c r="E2452" i="11"/>
  <c r="E2453" i="11"/>
  <c r="E2454" i="11"/>
  <c r="E2455" i="11"/>
  <c r="E2456" i="11"/>
  <c r="E2457" i="11"/>
  <c r="E2458" i="11"/>
  <c r="E2459" i="11"/>
  <c r="E2460" i="11"/>
  <c r="E2461" i="11"/>
  <c r="E2462" i="11"/>
  <c r="E2463" i="11"/>
  <c r="E2464" i="11"/>
  <c r="E2465" i="11"/>
  <c r="E2466" i="11"/>
  <c r="E2467" i="11"/>
  <c r="E2468" i="11"/>
  <c r="E2469" i="11"/>
  <c r="E2470" i="11"/>
  <c r="E2471" i="11"/>
  <c r="E2472" i="11"/>
  <c r="E2473" i="11"/>
  <c r="E2474" i="11"/>
  <c r="E2475" i="11"/>
  <c r="E2476" i="11"/>
  <c r="E2477" i="11"/>
  <c r="E2478" i="11"/>
  <c r="E2479" i="11"/>
  <c r="E2480" i="11"/>
  <c r="E2481" i="11"/>
  <c r="E2482" i="11"/>
  <c r="E2483" i="11"/>
  <c r="E2484" i="11"/>
  <c r="E2485" i="11"/>
  <c r="E2486" i="11"/>
  <c r="E2487" i="11"/>
  <c r="E2488" i="11"/>
  <c r="E2489" i="11"/>
  <c r="E2490" i="11"/>
  <c r="E2491" i="11"/>
  <c r="E2492" i="11"/>
  <c r="E2493" i="11"/>
  <c r="E2494" i="11"/>
  <c r="E2495" i="11"/>
  <c r="E2496" i="11"/>
  <c r="E2497" i="11"/>
  <c r="E2498" i="11"/>
  <c r="E2499" i="11"/>
  <c r="E2500" i="11"/>
  <c r="E2501" i="11"/>
  <c r="E2502" i="11"/>
  <c r="E2503" i="11"/>
  <c r="E2504" i="11"/>
  <c r="E2505" i="11"/>
  <c r="E2506" i="11"/>
  <c r="E2507" i="11"/>
  <c r="E2508" i="11"/>
  <c r="E2509" i="11"/>
  <c r="E2510" i="11"/>
  <c r="E2511" i="11"/>
  <c r="E2512" i="11"/>
  <c r="E2513" i="11"/>
  <c r="E2514" i="11"/>
  <c r="E2515" i="11"/>
  <c r="E2516" i="11"/>
  <c r="E2517" i="11"/>
  <c r="E2518" i="11"/>
  <c r="E2519" i="11"/>
  <c r="E2520" i="11"/>
  <c r="E2521" i="11"/>
  <c r="E2522" i="11"/>
  <c r="E2523" i="11"/>
  <c r="E2524" i="11"/>
  <c r="E2525" i="11"/>
  <c r="E2526" i="11"/>
  <c r="E2527" i="11"/>
  <c r="E2528" i="11"/>
  <c r="E2529" i="11"/>
  <c r="E2530" i="11"/>
  <c r="E2531" i="11"/>
  <c r="E2532" i="11"/>
  <c r="E2533" i="11"/>
  <c r="E2534" i="11"/>
  <c r="E2535" i="11"/>
  <c r="E2536" i="11"/>
  <c r="E2537" i="11"/>
  <c r="E2538" i="11"/>
  <c r="E2539" i="11"/>
  <c r="E2540" i="11"/>
  <c r="E2541" i="11"/>
  <c r="E2542" i="11"/>
  <c r="E2543" i="11"/>
  <c r="E2544" i="11"/>
  <c r="E2545" i="11"/>
  <c r="E2546" i="11"/>
  <c r="E2547" i="11"/>
  <c r="E2548" i="11"/>
  <c r="E2549" i="11"/>
  <c r="E2550" i="11"/>
  <c r="E2551" i="11"/>
  <c r="E2552" i="11"/>
  <c r="E2553" i="11"/>
  <c r="E2554" i="11"/>
  <c r="E2555" i="11"/>
  <c r="E2556" i="11"/>
  <c r="E2557" i="11"/>
  <c r="E2558" i="11"/>
  <c r="E2559" i="11"/>
  <c r="E2560" i="11"/>
  <c r="E2561" i="11"/>
  <c r="E2562" i="11"/>
  <c r="E2563" i="11"/>
  <c r="F2245" i="11"/>
  <c r="F2246" i="11"/>
  <c r="F2247" i="11"/>
  <c r="F2248" i="11"/>
  <c r="F2249" i="11"/>
  <c r="F2250" i="11"/>
  <c r="F2251" i="11"/>
  <c r="F2252" i="11"/>
  <c r="F2253" i="11"/>
  <c r="F2254" i="11"/>
  <c r="F2255" i="11"/>
  <c r="F2256" i="11"/>
  <c r="F2257" i="11"/>
  <c r="F2258" i="11"/>
  <c r="F2259" i="11"/>
  <c r="F2260" i="11"/>
  <c r="F2261" i="11"/>
  <c r="F2262" i="11"/>
  <c r="F2263" i="11"/>
  <c r="F2264" i="11"/>
  <c r="F2265" i="11"/>
  <c r="F2266" i="11"/>
  <c r="F2267" i="11"/>
  <c r="F2268" i="11"/>
  <c r="F2269" i="11"/>
  <c r="F2270" i="11"/>
  <c r="F2271" i="11"/>
  <c r="F2272" i="11"/>
  <c r="F2273" i="11"/>
  <c r="F2274" i="11"/>
  <c r="F2275" i="11"/>
  <c r="F2276" i="11"/>
  <c r="F2277" i="11"/>
  <c r="F2278" i="11"/>
  <c r="F2279" i="11"/>
  <c r="F2280" i="11"/>
  <c r="F2281" i="11"/>
  <c r="F2282" i="11"/>
  <c r="F2283" i="11"/>
  <c r="F2284" i="11"/>
  <c r="F2285" i="11"/>
  <c r="F2286" i="11"/>
  <c r="F2287" i="11"/>
  <c r="F2288" i="11"/>
  <c r="F2289" i="11"/>
  <c r="F2290" i="11"/>
  <c r="F2291" i="11"/>
  <c r="F2292" i="11"/>
  <c r="F2293" i="11"/>
  <c r="F2294" i="11"/>
  <c r="F2295" i="11"/>
  <c r="F2296" i="11"/>
  <c r="F2297" i="11"/>
  <c r="F2298" i="11"/>
  <c r="F2299" i="11"/>
  <c r="F2300" i="11"/>
  <c r="F2301" i="11"/>
  <c r="F2302" i="11"/>
  <c r="F2303" i="11"/>
  <c r="F2304" i="11"/>
  <c r="F2305" i="11"/>
  <c r="F2306" i="11"/>
  <c r="F2307" i="11"/>
  <c r="F2308" i="11"/>
  <c r="F2309" i="11"/>
  <c r="F2310" i="11"/>
  <c r="F2311" i="11"/>
  <c r="F2312" i="11"/>
  <c r="F2313" i="11"/>
  <c r="F2314" i="11"/>
  <c r="F2315" i="11"/>
  <c r="F2316" i="11"/>
  <c r="F2317" i="11"/>
  <c r="F2318" i="11"/>
  <c r="F2319" i="11"/>
  <c r="F2320" i="11"/>
  <c r="F2321" i="11"/>
  <c r="F2322" i="11"/>
  <c r="F2323" i="11"/>
  <c r="F2324" i="11"/>
  <c r="F2325" i="11"/>
  <c r="F2326" i="11"/>
  <c r="F2327" i="11"/>
  <c r="F2328" i="11"/>
  <c r="F2329" i="11"/>
  <c r="F2330" i="11"/>
  <c r="F2331" i="11"/>
  <c r="F2332" i="11"/>
  <c r="F2333" i="11"/>
  <c r="F2334" i="11"/>
  <c r="F2335" i="11"/>
  <c r="F2336" i="11"/>
  <c r="F2337" i="11"/>
  <c r="F2338" i="11"/>
  <c r="F2339" i="11"/>
  <c r="F2340" i="11"/>
  <c r="F2341" i="11"/>
  <c r="F2342" i="11"/>
  <c r="F2343" i="11"/>
  <c r="F2344" i="11"/>
  <c r="F2345" i="11"/>
  <c r="F2346" i="11"/>
  <c r="F2347" i="11"/>
  <c r="F2348" i="11"/>
  <c r="F2349" i="11"/>
  <c r="F2350" i="11"/>
  <c r="F2351" i="11"/>
  <c r="F2352" i="11"/>
  <c r="F2353" i="11"/>
  <c r="F2354" i="11"/>
  <c r="F2355" i="11"/>
  <c r="F2356" i="11"/>
  <c r="F2357" i="11"/>
  <c r="F2358" i="11"/>
  <c r="F2359" i="11"/>
  <c r="F2360" i="11"/>
  <c r="F2361" i="11"/>
  <c r="F2362" i="11"/>
  <c r="F2363" i="11"/>
  <c r="F2364" i="11"/>
  <c r="F2365" i="11"/>
  <c r="F2366" i="11"/>
  <c r="F2367" i="11"/>
  <c r="F2368" i="11"/>
  <c r="F2369" i="11"/>
  <c r="F2370" i="11"/>
  <c r="F2371" i="11"/>
  <c r="F2372" i="11"/>
  <c r="F2373" i="11"/>
  <c r="F2374" i="11"/>
  <c r="F2375" i="11"/>
  <c r="F2376" i="11"/>
  <c r="F2377" i="11"/>
  <c r="F2378" i="11"/>
  <c r="F2379" i="11"/>
  <c r="F2380" i="11"/>
  <c r="F2381" i="11"/>
  <c r="F2382" i="11"/>
  <c r="F2383" i="11"/>
  <c r="F2384" i="11"/>
  <c r="F2385" i="11"/>
  <c r="F2386" i="11"/>
  <c r="F2387" i="11"/>
  <c r="F2388" i="11"/>
  <c r="F2389" i="11"/>
  <c r="F2390" i="11"/>
  <c r="F2391" i="11"/>
  <c r="F2392" i="11"/>
  <c r="F2393" i="11"/>
  <c r="F2394" i="11"/>
  <c r="F2395" i="11"/>
  <c r="F2396" i="11"/>
  <c r="F2397" i="11"/>
  <c r="F2398" i="11"/>
  <c r="F2399" i="11"/>
  <c r="F2400" i="11"/>
  <c r="F2401" i="11"/>
  <c r="F2402" i="11"/>
  <c r="F2403" i="11"/>
  <c r="F2404" i="11"/>
  <c r="F2405" i="11"/>
  <c r="F2406" i="11"/>
  <c r="F2407" i="11"/>
  <c r="F2408" i="11"/>
  <c r="F2409" i="11"/>
  <c r="F2410" i="11"/>
  <c r="F2411" i="11"/>
  <c r="F2412" i="11"/>
  <c r="F2413" i="11"/>
  <c r="F2414" i="11"/>
  <c r="F2415" i="11"/>
  <c r="F2416" i="11"/>
  <c r="F2417" i="11"/>
  <c r="F2418" i="11"/>
  <c r="F2419" i="11"/>
  <c r="F2420" i="11"/>
  <c r="F2421" i="11"/>
  <c r="F2422" i="11"/>
  <c r="F2423" i="11"/>
  <c r="F2424" i="11"/>
  <c r="F2425" i="11"/>
  <c r="F2426" i="11"/>
  <c r="F2427" i="11"/>
  <c r="F2428" i="11"/>
  <c r="F2429" i="11"/>
  <c r="F2430" i="11"/>
  <c r="F2431" i="11"/>
  <c r="F2432" i="11"/>
  <c r="F2433" i="11"/>
  <c r="F2434" i="11"/>
  <c r="F2435" i="11"/>
  <c r="F2436" i="11"/>
  <c r="F2437" i="11"/>
  <c r="F2438" i="11"/>
  <c r="F2439" i="11"/>
  <c r="F2440" i="11"/>
  <c r="F2441" i="11"/>
  <c r="F2442" i="11"/>
  <c r="F2443" i="11"/>
  <c r="F2444" i="11"/>
  <c r="F2445" i="11"/>
  <c r="F2446" i="11"/>
  <c r="F2447" i="11"/>
  <c r="F2448" i="11"/>
  <c r="F2449" i="11"/>
  <c r="F2450" i="11"/>
  <c r="F2451" i="11"/>
  <c r="F2452" i="11"/>
  <c r="F2453" i="11"/>
  <c r="F2454" i="11"/>
  <c r="F2455" i="11"/>
  <c r="F2456" i="11"/>
  <c r="F2457" i="11"/>
  <c r="F2458" i="11"/>
  <c r="F2459" i="11"/>
  <c r="F2460" i="11"/>
  <c r="F2461" i="11"/>
  <c r="F2462" i="11"/>
  <c r="F2463" i="11"/>
  <c r="F2464" i="11"/>
  <c r="F2465" i="11"/>
  <c r="F2466" i="11"/>
  <c r="F2467" i="11"/>
  <c r="F2468" i="11"/>
  <c r="F2469" i="11"/>
  <c r="F2470" i="11"/>
  <c r="F2471" i="11"/>
  <c r="F2472" i="11"/>
  <c r="F2473" i="11"/>
  <c r="F2474" i="11"/>
  <c r="F2475" i="11"/>
  <c r="F2476" i="11"/>
  <c r="F2477" i="11"/>
  <c r="F2478" i="11"/>
  <c r="F2479" i="11"/>
  <c r="F2480" i="11"/>
  <c r="F2481" i="11"/>
  <c r="F2482" i="11"/>
  <c r="F2483" i="11"/>
  <c r="F2484" i="11"/>
  <c r="F2485" i="11"/>
  <c r="F2486" i="11"/>
  <c r="F2487" i="11"/>
  <c r="F2488" i="11"/>
  <c r="F2489" i="11"/>
  <c r="F2490" i="11"/>
  <c r="F2491" i="11"/>
  <c r="F2492" i="11"/>
  <c r="F2493" i="11"/>
  <c r="F2494" i="11"/>
  <c r="F2495" i="11"/>
  <c r="F2496" i="11"/>
  <c r="F2497" i="11"/>
  <c r="F2498" i="11"/>
  <c r="F2499" i="11"/>
  <c r="F2500" i="11"/>
  <c r="F2501" i="11"/>
  <c r="F2502" i="11"/>
  <c r="F2503" i="11"/>
  <c r="F2504" i="11"/>
  <c r="F2505" i="11"/>
  <c r="F2506" i="11"/>
  <c r="F2507" i="11"/>
  <c r="F2508" i="11"/>
  <c r="F2509" i="11"/>
  <c r="F2510" i="11"/>
  <c r="F2511" i="11"/>
  <c r="F2512" i="11"/>
  <c r="F2513" i="11"/>
  <c r="F2514" i="11"/>
  <c r="F2515" i="11"/>
  <c r="F2516" i="11"/>
  <c r="F2517" i="11"/>
  <c r="F2518" i="11"/>
  <c r="F2519" i="11"/>
  <c r="F2520" i="11"/>
  <c r="F2521" i="11"/>
  <c r="F2522" i="11"/>
  <c r="F2523" i="11"/>
  <c r="F2524" i="11"/>
  <c r="F2525" i="11"/>
  <c r="F2526" i="11"/>
  <c r="F2527" i="11"/>
  <c r="F2528" i="11"/>
  <c r="F2529" i="11"/>
  <c r="F2530" i="11"/>
  <c r="F2531" i="11"/>
  <c r="F2532" i="11"/>
  <c r="F2533" i="11"/>
  <c r="F2534" i="11"/>
  <c r="F2535" i="11"/>
  <c r="F2536" i="11"/>
  <c r="F2537" i="11"/>
  <c r="F2538" i="11"/>
  <c r="F2539" i="11"/>
  <c r="F2540" i="11"/>
  <c r="F2541" i="11"/>
  <c r="F2542" i="11"/>
  <c r="F2543" i="11"/>
  <c r="F2544" i="11"/>
  <c r="F2545" i="11"/>
  <c r="F2546" i="11"/>
  <c r="F2547" i="11"/>
  <c r="F2548" i="11"/>
  <c r="F2549" i="11"/>
  <c r="F2550" i="11"/>
  <c r="F2551" i="11"/>
  <c r="F2552" i="11"/>
  <c r="F2553" i="11"/>
  <c r="F2554" i="11"/>
  <c r="F2555" i="11"/>
  <c r="F2556" i="11"/>
  <c r="F2557" i="11"/>
  <c r="F2558" i="11"/>
  <c r="F2559" i="11"/>
  <c r="F2560" i="11"/>
  <c r="F2561" i="11"/>
  <c r="F2562" i="11"/>
  <c r="F2563" i="11"/>
  <c r="G2248" i="11"/>
  <c r="G2250" i="11"/>
  <c r="G2252" i="11"/>
  <c r="G2254" i="11"/>
  <c r="G2256" i="11"/>
  <c r="G2258" i="11"/>
  <c r="G2260" i="11"/>
  <c r="G2262" i="11"/>
  <c r="G2264" i="11"/>
  <c r="G2266" i="11"/>
  <c r="G2268" i="11"/>
  <c r="G2271" i="11"/>
  <c r="G2275" i="11"/>
  <c r="G2277" i="11"/>
  <c r="G2280" i="11"/>
  <c r="G2282" i="11"/>
  <c r="G2285" i="11"/>
  <c r="G2288" i="11"/>
  <c r="G2290" i="11"/>
  <c r="G2293" i="11"/>
  <c r="G2295" i="11"/>
  <c r="G2298" i="11"/>
  <c r="G2303" i="11"/>
  <c r="G2305" i="11"/>
  <c r="G2308" i="11"/>
  <c r="G2310" i="11"/>
  <c r="G2312" i="11"/>
  <c r="G2314" i="11"/>
  <c r="G2320" i="11"/>
  <c r="G2324" i="11"/>
  <c r="G2327" i="11"/>
  <c r="G2329" i="11"/>
  <c r="G2331" i="11"/>
  <c r="G2333" i="11"/>
  <c r="G2335" i="11"/>
  <c r="G2341" i="11"/>
  <c r="G2343" i="11"/>
  <c r="G2347" i="11"/>
  <c r="G2349" i="11"/>
  <c r="G2351" i="11"/>
  <c r="G2353" i="11"/>
  <c r="G2355" i="11"/>
  <c r="G2358" i="11"/>
  <c r="G2360" i="11"/>
  <c r="G2363" i="11"/>
  <c r="G2370" i="11"/>
  <c r="G2372" i="11"/>
  <c r="G2374" i="11"/>
  <c r="G2377" i="11"/>
  <c r="G2379" i="11"/>
  <c r="G2382" i="11"/>
  <c r="G2384" i="11"/>
  <c r="G2387" i="11"/>
  <c r="G2389" i="11"/>
  <c r="G2391" i="11"/>
  <c r="G2393" i="11"/>
  <c r="G2395" i="11"/>
  <c r="G2397" i="11"/>
  <c r="G2401" i="11"/>
  <c r="G2403" i="11"/>
  <c r="G2405" i="11"/>
  <c r="G2412" i="11"/>
  <c r="G2417" i="11"/>
  <c r="G2420" i="11"/>
  <c r="G2423" i="11"/>
  <c r="G2425" i="11"/>
  <c r="G2427" i="11"/>
  <c r="G2429" i="11"/>
  <c r="G2431" i="11"/>
  <c r="G2433" i="11"/>
  <c r="G2437" i="11"/>
  <c r="G2441" i="11"/>
  <c r="G2443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J2306" i="11" s="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J2344" i="11" s="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J2375" i="11" s="1"/>
  <c r="I2376" i="11"/>
  <c r="I2377" i="11"/>
  <c r="I2378" i="11"/>
  <c r="I2379" i="11"/>
  <c r="I2380" i="11"/>
  <c r="J2380" i="11" s="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J2245" i="11"/>
  <c r="J2246" i="11"/>
  <c r="J2248" i="11"/>
  <c r="J2250" i="11"/>
  <c r="J2252" i="11"/>
  <c r="J2254" i="11"/>
  <c r="J2256" i="11"/>
  <c r="J2258" i="11"/>
  <c r="J2260" i="11"/>
  <c r="J2262" i="11"/>
  <c r="J2264" i="11"/>
  <c r="J2266" i="11"/>
  <c r="J2268" i="11"/>
  <c r="J2269" i="11"/>
  <c r="J2271" i="11"/>
  <c r="J2272" i="11"/>
  <c r="J2273" i="11"/>
  <c r="J2275" i="11"/>
  <c r="J2277" i="11"/>
  <c r="J2278" i="11"/>
  <c r="J2280" i="11"/>
  <c r="J2282" i="11"/>
  <c r="J2283" i="11"/>
  <c r="J2285" i="11"/>
  <c r="J2286" i="11"/>
  <c r="J2288" i="11"/>
  <c r="J2290" i="11"/>
  <c r="J2291" i="11"/>
  <c r="J2293" i="11"/>
  <c r="J2295" i="11"/>
  <c r="J2296" i="11"/>
  <c r="J2298" i="11"/>
  <c r="J2299" i="11"/>
  <c r="J2300" i="11"/>
  <c r="J2301" i="11"/>
  <c r="J2303" i="11"/>
  <c r="J2305" i="11"/>
  <c r="J2308" i="11"/>
  <c r="J2310" i="11"/>
  <c r="J2312" i="11"/>
  <c r="J2314" i="11"/>
  <c r="J2315" i="11"/>
  <c r="J2316" i="11"/>
  <c r="J2317" i="11"/>
  <c r="J2318" i="11"/>
  <c r="J2320" i="11"/>
  <c r="J2321" i="11"/>
  <c r="J2322" i="11"/>
  <c r="J2324" i="11"/>
  <c r="J2325" i="11"/>
  <c r="J2327" i="11"/>
  <c r="J2329" i="11"/>
  <c r="J2331" i="11"/>
  <c r="J2333" i="11"/>
  <c r="J2335" i="11"/>
  <c r="J2336" i="11"/>
  <c r="J2337" i="11"/>
  <c r="J2338" i="11"/>
  <c r="J2339" i="11"/>
  <c r="J2341" i="11"/>
  <c r="J2343" i="11"/>
  <c r="J2345" i="11"/>
  <c r="J2347" i="11"/>
  <c r="J2349" i="11"/>
  <c r="J2351" i="11"/>
  <c r="J2353" i="11"/>
  <c r="J2355" i="11"/>
  <c r="J2356" i="11"/>
  <c r="L2356" i="11" s="1"/>
  <c r="J2358" i="11"/>
  <c r="J2360" i="11"/>
  <c r="J2361" i="11"/>
  <c r="J2363" i="11"/>
  <c r="J2364" i="11"/>
  <c r="J2365" i="11"/>
  <c r="J2366" i="11"/>
  <c r="J2367" i="11"/>
  <c r="J2368" i="11"/>
  <c r="J2370" i="11"/>
  <c r="J2372" i="11"/>
  <c r="J2374" i="11"/>
  <c r="J2377" i="11"/>
  <c r="J2379" i="11"/>
  <c r="J2382" i="11"/>
  <c r="J2384" i="11"/>
  <c r="J2385" i="11"/>
  <c r="J2387" i="11"/>
  <c r="J2389" i="11"/>
  <c r="J2391" i="11"/>
  <c r="J2393" i="11"/>
  <c r="J2395" i="11"/>
  <c r="J2397" i="11"/>
  <c r="J2398" i="11"/>
  <c r="J2399" i="11"/>
  <c r="J2401" i="11"/>
  <c r="J2403" i="11"/>
  <c r="J2405" i="11"/>
  <c r="J2406" i="11"/>
  <c r="J2407" i="11"/>
  <c r="J2408" i="11"/>
  <c r="J2409" i="11"/>
  <c r="J2410" i="11"/>
  <c r="J2412" i="11"/>
  <c r="J2413" i="11"/>
  <c r="J2414" i="11"/>
  <c r="J2415" i="11"/>
  <c r="J2417" i="11"/>
  <c r="J2418" i="11"/>
  <c r="J2420" i="11"/>
  <c r="J2421" i="11"/>
  <c r="J2423" i="11"/>
  <c r="J2425" i="11"/>
  <c r="J2427" i="11"/>
  <c r="J2429" i="11"/>
  <c r="J2431" i="11"/>
  <c r="J2433" i="11"/>
  <c r="J2434" i="11"/>
  <c r="J2435" i="11"/>
  <c r="J2437" i="11"/>
  <c r="J2438" i="11"/>
  <c r="J2439" i="11"/>
  <c r="J2441" i="11"/>
  <c r="J2443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L2245" i="11"/>
  <c r="L2246" i="11"/>
  <c r="L2248" i="11"/>
  <c r="L2249" i="11"/>
  <c r="L2250" i="11"/>
  <c r="L2252" i="11"/>
  <c r="L2253" i="11"/>
  <c r="L2254" i="11"/>
  <c r="L2256" i="11"/>
  <c r="L2258" i="11"/>
  <c r="L2260" i="11"/>
  <c r="L2262" i="11"/>
  <c r="L2264" i="11"/>
  <c r="L2266" i="11"/>
  <c r="L2268" i="11"/>
  <c r="L2269" i="11"/>
  <c r="L2271" i="11"/>
  <c r="L2272" i="11"/>
  <c r="L2273" i="11"/>
  <c r="L2275" i="11"/>
  <c r="L2276" i="11"/>
  <c r="L2277" i="11"/>
  <c r="L2278" i="11"/>
  <c r="L2280" i="11"/>
  <c r="L2281" i="11"/>
  <c r="L2282" i="11"/>
  <c r="L2283" i="11"/>
  <c r="L2285" i="11"/>
  <c r="L2286" i="11"/>
  <c r="L2288" i="11"/>
  <c r="L2289" i="11"/>
  <c r="L2290" i="11"/>
  <c r="L2291" i="11"/>
  <c r="L2293" i="11"/>
  <c r="L2295" i="11"/>
  <c r="L2296" i="11"/>
  <c r="L2298" i="11"/>
  <c r="L2299" i="11"/>
  <c r="L2300" i="11"/>
  <c r="L2301" i="11"/>
  <c r="L2303" i="11"/>
  <c r="L2305" i="11"/>
  <c r="L2306" i="11"/>
  <c r="L2308" i="11"/>
  <c r="L2310" i="11"/>
  <c r="L2312" i="11"/>
  <c r="L2314" i="11"/>
  <c r="L2315" i="11"/>
  <c r="L2316" i="11"/>
  <c r="L2317" i="11"/>
  <c r="L2318" i="11"/>
  <c r="L2320" i="11"/>
  <c r="L2321" i="11"/>
  <c r="L2322" i="11"/>
  <c r="L2324" i="11"/>
  <c r="L2325" i="11"/>
  <c r="L2327" i="11"/>
  <c r="L2329" i="11"/>
  <c r="L2331" i="11"/>
  <c r="L2333" i="11"/>
  <c r="L2335" i="11"/>
  <c r="L2336" i="11"/>
  <c r="L2337" i="11"/>
  <c r="L2338" i="11"/>
  <c r="L2339" i="11"/>
  <c r="L2340" i="11"/>
  <c r="L2341" i="11"/>
  <c r="L2343" i="11"/>
  <c r="L2344" i="11"/>
  <c r="L2345" i="11"/>
  <c r="L2347" i="11"/>
  <c r="L2349" i="11"/>
  <c r="L2351" i="11"/>
  <c r="L2353" i="11"/>
  <c r="L2355" i="11"/>
  <c r="L2358" i="11"/>
  <c r="L2360" i="11"/>
  <c r="L2361" i="11"/>
  <c r="L2363" i="11"/>
  <c r="L2364" i="11"/>
  <c r="L2365" i="11"/>
  <c r="L2366" i="11"/>
  <c r="L2367" i="11"/>
  <c r="L2368" i="11"/>
  <c r="L2370" i="11"/>
  <c r="L2372" i="11"/>
  <c r="L2374" i="11"/>
  <c r="L2375" i="11"/>
  <c r="L2377" i="11"/>
  <c r="L2379" i="11"/>
  <c r="L2380" i="11"/>
  <c r="L2382" i="11"/>
  <c r="L2384" i="11"/>
  <c r="L2385" i="11"/>
  <c r="L2386" i="11"/>
  <c r="L2387" i="11"/>
  <c r="L2388" i="11"/>
  <c r="L2389" i="11"/>
  <c r="L2390" i="11"/>
  <c r="L2391" i="11"/>
  <c r="L2393" i="11"/>
  <c r="L2395" i="11"/>
  <c r="L2397" i="11"/>
  <c r="L2398" i="11"/>
  <c r="L2399" i="11"/>
  <c r="L2401" i="11"/>
  <c r="L2402" i="11"/>
  <c r="L2403" i="11"/>
  <c r="L2405" i="11"/>
  <c r="L2406" i="11"/>
  <c r="L2407" i="11"/>
  <c r="L2408" i="11"/>
  <c r="L2409" i="11"/>
  <c r="L2410" i="11"/>
  <c r="L2412" i="11"/>
  <c r="L2413" i="11"/>
  <c r="L2414" i="11"/>
  <c r="L2415" i="11"/>
  <c r="L2416" i="11"/>
  <c r="L2417" i="11"/>
  <c r="L2418" i="11"/>
  <c r="L2420" i="11"/>
  <c r="L2421" i="11"/>
  <c r="L2423" i="11"/>
  <c r="L2425" i="11"/>
  <c r="L2427" i="11"/>
  <c r="L2429" i="11"/>
  <c r="L2431" i="11"/>
  <c r="L2433" i="11"/>
  <c r="L2434" i="11"/>
  <c r="L2435" i="11"/>
  <c r="L2436" i="11"/>
  <c r="L2437" i="11"/>
  <c r="L2438" i="11"/>
  <c r="L2439" i="11"/>
  <c r="L2441" i="11"/>
  <c r="L2443" i="11"/>
  <c r="L2445" i="11"/>
  <c r="L2446" i="11"/>
  <c r="L2447" i="11"/>
  <c r="L2448" i="11"/>
  <c r="L2449" i="11"/>
  <c r="L2450" i="11"/>
  <c r="L2451" i="11"/>
  <c r="L2452" i="11"/>
  <c r="L2453" i="11"/>
  <c r="L2454" i="11"/>
  <c r="L2455" i="11"/>
  <c r="L2456" i="11"/>
  <c r="L2457" i="11"/>
  <c r="L2458" i="11"/>
  <c r="L2459" i="11"/>
  <c r="L2460" i="11"/>
  <c r="L2461" i="11"/>
  <c r="L2462" i="11"/>
  <c r="L2463" i="11"/>
  <c r="L2464" i="11"/>
  <c r="L2465" i="11"/>
  <c r="L2466" i="11"/>
  <c r="L2467" i="11"/>
  <c r="L2468" i="11"/>
  <c r="L2469" i="11"/>
  <c r="L2470" i="11"/>
  <c r="L2471" i="11"/>
  <c r="L2472" i="11"/>
  <c r="L2473" i="11"/>
  <c r="L2474" i="11"/>
  <c r="L2475" i="11"/>
  <c r="L2476" i="11"/>
  <c r="L2477" i="11"/>
  <c r="L2478" i="11"/>
  <c r="L2479" i="11"/>
  <c r="L2480" i="11"/>
  <c r="L2481" i="11"/>
  <c r="L2482" i="11"/>
  <c r="L2483" i="11"/>
  <c r="L2484" i="11"/>
  <c r="L2485" i="11"/>
  <c r="L2486" i="11"/>
  <c r="L2487" i="11"/>
  <c r="L2488" i="11"/>
  <c r="L2489" i="11"/>
  <c r="L2490" i="11"/>
  <c r="L2491" i="11"/>
  <c r="L2492" i="11"/>
  <c r="L2493" i="11"/>
  <c r="L2494" i="11"/>
  <c r="L2495" i="11"/>
  <c r="L2496" i="11"/>
  <c r="L2497" i="11"/>
  <c r="L2498" i="11"/>
  <c r="L2499" i="11"/>
  <c r="L2500" i="11"/>
  <c r="L2501" i="11"/>
  <c r="L2502" i="11"/>
  <c r="L2503" i="11"/>
  <c r="L2504" i="11"/>
  <c r="L2505" i="11"/>
  <c r="L2506" i="11"/>
  <c r="L2507" i="11"/>
  <c r="L2508" i="11"/>
  <c r="L2509" i="11"/>
  <c r="L2510" i="11"/>
  <c r="L2511" i="11"/>
  <c r="L2512" i="11"/>
  <c r="L2513" i="11"/>
  <c r="L2514" i="11"/>
  <c r="L2515" i="11"/>
  <c r="L2516" i="11"/>
  <c r="L2517" i="11"/>
  <c r="L2518" i="11"/>
  <c r="L2519" i="11"/>
  <c r="L2520" i="11"/>
  <c r="L2521" i="11"/>
  <c r="L2522" i="11"/>
  <c r="L2523" i="11"/>
  <c r="L2524" i="11"/>
  <c r="L2525" i="11"/>
  <c r="L2526" i="11"/>
  <c r="L2527" i="11"/>
  <c r="L2528" i="11"/>
  <c r="L2529" i="11"/>
  <c r="L2530" i="11"/>
  <c r="L2531" i="11"/>
  <c r="L2532" i="11"/>
  <c r="L2533" i="11"/>
  <c r="L2534" i="11"/>
  <c r="L2535" i="11"/>
  <c r="L2536" i="11"/>
  <c r="L2537" i="11"/>
  <c r="L2538" i="11"/>
  <c r="L2539" i="11"/>
  <c r="L2540" i="11"/>
  <c r="L2541" i="11"/>
  <c r="L2542" i="11"/>
  <c r="L2543" i="11"/>
  <c r="L2544" i="11"/>
  <c r="L2545" i="11"/>
  <c r="L2546" i="11"/>
  <c r="L2547" i="11"/>
  <c r="L2548" i="11"/>
  <c r="L2549" i="11"/>
  <c r="L2550" i="11"/>
  <c r="L2551" i="11"/>
  <c r="L2552" i="11"/>
  <c r="L2553" i="11"/>
  <c r="L2554" i="11"/>
  <c r="L2555" i="11"/>
  <c r="L2556" i="11"/>
  <c r="L2557" i="11"/>
  <c r="L2558" i="11"/>
  <c r="L2559" i="11"/>
  <c r="L2560" i="11"/>
  <c r="L2561" i="11"/>
  <c r="L2562" i="11"/>
  <c r="L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E2564" i="11"/>
  <c r="E2565" i="11"/>
  <c r="E2566" i="11"/>
  <c r="E2567" i="11"/>
  <c r="E2568" i="11"/>
  <c r="E2569" i="11"/>
  <c r="E2570" i="11"/>
  <c r="E2571" i="11"/>
  <c r="E2572" i="11"/>
  <c r="E2573" i="11"/>
  <c r="E2574" i="11"/>
  <c r="E2575" i="11"/>
  <c r="E2576" i="11"/>
  <c r="E2577" i="11"/>
  <c r="E2578" i="11"/>
  <c r="E2579" i="11"/>
  <c r="E2580" i="11"/>
  <c r="E2581" i="11"/>
  <c r="E2582" i="11"/>
  <c r="E2583" i="11"/>
  <c r="E2584" i="11"/>
  <c r="E2585" i="11"/>
  <c r="E2586" i="11"/>
  <c r="E2587" i="11"/>
  <c r="E2588" i="11"/>
  <c r="E2589" i="11"/>
  <c r="E2590" i="11"/>
  <c r="E2591" i="11"/>
  <c r="E2592" i="11"/>
  <c r="E2593" i="11"/>
  <c r="E2594" i="11"/>
  <c r="E2595" i="11"/>
  <c r="E2596" i="11"/>
  <c r="E2597" i="11"/>
  <c r="E2598" i="11"/>
  <c r="E2599" i="11"/>
  <c r="E2600" i="11"/>
  <c r="E2601" i="11"/>
  <c r="E2602" i="11"/>
  <c r="E2603" i="11"/>
  <c r="E2604" i="11"/>
  <c r="E2605" i="11"/>
  <c r="E2606" i="11"/>
  <c r="E2607" i="11"/>
  <c r="E2608" i="11"/>
  <c r="E2609" i="11"/>
  <c r="E2610" i="11"/>
  <c r="E2611" i="11"/>
  <c r="E2612" i="11"/>
  <c r="E2613" i="11"/>
  <c r="E2614" i="11"/>
  <c r="E2615" i="11"/>
  <c r="E2616" i="11"/>
  <c r="E2617" i="11"/>
  <c r="E2618" i="11"/>
  <c r="E2619" i="11"/>
  <c r="E2620" i="11"/>
  <c r="E2621" i="11"/>
  <c r="E2622" i="11"/>
  <c r="E2623" i="11"/>
  <c r="E2624" i="11"/>
  <c r="E2625" i="11"/>
  <c r="E2626" i="11"/>
  <c r="E2627" i="11"/>
  <c r="E2628" i="11"/>
  <c r="E2629" i="11"/>
  <c r="E2630" i="11"/>
  <c r="E2631" i="11"/>
  <c r="E2632" i="11"/>
  <c r="E2633" i="11"/>
  <c r="E2634" i="11"/>
  <c r="E2635" i="11"/>
  <c r="E2636" i="11"/>
  <c r="E2637" i="11"/>
  <c r="E2638" i="11"/>
  <c r="E2639" i="11"/>
  <c r="E2640" i="11"/>
  <c r="E2641" i="11"/>
  <c r="E2642" i="11"/>
  <c r="E2643" i="11"/>
  <c r="E2644" i="11"/>
  <c r="E2645" i="11"/>
  <c r="E2646" i="11"/>
  <c r="E2647" i="11"/>
  <c r="E2648" i="11"/>
  <c r="E2649" i="11"/>
  <c r="E2650" i="11"/>
  <c r="E2651" i="11"/>
  <c r="E2652" i="11"/>
  <c r="E2653" i="11"/>
  <c r="E2654" i="11"/>
  <c r="E2655" i="11"/>
  <c r="E2656" i="11"/>
  <c r="E2657" i="11"/>
  <c r="E2658" i="11"/>
  <c r="E2659" i="11"/>
  <c r="E2660" i="11"/>
  <c r="E2661" i="11"/>
  <c r="E2662" i="11"/>
  <c r="E2663" i="11"/>
  <c r="E2664" i="11"/>
  <c r="E2665" i="11"/>
  <c r="E2666" i="11"/>
  <c r="E2667" i="11"/>
  <c r="E2668" i="11"/>
  <c r="E2669" i="11"/>
  <c r="E2670" i="11"/>
  <c r="E2671" i="11"/>
  <c r="E2672" i="11"/>
  <c r="E2673" i="11"/>
  <c r="E2674" i="11"/>
  <c r="E2675" i="11"/>
  <c r="E2676" i="11"/>
  <c r="E2677" i="11"/>
  <c r="E2678" i="11"/>
  <c r="E2679" i="11"/>
  <c r="E2680" i="11"/>
  <c r="E2681" i="11"/>
  <c r="E2682" i="11"/>
  <c r="E2683" i="11"/>
  <c r="E2684" i="11"/>
  <c r="E2685" i="11"/>
  <c r="E2686" i="11"/>
  <c r="E2687" i="11"/>
  <c r="E2688" i="11"/>
  <c r="E2689" i="11"/>
  <c r="E2690" i="11"/>
  <c r="E2691" i="11"/>
  <c r="E2692" i="11"/>
  <c r="E2693" i="11"/>
  <c r="E2694" i="11"/>
  <c r="E2695" i="11"/>
  <c r="E2696" i="11"/>
  <c r="E2697" i="11"/>
  <c r="E2698" i="11"/>
  <c r="E2699" i="11"/>
  <c r="E2700" i="11"/>
  <c r="E2701" i="11"/>
  <c r="E2702" i="11"/>
  <c r="E2703" i="11"/>
  <c r="E2704" i="11"/>
  <c r="E2705" i="11"/>
  <c r="E2706" i="11"/>
  <c r="E2707" i="11"/>
  <c r="E2708" i="11"/>
  <c r="E2709" i="11"/>
  <c r="E2710" i="11"/>
  <c r="E2711" i="11"/>
  <c r="E2712" i="11"/>
  <c r="E2713" i="11"/>
  <c r="E2714" i="11"/>
  <c r="E2715" i="11"/>
  <c r="E2716" i="11"/>
  <c r="E2717" i="11"/>
  <c r="E2718" i="11"/>
  <c r="E2719" i="11"/>
  <c r="E2720" i="11"/>
  <c r="E2721" i="11"/>
  <c r="E2722" i="11"/>
  <c r="E2723" i="11"/>
  <c r="E2724" i="11"/>
  <c r="E2725" i="11"/>
  <c r="E2726" i="11"/>
  <c r="E2727" i="11"/>
  <c r="E2728" i="11"/>
  <c r="E2729" i="11"/>
  <c r="E2730" i="11"/>
  <c r="E2731" i="11"/>
  <c r="E2732" i="11"/>
  <c r="E2733" i="11"/>
  <c r="E2734" i="11"/>
  <c r="E2735" i="11"/>
  <c r="E2736" i="11"/>
  <c r="E2737" i="11"/>
  <c r="E2738" i="11"/>
  <c r="E2739" i="11"/>
  <c r="E2740" i="11"/>
  <c r="E2741" i="11"/>
  <c r="E2742" i="11"/>
  <c r="E2743" i="11"/>
  <c r="E2744" i="11"/>
  <c r="E2745" i="11"/>
  <c r="E2746" i="11"/>
  <c r="E2747" i="11"/>
  <c r="E2748" i="11"/>
  <c r="E2749" i="11"/>
  <c r="E2750" i="11"/>
  <c r="E2751" i="11"/>
  <c r="E2752" i="11"/>
  <c r="E2753" i="11"/>
  <c r="E2754" i="11"/>
  <c r="E2755" i="11"/>
  <c r="E2756" i="11"/>
  <c r="E2757" i="11"/>
  <c r="E2758" i="11"/>
  <c r="E2759" i="11"/>
  <c r="E2760" i="11"/>
  <c r="E2761" i="11"/>
  <c r="E2762" i="11"/>
  <c r="E2763" i="11"/>
  <c r="E2764" i="11"/>
  <c r="E2765" i="11"/>
  <c r="E2766" i="11"/>
  <c r="E2767" i="11"/>
  <c r="E2768" i="11"/>
  <c r="E2769" i="11"/>
  <c r="E2770" i="11"/>
  <c r="E2771" i="11"/>
  <c r="E2772" i="11"/>
  <c r="E2773" i="11"/>
  <c r="E2774" i="11"/>
  <c r="E2775" i="11"/>
  <c r="E2776" i="11"/>
  <c r="E2777" i="11"/>
  <c r="E2778" i="11"/>
  <c r="E2779" i="11"/>
  <c r="E2780" i="11"/>
  <c r="E2781" i="11"/>
  <c r="E2782" i="11"/>
  <c r="E2783" i="11"/>
  <c r="E2784" i="11"/>
  <c r="E2785" i="11"/>
  <c r="E2786" i="11"/>
  <c r="E2787" i="11"/>
  <c r="E2788" i="11"/>
  <c r="E2789" i="11"/>
  <c r="E2790" i="11"/>
  <c r="E2791" i="11"/>
  <c r="E2792" i="11"/>
  <c r="E2793" i="11"/>
  <c r="E2794" i="11"/>
  <c r="E2795" i="11"/>
  <c r="E2796" i="11"/>
  <c r="E2797" i="11"/>
  <c r="E2798" i="11"/>
  <c r="E2799" i="11"/>
  <c r="E2800" i="11"/>
  <c r="E2801" i="11"/>
  <c r="E2802" i="11"/>
  <c r="E2803" i="11"/>
  <c r="E2804" i="11"/>
  <c r="E2805" i="11"/>
  <c r="E2806" i="11"/>
  <c r="E2807" i="11"/>
  <c r="E2808" i="11"/>
  <c r="E2809" i="11"/>
  <c r="E2810" i="11"/>
  <c r="E2811" i="11"/>
  <c r="E2812" i="11"/>
  <c r="E2813" i="11"/>
  <c r="E2814" i="11"/>
  <c r="E2815" i="11"/>
  <c r="E2816" i="11"/>
  <c r="E2817" i="11"/>
  <c r="E2818" i="11"/>
  <c r="E2819" i="11"/>
  <c r="E2820" i="11"/>
  <c r="E2821" i="11"/>
  <c r="E2822" i="11"/>
  <c r="E2823" i="11"/>
  <c r="E2824" i="11"/>
  <c r="E2825" i="11"/>
  <c r="E2826" i="11"/>
  <c r="E2827" i="11"/>
  <c r="E2828" i="11"/>
  <c r="E2829" i="11"/>
  <c r="E2830" i="11"/>
  <c r="E2831" i="11"/>
  <c r="E2832" i="11"/>
  <c r="E2833" i="11"/>
  <c r="E2834" i="11"/>
  <c r="E2835" i="11"/>
  <c r="E2836" i="11"/>
  <c r="E2837" i="11"/>
  <c r="E2838" i="11"/>
  <c r="E2839" i="11"/>
  <c r="E2840" i="11"/>
  <c r="E2841" i="11"/>
  <c r="E2842" i="11"/>
  <c r="E2843" i="11"/>
  <c r="E2844" i="11"/>
  <c r="E2845" i="11"/>
  <c r="E2846" i="11"/>
  <c r="E2847" i="11"/>
  <c r="E2848" i="11"/>
  <c r="E2849" i="11"/>
  <c r="E2850" i="11"/>
  <c r="E2851" i="11"/>
  <c r="E2852" i="11"/>
  <c r="E2853" i="11"/>
  <c r="E2854" i="11"/>
  <c r="E2855" i="11"/>
  <c r="E2856" i="11"/>
  <c r="E2857" i="11"/>
  <c r="E2858" i="11"/>
  <c r="E2859" i="11"/>
  <c r="E2860" i="11"/>
  <c r="E2861" i="11"/>
  <c r="E2862" i="11"/>
  <c r="E2863" i="11"/>
  <c r="E2864" i="11"/>
  <c r="E2865" i="11"/>
  <c r="E2866" i="11"/>
  <c r="E2867" i="11"/>
  <c r="E2868" i="11"/>
  <c r="E2869" i="11"/>
  <c r="E2870" i="11"/>
  <c r="E2871" i="11"/>
  <c r="E2872" i="11"/>
  <c r="E2873" i="11"/>
  <c r="E2874" i="11"/>
  <c r="E2875" i="11"/>
  <c r="E2876" i="11"/>
  <c r="E2877" i="11"/>
  <c r="E2878" i="11"/>
  <c r="E2879" i="11"/>
  <c r="E2880" i="11"/>
  <c r="E2881" i="11"/>
  <c r="E2882" i="11"/>
  <c r="F2564" i="11"/>
  <c r="F2565" i="11"/>
  <c r="F2566" i="11"/>
  <c r="F2567" i="11"/>
  <c r="F2568" i="11"/>
  <c r="F2569" i="11"/>
  <c r="F2570" i="11"/>
  <c r="F2571" i="11"/>
  <c r="F2572" i="11"/>
  <c r="F2573" i="11"/>
  <c r="F2574" i="11"/>
  <c r="F2575" i="11"/>
  <c r="F2576" i="11"/>
  <c r="F2577" i="11"/>
  <c r="F2578" i="11"/>
  <c r="F2579" i="11"/>
  <c r="F2580" i="11"/>
  <c r="F2581" i="11"/>
  <c r="F2582" i="11"/>
  <c r="F2583" i="11"/>
  <c r="F2584" i="11"/>
  <c r="F2585" i="11"/>
  <c r="F2586" i="11"/>
  <c r="F2587" i="11"/>
  <c r="F2588" i="11"/>
  <c r="F2589" i="11"/>
  <c r="F2590" i="11"/>
  <c r="F2591" i="11"/>
  <c r="F2592" i="11"/>
  <c r="F2593" i="11"/>
  <c r="F2594" i="11"/>
  <c r="F2595" i="11"/>
  <c r="F2596" i="11"/>
  <c r="F2597" i="11"/>
  <c r="F2598" i="11"/>
  <c r="F2599" i="11"/>
  <c r="F2600" i="11"/>
  <c r="F2601" i="11"/>
  <c r="F2602" i="11"/>
  <c r="F2603" i="11"/>
  <c r="F2604" i="11"/>
  <c r="F2605" i="11"/>
  <c r="F2606" i="11"/>
  <c r="F2607" i="11"/>
  <c r="F2608" i="11"/>
  <c r="F2609" i="11"/>
  <c r="F2610" i="11"/>
  <c r="F2611" i="11"/>
  <c r="F2612" i="11"/>
  <c r="F2613" i="11"/>
  <c r="F2614" i="11"/>
  <c r="F2615" i="11"/>
  <c r="F2616" i="11"/>
  <c r="F2617" i="11"/>
  <c r="F2618" i="11"/>
  <c r="F2619" i="11"/>
  <c r="F2620" i="11"/>
  <c r="F2621" i="11"/>
  <c r="F2622" i="11"/>
  <c r="F2623" i="11"/>
  <c r="F2624" i="11"/>
  <c r="F2625" i="11"/>
  <c r="F2626" i="11"/>
  <c r="F2627" i="11"/>
  <c r="F2628" i="11"/>
  <c r="F2629" i="11"/>
  <c r="F2630" i="11"/>
  <c r="F2631" i="11"/>
  <c r="F2632" i="11"/>
  <c r="F2633" i="11"/>
  <c r="F2634" i="11"/>
  <c r="F2635" i="11"/>
  <c r="F2636" i="11"/>
  <c r="F2637" i="11"/>
  <c r="F2638" i="11"/>
  <c r="F2639" i="11"/>
  <c r="F2640" i="11"/>
  <c r="F2641" i="11"/>
  <c r="F2642" i="11"/>
  <c r="F2643" i="11"/>
  <c r="F2644" i="11"/>
  <c r="F2645" i="11"/>
  <c r="F2646" i="11"/>
  <c r="F2647" i="11"/>
  <c r="F2648" i="11"/>
  <c r="F2649" i="11"/>
  <c r="F2650" i="11"/>
  <c r="F2651" i="11"/>
  <c r="F2652" i="11"/>
  <c r="F2653" i="11"/>
  <c r="F2654" i="11"/>
  <c r="F2655" i="11"/>
  <c r="F2656" i="11"/>
  <c r="F2657" i="11"/>
  <c r="F2658" i="11"/>
  <c r="F2659" i="11"/>
  <c r="F2660" i="11"/>
  <c r="F2661" i="11"/>
  <c r="F2662" i="11"/>
  <c r="F2663" i="11"/>
  <c r="F2664" i="11"/>
  <c r="F2665" i="11"/>
  <c r="F2666" i="11"/>
  <c r="F2667" i="11"/>
  <c r="F2668" i="11"/>
  <c r="F2669" i="11"/>
  <c r="F2670" i="11"/>
  <c r="F2671" i="11"/>
  <c r="F2672" i="11"/>
  <c r="F2673" i="11"/>
  <c r="F2674" i="11"/>
  <c r="F2675" i="11"/>
  <c r="F2676" i="11"/>
  <c r="F2677" i="11"/>
  <c r="F2678" i="11"/>
  <c r="F2679" i="11"/>
  <c r="F2680" i="11"/>
  <c r="F2681" i="11"/>
  <c r="F2682" i="11"/>
  <c r="F2683" i="11"/>
  <c r="F2684" i="11"/>
  <c r="F2685" i="11"/>
  <c r="F2686" i="11"/>
  <c r="F2687" i="11"/>
  <c r="F2688" i="11"/>
  <c r="F2689" i="11"/>
  <c r="F2690" i="11"/>
  <c r="F2691" i="11"/>
  <c r="F2692" i="11"/>
  <c r="F2693" i="11"/>
  <c r="F2694" i="11"/>
  <c r="F2695" i="11"/>
  <c r="F2696" i="11"/>
  <c r="F2697" i="11"/>
  <c r="F2698" i="11"/>
  <c r="F2699" i="11"/>
  <c r="F2700" i="11"/>
  <c r="F2701" i="11"/>
  <c r="F2702" i="11"/>
  <c r="F2703" i="11"/>
  <c r="F2704" i="11"/>
  <c r="F2705" i="11"/>
  <c r="F2706" i="11"/>
  <c r="F2707" i="11"/>
  <c r="F2708" i="11"/>
  <c r="F2709" i="11"/>
  <c r="F2710" i="11"/>
  <c r="F2711" i="11"/>
  <c r="F2712" i="11"/>
  <c r="F2713" i="11"/>
  <c r="F2714" i="11"/>
  <c r="F2715" i="11"/>
  <c r="F2716" i="11"/>
  <c r="F2717" i="11"/>
  <c r="F2718" i="11"/>
  <c r="F2719" i="11"/>
  <c r="F2720" i="11"/>
  <c r="F2721" i="11"/>
  <c r="F2722" i="11"/>
  <c r="F2723" i="11"/>
  <c r="F2724" i="11"/>
  <c r="F2725" i="11"/>
  <c r="F2726" i="11"/>
  <c r="F2727" i="11"/>
  <c r="F2728" i="11"/>
  <c r="F2729" i="11"/>
  <c r="F2730" i="11"/>
  <c r="F2731" i="11"/>
  <c r="F2732" i="11"/>
  <c r="F2733" i="11"/>
  <c r="F2734" i="11"/>
  <c r="F2735" i="11"/>
  <c r="F2736" i="11"/>
  <c r="F2737" i="11"/>
  <c r="F2738" i="11"/>
  <c r="F2739" i="11"/>
  <c r="F2740" i="11"/>
  <c r="F2741" i="11"/>
  <c r="F2742" i="11"/>
  <c r="F2743" i="11"/>
  <c r="F2744" i="11"/>
  <c r="F2745" i="11"/>
  <c r="F2746" i="11"/>
  <c r="F2747" i="11"/>
  <c r="F2748" i="11"/>
  <c r="F2749" i="11"/>
  <c r="F2750" i="11"/>
  <c r="F2751" i="11"/>
  <c r="F2752" i="11"/>
  <c r="F2753" i="11"/>
  <c r="F2754" i="11"/>
  <c r="F2755" i="11"/>
  <c r="F2756" i="11"/>
  <c r="F2757" i="11"/>
  <c r="F2758" i="11"/>
  <c r="F2759" i="11"/>
  <c r="F2760" i="11"/>
  <c r="F2761" i="11"/>
  <c r="F2762" i="11"/>
  <c r="F2763" i="11"/>
  <c r="F2764" i="11"/>
  <c r="F2765" i="11"/>
  <c r="F2766" i="11"/>
  <c r="F2767" i="11"/>
  <c r="F2768" i="11"/>
  <c r="F2769" i="11"/>
  <c r="F2770" i="11"/>
  <c r="F2771" i="11"/>
  <c r="F2772" i="11"/>
  <c r="F2773" i="11"/>
  <c r="F2774" i="11"/>
  <c r="F2775" i="11"/>
  <c r="F2776" i="11"/>
  <c r="F2777" i="11"/>
  <c r="F2778" i="11"/>
  <c r="F2779" i="11"/>
  <c r="F2780" i="11"/>
  <c r="F2781" i="11"/>
  <c r="F2782" i="11"/>
  <c r="F2783" i="11"/>
  <c r="F2784" i="11"/>
  <c r="F2785" i="11"/>
  <c r="F2786" i="11"/>
  <c r="F2787" i="11"/>
  <c r="F2788" i="11"/>
  <c r="F2789" i="11"/>
  <c r="F2790" i="11"/>
  <c r="F2791" i="11"/>
  <c r="F2792" i="11"/>
  <c r="F2793" i="11"/>
  <c r="F2794" i="11"/>
  <c r="F2795" i="11"/>
  <c r="F2796" i="11"/>
  <c r="F2797" i="11"/>
  <c r="F2798" i="11"/>
  <c r="F2799" i="11"/>
  <c r="F2800" i="11"/>
  <c r="F2801" i="11"/>
  <c r="F2802" i="11"/>
  <c r="F2803" i="11"/>
  <c r="F2804" i="11"/>
  <c r="F2805" i="11"/>
  <c r="F2806" i="11"/>
  <c r="F2807" i="11"/>
  <c r="F2808" i="11"/>
  <c r="F2809" i="11"/>
  <c r="F2810" i="11"/>
  <c r="F2811" i="11"/>
  <c r="F2812" i="11"/>
  <c r="F2813" i="11"/>
  <c r="F2814" i="11"/>
  <c r="F2815" i="11"/>
  <c r="F2816" i="11"/>
  <c r="F2817" i="11"/>
  <c r="F2818" i="11"/>
  <c r="F2819" i="11"/>
  <c r="F2820" i="11"/>
  <c r="F2821" i="11"/>
  <c r="F2822" i="11"/>
  <c r="F2823" i="11"/>
  <c r="F2824" i="11"/>
  <c r="F2825" i="11"/>
  <c r="F2826" i="11"/>
  <c r="F2827" i="11"/>
  <c r="F2828" i="11"/>
  <c r="F2829" i="11"/>
  <c r="F2830" i="11"/>
  <c r="F2831" i="11"/>
  <c r="F2832" i="11"/>
  <c r="F2833" i="11"/>
  <c r="F2834" i="11"/>
  <c r="F2835" i="11"/>
  <c r="F2836" i="11"/>
  <c r="F2837" i="11"/>
  <c r="F2838" i="11"/>
  <c r="F2839" i="11"/>
  <c r="F2840" i="11"/>
  <c r="F2841" i="11"/>
  <c r="F2842" i="11"/>
  <c r="F2843" i="11"/>
  <c r="F2844" i="11"/>
  <c r="F2845" i="11"/>
  <c r="F2846" i="11"/>
  <c r="F2847" i="11"/>
  <c r="F2848" i="11"/>
  <c r="F2849" i="11"/>
  <c r="F2850" i="11"/>
  <c r="F2851" i="11"/>
  <c r="F2852" i="11"/>
  <c r="F2853" i="11"/>
  <c r="F2854" i="11"/>
  <c r="F2855" i="11"/>
  <c r="F2856" i="11"/>
  <c r="F2857" i="11"/>
  <c r="F2858" i="11"/>
  <c r="F2859" i="11"/>
  <c r="F2860" i="11"/>
  <c r="F2861" i="11"/>
  <c r="F2862" i="11"/>
  <c r="F2863" i="11"/>
  <c r="F2864" i="11"/>
  <c r="F2865" i="11"/>
  <c r="F2866" i="11"/>
  <c r="F2867" i="11"/>
  <c r="F2868" i="11"/>
  <c r="F2869" i="11"/>
  <c r="F2870" i="11"/>
  <c r="F2871" i="11"/>
  <c r="F2872" i="11"/>
  <c r="F2873" i="11"/>
  <c r="F2874" i="11"/>
  <c r="F2875" i="11"/>
  <c r="F2876" i="11"/>
  <c r="F2877" i="11"/>
  <c r="F2878" i="11"/>
  <c r="F2879" i="11"/>
  <c r="F2880" i="11"/>
  <c r="F2881" i="11"/>
  <c r="F2882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L2564" i="11"/>
  <c r="L2565" i="11"/>
  <c r="L2566" i="11"/>
  <c r="L2567" i="11"/>
  <c r="L2568" i="11"/>
  <c r="L2569" i="11"/>
  <c r="L2570" i="11"/>
  <c r="L2571" i="11"/>
  <c r="L2572" i="11"/>
  <c r="L2573" i="11"/>
  <c r="L2574" i="11"/>
  <c r="L2575" i="11"/>
  <c r="L2576" i="11"/>
  <c r="L2577" i="11"/>
  <c r="L2578" i="11"/>
  <c r="L2579" i="11"/>
  <c r="L2580" i="11"/>
  <c r="L2581" i="11"/>
  <c r="L2582" i="11"/>
  <c r="L2583" i="11"/>
  <c r="L2584" i="11"/>
  <c r="L2585" i="11"/>
  <c r="L2586" i="11"/>
  <c r="L2587" i="11"/>
  <c r="L2588" i="11"/>
  <c r="L2589" i="11"/>
  <c r="L2590" i="11"/>
  <c r="L2591" i="11"/>
  <c r="L2592" i="11"/>
  <c r="L2593" i="11"/>
  <c r="L2594" i="11"/>
  <c r="L2595" i="11"/>
  <c r="L2596" i="11"/>
  <c r="L2597" i="11"/>
  <c r="L2598" i="11"/>
  <c r="L2599" i="11"/>
  <c r="L2600" i="11"/>
  <c r="L2601" i="11"/>
  <c r="L2602" i="11"/>
  <c r="L2603" i="11"/>
  <c r="L2604" i="11"/>
  <c r="L2605" i="11"/>
  <c r="L2606" i="11"/>
  <c r="L2607" i="11"/>
  <c r="L2608" i="11"/>
  <c r="L2609" i="11"/>
  <c r="L2610" i="11"/>
  <c r="L2611" i="11"/>
  <c r="L2612" i="11"/>
  <c r="L2613" i="11"/>
  <c r="L2614" i="11"/>
  <c r="L2615" i="11"/>
  <c r="L2616" i="11"/>
  <c r="L2617" i="11"/>
  <c r="L2618" i="11"/>
  <c r="L2619" i="11"/>
  <c r="L2620" i="11"/>
  <c r="L2621" i="11"/>
  <c r="L2622" i="11"/>
  <c r="L2623" i="11"/>
  <c r="L2624" i="11"/>
  <c r="L2625" i="11"/>
  <c r="L2626" i="11"/>
  <c r="L2627" i="11"/>
  <c r="L2628" i="11"/>
  <c r="L2629" i="11"/>
  <c r="L2630" i="11"/>
  <c r="L2631" i="11"/>
  <c r="L2632" i="11"/>
  <c r="L2633" i="11"/>
  <c r="L2634" i="11"/>
  <c r="L2635" i="11"/>
  <c r="L2636" i="11"/>
  <c r="L2637" i="11"/>
  <c r="L2638" i="11"/>
  <c r="L2639" i="11"/>
  <c r="L2640" i="11"/>
  <c r="L2641" i="11"/>
  <c r="L2642" i="11"/>
  <c r="L2643" i="11"/>
  <c r="L2644" i="11"/>
  <c r="L2645" i="11"/>
  <c r="L2646" i="11"/>
  <c r="L2647" i="11"/>
  <c r="L2648" i="11"/>
  <c r="L2649" i="11"/>
  <c r="L2650" i="11"/>
  <c r="L2651" i="11"/>
  <c r="L2652" i="11"/>
  <c r="L2653" i="11"/>
  <c r="L2654" i="11"/>
  <c r="L2655" i="11"/>
  <c r="L2656" i="11"/>
  <c r="L2657" i="11"/>
  <c r="L2658" i="11"/>
  <c r="L2659" i="11"/>
  <c r="L2660" i="11"/>
  <c r="L2661" i="11"/>
  <c r="L2662" i="11"/>
  <c r="L2663" i="11"/>
  <c r="L2664" i="11"/>
  <c r="L2665" i="11"/>
  <c r="L2666" i="11"/>
  <c r="L2667" i="11"/>
  <c r="L2668" i="11"/>
  <c r="L2669" i="11"/>
  <c r="L2670" i="11"/>
  <c r="L2671" i="11"/>
  <c r="L2672" i="11"/>
  <c r="L2673" i="11"/>
  <c r="L2674" i="11"/>
  <c r="L2675" i="11"/>
  <c r="L2676" i="11"/>
  <c r="L2677" i="11"/>
  <c r="L2678" i="11"/>
  <c r="L2679" i="11"/>
  <c r="L2680" i="11"/>
  <c r="L2681" i="11"/>
  <c r="L2682" i="11"/>
  <c r="L2683" i="11"/>
  <c r="L2684" i="11"/>
  <c r="L2685" i="11"/>
  <c r="L2686" i="11"/>
  <c r="L2687" i="11"/>
  <c r="L2688" i="11"/>
  <c r="L2689" i="11"/>
  <c r="L2690" i="11"/>
  <c r="L2691" i="11"/>
  <c r="L2692" i="11"/>
  <c r="L2693" i="11"/>
  <c r="L2694" i="11"/>
  <c r="L2695" i="11"/>
  <c r="L2696" i="11"/>
  <c r="L2697" i="11"/>
  <c r="L2698" i="11"/>
  <c r="L2699" i="11"/>
  <c r="L2700" i="11"/>
  <c r="L2701" i="11"/>
  <c r="L2702" i="11"/>
  <c r="L2703" i="11"/>
  <c r="L2704" i="11"/>
  <c r="L2705" i="11"/>
  <c r="L2706" i="11"/>
  <c r="L2707" i="11"/>
  <c r="L2708" i="11"/>
  <c r="L2709" i="11"/>
  <c r="L2710" i="11"/>
  <c r="L2711" i="11"/>
  <c r="L2712" i="11"/>
  <c r="L2713" i="11"/>
  <c r="L2714" i="11"/>
  <c r="L2715" i="11"/>
  <c r="L2716" i="11"/>
  <c r="L2717" i="11"/>
  <c r="L2718" i="11"/>
  <c r="L2719" i="11"/>
  <c r="L2720" i="11"/>
  <c r="L2721" i="11"/>
  <c r="L2722" i="11"/>
  <c r="L2723" i="11"/>
  <c r="L2724" i="11"/>
  <c r="L2725" i="11"/>
  <c r="L2726" i="11"/>
  <c r="L2727" i="11"/>
  <c r="L2728" i="11"/>
  <c r="L2729" i="11"/>
  <c r="L2730" i="11"/>
  <c r="L2731" i="11"/>
  <c r="L2732" i="11"/>
  <c r="L2733" i="11"/>
  <c r="L2734" i="11"/>
  <c r="L2735" i="11"/>
  <c r="L2736" i="11"/>
  <c r="L2737" i="11"/>
  <c r="L2738" i="11"/>
  <c r="L2739" i="11"/>
  <c r="L2740" i="11"/>
  <c r="L2741" i="11"/>
  <c r="L2742" i="11"/>
  <c r="L2743" i="11"/>
  <c r="L2744" i="11"/>
  <c r="L2745" i="11"/>
  <c r="L2746" i="11"/>
  <c r="L2747" i="11"/>
  <c r="L2748" i="11"/>
  <c r="L2749" i="11"/>
  <c r="L2750" i="11"/>
  <c r="L2751" i="11"/>
  <c r="L2752" i="11"/>
  <c r="L2753" i="11"/>
  <c r="L2754" i="11"/>
  <c r="L2755" i="11"/>
  <c r="L2756" i="11"/>
  <c r="L2757" i="11"/>
  <c r="L2758" i="11"/>
  <c r="L2759" i="11"/>
  <c r="L2760" i="11"/>
  <c r="L2761" i="11"/>
  <c r="L2762" i="11"/>
  <c r="L2763" i="11"/>
  <c r="L2764" i="11"/>
  <c r="L2765" i="11"/>
  <c r="L2766" i="11"/>
  <c r="L2767" i="11"/>
  <c r="L2768" i="11"/>
  <c r="L2769" i="11"/>
  <c r="L2770" i="11"/>
  <c r="L2771" i="11"/>
  <c r="L2772" i="11"/>
  <c r="L2773" i="11"/>
  <c r="L2774" i="11"/>
  <c r="L2775" i="11"/>
  <c r="L2776" i="11"/>
  <c r="L2777" i="11"/>
  <c r="L2778" i="11"/>
  <c r="L2779" i="11"/>
  <c r="L2780" i="11"/>
  <c r="L2781" i="11"/>
  <c r="L2782" i="11"/>
  <c r="L2783" i="11"/>
  <c r="L2784" i="11"/>
  <c r="L2785" i="11"/>
  <c r="L2786" i="11"/>
  <c r="L2787" i="11"/>
  <c r="L2788" i="11"/>
  <c r="L2789" i="11"/>
  <c r="L2790" i="11"/>
  <c r="L2791" i="11"/>
  <c r="L2792" i="11"/>
  <c r="L2793" i="11"/>
  <c r="L2794" i="11"/>
  <c r="L2795" i="11"/>
  <c r="L2796" i="11"/>
  <c r="L2797" i="11"/>
  <c r="L2798" i="11"/>
  <c r="L2799" i="11"/>
  <c r="L2800" i="11"/>
  <c r="L2801" i="11"/>
  <c r="L2802" i="11"/>
  <c r="L2803" i="11"/>
  <c r="L2804" i="11"/>
  <c r="L2805" i="11"/>
  <c r="L2806" i="11"/>
  <c r="L2807" i="11"/>
  <c r="L2808" i="11"/>
  <c r="L2809" i="11"/>
  <c r="L2810" i="11"/>
  <c r="L2811" i="11"/>
  <c r="L2812" i="11"/>
  <c r="L2813" i="11"/>
  <c r="L2814" i="11"/>
  <c r="L2815" i="11"/>
  <c r="L2816" i="11"/>
  <c r="L2817" i="11"/>
  <c r="L2818" i="11"/>
  <c r="L2819" i="11"/>
  <c r="L2820" i="11"/>
  <c r="L2821" i="11"/>
  <c r="L2822" i="11"/>
  <c r="L2823" i="11"/>
  <c r="L2824" i="11"/>
  <c r="L2825" i="11"/>
  <c r="L2826" i="11"/>
  <c r="L2827" i="11"/>
  <c r="L2828" i="11"/>
  <c r="L2829" i="11"/>
  <c r="L2830" i="11"/>
  <c r="L2831" i="11"/>
  <c r="L2832" i="11"/>
  <c r="L2833" i="11"/>
  <c r="L2834" i="11"/>
  <c r="L2835" i="11"/>
  <c r="L2836" i="11"/>
  <c r="L2837" i="11"/>
  <c r="L2838" i="11"/>
  <c r="L2839" i="11"/>
  <c r="L2840" i="11"/>
  <c r="L2841" i="11"/>
  <c r="L2842" i="11"/>
  <c r="L2843" i="11"/>
  <c r="L2844" i="11"/>
  <c r="L2845" i="11"/>
  <c r="L2846" i="11"/>
  <c r="L2847" i="11"/>
  <c r="L2848" i="11"/>
  <c r="L2849" i="11"/>
  <c r="L2850" i="11"/>
  <c r="L2851" i="11"/>
  <c r="L2852" i="11"/>
  <c r="L2853" i="11"/>
  <c r="L2854" i="11"/>
  <c r="L2855" i="11"/>
  <c r="L2856" i="11"/>
  <c r="L2857" i="11"/>
  <c r="L2858" i="11"/>
  <c r="L2859" i="11"/>
  <c r="L2860" i="11"/>
  <c r="L2861" i="11"/>
  <c r="L2862" i="11"/>
  <c r="L2863" i="11"/>
  <c r="L2864" i="11"/>
  <c r="L2865" i="11"/>
  <c r="L2866" i="11"/>
  <c r="L2867" i="11"/>
  <c r="L2868" i="11"/>
  <c r="L2869" i="11"/>
  <c r="L2870" i="11"/>
  <c r="L2871" i="11"/>
  <c r="L2872" i="11"/>
  <c r="L2873" i="11"/>
  <c r="L2874" i="11"/>
  <c r="L2875" i="11"/>
  <c r="L2876" i="11"/>
  <c r="L2877" i="11"/>
  <c r="L2878" i="11"/>
  <c r="L2879" i="11"/>
  <c r="L2880" i="11"/>
  <c r="L2881" i="11"/>
  <c r="L2882" i="11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C2745" i="2"/>
  <c r="E2745" i="2"/>
  <c r="F2745" i="2"/>
  <c r="I2745" i="2"/>
  <c r="J2745" i="2"/>
  <c r="L2745" i="2"/>
  <c r="C1874" i="2"/>
  <c r="C1879" i="2"/>
  <c r="C1883" i="2"/>
  <c r="C1887" i="2"/>
  <c r="C1889" i="2"/>
  <c r="C1891" i="2"/>
  <c r="C1893" i="2"/>
  <c r="C1894" i="2"/>
  <c r="C1909" i="2"/>
  <c r="C1911" i="2"/>
  <c r="C1912" i="2"/>
  <c r="C1914" i="2"/>
  <c r="C1916" i="2"/>
  <c r="C1918" i="2"/>
  <c r="C1920" i="2"/>
  <c r="C1922" i="2"/>
  <c r="C1926" i="2"/>
  <c r="C1928" i="2"/>
  <c r="C1934" i="2"/>
  <c r="C1936" i="2"/>
  <c r="C1938" i="2"/>
  <c r="C1944" i="2"/>
  <c r="C1946" i="2"/>
  <c r="C1948" i="2"/>
  <c r="C1950" i="2"/>
  <c r="C1952" i="2"/>
  <c r="C1953" i="2"/>
  <c r="C1955" i="2"/>
  <c r="C1957" i="2"/>
  <c r="C1959" i="2"/>
  <c r="C1961" i="2"/>
  <c r="C1963" i="2"/>
  <c r="C1965" i="2"/>
  <c r="C1966" i="2"/>
  <c r="C1968" i="2"/>
  <c r="C1969" i="2"/>
  <c r="C1971" i="2"/>
  <c r="C1972" i="2"/>
  <c r="C1976" i="2"/>
  <c r="C1980" i="2"/>
  <c r="C1982" i="2"/>
  <c r="C1984" i="2"/>
  <c r="C1986" i="2"/>
  <c r="C2001" i="2"/>
  <c r="C2003" i="2"/>
  <c r="C2005" i="2"/>
  <c r="C2007" i="2"/>
  <c r="C2008" i="2"/>
  <c r="C2010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J1874" i="2"/>
  <c r="J1875" i="2"/>
  <c r="J1876" i="2"/>
  <c r="J1877" i="2"/>
  <c r="J1879" i="2"/>
  <c r="J1880" i="2"/>
  <c r="J1881" i="2"/>
  <c r="J1883" i="2"/>
  <c r="J1884" i="2"/>
  <c r="J1885" i="2"/>
  <c r="J1887" i="2"/>
  <c r="J1889" i="2"/>
  <c r="J1891" i="2"/>
  <c r="J1892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9" i="2"/>
  <c r="J1910" i="2"/>
  <c r="J1912" i="2"/>
  <c r="J1914" i="2"/>
  <c r="J1916" i="2"/>
  <c r="J1918" i="2"/>
  <c r="J1920" i="2"/>
  <c r="J1922" i="2"/>
  <c r="J1923" i="2"/>
  <c r="J1924" i="2"/>
  <c r="J1926" i="2"/>
  <c r="J1928" i="2"/>
  <c r="J1929" i="2"/>
  <c r="J1930" i="2"/>
  <c r="J1931" i="2"/>
  <c r="J1932" i="2"/>
  <c r="J1934" i="2"/>
  <c r="J1936" i="2"/>
  <c r="J1938" i="2"/>
  <c r="J1939" i="2"/>
  <c r="J1940" i="2"/>
  <c r="J1941" i="2"/>
  <c r="J1942" i="2"/>
  <c r="J1944" i="2"/>
  <c r="J1946" i="2"/>
  <c r="J1948" i="2"/>
  <c r="J1950" i="2"/>
  <c r="J1951" i="2"/>
  <c r="J1953" i="2"/>
  <c r="J1955" i="2"/>
  <c r="J1957" i="2"/>
  <c r="J1959" i="2"/>
  <c r="J1961" i="2"/>
  <c r="J1963" i="2"/>
  <c r="J1964" i="2"/>
  <c r="J1966" i="2"/>
  <c r="J1967" i="2"/>
  <c r="J1969" i="2"/>
  <c r="J1970" i="2"/>
  <c r="J1972" i="2"/>
  <c r="J1973" i="2"/>
  <c r="J1974" i="2"/>
  <c r="L1974" i="2" s="1"/>
  <c r="J1976" i="2"/>
  <c r="J1977" i="2"/>
  <c r="J1978" i="2"/>
  <c r="J1980" i="2"/>
  <c r="J1982" i="2"/>
  <c r="J1984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1" i="2"/>
  <c r="J2003" i="2"/>
  <c r="J2005" i="2"/>
  <c r="J2006" i="2"/>
  <c r="J2008" i="2"/>
  <c r="J2010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L1874" i="2"/>
  <c r="L1875" i="2"/>
  <c r="L1876" i="2"/>
  <c r="L1877" i="2"/>
  <c r="L1879" i="2"/>
  <c r="L1880" i="2"/>
  <c r="L1881" i="2"/>
  <c r="L1883" i="2"/>
  <c r="L1884" i="2"/>
  <c r="L1885" i="2"/>
  <c r="L1887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6" i="2"/>
  <c r="L1918" i="2"/>
  <c r="L1920" i="2"/>
  <c r="L1922" i="2"/>
  <c r="L1923" i="2"/>
  <c r="L1924" i="2"/>
  <c r="L1926" i="2"/>
  <c r="L1928" i="2"/>
  <c r="L1929" i="2"/>
  <c r="L1930" i="2"/>
  <c r="L1931" i="2"/>
  <c r="L1932" i="2"/>
  <c r="L1934" i="2"/>
  <c r="L1936" i="2"/>
  <c r="L1937" i="2"/>
  <c r="L1938" i="2"/>
  <c r="L1939" i="2"/>
  <c r="L1940" i="2"/>
  <c r="L1941" i="2"/>
  <c r="L1942" i="2"/>
  <c r="L1944" i="2"/>
  <c r="L1946" i="2"/>
  <c r="L1947" i="2"/>
  <c r="L1948" i="2"/>
  <c r="L1949" i="2"/>
  <c r="L1950" i="2"/>
  <c r="L1951" i="2"/>
  <c r="L1953" i="2"/>
  <c r="L1954" i="2"/>
  <c r="L1955" i="2"/>
  <c r="L1956" i="2"/>
  <c r="L1957" i="2"/>
  <c r="L1958" i="2"/>
  <c r="L1959" i="2"/>
  <c r="L1961" i="2"/>
  <c r="L1963" i="2"/>
  <c r="L1964" i="2"/>
  <c r="L1966" i="2"/>
  <c r="L1967" i="2"/>
  <c r="L1969" i="2"/>
  <c r="L1970" i="2"/>
  <c r="L1972" i="2"/>
  <c r="L1973" i="2"/>
  <c r="L1976" i="2"/>
  <c r="L1977" i="2"/>
  <c r="L1978" i="2"/>
  <c r="L1980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5" i="2"/>
  <c r="L2006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D1837" i="13" l="1"/>
  <c r="F1837" i="13"/>
  <c r="H1837" i="13"/>
  <c r="J1837" i="13"/>
  <c r="L1837" i="13"/>
  <c r="O1837" i="13" s="1"/>
  <c r="N1837" i="13"/>
  <c r="D2029" i="13"/>
  <c r="F2029" i="13"/>
  <c r="H2029" i="13"/>
  <c r="J2029" i="13"/>
  <c r="L2029" i="13"/>
  <c r="O2029" i="13" s="1"/>
  <c r="N2029" i="13"/>
  <c r="D2027" i="13"/>
  <c r="F2027" i="13"/>
  <c r="H2027" i="13"/>
  <c r="J2027" i="13"/>
  <c r="L2027" i="13"/>
  <c r="O2027" i="13" s="1"/>
  <c r="N2027" i="13"/>
  <c r="D2025" i="13"/>
  <c r="F2025" i="13"/>
  <c r="H2025" i="13"/>
  <c r="J2025" i="13"/>
  <c r="L2025" i="13"/>
  <c r="O2025" i="13" s="1"/>
  <c r="N2025" i="13"/>
  <c r="D2023" i="13"/>
  <c r="F2023" i="13"/>
  <c r="H2023" i="13"/>
  <c r="J2023" i="13"/>
  <c r="L2023" i="13"/>
  <c r="O2023" i="13" s="1"/>
  <c r="N2023" i="13"/>
  <c r="D2021" i="13"/>
  <c r="F2021" i="13"/>
  <c r="H2021" i="13"/>
  <c r="J2021" i="13"/>
  <c r="L2021" i="13"/>
  <c r="O2021" i="13" s="1"/>
  <c r="N2021" i="13"/>
  <c r="D2019" i="13"/>
  <c r="F2019" i="13"/>
  <c r="H2019" i="13"/>
  <c r="J2019" i="13"/>
  <c r="L2019" i="13"/>
  <c r="O2019" i="13" s="1"/>
  <c r="N2019" i="13"/>
  <c r="D2017" i="13"/>
  <c r="F2017" i="13"/>
  <c r="H2017" i="13"/>
  <c r="J2017" i="13"/>
  <c r="L2017" i="13"/>
  <c r="O2017" i="13" s="1"/>
  <c r="N2017" i="13"/>
  <c r="D2015" i="13"/>
  <c r="F2015" i="13"/>
  <c r="H2015" i="13"/>
  <c r="J2015" i="13"/>
  <c r="L2015" i="13"/>
  <c r="O2015" i="13" s="1"/>
  <c r="N2015" i="13"/>
  <c r="D2013" i="13"/>
  <c r="F2013" i="13"/>
  <c r="H2013" i="13"/>
  <c r="J2013" i="13"/>
  <c r="L2013" i="13"/>
  <c r="O2013" i="13" s="1"/>
  <c r="N2013" i="13"/>
  <c r="D2011" i="13"/>
  <c r="F2011" i="13"/>
  <c r="H2011" i="13"/>
  <c r="J2011" i="13"/>
  <c r="L2011" i="13"/>
  <c r="O2011" i="13" s="1"/>
  <c r="N2011" i="13"/>
  <c r="D2009" i="13"/>
  <c r="F2009" i="13"/>
  <c r="H2009" i="13"/>
  <c r="J2009" i="13"/>
  <c r="L2009" i="13"/>
  <c r="O2009" i="13" s="1"/>
  <c r="N2009" i="13"/>
  <c r="D2007" i="13"/>
  <c r="F2007" i="13"/>
  <c r="H2007" i="13"/>
  <c r="J2007" i="13"/>
  <c r="L2007" i="13"/>
  <c r="O2007" i="13" s="1"/>
  <c r="N2007" i="13"/>
  <c r="D2005" i="13"/>
  <c r="F2005" i="13"/>
  <c r="H2005" i="13"/>
  <c r="J2005" i="13"/>
  <c r="L2005" i="13"/>
  <c r="O2005" i="13" s="1"/>
  <c r="N2005" i="13"/>
  <c r="D2003" i="13"/>
  <c r="F2003" i="13"/>
  <c r="H2003" i="13"/>
  <c r="J2003" i="13"/>
  <c r="L2003" i="13"/>
  <c r="O2003" i="13" s="1"/>
  <c r="N2003" i="13"/>
  <c r="D2001" i="13"/>
  <c r="F2001" i="13"/>
  <c r="H2001" i="13"/>
  <c r="J2001" i="13"/>
  <c r="L2001" i="13"/>
  <c r="O2001" i="13" s="1"/>
  <c r="N2001" i="13"/>
  <c r="D1999" i="13"/>
  <c r="F1999" i="13"/>
  <c r="H1999" i="13"/>
  <c r="J1999" i="13"/>
  <c r="L1999" i="13"/>
  <c r="O1999" i="13" s="1"/>
  <c r="N1999" i="13"/>
  <c r="D1997" i="13"/>
  <c r="F1997" i="13"/>
  <c r="H1997" i="13"/>
  <c r="J1997" i="13"/>
  <c r="L1997" i="13"/>
  <c r="O1997" i="13" s="1"/>
  <c r="N1997" i="13"/>
  <c r="D1995" i="13"/>
  <c r="F1995" i="13"/>
  <c r="H1995" i="13"/>
  <c r="J1995" i="13"/>
  <c r="L1995" i="13"/>
  <c r="O1995" i="13" s="1"/>
  <c r="N1995" i="13"/>
  <c r="D1993" i="13"/>
  <c r="F1993" i="13"/>
  <c r="H1993" i="13"/>
  <c r="J1993" i="13"/>
  <c r="L1993" i="13"/>
  <c r="O1993" i="13" s="1"/>
  <c r="N1993" i="13"/>
  <c r="D1991" i="13"/>
  <c r="F1991" i="13"/>
  <c r="H1991" i="13"/>
  <c r="J1991" i="13"/>
  <c r="L1991" i="13"/>
  <c r="O1991" i="13" s="1"/>
  <c r="N1991" i="13"/>
  <c r="D1989" i="13"/>
  <c r="F1989" i="13"/>
  <c r="H1989" i="13"/>
  <c r="J1989" i="13"/>
  <c r="L1989" i="13"/>
  <c r="O1989" i="13" s="1"/>
  <c r="N1989" i="13"/>
  <c r="D1987" i="13"/>
  <c r="F1987" i="13"/>
  <c r="H1987" i="13"/>
  <c r="J1987" i="13"/>
  <c r="L1987" i="13"/>
  <c r="O1987" i="13" s="1"/>
  <c r="N1987" i="13"/>
  <c r="D1985" i="13"/>
  <c r="F1985" i="13"/>
  <c r="H1985" i="13"/>
  <c r="J1985" i="13"/>
  <c r="L1985" i="13"/>
  <c r="O1985" i="13" s="1"/>
  <c r="N1985" i="13"/>
  <c r="D1983" i="13"/>
  <c r="F1983" i="13"/>
  <c r="H1983" i="13"/>
  <c r="J1983" i="13"/>
  <c r="L1983" i="13"/>
  <c r="O1983" i="13" s="1"/>
  <c r="N1983" i="13"/>
  <c r="D1981" i="13"/>
  <c r="F1981" i="13"/>
  <c r="H1981" i="13"/>
  <c r="J1981" i="13"/>
  <c r="L1981" i="13"/>
  <c r="O1981" i="13" s="1"/>
  <c r="N1981" i="13"/>
  <c r="D1979" i="13"/>
  <c r="F1979" i="13"/>
  <c r="H1979" i="13"/>
  <c r="J1979" i="13"/>
  <c r="L1979" i="13"/>
  <c r="O1979" i="13" s="1"/>
  <c r="N1979" i="13"/>
  <c r="D1977" i="13"/>
  <c r="F1977" i="13"/>
  <c r="H1977" i="13"/>
  <c r="J1977" i="13"/>
  <c r="L1977" i="13"/>
  <c r="O1977" i="13" s="1"/>
  <c r="N1977" i="13"/>
  <c r="D1975" i="13"/>
  <c r="F1975" i="13"/>
  <c r="H1975" i="13"/>
  <c r="J1975" i="13"/>
  <c r="L1975" i="13"/>
  <c r="O1975" i="13" s="1"/>
  <c r="N1975" i="13"/>
  <c r="D1973" i="13"/>
  <c r="F1973" i="13"/>
  <c r="H1973" i="13"/>
  <c r="J1973" i="13"/>
  <c r="L1973" i="13"/>
  <c r="O1973" i="13" s="1"/>
  <c r="N1973" i="13"/>
  <c r="D1971" i="13"/>
  <c r="F1971" i="13"/>
  <c r="H1971" i="13"/>
  <c r="J1971" i="13"/>
  <c r="L1971" i="13"/>
  <c r="O1971" i="13" s="1"/>
  <c r="N1971" i="13"/>
  <c r="D1969" i="13"/>
  <c r="F1969" i="13"/>
  <c r="H1969" i="13"/>
  <c r="J1969" i="13"/>
  <c r="L1969" i="13"/>
  <c r="O1969" i="13" s="1"/>
  <c r="N1969" i="13"/>
  <c r="D1967" i="13"/>
  <c r="F1967" i="13"/>
  <c r="H1967" i="13"/>
  <c r="J1967" i="13"/>
  <c r="L1967" i="13"/>
  <c r="O1967" i="13" s="1"/>
  <c r="N1967" i="13"/>
  <c r="D1965" i="13"/>
  <c r="F1965" i="13"/>
  <c r="H1965" i="13"/>
  <c r="J1965" i="13"/>
  <c r="L1965" i="13"/>
  <c r="O1965" i="13" s="1"/>
  <c r="N1965" i="13"/>
  <c r="D1963" i="13"/>
  <c r="F1963" i="13"/>
  <c r="H1963" i="13"/>
  <c r="J1963" i="13"/>
  <c r="L1963" i="13"/>
  <c r="O1963" i="13" s="1"/>
  <c r="N1963" i="13"/>
  <c r="D1961" i="13"/>
  <c r="F1961" i="13"/>
  <c r="H1961" i="13"/>
  <c r="J1961" i="13"/>
  <c r="L1961" i="13"/>
  <c r="O1961" i="13" s="1"/>
  <c r="N1961" i="13"/>
  <c r="D1959" i="13"/>
  <c r="F1959" i="13"/>
  <c r="H1959" i="13"/>
  <c r="J1959" i="13"/>
  <c r="L1959" i="13"/>
  <c r="O1959" i="13" s="1"/>
  <c r="N1959" i="13"/>
  <c r="D1957" i="13"/>
  <c r="F1957" i="13"/>
  <c r="H1957" i="13"/>
  <c r="J1957" i="13"/>
  <c r="L1957" i="13"/>
  <c r="O1957" i="13" s="1"/>
  <c r="N1957" i="13"/>
  <c r="D1955" i="13"/>
  <c r="F1955" i="13"/>
  <c r="H1955" i="13"/>
  <c r="J1955" i="13"/>
  <c r="L1955" i="13"/>
  <c r="O1955" i="13" s="1"/>
  <c r="N1955" i="13"/>
  <c r="D1953" i="13"/>
  <c r="F1953" i="13"/>
  <c r="H1953" i="13"/>
  <c r="J1953" i="13"/>
  <c r="L1953" i="13"/>
  <c r="O1953" i="13" s="1"/>
  <c r="N1953" i="13"/>
  <c r="D1951" i="13"/>
  <c r="F1951" i="13"/>
  <c r="H1951" i="13"/>
  <c r="J1951" i="13"/>
  <c r="L1951" i="13"/>
  <c r="O1951" i="13" s="1"/>
  <c r="N1951" i="13"/>
  <c r="D1949" i="13"/>
  <c r="F1949" i="13"/>
  <c r="H1949" i="13"/>
  <c r="J1949" i="13"/>
  <c r="L1949" i="13"/>
  <c r="O1949" i="13" s="1"/>
  <c r="N1949" i="13"/>
  <c r="D1947" i="13"/>
  <c r="F1947" i="13"/>
  <c r="H1947" i="13"/>
  <c r="J1947" i="13"/>
  <c r="L1947" i="13"/>
  <c r="O1947" i="13" s="1"/>
  <c r="N1947" i="13"/>
  <c r="D1945" i="13"/>
  <c r="F1945" i="13"/>
  <c r="H1945" i="13"/>
  <c r="J1945" i="13"/>
  <c r="L1945" i="13"/>
  <c r="O1945" i="13" s="1"/>
  <c r="N1945" i="13"/>
  <c r="D1943" i="13"/>
  <c r="F1943" i="13"/>
  <c r="H1943" i="13"/>
  <c r="J1943" i="13"/>
  <c r="L1943" i="13"/>
  <c r="O1943" i="13" s="1"/>
  <c r="N1943" i="13"/>
  <c r="D1941" i="13"/>
  <c r="F1941" i="13"/>
  <c r="H1941" i="13"/>
  <c r="J1941" i="13"/>
  <c r="L1941" i="13"/>
  <c r="O1941" i="13" s="1"/>
  <c r="N1941" i="13"/>
  <c r="D1939" i="13"/>
  <c r="F1939" i="13"/>
  <c r="H1939" i="13"/>
  <c r="J1939" i="13"/>
  <c r="L1939" i="13"/>
  <c r="O1939" i="13" s="1"/>
  <c r="N1939" i="13"/>
  <c r="D1937" i="13"/>
  <c r="F1937" i="13"/>
  <c r="H1937" i="13"/>
  <c r="J1937" i="13"/>
  <c r="L1937" i="13"/>
  <c r="O1937" i="13" s="1"/>
  <c r="N1937" i="13"/>
  <c r="D1935" i="13"/>
  <c r="F1935" i="13"/>
  <c r="H1935" i="13"/>
  <c r="J1935" i="13"/>
  <c r="L1935" i="13"/>
  <c r="O1935" i="13" s="1"/>
  <c r="N1935" i="13"/>
  <c r="D1933" i="13"/>
  <c r="F1933" i="13"/>
  <c r="H1933" i="13"/>
  <c r="J1933" i="13"/>
  <c r="L1933" i="13"/>
  <c r="O1933" i="13" s="1"/>
  <c r="N1933" i="13"/>
  <c r="D1931" i="13"/>
  <c r="F1931" i="13"/>
  <c r="H1931" i="13"/>
  <c r="J1931" i="13"/>
  <c r="L1931" i="13"/>
  <c r="O1931" i="13" s="1"/>
  <c r="N1931" i="13"/>
  <c r="D1929" i="13"/>
  <c r="F1929" i="13"/>
  <c r="H1929" i="13"/>
  <c r="J1929" i="13"/>
  <c r="L1929" i="13"/>
  <c r="O1929" i="13" s="1"/>
  <c r="N1929" i="13"/>
  <c r="D1927" i="13"/>
  <c r="F1927" i="13"/>
  <c r="H1927" i="13"/>
  <c r="J1927" i="13"/>
  <c r="L1927" i="13"/>
  <c r="O1927" i="13" s="1"/>
  <c r="N1927" i="13"/>
  <c r="D1925" i="13"/>
  <c r="F1925" i="13"/>
  <c r="H1925" i="13"/>
  <c r="J1925" i="13"/>
  <c r="L1925" i="13"/>
  <c r="O1925" i="13" s="1"/>
  <c r="N1925" i="13"/>
  <c r="D1923" i="13"/>
  <c r="F1923" i="13"/>
  <c r="H1923" i="13"/>
  <c r="J1923" i="13"/>
  <c r="L1923" i="13"/>
  <c r="O1923" i="13" s="1"/>
  <c r="N1923" i="13"/>
  <c r="D1921" i="13"/>
  <c r="F1921" i="13"/>
  <c r="H1921" i="13"/>
  <c r="J1921" i="13"/>
  <c r="L1921" i="13"/>
  <c r="O1921" i="13" s="1"/>
  <c r="N1921" i="13"/>
  <c r="D1919" i="13"/>
  <c r="F1919" i="13"/>
  <c r="H1919" i="13"/>
  <c r="J1919" i="13"/>
  <c r="L1919" i="13"/>
  <c r="O1919" i="13" s="1"/>
  <c r="N1919" i="13"/>
  <c r="D1917" i="13"/>
  <c r="F1917" i="13"/>
  <c r="H1917" i="13"/>
  <c r="J1917" i="13"/>
  <c r="L1917" i="13"/>
  <c r="O1917" i="13" s="1"/>
  <c r="N1917" i="13"/>
  <c r="D1915" i="13"/>
  <c r="F1915" i="13"/>
  <c r="H1915" i="13"/>
  <c r="J1915" i="13"/>
  <c r="L1915" i="13"/>
  <c r="O1915" i="13" s="1"/>
  <c r="N1915" i="13"/>
  <c r="D1913" i="13"/>
  <c r="F1913" i="13"/>
  <c r="H1913" i="13"/>
  <c r="J1913" i="13"/>
  <c r="L1913" i="13"/>
  <c r="O1913" i="13" s="1"/>
  <c r="N1913" i="13"/>
  <c r="D1911" i="13"/>
  <c r="F1911" i="13"/>
  <c r="H1911" i="13"/>
  <c r="J1911" i="13"/>
  <c r="L1911" i="13"/>
  <c r="O1911" i="13" s="1"/>
  <c r="N1911" i="13"/>
  <c r="D1909" i="13"/>
  <c r="F1909" i="13"/>
  <c r="H1909" i="13"/>
  <c r="J1909" i="13"/>
  <c r="L1909" i="13"/>
  <c r="O1909" i="13" s="1"/>
  <c r="N1909" i="13"/>
  <c r="D1907" i="13"/>
  <c r="F1907" i="13"/>
  <c r="H1907" i="13"/>
  <c r="J1907" i="13"/>
  <c r="L1907" i="13"/>
  <c r="O1907" i="13" s="1"/>
  <c r="N1907" i="13"/>
  <c r="D1905" i="13"/>
  <c r="F1905" i="13"/>
  <c r="H1905" i="13"/>
  <c r="J1905" i="13"/>
  <c r="L1905" i="13"/>
  <c r="O1905" i="13" s="1"/>
  <c r="N1905" i="13"/>
  <c r="D1903" i="13"/>
  <c r="F1903" i="13"/>
  <c r="H1903" i="13"/>
  <c r="J1903" i="13"/>
  <c r="L1903" i="13"/>
  <c r="O1903" i="13" s="1"/>
  <c r="N1903" i="13"/>
  <c r="D1901" i="13"/>
  <c r="F1901" i="13"/>
  <c r="H1901" i="13"/>
  <c r="J1901" i="13"/>
  <c r="L1901" i="13"/>
  <c r="O1901" i="13" s="1"/>
  <c r="N1901" i="13"/>
  <c r="D1899" i="13"/>
  <c r="F1899" i="13"/>
  <c r="H1899" i="13"/>
  <c r="J1899" i="13"/>
  <c r="L1899" i="13"/>
  <c r="O1899" i="13" s="1"/>
  <c r="N1899" i="13"/>
  <c r="D1897" i="13"/>
  <c r="F1897" i="13"/>
  <c r="H1897" i="13"/>
  <c r="J1897" i="13"/>
  <c r="L1897" i="13"/>
  <c r="O1897" i="13" s="1"/>
  <c r="N1897" i="13"/>
  <c r="D1895" i="13"/>
  <c r="F1895" i="13"/>
  <c r="H1895" i="13"/>
  <c r="J1895" i="13"/>
  <c r="L1895" i="13"/>
  <c r="O1895" i="13" s="1"/>
  <c r="N1895" i="13"/>
  <c r="D1893" i="13"/>
  <c r="F1893" i="13"/>
  <c r="H1893" i="13"/>
  <c r="J1893" i="13"/>
  <c r="L1893" i="13"/>
  <c r="O1893" i="13" s="1"/>
  <c r="N1893" i="13"/>
  <c r="D1891" i="13"/>
  <c r="F1891" i="13"/>
  <c r="H1891" i="13"/>
  <c r="J1891" i="13"/>
  <c r="L1891" i="13"/>
  <c r="O1891" i="13" s="1"/>
  <c r="N1891" i="13"/>
  <c r="D1889" i="13"/>
  <c r="F1889" i="13"/>
  <c r="H1889" i="13"/>
  <c r="J1889" i="13"/>
  <c r="L1889" i="13"/>
  <c r="O1889" i="13" s="1"/>
  <c r="N1889" i="13"/>
  <c r="D1887" i="13"/>
  <c r="F1887" i="13"/>
  <c r="H1887" i="13"/>
  <c r="J1887" i="13"/>
  <c r="L1887" i="13"/>
  <c r="O1887" i="13" s="1"/>
  <c r="N1887" i="13"/>
  <c r="D1885" i="13"/>
  <c r="F1885" i="13"/>
  <c r="H1885" i="13"/>
  <c r="J1885" i="13"/>
  <c r="L1885" i="13"/>
  <c r="O1885" i="13" s="1"/>
  <c r="N1885" i="13"/>
  <c r="D1883" i="13"/>
  <c r="F1883" i="13"/>
  <c r="H1883" i="13"/>
  <c r="J1883" i="13"/>
  <c r="L1883" i="13"/>
  <c r="O1883" i="13" s="1"/>
  <c r="N1883" i="13"/>
  <c r="D1881" i="13"/>
  <c r="F1881" i="13"/>
  <c r="H1881" i="13"/>
  <c r="J1881" i="13"/>
  <c r="L1881" i="13"/>
  <c r="O1881" i="13" s="1"/>
  <c r="N1881" i="13"/>
  <c r="D1879" i="13"/>
  <c r="F1879" i="13"/>
  <c r="H1879" i="13"/>
  <c r="J1879" i="13"/>
  <c r="L1879" i="13"/>
  <c r="O1879" i="13" s="1"/>
  <c r="N1879" i="13"/>
  <c r="D1877" i="13"/>
  <c r="F1877" i="13"/>
  <c r="H1877" i="13"/>
  <c r="J1877" i="13"/>
  <c r="L1877" i="13"/>
  <c r="O1877" i="13" s="1"/>
  <c r="N1877" i="13"/>
  <c r="D1875" i="13"/>
  <c r="F1875" i="13"/>
  <c r="H1875" i="13"/>
  <c r="J1875" i="13"/>
  <c r="L1875" i="13"/>
  <c r="O1875" i="13" s="1"/>
  <c r="N1875" i="13"/>
  <c r="D1873" i="13"/>
  <c r="F1873" i="13"/>
  <c r="H1873" i="13"/>
  <c r="J1873" i="13"/>
  <c r="L1873" i="13"/>
  <c r="O1873" i="13" s="1"/>
  <c r="N1873" i="13"/>
  <c r="D1871" i="13"/>
  <c r="F1871" i="13"/>
  <c r="H1871" i="13"/>
  <c r="J1871" i="13"/>
  <c r="L1871" i="13"/>
  <c r="O1871" i="13" s="1"/>
  <c r="N1871" i="13"/>
  <c r="D1869" i="13"/>
  <c r="F1869" i="13"/>
  <c r="H1869" i="13"/>
  <c r="J1869" i="13"/>
  <c r="L1869" i="13"/>
  <c r="O1869" i="13" s="1"/>
  <c r="N1869" i="13"/>
  <c r="D1867" i="13"/>
  <c r="F1867" i="13"/>
  <c r="H1867" i="13"/>
  <c r="J1867" i="13"/>
  <c r="L1867" i="13"/>
  <c r="O1867" i="13" s="1"/>
  <c r="N1867" i="13"/>
  <c r="D1865" i="13"/>
  <c r="F1865" i="13"/>
  <c r="H1865" i="13"/>
  <c r="J1865" i="13"/>
  <c r="L1865" i="13"/>
  <c r="O1865" i="13" s="1"/>
  <c r="N1865" i="13"/>
  <c r="D1863" i="13"/>
  <c r="F1863" i="13"/>
  <c r="H1863" i="13"/>
  <c r="J1863" i="13"/>
  <c r="L1863" i="13"/>
  <c r="O1863" i="13" s="1"/>
  <c r="N1863" i="13"/>
  <c r="D1861" i="13"/>
  <c r="F1861" i="13"/>
  <c r="H1861" i="13"/>
  <c r="J1861" i="13"/>
  <c r="L1861" i="13"/>
  <c r="O1861" i="13" s="1"/>
  <c r="N1861" i="13"/>
  <c r="D1859" i="13"/>
  <c r="F1859" i="13"/>
  <c r="H1859" i="13"/>
  <c r="J1859" i="13"/>
  <c r="L1859" i="13"/>
  <c r="O1859" i="13" s="1"/>
  <c r="N1859" i="13"/>
  <c r="D1857" i="13"/>
  <c r="F1857" i="13"/>
  <c r="H1857" i="13"/>
  <c r="J1857" i="13"/>
  <c r="L1857" i="13"/>
  <c r="O1857" i="13" s="1"/>
  <c r="N1857" i="13"/>
  <c r="D1855" i="13"/>
  <c r="F1855" i="13"/>
  <c r="H1855" i="13"/>
  <c r="J1855" i="13"/>
  <c r="L1855" i="13"/>
  <c r="O1855" i="13" s="1"/>
  <c r="N1855" i="13"/>
  <c r="D1853" i="13"/>
  <c r="F1853" i="13"/>
  <c r="H1853" i="13"/>
  <c r="J1853" i="13"/>
  <c r="L1853" i="13"/>
  <c r="O1853" i="13" s="1"/>
  <c r="N1853" i="13"/>
  <c r="D1851" i="13"/>
  <c r="F1851" i="13"/>
  <c r="H1851" i="13"/>
  <c r="J1851" i="13"/>
  <c r="L1851" i="13"/>
  <c r="O1851" i="13" s="1"/>
  <c r="N1851" i="13"/>
  <c r="D1849" i="13"/>
  <c r="F1849" i="13"/>
  <c r="H1849" i="13"/>
  <c r="J1849" i="13"/>
  <c r="L1849" i="13"/>
  <c r="O1849" i="13" s="1"/>
  <c r="N1849" i="13"/>
  <c r="D1847" i="13"/>
  <c r="F1847" i="13"/>
  <c r="H1847" i="13"/>
  <c r="J1847" i="13"/>
  <c r="L1847" i="13"/>
  <c r="O1847" i="13" s="1"/>
  <c r="N1847" i="13"/>
  <c r="D1845" i="13"/>
  <c r="F1845" i="13"/>
  <c r="H1845" i="13"/>
  <c r="J1845" i="13"/>
  <c r="L1845" i="13"/>
  <c r="O1845" i="13" s="1"/>
  <c r="N1845" i="13"/>
  <c r="D1843" i="13"/>
  <c r="F1843" i="13"/>
  <c r="H1843" i="13"/>
  <c r="J1843" i="13"/>
  <c r="L1843" i="13"/>
  <c r="O1843" i="13" s="1"/>
  <c r="N1843" i="13"/>
  <c r="D1841" i="13"/>
  <c r="F1841" i="13"/>
  <c r="H1841" i="13"/>
  <c r="J1841" i="13"/>
  <c r="L1841" i="13"/>
  <c r="O1841" i="13" s="1"/>
  <c r="N1841" i="13"/>
  <c r="D1839" i="13"/>
  <c r="F1839" i="13"/>
  <c r="H1839" i="13"/>
  <c r="J1839" i="13"/>
  <c r="L1839" i="13"/>
  <c r="O1839" i="13" s="1"/>
  <c r="N1839" i="13"/>
  <c r="D1835" i="13"/>
  <c r="F1835" i="13"/>
  <c r="H1835" i="13"/>
  <c r="J1835" i="13"/>
  <c r="L1835" i="13"/>
  <c r="O1835" i="13" s="1"/>
  <c r="N1835" i="13"/>
  <c r="D1833" i="13"/>
  <c r="F1833" i="13"/>
  <c r="H1833" i="13"/>
  <c r="J1833" i="13"/>
  <c r="L1833" i="13"/>
  <c r="O1833" i="13" s="1"/>
  <c r="N1833" i="13"/>
  <c r="D1831" i="13"/>
  <c r="F1831" i="13"/>
  <c r="H1831" i="13"/>
  <c r="J1831" i="13"/>
  <c r="L1831" i="13"/>
  <c r="O1831" i="13" s="1"/>
  <c r="N1831" i="13"/>
  <c r="D1829" i="13"/>
  <c r="F1829" i="13"/>
  <c r="H1829" i="13"/>
  <c r="J1829" i="13"/>
  <c r="L1829" i="13"/>
  <c r="O1829" i="13" s="1"/>
  <c r="N1829" i="13"/>
  <c r="D1827" i="13"/>
  <c r="F1827" i="13"/>
  <c r="H1827" i="13"/>
  <c r="J1827" i="13"/>
  <c r="L1827" i="13"/>
  <c r="O1827" i="13" s="1"/>
  <c r="N1827" i="13"/>
  <c r="D1825" i="13"/>
  <c r="F1825" i="13"/>
  <c r="H1825" i="13"/>
  <c r="J1825" i="13"/>
  <c r="L1825" i="13"/>
  <c r="O1825" i="13" s="1"/>
  <c r="N1825" i="13"/>
  <c r="D1823" i="13"/>
  <c r="F1823" i="13"/>
  <c r="H1823" i="13"/>
  <c r="J1823" i="13"/>
  <c r="L1823" i="13"/>
  <c r="O1823" i="13" s="1"/>
  <c r="N1823" i="13"/>
  <c r="D1821" i="13"/>
  <c r="F1821" i="13"/>
  <c r="H1821" i="13"/>
  <c r="J1821" i="13"/>
  <c r="L1821" i="13"/>
  <c r="O1821" i="13" s="1"/>
  <c r="N1821" i="13"/>
  <c r="D1819" i="13"/>
  <c r="F1819" i="13"/>
  <c r="H1819" i="13"/>
  <c r="J1819" i="13"/>
  <c r="L1819" i="13"/>
  <c r="O1819" i="13" s="1"/>
  <c r="N1819" i="13"/>
  <c r="D1817" i="13"/>
  <c r="F1817" i="13"/>
  <c r="H1817" i="13"/>
  <c r="J1817" i="13"/>
  <c r="L1817" i="13"/>
  <c r="O1817" i="13" s="1"/>
  <c r="N1817" i="13"/>
  <c r="D1815" i="13"/>
  <c r="F1815" i="13"/>
  <c r="H1815" i="13"/>
  <c r="J1815" i="13"/>
  <c r="L1815" i="13"/>
  <c r="O1815" i="13" s="1"/>
  <c r="N1815" i="13"/>
  <c r="D1813" i="13"/>
  <c r="F1813" i="13"/>
  <c r="H1813" i="13"/>
  <c r="J1813" i="13"/>
  <c r="L1813" i="13"/>
  <c r="O1813" i="13" s="1"/>
  <c r="N1813" i="13"/>
  <c r="D1811" i="13"/>
  <c r="F1811" i="13"/>
  <c r="H1811" i="13"/>
  <c r="J1811" i="13"/>
  <c r="L1811" i="13"/>
  <c r="O1811" i="13" s="1"/>
  <c r="N1811" i="13"/>
  <c r="D1809" i="13"/>
  <c r="F1809" i="13"/>
  <c r="H1809" i="13"/>
  <c r="J1809" i="13"/>
  <c r="L1809" i="13"/>
  <c r="O1809" i="13" s="1"/>
  <c r="N1809" i="13"/>
  <c r="D1807" i="13"/>
  <c r="F1807" i="13"/>
  <c r="H1807" i="13"/>
  <c r="J1807" i="13"/>
  <c r="L1807" i="13"/>
  <c r="O1807" i="13" s="1"/>
  <c r="N1807" i="13"/>
  <c r="D1805" i="13"/>
  <c r="F1805" i="13"/>
  <c r="H1805" i="13"/>
  <c r="J1805" i="13"/>
  <c r="L1805" i="13"/>
  <c r="O1805" i="13" s="1"/>
  <c r="N1805" i="13"/>
  <c r="D1803" i="13"/>
  <c r="F1803" i="13"/>
  <c r="H1803" i="13"/>
  <c r="J1803" i="13"/>
  <c r="L1803" i="13"/>
  <c r="O1803" i="13" s="1"/>
  <c r="N1803" i="13"/>
  <c r="D1801" i="13"/>
  <c r="F1801" i="13"/>
  <c r="H1801" i="13"/>
  <c r="J1801" i="13"/>
  <c r="L1801" i="13"/>
  <c r="O1801" i="13" s="1"/>
  <c r="N1801" i="13"/>
  <c r="D1799" i="13"/>
  <c r="F1799" i="13"/>
  <c r="H1799" i="13"/>
  <c r="J1799" i="13"/>
  <c r="L1799" i="13"/>
  <c r="O1799" i="13" s="1"/>
  <c r="N1799" i="13"/>
  <c r="D1797" i="13"/>
  <c r="F1797" i="13"/>
  <c r="H1797" i="13"/>
  <c r="J1797" i="13"/>
  <c r="L1797" i="13"/>
  <c r="O1797" i="13" s="1"/>
  <c r="N1797" i="13"/>
  <c r="D1795" i="13"/>
  <c r="F1795" i="13"/>
  <c r="H1795" i="13"/>
  <c r="J1795" i="13"/>
  <c r="L1795" i="13"/>
  <c r="O1795" i="13" s="1"/>
  <c r="N1795" i="13"/>
  <c r="D1793" i="13"/>
  <c r="F1793" i="13"/>
  <c r="H1793" i="13"/>
  <c r="J1793" i="13"/>
  <c r="L1793" i="13"/>
  <c r="O1793" i="13" s="1"/>
  <c r="N1793" i="13"/>
  <c r="D1791" i="13"/>
  <c r="F1791" i="13"/>
  <c r="H1791" i="13"/>
  <c r="J1791" i="13"/>
  <c r="L1791" i="13"/>
  <c r="O1791" i="13" s="1"/>
  <c r="N1791" i="13"/>
  <c r="D1789" i="13"/>
  <c r="F1789" i="13"/>
  <c r="H1789" i="13"/>
  <c r="J1789" i="13"/>
  <c r="L1789" i="13"/>
  <c r="O1789" i="13" s="1"/>
  <c r="N1789" i="13"/>
  <c r="D1787" i="13"/>
  <c r="F1787" i="13"/>
  <c r="H1787" i="13"/>
  <c r="J1787" i="13"/>
  <c r="L1787" i="13"/>
  <c r="O1787" i="13" s="1"/>
  <c r="N1787" i="13"/>
  <c r="D1785" i="13"/>
  <c r="F1785" i="13"/>
  <c r="H1785" i="13"/>
  <c r="J1785" i="13"/>
  <c r="L1785" i="13"/>
  <c r="O1785" i="13" s="1"/>
  <c r="N1785" i="13"/>
  <c r="D1783" i="13"/>
  <c r="F1783" i="13"/>
  <c r="H1783" i="13"/>
  <c r="J1783" i="13"/>
  <c r="L1783" i="13"/>
  <c r="O1783" i="13" s="1"/>
  <c r="N1783" i="13"/>
  <c r="D1781" i="13"/>
  <c r="F1781" i="13"/>
  <c r="H1781" i="13"/>
  <c r="J1781" i="13"/>
  <c r="L1781" i="13"/>
  <c r="O1781" i="13" s="1"/>
  <c r="N1781" i="13"/>
  <c r="D1779" i="13"/>
  <c r="F1779" i="13"/>
  <c r="H1779" i="13"/>
  <c r="J1779" i="13"/>
  <c r="L1779" i="13"/>
  <c r="O1779" i="13" s="1"/>
  <c r="N1779" i="13"/>
  <c r="D1777" i="13"/>
  <c r="F1777" i="13"/>
  <c r="H1777" i="13"/>
  <c r="J1777" i="13"/>
  <c r="L1777" i="13"/>
  <c r="O1777" i="13" s="1"/>
  <c r="N1777" i="13"/>
  <c r="D1775" i="13"/>
  <c r="F1775" i="13"/>
  <c r="H1775" i="13"/>
  <c r="J1775" i="13"/>
  <c r="L1775" i="13"/>
  <c r="O1775" i="13" s="1"/>
  <c r="N1775" i="13"/>
  <c r="D1773" i="13"/>
  <c r="F1773" i="13"/>
  <c r="H1773" i="13"/>
  <c r="J1773" i="13"/>
  <c r="L1773" i="13"/>
  <c r="O1773" i="13" s="1"/>
  <c r="N1773" i="13"/>
  <c r="D1771" i="13"/>
  <c r="F1771" i="13"/>
  <c r="H1771" i="13"/>
  <c r="J1771" i="13"/>
  <c r="L1771" i="13"/>
  <c r="O1771" i="13" s="1"/>
  <c r="N1771" i="13"/>
  <c r="D1769" i="13"/>
  <c r="F1769" i="13"/>
  <c r="H1769" i="13"/>
  <c r="J1769" i="13"/>
  <c r="L1769" i="13"/>
  <c r="O1769" i="13" s="1"/>
  <c r="N1769" i="13"/>
  <c r="D1767" i="13"/>
  <c r="F1767" i="13"/>
  <c r="H1767" i="13"/>
  <c r="J1767" i="13"/>
  <c r="L1767" i="13"/>
  <c r="O1767" i="13" s="1"/>
  <c r="N1767" i="13"/>
  <c r="D1765" i="13"/>
  <c r="F1765" i="13"/>
  <c r="H1765" i="13"/>
  <c r="J1765" i="13"/>
  <c r="L1765" i="13"/>
  <c r="O1765" i="13" s="1"/>
  <c r="N1765" i="13"/>
  <c r="D1763" i="13"/>
  <c r="F1763" i="13"/>
  <c r="H1763" i="13"/>
  <c r="J1763" i="13"/>
  <c r="L1763" i="13"/>
  <c r="O1763" i="13" s="1"/>
  <c r="N1763" i="13"/>
  <c r="D1761" i="13"/>
  <c r="F1761" i="13"/>
  <c r="H1761" i="13"/>
  <c r="J1761" i="13"/>
  <c r="L1761" i="13"/>
  <c r="O1761" i="13" s="1"/>
  <c r="N1761" i="13"/>
  <c r="D1759" i="13"/>
  <c r="F1759" i="13"/>
  <c r="H1759" i="13"/>
  <c r="J1759" i="13"/>
  <c r="L1759" i="13"/>
  <c r="O1759" i="13" s="1"/>
  <c r="N1759" i="13"/>
  <c r="D1757" i="13"/>
  <c r="F1757" i="13"/>
  <c r="H1757" i="13"/>
  <c r="J1757" i="13"/>
  <c r="L1757" i="13"/>
  <c r="O1757" i="13" s="1"/>
  <c r="N1757" i="13"/>
  <c r="D1755" i="13"/>
  <c r="F1755" i="13"/>
  <c r="H1755" i="13"/>
  <c r="J1755" i="13"/>
  <c r="L1755" i="13"/>
  <c r="O1755" i="13" s="1"/>
  <c r="N1755" i="13"/>
  <c r="D1753" i="13"/>
  <c r="F1753" i="13"/>
  <c r="H1753" i="13"/>
  <c r="J1753" i="13"/>
  <c r="L1753" i="13"/>
  <c r="O1753" i="13" s="1"/>
  <c r="N1753" i="13"/>
  <c r="D1751" i="13"/>
  <c r="F1751" i="13"/>
  <c r="H1751" i="13"/>
  <c r="J1751" i="13"/>
  <c r="L1751" i="13"/>
  <c r="O1751" i="13" s="1"/>
  <c r="N1751" i="13"/>
  <c r="D1749" i="13"/>
  <c r="F1749" i="13"/>
  <c r="H1749" i="13"/>
  <c r="J1749" i="13"/>
  <c r="L1749" i="13"/>
  <c r="O1749" i="13" s="1"/>
  <c r="N1749" i="13"/>
  <c r="D1747" i="13"/>
  <c r="F1747" i="13"/>
  <c r="H1747" i="13"/>
  <c r="J1747" i="13"/>
  <c r="L1747" i="13"/>
  <c r="O1747" i="13" s="1"/>
  <c r="N1747" i="13"/>
  <c r="D1745" i="13"/>
  <c r="F1745" i="13"/>
  <c r="H1745" i="13"/>
  <c r="J1745" i="13"/>
  <c r="L1745" i="13"/>
  <c r="O1745" i="13" s="1"/>
  <c r="N1745" i="13"/>
  <c r="D1743" i="13"/>
  <c r="F1743" i="13"/>
  <c r="H1743" i="13"/>
  <c r="J1743" i="13"/>
  <c r="L1743" i="13"/>
  <c r="O1743" i="13" s="1"/>
  <c r="N1743" i="13"/>
  <c r="D1741" i="13"/>
  <c r="F1741" i="13"/>
  <c r="H1741" i="13"/>
  <c r="J1741" i="13"/>
  <c r="L1741" i="13"/>
  <c r="O1741" i="13" s="1"/>
  <c r="N1741" i="13"/>
  <c r="D1739" i="13"/>
  <c r="F1739" i="13"/>
  <c r="H1739" i="13"/>
  <c r="J1739" i="13"/>
  <c r="L1739" i="13"/>
  <c r="O1739" i="13" s="1"/>
  <c r="N1739" i="13"/>
  <c r="D1737" i="13"/>
  <c r="F1737" i="13"/>
  <c r="H1737" i="13"/>
  <c r="J1737" i="13"/>
  <c r="L1737" i="13"/>
  <c r="O1737" i="13" s="1"/>
  <c r="N1737" i="13"/>
  <c r="D1735" i="13"/>
  <c r="F1735" i="13"/>
  <c r="H1735" i="13"/>
  <c r="J1735" i="13"/>
  <c r="L1735" i="13"/>
  <c r="O1735" i="13" s="1"/>
  <c r="N1735" i="13"/>
  <c r="D1733" i="13"/>
  <c r="F1733" i="13"/>
  <c r="H1733" i="13"/>
  <c r="J1733" i="13"/>
  <c r="L1733" i="13"/>
  <c r="O1733" i="13" s="1"/>
  <c r="N1733" i="13"/>
  <c r="D1731" i="13"/>
  <c r="F1731" i="13"/>
  <c r="H1731" i="13"/>
  <c r="J1731" i="13"/>
  <c r="L1731" i="13"/>
  <c r="O1731" i="13" s="1"/>
  <c r="N1731" i="13"/>
  <c r="D1729" i="13"/>
  <c r="F1729" i="13"/>
  <c r="H1729" i="13"/>
  <c r="J1729" i="13"/>
  <c r="L1729" i="13"/>
  <c r="O1729" i="13" s="1"/>
  <c r="N1729" i="13"/>
  <c r="D1727" i="13"/>
  <c r="F1727" i="13"/>
  <c r="H1727" i="13"/>
  <c r="J1727" i="13"/>
  <c r="L1727" i="13"/>
  <c r="O1727" i="13" s="1"/>
  <c r="N1727" i="13"/>
  <c r="E1727" i="13"/>
  <c r="I1727" i="13"/>
  <c r="M1727" i="13"/>
  <c r="D1725" i="13"/>
  <c r="F1725" i="13"/>
  <c r="H1725" i="13"/>
  <c r="J1725" i="13"/>
  <c r="L1725" i="13"/>
  <c r="O1725" i="13" s="1"/>
  <c r="N1725" i="13"/>
  <c r="E1725" i="13"/>
  <c r="I1725" i="13"/>
  <c r="M1725" i="13"/>
  <c r="D1723" i="13"/>
  <c r="F1723" i="13"/>
  <c r="H1723" i="13"/>
  <c r="J1723" i="13"/>
  <c r="L1723" i="13"/>
  <c r="O1723" i="13" s="1"/>
  <c r="N1723" i="13"/>
  <c r="E1723" i="13"/>
  <c r="I1723" i="13"/>
  <c r="M1723" i="13"/>
  <c r="D1721" i="13"/>
  <c r="F1721" i="13"/>
  <c r="H1721" i="13"/>
  <c r="J1721" i="13"/>
  <c r="L1721" i="13"/>
  <c r="O1721" i="13" s="1"/>
  <c r="N1721" i="13"/>
  <c r="E1721" i="13"/>
  <c r="I1721" i="13"/>
  <c r="M1721" i="13"/>
  <c r="D1719" i="13"/>
  <c r="F1719" i="13"/>
  <c r="H1719" i="13"/>
  <c r="J1719" i="13"/>
  <c r="L1719" i="13"/>
  <c r="O1719" i="13" s="1"/>
  <c r="N1719" i="13"/>
  <c r="E1719" i="13"/>
  <c r="I1719" i="13"/>
  <c r="M1719" i="13"/>
  <c r="D1717" i="13"/>
  <c r="F1717" i="13"/>
  <c r="H1717" i="13"/>
  <c r="J1717" i="13"/>
  <c r="L1717" i="13"/>
  <c r="O1717" i="13" s="1"/>
  <c r="N1717" i="13"/>
  <c r="E1717" i="13"/>
  <c r="I1717" i="13"/>
  <c r="M1717" i="13"/>
  <c r="D1715" i="13"/>
  <c r="F1715" i="13"/>
  <c r="H1715" i="13"/>
  <c r="J1715" i="13"/>
  <c r="L1715" i="13"/>
  <c r="O1715" i="13" s="1"/>
  <c r="N1715" i="13"/>
  <c r="E1715" i="13"/>
  <c r="I1715" i="13"/>
  <c r="M1715" i="13"/>
  <c r="D1713" i="13"/>
  <c r="F1713" i="13"/>
  <c r="H1713" i="13"/>
  <c r="J1713" i="13"/>
  <c r="L1713" i="13"/>
  <c r="O1713" i="13" s="1"/>
  <c r="N1713" i="13"/>
  <c r="E1713" i="13"/>
  <c r="I1713" i="13"/>
  <c r="M1713" i="13"/>
  <c r="D1711" i="13"/>
  <c r="F1711" i="13"/>
  <c r="H1711" i="13"/>
  <c r="J1711" i="13"/>
  <c r="L1711" i="13"/>
  <c r="O1711" i="13" s="1"/>
  <c r="N1711" i="13"/>
  <c r="E1711" i="13"/>
  <c r="I1711" i="13"/>
  <c r="M1711" i="13"/>
  <c r="D1709" i="13"/>
  <c r="F1709" i="13"/>
  <c r="H1709" i="13"/>
  <c r="J1709" i="13"/>
  <c r="L1709" i="13"/>
  <c r="O1709" i="13" s="1"/>
  <c r="N1709" i="13"/>
  <c r="E1709" i="13"/>
  <c r="I1709" i="13"/>
  <c r="M1709" i="13"/>
  <c r="D1707" i="13"/>
  <c r="F1707" i="13"/>
  <c r="H1707" i="13"/>
  <c r="J1707" i="13"/>
  <c r="L1707" i="13"/>
  <c r="O1707" i="13" s="1"/>
  <c r="N1707" i="13"/>
  <c r="E1707" i="13"/>
  <c r="I1707" i="13"/>
  <c r="M1707" i="13"/>
  <c r="D1705" i="13"/>
  <c r="F1705" i="13"/>
  <c r="H1705" i="13"/>
  <c r="J1705" i="13"/>
  <c r="L1705" i="13"/>
  <c r="O1705" i="13" s="1"/>
  <c r="N1705" i="13"/>
  <c r="E1705" i="13"/>
  <c r="I1705" i="13"/>
  <c r="M1705" i="13"/>
  <c r="D1703" i="13"/>
  <c r="F1703" i="13"/>
  <c r="H1703" i="13"/>
  <c r="J1703" i="13"/>
  <c r="L1703" i="13"/>
  <c r="O1703" i="13" s="1"/>
  <c r="N1703" i="13"/>
  <c r="E1703" i="13"/>
  <c r="I1703" i="13"/>
  <c r="M1703" i="13"/>
  <c r="D1701" i="13"/>
  <c r="F1701" i="13"/>
  <c r="H1701" i="13"/>
  <c r="J1701" i="13"/>
  <c r="L1701" i="13"/>
  <c r="O1701" i="13" s="1"/>
  <c r="N1701" i="13"/>
  <c r="E1701" i="13"/>
  <c r="I1701" i="13"/>
  <c r="M1701" i="13"/>
  <c r="D1699" i="13"/>
  <c r="F1699" i="13"/>
  <c r="H1699" i="13"/>
  <c r="J1699" i="13"/>
  <c r="L1699" i="13"/>
  <c r="O1699" i="13" s="1"/>
  <c r="N1699" i="13"/>
  <c r="E1699" i="13"/>
  <c r="I1699" i="13"/>
  <c r="M1699" i="13"/>
  <c r="D1697" i="13"/>
  <c r="F1697" i="13"/>
  <c r="H1697" i="13"/>
  <c r="J1697" i="13"/>
  <c r="L1697" i="13"/>
  <c r="O1697" i="13" s="1"/>
  <c r="N1697" i="13"/>
  <c r="E1697" i="13"/>
  <c r="I1697" i="13"/>
  <c r="M1697" i="13"/>
  <c r="D1695" i="13"/>
  <c r="F1695" i="13"/>
  <c r="H1695" i="13"/>
  <c r="J1695" i="13"/>
  <c r="L1695" i="13"/>
  <c r="O1695" i="13" s="1"/>
  <c r="N1695" i="13"/>
  <c r="E1695" i="13"/>
  <c r="I1695" i="13"/>
  <c r="M1695" i="13"/>
  <c r="D1693" i="13"/>
  <c r="F1693" i="13"/>
  <c r="H1693" i="13"/>
  <c r="J1693" i="13"/>
  <c r="L1693" i="13"/>
  <c r="O1693" i="13" s="1"/>
  <c r="N1693" i="13"/>
  <c r="E1693" i="13"/>
  <c r="I1693" i="13"/>
  <c r="M1693" i="13"/>
  <c r="D1691" i="13"/>
  <c r="F1691" i="13"/>
  <c r="H1691" i="13"/>
  <c r="J1691" i="13"/>
  <c r="L1691" i="13"/>
  <c r="O1691" i="13" s="1"/>
  <c r="N1691" i="13"/>
  <c r="E1691" i="13"/>
  <c r="I1691" i="13"/>
  <c r="M1691" i="13"/>
  <c r="D1689" i="13"/>
  <c r="F1689" i="13"/>
  <c r="H1689" i="13"/>
  <c r="J1689" i="13"/>
  <c r="L1689" i="13"/>
  <c r="O1689" i="13" s="1"/>
  <c r="N1689" i="13"/>
  <c r="E1689" i="13"/>
  <c r="I1689" i="13"/>
  <c r="M1689" i="13"/>
  <c r="D1687" i="13"/>
  <c r="F1687" i="13"/>
  <c r="H1687" i="13"/>
  <c r="J1687" i="13"/>
  <c r="L1687" i="13"/>
  <c r="O1687" i="13" s="1"/>
  <c r="N1687" i="13"/>
  <c r="E1687" i="13"/>
  <c r="I1687" i="13"/>
  <c r="M1687" i="13"/>
  <c r="D1685" i="13"/>
  <c r="F1685" i="13"/>
  <c r="H1685" i="13"/>
  <c r="J1685" i="13"/>
  <c r="L1685" i="13"/>
  <c r="O1685" i="13" s="1"/>
  <c r="N1685" i="13"/>
  <c r="E1685" i="13"/>
  <c r="I1685" i="13"/>
  <c r="M1685" i="13"/>
  <c r="D1683" i="13"/>
  <c r="F1683" i="13"/>
  <c r="H1683" i="13"/>
  <c r="J1683" i="13"/>
  <c r="L1683" i="13"/>
  <c r="O1683" i="13" s="1"/>
  <c r="N1683" i="13"/>
  <c r="E1683" i="13"/>
  <c r="I1683" i="13"/>
  <c r="M1683" i="13"/>
  <c r="D1681" i="13"/>
  <c r="F1681" i="13"/>
  <c r="H1681" i="13"/>
  <c r="J1681" i="13"/>
  <c r="L1681" i="13"/>
  <c r="O1681" i="13" s="1"/>
  <c r="N1681" i="13"/>
  <c r="E1681" i="13"/>
  <c r="I1681" i="13"/>
  <c r="M1681" i="13"/>
  <c r="D1679" i="13"/>
  <c r="F1679" i="13"/>
  <c r="H1679" i="13"/>
  <c r="J1679" i="13"/>
  <c r="L1679" i="13"/>
  <c r="O1679" i="13" s="1"/>
  <c r="N1679" i="13"/>
  <c r="E1679" i="13"/>
  <c r="I1679" i="13"/>
  <c r="M1679" i="13"/>
  <c r="D1677" i="13"/>
  <c r="F1677" i="13"/>
  <c r="H1677" i="13"/>
  <c r="J1677" i="13"/>
  <c r="L1677" i="13"/>
  <c r="O1677" i="13" s="1"/>
  <c r="N1677" i="13"/>
  <c r="E1677" i="13"/>
  <c r="I1677" i="13"/>
  <c r="M1677" i="13"/>
  <c r="D1675" i="13"/>
  <c r="F1675" i="13"/>
  <c r="H1675" i="13"/>
  <c r="J1675" i="13"/>
  <c r="L1675" i="13"/>
  <c r="O1675" i="13" s="1"/>
  <c r="N1675" i="13"/>
  <c r="E1675" i="13"/>
  <c r="I1675" i="13"/>
  <c r="M1675" i="13"/>
  <c r="D1673" i="13"/>
  <c r="F1673" i="13"/>
  <c r="H1673" i="13"/>
  <c r="J1673" i="13"/>
  <c r="L1673" i="13"/>
  <c r="O1673" i="13" s="1"/>
  <c r="N1673" i="13"/>
  <c r="E1673" i="13"/>
  <c r="I1673" i="13"/>
  <c r="M1673" i="13"/>
  <c r="D1671" i="13"/>
  <c r="F1671" i="13"/>
  <c r="H1671" i="13"/>
  <c r="J1671" i="13"/>
  <c r="L1671" i="13"/>
  <c r="O1671" i="13" s="1"/>
  <c r="N1671" i="13"/>
  <c r="E1671" i="13"/>
  <c r="I1671" i="13"/>
  <c r="M1671" i="13"/>
  <c r="D1669" i="13"/>
  <c r="F1669" i="13"/>
  <c r="H1669" i="13"/>
  <c r="J1669" i="13"/>
  <c r="L1669" i="13"/>
  <c r="O1669" i="13" s="1"/>
  <c r="N1669" i="13"/>
  <c r="E1669" i="13"/>
  <c r="I1669" i="13"/>
  <c r="M1669" i="13"/>
  <c r="D1667" i="13"/>
  <c r="F1667" i="13"/>
  <c r="H1667" i="13"/>
  <c r="J1667" i="13"/>
  <c r="L1667" i="13"/>
  <c r="O1667" i="13" s="1"/>
  <c r="N1667" i="13"/>
  <c r="E1667" i="13"/>
  <c r="I1667" i="13"/>
  <c r="M1667" i="13"/>
  <c r="D1665" i="13"/>
  <c r="F1665" i="13"/>
  <c r="H1665" i="13"/>
  <c r="J1665" i="13"/>
  <c r="L1665" i="13"/>
  <c r="O1665" i="13" s="1"/>
  <c r="N1665" i="13"/>
  <c r="E1665" i="13"/>
  <c r="I1665" i="13"/>
  <c r="M1665" i="13"/>
  <c r="D1663" i="13"/>
  <c r="F1663" i="13"/>
  <c r="H1663" i="13"/>
  <c r="J1663" i="13"/>
  <c r="L1663" i="13"/>
  <c r="O1663" i="13" s="1"/>
  <c r="N1663" i="13"/>
  <c r="E1663" i="13"/>
  <c r="I1663" i="13"/>
  <c r="M1663" i="13"/>
  <c r="D1661" i="13"/>
  <c r="F1661" i="13"/>
  <c r="H1661" i="13"/>
  <c r="J1661" i="13"/>
  <c r="L1661" i="13"/>
  <c r="O1661" i="13" s="1"/>
  <c r="N1661" i="13"/>
  <c r="E1661" i="13"/>
  <c r="I1661" i="13"/>
  <c r="M1661" i="13"/>
  <c r="D1659" i="13"/>
  <c r="F1659" i="13"/>
  <c r="H1659" i="13"/>
  <c r="J1659" i="13"/>
  <c r="L1659" i="13"/>
  <c r="O1659" i="13" s="1"/>
  <c r="N1659" i="13"/>
  <c r="E1659" i="13"/>
  <c r="I1659" i="13"/>
  <c r="M1659" i="13"/>
  <c r="D1657" i="13"/>
  <c r="F1657" i="13"/>
  <c r="H1657" i="13"/>
  <c r="J1657" i="13"/>
  <c r="L1657" i="13"/>
  <c r="O1657" i="13" s="1"/>
  <c r="N1657" i="13"/>
  <c r="E1657" i="13"/>
  <c r="I1657" i="13"/>
  <c r="M1657" i="13"/>
  <c r="D1655" i="13"/>
  <c r="F1655" i="13"/>
  <c r="H1655" i="13"/>
  <c r="J1655" i="13"/>
  <c r="L1655" i="13"/>
  <c r="O1655" i="13" s="1"/>
  <c r="N1655" i="13"/>
  <c r="E1655" i="13"/>
  <c r="I1655" i="13"/>
  <c r="M1655" i="13"/>
  <c r="D1653" i="13"/>
  <c r="F1653" i="13"/>
  <c r="H1653" i="13"/>
  <c r="J1653" i="13"/>
  <c r="L1653" i="13"/>
  <c r="O1653" i="13" s="1"/>
  <c r="N1653" i="13"/>
  <c r="E1653" i="13"/>
  <c r="I1653" i="13"/>
  <c r="M1653" i="13"/>
  <c r="D1651" i="13"/>
  <c r="F1651" i="13"/>
  <c r="H1651" i="13"/>
  <c r="J1651" i="13"/>
  <c r="L1651" i="13"/>
  <c r="O1651" i="13" s="1"/>
  <c r="N1651" i="13"/>
  <c r="E1651" i="13"/>
  <c r="I1651" i="13"/>
  <c r="M1651" i="13"/>
  <c r="D1649" i="13"/>
  <c r="F1649" i="13"/>
  <c r="H1649" i="13"/>
  <c r="J1649" i="13"/>
  <c r="L1649" i="13"/>
  <c r="O1649" i="13" s="1"/>
  <c r="N1649" i="13"/>
  <c r="E1649" i="13"/>
  <c r="I1649" i="13"/>
  <c r="M1649" i="13"/>
  <c r="D1647" i="13"/>
  <c r="F1647" i="13"/>
  <c r="H1647" i="13"/>
  <c r="J1647" i="13"/>
  <c r="L1647" i="13"/>
  <c r="O1647" i="13" s="1"/>
  <c r="N1647" i="13"/>
  <c r="E1647" i="13"/>
  <c r="I1647" i="13"/>
  <c r="M1647" i="13"/>
  <c r="D1645" i="13"/>
  <c r="F1645" i="13"/>
  <c r="H1645" i="13"/>
  <c r="J1645" i="13"/>
  <c r="L1645" i="13"/>
  <c r="O1645" i="13" s="1"/>
  <c r="N1645" i="13"/>
  <c r="E1645" i="13"/>
  <c r="I1645" i="13"/>
  <c r="M1645" i="13"/>
  <c r="D1643" i="13"/>
  <c r="F1643" i="13"/>
  <c r="H1643" i="13"/>
  <c r="J1643" i="13"/>
  <c r="L1643" i="13"/>
  <c r="O1643" i="13" s="1"/>
  <c r="N1643" i="13"/>
  <c r="E1643" i="13"/>
  <c r="I1643" i="13"/>
  <c r="M1643" i="13"/>
  <c r="D1641" i="13"/>
  <c r="F1641" i="13"/>
  <c r="H1641" i="13"/>
  <c r="J1641" i="13"/>
  <c r="L1641" i="13"/>
  <c r="O1641" i="13" s="1"/>
  <c r="N1641" i="13"/>
  <c r="E1641" i="13"/>
  <c r="I1641" i="13"/>
  <c r="M1641" i="13"/>
  <c r="D1639" i="13"/>
  <c r="F1639" i="13"/>
  <c r="H1639" i="13"/>
  <c r="J1639" i="13"/>
  <c r="L1639" i="13"/>
  <c r="O1639" i="13" s="1"/>
  <c r="N1639" i="13"/>
  <c r="E1639" i="13"/>
  <c r="I1639" i="13"/>
  <c r="M1639" i="13"/>
  <c r="D1637" i="13"/>
  <c r="F1637" i="13"/>
  <c r="H1637" i="13"/>
  <c r="J1637" i="13"/>
  <c r="L1637" i="13"/>
  <c r="O1637" i="13" s="1"/>
  <c r="N1637" i="13"/>
  <c r="E1637" i="13"/>
  <c r="I1637" i="13"/>
  <c r="M1637" i="13"/>
  <c r="D1635" i="13"/>
  <c r="F1635" i="13"/>
  <c r="H1635" i="13"/>
  <c r="J1635" i="13"/>
  <c r="L1635" i="13"/>
  <c r="O1635" i="13" s="1"/>
  <c r="N1635" i="13"/>
  <c r="E1635" i="13"/>
  <c r="I1635" i="13"/>
  <c r="M1635" i="13"/>
  <c r="D1633" i="13"/>
  <c r="F1633" i="13"/>
  <c r="H1633" i="13"/>
  <c r="J1633" i="13"/>
  <c r="L1633" i="13"/>
  <c r="O1633" i="13" s="1"/>
  <c r="N1633" i="13"/>
  <c r="E1633" i="13"/>
  <c r="I1633" i="13"/>
  <c r="M1633" i="13"/>
  <c r="D1631" i="13"/>
  <c r="F1631" i="13"/>
  <c r="H1631" i="13"/>
  <c r="J1631" i="13"/>
  <c r="L1631" i="13"/>
  <c r="O1631" i="13" s="1"/>
  <c r="N1631" i="13"/>
  <c r="E1631" i="13"/>
  <c r="I1631" i="13"/>
  <c r="M1631" i="13"/>
  <c r="D1629" i="13"/>
  <c r="F1629" i="13"/>
  <c r="H1629" i="13"/>
  <c r="J1629" i="13"/>
  <c r="L1629" i="13"/>
  <c r="O1629" i="13" s="1"/>
  <c r="N1629" i="13"/>
  <c r="E1629" i="13"/>
  <c r="I1629" i="13"/>
  <c r="M1629" i="13"/>
  <c r="D1627" i="13"/>
  <c r="F1627" i="13"/>
  <c r="H1627" i="13"/>
  <c r="J1627" i="13"/>
  <c r="L1627" i="13"/>
  <c r="O1627" i="13" s="1"/>
  <c r="N1627" i="13"/>
  <c r="E1627" i="13"/>
  <c r="I1627" i="13"/>
  <c r="M1627" i="13"/>
  <c r="D1625" i="13"/>
  <c r="F1625" i="13"/>
  <c r="H1625" i="13"/>
  <c r="J1625" i="13"/>
  <c r="L1625" i="13"/>
  <c r="O1625" i="13" s="1"/>
  <c r="N1625" i="13"/>
  <c r="E1625" i="13"/>
  <c r="I1625" i="13"/>
  <c r="M1625" i="13"/>
  <c r="D1623" i="13"/>
  <c r="F1623" i="13"/>
  <c r="H1623" i="13"/>
  <c r="J1623" i="13"/>
  <c r="L1623" i="13"/>
  <c r="O1623" i="13" s="1"/>
  <c r="N1623" i="13"/>
  <c r="E1623" i="13"/>
  <c r="I1623" i="13"/>
  <c r="M1623" i="13"/>
  <c r="D1621" i="13"/>
  <c r="F1621" i="13"/>
  <c r="H1621" i="13"/>
  <c r="J1621" i="13"/>
  <c r="L1621" i="13"/>
  <c r="O1621" i="13" s="1"/>
  <c r="N1621" i="13"/>
  <c r="E1621" i="13"/>
  <c r="I1621" i="13"/>
  <c r="M1621" i="13"/>
  <c r="D1619" i="13"/>
  <c r="F1619" i="13"/>
  <c r="H1619" i="13"/>
  <c r="J1619" i="13"/>
  <c r="L1619" i="13"/>
  <c r="O1619" i="13" s="1"/>
  <c r="N1619" i="13"/>
  <c r="E1619" i="13"/>
  <c r="I1619" i="13"/>
  <c r="M1619" i="13"/>
  <c r="D1617" i="13"/>
  <c r="F1617" i="13"/>
  <c r="H1617" i="13"/>
  <c r="J1617" i="13"/>
  <c r="L1617" i="13"/>
  <c r="O1617" i="13" s="1"/>
  <c r="N1617" i="13"/>
  <c r="E1617" i="13"/>
  <c r="I1617" i="13"/>
  <c r="M1617" i="13"/>
  <c r="D1615" i="13"/>
  <c r="F1615" i="13"/>
  <c r="H1615" i="13"/>
  <c r="J1615" i="13"/>
  <c r="L1615" i="13"/>
  <c r="O1615" i="13" s="1"/>
  <c r="N1615" i="13"/>
  <c r="E1615" i="13"/>
  <c r="I1615" i="13"/>
  <c r="M1615" i="13"/>
  <c r="D1613" i="13"/>
  <c r="F1613" i="13"/>
  <c r="H1613" i="13"/>
  <c r="J1613" i="13"/>
  <c r="L1613" i="13"/>
  <c r="O1613" i="13" s="1"/>
  <c r="N1613" i="13"/>
  <c r="E1613" i="13"/>
  <c r="I1613" i="13"/>
  <c r="M1613" i="13"/>
  <c r="D1611" i="13"/>
  <c r="F1611" i="13"/>
  <c r="H1611" i="13"/>
  <c r="J1611" i="13"/>
  <c r="L1611" i="13"/>
  <c r="O1611" i="13" s="1"/>
  <c r="N1611" i="13"/>
  <c r="E1611" i="13"/>
  <c r="I1611" i="13"/>
  <c r="M1611" i="13"/>
  <c r="D1609" i="13"/>
  <c r="F1609" i="13"/>
  <c r="H1609" i="13"/>
  <c r="J1609" i="13"/>
  <c r="L1609" i="13"/>
  <c r="O1609" i="13" s="1"/>
  <c r="N1609" i="13"/>
  <c r="E1609" i="13"/>
  <c r="I1609" i="13"/>
  <c r="M1609" i="13"/>
  <c r="D1607" i="13"/>
  <c r="F1607" i="13"/>
  <c r="H1607" i="13"/>
  <c r="J1607" i="13"/>
  <c r="L1607" i="13"/>
  <c r="O1607" i="13" s="1"/>
  <c r="N1607" i="13"/>
  <c r="E1607" i="13"/>
  <c r="I1607" i="13"/>
  <c r="M1607" i="13"/>
  <c r="D1605" i="13"/>
  <c r="F1605" i="13"/>
  <c r="H1605" i="13"/>
  <c r="J1605" i="13"/>
  <c r="L1605" i="13"/>
  <c r="O1605" i="13" s="1"/>
  <c r="N1605" i="13"/>
  <c r="E1605" i="13"/>
  <c r="I1605" i="13"/>
  <c r="M1605" i="13"/>
  <c r="D1603" i="13"/>
  <c r="F1603" i="13"/>
  <c r="H1603" i="13"/>
  <c r="J1603" i="13"/>
  <c r="L1603" i="13"/>
  <c r="O1603" i="13" s="1"/>
  <c r="N1603" i="13"/>
  <c r="E1603" i="13"/>
  <c r="I1603" i="13"/>
  <c r="M1603" i="13"/>
  <c r="D1601" i="13"/>
  <c r="F1601" i="13"/>
  <c r="H1601" i="13"/>
  <c r="J1601" i="13"/>
  <c r="L1601" i="13"/>
  <c r="O1601" i="13" s="1"/>
  <c r="N1601" i="13"/>
  <c r="E1601" i="13"/>
  <c r="I1601" i="13"/>
  <c r="M1601" i="13"/>
  <c r="D1599" i="13"/>
  <c r="F1599" i="13"/>
  <c r="H1599" i="13"/>
  <c r="J1599" i="13"/>
  <c r="L1599" i="13"/>
  <c r="O1599" i="13" s="1"/>
  <c r="N1599" i="13"/>
  <c r="E1599" i="13"/>
  <c r="I1599" i="13"/>
  <c r="M1599" i="13"/>
  <c r="D1597" i="13"/>
  <c r="F1597" i="13"/>
  <c r="H1597" i="13"/>
  <c r="J1597" i="13"/>
  <c r="L1597" i="13"/>
  <c r="O1597" i="13" s="1"/>
  <c r="N1597" i="13"/>
  <c r="E1597" i="13"/>
  <c r="I1597" i="13"/>
  <c r="M1597" i="13"/>
  <c r="D1595" i="13"/>
  <c r="F1595" i="13"/>
  <c r="H1595" i="13"/>
  <c r="J1595" i="13"/>
  <c r="L1595" i="13"/>
  <c r="O1595" i="13" s="1"/>
  <c r="N1595" i="13"/>
  <c r="E1595" i="13"/>
  <c r="I1595" i="13"/>
  <c r="M1595" i="13"/>
  <c r="D1593" i="13"/>
  <c r="F1593" i="13"/>
  <c r="H1593" i="13"/>
  <c r="J1593" i="13"/>
  <c r="L1593" i="13"/>
  <c r="O1593" i="13" s="1"/>
  <c r="N1593" i="13"/>
  <c r="E1593" i="13"/>
  <c r="I1593" i="13"/>
  <c r="M1593" i="13"/>
  <c r="D1591" i="13"/>
  <c r="F1591" i="13"/>
  <c r="H1591" i="13"/>
  <c r="J1591" i="13"/>
  <c r="L1591" i="13"/>
  <c r="O1591" i="13" s="1"/>
  <c r="N1591" i="13"/>
  <c r="E1591" i="13"/>
  <c r="I1591" i="13"/>
  <c r="M1591" i="13"/>
  <c r="D1589" i="13"/>
  <c r="F1589" i="13"/>
  <c r="H1589" i="13"/>
  <c r="J1589" i="13"/>
  <c r="L1589" i="13"/>
  <c r="O1589" i="13" s="1"/>
  <c r="N1589" i="13"/>
  <c r="E1589" i="13"/>
  <c r="I1589" i="13"/>
  <c r="M1589" i="13"/>
  <c r="D1587" i="13"/>
  <c r="F1587" i="13"/>
  <c r="H1587" i="13"/>
  <c r="J1587" i="13"/>
  <c r="L1587" i="13"/>
  <c r="O1587" i="13" s="1"/>
  <c r="N1587" i="13"/>
  <c r="E1587" i="13"/>
  <c r="I1587" i="13"/>
  <c r="M1587" i="13"/>
  <c r="D1585" i="13"/>
  <c r="F1585" i="13"/>
  <c r="H1585" i="13"/>
  <c r="J1585" i="13"/>
  <c r="L1585" i="13"/>
  <c r="O1585" i="13" s="1"/>
  <c r="N1585" i="13"/>
  <c r="E1585" i="13"/>
  <c r="I1585" i="13"/>
  <c r="M1585" i="13"/>
  <c r="D1583" i="13"/>
  <c r="F1583" i="13"/>
  <c r="H1583" i="13"/>
  <c r="J1583" i="13"/>
  <c r="L1583" i="13"/>
  <c r="O1583" i="13" s="1"/>
  <c r="N1583" i="13"/>
  <c r="E1583" i="13"/>
  <c r="I1583" i="13"/>
  <c r="M1583" i="13"/>
  <c r="D1581" i="13"/>
  <c r="F1581" i="13"/>
  <c r="H1581" i="13"/>
  <c r="J1581" i="13"/>
  <c r="L1581" i="13"/>
  <c r="O1581" i="13" s="1"/>
  <c r="N1581" i="13"/>
  <c r="E1581" i="13"/>
  <c r="I1581" i="13"/>
  <c r="M1581" i="13"/>
  <c r="D1579" i="13"/>
  <c r="F1579" i="13"/>
  <c r="H1579" i="13"/>
  <c r="J1579" i="13"/>
  <c r="L1579" i="13"/>
  <c r="O1579" i="13" s="1"/>
  <c r="N1579" i="13"/>
  <c r="E1579" i="13"/>
  <c r="I1579" i="13"/>
  <c r="M1579" i="13"/>
  <c r="D1577" i="13"/>
  <c r="F1577" i="13"/>
  <c r="H1577" i="13"/>
  <c r="J1577" i="13"/>
  <c r="L1577" i="13"/>
  <c r="O1577" i="13" s="1"/>
  <c r="N1577" i="13"/>
  <c r="E1577" i="13"/>
  <c r="I1577" i="13"/>
  <c r="M1577" i="13"/>
  <c r="D1575" i="13"/>
  <c r="F1575" i="13"/>
  <c r="H1575" i="13"/>
  <c r="J1575" i="13"/>
  <c r="L1575" i="13"/>
  <c r="O1575" i="13" s="1"/>
  <c r="N1575" i="13"/>
  <c r="E1575" i="13"/>
  <c r="I1575" i="13"/>
  <c r="M1575" i="13"/>
  <c r="D1573" i="13"/>
  <c r="F1573" i="13"/>
  <c r="H1573" i="13"/>
  <c r="J1573" i="13"/>
  <c r="L1573" i="13"/>
  <c r="O1573" i="13" s="1"/>
  <c r="N1573" i="13"/>
  <c r="E1573" i="13"/>
  <c r="I1573" i="13"/>
  <c r="M1573" i="13"/>
  <c r="D1571" i="13"/>
  <c r="F1571" i="13"/>
  <c r="H1571" i="13"/>
  <c r="J1571" i="13"/>
  <c r="L1571" i="13"/>
  <c r="O1571" i="13" s="1"/>
  <c r="N1571" i="13"/>
  <c r="E1571" i="13"/>
  <c r="I1571" i="13"/>
  <c r="M1571" i="13"/>
  <c r="D1569" i="13"/>
  <c r="F1569" i="13"/>
  <c r="H1569" i="13"/>
  <c r="J1569" i="13"/>
  <c r="L1569" i="13"/>
  <c r="O1569" i="13" s="1"/>
  <c r="N1569" i="13"/>
  <c r="E1569" i="13"/>
  <c r="I1569" i="13"/>
  <c r="M1569" i="13"/>
  <c r="D1567" i="13"/>
  <c r="F1567" i="13"/>
  <c r="H1567" i="13"/>
  <c r="J1567" i="13"/>
  <c r="L1567" i="13"/>
  <c r="O1567" i="13" s="1"/>
  <c r="N1567" i="13"/>
  <c r="E1567" i="13"/>
  <c r="I1567" i="13"/>
  <c r="M1567" i="13"/>
  <c r="D1565" i="13"/>
  <c r="F1565" i="13"/>
  <c r="H1565" i="13"/>
  <c r="J1565" i="13"/>
  <c r="L1565" i="13"/>
  <c r="O1565" i="13" s="1"/>
  <c r="N1565" i="13"/>
  <c r="E1565" i="13"/>
  <c r="I1565" i="13"/>
  <c r="M1565" i="13"/>
  <c r="D1563" i="13"/>
  <c r="F1563" i="13"/>
  <c r="H1563" i="13"/>
  <c r="J1563" i="13"/>
  <c r="L1563" i="13"/>
  <c r="O1563" i="13" s="1"/>
  <c r="N1563" i="13"/>
  <c r="E1563" i="13"/>
  <c r="I1563" i="13"/>
  <c r="M1563" i="13"/>
  <c r="D1561" i="13"/>
  <c r="F1561" i="13"/>
  <c r="H1561" i="13"/>
  <c r="J1561" i="13"/>
  <c r="L1561" i="13"/>
  <c r="O1561" i="13" s="1"/>
  <c r="N1561" i="13"/>
  <c r="E1561" i="13"/>
  <c r="I1561" i="13"/>
  <c r="M1561" i="13"/>
  <c r="D1559" i="13"/>
  <c r="F1559" i="13"/>
  <c r="H1559" i="13"/>
  <c r="J1559" i="13"/>
  <c r="L1559" i="13"/>
  <c r="O1559" i="13" s="1"/>
  <c r="N1559" i="13"/>
  <c r="E1559" i="13"/>
  <c r="I1559" i="13"/>
  <c r="M1559" i="13"/>
  <c r="D1557" i="13"/>
  <c r="F1557" i="13"/>
  <c r="H1557" i="13"/>
  <c r="J1557" i="13"/>
  <c r="L1557" i="13"/>
  <c r="O1557" i="13" s="1"/>
  <c r="N1557" i="13"/>
  <c r="E1557" i="13"/>
  <c r="I1557" i="13"/>
  <c r="M1557" i="13"/>
  <c r="D1555" i="13"/>
  <c r="F1555" i="13"/>
  <c r="H1555" i="13"/>
  <c r="J1555" i="13"/>
  <c r="L1555" i="13"/>
  <c r="O1555" i="13" s="1"/>
  <c r="N1555" i="13"/>
  <c r="E1555" i="13"/>
  <c r="I1555" i="13"/>
  <c r="M1555" i="13"/>
  <c r="D1553" i="13"/>
  <c r="F1553" i="13"/>
  <c r="H1553" i="13"/>
  <c r="J1553" i="13"/>
  <c r="L1553" i="13"/>
  <c r="O1553" i="13" s="1"/>
  <c r="N1553" i="13"/>
  <c r="E1553" i="13"/>
  <c r="I1553" i="13"/>
  <c r="M1553" i="13"/>
  <c r="D1551" i="13"/>
  <c r="F1551" i="13"/>
  <c r="H1551" i="13"/>
  <c r="J1551" i="13"/>
  <c r="L1551" i="13"/>
  <c r="O1551" i="13" s="1"/>
  <c r="N1551" i="13"/>
  <c r="E1551" i="13"/>
  <c r="I1551" i="13"/>
  <c r="M1551" i="13"/>
  <c r="D1549" i="13"/>
  <c r="F1549" i="13"/>
  <c r="H1549" i="13"/>
  <c r="J1549" i="13"/>
  <c r="L1549" i="13"/>
  <c r="O1549" i="13" s="1"/>
  <c r="N1549" i="13"/>
  <c r="E1549" i="13"/>
  <c r="I1549" i="13"/>
  <c r="M1549" i="13"/>
  <c r="D1547" i="13"/>
  <c r="F1547" i="13"/>
  <c r="H1547" i="13"/>
  <c r="J1547" i="13"/>
  <c r="L1547" i="13"/>
  <c r="O1547" i="13" s="1"/>
  <c r="N1547" i="13"/>
  <c r="E1547" i="13"/>
  <c r="I1547" i="13"/>
  <c r="M1547" i="13"/>
  <c r="D1545" i="13"/>
  <c r="F1545" i="13"/>
  <c r="H1545" i="13"/>
  <c r="J1545" i="13"/>
  <c r="L1545" i="13"/>
  <c r="O1545" i="13" s="1"/>
  <c r="N1545" i="13"/>
  <c r="E1545" i="13"/>
  <c r="I1545" i="13"/>
  <c r="M1545" i="13"/>
  <c r="D1543" i="13"/>
  <c r="F1543" i="13"/>
  <c r="H1543" i="13"/>
  <c r="J1543" i="13"/>
  <c r="L1543" i="13"/>
  <c r="O1543" i="13" s="1"/>
  <c r="N1543" i="13"/>
  <c r="E1543" i="13"/>
  <c r="I1543" i="13"/>
  <c r="M1543" i="13"/>
  <c r="D1541" i="13"/>
  <c r="F1541" i="13"/>
  <c r="H1541" i="13"/>
  <c r="J1541" i="13"/>
  <c r="L1541" i="13"/>
  <c r="O1541" i="13" s="1"/>
  <c r="N1541" i="13"/>
  <c r="E1541" i="13"/>
  <c r="I1541" i="13"/>
  <c r="M1541" i="13"/>
  <c r="D1539" i="13"/>
  <c r="F1539" i="13"/>
  <c r="H1539" i="13"/>
  <c r="J1539" i="13"/>
  <c r="L1539" i="13"/>
  <c r="O1539" i="13" s="1"/>
  <c r="N1539" i="13"/>
  <c r="E1539" i="13"/>
  <c r="I1539" i="13"/>
  <c r="M1539" i="13"/>
  <c r="D1537" i="13"/>
  <c r="F1537" i="13"/>
  <c r="H1537" i="13"/>
  <c r="J1537" i="13"/>
  <c r="L1537" i="13"/>
  <c r="O1537" i="13" s="1"/>
  <c r="N1537" i="13"/>
  <c r="E1537" i="13"/>
  <c r="I1537" i="13"/>
  <c r="M1537" i="13"/>
  <c r="D1535" i="13"/>
  <c r="F1535" i="13"/>
  <c r="H1535" i="13"/>
  <c r="J1535" i="13"/>
  <c r="L1535" i="13"/>
  <c r="O1535" i="13" s="1"/>
  <c r="N1535" i="13"/>
  <c r="E1535" i="13"/>
  <c r="I1535" i="13"/>
  <c r="M1535" i="13"/>
  <c r="D1533" i="13"/>
  <c r="F1533" i="13"/>
  <c r="H1533" i="13"/>
  <c r="J1533" i="13"/>
  <c r="L1533" i="13"/>
  <c r="O1533" i="13" s="1"/>
  <c r="N1533" i="13"/>
  <c r="E1533" i="13"/>
  <c r="I1533" i="13"/>
  <c r="M1533" i="13"/>
  <c r="D1531" i="13"/>
  <c r="F1531" i="13"/>
  <c r="H1531" i="13"/>
  <c r="J1531" i="13"/>
  <c r="L1531" i="13"/>
  <c r="O1531" i="13" s="1"/>
  <c r="N1531" i="13"/>
  <c r="E1531" i="13"/>
  <c r="I1531" i="13"/>
  <c r="M1531" i="13"/>
  <c r="D1529" i="13"/>
  <c r="F1529" i="13"/>
  <c r="H1529" i="13"/>
  <c r="J1529" i="13"/>
  <c r="L1529" i="13"/>
  <c r="O1529" i="13" s="1"/>
  <c r="N1529" i="13"/>
  <c r="E1529" i="13"/>
  <c r="I1529" i="13"/>
  <c r="M1529" i="13"/>
  <c r="D1527" i="13"/>
  <c r="F1527" i="13"/>
  <c r="H1527" i="13"/>
  <c r="J1527" i="13"/>
  <c r="L1527" i="13"/>
  <c r="O1527" i="13" s="1"/>
  <c r="N1527" i="13"/>
  <c r="E1527" i="13"/>
  <c r="I1527" i="13"/>
  <c r="M1527" i="13"/>
  <c r="D1525" i="13"/>
  <c r="F1525" i="13"/>
  <c r="H1525" i="13"/>
  <c r="J1525" i="13"/>
  <c r="L1525" i="13"/>
  <c r="O1525" i="13" s="1"/>
  <c r="N1525" i="13"/>
  <c r="E1525" i="13"/>
  <c r="I1525" i="13"/>
  <c r="M1525" i="13"/>
  <c r="D1523" i="13"/>
  <c r="F1523" i="13"/>
  <c r="H1523" i="13"/>
  <c r="J1523" i="13"/>
  <c r="L1523" i="13"/>
  <c r="O1523" i="13" s="1"/>
  <c r="N1523" i="13"/>
  <c r="E1523" i="13"/>
  <c r="I1523" i="13"/>
  <c r="M1523" i="13"/>
  <c r="D1521" i="13"/>
  <c r="F1521" i="13"/>
  <c r="H1521" i="13"/>
  <c r="J1521" i="13"/>
  <c r="L1521" i="13"/>
  <c r="O1521" i="13" s="1"/>
  <c r="N1521" i="13"/>
  <c r="E1521" i="13"/>
  <c r="I1521" i="13"/>
  <c r="M1521" i="13"/>
  <c r="D1519" i="13"/>
  <c r="F1519" i="13"/>
  <c r="H1519" i="13"/>
  <c r="J1519" i="13"/>
  <c r="L1519" i="13"/>
  <c r="O1519" i="13" s="1"/>
  <c r="N1519" i="13"/>
  <c r="E1519" i="13"/>
  <c r="I1519" i="13"/>
  <c r="M1519" i="13"/>
  <c r="D1517" i="13"/>
  <c r="F1517" i="13"/>
  <c r="H1517" i="13"/>
  <c r="J1517" i="13"/>
  <c r="L1517" i="13"/>
  <c r="O1517" i="13" s="1"/>
  <c r="N1517" i="13"/>
  <c r="E1517" i="13"/>
  <c r="I1517" i="13"/>
  <c r="M1517" i="13"/>
  <c r="D1515" i="13"/>
  <c r="F1515" i="13"/>
  <c r="H1515" i="13"/>
  <c r="J1515" i="13"/>
  <c r="L1515" i="13"/>
  <c r="O1515" i="13" s="1"/>
  <c r="N1515" i="13"/>
  <c r="E1515" i="13"/>
  <c r="I1515" i="13"/>
  <c r="M1515" i="13"/>
  <c r="D1513" i="13"/>
  <c r="F1513" i="13"/>
  <c r="H1513" i="13"/>
  <c r="J1513" i="13"/>
  <c r="L1513" i="13"/>
  <c r="O1513" i="13" s="1"/>
  <c r="N1513" i="13"/>
  <c r="E1513" i="13"/>
  <c r="I1513" i="13"/>
  <c r="M1513" i="13"/>
  <c r="D1511" i="13"/>
  <c r="F1511" i="13"/>
  <c r="H1511" i="13"/>
  <c r="J1511" i="13"/>
  <c r="L1511" i="13"/>
  <c r="O1511" i="13" s="1"/>
  <c r="N1511" i="13"/>
  <c r="E1511" i="13"/>
  <c r="I1511" i="13"/>
  <c r="M1511" i="13"/>
  <c r="D1509" i="13"/>
  <c r="F1509" i="13"/>
  <c r="H1509" i="13"/>
  <c r="J1509" i="13"/>
  <c r="L1509" i="13"/>
  <c r="O1509" i="13" s="1"/>
  <c r="N1509" i="13"/>
  <c r="E1509" i="13"/>
  <c r="I1509" i="13"/>
  <c r="M1509" i="13"/>
  <c r="D1507" i="13"/>
  <c r="F1507" i="13"/>
  <c r="H1507" i="13"/>
  <c r="J1507" i="13"/>
  <c r="L1507" i="13"/>
  <c r="O1507" i="13" s="1"/>
  <c r="N1507" i="13"/>
  <c r="E1507" i="13"/>
  <c r="I1507" i="13"/>
  <c r="M1507" i="13"/>
  <c r="D1505" i="13"/>
  <c r="F1505" i="13"/>
  <c r="H1505" i="13"/>
  <c r="J1505" i="13"/>
  <c r="L1505" i="13"/>
  <c r="O1505" i="13" s="1"/>
  <c r="N1505" i="13"/>
  <c r="E1505" i="13"/>
  <c r="I1505" i="13"/>
  <c r="M1505" i="13"/>
  <c r="D1503" i="13"/>
  <c r="F1503" i="13"/>
  <c r="H1503" i="13"/>
  <c r="J1503" i="13"/>
  <c r="L1503" i="13"/>
  <c r="O1503" i="13" s="1"/>
  <c r="N1503" i="13"/>
  <c r="E1503" i="13"/>
  <c r="I1503" i="13"/>
  <c r="M1503" i="13"/>
  <c r="D1501" i="13"/>
  <c r="F1501" i="13"/>
  <c r="H1501" i="13"/>
  <c r="J1501" i="13"/>
  <c r="L1501" i="13"/>
  <c r="O1501" i="13" s="1"/>
  <c r="N1501" i="13"/>
  <c r="E1501" i="13"/>
  <c r="I1501" i="13"/>
  <c r="M1501" i="13"/>
  <c r="D1499" i="13"/>
  <c r="F1499" i="13"/>
  <c r="H1499" i="13"/>
  <c r="J1499" i="13"/>
  <c r="L1499" i="13"/>
  <c r="O1499" i="13" s="1"/>
  <c r="N1499" i="13"/>
  <c r="E1499" i="13"/>
  <c r="I1499" i="13"/>
  <c r="M1499" i="13"/>
  <c r="D1497" i="13"/>
  <c r="F1497" i="13"/>
  <c r="H1497" i="13"/>
  <c r="J1497" i="13"/>
  <c r="L1497" i="13"/>
  <c r="O1497" i="13" s="1"/>
  <c r="N1497" i="13"/>
  <c r="E1497" i="13"/>
  <c r="I1497" i="13"/>
  <c r="M1497" i="13"/>
  <c r="D1495" i="13"/>
  <c r="F1495" i="13"/>
  <c r="H1495" i="13"/>
  <c r="J1495" i="13"/>
  <c r="L1495" i="13"/>
  <c r="O1495" i="13" s="1"/>
  <c r="N1495" i="13"/>
  <c r="E1495" i="13"/>
  <c r="I1495" i="13"/>
  <c r="M1495" i="13"/>
  <c r="D1493" i="13"/>
  <c r="F1493" i="13"/>
  <c r="H1493" i="13"/>
  <c r="J1493" i="13"/>
  <c r="L1493" i="13"/>
  <c r="O1493" i="13" s="1"/>
  <c r="N1493" i="13"/>
  <c r="E1493" i="13"/>
  <c r="I1493" i="13"/>
  <c r="M1493" i="13"/>
  <c r="D1491" i="13"/>
  <c r="F1491" i="13"/>
  <c r="H1491" i="13"/>
  <c r="J1491" i="13"/>
  <c r="L1491" i="13"/>
  <c r="O1491" i="13" s="1"/>
  <c r="N1491" i="13"/>
  <c r="E1491" i="13"/>
  <c r="I1491" i="13"/>
  <c r="M1491" i="13"/>
  <c r="D1489" i="13"/>
  <c r="F1489" i="13"/>
  <c r="H1489" i="13"/>
  <c r="J1489" i="13"/>
  <c r="L1489" i="13"/>
  <c r="O1489" i="13" s="1"/>
  <c r="N1489" i="13"/>
  <c r="E1489" i="13"/>
  <c r="I1489" i="13"/>
  <c r="M1489" i="13"/>
  <c r="D1487" i="13"/>
  <c r="F1487" i="13"/>
  <c r="H1487" i="13"/>
  <c r="J1487" i="13"/>
  <c r="L1487" i="13"/>
  <c r="O1487" i="13" s="1"/>
  <c r="N1487" i="13"/>
  <c r="E1487" i="13"/>
  <c r="I1487" i="13"/>
  <c r="M1487" i="13"/>
  <c r="D1485" i="13"/>
  <c r="F1485" i="13"/>
  <c r="H1485" i="13"/>
  <c r="J1485" i="13"/>
  <c r="L1485" i="13"/>
  <c r="O1485" i="13" s="1"/>
  <c r="N1485" i="13"/>
  <c r="E1485" i="13"/>
  <c r="I1485" i="13"/>
  <c r="M1485" i="13"/>
  <c r="D1483" i="13"/>
  <c r="F1483" i="13"/>
  <c r="H1483" i="13"/>
  <c r="J1483" i="13"/>
  <c r="L1483" i="13"/>
  <c r="O1483" i="13" s="1"/>
  <c r="N1483" i="13"/>
  <c r="E1483" i="13"/>
  <c r="I1483" i="13"/>
  <c r="M1483" i="13"/>
  <c r="D1481" i="13"/>
  <c r="F1481" i="13"/>
  <c r="H1481" i="13"/>
  <c r="J1481" i="13"/>
  <c r="L1481" i="13"/>
  <c r="O1481" i="13" s="1"/>
  <c r="N1481" i="13"/>
  <c r="E1481" i="13"/>
  <c r="I1481" i="13"/>
  <c r="M1481" i="13"/>
  <c r="D1479" i="13"/>
  <c r="F1479" i="13"/>
  <c r="H1479" i="13"/>
  <c r="J1479" i="13"/>
  <c r="L1479" i="13"/>
  <c r="O1479" i="13" s="1"/>
  <c r="N1479" i="13"/>
  <c r="E1479" i="13"/>
  <c r="I1479" i="13"/>
  <c r="M1479" i="13"/>
  <c r="D1477" i="13"/>
  <c r="F1477" i="13"/>
  <c r="H1477" i="13"/>
  <c r="J1477" i="13"/>
  <c r="L1477" i="13"/>
  <c r="O1477" i="13" s="1"/>
  <c r="N1477" i="13"/>
  <c r="E1477" i="13"/>
  <c r="I1477" i="13"/>
  <c r="M1477" i="13"/>
  <c r="D1475" i="13"/>
  <c r="F1475" i="13"/>
  <c r="H1475" i="13"/>
  <c r="J1475" i="13"/>
  <c r="L1475" i="13"/>
  <c r="O1475" i="13" s="1"/>
  <c r="N1475" i="13"/>
  <c r="E1475" i="13"/>
  <c r="I1475" i="13"/>
  <c r="M1475" i="13"/>
  <c r="D1473" i="13"/>
  <c r="F1473" i="13"/>
  <c r="H1473" i="13"/>
  <c r="J1473" i="13"/>
  <c r="L1473" i="13"/>
  <c r="O1473" i="13" s="1"/>
  <c r="N1473" i="13"/>
  <c r="E1473" i="13"/>
  <c r="I1473" i="13"/>
  <c r="M1473" i="13"/>
  <c r="D1471" i="13"/>
  <c r="F1471" i="13"/>
  <c r="H1471" i="13"/>
  <c r="J1471" i="13"/>
  <c r="L1471" i="13"/>
  <c r="O1471" i="13" s="1"/>
  <c r="N1471" i="13"/>
  <c r="E1471" i="13"/>
  <c r="I1471" i="13"/>
  <c r="M1471" i="13"/>
  <c r="D1469" i="13"/>
  <c r="F1469" i="13"/>
  <c r="H1469" i="13"/>
  <c r="J1469" i="13"/>
  <c r="L1469" i="13"/>
  <c r="O1469" i="13" s="1"/>
  <c r="N1469" i="13"/>
  <c r="E1469" i="13"/>
  <c r="I1469" i="13"/>
  <c r="M1469" i="13"/>
  <c r="D1467" i="13"/>
  <c r="F1467" i="13"/>
  <c r="H1467" i="13"/>
  <c r="J1467" i="13"/>
  <c r="L1467" i="13"/>
  <c r="O1467" i="13" s="1"/>
  <c r="N1467" i="13"/>
  <c r="E1467" i="13"/>
  <c r="I1467" i="13"/>
  <c r="M1467" i="13"/>
  <c r="D1465" i="13"/>
  <c r="F1465" i="13"/>
  <c r="H1465" i="13"/>
  <c r="J1465" i="13"/>
  <c r="L1465" i="13"/>
  <c r="O1465" i="13" s="1"/>
  <c r="N1465" i="13"/>
  <c r="E1465" i="13"/>
  <c r="I1465" i="13"/>
  <c r="M1465" i="13"/>
  <c r="D1463" i="13"/>
  <c r="F1463" i="13"/>
  <c r="H1463" i="13"/>
  <c r="J1463" i="13"/>
  <c r="L1463" i="13"/>
  <c r="O1463" i="13" s="1"/>
  <c r="N1463" i="13"/>
  <c r="E1463" i="13"/>
  <c r="I1463" i="13"/>
  <c r="M1463" i="13"/>
  <c r="D1461" i="13"/>
  <c r="F1461" i="13"/>
  <c r="H1461" i="13"/>
  <c r="J1461" i="13"/>
  <c r="L1461" i="13"/>
  <c r="O1461" i="13" s="1"/>
  <c r="N1461" i="13"/>
  <c r="E1461" i="13"/>
  <c r="I1461" i="13"/>
  <c r="M1461" i="13"/>
  <c r="D1459" i="13"/>
  <c r="F1459" i="13"/>
  <c r="H1459" i="13"/>
  <c r="J1459" i="13"/>
  <c r="L1459" i="13"/>
  <c r="O1459" i="13" s="1"/>
  <c r="N1459" i="13"/>
  <c r="E1459" i="13"/>
  <c r="I1459" i="13"/>
  <c r="M1459" i="13"/>
  <c r="D1457" i="13"/>
  <c r="F1457" i="13"/>
  <c r="H1457" i="13"/>
  <c r="J1457" i="13"/>
  <c r="L1457" i="13"/>
  <c r="O1457" i="13" s="1"/>
  <c r="N1457" i="13"/>
  <c r="E1457" i="13"/>
  <c r="I1457" i="13"/>
  <c r="M1457" i="13"/>
  <c r="D1455" i="13"/>
  <c r="F1455" i="13"/>
  <c r="H1455" i="13"/>
  <c r="J1455" i="13"/>
  <c r="L1455" i="13"/>
  <c r="O1455" i="13" s="1"/>
  <c r="N1455" i="13"/>
  <c r="E1455" i="13"/>
  <c r="I1455" i="13"/>
  <c r="M1455" i="13"/>
  <c r="D1453" i="13"/>
  <c r="F1453" i="13"/>
  <c r="H1453" i="13"/>
  <c r="J1453" i="13"/>
  <c r="L1453" i="13"/>
  <c r="O1453" i="13" s="1"/>
  <c r="N1453" i="13"/>
  <c r="E1453" i="13"/>
  <c r="I1453" i="13"/>
  <c r="M1453" i="13"/>
  <c r="D1451" i="13"/>
  <c r="F1451" i="13"/>
  <c r="H1451" i="13"/>
  <c r="J1451" i="13"/>
  <c r="L1451" i="13"/>
  <c r="O1451" i="13" s="1"/>
  <c r="N1451" i="13"/>
  <c r="E1451" i="13"/>
  <c r="I1451" i="13"/>
  <c r="M1451" i="13"/>
  <c r="D1449" i="13"/>
  <c r="F1449" i="13"/>
  <c r="H1449" i="13"/>
  <c r="J1449" i="13"/>
  <c r="L1449" i="13"/>
  <c r="O1449" i="13" s="1"/>
  <c r="N1449" i="13"/>
  <c r="E1449" i="13"/>
  <c r="I1449" i="13"/>
  <c r="M1449" i="13"/>
  <c r="D1447" i="13"/>
  <c r="F1447" i="13"/>
  <c r="H1447" i="13"/>
  <c r="J1447" i="13"/>
  <c r="L1447" i="13"/>
  <c r="O1447" i="13" s="1"/>
  <c r="N1447" i="13"/>
  <c r="E1447" i="13"/>
  <c r="I1447" i="13"/>
  <c r="M1447" i="13"/>
  <c r="D1445" i="13"/>
  <c r="F1445" i="13"/>
  <c r="H1445" i="13"/>
  <c r="J1445" i="13"/>
  <c r="L1445" i="13"/>
  <c r="O1445" i="13" s="1"/>
  <c r="N1445" i="13"/>
  <c r="E1445" i="13"/>
  <c r="I1445" i="13"/>
  <c r="M1445" i="13"/>
  <c r="D1443" i="13"/>
  <c r="F1443" i="13"/>
  <c r="H1443" i="13"/>
  <c r="J1443" i="13"/>
  <c r="L1443" i="13"/>
  <c r="O1443" i="13" s="1"/>
  <c r="N1443" i="13"/>
  <c r="E1443" i="13"/>
  <c r="I1443" i="13"/>
  <c r="M1443" i="13"/>
  <c r="D1441" i="13"/>
  <c r="F1441" i="13"/>
  <c r="H1441" i="13"/>
  <c r="J1441" i="13"/>
  <c r="L1441" i="13"/>
  <c r="O1441" i="13" s="1"/>
  <c r="N1441" i="13"/>
  <c r="E1441" i="13"/>
  <c r="I1441" i="13"/>
  <c r="M1441" i="13"/>
  <c r="D1439" i="13"/>
  <c r="F1439" i="13"/>
  <c r="H1439" i="13"/>
  <c r="J1439" i="13"/>
  <c r="L1439" i="13"/>
  <c r="O1439" i="13" s="1"/>
  <c r="N1439" i="13"/>
  <c r="E1439" i="13"/>
  <c r="I1439" i="13"/>
  <c r="M1439" i="13"/>
  <c r="D1437" i="13"/>
  <c r="F1437" i="13"/>
  <c r="H1437" i="13"/>
  <c r="J1437" i="13"/>
  <c r="L1437" i="13"/>
  <c r="O1437" i="13" s="1"/>
  <c r="N1437" i="13"/>
  <c r="E1437" i="13"/>
  <c r="I1437" i="13"/>
  <c r="M1437" i="13"/>
  <c r="D1435" i="13"/>
  <c r="F1435" i="13"/>
  <c r="H1435" i="13"/>
  <c r="J1435" i="13"/>
  <c r="L1435" i="13"/>
  <c r="O1435" i="13" s="1"/>
  <c r="N1435" i="13"/>
  <c r="E1435" i="13"/>
  <c r="I1435" i="13"/>
  <c r="M1435" i="13"/>
  <c r="D1433" i="13"/>
  <c r="F1433" i="13"/>
  <c r="H1433" i="13"/>
  <c r="J1433" i="13"/>
  <c r="L1433" i="13"/>
  <c r="O1433" i="13" s="1"/>
  <c r="N1433" i="13"/>
  <c r="E1433" i="13"/>
  <c r="I1433" i="13"/>
  <c r="M1433" i="13"/>
  <c r="D1431" i="13"/>
  <c r="F1431" i="13"/>
  <c r="H1431" i="13"/>
  <c r="J1431" i="13"/>
  <c r="L1431" i="13"/>
  <c r="O1431" i="13" s="1"/>
  <c r="N1431" i="13"/>
  <c r="E1431" i="13"/>
  <c r="I1431" i="13"/>
  <c r="M1431" i="13"/>
  <c r="D1429" i="13"/>
  <c r="F1429" i="13"/>
  <c r="H1429" i="13"/>
  <c r="J1429" i="13"/>
  <c r="L1429" i="13"/>
  <c r="O1429" i="13" s="1"/>
  <c r="N1429" i="13"/>
  <c r="E1429" i="13"/>
  <c r="I1429" i="13"/>
  <c r="M1429" i="13"/>
  <c r="D1427" i="13"/>
  <c r="F1427" i="13"/>
  <c r="H1427" i="13"/>
  <c r="J1427" i="13"/>
  <c r="L1427" i="13"/>
  <c r="O1427" i="13" s="1"/>
  <c r="N1427" i="13"/>
  <c r="E1427" i="13"/>
  <c r="I1427" i="13"/>
  <c r="M1427" i="13"/>
  <c r="D1425" i="13"/>
  <c r="F1425" i="13"/>
  <c r="H1425" i="13"/>
  <c r="J1425" i="13"/>
  <c r="L1425" i="13"/>
  <c r="O1425" i="13" s="1"/>
  <c r="N1425" i="13"/>
  <c r="E1425" i="13"/>
  <c r="I1425" i="13"/>
  <c r="M1425" i="13"/>
  <c r="D1423" i="13"/>
  <c r="F1423" i="13"/>
  <c r="H1423" i="13"/>
  <c r="J1423" i="13"/>
  <c r="L1423" i="13"/>
  <c r="O1423" i="13" s="1"/>
  <c r="N1423" i="13"/>
  <c r="E1423" i="13"/>
  <c r="I1423" i="13"/>
  <c r="M1423" i="13"/>
  <c r="D1421" i="13"/>
  <c r="F1421" i="13"/>
  <c r="H1421" i="13"/>
  <c r="J1421" i="13"/>
  <c r="L1421" i="13"/>
  <c r="O1421" i="13" s="1"/>
  <c r="N1421" i="13"/>
  <c r="E1421" i="13"/>
  <c r="I1421" i="13"/>
  <c r="M1421" i="13"/>
  <c r="D1419" i="13"/>
  <c r="F1419" i="13"/>
  <c r="H1419" i="13"/>
  <c r="J1419" i="13"/>
  <c r="L1419" i="13"/>
  <c r="O1419" i="13" s="1"/>
  <c r="N1419" i="13"/>
  <c r="E1419" i="13"/>
  <c r="I1419" i="13"/>
  <c r="M1419" i="13"/>
  <c r="D1417" i="13"/>
  <c r="F1417" i="13"/>
  <c r="H1417" i="13"/>
  <c r="J1417" i="13"/>
  <c r="L1417" i="13"/>
  <c r="O1417" i="13" s="1"/>
  <c r="N1417" i="13"/>
  <c r="E1417" i="13"/>
  <c r="I1417" i="13"/>
  <c r="M1417" i="13"/>
  <c r="D1415" i="13"/>
  <c r="F1415" i="13"/>
  <c r="H1415" i="13"/>
  <c r="J1415" i="13"/>
  <c r="L1415" i="13"/>
  <c r="O1415" i="13" s="1"/>
  <c r="N1415" i="13"/>
  <c r="E1415" i="13"/>
  <c r="I1415" i="13"/>
  <c r="M1415" i="13"/>
  <c r="D1413" i="13"/>
  <c r="F1413" i="13"/>
  <c r="H1413" i="13"/>
  <c r="J1413" i="13"/>
  <c r="L1413" i="13"/>
  <c r="O1413" i="13" s="1"/>
  <c r="N1413" i="13"/>
  <c r="E1413" i="13"/>
  <c r="I1413" i="13"/>
  <c r="M1413" i="13"/>
  <c r="D1411" i="13"/>
  <c r="F1411" i="13"/>
  <c r="H1411" i="13"/>
  <c r="J1411" i="13"/>
  <c r="L1411" i="13"/>
  <c r="O1411" i="13" s="1"/>
  <c r="N1411" i="13"/>
  <c r="E1411" i="13"/>
  <c r="I1411" i="13"/>
  <c r="M1411" i="13"/>
  <c r="D1409" i="13"/>
  <c r="F1409" i="13"/>
  <c r="H1409" i="13"/>
  <c r="J1409" i="13"/>
  <c r="L1409" i="13"/>
  <c r="O1409" i="13" s="1"/>
  <c r="N1409" i="13"/>
  <c r="E1409" i="13"/>
  <c r="I1409" i="13"/>
  <c r="M1409" i="13"/>
  <c r="D1407" i="13"/>
  <c r="F1407" i="13"/>
  <c r="H1407" i="13"/>
  <c r="J1407" i="13"/>
  <c r="L1407" i="13"/>
  <c r="O1407" i="13" s="1"/>
  <c r="N1407" i="13"/>
  <c r="E1407" i="13"/>
  <c r="I1407" i="13"/>
  <c r="M1407" i="13"/>
  <c r="D1405" i="13"/>
  <c r="F1405" i="13"/>
  <c r="H1405" i="13"/>
  <c r="J1405" i="13"/>
  <c r="L1405" i="13"/>
  <c r="O1405" i="13" s="1"/>
  <c r="N1405" i="13"/>
  <c r="E1405" i="13"/>
  <c r="I1405" i="13"/>
  <c r="M1405" i="13"/>
  <c r="D1403" i="13"/>
  <c r="F1403" i="13"/>
  <c r="H1403" i="13"/>
  <c r="J1403" i="13"/>
  <c r="L1403" i="13"/>
  <c r="O1403" i="13" s="1"/>
  <c r="N1403" i="13"/>
  <c r="E1403" i="13"/>
  <c r="I1403" i="13"/>
  <c r="M1403" i="13"/>
  <c r="D1401" i="13"/>
  <c r="F1401" i="13"/>
  <c r="H1401" i="13"/>
  <c r="J1401" i="13"/>
  <c r="L1401" i="13"/>
  <c r="O1401" i="13" s="1"/>
  <c r="N1401" i="13"/>
  <c r="E1401" i="13"/>
  <c r="I1401" i="13"/>
  <c r="M1401" i="13"/>
  <c r="D1399" i="13"/>
  <c r="F1399" i="13"/>
  <c r="H1399" i="13"/>
  <c r="J1399" i="13"/>
  <c r="L1399" i="13"/>
  <c r="O1399" i="13" s="1"/>
  <c r="N1399" i="13"/>
  <c r="E1399" i="13"/>
  <c r="I1399" i="13"/>
  <c r="M1399" i="13"/>
  <c r="D1397" i="13"/>
  <c r="F1397" i="13"/>
  <c r="H1397" i="13"/>
  <c r="J1397" i="13"/>
  <c r="L1397" i="13"/>
  <c r="O1397" i="13" s="1"/>
  <c r="N1397" i="13"/>
  <c r="E1397" i="13"/>
  <c r="I1397" i="13"/>
  <c r="M1397" i="13"/>
  <c r="D1395" i="13"/>
  <c r="F1395" i="13"/>
  <c r="H1395" i="13"/>
  <c r="J1395" i="13"/>
  <c r="L1395" i="13"/>
  <c r="O1395" i="13" s="1"/>
  <c r="N1395" i="13"/>
  <c r="E1395" i="13"/>
  <c r="I1395" i="13"/>
  <c r="M1395" i="13"/>
  <c r="D1393" i="13"/>
  <c r="F1393" i="13"/>
  <c r="H1393" i="13"/>
  <c r="J1393" i="13"/>
  <c r="L1393" i="13"/>
  <c r="O1393" i="13" s="1"/>
  <c r="N1393" i="13"/>
  <c r="E1393" i="13"/>
  <c r="I1393" i="13"/>
  <c r="M1393" i="13"/>
  <c r="D1391" i="13"/>
  <c r="F1391" i="13"/>
  <c r="H1391" i="13"/>
  <c r="J1391" i="13"/>
  <c r="L1391" i="13"/>
  <c r="O1391" i="13" s="1"/>
  <c r="N1391" i="13"/>
  <c r="E1391" i="13"/>
  <c r="I1391" i="13"/>
  <c r="M1391" i="13"/>
  <c r="D1389" i="13"/>
  <c r="F1389" i="13"/>
  <c r="H1389" i="13"/>
  <c r="J1389" i="13"/>
  <c r="L1389" i="13"/>
  <c r="O1389" i="13" s="1"/>
  <c r="N1389" i="13"/>
  <c r="E1389" i="13"/>
  <c r="I1389" i="13"/>
  <c r="M1389" i="13"/>
  <c r="D1387" i="13"/>
  <c r="F1387" i="13"/>
  <c r="H1387" i="13"/>
  <c r="J1387" i="13"/>
  <c r="L1387" i="13"/>
  <c r="O1387" i="13" s="1"/>
  <c r="N1387" i="13"/>
  <c r="E1387" i="13"/>
  <c r="I1387" i="13"/>
  <c r="M1387" i="13"/>
  <c r="C1385" i="13"/>
  <c r="E1385" i="13"/>
  <c r="G1385" i="13"/>
  <c r="I1385" i="13"/>
  <c r="K1385" i="13"/>
  <c r="M1385" i="13"/>
  <c r="D1385" i="13"/>
  <c r="H1385" i="13"/>
  <c r="L1385" i="13"/>
  <c r="O1385" i="13" s="1"/>
  <c r="J1385" i="13"/>
  <c r="C1383" i="13"/>
  <c r="E1383" i="13"/>
  <c r="G1383" i="13"/>
  <c r="I1383" i="13"/>
  <c r="K1383" i="13"/>
  <c r="M1383" i="13"/>
  <c r="D1383" i="13"/>
  <c r="H1383" i="13"/>
  <c r="L1383" i="13"/>
  <c r="O1383" i="13" s="1"/>
  <c r="J1383" i="13"/>
  <c r="C1381" i="13"/>
  <c r="E1381" i="13"/>
  <c r="G1381" i="13"/>
  <c r="I1381" i="13"/>
  <c r="K1381" i="13"/>
  <c r="M1381" i="13"/>
  <c r="D1381" i="13"/>
  <c r="H1381" i="13"/>
  <c r="L1381" i="13"/>
  <c r="O1381" i="13" s="1"/>
  <c r="J1381" i="13"/>
  <c r="C1379" i="13"/>
  <c r="E1379" i="13"/>
  <c r="G1379" i="13"/>
  <c r="I1379" i="13"/>
  <c r="K1379" i="13"/>
  <c r="M1379" i="13"/>
  <c r="D1379" i="13"/>
  <c r="H1379" i="13"/>
  <c r="L1379" i="13"/>
  <c r="O1379" i="13" s="1"/>
  <c r="J1379" i="13"/>
  <c r="C1377" i="13"/>
  <c r="E1377" i="13"/>
  <c r="G1377" i="13"/>
  <c r="I1377" i="13"/>
  <c r="K1377" i="13"/>
  <c r="M1377" i="13"/>
  <c r="D1377" i="13"/>
  <c r="H1377" i="13"/>
  <c r="L1377" i="13"/>
  <c r="O1377" i="13" s="1"/>
  <c r="J1377" i="13"/>
  <c r="C1375" i="13"/>
  <c r="E1375" i="13"/>
  <c r="G1375" i="13"/>
  <c r="I1375" i="13"/>
  <c r="K1375" i="13"/>
  <c r="M1375" i="13"/>
  <c r="D1375" i="13"/>
  <c r="H1375" i="13"/>
  <c r="L1375" i="13"/>
  <c r="O1375" i="13" s="1"/>
  <c r="J1375" i="13"/>
  <c r="C1373" i="13"/>
  <c r="E1373" i="13"/>
  <c r="G1373" i="13"/>
  <c r="I1373" i="13"/>
  <c r="K1373" i="13"/>
  <c r="M1373" i="13"/>
  <c r="D1373" i="13"/>
  <c r="H1373" i="13"/>
  <c r="L1373" i="13"/>
  <c r="O1373" i="13" s="1"/>
  <c r="J1373" i="13"/>
  <c r="C1371" i="13"/>
  <c r="E1371" i="13"/>
  <c r="G1371" i="13"/>
  <c r="I1371" i="13"/>
  <c r="K1371" i="13"/>
  <c r="M1371" i="13"/>
  <c r="D1371" i="13"/>
  <c r="H1371" i="13"/>
  <c r="L1371" i="13"/>
  <c r="O1371" i="13" s="1"/>
  <c r="J1371" i="13"/>
  <c r="C1369" i="13"/>
  <c r="E1369" i="13"/>
  <c r="G1369" i="13"/>
  <c r="I1369" i="13"/>
  <c r="K1369" i="13"/>
  <c r="M1369" i="13"/>
  <c r="D1369" i="13"/>
  <c r="H1369" i="13"/>
  <c r="L1369" i="13"/>
  <c r="O1369" i="13" s="1"/>
  <c r="J1369" i="13"/>
  <c r="C1367" i="13"/>
  <c r="E1367" i="13"/>
  <c r="G1367" i="13"/>
  <c r="I1367" i="13"/>
  <c r="K1367" i="13"/>
  <c r="M1367" i="13"/>
  <c r="D1367" i="13"/>
  <c r="H1367" i="13"/>
  <c r="L1367" i="13"/>
  <c r="O1367" i="13" s="1"/>
  <c r="J1367" i="13"/>
  <c r="C1365" i="13"/>
  <c r="E1365" i="13"/>
  <c r="G1365" i="13"/>
  <c r="I1365" i="13"/>
  <c r="K1365" i="13"/>
  <c r="M1365" i="13"/>
  <c r="D1365" i="13"/>
  <c r="H1365" i="13"/>
  <c r="L1365" i="13"/>
  <c r="O1365" i="13" s="1"/>
  <c r="J1365" i="13"/>
  <c r="C1363" i="13"/>
  <c r="E1363" i="13"/>
  <c r="G1363" i="13"/>
  <c r="I1363" i="13"/>
  <c r="K1363" i="13"/>
  <c r="M1363" i="13"/>
  <c r="D1363" i="13"/>
  <c r="H1363" i="13"/>
  <c r="L1363" i="13"/>
  <c r="O1363" i="13" s="1"/>
  <c r="J1363" i="13"/>
  <c r="C1361" i="13"/>
  <c r="E1361" i="13"/>
  <c r="G1361" i="13"/>
  <c r="I1361" i="13"/>
  <c r="K1361" i="13"/>
  <c r="M1361" i="13"/>
  <c r="D1361" i="13"/>
  <c r="H1361" i="13"/>
  <c r="L1361" i="13"/>
  <c r="O1361" i="13" s="1"/>
  <c r="J1361" i="13"/>
  <c r="C1359" i="13"/>
  <c r="E1359" i="13"/>
  <c r="G1359" i="13"/>
  <c r="I1359" i="13"/>
  <c r="K1359" i="13"/>
  <c r="M1359" i="13"/>
  <c r="D1359" i="13"/>
  <c r="H1359" i="13"/>
  <c r="L1359" i="13"/>
  <c r="O1359" i="13" s="1"/>
  <c r="J1359" i="13"/>
  <c r="C1357" i="13"/>
  <c r="E1357" i="13"/>
  <c r="G1357" i="13"/>
  <c r="I1357" i="13"/>
  <c r="K1357" i="13"/>
  <c r="M1357" i="13"/>
  <c r="D1357" i="13"/>
  <c r="H1357" i="13"/>
  <c r="L1357" i="13"/>
  <c r="O1357" i="13" s="1"/>
  <c r="J1357" i="13"/>
  <c r="C1355" i="13"/>
  <c r="E1355" i="13"/>
  <c r="G1355" i="13"/>
  <c r="I1355" i="13"/>
  <c r="K1355" i="13"/>
  <c r="M1355" i="13"/>
  <c r="D1355" i="13"/>
  <c r="H1355" i="13"/>
  <c r="L1355" i="13"/>
  <c r="O1355" i="13" s="1"/>
  <c r="J1355" i="13"/>
  <c r="C1353" i="13"/>
  <c r="E1353" i="13"/>
  <c r="G1353" i="13"/>
  <c r="I1353" i="13"/>
  <c r="K1353" i="13"/>
  <c r="M1353" i="13"/>
  <c r="D1353" i="13"/>
  <c r="H1353" i="13"/>
  <c r="L1353" i="13"/>
  <c r="O1353" i="13" s="1"/>
  <c r="J1353" i="13"/>
  <c r="C1351" i="13"/>
  <c r="E1351" i="13"/>
  <c r="G1351" i="13"/>
  <c r="I1351" i="13"/>
  <c r="K1351" i="13"/>
  <c r="M1351" i="13"/>
  <c r="D1351" i="13"/>
  <c r="H1351" i="13"/>
  <c r="L1351" i="13"/>
  <c r="O1351" i="13" s="1"/>
  <c r="J1351" i="13"/>
  <c r="C1349" i="13"/>
  <c r="E1349" i="13"/>
  <c r="G1349" i="13"/>
  <c r="I1349" i="13"/>
  <c r="K1349" i="13"/>
  <c r="M1349" i="13"/>
  <c r="D1349" i="13"/>
  <c r="H1349" i="13"/>
  <c r="L1349" i="13"/>
  <c r="O1349" i="13" s="1"/>
  <c r="J1349" i="13"/>
  <c r="C1347" i="13"/>
  <c r="E1347" i="13"/>
  <c r="G1347" i="13"/>
  <c r="I1347" i="13"/>
  <c r="K1347" i="13"/>
  <c r="M1347" i="13"/>
  <c r="D1347" i="13"/>
  <c r="H1347" i="13"/>
  <c r="L1347" i="13"/>
  <c r="O1347" i="13" s="1"/>
  <c r="J1347" i="13"/>
  <c r="C1345" i="13"/>
  <c r="E1345" i="13"/>
  <c r="G1345" i="13"/>
  <c r="I1345" i="13"/>
  <c r="K1345" i="13"/>
  <c r="M1345" i="13"/>
  <c r="D1345" i="13"/>
  <c r="H1345" i="13"/>
  <c r="L1345" i="13"/>
  <c r="O1345" i="13" s="1"/>
  <c r="J1345" i="13"/>
  <c r="C1343" i="13"/>
  <c r="E1343" i="13"/>
  <c r="G1343" i="13"/>
  <c r="I1343" i="13"/>
  <c r="K1343" i="13"/>
  <c r="M1343" i="13"/>
  <c r="D1343" i="13"/>
  <c r="H1343" i="13"/>
  <c r="L1343" i="13"/>
  <c r="O1343" i="13" s="1"/>
  <c r="J1343" i="13"/>
  <c r="C1341" i="13"/>
  <c r="E1341" i="13"/>
  <c r="G1341" i="13"/>
  <c r="I1341" i="13"/>
  <c r="K1341" i="13"/>
  <c r="M1341" i="13"/>
  <c r="D1341" i="13"/>
  <c r="H1341" i="13"/>
  <c r="L1341" i="13"/>
  <c r="O1341" i="13" s="1"/>
  <c r="J1341" i="13"/>
  <c r="C1339" i="13"/>
  <c r="E1339" i="13"/>
  <c r="G1339" i="13"/>
  <c r="I1339" i="13"/>
  <c r="K1339" i="13"/>
  <c r="M1339" i="13"/>
  <c r="D1339" i="13"/>
  <c r="H1339" i="13"/>
  <c r="L1339" i="13"/>
  <c r="O1339" i="13" s="1"/>
  <c r="J1339" i="13"/>
  <c r="C1337" i="13"/>
  <c r="E1337" i="13"/>
  <c r="G1337" i="13"/>
  <c r="I1337" i="13"/>
  <c r="K1337" i="13"/>
  <c r="M1337" i="13"/>
  <c r="D1337" i="13"/>
  <c r="H1337" i="13"/>
  <c r="L1337" i="13"/>
  <c r="O1337" i="13" s="1"/>
  <c r="J1337" i="13"/>
  <c r="C1335" i="13"/>
  <c r="E1335" i="13"/>
  <c r="G1335" i="13"/>
  <c r="I1335" i="13"/>
  <c r="K1335" i="13"/>
  <c r="M1335" i="13"/>
  <c r="D1335" i="13"/>
  <c r="H1335" i="13"/>
  <c r="L1335" i="13"/>
  <c r="O1335" i="13" s="1"/>
  <c r="J1335" i="13"/>
  <c r="C1333" i="13"/>
  <c r="E1333" i="13"/>
  <c r="G1333" i="13"/>
  <c r="I1333" i="13"/>
  <c r="K1333" i="13"/>
  <c r="M1333" i="13"/>
  <c r="D1333" i="13"/>
  <c r="H1333" i="13"/>
  <c r="L1333" i="13"/>
  <c r="O1333" i="13" s="1"/>
  <c r="J1333" i="13"/>
  <c r="C1331" i="13"/>
  <c r="E1331" i="13"/>
  <c r="G1331" i="13"/>
  <c r="I1331" i="13"/>
  <c r="K1331" i="13"/>
  <c r="M1331" i="13"/>
  <c r="D1331" i="13"/>
  <c r="H1331" i="13"/>
  <c r="L1331" i="13"/>
  <c r="O1331" i="13" s="1"/>
  <c r="J1331" i="13"/>
  <c r="C1329" i="13"/>
  <c r="E1329" i="13"/>
  <c r="G1329" i="13"/>
  <c r="I1329" i="13"/>
  <c r="K1329" i="13"/>
  <c r="M1329" i="13"/>
  <c r="D1329" i="13"/>
  <c r="H1329" i="13"/>
  <c r="L1329" i="13"/>
  <c r="O1329" i="13" s="1"/>
  <c r="J1329" i="13"/>
  <c r="C1327" i="13"/>
  <c r="E1327" i="13"/>
  <c r="G1327" i="13"/>
  <c r="I1327" i="13"/>
  <c r="K1327" i="13"/>
  <c r="M1327" i="13"/>
  <c r="D1327" i="13"/>
  <c r="H1327" i="13"/>
  <c r="L1327" i="13"/>
  <c r="O1327" i="13" s="1"/>
  <c r="J1327" i="13"/>
  <c r="C1325" i="13"/>
  <c r="E1325" i="13"/>
  <c r="G1325" i="13"/>
  <c r="I1325" i="13"/>
  <c r="K1325" i="13"/>
  <c r="M1325" i="13"/>
  <c r="D1325" i="13"/>
  <c r="H1325" i="13"/>
  <c r="L1325" i="13"/>
  <c r="O1325" i="13" s="1"/>
  <c r="J1325" i="13"/>
  <c r="C1323" i="13"/>
  <c r="E1323" i="13"/>
  <c r="G1323" i="13"/>
  <c r="I1323" i="13"/>
  <c r="K1323" i="13"/>
  <c r="M1323" i="13"/>
  <c r="D1323" i="13"/>
  <c r="H1323" i="13"/>
  <c r="L1323" i="13"/>
  <c r="O1323" i="13" s="1"/>
  <c r="J1323" i="13"/>
  <c r="C1321" i="13"/>
  <c r="E1321" i="13"/>
  <c r="G1321" i="13"/>
  <c r="I1321" i="13"/>
  <c r="K1321" i="13"/>
  <c r="M1321" i="13"/>
  <c r="D1321" i="13"/>
  <c r="H1321" i="13"/>
  <c r="L1321" i="13"/>
  <c r="O1321" i="13" s="1"/>
  <c r="J1321" i="13"/>
  <c r="C1319" i="13"/>
  <c r="E1319" i="13"/>
  <c r="G1319" i="13"/>
  <c r="I1319" i="13"/>
  <c r="K1319" i="13"/>
  <c r="M1319" i="13"/>
  <c r="D1319" i="13"/>
  <c r="H1319" i="13"/>
  <c r="L1319" i="13"/>
  <c r="O1319" i="13" s="1"/>
  <c r="J1319" i="13"/>
  <c r="C1317" i="13"/>
  <c r="E1317" i="13"/>
  <c r="G1317" i="13"/>
  <c r="I1317" i="13"/>
  <c r="K1317" i="13"/>
  <c r="M1317" i="13"/>
  <c r="D1317" i="13"/>
  <c r="H1317" i="13"/>
  <c r="L1317" i="13"/>
  <c r="O1317" i="13" s="1"/>
  <c r="J1317" i="13"/>
  <c r="C1315" i="13"/>
  <c r="E1315" i="13"/>
  <c r="G1315" i="13"/>
  <c r="I1315" i="13"/>
  <c r="K1315" i="13"/>
  <c r="M1315" i="13"/>
  <c r="D1315" i="13"/>
  <c r="H1315" i="13"/>
  <c r="L1315" i="13"/>
  <c r="O1315" i="13" s="1"/>
  <c r="J1315" i="13"/>
  <c r="C1313" i="13"/>
  <c r="E1313" i="13"/>
  <c r="G1313" i="13"/>
  <c r="I1313" i="13"/>
  <c r="K1313" i="13"/>
  <c r="M1313" i="13"/>
  <c r="D1313" i="13"/>
  <c r="H1313" i="13"/>
  <c r="L1313" i="13"/>
  <c r="O1313" i="13" s="1"/>
  <c r="J1313" i="13"/>
  <c r="C1311" i="13"/>
  <c r="E1311" i="13"/>
  <c r="G1311" i="13"/>
  <c r="I1311" i="13"/>
  <c r="K1311" i="13"/>
  <c r="M1311" i="13"/>
  <c r="D1311" i="13"/>
  <c r="H1311" i="13"/>
  <c r="L1311" i="13"/>
  <c r="O1311" i="13" s="1"/>
  <c r="J1311" i="13"/>
  <c r="C1309" i="13"/>
  <c r="E1309" i="13"/>
  <c r="G1309" i="13"/>
  <c r="I1309" i="13"/>
  <c r="K1309" i="13"/>
  <c r="M1309" i="13"/>
  <c r="D1309" i="13"/>
  <c r="H1309" i="13"/>
  <c r="L1309" i="13"/>
  <c r="O1309" i="13" s="1"/>
  <c r="J1309" i="13"/>
  <c r="C1307" i="13"/>
  <c r="E1307" i="13"/>
  <c r="G1307" i="13"/>
  <c r="I1307" i="13"/>
  <c r="K1307" i="13"/>
  <c r="M1307" i="13"/>
  <c r="D1307" i="13"/>
  <c r="H1307" i="13"/>
  <c r="L1307" i="13"/>
  <c r="O1307" i="13" s="1"/>
  <c r="J1307" i="13"/>
  <c r="C1305" i="13"/>
  <c r="E1305" i="13"/>
  <c r="G1305" i="13"/>
  <c r="I1305" i="13"/>
  <c r="K1305" i="13"/>
  <c r="M1305" i="13"/>
  <c r="D1305" i="13"/>
  <c r="H1305" i="13"/>
  <c r="L1305" i="13"/>
  <c r="O1305" i="13" s="1"/>
  <c r="J1305" i="13"/>
  <c r="C1303" i="13"/>
  <c r="E1303" i="13"/>
  <c r="G1303" i="13"/>
  <c r="I1303" i="13"/>
  <c r="K1303" i="13"/>
  <c r="M1303" i="13"/>
  <c r="D1303" i="13"/>
  <c r="H1303" i="13"/>
  <c r="L1303" i="13"/>
  <c r="O1303" i="13" s="1"/>
  <c r="J1303" i="13"/>
  <c r="C1301" i="13"/>
  <c r="E1301" i="13"/>
  <c r="G1301" i="13"/>
  <c r="I1301" i="13"/>
  <c r="K1301" i="13"/>
  <c r="M1301" i="13"/>
  <c r="D1301" i="13"/>
  <c r="H1301" i="13"/>
  <c r="L1301" i="13"/>
  <c r="O1301" i="13" s="1"/>
  <c r="J1301" i="13"/>
  <c r="C1299" i="13"/>
  <c r="E1299" i="13"/>
  <c r="G1299" i="13"/>
  <c r="I1299" i="13"/>
  <c r="K1299" i="13"/>
  <c r="M1299" i="13"/>
  <c r="D1299" i="13"/>
  <c r="H1299" i="13"/>
  <c r="L1299" i="13"/>
  <c r="O1299" i="13" s="1"/>
  <c r="J1299" i="13"/>
  <c r="C1297" i="13"/>
  <c r="E1297" i="13"/>
  <c r="G1297" i="13"/>
  <c r="I1297" i="13"/>
  <c r="K1297" i="13"/>
  <c r="M1297" i="13"/>
  <c r="D1297" i="13"/>
  <c r="H1297" i="13"/>
  <c r="L1297" i="13"/>
  <c r="O1297" i="13" s="1"/>
  <c r="J1297" i="13"/>
  <c r="C1295" i="13"/>
  <c r="E1295" i="13"/>
  <c r="G1295" i="13"/>
  <c r="I1295" i="13"/>
  <c r="K1295" i="13"/>
  <c r="M1295" i="13"/>
  <c r="D1295" i="13"/>
  <c r="H1295" i="13"/>
  <c r="L1295" i="13"/>
  <c r="O1295" i="13" s="1"/>
  <c r="J1295" i="13"/>
  <c r="C1293" i="13"/>
  <c r="E1293" i="13"/>
  <c r="G1293" i="13"/>
  <c r="I1293" i="13"/>
  <c r="K1293" i="13"/>
  <c r="M1293" i="13"/>
  <c r="D1293" i="13"/>
  <c r="H1293" i="13"/>
  <c r="L1293" i="13"/>
  <c r="O1293" i="13" s="1"/>
  <c r="J1293" i="13"/>
  <c r="C1291" i="13"/>
  <c r="E1291" i="13"/>
  <c r="G1291" i="13"/>
  <c r="I1291" i="13"/>
  <c r="K1291" i="13"/>
  <c r="M1291" i="13"/>
  <c r="D1291" i="13"/>
  <c r="H1291" i="13"/>
  <c r="L1291" i="13"/>
  <c r="O1291" i="13" s="1"/>
  <c r="J1291" i="13"/>
  <c r="C1289" i="13"/>
  <c r="E1289" i="13"/>
  <c r="G1289" i="13"/>
  <c r="I1289" i="13"/>
  <c r="K1289" i="13"/>
  <c r="M1289" i="13"/>
  <c r="D1289" i="13"/>
  <c r="H1289" i="13"/>
  <c r="L1289" i="13"/>
  <c r="O1289" i="13" s="1"/>
  <c r="J1289" i="13"/>
  <c r="C1287" i="13"/>
  <c r="E1287" i="13"/>
  <c r="G1287" i="13"/>
  <c r="I1287" i="13"/>
  <c r="K1287" i="13"/>
  <c r="M1287" i="13"/>
  <c r="D1287" i="13"/>
  <c r="H1287" i="13"/>
  <c r="L1287" i="13"/>
  <c r="O1287" i="13" s="1"/>
  <c r="J1287" i="13"/>
  <c r="C1285" i="13"/>
  <c r="E1285" i="13"/>
  <c r="G1285" i="13"/>
  <c r="I1285" i="13"/>
  <c r="K1285" i="13"/>
  <c r="M1285" i="13"/>
  <c r="D1285" i="13"/>
  <c r="H1285" i="13"/>
  <c r="L1285" i="13"/>
  <c r="O1285" i="13" s="1"/>
  <c r="J1285" i="13"/>
  <c r="C1283" i="13"/>
  <c r="E1283" i="13"/>
  <c r="G1283" i="13"/>
  <c r="I1283" i="13"/>
  <c r="K1283" i="13"/>
  <c r="M1283" i="13"/>
  <c r="D1283" i="13"/>
  <c r="H1283" i="13"/>
  <c r="L1283" i="13"/>
  <c r="O1283" i="13" s="1"/>
  <c r="J1283" i="13"/>
  <c r="C1281" i="13"/>
  <c r="E1281" i="13"/>
  <c r="G1281" i="13"/>
  <c r="I1281" i="13"/>
  <c r="K1281" i="13"/>
  <c r="M1281" i="13"/>
  <c r="D1281" i="13"/>
  <c r="H1281" i="13"/>
  <c r="L1281" i="13"/>
  <c r="O1281" i="13" s="1"/>
  <c r="J1281" i="13"/>
  <c r="C1279" i="13"/>
  <c r="E1279" i="13"/>
  <c r="G1279" i="13"/>
  <c r="I1279" i="13"/>
  <c r="K1279" i="13"/>
  <c r="M1279" i="13"/>
  <c r="D1279" i="13"/>
  <c r="H1279" i="13"/>
  <c r="L1279" i="13"/>
  <c r="O1279" i="13" s="1"/>
  <c r="J1279" i="13"/>
  <c r="C1277" i="13"/>
  <c r="E1277" i="13"/>
  <c r="G1277" i="13"/>
  <c r="I1277" i="13"/>
  <c r="K1277" i="13"/>
  <c r="M1277" i="13"/>
  <c r="D1277" i="13"/>
  <c r="H1277" i="13"/>
  <c r="L1277" i="13"/>
  <c r="O1277" i="13" s="1"/>
  <c r="J1277" i="13"/>
  <c r="C1275" i="13"/>
  <c r="E1275" i="13"/>
  <c r="G1275" i="13"/>
  <c r="I1275" i="13"/>
  <c r="K1275" i="13"/>
  <c r="M1275" i="13"/>
  <c r="D1275" i="13"/>
  <c r="H1275" i="13"/>
  <c r="L1275" i="13"/>
  <c r="O1275" i="13" s="1"/>
  <c r="J1275" i="13"/>
  <c r="C1273" i="13"/>
  <c r="E1273" i="13"/>
  <c r="G1273" i="13"/>
  <c r="I1273" i="13"/>
  <c r="K1273" i="13"/>
  <c r="M1273" i="13"/>
  <c r="D1273" i="13"/>
  <c r="H1273" i="13"/>
  <c r="L1273" i="13"/>
  <c r="O1273" i="13" s="1"/>
  <c r="J1273" i="13"/>
  <c r="C1271" i="13"/>
  <c r="E1271" i="13"/>
  <c r="G1271" i="13"/>
  <c r="I1271" i="13"/>
  <c r="K1271" i="13"/>
  <c r="M1271" i="13"/>
  <c r="D1271" i="13"/>
  <c r="H1271" i="13"/>
  <c r="L1271" i="13"/>
  <c r="O1271" i="13" s="1"/>
  <c r="J1271" i="13"/>
  <c r="C1269" i="13"/>
  <c r="E1269" i="13"/>
  <c r="G1269" i="13"/>
  <c r="I1269" i="13"/>
  <c r="K1269" i="13"/>
  <c r="M1269" i="13"/>
  <c r="D1269" i="13"/>
  <c r="H1269" i="13"/>
  <c r="L1269" i="13"/>
  <c r="O1269" i="13" s="1"/>
  <c r="J1269" i="13"/>
  <c r="C1267" i="13"/>
  <c r="E1267" i="13"/>
  <c r="G1267" i="13"/>
  <c r="I1267" i="13"/>
  <c r="K1267" i="13"/>
  <c r="M1267" i="13"/>
  <c r="D1267" i="13"/>
  <c r="H1267" i="13"/>
  <c r="L1267" i="13"/>
  <c r="O1267" i="13" s="1"/>
  <c r="J1267" i="13"/>
  <c r="C1265" i="13"/>
  <c r="E1265" i="13"/>
  <c r="G1265" i="13"/>
  <c r="I1265" i="13"/>
  <c r="K1265" i="13"/>
  <c r="M1265" i="13"/>
  <c r="D1265" i="13"/>
  <c r="H1265" i="13"/>
  <c r="L1265" i="13"/>
  <c r="O1265" i="13" s="1"/>
  <c r="J1265" i="13"/>
  <c r="C1263" i="13"/>
  <c r="E1263" i="13"/>
  <c r="G1263" i="13"/>
  <c r="I1263" i="13"/>
  <c r="K1263" i="13"/>
  <c r="M1263" i="13"/>
  <c r="D1263" i="13"/>
  <c r="H1263" i="13"/>
  <c r="L1263" i="13"/>
  <c r="O1263" i="13" s="1"/>
  <c r="J1263" i="13"/>
  <c r="C1261" i="13"/>
  <c r="E1261" i="13"/>
  <c r="G1261" i="13"/>
  <c r="I1261" i="13"/>
  <c r="K1261" i="13"/>
  <c r="M1261" i="13"/>
  <c r="D1261" i="13"/>
  <c r="H1261" i="13"/>
  <c r="L1261" i="13"/>
  <c r="O1261" i="13" s="1"/>
  <c r="J1261" i="13"/>
  <c r="C1259" i="13"/>
  <c r="E1259" i="13"/>
  <c r="G1259" i="13"/>
  <c r="I1259" i="13"/>
  <c r="K1259" i="13"/>
  <c r="M1259" i="13"/>
  <c r="D1259" i="13"/>
  <c r="H1259" i="13"/>
  <c r="L1259" i="13"/>
  <c r="O1259" i="13" s="1"/>
  <c r="J1259" i="13"/>
  <c r="C1257" i="13"/>
  <c r="E1257" i="13"/>
  <c r="G1257" i="13"/>
  <c r="I1257" i="13"/>
  <c r="K1257" i="13"/>
  <c r="M1257" i="13"/>
  <c r="D1257" i="13"/>
  <c r="H1257" i="13"/>
  <c r="L1257" i="13"/>
  <c r="O1257" i="13" s="1"/>
  <c r="J1257" i="13"/>
  <c r="C1255" i="13"/>
  <c r="E1255" i="13"/>
  <c r="G1255" i="13"/>
  <c r="I1255" i="13"/>
  <c r="K1255" i="13"/>
  <c r="M1255" i="13"/>
  <c r="D1255" i="13"/>
  <c r="H1255" i="13"/>
  <c r="L1255" i="13"/>
  <c r="O1255" i="13" s="1"/>
  <c r="J1255" i="13"/>
  <c r="C1253" i="13"/>
  <c r="E1253" i="13"/>
  <c r="G1253" i="13"/>
  <c r="I1253" i="13"/>
  <c r="K1253" i="13"/>
  <c r="M1253" i="13"/>
  <c r="D1253" i="13"/>
  <c r="H1253" i="13"/>
  <c r="L1253" i="13"/>
  <c r="O1253" i="13" s="1"/>
  <c r="J1253" i="13"/>
  <c r="C1251" i="13"/>
  <c r="E1251" i="13"/>
  <c r="G1251" i="13"/>
  <c r="I1251" i="13"/>
  <c r="K1251" i="13"/>
  <c r="M1251" i="13"/>
  <c r="D1251" i="13"/>
  <c r="H1251" i="13"/>
  <c r="L1251" i="13"/>
  <c r="O1251" i="13" s="1"/>
  <c r="J1251" i="13"/>
  <c r="C1249" i="13"/>
  <c r="E1249" i="13"/>
  <c r="G1249" i="13"/>
  <c r="I1249" i="13"/>
  <c r="K1249" i="13"/>
  <c r="M1249" i="13"/>
  <c r="D1249" i="13"/>
  <c r="H1249" i="13"/>
  <c r="L1249" i="13"/>
  <c r="O1249" i="13" s="1"/>
  <c r="J1249" i="13"/>
  <c r="F1249" i="13"/>
  <c r="N1249" i="13"/>
  <c r="C1247" i="13"/>
  <c r="E1247" i="13"/>
  <c r="G1247" i="13"/>
  <c r="I1247" i="13"/>
  <c r="K1247" i="13"/>
  <c r="M1247" i="13"/>
  <c r="D1247" i="13"/>
  <c r="H1247" i="13"/>
  <c r="L1247" i="13"/>
  <c r="O1247" i="13" s="1"/>
  <c r="J1247" i="13"/>
  <c r="F1247" i="13"/>
  <c r="N1247" i="13"/>
  <c r="C1245" i="13"/>
  <c r="E1245" i="13"/>
  <c r="G1245" i="13"/>
  <c r="I1245" i="13"/>
  <c r="K1245" i="13"/>
  <c r="M1245" i="13"/>
  <c r="D1245" i="13"/>
  <c r="H1245" i="13"/>
  <c r="L1245" i="13"/>
  <c r="O1245" i="13" s="1"/>
  <c r="J1245" i="13"/>
  <c r="F1245" i="13"/>
  <c r="N1245" i="13"/>
  <c r="C1243" i="13"/>
  <c r="E1243" i="13"/>
  <c r="G1243" i="13"/>
  <c r="I1243" i="13"/>
  <c r="K1243" i="13"/>
  <c r="M1243" i="13"/>
  <c r="D1243" i="13"/>
  <c r="H1243" i="13"/>
  <c r="L1243" i="13"/>
  <c r="O1243" i="13" s="1"/>
  <c r="J1243" i="13"/>
  <c r="F1243" i="13"/>
  <c r="N1243" i="13"/>
  <c r="C1241" i="13"/>
  <c r="E1241" i="13"/>
  <c r="G1241" i="13"/>
  <c r="I1241" i="13"/>
  <c r="K1241" i="13"/>
  <c r="M1241" i="13"/>
  <c r="D1241" i="13"/>
  <c r="H1241" i="13"/>
  <c r="L1241" i="13"/>
  <c r="O1241" i="13" s="1"/>
  <c r="J1241" i="13"/>
  <c r="F1241" i="13"/>
  <c r="N1241" i="13"/>
  <c r="C1239" i="13"/>
  <c r="E1239" i="13"/>
  <c r="G1239" i="13"/>
  <c r="I1239" i="13"/>
  <c r="K1239" i="13"/>
  <c r="M1239" i="13"/>
  <c r="D1239" i="13"/>
  <c r="H1239" i="13"/>
  <c r="L1239" i="13"/>
  <c r="O1239" i="13" s="1"/>
  <c r="J1239" i="13"/>
  <c r="F1239" i="13"/>
  <c r="N1239" i="13"/>
  <c r="C1237" i="13"/>
  <c r="E1237" i="13"/>
  <c r="G1237" i="13"/>
  <c r="I1237" i="13"/>
  <c r="K1237" i="13"/>
  <c r="M1237" i="13"/>
  <c r="D1237" i="13"/>
  <c r="H1237" i="13"/>
  <c r="L1237" i="13"/>
  <c r="O1237" i="13" s="1"/>
  <c r="J1237" i="13"/>
  <c r="F1237" i="13"/>
  <c r="N1237" i="13"/>
  <c r="C1235" i="13"/>
  <c r="E1235" i="13"/>
  <c r="G1235" i="13"/>
  <c r="I1235" i="13"/>
  <c r="K1235" i="13"/>
  <c r="M1235" i="13"/>
  <c r="D1235" i="13"/>
  <c r="H1235" i="13"/>
  <c r="L1235" i="13"/>
  <c r="O1235" i="13" s="1"/>
  <c r="J1235" i="13"/>
  <c r="F1235" i="13"/>
  <c r="N1235" i="13"/>
  <c r="C1233" i="13"/>
  <c r="E1233" i="13"/>
  <c r="G1233" i="13"/>
  <c r="I1233" i="13"/>
  <c r="K1233" i="13"/>
  <c r="M1233" i="13"/>
  <c r="D1233" i="13"/>
  <c r="H1233" i="13"/>
  <c r="L1233" i="13"/>
  <c r="O1233" i="13" s="1"/>
  <c r="J1233" i="13"/>
  <c r="F1233" i="13"/>
  <c r="N1233" i="13"/>
  <c r="C1231" i="13"/>
  <c r="E1231" i="13"/>
  <c r="G1231" i="13"/>
  <c r="I1231" i="13"/>
  <c r="K1231" i="13"/>
  <c r="M1231" i="13"/>
  <c r="D1231" i="13"/>
  <c r="H1231" i="13"/>
  <c r="L1231" i="13"/>
  <c r="O1231" i="13" s="1"/>
  <c r="J1231" i="13"/>
  <c r="F1231" i="13"/>
  <c r="N1231" i="13"/>
  <c r="C1229" i="13"/>
  <c r="E1229" i="13"/>
  <c r="G1229" i="13"/>
  <c r="I1229" i="13"/>
  <c r="K1229" i="13"/>
  <c r="M1229" i="13"/>
  <c r="D1229" i="13"/>
  <c r="H1229" i="13"/>
  <c r="L1229" i="13"/>
  <c r="O1229" i="13" s="1"/>
  <c r="J1229" i="13"/>
  <c r="F1229" i="13"/>
  <c r="N1229" i="13"/>
  <c r="C1227" i="13"/>
  <c r="E1227" i="13"/>
  <c r="G1227" i="13"/>
  <c r="I1227" i="13"/>
  <c r="K1227" i="13"/>
  <c r="M1227" i="13"/>
  <c r="D1227" i="13"/>
  <c r="H1227" i="13"/>
  <c r="L1227" i="13"/>
  <c r="O1227" i="13" s="1"/>
  <c r="J1227" i="13"/>
  <c r="F1227" i="13"/>
  <c r="N1227" i="13"/>
  <c r="C1225" i="13"/>
  <c r="E1225" i="13"/>
  <c r="G1225" i="13"/>
  <c r="I1225" i="13"/>
  <c r="K1225" i="13"/>
  <c r="M1225" i="13"/>
  <c r="D1225" i="13"/>
  <c r="H1225" i="13"/>
  <c r="L1225" i="13"/>
  <c r="O1225" i="13" s="1"/>
  <c r="J1225" i="13"/>
  <c r="F1225" i="13"/>
  <c r="N1225" i="13"/>
  <c r="C1223" i="13"/>
  <c r="E1223" i="13"/>
  <c r="G1223" i="13"/>
  <c r="I1223" i="13"/>
  <c r="K1223" i="13"/>
  <c r="M1223" i="13"/>
  <c r="D1223" i="13"/>
  <c r="H1223" i="13"/>
  <c r="L1223" i="13"/>
  <c r="O1223" i="13" s="1"/>
  <c r="J1223" i="13"/>
  <c r="F1223" i="13"/>
  <c r="N1223" i="13"/>
  <c r="C1221" i="13"/>
  <c r="E1221" i="13"/>
  <c r="G1221" i="13"/>
  <c r="I1221" i="13"/>
  <c r="K1221" i="13"/>
  <c r="M1221" i="13"/>
  <c r="D1221" i="13"/>
  <c r="H1221" i="13"/>
  <c r="L1221" i="13"/>
  <c r="O1221" i="13" s="1"/>
  <c r="J1221" i="13"/>
  <c r="F1221" i="13"/>
  <c r="N1221" i="13"/>
  <c r="C1219" i="13"/>
  <c r="E1219" i="13"/>
  <c r="G1219" i="13"/>
  <c r="I1219" i="13"/>
  <c r="K1219" i="13"/>
  <c r="M1219" i="13"/>
  <c r="D1219" i="13"/>
  <c r="H1219" i="13"/>
  <c r="L1219" i="13"/>
  <c r="O1219" i="13" s="1"/>
  <c r="J1219" i="13"/>
  <c r="F1219" i="13"/>
  <c r="N1219" i="13"/>
  <c r="C1217" i="13"/>
  <c r="E1217" i="13"/>
  <c r="G1217" i="13"/>
  <c r="I1217" i="13"/>
  <c r="K1217" i="13"/>
  <c r="M1217" i="13"/>
  <c r="D1217" i="13"/>
  <c r="H1217" i="13"/>
  <c r="L1217" i="13"/>
  <c r="O1217" i="13" s="1"/>
  <c r="J1217" i="13"/>
  <c r="F1217" i="13"/>
  <c r="N1217" i="13"/>
  <c r="C1215" i="13"/>
  <c r="E1215" i="13"/>
  <c r="G1215" i="13"/>
  <c r="I1215" i="13"/>
  <c r="K1215" i="13"/>
  <c r="M1215" i="13"/>
  <c r="F1215" i="13"/>
  <c r="J1215" i="13"/>
  <c r="N1215" i="13"/>
  <c r="H1215" i="13"/>
  <c r="D1215" i="13"/>
  <c r="L1215" i="13"/>
  <c r="O1215" i="13" s="1"/>
  <c r="C1213" i="13"/>
  <c r="E1213" i="13"/>
  <c r="G1213" i="13"/>
  <c r="I1213" i="13"/>
  <c r="K1213" i="13"/>
  <c r="M1213" i="13"/>
  <c r="F1213" i="13"/>
  <c r="J1213" i="13"/>
  <c r="N1213" i="13"/>
  <c r="H1213" i="13"/>
  <c r="L1213" i="13"/>
  <c r="O1213" i="13" s="1"/>
  <c r="D1213" i="13"/>
  <c r="C1211" i="13"/>
  <c r="E1211" i="13"/>
  <c r="G1211" i="13"/>
  <c r="I1211" i="13"/>
  <c r="K1211" i="13"/>
  <c r="M1211" i="13"/>
  <c r="F1211" i="13"/>
  <c r="J1211" i="13"/>
  <c r="N1211" i="13"/>
  <c r="H1211" i="13"/>
  <c r="D1211" i="13"/>
  <c r="L1211" i="13"/>
  <c r="O1211" i="13" s="1"/>
  <c r="C1209" i="13"/>
  <c r="E1209" i="13"/>
  <c r="G1209" i="13"/>
  <c r="I1209" i="13"/>
  <c r="K1209" i="13"/>
  <c r="M1209" i="13"/>
  <c r="F1209" i="13"/>
  <c r="J1209" i="13"/>
  <c r="N1209" i="13"/>
  <c r="H1209" i="13"/>
  <c r="L1209" i="13"/>
  <c r="O1209" i="13" s="1"/>
  <c r="D1209" i="13"/>
  <c r="C1207" i="13"/>
  <c r="E1207" i="13"/>
  <c r="G1207" i="13"/>
  <c r="I1207" i="13"/>
  <c r="K1207" i="13"/>
  <c r="M1207" i="13"/>
  <c r="F1207" i="13"/>
  <c r="J1207" i="13"/>
  <c r="N1207" i="13"/>
  <c r="H1207" i="13"/>
  <c r="D1207" i="13"/>
  <c r="L1207" i="13"/>
  <c r="O1207" i="13" s="1"/>
  <c r="C1205" i="13"/>
  <c r="E1205" i="13"/>
  <c r="G1205" i="13"/>
  <c r="I1205" i="13"/>
  <c r="K1205" i="13"/>
  <c r="M1205" i="13"/>
  <c r="F1205" i="13"/>
  <c r="J1205" i="13"/>
  <c r="N1205" i="13"/>
  <c r="H1205" i="13"/>
  <c r="L1205" i="13"/>
  <c r="O1205" i="13" s="1"/>
  <c r="D1205" i="13"/>
  <c r="C1203" i="13"/>
  <c r="E1203" i="13"/>
  <c r="G1203" i="13"/>
  <c r="I1203" i="13"/>
  <c r="K1203" i="13"/>
  <c r="M1203" i="13"/>
  <c r="F1203" i="13"/>
  <c r="J1203" i="13"/>
  <c r="N1203" i="13"/>
  <c r="H1203" i="13"/>
  <c r="D1203" i="13"/>
  <c r="L1203" i="13"/>
  <c r="O1203" i="13" s="1"/>
  <c r="C1201" i="13"/>
  <c r="E1201" i="13"/>
  <c r="G1201" i="13"/>
  <c r="I1201" i="13"/>
  <c r="K1201" i="13"/>
  <c r="M1201" i="13"/>
  <c r="F1201" i="13"/>
  <c r="J1201" i="13"/>
  <c r="N1201" i="13"/>
  <c r="H1201" i="13"/>
  <c r="L1201" i="13"/>
  <c r="O1201" i="13" s="1"/>
  <c r="D1201" i="13"/>
  <c r="C1199" i="13"/>
  <c r="E1199" i="13"/>
  <c r="G1199" i="13"/>
  <c r="I1199" i="13"/>
  <c r="K1199" i="13"/>
  <c r="M1199" i="13"/>
  <c r="F1199" i="13"/>
  <c r="J1199" i="13"/>
  <c r="N1199" i="13"/>
  <c r="H1199" i="13"/>
  <c r="D1199" i="13"/>
  <c r="L1199" i="13"/>
  <c r="O1199" i="13" s="1"/>
  <c r="C1197" i="13"/>
  <c r="E1197" i="13"/>
  <c r="G1197" i="13"/>
  <c r="I1197" i="13"/>
  <c r="K1197" i="13"/>
  <c r="M1197" i="13"/>
  <c r="F1197" i="13"/>
  <c r="J1197" i="13"/>
  <c r="N1197" i="13"/>
  <c r="H1197" i="13"/>
  <c r="L1197" i="13"/>
  <c r="O1197" i="13" s="1"/>
  <c r="D1197" i="13"/>
  <c r="C1195" i="13"/>
  <c r="E1195" i="13"/>
  <c r="G1195" i="13"/>
  <c r="I1195" i="13"/>
  <c r="K1195" i="13"/>
  <c r="M1195" i="13"/>
  <c r="F1195" i="13"/>
  <c r="J1195" i="13"/>
  <c r="N1195" i="13"/>
  <c r="H1195" i="13"/>
  <c r="D1195" i="13"/>
  <c r="L1195" i="13"/>
  <c r="O1195" i="13" s="1"/>
  <c r="C1193" i="13"/>
  <c r="E1193" i="13"/>
  <c r="G1193" i="13"/>
  <c r="I1193" i="13"/>
  <c r="K1193" i="13"/>
  <c r="M1193" i="13"/>
  <c r="F1193" i="13"/>
  <c r="J1193" i="13"/>
  <c r="N1193" i="13"/>
  <c r="H1193" i="13"/>
  <c r="L1193" i="13"/>
  <c r="O1193" i="13" s="1"/>
  <c r="D1193" i="13"/>
  <c r="C1191" i="13"/>
  <c r="E1191" i="13"/>
  <c r="G1191" i="13"/>
  <c r="I1191" i="13"/>
  <c r="K1191" i="13"/>
  <c r="M1191" i="13"/>
  <c r="F1191" i="13"/>
  <c r="J1191" i="13"/>
  <c r="N1191" i="13"/>
  <c r="H1191" i="13"/>
  <c r="D1191" i="13"/>
  <c r="L1191" i="13"/>
  <c r="O1191" i="13" s="1"/>
  <c r="C1189" i="13"/>
  <c r="E1189" i="13"/>
  <c r="G1189" i="13"/>
  <c r="I1189" i="13"/>
  <c r="K1189" i="13"/>
  <c r="M1189" i="13"/>
  <c r="F1189" i="13"/>
  <c r="J1189" i="13"/>
  <c r="N1189" i="13"/>
  <c r="H1189" i="13"/>
  <c r="L1189" i="13"/>
  <c r="O1189" i="13" s="1"/>
  <c r="D1189" i="13"/>
  <c r="C1187" i="13"/>
  <c r="E1187" i="13"/>
  <c r="G1187" i="13"/>
  <c r="I1187" i="13"/>
  <c r="K1187" i="13"/>
  <c r="M1187" i="13"/>
  <c r="F1187" i="13"/>
  <c r="J1187" i="13"/>
  <c r="N1187" i="13"/>
  <c r="H1187" i="13"/>
  <c r="D1187" i="13"/>
  <c r="L1187" i="13"/>
  <c r="O1187" i="13" s="1"/>
  <c r="C1185" i="13"/>
  <c r="E1185" i="13"/>
  <c r="G1185" i="13"/>
  <c r="I1185" i="13"/>
  <c r="K1185" i="13"/>
  <c r="M1185" i="13"/>
  <c r="F1185" i="13"/>
  <c r="J1185" i="13"/>
  <c r="N1185" i="13"/>
  <c r="H1185" i="13"/>
  <c r="L1185" i="13"/>
  <c r="O1185" i="13" s="1"/>
  <c r="D1185" i="13"/>
  <c r="C1183" i="13"/>
  <c r="E1183" i="13"/>
  <c r="G1183" i="13"/>
  <c r="I1183" i="13"/>
  <c r="K1183" i="13"/>
  <c r="M1183" i="13"/>
  <c r="F1183" i="13"/>
  <c r="J1183" i="13"/>
  <c r="N1183" i="13"/>
  <c r="H1183" i="13"/>
  <c r="D1183" i="13"/>
  <c r="L1183" i="13"/>
  <c r="O1183" i="13" s="1"/>
  <c r="C1181" i="13"/>
  <c r="E1181" i="13"/>
  <c r="G1181" i="13"/>
  <c r="I1181" i="13"/>
  <c r="K1181" i="13"/>
  <c r="M1181" i="13"/>
  <c r="F1181" i="13"/>
  <c r="J1181" i="13"/>
  <c r="N1181" i="13"/>
  <c r="H1181" i="13"/>
  <c r="L1181" i="13"/>
  <c r="O1181" i="13" s="1"/>
  <c r="D1181" i="13"/>
  <c r="C1179" i="13"/>
  <c r="E1179" i="13"/>
  <c r="G1179" i="13"/>
  <c r="I1179" i="13"/>
  <c r="K1179" i="13"/>
  <c r="M1179" i="13"/>
  <c r="F1179" i="13"/>
  <c r="J1179" i="13"/>
  <c r="N1179" i="13"/>
  <c r="H1179" i="13"/>
  <c r="D1179" i="13"/>
  <c r="L1179" i="13"/>
  <c r="O1179" i="13" s="1"/>
  <c r="C1177" i="13"/>
  <c r="E1177" i="13"/>
  <c r="G1177" i="13"/>
  <c r="I1177" i="13"/>
  <c r="K1177" i="13"/>
  <c r="M1177" i="13"/>
  <c r="F1177" i="13"/>
  <c r="J1177" i="13"/>
  <c r="N1177" i="13"/>
  <c r="H1177" i="13"/>
  <c r="L1177" i="13"/>
  <c r="O1177" i="13" s="1"/>
  <c r="D1177" i="13"/>
  <c r="C1175" i="13"/>
  <c r="E1175" i="13"/>
  <c r="G1175" i="13"/>
  <c r="I1175" i="13"/>
  <c r="K1175" i="13"/>
  <c r="M1175" i="13"/>
  <c r="F1175" i="13"/>
  <c r="J1175" i="13"/>
  <c r="N1175" i="13"/>
  <c r="H1175" i="13"/>
  <c r="D1175" i="13"/>
  <c r="L1175" i="13"/>
  <c r="O1175" i="13" s="1"/>
  <c r="C1173" i="13"/>
  <c r="E1173" i="13"/>
  <c r="G1173" i="13"/>
  <c r="I1173" i="13"/>
  <c r="K1173" i="13"/>
  <c r="M1173" i="13"/>
  <c r="F1173" i="13"/>
  <c r="J1173" i="13"/>
  <c r="N1173" i="13"/>
  <c r="H1173" i="13"/>
  <c r="L1173" i="13"/>
  <c r="O1173" i="13" s="1"/>
  <c r="D1173" i="13"/>
  <c r="C1171" i="13"/>
  <c r="E1171" i="13"/>
  <c r="G1171" i="13"/>
  <c r="I1171" i="13"/>
  <c r="K1171" i="13"/>
  <c r="M1171" i="13"/>
  <c r="F1171" i="13"/>
  <c r="J1171" i="13"/>
  <c r="N1171" i="13"/>
  <c r="H1171" i="13"/>
  <c r="D1171" i="13"/>
  <c r="L1171" i="13"/>
  <c r="O1171" i="13" s="1"/>
  <c r="C1169" i="13"/>
  <c r="E1169" i="13"/>
  <c r="G1169" i="13"/>
  <c r="I1169" i="13"/>
  <c r="K1169" i="13"/>
  <c r="M1169" i="13"/>
  <c r="F1169" i="13"/>
  <c r="J1169" i="13"/>
  <c r="N1169" i="13"/>
  <c r="H1169" i="13"/>
  <c r="L1169" i="13"/>
  <c r="O1169" i="13" s="1"/>
  <c r="D1169" i="13"/>
  <c r="C1167" i="13"/>
  <c r="E1167" i="13"/>
  <c r="G1167" i="13"/>
  <c r="I1167" i="13"/>
  <c r="K1167" i="13"/>
  <c r="M1167" i="13"/>
  <c r="F1167" i="13"/>
  <c r="J1167" i="13"/>
  <c r="N1167" i="13"/>
  <c r="H1167" i="13"/>
  <c r="D1167" i="13"/>
  <c r="L1167" i="13"/>
  <c r="O1167" i="13" s="1"/>
  <c r="C1165" i="13"/>
  <c r="E1165" i="13"/>
  <c r="G1165" i="13"/>
  <c r="I1165" i="13"/>
  <c r="K1165" i="13"/>
  <c r="M1165" i="13"/>
  <c r="F1165" i="13"/>
  <c r="J1165" i="13"/>
  <c r="N1165" i="13"/>
  <c r="H1165" i="13"/>
  <c r="L1165" i="13"/>
  <c r="O1165" i="13" s="1"/>
  <c r="D1165" i="13"/>
  <c r="C1163" i="13"/>
  <c r="E1163" i="13"/>
  <c r="G1163" i="13"/>
  <c r="I1163" i="13"/>
  <c r="K1163" i="13"/>
  <c r="M1163" i="13"/>
  <c r="F1163" i="13"/>
  <c r="J1163" i="13"/>
  <c r="N1163" i="13"/>
  <c r="H1163" i="13"/>
  <c r="D1163" i="13"/>
  <c r="L1163" i="13"/>
  <c r="O1163" i="13" s="1"/>
  <c r="C1161" i="13"/>
  <c r="E1161" i="13"/>
  <c r="G1161" i="13"/>
  <c r="I1161" i="13"/>
  <c r="K1161" i="13"/>
  <c r="M1161" i="13"/>
  <c r="F1161" i="13"/>
  <c r="J1161" i="13"/>
  <c r="N1161" i="13"/>
  <c r="H1161" i="13"/>
  <c r="L1161" i="13"/>
  <c r="O1161" i="13" s="1"/>
  <c r="D1161" i="13"/>
  <c r="C1159" i="13"/>
  <c r="E1159" i="13"/>
  <c r="G1159" i="13"/>
  <c r="I1159" i="13"/>
  <c r="K1159" i="13"/>
  <c r="M1159" i="13"/>
  <c r="F1159" i="13"/>
  <c r="J1159" i="13"/>
  <c r="N1159" i="13"/>
  <c r="H1159" i="13"/>
  <c r="D1159" i="13"/>
  <c r="L1159" i="13"/>
  <c r="O1159" i="13" s="1"/>
  <c r="C1157" i="13"/>
  <c r="E1157" i="13"/>
  <c r="G1157" i="13"/>
  <c r="I1157" i="13"/>
  <c r="K1157" i="13"/>
  <c r="M1157" i="13"/>
  <c r="F1157" i="13"/>
  <c r="J1157" i="13"/>
  <c r="N1157" i="13"/>
  <c r="H1157" i="13"/>
  <c r="L1157" i="13"/>
  <c r="O1157" i="13" s="1"/>
  <c r="D1157" i="13"/>
  <c r="C1155" i="13"/>
  <c r="E1155" i="13"/>
  <c r="G1155" i="13"/>
  <c r="I1155" i="13"/>
  <c r="K1155" i="13"/>
  <c r="M1155" i="13"/>
  <c r="F1155" i="13"/>
  <c r="J1155" i="13"/>
  <c r="N1155" i="13"/>
  <c r="H1155" i="13"/>
  <c r="D1155" i="13"/>
  <c r="L1155" i="13"/>
  <c r="O1155" i="13" s="1"/>
  <c r="C1153" i="13"/>
  <c r="E1153" i="13"/>
  <c r="G1153" i="13"/>
  <c r="I1153" i="13"/>
  <c r="K1153" i="13"/>
  <c r="M1153" i="13"/>
  <c r="F1153" i="13"/>
  <c r="J1153" i="13"/>
  <c r="N1153" i="13"/>
  <c r="H1153" i="13"/>
  <c r="L1153" i="13"/>
  <c r="O1153" i="13" s="1"/>
  <c r="D1153" i="13"/>
  <c r="C1151" i="13"/>
  <c r="E1151" i="13"/>
  <c r="G1151" i="13"/>
  <c r="I1151" i="13"/>
  <c r="K1151" i="13"/>
  <c r="M1151" i="13"/>
  <c r="F1151" i="13"/>
  <c r="J1151" i="13"/>
  <c r="N1151" i="13"/>
  <c r="H1151" i="13"/>
  <c r="D1151" i="13"/>
  <c r="L1151" i="13"/>
  <c r="O1151" i="13" s="1"/>
  <c r="C1149" i="13"/>
  <c r="E1149" i="13"/>
  <c r="G1149" i="13"/>
  <c r="I1149" i="13"/>
  <c r="K1149" i="13"/>
  <c r="M1149" i="13"/>
  <c r="F1149" i="13"/>
  <c r="J1149" i="13"/>
  <c r="N1149" i="13"/>
  <c r="H1149" i="13"/>
  <c r="L1149" i="13"/>
  <c r="O1149" i="13" s="1"/>
  <c r="D1149" i="13"/>
  <c r="C1147" i="13"/>
  <c r="E1147" i="13"/>
  <c r="G1147" i="13"/>
  <c r="I1147" i="13"/>
  <c r="K1147" i="13"/>
  <c r="M1147" i="13"/>
  <c r="F1147" i="13"/>
  <c r="J1147" i="13"/>
  <c r="N1147" i="13"/>
  <c r="H1147" i="13"/>
  <c r="D1147" i="13"/>
  <c r="L1147" i="13"/>
  <c r="O1147" i="13" s="1"/>
  <c r="C1145" i="13"/>
  <c r="E1145" i="13"/>
  <c r="G1145" i="13"/>
  <c r="I1145" i="13"/>
  <c r="K1145" i="13"/>
  <c r="M1145" i="13"/>
  <c r="F1145" i="13"/>
  <c r="J1145" i="13"/>
  <c r="N1145" i="13"/>
  <c r="H1145" i="13"/>
  <c r="L1145" i="13"/>
  <c r="O1145" i="13" s="1"/>
  <c r="D1145" i="13"/>
  <c r="C1143" i="13"/>
  <c r="E1143" i="13"/>
  <c r="G1143" i="13"/>
  <c r="I1143" i="13"/>
  <c r="K1143" i="13"/>
  <c r="M1143" i="13"/>
  <c r="F1143" i="13"/>
  <c r="J1143" i="13"/>
  <c r="N1143" i="13"/>
  <c r="H1143" i="13"/>
  <c r="D1143" i="13"/>
  <c r="L1143" i="13"/>
  <c r="O1143" i="13" s="1"/>
  <c r="C1141" i="13"/>
  <c r="E1141" i="13"/>
  <c r="G1141" i="13"/>
  <c r="I1141" i="13"/>
  <c r="K1141" i="13"/>
  <c r="M1141" i="13"/>
  <c r="F1141" i="13"/>
  <c r="J1141" i="13"/>
  <c r="N1141" i="13"/>
  <c r="H1141" i="13"/>
  <c r="L1141" i="13"/>
  <c r="O1141" i="13" s="1"/>
  <c r="D1141" i="13"/>
  <c r="C1139" i="13"/>
  <c r="E1139" i="13"/>
  <c r="G1139" i="13"/>
  <c r="I1139" i="13"/>
  <c r="K1139" i="13"/>
  <c r="M1139" i="13"/>
  <c r="F1139" i="13"/>
  <c r="J1139" i="13"/>
  <c r="N1139" i="13"/>
  <c r="H1139" i="13"/>
  <c r="D1139" i="13"/>
  <c r="L1139" i="13"/>
  <c r="O1139" i="13" s="1"/>
  <c r="C1137" i="13"/>
  <c r="E1137" i="13"/>
  <c r="G1137" i="13"/>
  <c r="I1137" i="13"/>
  <c r="K1137" i="13"/>
  <c r="M1137" i="13"/>
  <c r="F1137" i="13"/>
  <c r="J1137" i="13"/>
  <c r="N1137" i="13"/>
  <c r="H1137" i="13"/>
  <c r="L1137" i="13"/>
  <c r="O1137" i="13" s="1"/>
  <c r="D1137" i="13"/>
  <c r="C1135" i="13"/>
  <c r="E1135" i="13"/>
  <c r="G1135" i="13"/>
  <c r="I1135" i="13"/>
  <c r="K1135" i="13"/>
  <c r="M1135" i="13"/>
  <c r="F1135" i="13"/>
  <c r="J1135" i="13"/>
  <c r="N1135" i="13"/>
  <c r="H1135" i="13"/>
  <c r="D1135" i="13"/>
  <c r="L1135" i="13"/>
  <c r="O1135" i="13" s="1"/>
  <c r="C1133" i="13"/>
  <c r="E1133" i="13"/>
  <c r="G1133" i="13"/>
  <c r="I1133" i="13"/>
  <c r="K1133" i="13"/>
  <c r="M1133" i="13"/>
  <c r="F1133" i="13"/>
  <c r="J1133" i="13"/>
  <c r="N1133" i="13"/>
  <c r="H1133" i="13"/>
  <c r="L1133" i="13"/>
  <c r="O1133" i="13" s="1"/>
  <c r="D1133" i="13"/>
  <c r="C1131" i="13"/>
  <c r="E1131" i="13"/>
  <c r="G1131" i="13"/>
  <c r="I1131" i="13"/>
  <c r="K1131" i="13"/>
  <c r="M1131" i="13"/>
  <c r="F1131" i="13"/>
  <c r="J1131" i="13"/>
  <c r="N1131" i="13"/>
  <c r="H1131" i="13"/>
  <c r="D1131" i="13"/>
  <c r="L1131" i="13"/>
  <c r="O1131" i="13" s="1"/>
  <c r="D1129" i="13"/>
  <c r="F1129" i="13"/>
  <c r="H1129" i="13"/>
  <c r="J1129" i="13"/>
  <c r="L1129" i="13"/>
  <c r="O1129" i="13" s="1"/>
  <c r="N1129" i="13"/>
  <c r="E1129" i="13"/>
  <c r="I1129" i="13"/>
  <c r="M1129" i="13"/>
  <c r="C1129" i="13"/>
  <c r="K1129" i="13"/>
  <c r="G1129" i="13"/>
  <c r="D1127" i="13"/>
  <c r="F1127" i="13"/>
  <c r="H1127" i="13"/>
  <c r="J1127" i="13"/>
  <c r="L1127" i="13"/>
  <c r="O1127" i="13" s="1"/>
  <c r="N1127" i="13"/>
  <c r="E1127" i="13"/>
  <c r="I1127" i="13"/>
  <c r="M1127" i="13"/>
  <c r="C1127" i="13"/>
  <c r="K1127" i="13"/>
  <c r="G1127" i="13"/>
  <c r="D1125" i="13"/>
  <c r="F1125" i="13"/>
  <c r="H1125" i="13"/>
  <c r="J1125" i="13"/>
  <c r="L1125" i="13"/>
  <c r="O1125" i="13" s="1"/>
  <c r="N1125" i="13"/>
  <c r="E1125" i="13"/>
  <c r="I1125" i="13"/>
  <c r="M1125" i="13"/>
  <c r="C1125" i="13"/>
  <c r="K1125" i="13"/>
  <c r="G1125" i="13"/>
  <c r="D1123" i="13"/>
  <c r="F1123" i="13"/>
  <c r="H1123" i="13"/>
  <c r="J1123" i="13"/>
  <c r="L1123" i="13"/>
  <c r="O1123" i="13" s="1"/>
  <c r="N1123" i="13"/>
  <c r="E1123" i="13"/>
  <c r="I1123" i="13"/>
  <c r="M1123" i="13"/>
  <c r="C1123" i="13"/>
  <c r="K1123" i="13"/>
  <c r="G1123" i="13"/>
  <c r="D1121" i="13"/>
  <c r="F1121" i="13"/>
  <c r="H1121" i="13"/>
  <c r="J1121" i="13"/>
  <c r="L1121" i="13"/>
  <c r="O1121" i="13" s="1"/>
  <c r="N1121" i="13"/>
  <c r="E1121" i="13"/>
  <c r="I1121" i="13"/>
  <c r="M1121" i="13"/>
  <c r="C1121" i="13"/>
  <c r="K1121" i="13"/>
  <c r="G1121" i="13"/>
  <c r="D1119" i="13"/>
  <c r="F1119" i="13"/>
  <c r="H1119" i="13"/>
  <c r="J1119" i="13"/>
  <c r="L1119" i="13"/>
  <c r="O1119" i="13" s="1"/>
  <c r="N1119" i="13"/>
  <c r="E1119" i="13"/>
  <c r="I1119" i="13"/>
  <c r="M1119" i="13"/>
  <c r="C1119" i="13"/>
  <c r="K1119" i="13"/>
  <c r="G1119" i="13"/>
  <c r="D1117" i="13"/>
  <c r="F1117" i="13"/>
  <c r="H1117" i="13"/>
  <c r="J1117" i="13"/>
  <c r="L1117" i="13"/>
  <c r="O1117" i="13" s="1"/>
  <c r="N1117" i="13"/>
  <c r="E1117" i="13"/>
  <c r="I1117" i="13"/>
  <c r="M1117" i="13"/>
  <c r="C1117" i="13"/>
  <c r="K1117" i="13"/>
  <c r="G1117" i="13"/>
  <c r="D1115" i="13"/>
  <c r="F1115" i="13"/>
  <c r="H1115" i="13"/>
  <c r="J1115" i="13"/>
  <c r="L1115" i="13"/>
  <c r="O1115" i="13" s="1"/>
  <c r="N1115" i="13"/>
  <c r="E1115" i="13"/>
  <c r="I1115" i="13"/>
  <c r="M1115" i="13"/>
  <c r="C1115" i="13"/>
  <c r="K1115" i="13"/>
  <c r="G1115" i="13"/>
  <c r="D1113" i="13"/>
  <c r="F1113" i="13"/>
  <c r="H1113" i="13"/>
  <c r="J1113" i="13"/>
  <c r="L1113" i="13"/>
  <c r="O1113" i="13" s="1"/>
  <c r="N1113" i="13"/>
  <c r="E1113" i="13"/>
  <c r="I1113" i="13"/>
  <c r="M1113" i="13"/>
  <c r="C1113" i="13"/>
  <c r="K1113" i="13"/>
  <c r="G1113" i="13"/>
  <c r="D1111" i="13"/>
  <c r="F1111" i="13"/>
  <c r="H1111" i="13"/>
  <c r="J1111" i="13"/>
  <c r="L1111" i="13"/>
  <c r="O1111" i="13" s="1"/>
  <c r="N1111" i="13"/>
  <c r="E1111" i="13"/>
  <c r="I1111" i="13"/>
  <c r="M1111" i="13"/>
  <c r="C1111" i="13"/>
  <c r="K1111" i="13"/>
  <c r="G1111" i="13"/>
  <c r="D1109" i="13"/>
  <c r="F1109" i="13"/>
  <c r="H1109" i="13"/>
  <c r="J1109" i="13"/>
  <c r="L1109" i="13"/>
  <c r="O1109" i="13" s="1"/>
  <c r="N1109" i="13"/>
  <c r="E1109" i="13"/>
  <c r="I1109" i="13"/>
  <c r="M1109" i="13"/>
  <c r="C1109" i="13"/>
  <c r="K1109" i="13"/>
  <c r="G1109" i="13"/>
  <c r="D1107" i="13"/>
  <c r="F1107" i="13"/>
  <c r="H1107" i="13"/>
  <c r="J1107" i="13"/>
  <c r="L1107" i="13"/>
  <c r="O1107" i="13" s="1"/>
  <c r="N1107" i="13"/>
  <c r="E1107" i="13"/>
  <c r="I1107" i="13"/>
  <c r="M1107" i="13"/>
  <c r="C1107" i="13"/>
  <c r="K1107" i="13"/>
  <c r="G1107" i="13"/>
  <c r="D1105" i="13"/>
  <c r="F1105" i="13"/>
  <c r="H1105" i="13"/>
  <c r="J1105" i="13"/>
  <c r="L1105" i="13"/>
  <c r="O1105" i="13" s="1"/>
  <c r="N1105" i="13"/>
  <c r="E1105" i="13"/>
  <c r="I1105" i="13"/>
  <c r="M1105" i="13"/>
  <c r="C1105" i="13"/>
  <c r="K1105" i="13"/>
  <c r="G1105" i="13"/>
  <c r="D1103" i="13"/>
  <c r="F1103" i="13"/>
  <c r="H1103" i="13"/>
  <c r="J1103" i="13"/>
  <c r="L1103" i="13"/>
  <c r="O1103" i="13" s="1"/>
  <c r="N1103" i="13"/>
  <c r="E1103" i="13"/>
  <c r="I1103" i="13"/>
  <c r="M1103" i="13"/>
  <c r="C1103" i="13"/>
  <c r="K1103" i="13"/>
  <c r="G1103" i="13"/>
  <c r="D1101" i="13"/>
  <c r="F1101" i="13"/>
  <c r="H1101" i="13"/>
  <c r="J1101" i="13"/>
  <c r="L1101" i="13"/>
  <c r="O1101" i="13" s="1"/>
  <c r="N1101" i="13"/>
  <c r="E1101" i="13"/>
  <c r="I1101" i="13"/>
  <c r="M1101" i="13"/>
  <c r="C1101" i="13"/>
  <c r="K1101" i="13"/>
  <c r="G1101" i="13"/>
  <c r="D1099" i="13"/>
  <c r="F1099" i="13"/>
  <c r="H1099" i="13"/>
  <c r="J1099" i="13"/>
  <c r="L1099" i="13"/>
  <c r="O1099" i="13" s="1"/>
  <c r="N1099" i="13"/>
  <c r="E1099" i="13"/>
  <c r="I1099" i="13"/>
  <c r="M1099" i="13"/>
  <c r="C1099" i="13"/>
  <c r="K1099" i="13"/>
  <c r="G1099" i="13"/>
  <c r="D1097" i="13"/>
  <c r="F1097" i="13"/>
  <c r="H1097" i="13"/>
  <c r="J1097" i="13"/>
  <c r="L1097" i="13"/>
  <c r="O1097" i="13" s="1"/>
  <c r="N1097" i="13"/>
  <c r="E1097" i="13"/>
  <c r="I1097" i="13"/>
  <c r="M1097" i="13"/>
  <c r="C1097" i="13"/>
  <c r="K1097" i="13"/>
  <c r="G1097" i="13"/>
  <c r="D1095" i="13"/>
  <c r="F1095" i="13"/>
  <c r="H1095" i="13"/>
  <c r="J1095" i="13"/>
  <c r="L1095" i="13"/>
  <c r="O1095" i="13" s="1"/>
  <c r="N1095" i="13"/>
  <c r="E1095" i="13"/>
  <c r="I1095" i="13"/>
  <c r="M1095" i="13"/>
  <c r="C1095" i="13"/>
  <c r="K1095" i="13"/>
  <c r="G1095" i="13"/>
  <c r="D1093" i="13"/>
  <c r="F1093" i="13"/>
  <c r="H1093" i="13"/>
  <c r="J1093" i="13"/>
  <c r="L1093" i="13"/>
  <c r="O1093" i="13" s="1"/>
  <c r="N1093" i="13"/>
  <c r="E1093" i="13"/>
  <c r="I1093" i="13"/>
  <c r="M1093" i="13"/>
  <c r="C1093" i="13"/>
  <c r="K1093" i="13"/>
  <c r="G1093" i="13"/>
  <c r="D1091" i="13"/>
  <c r="F1091" i="13"/>
  <c r="H1091" i="13"/>
  <c r="J1091" i="13"/>
  <c r="L1091" i="13"/>
  <c r="O1091" i="13" s="1"/>
  <c r="N1091" i="13"/>
  <c r="E1091" i="13"/>
  <c r="I1091" i="13"/>
  <c r="M1091" i="13"/>
  <c r="C1091" i="13"/>
  <c r="K1091" i="13"/>
  <c r="G1091" i="13"/>
  <c r="D1089" i="13"/>
  <c r="F1089" i="13"/>
  <c r="H1089" i="13"/>
  <c r="J1089" i="13"/>
  <c r="L1089" i="13"/>
  <c r="O1089" i="13" s="1"/>
  <c r="N1089" i="13"/>
  <c r="E1089" i="13"/>
  <c r="I1089" i="13"/>
  <c r="M1089" i="13"/>
  <c r="C1089" i="13"/>
  <c r="K1089" i="13"/>
  <c r="G1089" i="13"/>
  <c r="D1087" i="13"/>
  <c r="F1087" i="13"/>
  <c r="H1087" i="13"/>
  <c r="J1087" i="13"/>
  <c r="L1087" i="13"/>
  <c r="O1087" i="13" s="1"/>
  <c r="N1087" i="13"/>
  <c r="C1087" i="13"/>
  <c r="G1087" i="13"/>
  <c r="K1087" i="13"/>
  <c r="I1087" i="13"/>
  <c r="E1087" i="13"/>
  <c r="M1087" i="13"/>
  <c r="D1085" i="13"/>
  <c r="F1085" i="13"/>
  <c r="H1085" i="13"/>
  <c r="J1085" i="13"/>
  <c r="L1085" i="13"/>
  <c r="O1085" i="13" s="1"/>
  <c r="N1085" i="13"/>
  <c r="C1085" i="13"/>
  <c r="G1085" i="13"/>
  <c r="K1085" i="13"/>
  <c r="I1085" i="13"/>
  <c r="M1085" i="13"/>
  <c r="E1085" i="13"/>
  <c r="D1083" i="13"/>
  <c r="F1083" i="13"/>
  <c r="H1083" i="13"/>
  <c r="J1083" i="13"/>
  <c r="L1083" i="13"/>
  <c r="O1083" i="13" s="1"/>
  <c r="N1083" i="13"/>
  <c r="C1083" i="13"/>
  <c r="G1083" i="13"/>
  <c r="K1083" i="13"/>
  <c r="I1083" i="13"/>
  <c r="E1083" i="13"/>
  <c r="M1083" i="13"/>
  <c r="D1081" i="13"/>
  <c r="F1081" i="13"/>
  <c r="H1081" i="13"/>
  <c r="J1081" i="13"/>
  <c r="L1081" i="13"/>
  <c r="O1081" i="13" s="1"/>
  <c r="N1081" i="13"/>
  <c r="C1081" i="13"/>
  <c r="G1081" i="13"/>
  <c r="K1081" i="13"/>
  <c r="I1081" i="13"/>
  <c r="M1081" i="13"/>
  <c r="E1081" i="13"/>
  <c r="D1079" i="13"/>
  <c r="F1079" i="13"/>
  <c r="H1079" i="13"/>
  <c r="J1079" i="13"/>
  <c r="L1079" i="13"/>
  <c r="O1079" i="13" s="1"/>
  <c r="N1079" i="13"/>
  <c r="C1079" i="13"/>
  <c r="G1079" i="13"/>
  <c r="K1079" i="13"/>
  <c r="I1079" i="13"/>
  <c r="E1079" i="13"/>
  <c r="M1079" i="13"/>
  <c r="D1077" i="13"/>
  <c r="F1077" i="13"/>
  <c r="H1077" i="13"/>
  <c r="J1077" i="13"/>
  <c r="L1077" i="13"/>
  <c r="O1077" i="13" s="1"/>
  <c r="N1077" i="13"/>
  <c r="C1077" i="13"/>
  <c r="G1077" i="13"/>
  <c r="K1077" i="13"/>
  <c r="I1077" i="13"/>
  <c r="M1077" i="13"/>
  <c r="E1077" i="13"/>
  <c r="D1075" i="13"/>
  <c r="F1075" i="13"/>
  <c r="H1075" i="13"/>
  <c r="J1075" i="13"/>
  <c r="L1075" i="13"/>
  <c r="O1075" i="13" s="1"/>
  <c r="N1075" i="13"/>
  <c r="C1075" i="13"/>
  <c r="G1075" i="13"/>
  <c r="K1075" i="13"/>
  <c r="I1075" i="13"/>
  <c r="E1075" i="13"/>
  <c r="M1075" i="13"/>
  <c r="D1073" i="13"/>
  <c r="F1073" i="13"/>
  <c r="H1073" i="13"/>
  <c r="J1073" i="13"/>
  <c r="L1073" i="13"/>
  <c r="O1073" i="13" s="1"/>
  <c r="N1073" i="13"/>
  <c r="C1073" i="13"/>
  <c r="G1073" i="13"/>
  <c r="K1073" i="13"/>
  <c r="I1073" i="13"/>
  <c r="M1073" i="13"/>
  <c r="E1073" i="13"/>
  <c r="D1071" i="13"/>
  <c r="F1071" i="13"/>
  <c r="H1071" i="13"/>
  <c r="J1071" i="13"/>
  <c r="L1071" i="13"/>
  <c r="O1071" i="13" s="1"/>
  <c r="N1071" i="13"/>
  <c r="C1071" i="13"/>
  <c r="G1071" i="13"/>
  <c r="K1071" i="13"/>
  <c r="I1071" i="13"/>
  <c r="E1071" i="13"/>
  <c r="M1071" i="13"/>
  <c r="D1069" i="13"/>
  <c r="F1069" i="13"/>
  <c r="H1069" i="13"/>
  <c r="J1069" i="13"/>
  <c r="L1069" i="13"/>
  <c r="O1069" i="13" s="1"/>
  <c r="N1069" i="13"/>
  <c r="C1069" i="13"/>
  <c r="G1069" i="13"/>
  <c r="K1069" i="13"/>
  <c r="I1069" i="13"/>
  <c r="M1069" i="13"/>
  <c r="E1069" i="13"/>
  <c r="D1067" i="13"/>
  <c r="F1067" i="13"/>
  <c r="H1067" i="13"/>
  <c r="J1067" i="13"/>
  <c r="L1067" i="13"/>
  <c r="O1067" i="13" s="1"/>
  <c r="N1067" i="13"/>
  <c r="C1067" i="13"/>
  <c r="G1067" i="13"/>
  <c r="K1067" i="13"/>
  <c r="I1067" i="13"/>
  <c r="E1067" i="13"/>
  <c r="M1067" i="13"/>
  <c r="D1065" i="13"/>
  <c r="F1065" i="13"/>
  <c r="H1065" i="13"/>
  <c r="J1065" i="13"/>
  <c r="L1065" i="13"/>
  <c r="O1065" i="13" s="1"/>
  <c r="N1065" i="13"/>
  <c r="C1065" i="13"/>
  <c r="G1065" i="13"/>
  <c r="K1065" i="13"/>
  <c r="I1065" i="13"/>
  <c r="M1065" i="13"/>
  <c r="E1065" i="13"/>
  <c r="D1063" i="13"/>
  <c r="F1063" i="13"/>
  <c r="H1063" i="13"/>
  <c r="J1063" i="13"/>
  <c r="L1063" i="13"/>
  <c r="O1063" i="13" s="1"/>
  <c r="N1063" i="13"/>
  <c r="C1063" i="13"/>
  <c r="G1063" i="13"/>
  <c r="K1063" i="13"/>
  <c r="I1063" i="13"/>
  <c r="E1063" i="13"/>
  <c r="M1063" i="13"/>
  <c r="D1061" i="13"/>
  <c r="F1061" i="13"/>
  <c r="H1061" i="13"/>
  <c r="J1061" i="13"/>
  <c r="L1061" i="13"/>
  <c r="O1061" i="13" s="1"/>
  <c r="N1061" i="13"/>
  <c r="C1061" i="13"/>
  <c r="G1061" i="13"/>
  <c r="K1061" i="13"/>
  <c r="I1061" i="13"/>
  <c r="M1061" i="13"/>
  <c r="E1061" i="13"/>
  <c r="C1059" i="13"/>
  <c r="E1059" i="13"/>
  <c r="G1059" i="13"/>
  <c r="I1059" i="13"/>
  <c r="K1059" i="13"/>
  <c r="M1059" i="13"/>
  <c r="D1059" i="13"/>
  <c r="F1059" i="13"/>
  <c r="H1059" i="13"/>
  <c r="J1059" i="13"/>
  <c r="L1059" i="13"/>
  <c r="O1059" i="13" s="1"/>
  <c r="N1059" i="13"/>
  <c r="C1057" i="13"/>
  <c r="E1057" i="13"/>
  <c r="G1057" i="13"/>
  <c r="I1057" i="13"/>
  <c r="K1057" i="13"/>
  <c r="M1057" i="13"/>
  <c r="D1057" i="13"/>
  <c r="F1057" i="13"/>
  <c r="H1057" i="13"/>
  <c r="J1057" i="13"/>
  <c r="L1057" i="13"/>
  <c r="O1057" i="13" s="1"/>
  <c r="N1057" i="13"/>
  <c r="C1055" i="13"/>
  <c r="E1055" i="13"/>
  <c r="G1055" i="13"/>
  <c r="I1055" i="13"/>
  <c r="K1055" i="13"/>
  <c r="M1055" i="13"/>
  <c r="D1055" i="13"/>
  <c r="F1055" i="13"/>
  <c r="H1055" i="13"/>
  <c r="J1055" i="13"/>
  <c r="L1055" i="13"/>
  <c r="O1055" i="13" s="1"/>
  <c r="N1055" i="13"/>
  <c r="C1053" i="13"/>
  <c r="E1053" i="13"/>
  <c r="G1053" i="13"/>
  <c r="I1053" i="13"/>
  <c r="K1053" i="13"/>
  <c r="M1053" i="13"/>
  <c r="D1053" i="13"/>
  <c r="F1053" i="13"/>
  <c r="H1053" i="13"/>
  <c r="J1053" i="13"/>
  <c r="L1053" i="13"/>
  <c r="O1053" i="13" s="1"/>
  <c r="N1053" i="13"/>
  <c r="C1051" i="13"/>
  <c r="E1051" i="13"/>
  <c r="G1051" i="13"/>
  <c r="I1051" i="13"/>
  <c r="K1051" i="13"/>
  <c r="M1051" i="13"/>
  <c r="D1051" i="13"/>
  <c r="F1051" i="13"/>
  <c r="H1051" i="13"/>
  <c r="J1051" i="13"/>
  <c r="L1051" i="13"/>
  <c r="O1051" i="13" s="1"/>
  <c r="N1051" i="13"/>
  <c r="C1049" i="13"/>
  <c r="E1049" i="13"/>
  <c r="G1049" i="13"/>
  <c r="I1049" i="13"/>
  <c r="K1049" i="13"/>
  <c r="M1049" i="13"/>
  <c r="D1049" i="13"/>
  <c r="F1049" i="13"/>
  <c r="H1049" i="13"/>
  <c r="J1049" i="13"/>
  <c r="L1049" i="13"/>
  <c r="O1049" i="13" s="1"/>
  <c r="N1049" i="13"/>
  <c r="C1047" i="13"/>
  <c r="E1047" i="13"/>
  <c r="G1047" i="13"/>
  <c r="I1047" i="13"/>
  <c r="K1047" i="13"/>
  <c r="M1047" i="13"/>
  <c r="D1047" i="13"/>
  <c r="F1047" i="13"/>
  <c r="H1047" i="13"/>
  <c r="J1047" i="13"/>
  <c r="L1047" i="13"/>
  <c r="O1047" i="13" s="1"/>
  <c r="N1047" i="13"/>
  <c r="K2029" i="13"/>
  <c r="G2029" i="13"/>
  <c r="C2029" i="13"/>
  <c r="K2027" i="13"/>
  <c r="G2027" i="13"/>
  <c r="C2027" i="13"/>
  <c r="K2025" i="13"/>
  <c r="G2025" i="13"/>
  <c r="C2025" i="13"/>
  <c r="K2023" i="13"/>
  <c r="G2023" i="13"/>
  <c r="C2023" i="13"/>
  <c r="K2021" i="13"/>
  <c r="G2021" i="13"/>
  <c r="C2021" i="13"/>
  <c r="K2019" i="13"/>
  <c r="G2019" i="13"/>
  <c r="C2019" i="13"/>
  <c r="K2017" i="13"/>
  <c r="G2017" i="13"/>
  <c r="C2017" i="13"/>
  <c r="K2015" i="13"/>
  <c r="G2015" i="13"/>
  <c r="C2015" i="13"/>
  <c r="K2013" i="13"/>
  <c r="G2013" i="13"/>
  <c r="C2013" i="13"/>
  <c r="K2011" i="13"/>
  <c r="G2011" i="13"/>
  <c r="C2011" i="13"/>
  <c r="K2009" i="13"/>
  <c r="G2009" i="13"/>
  <c r="C2009" i="13"/>
  <c r="K2007" i="13"/>
  <c r="G2007" i="13"/>
  <c r="C2007" i="13"/>
  <c r="K2005" i="13"/>
  <c r="G2005" i="13"/>
  <c r="C2005" i="13"/>
  <c r="K2003" i="13"/>
  <c r="G2003" i="13"/>
  <c r="C2003" i="13"/>
  <c r="K2001" i="13"/>
  <c r="G2001" i="13"/>
  <c r="C2001" i="13"/>
  <c r="K1999" i="13"/>
  <c r="G1999" i="13"/>
  <c r="C1999" i="13"/>
  <c r="K1997" i="13"/>
  <c r="G1997" i="13"/>
  <c r="C1997" i="13"/>
  <c r="K1995" i="13"/>
  <c r="G1995" i="13"/>
  <c r="C1995" i="13"/>
  <c r="K1993" i="13"/>
  <c r="G1993" i="13"/>
  <c r="C1993" i="13"/>
  <c r="K1991" i="13"/>
  <c r="G1991" i="13"/>
  <c r="C1991" i="13"/>
  <c r="K1989" i="13"/>
  <c r="G1989" i="13"/>
  <c r="C1989" i="13"/>
  <c r="K1987" i="13"/>
  <c r="G1987" i="13"/>
  <c r="C1987" i="13"/>
  <c r="K1985" i="13"/>
  <c r="G1985" i="13"/>
  <c r="C1985" i="13"/>
  <c r="K1983" i="13"/>
  <c r="G1983" i="13"/>
  <c r="C1983" i="13"/>
  <c r="K1981" i="13"/>
  <c r="G1981" i="13"/>
  <c r="C1981" i="13"/>
  <c r="K1979" i="13"/>
  <c r="G1979" i="13"/>
  <c r="C1979" i="13"/>
  <c r="K1977" i="13"/>
  <c r="G1977" i="13"/>
  <c r="C1977" i="13"/>
  <c r="K1975" i="13"/>
  <c r="G1975" i="13"/>
  <c r="C1975" i="13"/>
  <c r="K1973" i="13"/>
  <c r="G1973" i="13"/>
  <c r="C1973" i="13"/>
  <c r="K1971" i="13"/>
  <c r="G1971" i="13"/>
  <c r="C1971" i="13"/>
  <c r="K1969" i="13"/>
  <c r="G1969" i="13"/>
  <c r="C1969" i="13"/>
  <c r="K1967" i="13"/>
  <c r="G1967" i="13"/>
  <c r="C1967" i="13"/>
  <c r="K1965" i="13"/>
  <c r="G1965" i="13"/>
  <c r="C1965" i="13"/>
  <c r="K1963" i="13"/>
  <c r="G1963" i="13"/>
  <c r="K1961" i="13"/>
  <c r="G1961" i="13"/>
  <c r="C1961" i="13"/>
  <c r="K1959" i="13"/>
  <c r="G1959" i="13"/>
  <c r="C1959" i="13"/>
  <c r="K1957" i="13"/>
  <c r="G1957" i="13"/>
  <c r="C1957" i="13"/>
  <c r="K1955" i="13"/>
  <c r="G1955" i="13"/>
  <c r="C1955" i="13"/>
  <c r="K1953" i="13"/>
  <c r="G1953" i="13"/>
  <c r="C1953" i="13"/>
  <c r="K1951" i="13"/>
  <c r="G1951" i="13"/>
  <c r="C1951" i="13"/>
  <c r="K1949" i="13"/>
  <c r="G1949" i="13"/>
  <c r="C1949" i="13"/>
  <c r="K1947" i="13"/>
  <c r="G1947" i="13"/>
  <c r="C1947" i="13"/>
  <c r="K1945" i="13"/>
  <c r="G1945" i="13"/>
  <c r="C1945" i="13"/>
  <c r="K1943" i="13"/>
  <c r="G1943" i="13"/>
  <c r="C1943" i="13"/>
  <c r="K1941" i="13"/>
  <c r="G1941" i="13"/>
  <c r="C1941" i="13"/>
  <c r="K1939" i="13"/>
  <c r="G1939" i="13"/>
  <c r="C1939" i="13"/>
  <c r="K1937" i="13"/>
  <c r="G1937" i="13"/>
  <c r="C1937" i="13"/>
  <c r="K1935" i="13"/>
  <c r="G1935" i="13"/>
  <c r="C1935" i="13"/>
  <c r="K1933" i="13"/>
  <c r="G1933" i="13"/>
  <c r="C1933" i="13"/>
  <c r="K1931" i="13"/>
  <c r="G1931" i="13"/>
  <c r="C1931" i="13"/>
  <c r="K1929" i="13"/>
  <c r="G1929" i="13"/>
  <c r="C1929" i="13"/>
  <c r="K1927" i="13"/>
  <c r="G1927" i="13"/>
  <c r="C1927" i="13"/>
  <c r="K1925" i="13"/>
  <c r="G1925" i="13"/>
  <c r="C1925" i="13"/>
  <c r="K1923" i="13"/>
  <c r="G1923" i="13"/>
  <c r="C1923" i="13"/>
  <c r="K1921" i="13"/>
  <c r="G1921" i="13"/>
  <c r="C1921" i="13"/>
  <c r="K1919" i="13"/>
  <c r="G1919" i="13"/>
  <c r="C1919" i="13"/>
  <c r="K1917" i="13"/>
  <c r="G1917" i="13"/>
  <c r="C1917" i="13"/>
  <c r="K1915" i="13"/>
  <c r="G1915" i="13"/>
  <c r="C1915" i="13"/>
  <c r="K1913" i="13"/>
  <c r="G1913" i="13"/>
  <c r="C1913" i="13"/>
  <c r="K1911" i="13"/>
  <c r="G1911" i="13"/>
  <c r="C1911" i="13"/>
  <c r="K1909" i="13"/>
  <c r="G1909" i="13"/>
  <c r="C1909" i="13"/>
  <c r="K1907" i="13"/>
  <c r="G1907" i="13"/>
  <c r="C1907" i="13"/>
  <c r="K1905" i="13"/>
  <c r="G1905" i="13"/>
  <c r="C1905" i="13"/>
  <c r="K1903" i="13"/>
  <c r="G1903" i="13"/>
  <c r="C1903" i="13"/>
  <c r="K1901" i="13"/>
  <c r="G1901" i="13"/>
  <c r="C1901" i="13"/>
  <c r="K1899" i="13"/>
  <c r="G1899" i="13"/>
  <c r="C1899" i="13"/>
  <c r="K1897" i="13"/>
  <c r="G1897" i="13"/>
  <c r="C1897" i="13"/>
  <c r="K1895" i="13"/>
  <c r="G1895" i="13"/>
  <c r="C1895" i="13"/>
  <c r="K1893" i="13"/>
  <c r="G1893" i="13"/>
  <c r="C1893" i="13"/>
  <c r="K1891" i="13"/>
  <c r="G1891" i="13"/>
  <c r="C1891" i="13"/>
  <c r="K1889" i="13"/>
  <c r="G1889" i="13"/>
  <c r="C1889" i="13"/>
  <c r="K1887" i="13"/>
  <c r="G1887" i="13"/>
  <c r="C1887" i="13"/>
  <c r="K1885" i="13"/>
  <c r="G1885" i="13"/>
  <c r="C1885" i="13"/>
  <c r="K1883" i="13"/>
  <c r="G1883" i="13"/>
  <c r="C1883" i="13"/>
  <c r="K1881" i="13"/>
  <c r="G1881" i="13"/>
  <c r="C1881" i="13"/>
  <c r="K1879" i="13"/>
  <c r="G1879" i="13"/>
  <c r="C1879" i="13"/>
  <c r="K1877" i="13"/>
  <c r="G1877" i="13"/>
  <c r="C1877" i="13"/>
  <c r="K1875" i="13"/>
  <c r="G1875" i="13"/>
  <c r="C1875" i="13"/>
  <c r="K1873" i="13"/>
  <c r="G1873" i="13"/>
  <c r="C1873" i="13"/>
  <c r="K1871" i="13"/>
  <c r="G1871" i="13"/>
  <c r="C1871" i="13"/>
  <c r="K1869" i="13"/>
  <c r="G1869" i="13"/>
  <c r="C1869" i="13"/>
  <c r="K1867" i="13"/>
  <c r="G1867" i="13"/>
  <c r="C1867" i="13"/>
  <c r="K1865" i="13"/>
  <c r="G1865" i="13"/>
  <c r="C1865" i="13"/>
  <c r="K1863" i="13"/>
  <c r="G1863" i="13"/>
  <c r="C1863" i="13"/>
  <c r="K1861" i="13"/>
  <c r="G1861" i="13"/>
  <c r="C1861" i="13"/>
  <c r="K1859" i="13"/>
  <c r="G1859" i="13"/>
  <c r="C1859" i="13"/>
  <c r="K1857" i="13"/>
  <c r="G1857" i="13"/>
  <c r="C1857" i="13"/>
  <c r="K1855" i="13"/>
  <c r="G1855" i="13"/>
  <c r="C1855" i="13"/>
  <c r="K1853" i="13"/>
  <c r="G1853" i="13"/>
  <c r="C1853" i="13"/>
  <c r="K1851" i="13"/>
  <c r="G1851" i="13"/>
  <c r="C1851" i="13"/>
  <c r="K1849" i="13"/>
  <c r="G1849" i="13"/>
  <c r="C1849" i="13"/>
  <c r="K1847" i="13"/>
  <c r="G1847" i="13"/>
  <c r="C1847" i="13"/>
  <c r="K1845" i="13"/>
  <c r="G1845" i="13"/>
  <c r="C1845" i="13"/>
  <c r="K1843" i="13"/>
  <c r="G1843" i="13"/>
  <c r="C1843" i="13"/>
  <c r="K1841" i="13"/>
  <c r="G1841" i="13"/>
  <c r="C1841" i="13"/>
  <c r="K1839" i="13"/>
  <c r="G1839" i="13"/>
  <c r="C1839" i="13"/>
  <c r="K1837" i="13"/>
  <c r="G1837" i="13"/>
  <c r="C1837" i="13"/>
  <c r="K1835" i="13"/>
  <c r="G1835" i="13"/>
  <c r="C1835" i="13"/>
  <c r="K1833" i="13"/>
  <c r="G1833" i="13"/>
  <c r="C1833" i="13"/>
  <c r="K1831" i="13"/>
  <c r="G1831" i="13"/>
  <c r="C1831" i="13"/>
  <c r="K1829" i="13"/>
  <c r="G1829" i="13"/>
  <c r="C1829" i="13"/>
  <c r="K1827" i="13"/>
  <c r="G1827" i="13"/>
  <c r="C1827" i="13"/>
  <c r="K1825" i="13"/>
  <c r="G1825" i="13"/>
  <c r="C1825" i="13"/>
  <c r="K1823" i="13"/>
  <c r="G1823" i="13"/>
  <c r="C1823" i="13"/>
  <c r="K1821" i="13"/>
  <c r="G1821" i="13"/>
  <c r="C1821" i="13"/>
  <c r="K1819" i="13"/>
  <c r="G1819" i="13"/>
  <c r="C1819" i="13"/>
  <c r="K1817" i="13"/>
  <c r="G1817" i="13"/>
  <c r="C1817" i="13"/>
  <c r="K1815" i="13"/>
  <c r="G1815" i="13"/>
  <c r="C1815" i="13"/>
  <c r="K1813" i="13"/>
  <c r="G1813" i="13"/>
  <c r="C1813" i="13"/>
  <c r="K1811" i="13"/>
  <c r="G1811" i="13"/>
  <c r="C1811" i="13"/>
  <c r="K1809" i="13"/>
  <c r="G1809" i="13"/>
  <c r="C1809" i="13"/>
  <c r="K1807" i="13"/>
  <c r="G1807" i="13"/>
  <c r="C1807" i="13"/>
  <c r="K1805" i="13"/>
  <c r="G1805" i="13"/>
  <c r="C1805" i="13"/>
  <c r="K1803" i="13"/>
  <c r="G1803" i="13"/>
  <c r="C1803" i="13"/>
  <c r="K1801" i="13"/>
  <c r="G1801" i="13"/>
  <c r="C1801" i="13"/>
  <c r="K1799" i="13"/>
  <c r="G1799" i="13"/>
  <c r="C1799" i="13"/>
  <c r="K1797" i="13"/>
  <c r="G1797" i="13"/>
  <c r="C1797" i="13"/>
  <c r="K1795" i="13"/>
  <c r="G1795" i="13"/>
  <c r="C1795" i="13"/>
  <c r="K1793" i="13"/>
  <c r="G1793" i="13"/>
  <c r="C1793" i="13"/>
  <c r="K1791" i="13"/>
  <c r="G1791" i="13"/>
  <c r="C1791" i="13"/>
  <c r="K1789" i="13"/>
  <c r="G1789" i="13"/>
  <c r="C1789" i="13"/>
  <c r="K1787" i="13"/>
  <c r="G1787" i="13"/>
  <c r="C1787" i="13"/>
  <c r="K1785" i="13"/>
  <c r="G1785" i="13"/>
  <c r="C1785" i="13"/>
  <c r="K1783" i="13"/>
  <c r="G1783" i="13"/>
  <c r="C1783" i="13"/>
  <c r="K1781" i="13"/>
  <c r="G1781" i="13"/>
  <c r="C1781" i="13"/>
  <c r="K1779" i="13"/>
  <c r="G1779" i="13"/>
  <c r="C1779" i="13"/>
  <c r="K1777" i="13"/>
  <c r="G1777" i="13"/>
  <c r="C1777" i="13"/>
  <c r="K1775" i="13"/>
  <c r="G1775" i="13"/>
  <c r="C1775" i="13"/>
  <c r="K1773" i="13"/>
  <c r="G1773" i="13"/>
  <c r="C1773" i="13"/>
  <c r="K1771" i="13"/>
  <c r="G1771" i="13"/>
  <c r="C1771" i="13"/>
  <c r="K1769" i="13"/>
  <c r="G1769" i="13"/>
  <c r="C1769" i="13"/>
  <c r="K1767" i="13"/>
  <c r="G1767" i="13"/>
  <c r="C1767" i="13"/>
  <c r="K1765" i="13"/>
  <c r="G1765" i="13"/>
  <c r="C1765" i="13"/>
  <c r="K1763" i="13"/>
  <c r="G1763" i="13"/>
  <c r="C1763" i="13"/>
  <c r="K1761" i="13"/>
  <c r="G1761" i="13"/>
  <c r="C1761" i="13"/>
  <c r="K1759" i="13"/>
  <c r="G1759" i="13"/>
  <c r="C1759" i="13"/>
  <c r="K1757" i="13"/>
  <c r="G1757" i="13"/>
  <c r="C1757" i="13"/>
  <c r="K1755" i="13"/>
  <c r="G1755" i="13"/>
  <c r="C1755" i="13"/>
  <c r="K1753" i="13"/>
  <c r="G1753" i="13"/>
  <c r="C1753" i="13"/>
  <c r="K1751" i="13"/>
  <c r="G1751" i="13"/>
  <c r="C1751" i="13"/>
  <c r="K1749" i="13"/>
  <c r="G1749" i="13"/>
  <c r="C1749" i="13"/>
  <c r="K1747" i="13"/>
  <c r="G1747" i="13"/>
  <c r="C1747" i="13"/>
  <c r="K1745" i="13"/>
  <c r="G1745" i="13"/>
  <c r="C1745" i="13"/>
  <c r="K1743" i="13"/>
  <c r="G1743" i="13"/>
  <c r="C1743" i="13"/>
  <c r="K1741" i="13"/>
  <c r="G1741" i="13"/>
  <c r="C1741" i="13"/>
  <c r="K1739" i="13"/>
  <c r="G1739" i="13"/>
  <c r="C1739" i="13"/>
  <c r="K1737" i="13"/>
  <c r="G1737" i="13"/>
  <c r="C1737" i="13"/>
  <c r="K1735" i="13"/>
  <c r="G1735" i="13"/>
  <c r="C1735" i="13"/>
  <c r="K1733" i="13"/>
  <c r="G1733" i="13"/>
  <c r="C1733" i="13"/>
  <c r="K1731" i="13"/>
  <c r="G1731" i="13"/>
  <c r="C1731" i="13"/>
  <c r="K1729" i="13"/>
  <c r="G1729" i="13"/>
  <c r="C1729" i="13"/>
  <c r="G1727" i="13"/>
  <c r="G1725" i="13"/>
  <c r="G1723" i="13"/>
  <c r="G1721" i="13"/>
  <c r="G1719" i="13"/>
  <c r="G1717" i="13"/>
  <c r="G1715" i="13"/>
  <c r="G1713" i="13"/>
  <c r="G1711" i="13"/>
  <c r="G1709" i="13"/>
  <c r="G1707" i="13"/>
  <c r="G1705" i="13"/>
  <c r="G1703" i="13"/>
  <c r="G1701" i="13"/>
  <c r="G1699" i="13"/>
  <c r="G1697" i="13"/>
  <c r="G1695" i="13"/>
  <c r="G1693" i="13"/>
  <c r="G1691" i="13"/>
  <c r="G1689" i="13"/>
  <c r="G1687" i="13"/>
  <c r="G1685" i="13"/>
  <c r="G1683" i="13"/>
  <c r="G1681" i="13"/>
  <c r="G1679" i="13"/>
  <c r="G1677" i="13"/>
  <c r="G1675" i="13"/>
  <c r="G1673" i="13"/>
  <c r="G1671" i="13"/>
  <c r="G1669" i="13"/>
  <c r="G1667" i="13"/>
  <c r="G1665" i="13"/>
  <c r="G1663" i="13"/>
  <c r="G1661" i="13"/>
  <c r="G1659" i="13"/>
  <c r="G1657" i="13"/>
  <c r="G1655" i="13"/>
  <c r="G1653" i="13"/>
  <c r="G1651" i="13"/>
  <c r="G1649" i="13"/>
  <c r="G1647" i="13"/>
  <c r="G1645" i="13"/>
  <c r="G1643" i="13"/>
  <c r="G1641" i="13"/>
  <c r="G1639" i="13"/>
  <c r="G1637" i="13"/>
  <c r="G1635" i="13"/>
  <c r="G1633" i="13"/>
  <c r="G1631" i="13"/>
  <c r="G1629" i="13"/>
  <c r="G1627" i="13"/>
  <c r="G1625" i="13"/>
  <c r="G1623" i="13"/>
  <c r="G1621" i="13"/>
  <c r="G1619" i="13"/>
  <c r="G1617" i="13"/>
  <c r="G1615" i="13"/>
  <c r="G1613" i="13"/>
  <c r="G1611" i="13"/>
  <c r="G1609" i="13"/>
  <c r="G1607" i="13"/>
  <c r="G1605" i="13"/>
  <c r="G1603" i="13"/>
  <c r="G1601" i="13"/>
  <c r="G1599" i="13"/>
  <c r="G1597" i="13"/>
  <c r="G1595" i="13"/>
  <c r="G1593" i="13"/>
  <c r="G1591" i="13"/>
  <c r="G1589" i="13"/>
  <c r="G1587" i="13"/>
  <c r="G1585" i="13"/>
  <c r="G1583" i="13"/>
  <c r="G1581" i="13"/>
  <c r="G1579" i="13"/>
  <c r="G1577" i="13"/>
  <c r="G1575" i="13"/>
  <c r="G1573" i="13"/>
  <c r="G1571" i="13"/>
  <c r="G1569" i="13"/>
  <c r="G1567" i="13"/>
  <c r="G1565" i="13"/>
  <c r="G1563" i="13"/>
  <c r="G1561" i="13"/>
  <c r="G1559" i="13"/>
  <c r="G1557" i="13"/>
  <c r="G1555" i="13"/>
  <c r="G1553" i="13"/>
  <c r="G1551" i="13"/>
  <c r="G1549" i="13"/>
  <c r="G1547" i="13"/>
  <c r="G1545" i="13"/>
  <c r="G1543" i="13"/>
  <c r="G1541" i="13"/>
  <c r="G1539" i="13"/>
  <c r="G1537" i="13"/>
  <c r="G1535" i="13"/>
  <c r="G1533" i="13"/>
  <c r="G1531" i="13"/>
  <c r="G1529" i="13"/>
  <c r="G1527" i="13"/>
  <c r="G1525" i="13"/>
  <c r="G1523" i="13"/>
  <c r="G1521" i="13"/>
  <c r="G1519" i="13"/>
  <c r="G1517" i="13"/>
  <c r="G1515" i="13"/>
  <c r="G1513" i="13"/>
  <c r="G1511" i="13"/>
  <c r="G1509" i="13"/>
  <c r="G1507" i="13"/>
  <c r="G1505" i="13"/>
  <c r="G1503" i="13"/>
  <c r="G1501" i="13"/>
  <c r="G1499" i="13"/>
  <c r="G1497" i="13"/>
  <c r="G1495" i="13"/>
  <c r="G1493" i="13"/>
  <c r="G1491" i="13"/>
  <c r="G1489" i="13"/>
  <c r="G1487" i="13"/>
  <c r="G1485" i="13"/>
  <c r="G1483" i="13"/>
  <c r="G1481" i="13"/>
  <c r="G1479" i="13"/>
  <c r="G1477" i="13"/>
  <c r="G1475" i="13"/>
  <c r="G1473" i="13"/>
  <c r="G1471" i="13"/>
  <c r="G1469" i="13"/>
  <c r="G1467" i="13"/>
  <c r="G1465" i="13"/>
  <c r="G1463" i="13"/>
  <c r="G1461" i="13"/>
  <c r="G1459" i="13"/>
  <c r="G1457" i="13"/>
  <c r="G1455" i="13"/>
  <c r="G1453" i="13"/>
  <c r="G1451" i="13"/>
  <c r="G1449" i="13"/>
  <c r="G1447" i="13"/>
  <c r="G1445" i="13"/>
  <c r="G1443" i="13"/>
  <c r="G1441" i="13"/>
  <c r="G1439" i="13"/>
  <c r="G1437" i="13"/>
  <c r="G1435" i="13"/>
  <c r="G1433" i="13"/>
  <c r="G1431" i="13"/>
  <c r="G1429" i="13"/>
  <c r="G1427" i="13"/>
  <c r="G1425" i="13"/>
  <c r="G1423" i="13"/>
  <c r="G1421" i="13"/>
  <c r="G1419" i="13"/>
  <c r="G1417" i="13"/>
  <c r="G1415" i="13"/>
  <c r="G1413" i="13"/>
  <c r="G1411" i="13"/>
  <c r="G1409" i="13"/>
  <c r="G1407" i="13"/>
  <c r="G1405" i="13"/>
  <c r="G1403" i="13"/>
  <c r="G1401" i="13"/>
  <c r="G1399" i="13"/>
  <c r="G1397" i="13"/>
  <c r="G1395" i="13"/>
  <c r="G1393" i="13"/>
  <c r="G1391" i="13"/>
  <c r="G1389" i="13"/>
  <c r="G1387" i="13"/>
  <c r="F1385" i="13"/>
  <c r="N1383" i="13"/>
  <c r="F1381" i="13"/>
  <c r="N1379" i="13"/>
  <c r="F1377" i="13"/>
  <c r="N1375" i="13"/>
  <c r="F1373" i="13"/>
  <c r="N1371" i="13"/>
  <c r="F1369" i="13"/>
  <c r="N1367" i="13"/>
  <c r="F1365" i="13"/>
  <c r="N1363" i="13"/>
  <c r="F1361" i="13"/>
  <c r="N1359" i="13"/>
  <c r="F1357" i="13"/>
  <c r="N1355" i="13"/>
  <c r="F1353" i="13"/>
  <c r="N1351" i="13"/>
  <c r="F1349" i="13"/>
  <c r="N1347" i="13"/>
  <c r="F1345" i="13"/>
  <c r="N1343" i="13"/>
  <c r="F1341" i="13"/>
  <c r="N1339" i="13"/>
  <c r="F1337" i="13"/>
  <c r="N1335" i="13"/>
  <c r="F1333" i="13"/>
  <c r="N1331" i="13"/>
  <c r="F1329" i="13"/>
  <c r="N1327" i="13"/>
  <c r="F1325" i="13"/>
  <c r="N1323" i="13"/>
  <c r="F1321" i="13"/>
  <c r="N1319" i="13"/>
  <c r="F1317" i="13"/>
  <c r="N1315" i="13"/>
  <c r="F1313" i="13"/>
  <c r="N1311" i="13"/>
  <c r="F1309" i="13"/>
  <c r="N1307" i="13"/>
  <c r="F1305" i="13"/>
  <c r="N1303" i="13"/>
  <c r="F1301" i="13"/>
  <c r="N1299" i="13"/>
  <c r="F1297" i="13"/>
  <c r="N1295" i="13"/>
  <c r="F1293" i="13"/>
  <c r="N1291" i="13"/>
  <c r="F1289" i="13"/>
  <c r="N1287" i="13"/>
  <c r="F1285" i="13"/>
  <c r="N1283" i="13"/>
  <c r="F1281" i="13"/>
  <c r="N1279" i="13"/>
  <c r="F1277" i="13"/>
  <c r="N1275" i="13"/>
  <c r="F1273" i="13"/>
  <c r="N1271" i="13"/>
  <c r="F1269" i="13"/>
  <c r="N1267" i="13"/>
  <c r="F1265" i="13"/>
  <c r="N1263" i="13"/>
  <c r="F1261" i="13"/>
  <c r="N1259" i="13"/>
  <c r="F1257" i="13"/>
  <c r="N1255" i="13"/>
  <c r="F1253" i="13"/>
  <c r="N1251" i="13"/>
  <c r="M2029" i="13"/>
  <c r="I2029" i="13"/>
  <c r="E2029" i="13"/>
  <c r="M2027" i="13"/>
  <c r="I2027" i="13"/>
  <c r="E2027" i="13"/>
  <c r="M2025" i="13"/>
  <c r="I2025" i="13"/>
  <c r="E2025" i="13"/>
  <c r="M2023" i="13"/>
  <c r="I2023" i="13"/>
  <c r="E2023" i="13"/>
  <c r="M2021" i="13"/>
  <c r="I2021" i="13"/>
  <c r="E2021" i="13"/>
  <c r="M2019" i="13"/>
  <c r="I2019" i="13"/>
  <c r="E2019" i="13"/>
  <c r="M2017" i="13"/>
  <c r="I2017" i="13"/>
  <c r="E2017" i="13"/>
  <c r="M2015" i="13"/>
  <c r="I2015" i="13"/>
  <c r="E2015" i="13"/>
  <c r="M2013" i="13"/>
  <c r="I2013" i="13"/>
  <c r="E2013" i="13"/>
  <c r="M2011" i="13"/>
  <c r="I2011" i="13"/>
  <c r="E2011" i="13"/>
  <c r="M2009" i="13"/>
  <c r="I2009" i="13"/>
  <c r="E2009" i="13"/>
  <c r="M2007" i="13"/>
  <c r="I2007" i="13"/>
  <c r="E2007" i="13"/>
  <c r="M2005" i="13"/>
  <c r="I2005" i="13"/>
  <c r="E2005" i="13"/>
  <c r="M2003" i="13"/>
  <c r="I2003" i="13"/>
  <c r="E2003" i="13"/>
  <c r="M2001" i="13"/>
  <c r="I2001" i="13"/>
  <c r="E2001" i="13"/>
  <c r="M1999" i="13"/>
  <c r="I1999" i="13"/>
  <c r="E1999" i="13"/>
  <c r="M1997" i="13"/>
  <c r="I1997" i="13"/>
  <c r="E1997" i="13"/>
  <c r="M1995" i="13"/>
  <c r="I1995" i="13"/>
  <c r="E1995" i="13"/>
  <c r="M1993" i="13"/>
  <c r="I1993" i="13"/>
  <c r="E1993" i="13"/>
  <c r="M1991" i="13"/>
  <c r="I1991" i="13"/>
  <c r="E1991" i="13"/>
  <c r="M1989" i="13"/>
  <c r="I1989" i="13"/>
  <c r="E1989" i="13"/>
  <c r="M1987" i="13"/>
  <c r="I1987" i="13"/>
  <c r="E1987" i="13"/>
  <c r="M1985" i="13"/>
  <c r="I1985" i="13"/>
  <c r="E1985" i="13"/>
  <c r="M1983" i="13"/>
  <c r="I1983" i="13"/>
  <c r="E1983" i="13"/>
  <c r="M1981" i="13"/>
  <c r="I1981" i="13"/>
  <c r="E1981" i="13"/>
  <c r="M1979" i="13"/>
  <c r="I1979" i="13"/>
  <c r="E1979" i="13"/>
  <c r="M1977" i="13"/>
  <c r="I1977" i="13"/>
  <c r="E1977" i="13"/>
  <c r="M1975" i="13"/>
  <c r="I1975" i="13"/>
  <c r="E1975" i="13"/>
  <c r="M1973" i="13"/>
  <c r="I1973" i="13"/>
  <c r="E1973" i="13"/>
  <c r="M1971" i="13"/>
  <c r="I1971" i="13"/>
  <c r="E1971" i="13"/>
  <c r="M1969" i="13"/>
  <c r="I1969" i="13"/>
  <c r="E1969" i="13"/>
  <c r="M1967" i="13"/>
  <c r="I1967" i="13"/>
  <c r="E1967" i="13"/>
  <c r="M1965" i="13"/>
  <c r="I1965" i="13"/>
  <c r="E1965" i="13"/>
  <c r="M1963" i="13"/>
  <c r="I1963" i="13"/>
  <c r="E1963" i="13"/>
  <c r="M1961" i="13"/>
  <c r="I1961" i="13"/>
  <c r="E1961" i="13"/>
  <c r="M1959" i="13"/>
  <c r="I1959" i="13"/>
  <c r="E1959" i="13"/>
  <c r="M1957" i="13"/>
  <c r="I1957" i="13"/>
  <c r="E1957" i="13"/>
  <c r="M1955" i="13"/>
  <c r="I1955" i="13"/>
  <c r="E1955" i="13"/>
  <c r="M1953" i="13"/>
  <c r="I1953" i="13"/>
  <c r="E1953" i="13"/>
  <c r="M1951" i="13"/>
  <c r="I1951" i="13"/>
  <c r="E1951" i="13"/>
  <c r="M1949" i="13"/>
  <c r="I1949" i="13"/>
  <c r="E1949" i="13"/>
  <c r="M1947" i="13"/>
  <c r="I1947" i="13"/>
  <c r="E1947" i="13"/>
  <c r="M1945" i="13"/>
  <c r="I1945" i="13"/>
  <c r="E1945" i="13"/>
  <c r="M1943" i="13"/>
  <c r="I1943" i="13"/>
  <c r="E1943" i="13"/>
  <c r="M1941" i="13"/>
  <c r="I1941" i="13"/>
  <c r="E1941" i="13"/>
  <c r="M1939" i="13"/>
  <c r="I1939" i="13"/>
  <c r="E1939" i="13"/>
  <c r="M1937" i="13"/>
  <c r="I1937" i="13"/>
  <c r="E1937" i="13"/>
  <c r="M1935" i="13"/>
  <c r="I1935" i="13"/>
  <c r="E1935" i="13"/>
  <c r="M1933" i="13"/>
  <c r="I1933" i="13"/>
  <c r="E1933" i="13"/>
  <c r="M1931" i="13"/>
  <c r="I1931" i="13"/>
  <c r="E1931" i="13"/>
  <c r="M1929" i="13"/>
  <c r="I1929" i="13"/>
  <c r="E1929" i="13"/>
  <c r="M1927" i="13"/>
  <c r="I1927" i="13"/>
  <c r="E1927" i="13"/>
  <c r="M1925" i="13"/>
  <c r="I1925" i="13"/>
  <c r="E1925" i="13"/>
  <c r="M1923" i="13"/>
  <c r="I1923" i="13"/>
  <c r="E1923" i="13"/>
  <c r="M1921" i="13"/>
  <c r="I1921" i="13"/>
  <c r="E1921" i="13"/>
  <c r="M1919" i="13"/>
  <c r="I1919" i="13"/>
  <c r="E1919" i="13"/>
  <c r="M1917" i="13"/>
  <c r="I1917" i="13"/>
  <c r="E1917" i="13"/>
  <c r="M1915" i="13"/>
  <c r="I1915" i="13"/>
  <c r="E1915" i="13"/>
  <c r="M1913" i="13"/>
  <c r="I1913" i="13"/>
  <c r="E1913" i="13"/>
  <c r="M1911" i="13"/>
  <c r="I1911" i="13"/>
  <c r="E1911" i="13"/>
  <c r="M1909" i="13"/>
  <c r="I1909" i="13"/>
  <c r="E1909" i="13"/>
  <c r="M1907" i="13"/>
  <c r="I1907" i="13"/>
  <c r="E1907" i="13"/>
  <c r="M1905" i="13"/>
  <c r="I1905" i="13"/>
  <c r="E1905" i="13"/>
  <c r="M1903" i="13"/>
  <c r="I1903" i="13"/>
  <c r="E1903" i="13"/>
  <c r="M1901" i="13"/>
  <c r="I1901" i="13"/>
  <c r="E1901" i="13"/>
  <c r="M1899" i="13"/>
  <c r="I1899" i="13"/>
  <c r="E1899" i="13"/>
  <c r="M1897" i="13"/>
  <c r="I1897" i="13"/>
  <c r="E1897" i="13"/>
  <c r="M1895" i="13"/>
  <c r="I1895" i="13"/>
  <c r="E1895" i="13"/>
  <c r="M1893" i="13"/>
  <c r="I1893" i="13"/>
  <c r="E1893" i="13"/>
  <c r="M1891" i="13"/>
  <c r="I1891" i="13"/>
  <c r="E1891" i="13"/>
  <c r="M1889" i="13"/>
  <c r="I1889" i="13"/>
  <c r="E1889" i="13"/>
  <c r="M1887" i="13"/>
  <c r="I1887" i="13"/>
  <c r="E1887" i="13"/>
  <c r="M1885" i="13"/>
  <c r="I1885" i="13"/>
  <c r="E1885" i="13"/>
  <c r="M1883" i="13"/>
  <c r="I1883" i="13"/>
  <c r="E1883" i="13"/>
  <c r="M1881" i="13"/>
  <c r="I1881" i="13"/>
  <c r="E1881" i="13"/>
  <c r="M1879" i="13"/>
  <c r="I1879" i="13"/>
  <c r="E1879" i="13"/>
  <c r="M1877" i="13"/>
  <c r="I1877" i="13"/>
  <c r="E1877" i="13"/>
  <c r="M1875" i="13"/>
  <c r="I1875" i="13"/>
  <c r="E1875" i="13"/>
  <c r="M1873" i="13"/>
  <c r="I1873" i="13"/>
  <c r="E1873" i="13"/>
  <c r="M1871" i="13"/>
  <c r="I1871" i="13"/>
  <c r="E1871" i="13"/>
  <c r="M1869" i="13"/>
  <c r="I1869" i="13"/>
  <c r="E1869" i="13"/>
  <c r="M1867" i="13"/>
  <c r="I1867" i="13"/>
  <c r="E1867" i="13"/>
  <c r="M1865" i="13"/>
  <c r="I1865" i="13"/>
  <c r="E1865" i="13"/>
  <c r="M1863" i="13"/>
  <c r="I1863" i="13"/>
  <c r="E1863" i="13"/>
  <c r="M1861" i="13"/>
  <c r="I1861" i="13"/>
  <c r="E1861" i="13"/>
  <c r="M1859" i="13"/>
  <c r="I1859" i="13"/>
  <c r="E1859" i="13"/>
  <c r="M1857" i="13"/>
  <c r="I1857" i="13"/>
  <c r="E1857" i="13"/>
  <c r="M1855" i="13"/>
  <c r="I1855" i="13"/>
  <c r="E1855" i="13"/>
  <c r="M1853" i="13"/>
  <c r="I1853" i="13"/>
  <c r="E1853" i="13"/>
  <c r="M1851" i="13"/>
  <c r="I1851" i="13"/>
  <c r="E1851" i="13"/>
  <c r="M1849" i="13"/>
  <c r="I1849" i="13"/>
  <c r="E1849" i="13"/>
  <c r="M1847" i="13"/>
  <c r="I1847" i="13"/>
  <c r="E1847" i="13"/>
  <c r="M1845" i="13"/>
  <c r="I1845" i="13"/>
  <c r="E1845" i="13"/>
  <c r="M1843" i="13"/>
  <c r="I1843" i="13"/>
  <c r="E1843" i="13"/>
  <c r="M1841" i="13"/>
  <c r="I1841" i="13"/>
  <c r="E1841" i="13"/>
  <c r="M1839" i="13"/>
  <c r="I1839" i="13"/>
  <c r="E1839" i="13"/>
  <c r="M1837" i="13"/>
  <c r="I1837" i="13"/>
  <c r="E1837" i="13"/>
  <c r="M1835" i="13"/>
  <c r="I1835" i="13"/>
  <c r="E1835" i="13"/>
  <c r="M1833" i="13"/>
  <c r="I1833" i="13"/>
  <c r="E1833" i="13"/>
  <c r="M1831" i="13"/>
  <c r="I1831" i="13"/>
  <c r="E1831" i="13"/>
  <c r="M1829" i="13"/>
  <c r="I1829" i="13"/>
  <c r="E1829" i="13"/>
  <c r="M1827" i="13"/>
  <c r="I1827" i="13"/>
  <c r="E1827" i="13"/>
  <c r="M1825" i="13"/>
  <c r="I1825" i="13"/>
  <c r="E1825" i="13"/>
  <c r="M1823" i="13"/>
  <c r="I1823" i="13"/>
  <c r="E1823" i="13"/>
  <c r="M1821" i="13"/>
  <c r="I1821" i="13"/>
  <c r="E1821" i="13"/>
  <c r="M1819" i="13"/>
  <c r="I1819" i="13"/>
  <c r="E1819" i="13"/>
  <c r="M1817" i="13"/>
  <c r="I1817" i="13"/>
  <c r="E1817" i="13"/>
  <c r="M1815" i="13"/>
  <c r="I1815" i="13"/>
  <c r="E1815" i="13"/>
  <c r="M1813" i="13"/>
  <c r="I1813" i="13"/>
  <c r="E1813" i="13"/>
  <c r="M1811" i="13"/>
  <c r="I1811" i="13"/>
  <c r="E1811" i="13"/>
  <c r="M1809" i="13"/>
  <c r="I1809" i="13"/>
  <c r="E1809" i="13"/>
  <c r="M1807" i="13"/>
  <c r="I1807" i="13"/>
  <c r="E1807" i="13"/>
  <c r="M1805" i="13"/>
  <c r="I1805" i="13"/>
  <c r="E1805" i="13"/>
  <c r="M1803" i="13"/>
  <c r="I1803" i="13"/>
  <c r="E1803" i="13"/>
  <c r="M1801" i="13"/>
  <c r="I1801" i="13"/>
  <c r="E1801" i="13"/>
  <c r="M1799" i="13"/>
  <c r="I1799" i="13"/>
  <c r="E1799" i="13"/>
  <c r="M1797" i="13"/>
  <c r="I1797" i="13"/>
  <c r="E1797" i="13"/>
  <c r="M1795" i="13"/>
  <c r="I1795" i="13"/>
  <c r="E1795" i="13"/>
  <c r="M1793" i="13"/>
  <c r="I1793" i="13"/>
  <c r="E1793" i="13"/>
  <c r="M1791" i="13"/>
  <c r="I1791" i="13"/>
  <c r="E1791" i="13"/>
  <c r="M1789" i="13"/>
  <c r="I1789" i="13"/>
  <c r="E1789" i="13"/>
  <c r="M1787" i="13"/>
  <c r="I1787" i="13"/>
  <c r="E1787" i="13"/>
  <c r="M1785" i="13"/>
  <c r="I1785" i="13"/>
  <c r="E1785" i="13"/>
  <c r="M1783" i="13"/>
  <c r="I1783" i="13"/>
  <c r="E1783" i="13"/>
  <c r="M1781" i="13"/>
  <c r="I1781" i="13"/>
  <c r="E1781" i="13"/>
  <c r="M1779" i="13"/>
  <c r="I1779" i="13"/>
  <c r="E1779" i="13"/>
  <c r="M1777" i="13"/>
  <c r="I1777" i="13"/>
  <c r="E1777" i="13"/>
  <c r="M1775" i="13"/>
  <c r="I1775" i="13"/>
  <c r="E1775" i="13"/>
  <c r="M1773" i="13"/>
  <c r="I1773" i="13"/>
  <c r="E1773" i="13"/>
  <c r="M1771" i="13"/>
  <c r="I1771" i="13"/>
  <c r="E1771" i="13"/>
  <c r="M1769" i="13"/>
  <c r="I1769" i="13"/>
  <c r="E1769" i="13"/>
  <c r="M1767" i="13"/>
  <c r="I1767" i="13"/>
  <c r="E1767" i="13"/>
  <c r="M1765" i="13"/>
  <c r="I1765" i="13"/>
  <c r="E1765" i="13"/>
  <c r="M1763" i="13"/>
  <c r="I1763" i="13"/>
  <c r="E1763" i="13"/>
  <c r="M1761" i="13"/>
  <c r="I1761" i="13"/>
  <c r="E1761" i="13"/>
  <c r="M1759" i="13"/>
  <c r="I1759" i="13"/>
  <c r="E1759" i="13"/>
  <c r="M1757" i="13"/>
  <c r="I1757" i="13"/>
  <c r="E1757" i="13"/>
  <c r="M1755" i="13"/>
  <c r="I1755" i="13"/>
  <c r="E1755" i="13"/>
  <c r="M1753" i="13"/>
  <c r="I1753" i="13"/>
  <c r="E1753" i="13"/>
  <c r="M1751" i="13"/>
  <c r="I1751" i="13"/>
  <c r="E1751" i="13"/>
  <c r="M1749" i="13"/>
  <c r="I1749" i="13"/>
  <c r="E1749" i="13"/>
  <c r="M1747" i="13"/>
  <c r="I1747" i="13"/>
  <c r="E1747" i="13"/>
  <c r="M1745" i="13"/>
  <c r="I1745" i="13"/>
  <c r="E1745" i="13"/>
  <c r="M1743" i="13"/>
  <c r="I1743" i="13"/>
  <c r="E1743" i="13"/>
  <c r="M1741" i="13"/>
  <c r="I1741" i="13"/>
  <c r="E1741" i="13"/>
  <c r="M1739" i="13"/>
  <c r="I1739" i="13"/>
  <c r="E1739" i="13"/>
  <c r="M1737" i="13"/>
  <c r="I1737" i="13"/>
  <c r="E1737" i="13"/>
  <c r="M1735" i="13"/>
  <c r="I1735" i="13"/>
  <c r="E1735" i="13"/>
  <c r="M1733" i="13"/>
  <c r="I1733" i="13"/>
  <c r="E1733" i="13"/>
  <c r="M1731" i="13"/>
  <c r="I1731" i="13"/>
  <c r="E1731" i="13"/>
  <c r="M1729" i="13"/>
  <c r="I1729" i="13"/>
  <c r="E1729" i="13"/>
  <c r="K1727" i="13"/>
  <c r="C1727" i="13"/>
  <c r="K1725" i="13"/>
  <c r="C1725" i="13"/>
  <c r="K1723" i="13"/>
  <c r="C1723" i="13"/>
  <c r="K1721" i="13"/>
  <c r="C1721" i="13"/>
  <c r="K1719" i="13"/>
  <c r="C1719" i="13"/>
  <c r="K1717" i="13"/>
  <c r="C1717" i="13"/>
  <c r="K1715" i="13"/>
  <c r="C1715" i="13"/>
  <c r="K1713" i="13"/>
  <c r="C1713" i="13"/>
  <c r="K1711" i="13"/>
  <c r="C1711" i="13"/>
  <c r="K1709" i="13"/>
  <c r="C1709" i="13"/>
  <c r="K1707" i="13"/>
  <c r="C1707" i="13"/>
  <c r="K1705" i="13"/>
  <c r="C1705" i="13"/>
  <c r="K1703" i="13"/>
  <c r="C1703" i="13"/>
  <c r="K1701" i="13"/>
  <c r="C1701" i="13"/>
  <c r="K1699" i="13"/>
  <c r="C1699" i="13"/>
  <c r="K1697" i="13"/>
  <c r="C1697" i="13"/>
  <c r="K1695" i="13"/>
  <c r="C1695" i="13"/>
  <c r="K1693" i="13"/>
  <c r="C1693" i="13"/>
  <c r="K1691" i="13"/>
  <c r="C1691" i="13"/>
  <c r="K1689" i="13"/>
  <c r="C1689" i="13"/>
  <c r="K1687" i="13"/>
  <c r="C1687" i="13"/>
  <c r="K1685" i="13"/>
  <c r="C1685" i="13"/>
  <c r="K1683" i="13"/>
  <c r="C1683" i="13"/>
  <c r="K1681" i="13"/>
  <c r="C1681" i="13"/>
  <c r="K1679" i="13"/>
  <c r="C1679" i="13"/>
  <c r="K1677" i="13"/>
  <c r="C1677" i="13"/>
  <c r="K1675" i="13"/>
  <c r="C1675" i="13"/>
  <c r="K1673" i="13"/>
  <c r="C1673" i="13"/>
  <c r="K1671" i="13"/>
  <c r="C1671" i="13"/>
  <c r="K1669" i="13"/>
  <c r="C1669" i="13"/>
  <c r="K1667" i="13"/>
  <c r="C1667" i="13"/>
  <c r="K1665" i="13"/>
  <c r="C1665" i="13"/>
  <c r="K1663" i="13"/>
  <c r="C1663" i="13"/>
  <c r="K1661" i="13"/>
  <c r="C1661" i="13"/>
  <c r="K1659" i="13"/>
  <c r="C1659" i="13"/>
  <c r="K1657" i="13"/>
  <c r="C1657" i="13"/>
  <c r="K1655" i="13"/>
  <c r="C1655" i="13"/>
  <c r="K1653" i="13"/>
  <c r="C1653" i="13"/>
  <c r="K1651" i="13"/>
  <c r="C1651" i="13"/>
  <c r="K1649" i="13"/>
  <c r="C1649" i="13"/>
  <c r="K1647" i="13"/>
  <c r="C1647" i="13"/>
  <c r="K1645" i="13"/>
  <c r="C1645" i="13"/>
  <c r="K1643" i="13"/>
  <c r="C1643" i="13"/>
  <c r="K1641" i="13"/>
  <c r="C1641" i="13"/>
  <c r="K1639" i="13"/>
  <c r="C1639" i="13"/>
  <c r="K1637" i="13"/>
  <c r="C1637" i="13"/>
  <c r="K1635" i="13"/>
  <c r="C1635" i="13"/>
  <c r="K1633" i="13"/>
  <c r="C1633" i="13"/>
  <c r="K1631" i="13"/>
  <c r="C1631" i="13"/>
  <c r="K1629" i="13"/>
  <c r="C1629" i="13"/>
  <c r="K1627" i="13"/>
  <c r="C1627" i="13"/>
  <c r="K1625" i="13"/>
  <c r="C1625" i="13"/>
  <c r="K1623" i="13"/>
  <c r="C1623" i="13"/>
  <c r="K1621" i="13"/>
  <c r="C1621" i="13"/>
  <c r="K1619" i="13"/>
  <c r="C1619" i="13"/>
  <c r="K1617" i="13"/>
  <c r="C1617" i="13"/>
  <c r="K1615" i="13"/>
  <c r="C1615" i="13"/>
  <c r="K1613" i="13"/>
  <c r="C1613" i="13"/>
  <c r="K1611" i="13"/>
  <c r="C1611" i="13"/>
  <c r="K1609" i="13"/>
  <c r="C1609" i="13"/>
  <c r="K1607" i="13"/>
  <c r="C1607" i="13"/>
  <c r="K1605" i="13"/>
  <c r="C1605" i="13"/>
  <c r="K1603" i="13"/>
  <c r="C1603" i="13"/>
  <c r="K1601" i="13"/>
  <c r="C1601" i="13"/>
  <c r="K1599" i="13"/>
  <c r="C1599" i="13"/>
  <c r="K1597" i="13"/>
  <c r="C1597" i="13"/>
  <c r="K1595" i="13"/>
  <c r="C1595" i="13"/>
  <c r="K1593" i="13"/>
  <c r="C1593" i="13"/>
  <c r="K1591" i="13"/>
  <c r="C1591" i="13"/>
  <c r="K1589" i="13"/>
  <c r="C1589" i="13"/>
  <c r="K1587" i="13"/>
  <c r="C1587" i="13"/>
  <c r="K1585" i="13"/>
  <c r="C1585" i="13"/>
  <c r="K1583" i="13"/>
  <c r="C1583" i="13"/>
  <c r="K1581" i="13"/>
  <c r="C1581" i="13"/>
  <c r="K1579" i="13"/>
  <c r="C1579" i="13"/>
  <c r="K1577" i="13"/>
  <c r="C1577" i="13"/>
  <c r="K1575" i="13"/>
  <c r="C1575" i="13"/>
  <c r="K1573" i="13"/>
  <c r="C1573" i="13"/>
  <c r="K1571" i="13"/>
  <c r="C1571" i="13"/>
  <c r="K1569" i="13"/>
  <c r="C1569" i="13"/>
  <c r="K1567" i="13"/>
  <c r="C1567" i="13"/>
  <c r="K1565" i="13"/>
  <c r="C1565" i="13"/>
  <c r="K1563" i="13"/>
  <c r="C1563" i="13"/>
  <c r="K1561" i="13"/>
  <c r="C1561" i="13"/>
  <c r="K1559" i="13"/>
  <c r="C1559" i="13"/>
  <c r="K1557" i="13"/>
  <c r="C1557" i="13"/>
  <c r="K1555" i="13"/>
  <c r="C1555" i="13"/>
  <c r="K1553" i="13"/>
  <c r="C1553" i="13"/>
  <c r="K1551" i="13"/>
  <c r="C1551" i="13"/>
  <c r="K1549" i="13"/>
  <c r="C1549" i="13"/>
  <c r="K1547" i="13"/>
  <c r="C1547" i="13"/>
  <c r="K1545" i="13"/>
  <c r="C1545" i="13"/>
  <c r="K1543" i="13"/>
  <c r="C1543" i="13"/>
  <c r="K1541" i="13"/>
  <c r="C1541" i="13"/>
  <c r="K1539" i="13"/>
  <c r="C1539" i="13"/>
  <c r="K1537" i="13"/>
  <c r="C1537" i="13"/>
  <c r="K1535" i="13"/>
  <c r="C1535" i="13"/>
  <c r="K1533" i="13"/>
  <c r="C1533" i="13"/>
  <c r="K1531" i="13"/>
  <c r="C1531" i="13"/>
  <c r="K1529" i="13"/>
  <c r="C1529" i="13"/>
  <c r="K1527" i="13"/>
  <c r="C1527" i="13"/>
  <c r="K1525" i="13"/>
  <c r="C1525" i="13"/>
  <c r="K1523" i="13"/>
  <c r="C1523" i="13"/>
  <c r="K1521" i="13"/>
  <c r="C1521" i="13"/>
  <c r="K1519" i="13"/>
  <c r="C1519" i="13"/>
  <c r="K1517" i="13"/>
  <c r="C1517" i="13"/>
  <c r="K1515" i="13"/>
  <c r="C1515" i="13"/>
  <c r="K1513" i="13"/>
  <c r="C1513" i="13"/>
  <c r="K1511" i="13"/>
  <c r="C1511" i="13"/>
  <c r="K1509" i="13"/>
  <c r="C1509" i="13"/>
  <c r="K1507" i="13"/>
  <c r="C1507" i="13"/>
  <c r="K1505" i="13"/>
  <c r="C1505" i="13"/>
  <c r="K1503" i="13"/>
  <c r="C1503" i="13"/>
  <c r="K1501" i="13"/>
  <c r="C1501" i="13"/>
  <c r="K1499" i="13"/>
  <c r="C1499" i="13"/>
  <c r="K1497" i="13"/>
  <c r="C1497" i="13"/>
  <c r="K1495" i="13"/>
  <c r="C1495" i="13"/>
  <c r="K1493" i="13"/>
  <c r="C1493" i="13"/>
  <c r="K1491" i="13"/>
  <c r="C1491" i="13"/>
  <c r="K1489" i="13"/>
  <c r="C1489" i="13"/>
  <c r="K1487" i="13"/>
  <c r="C1487" i="13"/>
  <c r="K1485" i="13"/>
  <c r="C1485" i="13"/>
  <c r="K1483" i="13"/>
  <c r="C1483" i="13"/>
  <c r="K1481" i="13"/>
  <c r="C1481" i="13"/>
  <c r="K1479" i="13"/>
  <c r="C1479" i="13"/>
  <c r="K1477" i="13"/>
  <c r="C1477" i="13"/>
  <c r="K1475" i="13"/>
  <c r="C1475" i="13"/>
  <c r="K1473" i="13"/>
  <c r="C1473" i="13"/>
  <c r="K1471" i="13"/>
  <c r="C1471" i="13"/>
  <c r="K1469" i="13"/>
  <c r="C1469" i="13"/>
  <c r="K1467" i="13"/>
  <c r="C1467" i="13"/>
  <c r="K1465" i="13"/>
  <c r="C1465" i="13"/>
  <c r="K1463" i="13"/>
  <c r="C1463" i="13"/>
  <c r="K1461" i="13"/>
  <c r="C1461" i="13"/>
  <c r="K1459" i="13"/>
  <c r="C1459" i="13"/>
  <c r="K1457" i="13"/>
  <c r="C1457" i="13"/>
  <c r="K1455" i="13"/>
  <c r="C1455" i="13"/>
  <c r="K1453" i="13"/>
  <c r="C1453" i="13"/>
  <c r="K1451" i="13"/>
  <c r="C1451" i="13"/>
  <c r="K1449" i="13"/>
  <c r="C1449" i="13"/>
  <c r="K1447" i="13"/>
  <c r="C1447" i="13"/>
  <c r="K1445" i="13"/>
  <c r="C1445" i="13"/>
  <c r="K1443" i="13"/>
  <c r="C1443" i="13"/>
  <c r="K1441" i="13"/>
  <c r="C1441" i="13"/>
  <c r="K1439" i="13"/>
  <c r="C1439" i="13"/>
  <c r="K1437" i="13"/>
  <c r="C1437" i="13"/>
  <c r="K1435" i="13"/>
  <c r="C1435" i="13"/>
  <c r="K1433" i="13"/>
  <c r="C1433" i="13"/>
  <c r="K1431" i="13"/>
  <c r="C1431" i="13"/>
  <c r="K1429" i="13"/>
  <c r="C1429" i="13"/>
  <c r="K1427" i="13"/>
  <c r="C1427" i="13"/>
  <c r="K1425" i="13"/>
  <c r="C1425" i="13"/>
  <c r="K1423" i="13"/>
  <c r="C1423" i="13"/>
  <c r="K1421" i="13"/>
  <c r="C1421" i="13"/>
  <c r="K1419" i="13"/>
  <c r="C1419" i="13"/>
  <c r="K1417" i="13"/>
  <c r="C1417" i="13"/>
  <c r="K1415" i="13"/>
  <c r="C1415" i="13"/>
  <c r="K1413" i="13"/>
  <c r="C1413" i="13"/>
  <c r="K1411" i="13"/>
  <c r="C1411" i="13"/>
  <c r="K1409" i="13"/>
  <c r="C1409" i="13"/>
  <c r="K1407" i="13"/>
  <c r="C1407" i="13"/>
  <c r="K1405" i="13"/>
  <c r="C1405" i="13"/>
  <c r="K1403" i="13"/>
  <c r="C1403" i="13"/>
  <c r="K1401" i="13"/>
  <c r="C1401" i="13"/>
  <c r="K1399" i="13"/>
  <c r="C1399" i="13"/>
  <c r="K1397" i="13"/>
  <c r="C1397" i="13"/>
  <c r="K1395" i="13"/>
  <c r="C1395" i="13"/>
  <c r="K1393" i="13"/>
  <c r="C1393" i="13"/>
  <c r="K1391" i="13"/>
  <c r="C1391" i="13"/>
  <c r="K1389" i="13"/>
  <c r="C1389" i="13"/>
  <c r="K1387" i="13"/>
  <c r="C1387" i="13"/>
  <c r="N1385" i="13"/>
  <c r="F1383" i="13"/>
  <c r="N1381" i="13"/>
  <c r="F1379" i="13"/>
  <c r="N1377" i="13"/>
  <c r="F1375" i="13"/>
  <c r="N1373" i="13"/>
  <c r="F1371" i="13"/>
  <c r="N1369" i="13"/>
  <c r="F1367" i="13"/>
  <c r="N1365" i="13"/>
  <c r="F1363" i="13"/>
  <c r="N1361" i="13"/>
  <c r="F1359" i="13"/>
  <c r="N1357" i="13"/>
  <c r="F1355" i="13"/>
  <c r="N1353" i="13"/>
  <c r="F1351" i="13"/>
  <c r="N1349" i="13"/>
  <c r="F1347" i="13"/>
  <c r="N1345" i="13"/>
  <c r="F1343" i="13"/>
  <c r="N1341" i="13"/>
  <c r="F1339" i="13"/>
  <c r="N1337" i="13"/>
  <c r="F1335" i="13"/>
  <c r="N1333" i="13"/>
  <c r="F1331" i="13"/>
  <c r="N1329" i="13"/>
  <c r="F1327" i="13"/>
  <c r="N1325" i="13"/>
  <c r="F1323" i="13"/>
  <c r="N1321" i="13"/>
  <c r="F1319" i="13"/>
  <c r="N1317" i="13"/>
  <c r="F1315" i="13"/>
  <c r="N1313" i="13"/>
  <c r="F1311" i="13"/>
  <c r="N1309" i="13"/>
  <c r="F1307" i="13"/>
  <c r="N1305" i="13"/>
  <c r="F1303" i="13"/>
  <c r="N1301" i="13"/>
  <c r="F1299" i="13"/>
  <c r="N1297" i="13"/>
  <c r="F1295" i="13"/>
  <c r="N1293" i="13"/>
  <c r="F1291" i="13"/>
  <c r="N1289" i="13"/>
  <c r="F1287" i="13"/>
  <c r="N1285" i="13"/>
  <c r="F1283" i="13"/>
  <c r="N1281" i="13"/>
  <c r="F1279" i="13"/>
  <c r="N1277" i="13"/>
  <c r="F1275" i="13"/>
  <c r="N1273" i="13"/>
  <c r="F1271" i="13"/>
  <c r="N1269" i="13"/>
  <c r="F1267" i="13"/>
  <c r="N1265" i="13"/>
  <c r="F1263" i="13"/>
  <c r="N1261" i="13"/>
  <c r="F1259" i="13"/>
  <c r="N1257" i="13"/>
  <c r="F1255" i="13"/>
  <c r="N1253" i="13"/>
  <c r="F1251" i="13"/>
  <c r="D1726" i="13"/>
  <c r="F1726" i="13"/>
  <c r="H1726" i="13"/>
  <c r="J1726" i="13"/>
  <c r="L1726" i="13"/>
  <c r="O1726" i="13" s="1"/>
  <c r="N1726" i="13"/>
  <c r="D1724" i="13"/>
  <c r="F1724" i="13"/>
  <c r="H1724" i="13"/>
  <c r="J1724" i="13"/>
  <c r="L1724" i="13"/>
  <c r="O1724" i="13" s="1"/>
  <c r="N1724" i="13"/>
  <c r="D1722" i="13"/>
  <c r="F1722" i="13"/>
  <c r="H1722" i="13"/>
  <c r="J1722" i="13"/>
  <c r="L1722" i="13"/>
  <c r="O1722" i="13" s="1"/>
  <c r="N1722" i="13"/>
  <c r="D1720" i="13"/>
  <c r="F1720" i="13"/>
  <c r="H1720" i="13"/>
  <c r="J1720" i="13"/>
  <c r="L1720" i="13"/>
  <c r="O1720" i="13" s="1"/>
  <c r="N1720" i="13"/>
  <c r="D1718" i="13"/>
  <c r="F1718" i="13"/>
  <c r="H1718" i="13"/>
  <c r="J1718" i="13"/>
  <c r="L1718" i="13"/>
  <c r="O1718" i="13" s="1"/>
  <c r="N1718" i="13"/>
  <c r="D1716" i="13"/>
  <c r="F1716" i="13"/>
  <c r="H1716" i="13"/>
  <c r="J1716" i="13"/>
  <c r="L1716" i="13"/>
  <c r="O1716" i="13" s="1"/>
  <c r="N1716" i="13"/>
  <c r="D1714" i="13"/>
  <c r="F1714" i="13"/>
  <c r="H1714" i="13"/>
  <c r="J1714" i="13"/>
  <c r="L1714" i="13"/>
  <c r="O1714" i="13" s="1"/>
  <c r="N1714" i="13"/>
  <c r="D1712" i="13"/>
  <c r="F1712" i="13"/>
  <c r="H1712" i="13"/>
  <c r="J1712" i="13"/>
  <c r="L1712" i="13"/>
  <c r="O1712" i="13" s="1"/>
  <c r="N1712" i="13"/>
  <c r="D1710" i="13"/>
  <c r="F1710" i="13"/>
  <c r="H1710" i="13"/>
  <c r="J1710" i="13"/>
  <c r="L1710" i="13"/>
  <c r="O1710" i="13" s="1"/>
  <c r="N1710" i="13"/>
  <c r="D1708" i="13"/>
  <c r="F1708" i="13"/>
  <c r="H1708" i="13"/>
  <c r="J1708" i="13"/>
  <c r="L1708" i="13"/>
  <c r="O1708" i="13" s="1"/>
  <c r="N1708" i="13"/>
  <c r="D1706" i="13"/>
  <c r="F1706" i="13"/>
  <c r="H1706" i="13"/>
  <c r="J1706" i="13"/>
  <c r="L1706" i="13"/>
  <c r="O1706" i="13" s="1"/>
  <c r="N1706" i="13"/>
  <c r="D1704" i="13"/>
  <c r="F1704" i="13"/>
  <c r="H1704" i="13"/>
  <c r="J1704" i="13"/>
  <c r="L1704" i="13"/>
  <c r="O1704" i="13" s="1"/>
  <c r="N1704" i="13"/>
  <c r="D1702" i="13"/>
  <c r="F1702" i="13"/>
  <c r="H1702" i="13"/>
  <c r="J1702" i="13"/>
  <c r="L1702" i="13"/>
  <c r="O1702" i="13" s="1"/>
  <c r="N1702" i="13"/>
  <c r="D1700" i="13"/>
  <c r="F1700" i="13"/>
  <c r="H1700" i="13"/>
  <c r="J1700" i="13"/>
  <c r="L1700" i="13"/>
  <c r="O1700" i="13" s="1"/>
  <c r="N1700" i="13"/>
  <c r="D1698" i="13"/>
  <c r="F1698" i="13"/>
  <c r="H1698" i="13"/>
  <c r="J1698" i="13"/>
  <c r="L1698" i="13"/>
  <c r="O1698" i="13" s="1"/>
  <c r="N1698" i="13"/>
  <c r="D1696" i="13"/>
  <c r="F1696" i="13"/>
  <c r="H1696" i="13"/>
  <c r="J1696" i="13"/>
  <c r="L1696" i="13"/>
  <c r="O1696" i="13" s="1"/>
  <c r="N1696" i="13"/>
  <c r="D1694" i="13"/>
  <c r="F1694" i="13"/>
  <c r="H1694" i="13"/>
  <c r="J1694" i="13"/>
  <c r="L1694" i="13"/>
  <c r="O1694" i="13" s="1"/>
  <c r="N1694" i="13"/>
  <c r="D1692" i="13"/>
  <c r="F1692" i="13"/>
  <c r="H1692" i="13"/>
  <c r="J1692" i="13"/>
  <c r="L1692" i="13"/>
  <c r="O1692" i="13" s="1"/>
  <c r="N1692" i="13"/>
  <c r="D1690" i="13"/>
  <c r="F1690" i="13"/>
  <c r="H1690" i="13"/>
  <c r="J1690" i="13"/>
  <c r="L1690" i="13"/>
  <c r="O1690" i="13" s="1"/>
  <c r="N1690" i="13"/>
  <c r="D1688" i="13"/>
  <c r="F1688" i="13"/>
  <c r="H1688" i="13"/>
  <c r="J1688" i="13"/>
  <c r="L1688" i="13"/>
  <c r="O1688" i="13" s="1"/>
  <c r="N1688" i="13"/>
  <c r="D1686" i="13"/>
  <c r="F1686" i="13"/>
  <c r="H1686" i="13"/>
  <c r="J1686" i="13"/>
  <c r="L1686" i="13"/>
  <c r="O1686" i="13" s="1"/>
  <c r="N1686" i="13"/>
  <c r="D1684" i="13"/>
  <c r="F1684" i="13"/>
  <c r="H1684" i="13"/>
  <c r="J1684" i="13"/>
  <c r="L1684" i="13"/>
  <c r="O1684" i="13" s="1"/>
  <c r="N1684" i="13"/>
  <c r="D1682" i="13"/>
  <c r="F1682" i="13"/>
  <c r="H1682" i="13"/>
  <c r="J1682" i="13"/>
  <c r="L1682" i="13"/>
  <c r="O1682" i="13" s="1"/>
  <c r="N1682" i="13"/>
  <c r="D1680" i="13"/>
  <c r="F1680" i="13"/>
  <c r="H1680" i="13"/>
  <c r="J1680" i="13"/>
  <c r="L1680" i="13"/>
  <c r="O1680" i="13" s="1"/>
  <c r="N1680" i="13"/>
  <c r="D1678" i="13"/>
  <c r="F1678" i="13"/>
  <c r="H1678" i="13"/>
  <c r="J1678" i="13"/>
  <c r="L1678" i="13"/>
  <c r="O1678" i="13" s="1"/>
  <c r="N1678" i="13"/>
  <c r="D1676" i="13"/>
  <c r="F1676" i="13"/>
  <c r="H1676" i="13"/>
  <c r="J1676" i="13"/>
  <c r="L1676" i="13"/>
  <c r="O1676" i="13" s="1"/>
  <c r="N1676" i="13"/>
  <c r="D1674" i="13"/>
  <c r="F1674" i="13"/>
  <c r="H1674" i="13"/>
  <c r="J1674" i="13"/>
  <c r="L1674" i="13"/>
  <c r="O1674" i="13" s="1"/>
  <c r="N1674" i="13"/>
  <c r="D1672" i="13"/>
  <c r="F1672" i="13"/>
  <c r="H1672" i="13"/>
  <c r="J1672" i="13"/>
  <c r="L1672" i="13"/>
  <c r="O1672" i="13" s="1"/>
  <c r="N1672" i="13"/>
  <c r="D1670" i="13"/>
  <c r="F1670" i="13"/>
  <c r="H1670" i="13"/>
  <c r="J1670" i="13"/>
  <c r="L1670" i="13"/>
  <c r="O1670" i="13" s="1"/>
  <c r="N1670" i="13"/>
  <c r="D1668" i="13"/>
  <c r="F1668" i="13"/>
  <c r="H1668" i="13"/>
  <c r="J1668" i="13"/>
  <c r="L1668" i="13"/>
  <c r="O1668" i="13" s="1"/>
  <c r="N1668" i="13"/>
  <c r="D1666" i="13"/>
  <c r="F1666" i="13"/>
  <c r="H1666" i="13"/>
  <c r="J1666" i="13"/>
  <c r="L1666" i="13"/>
  <c r="O1666" i="13" s="1"/>
  <c r="N1666" i="13"/>
  <c r="D1664" i="13"/>
  <c r="F1664" i="13"/>
  <c r="H1664" i="13"/>
  <c r="J1664" i="13"/>
  <c r="L1664" i="13"/>
  <c r="O1664" i="13" s="1"/>
  <c r="N1664" i="13"/>
  <c r="D1662" i="13"/>
  <c r="F1662" i="13"/>
  <c r="H1662" i="13"/>
  <c r="J1662" i="13"/>
  <c r="L1662" i="13"/>
  <c r="O1662" i="13" s="1"/>
  <c r="N1662" i="13"/>
  <c r="D1660" i="13"/>
  <c r="F1660" i="13"/>
  <c r="H1660" i="13"/>
  <c r="J1660" i="13"/>
  <c r="L1660" i="13"/>
  <c r="O1660" i="13" s="1"/>
  <c r="N1660" i="13"/>
  <c r="D1658" i="13"/>
  <c r="F1658" i="13"/>
  <c r="H1658" i="13"/>
  <c r="J1658" i="13"/>
  <c r="L1658" i="13"/>
  <c r="O1658" i="13" s="1"/>
  <c r="N1658" i="13"/>
  <c r="D1656" i="13"/>
  <c r="F1656" i="13"/>
  <c r="H1656" i="13"/>
  <c r="J1656" i="13"/>
  <c r="L1656" i="13"/>
  <c r="O1656" i="13" s="1"/>
  <c r="N1656" i="13"/>
  <c r="D1654" i="13"/>
  <c r="F1654" i="13"/>
  <c r="H1654" i="13"/>
  <c r="J1654" i="13"/>
  <c r="L1654" i="13"/>
  <c r="O1654" i="13" s="1"/>
  <c r="N1654" i="13"/>
  <c r="D1652" i="13"/>
  <c r="F1652" i="13"/>
  <c r="H1652" i="13"/>
  <c r="J1652" i="13"/>
  <c r="L1652" i="13"/>
  <c r="O1652" i="13" s="1"/>
  <c r="N1652" i="13"/>
  <c r="D1650" i="13"/>
  <c r="F1650" i="13"/>
  <c r="H1650" i="13"/>
  <c r="J1650" i="13"/>
  <c r="L1650" i="13"/>
  <c r="O1650" i="13" s="1"/>
  <c r="N1650" i="13"/>
  <c r="D1648" i="13"/>
  <c r="F1648" i="13"/>
  <c r="H1648" i="13"/>
  <c r="J1648" i="13"/>
  <c r="L1648" i="13"/>
  <c r="O1648" i="13" s="1"/>
  <c r="N1648" i="13"/>
  <c r="D1646" i="13"/>
  <c r="F1646" i="13"/>
  <c r="H1646" i="13"/>
  <c r="J1646" i="13"/>
  <c r="L1646" i="13"/>
  <c r="O1646" i="13" s="1"/>
  <c r="N1646" i="13"/>
  <c r="D1644" i="13"/>
  <c r="F1644" i="13"/>
  <c r="H1644" i="13"/>
  <c r="J1644" i="13"/>
  <c r="L1644" i="13"/>
  <c r="O1644" i="13" s="1"/>
  <c r="N1644" i="13"/>
  <c r="D1642" i="13"/>
  <c r="F1642" i="13"/>
  <c r="H1642" i="13"/>
  <c r="J1642" i="13"/>
  <c r="L1642" i="13"/>
  <c r="O1642" i="13" s="1"/>
  <c r="N1642" i="13"/>
  <c r="D1640" i="13"/>
  <c r="F1640" i="13"/>
  <c r="H1640" i="13"/>
  <c r="J1640" i="13"/>
  <c r="L1640" i="13"/>
  <c r="O1640" i="13" s="1"/>
  <c r="N1640" i="13"/>
  <c r="D1638" i="13"/>
  <c r="F1638" i="13"/>
  <c r="H1638" i="13"/>
  <c r="J1638" i="13"/>
  <c r="L1638" i="13"/>
  <c r="O1638" i="13" s="1"/>
  <c r="N1638" i="13"/>
  <c r="D1636" i="13"/>
  <c r="F1636" i="13"/>
  <c r="H1636" i="13"/>
  <c r="J1636" i="13"/>
  <c r="L1636" i="13"/>
  <c r="O1636" i="13" s="1"/>
  <c r="N1636" i="13"/>
  <c r="D1634" i="13"/>
  <c r="F1634" i="13"/>
  <c r="H1634" i="13"/>
  <c r="J1634" i="13"/>
  <c r="L1634" i="13"/>
  <c r="O1634" i="13" s="1"/>
  <c r="N1634" i="13"/>
  <c r="D1632" i="13"/>
  <c r="F1632" i="13"/>
  <c r="H1632" i="13"/>
  <c r="J1632" i="13"/>
  <c r="L1632" i="13"/>
  <c r="O1632" i="13" s="1"/>
  <c r="N1632" i="13"/>
  <c r="D1630" i="13"/>
  <c r="F1630" i="13"/>
  <c r="H1630" i="13"/>
  <c r="J1630" i="13"/>
  <c r="L1630" i="13"/>
  <c r="O1630" i="13" s="1"/>
  <c r="N1630" i="13"/>
  <c r="D1628" i="13"/>
  <c r="F1628" i="13"/>
  <c r="H1628" i="13"/>
  <c r="J1628" i="13"/>
  <c r="L1628" i="13"/>
  <c r="O1628" i="13" s="1"/>
  <c r="N1628" i="13"/>
  <c r="D1626" i="13"/>
  <c r="F1626" i="13"/>
  <c r="H1626" i="13"/>
  <c r="J1626" i="13"/>
  <c r="L1626" i="13"/>
  <c r="O1626" i="13" s="1"/>
  <c r="N1626" i="13"/>
  <c r="D1624" i="13"/>
  <c r="F1624" i="13"/>
  <c r="H1624" i="13"/>
  <c r="J1624" i="13"/>
  <c r="L1624" i="13"/>
  <c r="O1624" i="13" s="1"/>
  <c r="N1624" i="13"/>
  <c r="D1622" i="13"/>
  <c r="F1622" i="13"/>
  <c r="H1622" i="13"/>
  <c r="J1622" i="13"/>
  <c r="L1622" i="13"/>
  <c r="O1622" i="13" s="1"/>
  <c r="N1622" i="13"/>
  <c r="D1620" i="13"/>
  <c r="F1620" i="13"/>
  <c r="H1620" i="13"/>
  <c r="J1620" i="13"/>
  <c r="L1620" i="13"/>
  <c r="O1620" i="13" s="1"/>
  <c r="N1620" i="13"/>
  <c r="D1618" i="13"/>
  <c r="F1618" i="13"/>
  <c r="H1618" i="13"/>
  <c r="J1618" i="13"/>
  <c r="L1618" i="13"/>
  <c r="O1618" i="13" s="1"/>
  <c r="N1618" i="13"/>
  <c r="D1616" i="13"/>
  <c r="F1616" i="13"/>
  <c r="H1616" i="13"/>
  <c r="J1616" i="13"/>
  <c r="L1616" i="13"/>
  <c r="O1616" i="13" s="1"/>
  <c r="N1616" i="13"/>
  <c r="D1614" i="13"/>
  <c r="F1614" i="13"/>
  <c r="H1614" i="13"/>
  <c r="J1614" i="13"/>
  <c r="L1614" i="13"/>
  <c r="O1614" i="13" s="1"/>
  <c r="N1614" i="13"/>
  <c r="D1612" i="13"/>
  <c r="F1612" i="13"/>
  <c r="H1612" i="13"/>
  <c r="J1612" i="13"/>
  <c r="L1612" i="13"/>
  <c r="O1612" i="13" s="1"/>
  <c r="N1612" i="13"/>
  <c r="D1610" i="13"/>
  <c r="F1610" i="13"/>
  <c r="H1610" i="13"/>
  <c r="J1610" i="13"/>
  <c r="L1610" i="13"/>
  <c r="O1610" i="13" s="1"/>
  <c r="N1610" i="13"/>
  <c r="D1608" i="13"/>
  <c r="F1608" i="13"/>
  <c r="H1608" i="13"/>
  <c r="J1608" i="13"/>
  <c r="L1608" i="13"/>
  <c r="O1608" i="13" s="1"/>
  <c r="N1608" i="13"/>
  <c r="D1606" i="13"/>
  <c r="F1606" i="13"/>
  <c r="H1606" i="13"/>
  <c r="J1606" i="13"/>
  <c r="L1606" i="13"/>
  <c r="O1606" i="13" s="1"/>
  <c r="N1606" i="13"/>
  <c r="D1604" i="13"/>
  <c r="F1604" i="13"/>
  <c r="H1604" i="13"/>
  <c r="J1604" i="13"/>
  <c r="L1604" i="13"/>
  <c r="O1604" i="13" s="1"/>
  <c r="N1604" i="13"/>
  <c r="D1602" i="13"/>
  <c r="F1602" i="13"/>
  <c r="H1602" i="13"/>
  <c r="J1602" i="13"/>
  <c r="L1602" i="13"/>
  <c r="O1602" i="13" s="1"/>
  <c r="N1602" i="13"/>
  <c r="D1600" i="13"/>
  <c r="F1600" i="13"/>
  <c r="H1600" i="13"/>
  <c r="J1600" i="13"/>
  <c r="L1600" i="13"/>
  <c r="O1600" i="13" s="1"/>
  <c r="N1600" i="13"/>
  <c r="D1598" i="13"/>
  <c r="F1598" i="13"/>
  <c r="H1598" i="13"/>
  <c r="J1598" i="13"/>
  <c r="L1598" i="13"/>
  <c r="O1598" i="13" s="1"/>
  <c r="N1598" i="13"/>
  <c r="D1596" i="13"/>
  <c r="F1596" i="13"/>
  <c r="H1596" i="13"/>
  <c r="J1596" i="13"/>
  <c r="L1596" i="13"/>
  <c r="O1596" i="13" s="1"/>
  <c r="N1596" i="13"/>
  <c r="D1594" i="13"/>
  <c r="F1594" i="13"/>
  <c r="H1594" i="13"/>
  <c r="J1594" i="13"/>
  <c r="L1594" i="13"/>
  <c r="O1594" i="13" s="1"/>
  <c r="N1594" i="13"/>
  <c r="D1592" i="13"/>
  <c r="F1592" i="13"/>
  <c r="H1592" i="13"/>
  <c r="J1592" i="13"/>
  <c r="L1592" i="13"/>
  <c r="O1592" i="13" s="1"/>
  <c r="N1592" i="13"/>
  <c r="D1590" i="13"/>
  <c r="F1590" i="13"/>
  <c r="H1590" i="13"/>
  <c r="J1590" i="13"/>
  <c r="L1590" i="13"/>
  <c r="O1590" i="13" s="1"/>
  <c r="N1590" i="13"/>
  <c r="D1588" i="13"/>
  <c r="F1588" i="13"/>
  <c r="H1588" i="13"/>
  <c r="J1588" i="13"/>
  <c r="L1588" i="13"/>
  <c r="O1588" i="13" s="1"/>
  <c r="N1588" i="13"/>
  <c r="D1586" i="13"/>
  <c r="F1586" i="13"/>
  <c r="H1586" i="13"/>
  <c r="J1586" i="13"/>
  <c r="L1586" i="13"/>
  <c r="O1586" i="13" s="1"/>
  <c r="N1586" i="13"/>
  <c r="D1584" i="13"/>
  <c r="F1584" i="13"/>
  <c r="H1584" i="13"/>
  <c r="J1584" i="13"/>
  <c r="L1584" i="13"/>
  <c r="O1584" i="13" s="1"/>
  <c r="N1584" i="13"/>
  <c r="D1582" i="13"/>
  <c r="F1582" i="13"/>
  <c r="H1582" i="13"/>
  <c r="J1582" i="13"/>
  <c r="L1582" i="13"/>
  <c r="O1582" i="13" s="1"/>
  <c r="N1582" i="13"/>
  <c r="D1580" i="13"/>
  <c r="F1580" i="13"/>
  <c r="H1580" i="13"/>
  <c r="J1580" i="13"/>
  <c r="L1580" i="13"/>
  <c r="O1580" i="13" s="1"/>
  <c r="N1580" i="13"/>
  <c r="D1578" i="13"/>
  <c r="F1578" i="13"/>
  <c r="H1578" i="13"/>
  <c r="J1578" i="13"/>
  <c r="L1578" i="13"/>
  <c r="O1578" i="13" s="1"/>
  <c r="N1578" i="13"/>
  <c r="D1576" i="13"/>
  <c r="F1576" i="13"/>
  <c r="H1576" i="13"/>
  <c r="J1576" i="13"/>
  <c r="L1576" i="13"/>
  <c r="O1576" i="13" s="1"/>
  <c r="N1576" i="13"/>
  <c r="D1574" i="13"/>
  <c r="F1574" i="13"/>
  <c r="H1574" i="13"/>
  <c r="J1574" i="13"/>
  <c r="L1574" i="13"/>
  <c r="O1574" i="13" s="1"/>
  <c r="N1574" i="13"/>
  <c r="D1572" i="13"/>
  <c r="F1572" i="13"/>
  <c r="H1572" i="13"/>
  <c r="J1572" i="13"/>
  <c r="L1572" i="13"/>
  <c r="O1572" i="13" s="1"/>
  <c r="N1572" i="13"/>
  <c r="D1570" i="13"/>
  <c r="F1570" i="13"/>
  <c r="H1570" i="13"/>
  <c r="J1570" i="13"/>
  <c r="L1570" i="13"/>
  <c r="O1570" i="13" s="1"/>
  <c r="N1570" i="13"/>
  <c r="D1568" i="13"/>
  <c r="F1568" i="13"/>
  <c r="H1568" i="13"/>
  <c r="J1568" i="13"/>
  <c r="L1568" i="13"/>
  <c r="O1568" i="13" s="1"/>
  <c r="N1568" i="13"/>
  <c r="D1566" i="13"/>
  <c r="F1566" i="13"/>
  <c r="H1566" i="13"/>
  <c r="J1566" i="13"/>
  <c r="L1566" i="13"/>
  <c r="O1566" i="13" s="1"/>
  <c r="N1566" i="13"/>
  <c r="D1564" i="13"/>
  <c r="F1564" i="13"/>
  <c r="H1564" i="13"/>
  <c r="J1564" i="13"/>
  <c r="L1564" i="13"/>
  <c r="O1564" i="13" s="1"/>
  <c r="N1564" i="13"/>
  <c r="D1562" i="13"/>
  <c r="F1562" i="13"/>
  <c r="H1562" i="13"/>
  <c r="J1562" i="13"/>
  <c r="L1562" i="13"/>
  <c r="O1562" i="13" s="1"/>
  <c r="N1562" i="13"/>
  <c r="D1560" i="13"/>
  <c r="F1560" i="13"/>
  <c r="H1560" i="13"/>
  <c r="J1560" i="13"/>
  <c r="L1560" i="13"/>
  <c r="O1560" i="13" s="1"/>
  <c r="N1560" i="13"/>
  <c r="D1558" i="13"/>
  <c r="F1558" i="13"/>
  <c r="H1558" i="13"/>
  <c r="J1558" i="13"/>
  <c r="L1558" i="13"/>
  <c r="O1558" i="13" s="1"/>
  <c r="N1558" i="13"/>
  <c r="D1556" i="13"/>
  <c r="F1556" i="13"/>
  <c r="H1556" i="13"/>
  <c r="J1556" i="13"/>
  <c r="L1556" i="13"/>
  <c r="O1556" i="13" s="1"/>
  <c r="N1556" i="13"/>
  <c r="D1554" i="13"/>
  <c r="F1554" i="13"/>
  <c r="H1554" i="13"/>
  <c r="J1554" i="13"/>
  <c r="L1554" i="13"/>
  <c r="O1554" i="13" s="1"/>
  <c r="N1554" i="13"/>
  <c r="D1552" i="13"/>
  <c r="F1552" i="13"/>
  <c r="H1552" i="13"/>
  <c r="J1552" i="13"/>
  <c r="L1552" i="13"/>
  <c r="O1552" i="13" s="1"/>
  <c r="N1552" i="13"/>
  <c r="D1550" i="13"/>
  <c r="F1550" i="13"/>
  <c r="H1550" i="13"/>
  <c r="J1550" i="13"/>
  <c r="L1550" i="13"/>
  <c r="O1550" i="13" s="1"/>
  <c r="N1550" i="13"/>
  <c r="D1548" i="13"/>
  <c r="F1548" i="13"/>
  <c r="H1548" i="13"/>
  <c r="J1548" i="13"/>
  <c r="L1548" i="13"/>
  <c r="O1548" i="13" s="1"/>
  <c r="N1548" i="13"/>
  <c r="D1546" i="13"/>
  <c r="F1546" i="13"/>
  <c r="H1546" i="13"/>
  <c r="J1546" i="13"/>
  <c r="L1546" i="13"/>
  <c r="O1546" i="13" s="1"/>
  <c r="N1546" i="13"/>
  <c r="D1544" i="13"/>
  <c r="F1544" i="13"/>
  <c r="H1544" i="13"/>
  <c r="J1544" i="13"/>
  <c r="L1544" i="13"/>
  <c r="O1544" i="13" s="1"/>
  <c r="N1544" i="13"/>
  <c r="D1542" i="13"/>
  <c r="F1542" i="13"/>
  <c r="H1542" i="13"/>
  <c r="J1542" i="13"/>
  <c r="L1542" i="13"/>
  <c r="O1542" i="13" s="1"/>
  <c r="N1542" i="13"/>
  <c r="D1540" i="13"/>
  <c r="F1540" i="13"/>
  <c r="H1540" i="13"/>
  <c r="J1540" i="13"/>
  <c r="L1540" i="13"/>
  <c r="O1540" i="13" s="1"/>
  <c r="N1540" i="13"/>
  <c r="D1538" i="13"/>
  <c r="F1538" i="13"/>
  <c r="H1538" i="13"/>
  <c r="J1538" i="13"/>
  <c r="L1538" i="13"/>
  <c r="O1538" i="13" s="1"/>
  <c r="N1538" i="13"/>
  <c r="D1536" i="13"/>
  <c r="F1536" i="13"/>
  <c r="H1536" i="13"/>
  <c r="J1536" i="13"/>
  <c r="L1536" i="13"/>
  <c r="O1536" i="13" s="1"/>
  <c r="N1536" i="13"/>
  <c r="D1534" i="13"/>
  <c r="F1534" i="13"/>
  <c r="H1534" i="13"/>
  <c r="J1534" i="13"/>
  <c r="L1534" i="13"/>
  <c r="O1534" i="13" s="1"/>
  <c r="N1534" i="13"/>
  <c r="D1532" i="13"/>
  <c r="F1532" i="13"/>
  <c r="H1532" i="13"/>
  <c r="J1532" i="13"/>
  <c r="L1532" i="13"/>
  <c r="O1532" i="13" s="1"/>
  <c r="N1532" i="13"/>
  <c r="D1530" i="13"/>
  <c r="F1530" i="13"/>
  <c r="H1530" i="13"/>
  <c r="J1530" i="13"/>
  <c r="L1530" i="13"/>
  <c r="O1530" i="13" s="1"/>
  <c r="N1530" i="13"/>
  <c r="D1528" i="13"/>
  <c r="F1528" i="13"/>
  <c r="H1528" i="13"/>
  <c r="J1528" i="13"/>
  <c r="L1528" i="13"/>
  <c r="O1528" i="13" s="1"/>
  <c r="N1528" i="13"/>
  <c r="D1526" i="13"/>
  <c r="F1526" i="13"/>
  <c r="H1526" i="13"/>
  <c r="J1526" i="13"/>
  <c r="L1526" i="13"/>
  <c r="O1526" i="13" s="1"/>
  <c r="N1526" i="13"/>
  <c r="D1524" i="13"/>
  <c r="F1524" i="13"/>
  <c r="H1524" i="13"/>
  <c r="J1524" i="13"/>
  <c r="L1524" i="13"/>
  <c r="O1524" i="13" s="1"/>
  <c r="N1524" i="13"/>
  <c r="D1522" i="13"/>
  <c r="F1522" i="13"/>
  <c r="H1522" i="13"/>
  <c r="J1522" i="13"/>
  <c r="L1522" i="13"/>
  <c r="O1522" i="13" s="1"/>
  <c r="N1522" i="13"/>
  <c r="D1520" i="13"/>
  <c r="F1520" i="13"/>
  <c r="H1520" i="13"/>
  <c r="J1520" i="13"/>
  <c r="L1520" i="13"/>
  <c r="O1520" i="13" s="1"/>
  <c r="N1520" i="13"/>
  <c r="D1518" i="13"/>
  <c r="F1518" i="13"/>
  <c r="H1518" i="13"/>
  <c r="J1518" i="13"/>
  <c r="L1518" i="13"/>
  <c r="O1518" i="13" s="1"/>
  <c r="N1518" i="13"/>
  <c r="D1516" i="13"/>
  <c r="F1516" i="13"/>
  <c r="H1516" i="13"/>
  <c r="J1516" i="13"/>
  <c r="L1516" i="13"/>
  <c r="O1516" i="13" s="1"/>
  <c r="N1516" i="13"/>
  <c r="D1514" i="13"/>
  <c r="F1514" i="13"/>
  <c r="H1514" i="13"/>
  <c r="J1514" i="13"/>
  <c r="L1514" i="13"/>
  <c r="O1514" i="13" s="1"/>
  <c r="N1514" i="13"/>
  <c r="D1512" i="13"/>
  <c r="F1512" i="13"/>
  <c r="H1512" i="13"/>
  <c r="J1512" i="13"/>
  <c r="L1512" i="13"/>
  <c r="O1512" i="13" s="1"/>
  <c r="N1512" i="13"/>
  <c r="D1510" i="13"/>
  <c r="F1510" i="13"/>
  <c r="H1510" i="13"/>
  <c r="J1510" i="13"/>
  <c r="L1510" i="13"/>
  <c r="O1510" i="13" s="1"/>
  <c r="N1510" i="13"/>
  <c r="D1508" i="13"/>
  <c r="F1508" i="13"/>
  <c r="H1508" i="13"/>
  <c r="J1508" i="13"/>
  <c r="L1508" i="13"/>
  <c r="O1508" i="13" s="1"/>
  <c r="N1508" i="13"/>
  <c r="D1506" i="13"/>
  <c r="F1506" i="13"/>
  <c r="H1506" i="13"/>
  <c r="J1506" i="13"/>
  <c r="L1506" i="13"/>
  <c r="O1506" i="13" s="1"/>
  <c r="N1506" i="13"/>
  <c r="D1504" i="13"/>
  <c r="F1504" i="13"/>
  <c r="H1504" i="13"/>
  <c r="J1504" i="13"/>
  <c r="L1504" i="13"/>
  <c r="O1504" i="13" s="1"/>
  <c r="N1504" i="13"/>
  <c r="D1502" i="13"/>
  <c r="F1502" i="13"/>
  <c r="H1502" i="13"/>
  <c r="J1502" i="13"/>
  <c r="L1502" i="13"/>
  <c r="O1502" i="13" s="1"/>
  <c r="N1502" i="13"/>
  <c r="D1500" i="13"/>
  <c r="F1500" i="13"/>
  <c r="H1500" i="13"/>
  <c r="J1500" i="13"/>
  <c r="L1500" i="13"/>
  <c r="O1500" i="13" s="1"/>
  <c r="N1500" i="13"/>
  <c r="D1498" i="13"/>
  <c r="F1498" i="13"/>
  <c r="H1498" i="13"/>
  <c r="J1498" i="13"/>
  <c r="L1498" i="13"/>
  <c r="O1498" i="13" s="1"/>
  <c r="N1498" i="13"/>
  <c r="D1496" i="13"/>
  <c r="F1496" i="13"/>
  <c r="H1496" i="13"/>
  <c r="J1496" i="13"/>
  <c r="L1496" i="13"/>
  <c r="O1496" i="13" s="1"/>
  <c r="N1496" i="13"/>
  <c r="D1494" i="13"/>
  <c r="F1494" i="13"/>
  <c r="H1494" i="13"/>
  <c r="J1494" i="13"/>
  <c r="L1494" i="13"/>
  <c r="O1494" i="13" s="1"/>
  <c r="N1494" i="13"/>
  <c r="D1492" i="13"/>
  <c r="F1492" i="13"/>
  <c r="H1492" i="13"/>
  <c r="J1492" i="13"/>
  <c r="L1492" i="13"/>
  <c r="O1492" i="13" s="1"/>
  <c r="N1492" i="13"/>
  <c r="D1490" i="13"/>
  <c r="F1490" i="13"/>
  <c r="H1490" i="13"/>
  <c r="J1490" i="13"/>
  <c r="L1490" i="13"/>
  <c r="O1490" i="13" s="1"/>
  <c r="N1490" i="13"/>
  <c r="D1488" i="13"/>
  <c r="F1488" i="13"/>
  <c r="H1488" i="13"/>
  <c r="J1488" i="13"/>
  <c r="L1488" i="13"/>
  <c r="O1488" i="13" s="1"/>
  <c r="N1488" i="13"/>
  <c r="D1486" i="13"/>
  <c r="F1486" i="13"/>
  <c r="H1486" i="13"/>
  <c r="J1486" i="13"/>
  <c r="L1486" i="13"/>
  <c r="O1486" i="13" s="1"/>
  <c r="N1486" i="13"/>
  <c r="D1484" i="13"/>
  <c r="F1484" i="13"/>
  <c r="H1484" i="13"/>
  <c r="J1484" i="13"/>
  <c r="L1484" i="13"/>
  <c r="O1484" i="13" s="1"/>
  <c r="N1484" i="13"/>
  <c r="D1482" i="13"/>
  <c r="F1482" i="13"/>
  <c r="H1482" i="13"/>
  <c r="J1482" i="13"/>
  <c r="L1482" i="13"/>
  <c r="O1482" i="13" s="1"/>
  <c r="N1482" i="13"/>
  <c r="D1480" i="13"/>
  <c r="F1480" i="13"/>
  <c r="H1480" i="13"/>
  <c r="J1480" i="13"/>
  <c r="L1480" i="13"/>
  <c r="O1480" i="13" s="1"/>
  <c r="N1480" i="13"/>
  <c r="D1478" i="13"/>
  <c r="F1478" i="13"/>
  <c r="H1478" i="13"/>
  <c r="J1478" i="13"/>
  <c r="L1478" i="13"/>
  <c r="O1478" i="13" s="1"/>
  <c r="N1478" i="13"/>
  <c r="D1476" i="13"/>
  <c r="F1476" i="13"/>
  <c r="H1476" i="13"/>
  <c r="J1476" i="13"/>
  <c r="L1476" i="13"/>
  <c r="O1476" i="13" s="1"/>
  <c r="N1476" i="13"/>
  <c r="D1474" i="13"/>
  <c r="F1474" i="13"/>
  <c r="H1474" i="13"/>
  <c r="J1474" i="13"/>
  <c r="L1474" i="13"/>
  <c r="O1474" i="13" s="1"/>
  <c r="N1474" i="13"/>
  <c r="D1472" i="13"/>
  <c r="F1472" i="13"/>
  <c r="H1472" i="13"/>
  <c r="J1472" i="13"/>
  <c r="L1472" i="13"/>
  <c r="O1472" i="13" s="1"/>
  <c r="N1472" i="13"/>
  <c r="D1470" i="13"/>
  <c r="F1470" i="13"/>
  <c r="H1470" i="13"/>
  <c r="J1470" i="13"/>
  <c r="L1470" i="13"/>
  <c r="O1470" i="13" s="1"/>
  <c r="N1470" i="13"/>
  <c r="D1468" i="13"/>
  <c r="F1468" i="13"/>
  <c r="H1468" i="13"/>
  <c r="J1468" i="13"/>
  <c r="L1468" i="13"/>
  <c r="O1468" i="13" s="1"/>
  <c r="N1468" i="13"/>
  <c r="D1466" i="13"/>
  <c r="F1466" i="13"/>
  <c r="H1466" i="13"/>
  <c r="J1466" i="13"/>
  <c r="L1466" i="13"/>
  <c r="O1466" i="13" s="1"/>
  <c r="N1466" i="13"/>
  <c r="D1464" i="13"/>
  <c r="F1464" i="13"/>
  <c r="H1464" i="13"/>
  <c r="J1464" i="13"/>
  <c r="L1464" i="13"/>
  <c r="O1464" i="13" s="1"/>
  <c r="N1464" i="13"/>
  <c r="D1462" i="13"/>
  <c r="F1462" i="13"/>
  <c r="H1462" i="13"/>
  <c r="J1462" i="13"/>
  <c r="L1462" i="13"/>
  <c r="O1462" i="13" s="1"/>
  <c r="N1462" i="13"/>
  <c r="D1460" i="13"/>
  <c r="F1460" i="13"/>
  <c r="H1460" i="13"/>
  <c r="J1460" i="13"/>
  <c r="L1460" i="13"/>
  <c r="O1460" i="13" s="1"/>
  <c r="N1460" i="13"/>
  <c r="D1458" i="13"/>
  <c r="F1458" i="13"/>
  <c r="H1458" i="13"/>
  <c r="J1458" i="13"/>
  <c r="L1458" i="13"/>
  <c r="O1458" i="13" s="1"/>
  <c r="N1458" i="13"/>
  <c r="D1456" i="13"/>
  <c r="F1456" i="13"/>
  <c r="H1456" i="13"/>
  <c r="J1456" i="13"/>
  <c r="L1456" i="13"/>
  <c r="O1456" i="13" s="1"/>
  <c r="N1456" i="13"/>
  <c r="D1454" i="13"/>
  <c r="F1454" i="13"/>
  <c r="H1454" i="13"/>
  <c r="J1454" i="13"/>
  <c r="L1454" i="13"/>
  <c r="O1454" i="13" s="1"/>
  <c r="N1454" i="13"/>
  <c r="D1452" i="13"/>
  <c r="F1452" i="13"/>
  <c r="H1452" i="13"/>
  <c r="J1452" i="13"/>
  <c r="L1452" i="13"/>
  <c r="O1452" i="13" s="1"/>
  <c r="N1452" i="13"/>
  <c r="D1450" i="13"/>
  <c r="F1450" i="13"/>
  <c r="H1450" i="13"/>
  <c r="J1450" i="13"/>
  <c r="L1450" i="13"/>
  <c r="O1450" i="13" s="1"/>
  <c r="N1450" i="13"/>
  <c r="D1448" i="13"/>
  <c r="F1448" i="13"/>
  <c r="H1448" i="13"/>
  <c r="J1448" i="13"/>
  <c r="L1448" i="13"/>
  <c r="O1448" i="13" s="1"/>
  <c r="N1448" i="13"/>
  <c r="D1446" i="13"/>
  <c r="F1446" i="13"/>
  <c r="H1446" i="13"/>
  <c r="J1446" i="13"/>
  <c r="L1446" i="13"/>
  <c r="O1446" i="13" s="1"/>
  <c r="N1446" i="13"/>
  <c r="D1444" i="13"/>
  <c r="F1444" i="13"/>
  <c r="H1444" i="13"/>
  <c r="J1444" i="13"/>
  <c r="L1444" i="13"/>
  <c r="O1444" i="13" s="1"/>
  <c r="N1444" i="13"/>
  <c r="D1442" i="13"/>
  <c r="F1442" i="13"/>
  <c r="H1442" i="13"/>
  <c r="J1442" i="13"/>
  <c r="L1442" i="13"/>
  <c r="O1442" i="13" s="1"/>
  <c r="N1442" i="13"/>
  <c r="D1440" i="13"/>
  <c r="F1440" i="13"/>
  <c r="H1440" i="13"/>
  <c r="J1440" i="13"/>
  <c r="L1440" i="13"/>
  <c r="O1440" i="13" s="1"/>
  <c r="N1440" i="13"/>
  <c r="D1438" i="13"/>
  <c r="F1438" i="13"/>
  <c r="H1438" i="13"/>
  <c r="J1438" i="13"/>
  <c r="L1438" i="13"/>
  <c r="O1438" i="13" s="1"/>
  <c r="N1438" i="13"/>
  <c r="D1436" i="13"/>
  <c r="F1436" i="13"/>
  <c r="H1436" i="13"/>
  <c r="J1436" i="13"/>
  <c r="L1436" i="13"/>
  <c r="O1436" i="13" s="1"/>
  <c r="N1436" i="13"/>
  <c r="D1434" i="13"/>
  <c r="F1434" i="13"/>
  <c r="H1434" i="13"/>
  <c r="J1434" i="13"/>
  <c r="L1434" i="13"/>
  <c r="O1434" i="13" s="1"/>
  <c r="N1434" i="13"/>
  <c r="D1432" i="13"/>
  <c r="F1432" i="13"/>
  <c r="H1432" i="13"/>
  <c r="J1432" i="13"/>
  <c r="L1432" i="13"/>
  <c r="O1432" i="13" s="1"/>
  <c r="N1432" i="13"/>
  <c r="D1430" i="13"/>
  <c r="F1430" i="13"/>
  <c r="H1430" i="13"/>
  <c r="J1430" i="13"/>
  <c r="L1430" i="13"/>
  <c r="O1430" i="13" s="1"/>
  <c r="N1430" i="13"/>
  <c r="D1428" i="13"/>
  <c r="F1428" i="13"/>
  <c r="H1428" i="13"/>
  <c r="J1428" i="13"/>
  <c r="L1428" i="13"/>
  <c r="O1428" i="13" s="1"/>
  <c r="N1428" i="13"/>
  <c r="D1426" i="13"/>
  <c r="F1426" i="13"/>
  <c r="H1426" i="13"/>
  <c r="J1426" i="13"/>
  <c r="L1426" i="13"/>
  <c r="O1426" i="13" s="1"/>
  <c r="N1426" i="13"/>
  <c r="D1424" i="13"/>
  <c r="F1424" i="13"/>
  <c r="H1424" i="13"/>
  <c r="J1424" i="13"/>
  <c r="L1424" i="13"/>
  <c r="O1424" i="13" s="1"/>
  <c r="N1424" i="13"/>
  <c r="D1422" i="13"/>
  <c r="F1422" i="13"/>
  <c r="H1422" i="13"/>
  <c r="J1422" i="13"/>
  <c r="L1422" i="13"/>
  <c r="O1422" i="13" s="1"/>
  <c r="N1422" i="13"/>
  <c r="D1420" i="13"/>
  <c r="F1420" i="13"/>
  <c r="H1420" i="13"/>
  <c r="J1420" i="13"/>
  <c r="L1420" i="13"/>
  <c r="O1420" i="13" s="1"/>
  <c r="N1420" i="13"/>
  <c r="D1418" i="13"/>
  <c r="F1418" i="13"/>
  <c r="H1418" i="13"/>
  <c r="J1418" i="13"/>
  <c r="L1418" i="13"/>
  <c r="O1418" i="13" s="1"/>
  <c r="N1418" i="13"/>
  <c r="D1416" i="13"/>
  <c r="F1416" i="13"/>
  <c r="H1416" i="13"/>
  <c r="J1416" i="13"/>
  <c r="L1416" i="13"/>
  <c r="O1416" i="13" s="1"/>
  <c r="N1416" i="13"/>
  <c r="D1414" i="13"/>
  <c r="F1414" i="13"/>
  <c r="H1414" i="13"/>
  <c r="J1414" i="13"/>
  <c r="L1414" i="13"/>
  <c r="O1414" i="13" s="1"/>
  <c r="N1414" i="13"/>
  <c r="D1412" i="13"/>
  <c r="F1412" i="13"/>
  <c r="H1412" i="13"/>
  <c r="J1412" i="13"/>
  <c r="L1412" i="13"/>
  <c r="O1412" i="13" s="1"/>
  <c r="N1412" i="13"/>
  <c r="D1410" i="13"/>
  <c r="F1410" i="13"/>
  <c r="H1410" i="13"/>
  <c r="J1410" i="13"/>
  <c r="L1410" i="13"/>
  <c r="O1410" i="13" s="1"/>
  <c r="N1410" i="13"/>
  <c r="D1408" i="13"/>
  <c r="F1408" i="13"/>
  <c r="H1408" i="13"/>
  <c r="J1408" i="13"/>
  <c r="L1408" i="13"/>
  <c r="O1408" i="13" s="1"/>
  <c r="N1408" i="13"/>
  <c r="D1406" i="13"/>
  <c r="F1406" i="13"/>
  <c r="H1406" i="13"/>
  <c r="J1406" i="13"/>
  <c r="L1406" i="13"/>
  <c r="O1406" i="13" s="1"/>
  <c r="N1406" i="13"/>
  <c r="D1404" i="13"/>
  <c r="F1404" i="13"/>
  <c r="H1404" i="13"/>
  <c r="J1404" i="13"/>
  <c r="L1404" i="13"/>
  <c r="O1404" i="13" s="1"/>
  <c r="N1404" i="13"/>
  <c r="D1402" i="13"/>
  <c r="F1402" i="13"/>
  <c r="H1402" i="13"/>
  <c r="J1402" i="13"/>
  <c r="L1402" i="13"/>
  <c r="O1402" i="13" s="1"/>
  <c r="N1402" i="13"/>
  <c r="D1400" i="13"/>
  <c r="F1400" i="13"/>
  <c r="H1400" i="13"/>
  <c r="J1400" i="13"/>
  <c r="L1400" i="13"/>
  <c r="O1400" i="13" s="1"/>
  <c r="N1400" i="13"/>
  <c r="D1398" i="13"/>
  <c r="F1398" i="13"/>
  <c r="H1398" i="13"/>
  <c r="J1398" i="13"/>
  <c r="L1398" i="13"/>
  <c r="O1398" i="13" s="1"/>
  <c r="N1398" i="13"/>
  <c r="D1396" i="13"/>
  <c r="F1396" i="13"/>
  <c r="H1396" i="13"/>
  <c r="J1396" i="13"/>
  <c r="L1396" i="13"/>
  <c r="O1396" i="13" s="1"/>
  <c r="N1396" i="13"/>
  <c r="D1394" i="13"/>
  <c r="F1394" i="13"/>
  <c r="H1394" i="13"/>
  <c r="J1394" i="13"/>
  <c r="L1394" i="13"/>
  <c r="O1394" i="13" s="1"/>
  <c r="N1394" i="13"/>
  <c r="D1392" i="13"/>
  <c r="F1392" i="13"/>
  <c r="H1392" i="13"/>
  <c r="J1392" i="13"/>
  <c r="L1392" i="13"/>
  <c r="O1392" i="13" s="1"/>
  <c r="N1392" i="13"/>
  <c r="D1390" i="13"/>
  <c r="F1390" i="13"/>
  <c r="H1390" i="13"/>
  <c r="J1390" i="13"/>
  <c r="L1390" i="13"/>
  <c r="O1390" i="13" s="1"/>
  <c r="N1390" i="13"/>
  <c r="D1388" i="13"/>
  <c r="F1388" i="13"/>
  <c r="H1388" i="13"/>
  <c r="J1388" i="13"/>
  <c r="L1388" i="13"/>
  <c r="O1388" i="13" s="1"/>
  <c r="N1388" i="13"/>
  <c r="C1386" i="13"/>
  <c r="E1386" i="13"/>
  <c r="G1386" i="13"/>
  <c r="I1386" i="13"/>
  <c r="K1386" i="13"/>
  <c r="D1386" i="13"/>
  <c r="H1386" i="13"/>
  <c r="L1386" i="13"/>
  <c r="O1386" i="13" s="1"/>
  <c r="N1386" i="13"/>
  <c r="C1384" i="13"/>
  <c r="E1384" i="13"/>
  <c r="G1384" i="13"/>
  <c r="I1384" i="13"/>
  <c r="K1384" i="13"/>
  <c r="M1384" i="13"/>
  <c r="D1384" i="13"/>
  <c r="H1384" i="13"/>
  <c r="L1384" i="13"/>
  <c r="O1384" i="13" s="1"/>
  <c r="C1382" i="13"/>
  <c r="E1382" i="13"/>
  <c r="G1382" i="13"/>
  <c r="I1382" i="13"/>
  <c r="K1382" i="13"/>
  <c r="M1382" i="13"/>
  <c r="D1382" i="13"/>
  <c r="H1382" i="13"/>
  <c r="L1382" i="13"/>
  <c r="O1382" i="13" s="1"/>
  <c r="C1380" i="13"/>
  <c r="E1380" i="13"/>
  <c r="G1380" i="13"/>
  <c r="I1380" i="13"/>
  <c r="K1380" i="13"/>
  <c r="M1380" i="13"/>
  <c r="D1380" i="13"/>
  <c r="H1380" i="13"/>
  <c r="L1380" i="13"/>
  <c r="O1380" i="13" s="1"/>
  <c r="C1378" i="13"/>
  <c r="E1378" i="13"/>
  <c r="G1378" i="13"/>
  <c r="I1378" i="13"/>
  <c r="K1378" i="13"/>
  <c r="M1378" i="13"/>
  <c r="D1378" i="13"/>
  <c r="H1378" i="13"/>
  <c r="L1378" i="13"/>
  <c r="O1378" i="13" s="1"/>
  <c r="C1376" i="13"/>
  <c r="E1376" i="13"/>
  <c r="G1376" i="13"/>
  <c r="I1376" i="13"/>
  <c r="K1376" i="13"/>
  <c r="M1376" i="13"/>
  <c r="D1376" i="13"/>
  <c r="H1376" i="13"/>
  <c r="L1376" i="13"/>
  <c r="O1376" i="13" s="1"/>
  <c r="C1374" i="13"/>
  <c r="E1374" i="13"/>
  <c r="G1374" i="13"/>
  <c r="I1374" i="13"/>
  <c r="K1374" i="13"/>
  <c r="M1374" i="13"/>
  <c r="D1374" i="13"/>
  <c r="H1374" i="13"/>
  <c r="L1374" i="13"/>
  <c r="O1374" i="13" s="1"/>
  <c r="C1372" i="13"/>
  <c r="E1372" i="13"/>
  <c r="G1372" i="13"/>
  <c r="I1372" i="13"/>
  <c r="K1372" i="13"/>
  <c r="M1372" i="13"/>
  <c r="D1372" i="13"/>
  <c r="H1372" i="13"/>
  <c r="L1372" i="13"/>
  <c r="O1372" i="13" s="1"/>
  <c r="C1370" i="13"/>
  <c r="E1370" i="13"/>
  <c r="G1370" i="13"/>
  <c r="I1370" i="13"/>
  <c r="K1370" i="13"/>
  <c r="M1370" i="13"/>
  <c r="D1370" i="13"/>
  <c r="H1370" i="13"/>
  <c r="L1370" i="13"/>
  <c r="O1370" i="13" s="1"/>
  <c r="C1368" i="13"/>
  <c r="E1368" i="13"/>
  <c r="G1368" i="13"/>
  <c r="I1368" i="13"/>
  <c r="K1368" i="13"/>
  <c r="M1368" i="13"/>
  <c r="D1368" i="13"/>
  <c r="H1368" i="13"/>
  <c r="L1368" i="13"/>
  <c r="O1368" i="13" s="1"/>
  <c r="C1366" i="13"/>
  <c r="E1366" i="13"/>
  <c r="G1366" i="13"/>
  <c r="I1366" i="13"/>
  <c r="K1366" i="13"/>
  <c r="M1366" i="13"/>
  <c r="D1366" i="13"/>
  <c r="H1366" i="13"/>
  <c r="L1366" i="13"/>
  <c r="O1366" i="13" s="1"/>
  <c r="C1364" i="13"/>
  <c r="E1364" i="13"/>
  <c r="G1364" i="13"/>
  <c r="I1364" i="13"/>
  <c r="K1364" i="13"/>
  <c r="M1364" i="13"/>
  <c r="D1364" i="13"/>
  <c r="H1364" i="13"/>
  <c r="L1364" i="13"/>
  <c r="O1364" i="13" s="1"/>
  <c r="C1362" i="13"/>
  <c r="E1362" i="13"/>
  <c r="G1362" i="13"/>
  <c r="I1362" i="13"/>
  <c r="K1362" i="13"/>
  <c r="M1362" i="13"/>
  <c r="D1362" i="13"/>
  <c r="H1362" i="13"/>
  <c r="L1362" i="13"/>
  <c r="O1362" i="13" s="1"/>
  <c r="C1360" i="13"/>
  <c r="E1360" i="13"/>
  <c r="G1360" i="13"/>
  <c r="I1360" i="13"/>
  <c r="K1360" i="13"/>
  <c r="M1360" i="13"/>
  <c r="D1360" i="13"/>
  <c r="H1360" i="13"/>
  <c r="L1360" i="13"/>
  <c r="O1360" i="13" s="1"/>
  <c r="C1358" i="13"/>
  <c r="E1358" i="13"/>
  <c r="G1358" i="13"/>
  <c r="I1358" i="13"/>
  <c r="K1358" i="13"/>
  <c r="M1358" i="13"/>
  <c r="D1358" i="13"/>
  <c r="H1358" i="13"/>
  <c r="L1358" i="13"/>
  <c r="O1358" i="13" s="1"/>
  <c r="C1356" i="13"/>
  <c r="E1356" i="13"/>
  <c r="G1356" i="13"/>
  <c r="I1356" i="13"/>
  <c r="K1356" i="13"/>
  <c r="M1356" i="13"/>
  <c r="D1356" i="13"/>
  <c r="H1356" i="13"/>
  <c r="L1356" i="13"/>
  <c r="O1356" i="13" s="1"/>
  <c r="C1354" i="13"/>
  <c r="E1354" i="13"/>
  <c r="G1354" i="13"/>
  <c r="I1354" i="13"/>
  <c r="K1354" i="13"/>
  <c r="M1354" i="13"/>
  <c r="D1354" i="13"/>
  <c r="H1354" i="13"/>
  <c r="L1354" i="13"/>
  <c r="O1354" i="13" s="1"/>
  <c r="C1352" i="13"/>
  <c r="E1352" i="13"/>
  <c r="G1352" i="13"/>
  <c r="I1352" i="13"/>
  <c r="K1352" i="13"/>
  <c r="M1352" i="13"/>
  <c r="D1352" i="13"/>
  <c r="H1352" i="13"/>
  <c r="L1352" i="13"/>
  <c r="O1352" i="13" s="1"/>
  <c r="C1350" i="13"/>
  <c r="E1350" i="13"/>
  <c r="G1350" i="13"/>
  <c r="I1350" i="13"/>
  <c r="K1350" i="13"/>
  <c r="M1350" i="13"/>
  <c r="D1350" i="13"/>
  <c r="H1350" i="13"/>
  <c r="L1350" i="13"/>
  <c r="O1350" i="13" s="1"/>
  <c r="C1348" i="13"/>
  <c r="E1348" i="13"/>
  <c r="G1348" i="13"/>
  <c r="I1348" i="13"/>
  <c r="K1348" i="13"/>
  <c r="M1348" i="13"/>
  <c r="D1348" i="13"/>
  <c r="H1348" i="13"/>
  <c r="L1348" i="13"/>
  <c r="O1348" i="13" s="1"/>
  <c r="C1346" i="13"/>
  <c r="E1346" i="13"/>
  <c r="G1346" i="13"/>
  <c r="I1346" i="13"/>
  <c r="K1346" i="13"/>
  <c r="M1346" i="13"/>
  <c r="D1346" i="13"/>
  <c r="H1346" i="13"/>
  <c r="L1346" i="13"/>
  <c r="O1346" i="13" s="1"/>
  <c r="C1344" i="13"/>
  <c r="E1344" i="13"/>
  <c r="G1344" i="13"/>
  <c r="I1344" i="13"/>
  <c r="K1344" i="13"/>
  <c r="M1344" i="13"/>
  <c r="D1344" i="13"/>
  <c r="H1344" i="13"/>
  <c r="L1344" i="13"/>
  <c r="O1344" i="13" s="1"/>
  <c r="C1342" i="13"/>
  <c r="E1342" i="13"/>
  <c r="G1342" i="13"/>
  <c r="I1342" i="13"/>
  <c r="K1342" i="13"/>
  <c r="M1342" i="13"/>
  <c r="D1342" i="13"/>
  <c r="H1342" i="13"/>
  <c r="L1342" i="13"/>
  <c r="O1342" i="13" s="1"/>
  <c r="C1340" i="13"/>
  <c r="E1340" i="13"/>
  <c r="G1340" i="13"/>
  <c r="I1340" i="13"/>
  <c r="K1340" i="13"/>
  <c r="M1340" i="13"/>
  <c r="D1340" i="13"/>
  <c r="H1340" i="13"/>
  <c r="L1340" i="13"/>
  <c r="O1340" i="13" s="1"/>
  <c r="C1338" i="13"/>
  <c r="E1338" i="13"/>
  <c r="G1338" i="13"/>
  <c r="I1338" i="13"/>
  <c r="K1338" i="13"/>
  <c r="M1338" i="13"/>
  <c r="D1338" i="13"/>
  <c r="H1338" i="13"/>
  <c r="L1338" i="13"/>
  <c r="O1338" i="13" s="1"/>
  <c r="C1336" i="13"/>
  <c r="E1336" i="13"/>
  <c r="G1336" i="13"/>
  <c r="I1336" i="13"/>
  <c r="K1336" i="13"/>
  <c r="M1336" i="13"/>
  <c r="D1336" i="13"/>
  <c r="H1336" i="13"/>
  <c r="L1336" i="13"/>
  <c r="O1336" i="13" s="1"/>
  <c r="C1334" i="13"/>
  <c r="E1334" i="13"/>
  <c r="G1334" i="13"/>
  <c r="I1334" i="13"/>
  <c r="K1334" i="13"/>
  <c r="M1334" i="13"/>
  <c r="D1334" i="13"/>
  <c r="H1334" i="13"/>
  <c r="L1334" i="13"/>
  <c r="O1334" i="13" s="1"/>
  <c r="C1332" i="13"/>
  <c r="E1332" i="13"/>
  <c r="G1332" i="13"/>
  <c r="I1332" i="13"/>
  <c r="K1332" i="13"/>
  <c r="M1332" i="13"/>
  <c r="D1332" i="13"/>
  <c r="H1332" i="13"/>
  <c r="L1332" i="13"/>
  <c r="O1332" i="13" s="1"/>
  <c r="C1330" i="13"/>
  <c r="E1330" i="13"/>
  <c r="G1330" i="13"/>
  <c r="I1330" i="13"/>
  <c r="K1330" i="13"/>
  <c r="M1330" i="13"/>
  <c r="D1330" i="13"/>
  <c r="H1330" i="13"/>
  <c r="L1330" i="13"/>
  <c r="O1330" i="13" s="1"/>
  <c r="C1328" i="13"/>
  <c r="E1328" i="13"/>
  <c r="G1328" i="13"/>
  <c r="I1328" i="13"/>
  <c r="K1328" i="13"/>
  <c r="M1328" i="13"/>
  <c r="D1328" i="13"/>
  <c r="H1328" i="13"/>
  <c r="L1328" i="13"/>
  <c r="O1328" i="13" s="1"/>
  <c r="C1326" i="13"/>
  <c r="E1326" i="13"/>
  <c r="G1326" i="13"/>
  <c r="I1326" i="13"/>
  <c r="K1326" i="13"/>
  <c r="M1326" i="13"/>
  <c r="D1326" i="13"/>
  <c r="H1326" i="13"/>
  <c r="L1326" i="13"/>
  <c r="O1326" i="13" s="1"/>
  <c r="C1324" i="13"/>
  <c r="E1324" i="13"/>
  <c r="G1324" i="13"/>
  <c r="I1324" i="13"/>
  <c r="K1324" i="13"/>
  <c r="M1324" i="13"/>
  <c r="D1324" i="13"/>
  <c r="H1324" i="13"/>
  <c r="L1324" i="13"/>
  <c r="O1324" i="13" s="1"/>
  <c r="C1322" i="13"/>
  <c r="E1322" i="13"/>
  <c r="G1322" i="13"/>
  <c r="I1322" i="13"/>
  <c r="K1322" i="13"/>
  <c r="M1322" i="13"/>
  <c r="D1322" i="13"/>
  <c r="H1322" i="13"/>
  <c r="L1322" i="13"/>
  <c r="O1322" i="13" s="1"/>
  <c r="C1320" i="13"/>
  <c r="E1320" i="13"/>
  <c r="G1320" i="13"/>
  <c r="I1320" i="13"/>
  <c r="K1320" i="13"/>
  <c r="M1320" i="13"/>
  <c r="D1320" i="13"/>
  <c r="H1320" i="13"/>
  <c r="L1320" i="13"/>
  <c r="O1320" i="13" s="1"/>
  <c r="C1318" i="13"/>
  <c r="E1318" i="13"/>
  <c r="G1318" i="13"/>
  <c r="I1318" i="13"/>
  <c r="K1318" i="13"/>
  <c r="M1318" i="13"/>
  <c r="D1318" i="13"/>
  <c r="H1318" i="13"/>
  <c r="L1318" i="13"/>
  <c r="O1318" i="13" s="1"/>
  <c r="C1316" i="13"/>
  <c r="E1316" i="13"/>
  <c r="G1316" i="13"/>
  <c r="I1316" i="13"/>
  <c r="K1316" i="13"/>
  <c r="M1316" i="13"/>
  <c r="D1316" i="13"/>
  <c r="H1316" i="13"/>
  <c r="L1316" i="13"/>
  <c r="O1316" i="13" s="1"/>
  <c r="C1314" i="13"/>
  <c r="E1314" i="13"/>
  <c r="G1314" i="13"/>
  <c r="I1314" i="13"/>
  <c r="K1314" i="13"/>
  <c r="M1314" i="13"/>
  <c r="D1314" i="13"/>
  <c r="H1314" i="13"/>
  <c r="L1314" i="13"/>
  <c r="O1314" i="13" s="1"/>
  <c r="C1312" i="13"/>
  <c r="E1312" i="13"/>
  <c r="G1312" i="13"/>
  <c r="I1312" i="13"/>
  <c r="K1312" i="13"/>
  <c r="M1312" i="13"/>
  <c r="D1312" i="13"/>
  <c r="H1312" i="13"/>
  <c r="L1312" i="13"/>
  <c r="O1312" i="13" s="1"/>
  <c r="C1310" i="13"/>
  <c r="E1310" i="13"/>
  <c r="G1310" i="13"/>
  <c r="I1310" i="13"/>
  <c r="K1310" i="13"/>
  <c r="M1310" i="13"/>
  <c r="D1310" i="13"/>
  <c r="H1310" i="13"/>
  <c r="L1310" i="13"/>
  <c r="O1310" i="13" s="1"/>
  <c r="C1308" i="13"/>
  <c r="E1308" i="13"/>
  <c r="G1308" i="13"/>
  <c r="I1308" i="13"/>
  <c r="K1308" i="13"/>
  <c r="M1308" i="13"/>
  <c r="D1308" i="13"/>
  <c r="H1308" i="13"/>
  <c r="L1308" i="13"/>
  <c r="O1308" i="13" s="1"/>
  <c r="C1306" i="13"/>
  <c r="E1306" i="13"/>
  <c r="G1306" i="13"/>
  <c r="I1306" i="13"/>
  <c r="K1306" i="13"/>
  <c r="M1306" i="13"/>
  <c r="D1306" i="13"/>
  <c r="H1306" i="13"/>
  <c r="L1306" i="13"/>
  <c r="O1306" i="13" s="1"/>
  <c r="C1304" i="13"/>
  <c r="E1304" i="13"/>
  <c r="G1304" i="13"/>
  <c r="I1304" i="13"/>
  <c r="K1304" i="13"/>
  <c r="M1304" i="13"/>
  <c r="D1304" i="13"/>
  <c r="H1304" i="13"/>
  <c r="L1304" i="13"/>
  <c r="O1304" i="13" s="1"/>
  <c r="C1302" i="13"/>
  <c r="E1302" i="13"/>
  <c r="G1302" i="13"/>
  <c r="I1302" i="13"/>
  <c r="K1302" i="13"/>
  <c r="M1302" i="13"/>
  <c r="D1302" i="13"/>
  <c r="H1302" i="13"/>
  <c r="L1302" i="13"/>
  <c r="O1302" i="13" s="1"/>
  <c r="C1300" i="13"/>
  <c r="E1300" i="13"/>
  <c r="G1300" i="13"/>
  <c r="I1300" i="13"/>
  <c r="K1300" i="13"/>
  <c r="M1300" i="13"/>
  <c r="D1300" i="13"/>
  <c r="H1300" i="13"/>
  <c r="L1300" i="13"/>
  <c r="O1300" i="13" s="1"/>
  <c r="C1298" i="13"/>
  <c r="E1298" i="13"/>
  <c r="G1298" i="13"/>
  <c r="I1298" i="13"/>
  <c r="K1298" i="13"/>
  <c r="M1298" i="13"/>
  <c r="D1298" i="13"/>
  <c r="H1298" i="13"/>
  <c r="L1298" i="13"/>
  <c r="O1298" i="13" s="1"/>
  <c r="C1296" i="13"/>
  <c r="E1296" i="13"/>
  <c r="G1296" i="13"/>
  <c r="I1296" i="13"/>
  <c r="K1296" i="13"/>
  <c r="M1296" i="13"/>
  <c r="D1296" i="13"/>
  <c r="H1296" i="13"/>
  <c r="L1296" i="13"/>
  <c r="O1296" i="13" s="1"/>
  <c r="C1294" i="13"/>
  <c r="E1294" i="13"/>
  <c r="G1294" i="13"/>
  <c r="I1294" i="13"/>
  <c r="K1294" i="13"/>
  <c r="M1294" i="13"/>
  <c r="D1294" i="13"/>
  <c r="H1294" i="13"/>
  <c r="L1294" i="13"/>
  <c r="O1294" i="13" s="1"/>
  <c r="C1292" i="13"/>
  <c r="E1292" i="13"/>
  <c r="G1292" i="13"/>
  <c r="I1292" i="13"/>
  <c r="K1292" i="13"/>
  <c r="M1292" i="13"/>
  <c r="D1292" i="13"/>
  <c r="H1292" i="13"/>
  <c r="L1292" i="13"/>
  <c r="O1292" i="13" s="1"/>
  <c r="C1290" i="13"/>
  <c r="E1290" i="13"/>
  <c r="G1290" i="13"/>
  <c r="I1290" i="13"/>
  <c r="K1290" i="13"/>
  <c r="M1290" i="13"/>
  <c r="D1290" i="13"/>
  <c r="H1290" i="13"/>
  <c r="L1290" i="13"/>
  <c r="O1290" i="13" s="1"/>
  <c r="C1288" i="13"/>
  <c r="E1288" i="13"/>
  <c r="G1288" i="13"/>
  <c r="I1288" i="13"/>
  <c r="K1288" i="13"/>
  <c r="M1288" i="13"/>
  <c r="D1288" i="13"/>
  <c r="H1288" i="13"/>
  <c r="L1288" i="13"/>
  <c r="O1288" i="13" s="1"/>
  <c r="C1286" i="13"/>
  <c r="E1286" i="13"/>
  <c r="G1286" i="13"/>
  <c r="I1286" i="13"/>
  <c r="K1286" i="13"/>
  <c r="M1286" i="13"/>
  <c r="D1286" i="13"/>
  <c r="H1286" i="13"/>
  <c r="L1286" i="13"/>
  <c r="O1286" i="13" s="1"/>
  <c r="C1284" i="13"/>
  <c r="E1284" i="13"/>
  <c r="G1284" i="13"/>
  <c r="I1284" i="13"/>
  <c r="K1284" i="13"/>
  <c r="M1284" i="13"/>
  <c r="D1284" i="13"/>
  <c r="H1284" i="13"/>
  <c r="L1284" i="13"/>
  <c r="O1284" i="13" s="1"/>
  <c r="C1282" i="13"/>
  <c r="E1282" i="13"/>
  <c r="G1282" i="13"/>
  <c r="I1282" i="13"/>
  <c r="K1282" i="13"/>
  <c r="M1282" i="13"/>
  <c r="D1282" i="13"/>
  <c r="H1282" i="13"/>
  <c r="L1282" i="13"/>
  <c r="O1282" i="13" s="1"/>
  <c r="C1280" i="13"/>
  <c r="E1280" i="13"/>
  <c r="G1280" i="13"/>
  <c r="I1280" i="13"/>
  <c r="K1280" i="13"/>
  <c r="M1280" i="13"/>
  <c r="D1280" i="13"/>
  <c r="H1280" i="13"/>
  <c r="L1280" i="13"/>
  <c r="O1280" i="13" s="1"/>
  <c r="C1278" i="13"/>
  <c r="E1278" i="13"/>
  <c r="G1278" i="13"/>
  <c r="I1278" i="13"/>
  <c r="K1278" i="13"/>
  <c r="M1278" i="13"/>
  <c r="D1278" i="13"/>
  <c r="H1278" i="13"/>
  <c r="L1278" i="13"/>
  <c r="O1278" i="13" s="1"/>
  <c r="C1276" i="13"/>
  <c r="E1276" i="13"/>
  <c r="G1276" i="13"/>
  <c r="I1276" i="13"/>
  <c r="K1276" i="13"/>
  <c r="M1276" i="13"/>
  <c r="D1276" i="13"/>
  <c r="H1276" i="13"/>
  <c r="L1276" i="13"/>
  <c r="O1276" i="13" s="1"/>
  <c r="C1274" i="13"/>
  <c r="E1274" i="13"/>
  <c r="G1274" i="13"/>
  <c r="I1274" i="13"/>
  <c r="K1274" i="13"/>
  <c r="M1274" i="13"/>
  <c r="D1274" i="13"/>
  <c r="H1274" i="13"/>
  <c r="L1274" i="13"/>
  <c r="O1274" i="13" s="1"/>
  <c r="C1272" i="13"/>
  <c r="E1272" i="13"/>
  <c r="G1272" i="13"/>
  <c r="I1272" i="13"/>
  <c r="K1272" i="13"/>
  <c r="M1272" i="13"/>
  <c r="D1272" i="13"/>
  <c r="H1272" i="13"/>
  <c r="L1272" i="13"/>
  <c r="O1272" i="13" s="1"/>
  <c r="C1270" i="13"/>
  <c r="E1270" i="13"/>
  <c r="G1270" i="13"/>
  <c r="I1270" i="13"/>
  <c r="K1270" i="13"/>
  <c r="M1270" i="13"/>
  <c r="D1270" i="13"/>
  <c r="H1270" i="13"/>
  <c r="L1270" i="13"/>
  <c r="O1270" i="13" s="1"/>
  <c r="C1268" i="13"/>
  <c r="E1268" i="13"/>
  <c r="G1268" i="13"/>
  <c r="I1268" i="13"/>
  <c r="K1268" i="13"/>
  <c r="M1268" i="13"/>
  <c r="D1268" i="13"/>
  <c r="H1268" i="13"/>
  <c r="L1268" i="13"/>
  <c r="O1268" i="13" s="1"/>
  <c r="C1266" i="13"/>
  <c r="E1266" i="13"/>
  <c r="G1266" i="13"/>
  <c r="I1266" i="13"/>
  <c r="K1266" i="13"/>
  <c r="M1266" i="13"/>
  <c r="D1266" i="13"/>
  <c r="H1266" i="13"/>
  <c r="L1266" i="13"/>
  <c r="O1266" i="13" s="1"/>
  <c r="C1264" i="13"/>
  <c r="E1264" i="13"/>
  <c r="G1264" i="13"/>
  <c r="I1264" i="13"/>
  <c r="K1264" i="13"/>
  <c r="M1264" i="13"/>
  <c r="D1264" i="13"/>
  <c r="H1264" i="13"/>
  <c r="L1264" i="13"/>
  <c r="O1264" i="13" s="1"/>
  <c r="C1262" i="13"/>
  <c r="E1262" i="13"/>
  <c r="G1262" i="13"/>
  <c r="I1262" i="13"/>
  <c r="K1262" i="13"/>
  <c r="M1262" i="13"/>
  <c r="D1262" i="13"/>
  <c r="H1262" i="13"/>
  <c r="L1262" i="13"/>
  <c r="O1262" i="13" s="1"/>
  <c r="C1260" i="13"/>
  <c r="E1260" i="13"/>
  <c r="G1260" i="13"/>
  <c r="I1260" i="13"/>
  <c r="K1260" i="13"/>
  <c r="M1260" i="13"/>
  <c r="D1260" i="13"/>
  <c r="H1260" i="13"/>
  <c r="L1260" i="13"/>
  <c r="O1260" i="13" s="1"/>
  <c r="C1258" i="13"/>
  <c r="E1258" i="13"/>
  <c r="G1258" i="13"/>
  <c r="I1258" i="13"/>
  <c r="K1258" i="13"/>
  <c r="M1258" i="13"/>
  <c r="D1258" i="13"/>
  <c r="H1258" i="13"/>
  <c r="L1258" i="13"/>
  <c r="O1258" i="13" s="1"/>
  <c r="C1256" i="13"/>
  <c r="E1256" i="13"/>
  <c r="G1256" i="13"/>
  <c r="I1256" i="13"/>
  <c r="K1256" i="13"/>
  <c r="M1256" i="13"/>
  <c r="D1256" i="13"/>
  <c r="H1256" i="13"/>
  <c r="L1256" i="13"/>
  <c r="O1256" i="13" s="1"/>
  <c r="C1254" i="13"/>
  <c r="E1254" i="13"/>
  <c r="G1254" i="13"/>
  <c r="I1254" i="13"/>
  <c r="K1254" i="13"/>
  <c r="M1254" i="13"/>
  <c r="D1254" i="13"/>
  <c r="H1254" i="13"/>
  <c r="L1254" i="13"/>
  <c r="O1254" i="13" s="1"/>
  <c r="C1252" i="13"/>
  <c r="E1252" i="13"/>
  <c r="G1252" i="13"/>
  <c r="I1252" i="13"/>
  <c r="K1252" i="13"/>
  <c r="M1252" i="13"/>
  <c r="D1252" i="13"/>
  <c r="H1252" i="13"/>
  <c r="L1252" i="13"/>
  <c r="O1252" i="13" s="1"/>
  <c r="C1250" i="13"/>
  <c r="E1250" i="13"/>
  <c r="G1250" i="13"/>
  <c r="I1250" i="13"/>
  <c r="K1250" i="13"/>
  <c r="M1250" i="13"/>
  <c r="D1250" i="13"/>
  <c r="H1250" i="13"/>
  <c r="L1250" i="13"/>
  <c r="O1250" i="13" s="1"/>
  <c r="C1248" i="13"/>
  <c r="E1248" i="13"/>
  <c r="G1248" i="13"/>
  <c r="I1248" i="13"/>
  <c r="K1248" i="13"/>
  <c r="M1248" i="13"/>
  <c r="D1248" i="13"/>
  <c r="H1248" i="13"/>
  <c r="L1248" i="13"/>
  <c r="O1248" i="13" s="1"/>
  <c r="C1246" i="13"/>
  <c r="E1246" i="13"/>
  <c r="G1246" i="13"/>
  <c r="I1246" i="13"/>
  <c r="K1246" i="13"/>
  <c r="M1246" i="13"/>
  <c r="D1246" i="13"/>
  <c r="H1246" i="13"/>
  <c r="L1246" i="13"/>
  <c r="O1246" i="13" s="1"/>
  <c r="C1244" i="13"/>
  <c r="E1244" i="13"/>
  <c r="G1244" i="13"/>
  <c r="I1244" i="13"/>
  <c r="K1244" i="13"/>
  <c r="M1244" i="13"/>
  <c r="D1244" i="13"/>
  <c r="H1244" i="13"/>
  <c r="L1244" i="13"/>
  <c r="O1244" i="13" s="1"/>
  <c r="C1242" i="13"/>
  <c r="E1242" i="13"/>
  <c r="G1242" i="13"/>
  <c r="I1242" i="13"/>
  <c r="K1242" i="13"/>
  <c r="M1242" i="13"/>
  <c r="D1242" i="13"/>
  <c r="H1242" i="13"/>
  <c r="L1242" i="13"/>
  <c r="O1242" i="13" s="1"/>
  <c r="C1240" i="13"/>
  <c r="E1240" i="13"/>
  <c r="G1240" i="13"/>
  <c r="I1240" i="13"/>
  <c r="K1240" i="13"/>
  <c r="M1240" i="13"/>
  <c r="D1240" i="13"/>
  <c r="H1240" i="13"/>
  <c r="L1240" i="13"/>
  <c r="O1240" i="13" s="1"/>
  <c r="C1238" i="13"/>
  <c r="E1238" i="13"/>
  <c r="G1238" i="13"/>
  <c r="I1238" i="13"/>
  <c r="K1238" i="13"/>
  <c r="M1238" i="13"/>
  <c r="D1238" i="13"/>
  <c r="H1238" i="13"/>
  <c r="L1238" i="13"/>
  <c r="O1238" i="13" s="1"/>
  <c r="C1236" i="13"/>
  <c r="E1236" i="13"/>
  <c r="G1236" i="13"/>
  <c r="I1236" i="13"/>
  <c r="K1236" i="13"/>
  <c r="M1236" i="13"/>
  <c r="D1236" i="13"/>
  <c r="H1236" i="13"/>
  <c r="L1236" i="13"/>
  <c r="O1236" i="13" s="1"/>
  <c r="C1234" i="13"/>
  <c r="E1234" i="13"/>
  <c r="G1234" i="13"/>
  <c r="I1234" i="13"/>
  <c r="K1234" i="13"/>
  <c r="M1234" i="13"/>
  <c r="D1234" i="13"/>
  <c r="H1234" i="13"/>
  <c r="L1234" i="13"/>
  <c r="O1234" i="13" s="1"/>
  <c r="C1232" i="13"/>
  <c r="E1232" i="13"/>
  <c r="G1232" i="13"/>
  <c r="I1232" i="13"/>
  <c r="K1232" i="13"/>
  <c r="M1232" i="13"/>
  <c r="D1232" i="13"/>
  <c r="H1232" i="13"/>
  <c r="L1232" i="13"/>
  <c r="O1232" i="13" s="1"/>
  <c r="C1230" i="13"/>
  <c r="E1230" i="13"/>
  <c r="G1230" i="13"/>
  <c r="I1230" i="13"/>
  <c r="K1230" i="13"/>
  <c r="M1230" i="13"/>
  <c r="D1230" i="13"/>
  <c r="H1230" i="13"/>
  <c r="L1230" i="13"/>
  <c r="O1230" i="13" s="1"/>
  <c r="C1228" i="13"/>
  <c r="E1228" i="13"/>
  <c r="G1228" i="13"/>
  <c r="I1228" i="13"/>
  <c r="K1228" i="13"/>
  <c r="M1228" i="13"/>
  <c r="D1228" i="13"/>
  <c r="H1228" i="13"/>
  <c r="L1228" i="13"/>
  <c r="O1228" i="13" s="1"/>
  <c r="C1226" i="13"/>
  <c r="E1226" i="13"/>
  <c r="G1226" i="13"/>
  <c r="I1226" i="13"/>
  <c r="K1226" i="13"/>
  <c r="M1226" i="13"/>
  <c r="D1226" i="13"/>
  <c r="H1226" i="13"/>
  <c r="L1226" i="13"/>
  <c r="O1226" i="13" s="1"/>
  <c r="C1224" i="13"/>
  <c r="E1224" i="13"/>
  <c r="G1224" i="13"/>
  <c r="I1224" i="13"/>
  <c r="K1224" i="13"/>
  <c r="M1224" i="13"/>
  <c r="D1224" i="13"/>
  <c r="H1224" i="13"/>
  <c r="L1224" i="13"/>
  <c r="O1224" i="13" s="1"/>
  <c r="C1222" i="13"/>
  <c r="E1222" i="13"/>
  <c r="G1222" i="13"/>
  <c r="I1222" i="13"/>
  <c r="K1222" i="13"/>
  <c r="M1222" i="13"/>
  <c r="D1222" i="13"/>
  <c r="H1222" i="13"/>
  <c r="L1222" i="13"/>
  <c r="O1222" i="13" s="1"/>
  <c r="C1220" i="13"/>
  <c r="E1220" i="13"/>
  <c r="G1220" i="13"/>
  <c r="I1220" i="13"/>
  <c r="K1220" i="13"/>
  <c r="M1220" i="13"/>
  <c r="D1220" i="13"/>
  <c r="H1220" i="13"/>
  <c r="L1220" i="13"/>
  <c r="O1220" i="13" s="1"/>
  <c r="C1218" i="13"/>
  <c r="E1218" i="13"/>
  <c r="G1218" i="13"/>
  <c r="I1218" i="13"/>
  <c r="K1218" i="13"/>
  <c r="M1218" i="13"/>
  <c r="D1218" i="13"/>
  <c r="H1218" i="13"/>
  <c r="L1218" i="13"/>
  <c r="O1218" i="13" s="1"/>
  <c r="C1216" i="13"/>
  <c r="E1216" i="13"/>
  <c r="G1216" i="13"/>
  <c r="I1216" i="13"/>
  <c r="K1216" i="13"/>
  <c r="M1216" i="13"/>
  <c r="D1216" i="13"/>
  <c r="H1216" i="13"/>
  <c r="L1216" i="13"/>
  <c r="O1216" i="13" s="1"/>
  <c r="C1214" i="13"/>
  <c r="E1214" i="13"/>
  <c r="G1214" i="13"/>
  <c r="I1214" i="13"/>
  <c r="K1214" i="13"/>
  <c r="M1214" i="13"/>
  <c r="F1214" i="13"/>
  <c r="J1214" i="13"/>
  <c r="N1214" i="13"/>
  <c r="D1214" i="13"/>
  <c r="L1214" i="13"/>
  <c r="O1214" i="13" s="1"/>
  <c r="C1212" i="13"/>
  <c r="E1212" i="13"/>
  <c r="G1212" i="13"/>
  <c r="I1212" i="13"/>
  <c r="K1212" i="13"/>
  <c r="M1212" i="13"/>
  <c r="F1212" i="13"/>
  <c r="J1212" i="13"/>
  <c r="N1212" i="13"/>
  <c r="D1212" i="13"/>
  <c r="L1212" i="13"/>
  <c r="O1212" i="13" s="1"/>
  <c r="C1210" i="13"/>
  <c r="E1210" i="13"/>
  <c r="G1210" i="13"/>
  <c r="I1210" i="13"/>
  <c r="K1210" i="13"/>
  <c r="M1210" i="13"/>
  <c r="F1210" i="13"/>
  <c r="J1210" i="13"/>
  <c r="N1210" i="13"/>
  <c r="D1210" i="13"/>
  <c r="L1210" i="13"/>
  <c r="O1210" i="13" s="1"/>
  <c r="C1208" i="13"/>
  <c r="E1208" i="13"/>
  <c r="G1208" i="13"/>
  <c r="I1208" i="13"/>
  <c r="K1208" i="13"/>
  <c r="M1208" i="13"/>
  <c r="F1208" i="13"/>
  <c r="J1208" i="13"/>
  <c r="N1208" i="13"/>
  <c r="D1208" i="13"/>
  <c r="L1208" i="13"/>
  <c r="O1208" i="13" s="1"/>
  <c r="C1206" i="13"/>
  <c r="E1206" i="13"/>
  <c r="G1206" i="13"/>
  <c r="I1206" i="13"/>
  <c r="K1206" i="13"/>
  <c r="M1206" i="13"/>
  <c r="F1206" i="13"/>
  <c r="J1206" i="13"/>
  <c r="N1206" i="13"/>
  <c r="D1206" i="13"/>
  <c r="L1206" i="13"/>
  <c r="O1206" i="13" s="1"/>
  <c r="C1204" i="13"/>
  <c r="E1204" i="13"/>
  <c r="G1204" i="13"/>
  <c r="I1204" i="13"/>
  <c r="K1204" i="13"/>
  <c r="M1204" i="13"/>
  <c r="F1204" i="13"/>
  <c r="J1204" i="13"/>
  <c r="N1204" i="13"/>
  <c r="D1204" i="13"/>
  <c r="L1204" i="13"/>
  <c r="O1204" i="13" s="1"/>
  <c r="C1202" i="13"/>
  <c r="E1202" i="13"/>
  <c r="G1202" i="13"/>
  <c r="I1202" i="13"/>
  <c r="K1202" i="13"/>
  <c r="M1202" i="13"/>
  <c r="F1202" i="13"/>
  <c r="J1202" i="13"/>
  <c r="N1202" i="13"/>
  <c r="D1202" i="13"/>
  <c r="L1202" i="13"/>
  <c r="O1202" i="13" s="1"/>
  <c r="C1200" i="13"/>
  <c r="E1200" i="13"/>
  <c r="G1200" i="13"/>
  <c r="I1200" i="13"/>
  <c r="K1200" i="13"/>
  <c r="M1200" i="13"/>
  <c r="F1200" i="13"/>
  <c r="J1200" i="13"/>
  <c r="N1200" i="13"/>
  <c r="D1200" i="13"/>
  <c r="L1200" i="13"/>
  <c r="O1200" i="13" s="1"/>
  <c r="C1198" i="13"/>
  <c r="E1198" i="13"/>
  <c r="G1198" i="13"/>
  <c r="I1198" i="13"/>
  <c r="K1198" i="13"/>
  <c r="M1198" i="13"/>
  <c r="F1198" i="13"/>
  <c r="J1198" i="13"/>
  <c r="N1198" i="13"/>
  <c r="D1198" i="13"/>
  <c r="L1198" i="13"/>
  <c r="O1198" i="13" s="1"/>
  <c r="C1196" i="13"/>
  <c r="E1196" i="13"/>
  <c r="G1196" i="13"/>
  <c r="I1196" i="13"/>
  <c r="K1196" i="13"/>
  <c r="M1196" i="13"/>
  <c r="F1196" i="13"/>
  <c r="J1196" i="13"/>
  <c r="N1196" i="13"/>
  <c r="D1196" i="13"/>
  <c r="L1196" i="13"/>
  <c r="O1196" i="13" s="1"/>
  <c r="C1194" i="13"/>
  <c r="E1194" i="13"/>
  <c r="G1194" i="13"/>
  <c r="I1194" i="13"/>
  <c r="K1194" i="13"/>
  <c r="M1194" i="13"/>
  <c r="F1194" i="13"/>
  <c r="J1194" i="13"/>
  <c r="N1194" i="13"/>
  <c r="D1194" i="13"/>
  <c r="L1194" i="13"/>
  <c r="O1194" i="13" s="1"/>
  <c r="C1192" i="13"/>
  <c r="E1192" i="13"/>
  <c r="G1192" i="13"/>
  <c r="I1192" i="13"/>
  <c r="K1192" i="13"/>
  <c r="M1192" i="13"/>
  <c r="F1192" i="13"/>
  <c r="J1192" i="13"/>
  <c r="N1192" i="13"/>
  <c r="D1192" i="13"/>
  <c r="L1192" i="13"/>
  <c r="O1192" i="13" s="1"/>
  <c r="C1190" i="13"/>
  <c r="E1190" i="13"/>
  <c r="G1190" i="13"/>
  <c r="I1190" i="13"/>
  <c r="K1190" i="13"/>
  <c r="M1190" i="13"/>
  <c r="F1190" i="13"/>
  <c r="J1190" i="13"/>
  <c r="N1190" i="13"/>
  <c r="D1190" i="13"/>
  <c r="L1190" i="13"/>
  <c r="O1190" i="13" s="1"/>
  <c r="C1188" i="13"/>
  <c r="E1188" i="13"/>
  <c r="G1188" i="13"/>
  <c r="I1188" i="13"/>
  <c r="K1188" i="13"/>
  <c r="M1188" i="13"/>
  <c r="F1188" i="13"/>
  <c r="J1188" i="13"/>
  <c r="N1188" i="13"/>
  <c r="D1188" i="13"/>
  <c r="L1188" i="13"/>
  <c r="O1188" i="13" s="1"/>
  <c r="C1186" i="13"/>
  <c r="E1186" i="13"/>
  <c r="G1186" i="13"/>
  <c r="I1186" i="13"/>
  <c r="K1186" i="13"/>
  <c r="M1186" i="13"/>
  <c r="F1186" i="13"/>
  <c r="J1186" i="13"/>
  <c r="N1186" i="13"/>
  <c r="D1186" i="13"/>
  <c r="L1186" i="13"/>
  <c r="O1186" i="13" s="1"/>
  <c r="C1184" i="13"/>
  <c r="E1184" i="13"/>
  <c r="G1184" i="13"/>
  <c r="I1184" i="13"/>
  <c r="K1184" i="13"/>
  <c r="M1184" i="13"/>
  <c r="F1184" i="13"/>
  <c r="J1184" i="13"/>
  <c r="N1184" i="13"/>
  <c r="D1184" i="13"/>
  <c r="L1184" i="13"/>
  <c r="O1184" i="13" s="1"/>
  <c r="C1182" i="13"/>
  <c r="E1182" i="13"/>
  <c r="G1182" i="13"/>
  <c r="I1182" i="13"/>
  <c r="K1182" i="13"/>
  <c r="M1182" i="13"/>
  <c r="F1182" i="13"/>
  <c r="J1182" i="13"/>
  <c r="N1182" i="13"/>
  <c r="D1182" i="13"/>
  <c r="L1182" i="13"/>
  <c r="O1182" i="13" s="1"/>
  <c r="C1180" i="13"/>
  <c r="E1180" i="13"/>
  <c r="G1180" i="13"/>
  <c r="I1180" i="13"/>
  <c r="K1180" i="13"/>
  <c r="M1180" i="13"/>
  <c r="F1180" i="13"/>
  <c r="J1180" i="13"/>
  <c r="N1180" i="13"/>
  <c r="D1180" i="13"/>
  <c r="L1180" i="13"/>
  <c r="O1180" i="13" s="1"/>
  <c r="C1178" i="13"/>
  <c r="E1178" i="13"/>
  <c r="G1178" i="13"/>
  <c r="I1178" i="13"/>
  <c r="K1178" i="13"/>
  <c r="M1178" i="13"/>
  <c r="F1178" i="13"/>
  <c r="J1178" i="13"/>
  <c r="N1178" i="13"/>
  <c r="D1178" i="13"/>
  <c r="L1178" i="13"/>
  <c r="O1178" i="13" s="1"/>
  <c r="C1176" i="13"/>
  <c r="E1176" i="13"/>
  <c r="G1176" i="13"/>
  <c r="I1176" i="13"/>
  <c r="K1176" i="13"/>
  <c r="M1176" i="13"/>
  <c r="F1176" i="13"/>
  <c r="J1176" i="13"/>
  <c r="N1176" i="13"/>
  <c r="D1176" i="13"/>
  <c r="L1176" i="13"/>
  <c r="O1176" i="13" s="1"/>
  <c r="C1174" i="13"/>
  <c r="E1174" i="13"/>
  <c r="G1174" i="13"/>
  <c r="I1174" i="13"/>
  <c r="K1174" i="13"/>
  <c r="M1174" i="13"/>
  <c r="F1174" i="13"/>
  <c r="J1174" i="13"/>
  <c r="N1174" i="13"/>
  <c r="D1174" i="13"/>
  <c r="L1174" i="13"/>
  <c r="O1174" i="13" s="1"/>
  <c r="C1172" i="13"/>
  <c r="E1172" i="13"/>
  <c r="G1172" i="13"/>
  <c r="I1172" i="13"/>
  <c r="K1172" i="13"/>
  <c r="M1172" i="13"/>
  <c r="F1172" i="13"/>
  <c r="J1172" i="13"/>
  <c r="N1172" i="13"/>
  <c r="D1172" i="13"/>
  <c r="L1172" i="13"/>
  <c r="O1172" i="13" s="1"/>
  <c r="C1170" i="13"/>
  <c r="E1170" i="13"/>
  <c r="G1170" i="13"/>
  <c r="I1170" i="13"/>
  <c r="K1170" i="13"/>
  <c r="M1170" i="13"/>
  <c r="F1170" i="13"/>
  <c r="J1170" i="13"/>
  <c r="N1170" i="13"/>
  <c r="D1170" i="13"/>
  <c r="L1170" i="13"/>
  <c r="O1170" i="13" s="1"/>
  <c r="C1168" i="13"/>
  <c r="E1168" i="13"/>
  <c r="G1168" i="13"/>
  <c r="I1168" i="13"/>
  <c r="K1168" i="13"/>
  <c r="M1168" i="13"/>
  <c r="F1168" i="13"/>
  <c r="J1168" i="13"/>
  <c r="N1168" i="13"/>
  <c r="D1168" i="13"/>
  <c r="L1168" i="13"/>
  <c r="O1168" i="13" s="1"/>
  <c r="C1166" i="13"/>
  <c r="E1166" i="13"/>
  <c r="G1166" i="13"/>
  <c r="I1166" i="13"/>
  <c r="K1166" i="13"/>
  <c r="M1166" i="13"/>
  <c r="F1166" i="13"/>
  <c r="J1166" i="13"/>
  <c r="N1166" i="13"/>
  <c r="D1166" i="13"/>
  <c r="L1166" i="13"/>
  <c r="O1166" i="13" s="1"/>
  <c r="C1164" i="13"/>
  <c r="E1164" i="13"/>
  <c r="G1164" i="13"/>
  <c r="I1164" i="13"/>
  <c r="K1164" i="13"/>
  <c r="M1164" i="13"/>
  <c r="F1164" i="13"/>
  <c r="J1164" i="13"/>
  <c r="N1164" i="13"/>
  <c r="D1164" i="13"/>
  <c r="L1164" i="13"/>
  <c r="O1164" i="13" s="1"/>
  <c r="C1162" i="13"/>
  <c r="E1162" i="13"/>
  <c r="G1162" i="13"/>
  <c r="I1162" i="13"/>
  <c r="K1162" i="13"/>
  <c r="M1162" i="13"/>
  <c r="F1162" i="13"/>
  <c r="J1162" i="13"/>
  <c r="N1162" i="13"/>
  <c r="D1162" i="13"/>
  <c r="L1162" i="13"/>
  <c r="O1162" i="13" s="1"/>
  <c r="C1160" i="13"/>
  <c r="E1160" i="13"/>
  <c r="G1160" i="13"/>
  <c r="I1160" i="13"/>
  <c r="K1160" i="13"/>
  <c r="M1160" i="13"/>
  <c r="F1160" i="13"/>
  <c r="J1160" i="13"/>
  <c r="N1160" i="13"/>
  <c r="D1160" i="13"/>
  <c r="L1160" i="13"/>
  <c r="O1160" i="13" s="1"/>
  <c r="C1158" i="13"/>
  <c r="E1158" i="13"/>
  <c r="G1158" i="13"/>
  <c r="I1158" i="13"/>
  <c r="K1158" i="13"/>
  <c r="M1158" i="13"/>
  <c r="F1158" i="13"/>
  <c r="J1158" i="13"/>
  <c r="N1158" i="13"/>
  <c r="D1158" i="13"/>
  <c r="L1158" i="13"/>
  <c r="O1158" i="13" s="1"/>
  <c r="C1156" i="13"/>
  <c r="E1156" i="13"/>
  <c r="G1156" i="13"/>
  <c r="I1156" i="13"/>
  <c r="K1156" i="13"/>
  <c r="M1156" i="13"/>
  <c r="F1156" i="13"/>
  <c r="J1156" i="13"/>
  <c r="N1156" i="13"/>
  <c r="D1156" i="13"/>
  <c r="L1156" i="13"/>
  <c r="O1156" i="13" s="1"/>
  <c r="C1154" i="13"/>
  <c r="E1154" i="13"/>
  <c r="G1154" i="13"/>
  <c r="I1154" i="13"/>
  <c r="K1154" i="13"/>
  <c r="M1154" i="13"/>
  <c r="F1154" i="13"/>
  <c r="J1154" i="13"/>
  <c r="N1154" i="13"/>
  <c r="D1154" i="13"/>
  <c r="L1154" i="13"/>
  <c r="O1154" i="13" s="1"/>
  <c r="C1152" i="13"/>
  <c r="E1152" i="13"/>
  <c r="G1152" i="13"/>
  <c r="I1152" i="13"/>
  <c r="K1152" i="13"/>
  <c r="M1152" i="13"/>
  <c r="F1152" i="13"/>
  <c r="J1152" i="13"/>
  <c r="N1152" i="13"/>
  <c r="D1152" i="13"/>
  <c r="L1152" i="13"/>
  <c r="O1152" i="13" s="1"/>
  <c r="C1150" i="13"/>
  <c r="E1150" i="13"/>
  <c r="G1150" i="13"/>
  <c r="I1150" i="13"/>
  <c r="K1150" i="13"/>
  <c r="M1150" i="13"/>
  <c r="F1150" i="13"/>
  <c r="J1150" i="13"/>
  <c r="N1150" i="13"/>
  <c r="D1150" i="13"/>
  <c r="L1150" i="13"/>
  <c r="O1150" i="13" s="1"/>
  <c r="C1148" i="13"/>
  <c r="E1148" i="13"/>
  <c r="G1148" i="13"/>
  <c r="I1148" i="13"/>
  <c r="K1148" i="13"/>
  <c r="M1148" i="13"/>
  <c r="F1148" i="13"/>
  <c r="J1148" i="13"/>
  <c r="N1148" i="13"/>
  <c r="D1148" i="13"/>
  <c r="L1148" i="13"/>
  <c r="O1148" i="13" s="1"/>
  <c r="C1146" i="13"/>
  <c r="E1146" i="13"/>
  <c r="G1146" i="13"/>
  <c r="I1146" i="13"/>
  <c r="K1146" i="13"/>
  <c r="M1146" i="13"/>
  <c r="F1146" i="13"/>
  <c r="J1146" i="13"/>
  <c r="N1146" i="13"/>
  <c r="D1146" i="13"/>
  <c r="L1146" i="13"/>
  <c r="O1146" i="13" s="1"/>
  <c r="C1144" i="13"/>
  <c r="E1144" i="13"/>
  <c r="G1144" i="13"/>
  <c r="I1144" i="13"/>
  <c r="K1144" i="13"/>
  <c r="M1144" i="13"/>
  <c r="F1144" i="13"/>
  <c r="J1144" i="13"/>
  <c r="N1144" i="13"/>
  <c r="D1144" i="13"/>
  <c r="L1144" i="13"/>
  <c r="O1144" i="13" s="1"/>
  <c r="C1142" i="13"/>
  <c r="E1142" i="13"/>
  <c r="G1142" i="13"/>
  <c r="I1142" i="13"/>
  <c r="K1142" i="13"/>
  <c r="M1142" i="13"/>
  <c r="F1142" i="13"/>
  <c r="J1142" i="13"/>
  <c r="N1142" i="13"/>
  <c r="D1142" i="13"/>
  <c r="L1142" i="13"/>
  <c r="O1142" i="13" s="1"/>
  <c r="C1140" i="13"/>
  <c r="E1140" i="13"/>
  <c r="G1140" i="13"/>
  <c r="I1140" i="13"/>
  <c r="K1140" i="13"/>
  <c r="M1140" i="13"/>
  <c r="F1140" i="13"/>
  <c r="J1140" i="13"/>
  <c r="N1140" i="13"/>
  <c r="D1140" i="13"/>
  <c r="L1140" i="13"/>
  <c r="O1140" i="13" s="1"/>
  <c r="C1138" i="13"/>
  <c r="E1138" i="13"/>
  <c r="G1138" i="13"/>
  <c r="I1138" i="13"/>
  <c r="K1138" i="13"/>
  <c r="M1138" i="13"/>
  <c r="F1138" i="13"/>
  <c r="J1138" i="13"/>
  <c r="N1138" i="13"/>
  <c r="D1138" i="13"/>
  <c r="L1138" i="13"/>
  <c r="O1138" i="13" s="1"/>
  <c r="C1136" i="13"/>
  <c r="E1136" i="13"/>
  <c r="G1136" i="13"/>
  <c r="I1136" i="13"/>
  <c r="K1136" i="13"/>
  <c r="M1136" i="13"/>
  <c r="F1136" i="13"/>
  <c r="J1136" i="13"/>
  <c r="N1136" i="13"/>
  <c r="D1136" i="13"/>
  <c r="L1136" i="13"/>
  <c r="O1136" i="13" s="1"/>
  <c r="C1134" i="13"/>
  <c r="E1134" i="13"/>
  <c r="G1134" i="13"/>
  <c r="I1134" i="13"/>
  <c r="K1134" i="13"/>
  <c r="M1134" i="13"/>
  <c r="F1134" i="13"/>
  <c r="J1134" i="13"/>
  <c r="N1134" i="13"/>
  <c r="D1134" i="13"/>
  <c r="L1134" i="13"/>
  <c r="O1134" i="13" s="1"/>
  <c r="C1132" i="13"/>
  <c r="E1132" i="13"/>
  <c r="G1132" i="13"/>
  <c r="I1132" i="13"/>
  <c r="K1132" i="13"/>
  <c r="M1132" i="13"/>
  <c r="F1132" i="13"/>
  <c r="J1132" i="13"/>
  <c r="N1132" i="13"/>
  <c r="D1132" i="13"/>
  <c r="L1132" i="13"/>
  <c r="O1132" i="13" s="1"/>
  <c r="D1130" i="13"/>
  <c r="F1130" i="13"/>
  <c r="H1130" i="13"/>
  <c r="J1130" i="13"/>
  <c r="L1130" i="13"/>
  <c r="O1130" i="13" s="1"/>
  <c r="E1130" i="13"/>
  <c r="I1130" i="13"/>
  <c r="M1130" i="13"/>
  <c r="G1130" i="13"/>
  <c r="N1130" i="13"/>
  <c r="K1130" i="13"/>
  <c r="D1128" i="13"/>
  <c r="F1128" i="13"/>
  <c r="H1128" i="13"/>
  <c r="J1128" i="13"/>
  <c r="L1128" i="13"/>
  <c r="O1128" i="13" s="1"/>
  <c r="N1128" i="13"/>
  <c r="E1128" i="13"/>
  <c r="I1128" i="13"/>
  <c r="M1128" i="13"/>
  <c r="G1128" i="13"/>
  <c r="C1128" i="13"/>
  <c r="D1126" i="13"/>
  <c r="F1126" i="13"/>
  <c r="H1126" i="13"/>
  <c r="J1126" i="13"/>
  <c r="L1126" i="13"/>
  <c r="O1126" i="13" s="1"/>
  <c r="N1126" i="13"/>
  <c r="E1126" i="13"/>
  <c r="I1126" i="13"/>
  <c r="M1126" i="13"/>
  <c r="G1126" i="13"/>
  <c r="K1126" i="13"/>
  <c r="D1124" i="13"/>
  <c r="F1124" i="13"/>
  <c r="H1124" i="13"/>
  <c r="J1124" i="13"/>
  <c r="L1124" i="13"/>
  <c r="O1124" i="13" s="1"/>
  <c r="N1124" i="13"/>
  <c r="E1124" i="13"/>
  <c r="I1124" i="13"/>
  <c r="M1124" i="13"/>
  <c r="G1124" i="13"/>
  <c r="C1124" i="13"/>
  <c r="D1122" i="13"/>
  <c r="F1122" i="13"/>
  <c r="H1122" i="13"/>
  <c r="J1122" i="13"/>
  <c r="L1122" i="13"/>
  <c r="O1122" i="13" s="1"/>
  <c r="N1122" i="13"/>
  <c r="E1122" i="13"/>
  <c r="I1122" i="13"/>
  <c r="M1122" i="13"/>
  <c r="G1122" i="13"/>
  <c r="K1122" i="13"/>
  <c r="D1120" i="13"/>
  <c r="F1120" i="13"/>
  <c r="H1120" i="13"/>
  <c r="J1120" i="13"/>
  <c r="L1120" i="13"/>
  <c r="O1120" i="13" s="1"/>
  <c r="N1120" i="13"/>
  <c r="E1120" i="13"/>
  <c r="I1120" i="13"/>
  <c r="M1120" i="13"/>
  <c r="G1120" i="13"/>
  <c r="C1120" i="13"/>
  <c r="D1118" i="13"/>
  <c r="F1118" i="13"/>
  <c r="H1118" i="13"/>
  <c r="J1118" i="13"/>
  <c r="L1118" i="13"/>
  <c r="O1118" i="13" s="1"/>
  <c r="N1118" i="13"/>
  <c r="E1118" i="13"/>
  <c r="I1118" i="13"/>
  <c r="M1118" i="13"/>
  <c r="G1118" i="13"/>
  <c r="K1118" i="13"/>
  <c r="D1116" i="13"/>
  <c r="F1116" i="13"/>
  <c r="H1116" i="13"/>
  <c r="J1116" i="13"/>
  <c r="L1116" i="13"/>
  <c r="O1116" i="13" s="1"/>
  <c r="N1116" i="13"/>
  <c r="E1116" i="13"/>
  <c r="I1116" i="13"/>
  <c r="M1116" i="13"/>
  <c r="G1116" i="13"/>
  <c r="C1116" i="13"/>
  <c r="D1114" i="13"/>
  <c r="F1114" i="13"/>
  <c r="H1114" i="13"/>
  <c r="J1114" i="13"/>
  <c r="L1114" i="13"/>
  <c r="O1114" i="13" s="1"/>
  <c r="N1114" i="13"/>
  <c r="E1114" i="13"/>
  <c r="I1114" i="13"/>
  <c r="M1114" i="13"/>
  <c r="G1114" i="13"/>
  <c r="K1114" i="13"/>
  <c r="D1112" i="13"/>
  <c r="F1112" i="13"/>
  <c r="H1112" i="13"/>
  <c r="J1112" i="13"/>
  <c r="L1112" i="13"/>
  <c r="O1112" i="13" s="1"/>
  <c r="N1112" i="13"/>
  <c r="E1112" i="13"/>
  <c r="I1112" i="13"/>
  <c r="M1112" i="13"/>
  <c r="G1112" i="13"/>
  <c r="C1112" i="13"/>
  <c r="D1110" i="13"/>
  <c r="F1110" i="13"/>
  <c r="H1110" i="13"/>
  <c r="J1110" i="13"/>
  <c r="L1110" i="13"/>
  <c r="O1110" i="13" s="1"/>
  <c r="N1110" i="13"/>
  <c r="E1110" i="13"/>
  <c r="I1110" i="13"/>
  <c r="M1110" i="13"/>
  <c r="G1110" i="13"/>
  <c r="K1110" i="13"/>
  <c r="D1108" i="13"/>
  <c r="F1108" i="13"/>
  <c r="H1108" i="13"/>
  <c r="J1108" i="13"/>
  <c r="L1108" i="13"/>
  <c r="O1108" i="13" s="1"/>
  <c r="N1108" i="13"/>
  <c r="E1108" i="13"/>
  <c r="I1108" i="13"/>
  <c r="M1108" i="13"/>
  <c r="G1108" i="13"/>
  <c r="C1108" i="13"/>
  <c r="D1106" i="13"/>
  <c r="F1106" i="13"/>
  <c r="H1106" i="13"/>
  <c r="J1106" i="13"/>
  <c r="L1106" i="13"/>
  <c r="O1106" i="13" s="1"/>
  <c r="N1106" i="13"/>
  <c r="E1106" i="13"/>
  <c r="I1106" i="13"/>
  <c r="M1106" i="13"/>
  <c r="G1106" i="13"/>
  <c r="K1106" i="13"/>
  <c r="D1104" i="13"/>
  <c r="F1104" i="13"/>
  <c r="H1104" i="13"/>
  <c r="J1104" i="13"/>
  <c r="L1104" i="13"/>
  <c r="O1104" i="13" s="1"/>
  <c r="N1104" i="13"/>
  <c r="E1104" i="13"/>
  <c r="I1104" i="13"/>
  <c r="M1104" i="13"/>
  <c r="G1104" i="13"/>
  <c r="C1104" i="13"/>
  <c r="D1102" i="13"/>
  <c r="F1102" i="13"/>
  <c r="H1102" i="13"/>
  <c r="J1102" i="13"/>
  <c r="L1102" i="13"/>
  <c r="O1102" i="13" s="1"/>
  <c r="N1102" i="13"/>
  <c r="E1102" i="13"/>
  <c r="I1102" i="13"/>
  <c r="M1102" i="13"/>
  <c r="G1102" i="13"/>
  <c r="K1102" i="13"/>
  <c r="D1100" i="13"/>
  <c r="F1100" i="13"/>
  <c r="H1100" i="13"/>
  <c r="J1100" i="13"/>
  <c r="L1100" i="13"/>
  <c r="O1100" i="13" s="1"/>
  <c r="N1100" i="13"/>
  <c r="E1100" i="13"/>
  <c r="I1100" i="13"/>
  <c r="M1100" i="13"/>
  <c r="G1100" i="13"/>
  <c r="C1100" i="13"/>
  <c r="D1098" i="13"/>
  <c r="F1098" i="13"/>
  <c r="H1098" i="13"/>
  <c r="J1098" i="13"/>
  <c r="L1098" i="13"/>
  <c r="O1098" i="13" s="1"/>
  <c r="N1098" i="13"/>
  <c r="E1098" i="13"/>
  <c r="I1098" i="13"/>
  <c r="M1098" i="13"/>
  <c r="G1098" i="13"/>
  <c r="K1098" i="13"/>
  <c r="D1096" i="13"/>
  <c r="F1096" i="13"/>
  <c r="H1096" i="13"/>
  <c r="J1096" i="13"/>
  <c r="L1096" i="13"/>
  <c r="O1096" i="13" s="1"/>
  <c r="N1096" i="13"/>
  <c r="E1096" i="13"/>
  <c r="I1096" i="13"/>
  <c r="M1096" i="13"/>
  <c r="G1096" i="13"/>
  <c r="C1096" i="13"/>
  <c r="D1094" i="13"/>
  <c r="F1094" i="13"/>
  <c r="H1094" i="13"/>
  <c r="J1094" i="13"/>
  <c r="L1094" i="13"/>
  <c r="O1094" i="13" s="1"/>
  <c r="N1094" i="13"/>
  <c r="E1094" i="13"/>
  <c r="I1094" i="13"/>
  <c r="M1094" i="13"/>
  <c r="G1094" i="13"/>
  <c r="K1094" i="13"/>
  <c r="D1092" i="13"/>
  <c r="F1092" i="13"/>
  <c r="H1092" i="13"/>
  <c r="J1092" i="13"/>
  <c r="L1092" i="13"/>
  <c r="O1092" i="13" s="1"/>
  <c r="N1092" i="13"/>
  <c r="E1092" i="13"/>
  <c r="I1092" i="13"/>
  <c r="M1092" i="13"/>
  <c r="G1092" i="13"/>
  <c r="C1092" i="13"/>
  <c r="D1090" i="13"/>
  <c r="F1090" i="13"/>
  <c r="H1090" i="13"/>
  <c r="J1090" i="13"/>
  <c r="L1090" i="13"/>
  <c r="O1090" i="13" s="1"/>
  <c r="N1090" i="13"/>
  <c r="E1090" i="13"/>
  <c r="I1090" i="13"/>
  <c r="M1090" i="13"/>
  <c r="G1090" i="13"/>
  <c r="K1090" i="13"/>
  <c r="D1088" i="13"/>
  <c r="C1088" i="13"/>
  <c r="F1088" i="13"/>
  <c r="H1088" i="13"/>
  <c r="J1088" i="13"/>
  <c r="L1088" i="13"/>
  <c r="O1088" i="13" s="1"/>
  <c r="N1088" i="13"/>
  <c r="E1088" i="13"/>
  <c r="I1088" i="13"/>
  <c r="M1088" i="13"/>
  <c r="G1088" i="13"/>
  <c r="D1086" i="13"/>
  <c r="F1086" i="13"/>
  <c r="H1086" i="13"/>
  <c r="J1086" i="13"/>
  <c r="L1086" i="13"/>
  <c r="O1086" i="13" s="1"/>
  <c r="N1086" i="13"/>
  <c r="C1086" i="13"/>
  <c r="G1086" i="13"/>
  <c r="K1086" i="13"/>
  <c r="E1086" i="13"/>
  <c r="M1086" i="13"/>
  <c r="D1084" i="13"/>
  <c r="F1084" i="13"/>
  <c r="H1084" i="13"/>
  <c r="J1084" i="13"/>
  <c r="L1084" i="13"/>
  <c r="O1084" i="13" s="1"/>
  <c r="N1084" i="13"/>
  <c r="C1084" i="13"/>
  <c r="G1084" i="13"/>
  <c r="K1084" i="13"/>
  <c r="E1084" i="13"/>
  <c r="M1084" i="13"/>
  <c r="I1084" i="13"/>
  <c r="D1082" i="13"/>
  <c r="F1082" i="13"/>
  <c r="H1082" i="13"/>
  <c r="J1082" i="13"/>
  <c r="L1082" i="13"/>
  <c r="O1082" i="13" s="1"/>
  <c r="N1082" i="13"/>
  <c r="C1082" i="13"/>
  <c r="G1082" i="13"/>
  <c r="K1082" i="13"/>
  <c r="E1082" i="13"/>
  <c r="M1082" i="13"/>
  <c r="I1082" i="13"/>
  <c r="D1080" i="13"/>
  <c r="F1080" i="13"/>
  <c r="H1080" i="13"/>
  <c r="J1080" i="13"/>
  <c r="L1080" i="13"/>
  <c r="O1080" i="13" s="1"/>
  <c r="N1080" i="13"/>
  <c r="C1080" i="13"/>
  <c r="G1080" i="13"/>
  <c r="K1080" i="13"/>
  <c r="E1080" i="13"/>
  <c r="M1080" i="13"/>
  <c r="I1080" i="13"/>
  <c r="D1078" i="13"/>
  <c r="F1078" i="13"/>
  <c r="H1078" i="13"/>
  <c r="J1078" i="13"/>
  <c r="L1078" i="13"/>
  <c r="O1078" i="13" s="1"/>
  <c r="N1078" i="13"/>
  <c r="C1078" i="13"/>
  <c r="G1078" i="13"/>
  <c r="K1078" i="13"/>
  <c r="E1078" i="13"/>
  <c r="M1078" i="13"/>
  <c r="D1076" i="13"/>
  <c r="F1076" i="13"/>
  <c r="H1076" i="13"/>
  <c r="J1076" i="13"/>
  <c r="L1076" i="13"/>
  <c r="O1076" i="13" s="1"/>
  <c r="N1076" i="13"/>
  <c r="C1076" i="13"/>
  <c r="G1076" i="13"/>
  <c r="K1076" i="13"/>
  <c r="E1076" i="13"/>
  <c r="M1076" i="13"/>
  <c r="I1076" i="13"/>
  <c r="D1074" i="13"/>
  <c r="F1074" i="13"/>
  <c r="H1074" i="13"/>
  <c r="J1074" i="13"/>
  <c r="L1074" i="13"/>
  <c r="O1074" i="13" s="1"/>
  <c r="N1074" i="13"/>
  <c r="C1074" i="13"/>
  <c r="G1074" i="13"/>
  <c r="K1074" i="13"/>
  <c r="E1074" i="13"/>
  <c r="M1074" i="13"/>
  <c r="I1074" i="13"/>
  <c r="D1072" i="13"/>
  <c r="F1072" i="13"/>
  <c r="H1072" i="13"/>
  <c r="J1072" i="13"/>
  <c r="L1072" i="13"/>
  <c r="O1072" i="13" s="1"/>
  <c r="N1072" i="13"/>
  <c r="C1072" i="13"/>
  <c r="G1072" i="13"/>
  <c r="K1072" i="13"/>
  <c r="E1072" i="13"/>
  <c r="M1072" i="13"/>
  <c r="I1072" i="13"/>
  <c r="D1070" i="13"/>
  <c r="F1070" i="13"/>
  <c r="H1070" i="13"/>
  <c r="J1070" i="13"/>
  <c r="L1070" i="13"/>
  <c r="O1070" i="13" s="1"/>
  <c r="N1070" i="13"/>
  <c r="C1070" i="13"/>
  <c r="G1070" i="13"/>
  <c r="K1070" i="13"/>
  <c r="E1070" i="13"/>
  <c r="M1070" i="13"/>
  <c r="D1068" i="13"/>
  <c r="F1068" i="13"/>
  <c r="H1068" i="13"/>
  <c r="J1068" i="13"/>
  <c r="L1068" i="13"/>
  <c r="O1068" i="13" s="1"/>
  <c r="N1068" i="13"/>
  <c r="C1068" i="13"/>
  <c r="G1068" i="13"/>
  <c r="K1068" i="13"/>
  <c r="E1068" i="13"/>
  <c r="M1068" i="13"/>
  <c r="I1068" i="13"/>
  <c r="D1066" i="13"/>
  <c r="F1066" i="13"/>
  <c r="H1066" i="13"/>
  <c r="J1066" i="13"/>
  <c r="L1066" i="13"/>
  <c r="O1066" i="13" s="1"/>
  <c r="N1066" i="13"/>
  <c r="C1066" i="13"/>
  <c r="G1066" i="13"/>
  <c r="K1066" i="13"/>
  <c r="E1066" i="13"/>
  <c r="M1066" i="13"/>
  <c r="I1066" i="13"/>
  <c r="D1064" i="13"/>
  <c r="F1064" i="13"/>
  <c r="H1064" i="13"/>
  <c r="J1064" i="13"/>
  <c r="L1064" i="13"/>
  <c r="O1064" i="13" s="1"/>
  <c r="N1064" i="13"/>
  <c r="C1064" i="13"/>
  <c r="G1064" i="13"/>
  <c r="K1064" i="13"/>
  <c r="E1064" i="13"/>
  <c r="M1064" i="13"/>
  <c r="I1064" i="13"/>
  <c r="D1062" i="13"/>
  <c r="F1062" i="13"/>
  <c r="H1062" i="13"/>
  <c r="J1062" i="13"/>
  <c r="L1062" i="13"/>
  <c r="O1062" i="13" s="1"/>
  <c r="N1062" i="13"/>
  <c r="C1062" i="13"/>
  <c r="G1062" i="13"/>
  <c r="K1062" i="13"/>
  <c r="E1062" i="13"/>
  <c r="M1062" i="13"/>
  <c r="C1060" i="13"/>
  <c r="D1060" i="13"/>
  <c r="F1060" i="13"/>
  <c r="H1060" i="13"/>
  <c r="J1060" i="13"/>
  <c r="L1060" i="13"/>
  <c r="O1060" i="13" s="1"/>
  <c r="N1060" i="13"/>
  <c r="G1060" i="13"/>
  <c r="K1060" i="13"/>
  <c r="E1060" i="13"/>
  <c r="M1060" i="13"/>
  <c r="I1060" i="13"/>
  <c r="C1058" i="13"/>
  <c r="E1058" i="13"/>
  <c r="G1058" i="13"/>
  <c r="I1058" i="13"/>
  <c r="K1058" i="13"/>
  <c r="M1058" i="13"/>
  <c r="D1058" i="13"/>
  <c r="F1058" i="13"/>
  <c r="H1058" i="13"/>
  <c r="J1058" i="13"/>
  <c r="L1058" i="13"/>
  <c r="O1058" i="13" s="1"/>
  <c r="N1058" i="13"/>
  <c r="C1056" i="13"/>
  <c r="E1056" i="13"/>
  <c r="G1056" i="13"/>
  <c r="I1056" i="13"/>
  <c r="K1056" i="13"/>
  <c r="M1056" i="13"/>
  <c r="D1056" i="13"/>
  <c r="F1056" i="13"/>
  <c r="H1056" i="13"/>
  <c r="J1056" i="13"/>
  <c r="L1056" i="13"/>
  <c r="O1056" i="13" s="1"/>
  <c r="N1056" i="13"/>
  <c r="C1054" i="13"/>
  <c r="E1054" i="13"/>
  <c r="G1054" i="13"/>
  <c r="I1054" i="13"/>
  <c r="K1054" i="13"/>
  <c r="M1054" i="13"/>
  <c r="D1054" i="13"/>
  <c r="F1054" i="13"/>
  <c r="H1054" i="13"/>
  <c r="J1054" i="13"/>
  <c r="L1054" i="13"/>
  <c r="O1054" i="13" s="1"/>
  <c r="N1054" i="13"/>
  <c r="C1052" i="13"/>
  <c r="E1052" i="13"/>
  <c r="G1052" i="13"/>
  <c r="I1052" i="13"/>
  <c r="K1052" i="13"/>
  <c r="M1052" i="13"/>
  <c r="D1052" i="13"/>
  <c r="F1052" i="13"/>
  <c r="H1052" i="13"/>
  <c r="J1052" i="13"/>
  <c r="L1052" i="13"/>
  <c r="O1052" i="13" s="1"/>
  <c r="N1052" i="13"/>
  <c r="C1050" i="13"/>
  <c r="E1050" i="13"/>
  <c r="G1050" i="13"/>
  <c r="I1050" i="13"/>
  <c r="K1050" i="13"/>
  <c r="M1050" i="13"/>
  <c r="D1050" i="13"/>
  <c r="F1050" i="13"/>
  <c r="H1050" i="13"/>
  <c r="J1050" i="13"/>
  <c r="L1050" i="13"/>
  <c r="O1050" i="13" s="1"/>
  <c r="N1050" i="13"/>
  <c r="C1048" i="13"/>
  <c r="E1048" i="13"/>
  <c r="G1048" i="13"/>
  <c r="I1048" i="13"/>
  <c r="K1048" i="13"/>
  <c r="M1048" i="13"/>
  <c r="D1048" i="13"/>
  <c r="F1048" i="13"/>
  <c r="H1048" i="13"/>
  <c r="J1048" i="13"/>
  <c r="L1048" i="13"/>
  <c r="O1048" i="13" s="1"/>
  <c r="N1048" i="13"/>
  <c r="C1046" i="13"/>
  <c r="E1046" i="13"/>
  <c r="G1046" i="13"/>
  <c r="I1046" i="13"/>
  <c r="K1046" i="13"/>
  <c r="M1046" i="13"/>
  <c r="D1046" i="13"/>
  <c r="F1046" i="13"/>
  <c r="H1046" i="13"/>
  <c r="J1046" i="13"/>
  <c r="L1046" i="13"/>
  <c r="O1046" i="13" s="1"/>
  <c r="N1046" i="13"/>
  <c r="N2028" i="13"/>
  <c r="L2028" i="13"/>
  <c r="O2028" i="13" s="1"/>
  <c r="J2028" i="13"/>
  <c r="H2028" i="13"/>
  <c r="F2028" i="13"/>
  <c r="N2026" i="13"/>
  <c r="L2026" i="13"/>
  <c r="O2026" i="13" s="1"/>
  <c r="J2026" i="13"/>
  <c r="H2026" i="13"/>
  <c r="F2026" i="13"/>
  <c r="N2024" i="13"/>
  <c r="L2024" i="13"/>
  <c r="O2024" i="13" s="1"/>
  <c r="J2024" i="13"/>
  <c r="H2024" i="13"/>
  <c r="F2024" i="13"/>
  <c r="N2022" i="13"/>
  <c r="L2022" i="13"/>
  <c r="O2022" i="13" s="1"/>
  <c r="J2022" i="13"/>
  <c r="H2022" i="13"/>
  <c r="F2022" i="13"/>
  <c r="N2020" i="13"/>
  <c r="L2020" i="13"/>
  <c r="O2020" i="13" s="1"/>
  <c r="J2020" i="13"/>
  <c r="H2020" i="13"/>
  <c r="F2020" i="13"/>
  <c r="N2018" i="13"/>
  <c r="L2018" i="13"/>
  <c r="O2018" i="13" s="1"/>
  <c r="J2018" i="13"/>
  <c r="H2018" i="13"/>
  <c r="F2018" i="13"/>
  <c r="N2016" i="13"/>
  <c r="L2016" i="13"/>
  <c r="O2016" i="13" s="1"/>
  <c r="J2016" i="13"/>
  <c r="H2016" i="13"/>
  <c r="F2016" i="13"/>
  <c r="N2014" i="13"/>
  <c r="L2014" i="13"/>
  <c r="O2014" i="13" s="1"/>
  <c r="J2014" i="13"/>
  <c r="H2014" i="13"/>
  <c r="F2014" i="13"/>
  <c r="N2012" i="13"/>
  <c r="L2012" i="13"/>
  <c r="O2012" i="13" s="1"/>
  <c r="J2012" i="13"/>
  <c r="H2012" i="13"/>
  <c r="F2012" i="13"/>
  <c r="N2010" i="13"/>
  <c r="L2010" i="13"/>
  <c r="O2010" i="13" s="1"/>
  <c r="J2010" i="13"/>
  <c r="H2010" i="13"/>
  <c r="F2010" i="13"/>
  <c r="N2008" i="13"/>
  <c r="L2008" i="13"/>
  <c r="O2008" i="13" s="1"/>
  <c r="J2008" i="13"/>
  <c r="H2008" i="13"/>
  <c r="F2008" i="13"/>
  <c r="N2006" i="13"/>
  <c r="L2006" i="13"/>
  <c r="O2006" i="13" s="1"/>
  <c r="J2006" i="13"/>
  <c r="H2006" i="13"/>
  <c r="F2006" i="13"/>
  <c r="N2004" i="13"/>
  <c r="L2004" i="13"/>
  <c r="O2004" i="13" s="1"/>
  <c r="J2004" i="13"/>
  <c r="H2004" i="13"/>
  <c r="F2004" i="13"/>
  <c r="N2002" i="13"/>
  <c r="L2002" i="13"/>
  <c r="O2002" i="13" s="1"/>
  <c r="J2002" i="13"/>
  <c r="H2002" i="13"/>
  <c r="F2002" i="13"/>
  <c r="N2000" i="13"/>
  <c r="L2000" i="13"/>
  <c r="O2000" i="13" s="1"/>
  <c r="J2000" i="13"/>
  <c r="H2000" i="13"/>
  <c r="F2000" i="13"/>
  <c r="N1998" i="13"/>
  <c r="L1998" i="13"/>
  <c r="O1998" i="13" s="1"/>
  <c r="J1998" i="13"/>
  <c r="H1998" i="13"/>
  <c r="F1998" i="13"/>
  <c r="N1996" i="13"/>
  <c r="L1996" i="13"/>
  <c r="O1996" i="13" s="1"/>
  <c r="J1996" i="13"/>
  <c r="H1996" i="13"/>
  <c r="F1996" i="13"/>
  <c r="N1994" i="13"/>
  <c r="L1994" i="13"/>
  <c r="O1994" i="13" s="1"/>
  <c r="J1994" i="13"/>
  <c r="H1994" i="13"/>
  <c r="F1994" i="13"/>
  <c r="N1992" i="13"/>
  <c r="L1992" i="13"/>
  <c r="O1992" i="13" s="1"/>
  <c r="J1992" i="13"/>
  <c r="H1992" i="13"/>
  <c r="F1992" i="13"/>
  <c r="N1990" i="13"/>
  <c r="L1990" i="13"/>
  <c r="O1990" i="13" s="1"/>
  <c r="J1990" i="13"/>
  <c r="H1990" i="13"/>
  <c r="F1990" i="13"/>
  <c r="N1988" i="13"/>
  <c r="L1988" i="13"/>
  <c r="O1988" i="13" s="1"/>
  <c r="J1988" i="13"/>
  <c r="H1988" i="13"/>
  <c r="F1988" i="13"/>
  <c r="N1986" i="13"/>
  <c r="L1986" i="13"/>
  <c r="O1986" i="13" s="1"/>
  <c r="J1986" i="13"/>
  <c r="H1986" i="13"/>
  <c r="F1986" i="13"/>
  <c r="N1984" i="13"/>
  <c r="L1984" i="13"/>
  <c r="O1984" i="13" s="1"/>
  <c r="J1984" i="13"/>
  <c r="H1984" i="13"/>
  <c r="F1984" i="13"/>
  <c r="N1982" i="13"/>
  <c r="L1982" i="13"/>
  <c r="O1982" i="13" s="1"/>
  <c r="J1982" i="13"/>
  <c r="H1982" i="13"/>
  <c r="F1982" i="13"/>
  <c r="N1980" i="13"/>
  <c r="L1980" i="13"/>
  <c r="O1980" i="13" s="1"/>
  <c r="J1980" i="13"/>
  <c r="H1980" i="13"/>
  <c r="F1980" i="13"/>
  <c r="N1978" i="13"/>
  <c r="L1978" i="13"/>
  <c r="O1978" i="13" s="1"/>
  <c r="J1978" i="13"/>
  <c r="H1978" i="13"/>
  <c r="F1978" i="13"/>
  <c r="N1976" i="13"/>
  <c r="L1976" i="13"/>
  <c r="O1976" i="13" s="1"/>
  <c r="J1976" i="13"/>
  <c r="H1976" i="13"/>
  <c r="F1976" i="13"/>
  <c r="N1974" i="13"/>
  <c r="L1974" i="13"/>
  <c r="O1974" i="13" s="1"/>
  <c r="J1974" i="13"/>
  <c r="H1974" i="13"/>
  <c r="F1974" i="13"/>
  <c r="N1972" i="13"/>
  <c r="L1972" i="13"/>
  <c r="O1972" i="13" s="1"/>
  <c r="J1972" i="13"/>
  <c r="H1972" i="13"/>
  <c r="F1972" i="13"/>
  <c r="N1970" i="13"/>
  <c r="L1970" i="13"/>
  <c r="O1970" i="13" s="1"/>
  <c r="J1970" i="13"/>
  <c r="H1970" i="13"/>
  <c r="F1970" i="13"/>
  <c r="N1968" i="13"/>
  <c r="L1968" i="13"/>
  <c r="O1968" i="13" s="1"/>
  <c r="J1968" i="13"/>
  <c r="H1968" i="13"/>
  <c r="F1968" i="13"/>
  <c r="N1966" i="13"/>
  <c r="L1966" i="13"/>
  <c r="O1966" i="13" s="1"/>
  <c r="J1966" i="13"/>
  <c r="H1966" i="13"/>
  <c r="F1966" i="13"/>
  <c r="N1964" i="13"/>
  <c r="L1964" i="13"/>
  <c r="O1964" i="13" s="1"/>
  <c r="J1964" i="13"/>
  <c r="H1964" i="13"/>
  <c r="F1964" i="13"/>
  <c r="N1962" i="13"/>
  <c r="L1962" i="13"/>
  <c r="O1962" i="13" s="1"/>
  <c r="J1962" i="13"/>
  <c r="H1962" i="13"/>
  <c r="F1962" i="13"/>
  <c r="N1960" i="13"/>
  <c r="L1960" i="13"/>
  <c r="O1960" i="13" s="1"/>
  <c r="J1960" i="13"/>
  <c r="H1960" i="13"/>
  <c r="F1960" i="13"/>
  <c r="N1958" i="13"/>
  <c r="L1958" i="13"/>
  <c r="O1958" i="13" s="1"/>
  <c r="J1958" i="13"/>
  <c r="H1958" i="13"/>
  <c r="F1958" i="13"/>
  <c r="N1956" i="13"/>
  <c r="L1956" i="13"/>
  <c r="O1956" i="13" s="1"/>
  <c r="J1956" i="13"/>
  <c r="H1956" i="13"/>
  <c r="F1956" i="13"/>
  <c r="N1954" i="13"/>
  <c r="L1954" i="13"/>
  <c r="O1954" i="13" s="1"/>
  <c r="J1954" i="13"/>
  <c r="H1954" i="13"/>
  <c r="F1954" i="13"/>
  <c r="N1952" i="13"/>
  <c r="L1952" i="13"/>
  <c r="O1952" i="13" s="1"/>
  <c r="J1952" i="13"/>
  <c r="H1952" i="13"/>
  <c r="F1952" i="13"/>
  <c r="N1950" i="13"/>
  <c r="L1950" i="13"/>
  <c r="O1950" i="13" s="1"/>
  <c r="J1950" i="13"/>
  <c r="H1950" i="13"/>
  <c r="F1950" i="13"/>
  <c r="N1948" i="13"/>
  <c r="L1948" i="13"/>
  <c r="O1948" i="13" s="1"/>
  <c r="J1948" i="13"/>
  <c r="H1948" i="13"/>
  <c r="F1948" i="13"/>
  <c r="N1946" i="13"/>
  <c r="L1946" i="13"/>
  <c r="O1946" i="13" s="1"/>
  <c r="J1946" i="13"/>
  <c r="H1946" i="13"/>
  <c r="F1946" i="13"/>
  <c r="N1944" i="13"/>
  <c r="L1944" i="13"/>
  <c r="O1944" i="13" s="1"/>
  <c r="J1944" i="13"/>
  <c r="H1944" i="13"/>
  <c r="F1944" i="13"/>
  <c r="N1942" i="13"/>
  <c r="L1942" i="13"/>
  <c r="O1942" i="13" s="1"/>
  <c r="J1942" i="13"/>
  <c r="H1942" i="13"/>
  <c r="F1942" i="13"/>
  <c r="N1940" i="13"/>
  <c r="L1940" i="13"/>
  <c r="O1940" i="13" s="1"/>
  <c r="J1940" i="13"/>
  <c r="H1940" i="13"/>
  <c r="F1940" i="13"/>
  <c r="N1938" i="13"/>
  <c r="L1938" i="13"/>
  <c r="O1938" i="13" s="1"/>
  <c r="J1938" i="13"/>
  <c r="H1938" i="13"/>
  <c r="F1938" i="13"/>
  <c r="N1936" i="13"/>
  <c r="L1936" i="13"/>
  <c r="O1936" i="13" s="1"/>
  <c r="J1936" i="13"/>
  <c r="H1936" i="13"/>
  <c r="F1936" i="13"/>
  <c r="N1934" i="13"/>
  <c r="L1934" i="13"/>
  <c r="O1934" i="13" s="1"/>
  <c r="J1934" i="13"/>
  <c r="H1934" i="13"/>
  <c r="F1934" i="13"/>
  <c r="N1932" i="13"/>
  <c r="L1932" i="13"/>
  <c r="O1932" i="13" s="1"/>
  <c r="J1932" i="13"/>
  <c r="H1932" i="13"/>
  <c r="F1932" i="13"/>
  <c r="N1930" i="13"/>
  <c r="L1930" i="13"/>
  <c r="O1930" i="13" s="1"/>
  <c r="J1930" i="13"/>
  <c r="H1930" i="13"/>
  <c r="F1930" i="13"/>
  <c r="N1928" i="13"/>
  <c r="L1928" i="13"/>
  <c r="O1928" i="13" s="1"/>
  <c r="J1928" i="13"/>
  <c r="H1928" i="13"/>
  <c r="F1928" i="13"/>
  <c r="N1926" i="13"/>
  <c r="L1926" i="13"/>
  <c r="O1926" i="13" s="1"/>
  <c r="J1926" i="13"/>
  <c r="H1926" i="13"/>
  <c r="F1926" i="13"/>
  <c r="N1924" i="13"/>
  <c r="L1924" i="13"/>
  <c r="O1924" i="13" s="1"/>
  <c r="J1924" i="13"/>
  <c r="H1924" i="13"/>
  <c r="F1924" i="13"/>
  <c r="N1922" i="13"/>
  <c r="L1922" i="13"/>
  <c r="O1922" i="13" s="1"/>
  <c r="J1922" i="13"/>
  <c r="H1922" i="13"/>
  <c r="F1922" i="13"/>
  <c r="N1920" i="13"/>
  <c r="L1920" i="13"/>
  <c r="O1920" i="13" s="1"/>
  <c r="J1920" i="13"/>
  <c r="H1920" i="13"/>
  <c r="F1920" i="13"/>
  <c r="N1918" i="13"/>
  <c r="L1918" i="13"/>
  <c r="O1918" i="13" s="1"/>
  <c r="J1918" i="13"/>
  <c r="H1918" i="13"/>
  <c r="F1918" i="13"/>
  <c r="N1916" i="13"/>
  <c r="L1916" i="13"/>
  <c r="O1916" i="13" s="1"/>
  <c r="J1916" i="13"/>
  <c r="H1916" i="13"/>
  <c r="F1916" i="13"/>
  <c r="N1914" i="13"/>
  <c r="L1914" i="13"/>
  <c r="O1914" i="13" s="1"/>
  <c r="J1914" i="13"/>
  <c r="H1914" i="13"/>
  <c r="F1914" i="13"/>
  <c r="N1912" i="13"/>
  <c r="L1912" i="13"/>
  <c r="O1912" i="13" s="1"/>
  <c r="J1912" i="13"/>
  <c r="H1912" i="13"/>
  <c r="F1912" i="13"/>
  <c r="N1910" i="13"/>
  <c r="L1910" i="13"/>
  <c r="O1910" i="13" s="1"/>
  <c r="J1910" i="13"/>
  <c r="H1910" i="13"/>
  <c r="F1910" i="13"/>
  <c r="N1908" i="13"/>
  <c r="L1908" i="13"/>
  <c r="O1908" i="13" s="1"/>
  <c r="J1908" i="13"/>
  <c r="H1908" i="13"/>
  <c r="F1908" i="13"/>
  <c r="N1906" i="13"/>
  <c r="L1906" i="13"/>
  <c r="O1906" i="13" s="1"/>
  <c r="J1906" i="13"/>
  <c r="H1906" i="13"/>
  <c r="F1906" i="13"/>
  <c r="N1904" i="13"/>
  <c r="L1904" i="13"/>
  <c r="O1904" i="13" s="1"/>
  <c r="J1904" i="13"/>
  <c r="H1904" i="13"/>
  <c r="F1904" i="13"/>
  <c r="N1902" i="13"/>
  <c r="L1902" i="13"/>
  <c r="O1902" i="13" s="1"/>
  <c r="J1902" i="13"/>
  <c r="H1902" i="13"/>
  <c r="F1902" i="13"/>
  <c r="N1900" i="13"/>
  <c r="L1900" i="13"/>
  <c r="O1900" i="13" s="1"/>
  <c r="J1900" i="13"/>
  <c r="H1900" i="13"/>
  <c r="F1900" i="13"/>
  <c r="N1898" i="13"/>
  <c r="L1898" i="13"/>
  <c r="O1898" i="13" s="1"/>
  <c r="J1898" i="13"/>
  <c r="H1898" i="13"/>
  <c r="F1898" i="13"/>
  <c r="N1896" i="13"/>
  <c r="L1896" i="13"/>
  <c r="O1896" i="13" s="1"/>
  <c r="J1896" i="13"/>
  <c r="H1896" i="13"/>
  <c r="F1896" i="13"/>
  <c r="N1894" i="13"/>
  <c r="L1894" i="13"/>
  <c r="O1894" i="13" s="1"/>
  <c r="J1894" i="13"/>
  <c r="H1894" i="13"/>
  <c r="F1894" i="13"/>
  <c r="N1892" i="13"/>
  <c r="L1892" i="13"/>
  <c r="O1892" i="13" s="1"/>
  <c r="J1892" i="13"/>
  <c r="H1892" i="13"/>
  <c r="F1892" i="13"/>
  <c r="N1890" i="13"/>
  <c r="L1890" i="13"/>
  <c r="O1890" i="13" s="1"/>
  <c r="J1890" i="13"/>
  <c r="H1890" i="13"/>
  <c r="F1890" i="13"/>
  <c r="N1888" i="13"/>
  <c r="L1888" i="13"/>
  <c r="O1888" i="13" s="1"/>
  <c r="J1888" i="13"/>
  <c r="H1888" i="13"/>
  <c r="F1888" i="13"/>
  <c r="N1886" i="13"/>
  <c r="L1886" i="13"/>
  <c r="O1886" i="13" s="1"/>
  <c r="J1886" i="13"/>
  <c r="H1886" i="13"/>
  <c r="F1886" i="13"/>
  <c r="N1884" i="13"/>
  <c r="L1884" i="13"/>
  <c r="O1884" i="13" s="1"/>
  <c r="J1884" i="13"/>
  <c r="H1884" i="13"/>
  <c r="F1884" i="13"/>
  <c r="N1882" i="13"/>
  <c r="L1882" i="13"/>
  <c r="O1882" i="13" s="1"/>
  <c r="J1882" i="13"/>
  <c r="H1882" i="13"/>
  <c r="F1882" i="13"/>
  <c r="N1880" i="13"/>
  <c r="L1880" i="13"/>
  <c r="O1880" i="13" s="1"/>
  <c r="J1880" i="13"/>
  <c r="H1880" i="13"/>
  <c r="F1880" i="13"/>
  <c r="N1878" i="13"/>
  <c r="L1878" i="13"/>
  <c r="O1878" i="13" s="1"/>
  <c r="J1878" i="13"/>
  <c r="H1878" i="13"/>
  <c r="F1878" i="13"/>
  <c r="N1876" i="13"/>
  <c r="L1876" i="13"/>
  <c r="O1876" i="13" s="1"/>
  <c r="J1876" i="13"/>
  <c r="H1876" i="13"/>
  <c r="F1876" i="13"/>
  <c r="N1874" i="13"/>
  <c r="L1874" i="13"/>
  <c r="O1874" i="13" s="1"/>
  <c r="J1874" i="13"/>
  <c r="H1874" i="13"/>
  <c r="F1874" i="13"/>
  <c r="N1872" i="13"/>
  <c r="L1872" i="13"/>
  <c r="O1872" i="13" s="1"/>
  <c r="J1872" i="13"/>
  <c r="H1872" i="13"/>
  <c r="F1872" i="13"/>
  <c r="N1870" i="13"/>
  <c r="L1870" i="13"/>
  <c r="O1870" i="13" s="1"/>
  <c r="J1870" i="13"/>
  <c r="H1870" i="13"/>
  <c r="F1870" i="13"/>
  <c r="N1868" i="13"/>
  <c r="L1868" i="13"/>
  <c r="O1868" i="13" s="1"/>
  <c r="J1868" i="13"/>
  <c r="H1868" i="13"/>
  <c r="F1868" i="13"/>
  <c r="N1866" i="13"/>
  <c r="L1866" i="13"/>
  <c r="O1866" i="13" s="1"/>
  <c r="J1866" i="13"/>
  <c r="H1866" i="13"/>
  <c r="F1866" i="13"/>
  <c r="N1864" i="13"/>
  <c r="L1864" i="13"/>
  <c r="O1864" i="13" s="1"/>
  <c r="J1864" i="13"/>
  <c r="H1864" i="13"/>
  <c r="F1864" i="13"/>
  <c r="N1862" i="13"/>
  <c r="L1862" i="13"/>
  <c r="O1862" i="13" s="1"/>
  <c r="J1862" i="13"/>
  <c r="H1862" i="13"/>
  <c r="F1862" i="13"/>
  <c r="N1860" i="13"/>
  <c r="L1860" i="13"/>
  <c r="O1860" i="13" s="1"/>
  <c r="J1860" i="13"/>
  <c r="H1860" i="13"/>
  <c r="F1860" i="13"/>
  <c r="N1858" i="13"/>
  <c r="L1858" i="13"/>
  <c r="O1858" i="13" s="1"/>
  <c r="J1858" i="13"/>
  <c r="H1858" i="13"/>
  <c r="F1858" i="13"/>
  <c r="N1856" i="13"/>
  <c r="L1856" i="13"/>
  <c r="O1856" i="13" s="1"/>
  <c r="J1856" i="13"/>
  <c r="H1856" i="13"/>
  <c r="F1856" i="13"/>
  <c r="N1854" i="13"/>
  <c r="L1854" i="13"/>
  <c r="O1854" i="13" s="1"/>
  <c r="J1854" i="13"/>
  <c r="H1854" i="13"/>
  <c r="F1854" i="13"/>
  <c r="N1852" i="13"/>
  <c r="L1852" i="13"/>
  <c r="O1852" i="13" s="1"/>
  <c r="J1852" i="13"/>
  <c r="H1852" i="13"/>
  <c r="F1852" i="13"/>
  <c r="N1850" i="13"/>
  <c r="L1850" i="13"/>
  <c r="O1850" i="13" s="1"/>
  <c r="J1850" i="13"/>
  <c r="H1850" i="13"/>
  <c r="F1850" i="13"/>
  <c r="N1848" i="13"/>
  <c r="L1848" i="13"/>
  <c r="O1848" i="13" s="1"/>
  <c r="J1848" i="13"/>
  <c r="H1848" i="13"/>
  <c r="F1848" i="13"/>
  <c r="N1846" i="13"/>
  <c r="L1846" i="13"/>
  <c r="O1846" i="13" s="1"/>
  <c r="J1846" i="13"/>
  <c r="H1846" i="13"/>
  <c r="F1846" i="13"/>
  <c r="N1844" i="13"/>
  <c r="L1844" i="13"/>
  <c r="O1844" i="13" s="1"/>
  <c r="J1844" i="13"/>
  <c r="H1844" i="13"/>
  <c r="F1844" i="13"/>
  <c r="N1842" i="13"/>
  <c r="L1842" i="13"/>
  <c r="O1842" i="13" s="1"/>
  <c r="J1842" i="13"/>
  <c r="H1842" i="13"/>
  <c r="F1842" i="13"/>
  <c r="N1840" i="13"/>
  <c r="L1840" i="13"/>
  <c r="O1840" i="13" s="1"/>
  <c r="J1840" i="13"/>
  <c r="H1840" i="13"/>
  <c r="F1840" i="13"/>
  <c r="N1838" i="13"/>
  <c r="L1838" i="13"/>
  <c r="O1838" i="13" s="1"/>
  <c r="J1838" i="13"/>
  <c r="H1838" i="13"/>
  <c r="F1838" i="13"/>
  <c r="N1836" i="13"/>
  <c r="L1836" i="13"/>
  <c r="O1836" i="13" s="1"/>
  <c r="J1836" i="13"/>
  <c r="H1836" i="13"/>
  <c r="F1836" i="13"/>
  <c r="N1834" i="13"/>
  <c r="L1834" i="13"/>
  <c r="O1834" i="13" s="1"/>
  <c r="J1834" i="13"/>
  <c r="H1834" i="13"/>
  <c r="F1834" i="13"/>
  <c r="N1832" i="13"/>
  <c r="L1832" i="13"/>
  <c r="O1832" i="13" s="1"/>
  <c r="J1832" i="13"/>
  <c r="H1832" i="13"/>
  <c r="F1832" i="13"/>
  <c r="N1830" i="13"/>
  <c r="L1830" i="13"/>
  <c r="O1830" i="13" s="1"/>
  <c r="J1830" i="13"/>
  <c r="H1830" i="13"/>
  <c r="F1830" i="13"/>
  <c r="N1828" i="13"/>
  <c r="L1828" i="13"/>
  <c r="O1828" i="13" s="1"/>
  <c r="J1828" i="13"/>
  <c r="H1828" i="13"/>
  <c r="F1828" i="13"/>
  <c r="N1826" i="13"/>
  <c r="L1826" i="13"/>
  <c r="O1826" i="13" s="1"/>
  <c r="J1826" i="13"/>
  <c r="H1826" i="13"/>
  <c r="F1826" i="13"/>
  <c r="N1824" i="13"/>
  <c r="L1824" i="13"/>
  <c r="O1824" i="13" s="1"/>
  <c r="J1824" i="13"/>
  <c r="H1824" i="13"/>
  <c r="F1824" i="13"/>
  <c r="N1822" i="13"/>
  <c r="L1822" i="13"/>
  <c r="O1822" i="13" s="1"/>
  <c r="J1822" i="13"/>
  <c r="H1822" i="13"/>
  <c r="F1822" i="13"/>
  <c r="N1820" i="13"/>
  <c r="L1820" i="13"/>
  <c r="O1820" i="13" s="1"/>
  <c r="J1820" i="13"/>
  <c r="H1820" i="13"/>
  <c r="F1820" i="13"/>
  <c r="N1818" i="13"/>
  <c r="L1818" i="13"/>
  <c r="O1818" i="13" s="1"/>
  <c r="J1818" i="13"/>
  <c r="H1818" i="13"/>
  <c r="F1818" i="13"/>
  <c r="N1816" i="13"/>
  <c r="L1816" i="13"/>
  <c r="O1816" i="13" s="1"/>
  <c r="J1816" i="13"/>
  <c r="H1816" i="13"/>
  <c r="F1816" i="13"/>
  <c r="N1814" i="13"/>
  <c r="L1814" i="13"/>
  <c r="O1814" i="13" s="1"/>
  <c r="J1814" i="13"/>
  <c r="H1814" i="13"/>
  <c r="F1814" i="13"/>
  <c r="N1812" i="13"/>
  <c r="L1812" i="13"/>
  <c r="O1812" i="13" s="1"/>
  <c r="J1812" i="13"/>
  <c r="H1812" i="13"/>
  <c r="F1812" i="13"/>
  <c r="N1810" i="13"/>
  <c r="L1810" i="13"/>
  <c r="O1810" i="13" s="1"/>
  <c r="J1810" i="13"/>
  <c r="H1810" i="13"/>
  <c r="F1810" i="13"/>
  <c r="N1808" i="13"/>
  <c r="L1808" i="13"/>
  <c r="O1808" i="13" s="1"/>
  <c r="J1808" i="13"/>
  <c r="H1808" i="13"/>
  <c r="F1808" i="13"/>
  <c r="N1806" i="13"/>
  <c r="L1806" i="13"/>
  <c r="O1806" i="13" s="1"/>
  <c r="J1806" i="13"/>
  <c r="H1806" i="13"/>
  <c r="F1806" i="13"/>
  <c r="N1804" i="13"/>
  <c r="L1804" i="13"/>
  <c r="O1804" i="13" s="1"/>
  <c r="J1804" i="13"/>
  <c r="H1804" i="13"/>
  <c r="F1804" i="13"/>
  <c r="N1802" i="13"/>
  <c r="L1802" i="13"/>
  <c r="O1802" i="13" s="1"/>
  <c r="J1802" i="13"/>
  <c r="H1802" i="13"/>
  <c r="F1802" i="13"/>
  <c r="N1800" i="13"/>
  <c r="L1800" i="13"/>
  <c r="O1800" i="13" s="1"/>
  <c r="J1800" i="13"/>
  <c r="H1800" i="13"/>
  <c r="F1800" i="13"/>
  <c r="N1798" i="13"/>
  <c r="L1798" i="13"/>
  <c r="O1798" i="13" s="1"/>
  <c r="J1798" i="13"/>
  <c r="H1798" i="13"/>
  <c r="F1798" i="13"/>
  <c r="N1796" i="13"/>
  <c r="L1796" i="13"/>
  <c r="O1796" i="13" s="1"/>
  <c r="J1796" i="13"/>
  <c r="H1796" i="13"/>
  <c r="F1796" i="13"/>
  <c r="N1794" i="13"/>
  <c r="L1794" i="13"/>
  <c r="O1794" i="13" s="1"/>
  <c r="J1794" i="13"/>
  <c r="H1794" i="13"/>
  <c r="F1794" i="13"/>
  <c r="N1792" i="13"/>
  <c r="L1792" i="13"/>
  <c r="O1792" i="13" s="1"/>
  <c r="J1792" i="13"/>
  <c r="H1792" i="13"/>
  <c r="F1792" i="13"/>
  <c r="N1790" i="13"/>
  <c r="L1790" i="13"/>
  <c r="O1790" i="13" s="1"/>
  <c r="J1790" i="13"/>
  <c r="H1790" i="13"/>
  <c r="F1790" i="13"/>
  <c r="N1788" i="13"/>
  <c r="L1788" i="13"/>
  <c r="O1788" i="13" s="1"/>
  <c r="J1788" i="13"/>
  <c r="H1788" i="13"/>
  <c r="F1788" i="13"/>
  <c r="N1786" i="13"/>
  <c r="L1786" i="13"/>
  <c r="O1786" i="13" s="1"/>
  <c r="J1786" i="13"/>
  <c r="H1786" i="13"/>
  <c r="F1786" i="13"/>
  <c r="N1784" i="13"/>
  <c r="L1784" i="13"/>
  <c r="O1784" i="13" s="1"/>
  <c r="J1784" i="13"/>
  <c r="H1784" i="13"/>
  <c r="F1784" i="13"/>
  <c r="N1782" i="13"/>
  <c r="L1782" i="13"/>
  <c r="O1782" i="13" s="1"/>
  <c r="J1782" i="13"/>
  <c r="H1782" i="13"/>
  <c r="F1782" i="13"/>
  <c r="N1780" i="13"/>
  <c r="L1780" i="13"/>
  <c r="O1780" i="13" s="1"/>
  <c r="J1780" i="13"/>
  <c r="H1780" i="13"/>
  <c r="F1780" i="13"/>
  <c r="N1778" i="13"/>
  <c r="L1778" i="13"/>
  <c r="O1778" i="13" s="1"/>
  <c r="J1778" i="13"/>
  <c r="H1778" i="13"/>
  <c r="F1778" i="13"/>
  <c r="N1776" i="13"/>
  <c r="L1776" i="13"/>
  <c r="O1776" i="13" s="1"/>
  <c r="J1776" i="13"/>
  <c r="H1776" i="13"/>
  <c r="F1776" i="13"/>
  <c r="N1774" i="13"/>
  <c r="L1774" i="13"/>
  <c r="O1774" i="13" s="1"/>
  <c r="J1774" i="13"/>
  <c r="H1774" i="13"/>
  <c r="F1774" i="13"/>
  <c r="N1772" i="13"/>
  <c r="L1772" i="13"/>
  <c r="O1772" i="13" s="1"/>
  <c r="J1772" i="13"/>
  <c r="H1772" i="13"/>
  <c r="F1772" i="13"/>
  <c r="N1770" i="13"/>
  <c r="L1770" i="13"/>
  <c r="O1770" i="13" s="1"/>
  <c r="J1770" i="13"/>
  <c r="H1770" i="13"/>
  <c r="F1770" i="13"/>
  <c r="N1768" i="13"/>
  <c r="L1768" i="13"/>
  <c r="O1768" i="13" s="1"/>
  <c r="J1768" i="13"/>
  <c r="H1768" i="13"/>
  <c r="F1768" i="13"/>
  <c r="N1766" i="13"/>
  <c r="L1766" i="13"/>
  <c r="O1766" i="13" s="1"/>
  <c r="J1766" i="13"/>
  <c r="H1766" i="13"/>
  <c r="F1766" i="13"/>
  <c r="N1764" i="13"/>
  <c r="L1764" i="13"/>
  <c r="O1764" i="13" s="1"/>
  <c r="J1764" i="13"/>
  <c r="H1764" i="13"/>
  <c r="F1764" i="13"/>
  <c r="N1762" i="13"/>
  <c r="L1762" i="13"/>
  <c r="O1762" i="13" s="1"/>
  <c r="J1762" i="13"/>
  <c r="H1762" i="13"/>
  <c r="F1762" i="13"/>
  <c r="N1760" i="13"/>
  <c r="L1760" i="13"/>
  <c r="O1760" i="13" s="1"/>
  <c r="J1760" i="13"/>
  <c r="H1760" i="13"/>
  <c r="F1760" i="13"/>
  <c r="N1758" i="13"/>
  <c r="L1758" i="13"/>
  <c r="O1758" i="13" s="1"/>
  <c r="J1758" i="13"/>
  <c r="H1758" i="13"/>
  <c r="F1758" i="13"/>
  <c r="N1756" i="13"/>
  <c r="L1756" i="13"/>
  <c r="O1756" i="13" s="1"/>
  <c r="J1756" i="13"/>
  <c r="H1756" i="13"/>
  <c r="F1756" i="13"/>
  <c r="N1754" i="13"/>
  <c r="L1754" i="13"/>
  <c r="O1754" i="13" s="1"/>
  <c r="J1754" i="13"/>
  <c r="H1754" i="13"/>
  <c r="F1754" i="13"/>
  <c r="N1752" i="13"/>
  <c r="L1752" i="13"/>
  <c r="O1752" i="13" s="1"/>
  <c r="J1752" i="13"/>
  <c r="H1752" i="13"/>
  <c r="F1752" i="13"/>
  <c r="N1750" i="13"/>
  <c r="L1750" i="13"/>
  <c r="O1750" i="13" s="1"/>
  <c r="J1750" i="13"/>
  <c r="H1750" i="13"/>
  <c r="F1750" i="13"/>
  <c r="N1748" i="13"/>
  <c r="L1748" i="13"/>
  <c r="O1748" i="13" s="1"/>
  <c r="J1748" i="13"/>
  <c r="H1748" i="13"/>
  <c r="F1748" i="13"/>
  <c r="N1746" i="13"/>
  <c r="L1746" i="13"/>
  <c r="O1746" i="13" s="1"/>
  <c r="J1746" i="13"/>
  <c r="H1746" i="13"/>
  <c r="F1746" i="13"/>
  <c r="N1744" i="13"/>
  <c r="L1744" i="13"/>
  <c r="O1744" i="13" s="1"/>
  <c r="J1744" i="13"/>
  <c r="H1744" i="13"/>
  <c r="F1744" i="13"/>
  <c r="N1742" i="13"/>
  <c r="L1742" i="13"/>
  <c r="O1742" i="13" s="1"/>
  <c r="J1742" i="13"/>
  <c r="H1742" i="13"/>
  <c r="F1742" i="13"/>
  <c r="N1740" i="13"/>
  <c r="L1740" i="13"/>
  <c r="O1740" i="13" s="1"/>
  <c r="J1740" i="13"/>
  <c r="H1740" i="13"/>
  <c r="F1740" i="13"/>
  <c r="N1738" i="13"/>
  <c r="L1738" i="13"/>
  <c r="O1738" i="13" s="1"/>
  <c r="J1738" i="13"/>
  <c r="H1738" i="13"/>
  <c r="F1738" i="13"/>
  <c r="N1736" i="13"/>
  <c r="L1736" i="13"/>
  <c r="O1736" i="13" s="1"/>
  <c r="J1736" i="13"/>
  <c r="H1736" i="13"/>
  <c r="F1736" i="13"/>
  <c r="N1734" i="13"/>
  <c r="L1734" i="13"/>
  <c r="O1734" i="13" s="1"/>
  <c r="J1734" i="13"/>
  <c r="H1734" i="13"/>
  <c r="F1734" i="13"/>
  <c r="N1732" i="13"/>
  <c r="L1732" i="13"/>
  <c r="O1732" i="13" s="1"/>
  <c r="J1732" i="13"/>
  <c r="H1732" i="13"/>
  <c r="F1732" i="13"/>
  <c r="N1730" i="13"/>
  <c r="L1730" i="13"/>
  <c r="O1730" i="13" s="1"/>
  <c r="J1730" i="13"/>
  <c r="H1730" i="13"/>
  <c r="F1730" i="13"/>
  <c r="N1728" i="13"/>
  <c r="L1728" i="13"/>
  <c r="O1728" i="13" s="1"/>
  <c r="J1728" i="13"/>
  <c r="H1728" i="13"/>
  <c r="F1728" i="13"/>
  <c r="M1726" i="13"/>
  <c r="I1726" i="13"/>
  <c r="E1726" i="13"/>
  <c r="M1724" i="13"/>
  <c r="I1724" i="13"/>
  <c r="E1724" i="13"/>
  <c r="M1722" i="13"/>
  <c r="I1722" i="13"/>
  <c r="E1722" i="13"/>
  <c r="M1720" i="13"/>
  <c r="I1720" i="13"/>
  <c r="E1720" i="13"/>
  <c r="M1718" i="13"/>
  <c r="I1718" i="13"/>
  <c r="E1718" i="13"/>
  <c r="M1716" i="13"/>
  <c r="I1716" i="13"/>
  <c r="E1716" i="13"/>
  <c r="M1714" i="13"/>
  <c r="I1714" i="13"/>
  <c r="E1714" i="13"/>
  <c r="M1712" i="13"/>
  <c r="I1712" i="13"/>
  <c r="E1712" i="13"/>
  <c r="M1710" i="13"/>
  <c r="I1710" i="13"/>
  <c r="E1710" i="13"/>
  <c r="M1708" i="13"/>
  <c r="I1708" i="13"/>
  <c r="E1708" i="13"/>
  <c r="M1706" i="13"/>
  <c r="I1706" i="13"/>
  <c r="E1706" i="13"/>
  <c r="M1704" i="13"/>
  <c r="I1704" i="13"/>
  <c r="E1704" i="13"/>
  <c r="M1702" i="13"/>
  <c r="I1702" i="13"/>
  <c r="E1702" i="13"/>
  <c r="M1700" i="13"/>
  <c r="I1700" i="13"/>
  <c r="E1700" i="13"/>
  <c r="M1698" i="13"/>
  <c r="I1698" i="13"/>
  <c r="E1698" i="13"/>
  <c r="M1696" i="13"/>
  <c r="I1696" i="13"/>
  <c r="E1696" i="13"/>
  <c r="M1694" i="13"/>
  <c r="I1694" i="13"/>
  <c r="E1694" i="13"/>
  <c r="M1692" i="13"/>
  <c r="I1692" i="13"/>
  <c r="E1692" i="13"/>
  <c r="M1690" i="13"/>
  <c r="I1690" i="13"/>
  <c r="E1690" i="13"/>
  <c r="M1688" i="13"/>
  <c r="I1688" i="13"/>
  <c r="E1688" i="13"/>
  <c r="M1686" i="13"/>
  <c r="I1686" i="13"/>
  <c r="E1686" i="13"/>
  <c r="M1684" i="13"/>
  <c r="I1684" i="13"/>
  <c r="E1684" i="13"/>
  <c r="M1682" i="13"/>
  <c r="I1682" i="13"/>
  <c r="E1682" i="13"/>
  <c r="M1680" i="13"/>
  <c r="I1680" i="13"/>
  <c r="E1680" i="13"/>
  <c r="M1678" i="13"/>
  <c r="I1678" i="13"/>
  <c r="E1678" i="13"/>
  <c r="M1676" i="13"/>
  <c r="I1676" i="13"/>
  <c r="E1676" i="13"/>
  <c r="M1674" i="13"/>
  <c r="I1674" i="13"/>
  <c r="E1674" i="13"/>
  <c r="M1672" i="13"/>
  <c r="I1672" i="13"/>
  <c r="E1672" i="13"/>
  <c r="M1670" i="13"/>
  <c r="I1670" i="13"/>
  <c r="E1670" i="13"/>
  <c r="M1668" i="13"/>
  <c r="I1668" i="13"/>
  <c r="E1668" i="13"/>
  <c r="M1666" i="13"/>
  <c r="I1666" i="13"/>
  <c r="E1666" i="13"/>
  <c r="M1664" i="13"/>
  <c r="I1664" i="13"/>
  <c r="E1664" i="13"/>
  <c r="M1662" i="13"/>
  <c r="I1662" i="13"/>
  <c r="E1662" i="13"/>
  <c r="M1660" i="13"/>
  <c r="I1660" i="13"/>
  <c r="E1660" i="13"/>
  <c r="M1658" i="13"/>
  <c r="I1658" i="13"/>
  <c r="E1658" i="13"/>
  <c r="M1656" i="13"/>
  <c r="I1656" i="13"/>
  <c r="E1656" i="13"/>
  <c r="M1654" i="13"/>
  <c r="I1654" i="13"/>
  <c r="E1654" i="13"/>
  <c r="M1652" i="13"/>
  <c r="I1652" i="13"/>
  <c r="E1652" i="13"/>
  <c r="M1650" i="13"/>
  <c r="I1650" i="13"/>
  <c r="E1650" i="13"/>
  <c r="M1648" i="13"/>
  <c r="I1648" i="13"/>
  <c r="E1648" i="13"/>
  <c r="M1646" i="13"/>
  <c r="I1646" i="13"/>
  <c r="E1646" i="13"/>
  <c r="M1644" i="13"/>
  <c r="I1644" i="13"/>
  <c r="E1644" i="13"/>
  <c r="M1642" i="13"/>
  <c r="I1642" i="13"/>
  <c r="E1642" i="13"/>
  <c r="M1640" i="13"/>
  <c r="I1640" i="13"/>
  <c r="E1640" i="13"/>
  <c r="M1638" i="13"/>
  <c r="I1638" i="13"/>
  <c r="E1638" i="13"/>
  <c r="M1636" i="13"/>
  <c r="I1636" i="13"/>
  <c r="E1636" i="13"/>
  <c r="M1634" i="13"/>
  <c r="I1634" i="13"/>
  <c r="E1634" i="13"/>
  <c r="M1632" i="13"/>
  <c r="I1632" i="13"/>
  <c r="E1632" i="13"/>
  <c r="M1630" i="13"/>
  <c r="I1630" i="13"/>
  <c r="E1630" i="13"/>
  <c r="M1628" i="13"/>
  <c r="I1628" i="13"/>
  <c r="E1628" i="13"/>
  <c r="M1626" i="13"/>
  <c r="I1626" i="13"/>
  <c r="E1626" i="13"/>
  <c r="M1624" i="13"/>
  <c r="I1624" i="13"/>
  <c r="E1624" i="13"/>
  <c r="M1622" i="13"/>
  <c r="I1622" i="13"/>
  <c r="E1622" i="13"/>
  <c r="M1620" i="13"/>
  <c r="I1620" i="13"/>
  <c r="E1620" i="13"/>
  <c r="M1618" i="13"/>
  <c r="I1618" i="13"/>
  <c r="E1618" i="13"/>
  <c r="M1616" i="13"/>
  <c r="I1616" i="13"/>
  <c r="E1616" i="13"/>
  <c r="M1614" i="13"/>
  <c r="I1614" i="13"/>
  <c r="E1614" i="13"/>
  <c r="M1612" i="13"/>
  <c r="I1612" i="13"/>
  <c r="E1612" i="13"/>
  <c r="M1610" i="13"/>
  <c r="I1610" i="13"/>
  <c r="E1610" i="13"/>
  <c r="M1608" i="13"/>
  <c r="I1608" i="13"/>
  <c r="E1608" i="13"/>
  <c r="M1606" i="13"/>
  <c r="I1606" i="13"/>
  <c r="E1606" i="13"/>
  <c r="M1604" i="13"/>
  <c r="I1604" i="13"/>
  <c r="E1604" i="13"/>
  <c r="M1602" i="13"/>
  <c r="I1602" i="13"/>
  <c r="E1602" i="13"/>
  <c r="M1600" i="13"/>
  <c r="I1600" i="13"/>
  <c r="E1600" i="13"/>
  <c r="M1598" i="13"/>
  <c r="I1598" i="13"/>
  <c r="E1598" i="13"/>
  <c r="M1596" i="13"/>
  <c r="I1596" i="13"/>
  <c r="E1596" i="13"/>
  <c r="M1594" i="13"/>
  <c r="I1594" i="13"/>
  <c r="E1594" i="13"/>
  <c r="M1592" i="13"/>
  <c r="I1592" i="13"/>
  <c r="E1592" i="13"/>
  <c r="M1590" i="13"/>
  <c r="I1590" i="13"/>
  <c r="E1590" i="13"/>
  <c r="M1588" i="13"/>
  <c r="I1588" i="13"/>
  <c r="E1588" i="13"/>
  <c r="M1586" i="13"/>
  <c r="I1586" i="13"/>
  <c r="E1586" i="13"/>
  <c r="M1584" i="13"/>
  <c r="I1584" i="13"/>
  <c r="E1584" i="13"/>
  <c r="M1582" i="13"/>
  <c r="I1582" i="13"/>
  <c r="E1582" i="13"/>
  <c r="M1580" i="13"/>
  <c r="I1580" i="13"/>
  <c r="E1580" i="13"/>
  <c r="M1578" i="13"/>
  <c r="I1578" i="13"/>
  <c r="E1578" i="13"/>
  <c r="M1576" i="13"/>
  <c r="I1576" i="13"/>
  <c r="E1576" i="13"/>
  <c r="M1574" i="13"/>
  <c r="I1574" i="13"/>
  <c r="E1574" i="13"/>
  <c r="M1572" i="13"/>
  <c r="I1572" i="13"/>
  <c r="E1572" i="13"/>
  <c r="M1570" i="13"/>
  <c r="I1570" i="13"/>
  <c r="E1570" i="13"/>
  <c r="M1568" i="13"/>
  <c r="I1568" i="13"/>
  <c r="E1568" i="13"/>
  <c r="M1566" i="13"/>
  <c r="I1566" i="13"/>
  <c r="E1566" i="13"/>
  <c r="M1564" i="13"/>
  <c r="I1564" i="13"/>
  <c r="E1564" i="13"/>
  <c r="M1562" i="13"/>
  <c r="I1562" i="13"/>
  <c r="E1562" i="13"/>
  <c r="M1560" i="13"/>
  <c r="I1560" i="13"/>
  <c r="E1560" i="13"/>
  <c r="M1558" i="13"/>
  <c r="I1558" i="13"/>
  <c r="E1558" i="13"/>
  <c r="M1556" i="13"/>
  <c r="I1556" i="13"/>
  <c r="E1556" i="13"/>
  <c r="M1554" i="13"/>
  <c r="I1554" i="13"/>
  <c r="E1554" i="13"/>
  <c r="M1552" i="13"/>
  <c r="I1552" i="13"/>
  <c r="E1552" i="13"/>
  <c r="M1550" i="13"/>
  <c r="I1550" i="13"/>
  <c r="E1550" i="13"/>
  <c r="M1548" i="13"/>
  <c r="I1548" i="13"/>
  <c r="E1548" i="13"/>
  <c r="M1546" i="13"/>
  <c r="I1546" i="13"/>
  <c r="E1546" i="13"/>
  <c r="M1544" i="13"/>
  <c r="I1544" i="13"/>
  <c r="E1544" i="13"/>
  <c r="M1542" i="13"/>
  <c r="I1542" i="13"/>
  <c r="E1542" i="13"/>
  <c r="M1540" i="13"/>
  <c r="I1540" i="13"/>
  <c r="E1540" i="13"/>
  <c r="M1538" i="13"/>
  <c r="I1538" i="13"/>
  <c r="E1538" i="13"/>
  <c r="M1536" i="13"/>
  <c r="I1536" i="13"/>
  <c r="E1536" i="13"/>
  <c r="M1534" i="13"/>
  <c r="I1534" i="13"/>
  <c r="E1534" i="13"/>
  <c r="M1532" i="13"/>
  <c r="I1532" i="13"/>
  <c r="E1532" i="13"/>
  <c r="M1530" i="13"/>
  <c r="I1530" i="13"/>
  <c r="E1530" i="13"/>
  <c r="M1528" i="13"/>
  <c r="I1528" i="13"/>
  <c r="E1528" i="13"/>
  <c r="M1526" i="13"/>
  <c r="I1526" i="13"/>
  <c r="E1526" i="13"/>
  <c r="M1524" i="13"/>
  <c r="I1524" i="13"/>
  <c r="E1524" i="13"/>
  <c r="M1522" i="13"/>
  <c r="I1522" i="13"/>
  <c r="E1522" i="13"/>
  <c r="M1520" i="13"/>
  <c r="I1520" i="13"/>
  <c r="E1520" i="13"/>
  <c r="M1518" i="13"/>
  <c r="I1518" i="13"/>
  <c r="E1518" i="13"/>
  <c r="M1516" i="13"/>
  <c r="I1516" i="13"/>
  <c r="E1516" i="13"/>
  <c r="M1514" i="13"/>
  <c r="I1514" i="13"/>
  <c r="E1514" i="13"/>
  <c r="M1512" i="13"/>
  <c r="I1512" i="13"/>
  <c r="E1512" i="13"/>
  <c r="M1510" i="13"/>
  <c r="I1510" i="13"/>
  <c r="E1510" i="13"/>
  <c r="M1508" i="13"/>
  <c r="I1508" i="13"/>
  <c r="E1508" i="13"/>
  <c r="M1506" i="13"/>
  <c r="I1506" i="13"/>
  <c r="E1506" i="13"/>
  <c r="M1504" i="13"/>
  <c r="I1504" i="13"/>
  <c r="E1504" i="13"/>
  <c r="M1502" i="13"/>
  <c r="I1502" i="13"/>
  <c r="E1502" i="13"/>
  <c r="M1500" i="13"/>
  <c r="I1500" i="13"/>
  <c r="E1500" i="13"/>
  <c r="M1498" i="13"/>
  <c r="I1498" i="13"/>
  <c r="E1498" i="13"/>
  <c r="M1496" i="13"/>
  <c r="I1496" i="13"/>
  <c r="E1496" i="13"/>
  <c r="M1494" i="13"/>
  <c r="I1494" i="13"/>
  <c r="E1494" i="13"/>
  <c r="M1492" i="13"/>
  <c r="I1492" i="13"/>
  <c r="E1492" i="13"/>
  <c r="M1490" i="13"/>
  <c r="I1490" i="13"/>
  <c r="E1490" i="13"/>
  <c r="M1488" i="13"/>
  <c r="I1488" i="13"/>
  <c r="E1488" i="13"/>
  <c r="M1486" i="13"/>
  <c r="I1486" i="13"/>
  <c r="E1486" i="13"/>
  <c r="M1484" i="13"/>
  <c r="I1484" i="13"/>
  <c r="E1484" i="13"/>
  <c r="M1482" i="13"/>
  <c r="I1482" i="13"/>
  <c r="E1482" i="13"/>
  <c r="M1480" i="13"/>
  <c r="I1480" i="13"/>
  <c r="E1480" i="13"/>
  <c r="M1478" i="13"/>
  <c r="I1478" i="13"/>
  <c r="E1478" i="13"/>
  <c r="M1476" i="13"/>
  <c r="I1476" i="13"/>
  <c r="E1476" i="13"/>
  <c r="M1474" i="13"/>
  <c r="I1474" i="13"/>
  <c r="E1474" i="13"/>
  <c r="M1472" i="13"/>
  <c r="I1472" i="13"/>
  <c r="E1472" i="13"/>
  <c r="M1470" i="13"/>
  <c r="I1470" i="13"/>
  <c r="E1470" i="13"/>
  <c r="M1468" i="13"/>
  <c r="I1468" i="13"/>
  <c r="E1468" i="13"/>
  <c r="M1466" i="13"/>
  <c r="I1466" i="13"/>
  <c r="E1466" i="13"/>
  <c r="M1464" i="13"/>
  <c r="I1464" i="13"/>
  <c r="E1464" i="13"/>
  <c r="M1462" i="13"/>
  <c r="I1462" i="13"/>
  <c r="E1462" i="13"/>
  <c r="M1460" i="13"/>
  <c r="I1460" i="13"/>
  <c r="E1460" i="13"/>
  <c r="M1458" i="13"/>
  <c r="I1458" i="13"/>
  <c r="E1458" i="13"/>
  <c r="M1456" i="13"/>
  <c r="I1456" i="13"/>
  <c r="E1456" i="13"/>
  <c r="M1454" i="13"/>
  <c r="I1454" i="13"/>
  <c r="E1454" i="13"/>
  <c r="M1452" i="13"/>
  <c r="I1452" i="13"/>
  <c r="E1452" i="13"/>
  <c r="M1450" i="13"/>
  <c r="I1450" i="13"/>
  <c r="E1450" i="13"/>
  <c r="M1448" i="13"/>
  <c r="I1448" i="13"/>
  <c r="E1448" i="13"/>
  <c r="M1446" i="13"/>
  <c r="I1446" i="13"/>
  <c r="E1446" i="13"/>
  <c r="M1444" i="13"/>
  <c r="I1444" i="13"/>
  <c r="E1444" i="13"/>
  <c r="M1442" i="13"/>
  <c r="I1442" i="13"/>
  <c r="E1442" i="13"/>
  <c r="M1440" i="13"/>
  <c r="I1440" i="13"/>
  <c r="E1440" i="13"/>
  <c r="M1438" i="13"/>
  <c r="I1438" i="13"/>
  <c r="E1438" i="13"/>
  <c r="M1436" i="13"/>
  <c r="I1436" i="13"/>
  <c r="E1436" i="13"/>
  <c r="M1434" i="13"/>
  <c r="I1434" i="13"/>
  <c r="E1434" i="13"/>
  <c r="M1432" i="13"/>
  <c r="I1432" i="13"/>
  <c r="E1432" i="13"/>
  <c r="M1430" i="13"/>
  <c r="I1430" i="13"/>
  <c r="E1430" i="13"/>
  <c r="M1428" i="13"/>
  <c r="I1428" i="13"/>
  <c r="E1428" i="13"/>
  <c r="M1426" i="13"/>
  <c r="I1426" i="13"/>
  <c r="E1426" i="13"/>
  <c r="M1424" i="13"/>
  <c r="I1424" i="13"/>
  <c r="E1424" i="13"/>
  <c r="M1422" i="13"/>
  <c r="I1422" i="13"/>
  <c r="E1422" i="13"/>
  <c r="M1420" i="13"/>
  <c r="I1420" i="13"/>
  <c r="E1420" i="13"/>
  <c r="M1418" i="13"/>
  <c r="I1418" i="13"/>
  <c r="E1418" i="13"/>
  <c r="M1416" i="13"/>
  <c r="I1416" i="13"/>
  <c r="E1416" i="13"/>
  <c r="M1414" i="13"/>
  <c r="I1414" i="13"/>
  <c r="E1414" i="13"/>
  <c r="M1412" i="13"/>
  <c r="I1412" i="13"/>
  <c r="E1412" i="13"/>
  <c r="M1410" i="13"/>
  <c r="I1410" i="13"/>
  <c r="E1410" i="13"/>
  <c r="M1408" i="13"/>
  <c r="I1408" i="13"/>
  <c r="E1408" i="13"/>
  <c r="M1406" i="13"/>
  <c r="I1406" i="13"/>
  <c r="E1406" i="13"/>
  <c r="M1404" i="13"/>
  <c r="I1404" i="13"/>
  <c r="E1404" i="13"/>
  <c r="M1402" i="13"/>
  <c r="I1402" i="13"/>
  <c r="E1402" i="13"/>
  <c r="M1400" i="13"/>
  <c r="I1400" i="13"/>
  <c r="E1400" i="13"/>
  <c r="M1398" i="13"/>
  <c r="I1398" i="13"/>
  <c r="E1398" i="13"/>
  <c r="M1396" i="13"/>
  <c r="I1396" i="13"/>
  <c r="E1396" i="13"/>
  <c r="M1394" i="13"/>
  <c r="I1394" i="13"/>
  <c r="E1394" i="13"/>
  <c r="M1392" i="13"/>
  <c r="I1392" i="13"/>
  <c r="E1392" i="13"/>
  <c r="M1390" i="13"/>
  <c r="I1390" i="13"/>
  <c r="E1390" i="13"/>
  <c r="M1388" i="13"/>
  <c r="I1388" i="13"/>
  <c r="E1388" i="13"/>
  <c r="M1386" i="13"/>
  <c r="F1386" i="13"/>
  <c r="N1384" i="13"/>
  <c r="F1384" i="13"/>
  <c r="N1382" i="13"/>
  <c r="F1382" i="13"/>
  <c r="N1380" i="13"/>
  <c r="F1380" i="13"/>
  <c r="N1378" i="13"/>
  <c r="F1378" i="13"/>
  <c r="N1376" i="13"/>
  <c r="F1376" i="13"/>
  <c r="N1374" i="13"/>
  <c r="F1374" i="13"/>
  <c r="N1372" i="13"/>
  <c r="F1372" i="13"/>
  <c r="N1370" i="13"/>
  <c r="F1370" i="13"/>
  <c r="N1368" i="13"/>
  <c r="F1368" i="13"/>
  <c r="N1366" i="13"/>
  <c r="F1366" i="13"/>
  <c r="N1364" i="13"/>
  <c r="F1364" i="13"/>
  <c r="N1362" i="13"/>
  <c r="F1362" i="13"/>
  <c r="N1360" i="13"/>
  <c r="F1360" i="13"/>
  <c r="N1358" i="13"/>
  <c r="F1358" i="13"/>
  <c r="N1356" i="13"/>
  <c r="F1356" i="13"/>
  <c r="N1354" i="13"/>
  <c r="F1354" i="13"/>
  <c r="N1352" i="13"/>
  <c r="F1352" i="13"/>
  <c r="N1350" i="13"/>
  <c r="F1350" i="13"/>
  <c r="N1348" i="13"/>
  <c r="F1348" i="13"/>
  <c r="N1346" i="13"/>
  <c r="F1346" i="13"/>
  <c r="N1344" i="13"/>
  <c r="F1344" i="13"/>
  <c r="N1342" i="13"/>
  <c r="F1342" i="13"/>
  <c r="N1340" i="13"/>
  <c r="F1340" i="13"/>
  <c r="N1338" i="13"/>
  <c r="F1338" i="13"/>
  <c r="N1336" i="13"/>
  <c r="F1336" i="13"/>
  <c r="N1334" i="13"/>
  <c r="F1334" i="13"/>
  <c r="N1332" i="13"/>
  <c r="F1332" i="13"/>
  <c r="N1330" i="13"/>
  <c r="F1330" i="13"/>
  <c r="N1328" i="13"/>
  <c r="F1328" i="13"/>
  <c r="N1326" i="13"/>
  <c r="F1326" i="13"/>
  <c r="N1324" i="13"/>
  <c r="F1324" i="13"/>
  <c r="N1322" i="13"/>
  <c r="F1322" i="13"/>
  <c r="N1320" i="13"/>
  <c r="F1320" i="13"/>
  <c r="N1318" i="13"/>
  <c r="F1318" i="13"/>
  <c r="N1316" i="13"/>
  <c r="F1316" i="13"/>
  <c r="N1314" i="13"/>
  <c r="F1314" i="13"/>
  <c r="N1312" i="13"/>
  <c r="F1312" i="13"/>
  <c r="N1310" i="13"/>
  <c r="F1310" i="13"/>
  <c r="N1308" i="13"/>
  <c r="F1308" i="13"/>
  <c r="N1306" i="13"/>
  <c r="F1306" i="13"/>
  <c r="N1304" i="13"/>
  <c r="F1304" i="13"/>
  <c r="N1302" i="13"/>
  <c r="F1302" i="13"/>
  <c r="N1300" i="13"/>
  <c r="F1300" i="13"/>
  <c r="N1298" i="13"/>
  <c r="F1298" i="13"/>
  <c r="N1296" i="13"/>
  <c r="F1296" i="13"/>
  <c r="N1294" i="13"/>
  <c r="F1294" i="13"/>
  <c r="N1292" i="13"/>
  <c r="F1292" i="13"/>
  <c r="N1290" i="13"/>
  <c r="F1290" i="13"/>
  <c r="N1288" i="13"/>
  <c r="F1288" i="13"/>
  <c r="N1286" i="13"/>
  <c r="F1286" i="13"/>
  <c r="N1284" i="13"/>
  <c r="F1284" i="13"/>
  <c r="N1282" i="13"/>
  <c r="F1282" i="13"/>
  <c r="N1280" i="13"/>
  <c r="F1280" i="13"/>
  <c r="N1278" i="13"/>
  <c r="F1278" i="13"/>
  <c r="N1276" i="13"/>
  <c r="F1276" i="13"/>
  <c r="N1274" i="13"/>
  <c r="F1274" i="13"/>
  <c r="N1272" i="13"/>
  <c r="F1272" i="13"/>
  <c r="N1270" i="13"/>
  <c r="F1270" i="13"/>
  <c r="N1268" i="13"/>
  <c r="F1268" i="13"/>
  <c r="N1266" i="13"/>
  <c r="F1266" i="13"/>
  <c r="N1264" i="13"/>
  <c r="F1264" i="13"/>
  <c r="N1262" i="13"/>
  <c r="F1262" i="13"/>
  <c r="N1260" i="13"/>
  <c r="F1260" i="13"/>
  <c r="N1258" i="13"/>
  <c r="F1258" i="13"/>
  <c r="N1256" i="13"/>
  <c r="F1256" i="13"/>
  <c r="N1254" i="13"/>
  <c r="F1254" i="13"/>
  <c r="N1252" i="13"/>
  <c r="F1252" i="13"/>
  <c r="N1250" i="13"/>
  <c r="F1250" i="13"/>
  <c r="N1248" i="13"/>
  <c r="F1248" i="13"/>
  <c r="N1246" i="13"/>
  <c r="F1246" i="13"/>
  <c r="N1244" i="13"/>
  <c r="F1244" i="13"/>
  <c r="N1242" i="13"/>
  <c r="F1242" i="13"/>
  <c r="N1240" i="13"/>
  <c r="F1240" i="13"/>
  <c r="N1238" i="13"/>
  <c r="F1238" i="13"/>
  <c r="N1236" i="13"/>
  <c r="F1236" i="13"/>
  <c r="N1234" i="13"/>
  <c r="F1234" i="13"/>
  <c r="N1232" i="13"/>
  <c r="F1232" i="13"/>
  <c r="N1230" i="13"/>
  <c r="F1230" i="13"/>
  <c r="N1228" i="13"/>
  <c r="F1228" i="13"/>
  <c r="N1226" i="13"/>
  <c r="F1226" i="13"/>
  <c r="N1224" i="13"/>
  <c r="F1224" i="13"/>
  <c r="N1222" i="13"/>
  <c r="F1222" i="13"/>
  <c r="N1220" i="13"/>
  <c r="F1220" i="13"/>
  <c r="N1218" i="13"/>
  <c r="F1218" i="13"/>
  <c r="N1216" i="13"/>
  <c r="F1216" i="13"/>
  <c r="H1212" i="13"/>
  <c r="H1208" i="13"/>
  <c r="H1204" i="13"/>
  <c r="H1200" i="13"/>
  <c r="H1196" i="13"/>
  <c r="H1192" i="13"/>
  <c r="H1188" i="13"/>
  <c r="H1184" i="13"/>
  <c r="H1180" i="13"/>
  <c r="H1176" i="13"/>
  <c r="H1172" i="13"/>
  <c r="H1168" i="13"/>
  <c r="H1164" i="13"/>
  <c r="H1160" i="13"/>
  <c r="H1156" i="13"/>
  <c r="H1152" i="13"/>
  <c r="H1148" i="13"/>
  <c r="H1144" i="13"/>
  <c r="H1140" i="13"/>
  <c r="H1136" i="13"/>
  <c r="H1132" i="13"/>
  <c r="K1128" i="13"/>
  <c r="C1126" i="13"/>
  <c r="K1120" i="13"/>
  <c r="C1118" i="13"/>
  <c r="K1112" i="13"/>
  <c r="C1110" i="13"/>
  <c r="K1104" i="13"/>
  <c r="C1102" i="13"/>
  <c r="K1096" i="13"/>
  <c r="C1094" i="13"/>
  <c r="K1088" i="13"/>
  <c r="I1078" i="13"/>
  <c r="I1062" i="13"/>
  <c r="C1832" i="2"/>
  <c r="C1834" i="2"/>
  <c r="C1836" i="2"/>
  <c r="C1838" i="2"/>
  <c r="C1840" i="2"/>
  <c r="C1842" i="2"/>
  <c r="C1843" i="2"/>
  <c r="C1845" i="2"/>
  <c r="C1846" i="2"/>
  <c r="C1848" i="2"/>
  <c r="C1849" i="2"/>
  <c r="C1851" i="2"/>
  <c r="C1855" i="2"/>
  <c r="C1857" i="2"/>
  <c r="C1859" i="2"/>
  <c r="C1861" i="2"/>
  <c r="C1862" i="2"/>
  <c r="C1864" i="2"/>
  <c r="C1869" i="2"/>
  <c r="C2166" i="2"/>
  <c r="C2167" i="2"/>
  <c r="C2168" i="2"/>
  <c r="C2169" i="2"/>
  <c r="C2170" i="2"/>
  <c r="C2171" i="2"/>
  <c r="C2172" i="2"/>
  <c r="C2173" i="2"/>
  <c r="C2174" i="2"/>
  <c r="C2743" i="2"/>
  <c r="C2744" i="2"/>
  <c r="C2746" i="2"/>
  <c r="C2747" i="2"/>
  <c r="C2748" i="2"/>
  <c r="C2749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2166" i="2"/>
  <c r="E2167" i="2"/>
  <c r="E2168" i="2"/>
  <c r="E2169" i="2"/>
  <c r="E2170" i="2"/>
  <c r="E2171" i="2"/>
  <c r="E2172" i="2"/>
  <c r="E2173" i="2"/>
  <c r="E2174" i="2"/>
  <c r="E2743" i="2"/>
  <c r="E2744" i="2"/>
  <c r="E2746" i="2"/>
  <c r="E2747" i="2"/>
  <c r="E2748" i="2"/>
  <c r="E2749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2166" i="2"/>
  <c r="F2167" i="2"/>
  <c r="F2168" i="2"/>
  <c r="F2169" i="2"/>
  <c r="F2170" i="2"/>
  <c r="F2171" i="2"/>
  <c r="F2172" i="2"/>
  <c r="F2173" i="2"/>
  <c r="F2174" i="2"/>
  <c r="F2743" i="2"/>
  <c r="F2744" i="2"/>
  <c r="F2746" i="2"/>
  <c r="F2747" i="2"/>
  <c r="F2748" i="2"/>
  <c r="F2749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2166" i="2"/>
  <c r="I2167" i="2"/>
  <c r="I2168" i="2"/>
  <c r="I2169" i="2"/>
  <c r="I2170" i="2"/>
  <c r="I2171" i="2"/>
  <c r="I2172" i="2"/>
  <c r="I2173" i="2"/>
  <c r="I2174" i="2"/>
  <c r="I2743" i="2"/>
  <c r="I2744" i="2"/>
  <c r="I2746" i="2"/>
  <c r="I2747" i="2"/>
  <c r="I2748" i="2"/>
  <c r="I2749" i="2"/>
  <c r="J1832" i="2"/>
  <c r="J1834" i="2"/>
  <c r="J1836" i="2"/>
  <c r="J1838" i="2"/>
  <c r="J1840" i="2"/>
  <c r="J1841" i="2"/>
  <c r="J1843" i="2"/>
  <c r="J1844" i="2"/>
  <c r="J1846" i="2"/>
  <c r="J1847" i="2"/>
  <c r="J1849" i="2"/>
  <c r="J1851" i="2"/>
  <c r="J1852" i="2"/>
  <c r="J1853" i="2"/>
  <c r="J1855" i="2"/>
  <c r="J1857" i="2"/>
  <c r="J1859" i="2"/>
  <c r="J1860" i="2"/>
  <c r="J1862" i="2"/>
  <c r="J1864" i="2"/>
  <c r="J1865" i="2"/>
  <c r="J1866" i="2"/>
  <c r="J1867" i="2"/>
  <c r="J1869" i="2"/>
  <c r="J1870" i="2"/>
  <c r="J2166" i="2"/>
  <c r="J2167" i="2"/>
  <c r="J2168" i="2"/>
  <c r="J2169" i="2"/>
  <c r="J2170" i="2"/>
  <c r="J2171" i="2"/>
  <c r="J2172" i="2"/>
  <c r="J2173" i="2"/>
  <c r="J2174" i="2"/>
  <c r="J2743" i="2"/>
  <c r="J2744" i="2"/>
  <c r="J2746" i="2"/>
  <c r="J2747" i="2"/>
  <c r="J2748" i="2"/>
  <c r="J2749" i="2"/>
  <c r="L1832" i="2"/>
  <c r="L1833" i="2"/>
  <c r="L1834" i="2"/>
  <c r="L1836" i="2"/>
  <c r="L1838" i="2"/>
  <c r="L1839" i="2"/>
  <c r="L1840" i="2"/>
  <c r="L1841" i="2"/>
  <c r="L1843" i="2"/>
  <c r="L1844" i="2"/>
  <c r="L1846" i="2"/>
  <c r="L1847" i="2"/>
  <c r="L1849" i="2"/>
  <c r="L1851" i="2"/>
  <c r="L1852" i="2"/>
  <c r="L1853" i="2"/>
  <c r="L1855" i="2"/>
  <c r="L1857" i="2"/>
  <c r="L1858" i="2"/>
  <c r="L1859" i="2"/>
  <c r="L1860" i="2"/>
  <c r="L1861" i="2"/>
  <c r="L1862" i="2"/>
  <c r="L1864" i="2"/>
  <c r="L1865" i="2"/>
  <c r="L1866" i="2"/>
  <c r="L1867" i="2"/>
  <c r="L1869" i="2"/>
  <c r="L1870" i="2"/>
  <c r="L1871" i="2"/>
  <c r="L1872" i="2"/>
  <c r="L2166" i="2"/>
  <c r="L2167" i="2"/>
  <c r="L2168" i="2"/>
  <c r="L2169" i="2"/>
  <c r="L2170" i="2"/>
  <c r="L2171" i="2"/>
  <c r="L2172" i="2"/>
  <c r="L2173" i="2"/>
  <c r="L2174" i="2"/>
  <c r="L2743" i="2"/>
  <c r="L2744" i="2"/>
  <c r="L2746" i="2"/>
  <c r="L2747" i="2"/>
  <c r="L2748" i="2"/>
  <c r="L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C2206" i="11"/>
  <c r="C2211" i="11"/>
  <c r="C2213" i="11"/>
  <c r="C2219" i="11"/>
  <c r="C2221" i="11"/>
  <c r="C2223" i="11"/>
  <c r="C2224" i="11"/>
  <c r="C2226" i="11"/>
  <c r="C2228" i="11"/>
  <c r="C2230" i="11"/>
  <c r="C2232" i="11"/>
  <c r="C2234" i="11"/>
  <c r="C2236" i="11"/>
  <c r="C2238" i="11"/>
  <c r="C2239" i="11"/>
  <c r="C2241" i="11"/>
  <c r="C2242" i="11"/>
  <c r="C2244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E2206" i="11"/>
  <c r="E2207" i="11"/>
  <c r="E2208" i="11"/>
  <c r="E2209" i="11"/>
  <c r="E2210" i="11"/>
  <c r="E2211" i="11"/>
  <c r="E2212" i="11"/>
  <c r="E2213" i="11"/>
  <c r="E2214" i="11"/>
  <c r="E2215" i="11"/>
  <c r="E2216" i="11"/>
  <c r="E2217" i="11"/>
  <c r="E2218" i="11"/>
  <c r="E2219" i="11"/>
  <c r="E2220" i="11"/>
  <c r="E2221" i="11"/>
  <c r="E2222" i="11"/>
  <c r="E2223" i="11"/>
  <c r="E2224" i="11"/>
  <c r="E2225" i="11"/>
  <c r="E2226" i="11"/>
  <c r="E2227" i="11"/>
  <c r="E2228" i="11"/>
  <c r="E2229" i="11"/>
  <c r="E2230" i="11"/>
  <c r="E2231" i="11"/>
  <c r="E2232" i="11"/>
  <c r="E2233" i="11"/>
  <c r="E2234" i="11"/>
  <c r="E2235" i="11"/>
  <c r="E2236" i="11"/>
  <c r="E2237" i="11"/>
  <c r="E2238" i="11"/>
  <c r="E2239" i="11"/>
  <c r="E2240" i="11"/>
  <c r="E2241" i="11"/>
  <c r="E2242" i="11"/>
  <c r="E2243" i="11"/>
  <c r="E2244" i="11"/>
  <c r="E2883" i="11"/>
  <c r="E2884" i="11"/>
  <c r="E2885" i="11"/>
  <c r="E2886" i="11"/>
  <c r="E2887" i="11"/>
  <c r="E2888" i="11"/>
  <c r="E2889" i="11"/>
  <c r="E2890" i="11"/>
  <c r="E2891" i="11"/>
  <c r="E2892" i="11"/>
  <c r="E2893" i="11"/>
  <c r="E2894" i="11"/>
  <c r="E2895" i="11"/>
  <c r="E2896" i="11"/>
  <c r="E2897" i="11"/>
  <c r="E2898" i="11"/>
  <c r="E2899" i="11"/>
  <c r="E2900" i="11"/>
  <c r="E2901" i="11"/>
  <c r="E2902" i="11"/>
  <c r="E2903" i="11"/>
  <c r="E2904" i="11"/>
  <c r="E2905" i="11"/>
  <c r="E2906" i="11"/>
  <c r="E2907" i="11"/>
  <c r="E2908" i="11"/>
  <c r="E2909" i="11"/>
  <c r="E2910" i="11"/>
  <c r="E2911" i="11"/>
  <c r="E2912" i="11"/>
  <c r="E2913" i="11"/>
  <c r="E2914" i="11"/>
  <c r="E2915" i="11"/>
  <c r="E2916" i="11"/>
  <c r="E2917" i="11"/>
  <c r="E2918" i="11"/>
  <c r="E2919" i="11"/>
  <c r="E2920" i="11"/>
  <c r="E2921" i="11"/>
  <c r="E2922" i="11"/>
  <c r="E2923" i="11"/>
  <c r="E2924" i="11"/>
  <c r="E2925" i="11"/>
  <c r="E2926" i="11"/>
  <c r="E2927" i="11"/>
  <c r="E2928" i="11"/>
  <c r="E2929" i="11"/>
  <c r="E2930" i="11"/>
  <c r="E2931" i="11"/>
  <c r="E2932" i="11"/>
  <c r="E2933" i="11"/>
  <c r="F2206" i="11"/>
  <c r="F2207" i="11"/>
  <c r="F2208" i="11"/>
  <c r="F2209" i="11"/>
  <c r="F2210" i="11"/>
  <c r="F2211" i="11"/>
  <c r="F2212" i="11"/>
  <c r="F2213" i="11"/>
  <c r="F2214" i="11"/>
  <c r="F2215" i="11"/>
  <c r="F2216" i="11"/>
  <c r="F2217" i="11"/>
  <c r="F2218" i="11"/>
  <c r="F2219" i="11"/>
  <c r="F2220" i="11"/>
  <c r="F2221" i="11"/>
  <c r="F2222" i="11"/>
  <c r="F2223" i="11"/>
  <c r="F2224" i="11"/>
  <c r="F2225" i="11"/>
  <c r="F2226" i="11"/>
  <c r="F2227" i="11"/>
  <c r="F2228" i="11"/>
  <c r="F2229" i="11"/>
  <c r="F2230" i="11"/>
  <c r="F2231" i="11"/>
  <c r="F2232" i="11"/>
  <c r="F2233" i="11"/>
  <c r="F2234" i="11"/>
  <c r="F2235" i="11"/>
  <c r="F2236" i="11"/>
  <c r="F2237" i="11"/>
  <c r="F2238" i="11"/>
  <c r="F2239" i="11"/>
  <c r="F2240" i="11"/>
  <c r="F2241" i="11"/>
  <c r="F2242" i="11"/>
  <c r="F2243" i="11"/>
  <c r="F2244" i="11"/>
  <c r="F2883" i="11"/>
  <c r="F2884" i="11"/>
  <c r="F2885" i="11"/>
  <c r="F2886" i="11"/>
  <c r="F2887" i="11"/>
  <c r="F2888" i="11"/>
  <c r="F2889" i="11"/>
  <c r="F2890" i="11"/>
  <c r="F2891" i="11"/>
  <c r="F2892" i="11"/>
  <c r="F2893" i="11"/>
  <c r="F2894" i="11"/>
  <c r="F2895" i="11"/>
  <c r="F2896" i="11"/>
  <c r="F2897" i="11"/>
  <c r="F2898" i="11"/>
  <c r="F2899" i="11"/>
  <c r="F2900" i="11"/>
  <c r="F2901" i="11"/>
  <c r="F2902" i="11"/>
  <c r="F2903" i="11"/>
  <c r="F2904" i="11"/>
  <c r="F2905" i="11"/>
  <c r="F2906" i="11"/>
  <c r="F2907" i="11"/>
  <c r="F2908" i="11"/>
  <c r="F2909" i="11"/>
  <c r="F2910" i="11"/>
  <c r="F2911" i="11"/>
  <c r="F2912" i="11"/>
  <c r="F2913" i="11"/>
  <c r="F2914" i="11"/>
  <c r="F2915" i="11"/>
  <c r="F2916" i="11"/>
  <c r="F2917" i="11"/>
  <c r="F2918" i="11"/>
  <c r="F2919" i="11"/>
  <c r="F2920" i="11"/>
  <c r="F2921" i="11"/>
  <c r="F2922" i="11"/>
  <c r="F2923" i="11"/>
  <c r="F2924" i="11"/>
  <c r="F2925" i="11"/>
  <c r="F2926" i="11"/>
  <c r="F2927" i="11"/>
  <c r="F2928" i="11"/>
  <c r="F2929" i="11"/>
  <c r="F2930" i="11"/>
  <c r="F2931" i="11"/>
  <c r="F2932" i="11"/>
  <c r="F2933" i="11"/>
  <c r="G2206" i="11"/>
  <c r="G2211" i="11"/>
  <c r="G2213" i="11"/>
  <c r="G2219" i="11"/>
  <c r="G2221" i="11"/>
  <c r="G2224" i="11"/>
  <c r="G2226" i="11"/>
  <c r="G2228" i="11"/>
  <c r="G2230" i="11"/>
  <c r="G2232" i="11"/>
  <c r="G2234" i="11"/>
  <c r="G2236" i="11"/>
  <c r="G2239" i="11"/>
  <c r="G2242" i="11"/>
  <c r="G2244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J2206" i="11"/>
  <c r="J2207" i="11"/>
  <c r="J2208" i="11"/>
  <c r="J2209" i="11"/>
  <c r="J2211" i="11"/>
  <c r="J2213" i="11"/>
  <c r="J2214" i="11"/>
  <c r="J2215" i="11"/>
  <c r="J2216" i="11"/>
  <c r="J2217" i="11"/>
  <c r="J2219" i="11"/>
  <c r="J2221" i="11"/>
  <c r="J2222" i="11"/>
  <c r="J2224" i="11"/>
  <c r="J2226" i="11"/>
  <c r="J2228" i="11"/>
  <c r="J2230" i="11"/>
  <c r="J2232" i="11"/>
  <c r="J2234" i="11"/>
  <c r="J2236" i="11"/>
  <c r="J2237" i="11"/>
  <c r="J2239" i="11"/>
  <c r="J2240" i="11"/>
  <c r="J2242" i="11"/>
  <c r="J2244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L2206" i="11"/>
  <c r="L2207" i="11"/>
  <c r="L2208" i="11"/>
  <c r="L2209" i="11"/>
  <c r="L2211" i="11"/>
  <c r="L2213" i="11"/>
  <c r="L2214" i="11"/>
  <c r="L2215" i="11"/>
  <c r="L2216" i="11"/>
  <c r="L2217" i="11"/>
  <c r="L2219" i="11"/>
  <c r="L2220" i="11"/>
  <c r="L2221" i="11"/>
  <c r="L2222" i="11"/>
  <c r="L2224" i="11"/>
  <c r="L2226" i="11"/>
  <c r="L2228" i="11"/>
  <c r="L2230" i="11"/>
  <c r="L2232" i="11"/>
  <c r="L2234" i="11"/>
  <c r="L2236" i="11"/>
  <c r="L2237" i="11"/>
  <c r="L2239" i="11"/>
  <c r="L2240" i="11"/>
  <c r="L2242" i="11"/>
  <c r="L2244" i="11"/>
  <c r="L2883" i="11"/>
  <c r="L2884" i="11"/>
  <c r="L2885" i="11"/>
  <c r="L2886" i="11"/>
  <c r="L2887" i="11"/>
  <c r="L2888" i="11"/>
  <c r="L2889" i="11"/>
  <c r="L2890" i="11"/>
  <c r="L2891" i="11"/>
  <c r="L2892" i="11"/>
  <c r="L2893" i="11"/>
  <c r="L2894" i="11"/>
  <c r="L2895" i="11"/>
  <c r="L2896" i="11"/>
  <c r="L2897" i="11"/>
  <c r="L2898" i="11"/>
  <c r="L2899" i="11"/>
  <c r="L2900" i="11"/>
  <c r="L2901" i="11"/>
  <c r="L2902" i="11"/>
  <c r="L2903" i="11"/>
  <c r="L2904" i="11"/>
  <c r="L2905" i="11"/>
  <c r="L2906" i="11"/>
  <c r="L2907" i="11"/>
  <c r="L2908" i="11"/>
  <c r="L2909" i="11"/>
  <c r="L2910" i="11"/>
  <c r="L2911" i="11"/>
  <c r="L2912" i="11"/>
  <c r="L2913" i="11"/>
  <c r="L2914" i="11"/>
  <c r="L2915" i="11"/>
  <c r="L2916" i="11"/>
  <c r="L2917" i="11"/>
  <c r="L2918" i="11"/>
  <c r="L2919" i="11"/>
  <c r="L2920" i="11"/>
  <c r="L2921" i="11"/>
  <c r="L2922" i="11"/>
  <c r="L2923" i="11"/>
  <c r="L2924" i="11"/>
  <c r="L2925" i="11"/>
  <c r="L2926" i="11"/>
  <c r="L2927" i="11"/>
  <c r="L2928" i="11"/>
  <c r="L2929" i="11"/>
  <c r="L2930" i="11"/>
  <c r="L2931" i="11"/>
  <c r="L2932" i="11"/>
  <c r="L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E2934" i="11"/>
  <c r="E2935" i="11"/>
  <c r="E2936" i="11"/>
  <c r="E2937" i="11"/>
  <c r="E2938" i="11"/>
  <c r="E2939" i="11"/>
  <c r="E2940" i="11"/>
  <c r="E2941" i="11"/>
  <c r="E2942" i="11"/>
  <c r="E2943" i="11"/>
  <c r="E2944" i="11"/>
  <c r="E2945" i="11"/>
  <c r="E2946" i="11"/>
  <c r="E2947" i="11"/>
  <c r="E2948" i="11"/>
  <c r="E2949" i="11"/>
  <c r="E2950" i="11"/>
  <c r="E2951" i="11"/>
  <c r="E2952" i="11"/>
  <c r="E2953" i="11"/>
  <c r="E2954" i="11"/>
  <c r="E2955" i="11"/>
  <c r="E2956" i="11"/>
  <c r="E2957" i="11"/>
  <c r="E2958" i="11"/>
  <c r="E2959" i="11"/>
  <c r="E2960" i="11"/>
  <c r="E2961" i="11"/>
  <c r="E2962" i="11"/>
  <c r="E2963" i="11"/>
  <c r="E2964" i="11"/>
  <c r="E2965" i="11"/>
  <c r="E2966" i="11"/>
  <c r="E2967" i="11"/>
  <c r="E2968" i="11"/>
  <c r="E2969" i="11"/>
  <c r="E2970" i="11"/>
  <c r="E2971" i="11"/>
  <c r="E2972" i="11"/>
  <c r="E2973" i="11"/>
  <c r="E2974" i="11"/>
  <c r="E2975" i="11"/>
  <c r="E2976" i="11"/>
  <c r="E2977" i="11"/>
  <c r="E2978" i="11"/>
  <c r="E2979" i="11"/>
  <c r="E2980" i="11"/>
  <c r="E2981" i="11"/>
  <c r="E2982" i="11"/>
  <c r="E2983" i="11"/>
  <c r="E2984" i="11"/>
  <c r="E2985" i="11"/>
  <c r="E2986" i="11"/>
  <c r="E2987" i="11"/>
  <c r="E2988" i="11"/>
  <c r="E2989" i="11"/>
  <c r="E2990" i="11"/>
  <c r="E2991" i="11"/>
  <c r="E2992" i="11"/>
  <c r="E2993" i="11"/>
  <c r="E2994" i="11"/>
  <c r="E2995" i="11"/>
  <c r="E2996" i="11"/>
  <c r="E2997" i="11"/>
  <c r="E2998" i="11"/>
  <c r="E2999" i="11"/>
  <c r="E3000" i="11"/>
  <c r="E3001" i="11"/>
  <c r="E3002" i="11"/>
  <c r="E3003" i="11"/>
  <c r="E3004" i="11"/>
  <c r="E3005" i="11"/>
  <c r="E3006" i="11"/>
  <c r="E3007" i="11"/>
  <c r="E3008" i="11"/>
  <c r="E3009" i="11"/>
  <c r="E3010" i="11"/>
  <c r="E3011" i="11"/>
  <c r="E3012" i="11"/>
  <c r="E3013" i="11"/>
  <c r="E3014" i="11"/>
  <c r="E3015" i="11"/>
  <c r="E3016" i="11"/>
  <c r="E3017" i="11"/>
  <c r="E3018" i="11"/>
  <c r="E3019" i="11"/>
  <c r="E3020" i="11"/>
  <c r="E3021" i="11"/>
  <c r="E3022" i="11"/>
  <c r="E3023" i="11"/>
  <c r="F2934" i="11"/>
  <c r="F2935" i="11"/>
  <c r="F2936" i="11"/>
  <c r="F2937" i="11"/>
  <c r="F2938" i="11"/>
  <c r="F2939" i="11"/>
  <c r="F2940" i="11"/>
  <c r="F2941" i="11"/>
  <c r="F2942" i="11"/>
  <c r="F2943" i="11"/>
  <c r="F2944" i="11"/>
  <c r="F2945" i="11"/>
  <c r="F2946" i="11"/>
  <c r="F2947" i="11"/>
  <c r="F2948" i="11"/>
  <c r="F2949" i="11"/>
  <c r="F2950" i="11"/>
  <c r="F2951" i="11"/>
  <c r="F2952" i="11"/>
  <c r="F2953" i="11"/>
  <c r="F2954" i="11"/>
  <c r="F2955" i="11"/>
  <c r="F2956" i="11"/>
  <c r="F2957" i="11"/>
  <c r="F2958" i="11"/>
  <c r="F2959" i="11"/>
  <c r="F2960" i="11"/>
  <c r="F2961" i="11"/>
  <c r="F2962" i="11"/>
  <c r="F2963" i="11"/>
  <c r="F2964" i="11"/>
  <c r="F2965" i="11"/>
  <c r="F2966" i="11"/>
  <c r="F2967" i="11"/>
  <c r="F2968" i="11"/>
  <c r="F2969" i="11"/>
  <c r="F2970" i="11"/>
  <c r="F2971" i="11"/>
  <c r="F2972" i="11"/>
  <c r="F2973" i="11"/>
  <c r="F2974" i="11"/>
  <c r="F2975" i="11"/>
  <c r="F2976" i="11"/>
  <c r="F2977" i="11"/>
  <c r="F2978" i="11"/>
  <c r="F2979" i="11"/>
  <c r="F2980" i="11"/>
  <c r="F2981" i="11"/>
  <c r="F2982" i="11"/>
  <c r="F2983" i="11"/>
  <c r="F2984" i="11"/>
  <c r="F2985" i="11"/>
  <c r="F2986" i="11"/>
  <c r="F2987" i="11"/>
  <c r="F2988" i="11"/>
  <c r="F2989" i="11"/>
  <c r="F2990" i="11"/>
  <c r="F2991" i="11"/>
  <c r="F2992" i="11"/>
  <c r="F2993" i="11"/>
  <c r="F2994" i="11"/>
  <c r="F2995" i="11"/>
  <c r="F2996" i="11"/>
  <c r="F2997" i="11"/>
  <c r="F2998" i="11"/>
  <c r="F2999" i="11"/>
  <c r="F3000" i="11"/>
  <c r="F3001" i="11"/>
  <c r="F3002" i="11"/>
  <c r="F3003" i="11"/>
  <c r="F3004" i="11"/>
  <c r="F3005" i="11"/>
  <c r="F3006" i="11"/>
  <c r="F3007" i="11"/>
  <c r="F3008" i="11"/>
  <c r="F3009" i="11"/>
  <c r="F3010" i="11"/>
  <c r="F3011" i="11"/>
  <c r="F3012" i="11"/>
  <c r="F3013" i="11"/>
  <c r="F3014" i="11"/>
  <c r="F3015" i="11"/>
  <c r="F3016" i="11"/>
  <c r="F3017" i="11"/>
  <c r="F3018" i="11"/>
  <c r="F3019" i="11"/>
  <c r="F3020" i="11"/>
  <c r="F3021" i="11"/>
  <c r="F3022" i="11"/>
  <c r="F302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L2934" i="11"/>
  <c r="L2935" i="11"/>
  <c r="L2936" i="11"/>
  <c r="L2937" i="11"/>
  <c r="L2938" i="11"/>
  <c r="L2939" i="11"/>
  <c r="L2940" i="11"/>
  <c r="L2941" i="11"/>
  <c r="L2942" i="11"/>
  <c r="L2943" i="11"/>
  <c r="L2944" i="11"/>
  <c r="L2945" i="11"/>
  <c r="L2946" i="11"/>
  <c r="L2947" i="11"/>
  <c r="L2948" i="11"/>
  <c r="L2949" i="11"/>
  <c r="L2950" i="11"/>
  <c r="L2951" i="11"/>
  <c r="L2952" i="11"/>
  <c r="L2953" i="11"/>
  <c r="L2954" i="11"/>
  <c r="L2955" i="11"/>
  <c r="L2956" i="11"/>
  <c r="L2957" i="11"/>
  <c r="L2958" i="11"/>
  <c r="L2959" i="11"/>
  <c r="L2960" i="11"/>
  <c r="L2961" i="11"/>
  <c r="L2962" i="11"/>
  <c r="L2963" i="11"/>
  <c r="L2964" i="11"/>
  <c r="L2965" i="11"/>
  <c r="L2966" i="11"/>
  <c r="L2967" i="11"/>
  <c r="L2968" i="11"/>
  <c r="L2969" i="11"/>
  <c r="L2970" i="11"/>
  <c r="L2971" i="11"/>
  <c r="L2972" i="11"/>
  <c r="L2973" i="11"/>
  <c r="L2974" i="11"/>
  <c r="L2975" i="11"/>
  <c r="L2976" i="11"/>
  <c r="L2977" i="11"/>
  <c r="L2978" i="11"/>
  <c r="L2979" i="11"/>
  <c r="L2980" i="11"/>
  <c r="L2981" i="11"/>
  <c r="L2982" i="11"/>
  <c r="L2983" i="11"/>
  <c r="L2984" i="11"/>
  <c r="L2985" i="11"/>
  <c r="L2986" i="11"/>
  <c r="L2987" i="11"/>
  <c r="L2988" i="11"/>
  <c r="L2989" i="11"/>
  <c r="L2990" i="11"/>
  <c r="L2991" i="11"/>
  <c r="L2992" i="11"/>
  <c r="L2993" i="11"/>
  <c r="L2994" i="11"/>
  <c r="L2995" i="11"/>
  <c r="L2996" i="11"/>
  <c r="L2997" i="11"/>
  <c r="L2998" i="11"/>
  <c r="L2999" i="11"/>
  <c r="L3000" i="11"/>
  <c r="L3001" i="11"/>
  <c r="L3002" i="11"/>
  <c r="L3003" i="11"/>
  <c r="L3004" i="11"/>
  <c r="L3005" i="11"/>
  <c r="L3006" i="11"/>
  <c r="L3007" i="11"/>
  <c r="L3008" i="11"/>
  <c r="L3009" i="11"/>
  <c r="L3010" i="11"/>
  <c r="L3011" i="11"/>
  <c r="L3012" i="11"/>
  <c r="L3013" i="11"/>
  <c r="L3014" i="11"/>
  <c r="L3015" i="11"/>
  <c r="L3016" i="11"/>
  <c r="L3017" i="11"/>
  <c r="L3018" i="11"/>
  <c r="L3019" i="11"/>
  <c r="L3020" i="11"/>
  <c r="L3021" i="11"/>
  <c r="L3022" i="11"/>
  <c r="L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E3024" i="11"/>
  <c r="E3025" i="11"/>
  <c r="E3026" i="11"/>
  <c r="E3027" i="11"/>
  <c r="E3028" i="11"/>
  <c r="E3029" i="11"/>
  <c r="E3030" i="11"/>
  <c r="E3031" i="11"/>
  <c r="E3032" i="11"/>
  <c r="E3033" i="11"/>
  <c r="E3034" i="11"/>
  <c r="E3035" i="11"/>
  <c r="E3036" i="11"/>
  <c r="E3037" i="11"/>
  <c r="E3038" i="11"/>
  <c r="E3039" i="11"/>
  <c r="E3040" i="11"/>
  <c r="E3041" i="11"/>
  <c r="E3042" i="11"/>
  <c r="E3043" i="11"/>
  <c r="E3044" i="11"/>
  <c r="E3045" i="11"/>
  <c r="E3046" i="11"/>
  <c r="E3047" i="11"/>
  <c r="E3048" i="11"/>
  <c r="E3049" i="11"/>
  <c r="E3050" i="11"/>
  <c r="E3051" i="11"/>
  <c r="E3052" i="11"/>
  <c r="E3053" i="11"/>
  <c r="E3054" i="11"/>
  <c r="E3055" i="11"/>
  <c r="E3056" i="11"/>
  <c r="E3057" i="11"/>
  <c r="E3058" i="11"/>
  <c r="E3059" i="11"/>
  <c r="E3060" i="11"/>
  <c r="E3061" i="11"/>
  <c r="E3062" i="11"/>
  <c r="E3063" i="11"/>
  <c r="E3064" i="11"/>
  <c r="E3065" i="11"/>
  <c r="E3066" i="11"/>
  <c r="E3067" i="11"/>
  <c r="E3068" i="11"/>
  <c r="E3069" i="11"/>
  <c r="E3070" i="11"/>
  <c r="E3071" i="11"/>
  <c r="E3072" i="11"/>
  <c r="E3073" i="11"/>
  <c r="E3074" i="11"/>
  <c r="E3075" i="11"/>
  <c r="E3076" i="11"/>
  <c r="E3077" i="11"/>
  <c r="E3078" i="11"/>
  <c r="E3079" i="11"/>
  <c r="E3080" i="11"/>
  <c r="E3081" i="11"/>
  <c r="E3082" i="11"/>
  <c r="E3083" i="11"/>
  <c r="E3084" i="11"/>
  <c r="E3085" i="11"/>
  <c r="E3086" i="11"/>
  <c r="E3087" i="11"/>
  <c r="E3088" i="11"/>
  <c r="E3089" i="11"/>
  <c r="E3090" i="11"/>
  <c r="E3091" i="11"/>
  <c r="E3092" i="11"/>
  <c r="E3093" i="11"/>
  <c r="E3094" i="11"/>
  <c r="E3095" i="11"/>
  <c r="E3096" i="11"/>
  <c r="E3097" i="11"/>
  <c r="E3098" i="11"/>
  <c r="E3099" i="11"/>
  <c r="E3100" i="11"/>
  <c r="E3101" i="11"/>
  <c r="E3102" i="11"/>
  <c r="E3103" i="11"/>
  <c r="E3104" i="11"/>
  <c r="E3105" i="11"/>
  <c r="E3106" i="11"/>
  <c r="E3107" i="11"/>
  <c r="E3108" i="11"/>
  <c r="E3109" i="11"/>
  <c r="E3110" i="11"/>
  <c r="E3111" i="11"/>
  <c r="E3112" i="11"/>
  <c r="E3113" i="11"/>
  <c r="F3024" i="11"/>
  <c r="F3025" i="11"/>
  <c r="F3026" i="11"/>
  <c r="F3027" i="11"/>
  <c r="F3028" i="11"/>
  <c r="F3029" i="11"/>
  <c r="F3030" i="11"/>
  <c r="F3031" i="11"/>
  <c r="F3032" i="11"/>
  <c r="F3033" i="11"/>
  <c r="F3034" i="11"/>
  <c r="F3035" i="11"/>
  <c r="F3036" i="11"/>
  <c r="F3037" i="11"/>
  <c r="F3038" i="11"/>
  <c r="F3039" i="11"/>
  <c r="F3040" i="11"/>
  <c r="F3041" i="11"/>
  <c r="F3042" i="11"/>
  <c r="F3043" i="11"/>
  <c r="F3044" i="11"/>
  <c r="F3045" i="11"/>
  <c r="F3046" i="11"/>
  <c r="F3047" i="11"/>
  <c r="F3048" i="11"/>
  <c r="F3049" i="11"/>
  <c r="F3050" i="11"/>
  <c r="F3051" i="11"/>
  <c r="F3052" i="11"/>
  <c r="F3053" i="11"/>
  <c r="F3054" i="11"/>
  <c r="F3055" i="11"/>
  <c r="F3056" i="11"/>
  <c r="F3057" i="11"/>
  <c r="F3058" i="11"/>
  <c r="F3059" i="11"/>
  <c r="F3060" i="11"/>
  <c r="F3061" i="11"/>
  <c r="F3062" i="11"/>
  <c r="F3063" i="11"/>
  <c r="F3064" i="11"/>
  <c r="F3065" i="11"/>
  <c r="F3066" i="11"/>
  <c r="F3067" i="11"/>
  <c r="F3068" i="11"/>
  <c r="F3069" i="11"/>
  <c r="F3070" i="11"/>
  <c r="F3071" i="11"/>
  <c r="F3072" i="11"/>
  <c r="F3073" i="11"/>
  <c r="F3074" i="11"/>
  <c r="F3075" i="11"/>
  <c r="F3076" i="11"/>
  <c r="F3077" i="11"/>
  <c r="F3078" i="11"/>
  <c r="F3079" i="11"/>
  <c r="F3080" i="11"/>
  <c r="F3081" i="11"/>
  <c r="F3082" i="11"/>
  <c r="F3083" i="11"/>
  <c r="F3084" i="11"/>
  <c r="F3085" i="11"/>
  <c r="F3086" i="11"/>
  <c r="F3087" i="11"/>
  <c r="F3088" i="11"/>
  <c r="F3089" i="11"/>
  <c r="F3090" i="11"/>
  <c r="F3091" i="11"/>
  <c r="F3092" i="11"/>
  <c r="F3093" i="11"/>
  <c r="F3094" i="11"/>
  <c r="F3095" i="11"/>
  <c r="F3096" i="11"/>
  <c r="F3097" i="11"/>
  <c r="F3098" i="11"/>
  <c r="F3099" i="11"/>
  <c r="F3100" i="11"/>
  <c r="F3101" i="11"/>
  <c r="F3102" i="11"/>
  <c r="F3103" i="11"/>
  <c r="F3104" i="11"/>
  <c r="F3105" i="11"/>
  <c r="F3106" i="11"/>
  <c r="F3107" i="11"/>
  <c r="F3108" i="11"/>
  <c r="F3109" i="11"/>
  <c r="F3110" i="11"/>
  <c r="F3111" i="11"/>
  <c r="F3112" i="11"/>
  <c r="F311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L3024" i="11"/>
  <c r="L3025" i="11"/>
  <c r="L3026" i="11"/>
  <c r="L3027" i="11"/>
  <c r="L3028" i="11"/>
  <c r="L3029" i="11"/>
  <c r="L3030" i="11"/>
  <c r="L3031" i="11"/>
  <c r="L3032" i="11"/>
  <c r="L3033" i="11"/>
  <c r="L3034" i="11"/>
  <c r="L3035" i="11"/>
  <c r="L3036" i="11"/>
  <c r="L3037" i="11"/>
  <c r="L3038" i="11"/>
  <c r="L3039" i="11"/>
  <c r="L3040" i="11"/>
  <c r="L3041" i="11"/>
  <c r="L3042" i="11"/>
  <c r="L3043" i="11"/>
  <c r="L3044" i="11"/>
  <c r="L3045" i="11"/>
  <c r="L3046" i="11"/>
  <c r="L3047" i="11"/>
  <c r="L3048" i="11"/>
  <c r="L3049" i="11"/>
  <c r="L3050" i="11"/>
  <c r="L3051" i="11"/>
  <c r="L3052" i="11"/>
  <c r="L3053" i="11"/>
  <c r="L3054" i="11"/>
  <c r="L3055" i="11"/>
  <c r="L3056" i="11"/>
  <c r="L3057" i="11"/>
  <c r="L3058" i="11"/>
  <c r="L3059" i="11"/>
  <c r="L3060" i="11"/>
  <c r="L3061" i="11"/>
  <c r="L3062" i="11"/>
  <c r="L3063" i="11"/>
  <c r="L3064" i="11"/>
  <c r="L3065" i="11"/>
  <c r="L3066" i="11"/>
  <c r="L3067" i="11"/>
  <c r="L3068" i="11"/>
  <c r="L3069" i="11"/>
  <c r="L3070" i="11"/>
  <c r="L3071" i="11"/>
  <c r="L3072" i="11"/>
  <c r="L3073" i="11"/>
  <c r="L3074" i="11"/>
  <c r="L3075" i="11"/>
  <c r="L3076" i="11"/>
  <c r="L3077" i="11"/>
  <c r="L3078" i="11"/>
  <c r="L3079" i="11"/>
  <c r="L3080" i="11"/>
  <c r="L3081" i="11"/>
  <c r="L3082" i="11"/>
  <c r="L3083" i="11"/>
  <c r="L3084" i="11"/>
  <c r="L3085" i="11"/>
  <c r="L3086" i="11"/>
  <c r="L3087" i="11"/>
  <c r="L3088" i="11"/>
  <c r="L3089" i="11"/>
  <c r="L3090" i="11"/>
  <c r="L3091" i="11"/>
  <c r="L3092" i="11"/>
  <c r="L3093" i="11"/>
  <c r="L3094" i="11"/>
  <c r="L3095" i="11"/>
  <c r="L3096" i="11"/>
  <c r="L3097" i="11"/>
  <c r="L3098" i="11"/>
  <c r="L3099" i="11"/>
  <c r="L3100" i="11"/>
  <c r="L3101" i="11"/>
  <c r="L3102" i="11"/>
  <c r="L3103" i="11"/>
  <c r="L3104" i="11"/>
  <c r="L3105" i="11"/>
  <c r="L3106" i="11"/>
  <c r="L3107" i="11"/>
  <c r="L3108" i="11"/>
  <c r="L3109" i="11"/>
  <c r="L3110" i="11"/>
  <c r="L3111" i="11"/>
  <c r="L3112" i="11"/>
  <c r="L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E3114" i="11"/>
  <c r="E3115" i="11"/>
  <c r="E3116" i="11"/>
  <c r="E3117" i="11"/>
  <c r="E3118" i="11"/>
  <c r="E3119" i="11"/>
  <c r="E3120" i="11"/>
  <c r="E3121" i="11"/>
  <c r="E3122" i="11"/>
  <c r="E3123" i="11"/>
  <c r="E3124" i="11"/>
  <c r="E3125" i="11"/>
  <c r="E3126" i="11"/>
  <c r="E3127" i="11"/>
  <c r="E3128" i="11"/>
  <c r="E3129" i="11"/>
  <c r="E3130" i="11"/>
  <c r="E3131" i="11"/>
  <c r="E3132" i="11"/>
  <c r="E3133" i="11"/>
  <c r="E3134" i="11"/>
  <c r="E3135" i="11"/>
  <c r="E3136" i="11"/>
  <c r="E3137" i="11"/>
  <c r="E3138" i="11"/>
  <c r="E3139" i="11"/>
  <c r="E3140" i="11"/>
  <c r="E3141" i="11"/>
  <c r="E3142" i="11"/>
  <c r="E3143" i="11"/>
  <c r="F3114" i="11"/>
  <c r="F3115" i="11"/>
  <c r="F3116" i="11"/>
  <c r="F3117" i="11"/>
  <c r="F3118" i="11"/>
  <c r="F3119" i="11"/>
  <c r="F3120" i="11"/>
  <c r="F3121" i="11"/>
  <c r="F3122" i="11"/>
  <c r="F3123" i="11"/>
  <c r="F3124" i="11"/>
  <c r="F3125" i="11"/>
  <c r="F3126" i="11"/>
  <c r="F3127" i="11"/>
  <c r="F3128" i="11"/>
  <c r="F3129" i="11"/>
  <c r="F3130" i="11"/>
  <c r="F3131" i="11"/>
  <c r="F3132" i="11"/>
  <c r="F3133" i="11"/>
  <c r="F3134" i="11"/>
  <c r="F3135" i="11"/>
  <c r="F3136" i="11"/>
  <c r="F3137" i="11"/>
  <c r="F3138" i="11"/>
  <c r="F3139" i="11"/>
  <c r="F3140" i="11"/>
  <c r="F3141" i="11"/>
  <c r="F3142" i="11"/>
  <c r="F314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L3114" i="11"/>
  <c r="L3115" i="11"/>
  <c r="L3116" i="11"/>
  <c r="L3117" i="11"/>
  <c r="L3118" i="11"/>
  <c r="L3119" i="11"/>
  <c r="L3120" i="11"/>
  <c r="L3121" i="11"/>
  <c r="L3122" i="11"/>
  <c r="L3123" i="11"/>
  <c r="L3124" i="11"/>
  <c r="L3125" i="11"/>
  <c r="L3126" i="11"/>
  <c r="L3127" i="11"/>
  <c r="L3128" i="11"/>
  <c r="L3129" i="11"/>
  <c r="L3130" i="11"/>
  <c r="L3131" i="11"/>
  <c r="L3132" i="11"/>
  <c r="L3133" i="11"/>
  <c r="L3134" i="11"/>
  <c r="L3135" i="11"/>
  <c r="L3136" i="11"/>
  <c r="L3137" i="11"/>
  <c r="L3138" i="11"/>
  <c r="L3139" i="11"/>
  <c r="L3140" i="11"/>
  <c r="L3141" i="11"/>
  <c r="L3142" i="11"/>
  <c r="L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E3144" i="11"/>
  <c r="E3145" i="11"/>
  <c r="E3146" i="11"/>
  <c r="E3147" i="11"/>
  <c r="E3148" i="11"/>
  <c r="E3149" i="11"/>
  <c r="E3150" i="11"/>
  <c r="E3151" i="11"/>
  <c r="E3152" i="11"/>
  <c r="E3153" i="11"/>
  <c r="E3154" i="11"/>
  <c r="E3155" i="11"/>
  <c r="E3156" i="11"/>
  <c r="E3157" i="11"/>
  <c r="E3158" i="11"/>
  <c r="E3159" i="11"/>
  <c r="E3160" i="11"/>
  <c r="E3161" i="11"/>
  <c r="E3162" i="11"/>
  <c r="E3163" i="11"/>
  <c r="E3164" i="11"/>
  <c r="E3165" i="11"/>
  <c r="E3166" i="11"/>
  <c r="E3167" i="11"/>
  <c r="E3168" i="11"/>
  <c r="E3169" i="11"/>
  <c r="E3170" i="11"/>
  <c r="E3171" i="11"/>
  <c r="E3172" i="11"/>
  <c r="E3173" i="11"/>
  <c r="F3144" i="11"/>
  <c r="F3145" i="11"/>
  <c r="F3146" i="11"/>
  <c r="F3147" i="11"/>
  <c r="F3148" i="11"/>
  <c r="F3149" i="11"/>
  <c r="F3150" i="11"/>
  <c r="F3151" i="11"/>
  <c r="F3152" i="11"/>
  <c r="F3153" i="11"/>
  <c r="F3154" i="11"/>
  <c r="F3155" i="11"/>
  <c r="F3156" i="11"/>
  <c r="F3157" i="11"/>
  <c r="F3158" i="11"/>
  <c r="F3159" i="11"/>
  <c r="F3160" i="11"/>
  <c r="F3161" i="11"/>
  <c r="F3162" i="11"/>
  <c r="F3163" i="11"/>
  <c r="F3164" i="11"/>
  <c r="F3165" i="11"/>
  <c r="F3166" i="11"/>
  <c r="F3167" i="11"/>
  <c r="F3168" i="11"/>
  <c r="F3169" i="11"/>
  <c r="F3170" i="11"/>
  <c r="F3171" i="11"/>
  <c r="F3172" i="11"/>
  <c r="F317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L3144" i="11"/>
  <c r="L3145" i="11"/>
  <c r="L3146" i="11"/>
  <c r="L3147" i="11"/>
  <c r="L3148" i="11"/>
  <c r="L3149" i="11"/>
  <c r="L3150" i="11"/>
  <c r="L3151" i="11"/>
  <c r="L3152" i="11"/>
  <c r="L3153" i="11"/>
  <c r="L3154" i="11"/>
  <c r="L3155" i="11"/>
  <c r="L3156" i="11"/>
  <c r="L3157" i="11"/>
  <c r="L3158" i="11"/>
  <c r="L3159" i="11"/>
  <c r="L3160" i="11"/>
  <c r="L3161" i="11"/>
  <c r="L3162" i="11"/>
  <c r="L3163" i="11"/>
  <c r="L3164" i="11"/>
  <c r="L3165" i="11"/>
  <c r="L3166" i="11"/>
  <c r="L3167" i="11"/>
  <c r="L3168" i="11"/>
  <c r="L3169" i="11"/>
  <c r="L3170" i="11"/>
  <c r="L3171" i="11"/>
  <c r="L3172" i="11"/>
  <c r="L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E3174" i="11"/>
  <c r="E3175" i="11"/>
  <c r="E3176" i="11"/>
  <c r="E3177" i="11"/>
  <c r="E3178" i="11"/>
  <c r="E3179" i="11"/>
  <c r="E3180" i="11"/>
  <c r="E3181" i="11"/>
  <c r="E3182" i="11"/>
  <c r="E3183" i="11"/>
  <c r="E3184" i="11"/>
  <c r="E3185" i="11"/>
  <c r="E3186" i="11"/>
  <c r="E3187" i="11"/>
  <c r="E3188" i="11"/>
  <c r="F3174" i="11"/>
  <c r="F3175" i="11"/>
  <c r="F3176" i="11"/>
  <c r="F3177" i="11"/>
  <c r="F3178" i="11"/>
  <c r="F3179" i="11"/>
  <c r="F3180" i="11"/>
  <c r="F3181" i="11"/>
  <c r="F3182" i="11"/>
  <c r="F3183" i="11"/>
  <c r="F3184" i="11"/>
  <c r="F3185" i="11"/>
  <c r="F3186" i="11"/>
  <c r="F3187" i="11"/>
  <c r="F3188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L3174" i="11"/>
  <c r="L3175" i="11"/>
  <c r="L3176" i="11"/>
  <c r="L3177" i="11"/>
  <c r="L3178" i="11"/>
  <c r="L3179" i="11"/>
  <c r="L3180" i="11"/>
  <c r="L3181" i="11"/>
  <c r="L3182" i="11"/>
  <c r="L3183" i="11"/>
  <c r="L3184" i="11"/>
  <c r="L3185" i="11"/>
  <c r="L3186" i="11"/>
  <c r="L3187" i="11"/>
  <c r="L3188" i="11"/>
  <c r="C2077" i="11" l="1"/>
  <c r="C2079" i="11"/>
  <c r="C2081" i="11"/>
  <c r="C2082" i="11"/>
  <c r="C2090" i="11"/>
  <c r="C2092" i="11"/>
  <c r="C2093" i="11"/>
  <c r="C2147" i="11"/>
  <c r="E2077" i="11"/>
  <c r="E2078" i="11"/>
  <c r="E2079" i="11"/>
  <c r="E2080" i="11"/>
  <c r="E2081" i="11"/>
  <c r="E2082" i="11"/>
  <c r="E2083" i="11"/>
  <c r="E2084" i="11"/>
  <c r="E2085" i="11"/>
  <c r="E2086" i="11"/>
  <c r="E2087" i="11"/>
  <c r="E2088" i="11"/>
  <c r="E2089" i="11"/>
  <c r="E2090" i="11"/>
  <c r="E2091" i="11"/>
  <c r="E2092" i="11"/>
  <c r="E2093" i="11"/>
  <c r="E2094" i="11"/>
  <c r="E2095" i="11"/>
  <c r="E2096" i="11"/>
  <c r="E2097" i="11"/>
  <c r="E2098" i="11"/>
  <c r="E2099" i="11"/>
  <c r="E2100" i="11"/>
  <c r="E2101" i="11"/>
  <c r="E2102" i="11"/>
  <c r="E2103" i="11"/>
  <c r="E2104" i="11"/>
  <c r="E2105" i="11"/>
  <c r="E2106" i="11"/>
  <c r="E2107" i="11"/>
  <c r="E2108" i="11"/>
  <c r="E2109" i="11"/>
  <c r="E2110" i="11"/>
  <c r="E2111" i="11"/>
  <c r="E2112" i="11"/>
  <c r="E2113" i="11"/>
  <c r="E2114" i="11"/>
  <c r="E2115" i="11"/>
  <c r="E2116" i="11"/>
  <c r="E2117" i="11"/>
  <c r="E2118" i="11"/>
  <c r="E2119" i="11"/>
  <c r="E2120" i="11"/>
  <c r="E2121" i="11"/>
  <c r="E2122" i="11"/>
  <c r="E2123" i="11"/>
  <c r="E2124" i="11"/>
  <c r="E2125" i="11"/>
  <c r="E2126" i="11"/>
  <c r="E2127" i="11"/>
  <c r="E2128" i="11"/>
  <c r="E2129" i="11"/>
  <c r="E2130" i="11"/>
  <c r="E2131" i="11"/>
  <c r="E2132" i="11"/>
  <c r="E2133" i="11"/>
  <c r="E2134" i="11"/>
  <c r="E2135" i="11"/>
  <c r="E2136" i="11"/>
  <c r="E2137" i="11"/>
  <c r="E2138" i="11"/>
  <c r="E2139" i="11"/>
  <c r="E2140" i="11"/>
  <c r="E2141" i="11"/>
  <c r="E2142" i="11"/>
  <c r="E2143" i="11"/>
  <c r="E2144" i="11"/>
  <c r="E2145" i="11"/>
  <c r="E2146" i="11"/>
  <c r="E2147" i="11"/>
  <c r="E2148" i="11"/>
  <c r="F2077" i="11"/>
  <c r="F2078" i="11"/>
  <c r="F2079" i="11"/>
  <c r="F2080" i="11"/>
  <c r="F2081" i="11"/>
  <c r="F2082" i="11"/>
  <c r="F2083" i="11"/>
  <c r="F2084" i="11"/>
  <c r="F2085" i="11"/>
  <c r="F2086" i="11"/>
  <c r="F2087" i="11"/>
  <c r="F2088" i="11"/>
  <c r="F2089" i="11"/>
  <c r="F2090" i="11"/>
  <c r="F2091" i="11"/>
  <c r="F2092" i="11"/>
  <c r="F2093" i="11"/>
  <c r="F2094" i="11"/>
  <c r="F2095" i="11"/>
  <c r="F2096" i="11"/>
  <c r="F2097" i="11"/>
  <c r="F2098" i="11"/>
  <c r="F2099" i="11"/>
  <c r="F2100" i="11"/>
  <c r="F2101" i="11"/>
  <c r="F2102" i="11"/>
  <c r="F2103" i="11"/>
  <c r="F2104" i="11"/>
  <c r="F2105" i="11"/>
  <c r="F2106" i="11"/>
  <c r="F2107" i="11"/>
  <c r="F2108" i="11"/>
  <c r="F2109" i="11"/>
  <c r="F2110" i="11"/>
  <c r="F2111" i="11"/>
  <c r="F2112" i="11"/>
  <c r="F2113" i="11"/>
  <c r="F2114" i="11"/>
  <c r="F2115" i="11"/>
  <c r="F2116" i="11"/>
  <c r="F2117" i="11"/>
  <c r="F2118" i="11"/>
  <c r="F2119" i="11"/>
  <c r="F2120" i="11"/>
  <c r="F2121" i="11"/>
  <c r="F2122" i="11"/>
  <c r="F2123" i="11"/>
  <c r="F2124" i="11"/>
  <c r="F2125" i="11"/>
  <c r="F2126" i="11"/>
  <c r="F2127" i="11"/>
  <c r="F2128" i="11"/>
  <c r="F2129" i="11"/>
  <c r="F2130" i="11"/>
  <c r="F2131" i="11"/>
  <c r="F2132" i="11"/>
  <c r="F2133" i="11"/>
  <c r="F2134" i="11"/>
  <c r="F2135" i="11"/>
  <c r="F2136" i="11"/>
  <c r="F2137" i="11"/>
  <c r="F2138" i="11"/>
  <c r="F2139" i="11"/>
  <c r="F2140" i="11"/>
  <c r="F2141" i="11"/>
  <c r="F2142" i="11"/>
  <c r="F2143" i="11"/>
  <c r="F2144" i="11"/>
  <c r="F2145" i="11"/>
  <c r="F2146" i="11"/>
  <c r="F2147" i="11"/>
  <c r="F2148" i="11"/>
  <c r="G2077" i="11"/>
  <c r="G2079" i="11"/>
  <c r="G2082" i="11"/>
  <c r="G2090" i="11"/>
  <c r="G2093" i="11"/>
  <c r="G2147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J2077" i="11"/>
  <c r="J2079" i="11"/>
  <c r="J2080" i="11"/>
  <c r="J2082" i="11"/>
  <c r="J2083" i="11"/>
  <c r="J2084" i="11"/>
  <c r="J2085" i="11"/>
  <c r="J2086" i="11"/>
  <c r="J2087" i="11"/>
  <c r="J2088" i="11"/>
  <c r="J2090" i="11"/>
  <c r="J2091" i="11"/>
  <c r="J2093" i="11"/>
  <c r="J2095" i="11"/>
  <c r="J2096" i="11"/>
  <c r="J2097" i="11"/>
  <c r="J2098" i="11"/>
  <c r="J2100" i="11"/>
  <c r="J2101" i="11"/>
  <c r="J2103" i="11"/>
  <c r="J2104" i="11"/>
  <c r="J2105" i="11"/>
  <c r="J2107" i="11"/>
  <c r="J2109" i="11"/>
  <c r="J2110" i="11"/>
  <c r="J2111" i="11"/>
  <c r="J2112" i="11"/>
  <c r="J2114" i="11"/>
  <c r="J2116" i="11"/>
  <c r="J2117" i="11"/>
  <c r="J2118" i="11"/>
  <c r="J2119" i="11"/>
  <c r="J2120" i="11"/>
  <c r="J2121" i="11"/>
  <c r="J2123" i="11"/>
  <c r="J2124" i="11"/>
  <c r="J2126" i="11"/>
  <c r="J2127" i="11"/>
  <c r="J2129" i="11"/>
  <c r="J2130" i="11"/>
  <c r="J2132" i="11"/>
  <c r="J2134" i="11"/>
  <c r="J2136" i="11"/>
  <c r="J2138" i="11"/>
  <c r="J2140" i="11"/>
  <c r="J2142" i="11"/>
  <c r="J2143" i="11"/>
  <c r="J2145" i="11"/>
  <c r="J2147" i="11"/>
  <c r="J2148" i="11"/>
  <c r="L2077" i="11"/>
  <c r="L2079" i="11"/>
  <c r="L2080" i="11"/>
  <c r="L2082" i="11"/>
  <c r="L2083" i="11"/>
  <c r="L2084" i="11"/>
  <c r="L2085" i="11"/>
  <c r="L2086" i="11"/>
  <c r="L2087" i="11"/>
  <c r="L2088" i="11"/>
  <c r="L2090" i="11"/>
  <c r="L2091" i="11"/>
  <c r="L2093" i="11"/>
  <c r="L2095" i="11"/>
  <c r="L2096" i="11"/>
  <c r="L2097" i="11"/>
  <c r="L2098" i="11"/>
  <c r="L2100" i="11"/>
  <c r="L2101" i="11"/>
  <c r="L2103" i="11"/>
  <c r="L2104" i="11"/>
  <c r="L2105" i="11"/>
  <c r="L2106" i="11"/>
  <c r="L2107" i="11"/>
  <c r="L2109" i="11"/>
  <c r="L2110" i="11"/>
  <c r="L2111" i="11"/>
  <c r="L2112" i="11"/>
  <c r="L2114" i="11"/>
  <c r="L2115" i="11"/>
  <c r="L2116" i="11"/>
  <c r="L2117" i="11"/>
  <c r="L2118" i="11"/>
  <c r="L2119" i="11"/>
  <c r="L2120" i="11"/>
  <c r="L2121" i="11"/>
  <c r="L2122" i="11"/>
  <c r="L2123" i="11"/>
  <c r="L2124" i="11"/>
  <c r="L2125" i="11"/>
  <c r="L2126" i="11"/>
  <c r="L2127" i="11"/>
  <c r="L2129" i="11"/>
  <c r="L2130" i="11"/>
  <c r="L2132" i="11"/>
  <c r="L2134" i="11"/>
  <c r="L2136" i="11"/>
  <c r="L2138" i="11"/>
  <c r="L2140" i="11"/>
  <c r="L2142" i="11"/>
  <c r="L2143" i="11"/>
  <c r="L2145" i="11"/>
  <c r="L2147" i="11"/>
  <c r="L2148" i="11"/>
  <c r="C2152" i="11"/>
  <c r="C2154" i="11"/>
  <c r="C2156" i="11"/>
  <c r="C2157" i="11"/>
  <c r="C2159" i="11"/>
  <c r="C2161" i="11"/>
  <c r="C2162" i="11"/>
  <c r="C2166" i="11"/>
  <c r="C2168" i="11"/>
  <c r="C2172" i="11"/>
  <c r="E2149" i="11"/>
  <c r="E2150" i="11"/>
  <c r="E2151" i="11"/>
  <c r="E2152" i="11"/>
  <c r="E2153" i="11"/>
  <c r="E2154" i="11"/>
  <c r="E2155" i="11"/>
  <c r="E2156" i="11"/>
  <c r="E2157" i="11"/>
  <c r="E2158" i="11"/>
  <c r="E2159" i="11"/>
  <c r="E2160" i="11"/>
  <c r="E2161" i="11"/>
  <c r="E2162" i="11"/>
  <c r="E2163" i="11"/>
  <c r="E2164" i="11"/>
  <c r="E2165" i="11"/>
  <c r="E2166" i="11"/>
  <c r="E2167" i="11"/>
  <c r="E2168" i="11"/>
  <c r="E2169" i="11"/>
  <c r="E2170" i="11"/>
  <c r="E2171" i="11"/>
  <c r="E2172" i="11"/>
  <c r="F2149" i="11"/>
  <c r="F2150" i="11"/>
  <c r="F2151" i="11"/>
  <c r="F2152" i="11"/>
  <c r="F2153" i="11"/>
  <c r="F2154" i="11"/>
  <c r="F2155" i="11"/>
  <c r="F2156" i="11"/>
  <c r="F2157" i="11"/>
  <c r="F2158" i="11"/>
  <c r="F2159" i="11"/>
  <c r="F2160" i="11"/>
  <c r="F2161" i="11"/>
  <c r="F2162" i="11"/>
  <c r="F2163" i="11"/>
  <c r="F2164" i="11"/>
  <c r="F2165" i="11"/>
  <c r="F2166" i="11"/>
  <c r="F2167" i="11"/>
  <c r="F2168" i="11"/>
  <c r="F2169" i="11"/>
  <c r="F2170" i="11"/>
  <c r="F2171" i="11"/>
  <c r="F2172" i="11"/>
  <c r="G2152" i="11"/>
  <c r="G2154" i="11"/>
  <c r="G2157" i="11"/>
  <c r="G2159" i="11"/>
  <c r="G2162" i="11"/>
  <c r="G2166" i="11"/>
  <c r="G2168" i="11"/>
  <c r="G2172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J2149" i="11"/>
  <c r="J2150" i="11"/>
  <c r="J2152" i="11"/>
  <c r="J2154" i="11"/>
  <c r="J2155" i="11"/>
  <c r="J2157" i="11"/>
  <c r="J2159" i="11"/>
  <c r="J2160" i="11"/>
  <c r="J2162" i="11"/>
  <c r="J2163" i="11"/>
  <c r="J2164" i="11"/>
  <c r="J2166" i="11"/>
  <c r="J2168" i="11"/>
  <c r="J2169" i="11"/>
  <c r="J2170" i="11"/>
  <c r="J2172" i="11"/>
  <c r="L2149" i="11"/>
  <c r="L2150" i="11"/>
  <c r="L2151" i="11"/>
  <c r="L2152" i="11"/>
  <c r="L2154" i="11"/>
  <c r="L2155" i="11"/>
  <c r="L2157" i="11"/>
  <c r="L2159" i="11"/>
  <c r="L2160" i="11"/>
  <c r="L2162" i="11"/>
  <c r="L2163" i="11"/>
  <c r="L2164" i="11"/>
  <c r="L2166" i="11"/>
  <c r="L2168" i="11"/>
  <c r="L2169" i="11"/>
  <c r="L2170" i="11"/>
  <c r="L2172" i="11"/>
  <c r="C2174" i="11"/>
  <c r="C2176" i="11"/>
  <c r="C2178" i="11"/>
  <c r="C2182" i="11"/>
  <c r="C2184" i="11"/>
  <c r="C2185" i="11"/>
  <c r="C2187" i="11"/>
  <c r="C2189" i="11"/>
  <c r="C2193" i="11"/>
  <c r="C2195" i="11"/>
  <c r="E2173" i="11"/>
  <c r="E2174" i="11"/>
  <c r="E2175" i="11"/>
  <c r="E2176" i="11"/>
  <c r="E2177" i="11"/>
  <c r="E2178" i="11"/>
  <c r="E2179" i="11"/>
  <c r="E2180" i="11"/>
  <c r="E2181" i="11"/>
  <c r="E2182" i="11"/>
  <c r="E2183" i="11"/>
  <c r="E2184" i="11"/>
  <c r="E2185" i="11"/>
  <c r="E2186" i="11"/>
  <c r="E2187" i="11"/>
  <c r="E2188" i="11"/>
  <c r="E2189" i="11"/>
  <c r="E2190" i="11"/>
  <c r="E2191" i="11"/>
  <c r="E2192" i="11"/>
  <c r="E2193" i="11"/>
  <c r="E2194" i="11"/>
  <c r="E2195" i="11"/>
  <c r="E2196" i="11"/>
  <c r="F2173" i="11"/>
  <c r="F2174" i="11"/>
  <c r="F2175" i="11"/>
  <c r="F2176" i="11"/>
  <c r="F2177" i="11"/>
  <c r="F2178" i="11"/>
  <c r="F2179" i="11"/>
  <c r="F2180" i="11"/>
  <c r="F2181" i="11"/>
  <c r="F2182" i="11"/>
  <c r="F2183" i="11"/>
  <c r="F2184" i="11"/>
  <c r="F2185" i="11"/>
  <c r="F2186" i="11"/>
  <c r="F2187" i="11"/>
  <c r="F2188" i="11"/>
  <c r="F2189" i="11"/>
  <c r="F2190" i="11"/>
  <c r="F2191" i="11"/>
  <c r="F2192" i="11"/>
  <c r="F2193" i="11"/>
  <c r="F2194" i="11"/>
  <c r="F2195" i="11"/>
  <c r="F2196" i="11"/>
  <c r="G2174" i="11"/>
  <c r="G2176" i="11"/>
  <c r="G2178" i="11"/>
  <c r="G2182" i="11"/>
  <c r="G2185" i="11"/>
  <c r="G2187" i="11"/>
  <c r="G2189" i="11"/>
  <c r="G2193" i="11"/>
  <c r="G2195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J2174" i="11"/>
  <c r="J2176" i="11"/>
  <c r="J2178" i="11"/>
  <c r="J2179" i="11"/>
  <c r="J2180" i="11"/>
  <c r="J2182" i="11"/>
  <c r="J2183" i="11"/>
  <c r="J2185" i="11"/>
  <c r="J2187" i="11"/>
  <c r="J2189" i="11"/>
  <c r="J2190" i="11"/>
  <c r="J2191" i="11"/>
  <c r="J2193" i="11"/>
  <c r="J2195" i="11"/>
  <c r="J2196" i="11"/>
  <c r="L2174" i="11"/>
  <c r="L2176" i="11"/>
  <c r="L2178" i="11"/>
  <c r="L2179" i="11"/>
  <c r="L2180" i="11"/>
  <c r="L2182" i="11"/>
  <c r="L2183" i="11"/>
  <c r="L2185" i="11"/>
  <c r="L2187" i="11"/>
  <c r="L2189" i="11"/>
  <c r="L2190" i="11"/>
  <c r="L2191" i="11"/>
  <c r="L2193" i="11"/>
  <c r="L2195" i="11"/>
  <c r="L2196" i="11"/>
  <c r="C2198" i="11"/>
  <c r="C2201" i="11"/>
  <c r="C3189" i="11"/>
  <c r="C3190" i="11"/>
  <c r="C3191" i="11"/>
  <c r="E2197" i="11"/>
  <c r="E2198" i="11"/>
  <c r="E2199" i="11"/>
  <c r="E2200" i="11"/>
  <c r="E2201" i="11"/>
  <c r="E2202" i="11"/>
  <c r="E2203" i="11"/>
  <c r="E2204" i="11"/>
  <c r="E2205" i="11"/>
  <c r="E3189" i="11"/>
  <c r="E3190" i="11"/>
  <c r="E3191" i="11"/>
  <c r="F2197" i="11"/>
  <c r="F2198" i="11"/>
  <c r="F2199" i="11"/>
  <c r="F2200" i="11"/>
  <c r="F2201" i="11"/>
  <c r="F2202" i="11"/>
  <c r="F2203" i="11"/>
  <c r="F2204" i="11"/>
  <c r="F2205" i="11"/>
  <c r="F3189" i="11"/>
  <c r="F3190" i="11"/>
  <c r="F3191" i="11"/>
  <c r="G2198" i="11"/>
  <c r="G2201" i="11"/>
  <c r="G3189" i="11"/>
  <c r="G3190" i="11"/>
  <c r="G3191" i="11"/>
  <c r="I2197" i="11"/>
  <c r="I2198" i="11"/>
  <c r="I2199" i="11"/>
  <c r="I2200" i="11"/>
  <c r="I2201" i="11"/>
  <c r="I2202" i="11"/>
  <c r="I2203" i="11"/>
  <c r="I2204" i="11"/>
  <c r="I2205" i="11"/>
  <c r="I3189" i="11"/>
  <c r="I3190" i="11"/>
  <c r="I3191" i="11"/>
  <c r="J2198" i="11"/>
  <c r="J2199" i="11"/>
  <c r="J2201" i="11"/>
  <c r="J2202" i="11"/>
  <c r="J2203" i="11"/>
  <c r="J2204" i="11"/>
  <c r="J3189" i="11"/>
  <c r="J3190" i="11"/>
  <c r="J3191" i="11"/>
  <c r="L2198" i="11"/>
  <c r="L2199" i="11"/>
  <c r="L2201" i="11"/>
  <c r="L2202" i="11"/>
  <c r="L2203" i="11"/>
  <c r="L2204" i="11"/>
  <c r="L3189" i="11"/>
  <c r="L3190" i="11"/>
  <c r="L3191" i="11"/>
  <c r="C1734" i="2"/>
  <c r="C1736" i="2"/>
  <c r="C1738" i="2"/>
  <c r="C1742" i="2"/>
  <c r="C1744" i="2"/>
  <c r="C1746" i="2"/>
  <c r="C1783" i="2"/>
  <c r="C1785" i="2"/>
  <c r="C1787" i="2"/>
  <c r="C1788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J1734" i="2"/>
  <c r="J1736" i="2"/>
  <c r="J1738" i="2"/>
  <c r="J1739" i="2"/>
  <c r="J1740" i="2"/>
  <c r="J1742" i="2"/>
  <c r="J1744" i="2"/>
  <c r="J1746" i="2"/>
  <c r="J1747" i="2"/>
  <c r="J1749" i="2"/>
  <c r="J1750" i="2"/>
  <c r="J1751" i="2"/>
  <c r="J1752" i="2"/>
  <c r="J1753" i="2"/>
  <c r="J1755" i="2"/>
  <c r="J1757" i="2"/>
  <c r="J1759" i="2"/>
  <c r="J1761" i="2"/>
  <c r="J1762" i="2"/>
  <c r="J1764" i="2"/>
  <c r="J1765" i="2"/>
  <c r="J1767" i="2"/>
  <c r="J1768" i="2"/>
  <c r="J1769" i="2"/>
  <c r="J1771" i="2"/>
  <c r="J1772" i="2"/>
  <c r="J1773" i="2"/>
  <c r="J1775" i="2"/>
  <c r="J1777" i="2"/>
  <c r="J1778" i="2"/>
  <c r="J1779" i="2"/>
  <c r="J1781" i="2"/>
  <c r="J1783" i="2"/>
  <c r="J1785" i="2"/>
  <c r="J1786" i="2"/>
  <c r="J1788" i="2"/>
  <c r="J1789" i="2"/>
  <c r="L1734" i="2"/>
  <c r="L1736" i="2"/>
  <c r="L1737" i="2"/>
  <c r="L1738" i="2"/>
  <c r="L1739" i="2"/>
  <c r="L1740" i="2"/>
  <c r="L1742" i="2"/>
  <c r="L1744" i="2"/>
  <c r="L1745" i="2"/>
  <c r="L1746" i="2"/>
  <c r="L1747" i="2"/>
  <c r="L1749" i="2"/>
  <c r="L1750" i="2"/>
  <c r="L1751" i="2"/>
  <c r="L1752" i="2"/>
  <c r="L1753" i="2"/>
  <c r="L1755" i="2"/>
  <c r="L1756" i="2"/>
  <c r="L1757" i="2"/>
  <c r="L1758" i="2"/>
  <c r="L1759" i="2"/>
  <c r="L1760" i="2"/>
  <c r="L1761" i="2"/>
  <c r="L1762" i="2"/>
  <c r="L1764" i="2"/>
  <c r="L1765" i="2"/>
  <c r="L1767" i="2"/>
  <c r="L1768" i="2"/>
  <c r="L1769" i="2"/>
  <c r="L1771" i="2"/>
  <c r="L1772" i="2"/>
  <c r="L1773" i="2"/>
  <c r="L1775" i="2"/>
  <c r="L1777" i="2"/>
  <c r="L1778" i="2"/>
  <c r="L1779" i="2"/>
  <c r="L1781" i="2"/>
  <c r="L1782" i="2"/>
  <c r="L1783" i="2"/>
  <c r="L1785" i="2"/>
  <c r="L1786" i="2"/>
  <c r="L1788" i="2"/>
  <c r="L1789" i="2"/>
  <c r="C1790" i="2"/>
  <c r="C1791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C1806" i="2"/>
  <c r="C1808" i="2"/>
  <c r="C1810" i="2"/>
  <c r="C1811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J1804" i="2"/>
  <c r="J1806" i="2"/>
  <c r="J1808" i="2"/>
  <c r="J1809" i="2"/>
  <c r="J1811" i="2"/>
  <c r="J1812" i="2"/>
  <c r="J1814" i="2"/>
  <c r="J1815" i="2"/>
  <c r="J1816" i="2"/>
  <c r="L1804" i="2"/>
  <c r="L1805" i="2"/>
  <c r="L1806" i="2"/>
  <c r="L1808" i="2"/>
  <c r="L1809" i="2"/>
  <c r="L1811" i="2"/>
  <c r="L1812" i="2"/>
  <c r="L1814" i="2"/>
  <c r="L1815" i="2"/>
  <c r="L1816" i="2"/>
  <c r="C1818" i="2"/>
  <c r="C1820" i="2"/>
  <c r="C1822" i="2"/>
  <c r="C1826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J1818" i="2"/>
  <c r="J1820" i="2"/>
  <c r="J1822" i="2"/>
  <c r="J1823" i="2"/>
  <c r="J1824" i="2"/>
  <c r="J1826" i="2"/>
  <c r="J1827" i="2"/>
  <c r="J1828" i="2"/>
  <c r="J1829" i="2"/>
  <c r="J1830" i="2"/>
  <c r="L1818" i="2"/>
  <c r="L1820" i="2"/>
  <c r="L1822" i="2"/>
  <c r="L1823" i="2"/>
  <c r="L1824" i="2"/>
  <c r="L1826" i="2"/>
  <c r="L1827" i="2"/>
  <c r="L1828" i="2"/>
  <c r="L1829" i="2"/>
  <c r="L1830" i="2"/>
  <c r="C1460" i="2" l="1"/>
  <c r="C1464" i="2"/>
  <c r="C1466" i="2"/>
  <c r="C1467" i="2"/>
  <c r="C1471" i="2"/>
  <c r="C1473" i="2"/>
  <c r="C1474" i="2"/>
  <c r="C1476" i="2"/>
  <c r="C1478" i="2"/>
  <c r="C1479" i="2"/>
  <c r="C1483" i="2"/>
  <c r="C1485" i="2"/>
  <c r="C1487" i="2"/>
  <c r="C1489" i="2"/>
  <c r="C1490" i="2"/>
  <c r="C1492" i="2"/>
  <c r="C1499" i="2"/>
  <c r="C1509" i="2"/>
  <c r="C1511" i="2"/>
  <c r="C1512" i="2"/>
  <c r="C1514" i="2"/>
  <c r="C1515" i="2"/>
  <c r="C1517" i="2"/>
  <c r="C1519" i="2"/>
  <c r="C1523" i="2"/>
  <c r="C1528" i="2"/>
  <c r="C1530" i="2"/>
  <c r="C1534" i="2"/>
  <c r="C1536" i="2"/>
  <c r="C1537" i="2"/>
  <c r="C1539" i="2"/>
  <c r="C1541" i="2"/>
  <c r="C1543" i="2"/>
  <c r="C1544" i="2"/>
  <c r="C1546" i="2"/>
  <c r="C1548" i="2"/>
  <c r="C1553" i="2"/>
  <c r="C1555" i="2"/>
  <c r="C1566" i="2"/>
  <c r="C1568" i="2"/>
  <c r="C1580" i="2"/>
  <c r="C1585" i="2"/>
  <c r="C1587" i="2"/>
  <c r="C1588" i="2"/>
  <c r="C1590" i="2"/>
  <c r="C1592" i="2"/>
  <c r="C1594" i="2"/>
  <c r="C1596" i="2"/>
  <c r="C1600" i="2"/>
  <c r="C1602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J1460" i="2"/>
  <c r="J1461" i="2"/>
  <c r="J1462" i="2"/>
  <c r="J1464" i="2"/>
  <c r="J1465" i="2"/>
  <c r="J1467" i="2"/>
  <c r="J1468" i="2"/>
  <c r="J1469" i="2"/>
  <c r="J1471" i="2"/>
  <c r="J1472" i="2"/>
  <c r="J1474" i="2"/>
  <c r="J1476" i="2"/>
  <c r="J1477" i="2"/>
  <c r="J1479" i="2"/>
  <c r="J1480" i="2"/>
  <c r="J1481" i="2"/>
  <c r="J1483" i="2"/>
  <c r="J1485" i="2"/>
  <c r="J1487" i="2"/>
  <c r="J1488" i="2"/>
  <c r="J1490" i="2"/>
  <c r="J1492" i="2"/>
  <c r="J1493" i="2"/>
  <c r="J1494" i="2"/>
  <c r="J1495" i="2"/>
  <c r="J1496" i="2"/>
  <c r="J1497" i="2"/>
  <c r="J1499" i="2"/>
  <c r="J1500" i="2"/>
  <c r="J1501" i="2"/>
  <c r="J1502" i="2"/>
  <c r="J1503" i="2"/>
  <c r="J1504" i="2"/>
  <c r="J1505" i="2"/>
  <c r="J1506" i="2"/>
  <c r="J1507" i="2"/>
  <c r="J1509" i="2"/>
  <c r="J1510" i="2"/>
  <c r="J1512" i="2"/>
  <c r="J1513" i="2"/>
  <c r="J1515" i="2"/>
  <c r="J1517" i="2"/>
  <c r="J1519" i="2"/>
  <c r="J1520" i="2"/>
  <c r="J1521" i="2"/>
  <c r="J1523" i="2"/>
  <c r="J1524" i="2"/>
  <c r="J1525" i="2"/>
  <c r="J1526" i="2"/>
  <c r="J1528" i="2"/>
  <c r="J1530" i="2"/>
  <c r="J1531" i="2"/>
  <c r="J1532" i="2"/>
  <c r="J1534" i="2"/>
  <c r="J1535" i="2"/>
  <c r="J1537" i="2"/>
  <c r="J1539" i="2"/>
  <c r="J1541" i="2"/>
  <c r="J1542" i="2"/>
  <c r="J1544" i="2"/>
  <c r="J1546" i="2"/>
  <c r="J1548" i="2"/>
  <c r="J1549" i="2"/>
  <c r="J1550" i="2"/>
  <c r="J1551" i="2"/>
  <c r="J1553" i="2"/>
  <c r="J1555" i="2"/>
  <c r="J1556" i="2"/>
  <c r="J1557" i="2"/>
  <c r="J1558" i="2"/>
  <c r="J1559" i="2"/>
  <c r="J1560" i="2"/>
  <c r="J1561" i="2"/>
  <c r="J1562" i="2"/>
  <c r="J1563" i="2"/>
  <c r="J1564" i="2"/>
  <c r="J1566" i="2"/>
  <c r="J1568" i="2"/>
  <c r="J1569" i="2"/>
  <c r="J1570" i="2"/>
  <c r="J1571" i="2"/>
  <c r="J1572" i="2"/>
  <c r="J1573" i="2"/>
  <c r="J1574" i="2"/>
  <c r="J1575" i="2"/>
  <c r="J1576" i="2"/>
  <c r="J1577" i="2"/>
  <c r="J1578" i="2"/>
  <c r="J1580" i="2"/>
  <c r="J1581" i="2"/>
  <c r="J1582" i="2"/>
  <c r="J1583" i="2"/>
  <c r="J1585" i="2"/>
  <c r="J1586" i="2"/>
  <c r="J1588" i="2"/>
  <c r="J1590" i="2"/>
  <c r="J1592" i="2"/>
  <c r="J1594" i="2"/>
  <c r="J1596" i="2"/>
  <c r="J1597" i="2"/>
  <c r="J1598" i="2"/>
  <c r="J1600" i="2"/>
  <c r="J1602" i="2"/>
  <c r="L1460" i="2"/>
  <c r="L1461" i="2"/>
  <c r="L1462" i="2"/>
  <c r="L1464" i="2"/>
  <c r="L1465" i="2"/>
  <c r="L1467" i="2"/>
  <c r="L1468" i="2"/>
  <c r="L1469" i="2"/>
  <c r="L1471" i="2"/>
  <c r="L1472" i="2"/>
  <c r="L1474" i="2"/>
  <c r="L1475" i="2"/>
  <c r="L1476" i="2"/>
  <c r="L1477" i="2"/>
  <c r="L1479" i="2"/>
  <c r="L1480" i="2"/>
  <c r="L1481" i="2"/>
  <c r="L1483" i="2"/>
  <c r="L1485" i="2"/>
  <c r="L1486" i="2"/>
  <c r="L1487" i="2"/>
  <c r="L1488" i="2"/>
  <c r="L1490" i="2"/>
  <c r="L1492" i="2"/>
  <c r="L1493" i="2"/>
  <c r="L1494" i="2"/>
  <c r="L1495" i="2"/>
  <c r="L1496" i="2"/>
  <c r="L1497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2" i="2"/>
  <c r="L1513" i="2"/>
  <c r="L1515" i="2"/>
  <c r="L1516" i="2"/>
  <c r="L1517" i="2"/>
  <c r="L1518" i="2"/>
  <c r="L1519" i="2"/>
  <c r="L1520" i="2"/>
  <c r="L1521" i="2"/>
  <c r="L1523" i="2"/>
  <c r="L1524" i="2"/>
  <c r="L1525" i="2"/>
  <c r="L1526" i="2"/>
  <c r="L1528" i="2"/>
  <c r="L1529" i="2"/>
  <c r="L1530" i="2"/>
  <c r="L1531" i="2"/>
  <c r="L1532" i="2"/>
  <c r="L1533" i="2"/>
  <c r="L1534" i="2"/>
  <c r="L1535" i="2"/>
  <c r="L1537" i="2"/>
  <c r="L1538" i="2"/>
  <c r="L1539" i="2"/>
  <c r="L1541" i="2"/>
  <c r="L1542" i="2"/>
  <c r="L1544" i="2"/>
  <c r="L1546" i="2"/>
  <c r="L1548" i="2"/>
  <c r="L1549" i="2"/>
  <c r="L1550" i="2"/>
  <c r="L1551" i="2"/>
  <c r="L1553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5" i="2"/>
  <c r="L1586" i="2"/>
  <c r="L1588" i="2"/>
  <c r="L1590" i="2"/>
  <c r="L1592" i="2"/>
  <c r="L1594" i="2"/>
  <c r="L1596" i="2"/>
  <c r="L1597" i="2"/>
  <c r="L1598" i="2"/>
  <c r="L1600" i="2"/>
  <c r="L1601" i="2"/>
  <c r="L1602" i="2"/>
  <c r="L1603" i="2"/>
  <c r="C1604" i="2"/>
  <c r="C1606" i="2"/>
  <c r="C1609" i="2"/>
  <c r="C1613" i="2"/>
  <c r="C1616" i="2"/>
  <c r="C1619" i="2"/>
  <c r="C1625" i="2"/>
  <c r="C1628" i="2"/>
  <c r="C1630" i="2"/>
  <c r="C1631" i="2"/>
  <c r="C1633" i="2"/>
  <c r="C1635" i="2"/>
  <c r="C1637" i="2"/>
  <c r="C1638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J1604" i="2"/>
  <c r="J1606" i="2"/>
  <c r="J1607" i="2"/>
  <c r="J1609" i="2"/>
  <c r="J1610" i="2"/>
  <c r="J1611" i="2"/>
  <c r="J1613" i="2"/>
  <c r="J1614" i="2"/>
  <c r="J1616" i="2"/>
  <c r="J1617" i="2"/>
  <c r="J1619" i="2"/>
  <c r="J1620" i="2"/>
  <c r="J1622" i="2"/>
  <c r="J1625" i="2"/>
  <c r="J1626" i="2"/>
  <c r="J1628" i="2"/>
  <c r="J1629" i="2"/>
  <c r="J1631" i="2"/>
  <c r="J1633" i="2"/>
  <c r="J1635" i="2"/>
  <c r="J1636" i="2"/>
  <c r="J1638" i="2"/>
  <c r="J1639" i="2"/>
  <c r="L1604" i="2"/>
  <c r="L1606" i="2"/>
  <c r="L1607" i="2"/>
  <c r="L1609" i="2"/>
  <c r="L1610" i="2"/>
  <c r="L1611" i="2"/>
  <c r="L1613" i="2"/>
  <c r="L1614" i="2"/>
  <c r="L1616" i="2"/>
  <c r="L1617" i="2"/>
  <c r="L1619" i="2"/>
  <c r="L1620" i="2"/>
  <c r="L1622" i="2"/>
  <c r="L1625" i="2"/>
  <c r="L1626" i="2"/>
  <c r="L1628" i="2"/>
  <c r="L1629" i="2"/>
  <c r="L1630" i="2"/>
  <c r="L1631" i="2"/>
  <c r="L1633" i="2"/>
  <c r="L1634" i="2"/>
  <c r="L1635" i="2"/>
  <c r="L1636" i="2"/>
  <c r="L1637" i="2"/>
  <c r="L1638" i="2"/>
  <c r="L1639" i="2"/>
  <c r="C1645" i="2"/>
  <c r="C1647" i="2"/>
  <c r="C1652" i="2"/>
  <c r="C1654" i="2"/>
  <c r="C1659" i="2"/>
  <c r="C1669" i="2"/>
  <c r="C1671" i="2"/>
  <c r="C1673" i="2"/>
  <c r="C1674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J1640" i="2"/>
  <c r="J1641" i="2"/>
  <c r="J1642" i="2"/>
  <c r="J1643" i="2"/>
  <c r="J1645" i="2"/>
  <c r="J1647" i="2"/>
  <c r="J1648" i="2"/>
  <c r="J1649" i="2"/>
  <c r="J1650" i="2"/>
  <c r="J1652" i="2"/>
  <c r="J1654" i="2"/>
  <c r="J1655" i="2"/>
  <c r="J1656" i="2"/>
  <c r="J1657" i="2"/>
  <c r="J1659" i="2"/>
  <c r="J1660" i="2"/>
  <c r="J1661" i="2"/>
  <c r="J1662" i="2"/>
  <c r="J1663" i="2"/>
  <c r="J1664" i="2"/>
  <c r="J1665" i="2"/>
  <c r="J1666" i="2"/>
  <c r="J1667" i="2"/>
  <c r="J1669" i="2"/>
  <c r="J1671" i="2"/>
  <c r="J1672" i="2"/>
  <c r="J1674" i="2"/>
  <c r="L1640" i="2"/>
  <c r="L1641" i="2"/>
  <c r="L1642" i="2"/>
  <c r="L1643" i="2"/>
  <c r="L1645" i="2"/>
  <c r="L1647" i="2"/>
  <c r="L1648" i="2"/>
  <c r="L1649" i="2"/>
  <c r="L1650" i="2"/>
  <c r="L1652" i="2"/>
  <c r="L1654" i="2"/>
  <c r="L1655" i="2"/>
  <c r="L1656" i="2"/>
  <c r="L1657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C1676" i="2"/>
  <c r="C1678" i="2"/>
  <c r="C1680" i="2"/>
  <c r="C1682" i="2"/>
  <c r="C1683" i="2"/>
  <c r="C1685" i="2"/>
  <c r="C1686" i="2"/>
  <c r="C1688" i="2"/>
  <c r="C1690" i="2"/>
  <c r="C1692" i="2"/>
  <c r="C1694" i="2"/>
  <c r="C1696" i="2"/>
  <c r="C1698" i="2"/>
  <c r="C1708" i="2"/>
  <c r="C1710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J1676" i="2"/>
  <c r="J1678" i="2"/>
  <c r="J1680" i="2"/>
  <c r="J1681" i="2"/>
  <c r="J1683" i="2"/>
  <c r="J1684" i="2"/>
  <c r="J1686" i="2"/>
  <c r="J1688" i="2"/>
  <c r="J1690" i="2"/>
  <c r="J1692" i="2"/>
  <c r="J1694" i="2"/>
  <c r="J1696" i="2"/>
  <c r="J1698" i="2"/>
  <c r="J1699" i="2"/>
  <c r="J1700" i="2"/>
  <c r="J1701" i="2"/>
  <c r="J1702" i="2"/>
  <c r="J1703" i="2"/>
  <c r="J1704" i="2"/>
  <c r="J1705" i="2"/>
  <c r="J1706" i="2"/>
  <c r="J1708" i="2"/>
  <c r="J1710" i="2"/>
  <c r="J1711" i="2"/>
  <c r="L1676" i="2"/>
  <c r="L1677" i="2"/>
  <c r="L1678" i="2"/>
  <c r="L1679" i="2"/>
  <c r="L1680" i="2"/>
  <c r="L1681" i="2"/>
  <c r="L1683" i="2"/>
  <c r="L1684" i="2"/>
  <c r="L1685" i="2"/>
  <c r="L1686" i="2"/>
  <c r="L1687" i="2"/>
  <c r="L1688" i="2"/>
  <c r="L1690" i="2"/>
  <c r="L1691" i="2"/>
  <c r="L1692" i="2"/>
  <c r="L1693" i="2"/>
  <c r="L1694" i="2"/>
  <c r="L1696" i="2"/>
  <c r="L1698" i="2"/>
  <c r="L1699" i="2"/>
  <c r="L1700" i="2"/>
  <c r="L1701" i="2"/>
  <c r="L1702" i="2"/>
  <c r="L1703" i="2"/>
  <c r="L1704" i="2"/>
  <c r="L1705" i="2"/>
  <c r="L1706" i="2"/>
  <c r="L1708" i="2"/>
  <c r="L1709" i="2"/>
  <c r="L1710" i="2"/>
  <c r="L1711" i="2"/>
  <c r="C1714" i="2"/>
  <c r="C1716" i="2"/>
  <c r="C1717" i="2"/>
  <c r="C1719" i="2"/>
  <c r="C1720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J1712" i="2"/>
  <c r="J1714" i="2"/>
  <c r="J1715" i="2"/>
  <c r="L1715" i="2" s="1"/>
  <c r="J1717" i="2"/>
  <c r="J1720" i="2"/>
  <c r="J1721" i="2"/>
  <c r="J1722" i="2"/>
  <c r="J1723" i="2"/>
  <c r="L1712" i="2"/>
  <c r="L1714" i="2"/>
  <c r="L1717" i="2"/>
  <c r="L1720" i="2"/>
  <c r="L1721" i="2"/>
  <c r="L1722" i="2"/>
  <c r="L1723" i="2"/>
  <c r="C1725" i="2"/>
  <c r="C1727" i="2"/>
  <c r="C1729" i="2"/>
  <c r="C1730" i="2"/>
  <c r="C1732" i="2"/>
  <c r="C3016" i="2"/>
  <c r="C3017" i="2"/>
  <c r="E1724" i="2"/>
  <c r="E1725" i="2"/>
  <c r="E1726" i="2"/>
  <c r="E1727" i="2"/>
  <c r="E1728" i="2"/>
  <c r="E1729" i="2"/>
  <c r="E1730" i="2"/>
  <c r="E1731" i="2"/>
  <c r="E1732" i="2"/>
  <c r="E1733" i="2"/>
  <c r="E3016" i="2"/>
  <c r="E3017" i="2"/>
  <c r="F1724" i="2"/>
  <c r="F1725" i="2"/>
  <c r="F1726" i="2"/>
  <c r="F1727" i="2"/>
  <c r="F1728" i="2"/>
  <c r="F1729" i="2"/>
  <c r="F1730" i="2"/>
  <c r="F1731" i="2"/>
  <c r="F1732" i="2"/>
  <c r="F1733" i="2"/>
  <c r="F3016" i="2"/>
  <c r="F3017" i="2"/>
  <c r="I1724" i="2"/>
  <c r="I1725" i="2"/>
  <c r="I1726" i="2"/>
  <c r="I1727" i="2"/>
  <c r="I1728" i="2"/>
  <c r="I1729" i="2"/>
  <c r="I1730" i="2"/>
  <c r="I1731" i="2"/>
  <c r="I1732" i="2"/>
  <c r="I1733" i="2"/>
  <c r="I3016" i="2"/>
  <c r="I3017" i="2"/>
  <c r="J1725" i="2"/>
  <c r="J1727" i="2"/>
  <c r="J1728" i="2"/>
  <c r="J1730" i="2"/>
  <c r="J1732" i="2"/>
  <c r="J3016" i="2"/>
  <c r="J3017" i="2"/>
  <c r="L1725" i="2"/>
  <c r="L1727" i="2"/>
  <c r="L1728" i="2"/>
  <c r="L1730" i="2"/>
  <c r="L1732" i="2"/>
  <c r="L3016" i="2"/>
  <c r="L3017" i="2"/>
  <c r="C1469" i="11" l="1"/>
  <c r="C1471" i="11"/>
  <c r="C1472" i="11"/>
  <c r="C1474" i="11"/>
  <c r="C1475" i="11"/>
  <c r="C1480" i="11"/>
  <c r="C1482" i="11"/>
  <c r="C1483" i="11"/>
  <c r="C1485" i="11"/>
  <c r="C1487" i="11"/>
  <c r="C1489" i="11"/>
  <c r="C1491" i="11"/>
  <c r="C1493" i="11"/>
  <c r="C1498" i="11"/>
  <c r="C1500" i="11"/>
  <c r="C1501" i="11"/>
  <c r="C1503" i="11"/>
  <c r="C1505" i="11"/>
  <c r="C1506" i="11"/>
  <c r="C1508" i="11"/>
  <c r="C1509" i="11"/>
  <c r="C1511" i="11"/>
  <c r="C1513" i="11"/>
  <c r="C1515" i="11"/>
  <c r="C1517" i="11"/>
  <c r="C1525" i="11"/>
  <c r="C1527" i="11"/>
  <c r="C1531" i="11"/>
  <c r="C1533" i="11"/>
  <c r="C1534" i="11"/>
  <c r="C1536" i="11"/>
  <c r="C1538" i="11"/>
  <c r="C1540" i="11"/>
  <c r="C1544" i="11"/>
  <c r="C1546" i="11"/>
  <c r="C1548" i="11"/>
  <c r="C1550" i="11"/>
  <c r="C1551" i="11"/>
  <c r="C1553" i="11"/>
  <c r="C1555" i="11"/>
  <c r="C1556" i="11"/>
  <c r="C1560" i="11"/>
  <c r="C1562" i="11"/>
  <c r="C1564" i="11"/>
  <c r="C1566" i="11"/>
  <c r="C1568" i="11"/>
  <c r="C1570" i="11"/>
  <c r="C1572" i="11"/>
  <c r="C1574" i="11"/>
  <c r="C1576" i="11"/>
  <c r="C1578" i="11"/>
  <c r="C1580" i="11"/>
  <c r="C1581" i="11"/>
  <c r="C1586" i="11"/>
  <c r="C1591" i="11"/>
  <c r="E1469" i="11"/>
  <c r="E1470" i="11"/>
  <c r="E1471" i="11"/>
  <c r="E1472" i="11"/>
  <c r="E1473" i="11"/>
  <c r="E1474" i="11"/>
  <c r="E1475" i="11"/>
  <c r="E1476" i="11"/>
  <c r="E1477" i="11"/>
  <c r="E1478" i="11"/>
  <c r="E1479" i="11"/>
  <c r="E1480" i="11"/>
  <c r="E1481" i="11"/>
  <c r="E1482" i="11"/>
  <c r="E1483" i="11"/>
  <c r="E1484" i="11"/>
  <c r="E1485" i="11"/>
  <c r="E1486" i="11"/>
  <c r="E1487" i="11"/>
  <c r="E1488" i="11"/>
  <c r="E1489" i="11"/>
  <c r="E1490" i="11"/>
  <c r="E1491" i="11"/>
  <c r="E1492" i="11"/>
  <c r="E1493" i="11"/>
  <c r="E1494" i="11"/>
  <c r="E1495" i="11"/>
  <c r="E1496" i="11"/>
  <c r="E1497" i="11"/>
  <c r="E1498" i="11"/>
  <c r="E1499" i="11"/>
  <c r="E1500" i="11"/>
  <c r="E1501" i="11"/>
  <c r="E1502" i="11"/>
  <c r="E1503" i="11"/>
  <c r="E1504" i="11"/>
  <c r="E1505" i="11"/>
  <c r="E1506" i="11"/>
  <c r="E1507" i="11"/>
  <c r="E1508" i="11"/>
  <c r="E1509" i="11"/>
  <c r="E1510" i="11"/>
  <c r="E1511" i="11"/>
  <c r="E1512" i="11"/>
  <c r="E1513" i="11"/>
  <c r="E1514" i="11"/>
  <c r="E1515" i="11"/>
  <c r="E1516" i="11"/>
  <c r="E1517" i="11"/>
  <c r="E1518" i="11"/>
  <c r="E1519" i="11"/>
  <c r="E1520" i="11"/>
  <c r="E1521" i="11"/>
  <c r="E1522" i="11"/>
  <c r="E1523" i="11"/>
  <c r="E1524" i="11"/>
  <c r="E1525" i="11"/>
  <c r="E1526" i="11"/>
  <c r="E1527" i="11"/>
  <c r="E1528" i="11"/>
  <c r="E1529" i="11"/>
  <c r="E1530" i="11"/>
  <c r="E1531" i="11"/>
  <c r="E1532" i="11"/>
  <c r="E1533" i="11"/>
  <c r="E1534" i="11"/>
  <c r="E1535" i="11"/>
  <c r="E1536" i="11"/>
  <c r="E1537" i="11"/>
  <c r="E1538" i="11"/>
  <c r="E1539" i="11"/>
  <c r="E1540" i="11"/>
  <c r="E1541" i="11"/>
  <c r="E1542" i="11"/>
  <c r="E1543" i="11"/>
  <c r="E1544" i="11"/>
  <c r="E1545" i="11"/>
  <c r="E1546" i="11"/>
  <c r="E1547" i="11"/>
  <c r="E1548" i="11"/>
  <c r="E1549" i="11"/>
  <c r="E1550" i="11"/>
  <c r="E1551" i="11"/>
  <c r="E1552" i="11"/>
  <c r="E1553" i="11"/>
  <c r="E1554" i="11"/>
  <c r="E1555" i="11"/>
  <c r="E1556" i="11"/>
  <c r="E1557" i="11"/>
  <c r="E1558" i="11"/>
  <c r="E1559" i="11"/>
  <c r="E1560" i="11"/>
  <c r="E1561" i="11"/>
  <c r="E1562" i="11"/>
  <c r="E1563" i="11"/>
  <c r="E1564" i="11"/>
  <c r="E1565" i="11"/>
  <c r="E1566" i="11"/>
  <c r="E1567" i="11"/>
  <c r="E1568" i="11"/>
  <c r="E1569" i="11"/>
  <c r="E1570" i="11"/>
  <c r="E1571" i="11"/>
  <c r="E1572" i="11"/>
  <c r="E1573" i="11"/>
  <c r="E1574" i="11"/>
  <c r="E1575" i="11"/>
  <c r="E1576" i="11"/>
  <c r="E1577" i="11"/>
  <c r="E1578" i="11"/>
  <c r="E1579" i="11"/>
  <c r="E1580" i="11"/>
  <c r="E1581" i="11"/>
  <c r="E1582" i="11"/>
  <c r="E1583" i="11"/>
  <c r="E1584" i="11"/>
  <c r="E1585" i="11"/>
  <c r="E1586" i="11"/>
  <c r="E1587" i="11"/>
  <c r="E1588" i="11"/>
  <c r="E1589" i="11"/>
  <c r="E1590" i="11"/>
  <c r="E1591" i="11"/>
  <c r="E1592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G1469" i="11"/>
  <c r="G1472" i="11"/>
  <c r="G1475" i="11"/>
  <c r="G1480" i="11"/>
  <c r="G1483" i="11"/>
  <c r="G1485" i="11"/>
  <c r="G1487" i="11"/>
  <c r="G1489" i="11"/>
  <c r="G1491" i="11"/>
  <c r="G1493" i="11"/>
  <c r="G1498" i="11"/>
  <c r="G1501" i="11"/>
  <c r="G1503" i="11"/>
  <c r="G1506" i="11"/>
  <c r="G1509" i="11"/>
  <c r="G1511" i="11"/>
  <c r="G1513" i="11"/>
  <c r="G1515" i="11"/>
  <c r="G1517" i="11"/>
  <c r="G1525" i="11"/>
  <c r="G1527" i="11"/>
  <c r="G1531" i="11"/>
  <c r="G1534" i="11"/>
  <c r="G1536" i="11"/>
  <c r="G1538" i="11"/>
  <c r="G1540" i="11"/>
  <c r="G1544" i="11"/>
  <c r="G1546" i="11"/>
  <c r="G1548" i="11"/>
  <c r="G1551" i="11"/>
  <c r="G1553" i="11"/>
  <c r="G1556" i="11"/>
  <c r="G1560" i="11"/>
  <c r="G1562" i="11"/>
  <c r="G1564" i="11"/>
  <c r="G1566" i="11"/>
  <c r="G1568" i="11"/>
  <c r="G1570" i="11"/>
  <c r="G1572" i="11"/>
  <c r="G1574" i="11"/>
  <c r="G1576" i="11"/>
  <c r="G1578" i="11"/>
  <c r="G1581" i="11"/>
  <c r="I1583" i="11"/>
  <c r="G1586" i="11"/>
  <c r="I1587" i="11"/>
  <c r="I1588" i="11"/>
  <c r="G1591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4" i="11"/>
  <c r="I1585" i="11"/>
  <c r="I1586" i="11"/>
  <c r="I1589" i="11"/>
  <c r="I1590" i="11"/>
  <c r="I1591" i="11"/>
  <c r="I1592" i="11"/>
  <c r="J1469" i="11"/>
  <c r="J1470" i="11"/>
  <c r="J1472" i="11"/>
  <c r="J1473" i="11"/>
  <c r="J1475" i="11"/>
  <c r="J1476" i="11"/>
  <c r="J1477" i="11"/>
  <c r="J1478" i="11"/>
  <c r="J1480" i="11"/>
  <c r="J1481" i="11"/>
  <c r="J1483" i="11"/>
  <c r="J1485" i="11"/>
  <c r="J1487" i="11"/>
  <c r="J1489" i="11"/>
  <c r="J1491" i="11"/>
  <c r="J1493" i="11"/>
  <c r="J1494" i="11"/>
  <c r="J1495" i="11"/>
  <c r="J1496" i="11"/>
  <c r="J1498" i="11"/>
  <c r="J1499" i="11"/>
  <c r="J1501" i="11"/>
  <c r="J1503" i="11"/>
  <c r="J1504" i="11"/>
  <c r="J1506" i="11"/>
  <c r="J1507" i="11"/>
  <c r="J1509" i="11"/>
  <c r="J1511" i="11"/>
  <c r="J1513" i="11"/>
  <c r="J1515" i="11"/>
  <c r="J1517" i="11"/>
  <c r="J1518" i="11"/>
  <c r="J1519" i="11"/>
  <c r="J1520" i="11"/>
  <c r="J1521" i="11"/>
  <c r="J1522" i="11"/>
  <c r="J1523" i="11"/>
  <c r="J1525" i="11"/>
  <c r="J1527" i="11"/>
  <c r="J1528" i="11"/>
  <c r="J1529" i="11"/>
  <c r="J1531" i="11"/>
  <c r="J1532" i="11"/>
  <c r="J1534" i="11"/>
  <c r="J1536" i="11"/>
  <c r="J1538" i="11"/>
  <c r="J1540" i="11"/>
  <c r="J1541" i="11"/>
  <c r="J1542" i="11"/>
  <c r="J1544" i="11"/>
  <c r="J1546" i="11"/>
  <c r="J1548" i="11"/>
  <c r="J1549" i="11"/>
  <c r="J1551" i="11"/>
  <c r="J1553" i="11"/>
  <c r="J1554" i="11"/>
  <c r="J1556" i="11"/>
  <c r="J1557" i="11"/>
  <c r="J1558" i="11"/>
  <c r="J1560" i="11"/>
  <c r="J1562" i="11"/>
  <c r="J1564" i="11"/>
  <c r="J1566" i="11"/>
  <c r="J1568" i="11"/>
  <c r="J1570" i="11"/>
  <c r="J1572" i="11"/>
  <c r="J1574" i="11"/>
  <c r="J1576" i="11"/>
  <c r="J1578" i="11"/>
  <c r="J1579" i="11"/>
  <c r="J1581" i="11"/>
  <c r="J1582" i="11"/>
  <c r="J1583" i="11"/>
  <c r="J1584" i="11"/>
  <c r="J1586" i="11"/>
  <c r="J1587" i="11"/>
  <c r="J1588" i="11"/>
  <c r="J1589" i="11"/>
  <c r="J1591" i="11"/>
  <c r="J1592" i="11"/>
  <c r="L1469" i="11"/>
  <c r="L1470" i="11"/>
  <c r="L1472" i="11"/>
  <c r="L1473" i="11"/>
  <c r="L1475" i="11"/>
  <c r="L1476" i="11"/>
  <c r="L1477" i="11"/>
  <c r="L1478" i="11"/>
  <c r="L1480" i="11"/>
  <c r="L1481" i="11"/>
  <c r="L1483" i="11"/>
  <c r="L1485" i="11"/>
  <c r="L1486" i="11"/>
  <c r="L1487" i="11"/>
  <c r="L1489" i="11"/>
  <c r="L1491" i="11"/>
  <c r="L1493" i="11"/>
  <c r="L1494" i="11"/>
  <c r="L1495" i="11"/>
  <c r="L1496" i="11"/>
  <c r="L1498" i="11"/>
  <c r="L1499" i="11"/>
  <c r="L1500" i="11"/>
  <c r="L1501" i="11"/>
  <c r="L1503" i="11"/>
  <c r="L1504" i="11"/>
  <c r="L1506" i="11"/>
  <c r="L1507" i="11"/>
  <c r="L1509" i="11"/>
  <c r="L1511" i="11"/>
  <c r="L1512" i="11"/>
  <c r="L1513" i="11"/>
  <c r="L1515" i="11"/>
  <c r="L1517" i="11"/>
  <c r="L1518" i="11"/>
  <c r="L1519" i="11"/>
  <c r="L1520" i="11"/>
  <c r="L1521" i="11"/>
  <c r="L1522" i="11"/>
  <c r="L1523" i="11"/>
  <c r="L1525" i="11"/>
  <c r="L1526" i="11"/>
  <c r="L1527" i="11"/>
  <c r="L1528" i="11"/>
  <c r="L1529" i="11"/>
  <c r="L1531" i="11"/>
  <c r="L1532" i="11"/>
  <c r="L1534" i="11"/>
  <c r="L1536" i="11"/>
  <c r="L1538" i="11"/>
  <c r="L1540" i="11"/>
  <c r="L1541" i="11"/>
  <c r="L1542" i="11"/>
  <c r="L1544" i="11"/>
  <c r="L1546" i="11"/>
  <c r="L1548" i="11"/>
  <c r="L1549" i="11"/>
  <c r="L1551" i="11"/>
  <c r="L1553" i="11"/>
  <c r="L1554" i="11"/>
  <c r="L1556" i="11"/>
  <c r="L1557" i="11"/>
  <c r="L1558" i="11"/>
  <c r="L1560" i="11"/>
  <c r="L1562" i="11"/>
  <c r="L1564" i="11"/>
  <c r="L1566" i="11"/>
  <c r="L1568" i="11"/>
  <c r="L1570" i="11"/>
  <c r="L1572" i="11"/>
  <c r="L1574" i="11"/>
  <c r="L1576" i="11"/>
  <c r="L1578" i="11"/>
  <c r="L1579" i="11"/>
  <c r="L1581" i="11"/>
  <c r="L1582" i="11"/>
  <c r="L1583" i="11"/>
  <c r="L1584" i="11"/>
  <c r="L1586" i="11"/>
  <c r="L1587" i="11"/>
  <c r="L1588" i="11"/>
  <c r="L1589" i="11"/>
  <c r="L1591" i="11"/>
  <c r="L1592" i="11"/>
  <c r="C1594" i="11"/>
  <c r="C1596" i="11"/>
  <c r="C1597" i="11"/>
  <c r="C1599" i="11"/>
  <c r="C1601" i="11"/>
  <c r="C1603" i="11"/>
  <c r="C1604" i="11"/>
  <c r="C1608" i="11"/>
  <c r="C1610" i="11"/>
  <c r="C1612" i="11"/>
  <c r="C1613" i="11"/>
  <c r="C1618" i="11"/>
  <c r="C1620" i="11"/>
  <c r="C1622" i="11"/>
  <c r="C1624" i="11"/>
  <c r="C1625" i="11"/>
  <c r="C1627" i="11"/>
  <c r="C1628" i="11"/>
  <c r="C1630" i="11"/>
  <c r="C1632" i="11"/>
  <c r="C1636" i="11"/>
  <c r="C1638" i="11"/>
  <c r="C1639" i="11"/>
  <c r="C1641" i="11"/>
  <c r="C1643" i="11"/>
  <c r="C1645" i="11"/>
  <c r="C1647" i="11"/>
  <c r="C1649" i="11"/>
  <c r="C1653" i="11"/>
  <c r="C1655" i="11"/>
  <c r="C1657" i="11"/>
  <c r="C1659" i="11"/>
  <c r="C1661" i="11"/>
  <c r="C1666" i="11"/>
  <c r="C1668" i="11"/>
  <c r="C1670" i="11"/>
  <c r="C1675" i="11"/>
  <c r="C1677" i="11"/>
  <c r="C1681" i="11"/>
  <c r="C1684" i="11"/>
  <c r="C1686" i="11"/>
  <c r="C1687" i="11"/>
  <c r="C1692" i="11"/>
  <c r="C1694" i="11"/>
  <c r="C1695" i="11"/>
  <c r="C1697" i="11"/>
  <c r="C1699" i="11"/>
  <c r="C1700" i="11"/>
  <c r="C1702" i="11"/>
  <c r="C1707" i="11"/>
  <c r="C1709" i="11"/>
  <c r="C1711" i="11"/>
  <c r="C1712" i="11"/>
  <c r="C1714" i="11"/>
  <c r="C1716" i="11"/>
  <c r="E1593" i="11"/>
  <c r="E1594" i="11"/>
  <c r="E1595" i="11"/>
  <c r="E1596" i="11"/>
  <c r="E1597" i="11"/>
  <c r="E1598" i="11"/>
  <c r="E1599" i="11"/>
  <c r="E1600" i="11"/>
  <c r="E1601" i="11"/>
  <c r="E1602" i="11"/>
  <c r="E1603" i="11"/>
  <c r="E1604" i="11"/>
  <c r="E1605" i="11"/>
  <c r="E1606" i="11"/>
  <c r="E1607" i="11"/>
  <c r="E1608" i="11"/>
  <c r="E1609" i="11"/>
  <c r="E1610" i="11"/>
  <c r="E1611" i="11"/>
  <c r="E1612" i="11"/>
  <c r="E1613" i="11"/>
  <c r="E1614" i="11"/>
  <c r="E1615" i="11"/>
  <c r="E1616" i="11"/>
  <c r="E1617" i="11"/>
  <c r="E1618" i="11"/>
  <c r="E1619" i="11"/>
  <c r="E1620" i="11"/>
  <c r="E1621" i="11"/>
  <c r="E1622" i="11"/>
  <c r="E1623" i="11"/>
  <c r="E1624" i="11"/>
  <c r="E1625" i="11"/>
  <c r="E1626" i="11"/>
  <c r="E1627" i="11"/>
  <c r="E1628" i="11"/>
  <c r="E1629" i="11"/>
  <c r="E1630" i="11"/>
  <c r="E1631" i="11"/>
  <c r="E1632" i="11"/>
  <c r="E1633" i="11"/>
  <c r="E1634" i="11"/>
  <c r="E1635" i="11"/>
  <c r="E1636" i="11"/>
  <c r="E1637" i="11"/>
  <c r="E1638" i="11"/>
  <c r="E1639" i="11"/>
  <c r="E1640" i="11"/>
  <c r="E1641" i="11"/>
  <c r="E1642" i="11"/>
  <c r="E1643" i="11"/>
  <c r="E1644" i="11"/>
  <c r="E1645" i="11"/>
  <c r="E1646" i="11"/>
  <c r="E1647" i="11"/>
  <c r="E1648" i="11"/>
  <c r="E1649" i="11"/>
  <c r="E1650" i="11"/>
  <c r="E1651" i="11"/>
  <c r="E1652" i="11"/>
  <c r="E1653" i="11"/>
  <c r="E1654" i="11"/>
  <c r="E1655" i="11"/>
  <c r="E1656" i="11"/>
  <c r="E1657" i="11"/>
  <c r="E1658" i="11"/>
  <c r="E1659" i="11"/>
  <c r="E1660" i="11"/>
  <c r="E1661" i="11"/>
  <c r="E1662" i="11"/>
  <c r="E1663" i="11"/>
  <c r="E1664" i="11"/>
  <c r="E1665" i="11"/>
  <c r="E1666" i="11"/>
  <c r="E1667" i="11"/>
  <c r="E1668" i="11"/>
  <c r="E1669" i="11"/>
  <c r="E1670" i="11"/>
  <c r="E1671" i="11"/>
  <c r="E1672" i="11"/>
  <c r="E1673" i="11"/>
  <c r="E1674" i="11"/>
  <c r="E1675" i="11"/>
  <c r="E1676" i="11"/>
  <c r="E1677" i="11"/>
  <c r="E1678" i="11"/>
  <c r="E1679" i="11"/>
  <c r="E1680" i="11"/>
  <c r="E1681" i="11"/>
  <c r="E1682" i="11"/>
  <c r="E1683" i="11"/>
  <c r="E1684" i="11"/>
  <c r="E1685" i="11"/>
  <c r="E1686" i="11"/>
  <c r="E1687" i="11"/>
  <c r="E1688" i="11"/>
  <c r="E1689" i="11"/>
  <c r="E1690" i="11"/>
  <c r="E1691" i="11"/>
  <c r="E1692" i="11"/>
  <c r="E1693" i="11"/>
  <c r="E1694" i="11"/>
  <c r="E1695" i="11"/>
  <c r="E1696" i="11"/>
  <c r="E1697" i="11"/>
  <c r="E1698" i="11"/>
  <c r="E1699" i="11"/>
  <c r="E1700" i="11"/>
  <c r="E1701" i="11"/>
  <c r="E1702" i="11"/>
  <c r="E1703" i="11"/>
  <c r="E1704" i="11"/>
  <c r="E1705" i="11"/>
  <c r="E1706" i="11"/>
  <c r="E1707" i="11"/>
  <c r="E1708" i="11"/>
  <c r="E1709" i="11"/>
  <c r="E1710" i="11"/>
  <c r="E1711" i="11"/>
  <c r="E1712" i="11"/>
  <c r="E1713" i="11"/>
  <c r="E1714" i="11"/>
  <c r="E1715" i="11"/>
  <c r="E1716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G1594" i="11"/>
  <c r="G1597" i="11"/>
  <c r="G1599" i="11"/>
  <c r="G1601" i="11"/>
  <c r="G1604" i="11"/>
  <c r="G1608" i="11"/>
  <c r="G1610" i="11"/>
  <c r="G1613" i="11"/>
  <c r="G1618" i="11"/>
  <c r="G1620" i="11"/>
  <c r="G1622" i="11"/>
  <c r="G1625" i="11"/>
  <c r="G1628" i="11"/>
  <c r="G1630" i="11"/>
  <c r="G1632" i="11"/>
  <c r="G1636" i="11"/>
  <c r="G1639" i="11"/>
  <c r="G1641" i="11"/>
  <c r="G1643" i="11"/>
  <c r="G1645" i="11"/>
  <c r="G1647" i="11"/>
  <c r="G1649" i="11"/>
  <c r="G1653" i="11"/>
  <c r="G1655" i="11"/>
  <c r="G1657" i="11"/>
  <c r="G1659" i="11"/>
  <c r="G1661" i="11"/>
  <c r="G1666" i="11"/>
  <c r="G1668" i="11"/>
  <c r="G1670" i="11"/>
  <c r="G1675" i="11"/>
  <c r="G1677" i="11"/>
  <c r="G1681" i="11"/>
  <c r="G1684" i="11"/>
  <c r="G1687" i="11"/>
  <c r="G1692" i="11"/>
  <c r="G1695" i="11"/>
  <c r="G1697" i="11"/>
  <c r="G1700" i="11"/>
  <c r="G1702" i="11"/>
  <c r="G1707" i="11"/>
  <c r="G1709" i="11"/>
  <c r="G1712" i="11"/>
  <c r="G1714" i="11"/>
  <c r="G1716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J1594" i="11"/>
  <c r="J1595" i="11"/>
  <c r="J1597" i="11"/>
  <c r="J1599" i="11"/>
  <c r="J1601" i="11"/>
  <c r="J1602" i="11"/>
  <c r="J1604" i="11"/>
  <c r="J1605" i="11"/>
  <c r="J1606" i="11"/>
  <c r="J1608" i="11"/>
  <c r="J1610" i="11"/>
  <c r="J1611" i="11"/>
  <c r="J1613" i="11"/>
  <c r="J1614" i="11"/>
  <c r="J1615" i="11"/>
  <c r="J1616" i="11"/>
  <c r="J1618" i="11"/>
  <c r="J1620" i="11"/>
  <c r="J1622" i="11"/>
  <c r="J1623" i="11"/>
  <c r="J1625" i="11"/>
  <c r="J1626" i="11"/>
  <c r="J1628" i="11"/>
  <c r="J1630" i="11"/>
  <c r="J1632" i="11"/>
  <c r="J1633" i="11"/>
  <c r="J1634" i="11"/>
  <c r="J1636" i="11"/>
  <c r="J1637" i="11"/>
  <c r="J1639" i="11"/>
  <c r="J1641" i="11"/>
  <c r="J1643" i="11"/>
  <c r="J1645" i="11"/>
  <c r="J1647" i="11"/>
  <c r="J1649" i="11"/>
  <c r="J1650" i="11"/>
  <c r="J1651" i="11"/>
  <c r="J1653" i="11"/>
  <c r="J1655" i="11"/>
  <c r="J1657" i="11"/>
  <c r="J1659" i="11"/>
  <c r="J1661" i="11"/>
  <c r="J1662" i="11"/>
  <c r="J1663" i="11"/>
  <c r="J1664" i="11"/>
  <c r="J1666" i="11"/>
  <c r="J1668" i="11"/>
  <c r="J1670" i="11"/>
  <c r="J1671" i="11"/>
  <c r="J1672" i="11"/>
  <c r="J1673" i="11"/>
  <c r="J1675" i="11"/>
  <c r="J1677" i="11"/>
  <c r="J1678" i="11"/>
  <c r="J1679" i="11"/>
  <c r="J1681" i="11"/>
  <c r="J1682" i="11"/>
  <c r="J1684" i="11"/>
  <c r="J1685" i="11"/>
  <c r="J1687" i="11"/>
  <c r="J1688" i="11"/>
  <c r="J1689" i="11"/>
  <c r="J1690" i="11"/>
  <c r="J1692" i="11"/>
  <c r="J1693" i="11"/>
  <c r="J1695" i="11"/>
  <c r="J1697" i="11"/>
  <c r="J1698" i="11"/>
  <c r="J1700" i="11"/>
  <c r="J1702" i="11"/>
  <c r="J1703" i="11"/>
  <c r="J1704" i="11"/>
  <c r="J1705" i="11"/>
  <c r="J1707" i="11"/>
  <c r="J1709" i="11"/>
  <c r="J1710" i="11"/>
  <c r="J1712" i="11"/>
  <c r="J1714" i="11"/>
  <c r="J1716" i="11"/>
  <c r="L1594" i="11"/>
  <c r="L1595" i="11"/>
  <c r="L1596" i="11"/>
  <c r="L1597" i="11"/>
  <c r="L1599" i="11"/>
  <c r="L1600" i="11"/>
  <c r="L1601" i="11"/>
  <c r="L1602" i="11"/>
  <c r="L1604" i="11"/>
  <c r="L1605" i="11"/>
  <c r="L1606" i="11"/>
  <c r="L1608" i="11"/>
  <c r="L1609" i="11"/>
  <c r="L1610" i="11"/>
  <c r="L1611" i="11"/>
  <c r="L1613" i="11"/>
  <c r="L1614" i="11"/>
  <c r="L1615" i="11"/>
  <c r="L1616" i="11"/>
  <c r="L1618" i="11"/>
  <c r="L1620" i="11"/>
  <c r="L1622" i="11"/>
  <c r="L1623" i="11"/>
  <c r="L1625" i="11"/>
  <c r="L1626" i="11"/>
  <c r="L1628" i="11"/>
  <c r="L1630" i="11"/>
  <c r="L1632" i="11"/>
  <c r="L1633" i="11"/>
  <c r="L1634" i="11"/>
  <c r="L1636" i="11"/>
  <c r="L1637" i="11"/>
  <c r="L1639" i="11"/>
  <c r="L1641" i="11"/>
  <c r="L1643" i="11"/>
  <c r="L1645" i="11"/>
  <c r="L1647" i="11"/>
  <c r="L1649" i="11"/>
  <c r="L1650" i="11"/>
  <c r="L1651" i="11"/>
  <c r="L1653" i="11"/>
  <c r="L1655" i="11"/>
  <c r="L1657" i="11"/>
  <c r="L1659" i="11"/>
  <c r="L1661" i="11"/>
  <c r="L1662" i="11"/>
  <c r="L1663" i="11"/>
  <c r="L1664" i="11"/>
  <c r="L1665" i="11"/>
  <c r="L1666" i="11"/>
  <c r="L1668" i="11"/>
  <c r="L1670" i="11"/>
  <c r="L1671" i="11"/>
  <c r="L1672" i="11"/>
  <c r="L1673" i="11"/>
  <c r="L1675" i="11"/>
  <c r="L1677" i="11"/>
  <c r="L1678" i="11"/>
  <c r="L1679" i="11"/>
  <c r="L1681" i="11"/>
  <c r="L1682" i="11"/>
  <c r="L1684" i="11"/>
  <c r="L1685" i="11"/>
  <c r="L1687" i="11"/>
  <c r="L1688" i="11"/>
  <c r="L1689" i="11"/>
  <c r="L1690" i="11"/>
  <c r="L1692" i="11"/>
  <c r="L1693" i="11"/>
  <c r="L1695" i="11"/>
  <c r="L1697" i="11"/>
  <c r="L1698" i="11"/>
  <c r="L1700" i="11"/>
  <c r="L1702" i="11"/>
  <c r="L1703" i="11"/>
  <c r="L1704" i="11"/>
  <c r="L1705" i="11"/>
  <c r="L1707" i="11"/>
  <c r="L1709" i="11"/>
  <c r="L1710" i="11"/>
  <c r="L1712" i="11"/>
  <c r="L1714" i="11"/>
  <c r="L1716" i="11"/>
  <c r="C1718" i="11"/>
  <c r="C1720" i="11"/>
  <c r="C1722" i="11"/>
  <c r="C1724" i="11"/>
  <c r="C1726" i="11"/>
  <c r="C1728" i="11"/>
  <c r="C1730" i="11"/>
  <c r="C1736" i="11"/>
  <c r="C1738" i="11"/>
  <c r="C1739" i="11"/>
  <c r="C1741" i="11"/>
  <c r="C1743" i="11"/>
  <c r="C1745" i="11"/>
  <c r="C1747" i="11"/>
  <c r="C1749" i="11"/>
  <c r="C1756" i="11"/>
  <c r="C1758" i="11"/>
  <c r="C1762" i="11"/>
  <c r="C1764" i="11"/>
  <c r="C1766" i="11"/>
  <c r="C1770" i="11"/>
  <c r="C1776" i="11"/>
  <c r="C1778" i="11"/>
  <c r="C1779" i="11"/>
  <c r="C1781" i="11"/>
  <c r="C1783" i="11"/>
  <c r="C1785" i="11"/>
  <c r="C1791" i="11"/>
  <c r="C1793" i="11"/>
  <c r="C1794" i="11"/>
  <c r="C1796" i="11"/>
  <c r="C1797" i="11"/>
  <c r="C1799" i="11"/>
  <c r="C1801" i="11"/>
  <c r="C1803" i="11"/>
  <c r="C1805" i="11"/>
  <c r="C1806" i="11"/>
  <c r="C1808" i="11"/>
  <c r="C1810" i="11"/>
  <c r="C1811" i="11"/>
  <c r="C1813" i="11"/>
  <c r="C1817" i="11"/>
  <c r="C1819" i="11"/>
  <c r="C1821" i="11"/>
  <c r="C1822" i="11"/>
  <c r="C1824" i="11"/>
  <c r="C1825" i="11"/>
  <c r="C1827" i="11"/>
  <c r="C1838" i="11"/>
  <c r="C1840" i="11"/>
  <c r="E1717" i="11"/>
  <c r="E1718" i="11"/>
  <c r="E1719" i="11"/>
  <c r="E1720" i="11"/>
  <c r="E1721" i="11"/>
  <c r="E1722" i="11"/>
  <c r="E1723" i="11"/>
  <c r="E1724" i="11"/>
  <c r="E1725" i="11"/>
  <c r="E1726" i="11"/>
  <c r="E1727" i="11"/>
  <c r="E1728" i="11"/>
  <c r="E1729" i="11"/>
  <c r="E1730" i="11"/>
  <c r="E1731" i="11"/>
  <c r="E1732" i="11"/>
  <c r="E1733" i="11"/>
  <c r="E1734" i="11"/>
  <c r="E1735" i="11"/>
  <c r="E1736" i="11"/>
  <c r="E1737" i="11"/>
  <c r="E1738" i="11"/>
  <c r="E1739" i="11"/>
  <c r="E1740" i="11"/>
  <c r="E1741" i="11"/>
  <c r="E1742" i="11"/>
  <c r="E1743" i="11"/>
  <c r="E1744" i="11"/>
  <c r="E1745" i="11"/>
  <c r="E1746" i="11"/>
  <c r="E1747" i="11"/>
  <c r="E1748" i="11"/>
  <c r="E1749" i="11"/>
  <c r="E1750" i="11"/>
  <c r="E1751" i="11"/>
  <c r="E1752" i="11"/>
  <c r="E1753" i="11"/>
  <c r="E1754" i="11"/>
  <c r="E1755" i="11"/>
  <c r="E1756" i="11"/>
  <c r="E1757" i="11"/>
  <c r="E1758" i="11"/>
  <c r="E1759" i="11"/>
  <c r="E1760" i="11"/>
  <c r="E1761" i="11"/>
  <c r="E1762" i="11"/>
  <c r="E1763" i="11"/>
  <c r="E1764" i="11"/>
  <c r="E1765" i="11"/>
  <c r="E1766" i="11"/>
  <c r="E1767" i="11"/>
  <c r="E1768" i="11"/>
  <c r="E1769" i="11"/>
  <c r="E1770" i="11"/>
  <c r="E1771" i="11"/>
  <c r="E1772" i="11"/>
  <c r="E1773" i="11"/>
  <c r="E1774" i="11"/>
  <c r="E1775" i="11"/>
  <c r="E1776" i="11"/>
  <c r="E1777" i="11"/>
  <c r="E1778" i="11"/>
  <c r="E1779" i="11"/>
  <c r="E1780" i="11"/>
  <c r="E1781" i="11"/>
  <c r="E1782" i="11"/>
  <c r="E1783" i="11"/>
  <c r="E1784" i="11"/>
  <c r="E1785" i="11"/>
  <c r="E1786" i="11"/>
  <c r="E1787" i="11"/>
  <c r="E1788" i="11"/>
  <c r="E1789" i="11"/>
  <c r="E1790" i="11"/>
  <c r="E1791" i="11"/>
  <c r="E1792" i="11"/>
  <c r="E1793" i="11"/>
  <c r="E1794" i="11"/>
  <c r="E1795" i="11"/>
  <c r="E1796" i="11"/>
  <c r="E1797" i="11"/>
  <c r="E1798" i="11"/>
  <c r="E1799" i="11"/>
  <c r="E1800" i="11"/>
  <c r="E1801" i="11"/>
  <c r="E1802" i="11"/>
  <c r="E1803" i="11"/>
  <c r="E1804" i="11"/>
  <c r="E1805" i="11"/>
  <c r="E1806" i="11"/>
  <c r="E1807" i="11"/>
  <c r="E1808" i="11"/>
  <c r="E1809" i="11"/>
  <c r="E1810" i="11"/>
  <c r="E1811" i="11"/>
  <c r="E1812" i="11"/>
  <c r="E1813" i="11"/>
  <c r="E1814" i="11"/>
  <c r="E1815" i="11"/>
  <c r="E1816" i="11"/>
  <c r="E1817" i="11"/>
  <c r="E1818" i="11"/>
  <c r="E1819" i="11"/>
  <c r="E1820" i="11"/>
  <c r="E1821" i="11"/>
  <c r="E1822" i="11"/>
  <c r="E1823" i="11"/>
  <c r="E1824" i="11"/>
  <c r="E1825" i="11"/>
  <c r="E1826" i="11"/>
  <c r="E1827" i="11"/>
  <c r="E1828" i="11"/>
  <c r="E1829" i="11"/>
  <c r="E1830" i="11"/>
  <c r="E1831" i="11"/>
  <c r="E1832" i="11"/>
  <c r="E1833" i="11"/>
  <c r="E1834" i="11"/>
  <c r="E1835" i="11"/>
  <c r="E1836" i="11"/>
  <c r="E1837" i="11"/>
  <c r="E1838" i="11"/>
  <c r="E1839" i="11"/>
  <c r="E1840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G1718" i="11"/>
  <c r="G1720" i="11"/>
  <c r="G1722" i="11"/>
  <c r="G1724" i="11"/>
  <c r="G1726" i="11"/>
  <c r="G1728" i="11"/>
  <c r="G1730" i="11"/>
  <c r="G1736" i="11"/>
  <c r="G1739" i="11"/>
  <c r="G1741" i="11"/>
  <c r="G1743" i="11"/>
  <c r="G1745" i="11"/>
  <c r="G1747" i="11"/>
  <c r="G1749" i="11"/>
  <c r="G1756" i="11"/>
  <c r="G1758" i="11"/>
  <c r="G1762" i="11"/>
  <c r="G1764" i="11"/>
  <c r="G1766" i="11"/>
  <c r="G1770" i="11"/>
  <c r="G1776" i="11"/>
  <c r="G1779" i="11"/>
  <c r="G1781" i="11"/>
  <c r="G1783" i="11"/>
  <c r="G1785" i="11"/>
  <c r="G1791" i="11"/>
  <c r="G1794" i="11"/>
  <c r="G1797" i="11"/>
  <c r="G1799" i="11"/>
  <c r="G1801" i="11"/>
  <c r="G1803" i="11"/>
  <c r="G1806" i="11"/>
  <c r="G1808" i="11"/>
  <c r="G1811" i="11"/>
  <c r="G1813" i="11"/>
  <c r="G1817" i="11"/>
  <c r="G1819" i="11"/>
  <c r="G1822" i="11"/>
  <c r="G1825" i="11"/>
  <c r="G1827" i="11"/>
  <c r="G1838" i="11"/>
  <c r="G1840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J1718" i="11"/>
  <c r="J1720" i="11"/>
  <c r="J1722" i="11"/>
  <c r="J1724" i="11"/>
  <c r="J1726" i="11"/>
  <c r="J1728" i="11"/>
  <c r="J1730" i="11"/>
  <c r="J1732" i="11"/>
  <c r="J1733" i="11"/>
  <c r="J1734" i="11"/>
  <c r="J1736" i="11"/>
  <c r="J1737" i="11"/>
  <c r="J1739" i="11"/>
  <c r="J1741" i="11"/>
  <c r="J1743" i="11"/>
  <c r="J1745" i="11"/>
  <c r="J1747" i="11"/>
  <c r="J1749" i="11"/>
  <c r="J1750" i="11"/>
  <c r="J1751" i="11"/>
  <c r="J1752" i="11"/>
  <c r="J1753" i="11"/>
  <c r="J1754" i="11"/>
  <c r="J1756" i="11"/>
  <c r="J1758" i="11"/>
  <c r="J1759" i="11"/>
  <c r="J1760" i="11"/>
  <c r="J1762" i="11"/>
  <c r="J1764" i="11"/>
  <c r="J1766" i="11"/>
  <c r="J1767" i="11"/>
  <c r="J1768" i="11"/>
  <c r="J1770" i="11"/>
  <c r="J1771" i="11"/>
  <c r="J1772" i="11"/>
  <c r="J1773" i="11"/>
  <c r="J1774" i="11"/>
  <c r="J1776" i="11"/>
  <c r="J1777" i="11"/>
  <c r="J1779" i="11"/>
  <c r="J1781" i="11"/>
  <c r="J1783" i="11"/>
  <c r="J1785" i="11"/>
  <c r="J1786" i="11"/>
  <c r="J1787" i="11"/>
  <c r="J1788" i="11"/>
  <c r="J1789" i="11"/>
  <c r="J1791" i="11"/>
  <c r="J1792" i="11"/>
  <c r="J1794" i="11"/>
  <c r="J1795" i="11"/>
  <c r="J1797" i="11"/>
  <c r="J1799" i="11"/>
  <c r="J1801" i="11"/>
  <c r="J1803" i="11"/>
  <c r="J1804" i="11"/>
  <c r="J1806" i="11"/>
  <c r="J1808" i="11"/>
  <c r="J1809" i="11"/>
  <c r="J1811" i="11"/>
  <c r="J1813" i="11"/>
  <c r="J1814" i="11"/>
  <c r="J1815" i="11"/>
  <c r="J1817" i="11"/>
  <c r="J1819" i="11"/>
  <c r="J1820" i="11"/>
  <c r="J1822" i="11"/>
  <c r="J1823" i="11"/>
  <c r="J1825" i="11"/>
  <c r="J1827" i="11"/>
  <c r="J1828" i="11"/>
  <c r="J1829" i="11"/>
  <c r="J1830" i="11"/>
  <c r="J1831" i="11"/>
  <c r="J1832" i="11"/>
  <c r="J1833" i="11"/>
  <c r="J1834" i="11"/>
  <c r="J1835" i="11"/>
  <c r="J1836" i="11"/>
  <c r="J1838" i="11"/>
  <c r="J1840" i="11"/>
  <c r="L1717" i="11"/>
  <c r="L1718" i="11"/>
  <c r="L1720" i="11"/>
  <c r="L1722" i="11"/>
  <c r="L1723" i="11"/>
  <c r="L1724" i="11"/>
  <c r="L1726" i="11"/>
  <c r="L1728" i="11"/>
  <c r="L1730" i="11"/>
  <c r="L1731" i="11"/>
  <c r="L1732" i="11"/>
  <c r="L1733" i="11"/>
  <c r="L1734" i="11"/>
  <c r="L1736" i="11"/>
  <c r="L1737" i="11"/>
  <c r="L1739" i="11"/>
  <c r="L1741" i="11"/>
  <c r="L1743" i="11"/>
  <c r="L1745" i="11"/>
  <c r="L1747" i="11"/>
  <c r="L1749" i="11"/>
  <c r="L1750" i="11"/>
  <c r="L1751" i="11"/>
  <c r="L1752" i="11"/>
  <c r="L1753" i="11"/>
  <c r="L1754" i="11"/>
  <c r="L1756" i="11"/>
  <c r="L1758" i="11"/>
  <c r="L1759" i="11"/>
  <c r="L1760" i="11"/>
  <c r="L1762" i="11"/>
  <c r="L1764" i="11"/>
  <c r="L1766" i="11"/>
  <c r="L1767" i="11"/>
  <c r="L1768" i="11"/>
  <c r="L1770" i="11"/>
  <c r="L1771" i="11"/>
  <c r="L1772" i="11"/>
  <c r="L1773" i="11"/>
  <c r="L1774" i="11"/>
  <c r="L1775" i="11"/>
  <c r="L1776" i="11"/>
  <c r="L1777" i="11"/>
  <c r="L1779" i="11"/>
  <c r="L1781" i="11"/>
  <c r="L1783" i="11"/>
  <c r="L1785" i="11"/>
  <c r="L1786" i="11"/>
  <c r="L1787" i="11"/>
  <c r="L1788" i="11"/>
  <c r="L1789" i="11"/>
  <c r="L1790" i="11"/>
  <c r="L1791" i="11"/>
  <c r="L1792" i="11"/>
  <c r="L1794" i="11"/>
  <c r="L1795" i="11"/>
  <c r="L1797" i="11"/>
  <c r="L1799" i="11"/>
  <c r="L1801" i="11"/>
  <c r="L1803" i="11"/>
  <c r="L1804" i="11"/>
  <c r="L1806" i="11"/>
  <c r="L1808" i="11"/>
  <c r="L1809" i="11"/>
  <c r="L1811" i="11"/>
  <c r="L1813" i="11"/>
  <c r="L1814" i="11"/>
  <c r="L1815" i="11"/>
  <c r="L1817" i="11"/>
  <c r="L1819" i="11"/>
  <c r="L1820" i="11"/>
  <c r="L1822" i="11"/>
  <c r="L1823" i="11"/>
  <c r="L1825" i="11"/>
  <c r="L1827" i="11"/>
  <c r="L1828" i="11"/>
  <c r="L1829" i="11"/>
  <c r="L1830" i="11"/>
  <c r="L1831" i="11"/>
  <c r="L1832" i="11"/>
  <c r="L1833" i="11"/>
  <c r="L1834" i="11"/>
  <c r="L1835" i="11"/>
  <c r="L1836" i="11"/>
  <c r="L1838" i="11"/>
  <c r="L1840" i="11"/>
  <c r="C1842" i="11"/>
  <c r="C1844" i="11"/>
  <c r="C1846" i="11"/>
  <c r="C1852" i="11"/>
  <c r="C1856" i="11"/>
  <c r="C1858" i="11"/>
  <c r="C1860" i="11"/>
  <c r="C1862" i="11"/>
  <c r="C1864" i="11"/>
  <c r="C1866" i="11"/>
  <c r="C1867" i="11"/>
  <c r="C1869" i="11"/>
  <c r="C1871" i="11"/>
  <c r="C1873" i="11"/>
  <c r="C1875" i="11"/>
  <c r="C1876" i="11"/>
  <c r="C1880" i="11"/>
  <c r="C1882" i="11"/>
  <c r="C1884" i="11"/>
  <c r="C1887" i="11"/>
  <c r="C1889" i="11"/>
  <c r="C1891" i="11"/>
  <c r="C1893" i="11"/>
  <c r="C1898" i="11"/>
  <c r="C1900" i="11"/>
  <c r="C1902" i="11"/>
  <c r="C1906" i="11"/>
  <c r="C1908" i="11"/>
  <c r="C1912" i="11"/>
  <c r="C1915" i="11"/>
  <c r="C1917" i="11"/>
  <c r="C1919" i="11"/>
  <c r="C1921" i="11"/>
  <c r="C1922" i="11"/>
  <c r="C1924" i="11"/>
  <c r="C1926" i="11"/>
  <c r="C1928" i="11"/>
  <c r="C1930" i="11"/>
  <c r="C1932" i="11"/>
  <c r="C1933" i="11"/>
  <c r="C1937" i="11"/>
  <c r="C1939" i="11"/>
  <c r="C1941" i="11"/>
  <c r="C1943" i="11"/>
  <c r="C1945" i="11"/>
  <c r="C1947" i="11"/>
  <c r="C1949" i="11"/>
  <c r="C1950" i="11"/>
  <c r="C1952" i="11"/>
  <c r="C1959" i="11"/>
  <c r="C1961" i="11"/>
  <c r="E1841" i="11"/>
  <c r="E1842" i="11"/>
  <c r="E1843" i="11"/>
  <c r="E1844" i="11"/>
  <c r="E1845" i="11"/>
  <c r="E1846" i="11"/>
  <c r="E1847" i="11"/>
  <c r="E1848" i="11"/>
  <c r="E1849" i="11"/>
  <c r="E1850" i="11"/>
  <c r="E1851" i="11"/>
  <c r="E1852" i="11"/>
  <c r="E1853" i="11"/>
  <c r="E1854" i="11"/>
  <c r="E1855" i="11"/>
  <c r="E1856" i="11"/>
  <c r="E1857" i="11"/>
  <c r="E1858" i="11"/>
  <c r="E1859" i="11"/>
  <c r="E1860" i="11"/>
  <c r="E1861" i="11"/>
  <c r="E1862" i="11"/>
  <c r="E1863" i="11"/>
  <c r="E1864" i="11"/>
  <c r="E1865" i="11"/>
  <c r="E1866" i="11"/>
  <c r="E1867" i="11"/>
  <c r="E1868" i="11"/>
  <c r="E1869" i="11"/>
  <c r="E1870" i="11"/>
  <c r="E1871" i="11"/>
  <c r="E1872" i="11"/>
  <c r="E1873" i="11"/>
  <c r="E1874" i="11"/>
  <c r="E1875" i="11"/>
  <c r="E1876" i="11"/>
  <c r="E1877" i="11"/>
  <c r="E1878" i="11"/>
  <c r="E1879" i="11"/>
  <c r="E1880" i="11"/>
  <c r="E1881" i="11"/>
  <c r="E1882" i="11"/>
  <c r="E1883" i="11"/>
  <c r="E1884" i="11"/>
  <c r="E1885" i="11"/>
  <c r="E1886" i="11"/>
  <c r="E1887" i="11"/>
  <c r="E1888" i="11"/>
  <c r="E1889" i="11"/>
  <c r="E1890" i="11"/>
  <c r="E1891" i="11"/>
  <c r="E1892" i="11"/>
  <c r="E1893" i="11"/>
  <c r="E1894" i="11"/>
  <c r="E1895" i="11"/>
  <c r="E1896" i="11"/>
  <c r="E1897" i="11"/>
  <c r="E1898" i="11"/>
  <c r="E1899" i="11"/>
  <c r="E1900" i="11"/>
  <c r="E1901" i="11"/>
  <c r="E1902" i="11"/>
  <c r="E1903" i="11"/>
  <c r="E1904" i="11"/>
  <c r="E1905" i="11"/>
  <c r="E1906" i="11"/>
  <c r="E1907" i="11"/>
  <c r="E1908" i="11"/>
  <c r="E1909" i="11"/>
  <c r="E1910" i="11"/>
  <c r="E1911" i="11"/>
  <c r="E1912" i="11"/>
  <c r="E1913" i="11"/>
  <c r="E1914" i="11"/>
  <c r="E1915" i="11"/>
  <c r="E1916" i="11"/>
  <c r="E1917" i="11"/>
  <c r="E1918" i="11"/>
  <c r="E1919" i="11"/>
  <c r="E1920" i="11"/>
  <c r="E1921" i="11"/>
  <c r="E1922" i="11"/>
  <c r="E1923" i="11"/>
  <c r="E1924" i="11"/>
  <c r="E1925" i="11"/>
  <c r="E1926" i="11"/>
  <c r="E1927" i="11"/>
  <c r="E1928" i="11"/>
  <c r="E1929" i="11"/>
  <c r="E1930" i="11"/>
  <c r="E1931" i="11"/>
  <c r="E1932" i="11"/>
  <c r="E1933" i="11"/>
  <c r="E1934" i="11"/>
  <c r="E1935" i="11"/>
  <c r="E1936" i="11"/>
  <c r="E1937" i="11"/>
  <c r="E1938" i="11"/>
  <c r="E1939" i="11"/>
  <c r="E1940" i="11"/>
  <c r="E1941" i="11"/>
  <c r="E1942" i="11"/>
  <c r="E1943" i="11"/>
  <c r="E1944" i="11"/>
  <c r="E1945" i="11"/>
  <c r="E1946" i="11"/>
  <c r="E1947" i="11"/>
  <c r="E1948" i="11"/>
  <c r="E1949" i="11"/>
  <c r="E1950" i="11"/>
  <c r="E1951" i="11"/>
  <c r="E1952" i="11"/>
  <c r="E1953" i="11"/>
  <c r="E1954" i="11"/>
  <c r="E1955" i="11"/>
  <c r="E1956" i="11"/>
  <c r="E1957" i="11"/>
  <c r="E1958" i="11"/>
  <c r="E1959" i="11"/>
  <c r="E1960" i="11"/>
  <c r="E1961" i="11"/>
  <c r="E1962" i="11"/>
  <c r="E1963" i="11"/>
  <c r="E1964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G1842" i="11"/>
  <c r="G1844" i="11"/>
  <c r="G1846" i="11"/>
  <c r="G1852" i="11"/>
  <c r="G1856" i="11"/>
  <c r="G1858" i="11"/>
  <c r="G1860" i="11"/>
  <c r="G1862" i="11"/>
  <c r="G1864" i="11"/>
  <c r="G1867" i="11"/>
  <c r="G1869" i="11"/>
  <c r="G1871" i="11"/>
  <c r="G1873" i="11"/>
  <c r="G1876" i="11"/>
  <c r="G1880" i="11"/>
  <c r="G1882" i="11"/>
  <c r="G1884" i="11"/>
  <c r="G1887" i="11"/>
  <c r="G1889" i="11"/>
  <c r="G1891" i="11"/>
  <c r="G1893" i="11"/>
  <c r="G1898" i="11"/>
  <c r="G1900" i="11"/>
  <c r="G1902" i="11"/>
  <c r="G1906" i="11"/>
  <c r="G1908" i="11"/>
  <c r="G1912" i="11"/>
  <c r="G1915" i="11"/>
  <c r="G1917" i="11"/>
  <c r="G1919" i="11"/>
  <c r="G1922" i="11"/>
  <c r="G1924" i="11"/>
  <c r="G1926" i="11"/>
  <c r="G1928" i="11"/>
  <c r="G1930" i="11"/>
  <c r="G1933" i="11"/>
  <c r="G1937" i="11"/>
  <c r="G1939" i="11"/>
  <c r="G1941" i="11"/>
  <c r="G1943" i="11"/>
  <c r="G1945" i="11"/>
  <c r="G1947" i="11"/>
  <c r="G1950" i="11"/>
  <c r="G1952" i="11"/>
  <c r="G1959" i="11"/>
  <c r="G1961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J1842" i="11"/>
  <c r="J1844" i="11"/>
  <c r="J1846" i="11"/>
  <c r="J1847" i="11"/>
  <c r="J1848" i="11"/>
  <c r="J1849" i="11"/>
  <c r="J1850" i="11"/>
  <c r="J1852" i="11"/>
  <c r="J1853" i="11"/>
  <c r="J1854" i="11"/>
  <c r="J1856" i="11"/>
  <c r="J1858" i="11"/>
  <c r="J1860" i="11"/>
  <c r="J1862" i="11"/>
  <c r="J1864" i="11"/>
  <c r="J1865" i="11"/>
  <c r="J1867" i="11"/>
  <c r="J1869" i="11"/>
  <c r="J1871" i="11"/>
  <c r="J1873" i="11"/>
  <c r="J1874" i="11"/>
  <c r="J1876" i="11"/>
  <c r="J1877" i="11"/>
  <c r="J1878" i="11"/>
  <c r="J1880" i="11"/>
  <c r="J1882" i="11"/>
  <c r="J1884" i="11"/>
  <c r="J1885" i="11"/>
  <c r="J1887" i="11"/>
  <c r="J1889" i="11"/>
  <c r="J1891" i="11"/>
  <c r="J1893" i="11"/>
  <c r="J1894" i="11"/>
  <c r="J1895" i="11"/>
  <c r="J1896" i="11"/>
  <c r="J1898" i="11"/>
  <c r="J1900" i="11"/>
  <c r="J1902" i="11"/>
  <c r="J1903" i="11"/>
  <c r="J1904" i="11"/>
  <c r="J1906" i="11"/>
  <c r="J1908" i="11"/>
  <c r="J1909" i="11"/>
  <c r="J1910" i="11"/>
  <c r="J1912" i="11"/>
  <c r="J1913" i="11"/>
  <c r="J1915" i="11"/>
  <c r="J1917" i="11"/>
  <c r="J1919" i="11"/>
  <c r="J1920" i="11"/>
  <c r="J1922" i="11"/>
  <c r="J1924" i="11"/>
  <c r="J1926" i="11"/>
  <c r="J1928" i="11"/>
  <c r="J1930" i="11"/>
  <c r="J1931" i="11"/>
  <c r="J1933" i="11"/>
  <c r="J1934" i="11"/>
  <c r="J1935" i="11"/>
  <c r="J1937" i="11"/>
  <c r="J1939" i="11"/>
  <c r="J1941" i="11"/>
  <c r="J1943" i="11"/>
  <c r="J1945" i="11"/>
  <c r="J1947" i="11"/>
  <c r="J1948" i="11"/>
  <c r="J1950" i="11"/>
  <c r="J1952" i="11"/>
  <c r="J1953" i="11"/>
  <c r="J1954" i="11"/>
  <c r="J1955" i="11"/>
  <c r="J1956" i="11"/>
  <c r="J1957" i="11"/>
  <c r="J1959" i="11"/>
  <c r="J1961" i="11"/>
  <c r="J1962" i="11"/>
  <c r="J1963" i="11"/>
  <c r="J1964" i="11"/>
  <c r="L1842" i="11"/>
  <c r="L1844" i="11"/>
  <c r="L1846" i="11"/>
  <c r="L1847" i="11"/>
  <c r="L1848" i="11"/>
  <c r="L1849" i="11"/>
  <c r="L1850" i="11"/>
  <c r="L1852" i="11"/>
  <c r="L1853" i="11"/>
  <c r="L1854" i="11"/>
  <c r="L1856" i="11"/>
  <c r="L1858" i="11"/>
  <c r="L1860" i="11"/>
  <c r="L1862" i="11"/>
  <c r="L1864" i="11"/>
  <c r="L1865" i="11"/>
  <c r="L1867" i="11"/>
  <c r="L1869" i="11"/>
  <c r="L1871" i="11"/>
  <c r="L1873" i="11"/>
  <c r="L1874" i="11"/>
  <c r="L1876" i="11"/>
  <c r="L1877" i="11"/>
  <c r="L1878" i="11"/>
  <c r="L1880" i="11"/>
  <c r="L1882" i="11"/>
  <c r="L1884" i="11"/>
  <c r="L1885" i="11"/>
  <c r="L1887" i="11"/>
  <c r="L1889" i="11"/>
  <c r="L1891" i="11"/>
  <c r="L1893" i="11"/>
  <c r="L1894" i="11"/>
  <c r="L1895" i="11"/>
  <c r="L1896" i="11"/>
  <c r="L1898" i="11"/>
  <c r="L1900" i="11"/>
  <c r="L1901" i="11"/>
  <c r="L1902" i="11"/>
  <c r="L1903" i="11"/>
  <c r="L1904" i="11"/>
  <c r="L1905" i="11"/>
  <c r="L1906" i="11"/>
  <c r="L1908" i="11"/>
  <c r="L1909" i="11"/>
  <c r="L1910" i="11"/>
  <c r="L1912" i="11"/>
  <c r="L1913" i="11"/>
  <c r="L1915" i="11"/>
  <c r="L1917" i="11"/>
  <c r="L1919" i="11"/>
  <c r="L1920" i="11"/>
  <c r="L1922" i="11"/>
  <c r="L1924" i="11"/>
  <c r="L1926" i="11"/>
  <c r="L1928" i="11"/>
  <c r="L1930" i="11"/>
  <c r="L1931" i="11"/>
  <c r="L1933" i="11"/>
  <c r="L1934" i="11"/>
  <c r="L1935" i="11"/>
  <c r="L1937" i="11"/>
  <c r="L1939" i="11"/>
  <c r="L1941" i="11"/>
  <c r="L1943" i="11"/>
  <c r="L1945" i="11"/>
  <c r="L1947" i="11"/>
  <c r="L1948" i="11"/>
  <c r="L1950" i="11"/>
  <c r="L1952" i="11"/>
  <c r="L1953" i="11"/>
  <c r="L1954" i="11"/>
  <c r="L1955" i="11"/>
  <c r="L1956" i="11"/>
  <c r="L1957" i="11"/>
  <c r="L1959" i="11"/>
  <c r="L1961" i="11"/>
  <c r="L1962" i="11"/>
  <c r="L1963" i="11"/>
  <c r="L1964" i="11"/>
  <c r="C1297" i="2"/>
  <c r="C1299" i="2"/>
  <c r="C1301" i="2"/>
  <c r="C1303" i="2"/>
  <c r="C1305" i="2"/>
  <c r="C1307" i="2"/>
  <c r="C1309" i="2"/>
  <c r="C1316" i="2"/>
  <c r="C1318" i="2"/>
  <c r="C1320" i="2"/>
  <c r="C1325" i="2"/>
  <c r="C1327" i="2"/>
  <c r="C1329" i="2"/>
  <c r="C1330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J1297" i="2"/>
  <c r="J1299" i="2"/>
  <c r="J1301" i="2"/>
  <c r="J1303" i="2"/>
  <c r="J1305" i="2"/>
  <c r="J1307" i="2"/>
  <c r="J1309" i="2"/>
  <c r="J1310" i="2"/>
  <c r="J1311" i="2"/>
  <c r="J1312" i="2"/>
  <c r="J1313" i="2"/>
  <c r="J1314" i="2"/>
  <c r="J1316" i="2"/>
  <c r="J1318" i="2"/>
  <c r="J1320" i="2"/>
  <c r="J1321" i="2"/>
  <c r="J1322" i="2"/>
  <c r="J1323" i="2"/>
  <c r="J1325" i="2"/>
  <c r="J1327" i="2"/>
  <c r="J1328" i="2"/>
  <c r="J1330" i="2"/>
  <c r="J1331" i="2"/>
  <c r="L1297" i="2"/>
  <c r="L1299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6" i="2"/>
  <c r="L1318" i="2"/>
  <c r="L1320" i="2"/>
  <c r="L1321" i="2"/>
  <c r="L1322" i="2"/>
  <c r="L1323" i="2"/>
  <c r="L1325" i="2"/>
  <c r="L1327" i="2"/>
  <c r="L1328" i="2"/>
  <c r="L1329" i="2"/>
  <c r="L1330" i="2"/>
  <c r="L1331" i="2"/>
  <c r="C1334" i="2"/>
  <c r="C1350" i="2"/>
  <c r="C1354" i="2"/>
  <c r="C1356" i="2"/>
  <c r="C1358" i="2"/>
  <c r="C1360" i="2"/>
  <c r="C1366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J1332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50" i="2"/>
  <c r="J1351" i="2"/>
  <c r="J1352" i="2"/>
  <c r="J1354" i="2"/>
  <c r="J1356" i="2"/>
  <c r="J1358" i="2"/>
  <c r="J1360" i="2"/>
  <c r="J1361" i="2"/>
  <c r="J1362" i="2"/>
  <c r="J1363" i="2"/>
  <c r="J1364" i="2"/>
  <c r="J1366" i="2"/>
  <c r="L1332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4" i="2"/>
  <c r="L1356" i="2"/>
  <c r="L1358" i="2"/>
  <c r="L1360" i="2"/>
  <c r="L1361" i="2"/>
  <c r="L1362" i="2"/>
  <c r="L1363" i="2"/>
  <c r="L1364" i="2"/>
  <c r="L1366" i="2"/>
  <c r="C1374" i="2"/>
  <c r="C1378" i="2"/>
  <c r="C1380" i="2"/>
  <c r="C1382" i="2"/>
  <c r="C1383" i="2"/>
  <c r="C1385" i="2"/>
  <c r="C1387" i="2"/>
  <c r="C1388" i="2"/>
  <c r="C1390" i="2"/>
  <c r="C1392" i="2"/>
  <c r="C1394" i="2"/>
  <c r="C1396" i="2"/>
  <c r="C1398" i="2"/>
  <c r="C1400" i="2"/>
  <c r="C1401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J1367" i="2"/>
  <c r="J1368" i="2"/>
  <c r="J1369" i="2"/>
  <c r="J1370" i="2"/>
  <c r="J1371" i="2"/>
  <c r="J1372" i="2"/>
  <c r="J1374" i="2"/>
  <c r="J1375" i="2"/>
  <c r="J1376" i="2"/>
  <c r="J1378" i="2"/>
  <c r="J1380" i="2"/>
  <c r="J1381" i="2"/>
  <c r="J1383" i="2"/>
  <c r="J1385" i="2"/>
  <c r="J1386" i="2"/>
  <c r="J1388" i="2"/>
  <c r="J1390" i="2"/>
  <c r="J1392" i="2"/>
  <c r="J1394" i="2"/>
  <c r="J1396" i="2"/>
  <c r="J1398" i="2"/>
  <c r="J1399" i="2"/>
  <c r="J1401" i="2"/>
  <c r="L1367" i="2"/>
  <c r="L1368" i="2"/>
  <c r="L1369" i="2"/>
  <c r="L1370" i="2"/>
  <c r="L1371" i="2"/>
  <c r="L1372" i="2"/>
  <c r="L1374" i="2"/>
  <c r="L1375" i="2"/>
  <c r="L1376" i="2"/>
  <c r="L1378" i="2"/>
  <c r="L1379" i="2"/>
  <c r="L1380" i="2"/>
  <c r="L1381" i="2"/>
  <c r="L1382" i="2"/>
  <c r="L1383" i="2"/>
  <c r="L1384" i="2"/>
  <c r="L1385" i="2"/>
  <c r="L1386" i="2"/>
  <c r="L1388" i="2"/>
  <c r="L1389" i="2"/>
  <c r="L1390" i="2"/>
  <c r="L1391" i="2"/>
  <c r="L1392" i="2"/>
  <c r="L1394" i="2"/>
  <c r="L1396" i="2"/>
  <c r="L1397" i="2"/>
  <c r="L1398" i="2"/>
  <c r="L1399" i="2"/>
  <c r="L1401" i="2"/>
  <c r="C1403" i="2"/>
  <c r="C1408" i="2"/>
  <c r="C1411" i="2"/>
  <c r="C1413" i="2"/>
  <c r="C1419" i="2"/>
  <c r="C1421" i="2"/>
  <c r="C1423" i="2"/>
  <c r="C1425" i="2"/>
  <c r="C1427" i="2"/>
  <c r="C1429" i="2"/>
  <c r="C1431" i="2"/>
  <c r="C1432" i="2"/>
  <c r="C1434" i="2"/>
  <c r="C1436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J1403" i="2"/>
  <c r="J1404" i="2"/>
  <c r="J1405" i="2"/>
  <c r="J1406" i="2"/>
  <c r="J1408" i="2"/>
  <c r="J1409" i="2"/>
  <c r="J1411" i="2"/>
  <c r="J1413" i="2"/>
  <c r="J1414" i="2"/>
  <c r="J1415" i="2"/>
  <c r="J1416" i="2"/>
  <c r="J1417" i="2"/>
  <c r="J1419" i="2"/>
  <c r="J1421" i="2"/>
  <c r="J1423" i="2"/>
  <c r="J1425" i="2"/>
  <c r="J1427" i="2"/>
  <c r="J1429" i="2"/>
  <c r="J1430" i="2"/>
  <c r="J1432" i="2"/>
  <c r="J1434" i="2"/>
  <c r="J1436" i="2"/>
  <c r="L1402" i="2"/>
  <c r="L1403" i="2"/>
  <c r="L1404" i="2"/>
  <c r="L1405" i="2"/>
  <c r="L1406" i="2"/>
  <c r="L1408" i="2"/>
  <c r="L1409" i="2"/>
  <c r="L1411" i="2"/>
  <c r="L1413" i="2"/>
  <c r="L1414" i="2"/>
  <c r="L1415" i="2"/>
  <c r="L1416" i="2"/>
  <c r="L1417" i="2"/>
  <c r="L1419" i="2"/>
  <c r="L1421" i="2"/>
  <c r="L1422" i="2"/>
  <c r="L1423" i="2"/>
  <c r="L1424" i="2"/>
  <c r="L1425" i="2"/>
  <c r="L1427" i="2"/>
  <c r="L1429" i="2"/>
  <c r="L1430" i="2"/>
  <c r="L1432" i="2"/>
  <c r="L1434" i="2"/>
  <c r="L1435" i="2"/>
  <c r="L1436" i="2"/>
  <c r="C1237" i="11" l="1"/>
  <c r="C1239" i="11"/>
  <c r="C1241" i="11"/>
  <c r="C1243" i="11"/>
  <c r="C1244" i="11"/>
  <c r="C1246" i="11"/>
  <c r="C1247" i="11"/>
  <c r="C1249" i="11"/>
  <c r="C1251" i="11"/>
  <c r="C1253" i="11"/>
  <c r="C1255" i="11"/>
  <c r="C1257" i="11"/>
  <c r="C1259" i="11"/>
  <c r="C1260" i="11"/>
  <c r="C1262" i="11"/>
  <c r="C1263" i="11"/>
  <c r="C1265" i="11"/>
  <c r="C1266" i="11"/>
  <c r="C1268" i="11"/>
  <c r="C1269" i="11"/>
  <c r="C1271" i="11"/>
  <c r="C1275" i="11"/>
  <c r="C1277" i="11"/>
  <c r="C1279" i="11"/>
  <c r="C1281" i="11"/>
  <c r="C1287" i="11"/>
  <c r="C1289" i="11"/>
  <c r="C1290" i="11"/>
  <c r="C1296" i="11"/>
  <c r="C1298" i="11"/>
  <c r="C1300" i="11"/>
  <c r="C1302" i="11"/>
  <c r="C1306" i="11"/>
  <c r="C1310" i="11"/>
  <c r="C1312" i="11"/>
  <c r="C1314" i="11"/>
  <c r="C1316" i="11"/>
  <c r="E1237" i="11"/>
  <c r="E1238" i="11"/>
  <c r="E1239" i="11"/>
  <c r="E1240" i="11"/>
  <c r="E1241" i="11"/>
  <c r="E1242" i="11"/>
  <c r="E1243" i="11"/>
  <c r="E1244" i="11"/>
  <c r="E1245" i="11"/>
  <c r="E1246" i="11"/>
  <c r="E1247" i="11"/>
  <c r="E1248" i="11"/>
  <c r="E1249" i="11"/>
  <c r="E1250" i="11"/>
  <c r="E1251" i="11"/>
  <c r="E1252" i="11"/>
  <c r="E1253" i="11"/>
  <c r="E1254" i="11"/>
  <c r="E1255" i="11"/>
  <c r="E1256" i="11"/>
  <c r="E1257" i="11"/>
  <c r="E1258" i="11"/>
  <c r="E1259" i="11"/>
  <c r="E1260" i="11"/>
  <c r="E1261" i="11"/>
  <c r="E1262" i="11"/>
  <c r="E1263" i="11"/>
  <c r="E1264" i="11"/>
  <c r="E1265" i="11"/>
  <c r="E1266" i="11"/>
  <c r="E1267" i="11"/>
  <c r="E1268" i="11"/>
  <c r="E1269" i="11"/>
  <c r="E1270" i="11"/>
  <c r="E1271" i="11"/>
  <c r="E1272" i="11"/>
  <c r="E1273" i="11"/>
  <c r="E1274" i="11"/>
  <c r="E1275" i="11"/>
  <c r="E1276" i="11"/>
  <c r="E1277" i="11"/>
  <c r="E1278" i="11"/>
  <c r="E1279" i="11"/>
  <c r="E1280" i="11"/>
  <c r="E1281" i="11"/>
  <c r="E1282" i="11"/>
  <c r="E1283" i="11"/>
  <c r="E1284" i="11"/>
  <c r="E1285" i="11"/>
  <c r="E1286" i="11"/>
  <c r="E1287" i="11"/>
  <c r="E1288" i="11"/>
  <c r="E1289" i="11"/>
  <c r="E1290" i="11"/>
  <c r="E1291" i="11"/>
  <c r="E1292" i="11"/>
  <c r="E1293" i="11"/>
  <c r="E1294" i="11"/>
  <c r="E1295" i="11"/>
  <c r="E1296" i="11"/>
  <c r="E1297" i="11"/>
  <c r="E1298" i="11"/>
  <c r="E1299" i="11"/>
  <c r="E1300" i="11"/>
  <c r="E1301" i="11"/>
  <c r="E1302" i="11"/>
  <c r="E1303" i="11"/>
  <c r="E1304" i="11"/>
  <c r="E1305" i="11"/>
  <c r="E1306" i="11"/>
  <c r="E1307" i="11"/>
  <c r="E1308" i="11"/>
  <c r="E1309" i="11"/>
  <c r="E1310" i="11"/>
  <c r="E1311" i="11"/>
  <c r="E1312" i="11"/>
  <c r="E1313" i="11"/>
  <c r="E1314" i="11"/>
  <c r="E1315" i="11"/>
  <c r="E1316" i="11"/>
  <c r="E1317" i="11"/>
  <c r="E1318" i="11"/>
  <c r="E1319" i="11"/>
  <c r="E1320" i="11"/>
  <c r="E1321" i="11"/>
  <c r="E1322" i="11"/>
  <c r="E1323" i="11"/>
  <c r="E1324" i="11"/>
  <c r="E1325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G1237" i="11"/>
  <c r="G1239" i="11"/>
  <c r="G1241" i="11"/>
  <c r="G1244" i="11"/>
  <c r="G1247" i="11"/>
  <c r="G1249" i="11"/>
  <c r="G1251" i="11"/>
  <c r="G1253" i="11"/>
  <c r="G1255" i="11"/>
  <c r="G1257" i="11"/>
  <c r="G1260" i="11"/>
  <c r="G1263" i="11"/>
  <c r="G1266" i="11"/>
  <c r="G1269" i="11"/>
  <c r="G1271" i="11"/>
  <c r="G1275" i="11"/>
  <c r="G1277" i="11"/>
  <c r="G1279" i="11"/>
  <c r="G1281" i="11"/>
  <c r="G1287" i="11"/>
  <c r="G1290" i="11"/>
  <c r="G1296" i="11"/>
  <c r="G1298" i="11"/>
  <c r="G1300" i="11"/>
  <c r="G1302" i="11"/>
  <c r="G1306" i="11"/>
  <c r="G1310" i="11"/>
  <c r="G1312" i="11"/>
  <c r="G1314" i="11"/>
  <c r="G131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J1261" i="11" s="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J1237" i="11"/>
  <c r="J1239" i="11"/>
  <c r="J1241" i="11"/>
  <c r="J1242" i="11"/>
  <c r="J1244" i="11"/>
  <c r="J1245" i="11"/>
  <c r="J1247" i="11"/>
  <c r="J1249" i="11"/>
  <c r="J1251" i="11"/>
  <c r="J1253" i="11"/>
  <c r="J1255" i="11"/>
  <c r="J1257" i="11"/>
  <c r="J1258" i="11"/>
  <c r="J1260" i="11"/>
  <c r="J1263" i="11"/>
  <c r="J1264" i="11"/>
  <c r="J1266" i="11"/>
  <c r="J1267" i="11"/>
  <c r="J1269" i="11"/>
  <c r="J1271" i="11"/>
  <c r="J1272" i="11"/>
  <c r="J1273" i="11"/>
  <c r="J1275" i="11"/>
  <c r="J1277" i="11"/>
  <c r="J1279" i="11"/>
  <c r="J1281" i="11"/>
  <c r="J1282" i="11"/>
  <c r="J1283" i="11"/>
  <c r="J1284" i="11"/>
  <c r="J1285" i="11"/>
  <c r="J1287" i="11"/>
  <c r="J1288" i="11"/>
  <c r="J1290" i="11"/>
  <c r="J1291" i="11"/>
  <c r="J1292" i="11"/>
  <c r="J1293" i="11"/>
  <c r="J1294" i="11"/>
  <c r="J1296" i="11"/>
  <c r="J1298" i="11"/>
  <c r="J1300" i="11"/>
  <c r="J1302" i="11"/>
  <c r="J1303" i="11"/>
  <c r="J1304" i="11"/>
  <c r="J1306" i="11"/>
  <c r="J1307" i="11"/>
  <c r="J1308" i="11"/>
  <c r="J1310" i="11"/>
  <c r="J1312" i="11"/>
  <c r="J1314" i="11"/>
  <c r="J1316" i="11"/>
  <c r="J1317" i="11"/>
  <c r="J1318" i="11"/>
  <c r="J1319" i="11"/>
  <c r="J1320" i="11"/>
  <c r="J1321" i="11"/>
  <c r="J1322" i="11"/>
  <c r="J1323" i="11"/>
  <c r="J1324" i="11"/>
  <c r="J1325" i="11"/>
  <c r="L1237" i="11"/>
  <c r="L1239" i="11"/>
  <c r="L1241" i="11"/>
  <c r="L1242" i="11"/>
  <c r="L1244" i="11"/>
  <c r="L1245" i="11"/>
  <c r="L1247" i="11"/>
  <c r="L1249" i="11"/>
  <c r="L1250" i="11"/>
  <c r="L1251" i="11"/>
  <c r="L1253" i="11"/>
  <c r="L1254" i="11"/>
  <c r="L1255" i="11"/>
  <c r="L1257" i="11"/>
  <c r="L1258" i="11"/>
  <c r="L1260" i="11"/>
  <c r="L1261" i="11"/>
  <c r="L1263" i="11"/>
  <c r="L1264" i="11"/>
  <c r="L1266" i="11"/>
  <c r="L1267" i="11"/>
  <c r="L1269" i="11"/>
  <c r="L1271" i="11"/>
  <c r="L1272" i="11"/>
  <c r="L1273" i="11"/>
  <c r="L1275" i="11"/>
  <c r="L1277" i="11"/>
  <c r="L1279" i="11"/>
  <c r="L1281" i="11"/>
  <c r="L1282" i="11"/>
  <c r="L1283" i="11"/>
  <c r="L1284" i="11"/>
  <c r="L1285" i="11"/>
  <c r="L1287" i="11"/>
  <c r="L1288" i="11"/>
  <c r="L1290" i="11"/>
  <c r="L1291" i="11"/>
  <c r="L1292" i="11"/>
  <c r="L1293" i="11"/>
  <c r="L1294" i="11"/>
  <c r="L1296" i="11"/>
  <c r="L1298" i="11"/>
  <c r="L1300" i="11"/>
  <c r="L1302" i="11"/>
  <c r="L1303" i="11"/>
  <c r="L1304" i="11"/>
  <c r="L1306" i="11"/>
  <c r="L1307" i="11"/>
  <c r="L1308" i="11"/>
  <c r="L1310" i="11"/>
  <c r="L1312" i="11"/>
  <c r="L1314" i="11"/>
  <c r="L1316" i="11"/>
  <c r="L1317" i="11"/>
  <c r="L1318" i="11"/>
  <c r="L1319" i="11"/>
  <c r="L1320" i="11"/>
  <c r="L1321" i="11"/>
  <c r="L1322" i="11"/>
  <c r="L1323" i="11"/>
  <c r="L1324" i="11"/>
  <c r="L1325" i="11"/>
  <c r="C1327" i="11"/>
  <c r="C1329" i="11"/>
  <c r="C1331" i="11"/>
  <c r="C1333" i="11"/>
  <c r="C1335" i="11"/>
  <c r="C1339" i="11"/>
  <c r="C1341" i="11"/>
  <c r="C1342" i="11"/>
  <c r="C1344" i="11"/>
  <c r="C1352" i="11"/>
  <c r="C1359" i="11"/>
  <c r="C1363" i="11"/>
  <c r="C1365" i="11"/>
  <c r="C1367" i="11"/>
  <c r="C1368" i="11"/>
  <c r="C1370" i="11"/>
  <c r="C1372" i="11"/>
  <c r="C1374" i="11"/>
  <c r="C1375" i="11"/>
  <c r="C1377" i="11"/>
  <c r="C1379" i="11"/>
  <c r="C1381" i="11"/>
  <c r="C1385" i="11"/>
  <c r="C1387" i="11"/>
  <c r="C1389" i="11"/>
  <c r="C1391" i="11"/>
  <c r="C1393" i="11"/>
  <c r="C1395" i="11"/>
  <c r="C1397" i="11"/>
  <c r="C1399" i="11"/>
  <c r="C1401" i="11"/>
  <c r="C1403" i="11"/>
  <c r="C1405" i="11"/>
  <c r="C1407" i="11"/>
  <c r="C1409" i="11"/>
  <c r="E1326" i="11"/>
  <c r="E1327" i="11"/>
  <c r="E1328" i="11"/>
  <c r="E1329" i="11"/>
  <c r="E1330" i="11"/>
  <c r="E1331" i="11"/>
  <c r="E1332" i="11"/>
  <c r="E1333" i="11"/>
  <c r="E1334" i="11"/>
  <c r="E1335" i="11"/>
  <c r="E1336" i="11"/>
  <c r="E1337" i="11"/>
  <c r="E1338" i="11"/>
  <c r="E1339" i="11"/>
  <c r="E1340" i="11"/>
  <c r="E1341" i="11"/>
  <c r="E1342" i="11"/>
  <c r="E1343" i="11"/>
  <c r="E1344" i="11"/>
  <c r="E1345" i="11"/>
  <c r="E1346" i="11"/>
  <c r="E1347" i="11"/>
  <c r="E1348" i="11"/>
  <c r="E1349" i="11"/>
  <c r="E1350" i="11"/>
  <c r="E1351" i="11"/>
  <c r="E1352" i="11"/>
  <c r="E1353" i="11"/>
  <c r="E1354" i="11"/>
  <c r="E1355" i="11"/>
  <c r="E1356" i="11"/>
  <c r="E1357" i="11"/>
  <c r="E1358" i="11"/>
  <c r="E1359" i="11"/>
  <c r="E1360" i="11"/>
  <c r="E1361" i="11"/>
  <c r="E1362" i="11"/>
  <c r="E1363" i="11"/>
  <c r="E1364" i="11"/>
  <c r="E1365" i="11"/>
  <c r="E1366" i="11"/>
  <c r="E1367" i="11"/>
  <c r="E1368" i="11"/>
  <c r="E1369" i="11"/>
  <c r="E1370" i="11"/>
  <c r="E1371" i="11"/>
  <c r="E1372" i="11"/>
  <c r="E1373" i="11"/>
  <c r="E1374" i="11"/>
  <c r="E1375" i="11"/>
  <c r="E1376" i="11"/>
  <c r="E1377" i="11"/>
  <c r="E1378" i="11"/>
  <c r="E1379" i="11"/>
  <c r="E1380" i="11"/>
  <c r="E1381" i="11"/>
  <c r="E1382" i="11"/>
  <c r="E1383" i="11"/>
  <c r="E1384" i="11"/>
  <c r="E1385" i="11"/>
  <c r="E1386" i="11"/>
  <c r="E1387" i="11"/>
  <c r="E1388" i="11"/>
  <c r="E1389" i="11"/>
  <c r="E1390" i="11"/>
  <c r="E1391" i="11"/>
  <c r="E1392" i="11"/>
  <c r="E1393" i="11"/>
  <c r="E1394" i="11"/>
  <c r="E1395" i="11"/>
  <c r="E1396" i="11"/>
  <c r="E1397" i="11"/>
  <c r="E1398" i="11"/>
  <c r="E1399" i="11"/>
  <c r="E1400" i="11"/>
  <c r="E1401" i="11"/>
  <c r="E1402" i="11"/>
  <c r="E1403" i="11"/>
  <c r="E1404" i="11"/>
  <c r="E1405" i="11"/>
  <c r="E1406" i="11"/>
  <c r="E1407" i="11"/>
  <c r="E1408" i="11"/>
  <c r="E1409" i="11"/>
  <c r="E1410" i="11"/>
  <c r="E1411" i="11"/>
  <c r="E1412" i="11"/>
  <c r="E1413" i="11"/>
  <c r="E1414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G1327" i="11"/>
  <c r="G1329" i="11"/>
  <c r="G1331" i="11"/>
  <c r="G1333" i="11"/>
  <c r="G1335" i="11"/>
  <c r="G1339" i="11"/>
  <c r="G1342" i="11"/>
  <c r="G1344" i="11"/>
  <c r="G1352" i="11"/>
  <c r="G1359" i="11"/>
  <c r="G1363" i="11"/>
  <c r="G1365" i="11"/>
  <c r="G1368" i="11"/>
  <c r="G1370" i="11"/>
  <c r="G1372" i="11"/>
  <c r="G1375" i="11"/>
  <c r="G1377" i="11"/>
  <c r="G1379" i="11"/>
  <c r="G1381" i="11"/>
  <c r="G1385" i="11"/>
  <c r="G1387" i="11"/>
  <c r="G1389" i="11"/>
  <c r="G1391" i="11"/>
  <c r="G1393" i="11"/>
  <c r="G1395" i="11"/>
  <c r="G1397" i="11"/>
  <c r="G1399" i="11"/>
  <c r="G1401" i="11"/>
  <c r="G1403" i="11"/>
  <c r="G1405" i="11"/>
  <c r="G1407" i="11"/>
  <c r="G1409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J1327" i="11"/>
  <c r="J1329" i="11"/>
  <c r="J1331" i="11"/>
  <c r="J1333" i="11"/>
  <c r="J1335" i="11"/>
  <c r="J1336" i="11"/>
  <c r="J1337" i="11"/>
  <c r="J1339" i="11"/>
  <c r="J1340" i="11"/>
  <c r="J1342" i="11"/>
  <c r="J1344" i="11"/>
  <c r="J1345" i="11"/>
  <c r="J1346" i="11"/>
  <c r="J1347" i="11"/>
  <c r="J1348" i="11"/>
  <c r="J1349" i="11"/>
  <c r="J1350" i="11"/>
  <c r="J1352" i="11"/>
  <c r="J1353" i="11"/>
  <c r="J1354" i="11"/>
  <c r="J1355" i="11"/>
  <c r="J1356" i="11"/>
  <c r="J1357" i="11"/>
  <c r="J1359" i="11"/>
  <c r="J1360" i="11"/>
  <c r="J1361" i="11"/>
  <c r="J1363" i="11"/>
  <c r="J1365" i="11"/>
  <c r="J1366" i="11"/>
  <c r="J1368" i="11"/>
  <c r="J1370" i="11"/>
  <c r="J1372" i="11"/>
  <c r="J1373" i="11"/>
  <c r="L1373" i="11" s="1"/>
  <c r="J1375" i="11"/>
  <c r="J1377" i="11"/>
  <c r="J1379" i="11"/>
  <c r="J1381" i="11"/>
  <c r="J1382" i="11"/>
  <c r="J1383" i="11"/>
  <c r="J1385" i="11"/>
  <c r="J1387" i="11"/>
  <c r="J1389" i="11"/>
  <c r="J1391" i="11"/>
  <c r="J1393" i="11"/>
  <c r="J1395" i="11"/>
  <c r="J1397" i="11"/>
  <c r="J1399" i="11"/>
  <c r="J1401" i="11"/>
  <c r="J1403" i="11"/>
  <c r="J1405" i="11"/>
  <c r="J1407" i="11"/>
  <c r="J1409" i="11"/>
  <c r="J1410" i="11"/>
  <c r="J1411" i="11"/>
  <c r="J1412" i="11"/>
  <c r="J1413" i="11"/>
  <c r="J1414" i="11"/>
  <c r="L1327" i="11"/>
  <c r="L1329" i="11"/>
  <c r="L1331" i="11"/>
  <c r="L1333" i="11"/>
  <c r="L1335" i="11"/>
  <c r="L1336" i="11"/>
  <c r="L1337" i="11"/>
  <c r="L1339" i="11"/>
  <c r="L1340" i="11"/>
  <c r="L1342" i="11"/>
  <c r="L1344" i="11"/>
  <c r="L1345" i="11"/>
  <c r="L1346" i="11"/>
  <c r="L1347" i="11"/>
  <c r="L1348" i="11"/>
  <c r="L1349" i="11"/>
  <c r="L1350" i="11"/>
  <c r="L1352" i="11"/>
  <c r="L1353" i="11"/>
  <c r="L1354" i="11"/>
  <c r="L1355" i="11"/>
  <c r="L1356" i="11"/>
  <c r="L1357" i="11"/>
  <c r="L1359" i="11"/>
  <c r="L1360" i="11"/>
  <c r="L1361" i="11"/>
  <c r="L1363" i="11"/>
  <c r="L1365" i="11"/>
  <c r="L1366" i="11"/>
  <c r="L1368" i="11"/>
  <c r="L1370" i="11"/>
  <c r="L1372" i="11"/>
  <c r="L1375" i="11"/>
  <c r="L1377" i="11"/>
  <c r="L1379" i="11"/>
  <c r="L1381" i="11"/>
  <c r="L1382" i="11"/>
  <c r="L1383" i="11"/>
  <c r="L1385" i="11"/>
  <c r="L1387" i="11"/>
  <c r="L1389" i="11"/>
  <c r="L1391" i="11"/>
  <c r="L1393" i="11"/>
  <c r="L1395" i="11"/>
  <c r="L1397" i="11"/>
  <c r="L1399" i="11"/>
  <c r="L1401" i="11"/>
  <c r="L1402" i="11"/>
  <c r="L1403" i="11"/>
  <c r="L1405" i="11"/>
  <c r="L1406" i="11"/>
  <c r="L1407" i="11"/>
  <c r="L1408" i="11"/>
  <c r="L1409" i="11"/>
  <c r="L1410" i="11"/>
  <c r="L1411" i="11"/>
  <c r="L1412" i="11"/>
  <c r="L1413" i="11"/>
  <c r="L1414" i="11"/>
  <c r="C1416" i="11"/>
  <c r="C1418" i="11"/>
  <c r="C1424" i="11"/>
  <c r="C1426" i="11"/>
  <c r="C1428" i="11"/>
  <c r="C1430" i="11"/>
  <c r="C1432" i="11"/>
  <c r="C1433" i="11"/>
  <c r="C1435" i="11"/>
  <c r="C1437" i="11"/>
  <c r="C1439" i="11"/>
  <c r="C1441" i="11"/>
  <c r="C1443" i="11"/>
  <c r="C1445" i="11"/>
  <c r="C1446" i="11"/>
  <c r="C1448" i="11"/>
  <c r="C1449" i="11"/>
  <c r="C1451" i="11"/>
  <c r="C1453" i="11"/>
  <c r="C1454" i="11"/>
  <c r="C1456" i="11"/>
  <c r="C1458" i="11"/>
  <c r="C1460" i="11"/>
  <c r="C1462" i="11"/>
  <c r="C1463" i="11"/>
  <c r="C1465" i="11"/>
  <c r="C1467" i="11"/>
  <c r="C1966" i="11"/>
  <c r="C1968" i="11"/>
  <c r="C1969" i="11"/>
  <c r="C1971" i="11"/>
  <c r="C1976" i="11"/>
  <c r="C1978" i="11"/>
  <c r="C1980" i="11"/>
  <c r="C1981" i="11"/>
  <c r="C1983" i="11"/>
  <c r="C1985" i="11"/>
  <c r="C1987" i="11"/>
  <c r="C1989" i="11"/>
  <c r="C1991" i="11"/>
  <c r="C1993" i="11"/>
  <c r="C1994" i="11"/>
  <c r="C1996" i="11"/>
  <c r="C1998" i="11"/>
  <c r="E1415" i="11"/>
  <c r="E1416" i="11"/>
  <c r="E1417" i="11"/>
  <c r="E1418" i="11"/>
  <c r="E1419" i="11"/>
  <c r="E1420" i="11"/>
  <c r="E1421" i="11"/>
  <c r="E1422" i="11"/>
  <c r="E1423" i="11"/>
  <c r="E1424" i="11"/>
  <c r="E1425" i="11"/>
  <c r="E1426" i="11"/>
  <c r="E1427" i="11"/>
  <c r="E1428" i="11"/>
  <c r="E1429" i="11"/>
  <c r="E1430" i="11"/>
  <c r="E1431" i="11"/>
  <c r="E1432" i="11"/>
  <c r="E1433" i="11"/>
  <c r="E1434" i="11"/>
  <c r="E1435" i="11"/>
  <c r="E1436" i="11"/>
  <c r="E1437" i="11"/>
  <c r="E1438" i="11"/>
  <c r="E1439" i="11"/>
  <c r="E1440" i="11"/>
  <c r="E1441" i="11"/>
  <c r="E1442" i="11"/>
  <c r="E1443" i="11"/>
  <c r="E1444" i="11"/>
  <c r="E1445" i="11"/>
  <c r="E1446" i="11"/>
  <c r="E1447" i="11"/>
  <c r="E1448" i="11"/>
  <c r="E1449" i="11"/>
  <c r="E1450" i="11"/>
  <c r="E1451" i="11"/>
  <c r="E1452" i="11"/>
  <c r="E1453" i="11"/>
  <c r="E1454" i="11"/>
  <c r="E1455" i="11"/>
  <c r="E1456" i="11"/>
  <c r="E1457" i="11"/>
  <c r="E1458" i="11"/>
  <c r="E1459" i="11"/>
  <c r="E1460" i="11"/>
  <c r="E1461" i="11"/>
  <c r="E1462" i="11"/>
  <c r="E1463" i="11"/>
  <c r="E1464" i="11"/>
  <c r="E1465" i="11"/>
  <c r="E1466" i="11"/>
  <c r="E1467" i="11"/>
  <c r="E1468" i="11"/>
  <c r="E1965" i="11"/>
  <c r="E1966" i="11"/>
  <c r="E1967" i="11"/>
  <c r="E1968" i="11"/>
  <c r="E1969" i="11"/>
  <c r="E1970" i="11"/>
  <c r="E1971" i="11"/>
  <c r="E1972" i="11"/>
  <c r="E1973" i="11"/>
  <c r="E1974" i="11"/>
  <c r="E1975" i="11"/>
  <c r="E1976" i="11"/>
  <c r="E1977" i="11"/>
  <c r="E1978" i="11"/>
  <c r="E1979" i="11"/>
  <c r="E1980" i="11"/>
  <c r="E1981" i="11"/>
  <c r="E1982" i="11"/>
  <c r="E1983" i="11"/>
  <c r="E1984" i="11"/>
  <c r="E1985" i="11"/>
  <c r="E1986" i="11"/>
  <c r="E1987" i="11"/>
  <c r="E1988" i="11"/>
  <c r="E1989" i="11"/>
  <c r="E1990" i="11"/>
  <c r="E1991" i="11"/>
  <c r="E1992" i="11"/>
  <c r="E1993" i="11"/>
  <c r="E1994" i="11"/>
  <c r="E1995" i="11"/>
  <c r="E1996" i="11"/>
  <c r="E1997" i="11"/>
  <c r="E1998" i="11"/>
  <c r="E1999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G1416" i="11"/>
  <c r="G1418" i="11"/>
  <c r="G1424" i="11"/>
  <c r="G1426" i="11"/>
  <c r="G1428" i="11"/>
  <c r="G1430" i="11"/>
  <c r="G1433" i="11"/>
  <c r="G1435" i="11"/>
  <c r="G1437" i="11"/>
  <c r="G1439" i="11"/>
  <c r="G1441" i="11"/>
  <c r="G1443" i="11"/>
  <c r="G1446" i="11"/>
  <c r="G1449" i="11"/>
  <c r="G1451" i="11"/>
  <c r="G1454" i="11"/>
  <c r="G1456" i="11"/>
  <c r="G1458" i="11"/>
  <c r="G1460" i="11"/>
  <c r="G1463" i="11"/>
  <c r="G1465" i="11"/>
  <c r="G1467" i="11"/>
  <c r="G1966" i="11"/>
  <c r="G1969" i="11"/>
  <c r="G1971" i="11"/>
  <c r="G1976" i="11"/>
  <c r="G1978" i="11"/>
  <c r="G1981" i="11"/>
  <c r="G1983" i="11"/>
  <c r="G1985" i="11"/>
  <c r="G1987" i="11"/>
  <c r="G1989" i="11"/>
  <c r="G1991" i="11"/>
  <c r="G1994" i="11"/>
  <c r="G1996" i="11"/>
  <c r="G1998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J1447" i="11" s="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J1416" i="11"/>
  <c r="J1418" i="11"/>
  <c r="J1419" i="11"/>
  <c r="J1420" i="11"/>
  <c r="J1421" i="11"/>
  <c r="J1422" i="11"/>
  <c r="J1424" i="11"/>
  <c r="J1426" i="11"/>
  <c r="J1428" i="11"/>
  <c r="J1430" i="11"/>
  <c r="J1431" i="11"/>
  <c r="J1433" i="11"/>
  <c r="J1435" i="11"/>
  <c r="J1437" i="11"/>
  <c r="J1439" i="11"/>
  <c r="J1441" i="11"/>
  <c r="J1443" i="11"/>
  <c r="J1444" i="11"/>
  <c r="J1446" i="11"/>
  <c r="J1449" i="11"/>
  <c r="J1451" i="11"/>
  <c r="J1452" i="11"/>
  <c r="J1454" i="11"/>
  <c r="J1456" i="11"/>
  <c r="J1458" i="11"/>
  <c r="J1460" i="11"/>
  <c r="J1461" i="11"/>
  <c r="J1463" i="11"/>
  <c r="J1465" i="11"/>
  <c r="J1467" i="11"/>
  <c r="J1966" i="11"/>
  <c r="J1967" i="11"/>
  <c r="J1969" i="11"/>
  <c r="J1971" i="11"/>
  <c r="J1972" i="11"/>
  <c r="J1973" i="11"/>
  <c r="J1974" i="11"/>
  <c r="J1976" i="11"/>
  <c r="J1978" i="11"/>
  <c r="J1979" i="11"/>
  <c r="J1981" i="11"/>
  <c r="J1983" i="11"/>
  <c r="J1985" i="11"/>
  <c r="J1987" i="11"/>
  <c r="J1989" i="11"/>
  <c r="J1991" i="11"/>
  <c r="J1992" i="11"/>
  <c r="J1994" i="11"/>
  <c r="J1996" i="11"/>
  <c r="J1998" i="11"/>
  <c r="J1999" i="11"/>
  <c r="L1416" i="11"/>
  <c r="L1418" i="11"/>
  <c r="L1419" i="11"/>
  <c r="L1420" i="11"/>
  <c r="L1421" i="11"/>
  <c r="L1422" i="11"/>
  <c r="L1424" i="11"/>
  <c r="L1426" i="11"/>
  <c r="L1428" i="11"/>
  <c r="L1430" i="11"/>
  <c r="L1431" i="11"/>
  <c r="L1432" i="11"/>
  <c r="L1433" i="11"/>
  <c r="L1435" i="11"/>
  <c r="L1437" i="11"/>
  <c r="L1439" i="11"/>
  <c r="L1441" i="11"/>
  <c r="L1443" i="11"/>
  <c r="L1444" i="11"/>
  <c r="L1446" i="11"/>
  <c r="L1447" i="11"/>
  <c r="L1449" i="11"/>
  <c r="L1451" i="11"/>
  <c r="L1452" i="11"/>
  <c r="L1454" i="11"/>
  <c r="L1456" i="11"/>
  <c r="L1458" i="11"/>
  <c r="L1460" i="11"/>
  <c r="L1461" i="11"/>
  <c r="L1463" i="11"/>
  <c r="L1464" i="11"/>
  <c r="L1465" i="11"/>
  <c r="L1467" i="11"/>
  <c r="L1966" i="11"/>
  <c r="L1967" i="11"/>
  <c r="L1969" i="11"/>
  <c r="L1971" i="11"/>
  <c r="L1972" i="11"/>
  <c r="L1973" i="11"/>
  <c r="L1974" i="11"/>
  <c r="L1976" i="11"/>
  <c r="L1978" i="11"/>
  <c r="L1979" i="11"/>
  <c r="L1981" i="11"/>
  <c r="L1983" i="11"/>
  <c r="L1984" i="11"/>
  <c r="L1985" i="11"/>
  <c r="L1987" i="11"/>
  <c r="L1989" i="11"/>
  <c r="L1991" i="11"/>
  <c r="L1992" i="11"/>
  <c r="L1994" i="11"/>
  <c r="L1996" i="11"/>
  <c r="L1998" i="11"/>
  <c r="L1999" i="11"/>
  <c r="C1047" i="2" l="1"/>
  <c r="C1049" i="2"/>
  <c r="C1051" i="2"/>
  <c r="C1052" i="2"/>
  <c r="C1054" i="2"/>
  <c r="C1058" i="2"/>
  <c r="C1060" i="2"/>
  <c r="C1061" i="2"/>
  <c r="C1063" i="2"/>
  <c r="C1068" i="2"/>
  <c r="C1070" i="2"/>
  <c r="C1071" i="2"/>
  <c r="C1073" i="2"/>
  <c r="C1075" i="2"/>
  <c r="C1077" i="2"/>
  <c r="C1079" i="2"/>
  <c r="C1081" i="2"/>
  <c r="C1083" i="2"/>
  <c r="C1084" i="2"/>
  <c r="C1098" i="2"/>
  <c r="C1100" i="2"/>
  <c r="C1102" i="2"/>
  <c r="C1103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J1047" i="2"/>
  <c r="J1049" i="2"/>
  <c r="J1050" i="2"/>
  <c r="J1052" i="2"/>
  <c r="J1054" i="2"/>
  <c r="J1055" i="2"/>
  <c r="J1056" i="2"/>
  <c r="J1058" i="2"/>
  <c r="J1059" i="2"/>
  <c r="J1061" i="2"/>
  <c r="J1063" i="2"/>
  <c r="J1064" i="2"/>
  <c r="J1065" i="2"/>
  <c r="J1066" i="2"/>
  <c r="J1068" i="2"/>
  <c r="J1069" i="2"/>
  <c r="J1071" i="2"/>
  <c r="J1073" i="2"/>
  <c r="J1075" i="2"/>
  <c r="J1077" i="2"/>
  <c r="J1079" i="2"/>
  <c r="J1081" i="2"/>
  <c r="J1082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8" i="2"/>
  <c r="J1100" i="2"/>
  <c r="J1101" i="2"/>
  <c r="J1103" i="2"/>
  <c r="L1047" i="2"/>
  <c r="L1049" i="2"/>
  <c r="L1050" i="2"/>
  <c r="L1052" i="2"/>
  <c r="L1054" i="2"/>
  <c r="L1055" i="2"/>
  <c r="L1056" i="2"/>
  <c r="L1058" i="2"/>
  <c r="L1059" i="2"/>
  <c r="L1061" i="2"/>
  <c r="L1063" i="2"/>
  <c r="L1064" i="2"/>
  <c r="L1065" i="2"/>
  <c r="L1066" i="2"/>
  <c r="L1068" i="2"/>
  <c r="L1069" i="2"/>
  <c r="L1071" i="2"/>
  <c r="L1073" i="2"/>
  <c r="L1075" i="2"/>
  <c r="L1077" i="2"/>
  <c r="L1079" i="2"/>
  <c r="L1081" i="2"/>
  <c r="L1082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100" i="2"/>
  <c r="L1101" i="2"/>
  <c r="L1103" i="2"/>
  <c r="C1105" i="2"/>
  <c r="C1107" i="2"/>
  <c r="C1109" i="2"/>
  <c r="C1110" i="2"/>
  <c r="C1112" i="2"/>
  <c r="C1114" i="2"/>
  <c r="C1116" i="2"/>
  <c r="C1117" i="2"/>
  <c r="C1119" i="2"/>
  <c r="C1120" i="2"/>
  <c r="C1122" i="2"/>
  <c r="C1126" i="2"/>
  <c r="C1128" i="2"/>
  <c r="C1129" i="2"/>
  <c r="C1131" i="2"/>
  <c r="C1132" i="2"/>
  <c r="C1134" i="2"/>
  <c r="C1136" i="2"/>
  <c r="C1137" i="2"/>
  <c r="C1139" i="2"/>
  <c r="C1140" i="2"/>
  <c r="C1142" i="2"/>
  <c r="C1144" i="2"/>
  <c r="C1148" i="2"/>
  <c r="C1150" i="2"/>
  <c r="C1152" i="2"/>
  <c r="C1154" i="2"/>
  <c r="C1156" i="2"/>
  <c r="C1158" i="2"/>
  <c r="C1160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I1104" i="2"/>
  <c r="I1105" i="2"/>
  <c r="I1106" i="2"/>
  <c r="I1107" i="2"/>
  <c r="I1108" i="2"/>
  <c r="J1108" i="2" s="1"/>
  <c r="I1109" i="2"/>
  <c r="I1110" i="2"/>
  <c r="I1111" i="2"/>
  <c r="I1112" i="2"/>
  <c r="I1113" i="2"/>
  <c r="I1114" i="2"/>
  <c r="I1115" i="2"/>
  <c r="I1116" i="2"/>
  <c r="I1117" i="2"/>
  <c r="I1118" i="2"/>
  <c r="J1118" i="2" s="1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J1105" i="2"/>
  <c r="J1107" i="2"/>
  <c r="J1110" i="2"/>
  <c r="J1112" i="2"/>
  <c r="J1114" i="2"/>
  <c r="J1115" i="2"/>
  <c r="J1117" i="2"/>
  <c r="J1120" i="2"/>
  <c r="J1122" i="2"/>
  <c r="J1123" i="2"/>
  <c r="J1124" i="2"/>
  <c r="J1126" i="2"/>
  <c r="J1127" i="2"/>
  <c r="J1129" i="2"/>
  <c r="J1130" i="2"/>
  <c r="J1132" i="2"/>
  <c r="J1134" i="2"/>
  <c r="J1135" i="2"/>
  <c r="J1137" i="2"/>
  <c r="J1138" i="2"/>
  <c r="J1140" i="2"/>
  <c r="J1142" i="2"/>
  <c r="J1144" i="2"/>
  <c r="J1145" i="2"/>
  <c r="J1146" i="2"/>
  <c r="J1148" i="2"/>
  <c r="J1150" i="2"/>
  <c r="J1152" i="2"/>
  <c r="J1154" i="2"/>
  <c r="J1156" i="2"/>
  <c r="J1158" i="2"/>
  <c r="J1160" i="2"/>
  <c r="L1105" i="2"/>
  <c r="L1107" i="2"/>
  <c r="L1108" i="2"/>
  <c r="L1109" i="2"/>
  <c r="L1110" i="2"/>
  <c r="L1111" i="2"/>
  <c r="L1112" i="2"/>
  <c r="L1113" i="2"/>
  <c r="L1114" i="2"/>
  <c r="L1115" i="2"/>
  <c r="L1117" i="2"/>
  <c r="L1118" i="2"/>
  <c r="L1120" i="2"/>
  <c r="L1122" i="2"/>
  <c r="L1123" i="2"/>
  <c r="L1124" i="2"/>
  <c r="L1126" i="2"/>
  <c r="L1127" i="2"/>
  <c r="L1129" i="2"/>
  <c r="L1130" i="2"/>
  <c r="L1132" i="2"/>
  <c r="L1133" i="2"/>
  <c r="L1134" i="2"/>
  <c r="L1135" i="2"/>
  <c r="L1136" i="2"/>
  <c r="L1137" i="2"/>
  <c r="L1138" i="2"/>
  <c r="L1139" i="2"/>
  <c r="L1140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6" i="2"/>
  <c r="L1158" i="2"/>
  <c r="L1160" i="2"/>
  <c r="C1162" i="2"/>
  <c r="C1169" i="2"/>
  <c r="C1171" i="2"/>
  <c r="C1183" i="2"/>
  <c r="C1189" i="2"/>
  <c r="C1195" i="2"/>
  <c r="C1200" i="2"/>
  <c r="C1202" i="2"/>
  <c r="C1203" i="2"/>
  <c r="C1205" i="2"/>
  <c r="C1206" i="2"/>
  <c r="C1208" i="2"/>
  <c r="C1213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J1162" i="2"/>
  <c r="J1163" i="2"/>
  <c r="J1164" i="2"/>
  <c r="J1165" i="2"/>
  <c r="J1166" i="2"/>
  <c r="J1167" i="2"/>
  <c r="J1169" i="2"/>
  <c r="J1171" i="2"/>
  <c r="J1172" i="2"/>
  <c r="J1173" i="2"/>
  <c r="J1174" i="2"/>
  <c r="J1175" i="2"/>
  <c r="J1176" i="2"/>
  <c r="J1177" i="2"/>
  <c r="J1178" i="2"/>
  <c r="J1179" i="2"/>
  <c r="J1180" i="2"/>
  <c r="J1181" i="2"/>
  <c r="J1183" i="2"/>
  <c r="J1184" i="2"/>
  <c r="J1185" i="2"/>
  <c r="J1186" i="2"/>
  <c r="J1187" i="2"/>
  <c r="J1189" i="2"/>
  <c r="J1190" i="2"/>
  <c r="J1191" i="2"/>
  <c r="J1192" i="2"/>
  <c r="J1193" i="2"/>
  <c r="J1195" i="2"/>
  <c r="J1196" i="2"/>
  <c r="J1197" i="2"/>
  <c r="J1198" i="2"/>
  <c r="J1200" i="2"/>
  <c r="J1201" i="2"/>
  <c r="J1203" i="2"/>
  <c r="J1204" i="2"/>
  <c r="J1206" i="2"/>
  <c r="J1208" i="2"/>
  <c r="J1209" i="2"/>
  <c r="J1210" i="2"/>
  <c r="J1211" i="2"/>
  <c r="J1213" i="2"/>
  <c r="J1214" i="2"/>
  <c r="J1215" i="2"/>
  <c r="J1216" i="2"/>
  <c r="L1162" i="2"/>
  <c r="L1163" i="2"/>
  <c r="L1164" i="2"/>
  <c r="L1165" i="2"/>
  <c r="L1166" i="2"/>
  <c r="L1167" i="2"/>
  <c r="L1169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9" i="2"/>
  <c r="L1190" i="2"/>
  <c r="L1191" i="2"/>
  <c r="L1192" i="2"/>
  <c r="L1193" i="2"/>
  <c r="L1195" i="2"/>
  <c r="L1196" i="2"/>
  <c r="L1197" i="2"/>
  <c r="L1198" i="2"/>
  <c r="L1200" i="2"/>
  <c r="L1201" i="2"/>
  <c r="L1203" i="2"/>
  <c r="L1204" i="2"/>
  <c r="L1206" i="2"/>
  <c r="L1208" i="2"/>
  <c r="L1209" i="2"/>
  <c r="L1210" i="2"/>
  <c r="L1211" i="2"/>
  <c r="L1213" i="2"/>
  <c r="L1214" i="2"/>
  <c r="L1215" i="2"/>
  <c r="L1216" i="2"/>
  <c r="C1218" i="2"/>
  <c r="C1220" i="2"/>
  <c r="C1222" i="2"/>
  <c r="C1224" i="2"/>
  <c r="C1226" i="2"/>
  <c r="C1228" i="2"/>
  <c r="C1233" i="2"/>
  <c r="C1235" i="2"/>
  <c r="C1236" i="2"/>
  <c r="C1238" i="2"/>
  <c r="C1242" i="2"/>
  <c r="C1244" i="2"/>
  <c r="C1252" i="2"/>
  <c r="C1254" i="2"/>
  <c r="C1256" i="2"/>
  <c r="C1257" i="2"/>
  <c r="C1262" i="2"/>
  <c r="C1264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J1218" i="2"/>
  <c r="J1220" i="2"/>
  <c r="J1222" i="2"/>
  <c r="J1224" i="2"/>
  <c r="J1226" i="2"/>
  <c r="J1228" i="2"/>
  <c r="J1229" i="2"/>
  <c r="J1230" i="2"/>
  <c r="J1231" i="2"/>
  <c r="J1233" i="2"/>
  <c r="J1234" i="2"/>
  <c r="J1236" i="2"/>
  <c r="J1238" i="2"/>
  <c r="J1239" i="2"/>
  <c r="J1240" i="2"/>
  <c r="J1242" i="2"/>
  <c r="J1244" i="2"/>
  <c r="J1245" i="2"/>
  <c r="J1246" i="2"/>
  <c r="J1247" i="2"/>
  <c r="J1248" i="2"/>
  <c r="J1249" i="2"/>
  <c r="J1250" i="2"/>
  <c r="J1252" i="2"/>
  <c r="J1254" i="2"/>
  <c r="J1255" i="2"/>
  <c r="J1257" i="2"/>
  <c r="J1258" i="2"/>
  <c r="J1259" i="2"/>
  <c r="J1260" i="2"/>
  <c r="J1262" i="2"/>
  <c r="J1264" i="2"/>
  <c r="J1265" i="2"/>
  <c r="J1266" i="2"/>
  <c r="J1267" i="2"/>
  <c r="J1268" i="2"/>
  <c r="J1269" i="2"/>
  <c r="J1270" i="2"/>
  <c r="J1271" i="2"/>
  <c r="J1272" i="2"/>
  <c r="J1273" i="2"/>
  <c r="J1274" i="2"/>
  <c r="L1218" i="2"/>
  <c r="L1220" i="2"/>
  <c r="L1222" i="2"/>
  <c r="L1224" i="2"/>
  <c r="L1226" i="2"/>
  <c r="L1228" i="2"/>
  <c r="L1229" i="2"/>
  <c r="L1230" i="2"/>
  <c r="L1231" i="2"/>
  <c r="L1233" i="2"/>
  <c r="L1234" i="2"/>
  <c r="L1236" i="2"/>
  <c r="L1238" i="2"/>
  <c r="L1239" i="2"/>
  <c r="L1240" i="2"/>
  <c r="L1242" i="2"/>
  <c r="L1244" i="2"/>
  <c r="L1245" i="2"/>
  <c r="L1246" i="2"/>
  <c r="L1247" i="2"/>
  <c r="L1248" i="2"/>
  <c r="L1249" i="2"/>
  <c r="L1250" i="2"/>
  <c r="L1252" i="2"/>
  <c r="L1254" i="2"/>
  <c r="L1255" i="2"/>
  <c r="L1256" i="2"/>
  <c r="L1257" i="2"/>
  <c r="L1258" i="2"/>
  <c r="L1259" i="2"/>
  <c r="L1260" i="2"/>
  <c r="L1262" i="2"/>
  <c r="L1264" i="2"/>
  <c r="L1265" i="2"/>
  <c r="L1266" i="2"/>
  <c r="L1267" i="2"/>
  <c r="L1268" i="2"/>
  <c r="L1269" i="2"/>
  <c r="L1270" i="2"/>
  <c r="L1271" i="2"/>
  <c r="L1272" i="2"/>
  <c r="L1273" i="2"/>
  <c r="L1274" i="2"/>
  <c r="C1028" i="2" l="1"/>
  <c r="C1030" i="2"/>
  <c r="C1032" i="2"/>
  <c r="C1034" i="2"/>
  <c r="C1039" i="2"/>
  <c r="C1041" i="2"/>
  <c r="C1042" i="2"/>
  <c r="C1044" i="2"/>
  <c r="C1046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J1040" i="2" s="1"/>
  <c r="I1041" i="2"/>
  <c r="I1042" i="2"/>
  <c r="I1043" i="2"/>
  <c r="I1044" i="2"/>
  <c r="I1045" i="2"/>
  <c r="I1046" i="2"/>
  <c r="J1028" i="2"/>
  <c r="J1030" i="2"/>
  <c r="J1032" i="2"/>
  <c r="J1034" i="2"/>
  <c r="J1035" i="2"/>
  <c r="J1036" i="2"/>
  <c r="J1037" i="2"/>
  <c r="J1039" i="2"/>
  <c r="J1042" i="2"/>
  <c r="J1044" i="2"/>
  <c r="J1045" i="2"/>
  <c r="L1028" i="2"/>
  <c r="L1030" i="2"/>
  <c r="L1032" i="2"/>
  <c r="L1033" i="2"/>
  <c r="L1034" i="2"/>
  <c r="L1035" i="2"/>
  <c r="L1036" i="2"/>
  <c r="L1037" i="2"/>
  <c r="L1039" i="2"/>
  <c r="L1040" i="2"/>
  <c r="L1042" i="2"/>
  <c r="L1043" i="2"/>
  <c r="L1044" i="2"/>
  <c r="L1045" i="2"/>
  <c r="L1046" i="2"/>
  <c r="C1278" i="2"/>
  <c r="C1280" i="2"/>
  <c r="C1281" i="2"/>
  <c r="C1286" i="2"/>
  <c r="C1293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J1275" i="2"/>
  <c r="J1276" i="2"/>
  <c r="J1278" i="2"/>
  <c r="J1279" i="2"/>
  <c r="J1281" i="2"/>
  <c r="J1282" i="2"/>
  <c r="J1283" i="2"/>
  <c r="J1284" i="2"/>
  <c r="J1286" i="2"/>
  <c r="J1287" i="2"/>
  <c r="J1288" i="2"/>
  <c r="J1289" i="2"/>
  <c r="J1290" i="2"/>
  <c r="J1291" i="2"/>
  <c r="J1293" i="2"/>
  <c r="L1275" i="2"/>
  <c r="L1276" i="2"/>
  <c r="L1277" i="2"/>
  <c r="L1278" i="2"/>
  <c r="L1279" i="2"/>
  <c r="L1281" i="2"/>
  <c r="L1282" i="2"/>
  <c r="L1283" i="2"/>
  <c r="L1284" i="2"/>
  <c r="L1286" i="2"/>
  <c r="L1287" i="2"/>
  <c r="L1288" i="2"/>
  <c r="L1289" i="2"/>
  <c r="L1290" i="2"/>
  <c r="L1291" i="2"/>
  <c r="L1292" i="2"/>
  <c r="L1293" i="2"/>
  <c r="C1295" i="2"/>
  <c r="C1441" i="2"/>
  <c r="E1294" i="2"/>
  <c r="E1295" i="2"/>
  <c r="E129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F1294" i="2"/>
  <c r="F1295" i="2"/>
  <c r="F129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I1294" i="2"/>
  <c r="I1295" i="2"/>
  <c r="I129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J1295" i="2"/>
  <c r="J1437" i="2"/>
  <c r="J1438" i="2"/>
  <c r="J1439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L1294" i="2"/>
  <c r="L1295" i="2"/>
  <c r="L1296" i="2"/>
  <c r="L1437" i="2"/>
  <c r="L1438" i="2"/>
  <c r="L1439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C1146" i="11" l="1"/>
  <c r="C1148" i="11"/>
  <c r="C1150" i="11"/>
  <c r="C1152" i="11"/>
  <c r="C1154" i="11"/>
  <c r="C1156" i="11"/>
  <c r="C1158" i="11"/>
  <c r="C1160" i="11"/>
  <c r="C1162" i="11"/>
  <c r="C1164" i="11"/>
  <c r="C1166" i="11"/>
  <c r="C1168" i="11"/>
  <c r="C1170" i="11"/>
  <c r="C1171" i="11"/>
  <c r="C1173" i="11"/>
  <c r="C1175" i="11"/>
  <c r="C1176" i="11"/>
  <c r="C1178" i="11"/>
  <c r="C1179" i="11"/>
  <c r="C1183" i="11"/>
  <c r="C1185" i="11"/>
  <c r="C1186" i="11"/>
  <c r="C1191" i="11"/>
  <c r="C1193" i="11"/>
  <c r="C1194" i="11"/>
  <c r="C1196" i="11"/>
  <c r="C1198" i="11"/>
  <c r="C1200" i="11"/>
  <c r="C1204" i="11"/>
  <c r="C1206" i="11"/>
  <c r="C1208" i="11"/>
  <c r="C1209" i="11"/>
  <c r="C1211" i="11"/>
  <c r="C1213" i="11"/>
  <c r="C1215" i="11"/>
  <c r="C1216" i="11"/>
  <c r="C1218" i="11"/>
  <c r="C1220" i="11"/>
  <c r="C1222" i="11"/>
  <c r="C1224" i="11"/>
  <c r="C1226" i="11"/>
  <c r="C1227" i="11"/>
  <c r="C1229" i="11"/>
  <c r="C1230" i="11"/>
  <c r="C1232" i="11"/>
  <c r="C1234" i="11"/>
  <c r="E1146" i="11"/>
  <c r="E1147" i="11"/>
  <c r="E1148" i="11"/>
  <c r="E1149" i="11"/>
  <c r="E1150" i="11"/>
  <c r="E1151" i="11"/>
  <c r="E1152" i="11"/>
  <c r="E1153" i="11"/>
  <c r="E1154" i="11"/>
  <c r="E1155" i="11"/>
  <c r="E1156" i="11"/>
  <c r="E1157" i="11"/>
  <c r="E1158" i="11"/>
  <c r="E1159" i="11"/>
  <c r="E1160" i="11"/>
  <c r="E1161" i="11"/>
  <c r="E1162" i="11"/>
  <c r="E1163" i="11"/>
  <c r="E1164" i="11"/>
  <c r="E1165" i="11"/>
  <c r="E1166" i="11"/>
  <c r="E1167" i="11"/>
  <c r="E1168" i="11"/>
  <c r="E1169" i="11"/>
  <c r="E1170" i="11"/>
  <c r="E1171" i="11"/>
  <c r="E1172" i="11"/>
  <c r="E1173" i="11"/>
  <c r="E1174" i="11"/>
  <c r="E1175" i="11"/>
  <c r="E1176" i="11"/>
  <c r="E1177" i="11"/>
  <c r="E1178" i="11"/>
  <c r="E1179" i="11"/>
  <c r="E1180" i="11"/>
  <c r="E1181" i="11"/>
  <c r="E1182" i="11"/>
  <c r="E1183" i="11"/>
  <c r="E1184" i="11"/>
  <c r="E1185" i="11"/>
  <c r="E1186" i="11"/>
  <c r="E1187" i="11"/>
  <c r="E1188" i="11"/>
  <c r="E1189" i="11"/>
  <c r="E1190" i="11"/>
  <c r="E1191" i="11"/>
  <c r="E1192" i="11"/>
  <c r="E1193" i="11"/>
  <c r="E1194" i="11"/>
  <c r="E1195" i="11"/>
  <c r="E1196" i="11"/>
  <c r="E1197" i="11"/>
  <c r="E1198" i="11"/>
  <c r="E1199" i="11"/>
  <c r="E1200" i="11"/>
  <c r="E1201" i="11"/>
  <c r="E1202" i="11"/>
  <c r="E1203" i="11"/>
  <c r="E1204" i="11"/>
  <c r="E1205" i="11"/>
  <c r="E1206" i="11"/>
  <c r="E1207" i="11"/>
  <c r="E1208" i="11"/>
  <c r="E1209" i="11"/>
  <c r="E1210" i="11"/>
  <c r="E1211" i="11"/>
  <c r="E1212" i="11"/>
  <c r="E1213" i="11"/>
  <c r="E1214" i="11"/>
  <c r="E1215" i="11"/>
  <c r="E1216" i="11"/>
  <c r="E1217" i="11"/>
  <c r="E1218" i="11"/>
  <c r="E1219" i="11"/>
  <c r="E1220" i="11"/>
  <c r="E1221" i="11"/>
  <c r="E1222" i="11"/>
  <c r="E1223" i="11"/>
  <c r="E1224" i="11"/>
  <c r="E1225" i="11"/>
  <c r="E1226" i="11"/>
  <c r="E1227" i="11"/>
  <c r="E1228" i="11"/>
  <c r="E1229" i="11"/>
  <c r="E1230" i="11"/>
  <c r="E1231" i="11"/>
  <c r="E1232" i="11"/>
  <c r="E1233" i="11"/>
  <c r="E1234" i="11"/>
  <c r="E123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G1146" i="11"/>
  <c r="G1148" i="11"/>
  <c r="G1150" i="11"/>
  <c r="G1152" i="11"/>
  <c r="G1154" i="11"/>
  <c r="G1156" i="11"/>
  <c r="G1158" i="11"/>
  <c r="G1160" i="11"/>
  <c r="G1162" i="11"/>
  <c r="G1164" i="11"/>
  <c r="G1166" i="11"/>
  <c r="G1168" i="11"/>
  <c r="G1171" i="11"/>
  <c r="G1173" i="11"/>
  <c r="G1176" i="11"/>
  <c r="G1179" i="11"/>
  <c r="G1183" i="11"/>
  <c r="G1186" i="11"/>
  <c r="G1191" i="11"/>
  <c r="G1194" i="11"/>
  <c r="G1196" i="11"/>
  <c r="G1198" i="11"/>
  <c r="G1200" i="11"/>
  <c r="G1204" i="11"/>
  <c r="G1206" i="11"/>
  <c r="G1209" i="11"/>
  <c r="G1211" i="11"/>
  <c r="G1213" i="11"/>
  <c r="G1216" i="11"/>
  <c r="G1218" i="11"/>
  <c r="G1220" i="11"/>
  <c r="G1222" i="11"/>
  <c r="G1224" i="11"/>
  <c r="G1227" i="11"/>
  <c r="G1230" i="11"/>
  <c r="G1232" i="11"/>
  <c r="G1234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J1169" i="11" s="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J1184" i="11" s="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J1146" i="11"/>
  <c r="J1148" i="11"/>
  <c r="J1150" i="11"/>
  <c r="J1152" i="11"/>
  <c r="J1154" i="11"/>
  <c r="J1156" i="11"/>
  <c r="J1158" i="11"/>
  <c r="J1160" i="11"/>
  <c r="J1162" i="11"/>
  <c r="J1164" i="11"/>
  <c r="J1166" i="11"/>
  <c r="J1168" i="11"/>
  <c r="J1171" i="11"/>
  <c r="J1173" i="11"/>
  <c r="J1174" i="11"/>
  <c r="J1176" i="11"/>
  <c r="J1177" i="11"/>
  <c r="J1179" i="11"/>
  <c r="J1180" i="11"/>
  <c r="J1181" i="11"/>
  <c r="J1183" i="11"/>
  <c r="J1186" i="11"/>
  <c r="J1187" i="11"/>
  <c r="J1188" i="11"/>
  <c r="J1189" i="11"/>
  <c r="J1191" i="11"/>
  <c r="J1192" i="11"/>
  <c r="J1194" i="11"/>
  <c r="J1196" i="11"/>
  <c r="J1198" i="11"/>
  <c r="J1200" i="11"/>
  <c r="J1201" i="11"/>
  <c r="J1202" i="11"/>
  <c r="J1204" i="11"/>
  <c r="J1206" i="11"/>
  <c r="J1207" i="11"/>
  <c r="J1209" i="11"/>
  <c r="J1211" i="11"/>
  <c r="J1213" i="11"/>
  <c r="J1214" i="11"/>
  <c r="J1216" i="11"/>
  <c r="J1218" i="11"/>
  <c r="J1220" i="11"/>
  <c r="J1222" i="11"/>
  <c r="J1224" i="11"/>
  <c r="J1225" i="11"/>
  <c r="J1227" i="11"/>
  <c r="J1228" i="11"/>
  <c r="J1230" i="11"/>
  <c r="J1232" i="11"/>
  <c r="J1234" i="11"/>
  <c r="J1235" i="11"/>
  <c r="L1146" i="11"/>
  <c r="L1148" i="11"/>
  <c r="L1150" i="11"/>
  <c r="L1152" i="11"/>
  <c r="L1154" i="11"/>
  <c r="L1156" i="11"/>
  <c r="L1158" i="11"/>
  <c r="L1160" i="11"/>
  <c r="L1162" i="11"/>
  <c r="L1164" i="11"/>
  <c r="L1166" i="11"/>
  <c r="L1168" i="11"/>
  <c r="L1169" i="11"/>
  <c r="L1171" i="11"/>
  <c r="L1173" i="11"/>
  <c r="L1174" i="11"/>
  <c r="L1176" i="11"/>
  <c r="L1177" i="11"/>
  <c r="L1179" i="11"/>
  <c r="L1180" i="11"/>
  <c r="L1181" i="11"/>
  <c r="L1183" i="11"/>
  <c r="L1184" i="11"/>
  <c r="L1186" i="11"/>
  <c r="L1187" i="11"/>
  <c r="L1188" i="11"/>
  <c r="L1189" i="11"/>
  <c r="L1191" i="11"/>
  <c r="L1192" i="11"/>
  <c r="L1194" i="11"/>
  <c r="L1196" i="11"/>
  <c r="L1198" i="11"/>
  <c r="L1200" i="11"/>
  <c r="L1201" i="11"/>
  <c r="L1202" i="11"/>
  <c r="L1203" i="11"/>
  <c r="L1204" i="11"/>
  <c r="L1206" i="11"/>
  <c r="L1207" i="11"/>
  <c r="L1208" i="11"/>
  <c r="L1209" i="11"/>
  <c r="L1211" i="11"/>
  <c r="L1213" i="11"/>
  <c r="L1214" i="11"/>
  <c r="L1216" i="11"/>
  <c r="L1218" i="11"/>
  <c r="L1219" i="11"/>
  <c r="L1220" i="11"/>
  <c r="L1222" i="11"/>
  <c r="L1224" i="11"/>
  <c r="L1225" i="11"/>
  <c r="L1227" i="11"/>
  <c r="L1228" i="11"/>
  <c r="L1230" i="11"/>
  <c r="L1232" i="11"/>
  <c r="L1234" i="11"/>
  <c r="L1235" i="11"/>
  <c r="C2001" i="11"/>
  <c r="C2003" i="11"/>
  <c r="C2005" i="11"/>
  <c r="C2007" i="11"/>
  <c r="C2009" i="11"/>
  <c r="C2011" i="11"/>
  <c r="C2013" i="11"/>
  <c r="E1236" i="11"/>
  <c r="E2000" i="11"/>
  <c r="E2001" i="11"/>
  <c r="E2002" i="11"/>
  <c r="E2003" i="11"/>
  <c r="E2004" i="11"/>
  <c r="E2005" i="11"/>
  <c r="E2006" i="11"/>
  <c r="E2007" i="11"/>
  <c r="E2008" i="11"/>
  <c r="E2009" i="11"/>
  <c r="E2010" i="11"/>
  <c r="E2011" i="11"/>
  <c r="E2012" i="11"/>
  <c r="E2013" i="11"/>
  <c r="F1236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G2001" i="11"/>
  <c r="G2003" i="11"/>
  <c r="G2005" i="11"/>
  <c r="G2007" i="11"/>
  <c r="G2009" i="11"/>
  <c r="G2011" i="11"/>
  <c r="I1236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J2001" i="11"/>
  <c r="J2003" i="11"/>
  <c r="J2005" i="11"/>
  <c r="J2007" i="11"/>
  <c r="J2009" i="11"/>
  <c r="J2011" i="11"/>
  <c r="J2012" i="11"/>
  <c r="L2001" i="11"/>
  <c r="L2003" i="11"/>
  <c r="L2005" i="11"/>
  <c r="L2007" i="11"/>
  <c r="L2009" i="11"/>
  <c r="L2010" i="11"/>
  <c r="L2011" i="11"/>
  <c r="L2012" i="11"/>
  <c r="C2014" i="11"/>
  <c r="C2017" i="11"/>
  <c r="C2019" i="11"/>
  <c r="C2025" i="11"/>
  <c r="C2027" i="11"/>
  <c r="C2028" i="11"/>
  <c r="E2014" i="11"/>
  <c r="E2015" i="11"/>
  <c r="E2016" i="11"/>
  <c r="E2017" i="11"/>
  <c r="E2018" i="11"/>
  <c r="E2019" i="11"/>
  <c r="E2020" i="11"/>
  <c r="E2021" i="11"/>
  <c r="E2022" i="11"/>
  <c r="E2023" i="11"/>
  <c r="E2024" i="11"/>
  <c r="E2025" i="11"/>
  <c r="E2026" i="11"/>
  <c r="E2027" i="11"/>
  <c r="E2028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G2014" i="11"/>
  <c r="G2017" i="11"/>
  <c r="G2019" i="11"/>
  <c r="G2025" i="11"/>
  <c r="G2028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J2014" i="11"/>
  <c r="J2015" i="11"/>
  <c r="J2017" i="11"/>
  <c r="J2019" i="11"/>
  <c r="J2020" i="11"/>
  <c r="J2021" i="11"/>
  <c r="J2022" i="11"/>
  <c r="J2023" i="11"/>
  <c r="J2025" i="11"/>
  <c r="J2026" i="11"/>
  <c r="J2028" i="11"/>
  <c r="L2014" i="11"/>
  <c r="L2015" i="11"/>
  <c r="L2016" i="11"/>
  <c r="L2017" i="11"/>
  <c r="L2019" i="11"/>
  <c r="L2020" i="11"/>
  <c r="L2021" i="11"/>
  <c r="L2022" i="11"/>
  <c r="L2023" i="11"/>
  <c r="L2025" i="11"/>
  <c r="L2026" i="11"/>
  <c r="L2028" i="11"/>
  <c r="C2030" i="11"/>
  <c r="C2032" i="11"/>
  <c r="C2033" i="11"/>
  <c r="C2035" i="11"/>
  <c r="C2037" i="11"/>
  <c r="C2038" i="11"/>
  <c r="C2040" i="11"/>
  <c r="C2041" i="11"/>
  <c r="E2029" i="11"/>
  <c r="E2030" i="11"/>
  <c r="E2031" i="11"/>
  <c r="E2032" i="11"/>
  <c r="E2033" i="11"/>
  <c r="E2034" i="11"/>
  <c r="E2035" i="11"/>
  <c r="E2036" i="11"/>
  <c r="E2037" i="11"/>
  <c r="E2038" i="11"/>
  <c r="E2039" i="11"/>
  <c r="E2040" i="11"/>
  <c r="E2041" i="11"/>
  <c r="E2042" i="11"/>
  <c r="E2043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G2030" i="11"/>
  <c r="G2033" i="11"/>
  <c r="G2035" i="11"/>
  <c r="G2038" i="11"/>
  <c r="G2041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J2030" i="11"/>
  <c r="J2031" i="11"/>
  <c r="J2033" i="11"/>
  <c r="J2035" i="11"/>
  <c r="J2036" i="11"/>
  <c r="J2038" i="11"/>
  <c r="J2039" i="11"/>
  <c r="J2041" i="11"/>
  <c r="J2042" i="11"/>
  <c r="L2030" i="11"/>
  <c r="L2031" i="11"/>
  <c r="L2033" i="11"/>
  <c r="L2035" i="11"/>
  <c r="L2036" i="11"/>
  <c r="L2038" i="11"/>
  <c r="L2039" i="11"/>
  <c r="L2041" i="11"/>
  <c r="L2042" i="11"/>
  <c r="C2044" i="11"/>
  <c r="C2046" i="11"/>
  <c r="C2049" i="11"/>
  <c r="C2051" i="11"/>
  <c r="C2054" i="11"/>
  <c r="C2056" i="11"/>
  <c r="C2058" i="11"/>
  <c r="E2044" i="11"/>
  <c r="E2045" i="11"/>
  <c r="E2046" i="11"/>
  <c r="E2047" i="11"/>
  <c r="E2048" i="11"/>
  <c r="E2049" i="11"/>
  <c r="E2050" i="11"/>
  <c r="E2051" i="11"/>
  <c r="E2052" i="11"/>
  <c r="E2053" i="11"/>
  <c r="E2054" i="11"/>
  <c r="E2055" i="11"/>
  <c r="E2056" i="11"/>
  <c r="E2057" i="11"/>
  <c r="E2058" i="11"/>
  <c r="F2044" i="11"/>
  <c r="F2045" i="11"/>
  <c r="F2046" i="11"/>
  <c r="F2047" i="11"/>
  <c r="F2048" i="11"/>
  <c r="F2049" i="11"/>
  <c r="F2050" i="11"/>
  <c r="F2051" i="11"/>
  <c r="F2052" i="11"/>
  <c r="F2053" i="11"/>
  <c r="F2054" i="11"/>
  <c r="F2055" i="11"/>
  <c r="F2056" i="11"/>
  <c r="F2057" i="11"/>
  <c r="F2058" i="11"/>
  <c r="G2044" i="11"/>
  <c r="G2046" i="11"/>
  <c r="G2049" i="11"/>
  <c r="G2051" i="11"/>
  <c r="G2054" i="11"/>
  <c r="G2056" i="11"/>
  <c r="G2058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J2044" i="11"/>
  <c r="J2046" i="11"/>
  <c r="J2047" i="11"/>
  <c r="J2049" i="11"/>
  <c r="J2051" i="11"/>
  <c r="J2052" i="11"/>
  <c r="J2054" i="11"/>
  <c r="J2056" i="11"/>
  <c r="J2058" i="11"/>
  <c r="L2044" i="11"/>
  <c r="L2046" i="11"/>
  <c r="L2047" i="11"/>
  <c r="L2049" i="11"/>
  <c r="L2051" i="11"/>
  <c r="L2052" i="11"/>
  <c r="L2054" i="11"/>
  <c r="L2056" i="11"/>
  <c r="L2058" i="11"/>
  <c r="C2060" i="11"/>
  <c r="C2062" i="11"/>
  <c r="C2064" i="11"/>
  <c r="C2066" i="11"/>
  <c r="C2068" i="11"/>
  <c r="C2070" i="11"/>
  <c r="C2072" i="11"/>
  <c r="E2059" i="11"/>
  <c r="E2060" i="11"/>
  <c r="E2061" i="11"/>
  <c r="E2062" i="11"/>
  <c r="E2063" i="11"/>
  <c r="E2064" i="11"/>
  <c r="E2065" i="11"/>
  <c r="E2066" i="11"/>
  <c r="E2067" i="11"/>
  <c r="E2068" i="11"/>
  <c r="E2069" i="11"/>
  <c r="E2070" i="11"/>
  <c r="E2071" i="11"/>
  <c r="E2072" i="11"/>
  <c r="E2073" i="11"/>
  <c r="F2059" i="11"/>
  <c r="F2060" i="11"/>
  <c r="F2061" i="11"/>
  <c r="F2062" i="11"/>
  <c r="F2063" i="11"/>
  <c r="F2064" i="11"/>
  <c r="F2065" i="11"/>
  <c r="F2066" i="11"/>
  <c r="F2067" i="11"/>
  <c r="F2068" i="11"/>
  <c r="F2069" i="11"/>
  <c r="F2070" i="11"/>
  <c r="F2071" i="11"/>
  <c r="F2072" i="11"/>
  <c r="F2073" i="11"/>
  <c r="G2060" i="11"/>
  <c r="G2062" i="11"/>
  <c r="G2064" i="11"/>
  <c r="G2066" i="11"/>
  <c r="G2068" i="11"/>
  <c r="G2070" i="11"/>
  <c r="G2072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J2060" i="11"/>
  <c r="J2062" i="11"/>
  <c r="J2064" i="11"/>
  <c r="J2066" i="11"/>
  <c r="J2068" i="11"/>
  <c r="J2070" i="11"/>
  <c r="J2072" i="11"/>
  <c r="L2060" i="11"/>
  <c r="L2062" i="11"/>
  <c r="L2064" i="11"/>
  <c r="L2066" i="11"/>
  <c r="L2067" i="11"/>
  <c r="L2068" i="11"/>
  <c r="L2070" i="11"/>
  <c r="L2072" i="11"/>
  <c r="C1007" i="2" l="1"/>
  <c r="C1009" i="2"/>
  <c r="C1013" i="2"/>
  <c r="C1015" i="2"/>
  <c r="C1016" i="2"/>
  <c r="E1007" i="2"/>
  <c r="E1008" i="2"/>
  <c r="E1009" i="2"/>
  <c r="E1010" i="2"/>
  <c r="E1011" i="2"/>
  <c r="E1012" i="2"/>
  <c r="E1013" i="2"/>
  <c r="E1014" i="2"/>
  <c r="E1015" i="2"/>
  <c r="E1016" i="2"/>
  <c r="F1007" i="2"/>
  <c r="F1008" i="2"/>
  <c r="F1009" i="2"/>
  <c r="F1010" i="2"/>
  <c r="F1011" i="2"/>
  <c r="F1012" i="2"/>
  <c r="F1013" i="2"/>
  <c r="F1014" i="2"/>
  <c r="F1015" i="2"/>
  <c r="F1016" i="2"/>
  <c r="I1007" i="2"/>
  <c r="I1008" i="2"/>
  <c r="I1009" i="2"/>
  <c r="I1010" i="2"/>
  <c r="I1011" i="2"/>
  <c r="I1012" i="2"/>
  <c r="I1013" i="2"/>
  <c r="I1014" i="2"/>
  <c r="I1015" i="2"/>
  <c r="I1016" i="2"/>
  <c r="J1007" i="2"/>
  <c r="J1009" i="2"/>
  <c r="J1010" i="2"/>
  <c r="J1011" i="2"/>
  <c r="J1013" i="2"/>
  <c r="J1014" i="2"/>
  <c r="J1016" i="2"/>
  <c r="L1007" i="2"/>
  <c r="L1009" i="2"/>
  <c r="L1010" i="2"/>
  <c r="L1011" i="2"/>
  <c r="L1013" i="2"/>
  <c r="L1014" i="2"/>
  <c r="L1016" i="2"/>
  <c r="C1018" i="2"/>
  <c r="C1020" i="2"/>
  <c r="C1021" i="2"/>
  <c r="C1026" i="2"/>
  <c r="E1017" i="2"/>
  <c r="E1018" i="2"/>
  <c r="E1019" i="2"/>
  <c r="E1020" i="2"/>
  <c r="E1021" i="2"/>
  <c r="E1022" i="2"/>
  <c r="E1023" i="2"/>
  <c r="E1024" i="2"/>
  <c r="E1025" i="2"/>
  <c r="E1026" i="2"/>
  <c r="F1017" i="2"/>
  <c r="F1018" i="2"/>
  <c r="F1019" i="2"/>
  <c r="F1020" i="2"/>
  <c r="F1021" i="2"/>
  <c r="F1022" i="2"/>
  <c r="F1023" i="2"/>
  <c r="F1024" i="2"/>
  <c r="F1025" i="2"/>
  <c r="F1026" i="2"/>
  <c r="I1017" i="2"/>
  <c r="I1018" i="2"/>
  <c r="I1019" i="2"/>
  <c r="I1020" i="2"/>
  <c r="I1021" i="2"/>
  <c r="I1022" i="2"/>
  <c r="I1023" i="2"/>
  <c r="I1024" i="2"/>
  <c r="I1025" i="2"/>
  <c r="I1026" i="2"/>
  <c r="J1018" i="2"/>
  <c r="J1019" i="2"/>
  <c r="J1021" i="2"/>
  <c r="J1022" i="2"/>
  <c r="J1023" i="2"/>
  <c r="J1024" i="2"/>
  <c r="J1026" i="2"/>
  <c r="L1018" i="2"/>
  <c r="L1019" i="2"/>
  <c r="L1021" i="2"/>
  <c r="L1022" i="2"/>
  <c r="L1023" i="2"/>
  <c r="L1024" i="2"/>
  <c r="L1026" i="2"/>
  <c r="C1456" i="2"/>
  <c r="C1458" i="2"/>
  <c r="C3018" i="2"/>
  <c r="C3019" i="2"/>
  <c r="E1027" i="2"/>
  <c r="E1453" i="2"/>
  <c r="E1454" i="2"/>
  <c r="E1455" i="2"/>
  <c r="E1456" i="2"/>
  <c r="E1457" i="2"/>
  <c r="E1458" i="2"/>
  <c r="E1459" i="2"/>
  <c r="E3018" i="2"/>
  <c r="E3019" i="2"/>
  <c r="F1027" i="2"/>
  <c r="F1453" i="2"/>
  <c r="F1454" i="2"/>
  <c r="F1455" i="2"/>
  <c r="F1456" i="2"/>
  <c r="F1457" i="2"/>
  <c r="F1458" i="2"/>
  <c r="F1459" i="2"/>
  <c r="F3018" i="2"/>
  <c r="F3019" i="2"/>
  <c r="I1027" i="2"/>
  <c r="I1453" i="2"/>
  <c r="I1454" i="2"/>
  <c r="I1455" i="2"/>
  <c r="I1456" i="2"/>
  <c r="I1457" i="2"/>
  <c r="I1458" i="2"/>
  <c r="I1459" i="2"/>
  <c r="I3018" i="2"/>
  <c r="I3019" i="2"/>
  <c r="J1453" i="2"/>
  <c r="J1454" i="2"/>
  <c r="J1456" i="2"/>
  <c r="J1458" i="2"/>
  <c r="J3018" i="2"/>
  <c r="J3019" i="2"/>
  <c r="L1453" i="2"/>
  <c r="L1454" i="2"/>
  <c r="L1455" i="2"/>
  <c r="L1456" i="2"/>
  <c r="L1458" i="2"/>
  <c r="L3018" i="2"/>
  <c r="L3019" i="2"/>
  <c r="C1085" i="11" l="1"/>
  <c r="C1087" i="11"/>
  <c r="C1089" i="11"/>
  <c r="C1094" i="11"/>
  <c r="C1098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E1102" i="11"/>
  <c r="E1103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G1085" i="11"/>
  <c r="G1087" i="11"/>
  <c r="G1089" i="11"/>
  <c r="G1094" i="11"/>
  <c r="G1098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J1085" i="11"/>
  <c r="J1087" i="11"/>
  <c r="J1089" i="11"/>
  <c r="J1090" i="11"/>
  <c r="J1091" i="11"/>
  <c r="J1092" i="11"/>
  <c r="J1094" i="11"/>
  <c r="J1095" i="11"/>
  <c r="J1096" i="11"/>
  <c r="J1098" i="11"/>
  <c r="J1099" i="11"/>
  <c r="J1100" i="11"/>
  <c r="J1101" i="11"/>
  <c r="J1102" i="11"/>
  <c r="J1103" i="11"/>
  <c r="L1085" i="11"/>
  <c r="L1087" i="11"/>
  <c r="L1089" i="11"/>
  <c r="L1090" i="11"/>
  <c r="L1091" i="11"/>
  <c r="L1092" i="11"/>
  <c r="L1094" i="11"/>
  <c r="L1095" i="11"/>
  <c r="L1096" i="11"/>
  <c r="L1098" i="11"/>
  <c r="L1099" i="11"/>
  <c r="L1100" i="11"/>
  <c r="L1101" i="11"/>
  <c r="L1102" i="11"/>
  <c r="L1103" i="11"/>
  <c r="C1105" i="11"/>
  <c r="C1107" i="11"/>
  <c r="C1109" i="11"/>
  <c r="C1111" i="11"/>
  <c r="C1112" i="11"/>
  <c r="C1117" i="11"/>
  <c r="C1119" i="11"/>
  <c r="C1121" i="11"/>
  <c r="E1104" i="11"/>
  <c r="E1105" i="11"/>
  <c r="E1106" i="11"/>
  <c r="E1107" i="11"/>
  <c r="E1108" i="11"/>
  <c r="E1109" i="11"/>
  <c r="E1110" i="11"/>
  <c r="E1111" i="11"/>
  <c r="E1112" i="11"/>
  <c r="E1113" i="11"/>
  <c r="E1114" i="11"/>
  <c r="E1115" i="11"/>
  <c r="E1116" i="11"/>
  <c r="E1117" i="11"/>
  <c r="E1118" i="11"/>
  <c r="E1119" i="11"/>
  <c r="E1120" i="11"/>
  <c r="E1121" i="11"/>
  <c r="E1122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G1105" i="11"/>
  <c r="G1107" i="11"/>
  <c r="G1109" i="11"/>
  <c r="G1112" i="11"/>
  <c r="G1117" i="11"/>
  <c r="G1119" i="11"/>
  <c r="G1121" i="11"/>
  <c r="I1104" i="11"/>
  <c r="I1105" i="11"/>
  <c r="I1106" i="11"/>
  <c r="I1107" i="11"/>
  <c r="I1108" i="11"/>
  <c r="I1109" i="11"/>
  <c r="I1110" i="11"/>
  <c r="I1111" i="11"/>
  <c r="I1112" i="11"/>
  <c r="I1113" i="11"/>
  <c r="J1113" i="11" s="1"/>
  <c r="I1114" i="11"/>
  <c r="I1115" i="11"/>
  <c r="I1116" i="11"/>
  <c r="I1117" i="11"/>
  <c r="I1118" i="11"/>
  <c r="I1119" i="11"/>
  <c r="I1120" i="11"/>
  <c r="I1121" i="11"/>
  <c r="I1122" i="11"/>
  <c r="J1105" i="11"/>
  <c r="J1107" i="11"/>
  <c r="J1109" i="11"/>
  <c r="J1110" i="11"/>
  <c r="J1112" i="11"/>
  <c r="J1114" i="11"/>
  <c r="J1115" i="11"/>
  <c r="J1117" i="11"/>
  <c r="J1119" i="11"/>
  <c r="J1121" i="11"/>
  <c r="J1122" i="11"/>
  <c r="L1105" i="11"/>
  <c r="L1106" i="11"/>
  <c r="L1107" i="11"/>
  <c r="L1109" i="11"/>
  <c r="L1110" i="11"/>
  <c r="L1112" i="11"/>
  <c r="L1113" i="11"/>
  <c r="L1114" i="11"/>
  <c r="L1115" i="11"/>
  <c r="L1117" i="11"/>
  <c r="L1118" i="11"/>
  <c r="L1119" i="11"/>
  <c r="L1121" i="11"/>
  <c r="L1122" i="11"/>
  <c r="C1125" i="11"/>
  <c r="C1127" i="11"/>
  <c r="C1129" i="11"/>
  <c r="C1130" i="11"/>
  <c r="C1132" i="11"/>
  <c r="C1133" i="11"/>
  <c r="C1135" i="11"/>
  <c r="C1139" i="11"/>
  <c r="C1141" i="11"/>
  <c r="E1123" i="11"/>
  <c r="E1124" i="11"/>
  <c r="E1125" i="11"/>
  <c r="E1126" i="11"/>
  <c r="E1127" i="11"/>
  <c r="E1128" i="11"/>
  <c r="E1129" i="11"/>
  <c r="E1130" i="11"/>
  <c r="E1131" i="11"/>
  <c r="E1132" i="11"/>
  <c r="E1133" i="11"/>
  <c r="E1134" i="11"/>
  <c r="E1135" i="11"/>
  <c r="E1136" i="11"/>
  <c r="E1137" i="11"/>
  <c r="E1138" i="11"/>
  <c r="E1139" i="11"/>
  <c r="E1140" i="11"/>
  <c r="E1141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G1125" i="11"/>
  <c r="G1127" i="11"/>
  <c r="G1130" i="11"/>
  <c r="G1133" i="11"/>
  <c r="G1135" i="11"/>
  <c r="G1139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J1123" i="11"/>
  <c r="J1125" i="11"/>
  <c r="J1127" i="11"/>
  <c r="J1128" i="11"/>
  <c r="J1130" i="11"/>
  <c r="J1131" i="11"/>
  <c r="J1133" i="11"/>
  <c r="J1135" i="11"/>
  <c r="J1136" i="11"/>
  <c r="J1137" i="11"/>
  <c r="J1139" i="11"/>
  <c r="J1140" i="11"/>
  <c r="L1123" i="11"/>
  <c r="L1125" i="11"/>
  <c r="L1127" i="11"/>
  <c r="L1128" i="11"/>
  <c r="L1130" i="11"/>
  <c r="L1131" i="11"/>
  <c r="L1133" i="11"/>
  <c r="L1135" i="11"/>
  <c r="L1136" i="11"/>
  <c r="L1137" i="11"/>
  <c r="L1139" i="11"/>
  <c r="L1140" i="11"/>
  <c r="C1080" i="11" l="1"/>
  <c r="C1081" i="11"/>
  <c r="C1142" i="11"/>
  <c r="E1079" i="11"/>
  <c r="E1080" i="11"/>
  <c r="E1081" i="11"/>
  <c r="E1082" i="11"/>
  <c r="E1083" i="11"/>
  <c r="E1084" i="11"/>
  <c r="E1142" i="11"/>
  <c r="F1079" i="11"/>
  <c r="F1080" i="11"/>
  <c r="F1081" i="11"/>
  <c r="F1082" i="11"/>
  <c r="F1083" i="11"/>
  <c r="F1084" i="11"/>
  <c r="F1142" i="11"/>
  <c r="G1081" i="11"/>
  <c r="G1142" i="11"/>
  <c r="I1079" i="11"/>
  <c r="J1079" i="11" s="1"/>
  <c r="I1080" i="11"/>
  <c r="I1081" i="11"/>
  <c r="I1082" i="11"/>
  <c r="I1083" i="11"/>
  <c r="I1084" i="11"/>
  <c r="I1142" i="11"/>
  <c r="J1081" i="11"/>
  <c r="J1083" i="11"/>
  <c r="J1142" i="11"/>
  <c r="L1079" i="11"/>
  <c r="L1081" i="11"/>
  <c r="L1082" i="11"/>
  <c r="L1083" i="11"/>
  <c r="L1142" i="11"/>
  <c r="C2074" i="11"/>
  <c r="C2076" i="11"/>
  <c r="C3192" i="11"/>
  <c r="C3201" i="11"/>
  <c r="C3202" i="11"/>
  <c r="E1143" i="11"/>
  <c r="E1144" i="11"/>
  <c r="E1145" i="11"/>
  <c r="E2074" i="11"/>
  <c r="E2075" i="11"/>
  <c r="E2076" i="11"/>
  <c r="E3192" i="11"/>
  <c r="E3201" i="11"/>
  <c r="E3202" i="11"/>
  <c r="F1143" i="11"/>
  <c r="F1144" i="11"/>
  <c r="F1145" i="11"/>
  <c r="F2074" i="11"/>
  <c r="F2075" i="11"/>
  <c r="F2076" i="11"/>
  <c r="F3192" i="11"/>
  <c r="F3201" i="11"/>
  <c r="F3202" i="11"/>
  <c r="G2074" i="11"/>
  <c r="G3192" i="11"/>
  <c r="G3201" i="11"/>
  <c r="G3202" i="11"/>
  <c r="I1143" i="11"/>
  <c r="J1143" i="11" s="1"/>
  <c r="I1144" i="11"/>
  <c r="I1145" i="11"/>
  <c r="I2074" i="11"/>
  <c r="I2075" i="11"/>
  <c r="I2076" i="11"/>
  <c r="I3192" i="11"/>
  <c r="I3201" i="11"/>
  <c r="I3202" i="11"/>
  <c r="J1144" i="11"/>
  <c r="J2074" i="11"/>
  <c r="J2075" i="11"/>
  <c r="J3192" i="11"/>
  <c r="J3201" i="11"/>
  <c r="J3202" i="11"/>
  <c r="L1143" i="11"/>
  <c r="L1144" i="11"/>
  <c r="L2074" i="11"/>
  <c r="L2075" i="11"/>
  <c r="L2076" i="11"/>
  <c r="L3192" i="11"/>
  <c r="L3201" i="11"/>
  <c r="L3202" i="11"/>
  <c r="C3203" i="11"/>
  <c r="C3204" i="11"/>
  <c r="C3205" i="11"/>
  <c r="E3203" i="11"/>
  <c r="E3204" i="11"/>
  <c r="E3205" i="11"/>
  <c r="F3203" i="11"/>
  <c r="F3204" i="11"/>
  <c r="F3205" i="11"/>
  <c r="G3203" i="11"/>
  <c r="G3204" i="11"/>
  <c r="G3205" i="11"/>
  <c r="I3203" i="11"/>
  <c r="I3204" i="11"/>
  <c r="I3205" i="11"/>
  <c r="J3203" i="11"/>
  <c r="J3204" i="11"/>
  <c r="J3205" i="11"/>
  <c r="L3203" i="11"/>
  <c r="L3204" i="11"/>
  <c r="L3205" i="11"/>
  <c r="C3206" i="11"/>
  <c r="C3207" i="11"/>
  <c r="C3208" i="11"/>
  <c r="E3206" i="11"/>
  <c r="E3207" i="11"/>
  <c r="E3208" i="11"/>
  <c r="F3206" i="11"/>
  <c r="F3207" i="11"/>
  <c r="F3208" i="11"/>
  <c r="G3206" i="11"/>
  <c r="G3207" i="11"/>
  <c r="G3208" i="11"/>
  <c r="I3206" i="11"/>
  <c r="I3207" i="11"/>
  <c r="I3208" i="11"/>
  <c r="J3206" i="11"/>
  <c r="J3207" i="11"/>
  <c r="J3208" i="11"/>
  <c r="L3206" i="11"/>
  <c r="L3207" i="11"/>
  <c r="L3208" i="11"/>
  <c r="C3209" i="11"/>
  <c r="E3209" i="11"/>
  <c r="F3209" i="11"/>
  <c r="G3209" i="11"/>
  <c r="I3209" i="11"/>
  <c r="J3209" i="11"/>
  <c r="L3209" i="11"/>
  <c r="J736" i="2" l="1"/>
  <c r="J738" i="2"/>
  <c r="J739" i="2"/>
  <c r="J545" i="11" l="1"/>
  <c r="C548" i="2"/>
  <c r="C549" i="2"/>
  <c r="C551" i="2"/>
  <c r="C544" i="2"/>
  <c r="C542" i="2"/>
  <c r="C504" i="11" l="1"/>
  <c r="C506" i="11"/>
  <c r="C508" i="11"/>
  <c r="C510" i="11"/>
  <c r="C512" i="11"/>
  <c r="C513" i="11"/>
  <c r="C517" i="11"/>
  <c r="C519" i="11"/>
  <c r="C521" i="11"/>
  <c r="C523" i="11"/>
  <c r="C525" i="11"/>
  <c r="C527" i="11"/>
  <c r="C529" i="11"/>
  <c r="C531" i="11"/>
  <c r="C533" i="11"/>
  <c r="C534" i="11"/>
  <c r="C536" i="11"/>
  <c r="C538" i="11"/>
  <c r="C540" i="11"/>
  <c r="C542" i="11"/>
  <c r="C543" i="11"/>
  <c r="C545" i="11"/>
  <c r="C547" i="11"/>
  <c r="C549" i="11"/>
  <c r="C551" i="11"/>
  <c r="C556" i="11"/>
  <c r="C558" i="11"/>
  <c r="C563" i="11"/>
  <c r="C565" i="11"/>
  <c r="C566" i="11"/>
  <c r="C568" i="11"/>
  <c r="C570" i="11"/>
  <c r="C572" i="11"/>
  <c r="C574" i="11"/>
  <c r="C578" i="11"/>
  <c r="C580" i="11"/>
  <c r="C581" i="11"/>
  <c r="C583" i="11"/>
  <c r="C585" i="11"/>
  <c r="C587" i="11"/>
  <c r="C589" i="11"/>
  <c r="C591" i="11"/>
  <c r="C593" i="11"/>
  <c r="C595" i="11"/>
  <c r="C603" i="11"/>
  <c r="C605" i="11"/>
  <c r="C606" i="11"/>
  <c r="C608" i="11"/>
  <c r="C610" i="11"/>
  <c r="C612" i="11"/>
  <c r="C613" i="11"/>
  <c r="C617" i="11"/>
  <c r="C619" i="11"/>
  <c r="C621" i="11"/>
  <c r="C623" i="11"/>
  <c r="C624" i="11"/>
  <c r="C626" i="11"/>
  <c r="C631" i="11"/>
  <c r="C633" i="11"/>
  <c r="C634" i="11"/>
  <c r="C636" i="11"/>
  <c r="C638" i="11"/>
  <c r="C640" i="11"/>
  <c r="C642" i="11"/>
  <c r="C644" i="11"/>
  <c r="C646" i="11"/>
  <c r="C648" i="11"/>
  <c r="C650" i="11"/>
  <c r="C652" i="11"/>
  <c r="C657" i="11"/>
  <c r="C659" i="11"/>
  <c r="C661" i="11"/>
  <c r="C666" i="11"/>
  <c r="C668" i="11"/>
  <c r="C669" i="11"/>
  <c r="C671" i="11"/>
  <c r="C677" i="11"/>
  <c r="C679" i="11"/>
  <c r="C683" i="11"/>
  <c r="C685" i="11"/>
  <c r="C689" i="11"/>
  <c r="C691" i="11"/>
  <c r="C693" i="11"/>
  <c r="C695" i="11"/>
  <c r="C697" i="11"/>
  <c r="C699" i="11"/>
  <c r="C701" i="11"/>
  <c r="C703" i="11"/>
  <c r="C704" i="11"/>
  <c r="C706" i="11"/>
  <c r="C708" i="11"/>
  <c r="C710" i="11"/>
  <c r="C714" i="11"/>
  <c r="C716" i="11"/>
  <c r="C718" i="11"/>
  <c r="C722" i="11"/>
  <c r="C723" i="11"/>
  <c r="C725" i="11"/>
  <c r="C726" i="11"/>
  <c r="C730" i="11"/>
  <c r="C734" i="11"/>
  <c r="C736" i="11"/>
  <c r="C737" i="11"/>
  <c r="C739" i="11"/>
  <c r="C741" i="11"/>
  <c r="C742" i="11"/>
  <c r="C744" i="11"/>
  <c r="C746" i="11"/>
  <c r="C748" i="11"/>
  <c r="C750" i="11"/>
  <c r="C752" i="11"/>
  <c r="C754" i="11"/>
  <c r="C755" i="11"/>
  <c r="C757" i="11"/>
  <c r="C759" i="11"/>
  <c r="C760" i="11"/>
  <c r="C762" i="11"/>
  <c r="C763" i="11"/>
  <c r="C765" i="11"/>
  <c r="C767" i="11"/>
  <c r="C769" i="11"/>
  <c r="C771" i="11"/>
  <c r="C773" i="11"/>
  <c r="C775" i="11"/>
  <c r="C781" i="11"/>
  <c r="C783" i="11"/>
  <c r="C785" i="11"/>
  <c r="C787" i="11"/>
  <c r="C788" i="11"/>
  <c r="C790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G504" i="11"/>
  <c r="G506" i="11"/>
  <c r="G508" i="11"/>
  <c r="G510" i="11"/>
  <c r="G513" i="11"/>
  <c r="G517" i="11"/>
  <c r="G519" i="11"/>
  <c r="G521" i="11"/>
  <c r="G523" i="11"/>
  <c r="G525" i="11"/>
  <c r="G527" i="11"/>
  <c r="G529" i="11"/>
  <c r="G531" i="11"/>
  <c r="G534" i="11"/>
  <c r="G536" i="11"/>
  <c r="G538" i="11"/>
  <c r="G540" i="11"/>
  <c r="G543" i="11"/>
  <c r="G545" i="11"/>
  <c r="G547" i="11"/>
  <c r="G549" i="11"/>
  <c r="G551" i="11"/>
  <c r="G556" i="11"/>
  <c r="G558" i="11"/>
  <c r="G563" i="11"/>
  <c r="G566" i="11"/>
  <c r="G568" i="11"/>
  <c r="G570" i="11"/>
  <c r="G572" i="11"/>
  <c r="G574" i="11"/>
  <c r="G578" i="11"/>
  <c r="G581" i="11"/>
  <c r="G583" i="11"/>
  <c r="G585" i="11"/>
  <c r="G587" i="11"/>
  <c r="G589" i="11"/>
  <c r="G591" i="11"/>
  <c r="G593" i="11"/>
  <c r="G595" i="11"/>
  <c r="G603" i="11"/>
  <c r="G606" i="11"/>
  <c r="G608" i="11"/>
  <c r="G610" i="11"/>
  <c r="G613" i="11"/>
  <c r="G617" i="11"/>
  <c r="G619" i="11"/>
  <c r="G621" i="11"/>
  <c r="G624" i="11"/>
  <c r="G626" i="11"/>
  <c r="G631" i="11"/>
  <c r="G634" i="11"/>
  <c r="G636" i="11"/>
  <c r="G638" i="11"/>
  <c r="G640" i="11"/>
  <c r="G642" i="11"/>
  <c r="G644" i="11"/>
  <c r="G646" i="11"/>
  <c r="G648" i="11"/>
  <c r="G650" i="11"/>
  <c r="G652" i="11"/>
  <c r="G657" i="11"/>
  <c r="G659" i="11"/>
  <c r="G661" i="11"/>
  <c r="G666" i="11"/>
  <c r="G669" i="11"/>
  <c r="G671" i="11"/>
  <c r="G677" i="11"/>
  <c r="G679" i="11"/>
  <c r="G683" i="11"/>
  <c r="G685" i="11"/>
  <c r="G689" i="11"/>
  <c r="G691" i="11"/>
  <c r="G693" i="11"/>
  <c r="G695" i="11"/>
  <c r="G697" i="11"/>
  <c r="G699" i="11"/>
  <c r="G701" i="11"/>
  <c r="G704" i="11"/>
  <c r="G706" i="11"/>
  <c r="G708" i="11"/>
  <c r="G710" i="11"/>
  <c r="G714" i="11"/>
  <c r="G716" i="11"/>
  <c r="G718" i="11"/>
  <c r="G723" i="11"/>
  <c r="G726" i="11"/>
  <c r="G730" i="11"/>
  <c r="G734" i="11"/>
  <c r="G737" i="11"/>
  <c r="G739" i="11"/>
  <c r="G742" i="11"/>
  <c r="G744" i="11"/>
  <c r="G746" i="11"/>
  <c r="G748" i="11"/>
  <c r="G750" i="11"/>
  <c r="G752" i="11"/>
  <c r="G755" i="11"/>
  <c r="G757" i="11"/>
  <c r="G760" i="11"/>
  <c r="G763" i="11"/>
  <c r="G765" i="11"/>
  <c r="G767" i="11"/>
  <c r="G769" i="11"/>
  <c r="G771" i="11"/>
  <c r="G773" i="11"/>
  <c r="G775" i="11"/>
  <c r="G781" i="11"/>
  <c r="G783" i="11"/>
  <c r="G785" i="11"/>
  <c r="G788" i="11"/>
  <c r="G790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J541" i="11" s="1"/>
  <c r="I542" i="11"/>
  <c r="I543" i="11"/>
  <c r="I544" i="11"/>
  <c r="I545" i="11"/>
  <c r="I546" i="11"/>
  <c r="I547" i="11"/>
  <c r="I548" i="11"/>
  <c r="I549" i="11"/>
  <c r="I550" i="11"/>
  <c r="I551" i="11"/>
  <c r="I552" i="11"/>
  <c r="J552" i="11" s="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J611" i="11" s="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J653" i="11" s="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J724" i="11" s="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J776" i="11" s="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J504" i="11"/>
  <c r="J506" i="11"/>
  <c r="J508" i="11"/>
  <c r="J510" i="11"/>
  <c r="J511" i="11"/>
  <c r="J513" i="11"/>
  <c r="J514" i="11"/>
  <c r="J515" i="11"/>
  <c r="J517" i="11"/>
  <c r="J519" i="11"/>
  <c r="J521" i="11"/>
  <c r="J523" i="11"/>
  <c r="J525" i="11"/>
  <c r="J527" i="11"/>
  <c r="J529" i="11"/>
  <c r="J531" i="11"/>
  <c r="J532" i="11"/>
  <c r="J534" i="11"/>
  <c r="J536" i="11"/>
  <c r="J538" i="11"/>
  <c r="J540" i="11"/>
  <c r="J543" i="11"/>
  <c r="J547" i="11"/>
  <c r="J549" i="11"/>
  <c r="J551" i="11"/>
  <c r="J553" i="11"/>
  <c r="J554" i="11"/>
  <c r="J556" i="11"/>
  <c r="J558" i="11"/>
  <c r="J559" i="11"/>
  <c r="J560" i="11"/>
  <c r="J561" i="11"/>
  <c r="J563" i="11"/>
  <c r="J564" i="11"/>
  <c r="J566" i="11"/>
  <c r="J568" i="11"/>
  <c r="J570" i="11"/>
  <c r="J572" i="11"/>
  <c r="J574" i="11"/>
  <c r="J575" i="11"/>
  <c r="J576" i="11"/>
  <c r="J578" i="11"/>
  <c r="J579" i="11"/>
  <c r="J581" i="11"/>
  <c r="J583" i="11"/>
  <c r="J585" i="11"/>
  <c r="J587" i="11"/>
  <c r="J589" i="11"/>
  <c r="J591" i="11"/>
  <c r="J593" i="11"/>
  <c r="J595" i="11"/>
  <c r="J596" i="11"/>
  <c r="J597" i="11"/>
  <c r="J598" i="11"/>
  <c r="J599" i="11"/>
  <c r="J600" i="11"/>
  <c r="J601" i="11"/>
  <c r="J603" i="11"/>
  <c r="J604" i="11"/>
  <c r="J606" i="11"/>
  <c r="J608" i="11"/>
  <c r="J610" i="11"/>
  <c r="J613" i="11"/>
  <c r="J614" i="11"/>
  <c r="J615" i="11"/>
  <c r="J617" i="11"/>
  <c r="J619" i="11"/>
  <c r="J621" i="11"/>
  <c r="J622" i="11"/>
  <c r="J624" i="11"/>
  <c r="J626" i="11"/>
  <c r="J627" i="11"/>
  <c r="J628" i="11"/>
  <c r="J629" i="11"/>
  <c r="J631" i="11"/>
  <c r="J632" i="11"/>
  <c r="J634" i="11"/>
  <c r="J636" i="11"/>
  <c r="J638" i="11"/>
  <c r="J640" i="11"/>
  <c r="J642" i="11"/>
  <c r="J644" i="11"/>
  <c r="J646" i="11"/>
  <c r="J648" i="11"/>
  <c r="J650" i="11"/>
  <c r="J652" i="11"/>
  <c r="J654" i="11"/>
  <c r="J655" i="11"/>
  <c r="J657" i="11"/>
  <c r="J659" i="11"/>
  <c r="J661" i="11"/>
  <c r="J662" i="11"/>
  <c r="J663" i="11"/>
  <c r="J664" i="11"/>
  <c r="J666" i="11"/>
  <c r="J667" i="11"/>
  <c r="J669" i="11"/>
  <c r="J671" i="11"/>
  <c r="J672" i="11"/>
  <c r="J673" i="11"/>
  <c r="J674" i="11"/>
  <c r="J675" i="11"/>
  <c r="J677" i="11"/>
  <c r="J679" i="11"/>
  <c r="J680" i="11"/>
  <c r="J681" i="11"/>
  <c r="J683" i="11"/>
  <c r="J685" i="11"/>
  <c r="J686" i="11"/>
  <c r="J687" i="11"/>
  <c r="J689" i="11"/>
  <c r="J691" i="11"/>
  <c r="J693" i="11"/>
  <c r="J695" i="11"/>
  <c r="J697" i="11"/>
  <c r="J699" i="11"/>
  <c r="J701" i="11"/>
  <c r="J702" i="11"/>
  <c r="J704" i="11"/>
  <c r="J706" i="11"/>
  <c r="J708" i="11"/>
  <c r="J710" i="11"/>
  <c r="J711" i="11"/>
  <c r="J712" i="11"/>
  <c r="J714" i="11"/>
  <c r="J716" i="11"/>
  <c r="J718" i="11"/>
  <c r="J719" i="11"/>
  <c r="J720" i="11"/>
  <c r="J721" i="11"/>
  <c r="J723" i="11"/>
  <c r="J726" i="11"/>
  <c r="J727" i="11"/>
  <c r="J728" i="11"/>
  <c r="J730" i="11"/>
  <c r="J731" i="11"/>
  <c r="J732" i="11"/>
  <c r="J734" i="11"/>
  <c r="J735" i="11"/>
  <c r="J737" i="11"/>
  <c r="J739" i="11"/>
  <c r="J740" i="11"/>
  <c r="J742" i="11"/>
  <c r="J744" i="11"/>
  <c r="J746" i="11"/>
  <c r="J748" i="11"/>
  <c r="J750" i="11"/>
  <c r="J752" i="11"/>
  <c r="J753" i="11"/>
  <c r="J755" i="11"/>
  <c r="J757" i="11"/>
  <c r="J758" i="11"/>
  <c r="J760" i="11"/>
  <c r="J761" i="11"/>
  <c r="J763" i="11"/>
  <c r="J765" i="11"/>
  <c r="J767" i="11"/>
  <c r="J769" i="11"/>
  <c r="J771" i="11"/>
  <c r="J773" i="11"/>
  <c r="J775" i="11"/>
  <c r="J777" i="11"/>
  <c r="J778" i="11"/>
  <c r="J779" i="11"/>
  <c r="J781" i="11"/>
  <c r="J783" i="11"/>
  <c r="J785" i="11"/>
  <c r="J786" i="11"/>
  <c r="J788" i="11"/>
  <c r="J790" i="11"/>
  <c r="L504" i="11"/>
  <c r="L506" i="11"/>
  <c r="L508" i="11"/>
  <c r="L510" i="11"/>
  <c r="L511" i="11"/>
  <c r="L513" i="11"/>
  <c r="L514" i="11"/>
  <c r="L515" i="11"/>
  <c r="L517" i="11"/>
  <c r="L518" i="11"/>
  <c r="L519" i="11"/>
  <c r="L521" i="11"/>
  <c r="L522" i="11"/>
  <c r="L523" i="11"/>
  <c r="L525" i="11"/>
  <c r="L527" i="11"/>
  <c r="L528" i="11"/>
  <c r="L529" i="11"/>
  <c r="L531" i="11"/>
  <c r="L532" i="11"/>
  <c r="L533" i="11"/>
  <c r="L534" i="11"/>
  <c r="L536" i="11"/>
  <c r="L538" i="11"/>
  <c r="L540" i="11"/>
  <c r="L541" i="11"/>
  <c r="L543" i="11"/>
  <c r="L545" i="11"/>
  <c r="L547" i="11"/>
  <c r="L549" i="11"/>
  <c r="L551" i="11"/>
  <c r="L552" i="11"/>
  <c r="L553" i="11"/>
  <c r="L554" i="11"/>
  <c r="L556" i="11"/>
  <c r="L557" i="11"/>
  <c r="L558" i="11"/>
  <c r="L559" i="11"/>
  <c r="L560" i="11"/>
  <c r="L561" i="11"/>
  <c r="L563" i="11"/>
  <c r="L564" i="11"/>
  <c r="L566" i="11"/>
  <c r="L568" i="11"/>
  <c r="L570" i="11"/>
  <c r="L572" i="11"/>
  <c r="L573" i="11"/>
  <c r="L574" i="11"/>
  <c r="L575" i="11"/>
  <c r="L576" i="11"/>
  <c r="L578" i="11"/>
  <c r="L579" i="11"/>
  <c r="L581" i="11"/>
  <c r="L583" i="11"/>
  <c r="L585" i="11"/>
  <c r="L587" i="11"/>
  <c r="L589" i="11"/>
  <c r="L591" i="11"/>
  <c r="L593" i="11"/>
  <c r="L595" i="11"/>
  <c r="L596" i="11"/>
  <c r="L597" i="11"/>
  <c r="L598" i="11"/>
  <c r="L599" i="11"/>
  <c r="L600" i="11"/>
  <c r="L601" i="11"/>
  <c r="L602" i="11"/>
  <c r="L603" i="11"/>
  <c r="L604" i="11"/>
  <c r="L606" i="11"/>
  <c r="L608" i="11"/>
  <c r="L610" i="11"/>
  <c r="L611" i="11"/>
  <c r="L613" i="11"/>
  <c r="L614" i="11"/>
  <c r="L615" i="11"/>
  <c r="L616" i="11"/>
  <c r="L617" i="11"/>
  <c r="L619" i="11"/>
  <c r="L621" i="11"/>
  <c r="L622" i="11"/>
  <c r="L624" i="11"/>
  <c r="L626" i="11"/>
  <c r="L627" i="11"/>
  <c r="L628" i="11"/>
  <c r="L629" i="11"/>
  <c r="L631" i="11"/>
  <c r="L632" i="11"/>
  <c r="L633" i="11"/>
  <c r="L634" i="11"/>
  <c r="L636" i="11"/>
  <c r="L637" i="11"/>
  <c r="L638" i="11"/>
  <c r="L639" i="11"/>
  <c r="L640" i="11"/>
  <c r="L642" i="11"/>
  <c r="L644" i="11"/>
  <c r="L646" i="11"/>
  <c r="L648" i="11"/>
  <c r="L649" i="11"/>
  <c r="L650" i="11"/>
  <c r="L651" i="11"/>
  <c r="L652" i="11"/>
  <c r="L653" i="11"/>
  <c r="L654" i="11"/>
  <c r="L655" i="11"/>
  <c r="L657" i="11"/>
  <c r="L658" i="11"/>
  <c r="L659" i="11"/>
  <c r="L660" i="11"/>
  <c r="L661" i="11"/>
  <c r="L662" i="11"/>
  <c r="L663" i="11"/>
  <c r="L664" i="11"/>
  <c r="L665" i="11"/>
  <c r="L666" i="11"/>
  <c r="L667" i="11"/>
  <c r="L669" i="11"/>
  <c r="L671" i="11"/>
  <c r="L672" i="11"/>
  <c r="L673" i="11"/>
  <c r="L674" i="11"/>
  <c r="L675" i="11"/>
  <c r="L677" i="11"/>
  <c r="L679" i="11"/>
  <c r="L680" i="11"/>
  <c r="L681" i="11"/>
  <c r="L683" i="11"/>
  <c r="L684" i="11"/>
  <c r="L685" i="11"/>
  <c r="L686" i="11"/>
  <c r="L687" i="11"/>
  <c r="L689" i="11"/>
  <c r="L691" i="11"/>
  <c r="L693" i="11"/>
  <c r="L695" i="11"/>
  <c r="L697" i="11"/>
  <c r="L698" i="11"/>
  <c r="L699" i="11"/>
  <c r="L701" i="11"/>
  <c r="L702" i="11"/>
  <c r="L703" i="11"/>
  <c r="L704" i="11"/>
  <c r="L706" i="11"/>
  <c r="L708" i="11"/>
  <c r="L710" i="11"/>
  <c r="L711" i="11"/>
  <c r="L712" i="11"/>
  <c r="L714" i="11"/>
  <c r="L716" i="11"/>
  <c r="L718" i="11"/>
  <c r="L719" i="11"/>
  <c r="L720" i="11"/>
  <c r="L721" i="11"/>
  <c r="L723" i="11"/>
  <c r="L724" i="11"/>
  <c r="L726" i="11"/>
  <c r="L727" i="11"/>
  <c r="L728" i="11"/>
  <c r="L730" i="11"/>
  <c r="L731" i="11"/>
  <c r="L732" i="11"/>
  <c r="L734" i="11"/>
  <c r="L735" i="11"/>
  <c r="L737" i="11"/>
  <c r="L739" i="11"/>
  <c r="L740" i="11"/>
  <c r="L742" i="11"/>
  <c r="L744" i="11"/>
  <c r="L746" i="11"/>
  <c r="L747" i="11"/>
  <c r="L748" i="11"/>
  <c r="L749" i="11"/>
  <c r="L750" i="11"/>
  <c r="L752" i="11"/>
  <c r="L753" i="11"/>
  <c r="L755" i="11"/>
  <c r="L757" i="11"/>
  <c r="L758" i="11"/>
  <c r="L760" i="11"/>
  <c r="L761" i="11"/>
  <c r="L763" i="11"/>
  <c r="L765" i="11"/>
  <c r="L767" i="11"/>
  <c r="L769" i="11"/>
  <c r="L771" i="11"/>
  <c r="L773" i="11"/>
  <c r="L775" i="11"/>
  <c r="L776" i="11"/>
  <c r="L777" i="11"/>
  <c r="L778" i="11"/>
  <c r="L779" i="11"/>
  <c r="L781" i="11"/>
  <c r="L783" i="11"/>
  <c r="L785" i="11"/>
  <c r="L786" i="11"/>
  <c r="L788" i="11"/>
  <c r="L789" i="11"/>
  <c r="L790" i="11"/>
  <c r="C792" i="11"/>
  <c r="C794" i="11"/>
  <c r="C795" i="11"/>
  <c r="C799" i="11"/>
  <c r="C801" i="11"/>
  <c r="C808" i="11"/>
  <c r="C810" i="11"/>
  <c r="C812" i="11"/>
  <c r="C814" i="11"/>
  <c r="C815" i="11"/>
  <c r="C822" i="11"/>
  <c r="C824" i="11"/>
  <c r="C826" i="11"/>
  <c r="C828" i="11"/>
  <c r="C830" i="11"/>
  <c r="C832" i="11"/>
  <c r="C834" i="11"/>
  <c r="C836" i="11"/>
  <c r="C841" i="11"/>
  <c r="C843" i="11"/>
  <c r="C844" i="11"/>
  <c r="C846" i="11"/>
  <c r="C848" i="11"/>
  <c r="C850" i="11"/>
  <c r="C852" i="11"/>
  <c r="C854" i="11"/>
  <c r="C862" i="11"/>
  <c r="C866" i="11"/>
  <c r="C870" i="11"/>
  <c r="C872" i="11"/>
  <c r="C874" i="11"/>
  <c r="C876" i="11"/>
  <c r="C878" i="11"/>
  <c r="C880" i="11"/>
  <c r="C881" i="11"/>
  <c r="C883" i="11"/>
  <c r="C885" i="11"/>
  <c r="C887" i="11"/>
  <c r="C889" i="11"/>
  <c r="C891" i="11"/>
  <c r="C892" i="11"/>
  <c r="C894" i="11"/>
  <c r="C896" i="11"/>
  <c r="C901" i="11"/>
  <c r="C903" i="11"/>
  <c r="C905" i="11"/>
  <c r="C913" i="11"/>
  <c r="C915" i="11"/>
  <c r="C917" i="11"/>
  <c r="C920" i="11"/>
  <c r="C922" i="11"/>
  <c r="C924" i="11"/>
  <c r="C926" i="11"/>
  <c r="C930" i="11"/>
  <c r="C932" i="11"/>
  <c r="C935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G792" i="11"/>
  <c r="G795" i="11"/>
  <c r="G799" i="11"/>
  <c r="G801" i="11"/>
  <c r="G808" i="11"/>
  <c r="G810" i="11"/>
  <c r="G812" i="11"/>
  <c r="G815" i="11"/>
  <c r="G822" i="11"/>
  <c r="G824" i="11"/>
  <c r="G826" i="11"/>
  <c r="G828" i="11"/>
  <c r="G830" i="11"/>
  <c r="G832" i="11"/>
  <c r="G834" i="11"/>
  <c r="G836" i="11"/>
  <c r="G841" i="11"/>
  <c r="G844" i="11"/>
  <c r="G846" i="11"/>
  <c r="G848" i="11"/>
  <c r="G850" i="11"/>
  <c r="G852" i="11"/>
  <c r="G854" i="11"/>
  <c r="I859" i="11"/>
  <c r="I860" i="11"/>
  <c r="G862" i="11"/>
  <c r="G866" i="11"/>
  <c r="G870" i="11"/>
  <c r="G872" i="11"/>
  <c r="G874" i="11"/>
  <c r="G876" i="11"/>
  <c r="G878" i="11"/>
  <c r="G881" i="11"/>
  <c r="G883" i="11"/>
  <c r="G885" i="11"/>
  <c r="G887" i="11"/>
  <c r="G889" i="11"/>
  <c r="G892" i="11"/>
  <c r="G894" i="11"/>
  <c r="G896" i="11"/>
  <c r="G901" i="11"/>
  <c r="G903" i="11"/>
  <c r="G905" i="11"/>
  <c r="G913" i="11"/>
  <c r="G915" i="11"/>
  <c r="G917" i="11"/>
  <c r="G920" i="11"/>
  <c r="G922" i="11"/>
  <c r="G924" i="11"/>
  <c r="G926" i="11"/>
  <c r="G930" i="11"/>
  <c r="G932" i="11"/>
  <c r="G935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J816" i="11" s="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J842" i="11" s="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J879" i="11" s="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J792" i="11"/>
  <c r="J793" i="11"/>
  <c r="J795" i="11"/>
  <c r="J796" i="11"/>
  <c r="J797" i="11"/>
  <c r="J799" i="11"/>
  <c r="J801" i="11"/>
  <c r="J802" i="11"/>
  <c r="J803" i="11"/>
  <c r="J804" i="11"/>
  <c r="J805" i="11"/>
  <c r="J806" i="11"/>
  <c r="J808" i="11"/>
  <c r="J810" i="11"/>
  <c r="J812" i="11"/>
  <c r="J815" i="11"/>
  <c r="J817" i="11"/>
  <c r="J818" i="11"/>
  <c r="J819" i="11"/>
  <c r="J820" i="11"/>
  <c r="J822" i="11"/>
  <c r="J824" i="11"/>
  <c r="J826" i="11"/>
  <c r="J828" i="11"/>
  <c r="J830" i="11"/>
  <c r="J832" i="11"/>
  <c r="J834" i="11"/>
  <c r="J836" i="11"/>
  <c r="J837" i="11"/>
  <c r="J838" i="11"/>
  <c r="J839" i="11"/>
  <c r="J841" i="11"/>
  <c r="J844" i="11"/>
  <c r="J846" i="11"/>
  <c r="J848" i="11"/>
  <c r="J850" i="11"/>
  <c r="J852" i="11"/>
  <c r="J854" i="11"/>
  <c r="J855" i="11"/>
  <c r="J856" i="11"/>
  <c r="J857" i="11"/>
  <c r="J858" i="11"/>
  <c r="J859" i="11"/>
  <c r="J860" i="11"/>
  <c r="J862" i="11"/>
  <c r="J863" i="11"/>
  <c r="J864" i="11"/>
  <c r="J866" i="11"/>
  <c r="J867" i="11"/>
  <c r="J868" i="11"/>
  <c r="J870" i="11"/>
  <c r="J872" i="11"/>
  <c r="J874" i="11"/>
  <c r="J876" i="11"/>
  <c r="J878" i="11"/>
  <c r="J881" i="11"/>
  <c r="J883" i="11"/>
  <c r="J885" i="11"/>
  <c r="J887" i="11"/>
  <c r="J889" i="11"/>
  <c r="J890" i="11"/>
  <c r="J892" i="11"/>
  <c r="J894" i="11"/>
  <c r="J896" i="11"/>
  <c r="J897" i="11"/>
  <c r="J898" i="11"/>
  <c r="J899" i="11"/>
  <c r="J901" i="11"/>
  <c r="J903" i="11"/>
  <c r="J905" i="11"/>
  <c r="J906" i="11"/>
  <c r="J907" i="11"/>
  <c r="J908" i="11"/>
  <c r="J909" i="11"/>
  <c r="J910" i="11"/>
  <c r="J911" i="11"/>
  <c r="J913" i="11"/>
  <c r="J915" i="11"/>
  <c r="J917" i="11"/>
  <c r="J918" i="11"/>
  <c r="J920" i="11"/>
  <c r="J922" i="11"/>
  <c r="J924" i="11"/>
  <c r="J926" i="11"/>
  <c r="J927" i="11"/>
  <c r="J928" i="11"/>
  <c r="J930" i="11"/>
  <c r="J932" i="11"/>
  <c r="J933" i="11"/>
  <c r="J935" i="11"/>
  <c r="L792" i="11"/>
  <c r="L793" i="11"/>
  <c r="L794" i="11"/>
  <c r="L795" i="11"/>
  <c r="L796" i="11"/>
  <c r="L797" i="11"/>
  <c r="L799" i="11"/>
  <c r="L801" i="11"/>
  <c r="L802" i="11"/>
  <c r="L803" i="11"/>
  <c r="L804" i="11"/>
  <c r="L805" i="11"/>
  <c r="L806" i="11"/>
  <c r="L808" i="11"/>
  <c r="L810" i="11"/>
  <c r="L812" i="11"/>
  <c r="L813" i="11"/>
  <c r="L815" i="11"/>
  <c r="L816" i="11"/>
  <c r="L817" i="11"/>
  <c r="L818" i="11"/>
  <c r="L819" i="11"/>
  <c r="L820" i="11"/>
  <c r="L822" i="11"/>
  <c r="L824" i="11"/>
  <c r="L826" i="11"/>
  <c r="L828" i="11"/>
  <c r="L830" i="11"/>
  <c r="L832" i="11"/>
  <c r="L833" i="11"/>
  <c r="L834" i="11"/>
  <c r="L836" i="11"/>
  <c r="L837" i="11"/>
  <c r="L838" i="11"/>
  <c r="L839" i="11"/>
  <c r="L841" i="11"/>
  <c r="L842" i="11"/>
  <c r="L844" i="11"/>
  <c r="L846" i="11"/>
  <c r="L848" i="11"/>
  <c r="L850" i="11"/>
  <c r="L852" i="11"/>
  <c r="L854" i="11"/>
  <c r="L855" i="11"/>
  <c r="L856" i="11"/>
  <c r="L857" i="11"/>
  <c r="L858" i="11"/>
  <c r="L859" i="11"/>
  <c r="L860" i="11"/>
  <c r="L862" i="11"/>
  <c r="L863" i="11"/>
  <c r="L864" i="11"/>
  <c r="L866" i="11"/>
  <c r="L867" i="11"/>
  <c r="L868" i="11"/>
  <c r="L870" i="11"/>
  <c r="L872" i="11"/>
  <c r="L874" i="11"/>
  <c r="L876" i="11"/>
  <c r="L878" i="11"/>
  <c r="L879" i="11"/>
  <c r="L881" i="11"/>
  <c r="L883" i="11"/>
  <c r="L884" i="11"/>
  <c r="L885" i="11"/>
  <c r="L887" i="11"/>
  <c r="L889" i="11"/>
  <c r="L890" i="11"/>
  <c r="L892" i="11"/>
  <c r="L894" i="11"/>
  <c r="L896" i="11"/>
  <c r="L897" i="11"/>
  <c r="L898" i="11"/>
  <c r="L899" i="11"/>
  <c r="L901" i="11"/>
  <c r="L903" i="11"/>
  <c r="L905" i="11"/>
  <c r="L906" i="11"/>
  <c r="L907" i="11"/>
  <c r="L908" i="11"/>
  <c r="L909" i="11"/>
  <c r="L910" i="11"/>
  <c r="L911" i="11"/>
  <c r="L913" i="11"/>
  <c r="L914" i="11"/>
  <c r="L915" i="11"/>
  <c r="L917" i="11"/>
  <c r="L918" i="11"/>
  <c r="L920" i="11"/>
  <c r="L921" i="11"/>
  <c r="L922" i="11"/>
  <c r="L924" i="11"/>
  <c r="L926" i="11"/>
  <c r="L927" i="11"/>
  <c r="L928" i="11"/>
  <c r="L930" i="11"/>
  <c r="L932" i="11"/>
  <c r="L933" i="11"/>
  <c r="L935" i="11"/>
  <c r="C937" i="11"/>
  <c r="C941" i="11"/>
  <c r="C943" i="11"/>
  <c r="C945" i="11"/>
  <c r="C947" i="11"/>
  <c r="C949" i="11"/>
  <c r="C950" i="11"/>
  <c r="C952" i="11"/>
  <c r="C954" i="11"/>
  <c r="C956" i="11"/>
  <c r="C958" i="11"/>
  <c r="C959" i="11"/>
  <c r="C961" i="11"/>
  <c r="C963" i="11"/>
  <c r="C965" i="11"/>
  <c r="C967" i="11"/>
  <c r="C969" i="11"/>
  <c r="C971" i="11"/>
  <c r="C973" i="11"/>
  <c r="C975" i="11"/>
  <c r="C976" i="11"/>
  <c r="C978" i="11"/>
  <c r="C980" i="11"/>
  <c r="C981" i="11"/>
  <c r="C983" i="11"/>
  <c r="C985" i="11"/>
  <c r="C987" i="11"/>
  <c r="C989" i="11"/>
  <c r="C991" i="11"/>
  <c r="C993" i="11"/>
  <c r="C997" i="11"/>
  <c r="C999" i="11"/>
  <c r="C1000" i="11"/>
  <c r="C1002" i="11"/>
  <c r="C1004" i="11"/>
  <c r="C1006" i="11"/>
  <c r="C1007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G937" i="11"/>
  <c r="G941" i="11"/>
  <c r="G943" i="11"/>
  <c r="G945" i="11"/>
  <c r="G947" i="11"/>
  <c r="G950" i="11"/>
  <c r="G952" i="11"/>
  <c r="G954" i="11"/>
  <c r="G956" i="11"/>
  <c r="G959" i="11"/>
  <c r="G961" i="11"/>
  <c r="G963" i="11"/>
  <c r="G965" i="11"/>
  <c r="G967" i="11"/>
  <c r="G969" i="11"/>
  <c r="G971" i="11"/>
  <c r="G973" i="11"/>
  <c r="G976" i="11"/>
  <c r="G978" i="11"/>
  <c r="G981" i="11"/>
  <c r="G983" i="11"/>
  <c r="G985" i="11"/>
  <c r="G987" i="11"/>
  <c r="G989" i="11"/>
  <c r="G991" i="11"/>
  <c r="G993" i="11"/>
  <c r="G997" i="11"/>
  <c r="G1000" i="11"/>
  <c r="G1002" i="11"/>
  <c r="G1004" i="11"/>
  <c r="G1007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J948" i="11" s="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J937" i="11"/>
  <c r="J938" i="11"/>
  <c r="J939" i="11"/>
  <c r="J941" i="11"/>
  <c r="J943" i="11"/>
  <c r="J945" i="11"/>
  <c r="J947" i="11"/>
  <c r="J950" i="11"/>
  <c r="J952" i="11"/>
  <c r="J954" i="11"/>
  <c r="J956" i="11"/>
  <c r="J957" i="11"/>
  <c r="J959" i="11"/>
  <c r="J961" i="11"/>
  <c r="J963" i="11"/>
  <c r="J965" i="11"/>
  <c r="J967" i="11"/>
  <c r="J969" i="11"/>
  <c r="J971" i="11"/>
  <c r="J973" i="11"/>
  <c r="J974" i="11"/>
  <c r="J976" i="11"/>
  <c r="J978" i="11"/>
  <c r="J979" i="11"/>
  <c r="J981" i="11"/>
  <c r="J983" i="11"/>
  <c r="J985" i="11"/>
  <c r="J987" i="11"/>
  <c r="J989" i="11"/>
  <c r="J991" i="11"/>
  <c r="J993" i="11"/>
  <c r="J994" i="11"/>
  <c r="J995" i="11"/>
  <c r="J997" i="11"/>
  <c r="J998" i="11"/>
  <c r="J1000" i="11"/>
  <c r="J1002" i="11"/>
  <c r="J1004" i="11"/>
  <c r="J1005" i="11"/>
  <c r="J1007" i="11"/>
  <c r="L937" i="11"/>
  <c r="L938" i="11"/>
  <c r="L939" i="11"/>
  <c r="L941" i="11"/>
  <c r="L943" i="11"/>
  <c r="L945" i="11"/>
  <c r="L947" i="11"/>
  <c r="L948" i="11"/>
  <c r="L949" i="11"/>
  <c r="L950" i="11"/>
  <c r="L952" i="11"/>
  <c r="L954" i="11"/>
  <c r="L956" i="11"/>
  <c r="L957" i="11"/>
  <c r="L959" i="11"/>
  <c r="L960" i="11"/>
  <c r="L961" i="11"/>
  <c r="L963" i="11"/>
  <c r="L965" i="11"/>
  <c r="L967" i="11"/>
  <c r="L969" i="11"/>
  <c r="L971" i="11"/>
  <c r="L973" i="11"/>
  <c r="L974" i="11"/>
  <c r="L976" i="11"/>
  <c r="L978" i="11"/>
  <c r="L979" i="11"/>
  <c r="L981" i="11"/>
  <c r="L983" i="11"/>
  <c r="L985" i="11"/>
  <c r="L987" i="11"/>
  <c r="L989" i="11"/>
  <c r="L991" i="11"/>
  <c r="L993" i="11"/>
  <c r="L994" i="11"/>
  <c r="L995" i="11"/>
  <c r="L997" i="11"/>
  <c r="L998" i="11"/>
  <c r="L1000" i="11"/>
  <c r="L1002" i="11"/>
  <c r="L1004" i="11"/>
  <c r="L1005" i="11"/>
  <c r="L1007" i="11"/>
  <c r="C1009" i="11"/>
  <c r="C1014" i="11"/>
  <c r="C1016" i="11"/>
  <c r="C1020" i="11"/>
  <c r="C1022" i="11"/>
  <c r="C1024" i="11"/>
  <c r="C1026" i="11"/>
  <c r="C1031" i="11"/>
  <c r="C1033" i="11"/>
  <c r="C1034" i="11"/>
  <c r="C1036" i="11"/>
  <c r="C1037" i="11"/>
  <c r="C1039" i="11"/>
  <c r="C1041" i="11"/>
  <c r="C1042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G1009" i="11"/>
  <c r="G1014" i="11"/>
  <c r="G1016" i="11"/>
  <c r="G1020" i="11"/>
  <c r="G1022" i="11"/>
  <c r="G1024" i="11"/>
  <c r="G1026" i="11"/>
  <c r="G1031" i="11"/>
  <c r="G1034" i="11"/>
  <c r="G1037" i="11"/>
  <c r="G1039" i="11"/>
  <c r="G1042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J1009" i="11"/>
  <c r="J1010" i="11"/>
  <c r="J1011" i="11"/>
  <c r="J1012" i="11"/>
  <c r="J1014" i="11"/>
  <c r="J1016" i="11"/>
  <c r="J1017" i="11"/>
  <c r="J1018" i="11"/>
  <c r="J1020" i="11"/>
  <c r="J1022" i="11"/>
  <c r="J1024" i="11"/>
  <c r="J1026" i="11"/>
  <c r="J1027" i="11"/>
  <c r="J1028" i="11"/>
  <c r="J1029" i="11"/>
  <c r="J1031" i="11"/>
  <c r="J1032" i="11"/>
  <c r="J1034" i="11"/>
  <c r="J1035" i="11"/>
  <c r="J1037" i="11"/>
  <c r="J1039" i="11"/>
  <c r="J1040" i="11"/>
  <c r="J1042" i="11"/>
  <c r="J1043" i="11"/>
  <c r="L1009" i="11"/>
  <c r="L1010" i="11"/>
  <c r="L1011" i="11"/>
  <c r="L1012" i="11"/>
  <c r="L1014" i="11"/>
  <c r="L1015" i="11"/>
  <c r="L1016" i="11"/>
  <c r="L1017" i="11"/>
  <c r="L1018" i="11"/>
  <c r="L1020" i="11"/>
  <c r="L1022" i="11"/>
  <c r="L1023" i="11"/>
  <c r="L1024" i="11"/>
  <c r="L1026" i="11"/>
  <c r="L1027" i="11"/>
  <c r="L1028" i="11"/>
  <c r="L1029" i="11"/>
  <c r="L1031" i="11"/>
  <c r="L1032" i="11"/>
  <c r="L1034" i="11"/>
  <c r="L1035" i="11"/>
  <c r="L1037" i="11"/>
  <c r="L1039" i="11"/>
  <c r="L1040" i="11"/>
  <c r="L1042" i="11"/>
  <c r="L1043" i="11"/>
  <c r="C1046" i="11"/>
  <c r="C1048" i="11"/>
  <c r="C1049" i="11"/>
  <c r="C1054" i="11"/>
  <c r="C1056" i="11"/>
  <c r="C1057" i="11"/>
  <c r="C1059" i="11"/>
  <c r="C1061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G1046" i="11"/>
  <c r="G1049" i="11"/>
  <c r="G1054" i="11"/>
  <c r="G1057" i="11"/>
  <c r="G1059" i="11"/>
  <c r="G1061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J1044" i="11"/>
  <c r="J1046" i="11"/>
  <c r="J1047" i="11"/>
  <c r="J1049" i="11"/>
  <c r="J1050" i="11"/>
  <c r="J1051" i="11"/>
  <c r="J1052" i="11"/>
  <c r="J1054" i="11"/>
  <c r="J1055" i="11"/>
  <c r="J1057" i="11"/>
  <c r="J1059" i="11"/>
  <c r="J1061" i="11"/>
  <c r="L1044" i="11"/>
  <c r="L1046" i="11"/>
  <c r="L1047" i="11"/>
  <c r="L1049" i="11"/>
  <c r="L1050" i="11"/>
  <c r="L1051" i="11"/>
  <c r="L1052" i="11"/>
  <c r="L1054" i="11"/>
  <c r="L1055" i="11"/>
  <c r="L1057" i="11"/>
  <c r="L1059" i="11"/>
  <c r="L1061" i="11"/>
  <c r="C1063" i="11"/>
  <c r="C1065" i="11"/>
  <c r="C1067" i="11"/>
  <c r="E1062" i="11"/>
  <c r="E1063" i="11"/>
  <c r="E1064" i="11"/>
  <c r="E1065" i="11"/>
  <c r="E1066" i="11"/>
  <c r="E1067" i="11"/>
  <c r="E1068" i="11"/>
  <c r="E1069" i="11"/>
  <c r="E1070" i="11"/>
  <c r="F1062" i="11"/>
  <c r="F1063" i="11"/>
  <c r="F1064" i="11"/>
  <c r="F1065" i="11"/>
  <c r="F1066" i="11"/>
  <c r="F1067" i="11"/>
  <c r="F1068" i="11"/>
  <c r="F1069" i="11"/>
  <c r="F1070" i="11"/>
  <c r="G1063" i="11"/>
  <c r="G1065" i="11"/>
  <c r="G1067" i="11"/>
  <c r="I1062" i="11"/>
  <c r="I1063" i="11"/>
  <c r="I1064" i="11"/>
  <c r="I1065" i="11"/>
  <c r="I1066" i="11"/>
  <c r="I1067" i="11"/>
  <c r="I1068" i="11"/>
  <c r="I1069" i="11"/>
  <c r="I1070" i="11"/>
  <c r="J1063" i="11"/>
  <c r="J1065" i="11"/>
  <c r="J1067" i="11"/>
  <c r="J1068" i="11"/>
  <c r="J1069" i="11"/>
  <c r="J1070" i="11"/>
  <c r="L1062" i="11"/>
  <c r="L1063" i="11"/>
  <c r="L1065" i="11"/>
  <c r="L1067" i="11"/>
  <c r="L1068" i="11"/>
  <c r="L1069" i="11"/>
  <c r="L1070" i="11"/>
  <c r="C1072" i="11"/>
  <c r="C1074" i="11"/>
  <c r="E1071" i="11"/>
  <c r="E1072" i="11"/>
  <c r="E1073" i="11"/>
  <c r="E1074" i="11"/>
  <c r="E1075" i="11"/>
  <c r="F1071" i="11"/>
  <c r="F1072" i="11"/>
  <c r="F1073" i="11"/>
  <c r="F1074" i="11"/>
  <c r="F1075" i="11"/>
  <c r="G1072" i="11"/>
  <c r="G1074" i="11"/>
  <c r="I1071" i="11"/>
  <c r="I1072" i="11"/>
  <c r="I1073" i="11"/>
  <c r="I1074" i="11"/>
  <c r="I1075" i="11"/>
  <c r="J1072" i="11"/>
  <c r="J1074" i="11"/>
  <c r="L1072" i="11"/>
  <c r="L1074" i="11"/>
  <c r="C1076" i="11"/>
  <c r="E1076" i="11"/>
  <c r="E1077" i="11"/>
  <c r="F1076" i="11"/>
  <c r="F1077" i="11"/>
  <c r="G1076" i="11"/>
  <c r="I1076" i="11"/>
  <c r="I1077" i="11"/>
  <c r="J1076" i="11"/>
  <c r="L1076" i="11"/>
  <c r="C1078" i="11"/>
  <c r="E1078" i="11"/>
  <c r="F1078" i="11"/>
  <c r="G1078" i="11"/>
  <c r="I1078" i="11"/>
  <c r="J1078" i="11"/>
  <c r="L1078" i="11"/>
  <c r="C513" i="2" l="1"/>
  <c r="C515" i="2"/>
  <c r="C517" i="2"/>
  <c r="C520" i="2"/>
  <c r="C522" i="2"/>
  <c r="C524" i="2"/>
  <c r="C525" i="2"/>
  <c r="C527" i="2"/>
  <c r="C528" i="2"/>
  <c r="C539" i="2"/>
  <c r="C553" i="2"/>
  <c r="C555" i="2"/>
  <c r="C556" i="2"/>
  <c r="C558" i="2"/>
  <c r="C560" i="2"/>
  <c r="C562" i="2"/>
  <c r="C563" i="2"/>
  <c r="C569" i="2"/>
  <c r="C571" i="2"/>
  <c r="C573" i="2"/>
  <c r="C579" i="2"/>
  <c r="C581" i="2"/>
  <c r="C582" i="2"/>
  <c r="C584" i="2"/>
  <c r="C585" i="2"/>
  <c r="C587" i="2"/>
  <c r="C588" i="2"/>
  <c r="C590" i="2"/>
  <c r="C591" i="2"/>
  <c r="C593" i="2"/>
  <c r="C595" i="2"/>
  <c r="C606" i="2"/>
  <c r="C608" i="2"/>
  <c r="C610" i="2"/>
  <c r="C614" i="2"/>
  <c r="C616" i="2"/>
  <c r="C617" i="2"/>
  <c r="C619" i="2"/>
  <c r="C620" i="2"/>
  <c r="C622" i="2"/>
  <c r="C624" i="2"/>
  <c r="C626" i="2"/>
  <c r="C628" i="2"/>
  <c r="C630" i="2"/>
  <c r="C631" i="2"/>
  <c r="C633" i="2"/>
  <c r="C635" i="2"/>
  <c r="C637" i="2"/>
  <c r="C638" i="2"/>
  <c r="C652" i="2"/>
  <c r="C656" i="2"/>
  <c r="C660" i="2"/>
  <c r="C662" i="2"/>
  <c r="C663" i="2"/>
  <c r="C665" i="2"/>
  <c r="C670" i="2"/>
  <c r="C672" i="2"/>
  <c r="C674" i="2"/>
  <c r="C679" i="2"/>
  <c r="C687" i="2"/>
  <c r="C689" i="2"/>
  <c r="C691" i="2"/>
  <c r="C693" i="2"/>
  <c r="C698" i="2"/>
  <c r="C700" i="2"/>
  <c r="C702" i="2"/>
  <c r="C704" i="2"/>
  <c r="C706" i="2"/>
  <c r="C707" i="2"/>
  <c r="C709" i="2"/>
  <c r="C711" i="2"/>
  <c r="C712" i="2"/>
  <c r="C719" i="2"/>
  <c r="C724" i="2"/>
  <c r="C726" i="2"/>
  <c r="C728" i="2"/>
  <c r="C729" i="2"/>
  <c r="C731" i="2"/>
  <c r="C733" i="2"/>
  <c r="C738" i="2"/>
  <c r="C741" i="2"/>
  <c r="C743" i="2"/>
  <c r="C747" i="2"/>
  <c r="C749" i="2"/>
  <c r="C750" i="2"/>
  <c r="C752" i="2"/>
  <c r="C753" i="2"/>
  <c r="C755" i="2"/>
  <c r="C756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2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J561" i="2" s="1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J615" i="2" s="1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J636" i="2" s="1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J666" i="2" s="1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J705" i="2" s="1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J734" i="2" s="1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J504" i="2"/>
  <c r="J505" i="2"/>
  <c r="J506" i="2"/>
  <c r="J507" i="2"/>
  <c r="J508" i="2"/>
  <c r="J509" i="2"/>
  <c r="J510" i="2"/>
  <c r="J511" i="2"/>
  <c r="J513" i="2"/>
  <c r="J515" i="2"/>
  <c r="J517" i="2"/>
  <c r="J518" i="2"/>
  <c r="J520" i="2"/>
  <c r="J522" i="2"/>
  <c r="J523" i="2"/>
  <c r="J525" i="2"/>
  <c r="J527" i="2"/>
  <c r="J528" i="2"/>
  <c r="J529" i="2"/>
  <c r="J530" i="2"/>
  <c r="J531" i="2"/>
  <c r="J532" i="2"/>
  <c r="J533" i="2"/>
  <c r="J534" i="2"/>
  <c r="J535" i="2"/>
  <c r="J536" i="2"/>
  <c r="J537" i="2"/>
  <c r="J539" i="2"/>
  <c r="J542" i="2"/>
  <c r="J544" i="2"/>
  <c r="J545" i="2"/>
  <c r="J546" i="2"/>
  <c r="J547" i="2"/>
  <c r="J549" i="2"/>
  <c r="J551" i="2"/>
  <c r="J553" i="2"/>
  <c r="J554" i="2"/>
  <c r="J556" i="2"/>
  <c r="J558" i="2"/>
  <c r="J560" i="2"/>
  <c r="J563" i="2"/>
  <c r="J564" i="2"/>
  <c r="J565" i="2"/>
  <c r="J566" i="2"/>
  <c r="J567" i="2"/>
  <c r="J569" i="2"/>
  <c r="J571" i="2"/>
  <c r="J573" i="2"/>
  <c r="J574" i="2"/>
  <c r="J575" i="2"/>
  <c r="J576" i="2"/>
  <c r="J577" i="2"/>
  <c r="J579" i="2"/>
  <c r="J580" i="2"/>
  <c r="J582" i="2"/>
  <c r="J583" i="2"/>
  <c r="J585" i="2"/>
  <c r="J586" i="2"/>
  <c r="J588" i="2"/>
  <c r="J589" i="2"/>
  <c r="J591" i="2"/>
  <c r="J593" i="2"/>
  <c r="J595" i="2"/>
  <c r="J596" i="2"/>
  <c r="J597" i="2"/>
  <c r="J598" i="2"/>
  <c r="J599" i="2"/>
  <c r="J600" i="2"/>
  <c r="J601" i="2"/>
  <c r="J602" i="2"/>
  <c r="J603" i="2"/>
  <c r="J604" i="2"/>
  <c r="J606" i="2"/>
  <c r="J608" i="2"/>
  <c r="J610" i="2"/>
  <c r="J611" i="2"/>
  <c r="J612" i="2"/>
  <c r="J614" i="2"/>
  <c r="J617" i="2"/>
  <c r="J618" i="2"/>
  <c r="J620" i="2"/>
  <c r="J622" i="2"/>
  <c r="J624" i="2"/>
  <c r="J626" i="2"/>
  <c r="J628" i="2"/>
  <c r="J629" i="2"/>
  <c r="J631" i="2"/>
  <c r="J633" i="2"/>
  <c r="J635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2" i="2"/>
  <c r="J653" i="2"/>
  <c r="J654" i="2"/>
  <c r="J656" i="2"/>
  <c r="J657" i="2"/>
  <c r="J658" i="2"/>
  <c r="J660" i="2"/>
  <c r="J661" i="2"/>
  <c r="J663" i="2"/>
  <c r="J665" i="2"/>
  <c r="J667" i="2"/>
  <c r="J668" i="2"/>
  <c r="J670" i="2"/>
  <c r="J672" i="2"/>
  <c r="J674" i="2"/>
  <c r="J675" i="2"/>
  <c r="J676" i="2"/>
  <c r="J677" i="2"/>
  <c r="J679" i="2"/>
  <c r="J680" i="2"/>
  <c r="J681" i="2"/>
  <c r="J682" i="2"/>
  <c r="J683" i="2"/>
  <c r="J684" i="2"/>
  <c r="J685" i="2"/>
  <c r="J687" i="2"/>
  <c r="J689" i="2"/>
  <c r="J691" i="2"/>
  <c r="J693" i="2"/>
  <c r="J694" i="2"/>
  <c r="J695" i="2"/>
  <c r="J696" i="2"/>
  <c r="J698" i="2"/>
  <c r="J700" i="2"/>
  <c r="J702" i="2"/>
  <c r="J704" i="2"/>
  <c r="J707" i="2"/>
  <c r="J709" i="2"/>
  <c r="J710" i="2"/>
  <c r="J712" i="2"/>
  <c r="J713" i="2"/>
  <c r="J714" i="2"/>
  <c r="J715" i="2"/>
  <c r="J716" i="2"/>
  <c r="J717" i="2"/>
  <c r="J719" i="2"/>
  <c r="J720" i="2"/>
  <c r="J721" i="2"/>
  <c r="J722" i="2"/>
  <c r="J724" i="2"/>
  <c r="J726" i="2"/>
  <c r="J727" i="2"/>
  <c r="J729" i="2"/>
  <c r="J731" i="2"/>
  <c r="J733" i="2"/>
  <c r="J735" i="2"/>
  <c r="L738" i="2"/>
  <c r="L739" i="2"/>
  <c r="J741" i="2"/>
  <c r="J743" i="2"/>
  <c r="J744" i="2"/>
  <c r="J745" i="2"/>
  <c r="J747" i="2"/>
  <c r="J748" i="2"/>
  <c r="J750" i="2"/>
  <c r="J751" i="2"/>
  <c r="J753" i="2"/>
  <c r="J754" i="2"/>
  <c r="J756" i="2"/>
  <c r="J757" i="2"/>
  <c r="J758" i="2"/>
  <c r="L504" i="2"/>
  <c r="L505" i="2"/>
  <c r="L506" i="2"/>
  <c r="L507" i="2"/>
  <c r="L508" i="2"/>
  <c r="L509" i="2"/>
  <c r="L510" i="2"/>
  <c r="L511" i="2"/>
  <c r="L513" i="2"/>
  <c r="L514" i="2"/>
  <c r="L515" i="2"/>
  <c r="L516" i="2"/>
  <c r="L517" i="2"/>
  <c r="L518" i="2"/>
  <c r="L520" i="2"/>
  <c r="L522" i="2"/>
  <c r="L523" i="2"/>
  <c r="L525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2" i="2"/>
  <c r="L544" i="2"/>
  <c r="L545" i="2"/>
  <c r="L546" i="2"/>
  <c r="L547" i="2"/>
  <c r="L548" i="2"/>
  <c r="L549" i="2"/>
  <c r="L551" i="2"/>
  <c r="L553" i="2"/>
  <c r="L554" i="2"/>
  <c r="L556" i="2"/>
  <c r="L558" i="2"/>
  <c r="L560" i="2"/>
  <c r="L561" i="2"/>
  <c r="L563" i="2"/>
  <c r="L564" i="2"/>
  <c r="L565" i="2"/>
  <c r="L566" i="2"/>
  <c r="L567" i="2"/>
  <c r="L568" i="2"/>
  <c r="L569" i="2"/>
  <c r="L571" i="2"/>
  <c r="L572" i="2"/>
  <c r="L573" i="2"/>
  <c r="L574" i="2"/>
  <c r="L575" i="2"/>
  <c r="L576" i="2"/>
  <c r="L577" i="2"/>
  <c r="L579" i="2"/>
  <c r="L580" i="2"/>
  <c r="L582" i="2"/>
  <c r="L583" i="2"/>
  <c r="L585" i="2"/>
  <c r="L586" i="2"/>
  <c r="L588" i="2"/>
  <c r="L589" i="2"/>
  <c r="L591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10" i="2"/>
  <c r="L611" i="2"/>
  <c r="L612" i="2"/>
  <c r="L614" i="2"/>
  <c r="L615" i="2"/>
  <c r="L616" i="2"/>
  <c r="L617" i="2"/>
  <c r="L618" i="2"/>
  <c r="L620" i="2"/>
  <c r="L622" i="2"/>
  <c r="L624" i="2"/>
  <c r="L626" i="2"/>
  <c r="L628" i="2"/>
  <c r="L629" i="2"/>
  <c r="L631" i="2"/>
  <c r="L633" i="2"/>
  <c r="L635" i="2"/>
  <c r="L636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6" i="2"/>
  <c r="L657" i="2"/>
  <c r="L658" i="2"/>
  <c r="L660" i="2"/>
  <c r="L661" i="2"/>
  <c r="L663" i="2"/>
  <c r="L664" i="2"/>
  <c r="L665" i="2"/>
  <c r="L666" i="2"/>
  <c r="L667" i="2"/>
  <c r="L668" i="2"/>
  <c r="L669" i="2"/>
  <c r="L670" i="2"/>
  <c r="L671" i="2"/>
  <c r="L672" i="2"/>
  <c r="L674" i="2"/>
  <c r="L675" i="2"/>
  <c r="L676" i="2"/>
  <c r="L677" i="2"/>
  <c r="L679" i="2"/>
  <c r="L680" i="2"/>
  <c r="L681" i="2"/>
  <c r="L682" i="2"/>
  <c r="L683" i="2"/>
  <c r="L684" i="2"/>
  <c r="L685" i="2"/>
  <c r="L686" i="2"/>
  <c r="L687" i="2"/>
  <c r="L689" i="2"/>
  <c r="L691" i="2"/>
  <c r="L693" i="2"/>
  <c r="L694" i="2"/>
  <c r="L695" i="2"/>
  <c r="L696" i="2"/>
  <c r="L697" i="2"/>
  <c r="L698" i="2"/>
  <c r="L699" i="2"/>
  <c r="L700" i="2"/>
  <c r="L702" i="2"/>
  <c r="L704" i="2"/>
  <c r="L705" i="2"/>
  <c r="L707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4" i="2"/>
  <c r="L726" i="2"/>
  <c r="L727" i="2"/>
  <c r="L729" i="2"/>
  <c r="L731" i="2"/>
  <c r="L733" i="2"/>
  <c r="L734" i="2"/>
  <c r="L735" i="2"/>
  <c r="L736" i="2"/>
  <c r="L741" i="2"/>
  <c r="L742" i="2"/>
  <c r="L743" i="2"/>
  <c r="L744" i="2"/>
  <c r="L745" i="2"/>
  <c r="L747" i="2"/>
  <c r="L748" i="2"/>
  <c r="L749" i="2"/>
  <c r="L750" i="2"/>
  <c r="L751" i="2"/>
  <c r="L753" i="2"/>
  <c r="L754" i="2"/>
  <c r="L756" i="2"/>
  <c r="L757" i="2"/>
  <c r="L758" i="2"/>
  <c r="C760" i="2"/>
  <c r="C762" i="2"/>
  <c r="C763" i="2"/>
  <c r="C765" i="2"/>
  <c r="C766" i="2"/>
  <c r="C770" i="2"/>
  <c r="C782" i="2"/>
  <c r="C786" i="2"/>
  <c r="C788" i="2"/>
  <c r="C790" i="2"/>
  <c r="C791" i="2"/>
  <c r="C793" i="2"/>
  <c r="C798" i="2"/>
  <c r="C800" i="2"/>
  <c r="C805" i="2"/>
  <c r="C807" i="2"/>
  <c r="C809" i="2"/>
  <c r="C813" i="2"/>
  <c r="C815" i="2"/>
  <c r="C819" i="2"/>
  <c r="C823" i="2"/>
  <c r="C825" i="2"/>
  <c r="C827" i="2"/>
  <c r="C838" i="2"/>
  <c r="C840" i="2"/>
  <c r="C841" i="2"/>
  <c r="C843" i="2"/>
  <c r="C845" i="2"/>
  <c r="C847" i="2"/>
  <c r="C852" i="2"/>
  <c r="C854" i="2"/>
  <c r="C856" i="2"/>
  <c r="C858" i="2"/>
  <c r="C863" i="2"/>
  <c r="C865" i="2"/>
  <c r="C867" i="2"/>
  <c r="C868" i="2"/>
  <c r="C872" i="2"/>
  <c r="C876" i="2"/>
  <c r="C878" i="2"/>
  <c r="C879" i="2"/>
  <c r="C881" i="2"/>
  <c r="C883" i="2"/>
  <c r="C884" i="2"/>
  <c r="C886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J848" i="2" s="1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J869" i="2" s="1"/>
  <c r="I870" i="2"/>
  <c r="I871" i="2"/>
  <c r="I872" i="2"/>
  <c r="I873" i="2"/>
  <c r="I874" i="2"/>
  <c r="I875" i="2"/>
  <c r="I876" i="2"/>
  <c r="I877" i="2"/>
  <c r="J877" i="2" s="1"/>
  <c r="I878" i="2"/>
  <c r="I879" i="2"/>
  <c r="I880" i="2"/>
  <c r="I881" i="2"/>
  <c r="I882" i="2"/>
  <c r="I883" i="2"/>
  <c r="I884" i="2"/>
  <c r="I885" i="2"/>
  <c r="I886" i="2"/>
  <c r="I887" i="2"/>
  <c r="J760" i="2"/>
  <c r="J761" i="2"/>
  <c r="J763" i="2"/>
  <c r="J764" i="2"/>
  <c r="J766" i="2"/>
  <c r="J767" i="2"/>
  <c r="J768" i="2"/>
  <c r="J770" i="2"/>
  <c r="J771" i="2"/>
  <c r="J772" i="2"/>
  <c r="J773" i="2"/>
  <c r="J774" i="2"/>
  <c r="J775" i="2"/>
  <c r="J776" i="2"/>
  <c r="J777" i="2"/>
  <c r="J778" i="2"/>
  <c r="J779" i="2"/>
  <c r="J780" i="2"/>
  <c r="J782" i="2"/>
  <c r="J783" i="2"/>
  <c r="J784" i="2"/>
  <c r="J786" i="2"/>
  <c r="J788" i="2"/>
  <c r="J789" i="2"/>
  <c r="J791" i="2"/>
  <c r="J793" i="2"/>
  <c r="J794" i="2"/>
  <c r="J795" i="2"/>
  <c r="J796" i="2"/>
  <c r="J798" i="2"/>
  <c r="J800" i="2"/>
  <c r="J801" i="2"/>
  <c r="J802" i="2"/>
  <c r="J803" i="2"/>
  <c r="J805" i="2"/>
  <c r="J807" i="2"/>
  <c r="J809" i="2"/>
  <c r="J810" i="2"/>
  <c r="J811" i="2"/>
  <c r="J813" i="2"/>
  <c r="J815" i="2"/>
  <c r="J816" i="2"/>
  <c r="J817" i="2"/>
  <c r="J819" i="2"/>
  <c r="J820" i="2"/>
  <c r="J821" i="2"/>
  <c r="J823" i="2"/>
  <c r="J825" i="2"/>
  <c r="J827" i="2"/>
  <c r="J828" i="2"/>
  <c r="J829" i="2"/>
  <c r="J830" i="2"/>
  <c r="J831" i="2"/>
  <c r="J832" i="2"/>
  <c r="J833" i="2"/>
  <c r="J834" i="2"/>
  <c r="J835" i="2"/>
  <c r="J836" i="2"/>
  <c r="J838" i="2"/>
  <c r="J839" i="2"/>
  <c r="J841" i="2"/>
  <c r="J843" i="2"/>
  <c r="J845" i="2"/>
  <c r="J847" i="2"/>
  <c r="J849" i="2"/>
  <c r="J850" i="2"/>
  <c r="J852" i="2"/>
  <c r="J854" i="2"/>
  <c r="J856" i="2"/>
  <c r="J858" i="2"/>
  <c r="J859" i="2"/>
  <c r="J860" i="2"/>
  <c r="J861" i="2"/>
  <c r="J863" i="2"/>
  <c r="J865" i="2"/>
  <c r="J866" i="2"/>
  <c r="J868" i="2"/>
  <c r="J870" i="2"/>
  <c r="J872" i="2"/>
  <c r="J873" i="2"/>
  <c r="J874" i="2"/>
  <c r="J876" i="2"/>
  <c r="J879" i="2"/>
  <c r="J881" i="2"/>
  <c r="J882" i="2"/>
  <c r="J884" i="2"/>
  <c r="J886" i="2"/>
  <c r="L760" i="2"/>
  <c r="L761" i="2"/>
  <c r="L762" i="2"/>
  <c r="L763" i="2"/>
  <c r="L764" i="2"/>
  <c r="L765" i="2"/>
  <c r="L766" i="2"/>
  <c r="L767" i="2"/>
  <c r="L768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6" i="2"/>
  <c r="L788" i="2"/>
  <c r="L789" i="2"/>
  <c r="L791" i="2"/>
  <c r="L793" i="2"/>
  <c r="L794" i="2"/>
  <c r="L795" i="2"/>
  <c r="L796" i="2"/>
  <c r="L798" i="2"/>
  <c r="L799" i="2"/>
  <c r="L800" i="2"/>
  <c r="L801" i="2"/>
  <c r="L802" i="2"/>
  <c r="L803" i="2"/>
  <c r="L805" i="2"/>
  <c r="L807" i="2"/>
  <c r="L808" i="2"/>
  <c r="L809" i="2"/>
  <c r="L810" i="2"/>
  <c r="L811" i="2"/>
  <c r="L813" i="2"/>
  <c r="L815" i="2"/>
  <c r="L816" i="2"/>
  <c r="L817" i="2"/>
  <c r="L819" i="2"/>
  <c r="L820" i="2"/>
  <c r="L821" i="2"/>
  <c r="L823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3" i="2"/>
  <c r="L844" i="2"/>
  <c r="L845" i="2"/>
  <c r="L847" i="2"/>
  <c r="L848" i="2"/>
  <c r="L849" i="2"/>
  <c r="L850" i="2"/>
  <c r="L852" i="2"/>
  <c r="L853" i="2"/>
  <c r="L854" i="2"/>
  <c r="L856" i="2"/>
  <c r="L857" i="2"/>
  <c r="L858" i="2"/>
  <c r="L859" i="2"/>
  <c r="L860" i="2"/>
  <c r="L861" i="2"/>
  <c r="L863" i="2"/>
  <c r="L865" i="2"/>
  <c r="L866" i="2"/>
  <c r="L868" i="2"/>
  <c r="L869" i="2"/>
  <c r="L870" i="2"/>
  <c r="L871" i="2"/>
  <c r="L872" i="2"/>
  <c r="L873" i="2"/>
  <c r="L874" i="2"/>
  <c r="L876" i="2"/>
  <c r="L877" i="2"/>
  <c r="L879" i="2"/>
  <c r="L881" i="2"/>
  <c r="L882" i="2"/>
  <c r="L884" i="2"/>
  <c r="L886" i="2"/>
  <c r="L887" i="2"/>
  <c r="C888" i="2"/>
  <c r="C890" i="2"/>
  <c r="C891" i="2"/>
  <c r="C893" i="2"/>
  <c r="C895" i="2"/>
  <c r="C897" i="2"/>
  <c r="C899" i="2"/>
  <c r="C900" i="2"/>
  <c r="C902" i="2"/>
  <c r="C903" i="2"/>
  <c r="C916" i="2"/>
  <c r="C918" i="2"/>
  <c r="C922" i="2"/>
  <c r="C924" i="2"/>
  <c r="C926" i="2"/>
  <c r="C930" i="2"/>
  <c r="C934" i="2"/>
  <c r="C936" i="2"/>
  <c r="C938" i="2"/>
  <c r="C942" i="2"/>
  <c r="C944" i="2"/>
  <c r="C946" i="2"/>
  <c r="C947" i="2"/>
  <c r="C949" i="2"/>
  <c r="C950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J888" i="2"/>
  <c r="J889" i="2"/>
  <c r="J891" i="2"/>
  <c r="J893" i="2"/>
  <c r="J895" i="2"/>
  <c r="J897" i="2"/>
  <c r="J898" i="2"/>
  <c r="J900" i="2"/>
  <c r="J901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6" i="2"/>
  <c r="J918" i="2"/>
  <c r="J919" i="2"/>
  <c r="J920" i="2"/>
  <c r="J922" i="2"/>
  <c r="J924" i="2"/>
  <c r="J926" i="2"/>
  <c r="J927" i="2"/>
  <c r="J928" i="2"/>
  <c r="J930" i="2"/>
  <c r="J931" i="2"/>
  <c r="J932" i="2"/>
  <c r="J934" i="2"/>
  <c r="J936" i="2"/>
  <c r="J938" i="2"/>
  <c r="J939" i="2"/>
  <c r="J940" i="2"/>
  <c r="J942" i="2"/>
  <c r="J944" i="2"/>
  <c r="J945" i="2"/>
  <c r="J947" i="2"/>
  <c r="J948" i="2"/>
  <c r="J950" i="2"/>
  <c r="J951" i="2"/>
  <c r="L888" i="2"/>
  <c r="L889" i="2"/>
  <c r="L891" i="2"/>
  <c r="L892" i="2"/>
  <c r="L893" i="2"/>
  <c r="L894" i="2"/>
  <c r="L895" i="2"/>
  <c r="L897" i="2"/>
  <c r="L898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8" i="2"/>
  <c r="L919" i="2"/>
  <c r="L920" i="2"/>
  <c r="L921" i="2"/>
  <c r="L922" i="2"/>
  <c r="L924" i="2"/>
  <c r="L926" i="2"/>
  <c r="L927" i="2"/>
  <c r="L928" i="2"/>
  <c r="L930" i="2"/>
  <c r="L931" i="2"/>
  <c r="L932" i="2"/>
  <c r="L934" i="2"/>
  <c r="L936" i="2"/>
  <c r="L938" i="2"/>
  <c r="L939" i="2"/>
  <c r="L940" i="2"/>
  <c r="L942" i="2"/>
  <c r="L944" i="2"/>
  <c r="L945" i="2"/>
  <c r="L947" i="2"/>
  <c r="L948" i="2"/>
  <c r="L950" i="2"/>
  <c r="L951" i="2"/>
  <c r="C955" i="2"/>
  <c r="C957" i="2"/>
  <c r="C958" i="2"/>
  <c r="C960" i="2"/>
  <c r="C961" i="2"/>
  <c r="C974" i="2"/>
  <c r="C976" i="2"/>
  <c r="C978" i="2"/>
  <c r="C980" i="2"/>
  <c r="C982" i="2"/>
  <c r="C983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J981" i="2" s="1"/>
  <c r="I982" i="2"/>
  <c r="I983" i="2"/>
  <c r="J952" i="2"/>
  <c r="J953" i="2"/>
  <c r="J955" i="2"/>
  <c r="J956" i="2"/>
  <c r="J958" i="2"/>
  <c r="J959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4" i="2"/>
  <c r="J976" i="2"/>
  <c r="J978" i="2"/>
  <c r="J980" i="2"/>
  <c r="J983" i="2"/>
  <c r="L952" i="2"/>
  <c r="L953" i="2"/>
  <c r="L955" i="2"/>
  <c r="L956" i="2"/>
  <c r="L957" i="2"/>
  <c r="L958" i="2"/>
  <c r="L959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6" i="2"/>
  <c r="L978" i="2"/>
  <c r="L980" i="2"/>
  <c r="L981" i="2"/>
  <c r="L983" i="2"/>
  <c r="C985" i="2"/>
  <c r="C991" i="2"/>
  <c r="C993" i="2"/>
  <c r="C999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J985" i="2"/>
  <c r="J986" i="2"/>
  <c r="J987" i="2"/>
  <c r="J988" i="2"/>
  <c r="J989" i="2"/>
  <c r="J991" i="2"/>
  <c r="J993" i="2"/>
  <c r="J994" i="2"/>
  <c r="J995" i="2"/>
  <c r="J996" i="2"/>
  <c r="J997" i="2"/>
  <c r="J999" i="2"/>
  <c r="L985" i="2"/>
  <c r="L986" i="2"/>
  <c r="L987" i="2"/>
  <c r="L988" i="2"/>
  <c r="L989" i="2"/>
  <c r="L991" i="2"/>
  <c r="L993" i="2"/>
  <c r="L994" i="2"/>
  <c r="L995" i="2"/>
  <c r="L996" i="2"/>
  <c r="L997" i="2"/>
  <c r="L999" i="2"/>
  <c r="C1003" i="2"/>
  <c r="C1005" i="2"/>
  <c r="C3020" i="2"/>
  <c r="E1000" i="2"/>
  <c r="E1001" i="2"/>
  <c r="E1002" i="2"/>
  <c r="E1003" i="2"/>
  <c r="E1004" i="2"/>
  <c r="E1005" i="2"/>
  <c r="E1006" i="2"/>
  <c r="E3020" i="2"/>
  <c r="F1000" i="2"/>
  <c r="F1001" i="2"/>
  <c r="F1002" i="2"/>
  <c r="F1003" i="2"/>
  <c r="F1004" i="2"/>
  <c r="F1005" i="2"/>
  <c r="F1006" i="2"/>
  <c r="F3020" i="2"/>
  <c r="I1000" i="2"/>
  <c r="I1001" i="2"/>
  <c r="I1002" i="2"/>
  <c r="I1003" i="2"/>
  <c r="I1004" i="2"/>
  <c r="I1005" i="2"/>
  <c r="I1006" i="2"/>
  <c r="I3020" i="2"/>
  <c r="J1000" i="2"/>
  <c r="J1001" i="2"/>
  <c r="J1003" i="2"/>
  <c r="J1005" i="2"/>
  <c r="J3020" i="2"/>
  <c r="L1000" i="2"/>
  <c r="L1001" i="2"/>
  <c r="L1003" i="2"/>
  <c r="L1005" i="2"/>
  <c r="L3020" i="2"/>
  <c r="C3021" i="2"/>
  <c r="C3022" i="2"/>
  <c r="C3023" i="2"/>
  <c r="C3024" i="2"/>
  <c r="E3021" i="2"/>
  <c r="E3022" i="2"/>
  <c r="E3023" i="2"/>
  <c r="E3024" i="2"/>
  <c r="F3021" i="2"/>
  <c r="F3022" i="2"/>
  <c r="F3023" i="2"/>
  <c r="F3024" i="2"/>
  <c r="I3021" i="2"/>
  <c r="I3022" i="2"/>
  <c r="I3023" i="2"/>
  <c r="I3024" i="2"/>
  <c r="J3021" i="2"/>
  <c r="J3022" i="2"/>
  <c r="J3023" i="2"/>
  <c r="J3024" i="2"/>
  <c r="L3021" i="2"/>
  <c r="L3022" i="2"/>
  <c r="L3023" i="2"/>
  <c r="L3024" i="2"/>
  <c r="C3025" i="2"/>
  <c r="C3026" i="2"/>
  <c r="E3025" i="2"/>
  <c r="E3026" i="2"/>
  <c r="F3025" i="2"/>
  <c r="F3026" i="2"/>
  <c r="I3025" i="2"/>
  <c r="I3026" i="2"/>
  <c r="J3025" i="2"/>
  <c r="J3026" i="2"/>
  <c r="L3025" i="2"/>
  <c r="L3026" i="2"/>
  <c r="C3027" i="2"/>
  <c r="E3027" i="2"/>
  <c r="F3027" i="2"/>
  <c r="I3027" i="2"/>
  <c r="J3027" i="2"/>
  <c r="L3027" i="2"/>
  <c r="J83" i="11" l="1"/>
  <c r="J85" i="11"/>
  <c r="J87" i="11"/>
  <c r="B619" i="13" l="1"/>
  <c r="B620" i="13"/>
  <c r="B621" i="13"/>
  <c r="B622" i="13"/>
  <c r="B623" i="13"/>
  <c r="B608" i="13" l="1"/>
  <c r="B609" i="13"/>
  <c r="B610" i="13"/>
  <c r="B611" i="13"/>
  <c r="B612" i="13"/>
  <c r="B613" i="13"/>
  <c r="B614" i="13"/>
  <c r="B615" i="13"/>
  <c r="B616" i="13"/>
  <c r="B617" i="13"/>
  <c r="B618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418" i="13" l="1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413" i="13"/>
  <c r="B414" i="13"/>
  <c r="B415" i="13"/>
  <c r="B416" i="13"/>
  <c r="B417" i="13"/>
  <c r="A7" i="2" l="1"/>
  <c r="B7" i="2"/>
  <c r="C7" i="2"/>
  <c r="B205" i="13" l="1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A8" i="11" l="1"/>
  <c r="B8" i="11"/>
  <c r="C8" i="11"/>
  <c r="A10" i="11"/>
  <c r="A11" i="11" s="1"/>
  <c r="B10" i="11"/>
  <c r="B11" i="11" s="1"/>
  <c r="C10" i="11"/>
  <c r="C11" i="11" s="1"/>
  <c r="A12" i="11"/>
  <c r="B12" i="11"/>
  <c r="C12" i="11"/>
  <c r="A14" i="11"/>
  <c r="B14" i="11"/>
  <c r="C14" i="11"/>
  <c r="A16" i="11"/>
  <c r="B16" i="11"/>
  <c r="C16" i="11"/>
  <c r="A18" i="11"/>
  <c r="B18" i="11"/>
  <c r="C18" i="11"/>
  <c r="A20" i="11"/>
  <c r="A21" i="11" s="1"/>
  <c r="B20" i="11"/>
  <c r="B21" i="11" s="1"/>
  <c r="C20" i="11"/>
  <c r="C21" i="11" s="1"/>
  <c r="A22" i="11"/>
  <c r="B22" i="11"/>
  <c r="C22" i="11"/>
  <c r="A24" i="11"/>
  <c r="B24" i="11"/>
  <c r="C24" i="11"/>
  <c r="A26" i="11"/>
  <c r="B26" i="11"/>
  <c r="C26" i="11"/>
  <c r="A27" i="11"/>
  <c r="B27" i="11"/>
  <c r="C27" i="11"/>
  <c r="A29" i="11"/>
  <c r="B29" i="11"/>
  <c r="C29" i="11"/>
  <c r="A31" i="11"/>
  <c r="B31" i="11"/>
  <c r="C31" i="11"/>
  <c r="A33" i="11"/>
  <c r="B33" i="11"/>
  <c r="C33" i="11"/>
  <c r="A35" i="11"/>
  <c r="B35" i="11"/>
  <c r="C35" i="11"/>
  <c r="A36" i="11"/>
  <c r="B36" i="11"/>
  <c r="C36" i="11"/>
  <c r="A38" i="11"/>
  <c r="B38" i="11"/>
  <c r="C38" i="11"/>
  <c r="A40" i="11"/>
  <c r="B40" i="11"/>
  <c r="C40" i="11"/>
  <c r="A42" i="11"/>
  <c r="B42" i="11"/>
  <c r="C42" i="11"/>
  <c r="A44" i="11"/>
  <c r="B44" i="11"/>
  <c r="C44" i="11"/>
  <c r="A45" i="11"/>
  <c r="B45" i="11"/>
  <c r="C45" i="11"/>
  <c r="A47" i="11"/>
  <c r="B47" i="11"/>
  <c r="C47" i="11"/>
  <c r="A49" i="11"/>
  <c r="B49" i="11"/>
  <c r="C49" i="11"/>
  <c r="A51" i="11"/>
  <c r="B51" i="11"/>
  <c r="C51" i="11"/>
  <c r="A53" i="11"/>
  <c r="B53" i="11"/>
  <c r="C53" i="11"/>
  <c r="A55" i="11"/>
  <c r="B55" i="11"/>
  <c r="C55" i="11"/>
  <c r="A56" i="11"/>
  <c r="B56" i="11"/>
  <c r="C56" i="11"/>
  <c r="A58" i="11"/>
  <c r="A59" i="11" s="1"/>
  <c r="A60" i="11" s="1"/>
  <c r="B58" i="11"/>
  <c r="B59" i="11" s="1"/>
  <c r="B60" i="11" s="1"/>
  <c r="C58" i="11"/>
  <c r="C59" i="11" s="1"/>
  <c r="C60" i="11" s="1"/>
  <c r="A61" i="11"/>
  <c r="B61" i="11"/>
  <c r="C61" i="11"/>
  <c r="A63" i="11"/>
  <c r="B63" i="11"/>
  <c r="C63" i="11"/>
  <c r="A65" i="11"/>
  <c r="B65" i="11"/>
  <c r="C65" i="11"/>
  <c r="A67" i="11"/>
  <c r="B67" i="11"/>
  <c r="C67" i="11"/>
  <c r="A69" i="11"/>
  <c r="B69" i="11"/>
  <c r="C69" i="11"/>
  <c r="A70" i="11"/>
  <c r="B70" i="11"/>
  <c r="C70" i="11"/>
  <c r="A72" i="11"/>
  <c r="B72" i="11"/>
  <c r="C72" i="11"/>
  <c r="A74" i="11"/>
  <c r="B74" i="11"/>
  <c r="C74" i="11"/>
  <c r="A76" i="11"/>
  <c r="B76" i="11"/>
  <c r="C76" i="11"/>
  <c r="A77" i="11"/>
  <c r="B77" i="11"/>
  <c r="C77" i="11"/>
  <c r="A79" i="11"/>
  <c r="A80" i="11" s="1"/>
  <c r="A81" i="11" s="1"/>
  <c r="A82" i="11" s="1"/>
  <c r="B79" i="11"/>
  <c r="B80" i="11" s="1"/>
  <c r="B81" i="11" s="1"/>
  <c r="B82" i="11" s="1"/>
  <c r="C79" i="11"/>
  <c r="C80" i="11" s="1"/>
  <c r="C81" i="11" s="1"/>
  <c r="C82" i="11" s="1"/>
  <c r="A83" i="11"/>
  <c r="B83" i="11"/>
  <c r="C83" i="11"/>
  <c r="A85" i="11"/>
  <c r="B85" i="11"/>
  <c r="C85" i="11"/>
  <c r="A90" i="11"/>
  <c r="B90" i="11"/>
  <c r="C90" i="11"/>
  <c r="A92" i="11"/>
  <c r="A93" i="11" s="1"/>
  <c r="B92" i="11"/>
  <c r="C92" i="11"/>
  <c r="C93" i="11" s="1"/>
  <c r="A94" i="11"/>
  <c r="B94" i="11"/>
  <c r="C94" i="11"/>
  <c r="A96" i="11"/>
  <c r="B96" i="11"/>
  <c r="C96" i="11"/>
  <c r="A98" i="11"/>
  <c r="B98" i="11"/>
  <c r="C98" i="11"/>
  <c r="A99" i="11"/>
  <c r="B99" i="11"/>
  <c r="C99" i="11"/>
  <c r="A101" i="11"/>
  <c r="B101" i="11"/>
  <c r="C101" i="11"/>
  <c r="A103" i="11"/>
  <c r="B103" i="11"/>
  <c r="C103" i="11"/>
  <c r="A105" i="11"/>
  <c r="B105" i="11"/>
  <c r="C105" i="11"/>
  <c r="A107" i="11"/>
  <c r="A108" i="11" s="1"/>
  <c r="B107" i="11"/>
  <c r="J107" i="11" s="1"/>
  <c r="C107" i="11"/>
  <c r="C108" i="11" s="1"/>
  <c r="A109" i="11"/>
  <c r="B109" i="11"/>
  <c r="C109" i="11"/>
  <c r="A111" i="11"/>
  <c r="B111" i="11"/>
  <c r="C111" i="11"/>
  <c r="A113" i="11"/>
  <c r="B113" i="11"/>
  <c r="C113" i="11"/>
  <c r="A115" i="11"/>
  <c r="B115" i="11"/>
  <c r="C115" i="11"/>
  <c r="A117" i="11"/>
  <c r="B117" i="11"/>
  <c r="C117" i="11"/>
  <c r="A118" i="11"/>
  <c r="B118" i="11"/>
  <c r="C118" i="11"/>
  <c r="A120" i="11"/>
  <c r="B120" i="11"/>
  <c r="C120" i="11"/>
  <c r="A122" i="11"/>
  <c r="B122" i="11"/>
  <c r="C122" i="11"/>
  <c r="A123" i="11"/>
  <c r="B123" i="11"/>
  <c r="C123" i="11"/>
  <c r="A125" i="11"/>
  <c r="B125" i="11"/>
  <c r="C125" i="11"/>
  <c r="A127" i="11"/>
  <c r="B127" i="11"/>
  <c r="C127" i="11"/>
  <c r="A129" i="11"/>
  <c r="B129" i="11"/>
  <c r="C129" i="11"/>
  <c r="A130" i="11"/>
  <c r="B130" i="11"/>
  <c r="C130" i="11"/>
  <c r="B132" i="11"/>
  <c r="A133" i="11"/>
  <c r="B133" i="11"/>
  <c r="C133" i="11"/>
  <c r="A135" i="11"/>
  <c r="B135" i="11"/>
  <c r="C135" i="11"/>
  <c r="A136" i="11"/>
  <c r="B136" i="11"/>
  <c r="C136" i="11"/>
  <c r="A138" i="11"/>
  <c r="B138" i="11"/>
  <c r="C138" i="11"/>
  <c r="A139" i="11"/>
  <c r="B139" i="11"/>
  <c r="C139" i="11"/>
  <c r="A141" i="11"/>
  <c r="B141" i="11"/>
  <c r="C141" i="11"/>
  <c r="A143" i="11"/>
  <c r="A144" i="11" s="1"/>
  <c r="B143" i="11"/>
  <c r="B144" i="11" s="1"/>
  <c r="C143" i="11"/>
  <c r="C144" i="11" s="1"/>
  <c r="A145" i="11"/>
  <c r="B145" i="11"/>
  <c r="C145" i="11"/>
  <c r="A147" i="11"/>
  <c r="B147" i="11"/>
  <c r="C147" i="11"/>
  <c r="A148" i="11"/>
  <c r="B148" i="11"/>
  <c r="C148" i="11"/>
  <c r="A150" i="11"/>
  <c r="B150" i="11"/>
  <c r="C150" i="11"/>
  <c r="A152" i="11"/>
  <c r="B152" i="11"/>
  <c r="C152" i="11"/>
  <c r="A156" i="11"/>
  <c r="B156" i="11"/>
  <c r="C156" i="11"/>
  <c r="A158" i="11"/>
  <c r="B158" i="11"/>
  <c r="C158" i="11"/>
  <c r="A160" i="11"/>
  <c r="B160" i="11"/>
  <c r="C160" i="11"/>
  <c r="A162" i="11"/>
  <c r="B162" i="11"/>
  <c r="C162" i="11"/>
  <c r="A163" i="11"/>
  <c r="B163" i="11"/>
  <c r="C163" i="11"/>
  <c r="A165" i="11"/>
  <c r="B165" i="11"/>
  <c r="C165" i="11"/>
  <c r="A167" i="11"/>
  <c r="B167" i="11"/>
  <c r="C167" i="11"/>
  <c r="A169" i="11"/>
  <c r="B169" i="11"/>
  <c r="C169" i="11"/>
  <c r="A171" i="11"/>
  <c r="B171" i="11"/>
  <c r="C171" i="11"/>
  <c r="A173" i="11"/>
  <c r="B173" i="11"/>
  <c r="C173" i="11"/>
  <c r="A175" i="11"/>
  <c r="B175" i="11"/>
  <c r="C175" i="11"/>
  <c r="A177" i="11"/>
  <c r="B177" i="11"/>
  <c r="C177" i="11"/>
  <c r="A179" i="11"/>
  <c r="B179" i="11"/>
  <c r="C179" i="11"/>
  <c r="A181" i="11"/>
  <c r="B181" i="11"/>
  <c r="C181" i="11"/>
  <c r="A183" i="11"/>
  <c r="B183" i="11"/>
  <c r="C183" i="11"/>
  <c r="A185" i="11"/>
  <c r="B185" i="11"/>
  <c r="C185" i="11"/>
  <c r="A187" i="11"/>
  <c r="A188" i="11" s="1"/>
  <c r="A189" i="11" s="1"/>
  <c r="A190" i="11" s="1"/>
  <c r="B187" i="11"/>
  <c r="B188" i="11" s="1"/>
  <c r="B189" i="11" s="1"/>
  <c r="B190" i="11" s="1"/>
  <c r="C187" i="11"/>
  <c r="C188" i="11" s="1"/>
  <c r="C189" i="11" s="1"/>
  <c r="C190" i="11" s="1"/>
  <c r="A191" i="11"/>
  <c r="B191" i="11"/>
  <c r="C191" i="11"/>
  <c r="A193" i="11"/>
  <c r="A194" i="11" s="1"/>
  <c r="B193" i="11"/>
  <c r="B194" i="11" s="1"/>
  <c r="C193" i="11"/>
  <c r="C194" i="11" s="1"/>
  <c r="A195" i="11"/>
  <c r="B195" i="11"/>
  <c r="C195" i="11"/>
  <c r="A197" i="11"/>
  <c r="B197" i="11"/>
  <c r="C197" i="11"/>
  <c r="A199" i="11"/>
  <c r="A200" i="11" s="1"/>
  <c r="A201" i="11" s="1"/>
  <c r="B199" i="11"/>
  <c r="B200" i="11" s="1"/>
  <c r="B201" i="11" s="1"/>
  <c r="C199" i="11"/>
  <c r="C200" i="11" s="1"/>
  <c r="C201" i="11" s="1"/>
  <c r="A202" i="11"/>
  <c r="B202" i="11"/>
  <c r="C202" i="11"/>
  <c r="A204" i="11"/>
  <c r="B204" i="11"/>
  <c r="C204" i="11"/>
  <c r="A206" i="11"/>
  <c r="B206" i="11"/>
  <c r="C206" i="11"/>
  <c r="A208" i="11"/>
  <c r="B208" i="11"/>
  <c r="C208" i="11"/>
  <c r="A210" i="11"/>
  <c r="B210" i="11"/>
  <c r="C210" i="11"/>
  <c r="A211" i="11"/>
  <c r="B211" i="11"/>
  <c r="C211" i="11"/>
  <c r="A213" i="11"/>
  <c r="B213" i="11"/>
  <c r="C213" i="11"/>
  <c r="A214" i="11"/>
  <c r="B214" i="11"/>
  <c r="C214" i="11"/>
  <c r="A216" i="11"/>
  <c r="B216" i="11"/>
  <c r="C216" i="11"/>
  <c r="A218" i="11"/>
  <c r="B218" i="11"/>
  <c r="C218" i="11"/>
  <c r="A220" i="11"/>
  <c r="B220" i="11"/>
  <c r="C220" i="11"/>
  <c r="A222" i="11"/>
  <c r="B222" i="11"/>
  <c r="C222" i="11"/>
  <c r="A224" i="11"/>
  <c r="B224" i="11"/>
  <c r="C224" i="11"/>
  <c r="A225" i="11"/>
  <c r="B225" i="11"/>
  <c r="C225" i="11"/>
  <c r="A227" i="11"/>
  <c r="B227" i="11"/>
  <c r="C227" i="11"/>
  <c r="A229" i="11"/>
  <c r="B229" i="11"/>
  <c r="C229" i="11"/>
  <c r="A231" i="11"/>
  <c r="B231" i="11"/>
  <c r="C231" i="11"/>
  <c r="A233" i="11"/>
  <c r="B233" i="11"/>
  <c r="C233" i="11"/>
  <c r="A234" i="11"/>
  <c r="B234" i="11"/>
  <c r="C234" i="11"/>
  <c r="A236" i="11"/>
  <c r="B236" i="11"/>
  <c r="C236" i="11"/>
  <c r="A238" i="11"/>
  <c r="B238" i="11"/>
  <c r="C238" i="11"/>
  <c r="A240" i="11"/>
  <c r="B240" i="11"/>
  <c r="C240" i="11"/>
  <c r="A241" i="11"/>
  <c r="B241" i="11"/>
  <c r="C241" i="11"/>
  <c r="A243" i="11"/>
  <c r="B243" i="11"/>
  <c r="C243" i="11"/>
  <c r="A244" i="11"/>
  <c r="B244" i="11"/>
  <c r="C244" i="11"/>
  <c r="A246" i="11"/>
  <c r="B246" i="11"/>
  <c r="C246" i="11"/>
  <c r="A248" i="11"/>
  <c r="B248" i="11"/>
  <c r="C248" i="11"/>
  <c r="A250" i="11"/>
  <c r="B250" i="11"/>
  <c r="C250" i="11"/>
  <c r="A252" i="11"/>
  <c r="B252" i="11"/>
  <c r="C252" i="11"/>
  <c r="A253" i="11"/>
  <c r="B253" i="11"/>
  <c r="C253" i="11"/>
  <c r="A255" i="11"/>
  <c r="B255" i="11"/>
  <c r="C255" i="11"/>
  <c r="A257" i="11"/>
  <c r="B257" i="11"/>
  <c r="C257" i="11"/>
  <c r="A258" i="11"/>
  <c r="B258" i="11"/>
  <c r="C258" i="11"/>
  <c r="A260" i="11"/>
  <c r="A261" i="11" s="1"/>
  <c r="B260" i="11"/>
  <c r="B261" i="11" s="1"/>
  <c r="C260" i="11"/>
  <c r="C261" i="11" s="1"/>
  <c r="A262" i="11"/>
  <c r="B262" i="11"/>
  <c r="C262" i="11"/>
  <c r="A264" i="11"/>
  <c r="B264" i="11"/>
  <c r="C264" i="11"/>
  <c r="A266" i="11"/>
  <c r="B266" i="11"/>
  <c r="C266" i="11"/>
  <c r="A268" i="11"/>
  <c r="B268" i="11"/>
  <c r="C268" i="11"/>
  <c r="A270" i="11"/>
  <c r="A271" i="11" s="1"/>
  <c r="A272" i="11" s="1"/>
  <c r="A273" i="11" s="1"/>
  <c r="B270" i="11"/>
  <c r="B271" i="11" s="1"/>
  <c r="B272" i="11" s="1"/>
  <c r="C270" i="11"/>
  <c r="C271" i="11" s="1"/>
  <c r="C272" i="11" s="1"/>
  <c r="C273" i="11" s="1"/>
  <c r="A274" i="11"/>
  <c r="B274" i="11"/>
  <c r="C274" i="11"/>
  <c r="A276" i="11"/>
  <c r="B276" i="11"/>
  <c r="C276" i="11"/>
  <c r="A278" i="11"/>
  <c r="B278" i="11"/>
  <c r="C278" i="11"/>
  <c r="A280" i="11"/>
  <c r="B280" i="11"/>
  <c r="C280" i="11"/>
  <c r="A281" i="11"/>
  <c r="B281" i="11"/>
  <c r="C281" i="11"/>
  <c r="A283" i="11"/>
  <c r="B283" i="11"/>
  <c r="C283" i="11"/>
  <c r="A285" i="11"/>
  <c r="B285" i="11"/>
  <c r="C285" i="11"/>
  <c r="A287" i="11"/>
  <c r="B287" i="11"/>
  <c r="C287" i="11"/>
  <c r="A288" i="11"/>
  <c r="B288" i="11"/>
  <c r="C288" i="11"/>
  <c r="A290" i="11"/>
  <c r="B290" i="11"/>
  <c r="C290" i="11"/>
  <c r="A292" i="11"/>
  <c r="B292" i="11"/>
  <c r="C292" i="11"/>
  <c r="A294" i="11"/>
  <c r="B294" i="11"/>
  <c r="C294" i="11"/>
  <c r="A296" i="11"/>
  <c r="B296" i="11"/>
  <c r="C296" i="11"/>
  <c r="A298" i="11"/>
  <c r="B298" i="11"/>
  <c r="C298" i="11"/>
  <c r="A300" i="11"/>
  <c r="B300" i="11"/>
  <c r="C300" i="11"/>
  <c r="A302" i="11"/>
  <c r="B302" i="11"/>
  <c r="C302" i="11"/>
  <c r="A304" i="11"/>
  <c r="B304" i="11"/>
  <c r="C304" i="11"/>
  <c r="A306" i="11"/>
  <c r="A307" i="11" s="1"/>
  <c r="A308" i="11" s="1"/>
  <c r="B306" i="11"/>
  <c r="B307" i="11" s="1"/>
  <c r="B308" i="11" s="1"/>
  <c r="C306" i="11"/>
  <c r="C307" i="11" s="1"/>
  <c r="C308" i="11" s="1"/>
  <c r="A309" i="11"/>
  <c r="B309" i="11"/>
  <c r="C309" i="11"/>
  <c r="A311" i="11"/>
  <c r="B311" i="11"/>
  <c r="C311" i="11"/>
  <c r="A313" i="11"/>
  <c r="B313" i="11"/>
  <c r="C313" i="11"/>
  <c r="A315" i="11"/>
  <c r="B315" i="11"/>
  <c r="C315" i="11"/>
  <c r="A317" i="11"/>
  <c r="B317" i="11"/>
  <c r="C317" i="11"/>
  <c r="A319" i="11"/>
  <c r="B319" i="11"/>
  <c r="C319" i="11"/>
  <c r="A322" i="11"/>
  <c r="B322" i="11"/>
  <c r="C322" i="11"/>
  <c r="A324" i="11"/>
  <c r="A325" i="11" s="1"/>
  <c r="B324" i="11"/>
  <c r="B325" i="11" s="1"/>
  <c r="C324" i="11"/>
  <c r="C325" i="11" s="1"/>
  <c r="A326" i="11"/>
  <c r="B326" i="11"/>
  <c r="C326" i="11"/>
  <c r="A328" i="11"/>
  <c r="B328" i="11"/>
  <c r="C328" i="11"/>
  <c r="A330" i="11"/>
  <c r="A331" i="11" s="1"/>
  <c r="B330" i="11"/>
  <c r="B331" i="11" s="1"/>
  <c r="C330" i="11"/>
  <c r="C331" i="11" s="1"/>
  <c r="A332" i="11"/>
  <c r="B332" i="11"/>
  <c r="C332" i="11"/>
  <c r="A334" i="11"/>
  <c r="B334" i="11"/>
  <c r="C334" i="11"/>
  <c r="A335" i="11"/>
  <c r="B335" i="11"/>
  <c r="C335" i="11"/>
  <c r="A337" i="11"/>
  <c r="A338" i="11" s="1"/>
  <c r="B337" i="11"/>
  <c r="B338" i="11" s="1"/>
  <c r="C337" i="11"/>
  <c r="C338" i="11" s="1"/>
  <c r="A339" i="11"/>
  <c r="B339" i="11"/>
  <c r="C339" i="11"/>
  <c r="A341" i="11"/>
  <c r="B341" i="11"/>
  <c r="C341" i="11"/>
  <c r="A343" i="11"/>
  <c r="B343" i="11"/>
  <c r="C343" i="11"/>
  <c r="A344" i="11"/>
  <c r="B344" i="11"/>
  <c r="C344" i="11"/>
  <c r="A346" i="11"/>
  <c r="B346" i="11"/>
  <c r="C346" i="11"/>
  <c r="A348" i="11"/>
  <c r="B348" i="11"/>
  <c r="C348" i="11"/>
  <c r="A350" i="11"/>
  <c r="B350" i="11"/>
  <c r="C350" i="11"/>
  <c r="A352" i="11"/>
  <c r="B352" i="11"/>
  <c r="C352" i="11"/>
  <c r="A353" i="11"/>
  <c r="B353" i="11"/>
  <c r="C353" i="11"/>
  <c r="A355" i="11"/>
  <c r="B355" i="11"/>
  <c r="C355" i="11"/>
  <c r="A357" i="11"/>
  <c r="B357" i="11"/>
  <c r="C357" i="11"/>
  <c r="A359" i="11"/>
  <c r="A360" i="11" s="1"/>
  <c r="A361" i="11" s="1"/>
  <c r="B359" i="11"/>
  <c r="B360" i="11" s="1"/>
  <c r="B361" i="11" s="1"/>
  <c r="J360" i="11" s="1"/>
  <c r="C359" i="11"/>
  <c r="C360" i="11" s="1"/>
  <c r="C361" i="11" s="1"/>
  <c r="A362" i="11"/>
  <c r="B362" i="11"/>
  <c r="C362" i="11"/>
  <c r="A364" i="11"/>
  <c r="A365" i="11" s="1"/>
  <c r="A366" i="11" s="1"/>
  <c r="B364" i="11"/>
  <c r="B365" i="11" s="1"/>
  <c r="B366" i="11" s="1"/>
  <c r="C364" i="11"/>
  <c r="C365" i="11" s="1"/>
  <c r="C366" i="11" s="1"/>
  <c r="A367" i="11"/>
  <c r="B367" i="11"/>
  <c r="C367" i="11"/>
  <c r="A369" i="11"/>
  <c r="A370" i="11" s="1"/>
  <c r="A371" i="11" s="1"/>
  <c r="A372" i="11" s="1"/>
  <c r="A373" i="11" s="1"/>
  <c r="A374" i="11" s="1"/>
  <c r="A375" i="11" s="1"/>
  <c r="B369" i="11"/>
  <c r="B370" i="11" s="1"/>
  <c r="B371" i="11" s="1"/>
  <c r="B372" i="11" s="1"/>
  <c r="B373" i="11" s="1"/>
  <c r="B374" i="11" s="1"/>
  <c r="B375" i="11" s="1"/>
  <c r="C369" i="11"/>
  <c r="C370" i="11" s="1"/>
  <c r="C371" i="11" s="1"/>
  <c r="C372" i="11" s="1"/>
  <c r="C373" i="11" s="1"/>
  <c r="C374" i="11" s="1"/>
  <c r="C375" i="11" s="1"/>
  <c r="A376" i="11"/>
  <c r="B376" i="11"/>
  <c r="C376" i="11"/>
  <c r="A378" i="11"/>
  <c r="B378" i="11"/>
  <c r="C378" i="11"/>
  <c r="A380" i="11"/>
  <c r="B380" i="11"/>
  <c r="C380" i="11"/>
  <c r="A381" i="11"/>
  <c r="B381" i="11"/>
  <c r="C381" i="11"/>
  <c r="A383" i="11"/>
  <c r="B383" i="11"/>
  <c r="C383" i="11"/>
  <c r="A385" i="11"/>
  <c r="B385" i="11"/>
  <c r="C385" i="11"/>
  <c r="A387" i="11"/>
  <c r="B387" i="11"/>
  <c r="C387" i="11"/>
  <c r="A388" i="11"/>
  <c r="B388" i="11"/>
  <c r="C388" i="11"/>
  <c r="A390" i="11"/>
  <c r="B390" i="11"/>
  <c r="C390" i="11"/>
  <c r="A392" i="11"/>
  <c r="B392" i="11"/>
  <c r="C392" i="11"/>
  <c r="A393" i="11"/>
  <c r="B393" i="11"/>
  <c r="C393" i="11"/>
  <c r="A395" i="11"/>
  <c r="B395" i="11"/>
  <c r="C395" i="11"/>
  <c r="A397" i="11"/>
  <c r="B397" i="11"/>
  <c r="C397" i="11"/>
  <c r="A398" i="11"/>
  <c r="B398" i="11"/>
  <c r="C398" i="11"/>
  <c r="A400" i="11"/>
  <c r="B400" i="11"/>
  <c r="C400" i="11"/>
  <c r="A402" i="11"/>
  <c r="B402" i="11"/>
  <c r="C402" i="11"/>
  <c r="A404" i="11"/>
  <c r="B404" i="11"/>
  <c r="C404" i="11"/>
  <c r="A405" i="11"/>
  <c r="B405" i="11"/>
  <c r="C405" i="11"/>
  <c r="A407" i="11"/>
  <c r="B407" i="11"/>
  <c r="C407" i="11"/>
  <c r="A409" i="11"/>
  <c r="B409" i="11"/>
  <c r="C409" i="11"/>
  <c r="A411" i="11"/>
  <c r="B411" i="11"/>
  <c r="C411" i="11"/>
  <c r="A413" i="11"/>
  <c r="B413" i="11"/>
  <c r="C413" i="11"/>
  <c r="A415" i="11"/>
  <c r="B415" i="11"/>
  <c r="C415" i="11"/>
  <c r="A417" i="11"/>
  <c r="B417" i="11"/>
  <c r="C417" i="11"/>
  <c r="A419" i="11"/>
  <c r="B419" i="11"/>
  <c r="C419" i="11"/>
  <c r="A421" i="11"/>
  <c r="B421" i="11"/>
  <c r="C421" i="11"/>
  <c r="A423" i="11"/>
  <c r="B423" i="11"/>
  <c r="C423" i="11"/>
  <c r="A425" i="11"/>
  <c r="B425" i="11"/>
  <c r="C425" i="11"/>
  <c r="A426" i="11"/>
  <c r="B426" i="11"/>
  <c r="C426" i="11"/>
  <c r="A428" i="11"/>
  <c r="B428" i="11"/>
  <c r="C428" i="11"/>
  <c r="A430" i="11"/>
  <c r="B430" i="11"/>
  <c r="C430" i="11"/>
  <c r="A432" i="11"/>
  <c r="A433" i="11" s="1"/>
  <c r="B432" i="11"/>
  <c r="B433" i="11" s="1"/>
  <c r="C432" i="11"/>
  <c r="C433" i="11" s="1"/>
  <c r="A434" i="11"/>
  <c r="B434" i="11"/>
  <c r="C434" i="11"/>
  <c r="A436" i="11"/>
  <c r="B436" i="11"/>
  <c r="C436" i="11"/>
  <c r="A438" i="11"/>
  <c r="B438" i="11"/>
  <c r="C438" i="11"/>
  <c r="A440" i="11"/>
  <c r="B440" i="11"/>
  <c r="C440" i="11"/>
  <c r="A441" i="11"/>
  <c r="B441" i="11"/>
  <c r="C441" i="11"/>
  <c r="A443" i="11"/>
  <c r="A444" i="11" s="1"/>
  <c r="B443" i="11"/>
  <c r="B444" i="11" s="1"/>
  <c r="C443" i="11"/>
  <c r="C444" i="11" s="1"/>
  <c r="A445" i="11"/>
  <c r="B445" i="11"/>
  <c r="C445" i="11"/>
  <c r="A447" i="11"/>
  <c r="B447" i="11"/>
  <c r="C447" i="11"/>
  <c r="A449" i="11"/>
  <c r="B449" i="11"/>
  <c r="C449" i="11"/>
  <c r="A451" i="11"/>
  <c r="B451" i="11"/>
  <c r="C451" i="11"/>
  <c r="A453" i="11"/>
  <c r="B453" i="11"/>
  <c r="C453" i="11"/>
  <c r="A455" i="11"/>
  <c r="B455" i="11"/>
  <c r="C455" i="11"/>
  <c r="A457" i="11"/>
  <c r="B457" i="11"/>
  <c r="C457" i="11"/>
  <c r="A459" i="11"/>
  <c r="B459" i="11"/>
  <c r="C459" i="11"/>
  <c r="A461" i="11"/>
  <c r="A462" i="11" s="1"/>
  <c r="A463" i="11" s="1"/>
  <c r="B461" i="11"/>
  <c r="B462" i="11" s="1"/>
  <c r="B463" i="11" s="1"/>
  <c r="C461" i="11"/>
  <c r="C462" i="11" s="1"/>
  <c r="C463" i="11" s="1"/>
  <c r="A464" i="11"/>
  <c r="B464" i="11"/>
  <c r="C464" i="11"/>
  <c r="A466" i="11"/>
  <c r="A467" i="11" s="1"/>
  <c r="B466" i="11"/>
  <c r="B467" i="11" s="1"/>
  <c r="C466" i="11"/>
  <c r="C467" i="11" s="1"/>
  <c r="A468" i="11"/>
  <c r="B468" i="11"/>
  <c r="C468" i="11"/>
  <c r="A470" i="11"/>
  <c r="B470" i="11"/>
  <c r="C470" i="11"/>
  <c r="A472" i="11"/>
  <c r="B472" i="11"/>
  <c r="C472" i="11"/>
  <c r="A473" i="11"/>
  <c r="B473" i="11"/>
  <c r="C473" i="11"/>
  <c r="A475" i="11"/>
  <c r="A476" i="11" s="1"/>
  <c r="B475" i="11"/>
  <c r="B476" i="11" s="1"/>
  <c r="C475" i="11"/>
  <c r="C476" i="11" s="1"/>
  <c r="A477" i="11"/>
  <c r="B477" i="11"/>
  <c r="C477" i="11"/>
  <c r="A479" i="11"/>
  <c r="A480" i="11" s="1"/>
  <c r="B479" i="11"/>
  <c r="B480" i="11" s="1"/>
  <c r="C479" i="11"/>
  <c r="C480" i="11" s="1"/>
  <c r="A481" i="11"/>
  <c r="B481" i="11"/>
  <c r="C481" i="11"/>
  <c r="A483" i="11"/>
  <c r="A484" i="11" s="1"/>
  <c r="A485" i="11" s="1"/>
  <c r="A486" i="11" s="1"/>
  <c r="A487" i="11" s="1"/>
  <c r="A488" i="11" s="1"/>
  <c r="A489" i="11" s="1"/>
  <c r="B483" i="11"/>
  <c r="B484" i="11" s="1"/>
  <c r="B485" i="11" s="1"/>
  <c r="B486" i="11" s="1"/>
  <c r="B487" i="11" s="1"/>
  <c r="B488" i="11" s="1"/>
  <c r="B489" i="11" s="1"/>
  <c r="C483" i="11"/>
  <c r="C484" i="11" s="1"/>
  <c r="C485" i="11" s="1"/>
  <c r="C486" i="11" s="1"/>
  <c r="C487" i="11" s="1"/>
  <c r="C488" i="11" s="1"/>
  <c r="C489" i="11" s="1"/>
  <c r="A490" i="11"/>
  <c r="B490" i="11"/>
  <c r="C490" i="11"/>
  <c r="A492" i="11"/>
  <c r="B492" i="11"/>
  <c r="C492" i="11"/>
  <c r="A494" i="11"/>
  <c r="B494" i="11"/>
  <c r="C494" i="11"/>
  <c r="A496" i="11"/>
  <c r="B496" i="11"/>
  <c r="C496" i="11"/>
  <c r="A498" i="11"/>
  <c r="A499" i="11" s="1"/>
  <c r="B498" i="11"/>
  <c r="B499" i="11" s="1"/>
  <c r="C498" i="11"/>
  <c r="C499" i="11" s="1"/>
  <c r="A500" i="11"/>
  <c r="B500" i="11"/>
  <c r="C500" i="11"/>
  <c r="A502" i="11"/>
  <c r="A503" i="11" s="1"/>
  <c r="B502" i="11"/>
  <c r="B503" i="11" s="1"/>
  <c r="C502" i="11"/>
  <c r="C503" i="11" s="1"/>
  <c r="A3211" i="11"/>
  <c r="B3211" i="11"/>
  <c r="C3211" i="11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6" i="13"/>
  <c r="L6" i="11"/>
  <c r="L7" i="11"/>
  <c r="L8" i="11"/>
  <c r="L9" i="11"/>
  <c r="L10" i="11"/>
  <c r="L12" i="11"/>
  <c r="L14" i="11"/>
  <c r="L16" i="11"/>
  <c r="L18" i="11"/>
  <c r="L19" i="11"/>
  <c r="L20" i="11"/>
  <c r="L22" i="11"/>
  <c r="L24" i="11"/>
  <c r="L25" i="11"/>
  <c r="L27" i="11"/>
  <c r="L29" i="11"/>
  <c r="L31" i="11"/>
  <c r="L33" i="11"/>
  <c r="L34" i="11"/>
  <c r="L36" i="11"/>
  <c r="L38" i="11"/>
  <c r="L39" i="11"/>
  <c r="L40" i="11"/>
  <c r="L42" i="11"/>
  <c r="L43" i="11"/>
  <c r="L45" i="11"/>
  <c r="L47" i="11"/>
  <c r="L48" i="11"/>
  <c r="L49" i="11"/>
  <c r="L51" i="11"/>
  <c r="L53" i="11"/>
  <c r="L54" i="11"/>
  <c r="L56" i="11"/>
  <c r="L57" i="11"/>
  <c r="L58" i="11"/>
  <c r="L59" i="11"/>
  <c r="L61" i="11"/>
  <c r="L63" i="11"/>
  <c r="L64" i="11"/>
  <c r="L65" i="11"/>
  <c r="L67" i="11"/>
  <c r="L68" i="11"/>
  <c r="L69" i="11"/>
  <c r="L70" i="11"/>
  <c r="L71" i="11"/>
  <c r="L72" i="11"/>
  <c r="L74" i="11"/>
  <c r="L75" i="11"/>
  <c r="L77" i="11"/>
  <c r="L78" i="11"/>
  <c r="L79" i="11"/>
  <c r="L80" i="11"/>
  <c r="L81" i="11"/>
  <c r="L83" i="11"/>
  <c r="L85" i="11"/>
  <c r="L88" i="11"/>
  <c r="L90" i="11"/>
  <c r="L91" i="11"/>
  <c r="L92" i="11"/>
  <c r="L93" i="11"/>
  <c r="L94" i="11"/>
  <c r="L96" i="11"/>
  <c r="L97" i="11"/>
  <c r="L98" i="11"/>
  <c r="L99" i="11"/>
  <c r="L101" i="11"/>
  <c r="L103" i="11"/>
  <c r="L105" i="11"/>
  <c r="L106" i="11"/>
  <c r="L107" i="11"/>
  <c r="L108" i="11"/>
  <c r="L109" i="11"/>
  <c r="L111" i="11"/>
  <c r="L112" i="11"/>
  <c r="L113" i="11"/>
  <c r="L115" i="11"/>
  <c r="L116" i="11"/>
  <c r="L117" i="11"/>
  <c r="L118" i="11"/>
  <c r="L120" i="11"/>
  <c r="L121" i="11"/>
  <c r="L123" i="11"/>
  <c r="L125" i="11"/>
  <c r="L127" i="11"/>
  <c r="L128" i="11"/>
  <c r="L130" i="11"/>
  <c r="L131" i="11"/>
  <c r="L133" i="11"/>
  <c r="L134" i="11"/>
  <c r="L136" i="11"/>
  <c r="L137" i="11"/>
  <c r="L139" i="11"/>
  <c r="L141" i="11"/>
  <c r="L142" i="11"/>
  <c r="L143" i="11"/>
  <c r="L145" i="11"/>
  <c r="L146" i="11"/>
  <c r="L148" i="11"/>
  <c r="L150" i="11"/>
  <c r="L152" i="11"/>
  <c r="L155" i="11"/>
  <c r="L156" i="11"/>
  <c r="L158" i="11"/>
  <c r="L160" i="11"/>
  <c r="L161" i="11"/>
  <c r="L163" i="11"/>
  <c r="L165" i="11"/>
  <c r="L166" i="11"/>
  <c r="L167" i="11"/>
  <c r="L168" i="11"/>
  <c r="L169" i="11"/>
  <c r="L171" i="11"/>
  <c r="L173" i="11"/>
  <c r="L174" i="11"/>
  <c r="L175" i="11"/>
  <c r="L177" i="11"/>
  <c r="L179" i="11"/>
  <c r="L180" i="11"/>
  <c r="L181" i="11"/>
  <c r="L183" i="11"/>
  <c r="L185" i="11"/>
  <c r="L186" i="11"/>
  <c r="L187" i="11"/>
  <c r="L188" i="11"/>
  <c r="L189" i="11"/>
  <c r="L191" i="11"/>
  <c r="L192" i="11"/>
  <c r="L193" i="11"/>
  <c r="L194" i="11"/>
  <c r="L195" i="11"/>
  <c r="L197" i="11"/>
  <c r="L198" i="11"/>
  <c r="L199" i="11"/>
  <c r="L200" i="11"/>
  <c r="L202" i="11"/>
  <c r="L204" i="11"/>
  <c r="L205" i="11"/>
  <c r="L206" i="11"/>
  <c r="L208" i="11"/>
  <c r="L209" i="11"/>
  <c r="L211" i="11"/>
  <c r="L212" i="11"/>
  <c r="L214" i="11"/>
  <c r="L215" i="11"/>
  <c r="L216" i="11"/>
  <c r="L217" i="11"/>
  <c r="L218" i="11"/>
  <c r="L219" i="11"/>
  <c r="L220" i="11"/>
  <c r="L222" i="11"/>
  <c r="L223" i="11"/>
  <c r="L225" i="11"/>
  <c r="L227" i="11"/>
  <c r="L229" i="11"/>
  <c r="L231" i="11"/>
  <c r="L232" i="11"/>
  <c r="L234" i="11"/>
  <c r="L235" i="11"/>
  <c r="L236" i="11"/>
  <c r="L238" i="11"/>
  <c r="L239" i="11"/>
  <c r="L241" i="11"/>
  <c r="L242" i="11"/>
  <c r="L244" i="11"/>
  <c r="L245" i="11"/>
  <c r="L246" i="11"/>
  <c r="L247" i="11"/>
  <c r="L248" i="11"/>
  <c r="L250" i="11"/>
  <c r="L251" i="11"/>
  <c r="L252" i="11"/>
  <c r="L253" i="11"/>
  <c r="L255" i="11"/>
  <c r="L256" i="11"/>
  <c r="L258" i="11"/>
  <c r="L259" i="11"/>
  <c r="L260" i="11"/>
  <c r="L262" i="11"/>
  <c r="L264" i="11"/>
  <c r="L266" i="11"/>
  <c r="L268" i="11"/>
  <c r="L269" i="11"/>
  <c r="L270" i="11"/>
  <c r="L271" i="11"/>
  <c r="L272" i="11"/>
  <c r="L274" i="11"/>
  <c r="L276" i="11"/>
  <c r="L278" i="11"/>
  <c r="L279" i="11"/>
  <c r="L281" i="11"/>
  <c r="L283" i="11"/>
  <c r="L285" i="11"/>
  <c r="L286" i="11"/>
  <c r="L288" i="11"/>
  <c r="L290" i="11"/>
  <c r="L291" i="11"/>
  <c r="L292" i="11"/>
  <c r="L294" i="11"/>
  <c r="L295" i="11"/>
  <c r="L296" i="11"/>
  <c r="L298" i="11"/>
  <c r="L300" i="11"/>
  <c r="L302" i="11"/>
  <c r="L304" i="11"/>
  <c r="L305" i="11"/>
  <c r="L306" i="11"/>
  <c r="L307" i="11"/>
  <c r="L309" i="11"/>
  <c r="L311" i="11"/>
  <c r="L312" i="11"/>
  <c r="L313" i="11"/>
  <c r="L315" i="11"/>
  <c r="L317" i="11"/>
  <c r="L318" i="11"/>
  <c r="L321" i="11"/>
  <c r="L322" i="11"/>
  <c r="L323" i="11"/>
  <c r="L324" i="11"/>
  <c r="L326" i="11"/>
  <c r="L328" i="11"/>
  <c r="L329" i="11"/>
  <c r="L330" i="11"/>
  <c r="L332" i="11"/>
  <c r="L333" i="11"/>
  <c r="L335" i="11"/>
  <c r="L336" i="11"/>
  <c r="L337" i="11"/>
  <c r="L339" i="11"/>
  <c r="L341" i="11"/>
  <c r="L342" i="11"/>
  <c r="L344" i="11"/>
  <c r="L346" i="11"/>
  <c r="L348" i="11"/>
  <c r="L350" i="11"/>
  <c r="L351" i="11"/>
  <c r="L353" i="11"/>
  <c r="L355" i="11"/>
  <c r="L357" i="11"/>
  <c r="L358" i="11"/>
  <c r="L359" i="11"/>
  <c r="L360" i="11"/>
  <c r="L362" i="11"/>
  <c r="L363" i="11"/>
  <c r="L364" i="11"/>
  <c r="L365" i="11"/>
  <c r="L367" i="11"/>
  <c r="L368" i="11"/>
  <c r="L369" i="11"/>
  <c r="L370" i="11"/>
  <c r="L371" i="11"/>
  <c r="L372" i="11"/>
  <c r="L373" i="11"/>
  <c r="L374" i="11"/>
  <c r="L375" i="11"/>
  <c r="L376" i="11"/>
  <c r="L378" i="11"/>
  <c r="L379" i="11"/>
  <c r="L381" i="11"/>
  <c r="L383" i="11"/>
  <c r="L384" i="11"/>
  <c r="L385" i="11"/>
  <c r="L386" i="11"/>
  <c r="L388" i="11"/>
  <c r="L390" i="11"/>
  <c r="L391" i="11"/>
  <c r="L393" i="11"/>
  <c r="L395" i="11"/>
  <c r="L396" i="11"/>
  <c r="L397" i="11"/>
  <c r="L398" i="11"/>
  <c r="L400" i="11"/>
  <c r="L402" i="11"/>
  <c r="L403" i="11"/>
  <c r="L405" i="11"/>
  <c r="L407" i="11"/>
  <c r="L409" i="11"/>
  <c r="L411" i="11"/>
  <c r="L413" i="11"/>
  <c r="L415" i="11"/>
  <c r="L417" i="11"/>
  <c r="L419" i="11"/>
  <c r="L421" i="11"/>
  <c r="L423" i="11"/>
  <c r="L424" i="11"/>
  <c r="L426" i="11"/>
  <c r="L428" i="11"/>
  <c r="L430" i="11"/>
  <c r="L431" i="11"/>
  <c r="L432" i="11"/>
  <c r="L434" i="11"/>
  <c r="L436" i="11"/>
  <c r="L438" i="11"/>
  <c r="L439" i="11"/>
  <c r="L441" i="11"/>
  <c r="L442" i="11"/>
  <c r="L443" i="11"/>
  <c r="L445" i="11"/>
  <c r="L447" i="11"/>
  <c r="L448" i="11"/>
  <c r="L449" i="11"/>
  <c r="L450" i="11"/>
  <c r="L451" i="11"/>
  <c r="L453" i="11"/>
  <c r="L454" i="11"/>
  <c r="L455" i="11"/>
  <c r="L457" i="11"/>
  <c r="L458" i="11"/>
  <c r="L459" i="11"/>
  <c r="L460" i="11"/>
  <c r="L461" i="11"/>
  <c r="L462" i="11"/>
  <c r="L464" i="11"/>
  <c r="L465" i="11"/>
  <c r="L466" i="11"/>
  <c r="L467" i="11"/>
  <c r="L468" i="11"/>
  <c r="L470" i="11"/>
  <c r="L472" i="11"/>
  <c r="L473" i="11"/>
  <c r="L474" i="11"/>
  <c r="L475" i="11"/>
  <c r="L477" i="11"/>
  <c r="L478" i="11"/>
  <c r="L479" i="11"/>
  <c r="L481" i="11"/>
  <c r="L482" i="11"/>
  <c r="L483" i="11"/>
  <c r="L484" i="11"/>
  <c r="L485" i="11"/>
  <c r="L486" i="11"/>
  <c r="L487" i="11"/>
  <c r="L488" i="11"/>
  <c r="L490" i="11"/>
  <c r="L492" i="11"/>
  <c r="L494" i="11"/>
  <c r="L496" i="11"/>
  <c r="L497" i="11"/>
  <c r="L498" i="11"/>
  <c r="L500" i="11"/>
  <c r="L501" i="11"/>
  <c r="L502" i="11"/>
  <c r="L3210" i="11"/>
  <c r="L3211" i="11"/>
  <c r="I6" i="11"/>
  <c r="J6" i="11"/>
  <c r="I7" i="11"/>
  <c r="I8" i="11"/>
  <c r="J8" i="11"/>
  <c r="I9" i="11"/>
  <c r="J9" i="11" s="1"/>
  <c r="I10" i="11"/>
  <c r="J10" i="11"/>
  <c r="I11" i="11"/>
  <c r="I12" i="11"/>
  <c r="J12" i="11"/>
  <c r="I13" i="11"/>
  <c r="I14" i="11"/>
  <c r="J14" i="11"/>
  <c r="I15" i="11"/>
  <c r="I16" i="11"/>
  <c r="J16" i="11"/>
  <c r="I17" i="11"/>
  <c r="I18" i="11"/>
  <c r="J18" i="11"/>
  <c r="I19" i="11"/>
  <c r="J19" i="11" s="1"/>
  <c r="I20" i="11"/>
  <c r="I21" i="11"/>
  <c r="I22" i="11"/>
  <c r="J22" i="11"/>
  <c r="I23" i="11"/>
  <c r="I24" i="11"/>
  <c r="J24" i="11"/>
  <c r="I25" i="11"/>
  <c r="J25" i="11" s="1"/>
  <c r="I26" i="11"/>
  <c r="I27" i="11"/>
  <c r="J27" i="11"/>
  <c r="I28" i="11"/>
  <c r="I29" i="11"/>
  <c r="J29" i="11"/>
  <c r="I30" i="11"/>
  <c r="I31" i="11"/>
  <c r="J31" i="11"/>
  <c r="I32" i="11"/>
  <c r="I33" i="11"/>
  <c r="J33" i="11"/>
  <c r="I34" i="11"/>
  <c r="J34" i="11" s="1"/>
  <c r="I35" i="11"/>
  <c r="I36" i="11"/>
  <c r="J36" i="11"/>
  <c r="I37" i="11"/>
  <c r="I38" i="11"/>
  <c r="J38" i="11"/>
  <c r="I39" i="11"/>
  <c r="I40" i="11"/>
  <c r="J40" i="11"/>
  <c r="I41" i="11"/>
  <c r="I42" i="11"/>
  <c r="J42" i="11"/>
  <c r="I43" i="11"/>
  <c r="J43" i="11" s="1"/>
  <c r="I44" i="11"/>
  <c r="I45" i="11"/>
  <c r="J45" i="11"/>
  <c r="I46" i="11"/>
  <c r="I47" i="11"/>
  <c r="J47" i="11"/>
  <c r="I48" i="11"/>
  <c r="I49" i="11"/>
  <c r="J49" i="11"/>
  <c r="I50" i="11"/>
  <c r="I51" i="11"/>
  <c r="J51" i="11"/>
  <c r="I52" i="11"/>
  <c r="I53" i="11"/>
  <c r="J53" i="11"/>
  <c r="I54" i="11"/>
  <c r="I55" i="11"/>
  <c r="I56" i="11"/>
  <c r="J56" i="11"/>
  <c r="I57" i="11"/>
  <c r="J57" i="11" s="1"/>
  <c r="I58" i="11"/>
  <c r="J58" i="11" s="1"/>
  <c r="I59" i="11"/>
  <c r="J59" i="11"/>
  <c r="I60" i="11"/>
  <c r="I61" i="11"/>
  <c r="J61" i="11"/>
  <c r="I62" i="11"/>
  <c r="I63" i="11"/>
  <c r="J63" i="11"/>
  <c r="I64" i="11"/>
  <c r="I65" i="11"/>
  <c r="J65" i="11"/>
  <c r="I66" i="11"/>
  <c r="I67" i="11"/>
  <c r="J67" i="11"/>
  <c r="I68" i="11"/>
  <c r="J68" i="11" s="1"/>
  <c r="I69" i="11"/>
  <c r="I70" i="11"/>
  <c r="J70" i="11"/>
  <c r="I71" i="11"/>
  <c r="I72" i="11"/>
  <c r="J72" i="11"/>
  <c r="I73" i="11"/>
  <c r="I74" i="11"/>
  <c r="J74" i="11"/>
  <c r="I75" i="11"/>
  <c r="J75" i="11"/>
  <c r="I76" i="11"/>
  <c r="I77" i="11"/>
  <c r="J77" i="11"/>
  <c r="I78" i="11"/>
  <c r="J78" i="11"/>
  <c r="I79" i="11"/>
  <c r="J79" i="11"/>
  <c r="I80" i="11"/>
  <c r="J80" i="11" s="1"/>
  <c r="I81" i="11"/>
  <c r="I82" i="11"/>
  <c r="I83" i="11"/>
  <c r="I84" i="11"/>
  <c r="I85" i="11"/>
  <c r="I86" i="11"/>
  <c r="L87" i="11"/>
  <c r="I88" i="11"/>
  <c r="J88" i="11" s="1"/>
  <c r="I89" i="11"/>
  <c r="I90" i="11"/>
  <c r="J90" i="11"/>
  <c r="I91" i="11"/>
  <c r="J91" i="11"/>
  <c r="I92" i="11"/>
  <c r="J92" i="11" s="1"/>
  <c r="I93" i="11"/>
  <c r="I94" i="11"/>
  <c r="J94" i="11"/>
  <c r="I95" i="11"/>
  <c r="I96" i="11"/>
  <c r="J96" i="11"/>
  <c r="I97" i="11"/>
  <c r="J97" i="11"/>
  <c r="I98" i="11"/>
  <c r="I99" i="11"/>
  <c r="J99" i="11"/>
  <c r="I100" i="11"/>
  <c r="I101" i="11"/>
  <c r="J101" i="11"/>
  <c r="I102" i="11"/>
  <c r="I103" i="11"/>
  <c r="J103" i="11"/>
  <c r="I104" i="11"/>
  <c r="I105" i="11"/>
  <c r="J105" i="11"/>
  <c r="I106" i="11"/>
  <c r="I107" i="11"/>
  <c r="I108" i="11"/>
  <c r="I109" i="11"/>
  <c r="J109" i="11"/>
  <c r="I110" i="11"/>
  <c r="I111" i="11"/>
  <c r="J111" i="11"/>
  <c r="I112" i="11"/>
  <c r="I113" i="11"/>
  <c r="J113" i="11"/>
  <c r="I114" i="11"/>
  <c r="I115" i="11"/>
  <c r="J115" i="11"/>
  <c r="I116" i="11"/>
  <c r="J116" i="11"/>
  <c r="I117" i="11"/>
  <c r="I118" i="11"/>
  <c r="J118" i="11"/>
  <c r="I119" i="11"/>
  <c r="I120" i="11"/>
  <c r="J120" i="11"/>
  <c r="I121" i="11"/>
  <c r="J121" i="11"/>
  <c r="I122" i="11"/>
  <c r="I123" i="11"/>
  <c r="J123" i="11"/>
  <c r="I124" i="11"/>
  <c r="I125" i="11"/>
  <c r="J125" i="11"/>
  <c r="I126" i="11"/>
  <c r="I127" i="11"/>
  <c r="J127" i="11"/>
  <c r="I128" i="11"/>
  <c r="J128" i="11" s="1"/>
  <c r="I129" i="11"/>
  <c r="I130" i="11"/>
  <c r="J130" i="11"/>
  <c r="I131" i="11"/>
  <c r="J131" i="11" s="1"/>
  <c r="I132" i="11"/>
  <c r="I133" i="11"/>
  <c r="J133" i="11"/>
  <c r="I134" i="11"/>
  <c r="J134" i="11" s="1"/>
  <c r="I135" i="11"/>
  <c r="I136" i="11"/>
  <c r="J136" i="11"/>
  <c r="I137" i="11"/>
  <c r="J137" i="11" s="1"/>
  <c r="I138" i="11"/>
  <c r="I139" i="11"/>
  <c r="J139" i="11"/>
  <c r="I140" i="11"/>
  <c r="I141" i="11"/>
  <c r="J141" i="11"/>
  <c r="I142" i="11"/>
  <c r="J142" i="11"/>
  <c r="I143" i="11"/>
  <c r="J143" i="11"/>
  <c r="I144" i="11"/>
  <c r="I145" i="11"/>
  <c r="J145" i="11"/>
  <c r="I146" i="11"/>
  <c r="J146" i="11" s="1"/>
  <c r="I147" i="11"/>
  <c r="I148" i="11"/>
  <c r="J148" i="11"/>
  <c r="I149" i="11"/>
  <c r="I150" i="11"/>
  <c r="J150" i="11"/>
  <c r="I151" i="11"/>
  <c r="I152" i="11"/>
  <c r="J152" i="11"/>
  <c r="I153" i="11"/>
  <c r="I154" i="11"/>
  <c r="I155" i="11"/>
  <c r="I156" i="11"/>
  <c r="J156" i="11"/>
  <c r="I157" i="11"/>
  <c r="I158" i="11"/>
  <c r="J158" i="11"/>
  <c r="I159" i="11"/>
  <c r="I160" i="11"/>
  <c r="J160" i="11"/>
  <c r="I161" i="11"/>
  <c r="J161" i="11" s="1"/>
  <c r="I162" i="11"/>
  <c r="I163" i="11"/>
  <c r="J163" i="11"/>
  <c r="I164" i="11"/>
  <c r="I165" i="11"/>
  <c r="J165" i="11"/>
  <c r="I166" i="11"/>
  <c r="I167" i="11"/>
  <c r="J167" i="11"/>
  <c r="I168" i="11"/>
  <c r="I169" i="11"/>
  <c r="J169" i="11"/>
  <c r="I170" i="11"/>
  <c r="I171" i="11"/>
  <c r="J171" i="11"/>
  <c r="I172" i="11"/>
  <c r="I173" i="11"/>
  <c r="J173" i="11"/>
  <c r="I174" i="11"/>
  <c r="I175" i="11"/>
  <c r="J175" i="11"/>
  <c r="I176" i="11"/>
  <c r="I177" i="11"/>
  <c r="J177" i="11"/>
  <c r="I178" i="11"/>
  <c r="I179" i="11"/>
  <c r="J179" i="11"/>
  <c r="I180" i="11"/>
  <c r="I181" i="11"/>
  <c r="J181" i="11"/>
  <c r="I182" i="11"/>
  <c r="I183" i="11"/>
  <c r="J183" i="11"/>
  <c r="I184" i="11"/>
  <c r="I185" i="11"/>
  <c r="J185" i="11"/>
  <c r="I186" i="11"/>
  <c r="J186" i="11" s="1"/>
  <c r="I187" i="11"/>
  <c r="J187" i="11" s="1"/>
  <c r="I188" i="11"/>
  <c r="J188" i="11"/>
  <c r="I189" i="11"/>
  <c r="I190" i="11"/>
  <c r="I191" i="11"/>
  <c r="J191" i="11"/>
  <c r="I192" i="11"/>
  <c r="J192" i="11"/>
  <c r="I193" i="11"/>
  <c r="I194" i="11"/>
  <c r="I195" i="11"/>
  <c r="J195" i="11"/>
  <c r="I196" i="11"/>
  <c r="I197" i="11"/>
  <c r="J197" i="11"/>
  <c r="I198" i="11"/>
  <c r="J198" i="11"/>
  <c r="I199" i="11"/>
  <c r="J199" i="11"/>
  <c r="I200" i="11"/>
  <c r="J200" i="11"/>
  <c r="I201" i="11"/>
  <c r="I202" i="11"/>
  <c r="J202" i="11"/>
  <c r="I203" i="11"/>
  <c r="I204" i="11"/>
  <c r="J204" i="11"/>
  <c r="I205" i="11"/>
  <c r="I206" i="11"/>
  <c r="J206" i="11"/>
  <c r="I207" i="11"/>
  <c r="I208" i="11"/>
  <c r="J208" i="11"/>
  <c r="I209" i="11"/>
  <c r="J209" i="11" s="1"/>
  <c r="I210" i="11"/>
  <c r="I211" i="11"/>
  <c r="J211" i="11"/>
  <c r="I212" i="11"/>
  <c r="J212" i="11" s="1"/>
  <c r="I213" i="11"/>
  <c r="I214" i="11"/>
  <c r="J214" i="11"/>
  <c r="I215" i="11"/>
  <c r="I216" i="11"/>
  <c r="J216" i="11"/>
  <c r="I217" i="11"/>
  <c r="I218" i="11"/>
  <c r="J218" i="11"/>
  <c r="I219" i="11"/>
  <c r="I220" i="11"/>
  <c r="J220" i="11"/>
  <c r="I221" i="11"/>
  <c r="I222" i="11"/>
  <c r="J222" i="11"/>
  <c r="I223" i="11"/>
  <c r="J223" i="11" s="1"/>
  <c r="I224" i="11"/>
  <c r="I225" i="11"/>
  <c r="J225" i="11"/>
  <c r="I226" i="11"/>
  <c r="I227" i="11"/>
  <c r="J227" i="11"/>
  <c r="I228" i="11"/>
  <c r="I229" i="11"/>
  <c r="J229" i="11"/>
  <c r="I230" i="11"/>
  <c r="I231" i="11"/>
  <c r="J231" i="11"/>
  <c r="I232" i="11"/>
  <c r="J232" i="11" s="1"/>
  <c r="I233" i="11"/>
  <c r="I234" i="11"/>
  <c r="J234" i="11"/>
  <c r="I235" i="11"/>
  <c r="I236" i="11"/>
  <c r="J236" i="11"/>
  <c r="I237" i="11"/>
  <c r="I238" i="11"/>
  <c r="J238" i="11"/>
  <c r="I239" i="11"/>
  <c r="J239" i="11"/>
  <c r="I240" i="11"/>
  <c r="I241" i="11"/>
  <c r="J241" i="11"/>
  <c r="I242" i="11"/>
  <c r="J242" i="11"/>
  <c r="I243" i="11"/>
  <c r="I244" i="11"/>
  <c r="J244" i="11"/>
  <c r="I245" i="11"/>
  <c r="I246" i="11"/>
  <c r="J246" i="11"/>
  <c r="I247" i="11"/>
  <c r="I248" i="11"/>
  <c r="J248" i="11"/>
  <c r="I249" i="11"/>
  <c r="I250" i="11"/>
  <c r="J250" i="11"/>
  <c r="I251" i="11"/>
  <c r="J251" i="11" s="1"/>
  <c r="I252" i="11"/>
  <c r="I253" i="11"/>
  <c r="J253" i="11"/>
  <c r="I254" i="11"/>
  <c r="I255" i="11"/>
  <c r="J255" i="11"/>
  <c r="I256" i="11"/>
  <c r="J256" i="11" s="1"/>
  <c r="I257" i="11"/>
  <c r="I258" i="11"/>
  <c r="J258" i="11"/>
  <c r="I259" i="11"/>
  <c r="J259" i="11" s="1"/>
  <c r="I260" i="11"/>
  <c r="J260" i="11"/>
  <c r="I261" i="11"/>
  <c r="I262" i="11"/>
  <c r="J262" i="11"/>
  <c r="I263" i="11"/>
  <c r="I264" i="11"/>
  <c r="J264" i="11"/>
  <c r="I265" i="11"/>
  <c r="I266" i="11"/>
  <c r="J266" i="11"/>
  <c r="I267" i="11"/>
  <c r="I268" i="11"/>
  <c r="J268" i="11"/>
  <c r="I269" i="11"/>
  <c r="J269" i="11"/>
  <c r="I270" i="11"/>
  <c r="J270" i="11"/>
  <c r="I271" i="11"/>
  <c r="J271" i="11"/>
  <c r="I272" i="11"/>
  <c r="J272" i="11"/>
  <c r="I273" i="11"/>
  <c r="I274" i="11"/>
  <c r="J274" i="11"/>
  <c r="I275" i="11"/>
  <c r="I276" i="11"/>
  <c r="J276" i="11"/>
  <c r="I277" i="11"/>
  <c r="I278" i="11"/>
  <c r="J278" i="11"/>
  <c r="I279" i="11"/>
  <c r="J279" i="11" s="1"/>
  <c r="I280" i="11"/>
  <c r="I281" i="11"/>
  <c r="J281" i="11"/>
  <c r="I282" i="11"/>
  <c r="I283" i="11"/>
  <c r="J283" i="11"/>
  <c r="I284" i="11"/>
  <c r="I285" i="11"/>
  <c r="J285" i="11"/>
  <c r="I286" i="11"/>
  <c r="J286" i="11"/>
  <c r="I287" i="11"/>
  <c r="I288" i="11"/>
  <c r="J288" i="11"/>
  <c r="I289" i="11"/>
  <c r="I290" i="11"/>
  <c r="J290" i="11"/>
  <c r="I291" i="11"/>
  <c r="I292" i="11"/>
  <c r="J292" i="11"/>
  <c r="I293" i="11"/>
  <c r="I294" i="11"/>
  <c r="J294" i="11"/>
  <c r="I295" i="11"/>
  <c r="I296" i="11"/>
  <c r="J296" i="11"/>
  <c r="I297" i="11"/>
  <c r="I298" i="11"/>
  <c r="J298" i="11"/>
  <c r="I299" i="11"/>
  <c r="I300" i="11"/>
  <c r="J300" i="11"/>
  <c r="I301" i="11"/>
  <c r="I302" i="11"/>
  <c r="J302" i="11"/>
  <c r="I303" i="11"/>
  <c r="I304" i="11"/>
  <c r="J304" i="11"/>
  <c r="I305" i="11"/>
  <c r="J305" i="11"/>
  <c r="I306" i="11"/>
  <c r="J306" i="11"/>
  <c r="I307" i="11"/>
  <c r="J307" i="11" s="1"/>
  <c r="I308" i="11"/>
  <c r="I309" i="11"/>
  <c r="J309" i="11"/>
  <c r="I310" i="11"/>
  <c r="I311" i="11"/>
  <c r="J311" i="11"/>
  <c r="I312" i="11"/>
  <c r="I313" i="11"/>
  <c r="J313" i="11"/>
  <c r="I314" i="11"/>
  <c r="I315" i="11"/>
  <c r="J315" i="11"/>
  <c r="I316" i="11"/>
  <c r="I317" i="11"/>
  <c r="J317" i="11"/>
  <c r="I318" i="11"/>
  <c r="J318" i="11"/>
  <c r="I319" i="11"/>
  <c r="I320" i="11"/>
  <c r="I321" i="11"/>
  <c r="I322" i="11"/>
  <c r="J322" i="11"/>
  <c r="I323" i="11"/>
  <c r="J323" i="11" s="1"/>
  <c r="I324" i="11"/>
  <c r="I325" i="11"/>
  <c r="I326" i="11"/>
  <c r="J326" i="11"/>
  <c r="I327" i="11"/>
  <c r="I328" i="11"/>
  <c r="J328" i="11"/>
  <c r="I329" i="11"/>
  <c r="J329" i="11"/>
  <c r="I330" i="11"/>
  <c r="I331" i="11"/>
  <c r="I332" i="11"/>
  <c r="J332" i="11"/>
  <c r="I333" i="11"/>
  <c r="J333" i="11" s="1"/>
  <c r="I334" i="11"/>
  <c r="I335" i="11"/>
  <c r="J335" i="11"/>
  <c r="I336" i="11"/>
  <c r="J336" i="11"/>
  <c r="I337" i="11"/>
  <c r="J337" i="11" s="1"/>
  <c r="I338" i="11"/>
  <c r="I339" i="11"/>
  <c r="J339" i="11"/>
  <c r="I340" i="11"/>
  <c r="I341" i="11"/>
  <c r="J341" i="11"/>
  <c r="I342" i="11"/>
  <c r="J342" i="11" s="1"/>
  <c r="I343" i="11"/>
  <c r="I344" i="11"/>
  <c r="J344" i="11"/>
  <c r="I345" i="11"/>
  <c r="I346" i="11"/>
  <c r="J346" i="11"/>
  <c r="I347" i="11"/>
  <c r="I348" i="11"/>
  <c r="J348" i="11"/>
  <c r="I349" i="11"/>
  <c r="I350" i="11"/>
  <c r="J350" i="11"/>
  <c r="I351" i="11"/>
  <c r="J351" i="11"/>
  <c r="I352" i="11"/>
  <c r="I353" i="11"/>
  <c r="J353" i="11"/>
  <c r="I354" i="11"/>
  <c r="I355" i="11"/>
  <c r="J355" i="11"/>
  <c r="I356" i="11"/>
  <c r="I357" i="11"/>
  <c r="J357" i="11"/>
  <c r="I361" i="11"/>
  <c r="I362" i="11"/>
  <c r="J362" i="11"/>
  <c r="I363" i="11"/>
  <c r="J363" i="11" s="1"/>
  <c r="I364" i="11"/>
  <c r="I365" i="11"/>
  <c r="J365" i="11"/>
  <c r="I366" i="11"/>
  <c r="I367" i="11"/>
  <c r="J367" i="11"/>
  <c r="I368" i="11"/>
  <c r="J368" i="11"/>
  <c r="I369" i="11"/>
  <c r="J369" i="11"/>
  <c r="I370" i="11"/>
  <c r="J370" i="11"/>
  <c r="I371" i="11"/>
  <c r="J371" i="11"/>
  <c r="I372" i="11"/>
  <c r="J372" i="11"/>
  <c r="I373" i="11"/>
  <c r="J373" i="11"/>
  <c r="I374" i="11"/>
  <c r="J374" i="11"/>
  <c r="I375" i="11"/>
  <c r="I376" i="11"/>
  <c r="J376" i="11"/>
  <c r="I377" i="11"/>
  <c r="I378" i="11"/>
  <c r="J378" i="11"/>
  <c r="I379" i="11"/>
  <c r="J379" i="11" s="1"/>
  <c r="I380" i="11"/>
  <c r="I381" i="11"/>
  <c r="J381" i="11"/>
  <c r="I382" i="11"/>
  <c r="I383" i="11"/>
  <c r="J383" i="11"/>
  <c r="I384" i="11"/>
  <c r="I385" i="11"/>
  <c r="J385" i="11"/>
  <c r="I386" i="11"/>
  <c r="J386" i="11"/>
  <c r="I387" i="11"/>
  <c r="I388" i="11"/>
  <c r="J388" i="11"/>
  <c r="I389" i="11"/>
  <c r="I390" i="11"/>
  <c r="J390" i="11"/>
  <c r="I391" i="11"/>
  <c r="J391" i="11"/>
  <c r="I392" i="11"/>
  <c r="I393" i="11"/>
  <c r="J393" i="11"/>
  <c r="I394" i="11"/>
  <c r="I395" i="11"/>
  <c r="J395" i="11"/>
  <c r="I396" i="11"/>
  <c r="J396" i="11"/>
  <c r="I397" i="11"/>
  <c r="I398" i="11"/>
  <c r="J398" i="11"/>
  <c r="I399" i="11"/>
  <c r="I400" i="11"/>
  <c r="J400" i="11"/>
  <c r="I401" i="11"/>
  <c r="I402" i="11"/>
  <c r="J402" i="11"/>
  <c r="I403" i="11"/>
  <c r="J403" i="11"/>
  <c r="I404" i="11"/>
  <c r="I405" i="11"/>
  <c r="J405" i="11"/>
  <c r="I406" i="11"/>
  <c r="I407" i="11"/>
  <c r="J407" i="11"/>
  <c r="I408" i="11"/>
  <c r="I409" i="11"/>
  <c r="J409" i="11"/>
  <c r="I410" i="11"/>
  <c r="I411" i="11"/>
  <c r="J411" i="11"/>
  <c r="I412" i="11"/>
  <c r="I413" i="11"/>
  <c r="J413" i="11"/>
  <c r="I414" i="11"/>
  <c r="I415" i="11"/>
  <c r="J415" i="11"/>
  <c r="I416" i="11"/>
  <c r="I417" i="11"/>
  <c r="J417" i="11"/>
  <c r="I418" i="11"/>
  <c r="I419" i="11"/>
  <c r="J419" i="11"/>
  <c r="I420" i="11"/>
  <c r="I421" i="11"/>
  <c r="J421" i="11"/>
  <c r="I422" i="11"/>
  <c r="I423" i="11"/>
  <c r="J423" i="11"/>
  <c r="I424" i="11"/>
  <c r="J424" i="11" s="1"/>
  <c r="I425" i="11"/>
  <c r="I426" i="11"/>
  <c r="J426" i="11"/>
  <c r="I427" i="11"/>
  <c r="I428" i="11"/>
  <c r="J428" i="11"/>
  <c r="I429" i="11"/>
  <c r="I430" i="11"/>
  <c r="J430" i="11"/>
  <c r="I431" i="11"/>
  <c r="J431" i="11"/>
  <c r="I432" i="11"/>
  <c r="J432" i="11" s="1"/>
  <c r="I433" i="11"/>
  <c r="I434" i="11"/>
  <c r="J434" i="11"/>
  <c r="I435" i="11"/>
  <c r="I436" i="11"/>
  <c r="J436" i="11"/>
  <c r="I437" i="11"/>
  <c r="I438" i="11"/>
  <c r="J438" i="11"/>
  <c r="I439" i="11"/>
  <c r="J439" i="11"/>
  <c r="I440" i="11"/>
  <c r="I441" i="11"/>
  <c r="J441" i="11"/>
  <c r="I442" i="11"/>
  <c r="J442" i="11" s="1"/>
  <c r="I443" i="11"/>
  <c r="J443" i="11" s="1"/>
  <c r="I444" i="11"/>
  <c r="I445" i="11"/>
  <c r="J445" i="11"/>
  <c r="I446" i="11"/>
  <c r="I447" i="11"/>
  <c r="J447" i="11"/>
  <c r="I448" i="11"/>
  <c r="I449" i="11"/>
  <c r="J449" i="11"/>
  <c r="I450" i="11"/>
  <c r="I451" i="11"/>
  <c r="J451" i="11"/>
  <c r="I452" i="11"/>
  <c r="I453" i="11"/>
  <c r="J453" i="11"/>
  <c r="I454" i="11"/>
  <c r="I455" i="11"/>
  <c r="J455" i="11"/>
  <c r="I456" i="11"/>
  <c r="I457" i="11"/>
  <c r="J457" i="11"/>
  <c r="I458" i="11"/>
  <c r="I459" i="11"/>
  <c r="J459" i="11"/>
  <c r="I460" i="11"/>
  <c r="J460" i="11" s="1"/>
  <c r="I461" i="11"/>
  <c r="J461" i="11" s="1"/>
  <c r="I462" i="11"/>
  <c r="I463" i="11"/>
  <c r="I464" i="11"/>
  <c r="J464" i="11"/>
  <c r="I465" i="11"/>
  <c r="J465" i="11"/>
  <c r="I466" i="11"/>
  <c r="J466" i="11"/>
  <c r="I467" i="11"/>
  <c r="I468" i="11"/>
  <c r="J468" i="11"/>
  <c r="I469" i="11"/>
  <c r="I470" i="11"/>
  <c r="J470" i="11"/>
  <c r="I471" i="11"/>
  <c r="I472" i="11"/>
  <c r="J472" i="11"/>
  <c r="I473" i="11"/>
  <c r="J473" i="11"/>
  <c r="I474" i="11"/>
  <c r="J474" i="11"/>
  <c r="I475" i="11"/>
  <c r="J475" i="11"/>
  <c r="I476" i="11"/>
  <c r="I477" i="11"/>
  <c r="J477" i="11"/>
  <c r="I478" i="11"/>
  <c r="J478" i="11" s="1"/>
  <c r="I479" i="11"/>
  <c r="J479" i="11" s="1"/>
  <c r="I480" i="11"/>
  <c r="I481" i="11"/>
  <c r="J481" i="11"/>
  <c r="I482" i="11"/>
  <c r="J482" i="11"/>
  <c r="I483" i="11"/>
  <c r="I484" i="11"/>
  <c r="J484" i="11" s="1"/>
  <c r="I485" i="11"/>
  <c r="I486" i="11"/>
  <c r="J486" i="11"/>
  <c r="I487" i="11"/>
  <c r="J487" i="11"/>
  <c r="I488" i="11"/>
  <c r="J488" i="11"/>
  <c r="I489" i="11"/>
  <c r="I490" i="11"/>
  <c r="J490" i="11"/>
  <c r="I491" i="11"/>
  <c r="I492" i="11"/>
  <c r="J492" i="11"/>
  <c r="I493" i="11"/>
  <c r="I494" i="11"/>
  <c r="J494" i="11"/>
  <c r="I495" i="11"/>
  <c r="I496" i="11"/>
  <c r="J496" i="11"/>
  <c r="I497" i="11"/>
  <c r="J497" i="11" s="1"/>
  <c r="I498" i="11"/>
  <c r="J498" i="11" s="1"/>
  <c r="I499" i="11"/>
  <c r="I500" i="11"/>
  <c r="J500" i="11"/>
  <c r="I501" i="11"/>
  <c r="J501" i="11" s="1"/>
  <c r="I502" i="11"/>
  <c r="J502" i="11"/>
  <c r="I503" i="11"/>
  <c r="I3210" i="11"/>
  <c r="J3210" i="11"/>
  <c r="I3211" i="11"/>
  <c r="J3211" i="11"/>
  <c r="E6" i="11"/>
  <c r="F6" i="11"/>
  <c r="G6" i="11"/>
  <c r="E7" i="11"/>
  <c r="F7" i="11"/>
  <c r="E8" i="11"/>
  <c r="F8" i="11"/>
  <c r="G8" i="11"/>
  <c r="E9" i="11"/>
  <c r="F9" i="11"/>
  <c r="E10" i="11"/>
  <c r="F10" i="11"/>
  <c r="E11" i="11"/>
  <c r="F11" i="11"/>
  <c r="E12" i="11"/>
  <c r="F12" i="11"/>
  <c r="G12" i="11"/>
  <c r="E13" i="11"/>
  <c r="F13" i="11"/>
  <c r="E14" i="11"/>
  <c r="F14" i="11"/>
  <c r="G14" i="11"/>
  <c r="E15" i="11"/>
  <c r="F15" i="11"/>
  <c r="E16" i="11"/>
  <c r="F16" i="11"/>
  <c r="G16" i="11"/>
  <c r="E17" i="11"/>
  <c r="F17" i="11"/>
  <c r="E18" i="11"/>
  <c r="F18" i="11"/>
  <c r="G18" i="11"/>
  <c r="E19" i="11"/>
  <c r="F19" i="11"/>
  <c r="E20" i="11"/>
  <c r="F20" i="11"/>
  <c r="E21" i="11"/>
  <c r="F21" i="11"/>
  <c r="E22" i="11"/>
  <c r="F22" i="11"/>
  <c r="G22" i="11"/>
  <c r="E23" i="11"/>
  <c r="F23" i="11"/>
  <c r="E24" i="11"/>
  <c r="F24" i="11"/>
  <c r="G24" i="11"/>
  <c r="E25" i="11"/>
  <c r="F25" i="11"/>
  <c r="E26" i="11"/>
  <c r="F26" i="11"/>
  <c r="E27" i="11"/>
  <c r="F27" i="11"/>
  <c r="G27" i="11"/>
  <c r="E28" i="11"/>
  <c r="F28" i="11"/>
  <c r="E29" i="11"/>
  <c r="F29" i="11"/>
  <c r="G29" i="11"/>
  <c r="E30" i="11"/>
  <c r="F30" i="11"/>
  <c r="E31" i="11"/>
  <c r="F31" i="11"/>
  <c r="G31" i="11"/>
  <c r="E32" i="11"/>
  <c r="F32" i="11"/>
  <c r="E33" i="11"/>
  <c r="F33" i="11"/>
  <c r="G33" i="11"/>
  <c r="E34" i="11"/>
  <c r="F34" i="11"/>
  <c r="E35" i="11"/>
  <c r="F35" i="11"/>
  <c r="E36" i="11"/>
  <c r="F36" i="11"/>
  <c r="G36" i="11"/>
  <c r="E37" i="11"/>
  <c r="F37" i="11"/>
  <c r="E38" i="11"/>
  <c r="F38" i="11"/>
  <c r="G38" i="11"/>
  <c r="E39" i="11"/>
  <c r="F39" i="11"/>
  <c r="E40" i="11"/>
  <c r="F40" i="11"/>
  <c r="G40" i="11"/>
  <c r="E41" i="11"/>
  <c r="F41" i="11"/>
  <c r="E42" i="11"/>
  <c r="F42" i="11"/>
  <c r="G42" i="11"/>
  <c r="E43" i="11"/>
  <c r="F43" i="11"/>
  <c r="E44" i="11"/>
  <c r="F44" i="11"/>
  <c r="E45" i="11"/>
  <c r="F45" i="11"/>
  <c r="G45" i="11"/>
  <c r="E46" i="11"/>
  <c r="F46" i="11"/>
  <c r="E47" i="11"/>
  <c r="F47" i="11"/>
  <c r="G47" i="11"/>
  <c r="E48" i="11"/>
  <c r="F48" i="11"/>
  <c r="E49" i="11"/>
  <c r="F49" i="11"/>
  <c r="G49" i="11"/>
  <c r="E50" i="11"/>
  <c r="F50" i="11"/>
  <c r="E51" i="11"/>
  <c r="F51" i="11"/>
  <c r="G51" i="11"/>
  <c r="E52" i="11"/>
  <c r="F52" i="11"/>
  <c r="E53" i="11"/>
  <c r="F53" i="11"/>
  <c r="G53" i="11"/>
  <c r="E54" i="11"/>
  <c r="F54" i="11"/>
  <c r="E55" i="11"/>
  <c r="F55" i="11"/>
  <c r="E56" i="11"/>
  <c r="F56" i="11"/>
  <c r="G56" i="11"/>
  <c r="E57" i="11"/>
  <c r="F57" i="11"/>
  <c r="E58" i="11"/>
  <c r="F58" i="11"/>
  <c r="E59" i="11"/>
  <c r="F59" i="11"/>
  <c r="E60" i="11"/>
  <c r="F60" i="11"/>
  <c r="E61" i="11"/>
  <c r="F61" i="11"/>
  <c r="G61" i="11"/>
  <c r="E62" i="11"/>
  <c r="F62" i="11"/>
  <c r="E63" i="11"/>
  <c r="F63" i="11"/>
  <c r="G63" i="11"/>
  <c r="E64" i="11"/>
  <c r="F64" i="11"/>
  <c r="E65" i="11"/>
  <c r="F65" i="11"/>
  <c r="G65" i="11"/>
  <c r="E66" i="11"/>
  <c r="F66" i="11"/>
  <c r="E67" i="11"/>
  <c r="F67" i="11"/>
  <c r="G67" i="11"/>
  <c r="E68" i="11"/>
  <c r="F68" i="11"/>
  <c r="E69" i="11"/>
  <c r="F69" i="11"/>
  <c r="E70" i="11"/>
  <c r="F70" i="11"/>
  <c r="G70" i="11"/>
  <c r="E71" i="11"/>
  <c r="F71" i="11"/>
  <c r="E72" i="11"/>
  <c r="F72" i="11"/>
  <c r="G72" i="11"/>
  <c r="E73" i="11"/>
  <c r="F73" i="11"/>
  <c r="E74" i="11"/>
  <c r="F74" i="11"/>
  <c r="G74" i="11"/>
  <c r="E75" i="11"/>
  <c r="F75" i="11"/>
  <c r="E76" i="11"/>
  <c r="F76" i="11"/>
  <c r="E77" i="11"/>
  <c r="F77" i="11"/>
  <c r="G77" i="11"/>
  <c r="E78" i="11"/>
  <c r="F78" i="11"/>
  <c r="E79" i="11"/>
  <c r="F79" i="11"/>
  <c r="E80" i="11"/>
  <c r="F80" i="11"/>
  <c r="E81" i="11"/>
  <c r="F81" i="11"/>
  <c r="E82" i="11"/>
  <c r="F82" i="11"/>
  <c r="E83" i="11"/>
  <c r="F83" i="11"/>
  <c r="G83" i="11"/>
  <c r="E84" i="11"/>
  <c r="F84" i="11"/>
  <c r="E85" i="11"/>
  <c r="F85" i="11"/>
  <c r="G85" i="11"/>
  <c r="E86" i="11"/>
  <c r="F86" i="11"/>
  <c r="E87" i="11"/>
  <c r="F87" i="11"/>
  <c r="I87" i="11"/>
  <c r="E88" i="11"/>
  <c r="F88" i="11"/>
  <c r="E89" i="11"/>
  <c r="F89" i="11"/>
  <c r="E90" i="11"/>
  <c r="F90" i="11"/>
  <c r="G90" i="11"/>
  <c r="E91" i="11"/>
  <c r="F91" i="11"/>
  <c r="E92" i="11"/>
  <c r="F92" i="11"/>
  <c r="E93" i="11"/>
  <c r="F93" i="11"/>
  <c r="E94" i="11"/>
  <c r="F94" i="11"/>
  <c r="G94" i="11"/>
  <c r="E95" i="11"/>
  <c r="F95" i="11"/>
  <c r="E96" i="11"/>
  <c r="F96" i="11"/>
  <c r="G96" i="11"/>
  <c r="E97" i="11"/>
  <c r="F97" i="11"/>
  <c r="E98" i="11"/>
  <c r="F98" i="11"/>
  <c r="E99" i="11"/>
  <c r="F99" i="11"/>
  <c r="G99" i="11"/>
  <c r="E100" i="11"/>
  <c r="F100" i="11"/>
  <c r="E101" i="11"/>
  <c r="F101" i="11"/>
  <c r="G101" i="11"/>
  <c r="E102" i="11"/>
  <c r="F102" i="11"/>
  <c r="E103" i="11"/>
  <c r="F103" i="11"/>
  <c r="G103" i="11"/>
  <c r="E104" i="11"/>
  <c r="F104" i="11"/>
  <c r="E105" i="11"/>
  <c r="F105" i="11"/>
  <c r="G105" i="11"/>
  <c r="E106" i="11"/>
  <c r="F106" i="11"/>
  <c r="E107" i="11"/>
  <c r="F107" i="11"/>
  <c r="E108" i="11"/>
  <c r="F108" i="11"/>
  <c r="E109" i="11"/>
  <c r="F109" i="11"/>
  <c r="G109" i="11"/>
  <c r="E110" i="11"/>
  <c r="F110" i="11"/>
  <c r="E111" i="11"/>
  <c r="F111" i="11"/>
  <c r="G111" i="11"/>
  <c r="E112" i="11"/>
  <c r="F112" i="11"/>
  <c r="E113" i="11"/>
  <c r="F113" i="11"/>
  <c r="G113" i="11"/>
  <c r="E114" i="11"/>
  <c r="F114" i="11"/>
  <c r="E115" i="11"/>
  <c r="F115" i="11"/>
  <c r="G115" i="11"/>
  <c r="E116" i="11"/>
  <c r="F116" i="11"/>
  <c r="E117" i="11"/>
  <c r="F117" i="11"/>
  <c r="E118" i="11"/>
  <c r="F118" i="11"/>
  <c r="G118" i="11"/>
  <c r="E119" i="11"/>
  <c r="F119" i="11"/>
  <c r="E120" i="11"/>
  <c r="F120" i="11"/>
  <c r="G120" i="11"/>
  <c r="E121" i="11"/>
  <c r="F121" i="11"/>
  <c r="E122" i="11"/>
  <c r="F122" i="11"/>
  <c r="E123" i="11"/>
  <c r="F123" i="11"/>
  <c r="G123" i="11"/>
  <c r="E124" i="11"/>
  <c r="F124" i="11"/>
  <c r="E125" i="11"/>
  <c r="F125" i="11"/>
  <c r="G125" i="11"/>
  <c r="E126" i="11"/>
  <c r="F126" i="11"/>
  <c r="E127" i="11"/>
  <c r="F127" i="11"/>
  <c r="G127" i="11"/>
  <c r="E128" i="11"/>
  <c r="F128" i="11"/>
  <c r="E129" i="11"/>
  <c r="F129" i="11"/>
  <c r="E130" i="11"/>
  <c r="F130" i="11"/>
  <c r="G130" i="11"/>
  <c r="E131" i="11"/>
  <c r="F131" i="11"/>
  <c r="E132" i="11"/>
  <c r="F132" i="11"/>
  <c r="E133" i="11"/>
  <c r="F133" i="11"/>
  <c r="G133" i="11"/>
  <c r="E134" i="11"/>
  <c r="F134" i="11"/>
  <c r="E135" i="11"/>
  <c r="F135" i="11"/>
  <c r="E136" i="11"/>
  <c r="F136" i="11"/>
  <c r="G136" i="11"/>
  <c r="E137" i="11"/>
  <c r="F137" i="11"/>
  <c r="E138" i="11"/>
  <c r="F138" i="11"/>
  <c r="E139" i="11"/>
  <c r="F139" i="11"/>
  <c r="G139" i="11"/>
  <c r="E140" i="11"/>
  <c r="F140" i="11"/>
  <c r="E141" i="11"/>
  <c r="F141" i="11"/>
  <c r="G141" i="11"/>
  <c r="E142" i="11"/>
  <c r="F142" i="11"/>
  <c r="E143" i="11"/>
  <c r="F143" i="11"/>
  <c r="E144" i="11"/>
  <c r="F144" i="11"/>
  <c r="E145" i="11"/>
  <c r="F145" i="11"/>
  <c r="G145" i="11"/>
  <c r="E146" i="11"/>
  <c r="F146" i="11"/>
  <c r="E147" i="11"/>
  <c r="F147" i="11"/>
  <c r="E148" i="11"/>
  <c r="F148" i="11"/>
  <c r="G148" i="11"/>
  <c r="E149" i="11"/>
  <c r="F149" i="11"/>
  <c r="E150" i="11"/>
  <c r="F150" i="11"/>
  <c r="G150" i="11"/>
  <c r="E151" i="11"/>
  <c r="F151" i="11"/>
  <c r="E152" i="11"/>
  <c r="F152" i="11"/>
  <c r="G152" i="11"/>
  <c r="E153" i="11"/>
  <c r="F153" i="11"/>
  <c r="E154" i="11"/>
  <c r="F154" i="11"/>
  <c r="E155" i="11"/>
  <c r="F155" i="11"/>
  <c r="E156" i="11"/>
  <c r="F156" i="11"/>
  <c r="G156" i="11"/>
  <c r="E157" i="11"/>
  <c r="F157" i="11"/>
  <c r="E158" i="11"/>
  <c r="F158" i="11"/>
  <c r="G158" i="11"/>
  <c r="E159" i="11"/>
  <c r="F159" i="11"/>
  <c r="E160" i="11"/>
  <c r="F160" i="11"/>
  <c r="G160" i="11"/>
  <c r="E161" i="11"/>
  <c r="F161" i="11"/>
  <c r="E162" i="11"/>
  <c r="F162" i="11"/>
  <c r="E163" i="11"/>
  <c r="F163" i="11"/>
  <c r="G163" i="11"/>
  <c r="E164" i="11"/>
  <c r="F164" i="11"/>
  <c r="E165" i="11"/>
  <c r="F165" i="11"/>
  <c r="G165" i="11"/>
  <c r="E166" i="11"/>
  <c r="F166" i="11"/>
  <c r="E167" i="11"/>
  <c r="F167" i="11"/>
  <c r="G167" i="11"/>
  <c r="E168" i="11"/>
  <c r="F168" i="11"/>
  <c r="E169" i="11"/>
  <c r="F169" i="11"/>
  <c r="G169" i="11"/>
  <c r="E170" i="11"/>
  <c r="F170" i="11"/>
  <c r="E171" i="11"/>
  <c r="F171" i="11"/>
  <c r="G171" i="11"/>
  <c r="E172" i="11"/>
  <c r="F172" i="11"/>
  <c r="E173" i="11"/>
  <c r="F173" i="11"/>
  <c r="G173" i="11"/>
  <c r="E174" i="11"/>
  <c r="F174" i="11"/>
  <c r="E175" i="11"/>
  <c r="F175" i="11"/>
  <c r="G175" i="11"/>
  <c r="E176" i="11"/>
  <c r="F176" i="11"/>
  <c r="E177" i="11"/>
  <c r="F177" i="11"/>
  <c r="G177" i="11"/>
  <c r="E178" i="11"/>
  <c r="F178" i="11"/>
  <c r="E179" i="11"/>
  <c r="F179" i="11"/>
  <c r="G179" i="11"/>
  <c r="E180" i="11"/>
  <c r="F180" i="11"/>
  <c r="E181" i="11"/>
  <c r="F181" i="11"/>
  <c r="G181" i="11"/>
  <c r="E182" i="11"/>
  <c r="F182" i="11"/>
  <c r="E183" i="11"/>
  <c r="F183" i="11"/>
  <c r="G183" i="11"/>
  <c r="E184" i="11"/>
  <c r="F184" i="11"/>
  <c r="E185" i="11"/>
  <c r="F185" i="11"/>
  <c r="G185" i="11"/>
  <c r="E186" i="11"/>
  <c r="F186" i="11"/>
  <c r="E187" i="11"/>
  <c r="F187" i="11"/>
  <c r="E188" i="11"/>
  <c r="F188" i="11"/>
  <c r="E189" i="11"/>
  <c r="F189" i="11"/>
  <c r="E190" i="11"/>
  <c r="F190" i="11"/>
  <c r="E191" i="11"/>
  <c r="F191" i="11"/>
  <c r="G191" i="11"/>
  <c r="E192" i="11"/>
  <c r="F192" i="11"/>
  <c r="E193" i="11"/>
  <c r="F193" i="11"/>
  <c r="E194" i="11"/>
  <c r="F194" i="11"/>
  <c r="E195" i="11"/>
  <c r="F195" i="11"/>
  <c r="G195" i="11"/>
  <c r="E196" i="11"/>
  <c r="F196" i="11"/>
  <c r="E197" i="11"/>
  <c r="F197" i="11"/>
  <c r="G197" i="11"/>
  <c r="E198" i="11"/>
  <c r="F198" i="11"/>
  <c r="E199" i="11"/>
  <c r="F199" i="11"/>
  <c r="E200" i="11"/>
  <c r="F200" i="11"/>
  <c r="E201" i="11"/>
  <c r="F201" i="11"/>
  <c r="E202" i="11"/>
  <c r="F202" i="11"/>
  <c r="G202" i="11"/>
  <c r="E203" i="11"/>
  <c r="F203" i="11"/>
  <c r="E204" i="11"/>
  <c r="F204" i="11"/>
  <c r="G204" i="11"/>
  <c r="E205" i="11"/>
  <c r="F205" i="11"/>
  <c r="E206" i="11"/>
  <c r="F206" i="11"/>
  <c r="G206" i="11"/>
  <c r="E207" i="11"/>
  <c r="F207" i="11"/>
  <c r="E208" i="11"/>
  <c r="F208" i="11"/>
  <c r="G208" i="11"/>
  <c r="E209" i="11"/>
  <c r="F209" i="11"/>
  <c r="E210" i="11"/>
  <c r="F210" i="11"/>
  <c r="E211" i="11"/>
  <c r="F211" i="11"/>
  <c r="G211" i="11"/>
  <c r="E212" i="11"/>
  <c r="F212" i="11"/>
  <c r="E213" i="11"/>
  <c r="F213" i="11"/>
  <c r="E214" i="11"/>
  <c r="F214" i="11"/>
  <c r="G214" i="11"/>
  <c r="E215" i="11"/>
  <c r="F215" i="11"/>
  <c r="E216" i="11"/>
  <c r="F216" i="11"/>
  <c r="G216" i="11"/>
  <c r="E217" i="11"/>
  <c r="F217" i="11"/>
  <c r="E218" i="11"/>
  <c r="F218" i="11"/>
  <c r="G218" i="11"/>
  <c r="E219" i="11"/>
  <c r="F219" i="11"/>
  <c r="E220" i="11"/>
  <c r="F220" i="11"/>
  <c r="G220" i="11"/>
  <c r="E221" i="11"/>
  <c r="F221" i="11"/>
  <c r="E222" i="11"/>
  <c r="F222" i="11"/>
  <c r="G222" i="11"/>
  <c r="E223" i="11"/>
  <c r="F223" i="11"/>
  <c r="E224" i="11"/>
  <c r="F224" i="11"/>
  <c r="E225" i="11"/>
  <c r="F225" i="11"/>
  <c r="G225" i="11"/>
  <c r="E226" i="11"/>
  <c r="F226" i="11"/>
  <c r="E227" i="11"/>
  <c r="F227" i="11"/>
  <c r="G227" i="11"/>
  <c r="E228" i="11"/>
  <c r="F228" i="11"/>
  <c r="E229" i="11"/>
  <c r="F229" i="11"/>
  <c r="G229" i="11"/>
  <c r="E230" i="11"/>
  <c r="F230" i="11"/>
  <c r="E231" i="11"/>
  <c r="F231" i="11"/>
  <c r="G231" i="11"/>
  <c r="E232" i="11"/>
  <c r="F232" i="11"/>
  <c r="E233" i="11"/>
  <c r="F233" i="11"/>
  <c r="E234" i="11"/>
  <c r="F234" i="11"/>
  <c r="G234" i="11"/>
  <c r="E235" i="11"/>
  <c r="F235" i="11"/>
  <c r="E236" i="11"/>
  <c r="F236" i="11"/>
  <c r="G236" i="11"/>
  <c r="E237" i="11"/>
  <c r="F237" i="11"/>
  <c r="E238" i="11"/>
  <c r="F238" i="11"/>
  <c r="G238" i="11"/>
  <c r="E239" i="11"/>
  <c r="F239" i="11"/>
  <c r="E240" i="11"/>
  <c r="F240" i="11"/>
  <c r="E241" i="11"/>
  <c r="F241" i="11"/>
  <c r="G241" i="11"/>
  <c r="E242" i="11"/>
  <c r="F242" i="11"/>
  <c r="E243" i="11"/>
  <c r="F243" i="11"/>
  <c r="E244" i="11"/>
  <c r="F244" i="11"/>
  <c r="G244" i="11"/>
  <c r="E245" i="11"/>
  <c r="F245" i="11"/>
  <c r="E246" i="11"/>
  <c r="F246" i="11"/>
  <c r="G246" i="11"/>
  <c r="E247" i="11"/>
  <c r="F247" i="11"/>
  <c r="E248" i="11"/>
  <c r="F248" i="11"/>
  <c r="G248" i="11"/>
  <c r="E249" i="11"/>
  <c r="F249" i="11"/>
  <c r="E250" i="11"/>
  <c r="F250" i="11"/>
  <c r="G250" i="11"/>
  <c r="E251" i="11"/>
  <c r="F251" i="11"/>
  <c r="E252" i="11"/>
  <c r="F252" i="11"/>
  <c r="E253" i="11"/>
  <c r="F253" i="11"/>
  <c r="G253" i="11"/>
  <c r="E254" i="11"/>
  <c r="F254" i="11"/>
  <c r="E255" i="11"/>
  <c r="F255" i="11"/>
  <c r="G255" i="11"/>
  <c r="E256" i="11"/>
  <c r="F256" i="11"/>
  <c r="E257" i="11"/>
  <c r="F257" i="11"/>
  <c r="E258" i="11"/>
  <c r="F258" i="11"/>
  <c r="G258" i="11"/>
  <c r="E259" i="11"/>
  <c r="F259" i="11"/>
  <c r="E260" i="11"/>
  <c r="F260" i="11"/>
  <c r="E261" i="11"/>
  <c r="F261" i="11"/>
  <c r="E262" i="11"/>
  <c r="F262" i="11"/>
  <c r="G262" i="11"/>
  <c r="E263" i="11"/>
  <c r="F263" i="11"/>
  <c r="E264" i="11"/>
  <c r="F264" i="11"/>
  <c r="G264" i="11"/>
  <c r="E265" i="11"/>
  <c r="F265" i="11"/>
  <c r="E266" i="11"/>
  <c r="F266" i="11"/>
  <c r="G266" i="11"/>
  <c r="E267" i="11"/>
  <c r="F267" i="11"/>
  <c r="E268" i="11"/>
  <c r="F268" i="11"/>
  <c r="G268" i="11"/>
  <c r="E269" i="11"/>
  <c r="F269" i="11"/>
  <c r="E270" i="11"/>
  <c r="F270" i="11"/>
  <c r="E271" i="11"/>
  <c r="F271" i="11"/>
  <c r="E272" i="11"/>
  <c r="F272" i="11"/>
  <c r="E273" i="11"/>
  <c r="F273" i="11"/>
  <c r="E274" i="11"/>
  <c r="F274" i="11"/>
  <c r="G274" i="11"/>
  <c r="E275" i="11"/>
  <c r="F275" i="11"/>
  <c r="E276" i="11"/>
  <c r="F276" i="11"/>
  <c r="G276" i="11"/>
  <c r="E277" i="11"/>
  <c r="F277" i="11"/>
  <c r="E278" i="11"/>
  <c r="F278" i="11"/>
  <c r="G278" i="11"/>
  <c r="E279" i="11"/>
  <c r="F279" i="11"/>
  <c r="E280" i="11"/>
  <c r="F280" i="11"/>
  <c r="E281" i="11"/>
  <c r="F281" i="11"/>
  <c r="G281" i="11"/>
  <c r="E282" i="11"/>
  <c r="F282" i="11"/>
  <c r="E283" i="11"/>
  <c r="F283" i="11"/>
  <c r="G283" i="11"/>
  <c r="E284" i="11"/>
  <c r="F284" i="11"/>
  <c r="E285" i="11"/>
  <c r="F285" i="11"/>
  <c r="G285" i="11"/>
  <c r="E286" i="11"/>
  <c r="F286" i="11"/>
  <c r="E287" i="11"/>
  <c r="F287" i="11"/>
  <c r="E288" i="11"/>
  <c r="F288" i="11"/>
  <c r="G288" i="11"/>
  <c r="E289" i="11"/>
  <c r="F289" i="11"/>
  <c r="E290" i="11"/>
  <c r="F290" i="11"/>
  <c r="G290" i="11"/>
  <c r="E291" i="11"/>
  <c r="F291" i="11"/>
  <c r="E292" i="11"/>
  <c r="F292" i="11"/>
  <c r="G292" i="11"/>
  <c r="E293" i="11"/>
  <c r="F293" i="11"/>
  <c r="E294" i="11"/>
  <c r="F294" i="11"/>
  <c r="G294" i="11"/>
  <c r="E295" i="11"/>
  <c r="F295" i="11"/>
  <c r="E296" i="11"/>
  <c r="F296" i="11"/>
  <c r="G296" i="11"/>
  <c r="E297" i="11"/>
  <c r="F297" i="11"/>
  <c r="E298" i="11"/>
  <c r="F298" i="11"/>
  <c r="G298" i="11"/>
  <c r="E299" i="11"/>
  <c r="F299" i="11"/>
  <c r="E300" i="11"/>
  <c r="F300" i="11"/>
  <c r="G300" i="11"/>
  <c r="E301" i="11"/>
  <c r="F301" i="11"/>
  <c r="E302" i="11"/>
  <c r="F302" i="11"/>
  <c r="G302" i="11"/>
  <c r="E303" i="11"/>
  <c r="F303" i="11"/>
  <c r="E304" i="11"/>
  <c r="F304" i="11"/>
  <c r="G304" i="11"/>
  <c r="E305" i="11"/>
  <c r="F305" i="11"/>
  <c r="E306" i="11"/>
  <c r="F306" i="11"/>
  <c r="E307" i="11"/>
  <c r="F307" i="11"/>
  <c r="E308" i="11"/>
  <c r="F308" i="11"/>
  <c r="E309" i="11"/>
  <c r="F309" i="11"/>
  <c r="G309" i="11"/>
  <c r="E310" i="11"/>
  <c r="F310" i="11"/>
  <c r="E311" i="11"/>
  <c r="F311" i="11"/>
  <c r="G311" i="11"/>
  <c r="E312" i="11"/>
  <c r="F312" i="11"/>
  <c r="E313" i="11"/>
  <c r="F313" i="11"/>
  <c r="G313" i="11"/>
  <c r="E314" i="11"/>
  <c r="F314" i="11"/>
  <c r="E315" i="11"/>
  <c r="F315" i="11"/>
  <c r="G315" i="11"/>
  <c r="E316" i="11"/>
  <c r="F316" i="11"/>
  <c r="E317" i="11"/>
  <c r="F317" i="11"/>
  <c r="G317" i="11"/>
  <c r="E318" i="11"/>
  <c r="F318" i="11"/>
  <c r="E319" i="11"/>
  <c r="F319" i="11"/>
  <c r="E320" i="11"/>
  <c r="F320" i="11"/>
  <c r="E321" i="11"/>
  <c r="F321" i="11"/>
  <c r="E322" i="11"/>
  <c r="F322" i="11"/>
  <c r="G322" i="11"/>
  <c r="E323" i="11"/>
  <c r="F323" i="11"/>
  <c r="E324" i="11"/>
  <c r="F324" i="11"/>
  <c r="E325" i="11"/>
  <c r="F325" i="11"/>
  <c r="E326" i="11"/>
  <c r="F326" i="11"/>
  <c r="G326" i="11"/>
  <c r="E327" i="11"/>
  <c r="F327" i="11"/>
  <c r="E328" i="11"/>
  <c r="F328" i="11"/>
  <c r="G328" i="11"/>
  <c r="E329" i="11"/>
  <c r="F329" i="11"/>
  <c r="E330" i="11"/>
  <c r="F330" i="11"/>
  <c r="E331" i="11"/>
  <c r="F331" i="11"/>
  <c r="E332" i="11"/>
  <c r="F332" i="11"/>
  <c r="G332" i="11"/>
  <c r="E333" i="11"/>
  <c r="F333" i="11"/>
  <c r="E334" i="11"/>
  <c r="F334" i="11"/>
  <c r="E335" i="11"/>
  <c r="F335" i="11"/>
  <c r="G335" i="11"/>
  <c r="E336" i="11"/>
  <c r="F336" i="11"/>
  <c r="E337" i="11"/>
  <c r="F337" i="11"/>
  <c r="E338" i="11"/>
  <c r="F338" i="11"/>
  <c r="E339" i="11"/>
  <c r="F339" i="11"/>
  <c r="G339" i="11"/>
  <c r="E340" i="11"/>
  <c r="F340" i="11"/>
  <c r="E341" i="11"/>
  <c r="F341" i="11"/>
  <c r="G341" i="11"/>
  <c r="E342" i="11"/>
  <c r="F342" i="11"/>
  <c r="E343" i="11"/>
  <c r="F343" i="11"/>
  <c r="E344" i="11"/>
  <c r="F344" i="11"/>
  <c r="G344" i="11"/>
  <c r="E345" i="11"/>
  <c r="F345" i="11"/>
  <c r="E346" i="11"/>
  <c r="F346" i="11"/>
  <c r="G346" i="11"/>
  <c r="E347" i="11"/>
  <c r="F347" i="11"/>
  <c r="E348" i="11"/>
  <c r="F348" i="11"/>
  <c r="G348" i="11"/>
  <c r="E349" i="11"/>
  <c r="F349" i="11"/>
  <c r="E350" i="11"/>
  <c r="F350" i="11"/>
  <c r="G350" i="11"/>
  <c r="E351" i="11"/>
  <c r="F351" i="11"/>
  <c r="E352" i="11"/>
  <c r="F352" i="11"/>
  <c r="E353" i="11"/>
  <c r="F353" i="11"/>
  <c r="G353" i="11"/>
  <c r="E354" i="11"/>
  <c r="F354" i="11"/>
  <c r="E355" i="11"/>
  <c r="F355" i="11"/>
  <c r="G355" i="11"/>
  <c r="E356" i="11"/>
  <c r="F356" i="11"/>
  <c r="E357" i="11"/>
  <c r="F357" i="11"/>
  <c r="G357" i="11"/>
  <c r="E358" i="11"/>
  <c r="F358" i="11"/>
  <c r="I358" i="11"/>
  <c r="J358" i="11" s="1"/>
  <c r="E359" i="11"/>
  <c r="F359" i="11"/>
  <c r="I359" i="11"/>
  <c r="E360" i="11"/>
  <c r="F360" i="11"/>
  <c r="I360" i="11"/>
  <c r="E361" i="11"/>
  <c r="F361" i="11"/>
  <c r="E362" i="11"/>
  <c r="F362" i="11"/>
  <c r="G362" i="11"/>
  <c r="E363" i="11"/>
  <c r="F363" i="11"/>
  <c r="E364" i="11"/>
  <c r="F364" i="11"/>
  <c r="E365" i="11"/>
  <c r="F365" i="11"/>
  <c r="E366" i="11"/>
  <c r="F366" i="11"/>
  <c r="E367" i="11"/>
  <c r="F367" i="11"/>
  <c r="G367" i="11"/>
  <c r="E368" i="11"/>
  <c r="F368" i="11"/>
  <c r="E369" i="11"/>
  <c r="F369" i="11"/>
  <c r="E370" i="11"/>
  <c r="F370" i="11"/>
  <c r="E371" i="11"/>
  <c r="F371" i="11"/>
  <c r="E372" i="11"/>
  <c r="F372" i="11"/>
  <c r="E373" i="11"/>
  <c r="F373" i="11"/>
  <c r="E374" i="11"/>
  <c r="F374" i="11"/>
  <c r="E375" i="11"/>
  <c r="F375" i="11"/>
  <c r="E376" i="11"/>
  <c r="F376" i="11"/>
  <c r="G376" i="11"/>
  <c r="E377" i="11"/>
  <c r="F377" i="11"/>
  <c r="E378" i="11"/>
  <c r="F378" i="11"/>
  <c r="G378" i="11"/>
  <c r="E379" i="11"/>
  <c r="F379" i="11"/>
  <c r="E380" i="11"/>
  <c r="F380" i="11"/>
  <c r="E381" i="11"/>
  <c r="F381" i="11"/>
  <c r="G381" i="11"/>
  <c r="E382" i="11"/>
  <c r="F382" i="11"/>
  <c r="E383" i="11"/>
  <c r="F383" i="11"/>
  <c r="G383" i="11"/>
  <c r="E384" i="11"/>
  <c r="F384" i="11"/>
  <c r="E385" i="11"/>
  <c r="F385" i="11"/>
  <c r="G385" i="11"/>
  <c r="E386" i="11"/>
  <c r="F386" i="11"/>
  <c r="E387" i="11"/>
  <c r="F387" i="11"/>
  <c r="E388" i="11"/>
  <c r="F388" i="11"/>
  <c r="G388" i="11"/>
  <c r="E389" i="11"/>
  <c r="F389" i="11"/>
  <c r="E390" i="11"/>
  <c r="F390" i="11"/>
  <c r="G390" i="11"/>
  <c r="E391" i="11"/>
  <c r="F391" i="11"/>
  <c r="E392" i="11"/>
  <c r="F392" i="11"/>
  <c r="E393" i="11"/>
  <c r="F393" i="11"/>
  <c r="G393" i="11"/>
  <c r="E394" i="11"/>
  <c r="F394" i="11"/>
  <c r="E395" i="11"/>
  <c r="F395" i="11"/>
  <c r="G395" i="11"/>
  <c r="E396" i="11"/>
  <c r="F396" i="11"/>
  <c r="E397" i="11"/>
  <c r="F397" i="11"/>
  <c r="E398" i="11"/>
  <c r="F398" i="11"/>
  <c r="G398" i="11"/>
  <c r="E399" i="11"/>
  <c r="F399" i="11"/>
  <c r="E400" i="11"/>
  <c r="F400" i="11"/>
  <c r="G400" i="11"/>
  <c r="E401" i="11"/>
  <c r="F401" i="11"/>
  <c r="E402" i="11"/>
  <c r="F402" i="11"/>
  <c r="G402" i="11"/>
  <c r="E403" i="11"/>
  <c r="F403" i="11"/>
  <c r="E404" i="11"/>
  <c r="F404" i="11"/>
  <c r="E405" i="11"/>
  <c r="F405" i="11"/>
  <c r="G405" i="11"/>
  <c r="E406" i="11"/>
  <c r="F406" i="11"/>
  <c r="E407" i="11"/>
  <c r="F407" i="11"/>
  <c r="G407" i="11"/>
  <c r="E408" i="11"/>
  <c r="F408" i="11"/>
  <c r="E409" i="11"/>
  <c r="F409" i="11"/>
  <c r="G409" i="11"/>
  <c r="E410" i="11"/>
  <c r="F410" i="11"/>
  <c r="E411" i="11"/>
  <c r="F411" i="11"/>
  <c r="G411" i="11"/>
  <c r="E412" i="11"/>
  <c r="F412" i="11"/>
  <c r="E413" i="11"/>
  <c r="F413" i="11"/>
  <c r="G413" i="11"/>
  <c r="E414" i="11"/>
  <c r="F414" i="11"/>
  <c r="E415" i="11"/>
  <c r="F415" i="11"/>
  <c r="G415" i="11"/>
  <c r="E416" i="11"/>
  <c r="F416" i="11"/>
  <c r="E417" i="11"/>
  <c r="F417" i="11"/>
  <c r="G417" i="11"/>
  <c r="E418" i="11"/>
  <c r="F418" i="11"/>
  <c r="E419" i="11"/>
  <c r="F419" i="11"/>
  <c r="G419" i="11"/>
  <c r="E420" i="11"/>
  <c r="F420" i="11"/>
  <c r="E421" i="11"/>
  <c r="F421" i="11"/>
  <c r="G421" i="11"/>
  <c r="E422" i="11"/>
  <c r="F422" i="11"/>
  <c r="E423" i="11"/>
  <c r="F423" i="11"/>
  <c r="G423" i="11"/>
  <c r="E424" i="11"/>
  <c r="F424" i="11"/>
  <c r="E425" i="11"/>
  <c r="F425" i="11"/>
  <c r="E426" i="11"/>
  <c r="F426" i="11"/>
  <c r="G426" i="11"/>
  <c r="E427" i="11"/>
  <c r="F427" i="11"/>
  <c r="E428" i="11"/>
  <c r="F428" i="11"/>
  <c r="G428" i="11"/>
  <c r="E429" i="11"/>
  <c r="F429" i="11"/>
  <c r="E430" i="11"/>
  <c r="F430" i="11"/>
  <c r="G430" i="11"/>
  <c r="E431" i="11"/>
  <c r="F431" i="11"/>
  <c r="E432" i="11"/>
  <c r="F432" i="11"/>
  <c r="E433" i="11"/>
  <c r="F433" i="11"/>
  <c r="E434" i="11"/>
  <c r="F434" i="11"/>
  <c r="G434" i="11"/>
  <c r="E435" i="11"/>
  <c r="F435" i="11"/>
  <c r="E436" i="11"/>
  <c r="F436" i="11"/>
  <c r="G436" i="11"/>
  <c r="E437" i="11"/>
  <c r="F437" i="11"/>
  <c r="E438" i="11"/>
  <c r="F438" i="11"/>
  <c r="G438" i="11"/>
  <c r="E439" i="11"/>
  <c r="F439" i="11"/>
  <c r="E440" i="11"/>
  <c r="F440" i="11"/>
  <c r="E441" i="11"/>
  <c r="F441" i="11"/>
  <c r="G441" i="11"/>
  <c r="E442" i="11"/>
  <c r="F442" i="11"/>
  <c r="E443" i="11"/>
  <c r="F443" i="11"/>
  <c r="E444" i="11"/>
  <c r="F444" i="11"/>
  <c r="E445" i="11"/>
  <c r="F445" i="11"/>
  <c r="G445" i="11"/>
  <c r="E446" i="11"/>
  <c r="F446" i="11"/>
  <c r="E447" i="11"/>
  <c r="F447" i="11"/>
  <c r="G447" i="11"/>
  <c r="E448" i="11"/>
  <c r="F448" i="11"/>
  <c r="E449" i="11"/>
  <c r="F449" i="11"/>
  <c r="G449" i="11"/>
  <c r="E450" i="11"/>
  <c r="F450" i="11"/>
  <c r="E451" i="11"/>
  <c r="F451" i="11"/>
  <c r="G451" i="11"/>
  <c r="E452" i="11"/>
  <c r="F452" i="11"/>
  <c r="E453" i="11"/>
  <c r="F453" i="11"/>
  <c r="G453" i="11"/>
  <c r="E454" i="11"/>
  <c r="F454" i="11"/>
  <c r="E455" i="11"/>
  <c r="F455" i="11"/>
  <c r="G455" i="11"/>
  <c r="E456" i="11"/>
  <c r="F456" i="11"/>
  <c r="E457" i="11"/>
  <c r="F457" i="11"/>
  <c r="G457" i="11"/>
  <c r="E458" i="11"/>
  <c r="F458" i="11"/>
  <c r="E459" i="11"/>
  <c r="F459" i="11"/>
  <c r="G459" i="11"/>
  <c r="E460" i="11"/>
  <c r="F460" i="11"/>
  <c r="E461" i="11"/>
  <c r="F461" i="11"/>
  <c r="E462" i="11"/>
  <c r="F462" i="11"/>
  <c r="E463" i="11"/>
  <c r="F463" i="11"/>
  <c r="E464" i="11"/>
  <c r="F464" i="11"/>
  <c r="G464" i="11"/>
  <c r="E465" i="11"/>
  <c r="F465" i="11"/>
  <c r="E466" i="11"/>
  <c r="F466" i="11"/>
  <c r="E467" i="11"/>
  <c r="F467" i="11"/>
  <c r="E468" i="11"/>
  <c r="F468" i="11"/>
  <c r="G468" i="11"/>
  <c r="E469" i="11"/>
  <c r="F469" i="11"/>
  <c r="E470" i="11"/>
  <c r="F470" i="11"/>
  <c r="G470" i="11"/>
  <c r="E471" i="11"/>
  <c r="F471" i="11"/>
  <c r="E472" i="11"/>
  <c r="F472" i="11"/>
  <c r="G472" i="11"/>
  <c r="E473" i="11"/>
  <c r="F473" i="11"/>
  <c r="G473" i="11"/>
  <c r="E474" i="11"/>
  <c r="F474" i="11"/>
  <c r="E475" i="11"/>
  <c r="F475" i="11"/>
  <c r="E476" i="11"/>
  <c r="F476" i="11"/>
  <c r="E477" i="11"/>
  <c r="F477" i="11"/>
  <c r="G477" i="11"/>
  <c r="E478" i="11"/>
  <c r="F478" i="11"/>
  <c r="E479" i="11"/>
  <c r="F479" i="11"/>
  <c r="E480" i="11"/>
  <c r="F480" i="11"/>
  <c r="E481" i="11"/>
  <c r="F481" i="11"/>
  <c r="G481" i="11"/>
  <c r="E482" i="11"/>
  <c r="F482" i="11"/>
  <c r="E483" i="11"/>
  <c r="F483" i="11"/>
  <c r="E484" i="11"/>
  <c r="F484" i="11"/>
  <c r="E485" i="11"/>
  <c r="F485" i="11"/>
  <c r="E486" i="11"/>
  <c r="F486" i="11"/>
  <c r="E487" i="11"/>
  <c r="F487" i="11"/>
  <c r="E488" i="11"/>
  <c r="F488" i="11"/>
  <c r="E489" i="11"/>
  <c r="F489" i="11"/>
  <c r="E490" i="11"/>
  <c r="F490" i="11"/>
  <c r="G490" i="11"/>
  <c r="E491" i="11"/>
  <c r="F491" i="11"/>
  <c r="E492" i="11"/>
  <c r="F492" i="11"/>
  <c r="G492" i="11"/>
  <c r="E493" i="11"/>
  <c r="F493" i="11"/>
  <c r="E494" i="11"/>
  <c r="F494" i="11"/>
  <c r="G494" i="11"/>
  <c r="E495" i="11"/>
  <c r="F495" i="11"/>
  <c r="E496" i="11"/>
  <c r="F496" i="11"/>
  <c r="G496" i="11"/>
  <c r="E497" i="11"/>
  <c r="F497" i="11"/>
  <c r="E498" i="11"/>
  <c r="F498" i="11"/>
  <c r="E499" i="11"/>
  <c r="F499" i="11"/>
  <c r="E500" i="11"/>
  <c r="F500" i="11"/>
  <c r="G500" i="11"/>
  <c r="E501" i="11"/>
  <c r="F501" i="11"/>
  <c r="E502" i="11"/>
  <c r="F502" i="11"/>
  <c r="E503" i="11"/>
  <c r="F503" i="11"/>
  <c r="E3210" i="11"/>
  <c r="F3210" i="11"/>
  <c r="G3210" i="11"/>
  <c r="E3211" i="11"/>
  <c r="F3211" i="11"/>
  <c r="G3211" i="11"/>
  <c r="L7" i="2"/>
  <c r="L8" i="2"/>
  <c r="L9" i="2"/>
  <c r="L10" i="2"/>
  <c r="L11" i="2"/>
  <c r="L13" i="2"/>
  <c r="L15" i="2"/>
  <c r="L16" i="2"/>
  <c r="L17" i="2"/>
  <c r="L18" i="2"/>
  <c r="L19" i="2"/>
  <c r="L20" i="2"/>
  <c r="L21" i="2"/>
  <c r="L22" i="2"/>
  <c r="L23" i="2"/>
  <c r="L25" i="2"/>
  <c r="L27" i="2"/>
  <c r="L29" i="2"/>
  <c r="L31" i="2"/>
  <c r="L32" i="2"/>
  <c r="L34" i="2"/>
  <c r="L36" i="2"/>
  <c r="L39" i="2"/>
  <c r="L41" i="2"/>
  <c r="L42" i="2"/>
  <c r="L44" i="2"/>
  <c r="L46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6" i="2"/>
  <c r="L67" i="2"/>
  <c r="L68" i="2"/>
  <c r="L70" i="2"/>
  <c r="L72" i="2"/>
  <c r="L73" i="2"/>
  <c r="L75" i="2"/>
  <c r="L77" i="2"/>
  <c r="L78" i="2"/>
  <c r="L80" i="2"/>
  <c r="L81" i="2"/>
  <c r="L83" i="2"/>
  <c r="L85" i="2"/>
  <c r="L86" i="2"/>
  <c r="L87" i="2"/>
  <c r="L89" i="2"/>
  <c r="L91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7" i="2"/>
  <c r="L118" i="2"/>
  <c r="L120" i="2"/>
  <c r="L122" i="2"/>
  <c r="L123" i="2"/>
  <c r="L124" i="2"/>
  <c r="L125" i="2"/>
  <c r="L126" i="2"/>
  <c r="L128" i="2"/>
  <c r="L130" i="2"/>
  <c r="L131" i="2"/>
  <c r="L132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8" i="2"/>
  <c r="L159" i="2"/>
  <c r="L161" i="2"/>
  <c r="L162" i="2"/>
  <c r="L164" i="2"/>
  <c r="L165" i="2"/>
  <c r="L166" i="2"/>
  <c r="L167" i="2"/>
  <c r="L168" i="2"/>
  <c r="L170" i="2"/>
  <c r="L172" i="2"/>
  <c r="L174" i="2"/>
  <c r="L175" i="2"/>
  <c r="L177" i="2"/>
  <c r="L179" i="2"/>
  <c r="L180" i="2"/>
  <c r="L182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7" i="2"/>
  <c r="L199" i="2"/>
  <c r="L200" i="2"/>
  <c r="L201" i="2"/>
  <c r="L202" i="2"/>
  <c r="L204" i="2"/>
  <c r="L206" i="2"/>
  <c r="L208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3" i="2"/>
  <c r="L225" i="2"/>
  <c r="L227" i="2"/>
  <c r="L229" i="2"/>
  <c r="L230" i="2"/>
  <c r="L232" i="2"/>
  <c r="L233" i="2"/>
  <c r="L234" i="2"/>
  <c r="L235" i="2"/>
  <c r="L237" i="2"/>
  <c r="L238" i="2"/>
  <c r="L239" i="2"/>
  <c r="L240" i="2"/>
  <c r="L241" i="2"/>
  <c r="L242" i="2"/>
  <c r="L243" i="2"/>
  <c r="L245" i="2"/>
  <c r="L246" i="2"/>
  <c r="L248" i="2"/>
  <c r="L250" i="2"/>
  <c r="L252" i="2"/>
  <c r="L253" i="2"/>
  <c r="L254" i="2"/>
  <c r="L255" i="2"/>
  <c r="L257" i="2"/>
  <c r="L259" i="2"/>
  <c r="L261" i="2"/>
  <c r="L263" i="2"/>
  <c r="L264" i="2"/>
  <c r="L266" i="2"/>
  <c r="L269" i="2"/>
  <c r="L271" i="2"/>
  <c r="L272" i="2"/>
  <c r="L273" i="2"/>
  <c r="L275" i="2"/>
  <c r="L276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3" i="2"/>
  <c r="L305" i="2"/>
  <c r="L307" i="2"/>
  <c r="L308" i="2"/>
  <c r="L310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3" i="2"/>
  <c r="L334" i="2"/>
  <c r="L335" i="2"/>
  <c r="L337" i="2"/>
  <c r="L339" i="2"/>
  <c r="L341" i="2"/>
  <c r="L342" i="2"/>
  <c r="L343" i="2"/>
  <c r="L344" i="2"/>
  <c r="L345" i="2"/>
  <c r="L346" i="2"/>
  <c r="L347" i="2"/>
  <c r="L348" i="2"/>
  <c r="L349" i="2"/>
  <c r="L351" i="2"/>
  <c r="L353" i="2"/>
  <c r="L355" i="2"/>
  <c r="L357" i="2"/>
  <c r="L359" i="2"/>
  <c r="L360" i="2"/>
  <c r="L362" i="2"/>
  <c r="L363" i="2"/>
  <c r="L364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5" i="2"/>
  <c r="L386" i="2"/>
  <c r="L387" i="2"/>
  <c r="L388" i="2"/>
  <c r="L389" i="2"/>
  <c r="L390" i="2"/>
  <c r="L391" i="2"/>
  <c r="L392" i="2"/>
  <c r="L393" i="2"/>
  <c r="L395" i="2"/>
  <c r="L396" i="2"/>
  <c r="L398" i="2"/>
  <c r="L399" i="2"/>
  <c r="L400" i="2"/>
  <c r="L401" i="2"/>
  <c r="L403" i="2"/>
  <c r="L405" i="2"/>
  <c r="L406" i="2"/>
  <c r="L407" i="2"/>
  <c r="L409" i="2"/>
  <c r="L411" i="2"/>
  <c r="L413" i="2"/>
  <c r="L415" i="2"/>
  <c r="L416" i="2"/>
  <c r="L417" i="2"/>
  <c r="L418" i="2"/>
  <c r="L419" i="2"/>
  <c r="L420" i="2"/>
  <c r="L422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2" i="2"/>
  <c r="L444" i="2"/>
  <c r="L446" i="2"/>
  <c r="L448" i="2"/>
  <c r="L449" i="2"/>
  <c r="L450" i="2"/>
  <c r="L451" i="2"/>
  <c r="L452" i="2"/>
  <c r="L454" i="2"/>
  <c r="L455" i="2"/>
  <c r="L456" i="2"/>
  <c r="L458" i="2"/>
  <c r="L460" i="2"/>
  <c r="L462" i="2"/>
  <c r="L463" i="2"/>
  <c r="L464" i="2"/>
  <c r="L465" i="2"/>
  <c r="L466" i="2"/>
  <c r="L467" i="2"/>
  <c r="L468" i="2"/>
  <c r="L469" i="2"/>
  <c r="L470" i="2"/>
  <c r="L472" i="2"/>
  <c r="L473" i="2"/>
  <c r="L475" i="2"/>
  <c r="L476" i="2"/>
  <c r="L478" i="2"/>
  <c r="L480" i="2"/>
  <c r="L481" i="2"/>
  <c r="L482" i="2"/>
  <c r="L483" i="2"/>
  <c r="L484" i="2"/>
  <c r="L485" i="2"/>
  <c r="L486" i="2"/>
  <c r="L487" i="2"/>
  <c r="L489" i="2"/>
  <c r="L491" i="2"/>
  <c r="L492" i="2"/>
  <c r="L493" i="2"/>
  <c r="L495" i="2"/>
  <c r="L497" i="2"/>
  <c r="L498" i="2"/>
  <c r="L499" i="2"/>
  <c r="L500" i="2"/>
  <c r="L501" i="2"/>
  <c r="L502" i="2"/>
  <c r="L503" i="2"/>
  <c r="L3028" i="2"/>
  <c r="L3029" i="2"/>
  <c r="I6" i="2"/>
  <c r="I7" i="2"/>
  <c r="J7" i="2"/>
  <c r="I8" i="2"/>
  <c r="J8" i="2" s="1"/>
  <c r="I9" i="2"/>
  <c r="I10" i="2"/>
  <c r="I11" i="2"/>
  <c r="J11" i="2"/>
  <c r="I12" i="2"/>
  <c r="I13" i="2"/>
  <c r="J13" i="2"/>
  <c r="I14" i="2"/>
  <c r="I15" i="2"/>
  <c r="I16" i="2"/>
  <c r="I17" i="2"/>
  <c r="J17" i="2"/>
  <c r="I18" i="2"/>
  <c r="I19" i="2"/>
  <c r="J19" i="2"/>
  <c r="I20" i="2"/>
  <c r="I21" i="2"/>
  <c r="J21" i="2"/>
  <c r="I22" i="2"/>
  <c r="I23" i="2"/>
  <c r="J23" i="2"/>
  <c r="I24" i="2"/>
  <c r="I25" i="2"/>
  <c r="J25" i="2"/>
  <c r="I26" i="2"/>
  <c r="I27" i="2"/>
  <c r="J27" i="2"/>
  <c r="I28" i="2"/>
  <c r="I29" i="2"/>
  <c r="J29" i="2"/>
  <c r="I30" i="2"/>
  <c r="I31" i="2"/>
  <c r="J31" i="2"/>
  <c r="I32" i="2"/>
  <c r="J32" i="2"/>
  <c r="I33" i="2"/>
  <c r="I34" i="2"/>
  <c r="J34" i="2"/>
  <c r="I35" i="2"/>
  <c r="I36" i="2"/>
  <c r="J36" i="2"/>
  <c r="I37" i="2"/>
  <c r="I38" i="2"/>
  <c r="I39" i="2"/>
  <c r="J39" i="2"/>
  <c r="I40" i="2"/>
  <c r="I41" i="2"/>
  <c r="J41" i="2"/>
  <c r="I42" i="2"/>
  <c r="J42" i="2" s="1"/>
  <c r="I43" i="2"/>
  <c r="I44" i="2"/>
  <c r="J44" i="2"/>
  <c r="I45" i="2"/>
  <c r="I46" i="2"/>
  <c r="J46" i="2"/>
  <c r="I47" i="2"/>
  <c r="I48" i="2"/>
  <c r="J48" i="2"/>
  <c r="I49" i="2"/>
  <c r="J49" i="2" s="1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J64" i="2"/>
  <c r="I65" i="2"/>
  <c r="I66" i="2"/>
  <c r="J66" i="2"/>
  <c r="I67" i="2"/>
  <c r="I68" i="2"/>
  <c r="J68" i="2"/>
  <c r="I69" i="2"/>
  <c r="I70" i="2"/>
  <c r="J70" i="2"/>
  <c r="I71" i="2"/>
  <c r="I72" i="2"/>
  <c r="J72" i="2"/>
  <c r="I73" i="2"/>
  <c r="I74" i="2"/>
  <c r="I75" i="2"/>
  <c r="J75" i="2"/>
  <c r="I76" i="2"/>
  <c r="I77" i="2"/>
  <c r="J77" i="2"/>
  <c r="I78" i="2"/>
  <c r="J78" i="2"/>
  <c r="I79" i="2"/>
  <c r="I80" i="2"/>
  <c r="J80" i="2"/>
  <c r="I81" i="2"/>
  <c r="I82" i="2"/>
  <c r="I83" i="2"/>
  <c r="J83" i="2"/>
  <c r="I84" i="2"/>
  <c r="I85" i="2"/>
  <c r="J85" i="2"/>
  <c r="I86" i="2"/>
  <c r="I87" i="2"/>
  <c r="J87" i="2"/>
  <c r="I88" i="2"/>
  <c r="I89" i="2"/>
  <c r="J89" i="2"/>
  <c r="I90" i="2"/>
  <c r="I91" i="2"/>
  <c r="J91" i="2"/>
  <c r="I92" i="2"/>
  <c r="I93" i="2"/>
  <c r="J93" i="2"/>
  <c r="I94" i="2"/>
  <c r="I95" i="2"/>
  <c r="J95" i="2"/>
  <c r="I96" i="2"/>
  <c r="J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J115" i="2"/>
  <c r="I116" i="2"/>
  <c r="I117" i="2"/>
  <c r="J117" i="2"/>
  <c r="I118" i="2"/>
  <c r="I119" i="2"/>
  <c r="I120" i="2"/>
  <c r="J120" i="2"/>
  <c r="I121" i="2"/>
  <c r="I122" i="2"/>
  <c r="J122" i="2"/>
  <c r="I123" i="2"/>
  <c r="I124" i="2"/>
  <c r="J124" i="2"/>
  <c r="I125" i="2"/>
  <c r="I126" i="2"/>
  <c r="J126" i="2"/>
  <c r="I127" i="2"/>
  <c r="I128" i="2"/>
  <c r="J128" i="2"/>
  <c r="I129" i="2"/>
  <c r="I130" i="2"/>
  <c r="J130" i="2"/>
  <c r="I131" i="2"/>
  <c r="J131" i="2" s="1"/>
  <c r="I132" i="2"/>
  <c r="I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I154" i="2"/>
  <c r="J154" i="2"/>
  <c r="I155" i="2"/>
  <c r="I156" i="2"/>
  <c r="J156" i="2"/>
  <c r="I157" i="2"/>
  <c r="I158" i="2"/>
  <c r="J158" i="2"/>
  <c r="I159" i="2"/>
  <c r="J159" i="2" s="1"/>
  <c r="I160" i="2"/>
  <c r="I161" i="2"/>
  <c r="J161" i="2"/>
  <c r="I162" i="2"/>
  <c r="J162" i="2" s="1"/>
  <c r="I163" i="2"/>
  <c r="I164" i="2"/>
  <c r="J164" i="2"/>
  <c r="I165" i="2"/>
  <c r="I166" i="2"/>
  <c r="J166" i="2"/>
  <c r="I167" i="2"/>
  <c r="J167" i="2"/>
  <c r="I168" i="2"/>
  <c r="I169" i="2"/>
  <c r="I170" i="2"/>
  <c r="J170" i="2"/>
  <c r="I171" i="2"/>
  <c r="I172" i="2"/>
  <c r="J172" i="2"/>
  <c r="I173" i="2"/>
  <c r="I174" i="2"/>
  <c r="J174" i="2"/>
  <c r="I175" i="2"/>
  <c r="J175" i="2"/>
  <c r="I176" i="2"/>
  <c r="I177" i="2"/>
  <c r="J177" i="2"/>
  <c r="I178" i="2"/>
  <c r="I179" i="2"/>
  <c r="J179" i="2"/>
  <c r="I180" i="2"/>
  <c r="J180" i="2"/>
  <c r="I181" i="2"/>
  <c r="I182" i="2"/>
  <c r="J182" i="2"/>
  <c r="I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I194" i="2"/>
  <c r="J194" i="2"/>
  <c r="I195" i="2"/>
  <c r="J195" i="2"/>
  <c r="I196" i="2"/>
  <c r="I197" i="2"/>
  <c r="J197" i="2"/>
  <c r="I198" i="2"/>
  <c r="I199" i="2"/>
  <c r="J199" i="2"/>
  <c r="I200" i="2"/>
  <c r="I201" i="2"/>
  <c r="J201" i="2"/>
  <c r="I202" i="2"/>
  <c r="J202" i="2" s="1"/>
  <c r="I203" i="2"/>
  <c r="I204" i="2"/>
  <c r="J204" i="2"/>
  <c r="I205" i="2"/>
  <c r="I206" i="2"/>
  <c r="J206" i="2"/>
  <c r="I207" i="2"/>
  <c r="I208" i="2"/>
  <c r="J208" i="2"/>
  <c r="I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I221" i="2"/>
  <c r="J221" i="2"/>
  <c r="I222" i="2"/>
  <c r="I223" i="2"/>
  <c r="J223" i="2"/>
  <c r="I224" i="2"/>
  <c r="I225" i="2"/>
  <c r="J225" i="2"/>
  <c r="I226" i="2"/>
  <c r="I227" i="2"/>
  <c r="J227" i="2"/>
  <c r="I228" i="2"/>
  <c r="I229" i="2"/>
  <c r="J229" i="2"/>
  <c r="I230" i="2"/>
  <c r="I231" i="2"/>
  <c r="I232" i="2"/>
  <c r="J232" i="2"/>
  <c r="I233" i="2"/>
  <c r="J233" i="2"/>
  <c r="I234" i="2"/>
  <c r="I235" i="2"/>
  <c r="I236" i="2"/>
  <c r="I237" i="2"/>
  <c r="J237" i="2"/>
  <c r="I238" i="2"/>
  <c r="I239" i="2"/>
  <c r="J239" i="2"/>
  <c r="I240" i="2"/>
  <c r="J240" i="2" s="1"/>
  <c r="I241" i="2"/>
  <c r="I242" i="2"/>
  <c r="I243" i="2"/>
  <c r="J243" i="2"/>
  <c r="I244" i="2"/>
  <c r="I245" i="2"/>
  <c r="J245" i="2"/>
  <c r="I246" i="2"/>
  <c r="J246" i="2"/>
  <c r="I247" i="2"/>
  <c r="I248" i="2"/>
  <c r="J248" i="2"/>
  <c r="I249" i="2"/>
  <c r="I250" i="2"/>
  <c r="J250" i="2"/>
  <c r="I251" i="2"/>
  <c r="I252" i="2"/>
  <c r="J252" i="2"/>
  <c r="I253" i="2"/>
  <c r="I254" i="2"/>
  <c r="J254" i="2"/>
  <c r="I255" i="2"/>
  <c r="J255" i="2"/>
  <c r="I256" i="2"/>
  <c r="I257" i="2"/>
  <c r="J257" i="2"/>
  <c r="I258" i="2"/>
  <c r="I259" i="2"/>
  <c r="J259" i="2"/>
  <c r="I260" i="2"/>
  <c r="I261" i="2"/>
  <c r="J261" i="2"/>
  <c r="I262" i="2"/>
  <c r="I263" i="2"/>
  <c r="J263" i="2"/>
  <c r="I264" i="2"/>
  <c r="J264" i="2"/>
  <c r="I265" i="2"/>
  <c r="I266" i="2"/>
  <c r="J266" i="2"/>
  <c r="I267" i="2"/>
  <c r="I268" i="2"/>
  <c r="I269" i="2"/>
  <c r="I270" i="2"/>
  <c r="I271" i="2"/>
  <c r="J271" i="2"/>
  <c r="I272" i="2"/>
  <c r="J272" i="2"/>
  <c r="I273" i="2"/>
  <c r="I274" i="2"/>
  <c r="I275" i="2"/>
  <c r="J275" i="2"/>
  <c r="I276" i="2"/>
  <c r="J276" i="2"/>
  <c r="I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I293" i="2"/>
  <c r="J293" i="2"/>
  <c r="I294" i="2"/>
  <c r="J294" i="2"/>
  <c r="I295" i="2"/>
  <c r="J295" i="2"/>
  <c r="I296" i="2"/>
  <c r="J296" i="2"/>
  <c r="I297" i="2"/>
  <c r="J297" i="2"/>
  <c r="I298" i="2"/>
  <c r="I299" i="2"/>
  <c r="J299" i="2"/>
  <c r="I300" i="2"/>
  <c r="J300" i="2" s="1"/>
  <c r="I301" i="2"/>
  <c r="I302" i="2"/>
  <c r="I303" i="2"/>
  <c r="J303" i="2"/>
  <c r="I304" i="2"/>
  <c r="I305" i="2"/>
  <c r="J305" i="2"/>
  <c r="I306" i="2"/>
  <c r="I307" i="2"/>
  <c r="J307" i="2"/>
  <c r="I308" i="2"/>
  <c r="J308" i="2"/>
  <c r="I309" i="2"/>
  <c r="I310" i="2"/>
  <c r="J310" i="2"/>
  <c r="I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I331" i="2"/>
  <c r="J331" i="2"/>
  <c r="I332" i="2"/>
  <c r="I333" i="2"/>
  <c r="J333" i="2"/>
  <c r="I334" i="2"/>
  <c r="J334" i="2"/>
  <c r="I335" i="2"/>
  <c r="I336" i="2"/>
  <c r="I337" i="2"/>
  <c r="J337" i="2"/>
  <c r="I338" i="2"/>
  <c r="I339" i="2"/>
  <c r="J339" i="2"/>
  <c r="I340" i="2"/>
  <c r="I341" i="2"/>
  <c r="J341" i="2"/>
  <c r="I342" i="2"/>
  <c r="I343" i="2"/>
  <c r="J343" i="2"/>
  <c r="I344" i="2"/>
  <c r="I345" i="2"/>
  <c r="J345" i="2"/>
  <c r="I346" i="2"/>
  <c r="I347" i="2"/>
  <c r="J347" i="2"/>
  <c r="I348" i="2"/>
  <c r="J348" i="2"/>
  <c r="I349" i="2"/>
  <c r="I350" i="2"/>
  <c r="I351" i="2"/>
  <c r="J351" i="2"/>
  <c r="I352" i="2"/>
  <c r="I353" i="2"/>
  <c r="J353" i="2"/>
  <c r="I354" i="2"/>
  <c r="I355" i="2"/>
  <c r="J355" i="2"/>
  <c r="I356" i="2"/>
  <c r="I357" i="2"/>
  <c r="J357" i="2"/>
  <c r="I358" i="2"/>
  <c r="I359" i="2"/>
  <c r="J359" i="2"/>
  <c r="I360" i="2"/>
  <c r="J360" i="2"/>
  <c r="I361" i="2"/>
  <c r="I362" i="2"/>
  <c r="J362" i="2"/>
  <c r="I363" i="2"/>
  <c r="J363" i="2"/>
  <c r="I364" i="2"/>
  <c r="I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I378" i="2"/>
  <c r="J378" i="2"/>
  <c r="I379" i="2"/>
  <c r="J379" i="2" s="1"/>
  <c r="I380" i="2"/>
  <c r="I381" i="2"/>
  <c r="J381" i="2"/>
  <c r="I382" i="2"/>
  <c r="I383" i="2"/>
  <c r="J383" i="2"/>
  <c r="I384" i="2"/>
  <c r="I385" i="2"/>
  <c r="J385" i="2"/>
  <c r="I386" i="2"/>
  <c r="J386" i="2"/>
  <c r="I387" i="2"/>
  <c r="I388" i="2"/>
  <c r="J388" i="2"/>
  <c r="I389" i="2"/>
  <c r="J389" i="2" s="1"/>
  <c r="I390" i="2"/>
  <c r="I391" i="2"/>
  <c r="I392" i="2"/>
  <c r="I393" i="2"/>
  <c r="J393" i="2"/>
  <c r="I394" i="2"/>
  <c r="I395" i="2"/>
  <c r="J395" i="2"/>
  <c r="I396" i="2"/>
  <c r="J396" i="2"/>
  <c r="I397" i="2"/>
  <c r="I398" i="2"/>
  <c r="J398" i="2"/>
  <c r="I399" i="2"/>
  <c r="I400" i="2"/>
  <c r="I401" i="2"/>
  <c r="I402" i="2"/>
  <c r="I403" i="2"/>
  <c r="J403" i="2"/>
  <c r="I404" i="2"/>
  <c r="I405" i="2"/>
  <c r="J405" i="2"/>
  <c r="I406" i="2"/>
  <c r="I407" i="2"/>
  <c r="J407" i="2"/>
  <c r="I408" i="2"/>
  <c r="I409" i="2"/>
  <c r="J409" i="2"/>
  <c r="I410" i="2"/>
  <c r="I411" i="2"/>
  <c r="J411" i="2"/>
  <c r="I412" i="2"/>
  <c r="I413" i="2"/>
  <c r="J413" i="2"/>
  <c r="I414" i="2"/>
  <c r="I415" i="2"/>
  <c r="J415" i="2"/>
  <c r="I416" i="2"/>
  <c r="I417" i="2"/>
  <c r="J417" i="2"/>
  <c r="I418" i="2"/>
  <c r="J418" i="2"/>
  <c r="I419" i="2"/>
  <c r="I420" i="2"/>
  <c r="J420" i="2"/>
  <c r="I421" i="2"/>
  <c r="I422" i="2"/>
  <c r="J422" i="2"/>
  <c r="I423" i="2"/>
  <c r="I424" i="2"/>
  <c r="J424" i="2"/>
  <c r="I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I440" i="2"/>
  <c r="J440" i="2"/>
  <c r="I441" i="2"/>
  <c r="I442" i="2"/>
  <c r="J442" i="2"/>
  <c r="I443" i="2"/>
  <c r="I444" i="2"/>
  <c r="J444" i="2"/>
  <c r="I445" i="2"/>
  <c r="I446" i="2"/>
  <c r="J446" i="2"/>
  <c r="I447" i="2"/>
  <c r="I448" i="2"/>
  <c r="J448" i="2"/>
  <c r="I449" i="2"/>
  <c r="I450" i="2"/>
  <c r="J450" i="2"/>
  <c r="I451" i="2"/>
  <c r="I452" i="2"/>
  <c r="J452" i="2"/>
  <c r="I453" i="2"/>
  <c r="I454" i="2"/>
  <c r="J454" i="2"/>
  <c r="I455" i="2"/>
  <c r="J455" i="2" s="1"/>
  <c r="I456" i="2"/>
  <c r="I457" i="2"/>
  <c r="I458" i="2"/>
  <c r="J458" i="2"/>
  <c r="I459" i="2"/>
  <c r="I460" i="2"/>
  <c r="J460" i="2"/>
  <c r="I461" i="2"/>
  <c r="I462" i="2"/>
  <c r="J462" i="2"/>
  <c r="I463" i="2"/>
  <c r="I464" i="2"/>
  <c r="J464" i="2"/>
  <c r="I465" i="2"/>
  <c r="I466" i="2"/>
  <c r="J466" i="2"/>
  <c r="I467" i="2"/>
  <c r="J467" i="2" s="1"/>
  <c r="I468" i="2"/>
  <c r="I469" i="2"/>
  <c r="J469" i="2"/>
  <c r="I470" i="2"/>
  <c r="J470" i="2" s="1"/>
  <c r="I471" i="2"/>
  <c r="I472" i="2"/>
  <c r="J472" i="2"/>
  <c r="I473" i="2"/>
  <c r="J473" i="2"/>
  <c r="I474" i="2"/>
  <c r="I475" i="2"/>
  <c r="J475" i="2"/>
  <c r="I476" i="2"/>
  <c r="I477" i="2"/>
  <c r="I478" i="2"/>
  <c r="J478" i="2"/>
  <c r="I479" i="2"/>
  <c r="I480" i="2"/>
  <c r="J480" i="2"/>
  <c r="I481" i="2"/>
  <c r="J481" i="2" s="1"/>
  <c r="I482" i="2"/>
  <c r="I483" i="2"/>
  <c r="I484" i="2"/>
  <c r="I485" i="2"/>
  <c r="I486" i="2"/>
  <c r="I487" i="2"/>
  <c r="I488" i="2"/>
  <c r="I489" i="2"/>
  <c r="J489" i="2"/>
  <c r="I490" i="2"/>
  <c r="I491" i="2"/>
  <c r="J491" i="2"/>
  <c r="I492" i="2"/>
  <c r="I493" i="2"/>
  <c r="J493" i="2"/>
  <c r="I494" i="2"/>
  <c r="I495" i="2"/>
  <c r="J495" i="2"/>
  <c r="I496" i="2"/>
  <c r="I497" i="2"/>
  <c r="J497" i="2"/>
  <c r="I498" i="2"/>
  <c r="I499" i="2"/>
  <c r="J499" i="2"/>
  <c r="I500" i="2"/>
  <c r="J500" i="2" s="1"/>
  <c r="I501" i="2"/>
  <c r="I502" i="2"/>
  <c r="J502" i="2"/>
  <c r="I503" i="2"/>
  <c r="I3028" i="2"/>
  <c r="J3028" i="2"/>
  <c r="I3029" i="2"/>
  <c r="J3029" i="2"/>
  <c r="A9" i="2"/>
  <c r="A10" i="2" s="1"/>
  <c r="B9" i="2"/>
  <c r="C9" i="2"/>
  <c r="C10" i="2" s="1"/>
  <c r="A11" i="2"/>
  <c r="B11" i="2"/>
  <c r="C11" i="2"/>
  <c r="A13" i="2"/>
  <c r="B13" i="2"/>
  <c r="C13" i="2"/>
  <c r="J15" i="2"/>
  <c r="A17" i="2"/>
  <c r="B17" i="2"/>
  <c r="C17" i="2"/>
  <c r="A19" i="2"/>
  <c r="B19" i="2"/>
  <c r="C19" i="2"/>
  <c r="A21" i="2"/>
  <c r="B21" i="2"/>
  <c r="C21" i="2"/>
  <c r="A23" i="2"/>
  <c r="B23" i="2"/>
  <c r="C23" i="2"/>
  <c r="A25" i="2"/>
  <c r="B25" i="2"/>
  <c r="C25" i="2"/>
  <c r="A27" i="2"/>
  <c r="B27" i="2"/>
  <c r="C27" i="2"/>
  <c r="A29" i="2"/>
  <c r="B29" i="2"/>
  <c r="C29" i="2"/>
  <c r="A31" i="2"/>
  <c r="B31" i="2"/>
  <c r="C31" i="2"/>
  <c r="A33" i="2"/>
  <c r="B33" i="2"/>
  <c r="C33" i="2"/>
  <c r="A34" i="2"/>
  <c r="B34" i="2"/>
  <c r="C34" i="2"/>
  <c r="A36" i="2"/>
  <c r="B36" i="2"/>
  <c r="C36" i="2"/>
  <c r="A38" i="2"/>
  <c r="B38" i="2"/>
  <c r="C38" i="2"/>
  <c r="C39" i="2"/>
  <c r="A41" i="2"/>
  <c r="B41" i="2"/>
  <c r="C41" i="2"/>
  <c r="A43" i="2"/>
  <c r="C43" i="2"/>
  <c r="A44" i="2"/>
  <c r="B44" i="2"/>
  <c r="C44" i="2"/>
  <c r="A46" i="2"/>
  <c r="B46" i="2"/>
  <c r="C46" i="2"/>
  <c r="A48" i="2"/>
  <c r="B48" i="2"/>
  <c r="C48" i="2"/>
  <c r="A50" i="2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B50" i="2"/>
  <c r="B51" i="2" s="1"/>
  <c r="B52" i="2" s="1"/>
  <c r="B53" i="2" s="1"/>
  <c r="B54" i="2" s="1"/>
  <c r="J53" i="2" s="1"/>
  <c r="C50" i="2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A64" i="2"/>
  <c r="B64" i="2"/>
  <c r="C64" i="2"/>
  <c r="A66" i="2"/>
  <c r="B66" i="2"/>
  <c r="C66" i="2"/>
  <c r="A68" i="2"/>
  <c r="B68" i="2"/>
  <c r="C68" i="2"/>
  <c r="A70" i="2"/>
  <c r="B70" i="2"/>
  <c r="C70" i="2"/>
  <c r="A72" i="2"/>
  <c r="B72" i="2"/>
  <c r="C72" i="2"/>
  <c r="A74" i="2"/>
  <c r="C74" i="2"/>
  <c r="A75" i="2"/>
  <c r="B75" i="2"/>
  <c r="C75" i="2"/>
  <c r="A77" i="2"/>
  <c r="B77" i="2"/>
  <c r="C77" i="2"/>
  <c r="A79" i="2"/>
  <c r="B79" i="2"/>
  <c r="C79" i="2"/>
  <c r="A80" i="2"/>
  <c r="B80" i="2"/>
  <c r="C80" i="2"/>
  <c r="A82" i="2"/>
  <c r="B82" i="2"/>
  <c r="C82" i="2"/>
  <c r="A83" i="2"/>
  <c r="B83" i="2"/>
  <c r="C83" i="2"/>
  <c r="A85" i="2"/>
  <c r="B85" i="2"/>
  <c r="C85" i="2"/>
  <c r="A87" i="2"/>
  <c r="B87" i="2"/>
  <c r="C87" i="2"/>
  <c r="A89" i="2"/>
  <c r="B89" i="2"/>
  <c r="C89" i="2"/>
  <c r="A91" i="2"/>
  <c r="B91" i="2"/>
  <c r="C91" i="2"/>
  <c r="A93" i="2"/>
  <c r="B93" i="2"/>
  <c r="C93" i="2"/>
  <c r="A95" i="2"/>
  <c r="B95" i="2"/>
  <c r="C95" i="2"/>
  <c r="A97" i="2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B97" i="2"/>
  <c r="J97" i="2" s="1"/>
  <c r="C97" i="2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A115" i="2"/>
  <c r="B115" i="2"/>
  <c r="C115" i="2"/>
  <c r="A117" i="2"/>
  <c r="B117" i="2"/>
  <c r="C117" i="2"/>
  <c r="A119" i="2"/>
  <c r="B119" i="2"/>
  <c r="C119" i="2"/>
  <c r="A120" i="2"/>
  <c r="B120" i="2"/>
  <c r="C120" i="2"/>
  <c r="A122" i="2"/>
  <c r="B122" i="2"/>
  <c r="C122" i="2"/>
  <c r="A124" i="2"/>
  <c r="B124" i="2"/>
  <c r="C124" i="2"/>
  <c r="A126" i="2"/>
  <c r="B126" i="2"/>
  <c r="C126" i="2"/>
  <c r="A128" i="2"/>
  <c r="B128" i="2"/>
  <c r="C128" i="2"/>
  <c r="A130" i="2"/>
  <c r="B130" i="2"/>
  <c r="C130" i="2"/>
  <c r="A132" i="2"/>
  <c r="A133" i="2" s="1"/>
  <c r="B132" i="2"/>
  <c r="J132" i="2" s="1"/>
  <c r="C132" i="2"/>
  <c r="C133" i="2" s="1"/>
  <c r="A134" i="2"/>
  <c r="B134" i="2"/>
  <c r="C134" i="2"/>
  <c r="A136" i="2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B136" i="2"/>
  <c r="B137" i="2" s="1"/>
  <c r="B138" i="2" s="1"/>
  <c r="B139" i="2" s="1"/>
  <c r="B140" i="2" s="1"/>
  <c r="B141" i="2" s="1"/>
  <c r="B142" i="2" s="1"/>
  <c r="B143" i="2" s="1"/>
  <c r="B144" i="2" s="1"/>
  <c r="B145" i="2" s="1"/>
  <c r="B146" i="2" s="1"/>
  <c r="B147" i="2" s="1"/>
  <c r="B148" i="2" s="1"/>
  <c r="B149" i="2" s="1"/>
  <c r="B150" i="2" s="1"/>
  <c r="B151" i="2" s="1"/>
  <c r="B152" i="2" s="1"/>
  <c r="B153" i="2" s="1"/>
  <c r="C136" i="2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A154" i="2"/>
  <c r="B154" i="2"/>
  <c r="C154" i="2"/>
  <c r="A156" i="2"/>
  <c r="B156" i="2"/>
  <c r="C156" i="2"/>
  <c r="A158" i="2"/>
  <c r="B158" i="2"/>
  <c r="C158" i="2"/>
  <c r="A160" i="2"/>
  <c r="B160" i="2"/>
  <c r="C160" i="2"/>
  <c r="A161" i="2"/>
  <c r="B161" i="2"/>
  <c r="C161" i="2"/>
  <c r="A163" i="2"/>
  <c r="B163" i="2"/>
  <c r="C163" i="2"/>
  <c r="A164" i="2"/>
  <c r="B164" i="2"/>
  <c r="C164" i="2"/>
  <c r="A166" i="2"/>
  <c r="B166" i="2"/>
  <c r="C166" i="2"/>
  <c r="A168" i="2"/>
  <c r="A169" i="2" s="1"/>
  <c r="B168" i="2"/>
  <c r="J168" i="2" s="1"/>
  <c r="C168" i="2"/>
  <c r="C169" i="2" s="1"/>
  <c r="A170" i="2"/>
  <c r="B170" i="2"/>
  <c r="C170" i="2"/>
  <c r="A172" i="2"/>
  <c r="B172" i="2"/>
  <c r="C172" i="2"/>
  <c r="A174" i="2"/>
  <c r="B174" i="2"/>
  <c r="C174" i="2"/>
  <c r="A176" i="2"/>
  <c r="B176" i="2"/>
  <c r="C176" i="2"/>
  <c r="A177" i="2"/>
  <c r="B177" i="2"/>
  <c r="C177" i="2"/>
  <c r="A179" i="2"/>
  <c r="B179" i="2"/>
  <c r="C179" i="2"/>
  <c r="A181" i="2"/>
  <c r="B181" i="2"/>
  <c r="C181" i="2"/>
  <c r="A182" i="2"/>
  <c r="B182" i="2"/>
  <c r="C182" i="2"/>
  <c r="A184" i="2"/>
  <c r="B184" i="2"/>
  <c r="C184" i="2"/>
  <c r="A186" i="2"/>
  <c r="A187" i="2" s="1"/>
  <c r="A188" i="2" s="1"/>
  <c r="A189" i="2" s="1"/>
  <c r="A190" i="2" s="1"/>
  <c r="A191" i="2" s="1"/>
  <c r="A192" i="2" s="1"/>
  <c r="A193" i="2" s="1"/>
  <c r="B186" i="2"/>
  <c r="C186" i="2"/>
  <c r="C187" i="2" s="1"/>
  <c r="C188" i="2" s="1"/>
  <c r="C189" i="2" s="1"/>
  <c r="C190" i="2" s="1"/>
  <c r="C191" i="2" s="1"/>
  <c r="C192" i="2" s="1"/>
  <c r="C193" i="2" s="1"/>
  <c r="A194" i="2"/>
  <c r="B194" i="2"/>
  <c r="C194" i="2"/>
  <c r="A196" i="2"/>
  <c r="B196" i="2"/>
  <c r="C196" i="2"/>
  <c r="A197" i="2"/>
  <c r="B197" i="2"/>
  <c r="C197" i="2"/>
  <c r="A199" i="2"/>
  <c r="B199" i="2"/>
  <c r="C199" i="2"/>
  <c r="A201" i="2"/>
  <c r="B201" i="2"/>
  <c r="C201" i="2"/>
  <c r="A203" i="2"/>
  <c r="B203" i="2"/>
  <c r="C203" i="2"/>
  <c r="A204" i="2"/>
  <c r="B204" i="2"/>
  <c r="C204" i="2"/>
  <c r="A206" i="2"/>
  <c r="B206" i="2"/>
  <c r="C206" i="2"/>
  <c r="A208" i="2"/>
  <c r="B208" i="2"/>
  <c r="C208" i="2"/>
  <c r="A210" i="2"/>
  <c r="B210" i="2"/>
  <c r="C210" i="2"/>
  <c r="A212" i="2"/>
  <c r="A213" i="2" s="1"/>
  <c r="A214" i="2" s="1"/>
  <c r="A215" i="2" s="1"/>
  <c r="A216" i="2" s="1"/>
  <c r="A217" i="2" s="1"/>
  <c r="A218" i="2" s="1"/>
  <c r="A219" i="2" s="1"/>
  <c r="A220" i="2" s="1"/>
  <c r="B212" i="2"/>
  <c r="B213" i="2" s="1"/>
  <c r="B214" i="2" s="1"/>
  <c r="B215" i="2" s="1"/>
  <c r="B216" i="2" s="1"/>
  <c r="B217" i="2" s="1"/>
  <c r="B218" i="2" s="1"/>
  <c r="B219" i="2" s="1"/>
  <c r="B220" i="2" s="1"/>
  <c r="C212" i="2"/>
  <c r="C213" i="2" s="1"/>
  <c r="C214" i="2" s="1"/>
  <c r="C215" i="2" s="1"/>
  <c r="C216" i="2" s="1"/>
  <c r="C217" i="2" s="1"/>
  <c r="C218" i="2" s="1"/>
  <c r="C219" i="2" s="1"/>
  <c r="C220" i="2" s="1"/>
  <c r="A221" i="2"/>
  <c r="B221" i="2"/>
  <c r="C221" i="2"/>
  <c r="A223" i="2"/>
  <c r="B223" i="2"/>
  <c r="C223" i="2"/>
  <c r="A225" i="2"/>
  <c r="B225" i="2"/>
  <c r="C225" i="2"/>
  <c r="A227" i="2"/>
  <c r="B227" i="2"/>
  <c r="C227" i="2"/>
  <c r="A229" i="2"/>
  <c r="B229" i="2"/>
  <c r="C229" i="2"/>
  <c r="A231" i="2"/>
  <c r="B231" i="2"/>
  <c r="C231" i="2"/>
  <c r="A232" i="2"/>
  <c r="B232" i="2"/>
  <c r="C232" i="2"/>
  <c r="A234" i="2"/>
  <c r="A235" i="2" s="1"/>
  <c r="A236" i="2" s="1"/>
  <c r="B234" i="2"/>
  <c r="B235" i="2" s="1"/>
  <c r="J235" i="2" s="1"/>
  <c r="C234" i="2"/>
  <c r="C235" i="2" s="1"/>
  <c r="C236" i="2" s="1"/>
  <c r="A237" i="2"/>
  <c r="B237" i="2"/>
  <c r="C237" i="2"/>
  <c r="A239" i="2"/>
  <c r="B239" i="2"/>
  <c r="C239" i="2"/>
  <c r="A241" i="2"/>
  <c r="A242" i="2" s="1"/>
  <c r="B241" i="2"/>
  <c r="J241" i="2" s="1"/>
  <c r="C241" i="2"/>
  <c r="C242" i="2" s="1"/>
  <c r="A243" i="2"/>
  <c r="B243" i="2"/>
  <c r="C243" i="2"/>
  <c r="A245" i="2"/>
  <c r="B245" i="2"/>
  <c r="C245" i="2"/>
  <c r="A247" i="2"/>
  <c r="B247" i="2"/>
  <c r="C247" i="2"/>
  <c r="A248" i="2"/>
  <c r="B248" i="2"/>
  <c r="C248" i="2"/>
  <c r="A250" i="2"/>
  <c r="B250" i="2"/>
  <c r="C250" i="2"/>
  <c r="A252" i="2"/>
  <c r="B252" i="2"/>
  <c r="C252" i="2"/>
  <c r="A254" i="2"/>
  <c r="B254" i="2"/>
  <c r="C254" i="2"/>
  <c r="A256" i="2"/>
  <c r="B256" i="2"/>
  <c r="C256" i="2"/>
  <c r="A257" i="2"/>
  <c r="B257" i="2"/>
  <c r="C257" i="2"/>
  <c r="A259" i="2"/>
  <c r="B259" i="2"/>
  <c r="C259" i="2"/>
  <c r="A261" i="2"/>
  <c r="B261" i="2"/>
  <c r="C261" i="2"/>
  <c r="A263" i="2"/>
  <c r="B263" i="2"/>
  <c r="C263" i="2"/>
  <c r="A265" i="2"/>
  <c r="B265" i="2"/>
  <c r="C265" i="2"/>
  <c r="A266" i="2"/>
  <c r="B266" i="2"/>
  <c r="C266" i="2"/>
  <c r="A268" i="2"/>
  <c r="B268" i="2"/>
  <c r="C268" i="2"/>
  <c r="A271" i="2"/>
  <c r="B271" i="2"/>
  <c r="C271" i="2"/>
  <c r="A273" i="2"/>
  <c r="A274" i="2" s="1"/>
  <c r="B273" i="2"/>
  <c r="J273" i="2" s="1"/>
  <c r="C273" i="2"/>
  <c r="C274" i="2" s="1"/>
  <c r="A275" i="2"/>
  <c r="B275" i="2"/>
  <c r="C275" i="2"/>
  <c r="B277" i="2"/>
  <c r="C277" i="2"/>
  <c r="A278" i="2"/>
  <c r="B278" i="2"/>
  <c r="C278" i="2"/>
  <c r="A280" i="2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B280" i="2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C280" i="2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A293" i="2"/>
  <c r="B293" i="2"/>
  <c r="C293" i="2"/>
  <c r="A295" i="2"/>
  <c r="A296" i="2" s="1"/>
  <c r="A297" i="2" s="1"/>
  <c r="A298" i="2" s="1"/>
  <c r="B295" i="2"/>
  <c r="B296" i="2" s="1"/>
  <c r="B297" i="2" s="1"/>
  <c r="B298" i="2" s="1"/>
  <c r="C295" i="2"/>
  <c r="C296" i="2" s="1"/>
  <c r="C297" i="2" s="1"/>
  <c r="C298" i="2" s="1"/>
  <c r="A299" i="2"/>
  <c r="B299" i="2"/>
  <c r="C299" i="2"/>
  <c r="A301" i="2"/>
  <c r="A302" i="2" s="1"/>
  <c r="B301" i="2"/>
  <c r="J301" i="2" s="1"/>
  <c r="C301" i="2"/>
  <c r="C302" i="2" s="1"/>
  <c r="A303" i="2"/>
  <c r="B303" i="2"/>
  <c r="C303" i="2"/>
  <c r="A305" i="2"/>
  <c r="B305" i="2"/>
  <c r="C305" i="2"/>
  <c r="A307" i="2"/>
  <c r="B307" i="2"/>
  <c r="C307" i="2"/>
  <c r="A309" i="2"/>
  <c r="B309" i="2"/>
  <c r="C309" i="2"/>
  <c r="A310" i="2"/>
  <c r="B310" i="2"/>
  <c r="C310" i="2"/>
  <c r="A312" i="2"/>
  <c r="B312" i="2"/>
  <c r="C312" i="2"/>
  <c r="A314" i="2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B314" i="2"/>
  <c r="B315" i="2" s="1"/>
  <c r="C314" i="2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A331" i="2"/>
  <c r="B331" i="2"/>
  <c r="C331" i="2"/>
  <c r="A333" i="2"/>
  <c r="B333" i="2"/>
  <c r="C333" i="2"/>
  <c r="A335" i="2"/>
  <c r="A336" i="2" s="1"/>
  <c r="B335" i="2"/>
  <c r="B336" i="2" s="1"/>
  <c r="J335" i="2" s="1"/>
  <c r="C335" i="2"/>
  <c r="C336" i="2" s="1"/>
  <c r="A337" i="2"/>
  <c r="B337" i="2"/>
  <c r="C337" i="2"/>
  <c r="A339" i="2"/>
  <c r="B339" i="2"/>
  <c r="C339" i="2"/>
  <c r="A341" i="2"/>
  <c r="B341" i="2"/>
  <c r="C341" i="2"/>
  <c r="A343" i="2"/>
  <c r="B343" i="2"/>
  <c r="C343" i="2"/>
  <c r="A345" i="2"/>
  <c r="B345" i="2"/>
  <c r="C345" i="2"/>
  <c r="A347" i="2"/>
  <c r="B347" i="2"/>
  <c r="C347" i="2"/>
  <c r="A349" i="2"/>
  <c r="A350" i="2" s="1"/>
  <c r="B349" i="2"/>
  <c r="J349" i="2" s="1"/>
  <c r="C349" i="2"/>
  <c r="C350" i="2" s="1"/>
  <c r="A351" i="2"/>
  <c r="B351" i="2"/>
  <c r="C351" i="2"/>
  <c r="A353" i="2"/>
  <c r="B353" i="2"/>
  <c r="C353" i="2"/>
  <c r="A355" i="2"/>
  <c r="B355" i="2"/>
  <c r="C355" i="2"/>
  <c r="A357" i="2"/>
  <c r="B357" i="2"/>
  <c r="C357" i="2"/>
  <c r="A359" i="2"/>
  <c r="B359" i="2"/>
  <c r="C359" i="2"/>
  <c r="A361" i="2"/>
  <c r="B361" i="2"/>
  <c r="C361" i="2"/>
  <c r="A362" i="2"/>
  <c r="B362" i="2"/>
  <c r="C362" i="2"/>
  <c r="A364" i="2"/>
  <c r="A365" i="2" s="1"/>
  <c r="B364" i="2"/>
  <c r="J364" i="2" s="1"/>
  <c r="C364" i="2"/>
  <c r="C365" i="2" s="1"/>
  <c r="A366" i="2"/>
  <c r="B366" i="2"/>
  <c r="C366" i="2"/>
  <c r="A368" i="2"/>
  <c r="A369" i="2" s="1"/>
  <c r="A370" i="2" s="1"/>
  <c r="A371" i="2" s="1"/>
  <c r="A372" i="2" s="1"/>
  <c r="A373" i="2" s="1"/>
  <c r="A374" i="2" s="1"/>
  <c r="A375" i="2" s="1"/>
  <c r="A376" i="2" s="1"/>
  <c r="A377" i="2" s="1"/>
  <c r="B368" i="2"/>
  <c r="B369" i="2" s="1"/>
  <c r="B370" i="2" s="1"/>
  <c r="B371" i="2" s="1"/>
  <c r="B372" i="2" s="1"/>
  <c r="B373" i="2" s="1"/>
  <c r="B374" i="2" s="1"/>
  <c r="B375" i="2" s="1"/>
  <c r="B376" i="2" s="1"/>
  <c r="B377" i="2" s="1"/>
  <c r="C368" i="2"/>
  <c r="C369" i="2" s="1"/>
  <c r="C370" i="2" s="1"/>
  <c r="C371" i="2" s="1"/>
  <c r="C372" i="2" s="1"/>
  <c r="C373" i="2" s="1"/>
  <c r="C374" i="2" s="1"/>
  <c r="C375" i="2" s="1"/>
  <c r="C376" i="2" s="1"/>
  <c r="C377" i="2" s="1"/>
  <c r="A378" i="2"/>
  <c r="B378" i="2"/>
  <c r="C378" i="2"/>
  <c r="A380" i="2"/>
  <c r="B380" i="2"/>
  <c r="C380" i="2"/>
  <c r="A381" i="2"/>
  <c r="B381" i="2"/>
  <c r="C381" i="2"/>
  <c r="A383" i="2"/>
  <c r="B383" i="2"/>
  <c r="C383" i="2"/>
  <c r="A385" i="2"/>
  <c r="B385" i="2"/>
  <c r="C385" i="2"/>
  <c r="A387" i="2"/>
  <c r="B387" i="2"/>
  <c r="C387" i="2"/>
  <c r="A388" i="2"/>
  <c r="B388" i="2"/>
  <c r="C388" i="2"/>
  <c r="A390" i="2"/>
  <c r="A391" i="2" s="1"/>
  <c r="A392" i="2" s="1"/>
  <c r="A393" i="2" s="1"/>
  <c r="A394" i="2" s="1"/>
  <c r="B390" i="2"/>
  <c r="J390" i="2" s="1"/>
  <c r="C390" i="2"/>
  <c r="C391" i="2" s="1"/>
  <c r="C392" i="2" s="1"/>
  <c r="C393" i="2" s="1"/>
  <c r="C394" i="2" s="1"/>
  <c r="A395" i="2"/>
  <c r="B395" i="2"/>
  <c r="C395" i="2"/>
  <c r="A397" i="2"/>
  <c r="B397" i="2"/>
  <c r="C397" i="2"/>
  <c r="A398" i="2"/>
  <c r="B398" i="2"/>
  <c r="C398" i="2"/>
  <c r="A400" i="2"/>
  <c r="A401" i="2" s="1"/>
  <c r="A402" i="2" s="1"/>
  <c r="B400" i="2"/>
  <c r="B401" i="2" s="1"/>
  <c r="B402" i="2" s="1"/>
  <c r="C400" i="2"/>
  <c r="C401" i="2" s="1"/>
  <c r="C402" i="2" s="1"/>
  <c r="A403" i="2"/>
  <c r="B403" i="2"/>
  <c r="C403" i="2"/>
  <c r="A405" i="2"/>
  <c r="B405" i="2"/>
  <c r="C405" i="2"/>
  <c r="A407" i="2"/>
  <c r="B407" i="2"/>
  <c r="C407" i="2"/>
  <c r="A409" i="2"/>
  <c r="B409" i="2"/>
  <c r="C409" i="2"/>
  <c r="A411" i="2"/>
  <c r="B411" i="2"/>
  <c r="C411" i="2"/>
  <c r="A413" i="2"/>
  <c r="B413" i="2"/>
  <c r="C413" i="2"/>
  <c r="A415" i="2"/>
  <c r="B415" i="2"/>
  <c r="C415" i="2"/>
  <c r="A417" i="2"/>
  <c r="B417" i="2"/>
  <c r="C417" i="2"/>
  <c r="A419" i="2"/>
  <c r="B419" i="2"/>
  <c r="C419" i="2"/>
  <c r="A420" i="2"/>
  <c r="B420" i="2"/>
  <c r="C420" i="2"/>
  <c r="A422" i="2"/>
  <c r="B422" i="2"/>
  <c r="C422" i="2"/>
  <c r="A424" i="2"/>
  <c r="B424" i="2"/>
  <c r="C424" i="2"/>
  <c r="A426" i="2"/>
  <c r="B426" i="2"/>
  <c r="C426" i="2"/>
  <c r="A428" i="2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B428" i="2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C428" i="2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A440" i="2"/>
  <c r="B440" i="2"/>
  <c r="C440" i="2"/>
  <c r="A442" i="2"/>
  <c r="B442" i="2"/>
  <c r="C442" i="2"/>
  <c r="A444" i="2"/>
  <c r="B444" i="2"/>
  <c r="C444" i="2"/>
  <c r="A446" i="2"/>
  <c r="B446" i="2"/>
  <c r="C446" i="2"/>
  <c r="A448" i="2"/>
  <c r="B448" i="2"/>
  <c r="C448" i="2"/>
  <c r="A450" i="2"/>
  <c r="B450" i="2"/>
  <c r="C450" i="2"/>
  <c r="A452" i="2"/>
  <c r="B452" i="2"/>
  <c r="C452" i="2"/>
  <c r="A454" i="2"/>
  <c r="B454" i="2"/>
  <c r="C454" i="2"/>
  <c r="A456" i="2"/>
  <c r="A457" i="2" s="1"/>
  <c r="B456" i="2"/>
  <c r="B457" i="2" s="1"/>
  <c r="J456" i="2" s="1"/>
  <c r="C456" i="2"/>
  <c r="C457" i="2" s="1"/>
  <c r="A458" i="2"/>
  <c r="B458" i="2"/>
  <c r="C458" i="2"/>
  <c r="A460" i="2"/>
  <c r="B460" i="2"/>
  <c r="C460" i="2"/>
  <c r="A462" i="2"/>
  <c r="B462" i="2"/>
  <c r="C462" i="2"/>
  <c r="A464" i="2"/>
  <c r="B464" i="2"/>
  <c r="C464" i="2"/>
  <c r="A466" i="2"/>
  <c r="B466" i="2"/>
  <c r="C466" i="2"/>
  <c r="A468" i="2"/>
  <c r="B468" i="2"/>
  <c r="C468" i="2"/>
  <c r="A469" i="2"/>
  <c r="B469" i="2"/>
  <c r="C469" i="2"/>
  <c r="A471" i="2"/>
  <c r="B471" i="2"/>
  <c r="C471" i="2"/>
  <c r="A472" i="2"/>
  <c r="B472" i="2"/>
  <c r="C472" i="2"/>
  <c r="A474" i="2"/>
  <c r="B474" i="2"/>
  <c r="C474" i="2"/>
  <c r="A475" i="2"/>
  <c r="B475" i="2"/>
  <c r="C475" i="2"/>
  <c r="A477" i="2"/>
  <c r="B477" i="2"/>
  <c r="C477" i="2"/>
  <c r="A478" i="2"/>
  <c r="B478" i="2"/>
  <c r="J476" i="2" s="1"/>
  <c r="C478" i="2"/>
  <c r="A480" i="2"/>
  <c r="B480" i="2"/>
  <c r="C480" i="2"/>
  <c r="A482" i="2"/>
  <c r="A483" i="2" s="1"/>
  <c r="A484" i="2" s="1"/>
  <c r="A485" i="2" s="1"/>
  <c r="A486" i="2" s="1"/>
  <c r="A487" i="2" s="1"/>
  <c r="A488" i="2" s="1"/>
  <c r="B482" i="2"/>
  <c r="B483" i="2" s="1"/>
  <c r="J482" i="2" s="1"/>
  <c r="C482" i="2"/>
  <c r="C483" i="2" s="1"/>
  <c r="C484" i="2" s="1"/>
  <c r="C485" i="2" s="1"/>
  <c r="C486" i="2" s="1"/>
  <c r="C487" i="2" s="1"/>
  <c r="C488" i="2" s="1"/>
  <c r="A489" i="2"/>
  <c r="B489" i="2"/>
  <c r="C489" i="2"/>
  <c r="A491" i="2"/>
  <c r="B491" i="2"/>
  <c r="C491" i="2"/>
  <c r="A493" i="2"/>
  <c r="B493" i="2"/>
  <c r="C493" i="2"/>
  <c r="A495" i="2"/>
  <c r="B495" i="2"/>
  <c r="C495" i="2"/>
  <c r="A497" i="2"/>
  <c r="B497" i="2"/>
  <c r="C497" i="2"/>
  <c r="A499" i="2"/>
  <c r="B499" i="2"/>
  <c r="C499" i="2"/>
  <c r="A501" i="2"/>
  <c r="B501" i="2"/>
  <c r="C501" i="2"/>
  <c r="A502" i="2"/>
  <c r="B502" i="2"/>
  <c r="C502" i="2"/>
  <c r="A3028" i="2"/>
  <c r="B3028" i="2"/>
  <c r="C3028" i="2"/>
  <c r="A3029" i="2"/>
  <c r="B3029" i="2"/>
  <c r="C3029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  <c r="E21" i="2"/>
  <c r="F21" i="2"/>
  <c r="E22" i="2"/>
  <c r="F22" i="2"/>
  <c r="E23" i="2"/>
  <c r="F23" i="2"/>
  <c r="E24" i="2"/>
  <c r="F24" i="2"/>
  <c r="E25" i="2"/>
  <c r="F25" i="2"/>
  <c r="E26" i="2"/>
  <c r="F26" i="2"/>
  <c r="E27" i="2"/>
  <c r="F27" i="2"/>
  <c r="E28" i="2"/>
  <c r="F28" i="2"/>
  <c r="E29" i="2"/>
  <c r="F29" i="2"/>
  <c r="E30" i="2"/>
  <c r="F30" i="2"/>
  <c r="E31" i="2"/>
  <c r="F31" i="2"/>
  <c r="E32" i="2"/>
  <c r="F32" i="2"/>
  <c r="E33" i="2"/>
  <c r="F33" i="2"/>
  <c r="E34" i="2"/>
  <c r="F34" i="2"/>
  <c r="E35" i="2"/>
  <c r="F35" i="2"/>
  <c r="E36" i="2"/>
  <c r="F36" i="2"/>
  <c r="E37" i="2"/>
  <c r="F37" i="2"/>
  <c r="E38" i="2"/>
  <c r="F38" i="2"/>
  <c r="E39" i="2"/>
  <c r="F39" i="2"/>
  <c r="E40" i="2"/>
  <c r="F40" i="2"/>
  <c r="E41" i="2"/>
  <c r="F41" i="2"/>
  <c r="E42" i="2"/>
  <c r="F42" i="2"/>
  <c r="E43" i="2"/>
  <c r="F43" i="2"/>
  <c r="E44" i="2"/>
  <c r="F44" i="2"/>
  <c r="E45" i="2"/>
  <c r="F45" i="2"/>
  <c r="E46" i="2"/>
  <c r="F46" i="2"/>
  <c r="E47" i="2"/>
  <c r="F47" i="2"/>
  <c r="E48" i="2"/>
  <c r="F48" i="2"/>
  <c r="E49" i="2"/>
  <c r="F49" i="2"/>
  <c r="E50" i="2"/>
  <c r="F50" i="2"/>
  <c r="E51" i="2"/>
  <c r="F51" i="2"/>
  <c r="E52" i="2"/>
  <c r="F52" i="2"/>
  <c r="E53" i="2"/>
  <c r="F53" i="2"/>
  <c r="E54" i="2"/>
  <c r="F54" i="2"/>
  <c r="E55" i="2"/>
  <c r="F55" i="2"/>
  <c r="E56" i="2"/>
  <c r="F56" i="2"/>
  <c r="E57" i="2"/>
  <c r="F57" i="2"/>
  <c r="E58" i="2"/>
  <c r="F58" i="2"/>
  <c r="E59" i="2"/>
  <c r="F59" i="2"/>
  <c r="E60" i="2"/>
  <c r="F60" i="2"/>
  <c r="E61" i="2"/>
  <c r="F61" i="2"/>
  <c r="E62" i="2"/>
  <c r="F62" i="2"/>
  <c r="E63" i="2"/>
  <c r="F63" i="2"/>
  <c r="E64" i="2"/>
  <c r="F64" i="2"/>
  <c r="E65" i="2"/>
  <c r="F65" i="2"/>
  <c r="E66" i="2"/>
  <c r="F66" i="2"/>
  <c r="E67" i="2"/>
  <c r="F67" i="2"/>
  <c r="E68" i="2"/>
  <c r="F68" i="2"/>
  <c r="E69" i="2"/>
  <c r="F69" i="2"/>
  <c r="E70" i="2"/>
  <c r="F70" i="2"/>
  <c r="E71" i="2"/>
  <c r="F71" i="2"/>
  <c r="E72" i="2"/>
  <c r="F72" i="2"/>
  <c r="E73" i="2"/>
  <c r="F73" i="2"/>
  <c r="E74" i="2"/>
  <c r="F74" i="2"/>
  <c r="E75" i="2"/>
  <c r="F75" i="2"/>
  <c r="E76" i="2"/>
  <c r="F76" i="2"/>
  <c r="E77" i="2"/>
  <c r="F77" i="2"/>
  <c r="E78" i="2"/>
  <c r="F78" i="2"/>
  <c r="E79" i="2"/>
  <c r="F79" i="2"/>
  <c r="E80" i="2"/>
  <c r="F80" i="2"/>
  <c r="E81" i="2"/>
  <c r="F81" i="2"/>
  <c r="E82" i="2"/>
  <c r="F82" i="2"/>
  <c r="E83" i="2"/>
  <c r="F83" i="2"/>
  <c r="E84" i="2"/>
  <c r="F84" i="2"/>
  <c r="E85" i="2"/>
  <c r="F85" i="2"/>
  <c r="E86" i="2"/>
  <c r="F86" i="2"/>
  <c r="E87" i="2"/>
  <c r="F87" i="2"/>
  <c r="E88" i="2"/>
  <c r="F88" i="2"/>
  <c r="E89" i="2"/>
  <c r="F89" i="2"/>
  <c r="E90" i="2"/>
  <c r="F90" i="2"/>
  <c r="E91" i="2"/>
  <c r="F91" i="2"/>
  <c r="E92" i="2"/>
  <c r="F92" i="2"/>
  <c r="E93" i="2"/>
  <c r="F93" i="2"/>
  <c r="E94" i="2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E105" i="2"/>
  <c r="F105" i="2"/>
  <c r="E106" i="2"/>
  <c r="F106" i="2"/>
  <c r="E107" i="2"/>
  <c r="F107" i="2"/>
  <c r="E108" i="2"/>
  <c r="F108" i="2"/>
  <c r="E109" i="2"/>
  <c r="F109" i="2"/>
  <c r="E110" i="2"/>
  <c r="F110" i="2"/>
  <c r="E111" i="2"/>
  <c r="F111" i="2"/>
  <c r="E112" i="2"/>
  <c r="F112" i="2"/>
  <c r="E113" i="2"/>
  <c r="F113" i="2"/>
  <c r="E114" i="2"/>
  <c r="F114" i="2"/>
  <c r="E115" i="2"/>
  <c r="F115" i="2"/>
  <c r="E116" i="2"/>
  <c r="F116" i="2"/>
  <c r="E117" i="2"/>
  <c r="F117" i="2"/>
  <c r="E118" i="2"/>
  <c r="F118" i="2"/>
  <c r="E119" i="2"/>
  <c r="F119" i="2"/>
  <c r="E120" i="2"/>
  <c r="F120" i="2"/>
  <c r="E121" i="2"/>
  <c r="F121" i="2"/>
  <c r="E122" i="2"/>
  <c r="F122" i="2"/>
  <c r="E123" i="2"/>
  <c r="F123" i="2"/>
  <c r="E124" i="2"/>
  <c r="F124" i="2"/>
  <c r="E125" i="2"/>
  <c r="F125" i="2"/>
  <c r="E126" i="2"/>
  <c r="F126" i="2"/>
  <c r="E127" i="2"/>
  <c r="F127" i="2"/>
  <c r="E128" i="2"/>
  <c r="F128" i="2"/>
  <c r="E129" i="2"/>
  <c r="F129" i="2"/>
  <c r="E130" i="2"/>
  <c r="F130" i="2"/>
  <c r="E131" i="2"/>
  <c r="F131" i="2"/>
  <c r="E132" i="2"/>
  <c r="F132" i="2"/>
  <c r="E133" i="2"/>
  <c r="F133" i="2"/>
  <c r="E134" i="2"/>
  <c r="F134" i="2"/>
  <c r="E135" i="2"/>
  <c r="F135" i="2"/>
  <c r="E136" i="2"/>
  <c r="F136" i="2"/>
  <c r="E137" i="2"/>
  <c r="F137" i="2"/>
  <c r="E138" i="2"/>
  <c r="F138" i="2"/>
  <c r="E139" i="2"/>
  <c r="F139" i="2"/>
  <c r="E140" i="2"/>
  <c r="F140" i="2"/>
  <c r="E141" i="2"/>
  <c r="F141" i="2"/>
  <c r="E142" i="2"/>
  <c r="F142" i="2"/>
  <c r="E143" i="2"/>
  <c r="F143" i="2"/>
  <c r="E144" i="2"/>
  <c r="F144" i="2"/>
  <c r="E145" i="2"/>
  <c r="F145" i="2"/>
  <c r="E146" i="2"/>
  <c r="F146" i="2"/>
  <c r="E147" i="2"/>
  <c r="F147" i="2"/>
  <c r="E148" i="2"/>
  <c r="F148" i="2"/>
  <c r="E149" i="2"/>
  <c r="F149" i="2"/>
  <c r="E150" i="2"/>
  <c r="F150" i="2"/>
  <c r="E151" i="2"/>
  <c r="F151" i="2"/>
  <c r="E152" i="2"/>
  <c r="F152" i="2"/>
  <c r="E153" i="2"/>
  <c r="F153" i="2"/>
  <c r="E154" i="2"/>
  <c r="F154" i="2"/>
  <c r="E155" i="2"/>
  <c r="F155" i="2"/>
  <c r="E156" i="2"/>
  <c r="F156" i="2"/>
  <c r="E157" i="2"/>
  <c r="F157" i="2"/>
  <c r="E158" i="2"/>
  <c r="F158" i="2"/>
  <c r="E159" i="2"/>
  <c r="F159" i="2"/>
  <c r="E160" i="2"/>
  <c r="F160" i="2"/>
  <c r="E161" i="2"/>
  <c r="F161" i="2"/>
  <c r="E162" i="2"/>
  <c r="F162" i="2"/>
  <c r="E163" i="2"/>
  <c r="F163" i="2"/>
  <c r="E164" i="2"/>
  <c r="F164" i="2"/>
  <c r="E165" i="2"/>
  <c r="F165" i="2"/>
  <c r="E166" i="2"/>
  <c r="F166" i="2"/>
  <c r="E167" i="2"/>
  <c r="F167" i="2"/>
  <c r="E168" i="2"/>
  <c r="F168" i="2"/>
  <c r="E169" i="2"/>
  <c r="F169" i="2"/>
  <c r="E170" i="2"/>
  <c r="F170" i="2"/>
  <c r="E171" i="2"/>
  <c r="F171" i="2"/>
  <c r="E172" i="2"/>
  <c r="F172" i="2"/>
  <c r="E173" i="2"/>
  <c r="F173" i="2"/>
  <c r="E174" i="2"/>
  <c r="F174" i="2"/>
  <c r="E175" i="2"/>
  <c r="F175" i="2"/>
  <c r="E176" i="2"/>
  <c r="F176" i="2"/>
  <c r="E177" i="2"/>
  <c r="F177" i="2"/>
  <c r="E178" i="2"/>
  <c r="F178" i="2"/>
  <c r="E179" i="2"/>
  <c r="F179" i="2"/>
  <c r="E180" i="2"/>
  <c r="F180" i="2"/>
  <c r="E181" i="2"/>
  <c r="F181" i="2"/>
  <c r="E182" i="2"/>
  <c r="F182" i="2"/>
  <c r="E183" i="2"/>
  <c r="F183" i="2"/>
  <c r="E184" i="2"/>
  <c r="F184" i="2"/>
  <c r="E185" i="2"/>
  <c r="F185" i="2"/>
  <c r="E186" i="2"/>
  <c r="F186" i="2"/>
  <c r="E187" i="2"/>
  <c r="F187" i="2"/>
  <c r="E188" i="2"/>
  <c r="F188" i="2"/>
  <c r="E189" i="2"/>
  <c r="F189" i="2"/>
  <c r="E190" i="2"/>
  <c r="F190" i="2"/>
  <c r="E191" i="2"/>
  <c r="F191" i="2"/>
  <c r="E192" i="2"/>
  <c r="F192" i="2"/>
  <c r="E193" i="2"/>
  <c r="F193" i="2"/>
  <c r="E194" i="2"/>
  <c r="F194" i="2"/>
  <c r="E195" i="2"/>
  <c r="F195" i="2"/>
  <c r="E196" i="2"/>
  <c r="F196" i="2"/>
  <c r="E197" i="2"/>
  <c r="F197" i="2"/>
  <c r="E198" i="2"/>
  <c r="F198" i="2"/>
  <c r="E199" i="2"/>
  <c r="F199" i="2"/>
  <c r="E200" i="2"/>
  <c r="F200" i="2"/>
  <c r="E201" i="2"/>
  <c r="F201" i="2"/>
  <c r="E202" i="2"/>
  <c r="F202" i="2"/>
  <c r="E203" i="2"/>
  <c r="F203" i="2"/>
  <c r="E204" i="2"/>
  <c r="F204" i="2"/>
  <c r="E205" i="2"/>
  <c r="F205" i="2"/>
  <c r="E206" i="2"/>
  <c r="F206" i="2"/>
  <c r="E207" i="2"/>
  <c r="F207" i="2"/>
  <c r="E208" i="2"/>
  <c r="F208" i="2"/>
  <c r="E209" i="2"/>
  <c r="F209" i="2"/>
  <c r="E210" i="2"/>
  <c r="F210" i="2"/>
  <c r="E211" i="2"/>
  <c r="F211" i="2"/>
  <c r="E212" i="2"/>
  <c r="F212" i="2"/>
  <c r="E213" i="2"/>
  <c r="F213" i="2"/>
  <c r="E214" i="2"/>
  <c r="F214" i="2"/>
  <c r="E215" i="2"/>
  <c r="F215" i="2"/>
  <c r="E216" i="2"/>
  <c r="F216" i="2"/>
  <c r="E217" i="2"/>
  <c r="F217" i="2"/>
  <c r="E218" i="2"/>
  <c r="F218" i="2"/>
  <c r="E219" i="2"/>
  <c r="F219" i="2"/>
  <c r="E220" i="2"/>
  <c r="F220" i="2"/>
  <c r="E221" i="2"/>
  <c r="F221" i="2"/>
  <c r="E222" i="2"/>
  <c r="F222" i="2"/>
  <c r="E223" i="2"/>
  <c r="F223" i="2"/>
  <c r="E224" i="2"/>
  <c r="F224" i="2"/>
  <c r="E225" i="2"/>
  <c r="F225" i="2"/>
  <c r="E226" i="2"/>
  <c r="F226" i="2"/>
  <c r="E227" i="2"/>
  <c r="F227" i="2"/>
  <c r="E228" i="2"/>
  <c r="F228" i="2"/>
  <c r="E229" i="2"/>
  <c r="F229" i="2"/>
  <c r="E230" i="2"/>
  <c r="F230" i="2"/>
  <c r="E231" i="2"/>
  <c r="F231" i="2"/>
  <c r="E232" i="2"/>
  <c r="F232" i="2"/>
  <c r="E233" i="2"/>
  <c r="F233" i="2"/>
  <c r="E234" i="2"/>
  <c r="F234" i="2"/>
  <c r="E235" i="2"/>
  <c r="F235" i="2"/>
  <c r="E236" i="2"/>
  <c r="F236" i="2"/>
  <c r="E237" i="2"/>
  <c r="F237" i="2"/>
  <c r="E238" i="2"/>
  <c r="F238" i="2"/>
  <c r="E239" i="2"/>
  <c r="F239" i="2"/>
  <c r="E240" i="2"/>
  <c r="F240" i="2"/>
  <c r="E241" i="2"/>
  <c r="F241" i="2"/>
  <c r="E242" i="2"/>
  <c r="F242" i="2"/>
  <c r="E243" i="2"/>
  <c r="F243" i="2"/>
  <c r="E244" i="2"/>
  <c r="F244" i="2"/>
  <c r="E245" i="2"/>
  <c r="F245" i="2"/>
  <c r="E246" i="2"/>
  <c r="F246" i="2"/>
  <c r="E247" i="2"/>
  <c r="F247" i="2"/>
  <c r="E248" i="2"/>
  <c r="F248" i="2"/>
  <c r="E249" i="2"/>
  <c r="F249" i="2"/>
  <c r="E250" i="2"/>
  <c r="F250" i="2"/>
  <c r="E251" i="2"/>
  <c r="F251" i="2"/>
  <c r="E252" i="2"/>
  <c r="F252" i="2"/>
  <c r="E253" i="2"/>
  <c r="F253" i="2"/>
  <c r="E254" i="2"/>
  <c r="F254" i="2"/>
  <c r="E255" i="2"/>
  <c r="F255" i="2"/>
  <c r="E256" i="2"/>
  <c r="F256" i="2"/>
  <c r="E257" i="2"/>
  <c r="F257" i="2"/>
  <c r="E258" i="2"/>
  <c r="F258" i="2"/>
  <c r="E259" i="2"/>
  <c r="F259" i="2"/>
  <c r="E260" i="2"/>
  <c r="F260" i="2"/>
  <c r="E261" i="2"/>
  <c r="F261" i="2"/>
  <c r="E262" i="2"/>
  <c r="F262" i="2"/>
  <c r="E263" i="2"/>
  <c r="F263" i="2"/>
  <c r="E264" i="2"/>
  <c r="F264" i="2"/>
  <c r="E265" i="2"/>
  <c r="F265" i="2"/>
  <c r="E266" i="2"/>
  <c r="F266" i="2"/>
  <c r="E267" i="2"/>
  <c r="F267" i="2"/>
  <c r="E268" i="2"/>
  <c r="F268" i="2"/>
  <c r="E269" i="2"/>
  <c r="F269" i="2"/>
  <c r="E270" i="2"/>
  <c r="F270" i="2"/>
  <c r="E271" i="2"/>
  <c r="F271" i="2"/>
  <c r="E272" i="2"/>
  <c r="F272" i="2"/>
  <c r="E273" i="2"/>
  <c r="F273" i="2"/>
  <c r="E274" i="2"/>
  <c r="F274" i="2"/>
  <c r="E275" i="2"/>
  <c r="F275" i="2"/>
  <c r="E276" i="2"/>
  <c r="F276" i="2"/>
  <c r="E277" i="2"/>
  <c r="F277" i="2"/>
  <c r="E278" i="2"/>
  <c r="F278" i="2"/>
  <c r="E279" i="2"/>
  <c r="F279" i="2"/>
  <c r="E280" i="2"/>
  <c r="F280" i="2"/>
  <c r="E281" i="2"/>
  <c r="F281" i="2"/>
  <c r="E282" i="2"/>
  <c r="F282" i="2"/>
  <c r="E283" i="2"/>
  <c r="F283" i="2"/>
  <c r="E284" i="2"/>
  <c r="F284" i="2"/>
  <c r="E285" i="2"/>
  <c r="F285" i="2"/>
  <c r="E286" i="2"/>
  <c r="F286" i="2"/>
  <c r="E287" i="2"/>
  <c r="F287" i="2"/>
  <c r="E288" i="2"/>
  <c r="F288" i="2"/>
  <c r="E289" i="2"/>
  <c r="F289" i="2"/>
  <c r="E290" i="2"/>
  <c r="F290" i="2"/>
  <c r="E291" i="2"/>
  <c r="F291" i="2"/>
  <c r="E292" i="2"/>
  <c r="F292" i="2"/>
  <c r="E293" i="2"/>
  <c r="F293" i="2"/>
  <c r="E294" i="2"/>
  <c r="F294" i="2"/>
  <c r="E295" i="2"/>
  <c r="F295" i="2"/>
  <c r="E296" i="2"/>
  <c r="F296" i="2"/>
  <c r="E297" i="2"/>
  <c r="F297" i="2"/>
  <c r="E298" i="2"/>
  <c r="F298" i="2"/>
  <c r="E299" i="2"/>
  <c r="F299" i="2"/>
  <c r="E300" i="2"/>
  <c r="F300" i="2"/>
  <c r="E301" i="2"/>
  <c r="F301" i="2"/>
  <c r="E302" i="2"/>
  <c r="F302" i="2"/>
  <c r="E303" i="2"/>
  <c r="F303" i="2"/>
  <c r="E304" i="2"/>
  <c r="F304" i="2"/>
  <c r="E305" i="2"/>
  <c r="F305" i="2"/>
  <c r="E306" i="2"/>
  <c r="F306" i="2"/>
  <c r="E307" i="2"/>
  <c r="F307" i="2"/>
  <c r="E308" i="2"/>
  <c r="F308" i="2"/>
  <c r="E309" i="2"/>
  <c r="F309" i="2"/>
  <c r="E310" i="2"/>
  <c r="F310" i="2"/>
  <c r="E311" i="2"/>
  <c r="F311" i="2"/>
  <c r="E312" i="2"/>
  <c r="F312" i="2"/>
  <c r="E313" i="2"/>
  <c r="F313" i="2"/>
  <c r="E314" i="2"/>
  <c r="F314" i="2"/>
  <c r="E315" i="2"/>
  <c r="F315" i="2"/>
  <c r="E316" i="2"/>
  <c r="F316" i="2"/>
  <c r="E317" i="2"/>
  <c r="F317" i="2"/>
  <c r="E318" i="2"/>
  <c r="F318" i="2"/>
  <c r="E319" i="2"/>
  <c r="F319" i="2"/>
  <c r="E320" i="2"/>
  <c r="F320" i="2"/>
  <c r="E321" i="2"/>
  <c r="F321" i="2"/>
  <c r="E322" i="2"/>
  <c r="F322" i="2"/>
  <c r="E323" i="2"/>
  <c r="F323" i="2"/>
  <c r="E324" i="2"/>
  <c r="F324" i="2"/>
  <c r="E325" i="2"/>
  <c r="F325" i="2"/>
  <c r="E326" i="2"/>
  <c r="F326" i="2"/>
  <c r="E327" i="2"/>
  <c r="F327" i="2"/>
  <c r="E328" i="2"/>
  <c r="F328" i="2"/>
  <c r="E329" i="2"/>
  <c r="F329" i="2"/>
  <c r="E330" i="2"/>
  <c r="F330" i="2"/>
  <c r="E331" i="2"/>
  <c r="F331" i="2"/>
  <c r="E332" i="2"/>
  <c r="F332" i="2"/>
  <c r="E333" i="2"/>
  <c r="F333" i="2"/>
  <c r="E334" i="2"/>
  <c r="F334" i="2"/>
  <c r="E335" i="2"/>
  <c r="F335" i="2"/>
  <c r="E336" i="2"/>
  <c r="F336" i="2"/>
  <c r="E337" i="2"/>
  <c r="F337" i="2"/>
  <c r="E338" i="2"/>
  <c r="F338" i="2"/>
  <c r="E339" i="2"/>
  <c r="F339" i="2"/>
  <c r="E340" i="2"/>
  <c r="F340" i="2"/>
  <c r="E341" i="2"/>
  <c r="F341" i="2"/>
  <c r="E342" i="2"/>
  <c r="F342" i="2"/>
  <c r="E343" i="2"/>
  <c r="F343" i="2"/>
  <c r="E344" i="2"/>
  <c r="F344" i="2"/>
  <c r="E345" i="2"/>
  <c r="F345" i="2"/>
  <c r="E346" i="2"/>
  <c r="F346" i="2"/>
  <c r="E347" i="2"/>
  <c r="F347" i="2"/>
  <c r="E348" i="2"/>
  <c r="F348" i="2"/>
  <c r="E349" i="2"/>
  <c r="F349" i="2"/>
  <c r="E350" i="2"/>
  <c r="F350" i="2"/>
  <c r="E351" i="2"/>
  <c r="F351" i="2"/>
  <c r="E352" i="2"/>
  <c r="F352" i="2"/>
  <c r="E353" i="2"/>
  <c r="F353" i="2"/>
  <c r="E354" i="2"/>
  <c r="F354" i="2"/>
  <c r="E355" i="2"/>
  <c r="F355" i="2"/>
  <c r="E356" i="2"/>
  <c r="F356" i="2"/>
  <c r="E357" i="2"/>
  <c r="F357" i="2"/>
  <c r="E358" i="2"/>
  <c r="F358" i="2"/>
  <c r="E359" i="2"/>
  <c r="F359" i="2"/>
  <c r="E360" i="2"/>
  <c r="F360" i="2"/>
  <c r="E361" i="2"/>
  <c r="F361" i="2"/>
  <c r="E362" i="2"/>
  <c r="F362" i="2"/>
  <c r="E363" i="2"/>
  <c r="F363" i="2"/>
  <c r="E364" i="2"/>
  <c r="F364" i="2"/>
  <c r="E365" i="2"/>
  <c r="F365" i="2"/>
  <c r="E366" i="2"/>
  <c r="F366" i="2"/>
  <c r="E367" i="2"/>
  <c r="F367" i="2"/>
  <c r="E368" i="2"/>
  <c r="F368" i="2"/>
  <c r="E369" i="2"/>
  <c r="F369" i="2"/>
  <c r="E370" i="2"/>
  <c r="F370" i="2"/>
  <c r="E371" i="2"/>
  <c r="F371" i="2"/>
  <c r="E372" i="2"/>
  <c r="F372" i="2"/>
  <c r="E373" i="2"/>
  <c r="F373" i="2"/>
  <c r="E374" i="2"/>
  <c r="F374" i="2"/>
  <c r="E375" i="2"/>
  <c r="F375" i="2"/>
  <c r="E376" i="2"/>
  <c r="F376" i="2"/>
  <c r="E377" i="2"/>
  <c r="F377" i="2"/>
  <c r="E378" i="2"/>
  <c r="F378" i="2"/>
  <c r="E379" i="2"/>
  <c r="F379" i="2"/>
  <c r="E380" i="2"/>
  <c r="F380" i="2"/>
  <c r="E381" i="2"/>
  <c r="F381" i="2"/>
  <c r="E382" i="2"/>
  <c r="F382" i="2"/>
  <c r="E383" i="2"/>
  <c r="F383" i="2"/>
  <c r="E384" i="2"/>
  <c r="F384" i="2"/>
  <c r="E385" i="2"/>
  <c r="F385" i="2"/>
  <c r="E386" i="2"/>
  <c r="F386" i="2"/>
  <c r="E387" i="2"/>
  <c r="F387" i="2"/>
  <c r="E388" i="2"/>
  <c r="F388" i="2"/>
  <c r="E389" i="2"/>
  <c r="F389" i="2"/>
  <c r="E390" i="2"/>
  <c r="F390" i="2"/>
  <c r="E391" i="2"/>
  <c r="F391" i="2"/>
  <c r="E392" i="2"/>
  <c r="F392" i="2"/>
  <c r="E393" i="2"/>
  <c r="F393" i="2"/>
  <c r="E394" i="2"/>
  <c r="F394" i="2"/>
  <c r="E395" i="2"/>
  <c r="F395" i="2"/>
  <c r="E396" i="2"/>
  <c r="F396" i="2"/>
  <c r="E397" i="2"/>
  <c r="F397" i="2"/>
  <c r="E398" i="2"/>
  <c r="F398" i="2"/>
  <c r="E399" i="2"/>
  <c r="F399" i="2"/>
  <c r="E400" i="2"/>
  <c r="F400" i="2"/>
  <c r="E401" i="2"/>
  <c r="F401" i="2"/>
  <c r="E402" i="2"/>
  <c r="F402" i="2"/>
  <c r="E403" i="2"/>
  <c r="F403" i="2"/>
  <c r="E404" i="2"/>
  <c r="F404" i="2"/>
  <c r="E405" i="2"/>
  <c r="F405" i="2"/>
  <c r="E406" i="2"/>
  <c r="F406" i="2"/>
  <c r="E407" i="2"/>
  <c r="F407" i="2"/>
  <c r="E408" i="2"/>
  <c r="F408" i="2"/>
  <c r="E409" i="2"/>
  <c r="F409" i="2"/>
  <c r="E410" i="2"/>
  <c r="F410" i="2"/>
  <c r="E411" i="2"/>
  <c r="F411" i="2"/>
  <c r="E412" i="2"/>
  <c r="F412" i="2"/>
  <c r="E413" i="2"/>
  <c r="F413" i="2"/>
  <c r="E414" i="2"/>
  <c r="F414" i="2"/>
  <c r="E415" i="2"/>
  <c r="F415" i="2"/>
  <c r="E416" i="2"/>
  <c r="F416" i="2"/>
  <c r="E417" i="2"/>
  <c r="F417" i="2"/>
  <c r="E418" i="2"/>
  <c r="F418" i="2"/>
  <c r="E419" i="2"/>
  <c r="F419" i="2"/>
  <c r="E420" i="2"/>
  <c r="F420" i="2"/>
  <c r="E421" i="2"/>
  <c r="F421" i="2"/>
  <c r="E422" i="2"/>
  <c r="F422" i="2"/>
  <c r="E423" i="2"/>
  <c r="F423" i="2"/>
  <c r="E424" i="2"/>
  <c r="F424" i="2"/>
  <c r="E425" i="2"/>
  <c r="F425" i="2"/>
  <c r="E426" i="2"/>
  <c r="F426" i="2"/>
  <c r="E427" i="2"/>
  <c r="F427" i="2"/>
  <c r="E428" i="2"/>
  <c r="F428" i="2"/>
  <c r="E429" i="2"/>
  <c r="F429" i="2"/>
  <c r="E430" i="2"/>
  <c r="F430" i="2"/>
  <c r="E431" i="2"/>
  <c r="F431" i="2"/>
  <c r="E432" i="2"/>
  <c r="F432" i="2"/>
  <c r="E433" i="2"/>
  <c r="F433" i="2"/>
  <c r="E434" i="2"/>
  <c r="F434" i="2"/>
  <c r="E435" i="2"/>
  <c r="F435" i="2"/>
  <c r="E436" i="2"/>
  <c r="F436" i="2"/>
  <c r="E437" i="2"/>
  <c r="F437" i="2"/>
  <c r="E438" i="2"/>
  <c r="F438" i="2"/>
  <c r="E439" i="2"/>
  <c r="F439" i="2"/>
  <c r="E440" i="2"/>
  <c r="F440" i="2"/>
  <c r="E441" i="2"/>
  <c r="F441" i="2"/>
  <c r="E442" i="2"/>
  <c r="F442" i="2"/>
  <c r="E443" i="2"/>
  <c r="F443" i="2"/>
  <c r="E444" i="2"/>
  <c r="F444" i="2"/>
  <c r="E445" i="2"/>
  <c r="F445" i="2"/>
  <c r="E446" i="2"/>
  <c r="F446" i="2"/>
  <c r="E447" i="2"/>
  <c r="F447" i="2"/>
  <c r="E448" i="2"/>
  <c r="F448" i="2"/>
  <c r="E449" i="2"/>
  <c r="F449" i="2"/>
  <c r="E450" i="2"/>
  <c r="F450" i="2"/>
  <c r="E451" i="2"/>
  <c r="F451" i="2"/>
  <c r="E452" i="2"/>
  <c r="F452" i="2"/>
  <c r="E453" i="2"/>
  <c r="F453" i="2"/>
  <c r="E454" i="2"/>
  <c r="F454" i="2"/>
  <c r="E455" i="2"/>
  <c r="F455" i="2"/>
  <c r="E456" i="2"/>
  <c r="F456" i="2"/>
  <c r="E457" i="2"/>
  <c r="F457" i="2"/>
  <c r="E458" i="2"/>
  <c r="F458" i="2"/>
  <c r="E459" i="2"/>
  <c r="F459" i="2"/>
  <c r="E460" i="2"/>
  <c r="F460" i="2"/>
  <c r="E461" i="2"/>
  <c r="F461" i="2"/>
  <c r="E462" i="2"/>
  <c r="F462" i="2"/>
  <c r="E463" i="2"/>
  <c r="F463" i="2"/>
  <c r="E464" i="2"/>
  <c r="F464" i="2"/>
  <c r="E465" i="2"/>
  <c r="F465" i="2"/>
  <c r="E466" i="2"/>
  <c r="F466" i="2"/>
  <c r="E467" i="2"/>
  <c r="F467" i="2"/>
  <c r="E468" i="2"/>
  <c r="F468" i="2"/>
  <c r="E469" i="2"/>
  <c r="F469" i="2"/>
  <c r="E470" i="2"/>
  <c r="F470" i="2"/>
  <c r="E471" i="2"/>
  <c r="F471" i="2"/>
  <c r="E472" i="2"/>
  <c r="F472" i="2"/>
  <c r="E473" i="2"/>
  <c r="F473" i="2"/>
  <c r="E474" i="2"/>
  <c r="F474" i="2"/>
  <c r="E475" i="2"/>
  <c r="F475" i="2"/>
  <c r="E476" i="2"/>
  <c r="F476" i="2"/>
  <c r="E477" i="2"/>
  <c r="F477" i="2"/>
  <c r="E478" i="2"/>
  <c r="F478" i="2"/>
  <c r="E479" i="2"/>
  <c r="F479" i="2"/>
  <c r="E480" i="2"/>
  <c r="F480" i="2"/>
  <c r="E481" i="2"/>
  <c r="F481" i="2"/>
  <c r="E482" i="2"/>
  <c r="F482" i="2"/>
  <c r="E483" i="2"/>
  <c r="F483" i="2"/>
  <c r="E484" i="2"/>
  <c r="F484" i="2"/>
  <c r="E485" i="2"/>
  <c r="F485" i="2"/>
  <c r="E486" i="2"/>
  <c r="F486" i="2"/>
  <c r="E487" i="2"/>
  <c r="F487" i="2"/>
  <c r="E488" i="2"/>
  <c r="F488" i="2"/>
  <c r="E489" i="2"/>
  <c r="F489" i="2"/>
  <c r="E490" i="2"/>
  <c r="F490" i="2"/>
  <c r="E491" i="2"/>
  <c r="F491" i="2"/>
  <c r="E492" i="2"/>
  <c r="F492" i="2"/>
  <c r="E493" i="2"/>
  <c r="F493" i="2"/>
  <c r="E494" i="2"/>
  <c r="F494" i="2"/>
  <c r="E495" i="2"/>
  <c r="F495" i="2"/>
  <c r="E496" i="2"/>
  <c r="F496" i="2"/>
  <c r="E497" i="2"/>
  <c r="F497" i="2"/>
  <c r="E498" i="2"/>
  <c r="F498" i="2"/>
  <c r="E499" i="2"/>
  <c r="F499" i="2"/>
  <c r="E500" i="2"/>
  <c r="F500" i="2"/>
  <c r="E501" i="2"/>
  <c r="F501" i="2"/>
  <c r="E502" i="2"/>
  <c r="F502" i="2"/>
  <c r="E503" i="2"/>
  <c r="F503" i="2"/>
  <c r="E3028" i="2"/>
  <c r="F3028" i="2"/>
  <c r="E3029" i="2"/>
  <c r="F3029" i="2"/>
  <c r="E6" i="2"/>
  <c r="F6" i="2"/>
  <c r="B10" i="2" l="1"/>
  <c r="B302" i="2"/>
  <c r="B108" i="11"/>
  <c r="B350" i="2"/>
  <c r="J485" i="11"/>
  <c r="J483" i="11"/>
  <c r="J462" i="11"/>
  <c r="B484" i="2"/>
  <c r="J487" i="2"/>
  <c r="J483" i="2"/>
  <c r="J364" i="11"/>
  <c r="J359" i="11"/>
  <c r="B391" i="2"/>
  <c r="J401" i="2"/>
  <c r="J400" i="2"/>
  <c r="J399" i="2"/>
  <c r="B365" i="2"/>
  <c r="J330" i="11"/>
  <c r="J324" i="11"/>
  <c r="B316" i="2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274" i="2"/>
  <c r="B273" i="11"/>
  <c r="J269" i="2"/>
  <c r="J267" i="2"/>
  <c r="L267" i="2" s="1"/>
  <c r="B242" i="2"/>
  <c r="B236" i="2"/>
  <c r="J193" i="11"/>
  <c r="J234" i="2"/>
  <c r="J230" i="2"/>
  <c r="J189" i="11"/>
  <c r="J154" i="11"/>
  <c r="L154" i="11" s="1"/>
  <c r="B187" i="2"/>
  <c r="B188" i="2" s="1"/>
  <c r="B189" i="2" s="1"/>
  <c r="B190" i="2" s="1"/>
  <c r="B191" i="2" s="1"/>
  <c r="B192" i="2" s="1"/>
  <c r="B193" i="2" s="1"/>
  <c r="B169" i="2"/>
  <c r="J106" i="11"/>
  <c r="B93" i="11"/>
  <c r="B133" i="2"/>
  <c r="L86" i="11"/>
  <c r="J81" i="11"/>
  <c r="J118" i="2"/>
  <c r="B98" i="2"/>
  <c r="J112" i="2"/>
  <c r="J110" i="2"/>
  <c r="J109" i="2"/>
  <c r="J107" i="2"/>
  <c r="J105" i="2"/>
  <c r="J54" i="11"/>
  <c r="J81" i="2"/>
  <c r="J73" i="2"/>
  <c r="J62" i="2"/>
  <c r="J61" i="2"/>
  <c r="J60" i="2"/>
  <c r="J59" i="2"/>
  <c r="J58" i="2"/>
  <c r="B55" i="2"/>
  <c r="J54" i="2"/>
  <c r="J52" i="2"/>
  <c r="J51" i="2"/>
  <c r="J50" i="2"/>
  <c r="J37" i="2"/>
  <c r="L37" i="2" s="1"/>
  <c r="J20" i="11"/>
  <c r="J9" i="2"/>
  <c r="C12" i="15"/>
  <c r="C11" i="15"/>
  <c r="J484" i="2" l="1"/>
  <c r="B485" i="2"/>
  <c r="J391" i="2"/>
  <c r="B392" i="2"/>
  <c r="J98" i="2"/>
  <c r="B99" i="2"/>
  <c r="B56" i="2"/>
  <c r="J485" i="2" l="1"/>
  <c r="B486" i="2"/>
  <c r="B487" i="2" s="1"/>
  <c r="J392" i="2"/>
  <c r="B393" i="2"/>
  <c r="B394" i="2" s="1"/>
  <c r="J99" i="2"/>
  <c r="B100" i="2"/>
  <c r="J55" i="2"/>
  <c r="B57" i="2"/>
  <c r="J56" i="2"/>
  <c r="E618" i="12"/>
  <c r="D618" i="12"/>
  <c r="C6" i="11"/>
  <c r="B6" i="11"/>
  <c r="A6" i="11"/>
  <c r="I5" i="11"/>
  <c r="F5" i="11"/>
  <c r="E5" i="11"/>
  <c r="J2442" i="11" l="1"/>
  <c r="L2442" i="11" s="1"/>
  <c r="J2444" i="11"/>
  <c r="L2444" i="11" s="1"/>
  <c r="J2440" i="11"/>
  <c r="L2440" i="11" s="1"/>
  <c r="J2428" i="11"/>
  <c r="L2428" i="11" s="1"/>
  <c r="J2432" i="11"/>
  <c r="L2432" i="11" s="1"/>
  <c r="J2436" i="11"/>
  <c r="J2430" i="11"/>
  <c r="L2430" i="11" s="1"/>
  <c r="I1044" i="13"/>
  <c r="I1045" i="13"/>
  <c r="J1045" i="13" s="1"/>
  <c r="K1045" i="13" s="1"/>
  <c r="I1042" i="13"/>
  <c r="J1042" i="13" s="1"/>
  <c r="K1042" i="13" s="1"/>
  <c r="I1043" i="13"/>
  <c r="J1043" i="13" s="1"/>
  <c r="K1043" i="13" s="1"/>
  <c r="I1040" i="13"/>
  <c r="J1040" i="13" s="1"/>
  <c r="K1040" i="13" s="1"/>
  <c r="I1041" i="13"/>
  <c r="J2426" i="11"/>
  <c r="L2426" i="11" s="1"/>
  <c r="J2424" i="11"/>
  <c r="L2424" i="11" s="1"/>
  <c r="J2422" i="11"/>
  <c r="L2422" i="11" s="1"/>
  <c r="J2392" i="11"/>
  <c r="L2392" i="11" s="1"/>
  <c r="J2396" i="11"/>
  <c r="L2396" i="11" s="1"/>
  <c r="J2400" i="11"/>
  <c r="L2400" i="11" s="1"/>
  <c r="J2404" i="11"/>
  <c r="L2404" i="11" s="1"/>
  <c r="J2394" i="11"/>
  <c r="L2394" i="11" s="1"/>
  <c r="J2402" i="11"/>
  <c r="J2390" i="11"/>
  <c r="J2419" i="11"/>
  <c r="L2419" i="11" s="1"/>
  <c r="J2416" i="11"/>
  <c r="J2411" i="11"/>
  <c r="L2411" i="11" s="1"/>
  <c r="J2383" i="11"/>
  <c r="L2383" i="11" s="1"/>
  <c r="J2386" i="11"/>
  <c r="J2381" i="11"/>
  <c r="L2381" i="11" s="1"/>
  <c r="J2388" i="11"/>
  <c r="I1037" i="13"/>
  <c r="I1039" i="13"/>
  <c r="I1036" i="13"/>
  <c r="J1036" i="13" s="1"/>
  <c r="K1036" i="13" s="1"/>
  <c r="I1038" i="13"/>
  <c r="I1034" i="13"/>
  <c r="I1035" i="13"/>
  <c r="J1035" i="13" s="1"/>
  <c r="K1035" i="13" s="1"/>
  <c r="I1032" i="13"/>
  <c r="I1033" i="13"/>
  <c r="J2378" i="11"/>
  <c r="L2378" i="11" s="1"/>
  <c r="J2376" i="11"/>
  <c r="L2376" i="11" s="1"/>
  <c r="J2373" i="11"/>
  <c r="L2373" i="11" s="1"/>
  <c r="I1030" i="13"/>
  <c r="I1031" i="13"/>
  <c r="I1028" i="13"/>
  <c r="I1029" i="13"/>
  <c r="J2362" i="11"/>
  <c r="L2362" i="11" s="1"/>
  <c r="J2359" i="11"/>
  <c r="L2359" i="11" s="1"/>
  <c r="J2357" i="11"/>
  <c r="L2357" i="11" s="1"/>
  <c r="J2371" i="11"/>
  <c r="L2371" i="11" s="1"/>
  <c r="J2369" i="11"/>
  <c r="L2369" i="11" s="1"/>
  <c r="I1026" i="13"/>
  <c r="I1027" i="13"/>
  <c r="I1024" i="13"/>
  <c r="I1025" i="13"/>
  <c r="I1022" i="13"/>
  <c r="I1023" i="13"/>
  <c r="J2348" i="11"/>
  <c r="L2348" i="11" s="1"/>
  <c r="J2352" i="11"/>
  <c r="L2352" i="11" s="1"/>
  <c r="J2346" i="11"/>
  <c r="L2346" i="11" s="1"/>
  <c r="J2350" i="11"/>
  <c r="L2350" i="11" s="1"/>
  <c r="J2354" i="11"/>
  <c r="L2354" i="11" s="1"/>
  <c r="I1020" i="13"/>
  <c r="I1021" i="13"/>
  <c r="J2328" i="11"/>
  <c r="L2328" i="11" s="1"/>
  <c r="J2342" i="11"/>
  <c r="L2342" i="11" s="1"/>
  <c r="J2340" i="11"/>
  <c r="J2313" i="11"/>
  <c r="L2313" i="11" s="1"/>
  <c r="J2323" i="11"/>
  <c r="L2323" i="11" s="1"/>
  <c r="J2311" i="11"/>
  <c r="L2311" i="11" s="1"/>
  <c r="J2334" i="11"/>
  <c r="L2334" i="11" s="1"/>
  <c r="J2319" i="11"/>
  <c r="L2319" i="11" s="1"/>
  <c r="J2332" i="11"/>
  <c r="L2332" i="11" s="1"/>
  <c r="J2309" i="11"/>
  <c r="L2309" i="11" s="1"/>
  <c r="J2307" i="11"/>
  <c r="L2307" i="11" s="1"/>
  <c r="J2330" i="11"/>
  <c r="L2330" i="11" s="1"/>
  <c r="J2326" i="11"/>
  <c r="L2326" i="11" s="1"/>
  <c r="I1018" i="13"/>
  <c r="J1018" i="13" s="1"/>
  <c r="K1018" i="13" s="1"/>
  <c r="I1019" i="13"/>
  <c r="I1016" i="13"/>
  <c r="I1017" i="13"/>
  <c r="J2292" i="11"/>
  <c r="L2292" i="11" s="1"/>
  <c r="J2294" i="11"/>
  <c r="L2294" i="11" s="1"/>
  <c r="J2304" i="11"/>
  <c r="L2304" i="11" s="1"/>
  <c r="J2297" i="11"/>
  <c r="L2297" i="11" s="1"/>
  <c r="J2302" i="11"/>
  <c r="L2302" i="11" s="1"/>
  <c r="I1014" i="13"/>
  <c r="I1015" i="13"/>
  <c r="I1012" i="13"/>
  <c r="I1013" i="13"/>
  <c r="J2276" i="11"/>
  <c r="J2284" i="11"/>
  <c r="L2284" i="11" s="1"/>
  <c r="J2281" i="11"/>
  <c r="J2279" i="11"/>
  <c r="L2279" i="11" s="1"/>
  <c r="J2287" i="11"/>
  <c r="L2287" i="11" s="1"/>
  <c r="J2289" i="11"/>
  <c r="J2274" i="11"/>
  <c r="L2274" i="11" s="1"/>
  <c r="J2270" i="11"/>
  <c r="L2270" i="11" s="1"/>
  <c r="J2243" i="11"/>
  <c r="L2243" i="11" s="1"/>
  <c r="J2253" i="11"/>
  <c r="J2257" i="11"/>
  <c r="L2257" i="11" s="1"/>
  <c r="J2261" i="11"/>
  <c r="L2261" i="11" s="1"/>
  <c r="J2265" i="11"/>
  <c r="L2265" i="11" s="1"/>
  <c r="J2255" i="11"/>
  <c r="L2255" i="11" s="1"/>
  <c r="J2259" i="11"/>
  <c r="L2259" i="11" s="1"/>
  <c r="J2263" i="11"/>
  <c r="L2263" i="11" s="1"/>
  <c r="J2267" i="11"/>
  <c r="L2267" i="11" s="1"/>
  <c r="J2251" i="11"/>
  <c r="L2251" i="11" s="1"/>
  <c r="J2249" i="11"/>
  <c r="J2247" i="11"/>
  <c r="L2247" i="11" s="1"/>
  <c r="I1009" i="13"/>
  <c r="I1010" i="13"/>
  <c r="I1011" i="13"/>
  <c r="I1006" i="13"/>
  <c r="I1007" i="13"/>
  <c r="I1008" i="13"/>
  <c r="I1004" i="13"/>
  <c r="I1005" i="13"/>
  <c r="I1002" i="13"/>
  <c r="I1003" i="13"/>
  <c r="I1000" i="13"/>
  <c r="I1001" i="13"/>
  <c r="J2233" i="11"/>
  <c r="L2233" i="11" s="1"/>
  <c r="J2229" i="11"/>
  <c r="L2229" i="11" s="1"/>
  <c r="J2235" i="11"/>
  <c r="L2235" i="11" s="1"/>
  <c r="J2241" i="11"/>
  <c r="L2241" i="11" s="1"/>
  <c r="J2238" i="11"/>
  <c r="L2238" i="11" s="1"/>
  <c r="J2231" i="11"/>
  <c r="L2231" i="11" s="1"/>
  <c r="I998" i="13"/>
  <c r="I999" i="13"/>
  <c r="J2205" i="11"/>
  <c r="L2205" i="11" s="1"/>
  <c r="J2212" i="11"/>
  <c r="L2212" i="11" s="1"/>
  <c r="J2220" i="11"/>
  <c r="J2225" i="11"/>
  <c r="L2225" i="11" s="1"/>
  <c r="J2210" i="11"/>
  <c r="L2210" i="11" s="1"/>
  <c r="J2218" i="11"/>
  <c r="L2218" i="11" s="1"/>
  <c r="J2227" i="11"/>
  <c r="L2227" i="11" s="1"/>
  <c r="J2223" i="11"/>
  <c r="L2223" i="11" s="1"/>
  <c r="I996" i="13"/>
  <c r="I997" i="13"/>
  <c r="J2197" i="11"/>
  <c r="L2197" i="11" s="1"/>
  <c r="J2200" i="11"/>
  <c r="L2200" i="11" s="1"/>
  <c r="J2186" i="11"/>
  <c r="L2186" i="11" s="1"/>
  <c r="J2194" i="11"/>
  <c r="L2194" i="11" s="1"/>
  <c r="J2181" i="11"/>
  <c r="L2181" i="11" s="1"/>
  <c r="J2184" i="11"/>
  <c r="L2184" i="11" s="1"/>
  <c r="J2188" i="11"/>
  <c r="L2188" i="11" s="1"/>
  <c r="J2192" i="11"/>
  <c r="L2192" i="11" s="1"/>
  <c r="J2153" i="11"/>
  <c r="L2153" i="11" s="1"/>
  <c r="J2161" i="11"/>
  <c r="L2161" i="11" s="1"/>
  <c r="J2165" i="11"/>
  <c r="L2165" i="11" s="1"/>
  <c r="J2175" i="11"/>
  <c r="L2175" i="11" s="1"/>
  <c r="J2158" i="11"/>
  <c r="L2158" i="11" s="1"/>
  <c r="J2151" i="11"/>
  <c r="J2167" i="11"/>
  <c r="L2167" i="11" s="1"/>
  <c r="J2171" i="11"/>
  <c r="L2171" i="11" s="1"/>
  <c r="J2173" i="11"/>
  <c r="L2173" i="11" s="1"/>
  <c r="J2177" i="11"/>
  <c r="L2177" i="11" s="1"/>
  <c r="J2156" i="11"/>
  <c r="L2156" i="11" s="1"/>
  <c r="I994" i="13"/>
  <c r="I995" i="13"/>
  <c r="J2113" i="11"/>
  <c r="L2113" i="11" s="1"/>
  <c r="J2125" i="11"/>
  <c r="J2133" i="11"/>
  <c r="L2133" i="11" s="1"/>
  <c r="J2137" i="11"/>
  <c r="L2137" i="11" s="1"/>
  <c r="J2141" i="11"/>
  <c r="L2141" i="11" s="1"/>
  <c r="J2094" i="11"/>
  <c r="L2094" i="11" s="1"/>
  <c r="J2102" i="11"/>
  <c r="L2102" i="11" s="1"/>
  <c r="J2106" i="11"/>
  <c r="J2122" i="11"/>
  <c r="J2146" i="11"/>
  <c r="L2146" i="11" s="1"/>
  <c r="J2099" i="11"/>
  <c r="L2099" i="11" s="1"/>
  <c r="J2115" i="11"/>
  <c r="J2131" i="11"/>
  <c r="L2131" i="11" s="1"/>
  <c r="J2135" i="11"/>
  <c r="L2135" i="11" s="1"/>
  <c r="J2139" i="11"/>
  <c r="L2139" i="11" s="1"/>
  <c r="J2108" i="11"/>
  <c r="L2108" i="11" s="1"/>
  <c r="J2128" i="11"/>
  <c r="L2128" i="11" s="1"/>
  <c r="J2144" i="11"/>
  <c r="L2144" i="11" s="1"/>
  <c r="I985" i="13"/>
  <c r="J985" i="13" s="1"/>
  <c r="K985" i="13" s="1"/>
  <c r="I987" i="13"/>
  <c r="I989" i="13"/>
  <c r="I991" i="13"/>
  <c r="I993" i="13"/>
  <c r="I986" i="13"/>
  <c r="I988" i="13"/>
  <c r="I990" i="13"/>
  <c r="I992" i="13"/>
  <c r="J2089" i="11"/>
  <c r="L2089" i="11" s="1"/>
  <c r="J2092" i="11"/>
  <c r="L2092" i="11" s="1"/>
  <c r="J2078" i="11"/>
  <c r="L2078" i="11" s="1"/>
  <c r="J2081" i="11"/>
  <c r="L2081" i="11" s="1"/>
  <c r="I983" i="13"/>
  <c r="I984" i="13"/>
  <c r="J2071" i="11"/>
  <c r="L2071" i="11" s="1"/>
  <c r="J2073" i="11"/>
  <c r="L2073" i="11" s="1"/>
  <c r="J2076" i="11"/>
  <c r="J2029" i="11"/>
  <c r="L2029" i="11" s="1"/>
  <c r="J2037" i="11"/>
  <c r="L2037" i="11" s="1"/>
  <c r="J2045" i="11"/>
  <c r="L2045" i="11" s="1"/>
  <c r="J2034" i="11"/>
  <c r="L2034" i="11" s="1"/>
  <c r="J2059" i="11"/>
  <c r="L2059" i="11" s="1"/>
  <c r="J2061" i="11"/>
  <c r="L2061" i="11" s="1"/>
  <c r="J2065" i="11"/>
  <c r="L2065" i="11" s="1"/>
  <c r="J2055" i="11"/>
  <c r="L2055" i="11" s="1"/>
  <c r="J2063" i="11"/>
  <c r="L2063" i="11" s="1"/>
  <c r="J2067" i="11"/>
  <c r="J2043" i="11"/>
  <c r="L2043" i="11" s="1"/>
  <c r="J2069" i="11"/>
  <c r="L2069" i="11" s="1"/>
  <c r="J2032" i="11"/>
  <c r="L2032" i="11" s="1"/>
  <c r="J2040" i="11"/>
  <c r="L2040" i="11" s="1"/>
  <c r="J2048" i="11"/>
  <c r="L2048" i="11" s="1"/>
  <c r="J2053" i="11"/>
  <c r="L2053" i="11" s="1"/>
  <c r="J2057" i="11"/>
  <c r="L2057" i="11" s="1"/>
  <c r="J2050" i="11"/>
  <c r="L2050" i="11" s="1"/>
  <c r="I981" i="13"/>
  <c r="I982" i="13"/>
  <c r="J2024" i="11"/>
  <c r="L2024" i="11" s="1"/>
  <c r="J2027" i="11"/>
  <c r="L2027" i="11" s="1"/>
  <c r="J2018" i="11"/>
  <c r="L2018" i="11" s="1"/>
  <c r="I979" i="13"/>
  <c r="I980" i="13"/>
  <c r="I977" i="13"/>
  <c r="I978" i="13"/>
  <c r="J2006" i="11"/>
  <c r="L2006" i="11" s="1"/>
  <c r="J2010" i="11"/>
  <c r="J2004" i="11"/>
  <c r="L2004" i="11" s="1"/>
  <c r="J2008" i="11"/>
  <c r="L2008" i="11" s="1"/>
  <c r="J2016" i="11"/>
  <c r="J2013" i="11"/>
  <c r="L2013" i="11" s="1"/>
  <c r="J1997" i="11"/>
  <c r="L1997" i="11" s="1"/>
  <c r="J2002" i="11"/>
  <c r="L2002" i="11" s="1"/>
  <c r="J2000" i="11"/>
  <c r="L2000" i="11" s="1"/>
  <c r="I975" i="13"/>
  <c r="I976" i="13"/>
  <c r="J1988" i="11"/>
  <c r="L1988" i="11" s="1"/>
  <c r="J1993" i="11"/>
  <c r="L1993" i="11" s="1"/>
  <c r="J1990" i="11"/>
  <c r="L1990" i="11" s="1"/>
  <c r="J1995" i="11"/>
  <c r="L1995" i="11" s="1"/>
  <c r="I973" i="13"/>
  <c r="I974" i="13"/>
  <c r="I971" i="13"/>
  <c r="I972" i="13"/>
  <c r="I969" i="13"/>
  <c r="I970" i="13"/>
  <c r="J1982" i="11"/>
  <c r="L1982" i="11" s="1"/>
  <c r="J1984" i="11"/>
  <c r="J1977" i="11"/>
  <c r="L1977" i="11" s="1"/>
  <c r="J1986" i="11"/>
  <c r="L1986" i="11" s="1"/>
  <c r="J1980" i="11"/>
  <c r="L1980" i="11" s="1"/>
  <c r="I967" i="13"/>
  <c r="I968" i="13"/>
  <c r="J1938" i="11"/>
  <c r="L1938" i="11" s="1"/>
  <c r="J1942" i="11"/>
  <c r="L1942" i="11" s="1"/>
  <c r="J1946" i="11"/>
  <c r="L1946" i="11" s="1"/>
  <c r="J1958" i="11"/>
  <c r="L1958" i="11" s="1"/>
  <c r="J1951" i="11"/>
  <c r="L1951" i="11" s="1"/>
  <c r="J1940" i="11"/>
  <c r="L1940" i="11" s="1"/>
  <c r="J1932" i="11"/>
  <c r="L1932" i="11" s="1"/>
  <c r="J1936" i="11"/>
  <c r="L1936" i="11" s="1"/>
  <c r="J1960" i="11"/>
  <c r="L1960" i="11" s="1"/>
  <c r="J1949" i="11"/>
  <c r="L1949" i="11" s="1"/>
  <c r="J1944" i="11"/>
  <c r="L1944" i="11" s="1"/>
  <c r="J1975" i="11"/>
  <c r="L1975" i="11" s="1"/>
  <c r="J1968" i="11"/>
  <c r="L1968" i="11" s="1"/>
  <c r="J1970" i="11"/>
  <c r="L1970" i="11" s="1"/>
  <c r="J1965" i="11"/>
  <c r="L1965" i="11" s="1"/>
  <c r="I965" i="13"/>
  <c r="I966" i="13"/>
  <c r="I963" i="13"/>
  <c r="I964" i="13"/>
  <c r="J1916" i="11"/>
  <c r="L1916" i="11" s="1"/>
  <c r="J1921" i="11"/>
  <c r="L1921" i="11" s="1"/>
  <c r="J1929" i="11"/>
  <c r="L1929" i="11" s="1"/>
  <c r="J1918" i="11"/>
  <c r="L1918" i="11" s="1"/>
  <c r="J1927" i="11"/>
  <c r="L1927" i="11" s="1"/>
  <c r="J1925" i="11"/>
  <c r="L1925" i="11" s="1"/>
  <c r="J1923" i="11"/>
  <c r="L1923" i="11" s="1"/>
  <c r="J1914" i="11"/>
  <c r="L1914" i="11" s="1"/>
  <c r="J1899" i="11"/>
  <c r="L1899" i="11" s="1"/>
  <c r="J1911" i="11"/>
  <c r="L1911" i="11" s="1"/>
  <c r="J1907" i="11"/>
  <c r="L1907" i="11" s="1"/>
  <c r="J1897" i="11"/>
  <c r="L1897" i="11" s="1"/>
  <c r="J1901" i="11"/>
  <c r="J1905" i="11"/>
  <c r="I961" i="13"/>
  <c r="I962" i="13"/>
  <c r="I959" i="13"/>
  <c r="I960" i="13"/>
  <c r="J1886" i="11"/>
  <c r="L1886" i="11" s="1"/>
  <c r="J1883" i="11"/>
  <c r="L1883" i="11" s="1"/>
  <c r="J1888" i="11"/>
  <c r="L1888" i="11" s="1"/>
  <c r="J1892" i="11"/>
  <c r="L1892" i="11" s="1"/>
  <c r="J1890" i="11"/>
  <c r="L1890" i="11" s="1"/>
  <c r="J1881" i="11"/>
  <c r="L1881" i="11" s="1"/>
  <c r="J1879" i="11"/>
  <c r="L1879" i="11" s="1"/>
  <c r="J1866" i="11"/>
  <c r="L1866" i="11" s="1"/>
  <c r="J1870" i="11"/>
  <c r="L1870" i="11" s="1"/>
  <c r="J1855" i="11"/>
  <c r="L1855" i="11" s="1"/>
  <c r="J1859" i="11"/>
  <c r="L1859" i="11" s="1"/>
  <c r="J1875" i="11"/>
  <c r="L1875" i="11" s="1"/>
  <c r="J1851" i="11"/>
  <c r="L1851" i="11" s="1"/>
  <c r="J1863" i="11"/>
  <c r="L1863" i="11" s="1"/>
  <c r="J1861" i="11"/>
  <c r="L1861" i="11" s="1"/>
  <c r="J1868" i="11"/>
  <c r="L1868" i="11" s="1"/>
  <c r="J1872" i="11"/>
  <c r="L1872" i="11" s="1"/>
  <c r="J1857" i="11"/>
  <c r="L1857" i="11" s="1"/>
  <c r="I957" i="13"/>
  <c r="I958" i="13"/>
  <c r="I955" i="13"/>
  <c r="I956" i="13"/>
  <c r="J956" i="13" s="1"/>
  <c r="K956" i="13" s="1"/>
  <c r="J1841" i="11"/>
  <c r="L1841" i="11" s="1"/>
  <c r="J1843" i="11"/>
  <c r="L1843" i="11" s="1"/>
  <c r="J1845" i="11"/>
  <c r="L1845" i="11" s="1"/>
  <c r="J1802" i="11"/>
  <c r="L1802" i="11" s="1"/>
  <c r="J1824" i="11"/>
  <c r="L1824" i="11" s="1"/>
  <c r="J1821" i="11"/>
  <c r="L1821" i="11" s="1"/>
  <c r="J1818" i="11"/>
  <c r="L1818" i="11" s="1"/>
  <c r="J1826" i="11"/>
  <c r="L1826" i="11" s="1"/>
  <c r="J1839" i="11"/>
  <c r="L1839" i="11" s="1"/>
  <c r="J1837" i="11"/>
  <c r="L1837" i="11" s="1"/>
  <c r="I953" i="13"/>
  <c r="I954" i="13"/>
  <c r="I951" i="13"/>
  <c r="I952" i="13"/>
  <c r="I949" i="13"/>
  <c r="I950" i="13"/>
  <c r="I947" i="13"/>
  <c r="I948" i="13"/>
  <c r="I945" i="13"/>
  <c r="I946" i="13"/>
  <c r="I943" i="13"/>
  <c r="I944" i="13"/>
  <c r="I941" i="13"/>
  <c r="I942" i="13"/>
  <c r="J1793" i="11"/>
  <c r="L1793" i="11" s="1"/>
  <c r="J1805" i="11"/>
  <c r="L1805" i="11" s="1"/>
  <c r="J1810" i="11"/>
  <c r="L1810" i="11" s="1"/>
  <c r="J1798" i="11"/>
  <c r="L1798" i="11" s="1"/>
  <c r="J1807" i="11"/>
  <c r="L1807" i="11" s="1"/>
  <c r="J1796" i="11"/>
  <c r="L1796" i="11" s="1"/>
  <c r="J1800" i="11"/>
  <c r="L1800" i="11" s="1"/>
  <c r="J1812" i="11"/>
  <c r="L1812" i="11" s="1"/>
  <c r="J1816" i="11"/>
  <c r="L1816" i="11" s="1"/>
  <c r="I939" i="13"/>
  <c r="I940" i="13"/>
  <c r="I937" i="13"/>
  <c r="I938" i="13"/>
  <c r="J1784" i="11"/>
  <c r="L1784" i="11" s="1"/>
  <c r="J1782" i="11"/>
  <c r="L1782" i="11" s="1"/>
  <c r="J1790" i="11"/>
  <c r="J1757" i="11"/>
  <c r="L1757" i="11" s="1"/>
  <c r="J1761" i="11"/>
  <c r="L1761" i="11" s="1"/>
  <c r="J1765" i="11"/>
  <c r="L1765" i="11" s="1"/>
  <c r="J1769" i="11"/>
  <c r="L1769" i="11" s="1"/>
  <c r="J1778" i="11"/>
  <c r="L1778" i="11" s="1"/>
  <c r="J1775" i="11"/>
  <c r="J1763" i="11"/>
  <c r="L1763" i="11" s="1"/>
  <c r="J1780" i="11"/>
  <c r="L1780" i="11" s="1"/>
  <c r="I935" i="13"/>
  <c r="I936" i="13"/>
  <c r="J1731" i="11"/>
  <c r="J1748" i="11"/>
  <c r="L1748" i="11" s="1"/>
  <c r="J1746" i="11"/>
  <c r="L1746" i="11" s="1"/>
  <c r="J1755" i="11"/>
  <c r="L1755" i="11" s="1"/>
  <c r="J1744" i="11"/>
  <c r="L1744" i="11" s="1"/>
  <c r="I933" i="13"/>
  <c r="I934" i="13"/>
  <c r="J1719" i="11"/>
  <c r="L1719" i="11" s="1"/>
  <c r="J1740" i="11"/>
  <c r="L1740" i="11" s="1"/>
  <c r="J1729" i="11"/>
  <c r="L1729" i="11" s="1"/>
  <c r="J1721" i="11"/>
  <c r="L1721" i="11" s="1"/>
  <c r="J1725" i="11"/>
  <c r="L1725" i="11" s="1"/>
  <c r="J1738" i="11"/>
  <c r="L1738" i="11" s="1"/>
  <c r="J1742" i="11"/>
  <c r="L1742" i="11" s="1"/>
  <c r="J1723" i="11"/>
  <c r="J1727" i="11"/>
  <c r="L1727" i="11" s="1"/>
  <c r="J1735" i="11"/>
  <c r="L1735" i="11" s="1"/>
  <c r="I931" i="13"/>
  <c r="I932" i="13"/>
  <c r="I929" i="13"/>
  <c r="I930" i="13"/>
  <c r="J1717" i="11"/>
  <c r="J1715" i="11"/>
  <c r="L1715" i="11" s="1"/>
  <c r="J1708" i="11"/>
  <c r="L1708" i="11" s="1"/>
  <c r="J1713" i="11"/>
  <c r="L1713" i="11" s="1"/>
  <c r="J1711" i="11"/>
  <c r="L1711" i="11" s="1"/>
  <c r="I927" i="13"/>
  <c r="I928" i="13"/>
  <c r="J1691" i="11"/>
  <c r="L1691" i="11" s="1"/>
  <c r="J1699" i="11"/>
  <c r="L1699" i="11" s="1"/>
  <c r="J1696" i="11"/>
  <c r="L1696" i="11" s="1"/>
  <c r="J1701" i="11"/>
  <c r="L1701" i="11" s="1"/>
  <c r="J1694" i="11"/>
  <c r="L1694" i="11" s="1"/>
  <c r="J1706" i="11"/>
  <c r="L1706" i="11" s="1"/>
  <c r="I925" i="13"/>
  <c r="I926" i="13"/>
  <c r="J1674" i="11"/>
  <c r="L1674" i="11" s="1"/>
  <c r="J1686" i="11"/>
  <c r="L1686" i="11" s="1"/>
  <c r="J1683" i="11"/>
  <c r="L1683" i="11" s="1"/>
  <c r="J1676" i="11"/>
  <c r="L1676" i="11" s="1"/>
  <c r="J1680" i="11"/>
  <c r="L1680" i="11" s="1"/>
  <c r="I923" i="13"/>
  <c r="I924" i="13"/>
  <c r="J1667" i="11"/>
  <c r="L1667" i="11" s="1"/>
  <c r="J1665" i="11"/>
  <c r="J1669" i="11"/>
  <c r="L1669" i="11" s="1"/>
  <c r="I921" i="13"/>
  <c r="I922" i="13"/>
  <c r="J1654" i="11"/>
  <c r="L1654" i="11" s="1"/>
  <c r="J1658" i="11"/>
  <c r="L1658" i="11" s="1"/>
  <c r="J1656" i="11"/>
  <c r="L1656" i="11" s="1"/>
  <c r="J1660" i="11"/>
  <c r="L1660" i="11" s="1"/>
  <c r="I919" i="13"/>
  <c r="I920" i="13"/>
  <c r="I917" i="13"/>
  <c r="I918" i="13"/>
  <c r="I915" i="13"/>
  <c r="I916" i="13"/>
  <c r="J1646" i="11"/>
  <c r="L1646" i="11" s="1"/>
  <c r="J1642" i="11"/>
  <c r="L1642" i="11" s="1"/>
  <c r="J1652" i="11"/>
  <c r="L1652" i="11" s="1"/>
  <c r="J1648" i="11"/>
  <c r="L1648" i="11" s="1"/>
  <c r="J1644" i="11"/>
  <c r="L1644" i="11" s="1"/>
  <c r="J1640" i="11"/>
  <c r="L1640" i="11" s="1"/>
  <c r="I913" i="13"/>
  <c r="I914" i="13"/>
  <c r="I911" i="13"/>
  <c r="I912" i="13"/>
  <c r="J1617" i="11"/>
  <c r="L1617" i="11" s="1"/>
  <c r="J1621" i="11"/>
  <c r="L1621" i="11" s="1"/>
  <c r="J1629" i="11"/>
  <c r="L1629" i="11" s="1"/>
  <c r="J1638" i="11"/>
  <c r="L1638" i="11" s="1"/>
  <c r="J1619" i="11"/>
  <c r="L1619" i="11" s="1"/>
  <c r="J1627" i="11"/>
  <c r="L1627" i="11" s="1"/>
  <c r="J1631" i="11"/>
  <c r="L1631" i="11" s="1"/>
  <c r="J1635" i="11"/>
  <c r="L1635" i="11" s="1"/>
  <c r="J1624" i="11"/>
  <c r="L1624" i="11" s="1"/>
  <c r="J1609" i="11"/>
  <c r="J1603" i="11"/>
  <c r="L1603" i="11" s="1"/>
  <c r="J1607" i="11"/>
  <c r="L1607" i="11" s="1"/>
  <c r="J1612" i="11"/>
  <c r="L1612" i="11" s="1"/>
  <c r="I909" i="13"/>
  <c r="I910" i="13"/>
  <c r="I907" i="13"/>
  <c r="I908" i="13"/>
  <c r="J1598" i="11"/>
  <c r="L1598" i="11" s="1"/>
  <c r="J1600" i="11"/>
  <c r="I905" i="13"/>
  <c r="I906" i="13"/>
  <c r="J1590" i="11"/>
  <c r="L1590" i="11" s="1"/>
  <c r="J1593" i="11"/>
  <c r="L1593" i="11" s="1"/>
  <c r="J1580" i="11"/>
  <c r="L1580" i="11" s="1"/>
  <c r="J1585" i="11"/>
  <c r="L1585" i="11" s="1"/>
  <c r="J1596" i="11"/>
  <c r="J1575" i="11"/>
  <c r="L1575" i="11" s="1"/>
  <c r="J1573" i="11"/>
  <c r="L1573" i="11" s="1"/>
  <c r="J1577" i="11"/>
  <c r="L1577" i="11" s="1"/>
  <c r="I903" i="13"/>
  <c r="I904" i="13"/>
  <c r="I901" i="13"/>
  <c r="J901" i="13" s="1"/>
  <c r="K901" i="13" s="1"/>
  <c r="I902" i="13"/>
  <c r="I899" i="13"/>
  <c r="I900" i="13"/>
  <c r="J900" i="13" s="1"/>
  <c r="K900" i="13" s="1"/>
  <c r="J1561" i="11"/>
  <c r="L1561" i="11" s="1"/>
  <c r="J1565" i="11"/>
  <c r="L1565" i="11" s="1"/>
  <c r="J1569" i="11"/>
  <c r="L1569" i="11" s="1"/>
  <c r="J1555" i="11"/>
  <c r="L1555" i="11" s="1"/>
  <c r="J1559" i="11"/>
  <c r="L1559" i="11" s="1"/>
  <c r="J1563" i="11"/>
  <c r="L1563" i="11" s="1"/>
  <c r="J1567" i="11"/>
  <c r="L1567" i="11" s="1"/>
  <c r="J1571" i="11"/>
  <c r="L1571" i="11" s="1"/>
  <c r="I897" i="13"/>
  <c r="I898" i="13"/>
  <c r="J1543" i="11"/>
  <c r="L1543" i="11" s="1"/>
  <c r="J1547" i="11"/>
  <c r="L1547" i="11" s="1"/>
  <c r="J1552" i="11"/>
  <c r="L1552" i="11" s="1"/>
  <c r="J1545" i="11"/>
  <c r="L1545" i="11" s="1"/>
  <c r="J1550" i="11"/>
  <c r="L1550" i="11" s="1"/>
  <c r="J1537" i="11"/>
  <c r="L1537" i="11" s="1"/>
  <c r="J1535" i="11"/>
  <c r="L1535" i="11" s="1"/>
  <c r="J1539" i="11"/>
  <c r="L1539" i="11" s="1"/>
  <c r="I895" i="13"/>
  <c r="I896" i="13"/>
  <c r="I893" i="13"/>
  <c r="I894" i="13"/>
  <c r="J1526" i="11"/>
  <c r="J1530" i="11"/>
  <c r="L1530" i="11" s="1"/>
  <c r="J1524" i="11"/>
  <c r="L1524" i="11" s="1"/>
  <c r="J1533" i="11"/>
  <c r="L1533" i="11" s="1"/>
  <c r="I891" i="13"/>
  <c r="I892" i="13"/>
  <c r="J1508" i="11"/>
  <c r="L1508" i="11" s="1"/>
  <c r="J1512" i="11"/>
  <c r="J1516" i="11"/>
  <c r="L1516" i="11" s="1"/>
  <c r="J1510" i="11"/>
  <c r="L1510" i="11" s="1"/>
  <c r="J1514" i="11"/>
  <c r="L1514" i="11" s="1"/>
  <c r="J1497" i="11"/>
  <c r="L1497" i="11" s="1"/>
  <c r="J1505" i="11"/>
  <c r="L1505" i="11" s="1"/>
  <c r="J1502" i="11"/>
  <c r="L1502" i="11" s="1"/>
  <c r="J1492" i="11"/>
  <c r="L1492" i="11" s="1"/>
  <c r="J1500" i="11"/>
  <c r="I889" i="13"/>
  <c r="I890" i="13"/>
  <c r="I887" i="13"/>
  <c r="I888" i="13"/>
  <c r="I885" i="13"/>
  <c r="I886" i="13"/>
  <c r="J886" i="13" s="1"/>
  <c r="K886" i="13" s="1"/>
  <c r="J1474" i="11"/>
  <c r="L1474" i="11" s="1"/>
  <c r="J1482" i="11"/>
  <c r="L1482" i="11" s="1"/>
  <c r="J1486" i="11"/>
  <c r="J1490" i="11"/>
  <c r="L1490" i="11" s="1"/>
  <c r="J1471" i="11"/>
  <c r="L1471" i="11" s="1"/>
  <c r="J1479" i="11"/>
  <c r="L1479" i="11" s="1"/>
  <c r="J1484" i="11"/>
  <c r="L1484" i="11" s="1"/>
  <c r="J1488" i="11"/>
  <c r="L1488" i="11" s="1"/>
  <c r="I883" i="13"/>
  <c r="I884" i="13"/>
  <c r="I881" i="13"/>
  <c r="I882" i="13"/>
  <c r="J1462" i="11"/>
  <c r="L1462" i="11" s="1"/>
  <c r="J1466" i="11"/>
  <c r="L1466" i="11" s="1"/>
  <c r="J1459" i="11"/>
  <c r="L1459" i="11" s="1"/>
  <c r="J1468" i="11"/>
  <c r="L1468" i="11" s="1"/>
  <c r="J1457" i="11"/>
  <c r="L1457" i="11" s="1"/>
  <c r="J1464" i="11"/>
  <c r="J1438" i="11"/>
  <c r="L1438" i="11" s="1"/>
  <c r="J1445" i="11"/>
  <c r="L1445" i="11" s="1"/>
  <c r="J1450" i="11"/>
  <c r="L1450" i="11" s="1"/>
  <c r="J1442" i="11"/>
  <c r="L1442" i="11" s="1"/>
  <c r="J1455" i="11"/>
  <c r="L1455" i="11" s="1"/>
  <c r="J1448" i="11"/>
  <c r="L1448" i="11" s="1"/>
  <c r="J1440" i="11"/>
  <c r="L1440" i="11" s="1"/>
  <c r="J1453" i="11"/>
  <c r="L1453" i="11" s="1"/>
  <c r="J1434" i="11"/>
  <c r="L1434" i="11" s="1"/>
  <c r="J1436" i="11"/>
  <c r="L1436" i="11" s="1"/>
  <c r="I879" i="13"/>
  <c r="I880" i="13"/>
  <c r="J1432" i="11"/>
  <c r="J1429" i="11"/>
  <c r="L1429" i="11" s="1"/>
  <c r="J1427" i="11"/>
  <c r="L1427" i="11" s="1"/>
  <c r="J1423" i="11"/>
  <c r="L1423" i="11" s="1"/>
  <c r="J1417" i="11"/>
  <c r="L1417" i="11" s="1"/>
  <c r="J1425" i="11"/>
  <c r="L1425" i="11" s="1"/>
  <c r="I877" i="13"/>
  <c r="I878" i="13"/>
  <c r="J878" i="13" s="1"/>
  <c r="K878" i="13" s="1"/>
  <c r="J1408" i="11"/>
  <c r="J1415" i="11"/>
  <c r="L1415" i="11" s="1"/>
  <c r="I875" i="13"/>
  <c r="I876" i="13"/>
  <c r="J876" i="13" s="1"/>
  <c r="K876" i="13" s="1"/>
  <c r="J1402" i="11"/>
  <c r="J1406" i="11"/>
  <c r="J1404" i="11"/>
  <c r="L1404" i="11" s="1"/>
  <c r="I873" i="13"/>
  <c r="I874" i="13"/>
  <c r="J1390" i="11"/>
  <c r="L1390" i="11" s="1"/>
  <c r="J1398" i="11"/>
  <c r="L1398" i="11" s="1"/>
  <c r="J1384" i="11"/>
  <c r="L1384" i="11" s="1"/>
  <c r="J1388" i="11"/>
  <c r="L1388" i="11" s="1"/>
  <c r="J1392" i="11"/>
  <c r="L1392" i="11" s="1"/>
  <c r="J1396" i="11"/>
  <c r="L1396" i="11" s="1"/>
  <c r="J1400" i="11"/>
  <c r="L1400" i="11" s="1"/>
  <c r="J1386" i="11"/>
  <c r="L1386" i="11" s="1"/>
  <c r="J1394" i="11"/>
  <c r="L1394" i="11" s="1"/>
  <c r="I871" i="13"/>
  <c r="I872" i="13"/>
  <c r="J1376" i="11"/>
  <c r="L1376" i="11" s="1"/>
  <c r="J1380" i="11"/>
  <c r="L1380" i="11" s="1"/>
  <c r="J1374" i="11"/>
  <c r="L1374" i="11" s="1"/>
  <c r="J1378" i="11"/>
  <c r="L1378" i="11" s="1"/>
  <c r="I869" i="13"/>
  <c r="I870" i="13"/>
  <c r="J1343" i="11"/>
  <c r="L1343" i="11" s="1"/>
  <c r="J1351" i="11"/>
  <c r="L1351" i="11" s="1"/>
  <c r="J1367" i="11"/>
  <c r="L1367" i="11" s="1"/>
  <c r="J1371" i="11"/>
  <c r="L1371" i="11" s="1"/>
  <c r="J1369" i="11"/>
  <c r="L1369" i="11" s="1"/>
  <c r="J1358" i="11"/>
  <c r="L1358" i="11" s="1"/>
  <c r="J1362" i="11"/>
  <c r="L1362" i="11" s="1"/>
  <c r="J1364" i="11"/>
  <c r="L1364" i="11" s="1"/>
  <c r="I867" i="13"/>
  <c r="I868" i="13"/>
  <c r="J868" i="13" s="1"/>
  <c r="K868" i="13" s="1"/>
  <c r="J1328" i="11"/>
  <c r="L1328" i="11" s="1"/>
  <c r="J1330" i="11"/>
  <c r="L1330" i="11" s="1"/>
  <c r="J1332" i="11"/>
  <c r="L1332" i="11" s="1"/>
  <c r="J1334" i="11"/>
  <c r="L1334" i="11" s="1"/>
  <c r="J1338" i="11"/>
  <c r="L1338" i="11" s="1"/>
  <c r="J1341" i="11"/>
  <c r="L1341" i="11" s="1"/>
  <c r="J1270" i="11"/>
  <c r="L1270" i="11" s="1"/>
  <c r="J1289" i="11"/>
  <c r="L1289" i="11" s="1"/>
  <c r="J1295" i="11"/>
  <c r="L1295" i="11" s="1"/>
  <c r="J1297" i="11"/>
  <c r="L1297" i="11" s="1"/>
  <c r="J1299" i="11"/>
  <c r="L1299" i="11" s="1"/>
  <c r="J1301" i="11"/>
  <c r="L1301" i="11" s="1"/>
  <c r="J1305" i="11"/>
  <c r="L1305" i="11" s="1"/>
  <c r="J1309" i="11"/>
  <c r="L1309" i="11" s="1"/>
  <c r="J1311" i="11"/>
  <c r="L1311" i="11" s="1"/>
  <c r="J1313" i="11"/>
  <c r="L1313" i="11" s="1"/>
  <c r="J1315" i="11"/>
  <c r="L1315" i="11" s="1"/>
  <c r="J1274" i="11"/>
  <c r="L1274" i="11" s="1"/>
  <c r="J1276" i="11"/>
  <c r="L1276" i="11" s="1"/>
  <c r="J1278" i="11"/>
  <c r="L1278" i="11" s="1"/>
  <c r="J1280" i="11"/>
  <c r="L1280" i="11" s="1"/>
  <c r="J1286" i="11"/>
  <c r="L1286" i="11" s="1"/>
  <c r="J1326" i="11"/>
  <c r="L1326" i="11" s="1"/>
  <c r="I865" i="13"/>
  <c r="I866" i="13"/>
  <c r="I863" i="13"/>
  <c r="I864" i="13"/>
  <c r="I861" i="13"/>
  <c r="I862" i="13"/>
  <c r="I859" i="13"/>
  <c r="I860" i="13"/>
  <c r="I857" i="13"/>
  <c r="I858" i="13"/>
  <c r="I855" i="13"/>
  <c r="I856" i="13"/>
  <c r="J1254" i="11"/>
  <c r="J1256" i="11"/>
  <c r="L1256" i="11" s="1"/>
  <c r="J1268" i="11"/>
  <c r="L1268" i="11" s="1"/>
  <c r="J1262" i="11"/>
  <c r="L1262" i="11" s="1"/>
  <c r="J1265" i="11"/>
  <c r="L1265" i="11" s="1"/>
  <c r="J1259" i="11"/>
  <c r="L1259" i="11" s="1"/>
  <c r="I854" i="13"/>
  <c r="I852" i="13"/>
  <c r="I853" i="13"/>
  <c r="J1236" i="11"/>
  <c r="L1236" i="11" s="1"/>
  <c r="J1243" i="11"/>
  <c r="L1243" i="11" s="1"/>
  <c r="J1250" i="11"/>
  <c r="J1240" i="11"/>
  <c r="L1240" i="11" s="1"/>
  <c r="J1246" i="11"/>
  <c r="L1246" i="11" s="1"/>
  <c r="J1248" i="11"/>
  <c r="L1248" i="11" s="1"/>
  <c r="J1252" i="11"/>
  <c r="L1252" i="11" s="1"/>
  <c r="J1238" i="11"/>
  <c r="L1238" i="11" s="1"/>
  <c r="I850" i="13"/>
  <c r="I851" i="13"/>
  <c r="J1226" i="11"/>
  <c r="L1226" i="11" s="1"/>
  <c r="J1212" i="11"/>
  <c r="L1212" i="11" s="1"/>
  <c r="J1217" i="11"/>
  <c r="L1217" i="11" s="1"/>
  <c r="J1219" i="11"/>
  <c r="J1221" i="11"/>
  <c r="L1221" i="11" s="1"/>
  <c r="J1223" i="11"/>
  <c r="L1223" i="11" s="1"/>
  <c r="J1229" i="11"/>
  <c r="L1229" i="11" s="1"/>
  <c r="J1231" i="11"/>
  <c r="L1231" i="11" s="1"/>
  <c r="J1233" i="11"/>
  <c r="L1233" i="11" s="1"/>
  <c r="J1210" i="11"/>
  <c r="L1210" i="11" s="1"/>
  <c r="J1215" i="11"/>
  <c r="L1215" i="11" s="1"/>
  <c r="I848" i="13"/>
  <c r="I849" i="13"/>
  <c r="J1203" i="11"/>
  <c r="J1205" i="11"/>
  <c r="L1205" i="11" s="1"/>
  <c r="J1208" i="11"/>
  <c r="J1185" i="11"/>
  <c r="L1185" i="11" s="1"/>
  <c r="J1193" i="11"/>
  <c r="L1193" i="11" s="1"/>
  <c r="J1195" i="11"/>
  <c r="L1195" i="11" s="1"/>
  <c r="J1197" i="11"/>
  <c r="L1197" i="11" s="1"/>
  <c r="J1199" i="11"/>
  <c r="L1199" i="11" s="1"/>
  <c r="J1190" i="11"/>
  <c r="L1190" i="11" s="1"/>
  <c r="J1175" i="11"/>
  <c r="L1175" i="11" s="1"/>
  <c r="J1170" i="11"/>
  <c r="L1170" i="11" s="1"/>
  <c r="J1172" i="11"/>
  <c r="L1172" i="11" s="1"/>
  <c r="J1178" i="11"/>
  <c r="L1178" i="11" s="1"/>
  <c r="J1182" i="11"/>
  <c r="L1182" i="11" s="1"/>
  <c r="I846" i="13"/>
  <c r="I847" i="13"/>
  <c r="J1163" i="11"/>
  <c r="L1163" i="11" s="1"/>
  <c r="J1165" i="11"/>
  <c r="L1165" i="11" s="1"/>
  <c r="J1167" i="11"/>
  <c r="L1167" i="11" s="1"/>
  <c r="J1159" i="11"/>
  <c r="L1159" i="11" s="1"/>
  <c r="J1161" i="11"/>
  <c r="L1161" i="11" s="1"/>
  <c r="I845" i="13"/>
  <c r="I843" i="13"/>
  <c r="I844" i="13"/>
  <c r="J1145" i="11"/>
  <c r="L1145" i="11" s="1"/>
  <c r="J1147" i="11"/>
  <c r="L1147" i="11" s="1"/>
  <c r="J1149" i="11"/>
  <c r="L1149" i="11" s="1"/>
  <c r="J1151" i="11"/>
  <c r="L1151" i="11" s="1"/>
  <c r="J1153" i="11"/>
  <c r="L1153" i="11" s="1"/>
  <c r="J1155" i="11"/>
  <c r="L1155" i="11" s="1"/>
  <c r="J1157" i="11"/>
  <c r="L1157" i="11" s="1"/>
  <c r="J1116" i="11"/>
  <c r="L1116" i="11" s="1"/>
  <c r="J1118" i="11"/>
  <c r="J1120" i="11"/>
  <c r="L1120" i="11" s="1"/>
  <c r="J1124" i="11"/>
  <c r="L1124" i="11" s="1"/>
  <c r="J1129" i="11"/>
  <c r="L1129" i="11" s="1"/>
  <c r="J1141" i="11"/>
  <c r="L1141" i="11" s="1"/>
  <c r="J1132" i="11"/>
  <c r="L1132" i="11" s="1"/>
  <c r="J1134" i="11"/>
  <c r="L1134" i="11" s="1"/>
  <c r="J1138" i="11"/>
  <c r="L1138" i="11" s="1"/>
  <c r="J1126" i="11"/>
  <c r="L1126" i="11" s="1"/>
  <c r="I841" i="13"/>
  <c r="I842" i="13"/>
  <c r="I839" i="13"/>
  <c r="I840" i="13"/>
  <c r="J1104" i="11"/>
  <c r="L1104" i="11" s="1"/>
  <c r="J1111" i="11"/>
  <c r="L1111" i="11" s="1"/>
  <c r="J1106" i="11"/>
  <c r="J1108" i="11"/>
  <c r="L1108" i="11" s="1"/>
  <c r="J1088" i="11"/>
  <c r="L1088" i="11" s="1"/>
  <c r="J1093" i="11"/>
  <c r="L1093" i="11" s="1"/>
  <c r="J1097" i="11"/>
  <c r="L1097" i="11" s="1"/>
  <c r="J1086" i="11"/>
  <c r="L1086" i="11" s="1"/>
  <c r="I837" i="13"/>
  <c r="I838" i="13"/>
  <c r="I835" i="13"/>
  <c r="I836" i="13"/>
  <c r="I833" i="13"/>
  <c r="I834" i="13"/>
  <c r="J1084" i="11"/>
  <c r="L1084" i="11" s="1"/>
  <c r="J1082" i="11"/>
  <c r="J1080" i="11"/>
  <c r="L1080" i="11" s="1"/>
  <c r="J1075" i="11"/>
  <c r="L1075" i="11" s="1"/>
  <c r="J1077" i="11"/>
  <c r="L1077" i="11" s="1"/>
  <c r="J1064" i="11"/>
  <c r="L1064" i="11" s="1"/>
  <c r="J1071" i="11"/>
  <c r="L1071" i="11" s="1"/>
  <c r="J1066" i="11"/>
  <c r="L1066" i="11" s="1"/>
  <c r="J1073" i="11"/>
  <c r="L1073" i="11" s="1"/>
  <c r="I831" i="13"/>
  <c r="I832" i="13"/>
  <c r="J1062" i="11"/>
  <c r="J1060" i="11"/>
  <c r="L1060" i="11" s="1"/>
  <c r="I829" i="13"/>
  <c r="I830" i="13"/>
  <c r="I828" i="13"/>
  <c r="I826" i="13"/>
  <c r="I827" i="13"/>
  <c r="J827" i="13" s="1"/>
  <c r="K827" i="13" s="1"/>
  <c r="I825" i="13"/>
  <c r="J1033" i="11"/>
  <c r="L1033" i="11" s="1"/>
  <c r="J1041" i="11"/>
  <c r="L1041" i="11" s="1"/>
  <c r="J1045" i="11"/>
  <c r="L1045" i="11" s="1"/>
  <c r="J1053" i="11"/>
  <c r="L1053" i="11" s="1"/>
  <c r="J1038" i="11"/>
  <c r="L1038" i="11" s="1"/>
  <c r="J1056" i="11"/>
  <c r="L1056" i="11" s="1"/>
  <c r="J1023" i="11"/>
  <c r="J1030" i="11"/>
  <c r="L1030" i="11" s="1"/>
  <c r="J1036" i="11"/>
  <c r="L1036" i="11" s="1"/>
  <c r="J1048" i="11"/>
  <c r="L1048" i="11" s="1"/>
  <c r="J1058" i="11"/>
  <c r="L1058" i="11" s="1"/>
  <c r="J1025" i="11"/>
  <c r="L1025" i="11" s="1"/>
  <c r="I823" i="13"/>
  <c r="I824" i="13"/>
  <c r="J1015" i="11"/>
  <c r="J1019" i="11"/>
  <c r="L1019" i="11" s="1"/>
  <c r="J1021" i="11"/>
  <c r="L1021" i="11" s="1"/>
  <c r="J999" i="11"/>
  <c r="L999" i="11" s="1"/>
  <c r="J1001" i="11"/>
  <c r="L1001" i="11" s="1"/>
  <c r="J1003" i="11"/>
  <c r="L1003" i="11" s="1"/>
  <c r="J996" i="11"/>
  <c r="L996" i="11" s="1"/>
  <c r="J1006" i="11"/>
  <c r="L1006" i="11" s="1"/>
  <c r="J1008" i="11"/>
  <c r="L1008" i="11" s="1"/>
  <c r="J992" i="11"/>
  <c r="L992" i="11" s="1"/>
  <c r="J1013" i="11"/>
  <c r="L1013" i="11" s="1"/>
  <c r="I821" i="13"/>
  <c r="I822" i="13"/>
  <c r="I819" i="13"/>
  <c r="I820" i="13"/>
  <c r="J988" i="11"/>
  <c r="L988" i="11" s="1"/>
  <c r="J990" i="11"/>
  <c r="L990" i="11" s="1"/>
  <c r="I817" i="13"/>
  <c r="I818" i="13"/>
  <c r="I815" i="13"/>
  <c r="I816" i="13"/>
  <c r="J980" i="11"/>
  <c r="L980" i="11" s="1"/>
  <c r="J986" i="11"/>
  <c r="L986" i="11" s="1"/>
  <c r="J982" i="11"/>
  <c r="L982" i="11" s="1"/>
  <c r="J984" i="11"/>
  <c r="L984" i="11" s="1"/>
  <c r="I814" i="13"/>
  <c r="I812" i="13"/>
  <c r="J812" i="13" s="1"/>
  <c r="K812" i="13" s="1"/>
  <c r="I813" i="13"/>
  <c r="J813" i="13" s="1"/>
  <c r="K813" i="13" s="1"/>
  <c r="J975" i="11"/>
  <c r="L975" i="11" s="1"/>
  <c r="J977" i="11"/>
  <c r="L977" i="11" s="1"/>
  <c r="I810" i="13"/>
  <c r="I811" i="13"/>
  <c r="J968" i="11"/>
  <c r="L968" i="11" s="1"/>
  <c r="J972" i="11"/>
  <c r="L972" i="11" s="1"/>
  <c r="J970" i="11"/>
  <c r="L970" i="11" s="1"/>
  <c r="I808" i="13"/>
  <c r="I809" i="13"/>
  <c r="J809" i="13" s="1"/>
  <c r="K809" i="13" s="1"/>
  <c r="J962" i="11"/>
  <c r="L962" i="11" s="1"/>
  <c r="J966" i="11"/>
  <c r="L966" i="11" s="1"/>
  <c r="J964" i="11"/>
  <c r="L964" i="11" s="1"/>
  <c r="J958" i="11"/>
  <c r="L958" i="11" s="1"/>
  <c r="J960" i="11"/>
  <c r="I806" i="13"/>
  <c r="I807" i="13"/>
  <c r="J951" i="11"/>
  <c r="L951" i="11" s="1"/>
  <c r="J955" i="11"/>
  <c r="L955" i="11" s="1"/>
  <c r="J949" i="11"/>
  <c r="J953" i="11"/>
  <c r="L953" i="11" s="1"/>
  <c r="I805" i="13"/>
  <c r="J946" i="11"/>
  <c r="L946" i="11" s="1"/>
  <c r="J944" i="11"/>
  <c r="L944" i="11" s="1"/>
  <c r="J921" i="11"/>
  <c r="J936" i="11"/>
  <c r="L936" i="11" s="1"/>
  <c r="J940" i="11"/>
  <c r="L940" i="11" s="1"/>
  <c r="J942" i="11"/>
  <c r="L942" i="11" s="1"/>
  <c r="J929" i="11"/>
  <c r="L929" i="11" s="1"/>
  <c r="J925" i="11"/>
  <c r="L925" i="11" s="1"/>
  <c r="J931" i="11"/>
  <c r="L931" i="11" s="1"/>
  <c r="J923" i="11"/>
  <c r="L923" i="11" s="1"/>
  <c r="J934" i="11"/>
  <c r="L934" i="11" s="1"/>
  <c r="I803" i="13"/>
  <c r="I804" i="13"/>
  <c r="J900" i="11"/>
  <c r="L900" i="11" s="1"/>
  <c r="J919" i="11"/>
  <c r="L919" i="11" s="1"/>
  <c r="J904" i="11"/>
  <c r="L904" i="11" s="1"/>
  <c r="J914" i="11"/>
  <c r="J902" i="11"/>
  <c r="L902" i="11" s="1"/>
  <c r="J912" i="11"/>
  <c r="L912" i="11" s="1"/>
  <c r="J916" i="11"/>
  <c r="L916" i="11" s="1"/>
  <c r="I801" i="13"/>
  <c r="I802" i="13"/>
  <c r="I799" i="13"/>
  <c r="J799" i="13" s="1"/>
  <c r="K799" i="13" s="1"/>
  <c r="I800" i="13"/>
  <c r="J800" i="13" s="1"/>
  <c r="K800" i="13" s="1"/>
  <c r="I797" i="13"/>
  <c r="I798" i="13"/>
  <c r="I795" i="13"/>
  <c r="I796" i="13"/>
  <c r="J891" i="11"/>
  <c r="L891" i="11" s="1"/>
  <c r="J893" i="11"/>
  <c r="L893" i="11" s="1"/>
  <c r="J895" i="11"/>
  <c r="L895" i="11" s="1"/>
  <c r="J886" i="11"/>
  <c r="L886" i="11" s="1"/>
  <c r="J888" i="11"/>
  <c r="L888" i="11" s="1"/>
  <c r="I793" i="13"/>
  <c r="I794" i="13"/>
  <c r="J877" i="11"/>
  <c r="L877" i="11" s="1"/>
  <c r="J880" i="11"/>
  <c r="L880" i="11" s="1"/>
  <c r="J882" i="11"/>
  <c r="L882" i="11" s="1"/>
  <c r="J884" i="11"/>
  <c r="J875" i="11"/>
  <c r="L875" i="11" s="1"/>
  <c r="J873" i="11"/>
  <c r="L873" i="11" s="1"/>
  <c r="I790" i="13"/>
  <c r="I791" i="13"/>
  <c r="I792" i="13"/>
  <c r="J851" i="11"/>
  <c r="L851" i="11" s="1"/>
  <c r="J853" i="11"/>
  <c r="L853" i="11" s="1"/>
  <c r="J861" i="11"/>
  <c r="L861" i="11" s="1"/>
  <c r="J865" i="11"/>
  <c r="L865" i="11" s="1"/>
  <c r="J869" i="11"/>
  <c r="L869" i="11" s="1"/>
  <c r="J871" i="11"/>
  <c r="L871" i="11" s="1"/>
  <c r="I788" i="13"/>
  <c r="I789" i="13"/>
  <c r="I786" i="13"/>
  <c r="I787" i="13"/>
  <c r="I784" i="13"/>
  <c r="I785" i="13"/>
  <c r="J845" i="11"/>
  <c r="L845" i="11" s="1"/>
  <c r="J847" i="11"/>
  <c r="L847" i="11" s="1"/>
  <c r="J849" i="11"/>
  <c r="L849" i="11" s="1"/>
  <c r="I782" i="13"/>
  <c r="I783" i="13"/>
  <c r="J835" i="11"/>
  <c r="L835" i="11" s="1"/>
  <c r="J843" i="11"/>
  <c r="L843" i="11" s="1"/>
  <c r="J840" i="11"/>
  <c r="L840" i="11" s="1"/>
  <c r="J829" i="11"/>
  <c r="L829" i="11" s="1"/>
  <c r="J831" i="11"/>
  <c r="L831" i="11" s="1"/>
  <c r="J827" i="11"/>
  <c r="L827" i="11" s="1"/>
  <c r="J833" i="11"/>
  <c r="J825" i="11"/>
  <c r="L825" i="11" s="1"/>
  <c r="I780" i="13"/>
  <c r="I781" i="13"/>
  <c r="I778" i="13"/>
  <c r="I779" i="13"/>
  <c r="J814" i="11"/>
  <c r="L814" i="11" s="1"/>
  <c r="J823" i="11"/>
  <c r="L823" i="11" s="1"/>
  <c r="J821" i="11"/>
  <c r="L821" i="11" s="1"/>
  <c r="I776" i="13"/>
  <c r="I777" i="13"/>
  <c r="J800" i="11"/>
  <c r="L800" i="11" s="1"/>
  <c r="J807" i="11"/>
  <c r="L807" i="11" s="1"/>
  <c r="J809" i="11"/>
  <c r="L809" i="11" s="1"/>
  <c r="J811" i="11"/>
  <c r="L811" i="11" s="1"/>
  <c r="J813" i="11"/>
  <c r="J794" i="11"/>
  <c r="J798" i="11"/>
  <c r="L798" i="11" s="1"/>
  <c r="J791" i="11"/>
  <c r="L791" i="11" s="1"/>
  <c r="I775" i="13"/>
  <c r="J787" i="11"/>
  <c r="L787" i="11" s="1"/>
  <c r="J789" i="11"/>
  <c r="I772" i="13"/>
  <c r="J772" i="13" s="1"/>
  <c r="K772" i="13" s="1"/>
  <c r="I773" i="13"/>
  <c r="I774" i="13"/>
  <c r="I769" i="13"/>
  <c r="J769" i="13" s="1"/>
  <c r="K769" i="13" s="1"/>
  <c r="I770" i="13"/>
  <c r="J770" i="13" s="1"/>
  <c r="K770" i="13" s="1"/>
  <c r="I771" i="13"/>
  <c r="I766" i="13"/>
  <c r="J766" i="13" s="1"/>
  <c r="K766" i="13" s="1"/>
  <c r="I767" i="13"/>
  <c r="I768" i="13"/>
  <c r="I763" i="13"/>
  <c r="J763" i="13" s="1"/>
  <c r="K763" i="13" s="1"/>
  <c r="I764" i="13"/>
  <c r="J764" i="13" s="1"/>
  <c r="K764" i="13" s="1"/>
  <c r="I765" i="13"/>
  <c r="J765" i="13" s="1"/>
  <c r="K765" i="13" s="1"/>
  <c r="I760" i="13"/>
  <c r="J760" i="13" s="1"/>
  <c r="K760" i="13" s="1"/>
  <c r="I761" i="13"/>
  <c r="J761" i="13" s="1"/>
  <c r="K761" i="13" s="1"/>
  <c r="I762" i="13"/>
  <c r="I756" i="13"/>
  <c r="J756" i="13" s="1"/>
  <c r="K756" i="13" s="1"/>
  <c r="I757" i="13"/>
  <c r="J757" i="13" s="1"/>
  <c r="K757" i="13" s="1"/>
  <c r="I758" i="13"/>
  <c r="J758" i="13" s="1"/>
  <c r="K758" i="13" s="1"/>
  <c r="I759" i="13"/>
  <c r="J759" i="13" s="1"/>
  <c r="K759" i="13" s="1"/>
  <c r="I755" i="13"/>
  <c r="J755" i="13" s="1"/>
  <c r="K755" i="13" s="1"/>
  <c r="I753" i="13"/>
  <c r="I754" i="13"/>
  <c r="J754" i="13" s="1"/>
  <c r="K754" i="13" s="1"/>
  <c r="J782" i="11"/>
  <c r="L782" i="11" s="1"/>
  <c r="J784" i="11"/>
  <c r="L784" i="11" s="1"/>
  <c r="J780" i="11"/>
  <c r="L780" i="11" s="1"/>
  <c r="J766" i="11"/>
  <c r="L766" i="11" s="1"/>
  <c r="J768" i="11"/>
  <c r="L768" i="11" s="1"/>
  <c r="J770" i="11"/>
  <c r="L770" i="11" s="1"/>
  <c r="J772" i="11"/>
  <c r="L772" i="11" s="1"/>
  <c r="J774" i="11"/>
  <c r="L774" i="11" s="1"/>
  <c r="J764" i="11"/>
  <c r="L764" i="11" s="1"/>
  <c r="I752" i="13"/>
  <c r="I751" i="13"/>
  <c r="J743" i="11"/>
  <c r="L743" i="11" s="1"/>
  <c r="J745" i="11"/>
  <c r="L745" i="11" s="1"/>
  <c r="J747" i="11"/>
  <c r="J749" i="11"/>
  <c r="J754" i="11"/>
  <c r="L754" i="11" s="1"/>
  <c r="J756" i="11"/>
  <c r="L756" i="11" s="1"/>
  <c r="J762" i="11"/>
  <c r="L762" i="11" s="1"/>
  <c r="J759" i="11"/>
  <c r="L759" i="11" s="1"/>
  <c r="J751" i="11"/>
  <c r="L751" i="11" s="1"/>
  <c r="I749" i="13"/>
  <c r="I750" i="13"/>
  <c r="I747" i="13"/>
  <c r="I748" i="13"/>
  <c r="J725" i="11"/>
  <c r="L725" i="11" s="1"/>
  <c r="J729" i="11"/>
  <c r="L729" i="11" s="1"/>
  <c r="J733" i="11"/>
  <c r="L733" i="11" s="1"/>
  <c r="J741" i="11"/>
  <c r="L741" i="11" s="1"/>
  <c r="J736" i="11"/>
  <c r="L736" i="11" s="1"/>
  <c r="J738" i="11"/>
  <c r="L738" i="11" s="1"/>
  <c r="I745" i="13"/>
  <c r="I746" i="13"/>
  <c r="J688" i="11"/>
  <c r="L688" i="11" s="1"/>
  <c r="J690" i="11"/>
  <c r="L690" i="11" s="1"/>
  <c r="J692" i="11"/>
  <c r="L692" i="11" s="1"/>
  <c r="J694" i="11"/>
  <c r="L694" i="11" s="1"/>
  <c r="J696" i="11"/>
  <c r="L696" i="11" s="1"/>
  <c r="J698" i="11"/>
  <c r="J700" i="11"/>
  <c r="L700" i="11" s="1"/>
  <c r="J722" i="11"/>
  <c r="L722" i="11" s="1"/>
  <c r="J703" i="11"/>
  <c r="J705" i="11"/>
  <c r="L705" i="11" s="1"/>
  <c r="J707" i="11"/>
  <c r="L707" i="11" s="1"/>
  <c r="J709" i="11"/>
  <c r="L709" i="11" s="1"/>
  <c r="J713" i="11"/>
  <c r="L713" i="11" s="1"/>
  <c r="J715" i="11"/>
  <c r="L715" i="11" s="1"/>
  <c r="J717" i="11"/>
  <c r="L717" i="11" s="1"/>
  <c r="I743" i="13"/>
  <c r="I744" i="13"/>
  <c r="J744" i="13" s="1"/>
  <c r="K744" i="13" s="1"/>
  <c r="I741" i="13"/>
  <c r="I742" i="13"/>
  <c r="J684" i="11"/>
  <c r="J682" i="11"/>
  <c r="L682" i="11" s="1"/>
  <c r="J676" i="11"/>
  <c r="L676" i="11" s="1"/>
  <c r="J678" i="11"/>
  <c r="L678" i="11" s="1"/>
  <c r="I739" i="13"/>
  <c r="I740" i="13"/>
  <c r="I737" i="13"/>
  <c r="I738" i="13"/>
  <c r="I735" i="13"/>
  <c r="I736" i="13"/>
  <c r="J658" i="11"/>
  <c r="J660" i="11"/>
  <c r="J668" i="11"/>
  <c r="L668" i="11" s="1"/>
  <c r="J670" i="11"/>
  <c r="L670" i="11" s="1"/>
  <c r="J665" i="11"/>
  <c r="I733" i="13"/>
  <c r="I734" i="13"/>
  <c r="J649" i="11"/>
  <c r="J651" i="11"/>
  <c r="J656" i="11"/>
  <c r="L656" i="11" s="1"/>
  <c r="J643" i="11"/>
  <c r="L643" i="11" s="1"/>
  <c r="J647" i="11"/>
  <c r="L647" i="11" s="1"/>
  <c r="J637" i="11"/>
  <c r="J641" i="11"/>
  <c r="L641" i="11" s="1"/>
  <c r="J645" i="11"/>
  <c r="L645" i="11" s="1"/>
  <c r="J639" i="11"/>
  <c r="J633" i="11"/>
  <c r="J635" i="11"/>
  <c r="L635" i="11" s="1"/>
  <c r="J630" i="11"/>
  <c r="L630" i="11" s="1"/>
  <c r="I731" i="13"/>
  <c r="I732" i="13"/>
  <c r="J620" i="11"/>
  <c r="L620" i="11" s="1"/>
  <c r="J623" i="11"/>
  <c r="L623" i="11" s="1"/>
  <c r="J625" i="11"/>
  <c r="L625" i="11" s="1"/>
  <c r="I730" i="13"/>
  <c r="J616" i="11"/>
  <c r="J618" i="11"/>
  <c r="L618" i="11" s="1"/>
  <c r="J612" i="11"/>
  <c r="L612" i="11" s="1"/>
  <c r="J605" i="11"/>
  <c r="L605" i="11" s="1"/>
  <c r="J607" i="11"/>
  <c r="L607" i="11" s="1"/>
  <c r="J609" i="11"/>
  <c r="L609" i="11" s="1"/>
  <c r="I728" i="13"/>
  <c r="I729" i="13"/>
  <c r="I726" i="13"/>
  <c r="I727" i="13"/>
  <c r="J592" i="11"/>
  <c r="L592" i="11" s="1"/>
  <c r="J594" i="11"/>
  <c r="L594" i="11" s="1"/>
  <c r="J590" i="11"/>
  <c r="L590" i="11" s="1"/>
  <c r="J602" i="11"/>
  <c r="J582" i="11"/>
  <c r="L582" i="11" s="1"/>
  <c r="J586" i="11"/>
  <c r="L586" i="11" s="1"/>
  <c r="J588" i="11"/>
  <c r="L588" i="11" s="1"/>
  <c r="J584" i="11"/>
  <c r="L584" i="11" s="1"/>
  <c r="J573" i="11"/>
  <c r="J577" i="11"/>
  <c r="L577" i="11" s="1"/>
  <c r="J580" i="11"/>
  <c r="L580" i="11" s="1"/>
  <c r="I725" i="13"/>
  <c r="J548" i="11"/>
  <c r="L548" i="11" s="1"/>
  <c r="J546" i="11"/>
  <c r="J562" i="11"/>
  <c r="L562" i="11" s="1"/>
  <c r="J555" i="11"/>
  <c r="L555" i="11" s="1"/>
  <c r="J567" i="11"/>
  <c r="L567" i="11" s="1"/>
  <c r="J571" i="11"/>
  <c r="L571" i="11" s="1"/>
  <c r="J557" i="11"/>
  <c r="J565" i="11"/>
  <c r="L565" i="11" s="1"/>
  <c r="J569" i="11"/>
  <c r="L569" i="11" s="1"/>
  <c r="J550" i="11"/>
  <c r="L550" i="11" s="1"/>
  <c r="I723" i="13"/>
  <c r="I724" i="13"/>
  <c r="J539" i="11"/>
  <c r="L539" i="11" s="1"/>
  <c r="J542" i="11"/>
  <c r="L542" i="11" s="1"/>
  <c r="J544" i="11"/>
  <c r="L544" i="11" s="1"/>
  <c r="L546" i="11"/>
  <c r="J537" i="11"/>
  <c r="L537" i="11" s="1"/>
  <c r="J535" i="11"/>
  <c r="L535" i="11" s="1"/>
  <c r="J528" i="11"/>
  <c r="J530" i="11"/>
  <c r="L530" i="11" s="1"/>
  <c r="J533" i="11"/>
  <c r="J526" i="11"/>
  <c r="L526" i="11" s="1"/>
  <c r="J520" i="11"/>
  <c r="L520" i="11" s="1"/>
  <c r="J522" i="11"/>
  <c r="J524" i="11"/>
  <c r="L524" i="11" s="1"/>
  <c r="J516" i="11"/>
  <c r="L516" i="11" s="1"/>
  <c r="J518" i="11"/>
  <c r="J505" i="11"/>
  <c r="L505" i="11" s="1"/>
  <c r="J507" i="11"/>
  <c r="L507" i="11" s="1"/>
  <c r="J509" i="11"/>
  <c r="L509" i="11" s="1"/>
  <c r="J512" i="11"/>
  <c r="L512" i="11" s="1"/>
  <c r="J503" i="11"/>
  <c r="L503" i="11" s="1"/>
  <c r="J499" i="11"/>
  <c r="L499" i="11" s="1"/>
  <c r="I721" i="13"/>
  <c r="I722" i="13"/>
  <c r="J495" i="11"/>
  <c r="L495" i="11" s="1"/>
  <c r="J489" i="11"/>
  <c r="L489" i="11" s="1"/>
  <c r="J491" i="11"/>
  <c r="L491" i="11" s="1"/>
  <c r="J471" i="11"/>
  <c r="L471" i="11" s="1"/>
  <c r="J480" i="11"/>
  <c r="L480" i="11" s="1"/>
  <c r="J469" i="11"/>
  <c r="L469" i="11" s="1"/>
  <c r="J463" i="11"/>
  <c r="L463" i="11" s="1"/>
  <c r="J454" i="11"/>
  <c r="J450" i="11"/>
  <c r="J493" i="11"/>
  <c r="L493" i="11" s="1"/>
  <c r="J476" i="11"/>
  <c r="L476" i="11" s="1"/>
  <c r="J467" i="11"/>
  <c r="J456" i="11"/>
  <c r="L456" i="11" s="1"/>
  <c r="J458" i="11"/>
  <c r="J452" i="11"/>
  <c r="L452" i="11" s="1"/>
  <c r="I719" i="13"/>
  <c r="I720" i="13"/>
  <c r="J448" i="11"/>
  <c r="J446" i="11"/>
  <c r="L446" i="11" s="1"/>
  <c r="J440" i="11"/>
  <c r="L440" i="11" s="1"/>
  <c r="J444" i="11"/>
  <c r="L444" i="11" s="1"/>
  <c r="J435" i="11"/>
  <c r="L435" i="11" s="1"/>
  <c r="J433" i="11"/>
  <c r="L433" i="11" s="1"/>
  <c r="J437" i="11"/>
  <c r="L437" i="11" s="1"/>
  <c r="J486" i="2"/>
  <c r="B488" i="2"/>
  <c r="I717" i="13"/>
  <c r="I718" i="13"/>
  <c r="I715" i="13"/>
  <c r="I716" i="13"/>
  <c r="I713" i="13"/>
  <c r="I714" i="13"/>
  <c r="I711" i="13"/>
  <c r="I712" i="13"/>
  <c r="I709" i="13"/>
  <c r="I710" i="13"/>
  <c r="J429" i="11"/>
  <c r="L429" i="11" s="1"/>
  <c r="J427" i="11"/>
  <c r="L427" i="11" s="1"/>
  <c r="J422" i="11"/>
  <c r="L422" i="11" s="1"/>
  <c r="J425" i="11"/>
  <c r="L425" i="11" s="1"/>
  <c r="J420" i="11"/>
  <c r="L420" i="11" s="1"/>
  <c r="I707" i="13"/>
  <c r="I708" i="13"/>
  <c r="J418" i="11"/>
  <c r="L418" i="11" s="1"/>
  <c r="J414" i="11"/>
  <c r="L414" i="11" s="1"/>
  <c r="J416" i="11"/>
  <c r="L416" i="11" s="1"/>
  <c r="I706" i="13"/>
  <c r="I705" i="13"/>
  <c r="J406" i="11"/>
  <c r="L406" i="11" s="1"/>
  <c r="J408" i="11"/>
  <c r="L408" i="11" s="1"/>
  <c r="J412" i="11"/>
  <c r="L412" i="11" s="1"/>
  <c r="J410" i="11"/>
  <c r="L410" i="11" s="1"/>
  <c r="J401" i="11"/>
  <c r="L401" i="11" s="1"/>
  <c r="J404" i="11"/>
  <c r="L404" i="11" s="1"/>
  <c r="J399" i="11"/>
  <c r="L399" i="11" s="1"/>
  <c r="J397" i="11"/>
  <c r="I703" i="13"/>
  <c r="I704" i="13"/>
  <c r="I702" i="13"/>
  <c r="J392" i="11"/>
  <c r="L392" i="11" s="1"/>
  <c r="J387" i="11"/>
  <c r="L387" i="11" s="1"/>
  <c r="J394" i="11"/>
  <c r="L394" i="11" s="1"/>
  <c r="J389" i="11"/>
  <c r="L389" i="11" s="1"/>
  <c r="J380" i="11"/>
  <c r="L380" i="11" s="1"/>
  <c r="J384" i="11"/>
  <c r="J377" i="11"/>
  <c r="L377" i="11" s="1"/>
  <c r="J366" i="11"/>
  <c r="L366" i="11" s="1"/>
  <c r="J361" i="11"/>
  <c r="L361" i="11" s="1"/>
  <c r="J382" i="11"/>
  <c r="L382" i="11" s="1"/>
  <c r="J375" i="11"/>
  <c r="J356" i="11"/>
  <c r="L356" i="11" s="1"/>
  <c r="J354" i="11"/>
  <c r="L354" i="11" s="1"/>
  <c r="I700" i="13"/>
  <c r="I701" i="13"/>
  <c r="I698" i="13"/>
  <c r="I699" i="13"/>
  <c r="J349" i="11"/>
  <c r="L349" i="11" s="1"/>
  <c r="J352" i="11"/>
  <c r="L352" i="11" s="1"/>
  <c r="I696" i="13"/>
  <c r="I697" i="13"/>
  <c r="I695" i="13"/>
  <c r="I693" i="13"/>
  <c r="I694" i="13"/>
  <c r="I691" i="13"/>
  <c r="I692" i="13"/>
  <c r="I690" i="13"/>
  <c r="I688" i="13"/>
  <c r="I689" i="13"/>
  <c r="I686" i="13"/>
  <c r="I687" i="13"/>
  <c r="J347" i="11"/>
  <c r="L347" i="11" s="1"/>
  <c r="J345" i="11"/>
  <c r="L345" i="11" s="1"/>
  <c r="J343" i="11"/>
  <c r="L343" i="11" s="1"/>
  <c r="J340" i="11"/>
  <c r="L340" i="11" s="1"/>
  <c r="J334" i="11"/>
  <c r="L334" i="11" s="1"/>
  <c r="J325" i="11"/>
  <c r="L325" i="11" s="1"/>
  <c r="J338" i="11"/>
  <c r="L338" i="11" s="1"/>
  <c r="J331" i="11"/>
  <c r="L331" i="11" s="1"/>
  <c r="J327" i="11"/>
  <c r="L327" i="11" s="1"/>
  <c r="J321" i="11"/>
  <c r="I671" i="13"/>
  <c r="I672" i="13"/>
  <c r="J672" i="13" s="1"/>
  <c r="K672" i="13" s="1"/>
  <c r="I673" i="13"/>
  <c r="J673" i="13" s="1"/>
  <c r="K673" i="13" s="1"/>
  <c r="I674" i="13"/>
  <c r="J674" i="13" s="1"/>
  <c r="K674" i="13" s="1"/>
  <c r="I675" i="13"/>
  <c r="J675" i="13" s="1"/>
  <c r="K675" i="13" s="1"/>
  <c r="I676" i="13"/>
  <c r="J676" i="13" s="1"/>
  <c r="K676" i="13" s="1"/>
  <c r="I677" i="13"/>
  <c r="J677" i="13" s="1"/>
  <c r="K677" i="13" s="1"/>
  <c r="I678" i="13"/>
  <c r="J678" i="13" s="1"/>
  <c r="K678" i="13" s="1"/>
  <c r="I679" i="13"/>
  <c r="J679" i="13" s="1"/>
  <c r="K679" i="13" s="1"/>
  <c r="I680" i="13"/>
  <c r="J680" i="13" s="1"/>
  <c r="K680" i="13" s="1"/>
  <c r="I681" i="13"/>
  <c r="J681" i="13" s="1"/>
  <c r="K681" i="13" s="1"/>
  <c r="I682" i="13"/>
  <c r="J682" i="13" s="1"/>
  <c r="K682" i="13" s="1"/>
  <c r="I683" i="13"/>
  <c r="J683" i="13" s="1"/>
  <c r="K683" i="13" s="1"/>
  <c r="I684" i="13"/>
  <c r="J684" i="13" s="1"/>
  <c r="K684" i="13" s="1"/>
  <c r="I685" i="13"/>
  <c r="J685" i="13" s="1"/>
  <c r="K685" i="13" s="1"/>
  <c r="I669" i="13"/>
  <c r="I670" i="13"/>
  <c r="I667" i="13"/>
  <c r="I668" i="13"/>
  <c r="J319" i="11"/>
  <c r="L319" i="11" s="1"/>
  <c r="J314" i="11"/>
  <c r="L314" i="11" s="1"/>
  <c r="J316" i="11"/>
  <c r="L316" i="11" s="1"/>
  <c r="J310" i="11"/>
  <c r="L310" i="11" s="1"/>
  <c r="J308" i="11"/>
  <c r="L308" i="11" s="1"/>
  <c r="J312" i="11"/>
  <c r="J297" i="11"/>
  <c r="L297" i="11" s="1"/>
  <c r="J303" i="11"/>
  <c r="L303" i="11" s="1"/>
  <c r="J301" i="11"/>
  <c r="L301" i="11" s="1"/>
  <c r="J299" i="11"/>
  <c r="L299" i="11" s="1"/>
  <c r="J295" i="11"/>
  <c r="J289" i="11"/>
  <c r="L289" i="11" s="1"/>
  <c r="J291" i="11"/>
  <c r="J287" i="11"/>
  <c r="L287" i="11" s="1"/>
  <c r="J293" i="11"/>
  <c r="L293" i="11" s="1"/>
  <c r="I665" i="13"/>
  <c r="I666" i="13"/>
  <c r="I663" i="13"/>
  <c r="I664" i="13"/>
  <c r="J5" i="11"/>
  <c r="I662" i="13"/>
  <c r="J277" i="11"/>
  <c r="L277" i="11" s="1"/>
  <c r="J282" i="11"/>
  <c r="L282" i="11" s="1"/>
  <c r="J280" i="11"/>
  <c r="L280" i="11" s="1"/>
  <c r="J284" i="11"/>
  <c r="L284" i="11" s="1"/>
  <c r="J275" i="11"/>
  <c r="L275" i="11" s="1"/>
  <c r="J267" i="11"/>
  <c r="L267" i="11" s="1"/>
  <c r="J273" i="11"/>
  <c r="L273" i="11" s="1"/>
  <c r="J265" i="11"/>
  <c r="L265" i="11" s="1"/>
  <c r="J263" i="11"/>
  <c r="L263" i="11" s="1"/>
  <c r="I660" i="13"/>
  <c r="I661" i="13"/>
  <c r="I658" i="13"/>
  <c r="I659" i="13"/>
  <c r="I656" i="13"/>
  <c r="I657" i="13"/>
  <c r="I654" i="13"/>
  <c r="I655" i="13"/>
  <c r="J261" i="11"/>
  <c r="L261" i="11" s="1"/>
  <c r="J254" i="11"/>
  <c r="L254" i="11" s="1"/>
  <c r="J257" i="11"/>
  <c r="L257" i="11" s="1"/>
  <c r="I652" i="13"/>
  <c r="I653" i="13"/>
  <c r="I650" i="13"/>
  <c r="I651" i="13"/>
  <c r="J252" i="11"/>
  <c r="J249" i="11"/>
  <c r="L249" i="11" s="1"/>
  <c r="J243" i="11"/>
  <c r="L243" i="11" s="1"/>
  <c r="J233" i="11"/>
  <c r="L233" i="11" s="1"/>
  <c r="J228" i="11"/>
  <c r="L228" i="11" s="1"/>
  <c r="J226" i="11"/>
  <c r="L226" i="11" s="1"/>
  <c r="J219" i="11"/>
  <c r="J245" i="11"/>
  <c r="J247" i="11"/>
  <c r="J240" i="11"/>
  <c r="L240" i="11" s="1"/>
  <c r="J237" i="11"/>
  <c r="L237" i="11" s="1"/>
  <c r="J235" i="11"/>
  <c r="J230" i="11"/>
  <c r="L230" i="11" s="1"/>
  <c r="J224" i="11"/>
  <c r="L224" i="11" s="1"/>
  <c r="J221" i="11"/>
  <c r="L221" i="11" s="1"/>
  <c r="I648" i="13"/>
  <c r="I649" i="13"/>
  <c r="I646" i="13"/>
  <c r="I647" i="13"/>
  <c r="I644" i="13"/>
  <c r="I645" i="13"/>
  <c r="J213" i="11"/>
  <c r="L213" i="11" s="1"/>
  <c r="J215" i="11"/>
  <c r="J203" i="11"/>
  <c r="L203" i="11" s="1"/>
  <c r="J210" i="11"/>
  <c r="L210" i="11" s="1"/>
  <c r="J217" i="11"/>
  <c r="J207" i="11"/>
  <c r="L207" i="11" s="1"/>
  <c r="J205" i="11"/>
  <c r="I642" i="13"/>
  <c r="J642" i="13" s="1"/>
  <c r="K642" i="13" s="1"/>
  <c r="I643" i="13"/>
  <c r="J643" i="13" s="1"/>
  <c r="K643" i="13" s="1"/>
  <c r="I640" i="13"/>
  <c r="J640" i="13" s="1"/>
  <c r="K640" i="13" s="1"/>
  <c r="I641" i="13"/>
  <c r="J641" i="13" s="1"/>
  <c r="K641" i="13" s="1"/>
  <c r="J201" i="11"/>
  <c r="L201" i="11" s="1"/>
  <c r="J196" i="11"/>
  <c r="L196" i="11" s="1"/>
  <c r="J184" i="11"/>
  <c r="L184" i="11" s="1"/>
  <c r="J176" i="11"/>
  <c r="L176" i="11" s="1"/>
  <c r="J178" i="11"/>
  <c r="L178" i="11" s="1"/>
  <c r="J170" i="11"/>
  <c r="L170" i="11" s="1"/>
  <c r="J168" i="11"/>
  <c r="J153" i="11"/>
  <c r="L153" i="11" s="1"/>
  <c r="J157" i="11"/>
  <c r="L157" i="11" s="1"/>
  <c r="J159" i="11"/>
  <c r="L159" i="11" s="1"/>
  <c r="J151" i="11"/>
  <c r="L151" i="11" s="1"/>
  <c r="J140" i="11"/>
  <c r="L140" i="11" s="1"/>
  <c r="J144" i="11"/>
  <c r="L144" i="11" s="1"/>
  <c r="J132" i="11"/>
  <c r="L132" i="11" s="1"/>
  <c r="J135" i="11"/>
  <c r="L135" i="11" s="1"/>
  <c r="J194" i="11"/>
  <c r="J190" i="11"/>
  <c r="L190" i="11" s="1"/>
  <c r="J180" i="11"/>
  <c r="J182" i="11"/>
  <c r="L182" i="11" s="1"/>
  <c r="J172" i="11"/>
  <c r="L172" i="11" s="1"/>
  <c r="J174" i="11"/>
  <c r="J166" i="11"/>
  <c r="J164" i="11"/>
  <c r="L164" i="11" s="1"/>
  <c r="J162" i="11"/>
  <c r="L162" i="11" s="1"/>
  <c r="J147" i="11"/>
  <c r="L147" i="11" s="1"/>
  <c r="J155" i="11"/>
  <c r="J149" i="11"/>
  <c r="L149" i="11" s="1"/>
  <c r="J138" i="11"/>
  <c r="L138" i="11" s="1"/>
  <c r="I638" i="13"/>
  <c r="I639" i="13"/>
  <c r="I636" i="13"/>
  <c r="I637" i="13"/>
  <c r="I634" i="13"/>
  <c r="I635" i="13"/>
  <c r="I632" i="13"/>
  <c r="I633" i="13"/>
  <c r="I630" i="13"/>
  <c r="I631" i="13"/>
  <c r="I628" i="13"/>
  <c r="I629" i="13"/>
  <c r="I626" i="13"/>
  <c r="J626" i="13" s="1"/>
  <c r="K626" i="13" s="1"/>
  <c r="I627" i="13"/>
  <c r="I624" i="13"/>
  <c r="I625" i="13"/>
  <c r="J126" i="11"/>
  <c r="L126" i="11" s="1"/>
  <c r="J129" i="11"/>
  <c r="L129" i="11" s="1"/>
  <c r="J122" i="11"/>
  <c r="L122" i="11" s="1"/>
  <c r="J117" i="11"/>
  <c r="J124" i="11"/>
  <c r="L124" i="11" s="1"/>
  <c r="J119" i="11"/>
  <c r="L119" i="11" s="1"/>
  <c r="J108" i="11"/>
  <c r="J114" i="11"/>
  <c r="L114" i="11" s="1"/>
  <c r="J95" i="11"/>
  <c r="L95" i="11" s="1"/>
  <c r="J89" i="11"/>
  <c r="L89" i="11" s="1"/>
  <c r="J112" i="11"/>
  <c r="J110" i="11"/>
  <c r="L110" i="11" s="1"/>
  <c r="J104" i="11"/>
  <c r="L104" i="11" s="1"/>
  <c r="J84" i="11"/>
  <c r="L84" i="11" s="1"/>
  <c r="J98" i="11"/>
  <c r="J93" i="11"/>
  <c r="J102" i="11"/>
  <c r="L102" i="11" s="1"/>
  <c r="J100" i="11"/>
  <c r="L100" i="11" s="1"/>
  <c r="J86" i="11"/>
  <c r="I622" i="13"/>
  <c r="J622" i="13" s="1"/>
  <c r="K622" i="13" s="1"/>
  <c r="I623" i="13"/>
  <c r="J623" i="13" s="1"/>
  <c r="K623" i="13" s="1"/>
  <c r="I620" i="13"/>
  <c r="I621" i="13"/>
  <c r="I618" i="13"/>
  <c r="I619" i="13"/>
  <c r="I616" i="13"/>
  <c r="I617" i="13"/>
  <c r="I614" i="13"/>
  <c r="I615" i="13"/>
  <c r="I612" i="13"/>
  <c r="I613" i="13"/>
  <c r="J64" i="11"/>
  <c r="J82" i="11"/>
  <c r="L82" i="11" s="1"/>
  <c r="J73" i="11"/>
  <c r="L73" i="11" s="1"/>
  <c r="J69" i="11"/>
  <c r="J76" i="11"/>
  <c r="L76" i="11" s="1"/>
  <c r="J71" i="11"/>
  <c r="J66" i="11"/>
  <c r="L66" i="11" s="1"/>
  <c r="J100" i="2"/>
  <c r="B101" i="2"/>
  <c r="I610" i="13"/>
  <c r="I611" i="13"/>
  <c r="I608" i="13"/>
  <c r="I609" i="13"/>
  <c r="J60" i="11"/>
  <c r="L60" i="11" s="1"/>
  <c r="J55" i="11"/>
  <c r="L55" i="11" s="1"/>
  <c r="J48" i="11"/>
  <c r="J44" i="11"/>
  <c r="L44" i="11" s="1"/>
  <c r="J41" i="11"/>
  <c r="L41" i="11" s="1"/>
  <c r="J62" i="11"/>
  <c r="L62" i="11" s="1"/>
  <c r="J52" i="11"/>
  <c r="L52" i="11" s="1"/>
  <c r="J50" i="11"/>
  <c r="L50" i="11" s="1"/>
  <c r="J46" i="11"/>
  <c r="L46" i="11" s="1"/>
  <c r="J39" i="11"/>
  <c r="B58" i="2"/>
  <c r="I607" i="13"/>
  <c r="I552" i="13"/>
  <c r="J552" i="13" s="1"/>
  <c r="K552" i="13" s="1"/>
  <c r="I554" i="13"/>
  <c r="J554" i="13" s="1"/>
  <c r="K554" i="13" s="1"/>
  <c r="I560" i="13"/>
  <c r="J560" i="13" s="1"/>
  <c r="K560" i="13" s="1"/>
  <c r="I564" i="13"/>
  <c r="J564" i="13" s="1"/>
  <c r="K564" i="13" s="1"/>
  <c r="I568" i="13"/>
  <c r="J568" i="13" s="1"/>
  <c r="K568" i="13" s="1"/>
  <c r="I572" i="13"/>
  <c r="J572" i="13" s="1"/>
  <c r="K572" i="13" s="1"/>
  <c r="I576" i="13"/>
  <c r="J576" i="13" s="1"/>
  <c r="K576" i="13" s="1"/>
  <c r="I580" i="13"/>
  <c r="J580" i="13" s="1"/>
  <c r="K580" i="13" s="1"/>
  <c r="I584" i="13"/>
  <c r="J584" i="13" s="1"/>
  <c r="K584" i="13" s="1"/>
  <c r="I588" i="13"/>
  <c r="J588" i="13" s="1"/>
  <c r="K588" i="13" s="1"/>
  <c r="I592" i="13"/>
  <c r="J592" i="13" s="1"/>
  <c r="K592" i="13" s="1"/>
  <c r="I556" i="13"/>
  <c r="J556" i="13" s="1"/>
  <c r="K556" i="13" s="1"/>
  <c r="I558" i="13"/>
  <c r="J558" i="13" s="1"/>
  <c r="K558" i="13" s="1"/>
  <c r="I562" i="13"/>
  <c r="J562" i="13" s="1"/>
  <c r="K562" i="13" s="1"/>
  <c r="I566" i="13"/>
  <c r="J566" i="13" s="1"/>
  <c r="K566" i="13" s="1"/>
  <c r="I570" i="13"/>
  <c r="J570" i="13" s="1"/>
  <c r="K570" i="13" s="1"/>
  <c r="I574" i="13"/>
  <c r="J574" i="13" s="1"/>
  <c r="K574" i="13" s="1"/>
  <c r="I578" i="13"/>
  <c r="J578" i="13" s="1"/>
  <c r="K578" i="13" s="1"/>
  <c r="I582" i="13"/>
  <c r="J582" i="13" s="1"/>
  <c r="K582" i="13" s="1"/>
  <c r="I586" i="13"/>
  <c r="J586" i="13" s="1"/>
  <c r="K586" i="13" s="1"/>
  <c r="I590" i="13"/>
  <c r="I593" i="13"/>
  <c r="J593" i="13" s="1"/>
  <c r="K593" i="13" s="1"/>
  <c r="I591" i="13"/>
  <c r="I589" i="13"/>
  <c r="J589" i="13" s="1"/>
  <c r="K589" i="13" s="1"/>
  <c r="I587" i="13"/>
  <c r="J587" i="13" s="1"/>
  <c r="K587" i="13" s="1"/>
  <c r="I585" i="13"/>
  <c r="J585" i="13" s="1"/>
  <c r="K585" i="13" s="1"/>
  <c r="I583" i="13"/>
  <c r="I581" i="13"/>
  <c r="J581" i="13" s="1"/>
  <c r="K581" i="13" s="1"/>
  <c r="I579" i="13"/>
  <c r="J579" i="13" s="1"/>
  <c r="K579" i="13" s="1"/>
  <c r="I577" i="13"/>
  <c r="J577" i="13" s="1"/>
  <c r="K577" i="13" s="1"/>
  <c r="I605" i="13"/>
  <c r="J605" i="13" s="1"/>
  <c r="K605" i="13" s="1"/>
  <c r="I603" i="13"/>
  <c r="J603" i="13" s="1"/>
  <c r="K603" i="13" s="1"/>
  <c r="I601" i="13"/>
  <c r="J601" i="13" s="1"/>
  <c r="K601" i="13" s="1"/>
  <c r="I599" i="13"/>
  <c r="J599" i="13" s="1"/>
  <c r="K599" i="13" s="1"/>
  <c r="I597" i="13"/>
  <c r="J597" i="13" s="1"/>
  <c r="K597" i="13" s="1"/>
  <c r="I595" i="13"/>
  <c r="J595" i="13" s="1"/>
  <c r="K595" i="13" s="1"/>
  <c r="I545" i="13"/>
  <c r="J545" i="13" s="1"/>
  <c r="K545" i="13" s="1"/>
  <c r="I535" i="13"/>
  <c r="J535" i="13" s="1"/>
  <c r="K535" i="13" s="1"/>
  <c r="I527" i="13"/>
  <c r="J527" i="13" s="1"/>
  <c r="K527" i="13" s="1"/>
  <c r="I523" i="13"/>
  <c r="J523" i="13" s="1"/>
  <c r="K523" i="13" s="1"/>
  <c r="I549" i="13"/>
  <c r="I531" i="13"/>
  <c r="J531" i="13" s="1"/>
  <c r="K531" i="13" s="1"/>
  <c r="I517" i="13"/>
  <c r="I563" i="13"/>
  <c r="I559" i="13"/>
  <c r="J559" i="13" s="1"/>
  <c r="K559" i="13" s="1"/>
  <c r="I543" i="13"/>
  <c r="J543" i="13" s="1"/>
  <c r="K543" i="13" s="1"/>
  <c r="I537" i="13"/>
  <c r="J537" i="13" s="1"/>
  <c r="K537" i="13" s="1"/>
  <c r="I529" i="13"/>
  <c r="J529" i="13" s="1"/>
  <c r="K529" i="13" s="1"/>
  <c r="I525" i="13"/>
  <c r="J525" i="13" s="1"/>
  <c r="K525" i="13" s="1"/>
  <c r="I521" i="13"/>
  <c r="J521" i="13" s="1"/>
  <c r="K521" i="13" s="1"/>
  <c r="I519" i="13"/>
  <c r="J519" i="13" s="1"/>
  <c r="K519" i="13" s="1"/>
  <c r="I561" i="13"/>
  <c r="J561" i="13" s="1"/>
  <c r="K561" i="13" s="1"/>
  <c r="I555" i="13"/>
  <c r="J555" i="13" s="1"/>
  <c r="K555" i="13" s="1"/>
  <c r="I551" i="13"/>
  <c r="J551" i="13" s="1"/>
  <c r="K551" i="13" s="1"/>
  <c r="I550" i="13"/>
  <c r="J550" i="13" s="1"/>
  <c r="K550" i="13" s="1"/>
  <c r="I546" i="13"/>
  <c r="J546" i="13" s="1"/>
  <c r="K546" i="13" s="1"/>
  <c r="I542" i="13"/>
  <c r="J542" i="13" s="1"/>
  <c r="K542" i="13" s="1"/>
  <c r="I538" i="13"/>
  <c r="I534" i="13"/>
  <c r="I528" i="13"/>
  <c r="J528" i="13" s="1"/>
  <c r="K528" i="13" s="1"/>
  <c r="I524" i="13"/>
  <c r="J524" i="13" s="1"/>
  <c r="K524" i="13" s="1"/>
  <c r="I520" i="13"/>
  <c r="J520" i="13" s="1"/>
  <c r="K520" i="13" s="1"/>
  <c r="I516" i="13"/>
  <c r="J516" i="13" s="1"/>
  <c r="K516" i="13" s="1"/>
  <c r="I606" i="13"/>
  <c r="I602" i="13"/>
  <c r="J602" i="13" s="1"/>
  <c r="K602" i="13" s="1"/>
  <c r="I598" i="13"/>
  <c r="J598" i="13" s="1"/>
  <c r="K598" i="13" s="1"/>
  <c r="I594" i="13"/>
  <c r="J594" i="13" s="1"/>
  <c r="K594" i="13" s="1"/>
  <c r="I575" i="13"/>
  <c r="J575" i="13" s="1"/>
  <c r="K575" i="13" s="1"/>
  <c r="I573" i="13"/>
  <c r="I571" i="13"/>
  <c r="I569" i="13"/>
  <c r="J569" i="13" s="1"/>
  <c r="K569" i="13" s="1"/>
  <c r="I567" i="13"/>
  <c r="I565" i="13"/>
  <c r="J565" i="13" s="1"/>
  <c r="K565" i="13" s="1"/>
  <c r="I539" i="13"/>
  <c r="J539" i="13" s="1"/>
  <c r="K539" i="13" s="1"/>
  <c r="I547" i="13"/>
  <c r="J547" i="13" s="1"/>
  <c r="K547" i="13" s="1"/>
  <c r="I541" i="13"/>
  <c r="J541" i="13" s="1"/>
  <c r="K541" i="13" s="1"/>
  <c r="I533" i="13"/>
  <c r="J533" i="13" s="1"/>
  <c r="K533" i="13" s="1"/>
  <c r="I557" i="13"/>
  <c r="I553" i="13"/>
  <c r="J553" i="13" s="1"/>
  <c r="K553" i="13" s="1"/>
  <c r="I548" i="13"/>
  <c r="J548" i="13" s="1"/>
  <c r="K548" i="13" s="1"/>
  <c r="I544" i="13"/>
  <c r="J544" i="13" s="1"/>
  <c r="K544" i="13" s="1"/>
  <c r="I540" i="13"/>
  <c r="J540" i="13" s="1"/>
  <c r="K540" i="13" s="1"/>
  <c r="I536" i="13"/>
  <c r="J536" i="13" s="1"/>
  <c r="K536" i="13" s="1"/>
  <c r="I532" i="13"/>
  <c r="J532" i="13" s="1"/>
  <c r="K532" i="13" s="1"/>
  <c r="I530" i="13"/>
  <c r="J530" i="13" s="1"/>
  <c r="K530" i="13" s="1"/>
  <c r="I526" i="13"/>
  <c r="J526" i="13" s="1"/>
  <c r="K526" i="13" s="1"/>
  <c r="I522" i="13"/>
  <c r="J522" i="13" s="1"/>
  <c r="K522" i="13" s="1"/>
  <c r="I518" i="13"/>
  <c r="J518" i="13" s="1"/>
  <c r="K518" i="13" s="1"/>
  <c r="I604" i="13"/>
  <c r="J604" i="13" s="1"/>
  <c r="K604" i="13" s="1"/>
  <c r="I600" i="13"/>
  <c r="J600" i="13" s="1"/>
  <c r="K600" i="13" s="1"/>
  <c r="I596" i="13"/>
  <c r="I492" i="13"/>
  <c r="J492" i="13" s="1"/>
  <c r="K492" i="13" s="1"/>
  <c r="I488" i="13"/>
  <c r="J488" i="13" s="1"/>
  <c r="K488" i="13" s="1"/>
  <c r="I484" i="13"/>
  <c r="I480" i="13"/>
  <c r="J480" i="13" s="1"/>
  <c r="K480" i="13" s="1"/>
  <c r="I476" i="13"/>
  <c r="J476" i="13" s="1"/>
  <c r="K476" i="13" s="1"/>
  <c r="I472" i="13"/>
  <c r="J472" i="13" s="1"/>
  <c r="K472" i="13" s="1"/>
  <c r="I468" i="13"/>
  <c r="J468" i="13" s="1"/>
  <c r="K468" i="13" s="1"/>
  <c r="I464" i="13"/>
  <c r="J464" i="13" s="1"/>
  <c r="K464" i="13" s="1"/>
  <c r="I494" i="13"/>
  <c r="J494" i="13" s="1"/>
  <c r="K494" i="13" s="1"/>
  <c r="I490" i="13"/>
  <c r="J490" i="13" s="1"/>
  <c r="K490" i="13" s="1"/>
  <c r="I486" i="13"/>
  <c r="I482" i="13"/>
  <c r="J482" i="13" s="1"/>
  <c r="K482" i="13" s="1"/>
  <c r="I478" i="13"/>
  <c r="J478" i="13" s="1"/>
  <c r="K478" i="13" s="1"/>
  <c r="I474" i="13"/>
  <c r="J474" i="13" s="1"/>
  <c r="K474" i="13" s="1"/>
  <c r="I470" i="13"/>
  <c r="J470" i="13" s="1"/>
  <c r="K470" i="13" s="1"/>
  <c r="I466" i="13"/>
  <c r="J466" i="13" s="1"/>
  <c r="K466" i="13" s="1"/>
  <c r="I462" i="13"/>
  <c r="I495" i="13"/>
  <c r="J495" i="13" s="1"/>
  <c r="K495" i="13" s="1"/>
  <c r="I493" i="13"/>
  <c r="J493" i="13" s="1"/>
  <c r="K493" i="13" s="1"/>
  <c r="I491" i="13"/>
  <c r="J491" i="13" s="1"/>
  <c r="K491" i="13" s="1"/>
  <c r="I489" i="13"/>
  <c r="J489" i="13" s="1"/>
  <c r="K489" i="13" s="1"/>
  <c r="I487" i="13"/>
  <c r="J487" i="13" s="1"/>
  <c r="K487" i="13" s="1"/>
  <c r="I485" i="13"/>
  <c r="J485" i="13" s="1"/>
  <c r="K485" i="13" s="1"/>
  <c r="I483" i="13"/>
  <c r="I481" i="13"/>
  <c r="J481" i="13" s="1"/>
  <c r="K481" i="13" s="1"/>
  <c r="I479" i="13"/>
  <c r="J479" i="13" s="1"/>
  <c r="K479" i="13" s="1"/>
  <c r="I477" i="13"/>
  <c r="J477" i="13" s="1"/>
  <c r="K477" i="13" s="1"/>
  <c r="I473" i="13"/>
  <c r="J473" i="13" s="1"/>
  <c r="K473" i="13" s="1"/>
  <c r="I471" i="13"/>
  <c r="J471" i="13" s="1"/>
  <c r="K471" i="13" s="1"/>
  <c r="I469" i="13"/>
  <c r="J469" i="13" s="1"/>
  <c r="K469" i="13" s="1"/>
  <c r="I467" i="13"/>
  <c r="J467" i="13" s="1"/>
  <c r="K467" i="13" s="1"/>
  <c r="I465" i="13"/>
  <c r="J465" i="13" s="1"/>
  <c r="K465" i="13" s="1"/>
  <c r="I463" i="13"/>
  <c r="I461" i="13"/>
  <c r="J461" i="13" s="1"/>
  <c r="K461" i="13" s="1"/>
  <c r="I515" i="13"/>
  <c r="J515" i="13" s="1"/>
  <c r="K515" i="13" s="1"/>
  <c r="I513" i="13"/>
  <c r="I509" i="13"/>
  <c r="I505" i="13"/>
  <c r="I501" i="13"/>
  <c r="J501" i="13" s="1"/>
  <c r="K501" i="13" s="1"/>
  <c r="I497" i="13"/>
  <c r="J497" i="13" s="1"/>
  <c r="K497" i="13" s="1"/>
  <c r="I475" i="13"/>
  <c r="J475" i="13" s="1"/>
  <c r="K475" i="13" s="1"/>
  <c r="I514" i="13"/>
  <c r="I512" i="13"/>
  <c r="J512" i="13" s="1"/>
  <c r="K512" i="13" s="1"/>
  <c r="I510" i="13"/>
  <c r="J510" i="13" s="1"/>
  <c r="K510" i="13" s="1"/>
  <c r="I508" i="13"/>
  <c r="J508" i="13" s="1"/>
  <c r="K508" i="13" s="1"/>
  <c r="I506" i="13"/>
  <c r="J506" i="13" s="1"/>
  <c r="K506" i="13" s="1"/>
  <c r="I504" i="13"/>
  <c r="J504" i="13" s="1"/>
  <c r="K504" i="13" s="1"/>
  <c r="I502" i="13"/>
  <c r="J502" i="13" s="1"/>
  <c r="K502" i="13" s="1"/>
  <c r="I500" i="13"/>
  <c r="J500" i="13" s="1"/>
  <c r="K500" i="13" s="1"/>
  <c r="I498" i="13"/>
  <c r="J498" i="13" s="1"/>
  <c r="K498" i="13" s="1"/>
  <c r="I496" i="13"/>
  <c r="I511" i="13"/>
  <c r="J511" i="13" s="1"/>
  <c r="K511" i="13" s="1"/>
  <c r="I507" i="13"/>
  <c r="I503" i="13"/>
  <c r="J503" i="13" s="1"/>
  <c r="K503" i="13" s="1"/>
  <c r="I499" i="13"/>
  <c r="J499" i="13" s="1"/>
  <c r="K499" i="13" s="1"/>
  <c r="J320" i="11"/>
  <c r="L320" i="11" s="1"/>
  <c r="J26" i="11"/>
  <c r="L26" i="11" s="1"/>
  <c r="J28" i="11"/>
  <c r="L28" i="11" s="1"/>
  <c r="J30" i="11"/>
  <c r="L30" i="11" s="1"/>
  <c r="J35" i="11"/>
  <c r="L35" i="11" s="1"/>
  <c r="J37" i="11"/>
  <c r="L37" i="11" s="1"/>
  <c r="J32" i="11"/>
  <c r="L32" i="11" s="1"/>
  <c r="J21" i="11"/>
  <c r="L21" i="11" s="1"/>
  <c r="J15" i="11"/>
  <c r="L15" i="11" s="1"/>
  <c r="J13" i="11"/>
  <c r="L13" i="11" s="1"/>
  <c r="J11" i="11"/>
  <c r="L11" i="11" s="1"/>
  <c r="J23" i="11"/>
  <c r="L23" i="11" s="1"/>
  <c r="J17" i="11"/>
  <c r="L17" i="11" s="1"/>
  <c r="J7" i="11"/>
  <c r="I459" i="13"/>
  <c r="J459" i="13" s="1"/>
  <c r="K459" i="13" s="1"/>
  <c r="I460" i="13"/>
  <c r="I458" i="13"/>
  <c r="J458" i="13" s="1"/>
  <c r="K458" i="13" s="1"/>
  <c r="I456" i="13"/>
  <c r="I457" i="13"/>
  <c r="I453" i="13"/>
  <c r="I449" i="13"/>
  <c r="I445" i="13"/>
  <c r="J445" i="13" s="1"/>
  <c r="K445" i="13" s="1"/>
  <c r="I455" i="13"/>
  <c r="J455" i="13" s="1"/>
  <c r="K455" i="13" s="1"/>
  <c r="I451" i="13"/>
  <c r="I447" i="13"/>
  <c r="I443" i="13"/>
  <c r="J443" i="13" s="1"/>
  <c r="K443" i="13" s="1"/>
  <c r="I452" i="13"/>
  <c r="J452" i="13" s="1"/>
  <c r="K452" i="13" s="1"/>
  <c r="I448" i="13"/>
  <c r="J448" i="13" s="1"/>
  <c r="K448" i="13" s="1"/>
  <c r="I444" i="13"/>
  <c r="J444" i="13" s="1"/>
  <c r="K444" i="13" s="1"/>
  <c r="I454" i="13"/>
  <c r="J454" i="13" s="1"/>
  <c r="K454" i="13" s="1"/>
  <c r="I450" i="13"/>
  <c r="J450" i="13" s="1"/>
  <c r="K450" i="13" s="1"/>
  <c r="I446" i="13"/>
  <c r="I442" i="13"/>
  <c r="J442" i="13" s="1"/>
  <c r="K442" i="13" s="1"/>
  <c r="I413" i="13"/>
  <c r="I415" i="13"/>
  <c r="I417" i="13"/>
  <c r="J417" i="13" s="1"/>
  <c r="K417" i="13" s="1"/>
  <c r="I419" i="13"/>
  <c r="J419" i="13" s="1"/>
  <c r="K419" i="13" s="1"/>
  <c r="I421" i="13"/>
  <c r="J421" i="13" s="1"/>
  <c r="K421" i="13" s="1"/>
  <c r="I423" i="13"/>
  <c r="J423" i="13" s="1"/>
  <c r="K423" i="13" s="1"/>
  <c r="I425" i="13"/>
  <c r="I427" i="13"/>
  <c r="I429" i="13"/>
  <c r="J429" i="13" s="1"/>
  <c r="K429" i="13" s="1"/>
  <c r="I431" i="13"/>
  <c r="J431" i="13" s="1"/>
  <c r="K431" i="13" s="1"/>
  <c r="I414" i="13"/>
  <c r="J414" i="13" s="1"/>
  <c r="K414" i="13" s="1"/>
  <c r="I416" i="13"/>
  <c r="J416" i="13" s="1"/>
  <c r="K416" i="13" s="1"/>
  <c r="I418" i="13"/>
  <c r="J418" i="13" s="1"/>
  <c r="K418" i="13" s="1"/>
  <c r="I420" i="13"/>
  <c r="I422" i="13"/>
  <c r="J422" i="13" s="1"/>
  <c r="K422" i="13" s="1"/>
  <c r="I424" i="13"/>
  <c r="J424" i="13" s="1"/>
  <c r="K424" i="13" s="1"/>
  <c r="I426" i="13"/>
  <c r="I428" i="13"/>
  <c r="J428" i="13" s="1"/>
  <c r="K428" i="13" s="1"/>
  <c r="I430" i="13"/>
  <c r="J430" i="13" s="1"/>
  <c r="K430" i="13" s="1"/>
  <c r="I441" i="13"/>
  <c r="I432" i="13"/>
  <c r="I433" i="13"/>
  <c r="J433" i="13" s="1"/>
  <c r="K433" i="13" s="1"/>
  <c r="I436" i="13"/>
  <c r="I437" i="13"/>
  <c r="I440" i="13"/>
  <c r="J440" i="13" s="1"/>
  <c r="K440" i="13" s="1"/>
  <c r="I434" i="13"/>
  <c r="I435" i="13"/>
  <c r="I438" i="13"/>
  <c r="I439" i="13"/>
  <c r="J439" i="13" s="1"/>
  <c r="K439" i="13" s="1"/>
  <c r="I410" i="13"/>
  <c r="J410" i="13" s="1"/>
  <c r="K410" i="13" s="1"/>
  <c r="I412" i="13"/>
  <c r="J412" i="13" s="1"/>
  <c r="K412" i="13" s="1"/>
  <c r="I411" i="13"/>
  <c r="J411" i="13" s="1"/>
  <c r="K411" i="13" s="1"/>
  <c r="I409" i="13"/>
  <c r="J409" i="13" s="1"/>
  <c r="K409" i="13" s="1"/>
  <c r="I408" i="13"/>
  <c r="I11" i="13"/>
  <c r="I13" i="13"/>
  <c r="I15" i="13"/>
  <c r="I17" i="13"/>
  <c r="I19" i="13"/>
  <c r="I21" i="13"/>
  <c r="I23" i="13"/>
  <c r="I25" i="13"/>
  <c r="J25" i="13" s="1"/>
  <c r="K25" i="13" s="1"/>
  <c r="I27" i="13"/>
  <c r="I29" i="13"/>
  <c r="I31" i="13"/>
  <c r="J31" i="13" s="1"/>
  <c r="K31" i="13" s="1"/>
  <c r="I33" i="13"/>
  <c r="J33" i="13" s="1"/>
  <c r="K33" i="13" s="1"/>
  <c r="I35" i="13"/>
  <c r="J35" i="13" s="1"/>
  <c r="K35" i="13" s="1"/>
  <c r="I37" i="13"/>
  <c r="J37" i="13" s="1"/>
  <c r="K37" i="13" s="1"/>
  <c r="I39" i="13"/>
  <c r="J39" i="13" s="1"/>
  <c r="K39" i="13" s="1"/>
  <c r="I41" i="13"/>
  <c r="J41" i="13" s="1"/>
  <c r="K41" i="13" s="1"/>
  <c r="I43" i="13"/>
  <c r="I45" i="13"/>
  <c r="J45" i="13" s="1"/>
  <c r="K45" i="13" s="1"/>
  <c r="I47" i="13"/>
  <c r="J47" i="13" s="1"/>
  <c r="K47" i="13" s="1"/>
  <c r="I49" i="13"/>
  <c r="J49" i="13" s="1"/>
  <c r="K49" i="13" s="1"/>
  <c r="I51" i="13"/>
  <c r="J51" i="13" s="1"/>
  <c r="K51" i="13" s="1"/>
  <c r="I53" i="13"/>
  <c r="J53" i="13" s="1"/>
  <c r="K53" i="13" s="1"/>
  <c r="I55" i="13"/>
  <c r="J55" i="13" s="1"/>
  <c r="K55" i="13" s="1"/>
  <c r="I57" i="13"/>
  <c r="J57" i="13" s="1"/>
  <c r="K57" i="13" s="1"/>
  <c r="I59" i="13"/>
  <c r="J59" i="13" s="1"/>
  <c r="K59" i="13" s="1"/>
  <c r="I61" i="13"/>
  <c r="I63" i="13"/>
  <c r="J63" i="13" s="1"/>
  <c r="K63" i="13" s="1"/>
  <c r="I65" i="13"/>
  <c r="I67" i="13"/>
  <c r="J67" i="13" s="1"/>
  <c r="K67" i="13" s="1"/>
  <c r="I69" i="13"/>
  <c r="I71" i="13"/>
  <c r="I73" i="13"/>
  <c r="I75" i="13"/>
  <c r="J75" i="13" s="1"/>
  <c r="K75" i="13" s="1"/>
  <c r="I77" i="13"/>
  <c r="J77" i="13" s="1"/>
  <c r="K77" i="13" s="1"/>
  <c r="I79" i="13"/>
  <c r="J79" i="13" s="1"/>
  <c r="K79" i="13" s="1"/>
  <c r="I81" i="13"/>
  <c r="J81" i="13" s="1"/>
  <c r="K81" i="13" s="1"/>
  <c r="I83" i="13"/>
  <c r="J83" i="13" s="1"/>
  <c r="K83" i="13" s="1"/>
  <c r="I85" i="13"/>
  <c r="J85" i="13" s="1"/>
  <c r="K85" i="13" s="1"/>
  <c r="I87" i="13"/>
  <c r="J87" i="13" s="1"/>
  <c r="K87" i="13" s="1"/>
  <c r="I89" i="13"/>
  <c r="I91" i="13"/>
  <c r="J91" i="13" s="1"/>
  <c r="K91" i="13" s="1"/>
  <c r="I93" i="13"/>
  <c r="J93" i="13" s="1"/>
  <c r="K93" i="13" s="1"/>
  <c r="I95" i="13"/>
  <c r="I97" i="13"/>
  <c r="J97" i="13" s="1"/>
  <c r="K97" i="13" s="1"/>
  <c r="I99" i="13"/>
  <c r="J99" i="13" s="1"/>
  <c r="K99" i="13" s="1"/>
  <c r="I101" i="13"/>
  <c r="J101" i="13" s="1"/>
  <c r="K101" i="13" s="1"/>
  <c r="I103" i="13"/>
  <c r="I105" i="13"/>
  <c r="I107" i="13"/>
  <c r="I109" i="13"/>
  <c r="J109" i="13" s="1"/>
  <c r="K109" i="13" s="1"/>
  <c r="I111" i="13"/>
  <c r="J111" i="13" s="1"/>
  <c r="K111" i="13" s="1"/>
  <c r="I113" i="13"/>
  <c r="I115" i="13"/>
  <c r="J115" i="13" s="1"/>
  <c r="K115" i="13" s="1"/>
  <c r="I117" i="13"/>
  <c r="J117" i="13" s="1"/>
  <c r="K117" i="13" s="1"/>
  <c r="I119" i="13"/>
  <c r="I121" i="13"/>
  <c r="J121" i="13" s="1"/>
  <c r="K121" i="13" s="1"/>
  <c r="I123" i="13"/>
  <c r="I125" i="13"/>
  <c r="I127" i="13"/>
  <c r="J127" i="13" s="1"/>
  <c r="K127" i="13" s="1"/>
  <c r="I129" i="13"/>
  <c r="I131" i="13"/>
  <c r="I133" i="13"/>
  <c r="J133" i="13" s="1"/>
  <c r="K133" i="13" s="1"/>
  <c r="I135" i="13"/>
  <c r="I137" i="13"/>
  <c r="J137" i="13" s="1"/>
  <c r="K137" i="13" s="1"/>
  <c r="I139" i="13"/>
  <c r="I141" i="13"/>
  <c r="I143" i="13"/>
  <c r="I145" i="13"/>
  <c r="I147" i="13"/>
  <c r="J147" i="13" s="1"/>
  <c r="K147" i="13" s="1"/>
  <c r="I149" i="13"/>
  <c r="I151" i="13"/>
  <c r="J151" i="13" s="1"/>
  <c r="K151" i="13" s="1"/>
  <c r="I153" i="13"/>
  <c r="J153" i="13" s="1"/>
  <c r="K153" i="13" s="1"/>
  <c r="I155" i="13"/>
  <c r="J155" i="13" s="1"/>
  <c r="K155" i="13" s="1"/>
  <c r="I157" i="13"/>
  <c r="J157" i="13" s="1"/>
  <c r="K157" i="13" s="1"/>
  <c r="I159" i="13"/>
  <c r="J159" i="13" s="1"/>
  <c r="K159" i="13" s="1"/>
  <c r="I161" i="13"/>
  <c r="J161" i="13" s="1"/>
  <c r="K161" i="13" s="1"/>
  <c r="I163" i="13"/>
  <c r="J163" i="13" s="1"/>
  <c r="K163" i="13" s="1"/>
  <c r="I165" i="13"/>
  <c r="J165" i="13" s="1"/>
  <c r="K165" i="13" s="1"/>
  <c r="I167" i="13"/>
  <c r="I169" i="13"/>
  <c r="I171" i="13"/>
  <c r="J171" i="13" s="1"/>
  <c r="K171" i="13" s="1"/>
  <c r="I173" i="13"/>
  <c r="J173" i="13" s="1"/>
  <c r="K173" i="13" s="1"/>
  <c r="I175" i="13"/>
  <c r="J175" i="13" s="1"/>
  <c r="K175" i="13" s="1"/>
  <c r="I177" i="13"/>
  <c r="J177" i="13" s="1"/>
  <c r="K177" i="13" s="1"/>
  <c r="I179" i="13"/>
  <c r="J179" i="13" s="1"/>
  <c r="K179" i="13" s="1"/>
  <c r="I12" i="13"/>
  <c r="J12" i="13" s="1"/>
  <c r="K12" i="13" s="1"/>
  <c r="I16" i="13"/>
  <c r="I20" i="13"/>
  <c r="J20" i="13" s="1"/>
  <c r="K20" i="13" s="1"/>
  <c r="I24" i="13"/>
  <c r="I28" i="13"/>
  <c r="J28" i="13" s="1"/>
  <c r="K28" i="13" s="1"/>
  <c r="I32" i="13"/>
  <c r="I36" i="13"/>
  <c r="J36" i="13" s="1"/>
  <c r="K36" i="13" s="1"/>
  <c r="I40" i="13"/>
  <c r="I44" i="13"/>
  <c r="J44" i="13" s="1"/>
  <c r="K44" i="13" s="1"/>
  <c r="I48" i="13"/>
  <c r="J48" i="13" s="1"/>
  <c r="K48" i="13" s="1"/>
  <c r="I52" i="13"/>
  <c r="J52" i="13" s="1"/>
  <c r="K52" i="13" s="1"/>
  <c r="I56" i="13"/>
  <c r="J56" i="13" s="1"/>
  <c r="K56" i="13" s="1"/>
  <c r="I60" i="13"/>
  <c r="J60" i="13" s="1"/>
  <c r="K60" i="13" s="1"/>
  <c r="I64" i="13"/>
  <c r="I68" i="13"/>
  <c r="I72" i="13"/>
  <c r="I76" i="13"/>
  <c r="J76" i="13" s="1"/>
  <c r="K76" i="13" s="1"/>
  <c r="I80" i="13"/>
  <c r="J80" i="13" s="1"/>
  <c r="K80" i="13" s="1"/>
  <c r="I84" i="13"/>
  <c r="J84" i="13" s="1"/>
  <c r="K84" i="13" s="1"/>
  <c r="I88" i="13"/>
  <c r="I92" i="13"/>
  <c r="J92" i="13" s="1"/>
  <c r="K92" i="13" s="1"/>
  <c r="I96" i="13"/>
  <c r="I100" i="13"/>
  <c r="I104" i="13"/>
  <c r="I108" i="13"/>
  <c r="J108" i="13" s="1"/>
  <c r="K108" i="13" s="1"/>
  <c r="I112" i="13"/>
  <c r="J112" i="13" s="1"/>
  <c r="K112" i="13" s="1"/>
  <c r="I116" i="13"/>
  <c r="I120" i="13"/>
  <c r="J120" i="13" s="1"/>
  <c r="K120" i="13" s="1"/>
  <c r="I124" i="13"/>
  <c r="J124" i="13" s="1"/>
  <c r="K124" i="13" s="1"/>
  <c r="I128" i="13"/>
  <c r="J128" i="13" s="1"/>
  <c r="K128" i="13" s="1"/>
  <c r="I132" i="13"/>
  <c r="J132" i="13" s="1"/>
  <c r="K132" i="13" s="1"/>
  <c r="I136" i="13"/>
  <c r="J136" i="13" s="1"/>
  <c r="K136" i="13" s="1"/>
  <c r="I140" i="13"/>
  <c r="J140" i="13" s="1"/>
  <c r="K140" i="13" s="1"/>
  <c r="I144" i="13"/>
  <c r="I148" i="13"/>
  <c r="J148" i="13" s="1"/>
  <c r="K148" i="13" s="1"/>
  <c r="I152" i="13"/>
  <c r="J152" i="13" s="1"/>
  <c r="K152" i="13" s="1"/>
  <c r="I156" i="13"/>
  <c r="J156" i="13" s="1"/>
  <c r="K156" i="13" s="1"/>
  <c r="I160" i="13"/>
  <c r="J160" i="13" s="1"/>
  <c r="K160" i="13" s="1"/>
  <c r="I164" i="13"/>
  <c r="I168" i="13"/>
  <c r="I172" i="13"/>
  <c r="J172" i="13" s="1"/>
  <c r="K172" i="13" s="1"/>
  <c r="I176" i="13"/>
  <c r="J176" i="13" s="1"/>
  <c r="K176" i="13" s="1"/>
  <c r="I180" i="13"/>
  <c r="I182" i="13"/>
  <c r="I184" i="13"/>
  <c r="I186" i="13"/>
  <c r="J186" i="13" s="1"/>
  <c r="K186" i="13" s="1"/>
  <c r="I188" i="13"/>
  <c r="I190" i="13"/>
  <c r="I192" i="13"/>
  <c r="J192" i="13" s="1"/>
  <c r="K192" i="13" s="1"/>
  <c r="I194" i="13"/>
  <c r="I196" i="13"/>
  <c r="I198" i="13"/>
  <c r="I200" i="13"/>
  <c r="J200" i="13" s="1"/>
  <c r="K200" i="13" s="1"/>
  <c r="I202" i="13"/>
  <c r="I204" i="13"/>
  <c r="J204" i="13" s="1"/>
  <c r="K204" i="13" s="1"/>
  <c r="I206" i="13"/>
  <c r="I208" i="13"/>
  <c r="J208" i="13" s="1"/>
  <c r="K208" i="13" s="1"/>
  <c r="I210" i="13"/>
  <c r="J210" i="13" s="1"/>
  <c r="K210" i="13" s="1"/>
  <c r="I212" i="13"/>
  <c r="J212" i="13" s="1"/>
  <c r="K212" i="13" s="1"/>
  <c r="I214" i="13"/>
  <c r="J214" i="13" s="1"/>
  <c r="K214" i="13" s="1"/>
  <c r="I216" i="13"/>
  <c r="J216" i="13" s="1"/>
  <c r="K216" i="13" s="1"/>
  <c r="I218" i="13"/>
  <c r="I220" i="13"/>
  <c r="J220" i="13" s="1"/>
  <c r="K220" i="13" s="1"/>
  <c r="I222" i="13"/>
  <c r="I224" i="13"/>
  <c r="J224" i="13" s="1"/>
  <c r="K224" i="13" s="1"/>
  <c r="I226" i="13"/>
  <c r="I228" i="13"/>
  <c r="J228" i="13" s="1"/>
  <c r="K228" i="13" s="1"/>
  <c r="I230" i="13"/>
  <c r="J230" i="13" s="1"/>
  <c r="K230" i="13" s="1"/>
  <c r="I232" i="13"/>
  <c r="I234" i="13"/>
  <c r="I236" i="13"/>
  <c r="J236" i="13" s="1"/>
  <c r="K236" i="13" s="1"/>
  <c r="I238" i="13"/>
  <c r="I240" i="13"/>
  <c r="I242" i="13"/>
  <c r="I244" i="13"/>
  <c r="I246" i="13"/>
  <c r="J246" i="13" s="1"/>
  <c r="K246" i="13" s="1"/>
  <c r="I248" i="13"/>
  <c r="I250" i="13"/>
  <c r="J250" i="13" s="1"/>
  <c r="K250" i="13" s="1"/>
  <c r="I252" i="13"/>
  <c r="J252" i="13" s="1"/>
  <c r="K252" i="13" s="1"/>
  <c r="I254" i="13"/>
  <c r="J254" i="13" s="1"/>
  <c r="K254" i="13" s="1"/>
  <c r="I256" i="13"/>
  <c r="J256" i="13" s="1"/>
  <c r="K256" i="13" s="1"/>
  <c r="I258" i="13"/>
  <c r="I260" i="13"/>
  <c r="J260" i="13" s="1"/>
  <c r="K260" i="13" s="1"/>
  <c r="I262" i="13"/>
  <c r="J262" i="13" s="1"/>
  <c r="K262" i="13" s="1"/>
  <c r="I264" i="13"/>
  <c r="J264" i="13" s="1"/>
  <c r="K264" i="13" s="1"/>
  <c r="I266" i="13"/>
  <c r="J266" i="13" s="1"/>
  <c r="K266" i="13" s="1"/>
  <c r="I268" i="13"/>
  <c r="J268" i="13" s="1"/>
  <c r="K268" i="13" s="1"/>
  <c r="I270" i="13"/>
  <c r="J270" i="13" s="1"/>
  <c r="K270" i="13" s="1"/>
  <c r="I272" i="13"/>
  <c r="J272" i="13" s="1"/>
  <c r="K272" i="13" s="1"/>
  <c r="I274" i="13"/>
  <c r="I276" i="13"/>
  <c r="J276" i="13" s="1"/>
  <c r="K276" i="13" s="1"/>
  <c r="I278" i="13"/>
  <c r="J278" i="13" s="1"/>
  <c r="K278" i="13" s="1"/>
  <c r="I280" i="13"/>
  <c r="I282" i="13"/>
  <c r="I284" i="13"/>
  <c r="J284" i="13" s="1"/>
  <c r="K284" i="13" s="1"/>
  <c r="I286" i="13"/>
  <c r="J286" i="13" s="1"/>
  <c r="K286" i="13" s="1"/>
  <c r="I288" i="13"/>
  <c r="I290" i="13"/>
  <c r="I292" i="13"/>
  <c r="J292" i="13" s="1"/>
  <c r="K292" i="13" s="1"/>
  <c r="I294" i="13"/>
  <c r="I296" i="13"/>
  <c r="J296" i="13" s="1"/>
  <c r="K296" i="13" s="1"/>
  <c r="I298" i="13"/>
  <c r="I300" i="13"/>
  <c r="J300" i="13" s="1"/>
  <c r="K300" i="13" s="1"/>
  <c r="I302" i="13"/>
  <c r="I304" i="13"/>
  <c r="J304" i="13" s="1"/>
  <c r="K304" i="13" s="1"/>
  <c r="I306" i="13"/>
  <c r="J306" i="13" s="1"/>
  <c r="K306" i="13" s="1"/>
  <c r="I308" i="13"/>
  <c r="I310" i="13"/>
  <c r="I312" i="13"/>
  <c r="I314" i="13"/>
  <c r="J314" i="13" s="1"/>
  <c r="K314" i="13" s="1"/>
  <c r="I316" i="13"/>
  <c r="J316" i="13" s="1"/>
  <c r="K316" i="13" s="1"/>
  <c r="I318" i="13"/>
  <c r="I320" i="13"/>
  <c r="J320" i="13" s="1"/>
  <c r="K320" i="13" s="1"/>
  <c r="I322" i="13"/>
  <c r="J322" i="13" s="1"/>
  <c r="K322" i="13" s="1"/>
  <c r="I324" i="13"/>
  <c r="J324" i="13" s="1"/>
  <c r="K324" i="13" s="1"/>
  <c r="I326" i="13"/>
  <c r="J326" i="13" s="1"/>
  <c r="K326" i="13" s="1"/>
  <c r="I328" i="13"/>
  <c r="I330" i="13"/>
  <c r="J330" i="13" s="1"/>
  <c r="K330" i="13" s="1"/>
  <c r="I332" i="13"/>
  <c r="J332" i="13" s="1"/>
  <c r="K332" i="13" s="1"/>
  <c r="I334" i="13"/>
  <c r="J334" i="13" s="1"/>
  <c r="K334" i="13" s="1"/>
  <c r="I336" i="13"/>
  <c r="J336" i="13" s="1"/>
  <c r="K336" i="13" s="1"/>
  <c r="I338" i="13"/>
  <c r="J338" i="13" s="1"/>
  <c r="K338" i="13" s="1"/>
  <c r="I340" i="13"/>
  <c r="J340" i="13" s="1"/>
  <c r="K340" i="13" s="1"/>
  <c r="I342" i="13"/>
  <c r="J342" i="13" s="1"/>
  <c r="K342" i="13" s="1"/>
  <c r="I344" i="13"/>
  <c r="J344" i="13" s="1"/>
  <c r="K344" i="13" s="1"/>
  <c r="I346" i="13"/>
  <c r="J346" i="13" s="1"/>
  <c r="K346" i="13" s="1"/>
  <c r="I348" i="13"/>
  <c r="J348" i="13" s="1"/>
  <c r="K348" i="13" s="1"/>
  <c r="I350" i="13"/>
  <c r="J350" i="13" s="1"/>
  <c r="K350" i="13" s="1"/>
  <c r="I352" i="13"/>
  <c r="I354" i="13"/>
  <c r="I356" i="13"/>
  <c r="I358" i="13"/>
  <c r="I360" i="13"/>
  <c r="I362" i="13"/>
  <c r="J362" i="13" s="1"/>
  <c r="K362" i="13" s="1"/>
  <c r="I364" i="13"/>
  <c r="J364" i="13" s="1"/>
  <c r="K364" i="13" s="1"/>
  <c r="I366" i="13"/>
  <c r="J366" i="13" s="1"/>
  <c r="K366" i="13" s="1"/>
  <c r="I368" i="13"/>
  <c r="J368" i="13" s="1"/>
  <c r="K368" i="13" s="1"/>
  <c r="I370" i="13"/>
  <c r="I372" i="13"/>
  <c r="J372" i="13" s="1"/>
  <c r="K372" i="13" s="1"/>
  <c r="I374" i="13"/>
  <c r="J374" i="13" s="1"/>
  <c r="K374" i="13" s="1"/>
  <c r="I376" i="13"/>
  <c r="I378" i="13"/>
  <c r="J378" i="13" s="1"/>
  <c r="K378" i="13" s="1"/>
  <c r="I380" i="13"/>
  <c r="I382" i="13"/>
  <c r="J382" i="13" s="1"/>
  <c r="K382" i="13" s="1"/>
  <c r="I384" i="13"/>
  <c r="J384" i="13" s="1"/>
  <c r="K384" i="13" s="1"/>
  <c r="I386" i="13"/>
  <c r="I388" i="13"/>
  <c r="J388" i="13" s="1"/>
  <c r="K388" i="13" s="1"/>
  <c r="I390" i="13"/>
  <c r="J390" i="13" s="1"/>
  <c r="K390" i="13" s="1"/>
  <c r="I392" i="13"/>
  <c r="I394" i="13"/>
  <c r="J394" i="13" s="1"/>
  <c r="K394" i="13" s="1"/>
  <c r="I396" i="13"/>
  <c r="I398" i="13"/>
  <c r="J398" i="13" s="1"/>
  <c r="K398" i="13" s="1"/>
  <c r="I400" i="13"/>
  <c r="J400" i="13" s="1"/>
  <c r="K400" i="13" s="1"/>
  <c r="I402" i="13"/>
  <c r="J402" i="13" s="1"/>
  <c r="K402" i="13" s="1"/>
  <c r="I404" i="13"/>
  <c r="I406" i="13"/>
  <c r="I14" i="13"/>
  <c r="I18" i="13"/>
  <c r="J18" i="13" s="1"/>
  <c r="K18" i="13" s="1"/>
  <c r="I22" i="13"/>
  <c r="I26" i="13"/>
  <c r="I30" i="13"/>
  <c r="I34" i="13"/>
  <c r="I38" i="13"/>
  <c r="I42" i="13"/>
  <c r="I46" i="13"/>
  <c r="J46" i="13" s="1"/>
  <c r="K46" i="13" s="1"/>
  <c r="I50" i="13"/>
  <c r="J50" i="13" s="1"/>
  <c r="K50" i="13" s="1"/>
  <c r="I54" i="13"/>
  <c r="J54" i="13" s="1"/>
  <c r="K54" i="13" s="1"/>
  <c r="I58" i="13"/>
  <c r="J58" i="13" s="1"/>
  <c r="K58" i="13" s="1"/>
  <c r="I62" i="13"/>
  <c r="I66" i="13"/>
  <c r="I70" i="13"/>
  <c r="J70" i="13" s="1"/>
  <c r="K70" i="13" s="1"/>
  <c r="I74" i="13"/>
  <c r="J74" i="13" s="1"/>
  <c r="K74" i="13" s="1"/>
  <c r="I78" i="13"/>
  <c r="I82" i="13"/>
  <c r="J82" i="13" s="1"/>
  <c r="K82" i="13" s="1"/>
  <c r="I86" i="13"/>
  <c r="J86" i="13" s="1"/>
  <c r="K86" i="13" s="1"/>
  <c r="I90" i="13"/>
  <c r="I94" i="13"/>
  <c r="J94" i="13" s="1"/>
  <c r="K94" i="13" s="1"/>
  <c r="I98" i="13"/>
  <c r="J98" i="13" s="1"/>
  <c r="K98" i="13" s="1"/>
  <c r="I102" i="13"/>
  <c r="I106" i="13"/>
  <c r="J106" i="13" s="1"/>
  <c r="K106" i="13" s="1"/>
  <c r="I110" i="13"/>
  <c r="J110" i="13" s="1"/>
  <c r="K110" i="13" s="1"/>
  <c r="I114" i="13"/>
  <c r="J114" i="13" s="1"/>
  <c r="K114" i="13" s="1"/>
  <c r="I118" i="13"/>
  <c r="J118" i="13" s="1"/>
  <c r="K118" i="13" s="1"/>
  <c r="I122" i="13"/>
  <c r="I126" i="13"/>
  <c r="J126" i="13" s="1"/>
  <c r="K126" i="13" s="1"/>
  <c r="I130" i="13"/>
  <c r="J130" i="13" s="1"/>
  <c r="K130" i="13" s="1"/>
  <c r="I134" i="13"/>
  <c r="J134" i="13" s="1"/>
  <c r="K134" i="13" s="1"/>
  <c r="I138" i="13"/>
  <c r="J138" i="13" s="1"/>
  <c r="K138" i="13" s="1"/>
  <c r="I142" i="13"/>
  <c r="J142" i="13" s="1"/>
  <c r="K142" i="13" s="1"/>
  <c r="I146" i="13"/>
  <c r="I150" i="13"/>
  <c r="J150" i="13" s="1"/>
  <c r="K150" i="13" s="1"/>
  <c r="I154" i="13"/>
  <c r="J154" i="13" s="1"/>
  <c r="K154" i="13" s="1"/>
  <c r="I158" i="13"/>
  <c r="I162" i="13"/>
  <c r="I166" i="13"/>
  <c r="J166" i="13" s="1"/>
  <c r="K166" i="13" s="1"/>
  <c r="I170" i="13"/>
  <c r="J170" i="13" s="1"/>
  <c r="K170" i="13" s="1"/>
  <c r="I174" i="13"/>
  <c r="J174" i="13" s="1"/>
  <c r="K174" i="13" s="1"/>
  <c r="I178" i="13"/>
  <c r="I181" i="13"/>
  <c r="I183" i="13"/>
  <c r="J183" i="13" s="1"/>
  <c r="K183" i="13" s="1"/>
  <c r="I185" i="13"/>
  <c r="I187" i="13"/>
  <c r="I189" i="13"/>
  <c r="J189" i="13" s="1"/>
  <c r="K189" i="13" s="1"/>
  <c r="I191" i="13"/>
  <c r="J191" i="13" s="1"/>
  <c r="K191" i="13" s="1"/>
  <c r="I193" i="13"/>
  <c r="J193" i="13" s="1"/>
  <c r="K193" i="13" s="1"/>
  <c r="I195" i="13"/>
  <c r="I197" i="13"/>
  <c r="I199" i="13"/>
  <c r="J199" i="13" s="1"/>
  <c r="K199" i="13" s="1"/>
  <c r="I201" i="13"/>
  <c r="J201" i="13" s="1"/>
  <c r="K201" i="13" s="1"/>
  <c r="I203" i="13"/>
  <c r="I205" i="13"/>
  <c r="J205" i="13" s="1"/>
  <c r="K205" i="13" s="1"/>
  <c r="I207" i="13"/>
  <c r="J207" i="13" s="1"/>
  <c r="K207" i="13" s="1"/>
  <c r="I209" i="13"/>
  <c r="I211" i="13"/>
  <c r="I213" i="13"/>
  <c r="J213" i="13" s="1"/>
  <c r="K213" i="13" s="1"/>
  <c r="I215" i="13"/>
  <c r="J215" i="13" s="1"/>
  <c r="K215" i="13" s="1"/>
  <c r="I217" i="13"/>
  <c r="J217" i="13" s="1"/>
  <c r="K217" i="13" s="1"/>
  <c r="I219" i="13"/>
  <c r="J219" i="13" s="1"/>
  <c r="K219" i="13" s="1"/>
  <c r="I221" i="13"/>
  <c r="J221" i="13" s="1"/>
  <c r="K221" i="13" s="1"/>
  <c r="I223" i="13"/>
  <c r="J223" i="13" s="1"/>
  <c r="K223" i="13" s="1"/>
  <c r="I225" i="13"/>
  <c r="I227" i="13"/>
  <c r="J227" i="13" s="1"/>
  <c r="K227" i="13" s="1"/>
  <c r="I229" i="13"/>
  <c r="I231" i="13"/>
  <c r="I233" i="13"/>
  <c r="I235" i="13"/>
  <c r="I237" i="13"/>
  <c r="I239" i="13"/>
  <c r="I241" i="13"/>
  <c r="I243" i="13"/>
  <c r="I245" i="13"/>
  <c r="I247" i="13"/>
  <c r="J247" i="13" s="1"/>
  <c r="K247" i="13" s="1"/>
  <c r="I249" i="13"/>
  <c r="J249" i="13" s="1"/>
  <c r="K249" i="13" s="1"/>
  <c r="I251" i="13"/>
  <c r="J251" i="13" s="1"/>
  <c r="K251" i="13" s="1"/>
  <c r="I253" i="13"/>
  <c r="I255" i="13"/>
  <c r="I257" i="13"/>
  <c r="I259" i="13"/>
  <c r="J259" i="13" s="1"/>
  <c r="K259" i="13" s="1"/>
  <c r="I261" i="13"/>
  <c r="J261" i="13" s="1"/>
  <c r="K261" i="13" s="1"/>
  <c r="I263" i="13"/>
  <c r="I265" i="13"/>
  <c r="J265" i="13" s="1"/>
  <c r="K265" i="13" s="1"/>
  <c r="I267" i="13"/>
  <c r="J267" i="13" s="1"/>
  <c r="K267" i="13" s="1"/>
  <c r="I271" i="13"/>
  <c r="J271" i="13" s="1"/>
  <c r="K271" i="13" s="1"/>
  <c r="I275" i="13"/>
  <c r="I279" i="13"/>
  <c r="I283" i="13"/>
  <c r="I287" i="13"/>
  <c r="I291" i="13"/>
  <c r="J291" i="13" s="1"/>
  <c r="K291" i="13" s="1"/>
  <c r="I295" i="13"/>
  <c r="I299" i="13"/>
  <c r="I303" i="13"/>
  <c r="J303" i="13" s="1"/>
  <c r="K303" i="13" s="1"/>
  <c r="I307" i="13"/>
  <c r="I311" i="13"/>
  <c r="J311" i="13" s="1"/>
  <c r="K311" i="13" s="1"/>
  <c r="I315" i="13"/>
  <c r="J315" i="13" s="1"/>
  <c r="K315" i="13" s="1"/>
  <c r="I319" i="13"/>
  <c r="J319" i="13" s="1"/>
  <c r="K319" i="13" s="1"/>
  <c r="I323" i="13"/>
  <c r="J323" i="13" s="1"/>
  <c r="K323" i="13" s="1"/>
  <c r="I327" i="13"/>
  <c r="J327" i="13" s="1"/>
  <c r="K327" i="13" s="1"/>
  <c r="I331" i="13"/>
  <c r="J331" i="13" s="1"/>
  <c r="K331" i="13" s="1"/>
  <c r="I335" i="13"/>
  <c r="J335" i="13" s="1"/>
  <c r="K335" i="13" s="1"/>
  <c r="I339" i="13"/>
  <c r="J339" i="13" s="1"/>
  <c r="K339" i="13" s="1"/>
  <c r="I343" i="13"/>
  <c r="J343" i="13" s="1"/>
  <c r="K343" i="13" s="1"/>
  <c r="I347" i="13"/>
  <c r="J347" i="13" s="1"/>
  <c r="K347" i="13" s="1"/>
  <c r="I351" i="13"/>
  <c r="I355" i="13"/>
  <c r="I359" i="13"/>
  <c r="I363" i="13"/>
  <c r="J363" i="13" s="1"/>
  <c r="K363" i="13" s="1"/>
  <c r="I367" i="13"/>
  <c r="J367" i="13" s="1"/>
  <c r="K367" i="13" s="1"/>
  <c r="I371" i="13"/>
  <c r="I375" i="13"/>
  <c r="J375" i="13" s="1"/>
  <c r="K375" i="13" s="1"/>
  <c r="I379" i="13"/>
  <c r="J379" i="13" s="1"/>
  <c r="K379" i="13" s="1"/>
  <c r="I383" i="13"/>
  <c r="J383" i="13" s="1"/>
  <c r="K383" i="13" s="1"/>
  <c r="I387" i="13"/>
  <c r="J387" i="13" s="1"/>
  <c r="K387" i="13" s="1"/>
  <c r="I391" i="13"/>
  <c r="I395" i="13"/>
  <c r="I399" i="13"/>
  <c r="J399" i="13" s="1"/>
  <c r="K399" i="13" s="1"/>
  <c r="I403" i="13"/>
  <c r="J403" i="13" s="1"/>
  <c r="K403" i="13" s="1"/>
  <c r="I407" i="13"/>
  <c r="I7" i="13"/>
  <c r="J7" i="13" s="1"/>
  <c r="K7" i="13" s="1"/>
  <c r="I9" i="13"/>
  <c r="J9" i="13" s="1"/>
  <c r="K9" i="13" s="1"/>
  <c r="I10" i="13"/>
  <c r="I269" i="13"/>
  <c r="J269" i="13" s="1"/>
  <c r="K269" i="13" s="1"/>
  <c r="I273" i="13"/>
  <c r="I277" i="13"/>
  <c r="I281" i="13"/>
  <c r="I285" i="13"/>
  <c r="J285" i="13" s="1"/>
  <c r="K285" i="13" s="1"/>
  <c r="I289" i="13"/>
  <c r="J289" i="13" s="1"/>
  <c r="K289" i="13" s="1"/>
  <c r="I293" i="13"/>
  <c r="I297" i="13"/>
  <c r="J297" i="13" s="1"/>
  <c r="K297" i="13" s="1"/>
  <c r="I301" i="13"/>
  <c r="J301" i="13" s="1"/>
  <c r="K301" i="13" s="1"/>
  <c r="I305" i="13"/>
  <c r="I309" i="13"/>
  <c r="J309" i="13" s="1"/>
  <c r="K309" i="13" s="1"/>
  <c r="I313" i="13"/>
  <c r="I317" i="13"/>
  <c r="I321" i="13"/>
  <c r="J321" i="13" s="1"/>
  <c r="K321" i="13" s="1"/>
  <c r="I325" i="13"/>
  <c r="J325" i="13" s="1"/>
  <c r="K325" i="13" s="1"/>
  <c r="I329" i="13"/>
  <c r="J329" i="13" s="1"/>
  <c r="K329" i="13" s="1"/>
  <c r="I333" i="13"/>
  <c r="I337" i="13"/>
  <c r="I341" i="13"/>
  <c r="J341" i="13" s="1"/>
  <c r="K341" i="13" s="1"/>
  <c r="I345" i="13"/>
  <c r="J345" i="13" s="1"/>
  <c r="K345" i="13" s="1"/>
  <c r="I349" i="13"/>
  <c r="I353" i="13"/>
  <c r="I357" i="13"/>
  <c r="I361" i="13"/>
  <c r="I365" i="13"/>
  <c r="J365" i="13" s="1"/>
  <c r="K365" i="13" s="1"/>
  <c r="I369" i="13"/>
  <c r="I373" i="13"/>
  <c r="J373" i="13" s="1"/>
  <c r="K373" i="13" s="1"/>
  <c r="I377" i="13"/>
  <c r="J377" i="13" s="1"/>
  <c r="K377" i="13" s="1"/>
  <c r="I381" i="13"/>
  <c r="J381" i="13" s="1"/>
  <c r="K381" i="13" s="1"/>
  <c r="I385" i="13"/>
  <c r="J385" i="13" s="1"/>
  <c r="K385" i="13" s="1"/>
  <c r="I389" i="13"/>
  <c r="J389" i="13" s="1"/>
  <c r="K389" i="13" s="1"/>
  <c r="I393" i="13"/>
  <c r="I397" i="13"/>
  <c r="I401" i="13"/>
  <c r="J401" i="13" s="1"/>
  <c r="K401" i="13" s="1"/>
  <c r="I405" i="13"/>
  <c r="I8" i="13"/>
  <c r="C9" i="15"/>
  <c r="I6" i="13"/>
  <c r="I3212" i="11"/>
  <c r="L5" i="11" l="1"/>
  <c r="J101" i="2"/>
  <c r="B102" i="2"/>
  <c r="J57" i="2"/>
  <c r="B59" i="2"/>
  <c r="C8" i="15"/>
  <c r="G8" i="15" s="1"/>
  <c r="J3212" i="11"/>
  <c r="L3212" i="11"/>
  <c r="J102" i="2" l="1"/>
  <c r="B103" i="2"/>
  <c r="B60" i="2"/>
  <c r="K3212" i="11"/>
  <c r="J103" i="2" l="1"/>
  <c r="B104" i="2"/>
  <c r="B105" i="2" s="1"/>
  <c r="B61" i="2"/>
  <c r="F5" i="2"/>
  <c r="E5" i="2"/>
  <c r="L5" i="2"/>
  <c r="I5" i="2"/>
  <c r="J104" i="2" l="1"/>
  <c r="B106" i="2"/>
  <c r="B62" i="2"/>
  <c r="J5" i="2"/>
  <c r="J657" i="13" l="1"/>
  <c r="K657" i="13" s="1"/>
  <c r="B107" i="2"/>
  <c r="B63" i="2"/>
  <c r="J298" i="13" l="1"/>
  <c r="K298" i="13" s="1"/>
  <c r="J106" i="2"/>
  <c r="B108" i="2"/>
  <c r="B109" i="2" l="1"/>
  <c r="J108" i="2" l="1"/>
  <c r="B110" i="2"/>
  <c r="B111" i="2" l="1"/>
  <c r="J111" i="2" l="1"/>
  <c r="B112" i="2"/>
  <c r="B113" i="2" l="1"/>
  <c r="J113" i="2" l="1"/>
  <c r="B114" i="2"/>
  <c r="J2011" i="2" l="1"/>
  <c r="J2009" i="2"/>
  <c r="J2007" i="2"/>
  <c r="L2007" i="2" s="1"/>
  <c r="J2004" i="2"/>
  <c r="L2004" i="2" s="1"/>
  <c r="J1985" i="2"/>
  <c r="J2000" i="2"/>
  <c r="J1983" i="2"/>
  <c r="J2002" i="2"/>
  <c r="J1965" i="2"/>
  <c r="L1965" i="2" s="1"/>
  <c r="J1968" i="2"/>
  <c r="L1968" i="2" s="1"/>
  <c r="J1981" i="2"/>
  <c r="L1981" i="2" s="1"/>
  <c r="J1979" i="2"/>
  <c r="L1979" i="2" s="1"/>
  <c r="J1975" i="2"/>
  <c r="L1975" i="2" s="1"/>
  <c r="J1971" i="2"/>
  <c r="L1971" i="2" s="1"/>
  <c r="J1954" i="2"/>
  <c r="J1962" i="2"/>
  <c r="L1962" i="2" s="1"/>
  <c r="J1960" i="2"/>
  <c r="L1960" i="2" s="1"/>
  <c r="J1958" i="2"/>
  <c r="J1956" i="2"/>
  <c r="J1935" i="2"/>
  <c r="L1935" i="2" s="1"/>
  <c r="J1947" i="2"/>
  <c r="J1949" i="2"/>
  <c r="J1945" i="2"/>
  <c r="L1945" i="2" s="1"/>
  <c r="J1943" i="2"/>
  <c r="L1943" i="2" s="1"/>
  <c r="J1937" i="2"/>
  <c r="J1952" i="2"/>
  <c r="L1952" i="2" s="1"/>
  <c r="J1927" i="2"/>
  <c r="L1927" i="2" s="1"/>
  <c r="J1933" i="2"/>
  <c r="L1933" i="2" s="1"/>
  <c r="J1915" i="2"/>
  <c r="L1915" i="2" s="1"/>
  <c r="J1919" i="2"/>
  <c r="L1919" i="2" s="1"/>
  <c r="J1925" i="2"/>
  <c r="L1925" i="2" s="1"/>
  <c r="J1917" i="2"/>
  <c r="L1917" i="2" s="1"/>
  <c r="J1921" i="2"/>
  <c r="L1921" i="2" s="1"/>
  <c r="J1911" i="2"/>
  <c r="J1913" i="2"/>
  <c r="J1893" i="2"/>
  <c r="J1908" i="2"/>
  <c r="J1888" i="2"/>
  <c r="L1888" i="2" s="1"/>
  <c r="J1890" i="2"/>
  <c r="J1882" i="2"/>
  <c r="L1882" i="2" s="1"/>
  <c r="J1873" i="2"/>
  <c r="L1873" i="2" s="1"/>
  <c r="J1878" i="2"/>
  <c r="L1878" i="2" s="1"/>
  <c r="J1886" i="2"/>
  <c r="L1886" i="2" s="1"/>
  <c r="J1868" i="2"/>
  <c r="L1868" i="2" s="1"/>
  <c r="J1863" i="2"/>
  <c r="L1863" i="2" s="1"/>
  <c r="J1858" i="2"/>
  <c r="J1861" i="2"/>
  <c r="J1856" i="2"/>
  <c r="L1856" i="2" s="1"/>
  <c r="J1854" i="2"/>
  <c r="L1854" i="2" s="1"/>
  <c r="J1848" i="2"/>
  <c r="L1848" i="2" s="1"/>
  <c r="J1850" i="2"/>
  <c r="L1850" i="2" s="1"/>
  <c r="J1842" i="2"/>
  <c r="L1842" i="2" s="1"/>
  <c r="J1845" i="2"/>
  <c r="L1845" i="2" s="1"/>
  <c r="J1837" i="2"/>
  <c r="L1837" i="2" s="1"/>
  <c r="J1839" i="2"/>
  <c r="J1835" i="2"/>
  <c r="L1835" i="2" s="1"/>
  <c r="J1831" i="2"/>
  <c r="L1831" i="2" s="1"/>
  <c r="J1833" i="2"/>
  <c r="J1819" i="2"/>
  <c r="L1819" i="2" s="1"/>
  <c r="J1825" i="2"/>
  <c r="L1825" i="2" s="1"/>
  <c r="J1817" i="2"/>
  <c r="L1817" i="2" s="1"/>
  <c r="J1821" i="2"/>
  <c r="L1821" i="2" s="1"/>
  <c r="J1805" i="2"/>
  <c r="J1807" i="2"/>
  <c r="L1807" i="2" s="1"/>
  <c r="J1790" i="2"/>
  <c r="L1790" i="2" s="1"/>
  <c r="J1813" i="2"/>
  <c r="L1813" i="2" s="1"/>
  <c r="J1784" i="2"/>
  <c r="L1784" i="2" s="1"/>
  <c r="J1810" i="2"/>
  <c r="L1810" i="2" s="1"/>
  <c r="J1787" i="2"/>
  <c r="L1787" i="2" s="1"/>
  <c r="J1774" i="2"/>
  <c r="L1774" i="2" s="1"/>
  <c r="J1776" i="2"/>
  <c r="L1776" i="2" s="1"/>
  <c r="J1756" i="2"/>
  <c r="J1770" i="2"/>
  <c r="L1770" i="2" s="1"/>
  <c r="J1782" i="2"/>
  <c r="J1754" i="2"/>
  <c r="L1754" i="2" s="1"/>
  <c r="J1763" i="2"/>
  <c r="L1763" i="2" s="1"/>
  <c r="J1780" i="2"/>
  <c r="L1780" i="2" s="1"/>
  <c r="J1758" i="2"/>
  <c r="J1748" i="2"/>
  <c r="L1748" i="2" s="1"/>
  <c r="J1760" i="2"/>
  <c r="J1766" i="2"/>
  <c r="L1766" i="2" s="1"/>
  <c r="J1743" i="2"/>
  <c r="L1743" i="2" s="1"/>
  <c r="J1745" i="2"/>
  <c r="J1741" i="2"/>
  <c r="L1741" i="2" s="1"/>
  <c r="J1733" i="2"/>
  <c r="L1733" i="2" s="1"/>
  <c r="J1737" i="2"/>
  <c r="J1735" i="2"/>
  <c r="L1735" i="2" s="1"/>
  <c r="J1729" i="2"/>
  <c r="L1729" i="2" s="1"/>
  <c r="J1719" i="2"/>
  <c r="L1719" i="2" s="1"/>
  <c r="J1731" i="2"/>
  <c r="L1731" i="2" s="1"/>
  <c r="J1726" i="2"/>
  <c r="L1726" i="2" s="1"/>
  <c r="J1724" i="2"/>
  <c r="L1724" i="2" s="1"/>
  <c r="J1707" i="2"/>
  <c r="L1707" i="2" s="1"/>
  <c r="J1713" i="2"/>
  <c r="L1713" i="2" s="1"/>
  <c r="J1718" i="2"/>
  <c r="L1718" i="2" s="1"/>
  <c r="J1716" i="2"/>
  <c r="L1716" i="2" s="1"/>
  <c r="J1709" i="2"/>
  <c r="J1693" i="2"/>
  <c r="J1697" i="2"/>
  <c r="L1697" i="2" s="1"/>
  <c r="J1695" i="2"/>
  <c r="L1695" i="2" s="1"/>
  <c r="J1682" i="2"/>
  <c r="L1682" i="2" s="1"/>
  <c r="J1685" i="2"/>
  <c r="J1691" i="2"/>
  <c r="J1687" i="2"/>
  <c r="J1689" i="2"/>
  <c r="L1689" i="2" s="1"/>
  <c r="J1670" i="2"/>
  <c r="J1679" i="2"/>
  <c r="J1677" i="2"/>
  <c r="J1673" i="2"/>
  <c r="J1675" i="2"/>
  <c r="J1651" i="2"/>
  <c r="L1651" i="2" s="1"/>
  <c r="J1658" i="2"/>
  <c r="L1658" i="2" s="1"/>
  <c r="J1653" i="2"/>
  <c r="L1653" i="2" s="1"/>
  <c r="J1668" i="2"/>
  <c r="J1630" i="2"/>
  <c r="J1644" i="2"/>
  <c r="L1644" i="2" s="1"/>
  <c r="J1634" i="2"/>
  <c r="J1646" i="2"/>
  <c r="L1646" i="2" s="1"/>
  <c r="J1637" i="2"/>
  <c r="J1632" i="2"/>
  <c r="L1632" i="2" s="1"/>
  <c r="J1627" i="2"/>
  <c r="L1627" i="2" s="1"/>
  <c r="J1624" i="2"/>
  <c r="L1624" i="2" s="1"/>
  <c r="J1621" i="2"/>
  <c r="L1621" i="2" s="1"/>
  <c r="J1612" i="2"/>
  <c r="L1612" i="2" s="1"/>
  <c r="J1623" i="2"/>
  <c r="L1623" i="2" s="1"/>
  <c r="J1608" i="2"/>
  <c r="L1608" i="2" s="1"/>
  <c r="J1605" i="2"/>
  <c r="L1605" i="2" s="1"/>
  <c r="J1603" i="2"/>
  <c r="J1618" i="2"/>
  <c r="L1618" i="2" s="1"/>
  <c r="J1615" i="2"/>
  <c r="L1615" i="2" s="1"/>
  <c r="J1601" i="2"/>
  <c r="J1587" i="2"/>
  <c r="L1587" i="2" s="1"/>
  <c r="J1593" i="2"/>
  <c r="L1593" i="2" s="1"/>
  <c r="J1599" i="2"/>
  <c r="L1599" i="2" s="1"/>
  <c r="J1591" i="2"/>
  <c r="L1591" i="2" s="1"/>
  <c r="J1595" i="2"/>
  <c r="L1595" i="2" s="1"/>
  <c r="J1589" i="2"/>
  <c r="L1589" i="2" s="1"/>
  <c r="J1579" i="2"/>
  <c r="J1584" i="2"/>
  <c r="L1584" i="2" s="1"/>
  <c r="J1567" i="2"/>
  <c r="J1540" i="2"/>
  <c r="L1540" i="2" s="1"/>
  <c r="J1543" i="2"/>
  <c r="L1543" i="2" s="1"/>
  <c r="J1547" i="2"/>
  <c r="L1547" i="2" s="1"/>
  <c r="J1565" i="2"/>
  <c r="J1552" i="2"/>
  <c r="L1552" i="2" s="1"/>
  <c r="J1554" i="2"/>
  <c r="L1554" i="2" s="1"/>
  <c r="J1545" i="2"/>
  <c r="L1545" i="2" s="1"/>
  <c r="J1538" i="2"/>
  <c r="J1536" i="2"/>
  <c r="L1536" i="2" s="1"/>
  <c r="J1529" i="2"/>
  <c r="J1533" i="2"/>
  <c r="J1518" i="2"/>
  <c r="J1489" i="2"/>
  <c r="L1489" i="2" s="1"/>
  <c r="J1511" i="2"/>
  <c r="L1511" i="2" s="1"/>
  <c r="J1514" i="2"/>
  <c r="L1514" i="2" s="1"/>
  <c r="J1491" i="2"/>
  <c r="L1491" i="2" s="1"/>
  <c r="J1516" i="2"/>
  <c r="J1508" i="2"/>
  <c r="J1527" i="2"/>
  <c r="L1527" i="2" s="1"/>
  <c r="J1486" i="2"/>
  <c r="J1498" i="2"/>
  <c r="L1498" i="2" s="1"/>
  <c r="J1522" i="2"/>
  <c r="L1522" i="2" s="1"/>
  <c r="J1482" i="2"/>
  <c r="L1482" i="2" s="1"/>
  <c r="J1484" i="2"/>
  <c r="L1484" i="2" s="1"/>
  <c r="J1478" i="2"/>
  <c r="L1478" i="2" s="1"/>
  <c r="J1473" i="2"/>
  <c r="L1473" i="2" s="1"/>
  <c r="J1475" i="2"/>
  <c r="J1466" i="2"/>
  <c r="L1466" i="2" s="1"/>
  <c r="J1463" i="2"/>
  <c r="L1463" i="2" s="1"/>
  <c r="J1470" i="2"/>
  <c r="L1470" i="2" s="1"/>
  <c r="J1457" i="2"/>
  <c r="L1457" i="2" s="1"/>
  <c r="J1459" i="2"/>
  <c r="L1459" i="2" s="1"/>
  <c r="J1440" i="2"/>
  <c r="L1440" i="2" s="1"/>
  <c r="J1431" i="2"/>
  <c r="L1431" i="2" s="1"/>
  <c r="J1435" i="2"/>
  <c r="J1455" i="2"/>
  <c r="J1433" i="2"/>
  <c r="L1433" i="2" s="1"/>
  <c r="J1402" i="2"/>
  <c r="J1426" i="2"/>
  <c r="L1426" i="2" s="1"/>
  <c r="J1428" i="2"/>
  <c r="L1428" i="2" s="1"/>
  <c r="J1418" i="2"/>
  <c r="L1418" i="2" s="1"/>
  <c r="J1410" i="2"/>
  <c r="L1410" i="2" s="1"/>
  <c r="J1422" i="2"/>
  <c r="J1424" i="2"/>
  <c r="J1420" i="2"/>
  <c r="L1420" i="2" s="1"/>
  <c r="J1412" i="2"/>
  <c r="L1412" i="2" s="1"/>
  <c r="J1407" i="2"/>
  <c r="L1407" i="2" s="1"/>
  <c r="J1395" i="2"/>
  <c r="L1395" i="2" s="1"/>
  <c r="J1400" i="2"/>
  <c r="L1400" i="2" s="1"/>
  <c r="J1393" i="2"/>
  <c r="L1393" i="2" s="1"/>
  <c r="J1397" i="2"/>
  <c r="J1391" i="2"/>
  <c r="J1389" i="2"/>
  <c r="J1387" i="2"/>
  <c r="L1387" i="2" s="1"/>
  <c r="J1384" i="2"/>
  <c r="J1382" i="2"/>
  <c r="J1379" i="2"/>
  <c r="J1377" i="2"/>
  <c r="L1377" i="2" s="1"/>
  <c r="J1373" i="2"/>
  <c r="L1373" i="2" s="1"/>
  <c r="J1353" i="2"/>
  <c r="L1353" i="2" s="1"/>
  <c r="J1357" i="2"/>
  <c r="L1357" i="2" s="1"/>
  <c r="J1359" i="2"/>
  <c r="L1359" i="2" s="1"/>
  <c r="J1355" i="2"/>
  <c r="L1355" i="2" s="1"/>
  <c r="J1365" i="2"/>
  <c r="L1365" i="2" s="1"/>
  <c r="J1333" i="2"/>
  <c r="L1333" i="2" s="1"/>
  <c r="J1349" i="2"/>
  <c r="J1329" i="2"/>
  <c r="J1319" i="2"/>
  <c r="L1319" i="2" s="1"/>
  <c r="J1317" i="2"/>
  <c r="L1317" i="2" s="1"/>
  <c r="J1324" i="2"/>
  <c r="L1324" i="2" s="1"/>
  <c r="J1326" i="2"/>
  <c r="L1326" i="2" s="1"/>
  <c r="J1306" i="2"/>
  <c r="J1315" i="2"/>
  <c r="L1315" i="2" s="1"/>
  <c r="J1308" i="2"/>
  <c r="J1304" i="2"/>
  <c r="J1302" i="2"/>
  <c r="J1298" i="2"/>
  <c r="L1298" i="2" s="1"/>
  <c r="J1300" i="2"/>
  <c r="L1300" i="2" s="1"/>
  <c r="J1294" i="2"/>
  <c r="J1292" i="2"/>
  <c r="J1280" i="2"/>
  <c r="L1280" i="2" s="1"/>
  <c r="J1285" i="2"/>
  <c r="L1285" i="2" s="1"/>
  <c r="J1296" i="2"/>
  <c r="J1277" i="2"/>
  <c r="J1261" i="2"/>
  <c r="L1261" i="2" s="1"/>
  <c r="J1263" i="2"/>
  <c r="L1263" i="2" s="1"/>
  <c r="J1253" i="2"/>
  <c r="L1253" i="2" s="1"/>
  <c r="J1256" i="2"/>
  <c r="J1223" i="2"/>
  <c r="L1223" i="2" s="1"/>
  <c r="J1243" i="2"/>
  <c r="L1243" i="2" s="1"/>
  <c r="J1251" i="2"/>
  <c r="L1251" i="2" s="1"/>
  <c r="J1232" i="2"/>
  <c r="L1232" i="2" s="1"/>
  <c r="J1225" i="2"/>
  <c r="L1225" i="2" s="1"/>
  <c r="J1241" i="2"/>
  <c r="L1241" i="2" s="1"/>
  <c r="J1237" i="2"/>
  <c r="L1237" i="2" s="1"/>
  <c r="J1227" i="2"/>
  <c r="L1227" i="2" s="1"/>
  <c r="J1235" i="2"/>
  <c r="L1235" i="2" s="1"/>
  <c r="J1221" i="2"/>
  <c r="L1221" i="2" s="1"/>
  <c r="J1219" i="2"/>
  <c r="L1219" i="2" s="1"/>
  <c r="J1212" i="2"/>
  <c r="L1212" i="2" s="1"/>
  <c r="J1217" i="2"/>
  <c r="L1217" i="2" s="1"/>
  <c r="J1207" i="2"/>
  <c r="L1207" i="2" s="1"/>
  <c r="J1202" i="2"/>
  <c r="L1202" i="2" s="1"/>
  <c r="J1188" i="2"/>
  <c r="L1188" i="2" s="1"/>
  <c r="J1205" i="2"/>
  <c r="L1205" i="2" s="1"/>
  <c r="J1194" i="2"/>
  <c r="L1194" i="2" s="1"/>
  <c r="J1199" i="2"/>
  <c r="L1199" i="2" s="1"/>
  <c r="J1157" i="2"/>
  <c r="L1157" i="2" s="1"/>
  <c r="J1159" i="2"/>
  <c r="L1159" i="2" s="1"/>
  <c r="J1161" i="2"/>
  <c r="L1161" i="2" s="1"/>
  <c r="J1155" i="2"/>
  <c r="L1155" i="2" s="1"/>
  <c r="J1168" i="2"/>
  <c r="L1168" i="2" s="1"/>
  <c r="J1170" i="2"/>
  <c r="L1170" i="2" s="1"/>
  <c r="J1182" i="2"/>
  <c r="J1153" i="2"/>
  <c r="J1151" i="2"/>
  <c r="J1149" i="2"/>
  <c r="J1143" i="2"/>
  <c r="J1141" i="2"/>
  <c r="L1141" i="2" s="1"/>
  <c r="J1147" i="2"/>
  <c r="J1133" i="2"/>
  <c r="J1139" i="2"/>
  <c r="J1136" i="2"/>
  <c r="J1125" i="2"/>
  <c r="L1125" i="2" s="1"/>
  <c r="J1128" i="2"/>
  <c r="L1128" i="2" s="1"/>
  <c r="J1131" i="2"/>
  <c r="L1131" i="2" s="1"/>
  <c r="J1121" i="2"/>
  <c r="L1121" i="2" s="1"/>
  <c r="J1116" i="2"/>
  <c r="L1116" i="2" s="1"/>
  <c r="J1113" i="2"/>
  <c r="J1119" i="2"/>
  <c r="L1119" i="2" s="1"/>
  <c r="J1109" i="2"/>
  <c r="J1106" i="2"/>
  <c r="L1106" i="2" s="1"/>
  <c r="J1104" i="2"/>
  <c r="L1104" i="2" s="1"/>
  <c r="J1111" i="2"/>
  <c r="J1097" i="2"/>
  <c r="J1102" i="2"/>
  <c r="L1102" i="2" s="1"/>
  <c r="J1099" i="2"/>
  <c r="L1099" i="2" s="1"/>
  <c r="J1070" i="2"/>
  <c r="L1070" i="2" s="1"/>
  <c r="J1078" i="2"/>
  <c r="L1078" i="2" s="1"/>
  <c r="J1072" i="2"/>
  <c r="L1072" i="2" s="1"/>
  <c r="J1076" i="2"/>
  <c r="L1076" i="2" s="1"/>
  <c r="J1074" i="2"/>
  <c r="L1074" i="2" s="1"/>
  <c r="J1080" i="2"/>
  <c r="L1080" i="2" s="1"/>
  <c r="J1083" i="2"/>
  <c r="L1083" i="2" s="1"/>
  <c r="J1057" i="2"/>
  <c r="L1057" i="2" s="1"/>
  <c r="J1067" i="2"/>
  <c r="L1067" i="2" s="1"/>
  <c r="J1053" i="2"/>
  <c r="L1053" i="2" s="1"/>
  <c r="J1048" i="2"/>
  <c r="L1048" i="2" s="1"/>
  <c r="J1051" i="2"/>
  <c r="L1051" i="2" s="1"/>
  <c r="J1060" i="2"/>
  <c r="L1060" i="2" s="1"/>
  <c r="J1062" i="2"/>
  <c r="L1062" i="2" s="1"/>
  <c r="J1031" i="2"/>
  <c r="L1031" i="2" s="1"/>
  <c r="J1046" i="2"/>
  <c r="J1043" i="2"/>
  <c r="J1041" i="2"/>
  <c r="L1041" i="2" s="1"/>
  <c r="J1029" i="2"/>
  <c r="L1029" i="2" s="1"/>
  <c r="J1033" i="2"/>
  <c r="J1038" i="2"/>
  <c r="L1038" i="2" s="1"/>
  <c r="J1006" i="2"/>
  <c r="L1006" i="2" s="1"/>
  <c r="J1025" i="2"/>
  <c r="L1025" i="2" s="1"/>
  <c r="J1020" i="2"/>
  <c r="L1020" i="2" s="1"/>
  <c r="J1017" i="2"/>
  <c r="L1017" i="2" s="1"/>
  <c r="J1008" i="2"/>
  <c r="L1008" i="2" s="1"/>
  <c r="J1015" i="2"/>
  <c r="L1015" i="2" s="1"/>
  <c r="J1027" i="2"/>
  <c r="L1027" i="2" s="1"/>
  <c r="J1012" i="2"/>
  <c r="L1012" i="2" s="1"/>
  <c r="J1002" i="2"/>
  <c r="L1002" i="2" s="1"/>
  <c r="J1004" i="2"/>
  <c r="L1004" i="2" s="1"/>
  <c r="J992" i="2"/>
  <c r="L992" i="2" s="1"/>
  <c r="J990" i="2"/>
  <c r="L990" i="2" s="1"/>
  <c r="J998" i="2"/>
  <c r="L998" i="2" s="1"/>
  <c r="J984" i="2"/>
  <c r="L984" i="2" s="1"/>
  <c r="J982" i="2"/>
  <c r="L982" i="2" s="1"/>
  <c r="J977" i="2"/>
  <c r="L977" i="2" s="1"/>
  <c r="J975" i="2"/>
  <c r="L975" i="2" s="1"/>
  <c r="J979" i="2"/>
  <c r="L979" i="2" s="1"/>
  <c r="J973" i="2"/>
  <c r="J960" i="2"/>
  <c r="L960" i="2" s="1"/>
  <c r="J949" i="2"/>
  <c r="L949" i="2" s="1"/>
  <c r="J937" i="2"/>
  <c r="L937" i="2" s="1"/>
  <c r="J946" i="2"/>
  <c r="L946" i="2" s="1"/>
  <c r="J941" i="2"/>
  <c r="L941" i="2" s="1"/>
  <c r="J935" i="2"/>
  <c r="L935" i="2" s="1"/>
  <c r="J943" i="2"/>
  <c r="L943" i="2" s="1"/>
  <c r="J957" i="2"/>
  <c r="J954" i="2"/>
  <c r="L954" i="2" s="1"/>
  <c r="J915" i="2"/>
  <c r="J921" i="2"/>
  <c r="J929" i="2"/>
  <c r="L929" i="2" s="1"/>
  <c r="J917" i="2"/>
  <c r="L917" i="2" s="1"/>
  <c r="J925" i="2"/>
  <c r="L925" i="2" s="1"/>
  <c r="J933" i="2"/>
  <c r="L933" i="2" s="1"/>
  <c r="J923" i="2"/>
  <c r="L923" i="2" s="1"/>
  <c r="J902" i="2"/>
  <c r="J899" i="2"/>
  <c r="L899" i="2" s="1"/>
  <c r="J878" i="2"/>
  <c r="L878" i="2" s="1"/>
  <c r="J896" i="2"/>
  <c r="L896" i="2" s="1"/>
  <c r="J887" i="2"/>
  <c r="J880" i="2"/>
  <c r="L880" i="2" s="1"/>
  <c r="J894" i="2"/>
  <c r="J892" i="2"/>
  <c r="J890" i="2"/>
  <c r="L890" i="2" s="1"/>
  <c r="J885" i="2"/>
  <c r="L885" i="2" s="1"/>
  <c r="J883" i="2"/>
  <c r="L883" i="2" s="1"/>
  <c r="J871" i="2"/>
  <c r="J867" i="2"/>
  <c r="L867" i="2" s="1"/>
  <c r="J875" i="2"/>
  <c r="L875" i="2" s="1"/>
  <c r="J837" i="2"/>
  <c r="J853" i="2"/>
  <c r="J846" i="2"/>
  <c r="L846" i="2" s="1"/>
  <c r="J844" i="2"/>
  <c r="J826" i="2"/>
  <c r="J855" i="2"/>
  <c r="L855" i="2" s="1"/>
  <c r="J851" i="2"/>
  <c r="L851" i="2" s="1"/>
  <c r="J864" i="2"/>
  <c r="L864" i="2" s="1"/>
  <c r="J840" i="2"/>
  <c r="J862" i="2"/>
  <c r="L862" i="2" s="1"/>
  <c r="J857" i="2"/>
  <c r="J842" i="2"/>
  <c r="L842" i="2" s="1"/>
  <c r="J769" i="2"/>
  <c r="L769" i="2" s="1"/>
  <c r="J808" i="2"/>
  <c r="J790" i="2"/>
  <c r="L790" i="2" s="1"/>
  <c r="J822" i="2"/>
  <c r="L822" i="2" s="1"/>
  <c r="J814" i="2"/>
  <c r="L814" i="2" s="1"/>
  <c r="J785" i="2"/>
  <c r="L785" i="2" s="1"/>
  <c r="J799" i="2"/>
  <c r="J781" i="2"/>
  <c r="J792" i="2"/>
  <c r="L792" i="2" s="1"/>
  <c r="J812" i="2"/>
  <c r="L812" i="2" s="1"/>
  <c r="J804" i="2"/>
  <c r="L804" i="2" s="1"/>
  <c r="J824" i="2"/>
  <c r="L824" i="2" s="1"/>
  <c r="J818" i="2"/>
  <c r="L818" i="2" s="1"/>
  <c r="J806" i="2"/>
  <c r="L806" i="2" s="1"/>
  <c r="J787" i="2"/>
  <c r="L787" i="2" s="1"/>
  <c r="J797" i="2"/>
  <c r="L797" i="2" s="1"/>
  <c r="J759" i="2"/>
  <c r="L759" i="2" s="1"/>
  <c r="J765" i="2"/>
  <c r="J762" i="2"/>
  <c r="J737" i="2"/>
  <c r="L737" i="2" s="1"/>
  <c r="J746" i="2"/>
  <c r="L746" i="2" s="1"/>
  <c r="J752" i="2"/>
  <c r="L752" i="2" s="1"/>
  <c r="J740" i="2"/>
  <c r="L740" i="2" s="1"/>
  <c r="J749" i="2"/>
  <c r="J755" i="2"/>
  <c r="L755" i="2" s="1"/>
  <c r="J742" i="2"/>
  <c r="J723" i="2"/>
  <c r="L723" i="2" s="1"/>
  <c r="J730" i="2"/>
  <c r="L730" i="2" s="1"/>
  <c r="J728" i="2"/>
  <c r="L728" i="2" s="1"/>
  <c r="J725" i="2"/>
  <c r="L725" i="2" s="1"/>
  <c r="J732" i="2"/>
  <c r="L732" i="2" s="1"/>
  <c r="J711" i="2"/>
  <c r="J718" i="2"/>
  <c r="J708" i="2"/>
  <c r="L708" i="2" s="1"/>
  <c r="J706" i="2"/>
  <c r="L706" i="2" s="1"/>
  <c r="J686" i="2"/>
  <c r="J703" i="2"/>
  <c r="L703" i="2" s="1"/>
  <c r="J673" i="2"/>
  <c r="L673" i="2" s="1"/>
  <c r="J678" i="2"/>
  <c r="L678" i="2" s="1"/>
  <c r="J692" i="2"/>
  <c r="L692" i="2" s="1"/>
  <c r="J697" i="2"/>
  <c r="J699" i="2"/>
  <c r="J690" i="2"/>
  <c r="L690" i="2" s="1"/>
  <c r="J701" i="2"/>
  <c r="L701" i="2" s="1"/>
  <c r="J688" i="2"/>
  <c r="L688" i="2" s="1"/>
  <c r="J671" i="2"/>
  <c r="J664" i="2"/>
  <c r="J669" i="2"/>
  <c r="J651" i="2"/>
  <c r="J637" i="2"/>
  <c r="L637" i="2" s="1"/>
  <c r="J662" i="2"/>
  <c r="L662" i="2" s="1"/>
  <c r="J655" i="2"/>
  <c r="L655" i="2" s="1"/>
  <c r="J659" i="2"/>
  <c r="L659" i="2" s="1"/>
  <c r="J634" i="2"/>
  <c r="L634" i="2" s="1"/>
  <c r="J630" i="2"/>
  <c r="L630" i="2" s="1"/>
  <c r="J632" i="2"/>
  <c r="L632" i="2" s="1"/>
  <c r="J621" i="2"/>
  <c r="L621" i="2" s="1"/>
  <c r="J627" i="2"/>
  <c r="L627" i="2" s="1"/>
  <c r="J623" i="2"/>
  <c r="L623" i="2" s="1"/>
  <c r="J625" i="2"/>
  <c r="L625" i="2" s="1"/>
  <c r="J619" i="2"/>
  <c r="L619" i="2" s="1"/>
  <c r="J616" i="2"/>
  <c r="J607" i="2"/>
  <c r="J613" i="2"/>
  <c r="L613" i="2" s="1"/>
  <c r="J609" i="2"/>
  <c r="L609" i="2" s="1"/>
  <c r="J594" i="2"/>
  <c r="J590" i="2"/>
  <c r="L590" i="2" s="1"/>
  <c r="J592" i="2"/>
  <c r="L592" i="2" s="1"/>
  <c r="J584" i="2"/>
  <c r="L584" i="2" s="1"/>
  <c r="J605" i="2"/>
  <c r="J578" i="2"/>
  <c r="L578" i="2" s="1"/>
  <c r="J581" i="2"/>
  <c r="L581" i="2" s="1"/>
  <c r="J587" i="2"/>
  <c r="L587" i="2" s="1"/>
  <c r="J572" i="2"/>
  <c r="J570" i="2"/>
  <c r="L570" i="2" s="1"/>
  <c r="J562" i="2"/>
  <c r="L562" i="2" s="1"/>
  <c r="J568" i="2"/>
  <c r="J555" i="2"/>
  <c r="L555" i="2" s="1"/>
  <c r="J559" i="2"/>
  <c r="L559" i="2" s="1"/>
  <c r="J552" i="2"/>
  <c r="L552" i="2" s="1"/>
  <c r="J557" i="2"/>
  <c r="L557" i="2" s="1"/>
  <c r="J512" i="2"/>
  <c r="L512" i="2" s="1"/>
  <c r="J543" i="2"/>
  <c r="L543" i="2" s="1"/>
  <c r="J519" i="2"/>
  <c r="L519" i="2" s="1"/>
  <c r="J550" i="2"/>
  <c r="L550" i="2" s="1"/>
  <c r="J538" i="2"/>
  <c r="J516" i="2"/>
  <c r="J521" i="2"/>
  <c r="L521" i="2" s="1"/>
  <c r="J524" i="2"/>
  <c r="L524" i="2" s="1"/>
  <c r="J514" i="2"/>
  <c r="J526" i="2"/>
  <c r="L526" i="2" s="1"/>
  <c r="J548" i="2"/>
  <c r="J494" i="2"/>
  <c r="L494" i="2" s="1"/>
  <c r="J498" i="2"/>
  <c r="J492" i="2"/>
  <c r="J496" i="2"/>
  <c r="L496" i="2" s="1"/>
  <c r="J501" i="2"/>
  <c r="J490" i="2"/>
  <c r="L490" i="2" s="1"/>
  <c r="J488" i="2"/>
  <c r="L488" i="2" s="1"/>
  <c r="J463" i="2"/>
  <c r="J461" i="2"/>
  <c r="L461" i="2" s="1"/>
  <c r="J459" i="2"/>
  <c r="L459" i="2" s="1"/>
  <c r="J471" i="2"/>
  <c r="L471" i="2" s="1"/>
  <c r="J477" i="2"/>
  <c r="L477" i="2" s="1"/>
  <c r="J465" i="2"/>
  <c r="J468" i="2"/>
  <c r="J474" i="2"/>
  <c r="L474" i="2" s="1"/>
  <c r="J479" i="2"/>
  <c r="L479" i="2" s="1"/>
  <c r="J453" i="2"/>
  <c r="L453" i="2" s="1"/>
  <c r="J457" i="2"/>
  <c r="L457" i="2" s="1"/>
  <c r="J451" i="2"/>
  <c r="J449" i="2"/>
  <c r="J445" i="2"/>
  <c r="L445" i="2" s="1"/>
  <c r="J447" i="2"/>
  <c r="L447" i="2" s="1"/>
  <c r="J441" i="2"/>
  <c r="L441" i="2" s="1"/>
  <c r="J425" i="2"/>
  <c r="J421" i="2"/>
  <c r="L421" i="2" s="1"/>
  <c r="J439" i="2"/>
  <c r="J423" i="2"/>
  <c r="L423" i="2" s="1"/>
  <c r="J443" i="2"/>
  <c r="L443" i="2" s="1"/>
  <c r="J406" i="2"/>
  <c r="J419" i="2"/>
  <c r="J408" i="2"/>
  <c r="L408" i="2" s="1"/>
  <c r="J414" i="2"/>
  <c r="L414" i="2" s="1"/>
  <c r="J416" i="2"/>
  <c r="J412" i="2"/>
  <c r="L412" i="2" s="1"/>
  <c r="J410" i="2"/>
  <c r="L410" i="2" s="1"/>
  <c r="J404" i="2"/>
  <c r="L404" i="2" s="1"/>
  <c r="J380" i="2"/>
  <c r="J387" i="2"/>
  <c r="J384" i="2"/>
  <c r="L384" i="2" s="1"/>
  <c r="J394" i="2"/>
  <c r="L394" i="2" s="1"/>
  <c r="J402" i="2"/>
  <c r="L402" i="2" s="1"/>
  <c r="J397" i="2"/>
  <c r="L397" i="2" s="1"/>
  <c r="J382" i="2"/>
  <c r="J377" i="2"/>
  <c r="J365" i="2"/>
  <c r="L365" i="2" s="1"/>
  <c r="J350" i="2"/>
  <c r="L350" i="2" s="1"/>
  <c r="J352" i="2"/>
  <c r="L352" i="2" s="1"/>
  <c r="J354" i="2"/>
  <c r="L354" i="2" s="1"/>
  <c r="J361" i="2"/>
  <c r="L361" i="2" s="1"/>
  <c r="J356" i="2"/>
  <c r="L356" i="2" s="1"/>
  <c r="J346" i="2"/>
  <c r="J358" i="2"/>
  <c r="L358" i="2" s="1"/>
  <c r="J344" i="2"/>
  <c r="J342" i="2"/>
  <c r="J340" i="2"/>
  <c r="L340" i="2" s="1"/>
  <c r="J338" i="2"/>
  <c r="L338" i="2" s="1"/>
  <c r="J336" i="2"/>
  <c r="L336" i="2" s="1"/>
  <c r="J332" i="2"/>
  <c r="L332" i="2" s="1"/>
  <c r="J82" i="2"/>
  <c r="L82" i="2" s="1"/>
  <c r="J330" i="2"/>
  <c r="J306" i="2"/>
  <c r="L306" i="2" s="1"/>
  <c r="J311" i="2"/>
  <c r="L311" i="2" s="1"/>
  <c r="J309" i="2"/>
  <c r="L309" i="2" s="1"/>
  <c r="J304" i="2"/>
  <c r="L304" i="2" s="1"/>
  <c r="J292" i="2"/>
  <c r="J268" i="2"/>
  <c r="L268" i="2" s="1"/>
  <c r="J253" i="2"/>
  <c r="J302" i="2"/>
  <c r="L302" i="2" s="1"/>
  <c r="J262" i="2"/>
  <c r="L262" i="2" s="1"/>
  <c r="J270" i="2"/>
  <c r="L270" i="2" s="1"/>
  <c r="J274" i="2"/>
  <c r="L274" i="2" s="1"/>
  <c r="J260" i="2"/>
  <c r="L260" i="2" s="1"/>
  <c r="J277" i="2"/>
  <c r="L277" i="2" s="1"/>
  <c r="J256" i="2"/>
  <c r="L256" i="2" s="1"/>
  <c r="J258" i="2"/>
  <c r="L258" i="2" s="1"/>
  <c r="J265" i="2"/>
  <c r="L265" i="2" s="1"/>
  <c r="J298" i="2"/>
  <c r="J249" i="2"/>
  <c r="L249" i="2" s="1"/>
  <c r="J244" i="2"/>
  <c r="L244" i="2" s="1"/>
  <c r="J247" i="2"/>
  <c r="L247" i="2" s="1"/>
  <c r="J251" i="2"/>
  <c r="L251" i="2" s="1"/>
  <c r="J84" i="2"/>
  <c r="L84" i="2" s="1"/>
  <c r="J236" i="2"/>
  <c r="L236" i="2" s="1"/>
  <c r="J238" i="2"/>
  <c r="J242" i="2"/>
  <c r="J220" i="2"/>
  <c r="J231" i="2"/>
  <c r="L231" i="2" s="1"/>
  <c r="J228" i="2"/>
  <c r="L228" i="2" s="1"/>
  <c r="J222" i="2"/>
  <c r="L222" i="2" s="1"/>
  <c r="J224" i="2"/>
  <c r="L224" i="2" s="1"/>
  <c r="J226" i="2"/>
  <c r="L226" i="2" s="1"/>
  <c r="J38" i="2"/>
  <c r="L38" i="2" s="1"/>
  <c r="J63" i="2"/>
  <c r="J76" i="2"/>
  <c r="L76" i="2" s="1"/>
  <c r="J71" i="2"/>
  <c r="L71" i="2" s="1"/>
  <c r="J20" i="2"/>
  <c r="J205" i="2"/>
  <c r="L205" i="2" s="1"/>
  <c r="J209" i="2"/>
  <c r="L209" i="2" s="1"/>
  <c r="J207" i="2"/>
  <c r="L207" i="2" s="1"/>
  <c r="J178" i="2"/>
  <c r="L178" i="2" s="1"/>
  <c r="J203" i="2"/>
  <c r="L203" i="2" s="1"/>
  <c r="J181" i="2"/>
  <c r="L181" i="2" s="1"/>
  <c r="J198" i="2"/>
  <c r="L198" i="2" s="1"/>
  <c r="J193" i="2"/>
  <c r="J183" i="2"/>
  <c r="L183" i="2" s="1"/>
  <c r="J196" i="2"/>
  <c r="L196" i="2" s="1"/>
  <c r="J200" i="2"/>
  <c r="J176" i="2"/>
  <c r="L176" i="2" s="1"/>
  <c r="J173" i="2"/>
  <c r="L173" i="2" s="1"/>
  <c r="J171" i="2"/>
  <c r="L171" i="2" s="1"/>
  <c r="J169" i="2"/>
  <c r="L169" i="2" s="1"/>
  <c r="J18" i="2"/>
  <c r="J160" i="2"/>
  <c r="L160" i="2" s="1"/>
  <c r="J163" i="2"/>
  <c r="L163" i="2" s="1"/>
  <c r="J165" i="2"/>
  <c r="J153" i="2"/>
  <c r="J157" i="2"/>
  <c r="L157" i="2" s="1"/>
  <c r="J155" i="2"/>
  <c r="J123" i="2"/>
  <c r="J129" i="2"/>
  <c r="L129" i="2" s="1"/>
  <c r="J133" i="2"/>
  <c r="L133" i="2" s="1"/>
  <c r="J125" i="2"/>
  <c r="J127" i="2"/>
  <c r="L127" i="2" s="1"/>
  <c r="J121" i="2"/>
  <c r="L121" i="2" s="1"/>
  <c r="J116" i="2"/>
  <c r="L116" i="2" s="1"/>
  <c r="J119" i="2"/>
  <c r="L119" i="2" s="1"/>
  <c r="J114" i="2"/>
  <c r="J90" i="2"/>
  <c r="L90" i="2" s="1"/>
  <c r="J88" i="2"/>
  <c r="L88" i="2" s="1"/>
  <c r="J92" i="2"/>
  <c r="L92" i="2" s="1"/>
  <c r="J94" i="2"/>
  <c r="J67" i="2"/>
  <c r="J47" i="2"/>
  <c r="L47" i="2" s="1"/>
  <c r="J65" i="2"/>
  <c r="L65" i="2" s="1"/>
  <c r="J12" i="2"/>
  <c r="L12" i="2" s="1"/>
  <c r="J33" i="2"/>
  <c r="L33" i="2" s="1"/>
  <c r="J28" i="2"/>
  <c r="L28" i="2" s="1"/>
  <c r="J26" i="2"/>
  <c r="L26" i="2" s="1"/>
  <c r="J6" i="2"/>
  <c r="J45" i="2"/>
  <c r="L45" i="2" s="1"/>
  <c r="J22" i="2"/>
  <c r="J35" i="2"/>
  <c r="L35" i="2" s="1"/>
  <c r="J16" i="2"/>
  <c r="J74" i="2"/>
  <c r="L74" i="2" s="1"/>
  <c r="J40" i="2"/>
  <c r="L40" i="2" s="1"/>
  <c r="J79" i="2"/>
  <c r="L79" i="2" s="1"/>
  <c r="J30" i="2"/>
  <c r="L30" i="2" s="1"/>
  <c r="J24" i="2"/>
  <c r="L24" i="2" s="1"/>
  <c r="J10" i="2"/>
  <c r="J86" i="2"/>
  <c r="J43" i="2"/>
  <c r="L43" i="2" s="1"/>
  <c r="J69" i="2"/>
  <c r="L69" i="2" s="1"/>
  <c r="J14" i="2"/>
  <c r="L14" i="2" s="1"/>
  <c r="L6" i="2" l="1"/>
  <c r="J483" i="13" l="1"/>
  <c r="K483" i="13" s="1"/>
  <c r="J709" i="13"/>
  <c r="K709" i="13" s="1"/>
  <c r="F541" i="2"/>
  <c r="J540" i="2"/>
  <c r="J541" i="2"/>
  <c r="E541" i="2"/>
  <c r="C541" i="2"/>
  <c r="L541" i="2" l="1"/>
  <c r="L3030" i="2" s="1"/>
  <c r="C14" i="15"/>
  <c r="E1041" i="13"/>
  <c r="C1044" i="13"/>
  <c r="D1044" i="13" s="1"/>
  <c r="C1042" i="13"/>
  <c r="D1042" i="13" s="1"/>
  <c r="C1040" i="13"/>
  <c r="D1040" i="13" s="1"/>
  <c r="C1037" i="13"/>
  <c r="D1037" i="13" s="1"/>
  <c r="E1045" i="13"/>
  <c r="H1045" i="13" s="1"/>
  <c r="N1045" i="13" s="1"/>
  <c r="E1038" i="13"/>
  <c r="E1044" i="13"/>
  <c r="H1044" i="13" s="1"/>
  <c r="E1042" i="13"/>
  <c r="E1040" i="13"/>
  <c r="H1040" i="13" s="1"/>
  <c r="N1040" i="13" s="1"/>
  <c r="E1037" i="13"/>
  <c r="E1043" i="13"/>
  <c r="H1043" i="13" s="1"/>
  <c r="N1043" i="13" s="1"/>
  <c r="C1045" i="13"/>
  <c r="D1045" i="13" s="1"/>
  <c r="C1043" i="13"/>
  <c r="D1043" i="13" s="1"/>
  <c r="C1041" i="13"/>
  <c r="D1041" i="13" s="1"/>
  <c r="C1039" i="13"/>
  <c r="D1039" i="13" s="1"/>
  <c r="C1038" i="13"/>
  <c r="D1038" i="13" s="1"/>
  <c r="E1039" i="13"/>
  <c r="H1039" i="13" s="1"/>
  <c r="H1042" i="13"/>
  <c r="N1042" i="13" s="1"/>
  <c r="F1042" i="13"/>
  <c r="H1041" i="13"/>
  <c r="H1037" i="13"/>
  <c r="F1037" i="13"/>
  <c r="H1038" i="13"/>
  <c r="F1038" i="13"/>
  <c r="E1035" i="13"/>
  <c r="H1035" i="13" s="1"/>
  <c r="N1035" i="13" s="1"/>
  <c r="E1033" i="13"/>
  <c r="H1033" i="13" s="1"/>
  <c r="C1036" i="13"/>
  <c r="D1036" i="13" s="1"/>
  <c r="C1034" i="13"/>
  <c r="D1034" i="13" s="1"/>
  <c r="E1036" i="13"/>
  <c r="E1034" i="13"/>
  <c r="H1034" i="13" s="1"/>
  <c r="C1035" i="13"/>
  <c r="D1035" i="13" s="1"/>
  <c r="C1033" i="13"/>
  <c r="D1033" i="13" s="1"/>
  <c r="H1036" i="13"/>
  <c r="N1036" i="13" s="1"/>
  <c r="C1032" i="13"/>
  <c r="D1032" i="13" s="1"/>
  <c r="E1032" i="13"/>
  <c r="H1032" i="13" s="1"/>
  <c r="C1030" i="13"/>
  <c r="D1030" i="13" s="1"/>
  <c r="E1030" i="13"/>
  <c r="H1030" i="13" s="1"/>
  <c r="C1031" i="13"/>
  <c r="D1031" i="13" s="1"/>
  <c r="E1031" i="13"/>
  <c r="H1031" i="13" s="1"/>
  <c r="F1030" i="13"/>
  <c r="E1025" i="13"/>
  <c r="H1025" i="13" s="1"/>
  <c r="C1028" i="13"/>
  <c r="D1028" i="13" s="1"/>
  <c r="C1026" i="13"/>
  <c r="D1026" i="13" s="1"/>
  <c r="C1024" i="13"/>
  <c r="D1024" i="13" s="1"/>
  <c r="C1022" i="13"/>
  <c r="D1022" i="13" s="1"/>
  <c r="E1029" i="13"/>
  <c r="H1029" i="13" s="1"/>
  <c r="E1028" i="13"/>
  <c r="H1028" i="13" s="1"/>
  <c r="E1026" i="13"/>
  <c r="H1026" i="13" s="1"/>
  <c r="E1024" i="13"/>
  <c r="H1024" i="13" s="1"/>
  <c r="E1022" i="13"/>
  <c r="H1022" i="13" s="1"/>
  <c r="E1027" i="13"/>
  <c r="H1027" i="13" s="1"/>
  <c r="E1021" i="13"/>
  <c r="H1021" i="13" s="1"/>
  <c r="C1029" i="13"/>
  <c r="D1029" i="13" s="1"/>
  <c r="C1027" i="13"/>
  <c r="D1027" i="13" s="1"/>
  <c r="C1025" i="13"/>
  <c r="D1025" i="13" s="1"/>
  <c r="C1023" i="13"/>
  <c r="D1023" i="13" s="1"/>
  <c r="C1021" i="13"/>
  <c r="D1021" i="13" s="1"/>
  <c r="E1023" i="13"/>
  <c r="H1023" i="13" s="1"/>
  <c r="C1020" i="13"/>
  <c r="D1020" i="13" s="1"/>
  <c r="E1020" i="13"/>
  <c r="H1020" i="13" s="1"/>
  <c r="C1019" i="13"/>
  <c r="D1019" i="13" s="1"/>
  <c r="E1019" i="13"/>
  <c r="H1019" i="13" s="1"/>
  <c r="C1018" i="13"/>
  <c r="D1018" i="13" s="1"/>
  <c r="C1016" i="13"/>
  <c r="D1016" i="13" s="1"/>
  <c r="E1018" i="13"/>
  <c r="E1016" i="13"/>
  <c r="H1016" i="13" s="1"/>
  <c r="C1017" i="13"/>
  <c r="D1017" i="13" s="1"/>
  <c r="E1017" i="13"/>
  <c r="H1017" i="13" s="1"/>
  <c r="H1018" i="13"/>
  <c r="N1018" i="13" s="1"/>
  <c r="C1015" i="13"/>
  <c r="D1015" i="13" s="1"/>
  <c r="E1015" i="13"/>
  <c r="H1015" i="13" s="1"/>
  <c r="C1014" i="13"/>
  <c r="D1014" i="13" s="1"/>
  <c r="C1012" i="13"/>
  <c r="D1012" i="13" s="1"/>
  <c r="E1014" i="13"/>
  <c r="E1012" i="13"/>
  <c r="H1012" i="13" s="1"/>
  <c r="C1013" i="13"/>
  <c r="D1013" i="13" s="1"/>
  <c r="E1013" i="13"/>
  <c r="H1013" i="13" s="1"/>
  <c r="H1014" i="13"/>
  <c r="C1009" i="13"/>
  <c r="D1009" i="13" s="1"/>
  <c r="E1009" i="13"/>
  <c r="H1009" i="13" s="1"/>
  <c r="C1006" i="13"/>
  <c r="D1006" i="13" s="1"/>
  <c r="E1010" i="13"/>
  <c r="H1010" i="13" s="1"/>
  <c r="C1008" i="13"/>
  <c r="D1008" i="13" s="1"/>
  <c r="E1008" i="13"/>
  <c r="H1008" i="13" s="1"/>
  <c r="C1010" i="13"/>
  <c r="D1010" i="13" s="1"/>
  <c r="E1006" i="13"/>
  <c r="H1006" i="13" s="1"/>
  <c r="C1007" i="13"/>
  <c r="D1007" i="13" s="1"/>
  <c r="E1011" i="13"/>
  <c r="H1011" i="13" s="1"/>
  <c r="C1011" i="13"/>
  <c r="D1011" i="13" s="1"/>
  <c r="E1007" i="13"/>
  <c r="H1007" i="13" s="1"/>
  <c r="F1009" i="13"/>
  <c r="C1005" i="13"/>
  <c r="D1005" i="13" s="1"/>
  <c r="C1003" i="13"/>
  <c r="D1003" i="13" s="1"/>
  <c r="E1005" i="13"/>
  <c r="H1005" i="13" s="1"/>
  <c r="E1003" i="13"/>
  <c r="H1003" i="13" s="1"/>
  <c r="C1004" i="13"/>
  <c r="D1004" i="13" s="1"/>
  <c r="C1002" i="13"/>
  <c r="D1002" i="13" s="1"/>
  <c r="E1004" i="13"/>
  <c r="H1004" i="13" s="1"/>
  <c r="E1002" i="13"/>
  <c r="H1002" i="13" s="1"/>
  <c r="F1005" i="13"/>
  <c r="E1000" i="13"/>
  <c r="H1000" i="13" s="1"/>
  <c r="C1001" i="13"/>
  <c r="D1001" i="13" s="1"/>
  <c r="E1001" i="13"/>
  <c r="H1001" i="13" s="1"/>
  <c r="C1000" i="13"/>
  <c r="D1000" i="13" s="1"/>
  <c r="C999" i="13"/>
  <c r="D999" i="13" s="1"/>
  <c r="E999" i="13"/>
  <c r="H999" i="13" s="1"/>
  <c r="C998" i="13"/>
  <c r="D998" i="13" s="1"/>
  <c r="E998" i="13"/>
  <c r="H998" i="13" s="1"/>
  <c r="F999" i="13"/>
  <c r="C997" i="13"/>
  <c r="D997" i="13" s="1"/>
  <c r="E997" i="13"/>
  <c r="H997" i="13" s="1"/>
  <c r="C996" i="13"/>
  <c r="D996" i="13" s="1"/>
  <c r="E996" i="13"/>
  <c r="H996" i="13" s="1"/>
  <c r="C995" i="13"/>
  <c r="D995" i="13" s="1"/>
  <c r="E995" i="13"/>
  <c r="H995" i="13" s="1"/>
  <c r="E994" i="13"/>
  <c r="H994" i="13" s="1"/>
  <c r="C994" i="13"/>
  <c r="D994" i="13" s="1"/>
  <c r="F995" i="13"/>
  <c r="C987" i="13"/>
  <c r="D987" i="13" s="1"/>
  <c r="E986" i="13"/>
  <c r="H986" i="13" s="1"/>
  <c r="E985" i="13"/>
  <c r="E993" i="13"/>
  <c r="C992" i="13"/>
  <c r="D992" i="13" s="1"/>
  <c r="C989" i="13"/>
  <c r="D989" i="13" s="1"/>
  <c r="E988" i="13"/>
  <c r="E987" i="13"/>
  <c r="H987" i="13" s="1"/>
  <c r="C986" i="13"/>
  <c r="D986" i="13" s="1"/>
  <c r="E989" i="13"/>
  <c r="H989" i="13" s="1"/>
  <c r="C991" i="13"/>
  <c r="D991" i="13" s="1"/>
  <c r="E990" i="13"/>
  <c r="H990" i="13" s="1"/>
  <c r="C988" i="13"/>
  <c r="D988" i="13" s="1"/>
  <c r="C985" i="13"/>
  <c r="D985" i="13" s="1"/>
  <c r="C993" i="13"/>
  <c r="D993" i="13" s="1"/>
  <c r="E992" i="13"/>
  <c r="E991" i="13"/>
  <c r="H991" i="13" s="1"/>
  <c r="C990" i="13"/>
  <c r="D990" i="13" s="1"/>
  <c r="H988" i="13"/>
  <c r="H992" i="13"/>
  <c r="F986" i="13"/>
  <c r="F990" i="13"/>
  <c r="H985" i="13"/>
  <c r="N985" i="13" s="1"/>
  <c r="H993" i="13"/>
  <c r="C984" i="13"/>
  <c r="D984" i="13" s="1"/>
  <c r="E984" i="13"/>
  <c r="H984" i="13" s="1"/>
  <c r="E982" i="13"/>
  <c r="H982" i="13" s="1"/>
  <c r="C981" i="13"/>
  <c r="D981" i="13" s="1"/>
  <c r="C983" i="13"/>
  <c r="D983" i="13" s="1"/>
  <c r="C982" i="13"/>
  <c r="D982" i="13" s="1"/>
  <c r="E983" i="13"/>
  <c r="H983" i="13" s="1"/>
  <c r="E981" i="13"/>
  <c r="H981" i="13" s="1"/>
  <c r="C980" i="13"/>
  <c r="D980" i="13" s="1"/>
  <c r="E980" i="13"/>
  <c r="H980" i="13" s="1"/>
  <c r="C979" i="13"/>
  <c r="D979" i="13" s="1"/>
  <c r="C977" i="13"/>
  <c r="D977" i="13" s="1"/>
  <c r="E979" i="13"/>
  <c r="E977" i="13"/>
  <c r="H977" i="13" s="1"/>
  <c r="C978" i="13"/>
  <c r="D978" i="13" s="1"/>
  <c r="E978" i="13"/>
  <c r="H978" i="13" s="1"/>
  <c r="H979" i="13"/>
  <c r="E972" i="13"/>
  <c r="H972" i="13" s="1"/>
  <c r="C975" i="13"/>
  <c r="D975" i="13" s="1"/>
  <c r="C973" i="13"/>
  <c r="D973" i="13" s="1"/>
  <c r="E976" i="13"/>
  <c r="H976" i="13" s="1"/>
  <c r="E975" i="13"/>
  <c r="H975" i="13" s="1"/>
  <c r="E973" i="13"/>
  <c r="H973" i="13" s="1"/>
  <c r="E974" i="13"/>
  <c r="H974" i="13" s="1"/>
  <c r="C976" i="13"/>
  <c r="D976" i="13" s="1"/>
  <c r="C974" i="13"/>
  <c r="D974" i="13" s="1"/>
  <c r="C972" i="13"/>
  <c r="D972" i="13" s="1"/>
  <c r="C971" i="13"/>
  <c r="D971" i="13" s="1"/>
  <c r="C969" i="13"/>
  <c r="D969" i="13" s="1"/>
  <c r="E971" i="13"/>
  <c r="E969" i="13"/>
  <c r="C970" i="13"/>
  <c r="D970" i="13" s="1"/>
  <c r="E970" i="13"/>
  <c r="H970" i="13" s="1"/>
  <c r="H971" i="13"/>
  <c r="H969" i="13"/>
  <c r="E968" i="13"/>
  <c r="C967" i="13"/>
  <c r="D967" i="13" s="1"/>
  <c r="E967" i="13"/>
  <c r="H967" i="13" s="1"/>
  <c r="C968" i="13"/>
  <c r="D968" i="13" s="1"/>
  <c r="H968" i="13"/>
  <c r="F967" i="13"/>
  <c r="C966" i="13"/>
  <c r="D966" i="13" s="1"/>
  <c r="E966" i="13"/>
  <c r="H966" i="13" s="1"/>
  <c r="E965" i="13"/>
  <c r="C965" i="13"/>
  <c r="D965" i="13" s="1"/>
  <c r="C964" i="13"/>
  <c r="D964" i="13" s="1"/>
  <c r="E964" i="13"/>
  <c r="H964" i="13" s="1"/>
  <c r="H965" i="13"/>
  <c r="F965" i="13"/>
  <c r="C963" i="13"/>
  <c r="D963" i="13" s="1"/>
  <c r="E963" i="13"/>
  <c r="H963" i="13" s="1"/>
  <c r="C962" i="13"/>
  <c r="D962" i="13" s="1"/>
  <c r="C960" i="13"/>
  <c r="D960" i="13" s="1"/>
  <c r="E962" i="13"/>
  <c r="E960" i="13"/>
  <c r="H960" i="13" s="1"/>
  <c r="C961" i="13"/>
  <c r="D961" i="13" s="1"/>
  <c r="E961" i="13"/>
  <c r="H961" i="13" s="1"/>
  <c r="H962" i="13"/>
  <c r="C958" i="13"/>
  <c r="D958" i="13" s="1"/>
  <c r="E958" i="13"/>
  <c r="H958" i="13" s="1"/>
  <c r="C959" i="13"/>
  <c r="D959" i="13" s="1"/>
  <c r="E959" i="13"/>
  <c r="H959" i="13" s="1"/>
  <c r="C957" i="13"/>
  <c r="D957" i="13" s="1"/>
  <c r="E957" i="13"/>
  <c r="H957" i="13" s="1"/>
  <c r="E956" i="13"/>
  <c r="H956" i="13" s="1"/>
  <c r="N956" i="13" s="1"/>
  <c r="C956" i="13"/>
  <c r="D956" i="13" s="1"/>
  <c r="E954" i="13"/>
  <c r="E952" i="13"/>
  <c r="H952" i="13" s="1"/>
  <c r="E950" i="13"/>
  <c r="H950" i="13" s="1"/>
  <c r="E948" i="13"/>
  <c r="H948" i="13" s="1"/>
  <c r="E946" i="13"/>
  <c r="H946" i="13" s="1"/>
  <c r="E944" i="13"/>
  <c r="H944" i="13" s="1"/>
  <c r="E942" i="13"/>
  <c r="H942" i="13" s="1"/>
  <c r="C955" i="13"/>
  <c r="D955" i="13" s="1"/>
  <c r="C953" i="13"/>
  <c r="D953" i="13" s="1"/>
  <c r="C951" i="13"/>
  <c r="D951" i="13" s="1"/>
  <c r="C949" i="13"/>
  <c r="D949" i="13" s="1"/>
  <c r="C947" i="13"/>
  <c r="D947" i="13" s="1"/>
  <c r="C945" i="13"/>
  <c r="D945" i="13" s="1"/>
  <c r="C943" i="13"/>
  <c r="D943" i="13" s="1"/>
  <c r="E955" i="13"/>
  <c r="H955" i="13" s="1"/>
  <c r="E953" i="13"/>
  <c r="H953" i="13" s="1"/>
  <c r="E951" i="13"/>
  <c r="H951" i="13" s="1"/>
  <c r="E949" i="13"/>
  <c r="H949" i="13" s="1"/>
  <c r="E947" i="13"/>
  <c r="H947" i="13" s="1"/>
  <c r="E945" i="13"/>
  <c r="H945" i="13" s="1"/>
  <c r="E943" i="13"/>
  <c r="H943" i="13" s="1"/>
  <c r="C954" i="13"/>
  <c r="D954" i="13" s="1"/>
  <c r="C952" i="13"/>
  <c r="D952" i="13" s="1"/>
  <c r="C950" i="13"/>
  <c r="D950" i="13" s="1"/>
  <c r="C948" i="13"/>
  <c r="D948" i="13" s="1"/>
  <c r="C946" i="13"/>
  <c r="D946" i="13" s="1"/>
  <c r="C944" i="13"/>
  <c r="D944" i="13" s="1"/>
  <c r="C942" i="13"/>
  <c r="D942" i="13" s="1"/>
  <c r="H954" i="13"/>
  <c r="F954" i="13"/>
  <c r="C941" i="13"/>
  <c r="D941" i="13" s="1"/>
  <c r="E941" i="13"/>
  <c r="H941" i="13" s="1"/>
  <c r="C940" i="13"/>
  <c r="D940" i="13" s="1"/>
  <c r="E940" i="13"/>
  <c r="H940" i="13" s="1"/>
  <c r="E939" i="13"/>
  <c r="H939" i="13" s="1"/>
  <c r="C939" i="13"/>
  <c r="D939" i="13" s="1"/>
  <c r="F940" i="13"/>
  <c r="C938" i="13"/>
  <c r="D938" i="13" s="1"/>
  <c r="E938" i="13"/>
  <c r="H938" i="13" s="1"/>
  <c r="C934" i="13"/>
  <c r="D934" i="13" s="1"/>
  <c r="E936" i="13"/>
  <c r="H936" i="13" s="1"/>
  <c r="E934" i="13"/>
  <c r="C936" i="13"/>
  <c r="D936" i="13" s="1"/>
  <c r="C937" i="13"/>
  <c r="D937" i="13" s="1"/>
  <c r="C935" i="13"/>
  <c r="D935" i="13" s="1"/>
  <c r="C933" i="13"/>
  <c r="D933" i="13" s="1"/>
  <c r="E937" i="13"/>
  <c r="H937" i="13" s="1"/>
  <c r="E935" i="13"/>
  <c r="H935" i="13" s="1"/>
  <c r="E933" i="13"/>
  <c r="H933" i="13" s="1"/>
  <c r="H934" i="13"/>
  <c r="E931" i="13"/>
  <c r="H931" i="13" s="1"/>
  <c r="C931" i="13"/>
  <c r="D931" i="13" s="1"/>
  <c r="C932" i="13"/>
  <c r="D932" i="13" s="1"/>
  <c r="E932" i="13"/>
  <c r="H932" i="13" s="1"/>
  <c r="C930" i="13"/>
  <c r="D930" i="13" s="1"/>
  <c r="E930" i="13"/>
  <c r="H930" i="13" s="1"/>
  <c r="C929" i="13"/>
  <c r="D929" i="13" s="1"/>
  <c r="E929" i="13"/>
  <c r="H929" i="13" s="1"/>
  <c r="F930" i="13"/>
  <c r="C928" i="13"/>
  <c r="D928" i="13" s="1"/>
  <c r="E928" i="13"/>
  <c r="H928" i="13" s="1"/>
  <c r="E927" i="13"/>
  <c r="H927" i="13" s="1"/>
  <c r="C927" i="13"/>
  <c r="D927" i="13" s="1"/>
  <c r="C926" i="13"/>
  <c r="D926" i="13" s="1"/>
  <c r="E926" i="13"/>
  <c r="H926" i="13" s="1"/>
  <c r="E924" i="13"/>
  <c r="H924" i="13" s="1"/>
  <c r="C924" i="13"/>
  <c r="D924" i="13" s="1"/>
  <c r="C925" i="13"/>
  <c r="D925" i="13" s="1"/>
  <c r="C923" i="13"/>
  <c r="D923" i="13" s="1"/>
  <c r="E925" i="13"/>
  <c r="H925" i="13" s="1"/>
  <c r="E923" i="13"/>
  <c r="H923" i="13" s="1"/>
  <c r="F925" i="13"/>
  <c r="E921" i="13"/>
  <c r="H921" i="13" s="1"/>
  <c r="E919" i="13"/>
  <c r="H919" i="13" s="1"/>
  <c r="E917" i="13"/>
  <c r="H917" i="13" s="1"/>
  <c r="E915" i="13"/>
  <c r="H915" i="13" s="1"/>
  <c r="E913" i="13"/>
  <c r="H913" i="13" s="1"/>
  <c r="E911" i="13"/>
  <c r="H911" i="13" s="1"/>
  <c r="C922" i="13"/>
  <c r="D922" i="13" s="1"/>
  <c r="C920" i="13"/>
  <c r="D920" i="13" s="1"/>
  <c r="C918" i="13"/>
  <c r="D918" i="13" s="1"/>
  <c r="C916" i="13"/>
  <c r="D916" i="13" s="1"/>
  <c r="C914" i="13"/>
  <c r="D914" i="13" s="1"/>
  <c r="C912" i="13"/>
  <c r="D912" i="13" s="1"/>
  <c r="E922" i="13"/>
  <c r="E920" i="13"/>
  <c r="H920" i="13" s="1"/>
  <c r="E918" i="13"/>
  <c r="H918" i="13" s="1"/>
  <c r="E916" i="13"/>
  <c r="H916" i="13" s="1"/>
  <c r="E914" i="13"/>
  <c r="H914" i="13" s="1"/>
  <c r="E912" i="13"/>
  <c r="H912" i="13" s="1"/>
  <c r="C921" i="13"/>
  <c r="D921" i="13" s="1"/>
  <c r="C919" i="13"/>
  <c r="D919" i="13" s="1"/>
  <c r="C917" i="13"/>
  <c r="D917" i="13" s="1"/>
  <c r="C915" i="13"/>
  <c r="D915" i="13" s="1"/>
  <c r="C913" i="13"/>
  <c r="D913" i="13" s="1"/>
  <c r="C911" i="13"/>
  <c r="D911" i="13" s="1"/>
  <c r="H922" i="13"/>
  <c r="E910" i="13"/>
  <c r="C910" i="13"/>
  <c r="D910" i="13" s="1"/>
  <c r="C909" i="13"/>
  <c r="D909" i="13" s="1"/>
  <c r="E909" i="13"/>
  <c r="H909" i="13" s="1"/>
  <c r="H910" i="13"/>
  <c r="F910" i="13"/>
  <c r="F909" i="13"/>
  <c r="C908" i="13"/>
  <c r="D908" i="13" s="1"/>
  <c r="C906" i="13"/>
  <c r="D906" i="13" s="1"/>
  <c r="E908" i="13"/>
  <c r="E906" i="13"/>
  <c r="C907" i="13"/>
  <c r="D907" i="13" s="1"/>
  <c r="E907" i="13"/>
  <c r="H907" i="13" s="1"/>
  <c r="H908" i="13"/>
  <c r="H906" i="13"/>
  <c r="C905" i="13"/>
  <c r="D905" i="13" s="1"/>
  <c r="E905" i="13"/>
  <c r="H905" i="13" s="1"/>
  <c r="C904" i="13"/>
  <c r="D904" i="13" s="1"/>
  <c r="C902" i="13"/>
  <c r="D902" i="13" s="1"/>
  <c r="C900" i="13"/>
  <c r="D900" i="13" s="1"/>
  <c r="E904" i="13"/>
  <c r="H904" i="13" s="1"/>
  <c r="E902" i="13"/>
  <c r="H902" i="13" s="1"/>
  <c r="E900" i="13"/>
  <c r="H900" i="13" s="1"/>
  <c r="N900" i="13" s="1"/>
  <c r="C903" i="13"/>
  <c r="D903" i="13" s="1"/>
  <c r="C901" i="13"/>
  <c r="D901" i="13" s="1"/>
  <c r="E903" i="13"/>
  <c r="H903" i="13" s="1"/>
  <c r="E901" i="13"/>
  <c r="H901" i="13" s="1"/>
  <c r="N901" i="13" s="1"/>
  <c r="E898" i="13"/>
  <c r="H898" i="13" s="1"/>
  <c r="C899" i="13"/>
  <c r="D899" i="13" s="1"/>
  <c r="E899" i="13"/>
  <c r="H899" i="13" s="1"/>
  <c r="C898" i="13"/>
  <c r="D898" i="13" s="1"/>
  <c r="C896" i="13"/>
  <c r="D896" i="13" s="1"/>
  <c r="C894" i="13"/>
  <c r="D894" i="13" s="1"/>
  <c r="E896" i="13"/>
  <c r="H896" i="13" s="1"/>
  <c r="E894" i="13"/>
  <c r="H894" i="13" s="1"/>
  <c r="C897" i="13"/>
  <c r="D897" i="13" s="1"/>
  <c r="C895" i="13"/>
  <c r="D895" i="13" s="1"/>
  <c r="C893" i="13"/>
  <c r="D893" i="13" s="1"/>
  <c r="E897" i="13"/>
  <c r="H897" i="13" s="1"/>
  <c r="E895" i="13"/>
  <c r="H895" i="13" s="1"/>
  <c r="E893" i="13"/>
  <c r="H893" i="13" s="1"/>
  <c r="C892" i="13"/>
  <c r="D892" i="13" s="1"/>
  <c r="E892" i="13"/>
  <c r="H892" i="13" s="1"/>
  <c r="C891" i="13"/>
  <c r="D891" i="13" s="1"/>
  <c r="E891" i="13"/>
  <c r="H891" i="13" s="1"/>
  <c r="C890" i="13"/>
  <c r="D890" i="13" s="1"/>
  <c r="E890" i="13"/>
  <c r="H890" i="13" s="1"/>
  <c r="C889" i="13"/>
  <c r="D889" i="13" s="1"/>
  <c r="E889" i="13"/>
  <c r="H889" i="13" s="1"/>
  <c r="F890" i="13"/>
  <c r="C888" i="13"/>
  <c r="D888" i="13" s="1"/>
  <c r="E888" i="13"/>
  <c r="H888" i="13" s="1"/>
  <c r="C887" i="13"/>
  <c r="D887" i="13" s="1"/>
  <c r="E887" i="13"/>
  <c r="H887" i="13" s="1"/>
  <c r="F888" i="13"/>
  <c r="C886" i="13"/>
  <c r="D886" i="13" s="1"/>
  <c r="E886" i="13"/>
  <c r="H886" i="13" s="1"/>
  <c r="N886" i="13" s="1"/>
  <c r="C885" i="13"/>
  <c r="D885" i="13" s="1"/>
  <c r="E885" i="13"/>
  <c r="H885" i="13" s="1"/>
  <c r="F886" i="13"/>
  <c r="E883" i="13"/>
  <c r="H883" i="13" s="1"/>
  <c r="E881" i="13"/>
  <c r="H881" i="13" s="1"/>
  <c r="C884" i="13"/>
  <c r="D884" i="13" s="1"/>
  <c r="C882" i="13"/>
  <c r="D882" i="13" s="1"/>
  <c r="C880" i="13"/>
  <c r="D880" i="13" s="1"/>
  <c r="E884" i="13"/>
  <c r="H884" i="13" s="1"/>
  <c r="E882" i="13"/>
  <c r="H882" i="13" s="1"/>
  <c r="E880" i="13"/>
  <c r="H880" i="13" s="1"/>
  <c r="C883" i="13"/>
  <c r="D883" i="13" s="1"/>
  <c r="C881" i="13"/>
  <c r="D881" i="13" s="1"/>
  <c r="C879" i="13"/>
  <c r="D879" i="13" s="1"/>
  <c r="E879" i="13"/>
  <c r="H879" i="13" s="1"/>
  <c r="C877" i="13"/>
  <c r="D877" i="13" s="1"/>
  <c r="E877" i="13"/>
  <c r="H877" i="13" s="1"/>
  <c r="E875" i="13"/>
  <c r="E874" i="13"/>
  <c r="H874" i="13" s="1"/>
  <c r="C878" i="13"/>
  <c r="D878" i="13" s="1"/>
  <c r="C876" i="13"/>
  <c r="D876" i="13" s="1"/>
  <c r="C874" i="13"/>
  <c r="D874" i="13" s="1"/>
  <c r="E878" i="13"/>
  <c r="H878" i="13" s="1"/>
  <c r="N878" i="13" s="1"/>
  <c r="E876" i="13"/>
  <c r="H876" i="13" s="1"/>
  <c r="N876" i="13" s="1"/>
  <c r="C875" i="13"/>
  <c r="D875" i="13" s="1"/>
  <c r="H875" i="13"/>
  <c r="C873" i="13"/>
  <c r="D873" i="13" s="1"/>
  <c r="C871" i="13"/>
  <c r="D871" i="13" s="1"/>
  <c r="E873" i="13"/>
  <c r="E871" i="13"/>
  <c r="H871" i="13" s="1"/>
  <c r="C872" i="13"/>
  <c r="D872" i="13" s="1"/>
  <c r="E872" i="13"/>
  <c r="H872" i="13" s="1"/>
  <c r="H873" i="13"/>
  <c r="E870" i="13"/>
  <c r="H870" i="13" s="1"/>
  <c r="C870" i="13"/>
  <c r="D870" i="13" s="1"/>
  <c r="E869" i="13"/>
  <c r="H869" i="13" s="1"/>
  <c r="C869" i="13"/>
  <c r="D869" i="13" s="1"/>
  <c r="E868" i="13"/>
  <c r="E867" i="13"/>
  <c r="H867" i="13" s="1"/>
  <c r="E866" i="13"/>
  <c r="H866" i="13" s="1"/>
  <c r="E865" i="13"/>
  <c r="H865" i="13" s="1"/>
  <c r="E864" i="13"/>
  <c r="H864" i="13" s="1"/>
  <c r="E863" i="13"/>
  <c r="H863" i="13" s="1"/>
  <c r="E862" i="13"/>
  <c r="H862" i="13" s="1"/>
  <c r="E861" i="13"/>
  <c r="H861" i="13" s="1"/>
  <c r="C868" i="13"/>
  <c r="D868" i="13" s="1"/>
  <c r="C867" i="13"/>
  <c r="D867" i="13" s="1"/>
  <c r="C866" i="13"/>
  <c r="D866" i="13" s="1"/>
  <c r="C865" i="13"/>
  <c r="D865" i="13" s="1"/>
  <c r="C864" i="13"/>
  <c r="D864" i="13" s="1"/>
  <c r="C863" i="13"/>
  <c r="D863" i="13" s="1"/>
  <c r="C862" i="13"/>
  <c r="D862" i="13" s="1"/>
  <c r="C861" i="13"/>
  <c r="D861" i="13" s="1"/>
  <c r="H868" i="13"/>
  <c r="N868" i="13" s="1"/>
  <c r="C860" i="13"/>
  <c r="D860" i="13" s="1"/>
  <c r="C859" i="13"/>
  <c r="D859" i="13" s="1"/>
  <c r="C858" i="13"/>
  <c r="D858" i="13" s="1"/>
  <c r="E860" i="13"/>
  <c r="H860" i="13" s="1"/>
  <c r="E859" i="13"/>
  <c r="H859" i="13" s="1"/>
  <c r="E858" i="13"/>
  <c r="H858" i="13" s="1"/>
  <c r="E857" i="13"/>
  <c r="H857" i="13" s="1"/>
  <c r="E856" i="13"/>
  <c r="H856" i="13" s="1"/>
  <c r="E855" i="13"/>
  <c r="H855" i="13" s="1"/>
  <c r="C857" i="13"/>
  <c r="D857" i="13" s="1"/>
  <c r="C856" i="13"/>
  <c r="D856" i="13" s="1"/>
  <c r="C855" i="13"/>
  <c r="D855" i="13" s="1"/>
  <c r="C854" i="13"/>
  <c r="D854" i="13" s="1"/>
  <c r="E854" i="13"/>
  <c r="H854" i="13" s="1"/>
  <c r="C853" i="13"/>
  <c r="D853" i="13" s="1"/>
  <c r="E853" i="13"/>
  <c r="H853" i="13" s="1"/>
  <c r="C852" i="13"/>
  <c r="D852" i="13" s="1"/>
  <c r="C851" i="13"/>
  <c r="D851" i="13" s="1"/>
  <c r="E852" i="13"/>
  <c r="H852" i="13" s="1"/>
  <c r="E851" i="13"/>
  <c r="H851" i="13" s="1"/>
  <c r="F852" i="13"/>
  <c r="E850" i="13"/>
  <c r="H850" i="13" s="1"/>
  <c r="C850" i="13"/>
  <c r="D850" i="13" s="1"/>
  <c r="E849" i="13"/>
  <c r="H849" i="13" s="1"/>
  <c r="E848" i="13"/>
  <c r="H848" i="13" s="1"/>
  <c r="C849" i="13"/>
  <c r="D849" i="13" s="1"/>
  <c r="C848" i="13"/>
  <c r="D848" i="13" s="1"/>
  <c r="E847" i="13"/>
  <c r="H847" i="13" s="1"/>
  <c r="E846" i="13"/>
  <c r="H846" i="13" s="1"/>
  <c r="C847" i="13"/>
  <c r="D847" i="13" s="1"/>
  <c r="C846" i="13"/>
  <c r="D846" i="13" s="1"/>
  <c r="C845" i="13"/>
  <c r="D845" i="13" s="1"/>
  <c r="C844" i="13"/>
  <c r="D844" i="13" s="1"/>
  <c r="E845" i="13"/>
  <c r="H845" i="13" s="1"/>
  <c r="E844" i="13"/>
  <c r="H844" i="13" s="1"/>
  <c r="F845" i="13"/>
  <c r="C843" i="13"/>
  <c r="D843" i="13" s="1"/>
  <c r="C842" i="13"/>
  <c r="D842" i="13" s="1"/>
  <c r="C841" i="13"/>
  <c r="D841" i="13" s="1"/>
  <c r="C840" i="13"/>
  <c r="D840" i="13" s="1"/>
  <c r="E843" i="13"/>
  <c r="H843" i="13" s="1"/>
  <c r="E842" i="13"/>
  <c r="H842" i="13" s="1"/>
  <c r="E841" i="13"/>
  <c r="H841" i="13" s="1"/>
  <c r="E840" i="13"/>
  <c r="H840" i="13" s="1"/>
  <c r="F843" i="13"/>
  <c r="E839" i="13"/>
  <c r="H839" i="13" s="1"/>
  <c r="E838" i="13"/>
  <c r="H838" i="13" s="1"/>
  <c r="E837" i="13"/>
  <c r="H837" i="13" s="1"/>
  <c r="E836" i="13"/>
  <c r="H836" i="13" s="1"/>
  <c r="E835" i="13"/>
  <c r="H835" i="13" s="1"/>
  <c r="E834" i="13"/>
  <c r="H834" i="13" s="1"/>
  <c r="C839" i="13"/>
  <c r="D839" i="13" s="1"/>
  <c r="C838" i="13"/>
  <c r="D838" i="13" s="1"/>
  <c r="C837" i="13"/>
  <c r="D837" i="13" s="1"/>
  <c r="C836" i="13"/>
  <c r="D836" i="13" s="1"/>
  <c r="C835" i="13"/>
  <c r="D835" i="13" s="1"/>
  <c r="C834" i="13"/>
  <c r="D834" i="13" s="1"/>
  <c r="E833" i="13"/>
  <c r="H833" i="13" s="1"/>
  <c r="E832" i="13"/>
  <c r="H832" i="13" s="1"/>
  <c r="C833" i="13"/>
  <c r="D833" i="13" s="1"/>
  <c r="C832" i="13"/>
  <c r="D832" i="13" s="1"/>
  <c r="C831" i="13"/>
  <c r="D831" i="13" s="1"/>
  <c r="C830" i="13"/>
  <c r="D830" i="13" s="1"/>
  <c r="C829" i="13"/>
  <c r="D829" i="13" s="1"/>
  <c r="C828" i="13"/>
  <c r="D828" i="13" s="1"/>
  <c r="C827" i="13"/>
  <c r="D827" i="13" s="1"/>
  <c r="C826" i="13"/>
  <c r="D826" i="13" s="1"/>
  <c r="E829" i="13"/>
  <c r="E827" i="13"/>
  <c r="H827" i="13" s="1"/>
  <c r="N827" i="13" s="1"/>
  <c r="E831" i="13"/>
  <c r="H831" i="13" s="1"/>
  <c r="E830" i="13"/>
  <c r="E828" i="13"/>
  <c r="H828" i="13" s="1"/>
  <c r="E826" i="13"/>
  <c r="H826" i="13" s="1"/>
  <c r="F831" i="13"/>
  <c r="H830" i="13"/>
  <c r="H829" i="13"/>
  <c r="F828" i="13"/>
  <c r="E825" i="13"/>
  <c r="H825" i="13" s="1"/>
  <c r="E824" i="13"/>
  <c r="H824" i="13" s="1"/>
  <c r="C825" i="13"/>
  <c r="D825" i="13" s="1"/>
  <c r="C824" i="13"/>
  <c r="D824" i="13" s="1"/>
  <c r="C823" i="13"/>
  <c r="D823" i="13" s="1"/>
  <c r="E823" i="13"/>
  <c r="H823" i="13" s="1"/>
  <c r="E822" i="13"/>
  <c r="H822" i="13" s="1"/>
  <c r="C822" i="13"/>
  <c r="D822" i="13" s="1"/>
  <c r="C821" i="13"/>
  <c r="D821" i="13" s="1"/>
  <c r="C820" i="13"/>
  <c r="D820" i="13" s="1"/>
  <c r="C819" i="13"/>
  <c r="D819" i="13" s="1"/>
  <c r="C818" i="13"/>
  <c r="D818" i="13" s="1"/>
  <c r="C817" i="13"/>
  <c r="D817" i="13" s="1"/>
  <c r="C816" i="13"/>
  <c r="D816" i="13" s="1"/>
  <c r="C815" i="13"/>
  <c r="D815" i="13" s="1"/>
  <c r="C814" i="13"/>
  <c r="D814" i="13" s="1"/>
  <c r="C813" i="13"/>
  <c r="D813" i="13" s="1"/>
  <c r="C812" i="13"/>
  <c r="D812" i="13" s="1"/>
  <c r="E821" i="13"/>
  <c r="H821" i="13" s="1"/>
  <c r="E820" i="13"/>
  <c r="H820" i="13" s="1"/>
  <c r="E819" i="13"/>
  <c r="H819" i="13" s="1"/>
  <c r="E818" i="13"/>
  <c r="H818" i="13" s="1"/>
  <c r="E817" i="13"/>
  <c r="H817" i="13" s="1"/>
  <c r="E816" i="13"/>
  <c r="H816" i="13" s="1"/>
  <c r="E815" i="13"/>
  <c r="H815" i="13" s="1"/>
  <c r="E814" i="13"/>
  <c r="H814" i="13" s="1"/>
  <c r="E813" i="13"/>
  <c r="H813" i="13" s="1"/>
  <c r="N813" i="13" s="1"/>
  <c r="E812" i="13"/>
  <c r="H812" i="13" s="1"/>
  <c r="N812" i="13" s="1"/>
  <c r="E811" i="13"/>
  <c r="H811" i="13" s="1"/>
  <c r="E810" i="13"/>
  <c r="H810" i="13" s="1"/>
  <c r="C811" i="13"/>
  <c r="D811" i="13" s="1"/>
  <c r="C810" i="13"/>
  <c r="D810" i="13" s="1"/>
  <c r="E809" i="13"/>
  <c r="H809" i="13" s="1"/>
  <c r="N809" i="13" s="1"/>
  <c r="E808" i="13"/>
  <c r="H808" i="13" s="1"/>
  <c r="E807" i="13"/>
  <c r="H807" i="13" s="1"/>
  <c r="E806" i="13"/>
  <c r="H806" i="13" s="1"/>
  <c r="C809" i="13"/>
  <c r="D809" i="13" s="1"/>
  <c r="C808" i="13"/>
  <c r="D808" i="13" s="1"/>
  <c r="C807" i="13"/>
  <c r="D807" i="13" s="1"/>
  <c r="C806" i="13"/>
  <c r="D806" i="13" s="1"/>
  <c r="F809" i="13"/>
  <c r="E805" i="13"/>
  <c r="H805" i="13" s="1"/>
  <c r="E804" i="13"/>
  <c r="H804" i="13" s="1"/>
  <c r="C805" i="13"/>
  <c r="D805" i="13" s="1"/>
  <c r="C804" i="13"/>
  <c r="D804" i="13" s="1"/>
  <c r="C803" i="13"/>
  <c r="D803" i="13" s="1"/>
  <c r="C802" i="13"/>
  <c r="D802" i="13" s="1"/>
  <c r="C801" i="13"/>
  <c r="D801" i="13" s="1"/>
  <c r="C800" i="13"/>
  <c r="D800" i="13" s="1"/>
  <c r="C799" i="13"/>
  <c r="D799" i="13" s="1"/>
  <c r="C798" i="13"/>
  <c r="D798" i="13" s="1"/>
  <c r="C797" i="13"/>
  <c r="D797" i="13" s="1"/>
  <c r="C796" i="13"/>
  <c r="D796" i="13" s="1"/>
  <c r="C795" i="13"/>
  <c r="D795" i="13" s="1"/>
  <c r="C794" i="13"/>
  <c r="D794" i="13" s="1"/>
  <c r="C793" i="13"/>
  <c r="D793" i="13" s="1"/>
  <c r="C790" i="13"/>
  <c r="D790" i="13" s="1"/>
  <c r="C791" i="13"/>
  <c r="D791" i="13" s="1"/>
  <c r="E791" i="13"/>
  <c r="H791" i="13" s="1"/>
  <c r="C789" i="13"/>
  <c r="D789" i="13" s="1"/>
  <c r="E803" i="13"/>
  <c r="H803" i="13" s="1"/>
  <c r="E802" i="13"/>
  <c r="H802" i="13" s="1"/>
  <c r="E801" i="13"/>
  <c r="H801" i="13" s="1"/>
  <c r="E800" i="13"/>
  <c r="H800" i="13" s="1"/>
  <c r="N800" i="13" s="1"/>
  <c r="E799" i="13"/>
  <c r="H799" i="13" s="1"/>
  <c r="N799" i="13" s="1"/>
  <c r="E798" i="13"/>
  <c r="H798" i="13" s="1"/>
  <c r="E797" i="13"/>
  <c r="H797" i="13" s="1"/>
  <c r="E796" i="13"/>
  <c r="H796" i="13" s="1"/>
  <c r="E795" i="13"/>
  <c r="H795" i="13" s="1"/>
  <c r="E794" i="13"/>
  <c r="H794" i="13" s="1"/>
  <c r="E793" i="13"/>
  <c r="H793" i="13" s="1"/>
  <c r="E790" i="13"/>
  <c r="H790" i="13" s="1"/>
  <c r="C792" i="13"/>
  <c r="D792" i="13" s="1"/>
  <c r="E792" i="13"/>
  <c r="H792" i="13" s="1"/>
  <c r="E789" i="13"/>
  <c r="H789" i="13" s="1"/>
  <c r="E788" i="13"/>
  <c r="H788" i="13" s="1"/>
  <c r="E787" i="13"/>
  <c r="H787" i="13" s="1"/>
  <c r="E786" i="13"/>
  <c r="H786" i="13" s="1"/>
  <c r="E785" i="13"/>
  <c r="H785" i="13" s="1"/>
  <c r="E784" i="13"/>
  <c r="H784" i="13" s="1"/>
  <c r="E783" i="13"/>
  <c r="H783" i="13" s="1"/>
  <c r="E782" i="13"/>
  <c r="H782" i="13" s="1"/>
  <c r="E781" i="13"/>
  <c r="H781" i="13" s="1"/>
  <c r="E780" i="13"/>
  <c r="H780" i="13" s="1"/>
  <c r="E779" i="13"/>
  <c r="H779" i="13" s="1"/>
  <c r="E778" i="13"/>
  <c r="H778" i="13" s="1"/>
  <c r="E777" i="13"/>
  <c r="H777" i="13" s="1"/>
  <c r="E776" i="13"/>
  <c r="H776" i="13" s="1"/>
  <c r="C788" i="13"/>
  <c r="D788" i="13" s="1"/>
  <c r="C787" i="13"/>
  <c r="D787" i="13" s="1"/>
  <c r="C786" i="13"/>
  <c r="D786" i="13" s="1"/>
  <c r="C785" i="13"/>
  <c r="D785" i="13" s="1"/>
  <c r="C784" i="13"/>
  <c r="D784" i="13" s="1"/>
  <c r="C783" i="13"/>
  <c r="D783" i="13" s="1"/>
  <c r="C782" i="13"/>
  <c r="D782" i="13" s="1"/>
  <c r="C781" i="13"/>
  <c r="D781" i="13" s="1"/>
  <c r="C780" i="13"/>
  <c r="D780" i="13" s="1"/>
  <c r="C779" i="13"/>
  <c r="D779" i="13" s="1"/>
  <c r="C778" i="13"/>
  <c r="D778" i="13" s="1"/>
  <c r="C777" i="13"/>
  <c r="D777" i="13" s="1"/>
  <c r="C776" i="13"/>
  <c r="D776" i="13" s="1"/>
  <c r="E775" i="13"/>
  <c r="H775" i="13" s="1"/>
  <c r="E772" i="13"/>
  <c r="H772" i="13" s="1"/>
  <c r="N772" i="13" s="1"/>
  <c r="C774" i="13"/>
  <c r="D774" i="13" s="1"/>
  <c r="E774" i="13"/>
  <c r="H774" i="13" s="1"/>
  <c r="E769" i="13"/>
  <c r="H769" i="13" s="1"/>
  <c r="N769" i="13" s="1"/>
  <c r="C771" i="13"/>
  <c r="D771" i="13" s="1"/>
  <c r="E771" i="13"/>
  <c r="H771" i="13" s="1"/>
  <c r="E766" i="13"/>
  <c r="H766" i="13" s="1"/>
  <c r="N766" i="13" s="1"/>
  <c r="C768" i="13"/>
  <c r="D768" i="13" s="1"/>
  <c r="E768" i="13"/>
  <c r="H768" i="13" s="1"/>
  <c r="E763" i="13"/>
  <c r="H763" i="13" s="1"/>
  <c r="N763" i="13" s="1"/>
  <c r="C765" i="13"/>
  <c r="D765" i="13" s="1"/>
  <c r="E765" i="13"/>
  <c r="H765" i="13" s="1"/>
  <c r="N765" i="13" s="1"/>
  <c r="E760" i="13"/>
  <c r="H760" i="13" s="1"/>
  <c r="N760" i="13" s="1"/>
  <c r="C762" i="13"/>
  <c r="D762" i="13" s="1"/>
  <c r="E762" i="13"/>
  <c r="H762" i="13" s="1"/>
  <c r="E757" i="13"/>
  <c r="H757" i="13" s="1"/>
  <c r="N757" i="13" s="1"/>
  <c r="C759" i="13"/>
  <c r="D759" i="13" s="1"/>
  <c r="E759" i="13"/>
  <c r="H759" i="13" s="1"/>
  <c r="N759" i="13" s="1"/>
  <c r="E756" i="13"/>
  <c r="H756" i="13" s="1"/>
  <c r="N756" i="13" s="1"/>
  <c r="E755" i="13"/>
  <c r="H755" i="13" s="1"/>
  <c r="N755" i="13" s="1"/>
  <c r="E754" i="13"/>
  <c r="H754" i="13" s="1"/>
  <c r="N754" i="13" s="1"/>
  <c r="E753" i="13"/>
  <c r="H753" i="13" s="1"/>
  <c r="E752" i="13"/>
  <c r="H752" i="13" s="1"/>
  <c r="E751" i="13"/>
  <c r="H751" i="13" s="1"/>
  <c r="C775" i="13"/>
  <c r="D775" i="13" s="1"/>
  <c r="C772" i="13"/>
  <c r="D772" i="13" s="1"/>
  <c r="C773" i="13"/>
  <c r="D773" i="13" s="1"/>
  <c r="E773" i="13"/>
  <c r="H773" i="13" s="1"/>
  <c r="C769" i="13"/>
  <c r="D769" i="13" s="1"/>
  <c r="C770" i="13"/>
  <c r="D770" i="13" s="1"/>
  <c r="E770" i="13"/>
  <c r="H770" i="13" s="1"/>
  <c r="N770" i="13" s="1"/>
  <c r="C766" i="13"/>
  <c r="D766" i="13" s="1"/>
  <c r="C767" i="13"/>
  <c r="D767" i="13" s="1"/>
  <c r="E767" i="13"/>
  <c r="H767" i="13" s="1"/>
  <c r="C763" i="13"/>
  <c r="D763" i="13" s="1"/>
  <c r="C764" i="13"/>
  <c r="D764" i="13" s="1"/>
  <c r="E764" i="13"/>
  <c r="H764" i="13" s="1"/>
  <c r="N764" i="13" s="1"/>
  <c r="C760" i="13"/>
  <c r="D760" i="13" s="1"/>
  <c r="C761" i="13"/>
  <c r="D761" i="13" s="1"/>
  <c r="E761" i="13"/>
  <c r="H761" i="13" s="1"/>
  <c r="N761" i="13" s="1"/>
  <c r="C757" i="13"/>
  <c r="D757" i="13" s="1"/>
  <c r="C758" i="13"/>
  <c r="D758" i="13" s="1"/>
  <c r="E758" i="13"/>
  <c r="H758" i="13" s="1"/>
  <c r="N758" i="13" s="1"/>
  <c r="C756" i="13"/>
  <c r="D756" i="13" s="1"/>
  <c r="C755" i="13"/>
  <c r="D755" i="13" s="1"/>
  <c r="C754" i="13"/>
  <c r="D754" i="13" s="1"/>
  <c r="C753" i="13"/>
  <c r="D753" i="13" s="1"/>
  <c r="C752" i="13"/>
  <c r="D752" i="13" s="1"/>
  <c r="C751" i="13"/>
  <c r="D751" i="13" s="1"/>
  <c r="F772" i="13"/>
  <c r="F773" i="13"/>
  <c r="C750" i="13"/>
  <c r="D750" i="13" s="1"/>
  <c r="C749" i="13"/>
  <c r="D749" i="13" s="1"/>
  <c r="C748" i="13"/>
  <c r="D748" i="13" s="1"/>
  <c r="E750" i="13"/>
  <c r="H750" i="13" s="1"/>
  <c r="E749" i="13"/>
  <c r="H749" i="13" s="1"/>
  <c r="E748" i="13"/>
  <c r="H748" i="13" s="1"/>
  <c r="C747" i="13"/>
  <c r="D747" i="13" s="1"/>
  <c r="C746" i="13"/>
  <c r="D746" i="13" s="1"/>
  <c r="E747" i="13"/>
  <c r="H747" i="13" s="1"/>
  <c r="E746" i="13"/>
  <c r="H746" i="13" s="1"/>
  <c r="F747" i="13"/>
  <c r="E745" i="13"/>
  <c r="H745" i="13" s="1"/>
  <c r="E744" i="13"/>
  <c r="H744" i="13" s="1"/>
  <c r="N744" i="13" s="1"/>
  <c r="E743" i="13"/>
  <c r="H743" i="13" s="1"/>
  <c r="E742" i="13"/>
  <c r="H742" i="13" s="1"/>
  <c r="E741" i="13"/>
  <c r="H741" i="13" s="1"/>
  <c r="E740" i="13"/>
  <c r="H740" i="13" s="1"/>
  <c r="C742" i="13"/>
  <c r="D742" i="13" s="1"/>
  <c r="C740" i="13"/>
  <c r="D740" i="13" s="1"/>
  <c r="C745" i="13"/>
  <c r="D745" i="13" s="1"/>
  <c r="C744" i="13"/>
  <c r="D744" i="13" s="1"/>
  <c r="C743" i="13"/>
  <c r="D743" i="13" s="1"/>
  <c r="C741" i="13"/>
  <c r="D741" i="13" s="1"/>
  <c r="F745" i="13"/>
  <c r="E739" i="13"/>
  <c r="H739" i="13" s="1"/>
  <c r="E738" i="13"/>
  <c r="H738" i="13" s="1"/>
  <c r="E737" i="13"/>
  <c r="H737" i="13" s="1"/>
  <c r="E736" i="13"/>
  <c r="H736" i="13" s="1"/>
  <c r="C739" i="13"/>
  <c r="D739" i="13" s="1"/>
  <c r="C738" i="13"/>
  <c r="D738" i="13" s="1"/>
  <c r="C737" i="13"/>
  <c r="D737" i="13" s="1"/>
  <c r="C736" i="13"/>
  <c r="D736" i="13" s="1"/>
  <c r="F739" i="13"/>
  <c r="C735" i="13"/>
  <c r="D735" i="13" s="1"/>
  <c r="C734" i="13"/>
  <c r="D734" i="13" s="1"/>
  <c r="E735" i="13"/>
  <c r="H735" i="13" s="1"/>
  <c r="E734" i="13"/>
  <c r="H734" i="13" s="1"/>
  <c r="F735" i="13"/>
  <c r="F734" i="13"/>
  <c r="E733" i="13"/>
  <c r="E732" i="13"/>
  <c r="C732" i="13"/>
  <c r="D732" i="13" s="1"/>
  <c r="C733" i="13"/>
  <c r="D733" i="13" s="1"/>
  <c r="H733" i="13"/>
  <c r="H732" i="13"/>
  <c r="C731" i="13"/>
  <c r="D731" i="13" s="1"/>
  <c r="E731" i="13"/>
  <c r="H731" i="13" s="1"/>
  <c r="E730" i="13"/>
  <c r="H730" i="13" s="1"/>
  <c r="E729" i="13"/>
  <c r="E728" i="13"/>
  <c r="E727" i="13"/>
  <c r="C730" i="13"/>
  <c r="D730" i="13" s="1"/>
  <c r="C729" i="13"/>
  <c r="D729" i="13" s="1"/>
  <c r="C728" i="13"/>
  <c r="D728" i="13" s="1"/>
  <c r="C727" i="13"/>
  <c r="D727" i="13" s="1"/>
  <c r="F730" i="13"/>
  <c r="H729" i="13"/>
  <c r="H728" i="13"/>
  <c r="H727" i="13"/>
  <c r="C726" i="13"/>
  <c r="D726" i="13" s="1"/>
  <c r="E726" i="13"/>
  <c r="H726" i="13" s="1"/>
  <c r="C429" i="13"/>
  <c r="D429" i="13" s="1"/>
  <c r="E725" i="13"/>
  <c r="H725" i="13" s="1"/>
  <c r="E724" i="13"/>
  <c r="H724" i="13" s="1"/>
  <c r="C725" i="13"/>
  <c r="D725" i="13" s="1"/>
  <c r="C724" i="13"/>
  <c r="D724" i="13" s="1"/>
  <c r="C6" i="13"/>
  <c r="D6" i="13" s="1"/>
  <c r="E466" i="13"/>
  <c r="H466" i="13" s="1"/>
  <c r="E99" i="13"/>
  <c r="E317" i="13"/>
  <c r="H317" i="13" s="1"/>
  <c r="E210" i="13"/>
  <c r="E145" i="13"/>
  <c r="E36" i="13"/>
  <c r="E54" i="13"/>
  <c r="H54" i="13" s="1"/>
  <c r="E456" i="13"/>
  <c r="E584" i="13"/>
  <c r="H584" i="13" s="1"/>
  <c r="E613" i="13"/>
  <c r="E514" i="13"/>
  <c r="E633" i="13"/>
  <c r="E650" i="13"/>
  <c r="E623" i="13"/>
  <c r="E674" i="13"/>
  <c r="E415" i="13"/>
  <c r="E167" i="13"/>
  <c r="E337" i="13"/>
  <c r="E379" i="13"/>
  <c r="E374" i="13"/>
  <c r="E296" i="13"/>
  <c r="H296" i="13" s="1"/>
  <c r="E193" i="13"/>
  <c r="E148" i="13"/>
  <c r="H148" i="13" s="1"/>
  <c r="E31" i="13"/>
  <c r="E385" i="13"/>
  <c r="E388" i="13"/>
  <c r="E326" i="13"/>
  <c r="H326" i="13" s="1"/>
  <c r="E254" i="13"/>
  <c r="E150" i="13"/>
  <c r="E41" i="13"/>
  <c r="E407" i="13"/>
  <c r="E351" i="13"/>
  <c r="E350" i="13"/>
  <c r="H350" i="13" s="1"/>
  <c r="E284" i="13"/>
  <c r="E232" i="13"/>
  <c r="E140" i="13"/>
  <c r="E39" i="13"/>
  <c r="E389" i="13"/>
  <c r="E330" i="13"/>
  <c r="H330" i="13" s="1"/>
  <c r="E146" i="13"/>
  <c r="E299" i="13"/>
  <c r="E208" i="13"/>
  <c r="E199" i="13"/>
  <c r="E62" i="13"/>
  <c r="E431" i="13"/>
  <c r="E504" i="13"/>
  <c r="E51" i="13"/>
  <c r="H51" i="13" s="1"/>
  <c r="E285" i="13"/>
  <c r="E174" i="13"/>
  <c r="E121" i="13"/>
  <c r="E170" i="13"/>
  <c r="E433" i="13"/>
  <c r="E568" i="13"/>
  <c r="H568" i="13" s="1"/>
  <c r="E530" i="13"/>
  <c r="E585" i="13"/>
  <c r="E635" i="13"/>
  <c r="E652" i="13"/>
  <c r="E625" i="13"/>
  <c r="E707" i="13"/>
  <c r="E723" i="13"/>
  <c r="E676" i="13"/>
  <c r="H676" i="13" s="1"/>
  <c r="E90" i="13"/>
  <c r="E313" i="13"/>
  <c r="C534" i="13"/>
  <c r="C718" i="13"/>
  <c r="C500" i="13"/>
  <c r="J3030" i="2"/>
  <c r="K3030" i="2" s="1"/>
  <c r="C603" i="13"/>
  <c r="C601" i="13"/>
  <c r="C432" i="13"/>
  <c r="C615" i="13"/>
  <c r="C676" i="13"/>
  <c r="C170" i="13"/>
  <c r="C306" i="13"/>
  <c r="C448" i="13"/>
  <c r="C139" i="13"/>
  <c r="C305" i="13"/>
  <c r="C416" i="13"/>
  <c r="C700" i="13"/>
  <c r="C462" i="13"/>
  <c r="C648" i="13"/>
  <c r="C635" i="13"/>
  <c r="E185" i="13"/>
  <c r="H185" i="13" s="1"/>
  <c r="E457" i="13"/>
  <c r="E552" i="13"/>
  <c r="E599" i="13"/>
  <c r="E190" i="13"/>
  <c r="E206" i="13"/>
  <c r="E424" i="13"/>
  <c r="H424" i="13" s="1"/>
  <c r="E579" i="13"/>
  <c r="E553" i="13"/>
  <c r="H553" i="13" s="1"/>
  <c r="E620" i="13"/>
  <c r="E66" i="13"/>
  <c r="E82" i="13"/>
  <c r="E524" i="13"/>
  <c r="H524" i="13" s="1"/>
  <c r="E484" i="13"/>
  <c r="E647" i="13"/>
  <c r="E44" i="13"/>
  <c r="E60" i="13"/>
  <c r="H60" i="13" s="1"/>
  <c r="E474" i="13"/>
  <c r="E479" i="13"/>
  <c r="H479" i="13" s="1"/>
  <c r="E630" i="13"/>
  <c r="E157" i="13"/>
  <c r="H157" i="13" s="1"/>
  <c r="E225" i="13"/>
  <c r="E182" i="13"/>
  <c r="H182" i="13" s="1"/>
  <c r="E450" i="13"/>
  <c r="E561" i="13"/>
  <c r="H561" i="13" s="1"/>
  <c r="E576" i="13"/>
  <c r="E463" i="13"/>
  <c r="E565" i="13"/>
  <c r="E638" i="13"/>
  <c r="E628" i="13"/>
  <c r="E109" i="13"/>
  <c r="E435" i="13"/>
  <c r="E233" i="13"/>
  <c r="E149" i="13"/>
  <c r="E32" i="13"/>
  <c r="E50" i="13"/>
  <c r="E416" i="13"/>
  <c r="E498" i="13"/>
  <c r="E600" i="13"/>
  <c r="H600" i="13" s="1"/>
  <c r="E548" i="13"/>
  <c r="E593" i="13"/>
  <c r="H593" i="13" s="1"/>
  <c r="E610" i="13"/>
  <c r="E495" i="13"/>
  <c r="E518" i="13"/>
  <c r="E547" i="13"/>
  <c r="H547" i="13" s="1"/>
  <c r="E564" i="13"/>
  <c r="E634" i="13"/>
  <c r="E651" i="13"/>
  <c r="E624" i="13"/>
  <c r="E229" i="13"/>
  <c r="E137" i="13"/>
  <c r="H137" i="13" s="1"/>
  <c r="E28" i="13"/>
  <c r="E13" i="13"/>
  <c r="H13" i="13" s="1"/>
  <c r="E129" i="13"/>
  <c r="E412" i="13"/>
  <c r="H412" i="13" s="1"/>
  <c r="E513" i="13"/>
  <c r="E517" i="13"/>
  <c r="E614" i="13"/>
  <c r="E546" i="13"/>
  <c r="E566" i="13"/>
  <c r="E655" i="13"/>
  <c r="E221" i="13"/>
  <c r="E166" i="13"/>
  <c r="H166" i="13" s="1"/>
  <c r="E277" i="13"/>
  <c r="E213" i="13"/>
  <c r="H213" i="13" s="1"/>
  <c r="E89" i="13"/>
  <c r="E114" i="13"/>
  <c r="E440" i="13"/>
  <c r="E443" i="13"/>
  <c r="H443" i="13" s="1"/>
  <c r="E465" i="13"/>
  <c r="E594" i="13"/>
  <c r="E539" i="13"/>
  <c r="E578" i="13"/>
  <c r="E503" i="13"/>
  <c r="E475" i="13"/>
  <c r="H475" i="13" s="1"/>
  <c r="E537" i="13"/>
  <c r="E581" i="13"/>
  <c r="H581" i="13" s="1"/>
  <c r="E617" i="13"/>
  <c r="E643" i="13"/>
  <c r="H643" i="13" s="1"/>
  <c r="E659" i="13"/>
  <c r="E261" i="13"/>
  <c r="H261" i="13" s="1"/>
  <c r="E197" i="13"/>
  <c r="E73" i="13"/>
  <c r="E98" i="13"/>
  <c r="E430" i="13"/>
  <c r="H430" i="13" s="1"/>
  <c r="E445" i="13"/>
  <c r="E497" i="13"/>
  <c r="H497" i="13" s="1"/>
  <c r="E486" i="13"/>
  <c r="E516" i="13"/>
  <c r="H516" i="13" s="1"/>
  <c r="E529" i="13"/>
  <c r="E567" i="13"/>
  <c r="E601" i="13"/>
  <c r="E560" i="13"/>
  <c r="H560" i="13" s="1"/>
  <c r="E608" i="13"/>
  <c r="E616" i="13"/>
  <c r="H616" i="13" s="1"/>
  <c r="E487" i="13"/>
  <c r="E467" i="13"/>
  <c r="H467" i="13" s="1"/>
  <c r="E482" i="13"/>
  <c r="E492" i="13"/>
  <c r="H492" i="13" s="1"/>
  <c r="E526" i="13"/>
  <c r="E535" i="13"/>
  <c r="H535" i="13" s="1"/>
  <c r="E536" i="13"/>
  <c r="E531" i="13"/>
  <c r="H531" i="13" s="1"/>
  <c r="E591" i="13"/>
  <c r="E580" i="13"/>
  <c r="H580" i="13" s="1"/>
  <c r="E554" i="13"/>
  <c r="E636" i="13"/>
  <c r="E645" i="13"/>
  <c r="E653" i="13"/>
  <c r="E661" i="13"/>
  <c r="E626" i="13"/>
  <c r="H626" i="13" s="1"/>
  <c r="E664" i="13"/>
  <c r="E689" i="13"/>
  <c r="E696" i="13"/>
  <c r="E706" i="13"/>
  <c r="H706" i="13" s="1"/>
  <c r="E714" i="13"/>
  <c r="E722" i="13"/>
  <c r="E685" i="13"/>
  <c r="E677" i="13"/>
  <c r="H677" i="13" s="1"/>
  <c r="E688" i="13"/>
  <c r="E29" i="13"/>
  <c r="E15" i="13"/>
  <c r="E162" i="13"/>
  <c r="E283" i="13"/>
  <c r="E131" i="13"/>
  <c r="E509" i="13"/>
  <c r="E690" i="13"/>
  <c r="E700" i="13"/>
  <c r="E708" i="13"/>
  <c r="E716" i="13"/>
  <c r="E665" i="13"/>
  <c r="E679" i="13"/>
  <c r="E686" i="13"/>
  <c r="E662" i="13"/>
  <c r="E538" i="13"/>
  <c r="E420" i="13"/>
  <c r="E459" i="13"/>
  <c r="H459" i="13" s="1"/>
  <c r="E489" i="13"/>
  <c r="E542" i="13"/>
  <c r="H542" i="13" s="1"/>
  <c r="E532" i="13"/>
  <c r="E563" i="13"/>
  <c r="H563" i="13" s="1"/>
  <c r="E587" i="13"/>
  <c r="E592" i="13"/>
  <c r="H592" i="13" s="1"/>
  <c r="E562" i="13"/>
  <c r="E612" i="13"/>
  <c r="E511" i="13"/>
  <c r="E508" i="13"/>
  <c r="H508" i="13" s="1"/>
  <c r="E470" i="13"/>
  <c r="E472" i="13"/>
  <c r="H472" i="13" s="1"/>
  <c r="E596" i="13"/>
  <c r="E555" i="13"/>
  <c r="H555" i="13" s="1"/>
  <c r="E598" i="13"/>
  <c r="E525" i="13"/>
  <c r="H525" i="13" s="1"/>
  <c r="E573" i="13"/>
  <c r="E605" i="13"/>
  <c r="H605" i="13" s="1"/>
  <c r="E582" i="13"/>
  <c r="E632" i="13"/>
  <c r="E641" i="13"/>
  <c r="E649" i="13"/>
  <c r="E657" i="13"/>
  <c r="E622" i="13"/>
  <c r="H622" i="13" s="1"/>
  <c r="E640" i="13"/>
  <c r="E671" i="13"/>
  <c r="E692" i="13"/>
  <c r="E702" i="13"/>
  <c r="E710" i="13"/>
  <c r="E718" i="13"/>
  <c r="E668" i="13"/>
  <c r="E681" i="13"/>
  <c r="H681" i="13" s="1"/>
  <c r="E673" i="13"/>
  <c r="E68" i="13"/>
  <c r="E105" i="13"/>
  <c r="E426" i="13"/>
  <c r="E357" i="13"/>
  <c r="E263" i="13"/>
  <c r="E298" i="13"/>
  <c r="E670" i="13"/>
  <c r="E694" i="13"/>
  <c r="E704" i="13"/>
  <c r="E712" i="13"/>
  <c r="E720" i="13"/>
  <c r="E683" i="13"/>
  <c r="E675" i="13"/>
  <c r="H675" i="13" s="1"/>
  <c r="E237" i="13"/>
  <c r="E195" i="13"/>
  <c r="E123" i="13"/>
  <c r="E244" i="13"/>
  <c r="E281" i="13"/>
  <c r="E78" i="13"/>
  <c r="E202" i="13"/>
  <c r="E305" i="13"/>
  <c r="E406" i="13"/>
  <c r="E11" i="13"/>
  <c r="C688" i="13"/>
  <c r="C687" i="13"/>
  <c r="F687" i="13" s="1"/>
  <c r="C158" i="13"/>
  <c r="C166" i="13"/>
  <c r="C227" i="13"/>
  <c r="C105" i="13"/>
  <c r="C315" i="13"/>
  <c r="C389" i="13"/>
  <c r="C152" i="13"/>
  <c r="C52" i="13"/>
  <c r="C285" i="13"/>
  <c r="C229" i="13"/>
  <c r="C388" i="13"/>
  <c r="C347" i="13"/>
  <c r="F347" i="13" s="1"/>
  <c r="G347" i="13" s="1"/>
  <c r="C195" i="13"/>
  <c r="C308" i="13"/>
  <c r="C30" i="13"/>
  <c r="C371" i="13"/>
  <c r="C240" i="13"/>
  <c r="C42" i="13"/>
  <c r="C691" i="13"/>
  <c r="C663" i="13"/>
  <c r="C178" i="13"/>
  <c r="C69" i="13"/>
  <c r="C322" i="13"/>
  <c r="C31" i="13"/>
  <c r="C82" i="13"/>
  <c r="C362" i="13"/>
  <c r="C330" i="13"/>
  <c r="C36" i="13"/>
  <c r="F36" i="13" s="1"/>
  <c r="C114" i="13"/>
  <c r="C280" i="13"/>
  <c r="C132" i="13"/>
  <c r="C398" i="13"/>
  <c r="F398" i="13" s="1"/>
  <c r="G398" i="13" s="1"/>
  <c r="C662" i="13"/>
  <c r="C693" i="13"/>
  <c r="C112" i="13"/>
  <c r="C293" i="13"/>
  <c r="F293" i="13" s="1"/>
  <c r="C385" i="13"/>
  <c r="C24" i="13"/>
  <c r="C340" i="13"/>
  <c r="C176" i="13"/>
  <c r="C155" i="13"/>
  <c r="C710" i="13"/>
  <c r="C111" i="13"/>
  <c r="C28" i="13"/>
  <c r="C278" i="13"/>
  <c r="C364" i="13"/>
  <c r="C117" i="13"/>
  <c r="C125" i="13"/>
  <c r="C241" i="13"/>
  <c r="C218" i="13"/>
  <c r="C407" i="13"/>
  <c r="C393" i="13"/>
  <c r="C48" i="13"/>
  <c r="C100" i="13"/>
  <c r="F100" i="13" s="1"/>
  <c r="C236" i="13"/>
  <c r="C93" i="13"/>
  <c r="C283" i="13"/>
  <c r="C345" i="13"/>
  <c r="F345" i="13" s="1"/>
  <c r="G345" i="13" s="1"/>
  <c r="C699" i="13"/>
  <c r="C300" i="13"/>
  <c r="C453" i="13"/>
  <c r="C159" i="13"/>
  <c r="F159" i="13" s="1"/>
  <c r="G159" i="13" s="1"/>
  <c r="C387" i="13"/>
  <c r="C202" i="13"/>
  <c r="F202" i="13" s="1"/>
  <c r="C150" i="13"/>
  <c r="C661" i="13"/>
  <c r="F661" i="13" s="1"/>
  <c r="C130" i="13"/>
  <c r="C151" i="13"/>
  <c r="C296" i="13"/>
  <c r="C282" i="13"/>
  <c r="F282" i="13" s="1"/>
  <c r="C99" i="13"/>
  <c r="C354" i="13"/>
  <c r="F354" i="13" s="1"/>
  <c r="C57" i="13"/>
  <c r="C137" i="13"/>
  <c r="F137" i="13" s="1"/>
  <c r="G137" i="13" s="1"/>
  <c r="C666" i="13"/>
  <c r="C690" i="13"/>
  <c r="C102" i="13"/>
  <c r="C213" i="13"/>
  <c r="C339" i="13"/>
  <c r="C75" i="13"/>
  <c r="C270" i="13"/>
  <c r="C399" i="13"/>
  <c r="F399" i="13" s="1"/>
  <c r="G399" i="13" s="1"/>
  <c r="C496" i="13"/>
  <c r="C543" i="13"/>
  <c r="C590" i="13"/>
  <c r="C584" i="13"/>
  <c r="C519" i="13"/>
  <c r="C580" i="13"/>
  <c r="C604" i="13"/>
  <c r="C10" i="13"/>
  <c r="C33" i="13"/>
  <c r="C84" i="13"/>
  <c r="C27" i="13"/>
  <c r="C116" i="13"/>
  <c r="C70" i="13"/>
  <c r="C122" i="13"/>
  <c r="C110" i="13"/>
  <c r="C165" i="13"/>
  <c r="C328" i="13"/>
  <c r="C292" i="13"/>
  <c r="C264" i="13"/>
  <c r="C246" i="13"/>
  <c r="C47" i="13"/>
  <c r="C79" i="13"/>
  <c r="F79" i="13" s="1"/>
  <c r="G79" i="13" s="1"/>
  <c r="C101" i="13"/>
  <c r="C138" i="13"/>
  <c r="F138" i="13" s="1"/>
  <c r="G138" i="13" s="1"/>
  <c r="C19" i="13"/>
  <c r="C74" i="13"/>
  <c r="F74" i="13" s="1"/>
  <c r="G74" i="13" s="1"/>
  <c r="C92" i="13"/>
  <c r="C145" i="13"/>
  <c r="C141" i="13"/>
  <c r="C131" i="13"/>
  <c r="C177" i="13"/>
  <c r="C375" i="13"/>
  <c r="F375" i="13" s="1"/>
  <c r="G375" i="13" s="1"/>
  <c r="C343" i="13"/>
  <c r="C311" i="13"/>
  <c r="F311" i="13" s="1"/>
  <c r="G311" i="13" s="1"/>
  <c r="C386" i="13"/>
  <c r="C366" i="13"/>
  <c r="C350" i="13"/>
  <c r="C174" i="13"/>
  <c r="C344" i="13"/>
  <c r="C65" i="13"/>
  <c r="C222" i="13"/>
  <c r="C451" i="13"/>
  <c r="C445" i="13"/>
  <c r="C469" i="13"/>
  <c r="C464" i="13"/>
  <c r="C463" i="13"/>
  <c r="C553" i="13"/>
  <c r="C576" i="13"/>
  <c r="C552" i="13"/>
  <c r="C521" i="13"/>
  <c r="C533" i="13"/>
  <c r="C73" i="13"/>
  <c r="C90" i="13"/>
  <c r="C295" i="13"/>
  <c r="C395" i="13"/>
  <c r="C238" i="13"/>
  <c r="C144" i="13"/>
  <c r="C509" i="13"/>
  <c r="F509" i="13" s="1"/>
  <c r="C8" i="13"/>
  <c r="C61" i="13"/>
  <c r="F61" i="13" s="1"/>
  <c r="C115" i="13"/>
  <c r="C80" i="13"/>
  <c r="F80" i="13" s="1"/>
  <c r="G80" i="13" s="1"/>
  <c r="C66" i="13"/>
  <c r="C173" i="13"/>
  <c r="C184" i="13"/>
  <c r="C183" i="13"/>
  <c r="C460" i="13"/>
  <c r="C249" i="13"/>
  <c r="C528" i="13"/>
  <c r="C359" i="13"/>
  <c r="F359" i="13" s="1"/>
  <c r="C248" i="13"/>
  <c r="C72" i="13"/>
  <c r="C196" i="13"/>
  <c r="C361" i="13"/>
  <c r="C329" i="13"/>
  <c r="C294" i="13"/>
  <c r="C379" i="13"/>
  <c r="C348" i="13"/>
  <c r="C274" i="13"/>
  <c r="C262" i="13"/>
  <c r="F262" i="13" s="1"/>
  <c r="G262" i="13" s="1"/>
  <c r="C221" i="13"/>
  <c r="C243" i="13"/>
  <c r="C211" i="13"/>
  <c r="C16" i="13"/>
  <c r="C38" i="13"/>
  <c r="C71" i="13"/>
  <c r="F71" i="13" s="1"/>
  <c r="C23" i="13"/>
  <c r="C424" i="13"/>
  <c r="C439" i="13"/>
  <c r="C470" i="13"/>
  <c r="F470" i="13" s="1"/>
  <c r="G470" i="13" s="1"/>
  <c r="C478" i="13"/>
  <c r="C494" i="13"/>
  <c r="F494" i="13" s="1"/>
  <c r="G494" i="13" s="1"/>
  <c r="C498" i="13"/>
  <c r="C525" i="13"/>
  <c r="C623" i="13"/>
  <c r="C625" i="13"/>
  <c r="C629" i="13"/>
  <c r="C637" i="13"/>
  <c r="F637" i="13" s="1"/>
  <c r="C656" i="13"/>
  <c r="C658" i="13"/>
  <c r="F658" i="13" s="1"/>
  <c r="C664" i="13"/>
  <c r="C683" i="13"/>
  <c r="F683" i="13" s="1"/>
  <c r="G683" i="13" s="1"/>
  <c r="C694" i="13"/>
  <c r="C696" i="13"/>
  <c r="C703" i="13"/>
  <c r="C712" i="13"/>
  <c r="F712" i="13" s="1"/>
  <c r="C474" i="13"/>
  <c r="C466" i="13"/>
  <c r="F466" i="13" s="1"/>
  <c r="G466" i="13" s="1"/>
  <c r="C491" i="13"/>
  <c r="C555" i="13"/>
  <c r="F555" i="13" s="1"/>
  <c r="G555" i="13" s="1"/>
  <c r="C620" i="13"/>
  <c r="C622" i="13"/>
  <c r="F622" i="13" s="1"/>
  <c r="G622" i="13" s="1"/>
  <c r="C409" i="13"/>
  <c r="C456" i="13"/>
  <c r="C681" i="13"/>
  <c r="C435" i="13"/>
  <c r="F435" i="13" s="1"/>
  <c r="C607" i="13"/>
  <c r="C583" i="13"/>
  <c r="F583" i="13" s="1"/>
  <c r="C618" i="13"/>
  <c r="C645" i="13"/>
  <c r="C667" i="13"/>
  <c r="C686" i="13"/>
  <c r="C705" i="13"/>
  <c r="C459" i="13"/>
  <c r="F459" i="13" s="1"/>
  <c r="G459" i="13" s="1"/>
  <c r="C526" i="13"/>
  <c r="C616" i="13"/>
  <c r="F616" i="13" s="1"/>
  <c r="C56" i="13"/>
  <c r="C76" i="13"/>
  <c r="F76" i="13" s="1"/>
  <c r="G76" i="13" s="1"/>
  <c r="C175" i="13"/>
  <c r="C508" i="13"/>
  <c r="C11" i="13"/>
  <c r="C206" i="13"/>
  <c r="F206" i="13" s="1"/>
  <c r="C98" i="13"/>
  <c r="C301" i="13"/>
  <c r="C549" i="13"/>
  <c r="C423" i="13"/>
  <c r="F423" i="13" s="1"/>
  <c r="G423" i="13" s="1"/>
  <c r="C427" i="13"/>
  <c r="C281" i="13"/>
  <c r="F281" i="13" s="1"/>
  <c r="C78" i="13"/>
  <c r="C588" i="13"/>
  <c r="C598" i="13"/>
  <c r="C504" i="13"/>
  <c r="F504" i="13" s="1"/>
  <c r="G504" i="13" s="1"/>
  <c r="C452" i="13"/>
  <c r="C230" i="13"/>
  <c r="F230" i="13" s="1"/>
  <c r="G230" i="13" s="1"/>
  <c r="C256" i="13"/>
  <c r="C288" i="13"/>
  <c r="F288" i="13" s="1"/>
  <c r="C358" i="13"/>
  <c r="C319" i="13"/>
  <c r="F319" i="13" s="1"/>
  <c r="G319" i="13" s="1"/>
  <c r="C391" i="13"/>
  <c r="C187" i="13"/>
  <c r="F187" i="13" s="1"/>
  <c r="C161" i="13"/>
  <c r="C58" i="13"/>
  <c r="F58" i="13" s="1"/>
  <c r="G58" i="13" s="1"/>
  <c r="C124" i="13"/>
  <c r="C53" i="13"/>
  <c r="F53" i="13" s="1"/>
  <c r="G53" i="13" s="1"/>
  <c r="C207" i="13"/>
  <c r="C233" i="13"/>
  <c r="F233" i="13" s="1"/>
  <c r="C268" i="13"/>
  <c r="C336" i="13"/>
  <c r="F336" i="13" s="1"/>
  <c r="G336" i="13" s="1"/>
  <c r="C286" i="13"/>
  <c r="C357" i="13"/>
  <c r="F357" i="13" s="1"/>
  <c r="C406" i="13"/>
  <c r="C168" i="13"/>
  <c r="F168" i="13" s="1"/>
  <c r="C46" i="13"/>
  <c r="C265" i="13"/>
  <c r="F265" i="13" s="1"/>
  <c r="G265" i="13" s="1"/>
  <c r="C198" i="13"/>
  <c r="C34" i="13"/>
  <c r="C651" i="13"/>
  <c r="C136" i="13"/>
  <c r="C179" i="13"/>
  <c r="C321" i="13"/>
  <c r="F321" i="13" s="1"/>
  <c r="G321" i="13" s="1"/>
  <c r="C185" i="13"/>
  <c r="C9" i="13"/>
  <c r="F9" i="13" s="1"/>
  <c r="G9" i="13" s="1"/>
  <c r="C266" i="13"/>
  <c r="C698" i="13"/>
  <c r="F698" i="13" s="1"/>
  <c r="C380" i="13"/>
  <c r="C259" i="13"/>
  <c r="F259" i="13" s="1"/>
  <c r="G259" i="13" s="1"/>
  <c r="C55" i="13"/>
  <c r="C219" i="13"/>
  <c r="F219" i="13" s="1"/>
  <c r="G219" i="13" s="1"/>
  <c r="C353" i="13"/>
  <c r="C39" i="13"/>
  <c r="C201" i="13"/>
  <c r="C332" i="13"/>
  <c r="F332" i="13" s="1"/>
  <c r="G332" i="13" s="1"/>
  <c r="C59" i="13"/>
  <c r="C701" i="13"/>
  <c r="F701" i="13" s="1"/>
  <c r="C640" i="13"/>
  <c r="C313" i="13"/>
  <c r="F313" i="13" s="1"/>
  <c r="C83" i="13"/>
  <c r="C228" i="13"/>
  <c r="F228" i="13" s="1"/>
  <c r="G228" i="13" s="1"/>
  <c r="C199" i="13"/>
  <c r="C146" i="13"/>
  <c r="F146" i="13" s="1"/>
  <c r="C291" i="13"/>
  <c r="C465" i="13"/>
  <c r="C14" i="13"/>
  <c r="C67" i="13"/>
  <c r="F67" i="13" s="1"/>
  <c r="C64" i="13"/>
  <c r="C142" i="13"/>
  <c r="F142" i="13" s="1"/>
  <c r="G142" i="13" s="1"/>
  <c r="C200" i="13"/>
  <c r="C162" i="13"/>
  <c r="F162" i="13" s="1"/>
  <c r="C402" i="13"/>
  <c r="C377" i="13"/>
  <c r="C390" i="13"/>
  <c r="C349" i="13"/>
  <c r="F349" i="13" s="1"/>
  <c r="C317" i="13"/>
  <c r="C392" i="13"/>
  <c r="F392" i="13" s="1"/>
  <c r="C376" i="13"/>
  <c r="C360" i="13"/>
  <c r="F360" i="13" s="1"/>
  <c r="C289" i="13"/>
  <c r="C225" i="13"/>
  <c r="F225" i="13" s="1"/>
  <c r="C231" i="13"/>
  <c r="C88" i="13"/>
  <c r="F88" i="13" s="1"/>
  <c r="C86" i="13"/>
  <c r="C41" i="13"/>
  <c r="F41" i="13" s="1"/>
  <c r="G41" i="13" s="1"/>
  <c r="C192" i="13"/>
  <c r="C171" i="13"/>
  <c r="F171" i="13" s="1"/>
  <c r="G171" i="13" s="1"/>
  <c r="C203" i="13"/>
  <c r="C403" i="13"/>
  <c r="F403" i="13" s="1"/>
  <c r="G403" i="13" s="1"/>
  <c r="C400" i="13"/>
  <c r="C318" i="13"/>
  <c r="F318" i="13" s="1"/>
  <c r="C302" i="13"/>
  <c r="C275" i="13"/>
  <c r="F275" i="13" s="1"/>
  <c r="C242" i="13"/>
  <c r="C279" i="13"/>
  <c r="F279" i="13" s="1"/>
  <c r="C244" i="13"/>
  <c r="C208" i="13"/>
  <c r="F208" i="13" s="1"/>
  <c r="G208" i="13" s="1"/>
  <c r="C334" i="13"/>
  <c r="C22" i="13"/>
  <c r="F22" i="13" s="1"/>
  <c r="C182" i="13"/>
  <c r="C512" i="13"/>
  <c r="F512" i="13" s="1"/>
  <c r="G512" i="13" s="1"/>
  <c r="C129" i="13"/>
  <c r="C426" i="13"/>
  <c r="F426" i="13" s="1"/>
  <c r="C582" i="13"/>
  <c r="C467" i="13"/>
  <c r="F467" i="13" s="1"/>
  <c r="G467" i="13" s="1"/>
  <c r="C49" i="13"/>
  <c r="C224" i="13"/>
  <c r="F224" i="13" s="1"/>
  <c r="G224" i="13" s="1"/>
  <c r="C123" i="13"/>
  <c r="C365" i="13"/>
  <c r="F365" i="13" s="1"/>
  <c r="G365" i="13" s="1"/>
  <c r="C556" i="13"/>
  <c r="C408" i="13"/>
  <c r="F408" i="13" s="1"/>
  <c r="C449" i="13"/>
  <c r="C558" i="13"/>
  <c r="F558" i="13" s="1"/>
  <c r="G558" i="13" s="1"/>
  <c r="C578" i="13"/>
  <c r="C530" i="13"/>
  <c r="F530" i="13" s="1"/>
  <c r="G530" i="13" s="1"/>
  <c r="C557" i="13"/>
  <c r="C591" i="13"/>
  <c r="F591" i="13" s="1"/>
  <c r="C633" i="13"/>
  <c r="C641" i="13"/>
  <c r="C647" i="13"/>
  <c r="C669" i="13"/>
  <c r="F669" i="13" s="1"/>
  <c r="C679" i="13"/>
  <c r="C722" i="13"/>
  <c r="F722" i="13" s="1"/>
  <c r="C483" i="13"/>
  <c r="C542" i="13"/>
  <c r="F542" i="13" s="1"/>
  <c r="G542" i="13" s="1"/>
  <c r="C567" i="13"/>
  <c r="C511" i="13"/>
  <c r="F511" i="13" s="1"/>
  <c r="G511" i="13" s="1"/>
  <c r="C631" i="13"/>
  <c r="C675" i="13"/>
  <c r="F675" i="13" s="1"/>
  <c r="G675" i="13" s="1"/>
  <c r="C720" i="13"/>
  <c r="C536" i="13"/>
  <c r="F536" i="13" s="1"/>
  <c r="G536" i="13" s="1"/>
  <c r="C312" i="13"/>
  <c r="C253" i="13"/>
  <c r="F253" i="13" s="1"/>
  <c r="C290" i="13"/>
  <c r="C118" i="13"/>
  <c r="F118" i="13" s="1"/>
  <c r="G118" i="13" s="1"/>
  <c r="C418" i="13"/>
  <c r="C506" i="13"/>
  <c r="F506" i="13" s="1"/>
  <c r="G506" i="13" s="1"/>
  <c r="C505" i="13"/>
  <c r="C492" i="13"/>
  <c r="F492" i="13" s="1"/>
  <c r="G492" i="13" s="1"/>
  <c r="C490" i="13"/>
  <c r="C482" i="13"/>
  <c r="C569" i="13"/>
  <c r="C565" i="13"/>
  <c r="F565" i="13" s="1"/>
  <c r="G565" i="13" s="1"/>
  <c r="C554" i="13"/>
  <c r="C523" i="13"/>
  <c r="F523" i="13" s="1"/>
  <c r="G523" i="13" s="1"/>
  <c r="C609" i="13"/>
  <c r="C419" i="13"/>
  <c r="F419" i="13" s="1"/>
  <c r="G419" i="13" s="1"/>
  <c r="C515" i="13"/>
  <c r="C430" i="13"/>
  <c r="F430" i="13" s="1"/>
  <c r="G430" i="13" s="1"/>
  <c r="C513" i="13"/>
  <c r="C486" i="13"/>
  <c r="F486" i="13" s="1"/>
  <c r="C579" i="13"/>
  <c r="C587" i="13"/>
  <c r="F587" i="13" s="1"/>
  <c r="G587" i="13" s="1"/>
  <c r="C617" i="13"/>
  <c r="C626" i="13"/>
  <c r="F626" i="13" s="1"/>
  <c r="G626" i="13" s="1"/>
  <c r="C628" i="13"/>
  <c r="C644" i="13"/>
  <c r="F644" i="13" s="1"/>
  <c r="C646" i="13"/>
  <c r="C655" i="13"/>
  <c r="F655" i="13" s="1"/>
  <c r="C682" i="13"/>
  <c r="C680" i="13"/>
  <c r="F680" i="13" s="1"/>
  <c r="G680" i="13" s="1"/>
  <c r="C695" i="13"/>
  <c r="C715" i="13"/>
  <c r="F715" i="13" s="1"/>
  <c r="C717" i="13"/>
  <c r="C239" i="13"/>
  <c r="F239" i="13" s="1"/>
  <c r="C559" i="13"/>
  <c r="C475" i="13"/>
  <c r="F475" i="13" s="1"/>
  <c r="G475" i="13" s="1"/>
  <c r="C216" i="13"/>
  <c r="C326" i="13"/>
  <c r="F326" i="13" s="1"/>
  <c r="G326" i="13" s="1"/>
  <c r="C351" i="13"/>
  <c r="C160" i="13"/>
  <c r="F160" i="13" s="1"/>
  <c r="G160" i="13" s="1"/>
  <c r="C85" i="13"/>
  <c r="C247" i="13"/>
  <c r="F247" i="13" s="1"/>
  <c r="G247" i="13" s="1"/>
  <c r="C304" i="13"/>
  <c r="C325" i="13"/>
  <c r="F325" i="13" s="1"/>
  <c r="G325" i="13" s="1"/>
  <c r="C191" i="13"/>
  <c r="C91" i="13"/>
  <c r="F91" i="13" s="1"/>
  <c r="G91" i="13" s="1"/>
  <c r="C128" i="13"/>
  <c r="C12" i="13"/>
  <c r="F12" i="13" s="1"/>
  <c r="G12" i="13" s="1"/>
  <c r="C602" i="13"/>
  <c r="C564" i="13"/>
  <c r="F564" i="13" s="1"/>
  <c r="G564" i="13" s="1"/>
  <c r="C574" i="13"/>
  <c r="C468" i="13"/>
  <c r="F468" i="13" s="1"/>
  <c r="G468" i="13" s="1"/>
  <c r="C260" i="13"/>
  <c r="C346" i="13"/>
  <c r="F346" i="13" s="1"/>
  <c r="G346" i="13" s="1"/>
  <c r="C404" i="13"/>
  <c r="C147" i="13"/>
  <c r="F147" i="13" s="1"/>
  <c r="G147" i="13" s="1"/>
  <c r="C44" i="13"/>
  <c r="C18" i="13"/>
  <c r="F18" i="13" s="1"/>
  <c r="G18" i="13" s="1"/>
  <c r="C678" i="13"/>
  <c r="C514" i="13"/>
  <c r="F514" i="13" s="1"/>
  <c r="C611" i="13"/>
  <c r="C446" i="13"/>
  <c r="F446" i="13" s="1"/>
  <c r="C649" i="13"/>
  <c r="C415" i="13"/>
  <c r="F415" i="13" s="1"/>
  <c r="C597" i="13"/>
  <c r="C440" i="13"/>
  <c r="F440" i="13" s="1"/>
  <c r="G440" i="13" s="1"/>
  <c r="C639" i="13"/>
  <c r="C316" i="13"/>
  <c r="F316" i="13" s="1"/>
  <c r="G316" i="13" s="1"/>
  <c r="C327" i="13"/>
  <c r="C333" i="13"/>
  <c r="F333" i="13" s="1"/>
  <c r="C529" i="13"/>
  <c r="C401" i="13"/>
  <c r="C539" i="13"/>
  <c r="C172" i="13"/>
  <c r="F172" i="13" s="1"/>
  <c r="G172" i="13" s="1"/>
  <c r="C272" i="13"/>
  <c r="C89" i="13"/>
  <c r="F89" i="13" s="1"/>
  <c r="C723" i="13"/>
  <c r="C674" i="13"/>
  <c r="F674" i="13" s="1"/>
  <c r="G674" i="13" s="1"/>
  <c r="C642" i="13"/>
  <c r="C522" i="13"/>
  <c r="F522" i="13" s="1"/>
  <c r="G522" i="13" s="1"/>
  <c r="C434" i="13"/>
  <c r="C619" i="13"/>
  <c r="F619" i="13" s="1"/>
  <c r="C573" i="13"/>
  <c r="C507" i="13"/>
  <c r="F507" i="13" s="1"/>
  <c r="C410" i="13"/>
  <c r="C697" i="13"/>
  <c r="F697" i="13" s="1"/>
  <c r="C613" i="13"/>
  <c r="C413" i="13"/>
  <c r="F413" i="13" s="1"/>
  <c r="C501" i="13"/>
  <c r="C307" i="13"/>
  <c r="F307" i="13" s="1"/>
  <c r="C356" i="13"/>
  <c r="C517" i="13"/>
  <c r="F517" i="13" s="1"/>
  <c r="C592" i="13"/>
  <c r="C531" i="13"/>
  <c r="F531" i="13" s="1"/>
  <c r="G531" i="13" s="1"/>
  <c r="C461" i="13"/>
  <c r="C214" i="13"/>
  <c r="F214" i="13" s="1"/>
  <c r="G214" i="13" s="1"/>
  <c r="C232" i="13"/>
  <c r="C271" i="13"/>
  <c r="F271" i="13" s="1"/>
  <c r="G271" i="13" s="1"/>
  <c r="C342" i="13"/>
  <c r="C303" i="13"/>
  <c r="F303" i="13" s="1"/>
  <c r="G303" i="13" s="1"/>
  <c r="C367" i="13"/>
  <c r="C186" i="13"/>
  <c r="F186" i="13" s="1"/>
  <c r="G186" i="13" s="1"/>
  <c r="C193" i="13"/>
  <c r="C94" i="13"/>
  <c r="C154" i="13"/>
  <c r="C63" i="13"/>
  <c r="F63" i="13" s="1"/>
  <c r="G63" i="13" s="1"/>
  <c r="C109" i="13"/>
  <c r="C217" i="13"/>
  <c r="F217" i="13" s="1"/>
  <c r="G217" i="13" s="1"/>
  <c r="C257" i="13"/>
  <c r="C320" i="13"/>
  <c r="F320" i="13" s="1"/>
  <c r="G320" i="13" s="1"/>
  <c r="C383" i="13"/>
  <c r="C341" i="13"/>
  <c r="F341" i="13" s="1"/>
  <c r="G341" i="13" s="1"/>
  <c r="C394" i="13"/>
  <c r="C153" i="13"/>
  <c r="F153" i="13" s="1"/>
  <c r="G153" i="13" s="1"/>
  <c r="C143" i="13"/>
  <c r="C120" i="13"/>
  <c r="F120" i="13" s="1"/>
  <c r="G120" i="13" s="1"/>
  <c r="C126" i="13"/>
  <c r="C45" i="13"/>
  <c r="F45" i="13" s="1"/>
  <c r="G45" i="13" s="1"/>
  <c r="C7" i="13"/>
  <c r="C551" i="13"/>
  <c r="F551" i="13" s="1"/>
  <c r="G551" i="13" s="1"/>
  <c r="C568" i="13"/>
  <c r="C471" i="13"/>
  <c r="F471" i="13" s="1"/>
  <c r="G471" i="13" s="1"/>
  <c r="C220" i="13"/>
  <c r="C314" i="13"/>
  <c r="F314" i="13" s="1"/>
  <c r="G314" i="13" s="1"/>
  <c r="C363" i="13"/>
  <c r="C190" i="13"/>
  <c r="F190" i="13" s="1"/>
  <c r="C119" i="13"/>
  <c r="C35" i="13"/>
  <c r="F35" i="13" s="1"/>
  <c r="G35" i="13" s="1"/>
  <c r="C254" i="13"/>
  <c r="C372" i="13"/>
  <c r="C384" i="13"/>
  <c r="C156" i="13"/>
  <c r="F156" i="13" s="1"/>
  <c r="G156" i="13" s="1"/>
  <c r="C134" i="13"/>
  <c r="C103" i="13"/>
  <c r="F103" i="13" s="1"/>
  <c r="C234" i="13"/>
  <c r="C269" i="13"/>
  <c r="F269" i="13" s="1"/>
  <c r="G269" i="13" s="1"/>
  <c r="C298" i="13"/>
  <c r="C405" i="13"/>
  <c r="F405" i="13" s="1"/>
  <c r="C106" i="13"/>
  <c r="E447" i="13"/>
  <c r="H447" i="13" s="1"/>
  <c r="E446" i="13"/>
  <c r="E419" i="13"/>
  <c r="H419" i="13" s="1"/>
  <c r="E429" i="13"/>
  <c r="E437" i="13"/>
  <c r="H437" i="13" s="1"/>
  <c r="E411" i="13"/>
  <c r="H411" i="13" s="1"/>
  <c r="E52" i="13"/>
  <c r="H52" i="13" s="1"/>
  <c r="E96" i="13"/>
  <c r="E116" i="13"/>
  <c r="H116" i="13" s="1"/>
  <c r="E14" i="13"/>
  <c r="E26" i="13"/>
  <c r="H26" i="13" s="1"/>
  <c r="E302" i="13"/>
  <c r="E248" i="13"/>
  <c r="H248" i="13" s="1"/>
  <c r="E222" i="13"/>
  <c r="E125" i="13"/>
  <c r="H125" i="13" s="1"/>
  <c r="E663" i="13"/>
  <c r="E666" i="13"/>
  <c r="H666" i="13" s="1"/>
  <c r="E558" i="13"/>
  <c r="H558" i="13" s="1"/>
  <c r="E590" i="13"/>
  <c r="H590" i="13" s="1"/>
  <c r="E588" i="13"/>
  <c r="H588" i="13" s="1"/>
  <c r="E551" i="13"/>
  <c r="H551" i="13" s="1"/>
  <c r="E476" i="13"/>
  <c r="E471" i="13"/>
  <c r="H471" i="13" s="1"/>
  <c r="E500" i="13"/>
  <c r="H500" i="13" s="1"/>
  <c r="E483" i="13"/>
  <c r="H483" i="13" s="1"/>
  <c r="E507" i="13"/>
  <c r="H507" i="13" s="1"/>
  <c r="E615" i="13"/>
  <c r="E611" i="13"/>
  <c r="E597" i="13"/>
  <c r="H597" i="13" s="1"/>
  <c r="E583" i="13"/>
  <c r="E571" i="13"/>
  <c r="H571" i="13" s="1"/>
  <c r="E527" i="13"/>
  <c r="E541" i="13"/>
  <c r="H541" i="13" s="1"/>
  <c r="E557" i="13"/>
  <c r="E528" i="13"/>
  <c r="H528" i="13" s="1"/>
  <c r="E602" i="13"/>
  <c r="E473" i="13"/>
  <c r="H473" i="13" s="1"/>
  <c r="E481" i="13"/>
  <c r="H481" i="13" s="1"/>
  <c r="E506" i="13"/>
  <c r="H506" i="13" s="1"/>
  <c r="E458" i="13"/>
  <c r="H458" i="13" s="1"/>
  <c r="E453" i="13"/>
  <c r="H453" i="13" s="1"/>
  <c r="E444" i="13"/>
  <c r="E442" i="13"/>
  <c r="H442" i="13" s="1"/>
  <c r="E418" i="13"/>
  <c r="E428" i="13"/>
  <c r="H428" i="13" s="1"/>
  <c r="E478" i="13"/>
  <c r="E452" i="13"/>
  <c r="H452" i="13" s="1"/>
  <c r="E448" i="13"/>
  <c r="H448" i="13" s="1"/>
  <c r="E494" i="13"/>
  <c r="H494" i="13" s="1"/>
  <c r="E449" i="13"/>
  <c r="E19" i="13"/>
  <c r="H19" i="13" s="1"/>
  <c r="E80" i="13"/>
  <c r="E112" i="13"/>
  <c r="H112" i="13" s="1"/>
  <c r="E168" i="13"/>
  <c r="H168" i="13" s="1"/>
  <c r="E22" i="13"/>
  <c r="H22" i="13" s="1"/>
  <c r="E30" i="13"/>
  <c r="E38" i="13"/>
  <c r="H38" i="13" s="1"/>
  <c r="E58" i="13"/>
  <c r="E91" i="13"/>
  <c r="H91" i="13" s="1"/>
  <c r="E127" i="13"/>
  <c r="E155" i="13"/>
  <c r="H155" i="13" s="1"/>
  <c r="E187" i="13"/>
  <c r="E223" i="13"/>
  <c r="H223" i="13" s="1"/>
  <c r="E188" i="13"/>
  <c r="E247" i="13"/>
  <c r="H247" i="13" s="1"/>
  <c r="E271" i="13"/>
  <c r="E303" i="13"/>
  <c r="H303" i="13" s="1"/>
  <c r="E323" i="13"/>
  <c r="E69" i="13"/>
  <c r="H69" i="13" s="1"/>
  <c r="E74" i="13"/>
  <c r="H74" i="13" s="1"/>
  <c r="E138" i="13"/>
  <c r="H138" i="13" s="1"/>
  <c r="E198" i="13"/>
  <c r="E191" i="13"/>
  <c r="H191" i="13" s="1"/>
  <c r="E266" i="13"/>
  <c r="E294" i="13"/>
  <c r="H294" i="13" s="1"/>
  <c r="E338" i="13"/>
  <c r="E384" i="13"/>
  <c r="H384" i="13" s="1"/>
  <c r="E373" i="13"/>
  <c r="H373" i="13" s="1"/>
  <c r="E408" i="13"/>
  <c r="H408" i="13" s="1"/>
  <c r="E239" i="13"/>
  <c r="E241" i="13"/>
  <c r="H241" i="13" s="1"/>
  <c r="E238" i="13"/>
  <c r="E397" i="13"/>
  <c r="H397" i="13" s="1"/>
  <c r="E354" i="13"/>
  <c r="E27" i="13"/>
  <c r="H27" i="13" s="1"/>
  <c r="E211" i="13"/>
  <c r="E143" i="13"/>
  <c r="H143" i="13" s="1"/>
  <c r="E119" i="13"/>
  <c r="E698" i="13"/>
  <c r="H698" i="13" s="1"/>
  <c r="E667" i="13"/>
  <c r="E721" i="13"/>
  <c r="H721" i="13" s="1"/>
  <c r="E717" i="13"/>
  <c r="E713" i="13"/>
  <c r="H713" i="13" s="1"/>
  <c r="E709" i="13"/>
  <c r="E705" i="13"/>
  <c r="H705" i="13" s="1"/>
  <c r="E701" i="13"/>
  <c r="E695" i="13"/>
  <c r="H695" i="13" s="1"/>
  <c r="E691" i="13"/>
  <c r="E607" i="13"/>
  <c r="H607" i="13" s="1"/>
  <c r="E574" i="13"/>
  <c r="E572" i="13"/>
  <c r="H572" i="13" s="1"/>
  <c r="E595" i="13"/>
  <c r="E577" i="13"/>
  <c r="H577" i="13" s="1"/>
  <c r="E549" i="13"/>
  <c r="H549" i="13" s="1"/>
  <c r="E533" i="13"/>
  <c r="H533" i="13" s="1"/>
  <c r="E544" i="13"/>
  <c r="H544" i="13" s="1"/>
  <c r="E606" i="13"/>
  <c r="H606" i="13" s="1"/>
  <c r="E496" i="13"/>
  <c r="E464" i="13"/>
  <c r="H464" i="13" s="1"/>
  <c r="E589" i="13"/>
  <c r="H589" i="13" s="1"/>
  <c r="E575" i="13"/>
  <c r="H575" i="13" s="1"/>
  <c r="E559" i="13"/>
  <c r="E545" i="13"/>
  <c r="H545" i="13" s="1"/>
  <c r="E521" i="13"/>
  <c r="H521" i="13" s="1"/>
  <c r="E540" i="13"/>
  <c r="H540" i="13" s="1"/>
  <c r="E520" i="13"/>
  <c r="E550" i="13"/>
  <c r="H550" i="13" s="1"/>
  <c r="E414" i="13"/>
  <c r="E422" i="13"/>
  <c r="H422" i="13" s="1"/>
  <c r="E432" i="13"/>
  <c r="E436" i="13"/>
  <c r="H436" i="13" s="1"/>
  <c r="E434" i="13"/>
  <c r="E417" i="13"/>
  <c r="H417" i="13" s="1"/>
  <c r="E425" i="13"/>
  <c r="E439" i="13"/>
  <c r="H439" i="13" s="1"/>
  <c r="E410" i="13"/>
  <c r="H410" i="13" s="1"/>
  <c r="E48" i="13"/>
  <c r="H48" i="13" s="1"/>
  <c r="E84" i="13"/>
  <c r="H84" i="13" s="1"/>
  <c r="E164" i="13"/>
  <c r="H164" i="13" s="1"/>
  <c r="E46" i="13"/>
  <c r="H46" i="13" s="1"/>
  <c r="E79" i="13"/>
  <c r="H79" i="13" s="1"/>
  <c r="E111" i="13"/>
  <c r="H111" i="13" s="1"/>
  <c r="E139" i="13"/>
  <c r="H139" i="13" s="1"/>
  <c r="E159" i="13"/>
  <c r="H159" i="13" s="1"/>
  <c r="E203" i="13"/>
  <c r="H203" i="13" s="1"/>
  <c r="E227" i="13"/>
  <c r="H227" i="13" s="1"/>
  <c r="E235" i="13"/>
  <c r="H235" i="13" s="1"/>
  <c r="E192" i="13"/>
  <c r="E243" i="13"/>
  <c r="H243" i="13" s="1"/>
  <c r="E255" i="13"/>
  <c r="E275" i="13"/>
  <c r="H275" i="13" s="1"/>
  <c r="E291" i="13"/>
  <c r="E311" i="13"/>
  <c r="H311" i="13" s="1"/>
  <c r="E53" i="13"/>
  <c r="E35" i="13"/>
  <c r="H35" i="13" s="1"/>
  <c r="E130" i="13"/>
  <c r="H130" i="13" s="1"/>
  <c r="E186" i="13"/>
  <c r="H186" i="13" s="1"/>
  <c r="E175" i="13"/>
  <c r="E258" i="13"/>
  <c r="H258" i="13" s="1"/>
  <c r="E314" i="13"/>
  <c r="H314" i="13" s="1"/>
  <c r="E346" i="13"/>
  <c r="H346" i="13" s="1"/>
  <c r="E376" i="13"/>
  <c r="E7" i="13"/>
  <c r="H7" i="13" s="1"/>
  <c r="E381" i="13"/>
  <c r="H381" i="13" s="1"/>
  <c r="E8" i="13"/>
  <c r="H8" i="13" s="1"/>
  <c r="E49" i="13"/>
  <c r="E113" i="13"/>
  <c r="H113" i="13" s="1"/>
  <c r="E23" i="13"/>
  <c r="E43" i="13"/>
  <c r="H43" i="13" s="1"/>
  <c r="E76" i="13"/>
  <c r="E108" i="13"/>
  <c r="H108" i="13" s="1"/>
  <c r="E132" i="13"/>
  <c r="H132" i="13" s="1"/>
  <c r="E144" i="13"/>
  <c r="H144" i="13" s="1"/>
  <c r="E160" i="13"/>
  <c r="H160" i="13" s="1"/>
  <c r="E212" i="13"/>
  <c r="H212" i="13" s="1"/>
  <c r="E228" i="13"/>
  <c r="E173" i="13"/>
  <c r="H173" i="13" s="1"/>
  <c r="E205" i="13"/>
  <c r="H205" i="13" s="1"/>
  <c r="E260" i="13"/>
  <c r="H260" i="13" s="1"/>
  <c r="E276" i="13"/>
  <c r="H276" i="13" s="1"/>
  <c r="E292" i="13"/>
  <c r="H292" i="13" s="1"/>
  <c r="E308" i="13"/>
  <c r="E320" i="13"/>
  <c r="H320" i="13" s="1"/>
  <c r="E340" i="13"/>
  <c r="H340" i="13" s="1"/>
  <c r="E358" i="13"/>
  <c r="H358" i="13" s="1"/>
  <c r="E370" i="13"/>
  <c r="E386" i="13"/>
  <c r="H386" i="13" s="1"/>
  <c r="E402" i="13"/>
  <c r="H402" i="13" s="1"/>
  <c r="E359" i="13"/>
  <c r="H359" i="13" s="1"/>
  <c r="E375" i="13"/>
  <c r="H375" i="13" s="1"/>
  <c r="E391" i="13"/>
  <c r="H391" i="13" s="1"/>
  <c r="E403" i="13"/>
  <c r="E319" i="13"/>
  <c r="H319" i="13" s="1"/>
  <c r="E339" i="13"/>
  <c r="E85" i="13"/>
  <c r="H85" i="13" s="1"/>
  <c r="E57" i="13"/>
  <c r="E126" i="13"/>
  <c r="H126" i="13" s="1"/>
  <c r="E158" i="13"/>
  <c r="E179" i="13"/>
  <c r="H179" i="13" s="1"/>
  <c r="E262" i="13"/>
  <c r="E290" i="13"/>
  <c r="H290" i="13" s="1"/>
  <c r="E334" i="13"/>
  <c r="H334" i="13" s="1"/>
  <c r="E364" i="13"/>
  <c r="H364" i="13" s="1"/>
  <c r="E392" i="13"/>
  <c r="E361" i="13"/>
  <c r="H361" i="13" s="1"/>
  <c r="E401" i="13"/>
  <c r="H401" i="13" s="1"/>
  <c r="E65" i="13"/>
  <c r="H65" i="13" s="1"/>
  <c r="E55" i="13"/>
  <c r="H55" i="13" s="1"/>
  <c r="E120" i="13"/>
  <c r="H120" i="13" s="1"/>
  <c r="E156" i="13"/>
  <c r="E224" i="13"/>
  <c r="H224" i="13" s="1"/>
  <c r="E209" i="13"/>
  <c r="E272" i="13"/>
  <c r="H272" i="13" s="1"/>
  <c r="E304" i="13"/>
  <c r="E336" i="13"/>
  <c r="H336" i="13" s="1"/>
  <c r="E382" i="13"/>
  <c r="E355" i="13"/>
  <c r="H355" i="13" s="1"/>
  <c r="E387" i="13"/>
  <c r="H387" i="13" s="1"/>
  <c r="E34" i="13"/>
  <c r="H34" i="13" s="1"/>
  <c r="E75" i="13"/>
  <c r="H75" i="13" s="1"/>
  <c r="E147" i="13"/>
  <c r="H147" i="13" s="1"/>
  <c r="E215" i="13"/>
  <c r="E204" i="13"/>
  <c r="H204" i="13" s="1"/>
  <c r="E287" i="13"/>
  <c r="H287" i="13" s="1"/>
  <c r="E347" i="13"/>
  <c r="H347" i="13" s="1"/>
  <c r="E122" i="13"/>
  <c r="H122" i="13" s="1"/>
  <c r="E230" i="13"/>
  <c r="H230" i="13" s="1"/>
  <c r="E278" i="13"/>
  <c r="C657" i="13"/>
  <c r="F657" i="13" s="1"/>
  <c r="C593" i="13"/>
  <c r="C673" i="13"/>
  <c r="F673" i="13" s="1"/>
  <c r="G673" i="13" s="1"/>
  <c r="C707" i="13"/>
  <c r="C716" i="13"/>
  <c r="F716" i="13" s="1"/>
  <c r="C518" i="13"/>
  <c r="C421" i="13"/>
  <c r="F421" i="13" s="1"/>
  <c r="G421" i="13" s="1"/>
  <c r="C540" i="13"/>
  <c r="C548" i="13"/>
  <c r="F548" i="13" s="1"/>
  <c r="G548" i="13" s="1"/>
  <c r="C610" i="13"/>
  <c r="C654" i="13"/>
  <c r="F654" i="13" s="1"/>
  <c r="C689" i="13"/>
  <c r="C487" i="13"/>
  <c r="F487" i="13" s="1"/>
  <c r="G487" i="13" s="1"/>
  <c r="C417" i="13"/>
  <c r="C237" i="13"/>
  <c r="F237" i="13" s="1"/>
  <c r="C77" i="13"/>
  <c r="C596" i="13"/>
  <c r="F596" i="13" s="1"/>
  <c r="C215" i="13"/>
  <c r="C485" i="13"/>
  <c r="F485" i="13" s="1"/>
  <c r="G485" i="13" s="1"/>
  <c r="C433" i="13"/>
  <c r="C414" i="13"/>
  <c r="F414" i="13" s="1"/>
  <c r="G414" i="13" s="1"/>
  <c r="C503" i="13"/>
  <c r="C599" i="13"/>
  <c r="C595" i="13"/>
  <c r="C537" i="13"/>
  <c r="F537" i="13" s="1"/>
  <c r="G537" i="13" s="1"/>
  <c r="C581" i="13"/>
  <c r="C411" i="13"/>
  <c r="F411" i="13" s="1"/>
  <c r="C437" i="13"/>
  <c r="C454" i="13"/>
  <c r="F454" i="13" s="1"/>
  <c r="G454" i="13" s="1"/>
  <c r="C477" i="13"/>
  <c r="C493" i="13"/>
  <c r="F493" i="13" s="1"/>
  <c r="G493" i="13" s="1"/>
  <c r="C441" i="13"/>
  <c r="C444" i="13"/>
  <c r="F444" i="13" s="1"/>
  <c r="G444" i="13" s="1"/>
  <c r="C571" i="13"/>
  <c r="C488" i="13"/>
  <c r="F488" i="13" s="1"/>
  <c r="G488" i="13" s="1"/>
  <c r="C510" i="13"/>
  <c r="C608" i="13"/>
  <c r="F608" i="13" s="1"/>
  <c r="C632" i="13"/>
  <c r="C634" i="13"/>
  <c r="F634" i="13" s="1"/>
  <c r="C650" i="13"/>
  <c r="C668" i="13"/>
  <c r="F668" i="13" s="1"/>
  <c r="C672" i="13"/>
  <c r="C670" i="13"/>
  <c r="F670" i="13" s="1"/>
  <c r="C702" i="13"/>
  <c r="C708" i="13"/>
  <c r="F708" i="13" s="1"/>
  <c r="C711" i="13"/>
  <c r="C458" i="13"/>
  <c r="F458" i="13" s="1"/>
  <c r="C425" i="13"/>
  <c r="C169" i="13"/>
  <c r="F169" i="13" s="1"/>
  <c r="C516" i="13"/>
  <c r="C547" i="13"/>
  <c r="F547" i="13" s="1"/>
  <c r="G547" i="13" s="1"/>
  <c r="C374" i="13"/>
  <c r="C263" i="13"/>
  <c r="F263" i="13" s="1"/>
  <c r="C277" i="13"/>
  <c r="C204" i="13"/>
  <c r="F204" i="13" s="1"/>
  <c r="G204" i="13" s="1"/>
  <c r="C121" i="13"/>
  <c r="C60" i="13"/>
  <c r="F60" i="13" s="1"/>
  <c r="G60" i="13" s="1"/>
  <c r="C32" i="13"/>
  <c r="C297" i="13"/>
  <c r="F297" i="13" s="1"/>
  <c r="G297" i="13" s="1"/>
  <c r="C368" i="13"/>
  <c r="C397" i="13"/>
  <c r="F397" i="13" s="1"/>
  <c r="C135" i="13"/>
  <c r="C13" i="13"/>
  <c r="F13" i="13" s="1"/>
  <c r="C15" i="13"/>
  <c r="C51" i="13"/>
  <c r="F51" i="13" s="1"/>
  <c r="G51" i="13" s="1"/>
  <c r="C107" i="13"/>
  <c r="C606" i="13"/>
  <c r="F606" i="13" s="1"/>
  <c r="C520" i="13"/>
  <c r="C535" i="13"/>
  <c r="F535" i="13" s="1"/>
  <c r="G535" i="13" s="1"/>
  <c r="C226" i="13"/>
  <c r="C273" i="13"/>
  <c r="F273" i="13" s="1"/>
  <c r="C331" i="13"/>
  <c r="C163" i="13"/>
  <c r="C29" i="13"/>
  <c r="C40" i="13"/>
  <c r="F40" i="13" s="1"/>
  <c r="C719" i="13"/>
  <c r="C636" i="13"/>
  <c r="F636" i="13" s="1"/>
  <c r="C420" i="13"/>
  <c r="C586" i="13"/>
  <c r="F586" i="13" s="1"/>
  <c r="G586" i="13" s="1"/>
  <c r="C428" i="13"/>
  <c r="C600" i="13"/>
  <c r="F600" i="13" s="1"/>
  <c r="G600" i="13" s="1"/>
  <c r="C665" i="13"/>
  <c r="C585" i="13"/>
  <c r="F585" i="13" s="1"/>
  <c r="G585" i="13" s="1"/>
  <c r="C714" i="13"/>
  <c r="C497" i="13"/>
  <c r="F497" i="13" s="1"/>
  <c r="G497" i="13" s="1"/>
  <c r="C572" i="13"/>
  <c r="C209" i="13"/>
  <c r="F209" i="13" s="1"/>
  <c r="C87" i="13"/>
  <c r="C104" i="13"/>
  <c r="F104" i="13" s="1"/>
  <c r="C447" i="13"/>
  <c r="C267" i="13"/>
  <c r="F267" i="13" s="1"/>
  <c r="G267" i="13" s="1"/>
  <c r="C17" i="13"/>
  <c r="C180" i="13"/>
  <c r="F180" i="13" s="1"/>
  <c r="C561" i="13"/>
  <c r="C706" i="13"/>
  <c r="F706" i="13" s="1"/>
  <c r="C659" i="13"/>
  <c r="C624" i="13"/>
  <c r="F624" i="13" s="1"/>
  <c r="C563" i="13"/>
  <c r="C457" i="13"/>
  <c r="F457" i="13" s="1"/>
  <c r="C589" i="13"/>
  <c r="C476" i="13"/>
  <c r="F476" i="13" s="1"/>
  <c r="G476" i="13" s="1"/>
  <c r="C436" i="13"/>
  <c r="C499" i="13"/>
  <c r="F499" i="13" s="1"/>
  <c r="G499" i="13" s="1"/>
  <c r="C653" i="13"/>
  <c r="C550" i="13"/>
  <c r="F550" i="13" s="1"/>
  <c r="G550" i="13" s="1"/>
  <c r="C562" i="13"/>
  <c r="C62" i="13"/>
  <c r="F62" i="13" s="1"/>
  <c r="C197" i="13"/>
  <c r="C235" i="13"/>
  <c r="F235" i="13" s="1"/>
  <c r="C594" i="13"/>
  <c r="C560" i="13"/>
  <c r="F560" i="13" s="1"/>
  <c r="G560" i="13" s="1"/>
  <c r="C566" i="13"/>
  <c r="C472" i="13"/>
  <c r="F472" i="13" s="1"/>
  <c r="G472" i="13" s="1"/>
  <c r="C455" i="13"/>
  <c r="C245" i="13"/>
  <c r="F245" i="13" s="1"/>
  <c r="C287" i="13"/>
  <c r="C310" i="13"/>
  <c r="F310" i="13" s="1"/>
  <c r="C378" i="13"/>
  <c r="C335" i="13"/>
  <c r="F335" i="13" s="1"/>
  <c r="G335" i="13" s="1"/>
  <c r="C381" i="13"/>
  <c r="C149" i="13"/>
  <c r="F149" i="13" s="1"/>
  <c r="C157" i="13"/>
  <c r="C95" i="13"/>
  <c r="F95" i="13" s="1"/>
  <c r="C140" i="13"/>
  <c r="C20" i="13"/>
  <c r="F20" i="13" s="1"/>
  <c r="C223" i="13"/>
  <c r="C258" i="13"/>
  <c r="F258" i="13" s="1"/>
  <c r="G258" i="13" s="1"/>
  <c r="C276" i="13"/>
  <c r="C352" i="13"/>
  <c r="F352" i="13" s="1"/>
  <c r="C309" i="13"/>
  <c r="C373" i="13"/>
  <c r="F373" i="13" s="1"/>
  <c r="G373" i="13" s="1"/>
  <c r="C194" i="13"/>
  <c r="C181" i="13"/>
  <c r="F181" i="13" s="1"/>
  <c r="C54" i="13"/>
  <c r="C68" i="13"/>
  <c r="F68" i="13" s="1"/>
  <c r="C37" i="13"/>
  <c r="C26" i="13"/>
  <c r="F26" i="13" s="1"/>
  <c r="C524" i="13"/>
  <c r="C546" i="13"/>
  <c r="F546" i="13" s="1"/>
  <c r="G546" i="13" s="1"/>
  <c r="C538" i="13"/>
  <c r="C473" i="13"/>
  <c r="F473" i="13" s="1"/>
  <c r="G473" i="13" s="1"/>
  <c r="C250" i="13"/>
  <c r="C382" i="13"/>
  <c r="F382" i="13" s="1"/>
  <c r="G382" i="13" s="1"/>
  <c r="C188" i="13"/>
  <c r="C113" i="13"/>
  <c r="F113" i="13" s="1"/>
  <c r="C148" i="13"/>
  <c r="C205" i="13"/>
  <c r="F205" i="13" s="1"/>
  <c r="G205" i="13" s="1"/>
  <c r="C284" i="13"/>
  <c r="C337" i="13"/>
  <c r="F337" i="13" s="1"/>
  <c r="C167" i="13"/>
  <c r="C96" i="13"/>
  <c r="F96" i="13" s="1"/>
  <c r="C43" i="13"/>
  <c r="C443" i="13"/>
  <c r="F443" i="13" s="1"/>
  <c r="G443" i="13" s="1"/>
  <c r="C252" i="13"/>
  <c r="C338" i="13"/>
  <c r="F338" i="13" s="1"/>
  <c r="G338" i="13" s="1"/>
  <c r="C355" i="13"/>
  <c r="C133" i="13"/>
  <c r="F133" i="13" s="1"/>
  <c r="G133" i="13" s="1"/>
  <c r="C704" i="13"/>
  <c r="C621" i="13"/>
  <c r="F621" i="13" s="1"/>
  <c r="C450" i="13"/>
  <c r="C484" i="13"/>
  <c r="F484" i="13" s="1"/>
  <c r="C479" i="13"/>
  <c r="C685" i="13"/>
  <c r="F685" i="13" s="1"/>
  <c r="G685" i="13" s="1"/>
  <c r="C541" i="13"/>
  <c r="C108" i="13"/>
  <c r="E245" i="13"/>
  <c r="H245" i="13" s="1"/>
  <c r="E269" i="13"/>
  <c r="H269" i="13" s="1"/>
  <c r="E289" i="13"/>
  <c r="E309" i="13"/>
  <c r="H309" i="13" s="1"/>
  <c r="E329" i="13"/>
  <c r="E345" i="13"/>
  <c r="H345" i="13" s="1"/>
  <c r="E47" i="13"/>
  <c r="H47" i="13" s="1"/>
  <c r="E71" i="13"/>
  <c r="H71" i="13" s="1"/>
  <c r="E103" i="13"/>
  <c r="H103" i="13" s="1"/>
  <c r="E183" i="13"/>
  <c r="H183" i="13" s="1"/>
  <c r="E33" i="13"/>
  <c r="H33" i="13" s="1"/>
  <c r="E480" i="13"/>
  <c r="H480" i="13" s="1"/>
  <c r="E493" i="13"/>
  <c r="H493" i="13" s="1"/>
  <c r="E510" i="13"/>
  <c r="H510" i="13" s="1"/>
  <c r="C481" i="13"/>
  <c r="C630" i="13"/>
  <c r="F630" i="13" s="1"/>
  <c r="C605" i="13"/>
  <c r="C495" i="13"/>
  <c r="F495" i="13" s="1"/>
  <c r="G495" i="13" s="1"/>
  <c r="C660" i="13"/>
  <c r="C480" i="13"/>
  <c r="F480" i="13" s="1"/>
  <c r="G480" i="13" s="1"/>
  <c r="C251" i="13"/>
  <c r="C324" i="13"/>
  <c r="F324" i="13" s="1"/>
  <c r="G324" i="13" s="1"/>
  <c r="C369" i="13"/>
  <c r="C189" i="13"/>
  <c r="F189" i="13" s="1"/>
  <c r="G189" i="13" s="1"/>
  <c r="C25" i="13"/>
  <c r="C81" i="13"/>
  <c r="F81" i="13" s="1"/>
  <c r="G81" i="13" s="1"/>
  <c r="C210" i="13"/>
  <c r="C299" i="13"/>
  <c r="F299" i="13" s="1"/>
  <c r="C370" i="13"/>
  <c r="C396" i="13"/>
  <c r="F396" i="13" s="1"/>
  <c r="C127" i="13"/>
  <c r="C721" i="13"/>
  <c r="F721" i="13" s="1"/>
  <c r="C638" i="13"/>
  <c r="C438" i="13"/>
  <c r="F438" i="13" s="1"/>
  <c r="C570" i="13"/>
  <c r="C612" i="13"/>
  <c r="F612" i="13" s="1"/>
  <c r="C671" i="13"/>
  <c r="C614" i="13"/>
  <c r="F614" i="13" s="1"/>
  <c r="C21" i="13"/>
  <c r="E454" i="13"/>
  <c r="H454" i="13" s="1"/>
  <c r="C431" i="13"/>
  <c r="C255" i="13"/>
  <c r="F255" i="13" s="1"/>
  <c r="C684" i="13"/>
  <c r="C577" i="13"/>
  <c r="F577" i="13" s="1"/>
  <c r="G577" i="13" s="1"/>
  <c r="C527" i="13"/>
  <c r="C677" i="13"/>
  <c r="F677" i="13" s="1"/>
  <c r="G677" i="13" s="1"/>
  <c r="C575" i="13"/>
  <c r="E353" i="13"/>
  <c r="H353" i="13" s="1"/>
  <c r="E307" i="13"/>
  <c r="E672" i="13"/>
  <c r="H672" i="13" s="1"/>
  <c r="E669" i="13"/>
  <c r="E711" i="13"/>
  <c r="H711" i="13" s="1"/>
  <c r="E693" i="13"/>
  <c r="E656" i="13"/>
  <c r="H656" i="13" s="1"/>
  <c r="E639" i="13"/>
  <c r="E603" i="13"/>
  <c r="H603" i="13" s="1"/>
  <c r="E519" i="13"/>
  <c r="H519" i="13" s="1"/>
  <c r="E570" i="13"/>
  <c r="H570" i="13" s="1"/>
  <c r="E488" i="13"/>
  <c r="H488" i="13" s="1"/>
  <c r="E102" i="13"/>
  <c r="H102" i="13" s="1"/>
  <c r="E77" i="13"/>
  <c r="H77" i="13" s="1"/>
  <c r="E201" i="13"/>
  <c r="H201" i="13" s="1"/>
  <c r="E273" i="13"/>
  <c r="E295" i="13"/>
  <c r="H295" i="13" s="1"/>
  <c r="E310" i="13"/>
  <c r="E680" i="13"/>
  <c r="H680" i="13" s="1"/>
  <c r="E719" i="13"/>
  <c r="E703" i="13"/>
  <c r="H703" i="13" s="1"/>
  <c r="E621" i="13"/>
  <c r="E648" i="13"/>
  <c r="H648" i="13" s="1"/>
  <c r="E631" i="13"/>
  <c r="E569" i="13"/>
  <c r="H569" i="13" s="1"/>
  <c r="E522" i="13"/>
  <c r="H522" i="13" s="1"/>
  <c r="E543" i="13"/>
  <c r="H543" i="13" s="1"/>
  <c r="E21" i="13"/>
  <c r="H21" i="13" s="1"/>
  <c r="E24" i="13"/>
  <c r="H24" i="13" s="1"/>
  <c r="E141" i="13"/>
  <c r="H141" i="13" s="1"/>
  <c r="E194" i="13"/>
  <c r="H194" i="13" s="1"/>
  <c r="E257" i="13"/>
  <c r="E301" i="13"/>
  <c r="H301" i="13" s="1"/>
  <c r="E341" i="13"/>
  <c r="E83" i="13"/>
  <c r="H83" i="13" s="1"/>
  <c r="E25" i="13"/>
  <c r="H25" i="13" s="1"/>
  <c r="E501" i="13"/>
  <c r="H501" i="13" s="1"/>
  <c r="E421" i="13"/>
  <c r="H421" i="13" s="1"/>
  <c r="E64" i="13"/>
  <c r="H64" i="13" s="1"/>
  <c r="E180" i="13"/>
  <c r="H180" i="13" s="1"/>
  <c r="E95" i="13"/>
  <c r="H95" i="13" s="1"/>
  <c r="E151" i="13"/>
  <c r="E219" i="13"/>
  <c r="H219" i="13" s="1"/>
  <c r="E176" i="13"/>
  <c r="E251" i="13"/>
  <c r="H251" i="13" s="1"/>
  <c r="E279" i="13"/>
  <c r="E331" i="13"/>
  <c r="H331" i="13" s="1"/>
  <c r="E106" i="13"/>
  <c r="H106" i="13" s="1"/>
  <c r="E218" i="13"/>
  <c r="H218" i="13" s="1"/>
  <c r="E286" i="13"/>
  <c r="H286" i="13" s="1"/>
  <c r="E360" i="13"/>
  <c r="H360" i="13" s="1"/>
  <c r="E365" i="13"/>
  <c r="H365" i="13" s="1"/>
  <c r="E343" i="13"/>
  <c r="H343" i="13" s="1"/>
  <c r="E181" i="13"/>
  <c r="H181" i="13" s="1"/>
  <c r="E59" i="13"/>
  <c r="H59" i="13" s="1"/>
  <c r="E124" i="13"/>
  <c r="H124" i="13" s="1"/>
  <c r="E152" i="13"/>
  <c r="H152" i="13" s="1"/>
  <c r="E220" i="13"/>
  <c r="H220" i="13" s="1"/>
  <c r="E189" i="13"/>
  <c r="H189" i="13" s="1"/>
  <c r="E268" i="13"/>
  <c r="H268" i="13" s="1"/>
  <c r="E300" i="13"/>
  <c r="H300" i="13" s="1"/>
  <c r="E332" i="13"/>
  <c r="H332" i="13" s="1"/>
  <c r="E366" i="13"/>
  <c r="H366" i="13" s="1"/>
  <c r="E394" i="13"/>
  <c r="E367" i="13"/>
  <c r="H367" i="13" s="1"/>
  <c r="E395" i="13"/>
  <c r="E327" i="13"/>
  <c r="H327" i="13" s="1"/>
  <c r="E117" i="13"/>
  <c r="H117" i="13" s="1"/>
  <c r="E61" i="13"/>
  <c r="H61" i="13" s="1"/>
  <c r="E134" i="13"/>
  <c r="H134" i="13" s="1"/>
  <c r="E214" i="13"/>
  <c r="H214" i="13" s="1"/>
  <c r="E207" i="13"/>
  <c r="H207" i="13" s="1"/>
  <c r="E270" i="13"/>
  <c r="H270" i="13" s="1"/>
  <c r="E306" i="13"/>
  <c r="H306" i="13" s="1"/>
  <c r="E342" i="13"/>
  <c r="H342" i="13" s="1"/>
  <c r="E372" i="13"/>
  <c r="H372" i="13" s="1"/>
  <c r="E396" i="13"/>
  <c r="H396" i="13" s="1"/>
  <c r="E369" i="13"/>
  <c r="E405" i="13"/>
  <c r="H405" i="13" s="1"/>
  <c r="E97" i="13"/>
  <c r="H97" i="13" s="1"/>
  <c r="E72" i="13"/>
  <c r="H72" i="13" s="1"/>
  <c r="E128" i="13"/>
  <c r="E184" i="13"/>
  <c r="H184" i="13" s="1"/>
  <c r="E236" i="13"/>
  <c r="H236" i="13" s="1"/>
  <c r="E240" i="13"/>
  <c r="H240" i="13" s="1"/>
  <c r="E280" i="13"/>
  <c r="H280" i="13" s="1"/>
  <c r="E316" i="13"/>
  <c r="H316" i="13" s="1"/>
  <c r="E344" i="13"/>
  <c r="H344" i="13" s="1"/>
  <c r="E390" i="13"/>
  <c r="H390" i="13" s="1"/>
  <c r="E363" i="13"/>
  <c r="E399" i="13"/>
  <c r="H399" i="13" s="1"/>
  <c r="E321" i="13"/>
  <c r="E349" i="13"/>
  <c r="H349" i="13" s="1"/>
  <c r="E87" i="13"/>
  <c r="H87" i="13" s="1"/>
  <c r="E17" i="13"/>
  <c r="H17" i="13" s="1"/>
  <c r="E477" i="13"/>
  <c r="H477" i="13" s="1"/>
  <c r="E423" i="13"/>
  <c r="H423" i="13" s="1"/>
  <c r="E687" i="13"/>
  <c r="H687" i="13" s="1"/>
  <c r="E678" i="13"/>
  <c r="H678" i="13" s="1"/>
  <c r="E627" i="13"/>
  <c r="H627" i="13" s="1"/>
  <c r="E619" i="13"/>
  <c r="H619" i="13" s="1"/>
  <c r="E654" i="13"/>
  <c r="E646" i="13"/>
  <c r="H646" i="13" s="1"/>
  <c r="E637" i="13"/>
  <c r="E629" i="13"/>
  <c r="H629" i="13" s="1"/>
  <c r="E462" i="13"/>
  <c r="H462" i="13" s="1"/>
  <c r="E491" i="13"/>
  <c r="H491" i="13" s="1"/>
  <c r="E499" i="13"/>
  <c r="H499" i="13" s="1"/>
  <c r="E609" i="13"/>
  <c r="H609" i="13" s="1"/>
  <c r="E586" i="13"/>
  <c r="H586" i="13" s="1"/>
  <c r="E512" i="13"/>
  <c r="H512" i="13" s="1"/>
  <c r="E460" i="13"/>
  <c r="E451" i="13"/>
  <c r="H451" i="13" s="1"/>
  <c r="E409" i="13"/>
  <c r="H409" i="13" s="1"/>
  <c r="E86" i="13"/>
  <c r="H86" i="13" s="1"/>
  <c r="E16" i="13"/>
  <c r="H16" i="13" s="1"/>
  <c r="E56" i="13"/>
  <c r="H56" i="13" s="1"/>
  <c r="E133" i="13"/>
  <c r="H133" i="13" s="1"/>
  <c r="E161" i="13"/>
  <c r="H161" i="13" s="1"/>
  <c r="E178" i="13"/>
  <c r="E253" i="13"/>
  <c r="H253" i="13" s="1"/>
  <c r="E293" i="13"/>
  <c r="E333" i="13"/>
  <c r="H333" i="13" s="1"/>
  <c r="E67" i="13"/>
  <c r="H67" i="13" s="1"/>
  <c r="E171" i="13"/>
  <c r="H171" i="13" s="1"/>
  <c r="E468" i="13"/>
  <c r="H468" i="13" s="1"/>
  <c r="E469" i="13"/>
  <c r="H469" i="13" s="1"/>
  <c r="E502" i="13"/>
  <c r="H502" i="13" s="1"/>
  <c r="E427" i="13"/>
  <c r="H427" i="13" s="1"/>
  <c r="E6" i="13"/>
  <c r="E455" i="13"/>
  <c r="H455" i="13" s="1"/>
  <c r="E169" i="13"/>
  <c r="E94" i="13"/>
  <c r="H94" i="13" s="1"/>
  <c r="E142" i="13"/>
  <c r="H142" i="13" s="1"/>
  <c r="E226" i="13"/>
  <c r="H226" i="13" s="1"/>
  <c r="E246" i="13"/>
  <c r="H246" i="13" s="1"/>
  <c r="E274" i="13"/>
  <c r="H274" i="13" s="1"/>
  <c r="E318" i="13"/>
  <c r="H318" i="13" s="1"/>
  <c r="E352" i="13"/>
  <c r="H352" i="13" s="1"/>
  <c r="E380" i="13"/>
  <c r="H380" i="13" s="1"/>
  <c r="E404" i="13"/>
  <c r="H404" i="13" s="1"/>
  <c r="E377" i="13"/>
  <c r="H377" i="13" s="1"/>
  <c r="E335" i="13"/>
  <c r="H335" i="13" s="1"/>
  <c r="E165" i="13"/>
  <c r="H165" i="13" s="1"/>
  <c r="E88" i="13"/>
  <c r="H88" i="13" s="1"/>
  <c r="E136" i="13"/>
  <c r="H136" i="13" s="1"/>
  <c r="E200" i="13"/>
  <c r="H200" i="13" s="1"/>
  <c r="E177" i="13"/>
  <c r="H177" i="13" s="1"/>
  <c r="E256" i="13"/>
  <c r="H256" i="13" s="1"/>
  <c r="E288" i="13"/>
  <c r="H288" i="13" s="1"/>
  <c r="E324" i="13"/>
  <c r="H324" i="13" s="1"/>
  <c r="E362" i="13"/>
  <c r="H362" i="13" s="1"/>
  <c r="E398" i="13"/>
  <c r="H398" i="13" s="1"/>
  <c r="E371" i="13"/>
  <c r="H371" i="13" s="1"/>
  <c r="E10" i="13"/>
  <c r="H10" i="13" s="1"/>
  <c r="E42" i="13"/>
  <c r="E107" i="13"/>
  <c r="H107" i="13" s="1"/>
  <c r="E163" i="13"/>
  <c r="H163" i="13" s="1"/>
  <c r="E172" i="13"/>
  <c r="H172" i="13" s="1"/>
  <c r="E259" i="13"/>
  <c r="H259" i="13" s="1"/>
  <c r="E315" i="13"/>
  <c r="H315" i="13" s="1"/>
  <c r="E45" i="13"/>
  <c r="H45" i="13" s="1"/>
  <c r="E154" i="13"/>
  <c r="H154" i="13" s="1"/>
  <c r="E250" i="13"/>
  <c r="H250" i="13" s="1"/>
  <c r="E322" i="13"/>
  <c r="H322" i="13" s="1"/>
  <c r="C532" i="13"/>
  <c r="C7" i="15"/>
  <c r="G10" i="15" s="1"/>
  <c r="E485" i="13"/>
  <c r="H485" i="13" s="1"/>
  <c r="E37" i="13"/>
  <c r="H37" i="13" s="1"/>
  <c r="E18" i="13"/>
  <c r="H18" i="13" s="1"/>
  <c r="E265" i="13"/>
  <c r="H265" i="13" s="1"/>
  <c r="E217" i="13"/>
  <c r="H217" i="13" s="1"/>
  <c r="E93" i="13"/>
  <c r="H93" i="13" s="1"/>
  <c r="E118" i="13"/>
  <c r="E413" i="13"/>
  <c r="H413" i="13" s="1"/>
  <c r="E505" i="13"/>
  <c r="H505" i="13" s="1"/>
  <c r="E556" i="13"/>
  <c r="H556" i="13" s="1"/>
  <c r="E515" i="13"/>
  <c r="H515" i="13" s="1"/>
  <c r="E604" i="13"/>
  <c r="H604" i="13" s="1"/>
  <c r="E642" i="13"/>
  <c r="H642" i="13" s="1"/>
  <c r="E658" i="13"/>
  <c r="H658" i="13" s="1"/>
  <c r="E682" i="13"/>
  <c r="H682" i="13" s="1"/>
  <c r="E441" i="13"/>
  <c r="H441" i="13" s="1"/>
  <c r="E461" i="13"/>
  <c r="H461" i="13" s="1"/>
  <c r="E63" i="13"/>
  <c r="H63" i="13" s="1"/>
  <c r="E297" i="13"/>
  <c r="H297" i="13" s="1"/>
  <c r="E9" i="13"/>
  <c r="H9" i="13" s="1"/>
  <c r="E328" i="13"/>
  <c r="E264" i="13"/>
  <c r="H264" i="13" s="1"/>
  <c r="E216" i="13"/>
  <c r="H216" i="13" s="1"/>
  <c r="E104" i="13"/>
  <c r="H104" i="13" s="1"/>
  <c r="E12" i="13"/>
  <c r="H12" i="13" s="1"/>
  <c r="E348" i="13"/>
  <c r="H348" i="13" s="1"/>
  <c r="E356" i="13"/>
  <c r="E282" i="13"/>
  <c r="H282" i="13" s="1"/>
  <c r="E234" i="13"/>
  <c r="H234" i="13" s="1"/>
  <c r="E110" i="13"/>
  <c r="H110" i="13" s="1"/>
  <c r="E20" i="13"/>
  <c r="H20" i="13" s="1"/>
  <c r="E383" i="13"/>
  <c r="H383" i="13" s="1"/>
  <c r="E378" i="13"/>
  <c r="H378" i="13" s="1"/>
  <c r="E312" i="13"/>
  <c r="H312" i="13" s="1"/>
  <c r="E252" i="13"/>
  <c r="H252" i="13" s="1"/>
  <c r="E196" i="13"/>
  <c r="H196" i="13" s="1"/>
  <c r="E92" i="13"/>
  <c r="H92" i="13" s="1"/>
  <c r="E81" i="13"/>
  <c r="H81" i="13" s="1"/>
  <c r="E400" i="13"/>
  <c r="H400" i="13" s="1"/>
  <c r="E242" i="13"/>
  <c r="H242" i="13" s="1"/>
  <c r="E101" i="13"/>
  <c r="H101" i="13" s="1"/>
  <c r="E267" i="13"/>
  <c r="H267" i="13" s="1"/>
  <c r="E231" i="13"/>
  <c r="E135" i="13"/>
  <c r="H135" i="13" s="1"/>
  <c r="E100" i="13"/>
  <c r="H100" i="13" s="1"/>
  <c r="E438" i="13"/>
  <c r="H438" i="13" s="1"/>
  <c r="E115" i="13"/>
  <c r="H115" i="13" s="1"/>
  <c r="E325" i="13"/>
  <c r="H325" i="13" s="1"/>
  <c r="E249" i="13"/>
  <c r="H249" i="13" s="1"/>
  <c r="E153" i="13"/>
  <c r="H153" i="13" s="1"/>
  <c r="E40" i="13"/>
  <c r="E70" i="13"/>
  <c r="H70" i="13" s="1"/>
  <c r="E534" i="13"/>
  <c r="H534" i="13" s="1"/>
  <c r="E490" i="13"/>
  <c r="H490" i="13" s="1"/>
  <c r="E523" i="13"/>
  <c r="H523" i="13" s="1"/>
  <c r="E618" i="13"/>
  <c r="H618" i="13" s="1"/>
  <c r="E644" i="13"/>
  <c r="E660" i="13"/>
  <c r="H660" i="13" s="1"/>
  <c r="E697" i="13"/>
  <c r="E715" i="13"/>
  <c r="H715" i="13" s="1"/>
  <c r="E684" i="13"/>
  <c r="H684" i="13" s="1"/>
  <c r="E699" i="13"/>
  <c r="H699" i="13" s="1"/>
  <c r="E393" i="13"/>
  <c r="E368" i="13"/>
  <c r="H368" i="13" s="1"/>
  <c r="C643" i="13"/>
  <c r="C422" i="13"/>
  <c r="F422" i="13" s="1"/>
  <c r="G422" i="13" s="1"/>
  <c r="C713" i="13"/>
  <c r="C502" i="13"/>
  <c r="F502" i="13" s="1"/>
  <c r="G502" i="13" s="1"/>
  <c r="C652" i="13"/>
  <c r="C442" i="13"/>
  <c r="F442" i="13" s="1"/>
  <c r="G442" i="13" s="1"/>
  <c r="C544" i="13"/>
  <c r="F544" i="13" s="1"/>
  <c r="G544" i="13" s="1"/>
  <c r="C50" i="13"/>
  <c r="F50" i="13" s="1"/>
  <c r="G50" i="13" s="1"/>
  <c r="C323" i="13"/>
  <c r="C212" i="13"/>
  <c r="F212" i="13" s="1"/>
  <c r="G212" i="13" s="1"/>
  <c r="C97" i="13"/>
  <c r="F97" i="13" s="1"/>
  <c r="G97" i="13" s="1"/>
  <c r="C164" i="13"/>
  <c r="F164" i="13" s="1"/>
  <c r="G164" i="13" s="1"/>
  <c r="C261" i="13"/>
  <c r="F261" i="13" s="1"/>
  <c r="G261" i="13" s="1"/>
  <c r="C627" i="13"/>
  <c r="F627" i="13" s="1"/>
  <c r="C412" i="13"/>
  <c r="F412" i="13" s="1"/>
  <c r="G412" i="13" s="1"/>
  <c r="C692" i="13"/>
  <c r="F692" i="13" s="1"/>
  <c r="C545" i="13"/>
  <c r="F545" i="13" s="1"/>
  <c r="G545" i="13" s="1"/>
  <c r="C489" i="13"/>
  <c r="F489" i="13" s="1"/>
  <c r="G489" i="13" s="1"/>
  <c r="C709" i="13"/>
  <c r="H495" i="13"/>
  <c r="H474" i="13"/>
  <c r="H578" i="13"/>
  <c r="H465" i="13"/>
  <c r="H517" i="13"/>
  <c r="H445" i="13"/>
  <c r="H640" i="13"/>
  <c r="H573" i="13"/>
  <c r="H529" i="13"/>
  <c r="H444" i="13"/>
  <c r="H487" i="13"/>
  <c r="H511" i="13"/>
  <c r="H709" i="13"/>
  <c r="H323" i="13"/>
  <c r="H450" i="13"/>
  <c r="H389" i="13"/>
  <c r="H623" i="13"/>
  <c r="H486" i="13"/>
  <c r="H489" i="13"/>
  <c r="H476" i="13"/>
  <c r="H674" i="13"/>
  <c r="H554" i="13"/>
  <c r="H587" i="13"/>
  <c r="H432" i="13"/>
  <c r="H536" i="13"/>
  <c r="H470" i="13"/>
  <c r="H440" i="13"/>
  <c r="H566" i="13"/>
  <c r="H565" i="13"/>
  <c r="H576" i="13"/>
  <c r="H266" i="13"/>
  <c r="H140" i="13"/>
  <c r="H382" i="13"/>
  <c r="H498" i="13"/>
  <c r="H537" i="13"/>
  <c r="H388" i="13"/>
  <c r="H127" i="13"/>
  <c r="H190" i="13"/>
  <c r="H601" i="13"/>
  <c r="H564" i="13"/>
  <c r="H50" i="13"/>
  <c r="H192" i="13"/>
  <c r="H351" i="13"/>
  <c r="H329" i="13"/>
  <c r="H298" i="13"/>
  <c r="H482" i="13"/>
  <c r="H673" i="13"/>
  <c r="H509" i="13"/>
  <c r="H496" i="13"/>
  <c r="H39" i="13"/>
  <c r="H338" i="13"/>
  <c r="H416" i="13"/>
  <c r="H599" i="13"/>
  <c r="H114" i="13"/>
  <c r="H291" i="13"/>
  <c r="H278" i="13"/>
  <c r="H304" i="13"/>
  <c r="H215" i="13"/>
  <c r="H254" i="13"/>
  <c r="H434" i="13"/>
  <c r="H685" i="13"/>
  <c r="H414" i="13"/>
  <c r="H284" i="13"/>
  <c r="H175" i="13"/>
  <c r="H285" i="13"/>
  <c r="H49" i="13"/>
  <c r="H146" i="13"/>
  <c r="H594" i="13"/>
  <c r="H14" i="13"/>
  <c r="H262" i="13"/>
  <c r="H518" i="13"/>
  <c r="H567" i="13"/>
  <c r="H158" i="13"/>
  <c r="H36" i="13"/>
  <c r="H433" i="13"/>
  <c r="H431" i="13"/>
  <c r="H80" i="13"/>
  <c r="H149" i="13"/>
  <c r="H76" i="13"/>
  <c r="H664" i="13"/>
  <c r="H209" i="13"/>
  <c r="H206" i="13"/>
  <c r="H379" i="13"/>
  <c r="H57" i="13"/>
  <c r="H44" i="13"/>
  <c r="H574" i="13"/>
  <c r="H683" i="13"/>
  <c r="H403" i="13"/>
  <c r="H598" i="13"/>
  <c r="H657" i="13"/>
  <c r="H174" i="13"/>
  <c r="H429" i="13"/>
  <c r="H41" i="13"/>
  <c r="H478" i="13"/>
  <c r="H504" i="13"/>
  <c r="H562" i="13"/>
  <c r="H552" i="13"/>
  <c r="H582" i="13"/>
  <c r="H579" i="13"/>
  <c r="H394" i="13"/>
  <c r="H513" i="13"/>
  <c r="H617" i="13"/>
  <c r="H308" i="13"/>
  <c r="H585" i="13"/>
  <c r="H156" i="13"/>
  <c r="H96" i="13"/>
  <c r="H129" i="13"/>
  <c r="H150" i="13"/>
  <c r="H595" i="13"/>
  <c r="H374" i="13"/>
  <c r="H271" i="13"/>
  <c r="H321" i="13"/>
  <c r="H66" i="13"/>
  <c r="H679" i="13"/>
  <c r="H559" i="13"/>
  <c r="H520" i="13"/>
  <c r="H503" i="13"/>
  <c r="H376" i="13"/>
  <c r="H53" i="13"/>
  <c r="H530" i="13"/>
  <c r="H89" i="13"/>
  <c r="H339" i="13"/>
  <c r="H121" i="13"/>
  <c r="H228" i="13"/>
  <c r="H546" i="13"/>
  <c r="H82" i="13"/>
  <c r="H602" i="13"/>
  <c r="H341" i="13"/>
  <c r="H548" i="13"/>
  <c r="H385" i="13"/>
  <c r="H188" i="13"/>
  <c r="H151" i="13"/>
  <c r="H170" i="13"/>
  <c r="H446" i="13"/>
  <c r="H596" i="13"/>
  <c r="H128" i="13"/>
  <c r="H369" i="13"/>
  <c r="H199" i="13"/>
  <c r="H293" i="13"/>
  <c r="H109" i="13"/>
  <c r="H273" i="13"/>
  <c r="H526" i="13"/>
  <c r="H641" i="13"/>
  <c r="H167" i="13"/>
  <c r="H208" i="13"/>
  <c r="H313" i="13"/>
  <c r="H527" i="13"/>
  <c r="H31" i="13"/>
  <c r="H221" i="13"/>
  <c r="H176" i="13"/>
  <c r="H539" i="13"/>
  <c r="H611" i="13"/>
  <c r="H98" i="13"/>
  <c r="H99" i="13"/>
  <c r="H118" i="13"/>
  <c r="H28" i="13"/>
  <c r="H583" i="13"/>
  <c r="H193" i="13"/>
  <c r="H58" i="13"/>
  <c r="H532" i="13"/>
  <c r="H289" i="13"/>
  <c r="H62" i="13"/>
  <c r="H420" i="13"/>
  <c r="H210" i="13"/>
  <c r="H418" i="13"/>
  <c r="H363" i="13"/>
  <c r="H337" i="13"/>
  <c r="F410" i="13"/>
  <c r="G410" i="13" s="1"/>
  <c r="F420" i="13"/>
  <c r="F433" i="13"/>
  <c r="G433" i="13" s="1"/>
  <c r="F432" i="13"/>
  <c r="F409" i="13"/>
  <c r="G409" i="13" s="1"/>
  <c r="F431" i="13"/>
  <c r="G431" i="13" s="1"/>
  <c r="F428" i="13"/>
  <c r="G428" i="13" s="1"/>
  <c r="F417" i="13"/>
  <c r="G417" i="13" s="1"/>
  <c r="F416" i="13"/>
  <c r="G416" i="13" s="1"/>
  <c r="F479" i="13"/>
  <c r="G479" i="13" s="1"/>
  <c r="F101" i="13"/>
  <c r="G101" i="13" s="1"/>
  <c r="F240" i="13"/>
  <c r="F268" i="13"/>
  <c r="G268" i="13" s="1"/>
  <c r="F286" i="13"/>
  <c r="G286" i="13" s="1"/>
  <c r="F540" i="13"/>
  <c r="G540" i="13" s="1"/>
  <c r="F491" i="13"/>
  <c r="G491" i="13" s="1"/>
  <c r="F483" i="13"/>
  <c r="G483" i="13" s="1"/>
  <c r="F478" i="13"/>
  <c r="G478" i="13" s="1"/>
  <c r="F603" i="13"/>
  <c r="G603" i="13" s="1"/>
  <c r="F563" i="13"/>
  <c r="F534" i="13"/>
  <c r="G534" i="13" s="1"/>
  <c r="F567" i="13"/>
  <c r="F562" i="13"/>
  <c r="G562" i="13" s="1"/>
  <c r="F557" i="13"/>
  <c r="F92" i="13"/>
  <c r="G92" i="13" s="1"/>
  <c r="F47" i="13"/>
  <c r="G47" i="13" s="1"/>
  <c r="F82" i="13"/>
  <c r="G82" i="13" s="1"/>
  <c r="F251" i="13"/>
  <c r="G251" i="13" s="1"/>
  <c r="F304" i="13"/>
  <c r="G304" i="13" s="1"/>
  <c r="F368" i="13"/>
  <c r="G368" i="13" s="1"/>
  <c r="F662" i="13"/>
  <c r="F688" i="13"/>
  <c r="F388" i="13"/>
  <c r="G388" i="13" s="1"/>
  <c r="F170" i="13"/>
  <c r="G170" i="13" s="1"/>
  <c r="F185" i="13"/>
  <c r="F155" i="13"/>
  <c r="G155" i="13" s="1"/>
  <c r="F48" i="13"/>
  <c r="G48" i="13" s="1"/>
  <c r="F132" i="13"/>
  <c r="G132" i="13" s="1"/>
  <c r="F55" i="13"/>
  <c r="G55" i="13" s="1"/>
  <c r="F439" i="13"/>
  <c r="G439" i="13" s="1"/>
  <c r="F418" i="13"/>
  <c r="G418" i="13" s="1"/>
  <c r="F436" i="13"/>
  <c r="F503" i="13"/>
  <c r="G503" i="13" s="1"/>
  <c r="F510" i="13"/>
  <c r="G510" i="13" s="1"/>
  <c r="F578" i="13"/>
  <c r="G578" i="13" s="1"/>
  <c r="F505" i="13"/>
  <c r="G505" i="13" s="1"/>
  <c r="F477" i="13"/>
  <c r="G477" i="13" s="1"/>
  <c r="F498" i="13"/>
  <c r="G498" i="13" s="1"/>
  <c r="F501" i="13"/>
  <c r="G501" i="13" s="1"/>
  <c r="F597" i="13"/>
  <c r="G597" i="13" s="1"/>
  <c r="F500" i="13"/>
  <c r="G500" i="13" s="1"/>
  <c r="F595" i="13"/>
  <c r="G595" i="13" s="1"/>
  <c r="F569" i="13"/>
  <c r="G569" i="13" s="1"/>
  <c r="F232" i="13"/>
  <c r="F287" i="13"/>
  <c r="F358" i="13"/>
  <c r="F277" i="13"/>
  <c r="F327" i="13"/>
  <c r="G327" i="13" s="1"/>
  <c r="F400" i="13"/>
  <c r="G400" i="13" s="1"/>
  <c r="F161" i="13"/>
  <c r="G161" i="13" s="1"/>
  <c r="F121" i="13"/>
  <c r="G121" i="13" s="1"/>
  <c r="F575" i="13"/>
  <c r="G575" i="13" s="1"/>
  <c r="F676" i="13"/>
  <c r="G676" i="13" s="1"/>
  <c r="F678" i="13"/>
  <c r="G678" i="13" s="1"/>
  <c r="F682" i="13"/>
  <c r="G682" i="13" s="1"/>
  <c r="F684" i="13"/>
  <c r="G684" i="13" s="1"/>
  <c r="F7" i="13"/>
  <c r="G7" i="13" s="1"/>
  <c r="F210" i="13"/>
  <c r="G210" i="13" s="1"/>
  <c r="F226" i="13"/>
  <c r="F241" i="13"/>
  <c r="F252" i="13"/>
  <c r="G252" i="13" s="1"/>
  <c r="F283" i="13"/>
  <c r="F280" i="13"/>
  <c r="G280" i="13" s="1"/>
  <c r="F306" i="13"/>
  <c r="G306" i="13" s="1"/>
  <c r="F322" i="13"/>
  <c r="G322" i="13" s="1"/>
  <c r="F386" i="13"/>
  <c r="F6" i="13"/>
  <c r="F242" i="13"/>
  <c r="F374" i="13"/>
  <c r="G374" i="13" s="1"/>
  <c r="F193" i="13"/>
  <c r="G193" i="13" s="1"/>
  <c r="F449" i="13"/>
  <c r="F481" i="13"/>
  <c r="G481" i="13" s="1"/>
  <c r="F573" i="13"/>
  <c r="F518" i="13"/>
  <c r="G518" i="13" s="1"/>
  <c r="F643" i="13"/>
  <c r="G643" i="13" s="1"/>
  <c r="F718" i="13"/>
  <c r="F490" i="13"/>
  <c r="G490" i="13" s="1"/>
  <c r="F474" i="13"/>
  <c r="G474" i="13" s="1"/>
  <c r="F570" i="13"/>
  <c r="G570" i="13" s="1"/>
  <c r="F323" i="13"/>
  <c r="G323" i="13" s="1"/>
  <c r="F395" i="13"/>
  <c r="F157" i="13"/>
  <c r="G157" i="13" s="1"/>
  <c r="F526" i="13"/>
  <c r="G526" i="13" s="1"/>
  <c r="F19" i="13"/>
  <c r="F276" i="13"/>
  <c r="G276" i="13" s="1"/>
  <c r="F383" i="13"/>
  <c r="G383" i="13" s="1"/>
  <c r="F194" i="13"/>
  <c r="F197" i="13"/>
  <c r="F46" i="13"/>
  <c r="G46" i="13" s="1"/>
  <c r="F144" i="13"/>
  <c r="F14" i="13"/>
  <c r="F363" i="13"/>
  <c r="G363" i="13" s="1"/>
  <c r="F188" i="13"/>
  <c r="F119" i="13"/>
  <c r="F379" i="13"/>
  <c r="G379" i="13" s="1"/>
  <c r="F384" i="13"/>
  <c r="G384" i="13" s="1"/>
  <c r="F167" i="13"/>
  <c r="F158" i="13"/>
  <c r="F42" i="13"/>
  <c r="F11" i="13"/>
  <c r="F56" i="13"/>
  <c r="G56" i="13" s="1"/>
  <c r="F49" i="13"/>
  <c r="G49" i="13" s="1"/>
  <c r="F711" i="13"/>
  <c r="H370" i="13"/>
  <c r="F618" i="13"/>
  <c r="F339" i="13"/>
  <c r="G339" i="13" s="1"/>
  <c r="F371" i="13"/>
  <c r="F385" i="13"/>
  <c r="G385" i="13" s="1"/>
  <c r="F163" i="13"/>
  <c r="G163" i="13" s="1"/>
  <c r="F201" i="13"/>
  <c r="G201" i="13" s="1"/>
  <c r="F127" i="13"/>
  <c r="G127" i="13" s="1"/>
  <c r="F106" i="13"/>
  <c r="G106" i="13" s="1"/>
  <c r="F108" i="13"/>
  <c r="G108" i="13" s="1"/>
  <c r="F23" i="13"/>
  <c r="F148" i="13"/>
  <c r="G148" i="13" s="1"/>
  <c r="F32" i="13"/>
  <c r="F207" i="13"/>
  <c r="G207" i="13" s="1"/>
  <c r="F284" i="13"/>
  <c r="G284" i="13" s="1"/>
  <c r="F356" i="13"/>
  <c r="F387" i="13"/>
  <c r="G387" i="13" s="1"/>
  <c r="F380" i="13"/>
  <c r="G380" i="13" s="1"/>
  <c r="F178" i="13"/>
  <c r="F139" i="13"/>
  <c r="F78" i="13"/>
  <c r="H425" i="13"/>
  <c r="F617" i="13"/>
  <c r="F628" i="13"/>
  <c r="F515" i="13"/>
  <c r="G515" i="13" s="1"/>
  <c r="F605" i="13"/>
  <c r="G605" i="13" s="1"/>
  <c r="H686" i="13"/>
  <c r="F690" i="13"/>
  <c r="F710" i="13"/>
  <c r="F705" i="13"/>
  <c r="F593" i="13"/>
  <c r="G593" i="13" s="1"/>
  <c r="F525" i="13"/>
  <c r="G525" i="13" s="1"/>
  <c r="F8" i="13"/>
  <c r="F295" i="13"/>
  <c r="F302" i="13"/>
  <c r="F366" i="13"/>
  <c r="G366" i="13" s="1"/>
  <c r="F367" i="13"/>
  <c r="G367" i="13" s="1"/>
  <c r="F174" i="13"/>
  <c r="G174" i="13" s="1"/>
  <c r="F98" i="13"/>
  <c r="G98" i="13" s="1"/>
  <c r="F679" i="13"/>
  <c r="G679" i="13" s="1"/>
  <c r="H722" i="13"/>
  <c r="F249" i="13"/>
  <c r="F291" i="13"/>
  <c r="G291" i="13" s="1"/>
  <c r="F296" i="13"/>
  <c r="G296" i="13" s="1"/>
  <c r="F362" i="13"/>
  <c r="G362" i="13" s="1"/>
  <c r="H6" i="13"/>
  <c r="H460" i="13"/>
  <c r="F393" i="13"/>
  <c r="F407" i="13"/>
  <c r="F199" i="13"/>
  <c r="G199" i="13" s="1"/>
  <c r="F184" i="13"/>
  <c r="F173" i="13"/>
  <c r="G173" i="13" s="1"/>
  <c r="F129" i="13"/>
  <c r="F66" i="13"/>
  <c r="F25" i="13"/>
  <c r="G25" i="13" s="1"/>
  <c r="F134" i="13"/>
  <c r="G134" i="13" s="1"/>
  <c r="F75" i="13"/>
  <c r="G75" i="13" s="1"/>
  <c r="F43" i="13"/>
  <c r="F30" i="13"/>
  <c r="F24" i="13"/>
  <c r="H415" i="13"/>
  <c r="H700" i="13"/>
  <c r="H723" i="13"/>
  <c r="H614" i="13"/>
  <c r="F85" i="13"/>
  <c r="G85" i="13" s="1"/>
  <c r="F57" i="13"/>
  <c r="G57" i="13" s="1"/>
  <c r="F370" i="13"/>
  <c r="F315" i="13"/>
  <c r="G315" i="13" s="1"/>
  <c r="F434" i="13"/>
  <c r="F216" i="13"/>
  <c r="G216" i="13" s="1"/>
  <c r="F94" i="13"/>
  <c r="G94" i="13" s="1"/>
  <c r="F719" i="13"/>
  <c r="F598" i="13"/>
  <c r="G598" i="13" s="1"/>
  <c r="F462" i="13"/>
  <c r="G462" i="13" s="1"/>
  <c r="F482" i="13"/>
  <c r="G482" i="13" s="1"/>
  <c r="F581" i="13"/>
  <c r="G581" i="13" s="1"/>
  <c r="F527" i="13"/>
  <c r="G527" i="13" s="1"/>
  <c r="F709" i="13"/>
  <c r="G709" i="13" s="1"/>
  <c r="F599" i="13"/>
  <c r="G599" i="13" s="1"/>
  <c r="F298" i="13"/>
  <c r="G298" i="13" s="1"/>
  <c r="F424" i="13"/>
  <c r="G424" i="13" s="1"/>
  <c r="F256" i="13"/>
  <c r="G256" i="13" s="1"/>
  <c r="F342" i="13"/>
  <c r="G342" i="13" s="1"/>
  <c r="F343" i="13"/>
  <c r="G343" i="13" s="1"/>
  <c r="F21" i="13"/>
  <c r="F123" i="13"/>
  <c r="F17" i="13"/>
  <c r="F221" i="13"/>
  <c r="G221" i="13" s="1"/>
  <c r="F257" i="13"/>
  <c r="F394" i="13"/>
  <c r="G394" i="13" s="1"/>
  <c r="F110" i="13"/>
  <c r="G110" i="13" s="1"/>
  <c r="F15" i="13"/>
  <c r="F84" i="13"/>
  <c r="G84" i="13" s="1"/>
  <c r="F404" i="13"/>
  <c r="F179" i="13"/>
  <c r="G179" i="13" s="1"/>
  <c r="F29" i="13"/>
  <c r="F44" i="13"/>
  <c r="G44" i="13" s="1"/>
  <c r="F231" i="13"/>
  <c r="F274" i="13"/>
  <c r="F348" i="13"/>
  <c r="G348" i="13" s="1"/>
  <c r="F305" i="13"/>
  <c r="F369" i="13"/>
  <c r="F166" i="13"/>
  <c r="G166" i="13" s="1"/>
  <c r="F102" i="13"/>
  <c r="F99" i="13"/>
  <c r="G99" i="13" s="1"/>
  <c r="F152" i="13"/>
  <c r="G152" i="13" s="1"/>
  <c r="F59" i="13"/>
  <c r="G59" i="13" s="1"/>
  <c r="F28" i="13"/>
  <c r="G28" i="13" s="1"/>
  <c r="F111" i="13"/>
  <c r="G111" i="13" s="1"/>
  <c r="F699" i="13"/>
  <c r="F86" i="13"/>
  <c r="G86" i="13" s="1"/>
  <c r="F215" i="13"/>
  <c r="G215" i="13" s="1"/>
  <c r="F289" i="13"/>
  <c r="G289" i="13" s="1"/>
  <c r="F266" i="13"/>
  <c r="G266" i="13" s="1"/>
  <c r="F300" i="13"/>
  <c r="G300" i="13" s="1"/>
  <c r="F364" i="13"/>
  <c r="G364" i="13" s="1"/>
  <c r="F278" i="13"/>
  <c r="G278" i="13" s="1"/>
  <c r="F353" i="13"/>
  <c r="F589" i="13"/>
  <c r="G589" i="13" s="1"/>
  <c r="F541" i="13"/>
  <c r="G541" i="13" s="1"/>
  <c r="F704" i="13"/>
  <c r="F391" i="13"/>
  <c r="F203" i="13"/>
  <c r="F177" i="13"/>
  <c r="G177" i="13" s="1"/>
  <c r="F145" i="13"/>
  <c r="F681" i="13"/>
  <c r="G681" i="13" s="1"/>
  <c r="F10" i="13"/>
  <c r="F220" i="13"/>
  <c r="G220" i="13" s="1"/>
  <c r="F250" i="13"/>
  <c r="G250" i="13" s="1"/>
  <c r="F378" i="13"/>
  <c r="G378" i="13" s="1"/>
  <c r="F579" i="13"/>
  <c r="G579" i="13" s="1"/>
  <c r="F554" i="13"/>
  <c r="G554" i="13" s="1"/>
  <c r="F714" i="13"/>
  <c r="F222" i="13"/>
  <c r="F244" i="13"/>
  <c r="F334" i="13"/>
  <c r="G334" i="13" s="1"/>
  <c r="F381" i="13"/>
  <c r="G381" i="13" s="1"/>
  <c r="F131" i="13"/>
  <c r="F218" i="13"/>
  <c r="F236" i="13"/>
  <c r="G236" i="13" s="1"/>
  <c r="F330" i="13"/>
  <c r="G330" i="13" s="1"/>
  <c r="F290" i="13"/>
  <c r="F469" i="13"/>
  <c r="G469" i="13" s="1"/>
  <c r="F666" i="13"/>
  <c r="F629" i="13"/>
  <c r="F649" i="13"/>
  <c r="F672" i="13"/>
  <c r="G672" i="13" s="1"/>
  <c r="F647" i="13"/>
  <c r="F611" i="13"/>
  <c r="F615" i="13"/>
  <c r="H633" i="13"/>
  <c r="H637" i="13"/>
  <c r="H198" i="13"/>
  <c r="F154" i="13"/>
  <c r="G154" i="13" s="1"/>
  <c r="F140" i="13"/>
  <c r="G140" i="13" s="1"/>
  <c r="F38" i="13"/>
  <c r="F16" i="13"/>
  <c r="F211" i="13"/>
  <c r="F243" i="13"/>
  <c r="F229" i="13"/>
  <c r="F285" i="13"/>
  <c r="G285" i="13" s="1"/>
  <c r="F264" i="13"/>
  <c r="G264" i="13" s="1"/>
  <c r="F292" i="13"/>
  <c r="G292" i="13" s="1"/>
  <c r="F328" i="13"/>
  <c r="F309" i="13"/>
  <c r="G309" i="13" s="1"/>
  <c r="F406" i="13"/>
  <c r="F191" i="13"/>
  <c r="G191" i="13" s="1"/>
  <c r="F165" i="13"/>
  <c r="G165" i="13" s="1"/>
  <c r="F122" i="13"/>
  <c r="F54" i="13"/>
  <c r="G54" i="13" s="1"/>
  <c r="F126" i="13"/>
  <c r="G126" i="13" s="1"/>
  <c r="F77" i="13"/>
  <c r="G77" i="13" s="1"/>
  <c r="F65" i="13"/>
  <c r="F33" i="13"/>
  <c r="G33" i="13" s="1"/>
  <c r="H435" i="13"/>
  <c r="H668" i="13"/>
  <c r="F227" i="13"/>
  <c r="G227" i="13" s="1"/>
  <c r="F272" i="13"/>
  <c r="G272" i="13" s="1"/>
  <c r="H32" i="13"/>
  <c r="H720" i="13"/>
  <c r="H608" i="13"/>
  <c r="H625" i="13"/>
  <c r="F633" i="13"/>
  <c r="F645" i="13"/>
  <c r="F665" i="13"/>
  <c r="H661" i="13"/>
  <c r="H514" i="13"/>
  <c r="H690" i="13"/>
  <c r="H652" i="13"/>
  <c r="H621" i="13"/>
  <c r="H694" i="13"/>
  <c r="H610" i="13"/>
  <c r="H649" i="13"/>
  <c r="H395" i="13"/>
  <c r="F642" i="13"/>
  <c r="G642" i="13" s="1"/>
  <c r="F650" i="13"/>
  <c r="F659" i="13"/>
  <c r="F667" i="13"/>
  <c r="H717" i="13"/>
  <c r="F695" i="13"/>
  <c r="F702" i="13"/>
  <c r="F707" i="13"/>
  <c r="H407" i="13"/>
  <c r="H638" i="13"/>
  <c r="H644" i="13"/>
  <c r="H233" i="13"/>
  <c r="H225" i="13"/>
  <c r="H255" i="13"/>
  <c r="F437" i="13"/>
  <c r="H655" i="13"/>
  <c r="H195" i="13"/>
  <c r="H145" i="13"/>
  <c r="H178" i="13"/>
  <c r="H714" i="13"/>
  <c r="H635" i="13"/>
  <c r="H696" i="13"/>
  <c r="H704" i="13"/>
  <c r="F594" i="13"/>
  <c r="G594" i="13" s="1"/>
  <c r="F561" i="13"/>
  <c r="G561" i="13" s="1"/>
  <c r="F516" i="13"/>
  <c r="G516" i="13" s="1"/>
  <c r="F533" i="13"/>
  <c r="G533" i="13" s="1"/>
  <c r="F590" i="13"/>
  <c r="F691" i="13"/>
  <c r="H630" i="13"/>
  <c r="H29" i="13"/>
  <c r="H131" i="13"/>
  <c r="F539" i="13"/>
  <c r="G539" i="13" s="1"/>
  <c r="F543" i="13"/>
  <c r="G543" i="13" s="1"/>
  <c r="F521" i="13"/>
  <c r="G521" i="13" s="1"/>
  <c r="F580" i="13"/>
  <c r="G580" i="13" s="1"/>
  <c r="F566" i="13"/>
  <c r="G566" i="13" s="1"/>
  <c r="H636" i="13"/>
  <c r="F427" i="13"/>
  <c r="F456" i="13"/>
  <c r="H659" i="13"/>
  <c r="J659" i="13" s="1"/>
  <c r="K659" i="13" s="1"/>
  <c r="F671" i="13"/>
  <c r="F694" i="13"/>
  <c r="F700" i="13"/>
  <c r="F713" i="13"/>
  <c r="F723" i="13"/>
  <c r="H328" i="13"/>
  <c r="H538" i="13"/>
  <c r="H463" i="13"/>
  <c r="H645" i="13"/>
  <c r="H708" i="13"/>
  <c r="H23" i="13"/>
  <c r="H613" i="13"/>
  <c r="H634" i="13"/>
  <c r="H653" i="13"/>
  <c r="H169" i="13"/>
  <c r="H42" i="13"/>
  <c r="H277" i="13"/>
  <c r="H670" i="13"/>
  <c r="H283" i="13"/>
  <c r="H263" i="13"/>
  <c r="H392" i="13"/>
  <c r="H202" i="13"/>
  <c r="F254" i="13"/>
  <c r="G254" i="13" s="1"/>
  <c r="F344" i="13"/>
  <c r="G344" i="13" s="1"/>
  <c r="F317" i="13"/>
  <c r="G317" i="13" s="1"/>
  <c r="F390" i="13"/>
  <c r="G390" i="13" s="1"/>
  <c r="F402" i="13"/>
  <c r="G402" i="13" s="1"/>
  <c r="F200" i="13"/>
  <c r="G200" i="13" s="1"/>
  <c r="F143" i="13"/>
  <c r="F87" i="13"/>
  <c r="G87" i="13" s="1"/>
  <c r="F72" i="13"/>
  <c r="F128" i="13"/>
  <c r="G128" i="13" s="1"/>
  <c r="F107" i="13"/>
  <c r="F460" i="13"/>
  <c r="F461" i="13"/>
  <c r="G461" i="13" s="1"/>
  <c r="F610" i="13"/>
  <c r="F623" i="13"/>
  <c r="G623" i="13" s="1"/>
  <c r="H591" i="13"/>
  <c r="F513" i="13"/>
  <c r="H654" i="13"/>
  <c r="F635" i="13"/>
  <c r="F656" i="13"/>
  <c r="F150" i="13"/>
  <c r="G150" i="13" s="1"/>
  <c r="F136" i="13"/>
  <c r="G136" i="13" s="1"/>
  <c r="F592" i="13"/>
  <c r="G592" i="13" s="1"/>
  <c r="F576" i="13"/>
  <c r="G576" i="13" s="1"/>
  <c r="F604" i="13"/>
  <c r="G604" i="13" s="1"/>
  <c r="F582" i="13"/>
  <c r="G582" i="13" s="1"/>
  <c r="F640" i="13"/>
  <c r="G640" i="13" s="1"/>
  <c r="F651" i="13"/>
  <c r="F663" i="13"/>
  <c r="F693" i="13"/>
  <c r="F689" i="13"/>
  <c r="F696" i="13"/>
  <c r="F703" i="13"/>
  <c r="F717" i="13"/>
  <c r="F571" i="13"/>
  <c r="F601" i="13"/>
  <c r="G601" i="13" s="1"/>
  <c r="F720" i="13"/>
  <c r="F350" i="13"/>
  <c r="G350" i="13" s="1"/>
  <c r="F389" i="13"/>
  <c r="G389" i="13" s="1"/>
  <c r="F351" i="13"/>
  <c r="F192" i="13"/>
  <c r="G192" i="13" s="1"/>
  <c r="F141" i="13"/>
  <c r="F532" i="13"/>
  <c r="G532" i="13" s="1"/>
  <c r="F234" i="13"/>
  <c r="F260" i="13"/>
  <c r="G260" i="13" s="1"/>
  <c r="F331" i="13"/>
  <c r="G331" i="13" s="1"/>
  <c r="H457" i="13"/>
  <c r="H701" i="13"/>
  <c r="H710" i="13"/>
  <c r="H612" i="13"/>
  <c r="H647" i="13"/>
  <c r="H232" i="13"/>
  <c r="H688" i="13"/>
  <c r="H631" i="13"/>
  <c r="F639" i="13"/>
  <c r="F660" i="13"/>
  <c r="F524" i="13"/>
  <c r="G524" i="13" s="1"/>
  <c r="F549" i="13"/>
  <c r="G549" i="13" s="1"/>
  <c r="F553" i="13"/>
  <c r="G553" i="13" s="1"/>
  <c r="F124" i="13"/>
  <c r="G124" i="13" s="1"/>
  <c r="F105" i="13"/>
  <c r="F246" i="13"/>
  <c r="G246" i="13" s="1"/>
  <c r="F376" i="13"/>
  <c r="F377" i="13"/>
  <c r="G377" i="13" s="1"/>
  <c r="F175" i="13"/>
  <c r="G175" i="13" s="1"/>
  <c r="F135" i="13"/>
  <c r="F70" i="13"/>
  <c r="G70" i="13" s="1"/>
  <c r="F27" i="13"/>
  <c r="F64" i="13"/>
  <c r="F37" i="13"/>
  <c r="G37" i="13" s="1"/>
  <c r="F496" i="13"/>
  <c r="F464" i="13"/>
  <c r="G464" i="13" s="1"/>
  <c r="F602" i="13"/>
  <c r="G602" i="13" s="1"/>
  <c r="F559" i="13"/>
  <c r="G559" i="13" s="1"/>
  <c r="F529" i="13"/>
  <c r="G529" i="13" s="1"/>
  <c r="F584" i="13"/>
  <c r="G584" i="13" s="1"/>
  <c r="F568" i="13"/>
  <c r="G568" i="13" s="1"/>
  <c r="F552" i="13"/>
  <c r="G552" i="13" s="1"/>
  <c r="F588" i="13"/>
  <c r="G588" i="13" s="1"/>
  <c r="F572" i="13"/>
  <c r="G572" i="13" s="1"/>
  <c r="F556" i="13"/>
  <c r="G556" i="13" s="1"/>
  <c r="F538" i="13"/>
  <c r="H718" i="13"/>
  <c r="H669" i="13"/>
  <c r="H15" i="13"/>
  <c r="H426" i="13"/>
  <c r="F69" i="13"/>
  <c r="F213" i="13"/>
  <c r="G213" i="13" s="1"/>
  <c r="F312" i="13"/>
  <c r="F182" i="13"/>
  <c r="G182" i="13" s="1"/>
  <c r="F116" i="13"/>
  <c r="F195" i="13"/>
  <c r="F117" i="13"/>
  <c r="G117" i="13" s="1"/>
  <c r="F34" i="13"/>
  <c r="F93" i="13"/>
  <c r="G93" i="13" s="1"/>
  <c r="F73" i="13"/>
  <c r="F223" i="13"/>
  <c r="G223" i="13" s="1"/>
  <c r="F248" i="13"/>
  <c r="F270" i="13"/>
  <c r="G270" i="13" s="1"/>
  <c r="F340" i="13"/>
  <c r="G340" i="13" s="1"/>
  <c r="F294" i="13"/>
  <c r="F361" i="13"/>
  <c r="F196" i="13"/>
  <c r="F198" i="13"/>
  <c r="F114" i="13"/>
  <c r="G114" i="13" s="1"/>
  <c r="F112" i="13"/>
  <c r="G112" i="13" s="1"/>
  <c r="F115" i="13"/>
  <c r="G115" i="13" s="1"/>
  <c r="F463" i="13"/>
  <c r="F465" i="13"/>
  <c r="G465" i="13" s="1"/>
  <c r="F520" i="13"/>
  <c r="G520" i="13" s="1"/>
  <c r="F574" i="13"/>
  <c r="G574" i="13" s="1"/>
  <c r="H707" i="13"/>
  <c r="H406" i="13"/>
  <c r="F441" i="13"/>
  <c r="F638" i="13"/>
  <c r="F652" i="13"/>
  <c r="H716" i="13"/>
  <c r="H30" i="13"/>
  <c r="H299" i="13"/>
  <c r="H162" i="13"/>
  <c r="F455" i="13"/>
  <c r="G455" i="13" s="1"/>
  <c r="F451" i="13"/>
  <c r="H697" i="13"/>
  <c r="H68" i="13"/>
  <c r="H357" i="13"/>
  <c r="H667" i="13"/>
  <c r="H279" i="13"/>
  <c r="H356" i="13"/>
  <c r="H310" i="13"/>
  <c r="H187" i="13"/>
  <c r="F450" i="13"/>
  <c r="G450" i="13" s="1"/>
  <c r="F613" i="13"/>
  <c r="F625" i="13"/>
  <c r="H650" i="13"/>
  <c r="H624" i="13"/>
  <c r="H662" i="13"/>
  <c r="H244" i="13"/>
  <c r="H307" i="13"/>
  <c r="H239" i="13"/>
  <c r="H238" i="13"/>
  <c r="H302" i="13"/>
  <c r="F301" i="13"/>
  <c r="G301" i="13" s="1"/>
  <c r="F90" i="13"/>
  <c r="F453" i="13"/>
  <c r="F355" i="13"/>
  <c r="F176" i="13"/>
  <c r="G176" i="13" s="1"/>
  <c r="F125" i="13"/>
  <c r="F83" i="13"/>
  <c r="G83" i="13" s="1"/>
  <c r="F130" i="13"/>
  <c r="G130" i="13" s="1"/>
  <c r="F39" i="13"/>
  <c r="G39" i="13" s="1"/>
  <c r="F109" i="13"/>
  <c r="G109" i="13" s="1"/>
  <c r="F238" i="13"/>
  <c r="F308" i="13"/>
  <c r="F372" i="13"/>
  <c r="G372" i="13" s="1"/>
  <c r="F329" i="13"/>
  <c r="G329" i="13" s="1"/>
  <c r="F401" i="13"/>
  <c r="G401" i="13" s="1"/>
  <c r="F183" i="13"/>
  <c r="G183" i="13" s="1"/>
  <c r="F151" i="13"/>
  <c r="G151" i="13" s="1"/>
  <c r="F31" i="13"/>
  <c r="G31" i="13" s="1"/>
  <c r="F52" i="13"/>
  <c r="G52" i="13" s="1"/>
  <c r="F448" i="13"/>
  <c r="G448" i="13" s="1"/>
  <c r="F508" i="13"/>
  <c r="G508" i="13" s="1"/>
  <c r="F528" i="13"/>
  <c r="G528" i="13" s="1"/>
  <c r="F519" i="13"/>
  <c r="G519" i="13" s="1"/>
  <c r="H393" i="13"/>
  <c r="H719" i="13"/>
  <c r="F646" i="13"/>
  <c r="F631" i="13"/>
  <c r="F686" i="13"/>
  <c r="H651" i="13"/>
  <c r="H197" i="13"/>
  <c r="H639" i="13"/>
  <c r="F445" i="13"/>
  <c r="G445" i="13" s="1"/>
  <c r="H456" i="13"/>
  <c r="H692" i="13"/>
  <c r="H237" i="13"/>
  <c r="H105" i="13"/>
  <c r="H665" i="13"/>
  <c r="H689" i="13"/>
  <c r="H257" i="13"/>
  <c r="H712" i="13"/>
  <c r="H615" i="13"/>
  <c r="F609" i="13"/>
  <c r="F620" i="13"/>
  <c r="H632" i="13"/>
  <c r="H628" i="13"/>
  <c r="F653" i="13"/>
  <c r="F664" i="13"/>
  <c r="H702" i="13"/>
  <c r="H229" i="13"/>
  <c r="H484" i="13"/>
  <c r="H281" i="13"/>
  <c r="H305" i="13"/>
  <c r="H231" i="13"/>
  <c r="H620" i="13"/>
  <c r="H123" i="13"/>
  <c r="F452" i="13"/>
  <c r="F447" i="13"/>
  <c r="H691" i="13"/>
  <c r="H693" i="13"/>
  <c r="F632" i="13"/>
  <c r="F641" i="13"/>
  <c r="G641" i="13" s="1"/>
  <c r="F648" i="13"/>
  <c r="H671" i="13"/>
  <c r="H449" i="13"/>
  <c r="H73" i="13"/>
  <c r="H78" i="13"/>
  <c r="H354" i="13"/>
  <c r="H119" i="13"/>
  <c r="H11" i="13"/>
  <c r="H90" i="13"/>
  <c r="H211" i="13"/>
  <c r="H222" i="13"/>
  <c r="H40" i="13"/>
  <c r="F425" i="13"/>
  <c r="H557" i="13"/>
  <c r="F607" i="13"/>
  <c r="H663" i="13"/>
  <c r="G273" i="13" l="1"/>
  <c r="G89" i="13"/>
  <c r="G333" i="13"/>
  <c r="G64" i="13"/>
  <c r="G65" i="13"/>
  <c r="G353" i="13"/>
  <c r="G62" i="13"/>
  <c r="G517" i="13"/>
  <c r="G514" i="13"/>
  <c r="G486" i="13"/>
  <c r="G360" i="13"/>
  <c r="G359" i="13"/>
  <c r="G149" i="13"/>
  <c r="G496" i="13"/>
  <c r="G129" i="13"/>
  <c r="J397" i="13"/>
  <c r="K397" i="13" s="1"/>
  <c r="G352" i="13"/>
  <c r="G95" i="13"/>
  <c r="G190" i="13"/>
  <c r="G625" i="13"/>
  <c r="J357" i="13"/>
  <c r="K357" i="13" s="1"/>
  <c r="G275" i="13"/>
  <c r="G404" i="13"/>
  <c r="G209" i="13"/>
  <c r="G313" i="13"/>
  <c r="G355" i="13"/>
  <c r="J307" i="13"/>
  <c r="K307" i="13" s="1"/>
  <c r="G135" i="13"/>
  <c r="G351" i="13"/>
  <c r="G590" i="13"/>
  <c r="G290" i="13"/>
  <c r="G184" i="13"/>
  <c r="G8" i="13"/>
  <c r="G386" i="13"/>
  <c r="G88" i="13"/>
  <c r="G573" i="13"/>
  <c r="F429" i="13"/>
  <c r="G429" i="13" s="1"/>
  <c r="F1041" i="13"/>
  <c r="G141" i="13"/>
  <c r="G16" i="13"/>
  <c r="G100" i="13"/>
  <c r="G507" i="13"/>
  <c r="F1039" i="13"/>
  <c r="L1039" i="13" s="1"/>
  <c r="F1040" i="13"/>
  <c r="F1043" i="13"/>
  <c r="L1043" i="13" s="1"/>
  <c r="F1044" i="13"/>
  <c r="F1035" i="13"/>
  <c r="L1035" i="13" s="1"/>
  <c r="F1045" i="13"/>
  <c r="G1045" i="13" s="1"/>
  <c r="J1044" i="13"/>
  <c r="K1044" i="13" s="1"/>
  <c r="N1044" i="13" s="1"/>
  <c r="F1016" i="13"/>
  <c r="J1041" i="13"/>
  <c r="K1041" i="13" s="1"/>
  <c r="N1041" i="13" s="1"/>
  <c r="F1024" i="13"/>
  <c r="L1024" i="13" s="1"/>
  <c r="G1044" i="13"/>
  <c r="L1044" i="13"/>
  <c r="G1043" i="13"/>
  <c r="G1042" i="13"/>
  <c r="L1042" i="13"/>
  <c r="G1041" i="13"/>
  <c r="L1041" i="13"/>
  <c r="G1040" i="13"/>
  <c r="L1040" i="13"/>
  <c r="F1032" i="13"/>
  <c r="J1032" i="13" s="1"/>
  <c r="K1032" i="13" s="1"/>
  <c r="N1032" i="13" s="1"/>
  <c r="J352" i="13"/>
  <c r="K352" i="13" s="1"/>
  <c r="J1037" i="13"/>
  <c r="K1037" i="13" s="1"/>
  <c r="N1037" i="13" s="1"/>
  <c r="J1038" i="13"/>
  <c r="K1038" i="13" s="1"/>
  <c r="N1038" i="13" s="1"/>
  <c r="J1039" i="13"/>
  <c r="K1039" i="13" s="1"/>
  <c r="N1039" i="13" s="1"/>
  <c r="F1033" i="13"/>
  <c r="G1033" i="13" s="1"/>
  <c r="F1023" i="13"/>
  <c r="G1023" i="13" s="1"/>
  <c r="F1034" i="13"/>
  <c r="L1034" i="13" s="1"/>
  <c r="G318" i="13"/>
  <c r="J1030" i="13"/>
  <c r="K1030" i="13" s="1"/>
  <c r="N1030" i="13" s="1"/>
  <c r="G1039" i="13"/>
  <c r="F1026" i="13"/>
  <c r="L1026" i="13" s="1"/>
  <c r="G1037" i="13"/>
  <c r="L1037" i="13"/>
  <c r="F1036" i="13"/>
  <c r="L1036" i="13" s="1"/>
  <c r="G1038" i="13"/>
  <c r="L1038" i="13"/>
  <c r="G20" i="13"/>
  <c r="G1036" i="13"/>
  <c r="G1035" i="13"/>
  <c r="F1021" i="13"/>
  <c r="L1021" i="13" s="1"/>
  <c r="F1022" i="13"/>
  <c r="J1022" i="13" s="1"/>
  <c r="K1022" i="13" s="1"/>
  <c r="N1022" i="13" s="1"/>
  <c r="G146" i="13"/>
  <c r="F1027" i="13"/>
  <c r="L1027" i="13" s="1"/>
  <c r="F1028" i="13"/>
  <c r="J1028" i="13" s="1"/>
  <c r="K1028" i="13" s="1"/>
  <c r="N1028" i="13" s="1"/>
  <c r="F1031" i="13"/>
  <c r="G1031" i="13" s="1"/>
  <c r="G411" i="13"/>
  <c r="F1025" i="13"/>
  <c r="G1025" i="13" s="1"/>
  <c r="F1029" i="13"/>
  <c r="J1029" i="13" s="1"/>
  <c r="K1029" i="13" s="1"/>
  <c r="N1029" i="13" s="1"/>
  <c r="G1030" i="13"/>
  <c r="L1030" i="13"/>
  <c r="F1017" i="13"/>
  <c r="L1017" i="13" s="1"/>
  <c r="F1014" i="13"/>
  <c r="G1014" i="13" s="1"/>
  <c r="F1018" i="13"/>
  <c r="G1018" i="13" s="1"/>
  <c r="F1019" i="13"/>
  <c r="G1019" i="13" s="1"/>
  <c r="G1024" i="13"/>
  <c r="J1024" i="13"/>
  <c r="K1024" i="13" s="1"/>
  <c r="N1024" i="13" s="1"/>
  <c r="J88" i="13"/>
  <c r="K88" i="13" s="1"/>
  <c r="F1020" i="13"/>
  <c r="J1020" i="13" s="1"/>
  <c r="K1020" i="13" s="1"/>
  <c r="N1020" i="13" s="1"/>
  <c r="F1012" i="13"/>
  <c r="J1012" i="13" s="1"/>
  <c r="K1012" i="13" s="1"/>
  <c r="N1012" i="13" s="1"/>
  <c r="F1015" i="13"/>
  <c r="J1015" i="13" s="1"/>
  <c r="K1015" i="13" s="1"/>
  <c r="N1015" i="13" s="1"/>
  <c r="J1016" i="13"/>
  <c r="K1016" i="13" s="1"/>
  <c r="N1016" i="13" s="1"/>
  <c r="F1011" i="13"/>
  <c r="G1011" i="13" s="1"/>
  <c r="F1013" i="13"/>
  <c r="G1013" i="13" s="1"/>
  <c r="G1016" i="13"/>
  <c r="L1016" i="13"/>
  <c r="J8" i="13"/>
  <c r="K8" i="13" s="1"/>
  <c r="F1007" i="13"/>
  <c r="J1007" i="13" s="1"/>
  <c r="K1007" i="13" s="1"/>
  <c r="N1007" i="13" s="1"/>
  <c r="F1008" i="13"/>
  <c r="G1008" i="13" s="1"/>
  <c r="F1006" i="13"/>
  <c r="G1006" i="13" s="1"/>
  <c r="F1010" i="13"/>
  <c r="G1010" i="13" s="1"/>
  <c r="J1005" i="13"/>
  <c r="K1005" i="13" s="1"/>
  <c r="N1005" i="13" s="1"/>
  <c r="J1009" i="13"/>
  <c r="K1009" i="13" s="1"/>
  <c r="N1009" i="13" s="1"/>
  <c r="J486" i="13"/>
  <c r="K486" i="13" s="1"/>
  <c r="J146" i="13"/>
  <c r="K146" i="13" s="1"/>
  <c r="J496" i="13"/>
  <c r="K496" i="13" s="1"/>
  <c r="F1002" i="13"/>
  <c r="G1002" i="13" s="1"/>
  <c r="F1004" i="13"/>
  <c r="J1004" i="13" s="1"/>
  <c r="K1004" i="13" s="1"/>
  <c r="N1004" i="13" s="1"/>
  <c r="F1003" i="13"/>
  <c r="G1003" i="13" s="1"/>
  <c r="L1009" i="13"/>
  <c r="M1009" i="13" s="1"/>
  <c r="G1009" i="13"/>
  <c r="F1000" i="13"/>
  <c r="G1000" i="13" s="1"/>
  <c r="F998" i="13"/>
  <c r="J998" i="13" s="1"/>
  <c r="K998" i="13" s="1"/>
  <c r="N998" i="13" s="1"/>
  <c r="F1001" i="13"/>
  <c r="G1001" i="13" s="1"/>
  <c r="F2030" i="13"/>
  <c r="F996" i="13"/>
  <c r="L996" i="13" s="1"/>
  <c r="G1005" i="13"/>
  <c r="L1005" i="13"/>
  <c r="F993" i="13"/>
  <c r="G993" i="13" s="1"/>
  <c r="F991" i="13"/>
  <c r="J991" i="13" s="1"/>
  <c r="K991" i="13" s="1"/>
  <c r="N991" i="13" s="1"/>
  <c r="F989" i="13"/>
  <c r="J989" i="13" s="1"/>
  <c r="K989" i="13" s="1"/>
  <c r="N989" i="13" s="1"/>
  <c r="J999" i="13"/>
  <c r="K999" i="13" s="1"/>
  <c r="N999" i="13" s="1"/>
  <c r="F997" i="13"/>
  <c r="J997" i="13" s="1"/>
  <c r="K997" i="13" s="1"/>
  <c r="N997" i="13" s="1"/>
  <c r="F994" i="13"/>
  <c r="J994" i="13" s="1"/>
  <c r="K994" i="13" s="1"/>
  <c r="N994" i="13" s="1"/>
  <c r="F985" i="13"/>
  <c r="L985" i="13" s="1"/>
  <c r="G999" i="13"/>
  <c r="L999" i="13"/>
  <c r="J149" i="13"/>
  <c r="K149" i="13" s="1"/>
  <c r="J446" i="13"/>
  <c r="K446" i="13" s="1"/>
  <c r="G563" i="13"/>
  <c r="J507" i="13"/>
  <c r="K507" i="13" s="1"/>
  <c r="J135" i="13"/>
  <c r="K135" i="13" s="1"/>
  <c r="J986" i="13"/>
  <c r="K986" i="13" s="1"/>
  <c r="N986" i="13" s="1"/>
  <c r="J313" i="13"/>
  <c r="K313" i="13" s="1"/>
  <c r="J995" i="13"/>
  <c r="K995" i="13" s="1"/>
  <c r="N995" i="13" s="1"/>
  <c r="F992" i="13"/>
  <c r="L992" i="13" s="1"/>
  <c r="F988" i="13"/>
  <c r="G988" i="13" s="1"/>
  <c r="F987" i="13"/>
  <c r="G987" i="13" s="1"/>
  <c r="G995" i="13"/>
  <c r="L995" i="13"/>
  <c r="F984" i="13"/>
  <c r="J984" i="13" s="1"/>
  <c r="K984" i="13" s="1"/>
  <c r="N984" i="13" s="1"/>
  <c r="J333" i="13"/>
  <c r="K333" i="13" s="1"/>
  <c r="J990" i="13"/>
  <c r="K990" i="13" s="1"/>
  <c r="N990" i="13" s="1"/>
  <c r="J549" i="13"/>
  <c r="K549" i="13" s="1"/>
  <c r="J318" i="13"/>
  <c r="K318" i="13" s="1"/>
  <c r="J563" i="13"/>
  <c r="K563" i="13" s="1"/>
  <c r="G990" i="13"/>
  <c r="L990" i="13"/>
  <c r="G986" i="13"/>
  <c r="L986" i="13"/>
  <c r="G513" i="13"/>
  <c r="F983" i="13"/>
  <c r="G983" i="13" s="1"/>
  <c r="J351" i="13"/>
  <c r="K351" i="13" s="1"/>
  <c r="F981" i="13"/>
  <c r="J981" i="13" s="1"/>
  <c r="K981" i="13" s="1"/>
  <c r="N981" i="13" s="1"/>
  <c r="F978" i="13"/>
  <c r="J978" i="13" s="1"/>
  <c r="K978" i="13" s="1"/>
  <c r="N978" i="13" s="1"/>
  <c r="F982" i="13"/>
  <c r="J982" i="13" s="1"/>
  <c r="K982" i="13" s="1"/>
  <c r="N982" i="13" s="1"/>
  <c r="F977" i="13"/>
  <c r="J977" i="13" s="1"/>
  <c r="K977" i="13" s="1"/>
  <c r="N977" i="13" s="1"/>
  <c r="F980" i="13"/>
  <c r="G980" i="13" s="1"/>
  <c r="G413" i="13"/>
  <c r="F979" i="13"/>
  <c r="J979" i="13" s="1"/>
  <c r="K979" i="13" s="1"/>
  <c r="N979" i="13" s="1"/>
  <c r="G287" i="13"/>
  <c r="J258" i="13"/>
  <c r="K258" i="13" s="1"/>
  <c r="F974" i="13"/>
  <c r="G974" i="13" s="1"/>
  <c r="F975" i="13"/>
  <c r="L975" i="13" s="1"/>
  <c r="F972" i="13"/>
  <c r="J972" i="13" s="1"/>
  <c r="K972" i="13" s="1"/>
  <c r="N972" i="13" s="1"/>
  <c r="F973" i="13"/>
  <c r="J973" i="13" s="1"/>
  <c r="K973" i="13" s="1"/>
  <c r="N973" i="13" s="1"/>
  <c r="F961" i="13"/>
  <c r="J961" i="13" s="1"/>
  <c r="K961" i="13" s="1"/>
  <c r="N961" i="13" s="1"/>
  <c r="F976" i="13"/>
  <c r="L976" i="13" s="1"/>
  <c r="F960" i="13"/>
  <c r="L960" i="13" s="1"/>
  <c r="F962" i="13"/>
  <c r="L962" i="13" s="1"/>
  <c r="J129" i="13"/>
  <c r="K129" i="13" s="1"/>
  <c r="F969" i="13"/>
  <c r="J969" i="13" s="1"/>
  <c r="K969" i="13" s="1"/>
  <c r="N969" i="13" s="1"/>
  <c r="J967" i="13"/>
  <c r="K967" i="13" s="1"/>
  <c r="N967" i="13" s="1"/>
  <c r="F970" i="13"/>
  <c r="L970" i="13" s="1"/>
  <c r="F971" i="13"/>
  <c r="G971" i="13" s="1"/>
  <c r="F968" i="13"/>
  <c r="G968" i="13" s="1"/>
  <c r="J89" i="13"/>
  <c r="K89" i="13" s="1"/>
  <c r="F966" i="13"/>
  <c r="G966" i="13" s="1"/>
  <c r="F963" i="13"/>
  <c r="G963" i="13" s="1"/>
  <c r="G967" i="13"/>
  <c r="L967" i="13"/>
  <c r="F964" i="13"/>
  <c r="G964" i="13" s="1"/>
  <c r="F942" i="13"/>
  <c r="J942" i="13" s="1"/>
  <c r="K942" i="13" s="1"/>
  <c r="N942" i="13" s="1"/>
  <c r="J965" i="13"/>
  <c r="K965" i="13" s="1"/>
  <c r="N965" i="13" s="1"/>
  <c r="F943" i="13"/>
  <c r="J943" i="13" s="1"/>
  <c r="K943" i="13" s="1"/>
  <c r="N943" i="13" s="1"/>
  <c r="F951" i="13"/>
  <c r="L951" i="13" s="1"/>
  <c r="F948" i="13"/>
  <c r="L948" i="13" s="1"/>
  <c r="F953" i="13"/>
  <c r="J953" i="13" s="1"/>
  <c r="K953" i="13" s="1"/>
  <c r="N953" i="13" s="1"/>
  <c r="F945" i="13"/>
  <c r="J945" i="13" s="1"/>
  <c r="K945" i="13" s="1"/>
  <c r="N945" i="13" s="1"/>
  <c r="N375" i="13"/>
  <c r="G965" i="13"/>
  <c r="L965" i="13"/>
  <c r="F947" i="13"/>
  <c r="J947" i="13" s="1"/>
  <c r="K947" i="13" s="1"/>
  <c r="N947" i="13" s="1"/>
  <c r="J209" i="13"/>
  <c r="K209" i="13" s="1"/>
  <c r="J65" i="13"/>
  <c r="K65" i="13" s="1"/>
  <c r="J280" i="13"/>
  <c r="K280" i="13" s="1"/>
  <c r="J275" i="13"/>
  <c r="K275" i="13" s="1"/>
  <c r="N275" i="13" s="1"/>
  <c r="F959" i="13"/>
  <c r="J959" i="13" s="1"/>
  <c r="K959" i="13" s="1"/>
  <c r="N959" i="13" s="1"/>
  <c r="F958" i="13"/>
  <c r="G958" i="13" s="1"/>
  <c r="F957" i="13"/>
  <c r="J957" i="13" s="1"/>
  <c r="K957" i="13" s="1"/>
  <c r="N957" i="13" s="1"/>
  <c r="J141" i="13"/>
  <c r="K141" i="13" s="1"/>
  <c r="J404" i="13"/>
  <c r="K404" i="13" s="1"/>
  <c r="F946" i="13"/>
  <c r="L946" i="13" s="1"/>
  <c r="F956" i="13"/>
  <c r="G956" i="13" s="1"/>
  <c r="F949" i="13"/>
  <c r="G949" i="13" s="1"/>
  <c r="F944" i="13"/>
  <c r="J944" i="13" s="1"/>
  <c r="K944" i="13" s="1"/>
  <c r="N944" i="13" s="1"/>
  <c r="F950" i="13"/>
  <c r="J950" i="13" s="1"/>
  <c r="K950" i="13" s="1"/>
  <c r="N950" i="13" s="1"/>
  <c r="F934" i="13"/>
  <c r="L934" i="13" s="1"/>
  <c r="F952" i="13"/>
  <c r="J952" i="13" s="1"/>
  <c r="K952" i="13" s="1"/>
  <c r="N952" i="13" s="1"/>
  <c r="F955" i="13"/>
  <c r="G955" i="13" s="1"/>
  <c r="F941" i="13"/>
  <c r="J941" i="13" s="1"/>
  <c r="K941" i="13" s="1"/>
  <c r="N941" i="13" s="1"/>
  <c r="J438" i="13"/>
  <c r="K438" i="13" s="1"/>
  <c r="N438" i="13" s="1"/>
  <c r="J954" i="13"/>
  <c r="K954" i="13" s="1"/>
  <c r="N954" i="13" s="1"/>
  <c r="F939" i="13"/>
  <c r="J939" i="13" s="1"/>
  <c r="K939" i="13" s="1"/>
  <c r="N939" i="13" s="1"/>
  <c r="F935" i="13"/>
  <c r="J935" i="13" s="1"/>
  <c r="K935" i="13" s="1"/>
  <c r="N935" i="13" s="1"/>
  <c r="F937" i="13"/>
  <c r="G937" i="13" s="1"/>
  <c r="G954" i="13"/>
  <c r="L954" i="13"/>
  <c r="F938" i="13"/>
  <c r="J938" i="13" s="1"/>
  <c r="K938" i="13" s="1"/>
  <c r="N938" i="13" s="1"/>
  <c r="F933" i="13"/>
  <c r="G933" i="13" s="1"/>
  <c r="J13" i="13"/>
  <c r="K13" i="13" s="1"/>
  <c r="J940" i="13"/>
  <c r="K940" i="13" s="1"/>
  <c r="N940" i="13" s="1"/>
  <c r="G940" i="13"/>
  <c r="L940" i="13"/>
  <c r="F936" i="13"/>
  <c r="J936" i="13" s="1"/>
  <c r="K936" i="13" s="1"/>
  <c r="N936" i="13" s="1"/>
  <c r="J930" i="13"/>
  <c r="K930" i="13" s="1"/>
  <c r="N930" i="13" s="1"/>
  <c r="J90" i="13"/>
  <c r="K90" i="13" s="1"/>
  <c r="N90" i="13" s="1"/>
  <c r="G282" i="13"/>
  <c r="F931" i="13"/>
  <c r="G931" i="13" s="1"/>
  <c r="F928" i="13"/>
  <c r="J928" i="13" s="1"/>
  <c r="K928" i="13" s="1"/>
  <c r="N928" i="13" s="1"/>
  <c r="F929" i="13"/>
  <c r="J929" i="13" s="1"/>
  <c r="K929" i="13" s="1"/>
  <c r="N929" i="13" s="1"/>
  <c r="F932" i="13"/>
  <c r="G932" i="13" s="1"/>
  <c r="G930" i="13"/>
  <c r="L930" i="13"/>
  <c r="F924" i="13"/>
  <c r="J924" i="13" s="1"/>
  <c r="K924" i="13" s="1"/>
  <c r="N924" i="13" s="1"/>
  <c r="F912" i="13"/>
  <c r="L912" i="13" s="1"/>
  <c r="F920" i="13"/>
  <c r="L920" i="13" s="1"/>
  <c r="F911" i="13"/>
  <c r="L911" i="13" s="1"/>
  <c r="F926" i="13"/>
  <c r="L926" i="13" s="1"/>
  <c r="F918" i="13"/>
  <c r="J918" i="13" s="1"/>
  <c r="K918" i="13" s="1"/>
  <c r="N918" i="13" s="1"/>
  <c r="F914" i="13"/>
  <c r="J914" i="13" s="1"/>
  <c r="K914" i="13" s="1"/>
  <c r="N914" i="13" s="1"/>
  <c r="F923" i="13"/>
  <c r="L923" i="13" s="1"/>
  <c r="F917" i="13"/>
  <c r="L917" i="13" s="1"/>
  <c r="F927" i="13"/>
  <c r="G927" i="13" s="1"/>
  <c r="F913" i="13"/>
  <c r="J913" i="13" s="1"/>
  <c r="K913" i="13" s="1"/>
  <c r="N913" i="13" s="1"/>
  <c r="F915" i="13"/>
  <c r="G915" i="13" s="1"/>
  <c r="F916" i="13"/>
  <c r="J916" i="13" s="1"/>
  <c r="K916" i="13" s="1"/>
  <c r="N916" i="13" s="1"/>
  <c r="F919" i="13"/>
  <c r="L919" i="13" s="1"/>
  <c r="J293" i="13"/>
  <c r="K293" i="13" s="1"/>
  <c r="G293" i="13"/>
  <c r="J925" i="13"/>
  <c r="K925" i="13" s="1"/>
  <c r="N925" i="13" s="1"/>
  <c r="J19" i="13"/>
  <c r="K19" i="13" s="1"/>
  <c r="N19" i="13" s="1"/>
  <c r="G925" i="13"/>
  <c r="L925" i="13"/>
  <c r="F921" i="13"/>
  <c r="L921" i="13" s="1"/>
  <c r="F922" i="13"/>
  <c r="G922" i="13" s="1"/>
  <c r="G19" i="13"/>
  <c r="F906" i="13"/>
  <c r="J906" i="13" s="1"/>
  <c r="K906" i="13" s="1"/>
  <c r="N906" i="13" s="1"/>
  <c r="J505" i="13"/>
  <c r="K505" i="13" s="1"/>
  <c r="N505" i="13" s="1"/>
  <c r="J95" i="13"/>
  <c r="K95" i="13" s="1"/>
  <c r="F907" i="13"/>
  <c r="J907" i="13" s="1"/>
  <c r="K907" i="13" s="1"/>
  <c r="N907" i="13" s="1"/>
  <c r="J218" i="13"/>
  <c r="K218" i="13" s="1"/>
  <c r="G206" i="13"/>
  <c r="F908" i="13"/>
  <c r="G908" i="13" s="1"/>
  <c r="J910" i="13"/>
  <c r="K910" i="13" s="1"/>
  <c r="N910" i="13" s="1"/>
  <c r="J909" i="13"/>
  <c r="K909" i="13" s="1"/>
  <c r="N909" i="13" s="1"/>
  <c r="G910" i="13"/>
  <c r="L910" i="13"/>
  <c r="G909" i="13"/>
  <c r="L909" i="13"/>
  <c r="F894" i="13"/>
  <c r="J894" i="13" s="1"/>
  <c r="K894" i="13" s="1"/>
  <c r="N894" i="13" s="1"/>
  <c r="F902" i="13"/>
  <c r="J902" i="13" s="1"/>
  <c r="K902" i="13" s="1"/>
  <c r="N902" i="13" s="1"/>
  <c r="F904" i="13"/>
  <c r="G904" i="13" s="1"/>
  <c r="F905" i="13"/>
  <c r="L905" i="13" s="1"/>
  <c r="F885" i="13"/>
  <c r="J885" i="13" s="1"/>
  <c r="K885" i="13" s="1"/>
  <c r="N885" i="13" s="1"/>
  <c r="F900" i="13"/>
  <c r="L900" i="13" s="1"/>
  <c r="F899" i="13"/>
  <c r="J899" i="13" s="1"/>
  <c r="K899" i="13" s="1"/>
  <c r="N899" i="13" s="1"/>
  <c r="F895" i="13"/>
  <c r="J895" i="13" s="1"/>
  <c r="K895" i="13" s="1"/>
  <c r="N895" i="13" s="1"/>
  <c r="F901" i="13"/>
  <c r="G901" i="13" s="1"/>
  <c r="F893" i="13"/>
  <c r="J893" i="13" s="1"/>
  <c r="K893" i="13" s="1"/>
  <c r="N893" i="13" s="1"/>
  <c r="F903" i="13"/>
  <c r="G903" i="13" s="1"/>
  <c r="F898" i="13"/>
  <c r="L898" i="13" s="1"/>
  <c r="G434" i="13"/>
  <c r="F880" i="13"/>
  <c r="J880" i="13" s="1"/>
  <c r="K880" i="13" s="1"/>
  <c r="N880" i="13" s="1"/>
  <c r="F897" i="13"/>
  <c r="G897" i="13" s="1"/>
  <c r="F896" i="13"/>
  <c r="J896" i="13" s="1"/>
  <c r="K896" i="13" s="1"/>
  <c r="N896" i="13" s="1"/>
  <c r="J68" i="13"/>
  <c r="K68" i="13" s="1"/>
  <c r="N68" i="13" s="1"/>
  <c r="J100" i="13"/>
  <c r="K100" i="13" s="1"/>
  <c r="N100" i="13" s="1"/>
  <c r="F891" i="13"/>
  <c r="L891" i="13" s="1"/>
  <c r="F892" i="13"/>
  <c r="L892" i="13" s="1"/>
  <c r="F883" i="13"/>
  <c r="G883" i="13" s="1"/>
  <c r="F889" i="13"/>
  <c r="J889" i="13" s="1"/>
  <c r="K889" i="13" s="1"/>
  <c r="N889" i="13" s="1"/>
  <c r="F887" i="13"/>
  <c r="L887" i="13" s="1"/>
  <c r="J890" i="13"/>
  <c r="K890" i="13" s="1"/>
  <c r="N890" i="13" s="1"/>
  <c r="J888" i="13"/>
  <c r="K888" i="13" s="1"/>
  <c r="N888" i="13" s="1"/>
  <c r="G890" i="13"/>
  <c r="L890" i="13"/>
  <c r="J206" i="13"/>
  <c r="K206" i="13" s="1"/>
  <c r="N206" i="13" s="1"/>
  <c r="G888" i="13"/>
  <c r="L888" i="13"/>
  <c r="G886" i="13"/>
  <c r="L886" i="13"/>
  <c r="J107" i="13"/>
  <c r="K107" i="13" s="1"/>
  <c r="N107" i="13" s="1"/>
  <c r="J573" i="13"/>
  <c r="K573" i="13" s="1"/>
  <c r="N573" i="13" s="1"/>
  <c r="J244" i="13"/>
  <c r="K244" i="13" s="1"/>
  <c r="N244" i="13" s="1"/>
  <c r="J104" i="13"/>
  <c r="K104" i="13" s="1"/>
  <c r="N104" i="13" s="1"/>
  <c r="F881" i="13"/>
  <c r="J881" i="13" s="1"/>
  <c r="K881" i="13" s="1"/>
  <c r="N881" i="13" s="1"/>
  <c r="F882" i="13"/>
  <c r="J882" i="13" s="1"/>
  <c r="K882" i="13" s="1"/>
  <c r="N882" i="13" s="1"/>
  <c r="F877" i="13"/>
  <c r="L877" i="13" s="1"/>
  <c r="F884" i="13"/>
  <c r="G884" i="13" s="1"/>
  <c r="F875" i="13"/>
  <c r="L875" i="13" s="1"/>
  <c r="F876" i="13"/>
  <c r="G876" i="13" s="1"/>
  <c r="F878" i="13"/>
  <c r="G878" i="13" s="1"/>
  <c r="F874" i="13"/>
  <c r="J874" i="13" s="1"/>
  <c r="K874" i="13" s="1"/>
  <c r="N874" i="13" s="1"/>
  <c r="F872" i="13"/>
  <c r="J872" i="13" s="1"/>
  <c r="K872" i="13" s="1"/>
  <c r="N872" i="13" s="1"/>
  <c r="F879" i="13"/>
  <c r="J879" i="13" s="1"/>
  <c r="K879" i="13" s="1"/>
  <c r="N879" i="13" s="1"/>
  <c r="J282" i="13"/>
  <c r="K282" i="13" s="1"/>
  <c r="N282" i="13" s="1"/>
  <c r="J413" i="13"/>
  <c r="K413" i="13" s="1"/>
  <c r="N413" i="13" s="1"/>
  <c r="J462" i="13"/>
  <c r="K462" i="13" s="1"/>
  <c r="N462" i="13" s="1"/>
  <c r="G185" i="13"/>
  <c r="F864" i="13"/>
  <c r="L864" i="13" s="1"/>
  <c r="F873" i="13"/>
  <c r="L873" i="13" s="1"/>
  <c r="F862" i="13"/>
  <c r="L862" i="13" s="1"/>
  <c r="F868" i="13"/>
  <c r="G868" i="13" s="1"/>
  <c r="F871" i="13"/>
  <c r="G871" i="13" s="1"/>
  <c r="J534" i="13"/>
  <c r="K534" i="13" s="1"/>
  <c r="N534" i="13" s="1"/>
  <c r="F866" i="13"/>
  <c r="J866" i="13" s="1"/>
  <c r="K866" i="13" s="1"/>
  <c r="N866" i="13" s="1"/>
  <c r="J102" i="13"/>
  <c r="K102" i="13" s="1"/>
  <c r="N102" i="13" s="1"/>
  <c r="F870" i="13"/>
  <c r="J870" i="13" s="1"/>
  <c r="K870" i="13" s="1"/>
  <c r="N870" i="13" s="1"/>
  <c r="J62" i="13"/>
  <c r="K62" i="13" s="1"/>
  <c r="N62" i="13" s="1"/>
  <c r="F857" i="13"/>
  <c r="L857" i="13" s="1"/>
  <c r="F860" i="13"/>
  <c r="J860" i="13" s="1"/>
  <c r="K860" i="13" s="1"/>
  <c r="N860" i="13" s="1"/>
  <c r="G288" i="13"/>
  <c r="F869" i="13"/>
  <c r="J869" i="13" s="1"/>
  <c r="K869" i="13" s="1"/>
  <c r="N869" i="13" s="1"/>
  <c r="J288" i="13"/>
  <c r="K288" i="13" s="1"/>
  <c r="N288" i="13" s="1"/>
  <c r="J434" i="13"/>
  <c r="K434" i="13" s="1"/>
  <c r="N434" i="13" s="1"/>
  <c r="J287" i="13"/>
  <c r="K287" i="13" s="1"/>
  <c r="N287" i="13" s="1"/>
  <c r="J290" i="13"/>
  <c r="K290" i="13" s="1"/>
  <c r="N290" i="13" s="1"/>
  <c r="J380" i="13"/>
  <c r="K380" i="13" s="1"/>
  <c r="N380" i="13" s="1"/>
  <c r="J273" i="13"/>
  <c r="K273" i="13" s="1"/>
  <c r="N273" i="13" s="1"/>
  <c r="F856" i="13"/>
  <c r="J856" i="13" s="1"/>
  <c r="K856" i="13" s="1"/>
  <c r="N856" i="13" s="1"/>
  <c r="F853" i="13"/>
  <c r="J853" i="13" s="1"/>
  <c r="K853" i="13" s="1"/>
  <c r="N853" i="13" s="1"/>
  <c r="F854" i="13"/>
  <c r="G854" i="13" s="1"/>
  <c r="F855" i="13"/>
  <c r="J855" i="13" s="1"/>
  <c r="K855" i="13" s="1"/>
  <c r="N855" i="13" s="1"/>
  <c r="J615" i="13"/>
  <c r="K615" i="13" s="1"/>
  <c r="N615" i="13" s="1"/>
  <c r="F789" i="13"/>
  <c r="L789" i="13" s="1"/>
  <c r="F774" i="13"/>
  <c r="J774" i="13" s="1"/>
  <c r="K774" i="13" s="1"/>
  <c r="N774" i="13" s="1"/>
  <c r="F798" i="13"/>
  <c r="G798" i="13" s="1"/>
  <c r="F805" i="13"/>
  <c r="G805" i="13" s="1"/>
  <c r="G633" i="13"/>
  <c r="F839" i="13"/>
  <c r="J839" i="13" s="1"/>
  <c r="K839" i="13" s="1"/>
  <c r="N839" i="13" s="1"/>
  <c r="F731" i="13"/>
  <c r="J731" i="13" s="1"/>
  <c r="K731" i="13" s="1"/>
  <c r="N731" i="13" s="1"/>
  <c r="F750" i="13"/>
  <c r="G750" i="13" s="1"/>
  <c r="F790" i="13"/>
  <c r="J790" i="13" s="1"/>
  <c r="K790" i="13" s="1"/>
  <c r="N790" i="13" s="1"/>
  <c r="F823" i="13"/>
  <c r="J823" i="13" s="1"/>
  <c r="K823" i="13" s="1"/>
  <c r="N823" i="13" s="1"/>
  <c r="F847" i="13"/>
  <c r="L847" i="13" s="1"/>
  <c r="F726" i="13"/>
  <c r="G726" i="13" s="1"/>
  <c r="F724" i="13"/>
  <c r="L724" i="13" s="1"/>
  <c r="F833" i="13"/>
  <c r="J833" i="13" s="1"/>
  <c r="K833" i="13" s="1"/>
  <c r="N833" i="13" s="1"/>
  <c r="F846" i="13"/>
  <c r="G846" i="13" s="1"/>
  <c r="F811" i="13"/>
  <c r="J811" i="13" s="1"/>
  <c r="K811" i="13" s="1"/>
  <c r="N811" i="13" s="1"/>
  <c r="F825" i="13"/>
  <c r="J825" i="13" s="1"/>
  <c r="K825" i="13" s="1"/>
  <c r="N825" i="13" s="1"/>
  <c r="F850" i="13"/>
  <c r="L850" i="13" s="1"/>
  <c r="F795" i="13"/>
  <c r="J795" i="13" s="1"/>
  <c r="K795" i="13" s="1"/>
  <c r="N795" i="13" s="1"/>
  <c r="F803" i="13"/>
  <c r="J803" i="13" s="1"/>
  <c r="K803" i="13" s="1"/>
  <c r="N803" i="13" s="1"/>
  <c r="F849" i="13"/>
  <c r="L849" i="13" s="1"/>
  <c r="F861" i="13"/>
  <c r="L861" i="13" s="1"/>
  <c r="F863" i="13"/>
  <c r="J863" i="13" s="1"/>
  <c r="K863" i="13" s="1"/>
  <c r="N863" i="13" s="1"/>
  <c r="F865" i="13"/>
  <c r="G865" i="13" s="1"/>
  <c r="F867" i="13"/>
  <c r="J867" i="13" s="1"/>
  <c r="K867" i="13" s="1"/>
  <c r="N867" i="13" s="1"/>
  <c r="J96" i="13"/>
  <c r="K96" i="13" s="1"/>
  <c r="N96" i="13" s="1"/>
  <c r="F858" i="13"/>
  <c r="J858" i="13" s="1"/>
  <c r="K858" i="13" s="1"/>
  <c r="N858" i="13" s="1"/>
  <c r="J182" i="13"/>
  <c r="K182" i="13" s="1"/>
  <c r="N182" i="13" s="1"/>
  <c r="J185" i="13"/>
  <c r="K185" i="13" s="1"/>
  <c r="N185" i="13" s="1"/>
  <c r="J184" i="13"/>
  <c r="K184" i="13" s="1"/>
  <c r="N184" i="13" s="1"/>
  <c r="F859" i="13"/>
  <c r="G859" i="13" s="1"/>
  <c r="G96" i="13"/>
  <c r="F851" i="13"/>
  <c r="G851" i="13" s="1"/>
  <c r="G226" i="13"/>
  <c r="G218" i="13"/>
  <c r="J852" i="13"/>
  <c r="K852" i="13" s="1"/>
  <c r="N852" i="13" s="1"/>
  <c r="G852" i="13"/>
  <c r="L852" i="13"/>
  <c r="F848" i="13"/>
  <c r="J848" i="13" s="1"/>
  <c r="K848" i="13" s="1"/>
  <c r="N848" i="13" s="1"/>
  <c r="J21" i="13"/>
  <c r="K21" i="13" s="1"/>
  <c r="N21" i="13" s="1"/>
  <c r="J590" i="13"/>
  <c r="K590" i="13" s="1"/>
  <c r="N590" i="13" s="1"/>
  <c r="J773" i="13"/>
  <c r="K773" i="13" s="1"/>
  <c r="N773" i="13" s="1"/>
  <c r="F841" i="13"/>
  <c r="L841" i="13" s="1"/>
  <c r="G694" i="13"/>
  <c r="F844" i="13"/>
  <c r="J844" i="13" s="1"/>
  <c r="K844" i="13" s="1"/>
  <c r="N844" i="13" s="1"/>
  <c r="J845" i="13"/>
  <c r="K845" i="13" s="1"/>
  <c r="N845" i="13" s="1"/>
  <c r="G845" i="13"/>
  <c r="L845" i="13"/>
  <c r="J386" i="13"/>
  <c r="K386" i="13" s="1"/>
  <c r="N386" i="13" s="1"/>
  <c r="G369" i="13"/>
  <c r="F840" i="13"/>
  <c r="G840" i="13" s="1"/>
  <c r="F842" i="13"/>
  <c r="G842" i="13" s="1"/>
  <c r="F835" i="13"/>
  <c r="J835" i="13" s="1"/>
  <c r="K835" i="13" s="1"/>
  <c r="N835" i="13" s="1"/>
  <c r="F837" i="13"/>
  <c r="L837" i="13" s="1"/>
  <c r="J843" i="13"/>
  <c r="K843" i="13" s="1"/>
  <c r="N843" i="13" s="1"/>
  <c r="G843" i="13"/>
  <c r="L843" i="13"/>
  <c r="J317" i="13"/>
  <c r="K317" i="13" s="1"/>
  <c r="N317" i="13" s="1"/>
  <c r="F834" i="13"/>
  <c r="G834" i="13" s="1"/>
  <c r="F836" i="13"/>
  <c r="J836" i="13" s="1"/>
  <c r="K836" i="13" s="1"/>
  <c r="N836" i="13" s="1"/>
  <c r="F838" i="13"/>
  <c r="L838" i="13" s="1"/>
  <c r="G618" i="13"/>
  <c r="J618" i="13"/>
  <c r="K618" i="13" s="1"/>
  <c r="N618" i="13" s="1"/>
  <c r="G245" i="13"/>
  <c r="F826" i="13"/>
  <c r="J826" i="13" s="1"/>
  <c r="K826" i="13" s="1"/>
  <c r="N826" i="13" s="1"/>
  <c r="F832" i="13"/>
  <c r="L832" i="13" s="1"/>
  <c r="J245" i="13"/>
  <c r="K245" i="13" s="1"/>
  <c r="N245" i="13" s="1"/>
  <c r="J831" i="13"/>
  <c r="K831" i="13" s="1"/>
  <c r="N831" i="13" s="1"/>
  <c r="F817" i="13"/>
  <c r="J817" i="13" s="1"/>
  <c r="K817" i="13" s="1"/>
  <c r="N817" i="13" s="1"/>
  <c r="F827" i="13"/>
  <c r="G827" i="13" s="1"/>
  <c r="F829" i="13"/>
  <c r="L829" i="13" s="1"/>
  <c r="F830" i="13"/>
  <c r="L830" i="13" s="1"/>
  <c r="J828" i="13"/>
  <c r="K828" i="13" s="1"/>
  <c r="N828" i="13" s="1"/>
  <c r="G831" i="13"/>
  <c r="L831" i="13"/>
  <c r="G828" i="13"/>
  <c r="L828" i="13"/>
  <c r="F821" i="13"/>
  <c r="L821" i="13" s="1"/>
  <c r="F822" i="13"/>
  <c r="J822" i="13" s="1"/>
  <c r="K822" i="13" s="1"/>
  <c r="N822" i="13" s="1"/>
  <c r="F824" i="13"/>
  <c r="G824" i="13" s="1"/>
  <c r="J567" i="13"/>
  <c r="K567" i="13" s="1"/>
  <c r="N567" i="13" s="1"/>
  <c r="J517" i="13"/>
  <c r="K517" i="13" s="1"/>
  <c r="N517" i="13" s="1"/>
  <c r="J226" i="13"/>
  <c r="K226" i="13" s="1"/>
  <c r="N226" i="13" s="1"/>
  <c r="G420" i="13"/>
  <c r="F815" i="13"/>
  <c r="G815" i="13" s="1"/>
  <c r="F819" i="13"/>
  <c r="L819" i="13" s="1"/>
  <c r="F812" i="13"/>
  <c r="G812" i="13" s="1"/>
  <c r="F814" i="13"/>
  <c r="L814" i="13" s="1"/>
  <c r="F813" i="13"/>
  <c r="L813" i="13" s="1"/>
  <c r="G567" i="13"/>
  <c r="F816" i="13"/>
  <c r="L816" i="13" s="1"/>
  <c r="F818" i="13"/>
  <c r="J818" i="13" s="1"/>
  <c r="K818" i="13" s="1"/>
  <c r="N818" i="13" s="1"/>
  <c r="F820" i="13"/>
  <c r="J820" i="13" s="1"/>
  <c r="K820" i="13" s="1"/>
  <c r="N820" i="13" s="1"/>
  <c r="J420" i="13"/>
  <c r="K420" i="13" s="1"/>
  <c r="N420" i="13" s="1"/>
  <c r="J513" i="13"/>
  <c r="K513" i="13" s="1"/>
  <c r="N513" i="13" s="1"/>
  <c r="F807" i="13"/>
  <c r="L807" i="13" s="1"/>
  <c r="J294" i="13"/>
  <c r="K294" i="13" s="1"/>
  <c r="N294" i="13" s="1"/>
  <c r="J190" i="13"/>
  <c r="K190" i="13" s="1"/>
  <c r="N190" i="13" s="1"/>
  <c r="J706" i="13"/>
  <c r="K706" i="13" s="1"/>
  <c r="N706" i="13" s="1"/>
  <c r="F806" i="13"/>
  <c r="J806" i="13" s="1"/>
  <c r="K806" i="13" s="1"/>
  <c r="N806" i="13" s="1"/>
  <c r="F810" i="13"/>
  <c r="L810" i="13" s="1"/>
  <c r="F794" i="13"/>
  <c r="J794" i="13" s="1"/>
  <c r="K794" i="13" s="1"/>
  <c r="N794" i="13" s="1"/>
  <c r="F796" i="13"/>
  <c r="J796" i="13" s="1"/>
  <c r="K796" i="13" s="1"/>
  <c r="N796" i="13" s="1"/>
  <c r="F808" i="13"/>
  <c r="G808" i="13" s="1"/>
  <c r="F792" i="13"/>
  <c r="J792" i="13" s="1"/>
  <c r="K792" i="13" s="1"/>
  <c r="N792" i="13" s="1"/>
  <c r="G809" i="13"/>
  <c r="L809" i="13"/>
  <c r="F791" i="13"/>
  <c r="G791" i="13" s="1"/>
  <c r="F793" i="13"/>
  <c r="G793" i="13" s="1"/>
  <c r="F797" i="13"/>
  <c r="G797" i="13" s="1"/>
  <c r="F799" i="13"/>
  <c r="G799" i="13" s="1"/>
  <c r="F801" i="13"/>
  <c r="G801" i="13" s="1"/>
  <c r="J432" i="13"/>
  <c r="K432" i="13" s="1"/>
  <c r="N432" i="13" s="1"/>
  <c r="G432" i="13"/>
  <c r="F800" i="13"/>
  <c r="L800" i="13" s="1"/>
  <c r="F804" i="13"/>
  <c r="L804" i="13" s="1"/>
  <c r="J353" i="13"/>
  <c r="K353" i="13" s="1"/>
  <c r="N353" i="13" s="1"/>
  <c r="F802" i="13"/>
  <c r="J802" i="13" s="1"/>
  <c r="K802" i="13" s="1"/>
  <c r="N802" i="13" s="1"/>
  <c r="J242" i="13"/>
  <c r="K242" i="13" s="1"/>
  <c r="N242" i="13" s="1"/>
  <c r="J234" i="13"/>
  <c r="K234" i="13" s="1"/>
  <c r="N234" i="13" s="1"/>
  <c r="J664" i="13"/>
  <c r="K664" i="13" s="1"/>
  <c r="N664" i="13" s="1"/>
  <c r="J222" i="13"/>
  <c r="K222" i="13" s="1"/>
  <c r="N222" i="13" s="1"/>
  <c r="G21" i="13"/>
  <c r="J369" i="13"/>
  <c r="K369" i="13" s="1"/>
  <c r="N369" i="13" s="1"/>
  <c r="J355" i="13"/>
  <c r="K355" i="13" s="1"/>
  <c r="N355" i="13" s="1"/>
  <c r="J359" i="13"/>
  <c r="K359" i="13" s="1"/>
  <c r="N359" i="13" s="1"/>
  <c r="F777" i="13"/>
  <c r="G777" i="13" s="1"/>
  <c r="F779" i="13"/>
  <c r="J779" i="13" s="1"/>
  <c r="K779" i="13" s="1"/>
  <c r="N779" i="13" s="1"/>
  <c r="F781" i="13"/>
  <c r="J781" i="13" s="1"/>
  <c r="K781" i="13" s="1"/>
  <c r="N781" i="13" s="1"/>
  <c r="J14" i="13"/>
  <c r="K14" i="13" s="1"/>
  <c r="N14" i="13" s="1"/>
  <c r="F783" i="13"/>
  <c r="G783" i="13" s="1"/>
  <c r="F785" i="13"/>
  <c r="L785" i="13" s="1"/>
  <c r="G607" i="13"/>
  <c r="G452" i="13"/>
  <c r="G196" i="13"/>
  <c r="G71" i="13"/>
  <c r="G122" i="13"/>
  <c r="G583" i="13"/>
  <c r="G648" i="13"/>
  <c r="J27" i="13"/>
  <c r="K27" i="13" s="1"/>
  <c r="N27" i="13" s="1"/>
  <c r="J689" i="13"/>
  <c r="K689" i="13" s="1"/>
  <c r="N689" i="13" s="1"/>
  <c r="J237" i="13"/>
  <c r="K237" i="13" s="1"/>
  <c r="N237" i="13" s="1"/>
  <c r="J606" i="13"/>
  <c r="K606" i="13" s="1"/>
  <c r="N606" i="13" s="1"/>
  <c r="J406" i="13"/>
  <c r="K406" i="13" s="1"/>
  <c r="N406" i="13" s="1"/>
  <c r="G198" i="13"/>
  <c r="J619" i="13"/>
  <c r="K619" i="13" s="1"/>
  <c r="N619" i="13" s="1"/>
  <c r="G14" i="13"/>
  <c r="J73" i="13"/>
  <c r="K73" i="13" s="1"/>
  <c r="N73" i="13" s="1"/>
  <c r="J693" i="13"/>
  <c r="K693" i="13" s="1"/>
  <c r="N693" i="13" s="1"/>
  <c r="J651" i="13"/>
  <c r="K651" i="13" s="1"/>
  <c r="N651" i="13" s="1"/>
  <c r="J279" i="13"/>
  <c r="K279" i="13" s="1"/>
  <c r="N279" i="13" s="1"/>
  <c r="G652" i="13"/>
  <c r="G69" i="13"/>
  <c r="G664" i="13"/>
  <c r="F776" i="13"/>
  <c r="J776" i="13" s="1"/>
  <c r="K776" i="13" s="1"/>
  <c r="N776" i="13" s="1"/>
  <c r="F780" i="13"/>
  <c r="J780" i="13" s="1"/>
  <c r="K780" i="13" s="1"/>
  <c r="N780" i="13" s="1"/>
  <c r="F762" i="13"/>
  <c r="G762" i="13" s="1"/>
  <c r="F778" i="13"/>
  <c r="L778" i="13" s="1"/>
  <c r="F787" i="13"/>
  <c r="J787" i="13" s="1"/>
  <c r="K787" i="13" s="1"/>
  <c r="N787" i="13" s="1"/>
  <c r="F782" i="13"/>
  <c r="J782" i="13" s="1"/>
  <c r="K782" i="13" s="1"/>
  <c r="N782" i="13" s="1"/>
  <c r="F784" i="13"/>
  <c r="J784" i="13" s="1"/>
  <c r="K784" i="13" s="1"/>
  <c r="N784" i="13" s="1"/>
  <c r="F786" i="13"/>
  <c r="J786" i="13" s="1"/>
  <c r="K786" i="13" s="1"/>
  <c r="N786" i="13" s="1"/>
  <c r="F788" i="13"/>
  <c r="G788" i="13" s="1"/>
  <c r="J583" i="13"/>
  <c r="K583" i="13" s="1"/>
  <c r="N583" i="13" s="1"/>
  <c r="F768" i="13"/>
  <c r="G768" i="13" s="1"/>
  <c r="J164" i="13"/>
  <c r="K164" i="13" s="1"/>
  <c r="N164" i="13" s="1"/>
  <c r="J167" i="13"/>
  <c r="K167" i="13" s="1"/>
  <c r="N167" i="13" s="1"/>
  <c r="J611" i="13"/>
  <c r="K611" i="13" s="1"/>
  <c r="N611" i="13" s="1"/>
  <c r="G167" i="13"/>
  <c r="F764" i="13"/>
  <c r="G764" i="13" s="1"/>
  <c r="G312" i="13"/>
  <c r="F758" i="13"/>
  <c r="L758" i="13" s="1"/>
  <c r="F766" i="13"/>
  <c r="L766" i="13" s="1"/>
  <c r="J616" i="13"/>
  <c r="K616" i="13" s="1"/>
  <c r="N616" i="13" s="1"/>
  <c r="F759" i="13"/>
  <c r="G759" i="13" s="1"/>
  <c r="J620" i="13"/>
  <c r="K620" i="13" s="1"/>
  <c r="N620" i="13" s="1"/>
  <c r="F767" i="13"/>
  <c r="L767" i="13" s="1"/>
  <c r="F752" i="13"/>
  <c r="G752" i="13" s="1"/>
  <c r="F754" i="13"/>
  <c r="G754" i="13" s="1"/>
  <c r="F756" i="13"/>
  <c r="G756" i="13" s="1"/>
  <c r="F760" i="13"/>
  <c r="L760" i="13" s="1"/>
  <c r="F753" i="13"/>
  <c r="J753" i="13" s="1"/>
  <c r="K753" i="13" s="1"/>
  <c r="N753" i="13" s="1"/>
  <c r="F751" i="13"/>
  <c r="J751" i="13" s="1"/>
  <c r="K751" i="13" s="1"/>
  <c r="N751" i="13" s="1"/>
  <c r="F755" i="13"/>
  <c r="G755" i="13" s="1"/>
  <c r="J40" i="13"/>
  <c r="K40" i="13" s="1"/>
  <c r="N40" i="13" s="1"/>
  <c r="J231" i="13"/>
  <c r="K231" i="13" s="1"/>
  <c r="N231" i="13" s="1"/>
  <c r="J274" i="13"/>
  <c r="K274" i="13" s="1"/>
  <c r="N274" i="13" s="1"/>
  <c r="J17" i="13"/>
  <c r="K17" i="13" s="1"/>
  <c r="N17" i="13" s="1"/>
  <c r="G234" i="13"/>
  <c r="G460" i="13"/>
  <c r="G723" i="13"/>
  <c r="G415" i="13"/>
  <c r="J407" i="13"/>
  <c r="K407" i="13" s="1"/>
  <c r="N407" i="13" s="1"/>
  <c r="G249" i="13"/>
  <c r="J123" i="13"/>
  <c r="K123" i="13" s="1"/>
  <c r="N123" i="13" s="1"/>
  <c r="J15" i="13"/>
  <c r="K15" i="13" s="1"/>
  <c r="N15" i="13" s="1"/>
  <c r="J277" i="13"/>
  <c r="K277" i="13" s="1"/>
  <c r="N277" i="13" s="1"/>
  <c r="G713" i="13"/>
  <c r="G427" i="13"/>
  <c r="J705" i="13"/>
  <c r="K705" i="13" s="1"/>
  <c r="N705" i="13" s="1"/>
  <c r="J712" i="13"/>
  <c r="K712" i="13" s="1"/>
  <c r="N712" i="13" s="1"/>
  <c r="G180" i="13"/>
  <c r="G376" i="13"/>
  <c r="G391" i="13"/>
  <c r="G644" i="13"/>
  <c r="J667" i="13"/>
  <c r="K667" i="13" s="1"/>
  <c r="N667" i="13" s="1"/>
  <c r="G34" i="13"/>
  <c r="G169" i="13"/>
  <c r="G116" i="13"/>
  <c r="J721" i="13"/>
  <c r="K721" i="13" s="1"/>
  <c r="N721" i="13" s="1"/>
  <c r="G696" i="13"/>
  <c r="J255" i="13"/>
  <c r="K255" i="13" s="1"/>
  <c r="N255" i="13" s="1"/>
  <c r="J233" i="13"/>
  <c r="K233" i="13" s="1"/>
  <c r="N233" i="13" s="1"/>
  <c r="J649" i="13"/>
  <c r="K649" i="13" s="1"/>
  <c r="N649" i="13" s="1"/>
  <c r="G627" i="13"/>
  <c r="J143" i="13"/>
  <c r="K143" i="13" s="1"/>
  <c r="N143" i="13" s="1"/>
  <c r="J119" i="13"/>
  <c r="K119" i="13" s="1"/>
  <c r="N119" i="13" s="1"/>
  <c r="J671" i="13"/>
  <c r="K671" i="13" s="1"/>
  <c r="N671" i="13" s="1"/>
  <c r="J702" i="13"/>
  <c r="K702" i="13" s="1"/>
  <c r="N702" i="13" s="1"/>
  <c r="G653" i="13"/>
  <c r="J456" i="13"/>
  <c r="K456" i="13" s="1"/>
  <c r="N456" i="13" s="1"/>
  <c r="G646" i="13"/>
  <c r="J719" i="13"/>
  <c r="K719" i="13" s="1"/>
  <c r="N719" i="13" s="1"/>
  <c r="J187" i="13"/>
  <c r="K187" i="13" s="1"/>
  <c r="N187" i="13" s="1"/>
  <c r="G638" i="13"/>
  <c r="J718" i="13"/>
  <c r="K718" i="13" s="1"/>
  <c r="N718" i="13" s="1"/>
  <c r="G538" i="13"/>
  <c r="G717" i="13"/>
  <c r="J591" i="13"/>
  <c r="K591" i="13" s="1"/>
  <c r="N591" i="13" s="1"/>
  <c r="J38" i="13"/>
  <c r="K38" i="13" s="1"/>
  <c r="N38" i="13" s="1"/>
  <c r="G437" i="13"/>
  <c r="J43" i="13"/>
  <c r="K43" i="13" s="1"/>
  <c r="N43" i="13" s="1"/>
  <c r="J435" i="13"/>
  <c r="K435" i="13" s="1"/>
  <c r="N435" i="13" s="1"/>
  <c r="G614" i="13"/>
  <c r="G629" i="13"/>
  <c r="G660" i="13"/>
  <c r="G181" i="13"/>
  <c r="J557" i="13"/>
  <c r="K557" i="13" s="1"/>
  <c r="N557" i="13" s="1"/>
  <c r="J484" i="13"/>
  <c r="K484" i="13" s="1"/>
  <c r="N484" i="13" s="1"/>
  <c r="J240" i="13"/>
  <c r="K240" i="13" s="1"/>
  <c r="N240" i="13" s="1"/>
  <c r="F757" i="13"/>
  <c r="L757" i="13" s="1"/>
  <c r="J354" i="13"/>
  <c r="K354" i="13" s="1"/>
  <c r="N354" i="13" s="1"/>
  <c r="F761" i="13"/>
  <c r="G761" i="13" s="1"/>
  <c r="F765" i="13"/>
  <c r="G765" i="13" s="1"/>
  <c r="F763" i="13"/>
  <c r="L763" i="13" s="1"/>
  <c r="F771" i="13"/>
  <c r="L771" i="13" s="1"/>
  <c r="J299" i="13"/>
  <c r="K299" i="13" s="1"/>
  <c r="N299" i="13" s="1"/>
  <c r="F769" i="13"/>
  <c r="L769" i="13" s="1"/>
  <c r="J78" i="13"/>
  <c r="K78" i="13" s="1"/>
  <c r="N78" i="13" s="1"/>
  <c r="J449" i="13"/>
  <c r="K449" i="13" s="1"/>
  <c r="N449" i="13" s="1"/>
  <c r="J281" i="13"/>
  <c r="K281" i="13" s="1"/>
  <c r="N281" i="13" s="1"/>
  <c r="J139" i="13"/>
  <c r="K139" i="13" s="1"/>
  <c r="N139" i="13" s="1"/>
  <c r="J239" i="13"/>
  <c r="K239" i="13" s="1"/>
  <c r="N239" i="13" s="1"/>
  <c r="J356" i="13"/>
  <c r="K356" i="13" s="1"/>
  <c r="N356" i="13" s="1"/>
  <c r="J283" i="13"/>
  <c r="K283" i="13" s="1"/>
  <c r="N283" i="13" s="1"/>
  <c r="G103" i="13"/>
  <c r="G616" i="13"/>
  <c r="J253" i="13"/>
  <c r="K253" i="13" s="1"/>
  <c r="N253" i="13" s="1"/>
  <c r="G425" i="13"/>
  <c r="J11" i="13"/>
  <c r="K11" i="13" s="1"/>
  <c r="N11" i="13" s="1"/>
  <c r="G657" i="13"/>
  <c r="G447" i="13"/>
  <c r="J628" i="13"/>
  <c r="K628" i="13" s="1"/>
  <c r="N628" i="13" s="1"/>
  <c r="G686" i="13"/>
  <c r="J22" i="13"/>
  <c r="K22" i="13" s="1"/>
  <c r="N22" i="13" s="1"/>
  <c r="J715" i="13"/>
  <c r="K715" i="13" s="1"/>
  <c r="N715" i="13" s="1"/>
  <c r="J436" i="13"/>
  <c r="K436" i="13" s="1"/>
  <c r="N436" i="13" s="1"/>
  <c r="G446" i="13"/>
  <c r="J710" i="13"/>
  <c r="K710" i="13" s="1"/>
  <c r="N710" i="13" s="1"/>
  <c r="J202" i="13"/>
  <c r="K202" i="13" s="1"/>
  <c r="N202" i="13" s="1"/>
  <c r="J235" i="13"/>
  <c r="K235" i="13" s="1"/>
  <c r="N235" i="13" s="1"/>
  <c r="J225" i="13"/>
  <c r="K225" i="13" s="1"/>
  <c r="N225" i="13" s="1"/>
  <c r="J661" i="13"/>
  <c r="K661" i="13" s="1"/>
  <c r="N661" i="13" s="1"/>
  <c r="G370" i="13"/>
  <c r="G687" i="13"/>
  <c r="G294" i="13"/>
  <c r="J42" i="13"/>
  <c r="K42" i="13" s="1"/>
  <c r="N42" i="13" s="1"/>
  <c r="J23" i="13"/>
  <c r="K23" i="13" s="1"/>
  <c r="N23" i="13" s="1"/>
  <c r="J178" i="13"/>
  <c r="K178" i="13" s="1"/>
  <c r="N178" i="13" s="1"/>
  <c r="J621" i="13"/>
  <c r="K621" i="13" s="1"/>
  <c r="N621" i="13" s="1"/>
  <c r="J698" i="13"/>
  <c r="K698" i="13" s="1"/>
  <c r="N698" i="13" s="1"/>
  <c r="J711" i="13"/>
  <c r="K711" i="13" s="1"/>
  <c r="N711" i="13" s="1"/>
  <c r="G596" i="13"/>
  <c r="G308" i="13"/>
  <c r="J662" i="13"/>
  <c r="K662" i="13" s="1"/>
  <c r="N662" i="13" s="1"/>
  <c r="J241" i="13"/>
  <c r="K241" i="13" s="1"/>
  <c r="N241" i="13" s="1"/>
  <c r="G361" i="13"/>
  <c r="J232" i="13"/>
  <c r="K232" i="13" s="1"/>
  <c r="N232" i="13" s="1"/>
  <c r="G72" i="13"/>
  <c r="G706" i="13"/>
  <c r="G168" i="13"/>
  <c r="G158" i="13"/>
  <c r="F775" i="13"/>
  <c r="G775" i="13" s="1"/>
  <c r="F770" i="13"/>
  <c r="L770" i="13" s="1"/>
  <c r="G188" i="13"/>
  <c r="G13" i="13"/>
  <c r="G10" i="13"/>
  <c r="G617" i="13"/>
  <c r="G371" i="13"/>
  <c r="G773" i="13"/>
  <c r="L773" i="13"/>
  <c r="G772" i="13"/>
  <c r="L772" i="13"/>
  <c r="F748" i="13"/>
  <c r="G748" i="13" s="1"/>
  <c r="J391" i="13"/>
  <c r="K391" i="13" s="1"/>
  <c r="N391" i="13" s="1"/>
  <c r="G392" i="13"/>
  <c r="F742" i="13"/>
  <c r="J742" i="13" s="1"/>
  <c r="K742" i="13" s="1"/>
  <c r="N742" i="13" s="1"/>
  <c r="G337" i="13"/>
  <c r="F749" i="13"/>
  <c r="J749" i="13" s="1"/>
  <c r="K749" i="13" s="1"/>
  <c r="N749" i="13" s="1"/>
  <c r="F743" i="13"/>
  <c r="J743" i="13" s="1"/>
  <c r="K743" i="13" s="1"/>
  <c r="N743" i="13" s="1"/>
  <c r="J656" i="13"/>
  <c r="K656" i="13" s="1"/>
  <c r="N656" i="13" s="1"/>
  <c r="J337" i="13"/>
  <c r="K337" i="13" s="1"/>
  <c r="N337" i="13" s="1"/>
  <c r="J103" i="13"/>
  <c r="K103" i="13" s="1"/>
  <c r="N103" i="13" s="1"/>
  <c r="J10" i="13"/>
  <c r="K10" i="13" s="1"/>
  <c r="N10" i="13" s="1"/>
  <c r="F746" i="13"/>
  <c r="G746" i="13" s="1"/>
  <c r="J6" i="13"/>
  <c r="K6" i="13" s="1"/>
  <c r="G6" i="13"/>
  <c r="J180" i="13"/>
  <c r="K180" i="13" s="1"/>
  <c r="N180" i="13" s="1"/>
  <c r="J747" i="13"/>
  <c r="K747" i="13" s="1"/>
  <c r="N747" i="13" s="1"/>
  <c r="G747" i="13"/>
  <c r="L747" i="13"/>
  <c r="J617" i="13"/>
  <c r="K617" i="13" s="1"/>
  <c r="N617" i="13" s="1"/>
  <c r="J71" i="13"/>
  <c r="K71" i="13" s="1"/>
  <c r="N71" i="13" s="1"/>
  <c r="F737" i="13"/>
  <c r="G737" i="13" s="1"/>
  <c r="F740" i="13"/>
  <c r="J740" i="13" s="1"/>
  <c r="K740" i="13" s="1"/>
  <c r="N740" i="13" s="1"/>
  <c r="F741" i="13"/>
  <c r="G741" i="13" s="1"/>
  <c r="F744" i="13"/>
  <c r="G744" i="13" s="1"/>
  <c r="J745" i="13"/>
  <c r="K745" i="13" s="1"/>
  <c r="N745" i="13" s="1"/>
  <c r="J739" i="13"/>
  <c r="K739" i="13" s="1"/>
  <c r="N739" i="13" s="1"/>
  <c r="G745" i="13"/>
  <c r="L745" i="13"/>
  <c r="J158" i="13"/>
  <c r="K158" i="13" s="1"/>
  <c r="N158" i="13" s="1"/>
  <c r="J196" i="13"/>
  <c r="K196" i="13" s="1"/>
  <c r="N196" i="13" s="1"/>
  <c r="F736" i="13"/>
  <c r="G736" i="13" s="1"/>
  <c r="F738" i="13"/>
  <c r="L738" i="13" s="1"/>
  <c r="G739" i="13"/>
  <c r="L739" i="13"/>
  <c r="G632" i="13"/>
  <c r="J263" i="13"/>
  <c r="K263" i="13" s="1"/>
  <c r="N263" i="13" s="1"/>
  <c r="G113" i="13"/>
  <c r="J735" i="13"/>
  <c r="K735" i="13" s="1"/>
  <c r="N735" i="13" s="1"/>
  <c r="G735" i="13"/>
  <c r="L735" i="13"/>
  <c r="J734" i="13"/>
  <c r="K734" i="13" s="1"/>
  <c r="N734" i="13" s="1"/>
  <c r="G734" i="13"/>
  <c r="L734" i="13"/>
  <c r="J396" i="13"/>
  <c r="K396" i="13" s="1"/>
  <c r="N396" i="13" s="1"/>
  <c r="J181" i="13"/>
  <c r="K181" i="13" s="1"/>
  <c r="N181" i="13" s="1"/>
  <c r="J596" i="13"/>
  <c r="K596" i="13" s="1"/>
  <c r="N596" i="13" s="1"/>
  <c r="F732" i="13"/>
  <c r="G732" i="13" s="1"/>
  <c r="J168" i="13"/>
  <c r="K168" i="13" s="1"/>
  <c r="N168" i="13" s="1"/>
  <c r="J122" i="13"/>
  <c r="K122" i="13" s="1"/>
  <c r="N122" i="13" s="1"/>
  <c r="J361" i="13"/>
  <c r="K361" i="13" s="1"/>
  <c r="N361" i="13" s="1"/>
  <c r="F733" i="13"/>
  <c r="L733" i="13" s="1"/>
  <c r="G104" i="13"/>
  <c r="J730" i="13"/>
  <c r="K730" i="13" s="1"/>
  <c r="N730" i="13" s="1"/>
  <c r="F728" i="13"/>
  <c r="G728" i="13" s="1"/>
  <c r="F727" i="13"/>
  <c r="L727" i="13" s="1"/>
  <c r="F729" i="13"/>
  <c r="G729" i="13" s="1"/>
  <c r="G107" i="13"/>
  <c r="G730" i="13"/>
  <c r="L730" i="13"/>
  <c r="J64" i="13"/>
  <c r="K64" i="13" s="1"/>
  <c r="N64" i="13" s="1"/>
  <c r="J66" i="13"/>
  <c r="K66" i="13" s="1"/>
  <c r="N66" i="13" s="1"/>
  <c r="J360" i="13"/>
  <c r="K360" i="13" s="1"/>
  <c r="N360" i="13" s="1"/>
  <c r="J627" i="13"/>
  <c r="K627" i="13" s="1"/>
  <c r="N627" i="13" s="1"/>
  <c r="J113" i="13"/>
  <c r="K113" i="13" s="1"/>
  <c r="N113" i="13" s="1"/>
  <c r="J376" i="13"/>
  <c r="K376" i="13" s="1"/>
  <c r="N376" i="13" s="1"/>
  <c r="J371" i="13"/>
  <c r="K371" i="13" s="1"/>
  <c r="N371" i="13" s="1"/>
  <c r="G708" i="13"/>
  <c r="J72" i="13"/>
  <c r="K72" i="13" s="1"/>
  <c r="N72" i="13" s="1"/>
  <c r="J194" i="13"/>
  <c r="K194" i="13" s="1"/>
  <c r="N194" i="13" s="1"/>
  <c r="G458" i="13"/>
  <c r="G194" i="13"/>
  <c r="F725" i="13"/>
  <c r="G725" i="13" s="1"/>
  <c r="J188" i="13"/>
  <c r="K188" i="13" s="1"/>
  <c r="N188" i="13" s="1"/>
  <c r="J699" i="13"/>
  <c r="K699" i="13" s="1"/>
  <c r="N699" i="13" s="1"/>
  <c r="J305" i="13"/>
  <c r="K305" i="13" s="1"/>
  <c r="N305" i="13" s="1"/>
  <c r="J257" i="13"/>
  <c r="K257" i="13" s="1"/>
  <c r="N257" i="13" s="1"/>
  <c r="J393" i="13"/>
  <c r="K393" i="13" s="1"/>
  <c r="N393" i="13" s="1"/>
  <c r="J302" i="13"/>
  <c r="K302" i="13" s="1"/>
  <c r="N302" i="13" s="1"/>
  <c r="J670" i="13"/>
  <c r="K670" i="13" s="1"/>
  <c r="N670" i="13" s="1"/>
  <c r="J395" i="13"/>
  <c r="K395" i="13" s="1"/>
  <c r="N395" i="13" s="1"/>
  <c r="J144" i="13"/>
  <c r="K144" i="13" s="1"/>
  <c r="N144" i="13" s="1"/>
  <c r="G509" i="13"/>
  <c r="J24" i="13"/>
  <c r="K24" i="13" s="1"/>
  <c r="N24" i="13" s="1"/>
  <c r="J211" i="13"/>
  <c r="K211" i="13" s="1"/>
  <c r="N211" i="13" s="1"/>
  <c r="J229" i="13"/>
  <c r="K229" i="13" s="1"/>
  <c r="N229" i="13" s="1"/>
  <c r="J692" i="13"/>
  <c r="K692" i="13" s="1"/>
  <c r="N692" i="13" s="1"/>
  <c r="J197" i="13"/>
  <c r="K197" i="13" s="1"/>
  <c r="N197" i="13" s="1"/>
  <c r="J295" i="13"/>
  <c r="K295" i="13" s="1"/>
  <c r="N295" i="13" s="1"/>
  <c r="J624" i="13"/>
  <c r="K624" i="13" s="1"/>
  <c r="N624" i="13" s="1"/>
  <c r="J310" i="13"/>
  <c r="K310" i="13" s="1"/>
  <c r="N310" i="13" s="1"/>
  <c r="J697" i="13"/>
  <c r="K697" i="13" s="1"/>
  <c r="N697" i="13" s="1"/>
  <c r="J30" i="13"/>
  <c r="K30" i="13" s="1"/>
  <c r="N30" i="13" s="1"/>
  <c r="J61" i="13"/>
  <c r="K61" i="13" s="1"/>
  <c r="N61" i="13" s="1"/>
  <c r="G441" i="13"/>
  <c r="J426" i="13"/>
  <c r="K426" i="13" s="1"/>
  <c r="N426" i="13" s="1"/>
  <c r="J688" i="13"/>
  <c r="K688" i="13" s="1"/>
  <c r="N688" i="13" s="1"/>
  <c r="J612" i="13"/>
  <c r="K612" i="13" s="1"/>
  <c r="N612" i="13" s="1"/>
  <c r="J358" i="13"/>
  <c r="K358" i="13" s="1"/>
  <c r="N358" i="13" s="1"/>
  <c r="G611" i="13"/>
  <c r="G67" i="13"/>
  <c r="G66" i="13"/>
  <c r="G656" i="13"/>
  <c r="G102" i="13"/>
  <c r="G438" i="13"/>
  <c r="G36" i="13"/>
  <c r="G242" i="13"/>
  <c r="J308" i="13"/>
  <c r="K308" i="13" s="1"/>
  <c r="N308" i="13" s="1"/>
  <c r="J571" i="13"/>
  <c r="K571" i="13" s="1"/>
  <c r="N571" i="13" s="1"/>
  <c r="J408" i="13"/>
  <c r="K408" i="13" s="1"/>
  <c r="N408" i="13" s="1"/>
  <c r="J691" i="13"/>
  <c r="K691" i="13" s="1"/>
  <c r="N691" i="13" s="1"/>
  <c r="J695" i="13"/>
  <c r="K695" i="13" s="1"/>
  <c r="N695" i="13" s="1"/>
  <c r="G636" i="13"/>
  <c r="G609" i="13"/>
  <c r="G453" i="13"/>
  <c r="J666" i="13"/>
  <c r="K666" i="13" s="1"/>
  <c r="N666" i="13" s="1"/>
  <c r="J203" i="13"/>
  <c r="K203" i="13" s="1"/>
  <c r="N203" i="13" s="1"/>
  <c r="J707" i="13"/>
  <c r="K707" i="13" s="1"/>
  <c r="N707" i="13" s="1"/>
  <c r="J669" i="13"/>
  <c r="K669" i="13" s="1"/>
  <c r="N669" i="13" s="1"/>
  <c r="J701" i="13"/>
  <c r="K701" i="13" s="1"/>
  <c r="N701" i="13" s="1"/>
  <c r="G700" i="13"/>
  <c r="J704" i="13"/>
  <c r="K704" i="13" s="1"/>
  <c r="N704" i="13" s="1"/>
  <c r="J16" i="13"/>
  <c r="K16" i="13" s="1"/>
  <c r="N16" i="13" s="1"/>
  <c r="J509" i="13"/>
  <c r="K509" i="13" s="1"/>
  <c r="N509" i="13" s="1"/>
  <c r="J162" i="13"/>
  <c r="K162" i="13" s="1"/>
  <c r="N162" i="13" s="1"/>
  <c r="G195" i="13"/>
  <c r="G703" i="13"/>
  <c r="G631" i="13"/>
  <c r="J654" i="13"/>
  <c r="K654" i="13" s="1"/>
  <c r="N654" i="13" s="1"/>
  <c r="J658" i="13"/>
  <c r="K658" i="13" s="1"/>
  <c r="N658" i="13" s="1"/>
  <c r="J131" i="13"/>
  <c r="K131" i="13" s="1"/>
  <c r="N131" i="13" s="1"/>
  <c r="J145" i="13"/>
  <c r="K145" i="13" s="1"/>
  <c r="N145" i="13" s="1"/>
  <c r="J663" i="13"/>
  <c r="K663" i="13" s="1"/>
  <c r="N663" i="13" s="1"/>
  <c r="J665" i="13"/>
  <c r="K665" i="13" s="1"/>
  <c r="N665" i="13" s="1"/>
  <c r="G668" i="13"/>
  <c r="G630" i="13"/>
  <c r="J650" i="13"/>
  <c r="K650" i="13" s="1"/>
  <c r="N650" i="13" s="1"/>
  <c r="G613" i="13"/>
  <c r="J716" i="13"/>
  <c r="K716" i="13" s="1"/>
  <c r="N716" i="13" s="1"/>
  <c r="G655" i="13"/>
  <c r="J647" i="13"/>
  <c r="K647" i="13" s="1"/>
  <c r="N647" i="13" s="1"/>
  <c r="G720" i="13"/>
  <c r="J29" i="13"/>
  <c r="K29" i="13" s="1"/>
  <c r="N29" i="13" s="1"/>
  <c r="J690" i="13"/>
  <c r="K690" i="13" s="1"/>
  <c r="N690" i="13" s="1"/>
  <c r="J608" i="13"/>
  <c r="K608" i="13" s="1"/>
  <c r="N608" i="13" s="1"/>
  <c r="J32" i="13"/>
  <c r="K32" i="13" s="1"/>
  <c r="N32" i="13" s="1"/>
  <c r="J722" i="13"/>
  <c r="K722" i="13" s="1"/>
  <c r="N722" i="13" s="1"/>
  <c r="G463" i="13"/>
  <c r="J457" i="13"/>
  <c r="K457" i="13" s="1"/>
  <c r="N457" i="13" s="1"/>
  <c r="J349" i="13"/>
  <c r="K349" i="13" s="1"/>
  <c r="N349" i="13" s="1"/>
  <c r="J714" i="13"/>
  <c r="K714" i="13" s="1"/>
  <c r="N714" i="13" s="1"/>
  <c r="J328" i="13"/>
  <c r="K328" i="13" s="1"/>
  <c r="N328" i="13" s="1"/>
  <c r="G238" i="13"/>
  <c r="G125" i="13"/>
  <c r="G405" i="13"/>
  <c r="G451" i="13"/>
  <c r="G26" i="13"/>
  <c r="G610" i="13"/>
  <c r="J637" i="13"/>
  <c r="K637" i="13" s="1"/>
  <c r="N637" i="13" s="1"/>
  <c r="J635" i="13"/>
  <c r="K635" i="13" s="1"/>
  <c r="N635" i="13" s="1"/>
  <c r="G634" i="13"/>
  <c r="G645" i="13"/>
  <c r="J105" i="13"/>
  <c r="K105" i="13" s="1"/>
  <c r="N105" i="13" s="1"/>
  <c r="J639" i="13"/>
  <c r="K639" i="13" s="1"/>
  <c r="N639" i="13" s="1"/>
  <c r="G248" i="13"/>
  <c r="J243" i="13"/>
  <c r="K243" i="13" s="1"/>
  <c r="N243" i="13" s="1"/>
  <c r="J125" i="13"/>
  <c r="K125" i="13" s="1"/>
  <c r="N125" i="13" s="1"/>
  <c r="J405" i="13"/>
  <c r="K405" i="13" s="1"/>
  <c r="N405" i="13" s="1"/>
  <c r="G620" i="13"/>
  <c r="J451" i="13"/>
  <c r="K451" i="13" s="1"/>
  <c r="N451" i="13" s="1"/>
  <c r="G90" i="13"/>
  <c r="J238" i="13"/>
  <c r="K238" i="13" s="1"/>
  <c r="N238" i="13" s="1"/>
  <c r="G73" i="13"/>
  <c r="G396" i="13"/>
  <c r="J631" i="13"/>
  <c r="K631" i="13" s="1"/>
  <c r="N631" i="13" s="1"/>
  <c r="G279" i="13"/>
  <c r="G571" i="13"/>
  <c r="G693" i="13"/>
  <c r="G651" i="13"/>
  <c r="G635" i="13"/>
  <c r="G162" i="13"/>
  <c r="G408" i="13"/>
  <c r="J34" i="13"/>
  <c r="K34" i="13" s="1"/>
  <c r="N34" i="13" s="1"/>
  <c r="J169" i="13"/>
  <c r="K169" i="13" s="1"/>
  <c r="N169" i="13" s="1"/>
  <c r="J634" i="13"/>
  <c r="K634" i="13" s="1"/>
  <c r="N634" i="13" s="1"/>
  <c r="J609" i="13"/>
  <c r="K609" i="13" s="1"/>
  <c r="N609" i="13" s="1"/>
  <c r="J708" i="13"/>
  <c r="K708" i="13" s="1"/>
  <c r="N708" i="13" s="1"/>
  <c r="J645" i="13"/>
  <c r="K645" i="13" s="1"/>
  <c r="N645" i="13" s="1"/>
  <c r="J26" i="13"/>
  <c r="K26" i="13" s="1"/>
  <c r="N26" i="13" s="1"/>
  <c r="J636" i="13"/>
  <c r="K636" i="13" s="1"/>
  <c r="N636" i="13" s="1"/>
  <c r="G691" i="13"/>
  <c r="J696" i="13"/>
  <c r="K696" i="13" s="1"/>
  <c r="N696" i="13" s="1"/>
  <c r="J453" i="13"/>
  <c r="K453" i="13" s="1"/>
  <c r="N453" i="13" s="1"/>
  <c r="J195" i="13"/>
  <c r="K195" i="13" s="1"/>
  <c r="N195" i="13" s="1"/>
  <c r="J644" i="13"/>
  <c r="K644" i="13" s="1"/>
  <c r="N644" i="13" s="1"/>
  <c r="G707" i="13"/>
  <c r="G695" i="13"/>
  <c r="G667" i="13"/>
  <c r="J116" i="13"/>
  <c r="K116" i="13" s="1"/>
  <c r="N116" i="13" s="1"/>
  <c r="G659" i="13"/>
  <c r="J610" i="13"/>
  <c r="K610" i="13" s="1"/>
  <c r="N610" i="13" s="1"/>
  <c r="J694" i="13"/>
  <c r="K694" i="13" s="1"/>
  <c r="N694" i="13" s="1"/>
  <c r="J660" i="13"/>
  <c r="K660" i="13" s="1"/>
  <c r="N660" i="13" s="1"/>
  <c r="G654" i="13"/>
  <c r="J703" i="13"/>
  <c r="K703" i="13" s="1"/>
  <c r="N703" i="13" s="1"/>
  <c r="G406" i="13"/>
  <c r="G357" i="13"/>
  <c r="G328" i="13"/>
  <c r="G229" i="13"/>
  <c r="G211" i="13"/>
  <c r="G38" i="13"/>
  <c r="J198" i="13"/>
  <c r="K198" i="13" s="1"/>
  <c r="N198" i="13" s="1"/>
  <c r="J633" i="13"/>
  <c r="K633" i="13" s="1"/>
  <c r="N633" i="13" s="1"/>
  <c r="G619" i="13"/>
  <c r="G615" i="13"/>
  <c r="G669" i="13"/>
  <c r="G701" i="13"/>
  <c r="G658" i="13"/>
  <c r="G637" i="13"/>
  <c r="G666" i="13"/>
  <c r="G131" i="13"/>
  <c r="G307" i="13"/>
  <c r="G222" i="13"/>
  <c r="J437" i="13"/>
  <c r="K437" i="13" s="1"/>
  <c r="N437" i="13" s="1"/>
  <c r="G145" i="13"/>
  <c r="G203" i="13"/>
  <c r="G704" i="13"/>
  <c r="G15" i="13"/>
  <c r="G123" i="13"/>
  <c r="J441" i="13"/>
  <c r="K441" i="13" s="1"/>
  <c r="N441" i="13" s="1"/>
  <c r="G310" i="13"/>
  <c r="J723" i="13"/>
  <c r="K723" i="13" s="1"/>
  <c r="N723" i="13" s="1"/>
  <c r="J700" i="13"/>
  <c r="K700" i="13" s="1"/>
  <c r="N700" i="13" s="1"/>
  <c r="J415" i="13"/>
  <c r="K415" i="13" s="1"/>
  <c r="N415" i="13" s="1"/>
  <c r="G24" i="13"/>
  <c r="G30" i="13"/>
  <c r="G407" i="13"/>
  <c r="J460" i="13"/>
  <c r="K460" i="13" s="1"/>
  <c r="N460" i="13" s="1"/>
  <c r="G295" i="13"/>
  <c r="G721" i="13"/>
  <c r="G692" i="13"/>
  <c r="G710" i="13"/>
  <c r="J686" i="13"/>
  <c r="K686" i="13" s="1"/>
  <c r="N686" i="13" s="1"/>
  <c r="G628" i="13"/>
  <c r="J425" i="13"/>
  <c r="K425" i="13" s="1"/>
  <c r="N425" i="13" s="1"/>
  <c r="G225" i="13"/>
  <c r="G22" i="13"/>
  <c r="G202" i="13"/>
  <c r="G624" i="13"/>
  <c r="G612" i="13"/>
  <c r="J370" i="13"/>
  <c r="K370" i="13" s="1"/>
  <c r="N370" i="13" s="1"/>
  <c r="G661" i="13"/>
  <c r="G697" i="13"/>
  <c r="G426" i="13"/>
  <c r="G61" i="13"/>
  <c r="G11" i="13"/>
  <c r="G253" i="13"/>
  <c r="G197" i="13"/>
  <c r="G235" i="13"/>
  <c r="J447" i="13"/>
  <c r="K447" i="13" s="1"/>
  <c r="N447" i="13" s="1"/>
  <c r="G449" i="13"/>
  <c r="G354" i="13"/>
  <c r="G299" i="13"/>
  <c r="G715" i="13"/>
  <c r="G358" i="13"/>
  <c r="G436" i="13"/>
  <c r="G688" i="13"/>
  <c r="G712" i="13"/>
  <c r="G557" i="13"/>
  <c r="D709" i="13"/>
  <c r="L709" i="13"/>
  <c r="D545" i="13"/>
  <c r="L545" i="13"/>
  <c r="L412" i="13"/>
  <c r="D412" i="13"/>
  <c r="D261" i="13"/>
  <c r="L261" i="13"/>
  <c r="D97" i="13"/>
  <c r="L97" i="13"/>
  <c r="D323" i="13"/>
  <c r="L323" i="13"/>
  <c r="L544" i="13"/>
  <c r="D544" i="13"/>
  <c r="L652" i="13"/>
  <c r="D652" i="13"/>
  <c r="L713" i="13"/>
  <c r="D713" i="13"/>
  <c r="L643" i="13"/>
  <c r="D643" i="13"/>
  <c r="N684" i="13"/>
  <c r="N523" i="13"/>
  <c r="N249" i="13"/>
  <c r="N115" i="13"/>
  <c r="N101" i="13"/>
  <c r="N400" i="13"/>
  <c r="N92" i="13"/>
  <c r="N252" i="13"/>
  <c r="N378" i="13"/>
  <c r="N20" i="13"/>
  <c r="N12" i="13"/>
  <c r="N216" i="13"/>
  <c r="N297" i="13"/>
  <c r="N461" i="13"/>
  <c r="N682" i="13"/>
  <c r="N642" i="13"/>
  <c r="N515" i="13"/>
  <c r="N118" i="13"/>
  <c r="N217" i="13"/>
  <c r="N18" i="13"/>
  <c r="N485" i="13"/>
  <c r="D532" i="13"/>
  <c r="L532" i="13"/>
  <c r="N250" i="13"/>
  <c r="N45" i="13"/>
  <c r="N259" i="13"/>
  <c r="N163" i="13"/>
  <c r="N362" i="13"/>
  <c r="N177" i="13"/>
  <c r="N136" i="13"/>
  <c r="N165" i="13"/>
  <c r="N377" i="13"/>
  <c r="N318" i="13"/>
  <c r="N246" i="13"/>
  <c r="N142" i="13"/>
  <c r="C2030" i="13"/>
  <c r="N502" i="13"/>
  <c r="N468" i="13"/>
  <c r="N67" i="13"/>
  <c r="N293" i="13"/>
  <c r="N133" i="13"/>
  <c r="N409" i="13"/>
  <c r="N586" i="13"/>
  <c r="N499" i="13"/>
  <c r="N477" i="13"/>
  <c r="N87" i="13"/>
  <c r="N321" i="13"/>
  <c r="N363" i="13"/>
  <c r="N344" i="13"/>
  <c r="N280" i="13"/>
  <c r="N236" i="13"/>
  <c r="N128" i="13"/>
  <c r="N97" i="13"/>
  <c r="N372" i="13"/>
  <c r="N306" i="13"/>
  <c r="N207" i="13"/>
  <c r="N134" i="13"/>
  <c r="N117" i="13"/>
  <c r="N394" i="13"/>
  <c r="N332" i="13"/>
  <c r="N268" i="13"/>
  <c r="N220" i="13"/>
  <c r="N124" i="13"/>
  <c r="N365" i="13"/>
  <c r="N286" i="13"/>
  <c r="N106" i="13"/>
  <c r="N176" i="13"/>
  <c r="N151" i="13"/>
  <c r="N421" i="13"/>
  <c r="N25" i="13"/>
  <c r="N341" i="13"/>
  <c r="N141" i="13"/>
  <c r="N522" i="13"/>
  <c r="N77" i="13"/>
  <c r="N488" i="13"/>
  <c r="N519" i="13"/>
  <c r="N307" i="13"/>
  <c r="L575" i="13"/>
  <c r="D575" i="13"/>
  <c r="L527" i="13"/>
  <c r="D527" i="13"/>
  <c r="L684" i="13"/>
  <c r="D684" i="13"/>
  <c r="L431" i="13"/>
  <c r="D431" i="13"/>
  <c r="D21" i="13"/>
  <c r="L21" i="13"/>
  <c r="D671" i="13"/>
  <c r="L671" i="13"/>
  <c r="D570" i="13"/>
  <c r="L570" i="13"/>
  <c r="D638" i="13"/>
  <c r="L638" i="13"/>
  <c r="L127" i="13"/>
  <c r="D127" i="13"/>
  <c r="L370" i="13"/>
  <c r="D370" i="13"/>
  <c r="L210" i="13"/>
  <c r="D210" i="13"/>
  <c r="L25" i="13"/>
  <c r="D25" i="13"/>
  <c r="L369" i="13"/>
  <c r="D369" i="13"/>
  <c r="L251" i="13"/>
  <c r="D251" i="13"/>
  <c r="L660" i="13"/>
  <c r="D660" i="13"/>
  <c r="D605" i="13"/>
  <c r="L605" i="13"/>
  <c r="D481" i="13"/>
  <c r="L481" i="13"/>
  <c r="N493" i="13"/>
  <c r="N33" i="13"/>
  <c r="N47" i="13"/>
  <c r="N329" i="13"/>
  <c r="N289" i="13"/>
  <c r="D541" i="13"/>
  <c r="L541" i="13"/>
  <c r="D479" i="13"/>
  <c r="L479" i="13"/>
  <c r="D450" i="13"/>
  <c r="L450" i="13"/>
  <c r="D704" i="13"/>
  <c r="L704" i="13"/>
  <c r="L355" i="13"/>
  <c r="D355" i="13"/>
  <c r="L252" i="13"/>
  <c r="D252" i="13"/>
  <c r="L43" i="13"/>
  <c r="D43" i="13"/>
  <c r="L167" i="13"/>
  <c r="D167" i="13"/>
  <c r="L284" i="13"/>
  <c r="D284" i="13"/>
  <c r="L148" i="13"/>
  <c r="D148" i="13"/>
  <c r="L188" i="13"/>
  <c r="D188" i="13"/>
  <c r="L250" i="13"/>
  <c r="D250" i="13"/>
  <c r="L538" i="13"/>
  <c r="D538" i="13"/>
  <c r="L524" i="13"/>
  <c r="D524" i="13"/>
  <c r="L37" i="13"/>
  <c r="D37" i="13"/>
  <c r="L54" i="13"/>
  <c r="D54" i="13"/>
  <c r="L194" i="13"/>
  <c r="D194" i="13"/>
  <c r="L309" i="13"/>
  <c r="D309" i="13"/>
  <c r="L276" i="13"/>
  <c r="D276" i="13"/>
  <c r="L223" i="13"/>
  <c r="D223" i="13"/>
  <c r="L140" i="13"/>
  <c r="D140" i="13"/>
  <c r="L157" i="13"/>
  <c r="D157" i="13"/>
  <c r="L381" i="13"/>
  <c r="D381" i="13"/>
  <c r="L378" i="13"/>
  <c r="D378" i="13"/>
  <c r="L287" i="13"/>
  <c r="D287" i="13"/>
  <c r="L455" i="13"/>
  <c r="D455" i="13"/>
  <c r="L566" i="13"/>
  <c r="D566" i="13"/>
  <c r="L594" i="13"/>
  <c r="D594" i="13"/>
  <c r="L197" i="13"/>
  <c r="D197" i="13"/>
  <c r="D562" i="13"/>
  <c r="L562" i="13"/>
  <c r="D653" i="13"/>
  <c r="L653" i="13"/>
  <c r="D436" i="13"/>
  <c r="L436" i="13"/>
  <c r="D589" i="13"/>
  <c r="L589" i="13"/>
  <c r="D563" i="13"/>
  <c r="L563" i="13"/>
  <c r="D659" i="13"/>
  <c r="L659" i="13"/>
  <c r="D561" i="13"/>
  <c r="L561" i="13"/>
  <c r="D17" i="13"/>
  <c r="L17" i="13"/>
  <c r="D447" i="13"/>
  <c r="L447" i="13"/>
  <c r="D87" i="13"/>
  <c r="L87" i="13"/>
  <c r="D572" i="13"/>
  <c r="L572" i="13"/>
  <c r="D714" i="13"/>
  <c r="L714" i="13"/>
  <c r="D665" i="13"/>
  <c r="L665" i="13"/>
  <c r="D428" i="13"/>
  <c r="L428" i="13"/>
  <c r="D420" i="13"/>
  <c r="L420" i="13"/>
  <c r="D719" i="13"/>
  <c r="L719" i="13"/>
  <c r="L29" i="13"/>
  <c r="D29" i="13"/>
  <c r="L331" i="13"/>
  <c r="D331" i="13"/>
  <c r="L226" i="13"/>
  <c r="D226" i="13"/>
  <c r="L520" i="13"/>
  <c r="D520" i="13"/>
  <c r="L107" i="13"/>
  <c r="D107" i="13"/>
  <c r="L15" i="13"/>
  <c r="D15" i="13"/>
  <c r="L135" i="13"/>
  <c r="D135" i="13"/>
  <c r="L368" i="13"/>
  <c r="D368" i="13"/>
  <c r="L32" i="13"/>
  <c r="D32" i="13"/>
  <c r="L121" i="13"/>
  <c r="D121" i="13"/>
  <c r="L277" i="13"/>
  <c r="D277" i="13"/>
  <c r="L374" i="13"/>
  <c r="D374" i="13"/>
  <c r="L516" i="13"/>
  <c r="D516" i="13"/>
  <c r="L425" i="13"/>
  <c r="D425" i="13"/>
  <c r="D711" i="13"/>
  <c r="L711" i="13"/>
  <c r="D702" i="13"/>
  <c r="L702" i="13"/>
  <c r="D672" i="13"/>
  <c r="L672" i="13"/>
  <c r="D650" i="13"/>
  <c r="L650" i="13"/>
  <c r="L632" i="13"/>
  <c r="D632" i="13"/>
  <c r="L510" i="13"/>
  <c r="D510" i="13"/>
  <c r="L571" i="13"/>
  <c r="D571" i="13"/>
  <c r="L441" i="13"/>
  <c r="D441" i="13"/>
  <c r="D477" i="13"/>
  <c r="L477" i="13"/>
  <c r="L437" i="13"/>
  <c r="D437" i="13"/>
  <c r="D581" i="13"/>
  <c r="L581" i="13"/>
  <c r="D595" i="13"/>
  <c r="L595" i="13"/>
  <c r="D503" i="13"/>
  <c r="L503" i="13"/>
  <c r="L433" i="13"/>
  <c r="D433" i="13"/>
  <c r="D215" i="13"/>
  <c r="L215" i="13"/>
  <c r="D77" i="13"/>
  <c r="L77" i="13"/>
  <c r="D417" i="13"/>
  <c r="L417" i="13"/>
  <c r="D689" i="13"/>
  <c r="L689" i="13"/>
  <c r="L610" i="13"/>
  <c r="D610" i="13"/>
  <c r="D540" i="13"/>
  <c r="L540" i="13"/>
  <c r="L518" i="13"/>
  <c r="D518" i="13"/>
  <c r="L707" i="13"/>
  <c r="D707" i="13"/>
  <c r="D593" i="13"/>
  <c r="L593" i="13"/>
  <c r="N278" i="13"/>
  <c r="N215" i="13"/>
  <c r="N75" i="13"/>
  <c r="N387" i="13"/>
  <c r="N382" i="13"/>
  <c r="N304" i="13"/>
  <c r="N209" i="13"/>
  <c r="N156" i="13"/>
  <c r="N55" i="13"/>
  <c r="N401" i="13"/>
  <c r="N334" i="13"/>
  <c r="N262" i="13"/>
  <c r="N57" i="13"/>
  <c r="N339" i="13"/>
  <c r="N403" i="13"/>
  <c r="N402" i="13"/>
  <c r="N340" i="13"/>
  <c r="N276" i="13"/>
  <c r="N205" i="13"/>
  <c r="N228" i="13"/>
  <c r="N160" i="13"/>
  <c r="N132" i="13"/>
  <c r="N76" i="13"/>
  <c r="N49" i="13"/>
  <c r="N381" i="13"/>
  <c r="N314" i="13"/>
  <c r="N175" i="13"/>
  <c r="N130" i="13"/>
  <c r="N53" i="13"/>
  <c r="N291" i="13"/>
  <c r="N192" i="13"/>
  <c r="N227" i="13"/>
  <c r="N159" i="13"/>
  <c r="N111" i="13"/>
  <c r="N46" i="13"/>
  <c r="N84" i="13"/>
  <c r="N410" i="13"/>
  <c r="N414" i="13"/>
  <c r="N520" i="13"/>
  <c r="N521" i="13"/>
  <c r="N559" i="13"/>
  <c r="N589" i="13"/>
  <c r="N496" i="13"/>
  <c r="N544" i="13"/>
  <c r="N549" i="13"/>
  <c r="N595" i="13"/>
  <c r="N574" i="13"/>
  <c r="N709" i="13"/>
  <c r="N373" i="13"/>
  <c r="N338" i="13"/>
  <c r="N266" i="13"/>
  <c r="N74" i="13"/>
  <c r="N323" i="13"/>
  <c r="N271" i="13"/>
  <c r="N127" i="13"/>
  <c r="N58" i="13"/>
  <c r="N80" i="13"/>
  <c r="N448" i="13"/>
  <c r="N478" i="13"/>
  <c r="N418" i="13"/>
  <c r="N444" i="13"/>
  <c r="N458" i="13"/>
  <c r="N481" i="13"/>
  <c r="N602" i="13"/>
  <c r="N527" i="13"/>
  <c r="N507" i="13"/>
  <c r="N500" i="13"/>
  <c r="N476" i="13"/>
  <c r="N588" i="13"/>
  <c r="N558" i="13"/>
  <c r="N411" i="13"/>
  <c r="N429" i="13"/>
  <c r="N446" i="13"/>
  <c r="L106" i="13"/>
  <c r="D106" i="13"/>
  <c r="L298" i="13"/>
  <c r="D298" i="13"/>
  <c r="L234" i="13"/>
  <c r="D234" i="13"/>
  <c r="L134" i="13"/>
  <c r="D134" i="13"/>
  <c r="L384" i="13"/>
  <c r="D384" i="13"/>
  <c r="L254" i="13"/>
  <c r="D254" i="13"/>
  <c r="L119" i="13"/>
  <c r="D119" i="13"/>
  <c r="L363" i="13"/>
  <c r="D363" i="13"/>
  <c r="L220" i="13"/>
  <c r="D220" i="13"/>
  <c r="L568" i="13"/>
  <c r="D568" i="13"/>
  <c r="L7" i="13"/>
  <c r="D7" i="13"/>
  <c r="L126" i="13"/>
  <c r="D126" i="13"/>
  <c r="L143" i="13"/>
  <c r="D143" i="13"/>
  <c r="L394" i="13"/>
  <c r="D394" i="13"/>
  <c r="L383" i="13"/>
  <c r="D383" i="13"/>
  <c r="L257" i="13"/>
  <c r="D257" i="13"/>
  <c r="L109" i="13"/>
  <c r="D109" i="13"/>
  <c r="L154" i="13"/>
  <c r="D154" i="13"/>
  <c r="L193" i="13"/>
  <c r="D193" i="13"/>
  <c r="L367" i="13"/>
  <c r="D367" i="13"/>
  <c r="L342" i="13"/>
  <c r="D342" i="13"/>
  <c r="L232" i="13"/>
  <c r="D232" i="13"/>
  <c r="L461" i="13"/>
  <c r="D461" i="13"/>
  <c r="L592" i="13"/>
  <c r="D592" i="13"/>
  <c r="L356" i="13"/>
  <c r="D356" i="13"/>
  <c r="D501" i="13"/>
  <c r="L501" i="13"/>
  <c r="D613" i="13"/>
  <c r="L613" i="13"/>
  <c r="D410" i="13"/>
  <c r="L410" i="13"/>
  <c r="D573" i="13"/>
  <c r="L573" i="13"/>
  <c r="D434" i="13"/>
  <c r="L434" i="13"/>
  <c r="D642" i="13"/>
  <c r="L642" i="13"/>
  <c r="D723" i="13"/>
  <c r="L723" i="13"/>
  <c r="D272" i="13"/>
  <c r="L272" i="13"/>
  <c r="D539" i="13"/>
  <c r="L539" i="13"/>
  <c r="D529" i="13"/>
  <c r="L529" i="13"/>
  <c r="D327" i="13"/>
  <c r="L327" i="13"/>
  <c r="D639" i="13"/>
  <c r="L639" i="13"/>
  <c r="D597" i="13"/>
  <c r="L597" i="13"/>
  <c r="D649" i="13"/>
  <c r="L649" i="13"/>
  <c r="D611" i="13"/>
  <c r="L611" i="13"/>
  <c r="D678" i="13"/>
  <c r="L678" i="13"/>
  <c r="L44" i="13"/>
  <c r="D44" i="13"/>
  <c r="L404" i="13"/>
  <c r="D404" i="13"/>
  <c r="L260" i="13"/>
  <c r="D260" i="13"/>
  <c r="L574" i="13"/>
  <c r="D574" i="13"/>
  <c r="L602" i="13"/>
  <c r="D602" i="13"/>
  <c r="L128" i="13"/>
  <c r="D128" i="13"/>
  <c r="L191" i="13"/>
  <c r="D191" i="13"/>
  <c r="L304" i="13"/>
  <c r="D304" i="13"/>
  <c r="L85" i="13"/>
  <c r="D85" i="13"/>
  <c r="L351" i="13"/>
  <c r="D351" i="13"/>
  <c r="L216" i="13"/>
  <c r="D216" i="13"/>
  <c r="L559" i="13"/>
  <c r="D559" i="13"/>
  <c r="D717" i="13"/>
  <c r="L717" i="13"/>
  <c r="D695" i="13"/>
  <c r="L695" i="13"/>
  <c r="L682" i="13"/>
  <c r="D682" i="13"/>
  <c r="L646" i="13"/>
  <c r="D646" i="13"/>
  <c r="D628" i="13"/>
  <c r="L628" i="13"/>
  <c r="D617" i="13"/>
  <c r="L617" i="13"/>
  <c r="D579" i="13"/>
  <c r="L579" i="13"/>
  <c r="D513" i="13"/>
  <c r="L513" i="13"/>
  <c r="L515" i="13"/>
  <c r="D515" i="13"/>
  <c r="L609" i="13"/>
  <c r="D609" i="13"/>
  <c r="L554" i="13"/>
  <c r="D554" i="13"/>
  <c r="L569" i="13"/>
  <c r="D569" i="13"/>
  <c r="L490" i="13"/>
  <c r="D490" i="13"/>
  <c r="L505" i="13"/>
  <c r="D505" i="13"/>
  <c r="D418" i="13"/>
  <c r="L418" i="13"/>
  <c r="D290" i="13"/>
  <c r="L290" i="13"/>
  <c r="D312" i="13"/>
  <c r="L312" i="13"/>
  <c r="L720" i="13"/>
  <c r="D720" i="13"/>
  <c r="D631" i="13"/>
  <c r="L631" i="13"/>
  <c r="D567" i="13"/>
  <c r="L567" i="13"/>
  <c r="L483" i="13"/>
  <c r="D483" i="13"/>
  <c r="D679" i="13"/>
  <c r="L679" i="13"/>
  <c r="L647" i="13"/>
  <c r="D647" i="13"/>
  <c r="L633" i="13"/>
  <c r="D633" i="13"/>
  <c r="D557" i="13"/>
  <c r="L557" i="13"/>
  <c r="L578" i="13"/>
  <c r="D578" i="13"/>
  <c r="L449" i="13"/>
  <c r="D449" i="13"/>
  <c r="D556" i="13"/>
  <c r="L556" i="13"/>
  <c r="D123" i="13"/>
  <c r="L123" i="13"/>
  <c r="D49" i="13"/>
  <c r="L49" i="13"/>
  <c r="D582" i="13"/>
  <c r="L582" i="13"/>
  <c r="D129" i="13"/>
  <c r="L129" i="13"/>
  <c r="D182" i="13"/>
  <c r="L182" i="13"/>
  <c r="D334" i="13"/>
  <c r="L334" i="13"/>
  <c r="D244" i="13"/>
  <c r="L244" i="13"/>
  <c r="D242" i="13"/>
  <c r="L242" i="13"/>
  <c r="D302" i="13"/>
  <c r="L302" i="13"/>
  <c r="L400" i="13"/>
  <c r="D400" i="13"/>
  <c r="L203" i="13"/>
  <c r="D203" i="13"/>
  <c r="D192" i="13"/>
  <c r="L192" i="13"/>
  <c r="D86" i="13"/>
  <c r="L86" i="13"/>
  <c r="D231" i="13"/>
  <c r="L231" i="13"/>
  <c r="D289" i="13"/>
  <c r="L289" i="13"/>
  <c r="L376" i="13"/>
  <c r="D376" i="13"/>
  <c r="D317" i="13"/>
  <c r="L317" i="13"/>
  <c r="D390" i="13"/>
  <c r="L390" i="13"/>
  <c r="D402" i="13"/>
  <c r="L402" i="13"/>
  <c r="D200" i="13"/>
  <c r="L200" i="13"/>
  <c r="D64" i="13"/>
  <c r="L64" i="13"/>
  <c r="D14" i="13"/>
  <c r="L14" i="13"/>
  <c r="L291" i="13"/>
  <c r="D291" i="13"/>
  <c r="L199" i="13"/>
  <c r="D199" i="13"/>
  <c r="L83" i="13"/>
  <c r="D83" i="13"/>
  <c r="L640" i="13"/>
  <c r="D640" i="13"/>
  <c r="D59" i="13"/>
  <c r="L59" i="13"/>
  <c r="D201" i="13"/>
  <c r="L201" i="13"/>
  <c r="D353" i="13"/>
  <c r="L353" i="13"/>
  <c r="L55" i="13"/>
  <c r="D55" i="13"/>
  <c r="L380" i="13"/>
  <c r="D380" i="13"/>
  <c r="D266" i="13"/>
  <c r="L266" i="13"/>
  <c r="D185" i="13"/>
  <c r="L185" i="13"/>
  <c r="L179" i="13"/>
  <c r="D179" i="13"/>
  <c r="D651" i="13"/>
  <c r="L651" i="13"/>
  <c r="D198" i="13"/>
  <c r="L198" i="13"/>
  <c r="L46" i="13"/>
  <c r="D46" i="13"/>
  <c r="L406" i="13"/>
  <c r="D406" i="13"/>
  <c r="L286" i="13"/>
  <c r="D286" i="13"/>
  <c r="L268" i="13"/>
  <c r="D268" i="13"/>
  <c r="L207" i="13"/>
  <c r="D207" i="13"/>
  <c r="L124" i="13"/>
  <c r="D124" i="13"/>
  <c r="D161" i="13"/>
  <c r="L161" i="13"/>
  <c r="D391" i="13"/>
  <c r="L391" i="13"/>
  <c r="D358" i="13"/>
  <c r="L358" i="13"/>
  <c r="D256" i="13"/>
  <c r="L256" i="13"/>
  <c r="D452" i="13"/>
  <c r="L452" i="13"/>
  <c r="D598" i="13"/>
  <c r="L598" i="13"/>
  <c r="D78" i="13"/>
  <c r="L78" i="13"/>
  <c r="D427" i="13"/>
  <c r="L427" i="13"/>
  <c r="L549" i="13"/>
  <c r="D549" i="13"/>
  <c r="L98" i="13"/>
  <c r="D98" i="13"/>
  <c r="L11" i="13"/>
  <c r="D11" i="13"/>
  <c r="L175" i="13"/>
  <c r="D175" i="13"/>
  <c r="L56" i="13"/>
  <c r="D56" i="13"/>
  <c r="D526" i="13"/>
  <c r="L526" i="13"/>
  <c r="D705" i="13"/>
  <c r="L705" i="13"/>
  <c r="L667" i="13"/>
  <c r="D667" i="13"/>
  <c r="D618" i="13"/>
  <c r="L618" i="13"/>
  <c r="L607" i="13"/>
  <c r="D607" i="13"/>
  <c r="D681" i="13"/>
  <c r="L681" i="13"/>
  <c r="D409" i="13"/>
  <c r="L409" i="13"/>
  <c r="D620" i="13"/>
  <c r="L620" i="13"/>
  <c r="L491" i="13"/>
  <c r="D491" i="13"/>
  <c r="D474" i="13"/>
  <c r="L474" i="13"/>
  <c r="D703" i="13"/>
  <c r="L703" i="13"/>
  <c r="D694" i="13"/>
  <c r="L694" i="13"/>
  <c r="L664" i="13"/>
  <c r="D664" i="13"/>
  <c r="D656" i="13"/>
  <c r="L656" i="13"/>
  <c r="L629" i="13"/>
  <c r="D629" i="13"/>
  <c r="D623" i="13"/>
  <c r="L623" i="13"/>
  <c r="L498" i="13"/>
  <c r="D498" i="13"/>
  <c r="D478" i="13"/>
  <c r="L478" i="13"/>
  <c r="L439" i="13"/>
  <c r="D439" i="13"/>
  <c r="D23" i="13"/>
  <c r="L23" i="13"/>
  <c r="D38" i="13"/>
  <c r="L38" i="13"/>
  <c r="D211" i="13"/>
  <c r="L211" i="13"/>
  <c r="D221" i="13"/>
  <c r="L221" i="13"/>
  <c r="D274" i="13"/>
  <c r="L274" i="13"/>
  <c r="D379" i="13"/>
  <c r="L379" i="13"/>
  <c r="D329" i="13"/>
  <c r="L329" i="13"/>
  <c r="D196" i="13"/>
  <c r="L196" i="13"/>
  <c r="D248" i="13"/>
  <c r="L248" i="13"/>
  <c r="D528" i="13"/>
  <c r="L528" i="13"/>
  <c r="D460" i="13"/>
  <c r="L460" i="13"/>
  <c r="D184" i="13"/>
  <c r="L184" i="13"/>
  <c r="D66" i="13"/>
  <c r="L66" i="13"/>
  <c r="D115" i="13"/>
  <c r="L115" i="13"/>
  <c r="D8" i="13"/>
  <c r="L8" i="13"/>
  <c r="D144" i="13"/>
  <c r="L144" i="13"/>
  <c r="D395" i="13"/>
  <c r="L395" i="13"/>
  <c r="D90" i="13"/>
  <c r="L90" i="13"/>
  <c r="D533" i="13"/>
  <c r="L533" i="13"/>
  <c r="D552" i="13"/>
  <c r="L552" i="13"/>
  <c r="D553" i="13"/>
  <c r="L553" i="13"/>
  <c r="D464" i="13"/>
  <c r="L464" i="13"/>
  <c r="D445" i="13"/>
  <c r="L445" i="13"/>
  <c r="D222" i="13"/>
  <c r="L222" i="13"/>
  <c r="D344" i="13"/>
  <c r="L344" i="13"/>
  <c r="L350" i="13"/>
  <c r="D350" i="13"/>
  <c r="D386" i="13"/>
  <c r="L386" i="13"/>
  <c r="D343" i="13"/>
  <c r="L343" i="13"/>
  <c r="L177" i="13"/>
  <c r="D177" i="13"/>
  <c r="D141" i="13"/>
  <c r="L141" i="13"/>
  <c r="D92" i="13"/>
  <c r="L92" i="13"/>
  <c r="D19" i="13"/>
  <c r="L19" i="13"/>
  <c r="D101" i="13"/>
  <c r="L101" i="13"/>
  <c r="D47" i="13"/>
  <c r="L47" i="13"/>
  <c r="D264" i="13"/>
  <c r="L264" i="13"/>
  <c r="D328" i="13"/>
  <c r="L328" i="13"/>
  <c r="D110" i="13"/>
  <c r="L110" i="13"/>
  <c r="D70" i="13"/>
  <c r="L70" i="13"/>
  <c r="D27" i="13"/>
  <c r="L27" i="13"/>
  <c r="D33" i="13"/>
  <c r="L33" i="13"/>
  <c r="D604" i="13"/>
  <c r="L604" i="13"/>
  <c r="D519" i="13"/>
  <c r="L519" i="13"/>
  <c r="D590" i="13"/>
  <c r="L590" i="13"/>
  <c r="D496" i="13"/>
  <c r="L496" i="13"/>
  <c r="D270" i="13"/>
  <c r="L270" i="13"/>
  <c r="D339" i="13"/>
  <c r="L339" i="13"/>
  <c r="D102" i="13"/>
  <c r="L102" i="13"/>
  <c r="L666" i="13"/>
  <c r="D666" i="13"/>
  <c r="L57" i="13"/>
  <c r="D57" i="13"/>
  <c r="L99" i="13"/>
  <c r="D99" i="13"/>
  <c r="L296" i="13"/>
  <c r="D296" i="13"/>
  <c r="L130" i="13"/>
  <c r="D130" i="13"/>
  <c r="D150" i="13"/>
  <c r="L150" i="13"/>
  <c r="D387" i="13"/>
  <c r="L387" i="13"/>
  <c r="L453" i="13"/>
  <c r="D453" i="13"/>
  <c r="L699" i="13"/>
  <c r="D699" i="13"/>
  <c r="D283" i="13"/>
  <c r="L283" i="13"/>
  <c r="D236" i="13"/>
  <c r="L236" i="13"/>
  <c r="D48" i="13"/>
  <c r="L48" i="13"/>
  <c r="D407" i="13"/>
  <c r="L407" i="13"/>
  <c r="D241" i="13"/>
  <c r="L241" i="13"/>
  <c r="D117" i="13"/>
  <c r="L117" i="13"/>
  <c r="D278" i="13"/>
  <c r="L278" i="13"/>
  <c r="D111" i="13"/>
  <c r="L111" i="13"/>
  <c r="L155" i="13"/>
  <c r="D155" i="13"/>
  <c r="D340" i="13"/>
  <c r="L340" i="13"/>
  <c r="D385" i="13"/>
  <c r="L385" i="13"/>
  <c r="D112" i="13"/>
  <c r="L112" i="13"/>
  <c r="L662" i="13"/>
  <c r="D662" i="13"/>
  <c r="L132" i="13"/>
  <c r="D132" i="13"/>
  <c r="L114" i="13"/>
  <c r="D114" i="13"/>
  <c r="L330" i="13"/>
  <c r="D330" i="13"/>
  <c r="L82" i="13"/>
  <c r="D82" i="13"/>
  <c r="L322" i="13"/>
  <c r="D322" i="13"/>
  <c r="L178" i="13"/>
  <c r="D178" i="13"/>
  <c r="D691" i="13"/>
  <c r="L691" i="13"/>
  <c r="D240" i="13"/>
  <c r="L240" i="13"/>
  <c r="D30" i="13"/>
  <c r="L30" i="13"/>
  <c r="D195" i="13"/>
  <c r="L195" i="13"/>
  <c r="D388" i="13"/>
  <c r="L388" i="13"/>
  <c r="D285" i="13"/>
  <c r="L285" i="13"/>
  <c r="D152" i="13"/>
  <c r="L152" i="13"/>
  <c r="D315" i="13"/>
  <c r="L315" i="13"/>
  <c r="D227" i="13"/>
  <c r="L227" i="13"/>
  <c r="D158" i="13"/>
  <c r="L158" i="13"/>
  <c r="D688" i="13"/>
  <c r="L688" i="13"/>
  <c r="N683" i="13"/>
  <c r="N298" i="13"/>
  <c r="N357" i="13"/>
  <c r="N673" i="13"/>
  <c r="N640" i="13"/>
  <c r="N657" i="13"/>
  <c r="N641" i="13"/>
  <c r="N582" i="13"/>
  <c r="N598" i="13"/>
  <c r="N470" i="13"/>
  <c r="N511" i="13"/>
  <c r="N562" i="13"/>
  <c r="N587" i="13"/>
  <c r="N532" i="13"/>
  <c r="N489" i="13"/>
  <c r="N679" i="13"/>
  <c r="N685" i="13"/>
  <c r="N554" i="13"/>
  <c r="N536" i="13"/>
  <c r="N526" i="13"/>
  <c r="N482" i="13"/>
  <c r="N487" i="13"/>
  <c r="N601" i="13"/>
  <c r="N529" i="13"/>
  <c r="N486" i="13"/>
  <c r="N445" i="13"/>
  <c r="N98" i="13"/>
  <c r="N659" i="13"/>
  <c r="N537" i="13"/>
  <c r="N503" i="13"/>
  <c r="N539" i="13"/>
  <c r="N465" i="13"/>
  <c r="N440" i="13"/>
  <c r="N89" i="13"/>
  <c r="N221" i="13"/>
  <c r="N566" i="13"/>
  <c r="N129" i="13"/>
  <c r="N28" i="13"/>
  <c r="N564" i="13"/>
  <c r="N518" i="13"/>
  <c r="N548" i="13"/>
  <c r="N498" i="13"/>
  <c r="N50" i="13"/>
  <c r="N149" i="13"/>
  <c r="N565" i="13"/>
  <c r="N576" i="13"/>
  <c r="N450" i="13"/>
  <c r="N474" i="13"/>
  <c r="N44" i="13"/>
  <c r="N82" i="13"/>
  <c r="N579" i="13"/>
  <c r="N599" i="13"/>
  <c r="L6" i="13"/>
  <c r="D635" i="13"/>
  <c r="L635" i="13"/>
  <c r="D462" i="13"/>
  <c r="L462" i="13"/>
  <c r="L416" i="13"/>
  <c r="D416" i="13"/>
  <c r="D139" i="13"/>
  <c r="L139" i="13"/>
  <c r="D306" i="13"/>
  <c r="L306" i="13"/>
  <c r="L676" i="13"/>
  <c r="D676" i="13"/>
  <c r="L432" i="13"/>
  <c r="D432" i="13"/>
  <c r="D603" i="13"/>
  <c r="L603" i="13"/>
  <c r="L500" i="13"/>
  <c r="D500" i="13"/>
  <c r="L534" i="13"/>
  <c r="D534" i="13"/>
  <c r="N530" i="13"/>
  <c r="N433" i="13"/>
  <c r="N121" i="13"/>
  <c r="N285" i="13"/>
  <c r="N504" i="13"/>
  <c r="N208" i="13"/>
  <c r="N146" i="13"/>
  <c r="N389" i="13"/>
  <c r="N140" i="13"/>
  <c r="N284" i="13"/>
  <c r="N351" i="13"/>
  <c r="N41" i="13"/>
  <c r="N254" i="13"/>
  <c r="N388" i="13"/>
  <c r="N31" i="13"/>
  <c r="N193" i="13"/>
  <c r="N374" i="13"/>
  <c r="N623" i="13"/>
  <c r="N36" i="13"/>
  <c r="N210" i="13"/>
  <c r="N99" i="13"/>
  <c r="L429" i="13"/>
  <c r="J632" i="13"/>
  <c r="K632" i="13" s="1"/>
  <c r="N632" i="13" s="1"/>
  <c r="J607" i="13"/>
  <c r="K607" i="13" s="1"/>
  <c r="N607" i="13" s="1"/>
  <c r="G606" i="13"/>
  <c r="G27" i="13"/>
  <c r="G105" i="13"/>
  <c r="G639" i="13"/>
  <c r="J648" i="13"/>
  <c r="K648" i="13" s="1"/>
  <c r="N648" i="13" s="1"/>
  <c r="J312" i="13"/>
  <c r="K312" i="13" s="1"/>
  <c r="N312" i="13" s="1"/>
  <c r="G237" i="13"/>
  <c r="G689" i="13"/>
  <c r="G663" i="13"/>
  <c r="G143" i="13"/>
  <c r="G349" i="13"/>
  <c r="J248" i="13"/>
  <c r="K248" i="13" s="1"/>
  <c r="N248" i="13" s="1"/>
  <c r="J646" i="13"/>
  <c r="K646" i="13" s="1"/>
  <c r="N646" i="13" s="1"/>
  <c r="J392" i="13"/>
  <c r="K392" i="13" s="1"/>
  <c r="N392" i="13" s="1"/>
  <c r="J653" i="13"/>
  <c r="K653" i="13" s="1"/>
  <c r="N653" i="13" s="1"/>
  <c r="J613" i="13"/>
  <c r="K613" i="13" s="1"/>
  <c r="N613" i="13" s="1"/>
  <c r="J463" i="13"/>
  <c r="K463" i="13" s="1"/>
  <c r="N463" i="13" s="1"/>
  <c r="J538" i="13"/>
  <c r="K538" i="13" s="1"/>
  <c r="N538" i="13" s="1"/>
  <c r="G671" i="13"/>
  <c r="G456" i="13"/>
  <c r="J630" i="13"/>
  <c r="K630" i="13" s="1"/>
  <c r="N630" i="13" s="1"/>
  <c r="J655" i="13"/>
  <c r="K655" i="13" s="1"/>
  <c r="N655" i="13" s="1"/>
  <c r="J638" i="13"/>
  <c r="K638" i="13" s="1"/>
  <c r="N638" i="13" s="1"/>
  <c r="G716" i="13"/>
  <c r="G702" i="13"/>
  <c r="J717" i="13"/>
  <c r="K717" i="13" s="1"/>
  <c r="N717" i="13" s="1"/>
  <c r="G457" i="13"/>
  <c r="G650" i="13"/>
  <c r="J652" i="13"/>
  <c r="K652" i="13" s="1"/>
  <c r="N652" i="13" s="1"/>
  <c r="J514" i="13"/>
  <c r="K514" i="13" s="1"/>
  <c r="N514" i="13" s="1"/>
  <c r="G665" i="13"/>
  <c r="J625" i="13"/>
  <c r="K625" i="13" s="1"/>
  <c r="N625" i="13" s="1"/>
  <c r="J720" i="13"/>
  <c r="K720" i="13" s="1"/>
  <c r="N720" i="13" s="1"/>
  <c r="J668" i="13"/>
  <c r="K668" i="13" s="1"/>
  <c r="N668" i="13" s="1"/>
  <c r="G68" i="13"/>
  <c r="G397" i="13"/>
  <c r="G243" i="13"/>
  <c r="J69" i="13"/>
  <c r="K69" i="13" s="1"/>
  <c r="N69" i="13" s="1"/>
  <c r="G647" i="13"/>
  <c r="G649" i="13"/>
  <c r="G244" i="13"/>
  <c r="G714" i="13"/>
  <c r="G255" i="13"/>
  <c r="G233" i="13"/>
  <c r="G699" i="13"/>
  <c r="G305" i="13"/>
  <c r="G274" i="13"/>
  <c r="G231" i="13"/>
  <c r="G40" i="13"/>
  <c r="G29" i="13"/>
  <c r="G257" i="13"/>
  <c r="G17" i="13"/>
  <c r="G719" i="13"/>
  <c r="J614" i="13"/>
  <c r="K614" i="13" s="1"/>
  <c r="N614" i="13" s="1"/>
  <c r="J713" i="13"/>
  <c r="K713" i="13" s="1"/>
  <c r="N713" i="13" s="1"/>
  <c r="J427" i="13"/>
  <c r="K427" i="13" s="1"/>
  <c r="N427" i="13" s="1"/>
  <c r="G43" i="13"/>
  <c r="G393" i="13"/>
  <c r="G302" i="13"/>
  <c r="J629" i="13"/>
  <c r="K629" i="13" s="1"/>
  <c r="N629" i="13" s="1"/>
  <c r="G705" i="13"/>
  <c r="G621" i="13"/>
  <c r="G608" i="13"/>
  <c r="G690" i="13"/>
  <c r="G78" i="13"/>
  <c r="G139" i="13"/>
  <c r="G178" i="13"/>
  <c r="G356" i="13"/>
  <c r="G281" i="13"/>
  <c r="G239" i="13"/>
  <c r="G32" i="13"/>
  <c r="G23" i="13"/>
  <c r="G711" i="13"/>
  <c r="G670" i="13"/>
  <c r="G42" i="13"/>
  <c r="G119" i="13"/>
  <c r="G144" i="13"/>
  <c r="G395" i="13"/>
  <c r="G718" i="13"/>
  <c r="G591" i="13"/>
  <c r="G283" i="13"/>
  <c r="G241" i="13"/>
  <c r="G722" i="13"/>
  <c r="G187" i="13"/>
  <c r="G277" i="13"/>
  <c r="G263" i="13"/>
  <c r="G232" i="13"/>
  <c r="G698" i="13"/>
  <c r="G662" i="13"/>
  <c r="J687" i="13"/>
  <c r="K687" i="13" s="1"/>
  <c r="N687" i="13" s="1"/>
  <c r="G435" i="13"/>
  <c r="G484" i="13"/>
  <c r="G240" i="13"/>
  <c r="D489" i="13"/>
  <c r="L489" i="13"/>
  <c r="D692" i="13"/>
  <c r="L692" i="13"/>
  <c r="L627" i="13"/>
  <c r="D627" i="13"/>
  <c r="D164" i="13"/>
  <c r="L164" i="13"/>
  <c r="D212" i="13"/>
  <c r="L212" i="13"/>
  <c r="D50" i="13"/>
  <c r="L50" i="13"/>
  <c r="L442" i="13"/>
  <c r="D442" i="13"/>
  <c r="D502" i="13"/>
  <c r="L502" i="13"/>
  <c r="L422" i="13"/>
  <c r="D422" i="13"/>
  <c r="N368" i="13"/>
  <c r="N490" i="13"/>
  <c r="N70" i="13"/>
  <c r="N153" i="13"/>
  <c r="N325" i="13"/>
  <c r="N135" i="13"/>
  <c r="N267" i="13"/>
  <c r="N81" i="13"/>
  <c r="N383" i="13"/>
  <c r="N110" i="13"/>
  <c r="N348" i="13"/>
  <c r="N264" i="13"/>
  <c r="N9" i="13"/>
  <c r="N63" i="13"/>
  <c r="N604" i="13"/>
  <c r="N556" i="13"/>
  <c r="N93" i="13"/>
  <c r="N265" i="13"/>
  <c r="N37" i="13"/>
  <c r="N322" i="13"/>
  <c r="N154" i="13"/>
  <c r="N315" i="13"/>
  <c r="N172" i="13"/>
  <c r="N398" i="13"/>
  <c r="N324" i="13"/>
  <c r="N256" i="13"/>
  <c r="N200" i="13"/>
  <c r="N88" i="13"/>
  <c r="N335" i="13"/>
  <c r="N404" i="13"/>
  <c r="N352" i="13"/>
  <c r="N94" i="13"/>
  <c r="N455" i="13"/>
  <c r="N469" i="13"/>
  <c r="N171" i="13"/>
  <c r="N333" i="13"/>
  <c r="N161" i="13"/>
  <c r="N56" i="13"/>
  <c r="N86" i="13"/>
  <c r="N512" i="13"/>
  <c r="N491" i="13"/>
  <c r="N678" i="13"/>
  <c r="N423" i="13"/>
  <c r="N399" i="13"/>
  <c r="N390" i="13"/>
  <c r="N316" i="13"/>
  <c r="N342" i="13"/>
  <c r="N270" i="13"/>
  <c r="N214" i="13"/>
  <c r="N327" i="13"/>
  <c r="N367" i="13"/>
  <c r="N366" i="13"/>
  <c r="N300" i="13"/>
  <c r="N189" i="13"/>
  <c r="N152" i="13"/>
  <c r="N59" i="13"/>
  <c r="N343" i="13"/>
  <c r="N218" i="13"/>
  <c r="N331" i="13"/>
  <c r="N251" i="13"/>
  <c r="N219" i="13"/>
  <c r="N95" i="13"/>
  <c r="N501" i="13"/>
  <c r="N83" i="13"/>
  <c r="N301" i="13"/>
  <c r="N543" i="13"/>
  <c r="N569" i="13"/>
  <c r="N680" i="13"/>
  <c r="N201" i="13"/>
  <c r="N570" i="13"/>
  <c r="N603" i="13"/>
  <c r="N672" i="13"/>
  <c r="D677" i="13"/>
  <c r="L677" i="13"/>
  <c r="D577" i="13"/>
  <c r="L577" i="13"/>
  <c r="D255" i="13"/>
  <c r="L255" i="13"/>
  <c r="N454" i="13"/>
  <c r="L614" i="13"/>
  <c r="D614" i="13"/>
  <c r="L612" i="13"/>
  <c r="D612" i="13"/>
  <c r="L438" i="13"/>
  <c r="D438" i="13"/>
  <c r="L721" i="13"/>
  <c r="D721" i="13"/>
  <c r="D396" i="13"/>
  <c r="L396" i="13"/>
  <c r="D299" i="13"/>
  <c r="L299" i="13"/>
  <c r="D81" i="13"/>
  <c r="L81" i="13"/>
  <c r="D189" i="13"/>
  <c r="L189" i="13"/>
  <c r="D324" i="13"/>
  <c r="L324" i="13"/>
  <c r="D480" i="13"/>
  <c r="L480" i="13"/>
  <c r="D495" i="13"/>
  <c r="L495" i="13"/>
  <c r="L630" i="13"/>
  <c r="D630" i="13"/>
  <c r="N510" i="13"/>
  <c r="N480" i="13"/>
  <c r="N183" i="13"/>
  <c r="N345" i="13"/>
  <c r="N309" i="13"/>
  <c r="N269" i="13"/>
  <c r="L108" i="13"/>
  <c r="D108" i="13"/>
  <c r="L685" i="13"/>
  <c r="D685" i="13"/>
  <c r="D484" i="13"/>
  <c r="L484" i="13"/>
  <c r="D621" i="13"/>
  <c r="L621" i="13"/>
  <c r="L133" i="13"/>
  <c r="D133" i="13"/>
  <c r="L338" i="13"/>
  <c r="D338" i="13"/>
  <c r="L443" i="13"/>
  <c r="D443" i="13"/>
  <c r="L96" i="13"/>
  <c r="D96" i="13"/>
  <c r="L337" i="13"/>
  <c r="D337" i="13"/>
  <c r="L205" i="13"/>
  <c r="D205" i="13"/>
  <c r="L113" i="13"/>
  <c r="D113" i="13"/>
  <c r="L382" i="13"/>
  <c r="D382" i="13"/>
  <c r="L473" i="13"/>
  <c r="D473" i="13"/>
  <c r="L546" i="13"/>
  <c r="D546" i="13"/>
  <c r="L26" i="13"/>
  <c r="D26" i="13"/>
  <c r="L68" i="13"/>
  <c r="D68" i="13"/>
  <c r="L181" i="13"/>
  <c r="D181" i="13"/>
  <c r="L373" i="13"/>
  <c r="D373" i="13"/>
  <c r="L352" i="13"/>
  <c r="D352" i="13"/>
  <c r="L258" i="13"/>
  <c r="D258" i="13"/>
  <c r="L20" i="13"/>
  <c r="D20" i="13"/>
  <c r="L95" i="13"/>
  <c r="D95" i="13"/>
  <c r="L149" i="13"/>
  <c r="D149" i="13"/>
  <c r="L335" i="13"/>
  <c r="D335" i="13"/>
  <c r="L310" i="13"/>
  <c r="D310" i="13"/>
  <c r="L245" i="13"/>
  <c r="D245" i="13"/>
  <c r="L472" i="13"/>
  <c r="D472" i="13"/>
  <c r="L560" i="13"/>
  <c r="D560" i="13"/>
  <c r="L235" i="13"/>
  <c r="D235" i="13"/>
  <c r="D62" i="13"/>
  <c r="L62" i="13"/>
  <c r="D550" i="13"/>
  <c r="L550" i="13"/>
  <c r="L499" i="13"/>
  <c r="D499" i="13"/>
  <c r="D476" i="13"/>
  <c r="L476" i="13"/>
  <c r="D457" i="13"/>
  <c r="L457" i="13"/>
  <c r="D624" i="13"/>
  <c r="L624" i="13"/>
  <c r="D706" i="13"/>
  <c r="L706" i="13"/>
  <c r="D180" i="13"/>
  <c r="L180" i="13"/>
  <c r="D267" i="13"/>
  <c r="L267" i="13"/>
  <c r="D104" i="13"/>
  <c r="L104" i="13"/>
  <c r="D209" i="13"/>
  <c r="L209" i="13"/>
  <c r="D497" i="13"/>
  <c r="L497" i="13"/>
  <c r="D585" i="13"/>
  <c r="L585" i="13"/>
  <c r="D600" i="13"/>
  <c r="L600" i="13"/>
  <c r="D586" i="13"/>
  <c r="L586" i="13"/>
  <c r="D636" i="13"/>
  <c r="L636" i="13"/>
  <c r="L40" i="13"/>
  <c r="D40" i="13"/>
  <c r="L163" i="13"/>
  <c r="D163" i="13"/>
  <c r="L273" i="13"/>
  <c r="D273" i="13"/>
  <c r="L535" i="13"/>
  <c r="D535" i="13"/>
  <c r="L606" i="13"/>
  <c r="D606" i="13"/>
  <c r="L51" i="13"/>
  <c r="D51" i="13"/>
  <c r="L13" i="13"/>
  <c r="D13" i="13"/>
  <c r="L397" i="13"/>
  <c r="D397" i="13"/>
  <c r="L297" i="13"/>
  <c r="D297" i="13"/>
  <c r="L60" i="13"/>
  <c r="D60" i="13"/>
  <c r="L204" i="13"/>
  <c r="D204" i="13"/>
  <c r="L263" i="13"/>
  <c r="D263" i="13"/>
  <c r="L547" i="13"/>
  <c r="D547" i="13"/>
  <c r="L169" i="13"/>
  <c r="D169" i="13"/>
  <c r="L458" i="13"/>
  <c r="D458" i="13"/>
  <c r="D708" i="13"/>
  <c r="L708" i="13"/>
  <c r="L670" i="13"/>
  <c r="D670" i="13"/>
  <c r="D668" i="13"/>
  <c r="L668" i="13"/>
  <c r="D634" i="13"/>
  <c r="L634" i="13"/>
  <c r="D608" i="13"/>
  <c r="L608" i="13"/>
  <c r="L488" i="13"/>
  <c r="D488" i="13"/>
  <c r="L444" i="13"/>
  <c r="D444" i="13"/>
  <c r="D493" i="13"/>
  <c r="L493" i="13"/>
  <c r="D454" i="13"/>
  <c r="L454" i="13"/>
  <c r="D411" i="13"/>
  <c r="L411" i="13"/>
  <c r="D537" i="13"/>
  <c r="L537" i="13"/>
  <c r="L599" i="13"/>
  <c r="D599" i="13"/>
  <c r="L414" i="13"/>
  <c r="D414" i="13"/>
  <c r="D485" i="13"/>
  <c r="L485" i="13"/>
  <c r="D596" i="13"/>
  <c r="L596" i="13"/>
  <c r="D237" i="13"/>
  <c r="L237" i="13"/>
  <c r="L487" i="13"/>
  <c r="D487" i="13"/>
  <c r="L654" i="13"/>
  <c r="D654" i="13"/>
  <c r="L548" i="13"/>
  <c r="D548" i="13"/>
  <c r="L421" i="13"/>
  <c r="D421" i="13"/>
  <c r="D716" i="13"/>
  <c r="L716" i="13"/>
  <c r="L673" i="13"/>
  <c r="D673" i="13"/>
  <c r="D657" i="13"/>
  <c r="L657" i="13"/>
  <c r="N230" i="13"/>
  <c r="N347" i="13"/>
  <c r="N204" i="13"/>
  <c r="N147" i="13"/>
  <c r="N336" i="13"/>
  <c r="N272" i="13"/>
  <c r="N224" i="13"/>
  <c r="N120" i="13"/>
  <c r="N65" i="13"/>
  <c r="N364" i="13"/>
  <c r="N179" i="13"/>
  <c r="N126" i="13"/>
  <c r="N85" i="13"/>
  <c r="N319" i="13"/>
  <c r="N320" i="13"/>
  <c r="N292" i="13"/>
  <c r="N260" i="13"/>
  <c r="N173" i="13"/>
  <c r="N212" i="13"/>
  <c r="N108" i="13"/>
  <c r="N8" i="13"/>
  <c r="N7" i="13"/>
  <c r="N346" i="13"/>
  <c r="N258" i="13"/>
  <c r="N186" i="13"/>
  <c r="N35" i="13"/>
  <c r="N311" i="13"/>
  <c r="N79" i="13"/>
  <c r="N48" i="13"/>
  <c r="N439" i="13"/>
  <c r="N417" i="13"/>
  <c r="N422" i="13"/>
  <c r="N550" i="13"/>
  <c r="N540" i="13"/>
  <c r="N545" i="13"/>
  <c r="N575" i="13"/>
  <c r="N464" i="13"/>
  <c r="N533" i="13"/>
  <c r="N577" i="13"/>
  <c r="N572" i="13"/>
  <c r="N397" i="13"/>
  <c r="N384" i="13"/>
  <c r="N191" i="13"/>
  <c r="N138" i="13"/>
  <c r="N303" i="13"/>
  <c r="N247" i="13"/>
  <c r="N223" i="13"/>
  <c r="N155" i="13"/>
  <c r="N91" i="13"/>
  <c r="N112" i="13"/>
  <c r="N494" i="13"/>
  <c r="N452" i="13"/>
  <c r="N428" i="13"/>
  <c r="N442" i="13"/>
  <c r="N506" i="13"/>
  <c r="N473" i="13"/>
  <c r="N528" i="13"/>
  <c r="N541" i="13"/>
  <c r="N597" i="13"/>
  <c r="N483" i="13"/>
  <c r="N471" i="13"/>
  <c r="N551" i="13"/>
  <c r="N52" i="13"/>
  <c r="N419" i="13"/>
  <c r="L405" i="13"/>
  <c r="D405" i="13"/>
  <c r="L269" i="13"/>
  <c r="D269" i="13"/>
  <c r="L103" i="13"/>
  <c r="D103" i="13"/>
  <c r="L156" i="13"/>
  <c r="D156" i="13"/>
  <c r="L372" i="13"/>
  <c r="D372" i="13"/>
  <c r="L35" i="13"/>
  <c r="D35" i="13"/>
  <c r="L190" i="13"/>
  <c r="D190" i="13"/>
  <c r="L314" i="13"/>
  <c r="D314" i="13"/>
  <c r="L471" i="13"/>
  <c r="D471" i="13"/>
  <c r="L551" i="13"/>
  <c r="D551" i="13"/>
  <c r="L45" i="13"/>
  <c r="D45" i="13"/>
  <c r="L120" i="13"/>
  <c r="D120" i="13"/>
  <c r="L153" i="13"/>
  <c r="D153" i="13"/>
  <c r="L341" i="13"/>
  <c r="D341" i="13"/>
  <c r="L320" i="13"/>
  <c r="D320" i="13"/>
  <c r="L217" i="13"/>
  <c r="D217" i="13"/>
  <c r="L63" i="13"/>
  <c r="D63" i="13"/>
  <c r="L94" i="13"/>
  <c r="D94" i="13"/>
  <c r="L186" i="13"/>
  <c r="D186" i="13"/>
  <c r="L303" i="13"/>
  <c r="D303" i="13"/>
  <c r="L271" i="13"/>
  <c r="D271" i="13"/>
  <c r="L214" i="13"/>
  <c r="D214" i="13"/>
  <c r="L531" i="13"/>
  <c r="D531" i="13"/>
  <c r="L517" i="13"/>
  <c r="D517" i="13"/>
  <c r="L307" i="13"/>
  <c r="D307" i="13"/>
  <c r="D413" i="13"/>
  <c r="L413" i="13"/>
  <c r="D697" i="13"/>
  <c r="L697" i="13"/>
  <c r="D507" i="13"/>
  <c r="L507" i="13"/>
  <c r="D619" i="13"/>
  <c r="L619" i="13"/>
  <c r="D522" i="13"/>
  <c r="L522" i="13"/>
  <c r="D674" i="13"/>
  <c r="L674" i="13"/>
  <c r="D89" i="13"/>
  <c r="L89" i="13"/>
  <c r="D172" i="13"/>
  <c r="L172" i="13"/>
  <c r="D401" i="13"/>
  <c r="L401" i="13"/>
  <c r="D333" i="13"/>
  <c r="L333" i="13"/>
  <c r="D316" i="13"/>
  <c r="L316" i="13"/>
  <c r="D440" i="13"/>
  <c r="L440" i="13"/>
  <c r="D415" i="13"/>
  <c r="L415" i="13"/>
  <c r="D446" i="13"/>
  <c r="L446" i="13"/>
  <c r="D514" i="13"/>
  <c r="L514" i="13"/>
  <c r="L18" i="13"/>
  <c r="D18" i="13"/>
  <c r="L147" i="13"/>
  <c r="D147" i="13"/>
  <c r="L346" i="13"/>
  <c r="D346" i="13"/>
  <c r="L468" i="13"/>
  <c r="D468" i="13"/>
  <c r="L564" i="13"/>
  <c r="D564" i="13"/>
  <c r="L12" i="13"/>
  <c r="D12" i="13"/>
  <c r="L91" i="13"/>
  <c r="D91" i="13"/>
  <c r="L325" i="13"/>
  <c r="D325" i="13"/>
  <c r="L247" i="13"/>
  <c r="D247" i="13"/>
  <c r="L160" i="13"/>
  <c r="D160" i="13"/>
  <c r="L326" i="13"/>
  <c r="D326" i="13"/>
  <c r="L475" i="13"/>
  <c r="D475" i="13"/>
  <c r="L239" i="13"/>
  <c r="D239" i="13"/>
  <c r="L715" i="13"/>
  <c r="D715" i="13"/>
  <c r="L680" i="13"/>
  <c r="D680" i="13"/>
  <c r="L655" i="13"/>
  <c r="D655" i="13"/>
  <c r="L644" i="13"/>
  <c r="D644" i="13"/>
  <c r="L626" i="13"/>
  <c r="D626" i="13"/>
  <c r="L587" i="13"/>
  <c r="D587" i="13"/>
  <c r="D486" i="13"/>
  <c r="L486" i="13"/>
  <c r="D430" i="13"/>
  <c r="L430" i="13"/>
  <c r="D419" i="13"/>
  <c r="L419" i="13"/>
  <c r="L523" i="13"/>
  <c r="D523" i="13"/>
  <c r="L565" i="13"/>
  <c r="D565" i="13"/>
  <c r="D482" i="13"/>
  <c r="L482" i="13"/>
  <c r="D492" i="13"/>
  <c r="L492" i="13"/>
  <c r="D506" i="13"/>
  <c r="L506" i="13"/>
  <c r="D118" i="13"/>
  <c r="L118" i="13"/>
  <c r="D253" i="13"/>
  <c r="L253" i="13"/>
  <c r="L536" i="13"/>
  <c r="D536" i="13"/>
  <c r="D675" i="13"/>
  <c r="L675" i="13"/>
  <c r="L511" i="13"/>
  <c r="D511" i="13"/>
  <c r="D542" i="13"/>
  <c r="L542" i="13"/>
  <c r="L722" i="13"/>
  <c r="D722" i="13"/>
  <c r="L669" i="13"/>
  <c r="D669" i="13"/>
  <c r="D641" i="13"/>
  <c r="L641" i="13"/>
  <c r="L591" i="13"/>
  <c r="D591" i="13"/>
  <c r="L530" i="13"/>
  <c r="D530" i="13"/>
  <c r="D558" i="13"/>
  <c r="L558" i="13"/>
  <c r="L408" i="13"/>
  <c r="D408" i="13"/>
  <c r="D365" i="13"/>
  <c r="L365" i="13"/>
  <c r="D224" i="13"/>
  <c r="L224" i="13"/>
  <c r="D467" i="13"/>
  <c r="L467" i="13"/>
  <c r="D426" i="13"/>
  <c r="L426" i="13"/>
  <c r="D512" i="13"/>
  <c r="L512" i="13"/>
  <c r="D22" i="13"/>
  <c r="L22" i="13"/>
  <c r="D208" i="13"/>
  <c r="L208" i="13"/>
  <c r="L279" i="13"/>
  <c r="D279" i="13"/>
  <c r="D275" i="13"/>
  <c r="L275" i="13"/>
  <c r="D318" i="13"/>
  <c r="L318" i="13"/>
  <c r="D403" i="13"/>
  <c r="L403" i="13"/>
  <c r="L171" i="13"/>
  <c r="D171" i="13"/>
  <c r="L41" i="13"/>
  <c r="D41" i="13"/>
  <c r="D88" i="13"/>
  <c r="L88" i="13"/>
  <c r="L225" i="13"/>
  <c r="D225" i="13"/>
  <c r="L360" i="13"/>
  <c r="D360" i="13"/>
  <c r="D392" i="13"/>
  <c r="L392" i="13"/>
  <c r="D349" i="13"/>
  <c r="L349" i="13"/>
  <c r="D377" i="13"/>
  <c r="L377" i="13"/>
  <c r="D162" i="13"/>
  <c r="L162" i="13"/>
  <c r="L142" i="13"/>
  <c r="D142" i="13"/>
  <c r="L67" i="13"/>
  <c r="D67" i="13"/>
  <c r="L465" i="13"/>
  <c r="D465" i="13"/>
  <c r="L146" i="13"/>
  <c r="D146" i="13"/>
  <c r="L228" i="13"/>
  <c r="D228" i="13"/>
  <c r="L313" i="13"/>
  <c r="D313" i="13"/>
  <c r="D701" i="13"/>
  <c r="L701" i="13"/>
  <c r="D332" i="13"/>
  <c r="L332" i="13"/>
  <c r="D39" i="13"/>
  <c r="L39" i="13"/>
  <c r="L219" i="13"/>
  <c r="D219" i="13"/>
  <c r="L259" i="13"/>
  <c r="D259" i="13"/>
  <c r="D698" i="13"/>
  <c r="L698" i="13"/>
  <c r="D9" i="13"/>
  <c r="L9" i="13"/>
  <c r="L321" i="13"/>
  <c r="D321" i="13"/>
  <c r="L136" i="13"/>
  <c r="D136" i="13"/>
  <c r="D34" i="13"/>
  <c r="L34" i="13"/>
  <c r="D265" i="13"/>
  <c r="L265" i="13"/>
  <c r="D168" i="13"/>
  <c r="L168" i="13"/>
  <c r="D357" i="13"/>
  <c r="L357" i="13"/>
  <c r="D336" i="13"/>
  <c r="L336" i="13"/>
  <c r="D233" i="13"/>
  <c r="L233" i="13"/>
  <c r="D53" i="13"/>
  <c r="L53" i="13"/>
  <c r="L58" i="13"/>
  <c r="D58" i="13"/>
  <c r="L187" i="13"/>
  <c r="D187" i="13"/>
  <c r="L319" i="13"/>
  <c r="D319" i="13"/>
  <c r="L288" i="13"/>
  <c r="D288" i="13"/>
  <c r="L230" i="13"/>
  <c r="D230" i="13"/>
  <c r="L504" i="13"/>
  <c r="D504" i="13"/>
  <c r="L588" i="13"/>
  <c r="D588" i="13"/>
  <c r="L281" i="13"/>
  <c r="D281" i="13"/>
  <c r="L423" i="13"/>
  <c r="D423" i="13"/>
  <c r="D301" i="13"/>
  <c r="L301" i="13"/>
  <c r="D206" i="13"/>
  <c r="L206" i="13"/>
  <c r="D508" i="13"/>
  <c r="L508" i="13"/>
  <c r="D76" i="13"/>
  <c r="L76" i="13"/>
  <c r="L616" i="13"/>
  <c r="D616" i="13"/>
  <c r="D459" i="13"/>
  <c r="L459" i="13"/>
  <c r="D686" i="13"/>
  <c r="L686" i="13"/>
  <c r="D645" i="13"/>
  <c r="L645" i="13"/>
  <c r="L583" i="13"/>
  <c r="D583" i="13"/>
  <c r="L435" i="13"/>
  <c r="D435" i="13"/>
  <c r="L456" i="13"/>
  <c r="D456" i="13"/>
  <c r="D622" i="13"/>
  <c r="L622" i="13"/>
  <c r="D555" i="13"/>
  <c r="L555" i="13"/>
  <c r="D466" i="13"/>
  <c r="L466" i="13"/>
  <c r="L712" i="13"/>
  <c r="D712" i="13"/>
  <c r="D696" i="13"/>
  <c r="L696" i="13"/>
  <c r="D683" i="13"/>
  <c r="L683" i="13"/>
  <c r="D658" i="13"/>
  <c r="L658" i="13"/>
  <c r="L637" i="13"/>
  <c r="D637" i="13"/>
  <c r="D625" i="13"/>
  <c r="L625" i="13"/>
  <c r="L525" i="13"/>
  <c r="D525" i="13"/>
  <c r="D494" i="13"/>
  <c r="L494" i="13"/>
  <c r="L470" i="13"/>
  <c r="D470" i="13"/>
  <c r="D424" i="13"/>
  <c r="L424" i="13"/>
  <c r="D71" i="13"/>
  <c r="L71" i="13"/>
  <c r="D16" i="13"/>
  <c r="L16" i="13"/>
  <c r="D243" i="13"/>
  <c r="L243" i="13"/>
  <c r="D262" i="13"/>
  <c r="L262" i="13"/>
  <c r="D348" i="13"/>
  <c r="L348" i="13"/>
  <c r="D294" i="13"/>
  <c r="L294" i="13"/>
  <c r="D361" i="13"/>
  <c r="L361" i="13"/>
  <c r="D72" i="13"/>
  <c r="L72" i="13"/>
  <c r="D359" i="13"/>
  <c r="L359" i="13"/>
  <c r="D249" i="13"/>
  <c r="L249" i="13"/>
  <c r="D183" i="13"/>
  <c r="L183" i="13"/>
  <c r="D173" i="13"/>
  <c r="L173" i="13"/>
  <c r="D80" i="13"/>
  <c r="L80" i="13"/>
  <c r="D61" i="13"/>
  <c r="L61" i="13"/>
  <c r="D509" i="13"/>
  <c r="L509" i="13"/>
  <c r="D238" i="13"/>
  <c r="L238" i="13"/>
  <c r="D295" i="13"/>
  <c r="L295" i="13"/>
  <c r="D73" i="13"/>
  <c r="L73" i="13"/>
  <c r="D521" i="13"/>
  <c r="L521" i="13"/>
  <c r="D576" i="13"/>
  <c r="L576" i="13"/>
  <c r="D463" i="13"/>
  <c r="L463" i="13"/>
  <c r="D469" i="13"/>
  <c r="L469" i="13"/>
  <c r="D451" i="13"/>
  <c r="L451" i="13"/>
  <c r="D65" i="13"/>
  <c r="L65" i="13"/>
  <c r="D174" i="13"/>
  <c r="L174" i="13"/>
  <c r="D366" i="13"/>
  <c r="L366" i="13"/>
  <c r="D311" i="13"/>
  <c r="L311" i="13"/>
  <c r="D375" i="13"/>
  <c r="L375" i="13"/>
  <c r="D131" i="13"/>
  <c r="L131" i="13"/>
  <c r="D145" i="13"/>
  <c r="L145" i="13"/>
  <c r="D74" i="13"/>
  <c r="L74" i="13"/>
  <c r="D138" i="13"/>
  <c r="L138" i="13"/>
  <c r="D79" i="13"/>
  <c r="L79" i="13"/>
  <c r="L246" i="13"/>
  <c r="D246" i="13"/>
  <c r="D292" i="13"/>
  <c r="L292" i="13"/>
  <c r="L165" i="13"/>
  <c r="D165" i="13"/>
  <c r="D122" i="13"/>
  <c r="L122" i="13"/>
  <c r="D116" i="13"/>
  <c r="L116" i="13"/>
  <c r="L84" i="13"/>
  <c r="D84" i="13"/>
  <c r="D10" i="13"/>
  <c r="L10" i="13"/>
  <c r="D580" i="13"/>
  <c r="L580" i="13"/>
  <c r="D584" i="13"/>
  <c r="L584" i="13"/>
  <c r="D543" i="13"/>
  <c r="L543" i="13"/>
  <c r="D399" i="13"/>
  <c r="L399" i="13"/>
  <c r="D75" i="13"/>
  <c r="L75" i="13"/>
  <c r="D213" i="13"/>
  <c r="L213" i="13"/>
  <c r="D690" i="13"/>
  <c r="L690" i="13"/>
  <c r="L137" i="13"/>
  <c r="D137" i="13"/>
  <c r="L354" i="13"/>
  <c r="D354" i="13"/>
  <c r="L282" i="13"/>
  <c r="D282" i="13"/>
  <c r="L151" i="13"/>
  <c r="D151" i="13"/>
  <c r="L661" i="13"/>
  <c r="D661" i="13"/>
  <c r="D202" i="13"/>
  <c r="L202" i="13"/>
  <c r="L159" i="13"/>
  <c r="D159" i="13"/>
  <c r="L300" i="13"/>
  <c r="D300" i="13"/>
  <c r="D345" i="13"/>
  <c r="L345" i="13"/>
  <c r="D93" i="13"/>
  <c r="L93" i="13"/>
  <c r="L100" i="13"/>
  <c r="D100" i="13"/>
  <c r="L393" i="13"/>
  <c r="D393" i="13"/>
  <c r="L218" i="13"/>
  <c r="D218" i="13"/>
  <c r="L125" i="13"/>
  <c r="D125" i="13"/>
  <c r="L364" i="13"/>
  <c r="D364" i="13"/>
  <c r="L28" i="13"/>
  <c r="D28" i="13"/>
  <c r="L710" i="13"/>
  <c r="D710" i="13"/>
  <c r="L176" i="13"/>
  <c r="D176" i="13"/>
  <c r="L24" i="13"/>
  <c r="D24" i="13"/>
  <c r="L293" i="13"/>
  <c r="D293" i="13"/>
  <c r="L693" i="13"/>
  <c r="D693" i="13"/>
  <c r="D398" i="13"/>
  <c r="L398" i="13"/>
  <c r="D280" i="13"/>
  <c r="L280" i="13"/>
  <c r="D36" i="13"/>
  <c r="L36" i="13"/>
  <c r="D362" i="13"/>
  <c r="L362" i="13"/>
  <c r="D31" i="13"/>
  <c r="L31" i="13"/>
  <c r="D69" i="13"/>
  <c r="L69" i="13"/>
  <c r="D663" i="13"/>
  <c r="L663" i="13"/>
  <c r="L42" i="13"/>
  <c r="D42" i="13"/>
  <c r="L371" i="13"/>
  <c r="D371" i="13"/>
  <c r="L308" i="13"/>
  <c r="D308" i="13"/>
  <c r="L347" i="13"/>
  <c r="D347" i="13"/>
  <c r="L229" i="13"/>
  <c r="D229" i="13"/>
  <c r="L52" i="13"/>
  <c r="D52" i="13"/>
  <c r="L389" i="13"/>
  <c r="D389" i="13"/>
  <c r="L105" i="13"/>
  <c r="D105" i="13"/>
  <c r="L166" i="13"/>
  <c r="D166" i="13"/>
  <c r="L687" i="13"/>
  <c r="D687" i="13"/>
  <c r="N675" i="13"/>
  <c r="N681" i="13"/>
  <c r="N622" i="13"/>
  <c r="N605" i="13"/>
  <c r="N525" i="13"/>
  <c r="N555" i="13"/>
  <c r="N472" i="13"/>
  <c r="N508" i="13"/>
  <c r="N592" i="13"/>
  <c r="N563" i="13"/>
  <c r="N542" i="13"/>
  <c r="N459" i="13"/>
  <c r="N677" i="13"/>
  <c r="N626" i="13"/>
  <c r="N580" i="13"/>
  <c r="N531" i="13"/>
  <c r="N535" i="13"/>
  <c r="N492" i="13"/>
  <c r="N467" i="13"/>
  <c r="N560" i="13"/>
  <c r="N516" i="13"/>
  <c r="N497" i="13"/>
  <c r="N430" i="13"/>
  <c r="N261" i="13"/>
  <c r="N643" i="13"/>
  <c r="N581" i="13"/>
  <c r="N475" i="13"/>
  <c r="N578" i="13"/>
  <c r="N594" i="13"/>
  <c r="N443" i="13"/>
  <c r="N114" i="13"/>
  <c r="N213" i="13"/>
  <c r="N166" i="13"/>
  <c r="N546" i="13"/>
  <c r="N412" i="13"/>
  <c r="N13" i="13"/>
  <c r="N137" i="13"/>
  <c r="N547" i="13"/>
  <c r="N495" i="13"/>
  <c r="N593" i="13"/>
  <c r="N600" i="13"/>
  <c r="N416" i="13"/>
  <c r="N109" i="13"/>
  <c r="N561" i="13"/>
  <c r="N157" i="13"/>
  <c r="N479" i="13"/>
  <c r="N60" i="13"/>
  <c r="N524" i="13"/>
  <c r="N553" i="13"/>
  <c r="N424" i="13"/>
  <c r="N552" i="13"/>
  <c r="D648" i="13"/>
  <c r="L648" i="13"/>
  <c r="L700" i="13"/>
  <c r="D700" i="13"/>
  <c r="D305" i="13"/>
  <c r="L305" i="13"/>
  <c r="D448" i="13"/>
  <c r="L448" i="13"/>
  <c r="D170" i="13"/>
  <c r="L170" i="13"/>
  <c r="L615" i="13"/>
  <c r="D615" i="13"/>
  <c r="L601" i="13"/>
  <c r="D601" i="13"/>
  <c r="L718" i="13"/>
  <c r="D718" i="13"/>
  <c r="N313" i="13"/>
  <c r="N676" i="13"/>
  <c r="N585" i="13"/>
  <c r="N568" i="13"/>
  <c r="N170" i="13"/>
  <c r="N174" i="13"/>
  <c r="N51" i="13"/>
  <c r="N431" i="13"/>
  <c r="N199" i="13"/>
  <c r="N330" i="13"/>
  <c r="N39" i="13"/>
  <c r="N350" i="13"/>
  <c r="N150" i="13"/>
  <c r="N326" i="13"/>
  <c r="N385" i="13"/>
  <c r="N148" i="13"/>
  <c r="N296" i="13"/>
  <c r="N379" i="13"/>
  <c r="N674" i="13"/>
  <c r="N584" i="13"/>
  <c r="N54" i="13"/>
  <c r="N466" i="13"/>
  <c r="L1023" i="13" l="1"/>
  <c r="J1023" i="13"/>
  <c r="K1023" i="13" s="1"/>
  <c r="N1023" i="13" s="1"/>
  <c r="L1045" i="13"/>
  <c r="M1045" i="13" s="1"/>
  <c r="G1026" i="13"/>
  <c r="L1022" i="13"/>
  <c r="M1022" i="13" s="1"/>
  <c r="G1022" i="13"/>
  <c r="O1045" i="13"/>
  <c r="J1026" i="13"/>
  <c r="K1026" i="13" s="1"/>
  <c r="N1026" i="13" s="1"/>
  <c r="M1026" i="13" s="1"/>
  <c r="O1044" i="13"/>
  <c r="M1044" i="13"/>
  <c r="O1043" i="13"/>
  <c r="M1043" i="13"/>
  <c r="O1042" i="13"/>
  <c r="M1042" i="13"/>
  <c r="O1041" i="13"/>
  <c r="M1041" i="13"/>
  <c r="O1040" i="13"/>
  <c r="M1040" i="13"/>
  <c r="G1034" i="13"/>
  <c r="L1032" i="13"/>
  <c r="O1032" i="13" s="1"/>
  <c r="G1032" i="13"/>
  <c r="G1021" i="13"/>
  <c r="J1034" i="13"/>
  <c r="K1034" i="13" s="1"/>
  <c r="N1034" i="13" s="1"/>
  <c r="J1017" i="13"/>
  <c r="K1017" i="13" s="1"/>
  <c r="N1017" i="13" s="1"/>
  <c r="J1033" i="13"/>
  <c r="K1033" i="13" s="1"/>
  <c r="N1033" i="13" s="1"/>
  <c r="J1021" i="13"/>
  <c r="K1021" i="13" s="1"/>
  <c r="N1021" i="13" s="1"/>
  <c r="L1033" i="13"/>
  <c r="M1033" i="13" s="1"/>
  <c r="J1031" i="13"/>
  <c r="K1031" i="13" s="1"/>
  <c r="N1031" i="13" s="1"/>
  <c r="O1039" i="13"/>
  <c r="M1039" i="13"/>
  <c r="O1037" i="13"/>
  <c r="M1037" i="13"/>
  <c r="O1038" i="13"/>
  <c r="M1038" i="13"/>
  <c r="O1036" i="13"/>
  <c r="M1036" i="13"/>
  <c r="O1035" i="13"/>
  <c r="M1035" i="13"/>
  <c r="O1034" i="13"/>
  <c r="M1034" i="13"/>
  <c r="G1027" i="13"/>
  <c r="J1027" i="13"/>
  <c r="K1027" i="13" s="1"/>
  <c r="N1027" i="13" s="1"/>
  <c r="O1033" i="13"/>
  <c r="G1028" i="13"/>
  <c r="L1028" i="13"/>
  <c r="O1028" i="13" s="1"/>
  <c r="G1017" i="13"/>
  <c r="J1025" i="13"/>
  <c r="K1025" i="13" s="1"/>
  <c r="N1025" i="13" s="1"/>
  <c r="L1025" i="13"/>
  <c r="O1025" i="13" s="1"/>
  <c r="L1031" i="13"/>
  <c r="O1031" i="13" s="1"/>
  <c r="J1014" i="13"/>
  <c r="K1014" i="13" s="1"/>
  <c r="N1014" i="13" s="1"/>
  <c r="L1014" i="13"/>
  <c r="M1014" i="13" s="1"/>
  <c r="L1029" i="13"/>
  <c r="O1029" i="13" s="1"/>
  <c r="G1029" i="13"/>
  <c r="O1030" i="13"/>
  <c r="M1030" i="13"/>
  <c r="L1018" i="13"/>
  <c r="O1018" i="13" s="1"/>
  <c r="O1027" i="13"/>
  <c r="M1027" i="13"/>
  <c r="O1026" i="13"/>
  <c r="L1012" i="13"/>
  <c r="M1012" i="13" s="1"/>
  <c r="J1019" i="13"/>
  <c r="K1019" i="13" s="1"/>
  <c r="N1019" i="13" s="1"/>
  <c r="L1019" i="13"/>
  <c r="O1019" i="13" s="1"/>
  <c r="O1024" i="13"/>
  <c r="M1024" i="13"/>
  <c r="O1023" i="13"/>
  <c r="M1023" i="13"/>
  <c r="O1022" i="13"/>
  <c r="O1021" i="13"/>
  <c r="M1021" i="13"/>
  <c r="J919" i="13"/>
  <c r="K919" i="13" s="1"/>
  <c r="N919" i="13" s="1"/>
  <c r="M919" i="13" s="1"/>
  <c r="L1020" i="13"/>
  <c r="O1020" i="13" s="1"/>
  <c r="G1020" i="13"/>
  <c r="J1013" i="13"/>
  <c r="K1013" i="13" s="1"/>
  <c r="N1013" i="13" s="1"/>
  <c r="G1012" i="13"/>
  <c r="L1015" i="13"/>
  <c r="M1015" i="13" s="1"/>
  <c r="G1015" i="13"/>
  <c r="J1011" i="13"/>
  <c r="K1011" i="13" s="1"/>
  <c r="N1011" i="13" s="1"/>
  <c r="J1001" i="13"/>
  <c r="K1001" i="13" s="1"/>
  <c r="N1001" i="13" s="1"/>
  <c r="J1008" i="13"/>
  <c r="K1008" i="13" s="1"/>
  <c r="N1008" i="13" s="1"/>
  <c r="J1010" i="13"/>
  <c r="K1010" i="13" s="1"/>
  <c r="N1010" i="13" s="1"/>
  <c r="J1000" i="13"/>
  <c r="K1000" i="13" s="1"/>
  <c r="N1000" i="13" s="1"/>
  <c r="L1011" i="13"/>
  <c r="M1011" i="13" s="1"/>
  <c r="L1013" i="13"/>
  <c r="O1013" i="13" s="1"/>
  <c r="L1007" i="13"/>
  <c r="M1007" i="13" s="1"/>
  <c r="G1007" i="13"/>
  <c r="G998" i="13"/>
  <c r="O1017" i="13"/>
  <c r="M1017" i="13"/>
  <c r="O1016" i="13"/>
  <c r="M1016" i="13"/>
  <c r="L1002" i="13"/>
  <c r="O1002" i="13" s="1"/>
  <c r="L1010" i="13"/>
  <c r="M1010" i="13" s="1"/>
  <c r="J1006" i="13"/>
  <c r="K1006" i="13" s="1"/>
  <c r="N1006" i="13" s="1"/>
  <c r="L1008" i="13"/>
  <c r="M1008" i="13" s="1"/>
  <c r="L1004" i="13"/>
  <c r="M1004" i="13" s="1"/>
  <c r="L1006" i="13"/>
  <c r="M1006" i="13" s="1"/>
  <c r="L998" i="13"/>
  <c r="M998" i="13" s="1"/>
  <c r="G1004" i="13"/>
  <c r="L1003" i="13"/>
  <c r="O1003" i="13" s="1"/>
  <c r="J1002" i="13"/>
  <c r="K1002" i="13" s="1"/>
  <c r="N1002" i="13" s="1"/>
  <c r="J1003" i="13"/>
  <c r="K1003" i="13" s="1"/>
  <c r="N1003" i="13" s="1"/>
  <c r="J993" i="13"/>
  <c r="K993" i="13" s="1"/>
  <c r="N993" i="13" s="1"/>
  <c r="O1009" i="13"/>
  <c r="G991" i="13"/>
  <c r="G996" i="13"/>
  <c r="G985" i="13"/>
  <c r="J996" i="13"/>
  <c r="K996" i="13" s="1"/>
  <c r="N996" i="13" s="1"/>
  <c r="L1000" i="13"/>
  <c r="O1000" i="13" s="1"/>
  <c r="L991" i="13"/>
  <c r="M991" i="13" s="1"/>
  <c r="L993" i="13"/>
  <c r="O993" i="13" s="1"/>
  <c r="L1001" i="13"/>
  <c r="O1001" i="13" s="1"/>
  <c r="N6" i="13"/>
  <c r="M6" i="13" s="1"/>
  <c r="O1005" i="13"/>
  <c r="M1005" i="13"/>
  <c r="L989" i="13"/>
  <c r="O989" i="13" s="1"/>
  <c r="G989" i="13"/>
  <c r="L997" i="13"/>
  <c r="M997" i="13" s="1"/>
  <c r="G997" i="13"/>
  <c r="L994" i="13"/>
  <c r="O994" i="13" s="1"/>
  <c r="G994" i="13"/>
  <c r="O999" i="13"/>
  <c r="M999" i="13"/>
  <c r="O996" i="13"/>
  <c r="M996" i="13"/>
  <c r="J992" i="13"/>
  <c r="K992" i="13" s="1"/>
  <c r="N992" i="13" s="1"/>
  <c r="G992" i="13"/>
  <c r="J988" i="13"/>
  <c r="K988" i="13" s="1"/>
  <c r="N988" i="13" s="1"/>
  <c r="L987" i="13"/>
  <c r="J987" i="13"/>
  <c r="K987" i="13" s="1"/>
  <c r="N987" i="13" s="1"/>
  <c r="L988" i="13"/>
  <c r="O988" i="13" s="1"/>
  <c r="O995" i="13"/>
  <c r="M995" i="13"/>
  <c r="J983" i="13"/>
  <c r="K983" i="13" s="1"/>
  <c r="N983" i="13" s="1"/>
  <c r="L984" i="13"/>
  <c r="O984" i="13" s="1"/>
  <c r="G984" i="13"/>
  <c r="J980" i="13"/>
  <c r="K980" i="13" s="1"/>
  <c r="N980" i="13" s="1"/>
  <c r="O992" i="13"/>
  <c r="M992" i="13"/>
  <c r="O990" i="13"/>
  <c r="M990" i="13"/>
  <c r="O986" i="13"/>
  <c r="M986" i="13"/>
  <c r="O985" i="13"/>
  <c r="M985" i="13"/>
  <c r="L978" i="13"/>
  <c r="M978" i="13" s="1"/>
  <c r="J926" i="13"/>
  <c r="K926" i="13" s="1"/>
  <c r="N926" i="13" s="1"/>
  <c r="J968" i="13"/>
  <c r="K968" i="13" s="1"/>
  <c r="N968" i="13" s="1"/>
  <c r="J970" i="13"/>
  <c r="K970" i="13" s="1"/>
  <c r="N970" i="13" s="1"/>
  <c r="J971" i="13"/>
  <c r="K971" i="13" s="1"/>
  <c r="N971" i="13" s="1"/>
  <c r="L983" i="13"/>
  <c r="O983" i="13" s="1"/>
  <c r="G978" i="13"/>
  <c r="G977" i="13"/>
  <c r="L977" i="13"/>
  <c r="M977" i="13" s="1"/>
  <c r="G981" i="13"/>
  <c r="L981" i="13"/>
  <c r="M981" i="13" s="1"/>
  <c r="G982" i="13"/>
  <c r="G961" i="13"/>
  <c r="G979" i="13"/>
  <c r="L980" i="13"/>
  <c r="M980" i="13" s="1"/>
  <c r="L982" i="13"/>
  <c r="O982" i="13" s="1"/>
  <c r="G975" i="13"/>
  <c r="J974" i="13"/>
  <c r="K974" i="13" s="1"/>
  <c r="N974" i="13" s="1"/>
  <c r="L979" i="13"/>
  <c r="O979" i="13" s="1"/>
  <c r="J976" i="13"/>
  <c r="K976" i="13" s="1"/>
  <c r="N976" i="13" s="1"/>
  <c r="J975" i="13"/>
  <c r="K975" i="13" s="1"/>
  <c r="N975" i="13" s="1"/>
  <c r="J960" i="13"/>
  <c r="K960" i="13" s="1"/>
  <c r="N960" i="13" s="1"/>
  <c r="G960" i="13"/>
  <c r="L974" i="13"/>
  <c r="O974" i="13" s="1"/>
  <c r="G953" i="13"/>
  <c r="L972" i="13"/>
  <c r="O972" i="13" s="1"/>
  <c r="L961" i="13"/>
  <c r="O961" i="13" s="1"/>
  <c r="L973" i="13"/>
  <c r="M973" i="13" s="1"/>
  <c r="L963" i="13"/>
  <c r="O963" i="13" s="1"/>
  <c r="J963" i="13"/>
  <c r="K963" i="13" s="1"/>
  <c r="N963" i="13" s="1"/>
  <c r="G973" i="13"/>
  <c r="G951" i="13"/>
  <c r="G962" i="13"/>
  <c r="J962" i="13"/>
  <c r="K962" i="13" s="1"/>
  <c r="N962" i="13" s="1"/>
  <c r="M962" i="13" s="1"/>
  <c r="G970" i="13"/>
  <c r="G972" i="13"/>
  <c r="G947" i="13"/>
  <c r="G976" i="13"/>
  <c r="L942" i="13"/>
  <c r="M942" i="13" s="1"/>
  <c r="L969" i="13"/>
  <c r="O969" i="13" s="1"/>
  <c r="G969" i="13"/>
  <c r="O976" i="13"/>
  <c r="M976" i="13"/>
  <c r="L971" i="13"/>
  <c r="O971" i="13" s="1"/>
  <c r="O975" i="13"/>
  <c r="M975" i="13"/>
  <c r="G942" i="13"/>
  <c r="G945" i="13"/>
  <c r="L947" i="13"/>
  <c r="O947" i="13" s="1"/>
  <c r="L968" i="13"/>
  <c r="O968" i="13" s="1"/>
  <c r="J951" i="13"/>
  <c r="K951" i="13" s="1"/>
  <c r="N951" i="13" s="1"/>
  <c r="G948" i="13"/>
  <c r="O970" i="13"/>
  <c r="M970" i="13"/>
  <c r="G943" i="13"/>
  <c r="L945" i="13"/>
  <c r="O945" i="13" s="1"/>
  <c r="L964" i="13"/>
  <c r="O964" i="13" s="1"/>
  <c r="J814" i="13"/>
  <c r="K814" i="13" s="1"/>
  <c r="N814" i="13" s="1"/>
  <c r="M814" i="13" s="1"/>
  <c r="J948" i="13"/>
  <c r="K948" i="13" s="1"/>
  <c r="N948" i="13" s="1"/>
  <c r="J966" i="13"/>
  <c r="K966" i="13" s="1"/>
  <c r="N966" i="13" s="1"/>
  <c r="G934" i="13"/>
  <c r="L966" i="13"/>
  <c r="M966" i="13" s="1"/>
  <c r="O967" i="13"/>
  <c r="M967" i="13"/>
  <c r="J964" i="13"/>
  <c r="K964" i="13" s="1"/>
  <c r="N964" i="13" s="1"/>
  <c r="L943" i="13"/>
  <c r="M943" i="13" s="1"/>
  <c r="L953" i="13"/>
  <c r="O953" i="13" s="1"/>
  <c r="G946" i="13"/>
  <c r="J949" i="13"/>
  <c r="K949" i="13" s="1"/>
  <c r="N949" i="13" s="1"/>
  <c r="O965" i="13"/>
  <c r="M965" i="13"/>
  <c r="J934" i="13"/>
  <c r="K934" i="13" s="1"/>
  <c r="N934" i="13" s="1"/>
  <c r="O962" i="13"/>
  <c r="L957" i="13"/>
  <c r="O957" i="13" s="1"/>
  <c r="G957" i="13"/>
  <c r="L956" i="13"/>
  <c r="M956" i="13" s="1"/>
  <c r="L959" i="13"/>
  <c r="O959" i="13" s="1"/>
  <c r="G959" i="13"/>
  <c r="O960" i="13"/>
  <c r="M960" i="13"/>
  <c r="G950" i="13"/>
  <c r="J946" i="13"/>
  <c r="K946" i="13" s="1"/>
  <c r="N946" i="13" s="1"/>
  <c r="L950" i="13"/>
  <c r="O950" i="13" s="1"/>
  <c r="L944" i="13"/>
  <c r="O944" i="13" s="1"/>
  <c r="L955" i="13"/>
  <c r="O955" i="13" s="1"/>
  <c r="L958" i="13"/>
  <c r="M958" i="13" s="1"/>
  <c r="J958" i="13"/>
  <c r="K958" i="13" s="1"/>
  <c r="N958" i="13" s="1"/>
  <c r="J955" i="13"/>
  <c r="K955" i="13" s="1"/>
  <c r="N955" i="13" s="1"/>
  <c r="J768" i="13"/>
  <c r="K768" i="13" s="1"/>
  <c r="N768" i="13" s="1"/>
  <c r="G944" i="13"/>
  <c r="L949" i="13"/>
  <c r="O949" i="13" s="1"/>
  <c r="L937" i="13"/>
  <c r="G920" i="13"/>
  <c r="J933" i="13"/>
  <c r="K933" i="13" s="1"/>
  <c r="N933" i="13" s="1"/>
  <c r="L952" i="13"/>
  <c r="O952" i="13" s="1"/>
  <c r="G952" i="13"/>
  <c r="L941" i="13"/>
  <c r="M941" i="13" s="1"/>
  <c r="G941" i="13"/>
  <c r="L935" i="13"/>
  <c r="M935" i="13" s="1"/>
  <c r="G935" i="13"/>
  <c r="J923" i="13"/>
  <c r="K923" i="13" s="1"/>
  <c r="N923" i="13" s="1"/>
  <c r="L939" i="13"/>
  <c r="M939" i="13" s="1"/>
  <c r="G939" i="13"/>
  <c r="L924" i="13"/>
  <c r="O924" i="13" s="1"/>
  <c r="L928" i="13"/>
  <c r="O928" i="13" s="1"/>
  <c r="J937" i="13"/>
  <c r="K937" i="13" s="1"/>
  <c r="N937" i="13" s="1"/>
  <c r="J871" i="13"/>
  <c r="K871" i="13" s="1"/>
  <c r="N871" i="13" s="1"/>
  <c r="O954" i="13"/>
  <c r="M954" i="13"/>
  <c r="O951" i="13"/>
  <c r="M951" i="13"/>
  <c r="O948" i="13"/>
  <c r="M948" i="13"/>
  <c r="O946" i="13"/>
  <c r="M946" i="13"/>
  <c r="G911" i="13"/>
  <c r="L933" i="13"/>
  <c r="O933" i="13" s="1"/>
  <c r="L938" i="13"/>
  <c r="M938" i="13" s="1"/>
  <c r="G938" i="13"/>
  <c r="O940" i="13"/>
  <c r="M940" i="13"/>
  <c r="G936" i="13"/>
  <c r="L936" i="13"/>
  <c r="M936" i="13" s="1"/>
  <c r="J931" i="13"/>
  <c r="K931" i="13" s="1"/>
  <c r="N931" i="13" s="1"/>
  <c r="J904" i="13"/>
  <c r="K904" i="13" s="1"/>
  <c r="N904" i="13" s="1"/>
  <c r="J912" i="13"/>
  <c r="K912" i="13" s="1"/>
  <c r="N912" i="13" s="1"/>
  <c r="G912" i="13"/>
  <c r="G923" i="13"/>
  <c r="G924" i="13"/>
  <c r="G926" i="13"/>
  <c r="L931" i="13"/>
  <c r="O931" i="13" s="1"/>
  <c r="J927" i="13"/>
  <c r="K927" i="13" s="1"/>
  <c r="N927" i="13" s="1"/>
  <c r="J911" i="13"/>
  <c r="K911" i="13" s="1"/>
  <c r="N911" i="13" s="1"/>
  <c r="G928" i="13"/>
  <c r="O934" i="13"/>
  <c r="M934" i="13"/>
  <c r="L929" i="13"/>
  <c r="O929" i="13" s="1"/>
  <c r="G929" i="13"/>
  <c r="G917" i="13"/>
  <c r="J932" i="13"/>
  <c r="K932" i="13" s="1"/>
  <c r="N932" i="13" s="1"/>
  <c r="L932" i="13"/>
  <c r="M932" i="13" s="1"/>
  <c r="J920" i="13"/>
  <c r="K920" i="13" s="1"/>
  <c r="N920" i="13" s="1"/>
  <c r="L916" i="13"/>
  <c r="O916" i="13" s="1"/>
  <c r="J917" i="13"/>
  <c r="K917" i="13" s="1"/>
  <c r="N917" i="13" s="1"/>
  <c r="L914" i="13"/>
  <c r="O914" i="13" s="1"/>
  <c r="L918" i="13"/>
  <c r="M918" i="13" s="1"/>
  <c r="G918" i="13"/>
  <c r="L913" i="13"/>
  <c r="O913" i="13" s="1"/>
  <c r="G913" i="13"/>
  <c r="G914" i="13"/>
  <c r="O930" i="13"/>
  <c r="M930" i="13"/>
  <c r="J915" i="13"/>
  <c r="K915" i="13" s="1"/>
  <c r="N915" i="13" s="1"/>
  <c r="L927" i="13"/>
  <c r="O927" i="13" s="1"/>
  <c r="J908" i="13"/>
  <c r="K908" i="13" s="1"/>
  <c r="N908" i="13" s="1"/>
  <c r="L915" i="13"/>
  <c r="O915" i="13" s="1"/>
  <c r="G916" i="13"/>
  <c r="G919" i="13"/>
  <c r="O926" i="13"/>
  <c r="M926" i="13"/>
  <c r="J922" i="13"/>
  <c r="K922" i="13" s="1"/>
  <c r="N922" i="13" s="1"/>
  <c r="O925" i="13"/>
  <c r="M925" i="13"/>
  <c r="G921" i="13"/>
  <c r="J921" i="13"/>
  <c r="K921" i="13" s="1"/>
  <c r="N921" i="13" s="1"/>
  <c r="L922" i="13"/>
  <c r="O922" i="13" s="1"/>
  <c r="O923" i="13"/>
  <c r="M923" i="13"/>
  <c r="G906" i="13"/>
  <c r="G905" i="13"/>
  <c r="L906" i="13"/>
  <c r="O906" i="13" s="1"/>
  <c r="O921" i="13"/>
  <c r="M921" i="13"/>
  <c r="G907" i="13"/>
  <c r="L907" i="13"/>
  <c r="O907" i="13" s="1"/>
  <c r="O920" i="13"/>
  <c r="M920" i="13"/>
  <c r="O919" i="13"/>
  <c r="L894" i="13"/>
  <c r="O894" i="13" s="1"/>
  <c r="G894" i="13"/>
  <c r="O917" i="13"/>
  <c r="M917" i="13"/>
  <c r="L908" i="13"/>
  <c r="O908" i="13" s="1"/>
  <c r="J905" i="13"/>
  <c r="K905" i="13" s="1"/>
  <c r="N905" i="13" s="1"/>
  <c r="M905" i="13" s="1"/>
  <c r="O912" i="13"/>
  <c r="M912" i="13"/>
  <c r="O911" i="13"/>
  <c r="M911" i="13"/>
  <c r="L885" i="13"/>
  <c r="M885" i="13" s="1"/>
  <c r="G885" i="13"/>
  <c r="G864" i="13"/>
  <c r="J864" i="13"/>
  <c r="K864" i="13" s="1"/>
  <c r="N864" i="13" s="1"/>
  <c r="L880" i="13"/>
  <c r="O880" i="13" s="1"/>
  <c r="O910" i="13"/>
  <c r="M910" i="13"/>
  <c r="O909" i="13"/>
  <c r="M909" i="13"/>
  <c r="G880" i="13"/>
  <c r="L902" i="13"/>
  <c r="M902" i="13" s="1"/>
  <c r="G902" i="13"/>
  <c r="G900" i="13"/>
  <c r="L904" i="13"/>
  <c r="O904" i="13" s="1"/>
  <c r="L899" i="13"/>
  <c r="M899" i="13" s="1"/>
  <c r="G899" i="13"/>
  <c r="L895" i="13"/>
  <c r="M895" i="13" s="1"/>
  <c r="J805" i="13"/>
  <c r="K805" i="13" s="1"/>
  <c r="N805" i="13" s="1"/>
  <c r="L893" i="13"/>
  <c r="O893" i="13" s="1"/>
  <c r="G893" i="13"/>
  <c r="G895" i="13"/>
  <c r="L901" i="13"/>
  <c r="O901" i="13" s="1"/>
  <c r="J898" i="13"/>
  <c r="K898" i="13" s="1"/>
  <c r="N898" i="13" s="1"/>
  <c r="M898" i="13" s="1"/>
  <c r="J903" i="13"/>
  <c r="K903" i="13" s="1"/>
  <c r="N903" i="13" s="1"/>
  <c r="G862" i="13"/>
  <c r="L903" i="13"/>
  <c r="O903" i="13" s="1"/>
  <c r="J892" i="13"/>
  <c r="K892" i="13" s="1"/>
  <c r="N892" i="13" s="1"/>
  <c r="O905" i="13"/>
  <c r="L896" i="13"/>
  <c r="O896" i="13" s="1"/>
  <c r="G896" i="13"/>
  <c r="G898" i="13"/>
  <c r="O900" i="13"/>
  <c r="M900" i="13"/>
  <c r="J891" i="13"/>
  <c r="K891" i="13" s="1"/>
  <c r="N891" i="13" s="1"/>
  <c r="L897" i="13"/>
  <c r="M897" i="13" s="1"/>
  <c r="J897" i="13"/>
  <c r="K897" i="13" s="1"/>
  <c r="N897" i="13" s="1"/>
  <c r="O898" i="13"/>
  <c r="G891" i="13"/>
  <c r="G892" i="13"/>
  <c r="G882" i="13"/>
  <c r="L883" i="13"/>
  <c r="O883" i="13" s="1"/>
  <c r="J883" i="13"/>
  <c r="K883" i="13" s="1"/>
  <c r="N883" i="13" s="1"/>
  <c r="L881" i="13"/>
  <c r="M881" i="13" s="1"/>
  <c r="O892" i="13"/>
  <c r="M892" i="13"/>
  <c r="L884" i="13"/>
  <c r="O884" i="13" s="1"/>
  <c r="O891" i="13"/>
  <c r="M891" i="13"/>
  <c r="G887" i="13"/>
  <c r="G889" i="13"/>
  <c r="J887" i="13"/>
  <c r="K887" i="13" s="1"/>
  <c r="N887" i="13" s="1"/>
  <c r="M887" i="13" s="1"/>
  <c r="L889" i="13"/>
  <c r="O889" i="13" s="1"/>
  <c r="O890" i="13"/>
  <c r="M890" i="13"/>
  <c r="O888" i="13"/>
  <c r="M888" i="13"/>
  <c r="O887" i="13"/>
  <c r="O886" i="13"/>
  <c r="M886" i="13"/>
  <c r="L882" i="13"/>
  <c r="M882" i="13" s="1"/>
  <c r="G881" i="13"/>
  <c r="J884" i="13"/>
  <c r="K884" i="13" s="1"/>
  <c r="N884" i="13" s="1"/>
  <c r="L805" i="13"/>
  <c r="M805" i="13" s="1"/>
  <c r="L811" i="13"/>
  <c r="O811" i="13" s="1"/>
  <c r="L726" i="13"/>
  <c r="M726" i="13" s="1"/>
  <c r="G877" i="13"/>
  <c r="J877" i="13"/>
  <c r="K877" i="13" s="1"/>
  <c r="N877" i="13" s="1"/>
  <c r="M877" i="13" s="1"/>
  <c r="J862" i="13"/>
  <c r="K862" i="13" s="1"/>
  <c r="N862" i="13" s="1"/>
  <c r="M862" i="13" s="1"/>
  <c r="J875" i="13"/>
  <c r="K875" i="13" s="1"/>
  <c r="N875" i="13" s="1"/>
  <c r="G875" i="13"/>
  <c r="L876" i="13"/>
  <c r="M876" i="13" s="1"/>
  <c r="L874" i="13"/>
  <c r="M874" i="13" s="1"/>
  <c r="G874" i="13"/>
  <c r="L856" i="13"/>
  <c r="O856" i="13" s="1"/>
  <c r="L731" i="13"/>
  <c r="O731" i="13" s="1"/>
  <c r="G731" i="13"/>
  <c r="L798" i="13"/>
  <c r="O798" i="13" s="1"/>
  <c r="G860" i="13"/>
  <c r="L860" i="13"/>
  <c r="M860" i="13" s="1"/>
  <c r="J798" i="13"/>
  <c r="K798" i="13" s="1"/>
  <c r="N798" i="13" s="1"/>
  <c r="L868" i="13"/>
  <c r="O868" i="13" s="1"/>
  <c r="L774" i="13"/>
  <c r="M774" i="13" s="1"/>
  <c r="G856" i="13"/>
  <c r="J857" i="13"/>
  <c r="K857" i="13" s="1"/>
  <c r="N857" i="13" s="1"/>
  <c r="G789" i="13"/>
  <c r="J789" i="13"/>
  <c r="K789" i="13" s="1"/>
  <c r="N789" i="13" s="1"/>
  <c r="M789" i="13" s="1"/>
  <c r="G790" i="13"/>
  <c r="G873" i="13"/>
  <c r="L878" i="13"/>
  <c r="M878" i="13" s="1"/>
  <c r="G847" i="13"/>
  <c r="G872" i="13"/>
  <c r="L790" i="13"/>
  <c r="M790" i="13" s="1"/>
  <c r="L872" i="13"/>
  <c r="O872" i="13" s="1"/>
  <c r="L879" i="13"/>
  <c r="O879" i="13" s="1"/>
  <c r="G879" i="13"/>
  <c r="J873" i="13"/>
  <c r="K873" i="13" s="1"/>
  <c r="N873" i="13" s="1"/>
  <c r="J750" i="13"/>
  <c r="K750" i="13" s="1"/>
  <c r="N750" i="13" s="1"/>
  <c r="L750" i="13"/>
  <c r="O750" i="13" s="1"/>
  <c r="J726" i="13"/>
  <c r="K726" i="13" s="1"/>
  <c r="N726" i="13" s="1"/>
  <c r="G803" i="13"/>
  <c r="L866" i="13"/>
  <c r="O866" i="13" s="1"/>
  <c r="G866" i="13"/>
  <c r="O877" i="13"/>
  <c r="O875" i="13"/>
  <c r="M875" i="13"/>
  <c r="L803" i="13"/>
  <c r="O803" i="13" s="1"/>
  <c r="G811" i="13"/>
  <c r="L825" i="13"/>
  <c r="O825" i="13" s="1"/>
  <c r="G724" i="13"/>
  <c r="J724" i="13"/>
  <c r="K724" i="13" s="1"/>
  <c r="N724" i="13" s="1"/>
  <c r="G825" i="13"/>
  <c r="L871" i="13"/>
  <c r="O871" i="13" s="1"/>
  <c r="G857" i="13"/>
  <c r="O873" i="13"/>
  <c r="M873" i="13"/>
  <c r="L870" i="13"/>
  <c r="O870" i="13" s="1"/>
  <c r="G870" i="13"/>
  <c r="J851" i="13"/>
  <c r="K851" i="13" s="1"/>
  <c r="N851" i="13" s="1"/>
  <c r="L853" i="13"/>
  <c r="O853" i="13" s="1"/>
  <c r="G853" i="13"/>
  <c r="G849" i="13"/>
  <c r="J849" i="13"/>
  <c r="K849" i="13" s="1"/>
  <c r="N849" i="13" s="1"/>
  <c r="M849" i="13" s="1"/>
  <c r="L869" i="13"/>
  <c r="O869" i="13" s="1"/>
  <c r="G869" i="13"/>
  <c r="L823" i="13"/>
  <c r="O823" i="13" s="1"/>
  <c r="L839" i="13"/>
  <c r="O839" i="13" s="1"/>
  <c r="L795" i="13"/>
  <c r="O795" i="13" s="1"/>
  <c r="G795" i="13"/>
  <c r="L855" i="13"/>
  <c r="O855" i="13" s="1"/>
  <c r="J865" i="13"/>
  <c r="K865" i="13" s="1"/>
  <c r="N865" i="13" s="1"/>
  <c r="G774" i="13"/>
  <c r="G823" i="13"/>
  <c r="G839" i="13"/>
  <c r="J854" i="13"/>
  <c r="K854" i="13" s="1"/>
  <c r="N854" i="13" s="1"/>
  <c r="L833" i="13"/>
  <c r="O833" i="13" s="1"/>
  <c r="L854" i="13"/>
  <c r="O854" i="13" s="1"/>
  <c r="G833" i="13"/>
  <c r="L846" i="13"/>
  <c r="O846" i="13" s="1"/>
  <c r="G855" i="13"/>
  <c r="J847" i="13"/>
  <c r="K847" i="13" s="1"/>
  <c r="N847" i="13" s="1"/>
  <c r="J846" i="13"/>
  <c r="K846" i="13" s="1"/>
  <c r="N846" i="13" s="1"/>
  <c r="J842" i="13"/>
  <c r="K842" i="13" s="1"/>
  <c r="N842" i="13" s="1"/>
  <c r="J841" i="13"/>
  <c r="K841" i="13" s="1"/>
  <c r="N841" i="13" s="1"/>
  <c r="G841" i="13"/>
  <c r="G804" i="13"/>
  <c r="J804" i="13"/>
  <c r="K804" i="13" s="1"/>
  <c r="N804" i="13" s="1"/>
  <c r="G850" i="13"/>
  <c r="G861" i="13"/>
  <c r="J850" i="13"/>
  <c r="K850" i="13" s="1"/>
  <c r="N850" i="13" s="1"/>
  <c r="J861" i="13"/>
  <c r="K861" i="13" s="1"/>
  <c r="N861" i="13" s="1"/>
  <c r="M861" i="13" s="1"/>
  <c r="L863" i="13"/>
  <c r="O863" i="13" s="1"/>
  <c r="G863" i="13"/>
  <c r="L865" i="13"/>
  <c r="O865" i="13" s="1"/>
  <c r="L848" i="13"/>
  <c r="M848" i="13" s="1"/>
  <c r="L858" i="13"/>
  <c r="M858" i="13" s="1"/>
  <c r="G867" i="13"/>
  <c r="L867" i="13"/>
  <c r="O867" i="13" s="1"/>
  <c r="G858" i="13"/>
  <c r="J859" i="13"/>
  <c r="K859" i="13" s="1"/>
  <c r="N859" i="13" s="1"/>
  <c r="M864" i="13"/>
  <c r="O864" i="13"/>
  <c r="O862" i="13"/>
  <c r="O861" i="13"/>
  <c r="L859" i="13"/>
  <c r="O859" i="13" s="1"/>
  <c r="O857" i="13"/>
  <c r="M857" i="13"/>
  <c r="L851" i="13"/>
  <c r="M851" i="13" s="1"/>
  <c r="G829" i="13"/>
  <c r="G832" i="13"/>
  <c r="J832" i="13"/>
  <c r="K832" i="13" s="1"/>
  <c r="N832" i="13" s="1"/>
  <c r="M832" i="13" s="1"/>
  <c r="O852" i="13"/>
  <c r="M852" i="13"/>
  <c r="O850" i="13"/>
  <c r="M850" i="13"/>
  <c r="G848" i="13"/>
  <c r="J767" i="13"/>
  <c r="K767" i="13" s="1"/>
  <c r="N767" i="13" s="1"/>
  <c r="M767" i="13" s="1"/>
  <c r="O849" i="13"/>
  <c r="G821" i="13"/>
  <c r="J821" i="13"/>
  <c r="K821" i="13" s="1"/>
  <c r="N821" i="13" s="1"/>
  <c r="M821" i="13" s="1"/>
  <c r="J824" i="13"/>
  <c r="K824" i="13" s="1"/>
  <c r="N824" i="13" s="1"/>
  <c r="J762" i="13"/>
  <c r="K762" i="13" s="1"/>
  <c r="N762" i="13" s="1"/>
  <c r="J840" i="13"/>
  <c r="K840" i="13" s="1"/>
  <c r="N840" i="13" s="1"/>
  <c r="O847" i="13"/>
  <c r="M847" i="13"/>
  <c r="G835" i="13"/>
  <c r="G844" i="13"/>
  <c r="L844" i="13"/>
  <c r="M844" i="13" s="1"/>
  <c r="J837" i="13"/>
  <c r="K837" i="13" s="1"/>
  <c r="N837" i="13" s="1"/>
  <c r="L842" i="13"/>
  <c r="O842" i="13" s="1"/>
  <c r="O845" i="13"/>
  <c r="M845" i="13"/>
  <c r="G837" i="13"/>
  <c r="L840" i="13"/>
  <c r="O840" i="13" s="1"/>
  <c r="L835" i="13"/>
  <c r="O835" i="13" s="1"/>
  <c r="L834" i="13"/>
  <c r="M834" i="13" s="1"/>
  <c r="O843" i="13"/>
  <c r="M843" i="13"/>
  <c r="O841" i="13"/>
  <c r="M841" i="13"/>
  <c r="J834" i="13"/>
  <c r="K834" i="13" s="1"/>
  <c r="N834" i="13" s="1"/>
  <c r="G838" i="13"/>
  <c r="J838" i="13"/>
  <c r="K838" i="13" s="1"/>
  <c r="N838" i="13" s="1"/>
  <c r="G836" i="13"/>
  <c r="L836" i="13"/>
  <c r="O836" i="13" s="1"/>
  <c r="J830" i="13"/>
  <c r="K830" i="13" s="1"/>
  <c r="N830" i="13" s="1"/>
  <c r="J829" i="13"/>
  <c r="K829" i="13" s="1"/>
  <c r="N829" i="13" s="1"/>
  <c r="O838" i="13"/>
  <c r="M838" i="13"/>
  <c r="O837" i="13"/>
  <c r="M837" i="13"/>
  <c r="L826" i="13"/>
  <c r="M826" i="13" s="1"/>
  <c r="G826" i="13"/>
  <c r="G830" i="13"/>
  <c r="G817" i="13"/>
  <c r="L817" i="13"/>
  <c r="M817" i="13" s="1"/>
  <c r="L827" i="13"/>
  <c r="O827" i="13" s="1"/>
  <c r="O832" i="13"/>
  <c r="O831" i="13"/>
  <c r="M831" i="13"/>
  <c r="O830" i="13"/>
  <c r="M830" i="13"/>
  <c r="O829" i="13"/>
  <c r="M829" i="13"/>
  <c r="O828" i="13"/>
  <c r="M828" i="13"/>
  <c r="J815" i="13"/>
  <c r="K815" i="13" s="1"/>
  <c r="N815" i="13" s="1"/>
  <c r="G819" i="13"/>
  <c r="L822" i="13"/>
  <c r="M822" i="13" s="1"/>
  <c r="J819" i="13"/>
  <c r="K819" i="13" s="1"/>
  <c r="N819" i="13" s="1"/>
  <c r="M819" i="13" s="1"/>
  <c r="G822" i="13"/>
  <c r="L824" i="13"/>
  <c r="O824" i="13" s="1"/>
  <c r="L815" i="13"/>
  <c r="M815" i="13" s="1"/>
  <c r="L812" i="13"/>
  <c r="O812" i="13" s="1"/>
  <c r="J771" i="13"/>
  <c r="K771" i="13" s="1"/>
  <c r="N771" i="13" s="1"/>
  <c r="M771" i="13" s="1"/>
  <c r="J775" i="13"/>
  <c r="K775" i="13" s="1"/>
  <c r="N775" i="13" s="1"/>
  <c r="G807" i="13"/>
  <c r="G813" i="13"/>
  <c r="J810" i="13"/>
  <c r="K810" i="13" s="1"/>
  <c r="N810" i="13" s="1"/>
  <c r="G814" i="13"/>
  <c r="L806" i="13"/>
  <c r="M806" i="13" s="1"/>
  <c r="L818" i="13"/>
  <c r="M818" i="13" s="1"/>
  <c r="J807" i="13"/>
  <c r="K807" i="13" s="1"/>
  <c r="N807" i="13" s="1"/>
  <c r="G816" i="13"/>
  <c r="J816" i="13"/>
  <c r="K816" i="13" s="1"/>
  <c r="N816" i="13" s="1"/>
  <c r="M816" i="13" s="1"/>
  <c r="G818" i="13"/>
  <c r="L820" i="13"/>
  <c r="M820" i="13" s="1"/>
  <c r="G820" i="13"/>
  <c r="J797" i="13"/>
  <c r="K797" i="13" s="1"/>
  <c r="N797" i="13" s="1"/>
  <c r="J801" i="13"/>
  <c r="K801" i="13" s="1"/>
  <c r="N801" i="13" s="1"/>
  <c r="O821" i="13"/>
  <c r="O819" i="13"/>
  <c r="G794" i="13"/>
  <c r="L794" i="13"/>
  <c r="O794" i="13" s="1"/>
  <c r="G806" i="13"/>
  <c r="G810" i="13"/>
  <c r="O816" i="13"/>
  <c r="O814" i="13"/>
  <c r="O813" i="13"/>
  <c r="M813" i="13"/>
  <c r="J791" i="13"/>
  <c r="K791" i="13" s="1"/>
  <c r="N791" i="13" s="1"/>
  <c r="G796" i="13"/>
  <c r="L808" i="13"/>
  <c r="O808" i="13" s="1"/>
  <c r="J808" i="13"/>
  <c r="K808" i="13" s="1"/>
  <c r="N808" i="13" s="1"/>
  <c r="G792" i="13"/>
  <c r="L796" i="13"/>
  <c r="O796" i="13" s="1"/>
  <c r="G800" i="13"/>
  <c r="L792" i="13"/>
  <c r="O792" i="13" s="1"/>
  <c r="L791" i="13"/>
  <c r="M791" i="13" s="1"/>
  <c r="O810" i="13"/>
  <c r="M810" i="13"/>
  <c r="O809" i="13"/>
  <c r="M809" i="13"/>
  <c r="L797" i="13"/>
  <c r="M797" i="13" s="1"/>
  <c r="J778" i="13"/>
  <c r="K778" i="13" s="1"/>
  <c r="N778" i="13" s="1"/>
  <c r="M778" i="13" s="1"/>
  <c r="L781" i="13"/>
  <c r="M781" i="13" s="1"/>
  <c r="L793" i="13"/>
  <c r="M793" i="13" s="1"/>
  <c r="J793" i="13"/>
  <c r="K793" i="13" s="1"/>
  <c r="N793" i="13" s="1"/>
  <c r="L799" i="13"/>
  <c r="M799" i="13" s="1"/>
  <c r="O807" i="13"/>
  <c r="M807" i="13"/>
  <c r="L801" i="13"/>
  <c r="M801" i="13" s="1"/>
  <c r="L802" i="13"/>
  <c r="M802" i="13" s="1"/>
  <c r="G802" i="13"/>
  <c r="O804" i="13"/>
  <c r="M804" i="13"/>
  <c r="J777" i="13"/>
  <c r="K777" i="13" s="1"/>
  <c r="N777" i="13" s="1"/>
  <c r="L777" i="13"/>
  <c r="M777" i="13" s="1"/>
  <c r="G781" i="13"/>
  <c r="J785" i="13"/>
  <c r="K785" i="13" s="1"/>
  <c r="N785" i="13" s="1"/>
  <c r="G785" i="13"/>
  <c r="G779" i="13"/>
  <c r="J783" i="13"/>
  <c r="K783" i="13" s="1"/>
  <c r="N783" i="13" s="1"/>
  <c r="L779" i="13"/>
  <c r="O779" i="13" s="1"/>
  <c r="O800" i="13"/>
  <c r="M800" i="13"/>
  <c r="G778" i="13"/>
  <c r="L780" i="13"/>
  <c r="M780" i="13" s="1"/>
  <c r="L783" i="13"/>
  <c r="O783" i="13" s="1"/>
  <c r="J788" i="13"/>
  <c r="K788" i="13" s="1"/>
  <c r="N788" i="13" s="1"/>
  <c r="L762" i="13"/>
  <c r="O762" i="13" s="1"/>
  <c r="L768" i="13"/>
  <c r="G776" i="13"/>
  <c r="L776" i="13"/>
  <c r="M776" i="13" s="1"/>
  <c r="G780" i="13"/>
  <c r="L787" i="13"/>
  <c r="M787" i="13" s="1"/>
  <c r="L788" i="13"/>
  <c r="M788" i="13" s="1"/>
  <c r="G787" i="13"/>
  <c r="G782" i="13"/>
  <c r="L782" i="13"/>
  <c r="M782" i="13" s="1"/>
  <c r="G786" i="13"/>
  <c r="L784" i="13"/>
  <c r="O784" i="13" s="1"/>
  <c r="G784" i="13"/>
  <c r="L786" i="13"/>
  <c r="O786" i="13" s="1"/>
  <c r="G766" i="13"/>
  <c r="G771" i="13"/>
  <c r="O789" i="13"/>
  <c r="O785" i="13"/>
  <c r="M785" i="13"/>
  <c r="L764" i="13"/>
  <c r="M764" i="13" s="1"/>
  <c r="G758" i="13"/>
  <c r="G767" i="13"/>
  <c r="O778" i="13"/>
  <c r="L756" i="13"/>
  <c r="M756" i="13" s="1"/>
  <c r="L754" i="13"/>
  <c r="M754" i="13" s="1"/>
  <c r="J752" i="13"/>
  <c r="K752" i="13" s="1"/>
  <c r="N752" i="13" s="1"/>
  <c r="L759" i="13"/>
  <c r="O759" i="13" s="1"/>
  <c r="L752" i="13"/>
  <c r="G751" i="13"/>
  <c r="G760" i="13"/>
  <c r="L751" i="13"/>
  <c r="M751" i="13" s="1"/>
  <c r="L755" i="13"/>
  <c r="M755" i="13" s="1"/>
  <c r="L753" i="13"/>
  <c r="O753" i="13" s="1"/>
  <c r="G753" i="13"/>
  <c r="L765" i="13"/>
  <c r="O765" i="13" s="1"/>
  <c r="G757" i="13"/>
  <c r="G763" i="13"/>
  <c r="G769" i="13"/>
  <c r="L761" i="13"/>
  <c r="O761" i="13" s="1"/>
  <c r="J748" i="13"/>
  <c r="K748" i="13" s="1"/>
  <c r="N748" i="13" s="1"/>
  <c r="L775" i="13"/>
  <c r="G770" i="13"/>
  <c r="O772" i="13"/>
  <c r="M772" i="13"/>
  <c r="O773" i="13"/>
  <c r="M773" i="13"/>
  <c r="O769" i="13"/>
  <c r="M769" i="13"/>
  <c r="O770" i="13"/>
  <c r="M770" i="13"/>
  <c r="O771" i="13"/>
  <c r="O766" i="13"/>
  <c r="M766" i="13"/>
  <c r="O767" i="13"/>
  <c r="O763" i="13"/>
  <c r="M763" i="13"/>
  <c r="O760" i="13"/>
  <c r="M760" i="13"/>
  <c r="O757" i="13"/>
  <c r="M757" i="13"/>
  <c r="O758" i="13"/>
  <c r="M758" i="13"/>
  <c r="L740" i="13"/>
  <c r="O740" i="13" s="1"/>
  <c r="L749" i="13"/>
  <c r="M749" i="13" s="1"/>
  <c r="G742" i="13"/>
  <c r="L742" i="13"/>
  <c r="O742" i="13" s="1"/>
  <c r="G743" i="13"/>
  <c r="L748" i="13"/>
  <c r="L737" i="13"/>
  <c r="M737" i="13" s="1"/>
  <c r="J737" i="13"/>
  <c r="K737" i="13" s="1"/>
  <c r="N737" i="13" s="1"/>
  <c r="L743" i="13"/>
  <c r="M743" i="13" s="1"/>
  <c r="G749" i="13"/>
  <c r="J746" i="13"/>
  <c r="K746" i="13" s="1"/>
  <c r="N746" i="13" s="1"/>
  <c r="L746" i="13"/>
  <c r="O746" i="13" s="1"/>
  <c r="O747" i="13"/>
  <c r="M747" i="13"/>
  <c r="G740" i="13"/>
  <c r="J741" i="13"/>
  <c r="K741" i="13" s="1"/>
  <c r="N741" i="13" s="1"/>
  <c r="L741" i="13"/>
  <c r="O741" i="13" s="1"/>
  <c r="L744" i="13"/>
  <c r="M744" i="13" s="1"/>
  <c r="J738" i="13"/>
  <c r="K738" i="13" s="1"/>
  <c r="N738" i="13" s="1"/>
  <c r="M738" i="13" s="1"/>
  <c r="O745" i="13"/>
  <c r="M745" i="13"/>
  <c r="G738" i="13"/>
  <c r="L736" i="13"/>
  <c r="J736" i="13"/>
  <c r="K736" i="13" s="1"/>
  <c r="N736" i="13" s="1"/>
  <c r="O739" i="13"/>
  <c r="M739" i="13"/>
  <c r="O738" i="13"/>
  <c r="O735" i="13"/>
  <c r="M735" i="13"/>
  <c r="O734" i="13"/>
  <c r="M734" i="13"/>
  <c r="G733" i="13"/>
  <c r="J733" i="13"/>
  <c r="K733" i="13" s="1"/>
  <c r="N733" i="13" s="1"/>
  <c r="M733" i="13" s="1"/>
  <c r="J732" i="13"/>
  <c r="K732" i="13" s="1"/>
  <c r="N732" i="13" s="1"/>
  <c r="L732" i="13"/>
  <c r="O732" i="13" s="1"/>
  <c r="J728" i="13"/>
  <c r="K728" i="13" s="1"/>
  <c r="N728" i="13" s="1"/>
  <c r="L728" i="13"/>
  <c r="O728" i="13" s="1"/>
  <c r="O733" i="13"/>
  <c r="G727" i="13"/>
  <c r="J727" i="13"/>
  <c r="K727" i="13" s="1"/>
  <c r="N727" i="13" s="1"/>
  <c r="M727" i="13" s="1"/>
  <c r="J729" i="13"/>
  <c r="K729" i="13" s="1"/>
  <c r="N729" i="13" s="1"/>
  <c r="L729" i="13"/>
  <c r="O729" i="13" s="1"/>
  <c r="O730" i="13"/>
  <c r="M730" i="13"/>
  <c r="O727" i="13"/>
  <c r="J725" i="13"/>
  <c r="K725" i="13" s="1"/>
  <c r="N725" i="13" s="1"/>
  <c r="L725" i="13"/>
  <c r="O725" i="13" s="1"/>
  <c r="O724" i="13"/>
  <c r="M724" i="13"/>
  <c r="O170" i="13"/>
  <c r="M170" i="13"/>
  <c r="O305" i="13"/>
  <c r="M305" i="13"/>
  <c r="O648" i="13"/>
  <c r="M648" i="13"/>
  <c r="M687" i="13"/>
  <c r="O687" i="13"/>
  <c r="M166" i="13"/>
  <c r="O166" i="13"/>
  <c r="M105" i="13"/>
  <c r="O105" i="13"/>
  <c r="M389" i="13"/>
  <c r="O389" i="13"/>
  <c r="M52" i="13"/>
  <c r="O52" i="13"/>
  <c r="M229" i="13"/>
  <c r="O229" i="13"/>
  <c r="M347" i="13"/>
  <c r="O347" i="13"/>
  <c r="O308" i="13"/>
  <c r="M308" i="13"/>
  <c r="O371" i="13"/>
  <c r="M371" i="13"/>
  <c r="O42" i="13"/>
  <c r="M42" i="13"/>
  <c r="O693" i="13"/>
  <c r="M693" i="13"/>
  <c r="O293" i="13"/>
  <c r="M293" i="13"/>
  <c r="O24" i="13"/>
  <c r="M24" i="13"/>
  <c r="O176" i="13"/>
  <c r="M176" i="13"/>
  <c r="O710" i="13"/>
  <c r="M710" i="13"/>
  <c r="O28" i="13"/>
  <c r="M28" i="13"/>
  <c r="O364" i="13"/>
  <c r="M364" i="13"/>
  <c r="O125" i="13"/>
  <c r="M125" i="13"/>
  <c r="O218" i="13"/>
  <c r="M218" i="13"/>
  <c r="O393" i="13"/>
  <c r="M393" i="13"/>
  <c r="O100" i="13"/>
  <c r="M100" i="13"/>
  <c r="M300" i="13"/>
  <c r="O300" i="13"/>
  <c r="M159" i="13"/>
  <c r="O159" i="13"/>
  <c r="O661" i="13"/>
  <c r="M661" i="13"/>
  <c r="M151" i="13"/>
  <c r="O151" i="13"/>
  <c r="O282" i="13"/>
  <c r="M282" i="13"/>
  <c r="O354" i="13"/>
  <c r="M354" i="13"/>
  <c r="O137" i="13"/>
  <c r="M137" i="13"/>
  <c r="M84" i="13"/>
  <c r="O84" i="13"/>
  <c r="M165" i="13"/>
  <c r="O165" i="13"/>
  <c r="M246" i="13"/>
  <c r="O246" i="13"/>
  <c r="M470" i="13"/>
  <c r="O470" i="13"/>
  <c r="M525" i="13"/>
  <c r="O525" i="13"/>
  <c r="O637" i="13"/>
  <c r="M637" i="13"/>
  <c r="O712" i="13"/>
  <c r="M712" i="13"/>
  <c r="M456" i="13"/>
  <c r="O456" i="13"/>
  <c r="M435" i="13"/>
  <c r="O435" i="13"/>
  <c r="M583" i="13"/>
  <c r="O583" i="13"/>
  <c r="O616" i="13"/>
  <c r="M616" i="13"/>
  <c r="O423" i="13"/>
  <c r="M423" i="13"/>
  <c r="M281" i="13"/>
  <c r="O281" i="13"/>
  <c r="M588" i="13"/>
  <c r="O588" i="13"/>
  <c r="M504" i="13"/>
  <c r="O504" i="13"/>
  <c r="M230" i="13"/>
  <c r="O230" i="13"/>
  <c r="M288" i="13"/>
  <c r="O288" i="13"/>
  <c r="M319" i="13"/>
  <c r="O319" i="13"/>
  <c r="M187" i="13"/>
  <c r="O187" i="13"/>
  <c r="M58" i="13"/>
  <c r="O58" i="13"/>
  <c r="M136" i="13"/>
  <c r="O136" i="13"/>
  <c r="M321" i="13"/>
  <c r="O321" i="13"/>
  <c r="M259" i="13"/>
  <c r="O259" i="13"/>
  <c r="O219" i="13"/>
  <c r="M219" i="13"/>
  <c r="M313" i="13"/>
  <c r="O313" i="13"/>
  <c r="M228" i="13"/>
  <c r="O228" i="13"/>
  <c r="M146" i="13"/>
  <c r="O146" i="13"/>
  <c r="O465" i="13"/>
  <c r="M465" i="13"/>
  <c r="O67" i="13"/>
  <c r="M67" i="13"/>
  <c r="O142" i="13"/>
  <c r="M142" i="13"/>
  <c r="O360" i="13"/>
  <c r="M360" i="13"/>
  <c r="O225" i="13"/>
  <c r="M225" i="13"/>
  <c r="O41" i="13"/>
  <c r="M41" i="13"/>
  <c r="O171" i="13"/>
  <c r="M171" i="13"/>
  <c r="O279" i="13"/>
  <c r="M279" i="13"/>
  <c r="O408" i="13"/>
  <c r="M408" i="13"/>
  <c r="O530" i="13"/>
  <c r="M530" i="13"/>
  <c r="O591" i="13"/>
  <c r="M591" i="13"/>
  <c r="M669" i="13"/>
  <c r="O669" i="13"/>
  <c r="O722" i="13"/>
  <c r="M722" i="13"/>
  <c r="M511" i="13"/>
  <c r="O511" i="13"/>
  <c r="O536" i="13"/>
  <c r="M536" i="13"/>
  <c r="O565" i="13"/>
  <c r="M565" i="13"/>
  <c r="O523" i="13"/>
  <c r="M523" i="13"/>
  <c r="O587" i="13"/>
  <c r="M587" i="13"/>
  <c r="O626" i="13"/>
  <c r="M626" i="13"/>
  <c r="O644" i="13"/>
  <c r="M644" i="13"/>
  <c r="O655" i="13"/>
  <c r="M655" i="13"/>
  <c r="M680" i="13"/>
  <c r="O680" i="13"/>
  <c r="O715" i="13"/>
  <c r="M715" i="13"/>
  <c r="O239" i="13"/>
  <c r="M239" i="13"/>
  <c r="O475" i="13"/>
  <c r="M475" i="13"/>
  <c r="O326" i="13"/>
  <c r="M326" i="13"/>
  <c r="O160" i="13"/>
  <c r="M160" i="13"/>
  <c r="M247" i="13"/>
  <c r="O247" i="13"/>
  <c r="M325" i="13"/>
  <c r="O325" i="13"/>
  <c r="O91" i="13"/>
  <c r="M91" i="13"/>
  <c r="O12" i="13"/>
  <c r="M12" i="13"/>
  <c r="O564" i="13"/>
  <c r="M564" i="13"/>
  <c r="O468" i="13"/>
  <c r="M468" i="13"/>
  <c r="O346" i="13"/>
  <c r="M346" i="13"/>
  <c r="O147" i="13"/>
  <c r="M147" i="13"/>
  <c r="O18" i="13"/>
  <c r="M18" i="13"/>
  <c r="M307" i="13"/>
  <c r="O307" i="13"/>
  <c r="M517" i="13"/>
  <c r="O517" i="13"/>
  <c r="M531" i="13"/>
  <c r="O531" i="13"/>
  <c r="M214" i="13"/>
  <c r="O214" i="13"/>
  <c r="M271" i="13"/>
  <c r="O271" i="13"/>
  <c r="M303" i="13"/>
  <c r="O303" i="13"/>
  <c r="M186" i="13"/>
  <c r="O186" i="13"/>
  <c r="M94" i="13"/>
  <c r="O94" i="13"/>
  <c r="O63" i="13"/>
  <c r="M63" i="13"/>
  <c r="O217" i="13"/>
  <c r="M217" i="13"/>
  <c r="O320" i="13"/>
  <c r="M320" i="13"/>
  <c r="O341" i="13"/>
  <c r="M341" i="13"/>
  <c r="O153" i="13"/>
  <c r="M153" i="13"/>
  <c r="O120" i="13"/>
  <c r="M120" i="13"/>
  <c r="O45" i="13"/>
  <c r="M45" i="13"/>
  <c r="O551" i="13"/>
  <c r="M551" i="13"/>
  <c r="O471" i="13"/>
  <c r="M471" i="13"/>
  <c r="O314" i="13"/>
  <c r="M314" i="13"/>
  <c r="O190" i="13"/>
  <c r="M190" i="13"/>
  <c r="O35" i="13"/>
  <c r="M35" i="13"/>
  <c r="M372" i="13"/>
  <c r="O372" i="13"/>
  <c r="M156" i="13"/>
  <c r="O156" i="13"/>
  <c r="M103" i="13"/>
  <c r="O103" i="13"/>
  <c r="M269" i="13"/>
  <c r="O269" i="13"/>
  <c r="M405" i="13"/>
  <c r="O405" i="13"/>
  <c r="O657" i="13"/>
  <c r="M657" i="13"/>
  <c r="O716" i="13"/>
  <c r="M716" i="13"/>
  <c r="O237" i="13"/>
  <c r="M237" i="13"/>
  <c r="M596" i="13"/>
  <c r="O596" i="13"/>
  <c r="M485" i="13"/>
  <c r="O485" i="13"/>
  <c r="O537" i="13"/>
  <c r="M537" i="13"/>
  <c r="O411" i="13"/>
  <c r="M411" i="13"/>
  <c r="O454" i="13"/>
  <c r="M454" i="13"/>
  <c r="O493" i="13"/>
  <c r="M493" i="13"/>
  <c r="O608" i="13"/>
  <c r="M608" i="13"/>
  <c r="O634" i="13"/>
  <c r="M634" i="13"/>
  <c r="M668" i="13"/>
  <c r="O668" i="13"/>
  <c r="O708" i="13"/>
  <c r="M708" i="13"/>
  <c r="M636" i="13"/>
  <c r="O636" i="13"/>
  <c r="O586" i="13"/>
  <c r="M586" i="13"/>
  <c r="O600" i="13"/>
  <c r="M600" i="13"/>
  <c r="O585" i="13"/>
  <c r="M585" i="13"/>
  <c r="M497" i="13"/>
  <c r="O497" i="13"/>
  <c r="O209" i="13"/>
  <c r="M209" i="13"/>
  <c r="O104" i="13"/>
  <c r="M104" i="13"/>
  <c r="O267" i="13"/>
  <c r="M267" i="13"/>
  <c r="O180" i="13"/>
  <c r="M180" i="13"/>
  <c r="M706" i="13"/>
  <c r="O706" i="13"/>
  <c r="O624" i="13"/>
  <c r="M624" i="13"/>
  <c r="O457" i="13"/>
  <c r="M457" i="13"/>
  <c r="O476" i="13"/>
  <c r="M476" i="13"/>
  <c r="O550" i="13"/>
  <c r="M550" i="13"/>
  <c r="M62" i="13"/>
  <c r="O62" i="13"/>
  <c r="O621" i="13"/>
  <c r="M621" i="13"/>
  <c r="O484" i="13"/>
  <c r="M484" i="13"/>
  <c r="M630" i="13"/>
  <c r="O630" i="13"/>
  <c r="O721" i="13"/>
  <c r="M721" i="13"/>
  <c r="O438" i="13"/>
  <c r="M438" i="13"/>
  <c r="O612" i="13"/>
  <c r="M612" i="13"/>
  <c r="O614" i="13"/>
  <c r="M614" i="13"/>
  <c r="O255" i="13"/>
  <c r="M255" i="13"/>
  <c r="O577" i="13"/>
  <c r="M577" i="13"/>
  <c r="O677" i="13"/>
  <c r="M677" i="13"/>
  <c r="O422" i="13"/>
  <c r="M422" i="13"/>
  <c r="O442" i="13"/>
  <c r="M442" i="13"/>
  <c r="M627" i="13"/>
  <c r="O627" i="13"/>
  <c r="M534" i="13"/>
  <c r="O534" i="13"/>
  <c r="O500" i="13"/>
  <c r="M500" i="13"/>
  <c r="O432" i="13"/>
  <c r="M432" i="13"/>
  <c r="M676" i="13"/>
  <c r="O676" i="13"/>
  <c r="O416" i="13"/>
  <c r="M416" i="13"/>
  <c r="M688" i="13"/>
  <c r="O688" i="13"/>
  <c r="M158" i="13"/>
  <c r="O158" i="13"/>
  <c r="M227" i="13"/>
  <c r="O227" i="13"/>
  <c r="M315" i="13"/>
  <c r="O315" i="13"/>
  <c r="M152" i="13"/>
  <c r="O152" i="13"/>
  <c r="M285" i="13"/>
  <c r="O285" i="13"/>
  <c r="M388" i="13"/>
  <c r="O388" i="13"/>
  <c r="O195" i="13"/>
  <c r="M195" i="13"/>
  <c r="O30" i="13"/>
  <c r="M30" i="13"/>
  <c r="O240" i="13"/>
  <c r="M240" i="13"/>
  <c r="O691" i="13"/>
  <c r="M691" i="13"/>
  <c r="O112" i="13"/>
  <c r="M112" i="13"/>
  <c r="O385" i="13"/>
  <c r="M385" i="13"/>
  <c r="O340" i="13"/>
  <c r="M340" i="13"/>
  <c r="O111" i="13"/>
  <c r="M111" i="13"/>
  <c r="O278" i="13"/>
  <c r="M278" i="13"/>
  <c r="O117" i="13"/>
  <c r="M117" i="13"/>
  <c r="O241" i="13"/>
  <c r="M241" i="13"/>
  <c r="O407" i="13"/>
  <c r="M407" i="13"/>
  <c r="O48" i="13"/>
  <c r="M48" i="13"/>
  <c r="O236" i="13"/>
  <c r="M236" i="13"/>
  <c r="M283" i="13"/>
  <c r="O283" i="13"/>
  <c r="O387" i="13"/>
  <c r="M387" i="13"/>
  <c r="O150" i="13"/>
  <c r="M150" i="13"/>
  <c r="O102" i="13"/>
  <c r="M102" i="13"/>
  <c r="O339" i="13"/>
  <c r="M339" i="13"/>
  <c r="O270" i="13"/>
  <c r="M270" i="13"/>
  <c r="M496" i="13"/>
  <c r="O496" i="13"/>
  <c r="M590" i="13"/>
  <c r="O590" i="13"/>
  <c r="M519" i="13"/>
  <c r="O519" i="13"/>
  <c r="M604" i="13"/>
  <c r="O604" i="13"/>
  <c r="M33" i="13"/>
  <c r="O33" i="13"/>
  <c r="M27" i="13"/>
  <c r="O27" i="13"/>
  <c r="M70" i="13"/>
  <c r="O70" i="13"/>
  <c r="M110" i="13"/>
  <c r="O110" i="13"/>
  <c r="M328" i="13"/>
  <c r="O328" i="13"/>
  <c r="M264" i="13"/>
  <c r="O264" i="13"/>
  <c r="M47" i="13"/>
  <c r="O47" i="13"/>
  <c r="M101" i="13"/>
  <c r="O101" i="13"/>
  <c r="M19" i="13"/>
  <c r="O19" i="13"/>
  <c r="M92" i="13"/>
  <c r="O92" i="13"/>
  <c r="M141" i="13"/>
  <c r="O141" i="13"/>
  <c r="M343" i="13"/>
  <c r="O343" i="13"/>
  <c r="M386" i="13"/>
  <c r="O386" i="13"/>
  <c r="M344" i="13"/>
  <c r="O344" i="13"/>
  <c r="M222" i="13"/>
  <c r="O222" i="13"/>
  <c r="M445" i="13"/>
  <c r="O445" i="13"/>
  <c r="M464" i="13"/>
  <c r="O464" i="13"/>
  <c r="M553" i="13"/>
  <c r="O553" i="13"/>
  <c r="M552" i="13"/>
  <c r="O552" i="13"/>
  <c r="M533" i="13"/>
  <c r="O533" i="13"/>
  <c r="M90" i="13"/>
  <c r="O90" i="13"/>
  <c r="M395" i="13"/>
  <c r="O395" i="13"/>
  <c r="M144" i="13"/>
  <c r="O144" i="13"/>
  <c r="M8" i="13"/>
  <c r="O8" i="13"/>
  <c r="M115" i="13"/>
  <c r="O115" i="13"/>
  <c r="M66" i="13"/>
  <c r="O66" i="13"/>
  <c r="M184" i="13"/>
  <c r="O184" i="13"/>
  <c r="M460" i="13"/>
  <c r="O460" i="13"/>
  <c r="M528" i="13"/>
  <c r="O528" i="13"/>
  <c r="O248" i="13"/>
  <c r="M248" i="13"/>
  <c r="O196" i="13"/>
  <c r="M196" i="13"/>
  <c r="O329" i="13"/>
  <c r="M329" i="13"/>
  <c r="O379" i="13"/>
  <c r="M379" i="13"/>
  <c r="O274" i="13"/>
  <c r="M274" i="13"/>
  <c r="O221" i="13"/>
  <c r="M221" i="13"/>
  <c r="O211" i="13"/>
  <c r="M211" i="13"/>
  <c r="O38" i="13"/>
  <c r="M38" i="13"/>
  <c r="O23" i="13"/>
  <c r="M23" i="13"/>
  <c r="M478" i="13"/>
  <c r="O478" i="13"/>
  <c r="O623" i="13"/>
  <c r="M623" i="13"/>
  <c r="M656" i="13"/>
  <c r="O656" i="13"/>
  <c r="O694" i="13"/>
  <c r="M694" i="13"/>
  <c r="M703" i="13"/>
  <c r="O703" i="13"/>
  <c r="M474" i="13"/>
  <c r="O474" i="13"/>
  <c r="M620" i="13"/>
  <c r="O620" i="13"/>
  <c r="M409" i="13"/>
  <c r="O409" i="13"/>
  <c r="O681" i="13"/>
  <c r="M681" i="13"/>
  <c r="O618" i="13"/>
  <c r="M618" i="13"/>
  <c r="O705" i="13"/>
  <c r="M705" i="13"/>
  <c r="M526" i="13"/>
  <c r="O526" i="13"/>
  <c r="M427" i="13"/>
  <c r="O427" i="13"/>
  <c r="M78" i="13"/>
  <c r="O78" i="13"/>
  <c r="M598" i="13"/>
  <c r="O598" i="13"/>
  <c r="M452" i="13"/>
  <c r="O452" i="13"/>
  <c r="M256" i="13"/>
  <c r="O256" i="13"/>
  <c r="M358" i="13"/>
  <c r="O358" i="13"/>
  <c r="M391" i="13"/>
  <c r="O391" i="13"/>
  <c r="M161" i="13"/>
  <c r="O161" i="13"/>
  <c r="M198" i="13"/>
  <c r="O198" i="13"/>
  <c r="O651" i="13"/>
  <c r="M651" i="13"/>
  <c r="O185" i="13"/>
  <c r="M185" i="13"/>
  <c r="O266" i="13"/>
  <c r="M266" i="13"/>
  <c r="M353" i="13"/>
  <c r="O353" i="13"/>
  <c r="M201" i="13"/>
  <c r="O201" i="13"/>
  <c r="M59" i="13"/>
  <c r="O59" i="13"/>
  <c r="O14" i="13"/>
  <c r="M14" i="13"/>
  <c r="O64" i="13"/>
  <c r="M64" i="13"/>
  <c r="O200" i="13"/>
  <c r="M200" i="13"/>
  <c r="O402" i="13"/>
  <c r="M402" i="13"/>
  <c r="O390" i="13"/>
  <c r="M390" i="13"/>
  <c r="O317" i="13"/>
  <c r="M317" i="13"/>
  <c r="O289" i="13"/>
  <c r="M289" i="13"/>
  <c r="O231" i="13"/>
  <c r="M231" i="13"/>
  <c r="O86" i="13"/>
  <c r="M86" i="13"/>
  <c r="O192" i="13"/>
  <c r="M192" i="13"/>
  <c r="O302" i="13"/>
  <c r="M302" i="13"/>
  <c r="O242" i="13"/>
  <c r="M242" i="13"/>
  <c r="O244" i="13"/>
  <c r="M244" i="13"/>
  <c r="O334" i="13"/>
  <c r="M334" i="13"/>
  <c r="O182" i="13"/>
  <c r="M182" i="13"/>
  <c r="M129" i="13"/>
  <c r="O129" i="13"/>
  <c r="M582" i="13"/>
  <c r="O582" i="13"/>
  <c r="M49" i="13"/>
  <c r="O49" i="13"/>
  <c r="M123" i="13"/>
  <c r="O123" i="13"/>
  <c r="M556" i="13"/>
  <c r="O556" i="13"/>
  <c r="O557" i="13"/>
  <c r="M557" i="13"/>
  <c r="O679" i="13"/>
  <c r="M679" i="13"/>
  <c r="M567" i="13"/>
  <c r="O567" i="13"/>
  <c r="O631" i="13"/>
  <c r="M631" i="13"/>
  <c r="M312" i="13"/>
  <c r="O312" i="13"/>
  <c r="M290" i="13"/>
  <c r="O290" i="13"/>
  <c r="O418" i="13"/>
  <c r="M418" i="13"/>
  <c r="O513" i="13"/>
  <c r="M513" i="13"/>
  <c r="O579" i="13"/>
  <c r="M579" i="13"/>
  <c r="M617" i="13"/>
  <c r="O617" i="13"/>
  <c r="O628" i="13"/>
  <c r="M628" i="13"/>
  <c r="M695" i="13"/>
  <c r="O695" i="13"/>
  <c r="M717" i="13"/>
  <c r="O717" i="13"/>
  <c r="M678" i="13"/>
  <c r="O678" i="13"/>
  <c r="O611" i="13"/>
  <c r="M611" i="13"/>
  <c r="O649" i="13"/>
  <c r="M649" i="13"/>
  <c r="O597" i="13"/>
  <c r="M597" i="13"/>
  <c r="O639" i="13"/>
  <c r="M639" i="13"/>
  <c r="M327" i="13"/>
  <c r="O327" i="13"/>
  <c r="M529" i="13"/>
  <c r="O529" i="13"/>
  <c r="M539" i="13"/>
  <c r="O539" i="13"/>
  <c r="M272" i="13"/>
  <c r="O272" i="13"/>
  <c r="O723" i="13"/>
  <c r="M723" i="13"/>
  <c r="O642" i="13"/>
  <c r="M642" i="13"/>
  <c r="O434" i="13"/>
  <c r="M434" i="13"/>
  <c r="O573" i="13"/>
  <c r="M573" i="13"/>
  <c r="O410" i="13"/>
  <c r="M410" i="13"/>
  <c r="M613" i="13"/>
  <c r="O613" i="13"/>
  <c r="O501" i="13"/>
  <c r="M501" i="13"/>
  <c r="O707" i="13"/>
  <c r="M707" i="13"/>
  <c r="O518" i="13"/>
  <c r="M518" i="13"/>
  <c r="M610" i="13"/>
  <c r="O610" i="13"/>
  <c r="O433" i="13"/>
  <c r="M433" i="13"/>
  <c r="O437" i="13"/>
  <c r="M437" i="13"/>
  <c r="O441" i="13"/>
  <c r="M441" i="13"/>
  <c r="O571" i="13"/>
  <c r="M571" i="13"/>
  <c r="O510" i="13"/>
  <c r="M510" i="13"/>
  <c r="M632" i="13"/>
  <c r="O632" i="13"/>
  <c r="O425" i="13"/>
  <c r="M425" i="13"/>
  <c r="O516" i="13"/>
  <c r="M516" i="13"/>
  <c r="O374" i="13"/>
  <c r="M374" i="13"/>
  <c r="O277" i="13"/>
  <c r="M277" i="13"/>
  <c r="O121" i="13"/>
  <c r="M121" i="13"/>
  <c r="M32" i="13"/>
  <c r="O32" i="13"/>
  <c r="M368" i="13"/>
  <c r="O368" i="13"/>
  <c r="M135" i="13"/>
  <c r="O135" i="13"/>
  <c r="M15" i="13"/>
  <c r="O15" i="13"/>
  <c r="M107" i="13"/>
  <c r="O107" i="13"/>
  <c r="M520" i="13"/>
  <c r="O520" i="13"/>
  <c r="M226" i="13"/>
  <c r="O226" i="13"/>
  <c r="M331" i="13"/>
  <c r="O331" i="13"/>
  <c r="M29" i="13"/>
  <c r="O29" i="13"/>
  <c r="O197" i="13"/>
  <c r="M197" i="13"/>
  <c r="O594" i="13"/>
  <c r="M594" i="13"/>
  <c r="O566" i="13"/>
  <c r="M566" i="13"/>
  <c r="O455" i="13"/>
  <c r="M455" i="13"/>
  <c r="O287" i="13"/>
  <c r="M287" i="13"/>
  <c r="O378" i="13"/>
  <c r="M378" i="13"/>
  <c r="O381" i="13"/>
  <c r="M381" i="13"/>
  <c r="O157" i="13"/>
  <c r="M157" i="13"/>
  <c r="M140" i="13"/>
  <c r="O140" i="13"/>
  <c r="M223" i="13"/>
  <c r="O223" i="13"/>
  <c r="M276" i="13"/>
  <c r="O276" i="13"/>
  <c r="M309" i="13"/>
  <c r="O309" i="13"/>
  <c r="M194" i="13"/>
  <c r="O194" i="13"/>
  <c r="M54" i="13"/>
  <c r="O54" i="13"/>
  <c r="M37" i="13"/>
  <c r="O37" i="13"/>
  <c r="M524" i="13"/>
  <c r="O524" i="13"/>
  <c r="M538" i="13"/>
  <c r="O538" i="13"/>
  <c r="M250" i="13"/>
  <c r="O250" i="13"/>
  <c r="M188" i="13"/>
  <c r="O188" i="13"/>
  <c r="M148" i="13"/>
  <c r="O148" i="13"/>
  <c r="O284" i="13"/>
  <c r="M284" i="13"/>
  <c r="O167" i="13"/>
  <c r="M167" i="13"/>
  <c r="O43" i="13"/>
  <c r="M43" i="13"/>
  <c r="O252" i="13"/>
  <c r="M252" i="13"/>
  <c r="O355" i="13"/>
  <c r="M355" i="13"/>
  <c r="O481" i="13"/>
  <c r="M481" i="13"/>
  <c r="O605" i="13"/>
  <c r="M605" i="13"/>
  <c r="M638" i="13"/>
  <c r="O638" i="13"/>
  <c r="O570" i="13"/>
  <c r="M570" i="13"/>
  <c r="M671" i="13"/>
  <c r="O671" i="13"/>
  <c r="M21" i="13"/>
  <c r="O21" i="13"/>
  <c r="M643" i="13"/>
  <c r="O643" i="13"/>
  <c r="O713" i="13"/>
  <c r="M713" i="13"/>
  <c r="M652" i="13"/>
  <c r="O652" i="13"/>
  <c r="O544" i="13"/>
  <c r="M544" i="13"/>
  <c r="M412" i="13"/>
  <c r="O412" i="13"/>
  <c r="O448" i="13"/>
  <c r="M448" i="13"/>
  <c r="O718" i="13"/>
  <c r="M718" i="13"/>
  <c r="O601" i="13"/>
  <c r="M601" i="13"/>
  <c r="O615" i="13"/>
  <c r="M615" i="13"/>
  <c r="O700" i="13"/>
  <c r="M700" i="13"/>
  <c r="O663" i="13"/>
  <c r="M663" i="13"/>
  <c r="O69" i="13"/>
  <c r="M69" i="13"/>
  <c r="O31" i="13"/>
  <c r="M31" i="13"/>
  <c r="O362" i="13"/>
  <c r="M362" i="13"/>
  <c r="M36" i="13"/>
  <c r="O36" i="13"/>
  <c r="M280" i="13"/>
  <c r="O280" i="13"/>
  <c r="M398" i="13"/>
  <c r="O398" i="13"/>
  <c r="M93" i="13"/>
  <c r="O93" i="13"/>
  <c r="M345" i="13"/>
  <c r="O345" i="13"/>
  <c r="O202" i="13"/>
  <c r="M202" i="13"/>
  <c r="O690" i="13"/>
  <c r="M690" i="13"/>
  <c r="O213" i="13"/>
  <c r="M213" i="13"/>
  <c r="O75" i="13"/>
  <c r="M75" i="13"/>
  <c r="O399" i="13"/>
  <c r="M399" i="13"/>
  <c r="M543" i="13"/>
  <c r="O543" i="13"/>
  <c r="M584" i="13"/>
  <c r="O584" i="13"/>
  <c r="M580" i="13"/>
  <c r="O580" i="13"/>
  <c r="M10" i="13"/>
  <c r="O10" i="13"/>
  <c r="M116" i="13"/>
  <c r="O116" i="13"/>
  <c r="M122" i="13"/>
  <c r="O122" i="13"/>
  <c r="M292" i="13"/>
  <c r="O292" i="13"/>
  <c r="M79" i="13"/>
  <c r="O79" i="13"/>
  <c r="M138" i="13"/>
  <c r="O138" i="13"/>
  <c r="M74" i="13"/>
  <c r="O74" i="13"/>
  <c r="M145" i="13"/>
  <c r="O145" i="13"/>
  <c r="M131" i="13"/>
  <c r="O131" i="13"/>
  <c r="M375" i="13"/>
  <c r="O375" i="13"/>
  <c r="M311" i="13"/>
  <c r="O311" i="13"/>
  <c r="M366" i="13"/>
  <c r="O366" i="13"/>
  <c r="O174" i="13"/>
  <c r="M174" i="13"/>
  <c r="O65" i="13"/>
  <c r="M65" i="13"/>
  <c r="M451" i="13"/>
  <c r="O451" i="13"/>
  <c r="M469" i="13"/>
  <c r="O469" i="13"/>
  <c r="M463" i="13"/>
  <c r="O463" i="13"/>
  <c r="M576" i="13"/>
  <c r="O576" i="13"/>
  <c r="M521" i="13"/>
  <c r="O521" i="13"/>
  <c r="M73" i="13"/>
  <c r="O73" i="13"/>
  <c r="M295" i="13"/>
  <c r="O295" i="13"/>
  <c r="M238" i="13"/>
  <c r="O238" i="13"/>
  <c r="M509" i="13"/>
  <c r="O509" i="13"/>
  <c r="M61" i="13"/>
  <c r="O61" i="13"/>
  <c r="M80" i="13"/>
  <c r="O80" i="13"/>
  <c r="M173" i="13"/>
  <c r="O173" i="13"/>
  <c r="M183" i="13"/>
  <c r="O183" i="13"/>
  <c r="M249" i="13"/>
  <c r="O249" i="13"/>
  <c r="M359" i="13"/>
  <c r="O359" i="13"/>
  <c r="M72" i="13"/>
  <c r="O72" i="13"/>
  <c r="O361" i="13"/>
  <c r="M361" i="13"/>
  <c r="O294" i="13"/>
  <c r="M294" i="13"/>
  <c r="O348" i="13"/>
  <c r="M348" i="13"/>
  <c r="O262" i="13"/>
  <c r="M262" i="13"/>
  <c r="O243" i="13"/>
  <c r="M243" i="13"/>
  <c r="O16" i="13"/>
  <c r="M16" i="13"/>
  <c r="O71" i="13"/>
  <c r="M71" i="13"/>
  <c r="O424" i="13"/>
  <c r="M424" i="13"/>
  <c r="M494" i="13"/>
  <c r="O494" i="13"/>
  <c r="M625" i="13"/>
  <c r="O625" i="13"/>
  <c r="M658" i="13"/>
  <c r="O658" i="13"/>
  <c r="O683" i="13"/>
  <c r="M683" i="13"/>
  <c r="O696" i="13"/>
  <c r="M696" i="13"/>
  <c r="M466" i="13"/>
  <c r="O466" i="13"/>
  <c r="M555" i="13"/>
  <c r="O555" i="13"/>
  <c r="M622" i="13"/>
  <c r="O622" i="13"/>
  <c r="M645" i="13"/>
  <c r="O645" i="13"/>
  <c r="O686" i="13"/>
  <c r="M686" i="13"/>
  <c r="O459" i="13"/>
  <c r="M459" i="13"/>
  <c r="M76" i="13"/>
  <c r="O76" i="13"/>
  <c r="M508" i="13"/>
  <c r="O508" i="13"/>
  <c r="M206" i="13"/>
  <c r="O206" i="13"/>
  <c r="O301" i="13"/>
  <c r="M301" i="13"/>
  <c r="O53" i="13"/>
  <c r="M53" i="13"/>
  <c r="O233" i="13"/>
  <c r="M233" i="13"/>
  <c r="O336" i="13"/>
  <c r="M336" i="13"/>
  <c r="O357" i="13"/>
  <c r="M357" i="13"/>
  <c r="O168" i="13"/>
  <c r="M168" i="13"/>
  <c r="M265" i="13"/>
  <c r="O265" i="13"/>
  <c r="M34" i="13"/>
  <c r="O34" i="13"/>
  <c r="O9" i="13"/>
  <c r="M9" i="13"/>
  <c r="O698" i="13"/>
  <c r="M698" i="13"/>
  <c r="M39" i="13"/>
  <c r="O39" i="13"/>
  <c r="M332" i="13"/>
  <c r="O332" i="13"/>
  <c r="M701" i="13"/>
  <c r="O701" i="13"/>
  <c r="O162" i="13"/>
  <c r="M162" i="13"/>
  <c r="O377" i="13"/>
  <c r="M377" i="13"/>
  <c r="O349" i="13"/>
  <c r="M349" i="13"/>
  <c r="O392" i="13"/>
  <c r="M392" i="13"/>
  <c r="O88" i="13"/>
  <c r="M88" i="13"/>
  <c r="O403" i="13"/>
  <c r="M403" i="13"/>
  <c r="O318" i="13"/>
  <c r="M318" i="13"/>
  <c r="O275" i="13"/>
  <c r="M275" i="13"/>
  <c r="O208" i="13"/>
  <c r="M208" i="13"/>
  <c r="M22" i="13"/>
  <c r="O22" i="13"/>
  <c r="M512" i="13"/>
  <c r="O512" i="13"/>
  <c r="M426" i="13"/>
  <c r="O426" i="13"/>
  <c r="M467" i="13"/>
  <c r="O467" i="13"/>
  <c r="O224" i="13"/>
  <c r="M224" i="13"/>
  <c r="O365" i="13"/>
  <c r="M365" i="13"/>
  <c r="M558" i="13"/>
  <c r="O558" i="13"/>
  <c r="M641" i="13"/>
  <c r="O641" i="13"/>
  <c r="M542" i="13"/>
  <c r="O542" i="13"/>
  <c r="O675" i="13"/>
  <c r="M675" i="13"/>
  <c r="O253" i="13"/>
  <c r="M253" i="13"/>
  <c r="M118" i="13"/>
  <c r="O118" i="13"/>
  <c r="O506" i="13"/>
  <c r="M506" i="13"/>
  <c r="O492" i="13"/>
  <c r="M492" i="13"/>
  <c r="O482" i="13"/>
  <c r="M482" i="13"/>
  <c r="O419" i="13"/>
  <c r="M419" i="13"/>
  <c r="O430" i="13"/>
  <c r="M430" i="13"/>
  <c r="O486" i="13"/>
  <c r="M486" i="13"/>
  <c r="M514" i="13"/>
  <c r="O514" i="13"/>
  <c r="O446" i="13"/>
  <c r="M446" i="13"/>
  <c r="M415" i="13"/>
  <c r="O415" i="13"/>
  <c r="O440" i="13"/>
  <c r="M440" i="13"/>
  <c r="O316" i="13"/>
  <c r="M316" i="13"/>
  <c r="O333" i="13"/>
  <c r="M333" i="13"/>
  <c r="O401" i="13"/>
  <c r="M401" i="13"/>
  <c r="O172" i="13"/>
  <c r="M172" i="13"/>
  <c r="O89" i="13"/>
  <c r="M89" i="13"/>
  <c r="M674" i="13"/>
  <c r="O674" i="13"/>
  <c r="O522" i="13"/>
  <c r="M522" i="13"/>
  <c r="O619" i="13"/>
  <c r="M619" i="13"/>
  <c r="O507" i="13"/>
  <c r="M507" i="13"/>
  <c r="M697" i="13"/>
  <c r="O697" i="13"/>
  <c r="O413" i="13"/>
  <c r="M413" i="13"/>
  <c r="M673" i="13"/>
  <c r="O673" i="13"/>
  <c r="O421" i="13"/>
  <c r="M421" i="13"/>
  <c r="M548" i="13"/>
  <c r="O548" i="13"/>
  <c r="M654" i="13"/>
  <c r="O654" i="13"/>
  <c r="M487" i="13"/>
  <c r="O487" i="13"/>
  <c r="O414" i="13"/>
  <c r="M414" i="13"/>
  <c r="O599" i="13"/>
  <c r="M599" i="13"/>
  <c r="O444" i="13"/>
  <c r="M444" i="13"/>
  <c r="O488" i="13"/>
  <c r="M488" i="13"/>
  <c r="M670" i="13"/>
  <c r="O670" i="13"/>
  <c r="M458" i="13"/>
  <c r="O458" i="13"/>
  <c r="O169" i="13"/>
  <c r="M169" i="13"/>
  <c r="O547" i="13"/>
  <c r="M547" i="13"/>
  <c r="O263" i="13"/>
  <c r="M263" i="13"/>
  <c r="O204" i="13"/>
  <c r="M204" i="13"/>
  <c r="M60" i="13"/>
  <c r="O60" i="13"/>
  <c r="M297" i="13"/>
  <c r="O297" i="13"/>
  <c r="M397" i="13"/>
  <c r="O397" i="13"/>
  <c r="M13" i="13"/>
  <c r="O13" i="13"/>
  <c r="M51" i="13"/>
  <c r="O51" i="13"/>
  <c r="M606" i="13"/>
  <c r="O606" i="13"/>
  <c r="M535" i="13"/>
  <c r="O535" i="13"/>
  <c r="M273" i="13"/>
  <c r="O273" i="13"/>
  <c r="M163" i="13"/>
  <c r="O163" i="13"/>
  <c r="M40" i="13"/>
  <c r="O40" i="13"/>
  <c r="M499" i="13"/>
  <c r="O499" i="13"/>
  <c r="O235" i="13"/>
  <c r="M235" i="13"/>
  <c r="O560" i="13"/>
  <c r="M560" i="13"/>
  <c r="O472" i="13"/>
  <c r="M472" i="13"/>
  <c r="O245" i="13"/>
  <c r="M245" i="13"/>
  <c r="O310" i="13"/>
  <c r="M310" i="13"/>
  <c r="O335" i="13"/>
  <c r="M335" i="13"/>
  <c r="O149" i="13"/>
  <c r="M149" i="13"/>
  <c r="M95" i="13"/>
  <c r="O95" i="13"/>
  <c r="M20" i="13"/>
  <c r="O20" i="13"/>
  <c r="M258" i="13"/>
  <c r="O258" i="13"/>
  <c r="M352" i="13"/>
  <c r="O352" i="13"/>
  <c r="M373" i="13"/>
  <c r="O373" i="13"/>
  <c r="M181" i="13"/>
  <c r="O181" i="13"/>
  <c r="M68" i="13"/>
  <c r="O68" i="13"/>
  <c r="M26" i="13"/>
  <c r="O26" i="13"/>
  <c r="M546" i="13"/>
  <c r="O546" i="13"/>
  <c r="M473" i="13"/>
  <c r="O473" i="13"/>
  <c r="M382" i="13"/>
  <c r="O382" i="13"/>
  <c r="M113" i="13"/>
  <c r="O113" i="13"/>
  <c r="O205" i="13"/>
  <c r="M205" i="13"/>
  <c r="O337" i="13"/>
  <c r="M337" i="13"/>
  <c r="O96" i="13"/>
  <c r="M96" i="13"/>
  <c r="O443" i="13"/>
  <c r="M443" i="13"/>
  <c r="O338" i="13"/>
  <c r="M338" i="13"/>
  <c r="O133" i="13"/>
  <c r="M133" i="13"/>
  <c r="O685" i="13"/>
  <c r="M685" i="13"/>
  <c r="O108" i="13"/>
  <c r="M108" i="13"/>
  <c r="M495" i="13"/>
  <c r="O495" i="13"/>
  <c r="M480" i="13"/>
  <c r="O480" i="13"/>
  <c r="M324" i="13"/>
  <c r="O324" i="13"/>
  <c r="M189" i="13"/>
  <c r="O189" i="13"/>
  <c r="M81" i="13"/>
  <c r="O81" i="13"/>
  <c r="M299" i="13"/>
  <c r="O299" i="13"/>
  <c r="M396" i="13"/>
  <c r="O396" i="13"/>
  <c r="O502" i="13"/>
  <c r="M502" i="13"/>
  <c r="O50" i="13"/>
  <c r="M50" i="13"/>
  <c r="O212" i="13"/>
  <c r="M212" i="13"/>
  <c r="O164" i="13"/>
  <c r="M164" i="13"/>
  <c r="O692" i="13"/>
  <c r="M692" i="13"/>
  <c r="M489" i="13"/>
  <c r="O489" i="13"/>
  <c r="M429" i="13"/>
  <c r="O429" i="13"/>
  <c r="O603" i="13"/>
  <c r="M603" i="13"/>
  <c r="O306" i="13"/>
  <c r="M306" i="13"/>
  <c r="O139" i="13"/>
  <c r="M139" i="13"/>
  <c r="O462" i="13"/>
  <c r="M462" i="13"/>
  <c r="M635" i="13"/>
  <c r="O635" i="13"/>
  <c r="O6" i="13"/>
  <c r="O178" i="13"/>
  <c r="M178" i="13"/>
  <c r="O322" i="13"/>
  <c r="M322" i="13"/>
  <c r="O82" i="13"/>
  <c r="M82" i="13"/>
  <c r="M330" i="13"/>
  <c r="O330" i="13"/>
  <c r="M114" i="13"/>
  <c r="O114" i="13"/>
  <c r="M132" i="13"/>
  <c r="O132" i="13"/>
  <c r="M662" i="13"/>
  <c r="O662" i="13"/>
  <c r="M155" i="13"/>
  <c r="O155" i="13"/>
  <c r="M699" i="13"/>
  <c r="O699" i="13"/>
  <c r="M453" i="13"/>
  <c r="O453" i="13"/>
  <c r="M130" i="13"/>
  <c r="O130" i="13"/>
  <c r="M296" i="13"/>
  <c r="O296" i="13"/>
  <c r="O99" i="13"/>
  <c r="M99" i="13"/>
  <c r="O57" i="13"/>
  <c r="M57" i="13"/>
  <c r="O666" i="13"/>
  <c r="M666" i="13"/>
  <c r="M177" i="13"/>
  <c r="O177" i="13"/>
  <c r="M350" i="13"/>
  <c r="O350" i="13"/>
  <c r="M439" i="13"/>
  <c r="O439" i="13"/>
  <c r="M498" i="13"/>
  <c r="O498" i="13"/>
  <c r="O629" i="13"/>
  <c r="M629" i="13"/>
  <c r="M664" i="13"/>
  <c r="O664" i="13"/>
  <c r="M491" i="13"/>
  <c r="O491" i="13"/>
  <c r="O607" i="13"/>
  <c r="M607" i="13"/>
  <c r="M667" i="13"/>
  <c r="O667" i="13"/>
  <c r="M56" i="13"/>
  <c r="O56" i="13"/>
  <c r="O175" i="13"/>
  <c r="M175" i="13"/>
  <c r="M11" i="13"/>
  <c r="O11" i="13"/>
  <c r="M98" i="13"/>
  <c r="O98" i="13"/>
  <c r="M549" i="13"/>
  <c r="O549" i="13"/>
  <c r="O124" i="13"/>
  <c r="M124" i="13"/>
  <c r="O207" i="13"/>
  <c r="M207" i="13"/>
  <c r="O268" i="13"/>
  <c r="M268" i="13"/>
  <c r="O286" i="13"/>
  <c r="M286" i="13"/>
  <c r="O406" i="13"/>
  <c r="M406" i="13"/>
  <c r="O46" i="13"/>
  <c r="M46" i="13"/>
  <c r="M179" i="13"/>
  <c r="O179" i="13"/>
  <c r="M380" i="13"/>
  <c r="O380" i="13"/>
  <c r="M55" i="13"/>
  <c r="O55" i="13"/>
  <c r="O640" i="13"/>
  <c r="M640" i="13"/>
  <c r="M83" i="13"/>
  <c r="O83" i="13"/>
  <c r="M199" i="13"/>
  <c r="O199" i="13"/>
  <c r="M291" i="13"/>
  <c r="O291" i="13"/>
  <c r="O376" i="13"/>
  <c r="M376" i="13"/>
  <c r="O203" i="13"/>
  <c r="M203" i="13"/>
  <c r="O400" i="13"/>
  <c r="M400" i="13"/>
  <c r="M449" i="13"/>
  <c r="O449" i="13"/>
  <c r="O578" i="13"/>
  <c r="M578" i="13"/>
  <c r="O633" i="13"/>
  <c r="M633" i="13"/>
  <c r="O647" i="13"/>
  <c r="M647" i="13"/>
  <c r="O483" i="13"/>
  <c r="M483" i="13"/>
  <c r="O720" i="13"/>
  <c r="M720" i="13"/>
  <c r="O505" i="13"/>
  <c r="M505" i="13"/>
  <c r="O490" i="13"/>
  <c r="M490" i="13"/>
  <c r="O569" i="13"/>
  <c r="M569" i="13"/>
  <c r="O554" i="13"/>
  <c r="M554" i="13"/>
  <c r="O609" i="13"/>
  <c r="M609" i="13"/>
  <c r="O515" i="13"/>
  <c r="M515" i="13"/>
  <c r="O646" i="13"/>
  <c r="M646" i="13"/>
  <c r="M682" i="13"/>
  <c r="O682" i="13"/>
  <c r="O559" i="13"/>
  <c r="M559" i="13"/>
  <c r="O216" i="13"/>
  <c r="M216" i="13"/>
  <c r="O351" i="13"/>
  <c r="M351" i="13"/>
  <c r="M85" i="13"/>
  <c r="O85" i="13"/>
  <c r="M304" i="13"/>
  <c r="O304" i="13"/>
  <c r="M191" i="13"/>
  <c r="O191" i="13"/>
  <c r="O128" i="13"/>
  <c r="M128" i="13"/>
  <c r="O602" i="13"/>
  <c r="M602" i="13"/>
  <c r="O574" i="13"/>
  <c r="M574" i="13"/>
  <c r="O260" i="13"/>
  <c r="M260" i="13"/>
  <c r="O404" i="13"/>
  <c r="M404" i="13"/>
  <c r="O44" i="13"/>
  <c r="M44" i="13"/>
  <c r="M356" i="13"/>
  <c r="O356" i="13"/>
  <c r="M592" i="13"/>
  <c r="O592" i="13"/>
  <c r="M461" i="13"/>
  <c r="O461" i="13"/>
  <c r="M232" i="13"/>
  <c r="O232" i="13"/>
  <c r="M342" i="13"/>
  <c r="O342" i="13"/>
  <c r="M367" i="13"/>
  <c r="O367" i="13"/>
  <c r="M193" i="13"/>
  <c r="O193" i="13"/>
  <c r="O154" i="13"/>
  <c r="M154" i="13"/>
  <c r="O109" i="13"/>
  <c r="M109" i="13"/>
  <c r="O257" i="13"/>
  <c r="M257" i="13"/>
  <c r="O383" i="13"/>
  <c r="M383" i="13"/>
  <c r="O394" i="13"/>
  <c r="M394" i="13"/>
  <c r="O143" i="13"/>
  <c r="M143" i="13"/>
  <c r="O126" i="13"/>
  <c r="M126" i="13"/>
  <c r="O7" i="13"/>
  <c r="M7" i="13"/>
  <c r="O568" i="13"/>
  <c r="M568" i="13"/>
  <c r="O220" i="13"/>
  <c r="M220" i="13"/>
  <c r="O363" i="13"/>
  <c r="M363" i="13"/>
  <c r="O119" i="13"/>
  <c r="M119" i="13"/>
  <c r="M254" i="13"/>
  <c r="O254" i="13"/>
  <c r="M384" i="13"/>
  <c r="O384" i="13"/>
  <c r="M134" i="13"/>
  <c r="O134" i="13"/>
  <c r="M234" i="13"/>
  <c r="O234" i="13"/>
  <c r="M298" i="13"/>
  <c r="O298" i="13"/>
  <c r="M106" i="13"/>
  <c r="O106" i="13"/>
  <c r="O593" i="13"/>
  <c r="M593" i="13"/>
  <c r="M540" i="13"/>
  <c r="O540" i="13"/>
  <c r="O689" i="13"/>
  <c r="M689" i="13"/>
  <c r="M417" i="13"/>
  <c r="O417" i="13"/>
  <c r="O77" i="13"/>
  <c r="M77" i="13"/>
  <c r="O215" i="13"/>
  <c r="M215" i="13"/>
  <c r="O503" i="13"/>
  <c r="M503" i="13"/>
  <c r="O595" i="13"/>
  <c r="M595" i="13"/>
  <c r="O581" i="13"/>
  <c r="M581" i="13"/>
  <c r="O477" i="13"/>
  <c r="M477" i="13"/>
  <c r="O650" i="13"/>
  <c r="M650" i="13"/>
  <c r="M672" i="13"/>
  <c r="O672" i="13"/>
  <c r="O702" i="13"/>
  <c r="M702" i="13"/>
  <c r="M711" i="13"/>
  <c r="O711" i="13"/>
  <c r="M719" i="13"/>
  <c r="O719" i="13"/>
  <c r="O420" i="13"/>
  <c r="M420" i="13"/>
  <c r="O428" i="13"/>
  <c r="M428" i="13"/>
  <c r="O665" i="13"/>
  <c r="M665" i="13"/>
  <c r="M714" i="13"/>
  <c r="O714" i="13"/>
  <c r="M572" i="13"/>
  <c r="O572" i="13"/>
  <c r="M87" i="13"/>
  <c r="O87" i="13"/>
  <c r="M447" i="13"/>
  <c r="O447" i="13"/>
  <c r="M17" i="13"/>
  <c r="O17" i="13"/>
  <c r="M561" i="13"/>
  <c r="O561" i="13"/>
  <c r="O659" i="13"/>
  <c r="M659" i="13"/>
  <c r="O563" i="13"/>
  <c r="M563" i="13"/>
  <c r="O589" i="13"/>
  <c r="M589" i="13"/>
  <c r="O436" i="13"/>
  <c r="M436" i="13"/>
  <c r="O653" i="13"/>
  <c r="M653" i="13"/>
  <c r="O562" i="13"/>
  <c r="M562" i="13"/>
  <c r="O704" i="13"/>
  <c r="M704" i="13"/>
  <c r="O450" i="13"/>
  <c r="M450" i="13"/>
  <c r="M479" i="13"/>
  <c r="O479" i="13"/>
  <c r="M541" i="13"/>
  <c r="O541" i="13"/>
  <c r="M660" i="13"/>
  <c r="O660" i="13"/>
  <c r="M251" i="13"/>
  <c r="O251" i="13"/>
  <c r="M369" i="13"/>
  <c r="O369" i="13"/>
  <c r="M25" i="13"/>
  <c r="O25" i="13"/>
  <c r="M210" i="13"/>
  <c r="O210" i="13"/>
  <c r="M370" i="13"/>
  <c r="O370" i="13"/>
  <c r="M127" i="13"/>
  <c r="O127" i="13"/>
  <c r="O431" i="13"/>
  <c r="M431" i="13"/>
  <c r="M684" i="13"/>
  <c r="O684" i="13"/>
  <c r="M527" i="13"/>
  <c r="O527" i="13"/>
  <c r="M575" i="13"/>
  <c r="O575" i="13"/>
  <c r="O532" i="13"/>
  <c r="M532" i="13"/>
  <c r="O323" i="13"/>
  <c r="M323" i="13"/>
  <c r="O97" i="13"/>
  <c r="M97" i="13"/>
  <c r="O261" i="13"/>
  <c r="M261" i="13"/>
  <c r="O545" i="13"/>
  <c r="M545" i="13"/>
  <c r="M709" i="13"/>
  <c r="O709" i="13"/>
  <c r="M1032" i="13" l="1"/>
  <c r="M1025" i="13"/>
  <c r="M1028" i="13"/>
  <c r="M1031" i="13"/>
  <c r="M1018" i="13"/>
  <c r="M1029" i="13"/>
  <c r="O1014" i="13"/>
  <c r="O1012" i="13"/>
  <c r="M1019" i="13"/>
  <c r="M1020" i="13"/>
  <c r="O1007" i="13"/>
  <c r="O1015" i="13"/>
  <c r="O1011" i="13"/>
  <c r="M1002" i="13"/>
  <c r="M1013" i="13"/>
  <c r="O1010" i="13"/>
  <c r="M987" i="13"/>
  <c r="O1004" i="13"/>
  <c r="O1008" i="13"/>
  <c r="O998" i="13"/>
  <c r="O1006" i="13"/>
  <c r="M1003" i="13"/>
  <c r="C10" i="15"/>
  <c r="C13" i="15" s="1"/>
  <c r="C6" i="15"/>
  <c r="G7" i="15" s="1"/>
  <c r="M1000" i="13"/>
  <c r="M993" i="13"/>
  <c r="O991" i="13"/>
  <c r="M1001" i="13"/>
  <c r="L2030" i="13"/>
  <c r="I2030" i="13"/>
  <c r="O997" i="13"/>
  <c r="M989" i="13"/>
  <c r="M994" i="13"/>
  <c r="O987" i="13"/>
  <c r="M988" i="13"/>
  <c r="O978" i="13"/>
  <c r="M984" i="13"/>
  <c r="M983" i="13"/>
  <c r="O981" i="13"/>
  <c r="O977" i="13"/>
  <c r="O980" i="13"/>
  <c r="M979" i="13"/>
  <c r="M982" i="13"/>
  <c r="M974" i="13"/>
  <c r="O973" i="13"/>
  <c r="M972" i="13"/>
  <c r="M963" i="13"/>
  <c r="M961" i="13"/>
  <c r="O942" i="13"/>
  <c r="M969" i="13"/>
  <c r="M968" i="13"/>
  <c r="M971" i="13"/>
  <c r="M947" i="13"/>
  <c r="M964" i="13"/>
  <c r="M945" i="13"/>
  <c r="O966" i="13"/>
  <c r="O943" i="13"/>
  <c r="M953" i="13"/>
  <c r="M937" i="13"/>
  <c r="O956" i="13"/>
  <c r="M959" i="13"/>
  <c r="O958" i="13"/>
  <c r="M957" i="13"/>
  <c r="M950" i="13"/>
  <c r="O937" i="13"/>
  <c r="M955" i="13"/>
  <c r="M944" i="13"/>
  <c r="M768" i="13"/>
  <c r="M949" i="13"/>
  <c r="O938" i="13"/>
  <c r="M952" i="13"/>
  <c r="O939" i="13"/>
  <c r="O941" i="13"/>
  <c r="O935" i="13"/>
  <c r="M928" i="13"/>
  <c r="M924" i="13"/>
  <c r="M933" i="13"/>
  <c r="O936" i="13"/>
  <c r="M931" i="13"/>
  <c r="M916" i="13"/>
  <c r="M929" i="13"/>
  <c r="O932" i="13"/>
  <c r="O918" i="13"/>
  <c r="M914" i="13"/>
  <c r="M913" i="13"/>
  <c r="M927" i="13"/>
  <c r="M915" i="13"/>
  <c r="M922" i="13"/>
  <c r="O788" i="13"/>
  <c r="M906" i="13"/>
  <c r="M894" i="13"/>
  <c r="M907" i="13"/>
  <c r="M908" i="13"/>
  <c r="O902" i="13"/>
  <c r="O885" i="13"/>
  <c r="M880" i="13"/>
  <c r="M893" i="13"/>
  <c r="O895" i="13"/>
  <c r="O897" i="13"/>
  <c r="O899" i="13"/>
  <c r="M904" i="13"/>
  <c r="M901" i="13"/>
  <c r="M903" i="13"/>
  <c r="M896" i="13"/>
  <c r="O882" i="13"/>
  <c r="M884" i="13"/>
  <c r="O805" i="13"/>
  <c r="M883" i="13"/>
  <c r="O881" i="13"/>
  <c r="O860" i="13"/>
  <c r="M889" i="13"/>
  <c r="M731" i="13"/>
  <c r="O876" i="13"/>
  <c r="O726" i="13"/>
  <c r="M798" i="13"/>
  <c r="M868" i="13"/>
  <c r="O774" i="13"/>
  <c r="O874" i="13"/>
  <c r="M811" i="13"/>
  <c r="M856" i="13"/>
  <c r="O878" i="13"/>
  <c r="O790" i="13"/>
  <c r="M872" i="13"/>
  <c r="M750" i="13"/>
  <c r="M879" i="13"/>
  <c r="M866" i="13"/>
  <c r="M803" i="13"/>
  <c r="O802" i="13"/>
  <c r="M825" i="13"/>
  <c r="M871" i="13"/>
  <c r="M870" i="13"/>
  <c r="M833" i="13"/>
  <c r="M869" i="13"/>
  <c r="O851" i="13"/>
  <c r="M795" i="13"/>
  <c r="M853" i="13"/>
  <c r="M854" i="13"/>
  <c r="M823" i="13"/>
  <c r="M855" i="13"/>
  <c r="O744" i="13"/>
  <c r="M839" i="13"/>
  <c r="M846" i="13"/>
  <c r="O858" i="13"/>
  <c r="M863" i="13"/>
  <c r="O826" i="13"/>
  <c r="M865" i="13"/>
  <c r="O822" i="13"/>
  <c r="O848" i="13"/>
  <c r="O844" i="13"/>
  <c r="O818" i="13"/>
  <c r="M867" i="13"/>
  <c r="M748" i="13"/>
  <c r="M859" i="13"/>
  <c r="M842" i="13"/>
  <c r="M835" i="13"/>
  <c r="M840" i="13"/>
  <c r="O834" i="13"/>
  <c r="M836" i="13"/>
  <c r="O817" i="13"/>
  <c r="M827" i="13"/>
  <c r="M736" i="13"/>
  <c r="O820" i="13"/>
  <c r="M812" i="13"/>
  <c r="M824" i="13"/>
  <c r="O815" i="13"/>
  <c r="M752" i="13"/>
  <c r="O806" i="13"/>
  <c r="M775" i="13"/>
  <c r="O801" i="13"/>
  <c r="O799" i="13"/>
  <c r="M794" i="13"/>
  <c r="O791" i="13"/>
  <c r="M808" i="13"/>
  <c r="O797" i="13"/>
  <c r="M796" i="13"/>
  <c r="M792" i="13"/>
  <c r="O787" i="13"/>
  <c r="O793" i="13"/>
  <c r="O781" i="13"/>
  <c r="O777" i="13"/>
  <c r="M779" i="13"/>
  <c r="M783" i="13"/>
  <c r="O780" i="13"/>
  <c r="O768" i="13"/>
  <c r="O776" i="13"/>
  <c r="M762" i="13"/>
  <c r="O782" i="13"/>
  <c r="O764" i="13"/>
  <c r="M784" i="13"/>
  <c r="M786" i="13"/>
  <c r="O756" i="13"/>
  <c r="O775" i="13"/>
  <c r="O755" i="13"/>
  <c r="O754" i="13"/>
  <c r="O752" i="13"/>
  <c r="M759" i="13"/>
  <c r="O737" i="13"/>
  <c r="M740" i="13"/>
  <c r="O751" i="13"/>
  <c r="M753" i="13"/>
  <c r="O749" i="13"/>
  <c r="M765" i="13"/>
  <c r="M761" i="13"/>
  <c r="O748" i="13"/>
  <c r="M742" i="13"/>
  <c r="O743" i="13"/>
  <c r="M746" i="13"/>
  <c r="M741" i="13"/>
  <c r="O736" i="13"/>
  <c r="M732" i="13"/>
  <c r="M728" i="13"/>
  <c r="M729" i="13"/>
  <c r="M725" i="13"/>
  <c r="O5" i="13" l="1"/>
  <c r="G6" i="15" l="1"/>
  <c r="G9" i="15" s="1"/>
  <c r="G11" i="15" s="1"/>
  <c r="H11" i="15" s="1"/>
</calcChain>
</file>

<file path=xl/sharedStrings.xml><?xml version="1.0" encoding="utf-8"?>
<sst xmlns="http://schemas.openxmlformats.org/spreadsheetml/2006/main" count="14746" uniqueCount="4431">
  <si>
    <t>STT</t>
  </si>
  <si>
    <t>Quy cách</t>
  </si>
  <si>
    <t>ĐVT</t>
  </si>
  <si>
    <t>Giá bán</t>
  </si>
  <si>
    <t>Ghi chú</t>
  </si>
  <si>
    <t>BẢNG KÊ MUA HÀNG &amp; THANH TOÁN CHO NHÀ CUNG CẤP</t>
  </si>
  <si>
    <t>Ngày tháng</t>
  </si>
  <si>
    <t>Số HĐ</t>
  </si>
  <si>
    <t>Tên nhà cung cấp</t>
  </si>
  <si>
    <t>Số lượng</t>
  </si>
  <si>
    <t>Thành tiền</t>
  </si>
  <si>
    <t>Tổng giá trị đơn hàng</t>
  </si>
  <si>
    <t>Nợ phải trả</t>
  </si>
  <si>
    <t>Đơn giá mua</t>
  </si>
  <si>
    <t>Tổng cộng</t>
  </si>
  <si>
    <t>Tên khách hàng</t>
  </si>
  <si>
    <t>Đơn giá</t>
  </si>
  <si>
    <t>NHẬT KÝ BÁN HÀNG &amp; THU TIỀN KHÁCH HÀNG</t>
  </si>
  <si>
    <t>Nợ phải thu</t>
  </si>
  <si>
    <t>Thu tiền
(R/Số tiền)</t>
  </si>
  <si>
    <t>NGHIỆP VỤ KHÁC</t>
  </si>
  <si>
    <t>Nghiệp vụ phát sinh</t>
  </si>
  <si>
    <t>Thu nhập</t>
  </si>
  <si>
    <t>Chi phí</t>
  </si>
  <si>
    <t>Số dư đầu kỳ</t>
  </si>
  <si>
    <t>Tên hàng hóa</t>
  </si>
  <si>
    <t>Tồn đầu kỳ</t>
  </si>
  <si>
    <t>Nhập trong kỳ</t>
  </si>
  <si>
    <t>Xuất bán trong kỳ</t>
  </si>
  <si>
    <t>Tồn cuối kỳ</t>
  </si>
  <si>
    <t xml:space="preserve">Số lượng </t>
  </si>
  <si>
    <t>.Tổng cộng</t>
  </si>
  <si>
    <t>Đơn giá vốn</t>
  </si>
  <si>
    <t>Thanh toán
(R/Số tiền)</t>
  </si>
  <si>
    <t>Tổng giá trị hàng tồn kho</t>
  </si>
  <si>
    <t>Nợ phải trả cho nhà cung cấp</t>
  </si>
  <si>
    <t>Nợ phải thu từ khách hàng</t>
  </si>
  <si>
    <t>Doanh thu bán hàng</t>
  </si>
  <si>
    <t>Giá vốn hàng bán</t>
  </si>
  <si>
    <t>Thu nhập ngoài bán hàng</t>
  </si>
  <si>
    <t>Chi phí khác</t>
  </si>
  <si>
    <t>Tổng lợi nhuận</t>
  </si>
  <si>
    <t>Chỉ tiêu</t>
  </si>
  <si>
    <t>Số tiền</t>
  </si>
  <si>
    <t>BÁO CÁO TỔNG HỢP CUỐI KỲ</t>
  </si>
  <si>
    <t>BÁO CÁO TỔNG HỢP HÀNG HÓA</t>
  </si>
  <si>
    <t>DANH MỤC HÀNG HÓA</t>
  </si>
  <si>
    <t xml:space="preserve">Tên hàng hóa </t>
  </si>
  <si>
    <t>3G3JZ-A4007</t>
  </si>
  <si>
    <t>3G3MV-A4037</t>
  </si>
  <si>
    <t>C200HG-CPU43-E</t>
  </si>
  <si>
    <t>CP1E-E10DT-A</t>
  </si>
  <si>
    <t>CP1E-E30SDR-A</t>
  </si>
  <si>
    <t>CP1E-E40SDR-A</t>
  </si>
  <si>
    <t>CP1E-N40SDR-A</t>
  </si>
  <si>
    <t>CP1E-N60SDR-A</t>
  </si>
  <si>
    <t>CP1E-N20DR-A</t>
  </si>
  <si>
    <t>CP1E-N40DT-A</t>
  </si>
  <si>
    <t>CP1H-X40DR-A</t>
  </si>
  <si>
    <t>CP1H-X40DT-D</t>
  </si>
  <si>
    <t>CP1H-XA40DR-A</t>
  </si>
  <si>
    <t>CP1H-XA40DT-D</t>
  </si>
  <si>
    <t>CP1L-L14DR-A</t>
  </si>
  <si>
    <t>CP1L-L20DR-A</t>
  </si>
  <si>
    <t>CP1L-M30DR-A</t>
  </si>
  <si>
    <t>CP1L-M40DR-A</t>
  </si>
  <si>
    <t>CP1L-M60DR-A</t>
  </si>
  <si>
    <t>CP1L-M60DT-A</t>
  </si>
  <si>
    <t>CP1W-CIF01</t>
  </si>
  <si>
    <t>CP1W-CIF11</t>
  </si>
  <si>
    <t>CP1W-CIF41</t>
  </si>
  <si>
    <t>CP1W-8ER</t>
  </si>
  <si>
    <t>CP1W-8ET</t>
  </si>
  <si>
    <t>CP1W-8ED</t>
  </si>
  <si>
    <t>CP1W-16ER</t>
  </si>
  <si>
    <t>CP1W-16ET</t>
  </si>
  <si>
    <t>CP1W-20EDR1</t>
  </si>
  <si>
    <t>CP1W-20EDT</t>
  </si>
  <si>
    <t>CP1W-32ER</t>
  </si>
  <si>
    <t>CP1W-32ET</t>
  </si>
  <si>
    <t>CP1W-40EDR</t>
  </si>
  <si>
    <t>CP1W-40EDT</t>
  </si>
  <si>
    <t>CPM1A-40CDR-A-V1</t>
  </si>
  <si>
    <t>CPM2AH-20CDR-A</t>
  </si>
  <si>
    <t>CQM1H-CPU51</t>
  </si>
  <si>
    <t>CQM1-OC222</t>
  </si>
  <si>
    <t>CQM1-OD214</t>
  </si>
  <si>
    <t>CJ1W-PA202</t>
  </si>
  <si>
    <t>CJ1W-PA205R</t>
  </si>
  <si>
    <t>CJ1W-PD025</t>
  </si>
  <si>
    <t>CJ1M-CPU11</t>
  </si>
  <si>
    <t>CJ1M-CPU12</t>
  </si>
  <si>
    <t>CJ1M-CPU13</t>
  </si>
  <si>
    <t>CJ1M-CPU21</t>
  </si>
  <si>
    <t>CJ1M-CPU22</t>
  </si>
  <si>
    <t>CJ1M-CPU23</t>
  </si>
  <si>
    <t>CJ2M-CPU11</t>
  </si>
  <si>
    <t>CJ2M-CPU12</t>
  </si>
  <si>
    <t>CJ2M-CPU13</t>
  </si>
  <si>
    <t>CJ2M-CPU31</t>
  </si>
  <si>
    <t>CJ2M-CPU32</t>
  </si>
  <si>
    <t>CJ2M-CPU33</t>
  </si>
  <si>
    <t>CS1G-CPU43H</t>
  </si>
  <si>
    <t>USB-CIF02</t>
  </si>
  <si>
    <t>USB-CN226</t>
  </si>
  <si>
    <t>CS1W-CIF31</t>
  </si>
  <si>
    <t>ZEN-10C1AR-A-V2</t>
  </si>
  <si>
    <t>ZEN-10C1DR-D-V2</t>
  </si>
  <si>
    <t>ZEN-20C1AR-A-V2</t>
  </si>
  <si>
    <t>E5AC-CX3ASM-800</t>
  </si>
  <si>
    <t>E5AC-QX3ASM-800</t>
  </si>
  <si>
    <t>E5AC-RX3ASM-800</t>
  </si>
  <si>
    <t>E5AZ-R3MT AC100-240</t>
  </si>
  <si>
    <t>E5CC-CX2ASM-800</t>
  </si>
  <si>
    <t>E5CC-QX2ASM-800</t>
  </si>
  <si>
    <t>E5CC-RX2ASM-800</t>
  </si>
  <si>
    <t>E5CN-HC2M-500 AC100-240</t>
  </si>
  <si>
    <t>E5CN-HQ2M-500 AC100-240</t>
  </si>
  <si>
    <t>E5CN-HR2M-500 AC100-240</t>
  </si>
  <si>
    <t>E5CN-Q2HBT AC100-240</t>
  </si>
  <si>
    <t>E5CN-R2MT-500 AC100-240</t>
  </si>
  <si>
    <t>E5CSL-QP AC100-240</t>
  </si>
  <si>
    <t>E5CSL-QTC AC100-240</t>
  </si>
  <si>
    <t>E5CSL-RP AC100-240</t>
  </si>
  <si>
    <t>E5CSL-RTC AC100-240</t>
  </si>
  <si>
    <t>E5CWL-Q1P AC100-240</t>
  </si>
  <si>
    <t>E5CWL-Q1TC AC100-240</t>
  </si>
  <si>
    <t>E5CWL-R1P AC100-240</t>
  </si>
  <si>
    <t>E5CWL-R1TC AC100-240</t>
  </si>
  <si>
    <t>E5CZ-C2ML AC100-240</t>
  </si>
  <si>
    <t>E5CZ-C2MT AC100-240</t>
  </si>
  <si>
    <t>E5CZ-Q2MT AC100-240</t>
  </si>
  <si>
    <t>E5CZ-R2MT AC100-240</t>
  </si>
  <si>
    <t>E5DC-CX2ASM-800</t>
  </si>
  <si>
    <t>E5DC-QX2ASM-800</t>
  </si>
  <si>
    <t>E5DC-RX2ASM-800</t>
  </si>
  <si>
    <t>E5EC-CX2ASM-800</t>
  </si>
  <si>
    <t>E5EC-QX2ASM-800</t>
  </si>
  <si>
    <t>E5EC-RX2ASM-800</t>
  </si>
  <si>
    <t>E5EWL-Q1P AC100-240</t>
  </si>
  <si>
    <t>E5EWL-Q1TC AC100-240</t>
  </si>
  <si>
    <t>E5EWL-R1P AC100-240</t>
  </si>
  <si>
    <t>E5EWL-R1TC AC100-240</t>
  </si>
  <si>
    <t>E5EZ-R3MT AC100-240</t>
  </si>
  <si>
    <t>S8JC-Z01505CD</t>
  </si>
  <si>
    <t>S8JC-Z01512CD</t>
  </si>
  <si>
    <t>S8JC-Z01524CD</t>
  </si>
  <si>
    <t>S8JC-Z03505CD</t>
  </si>
  <si>
    <t>S8JC-Z03512CD</t>
  </si>
  <si>
    <t>S8JC-Z03524CD</t>
  </si>
  <si>
    <t>S8JC-Z05005CD</t>
  </si>
  <si>
    <t>S8JC-Z05012CD</t>
  </si>
  <si>
    <t>S8JC-Z05024CD</t>
  </si>
  <si>
    <t>S8JC-Z10005CD</t>
  </si>
  <si>
    <t>S8JC-Z10012CD</t>
  </si>
  <si>
    <t>S8JC-Z10024CD</t>
  </si>
  <si>
    <t>S8JC-Z10048CD</t>
  </si>
  <si>
    <t>S8JC-Z15005CD</t>
  </si>
  <si>
    <t>S8JC-Z15012CD</t>
  </si>
  <si>
    <t>S8JC-Z15024CD</t>
  </si>
  <si>
    <t>S8JC-Z15048CD</t>
  </si>
  <si>
    <t>S8JC-Z35024CD</t>
  </si>
  <si>
    <t>S8JX-G03505CD</t>
  </si>
  <si>
    <t>S8JX-G03512CD</t>
  </si>
  <si>
    <t>S8JX-G03515CD</t>
  </si>
  <si>
    <t>S8JX-G03524CD</t>
  </si>
  <si>
    <t>S8JX-G05005CD</t>
  </si>
  <si>
    <t>S8JX-G05012CD</t>
  </si>
  <si>
    <t>S8JX-G05024CD</t>
  </si>
  <si>
    <t>S8JX-G10005CD</t>
  </si>
  <si>
    <t>S8JX-G10012CD</t>
  </si>
  <si>
    <t>S8JX-G10024CD</t>
  </si>
  <si>
    <t>S8JX-G10048CD</t>
  </si>
  <si>
    <t>S8JX-G15005CD</t>
  </si>
  <si>
    <t>S8JX-G15012CD</t>
  </si>
  <si>
    <t>S8JX-G15024CD</t>
  </si>
  <si>
    <t>S8JX-G15048CD</t>
  </si>
  <si>
    <t>S8JX-G30024CD</t>
  </si>
  <si>
    <t>S8JX-G60024C</t>
  </si>
  <si>
    <t>S8VK-C06024</t>
  </si>
  <si>
    <t>S8VK-C12024</t>
  </si>
  <si>
    <t>S8VK-C24024</t>
  </si>
  <si>
    <t>S8VK-C48024</t>
  </si>
  <si>
    <t>S8VS-01505</t>
  </si>
  <si>
    <t>S8VS-01512</t>
  </si>
  <si>
    <t>S8VS-01524</t>
  </si>
  <si>
    <t>S8VS-03005</t>
  </si>
  <si>
    <t>S8VS-03012</t>
  </si>
  <si>
    <t>S8VS-03024</t>
  </si>
  <si>
    <t>S8VS-06024</t>
  </si>
  <si>
    <t>S8VS-12024</t>
  </si>
  <si>
    <t>S8VS-18024</t>
  </si>
  <si>
    <t>S8VS-24024</t>
  </si>
  <si>
    <t>K33-A</t>
  </si>
  <si>
    <t>K33-B</t>
  </si>
  <si>
    <t>K33-CPA</t>
  </si>
  <si>
    <t>K33-CPB</t>
  </si>
  <si>
    <t>K33-L1A</t>
  </si>
  <si>
    <t>K33-L1B</t>
  </si>
  <si>
    <t>K34-C1</t>
  </si>
  <si>
    <t>K34-C2</t>
  </si>
  <si>
    <t>K35-1</t>
  </si>
  <si>
    <t>K3HB-CNB AC100-240</t>
  </si>
  <si>
    <t>K3HB-HTA AC100-240</t>
  </si>
  <si>
    <t>K3HB-RNB AC100-240</t>
  </si>
  <si>
    <t>K3HB-VLC AC100-240</t>
  </si>
  <si>
    <t>K3HB-XAA AC100-240</t>
  </si>
  <si>
    <t>K3HB-XAD AC100-240</t>
  </si>
  <si>
    <t>K3HB-XVA AC100-240</t>
  </si>
  <si>
    <t>K3HB-XVD AC100-240</t>
  </si>
  <si>
    <t>K3MA-F-A2 AC100-240</t>
  </si>
  <si>
    <t>K3MA-J-A2 AC100-240</t>
  </si>
  <si>
    <t>K3MA-L-C AC100-240</t>
  </si>
  <si>
    <t>E2A-M12KS04-M1-B1</t>
  </si>
  <si>
    <t>E2A-M12KS04-WP-B1 2M</t>
  </si>
  <si>
    <t>E2A-M12KS04-WP-C1 2M</t>
  </si>
  <si>
    <t>E2E2-X5MB1 2M</t>
  </si>
  <si>
    <t>E2E2-X5MB1-M1</t>
  </si>
  <si>
    <t>E2E2-X5MC1 2M</t>
  </si>
  <si>
    <t>E2E-X1C1 2M</t>
  </si>
  <si>
    <t>E2E-X1R5F1 2M</t>
  </si>
  <si>
    <t>E2E-X1R5F1-M1</t>
  </si>
  <si>
    <t>E2E-X2F1-M1</t>
  </si>
  <si>
    <t>E2E-X5ME1 2M</t>
  </si>
  <si>
    <t>E2K-C25ME1 2M</t>
  </si>
  <si>
    <t>E2K-C25MF1 2M</t>
  </si>
  <si>
    <t>E2K-C25MY1 2M</t>
  </si>
  <si>
    <t>E3F2-7B4-P1</t>
  </si>
  <si>
    <t>E3F2-7C4 2M</t>
  </si>
  <si>
    <t>E3F2-DS10B4-N 2M</t>
  </si>
  <si>
    <t>E3F2-DS10C4-P1</t>
  </si>
  <si>
    <t>E3F2-DS10B4-P1</t>
  </si>
  <si>
    <t>E3F2-DS30B4 2M</t>
  </si>
  <si>
    <t>E3FA-DN11 2M</t>
  </si>
  <si>
    <t>E3FA-DN12 2M</t>
  </si>
  <si>
    <t>E3FA-DN13 2M</t>
  </si>
  <si>
    <t>E3FA-DN21</t>
  </si>
  <si>
    <t>E3FA-DN22</t>
  </si>
  <si>
    <t>E3FA-DP11 2M</t>
  </si>
  <si>
    <t>E3FA-DP12 2M</t>
  </si>
  <si>
    <t>E3FA-DP13 2M</t>
  </si>
  <si>
    <t>E3FA-DP21</t>
  </si>
  <si>
    <t>E3FA-DP22</t>
  </si>
  <si>
    <t>E3FA-RN11 2M</t>
  </si>
  <si>
    <t>E3FA-RN21</t>
  </si>
  <si>
    <t>E3FA-RP11 2M</t>
  </si>
  <si>
    <t>E3FA-RP21</t>
  </si>
  <si>
    <t>E3FA-TN11 2M</t>
  </si>
  <si>
    <t>E3FA-TN21</t>
  </si>
  <si>
    <t>E3FA-TP11 2M</t>
  </si>
  <si>
    <t>E3FA-TP21</t>
  </si>
  <si>
    <t>E3JK-R4M1 2M</t>
  </si>
  <si>
    <t>E3JK-RR11 2M</t>
  </si>
  <si>
    <t>E3JK-TR11 2M</t>
  </si>
  <si>
    <t>E3JK-DR12-C 2M</t>
  </si>
  <si>
    <t>E3JK-DR11-C 2M</t>
  </si>
  <si>
    <t>E3JM-10M4-G-N</t>
  </si>
  <si>
    <t>E3JM-10M4T-G-N</t>
  </si>
  <si>
    <t>E3JM-DS70M4T-G</t>
  </si>
  <si>
    <t>E3JM-R4M4-G</t>
  </si>
  <si>
    <t>E3S-R2E4 2M</t>
  </si>
  <si>
    <t>E3X-NA11 2M</t>
  </si>
  <si>
    <t>E3X-NA41 2M</t>
  </si>
  <si>
    <t>E3X-ZD11 2M</t>
  </si>
  <si>
    <t>E3X-ZD41 2M</t>
  </si>
  <si>
    <t>E3X-HD11 2M</t>
  </si>
  <si>
    <t>E3X-HD41 2M</t>
  </si>
  <si>
    <t>E3Z-D61 2M</t>
  </si>
  <si>
    <t>E3Z-D62 2M</t>
  </si>
  <si>
    <t>E3Z-D81 2M</t>
  </si>
  <si>
    <t>E3Z-LS61 2M</t>
  </si>
  <si>
    <t>E3ZM-V61 2M</t>
  </si>
  <si>
    <t>E3ZM-V81 2M</t>
  </si>
  <si>
    <t>E3Z-R61 2M</t>
  </si>
  <si>
    <t>E3Z-R81 2M</t>
  </si>
  <si>
    <t>E3Z-T61 2M</t>
  </si>
  <si>
    <t>E3Z-T81 2M</t>
  </si>
  <si>
    <t>E3Z-T86</t>
  </si>
  <si>
    <t>TL-N10ME1 2M</t>
  </si>
  <si>
    <t>XS2F-D421-DCO-F</t>
  </si>
  <si>
    <t>HL-5030</t>
  </si>
  <si>
    <t>HL-5000</t>
  </si>
  <si>
    <t>HL-5050</t>
  </si>
  <si>
    <t>HL-5100</t>
  </si>
  <si>
    <t>HL-5200</t>
  </si>
  <si>
    <t>HL-5300</t>
  </si>
  <si>
    <t>WLCA2</t>
  </si>
  <si>
    <t>WLCA2-2</t>
  </si>
  <si>
    <t>WLCA2-2N</t>
  </si>
  <si>
    <t>WLCA12</t>
  </si>
  <si>
    <t>WLCA12-2</t>
  </si>
  <si>
    <t>WLCA12-2N</t>
  </si>
  <si>
    <t>WLD</t>
  </si>
  <si>
    <t>WLD2</t>
  </si>
  <si>
    <t>WLNJ</t>
  </si>
  <si>
    <t>WLNJ-2</t>
  </si>
  <si>
    <t>WLNJ-30</t>
  </si>
  <si>
    <t>D4V-8104Z</t>
  </si>
  <si>
    <t>D4V-8107Z</t>
  </si>
  <si>
    <t>D4V-8108Z</t>
  </si>
  <si>
    <t>D4V-8111Z</t>
  </si>
  <si>
    <t>D4V-8112Z</t>
  </si>
  <si>
    <t>D4V-8122Z</t>
  </si>
  <si>
    <t>D4V-8166Z</t>
  </si>
  <si>
    <t>E52MY-CA10C D=6.3mm</t>
  </si>
  <si>
    <t>E52MY-CA15C D=6.3mm</t>
  </si>
  <si>
    <t>E52MY-CA15D D=4.7mm</t>
  </si>
  <si>
    <t>E52MY-CA20C D=6.3mm</t>
  </si>
  <si>
    <t>E52MY-CA30C D=6.3mm</t>
  </si>
  <si>
    <t>E52MY-CA6D D=4.7mm</t>
  </si>
  <si>
    <t>E52MY-PT10C D=6.3mm</t>
  </si>
  <si>
    <t>E52MY-PT15C D=6.3mm</t>
  </si>
  <si>
    <t>E52MY-PT20C D=6.3mm</t>
  </si>
  <si>
    <t>E52MY-PT30C D=6.3mm</t>
  </si>
  <si>
    <t>E52MY-PT40C D=6.3mm</t>
  </si>
  <si>
    <t>61F-G1-AP AC110/220</t>
  </si>
  <si>
    <t>61F-G2 AC110/220</t>
  </si>
  <si>
    <t>61F-G3 AC110/220</t>
  </si>
  <si>
    <t>61F-G-AP AC110/220</t>
  </si>
  <si>
    <t>61F-GP-N AC220</t>
  </si>
  <si>
    <t>61F-GP-N8 AC220</t>
  </si>
  <si>
    <t>BF-1</t>
  </si>
  <si>
    <t>BS-1</t>
  </si>
  <si>
    <t>F03-12</t>
  </si>
  <si>
    <t>F03-14 3P</t>
  </si>
  <si>
    <t>F03-14 5P</t>
  </si>
  <si>
    <t>PS-3S-AP</t>
  </si>
  <si>
    <t>PS-5S</t>
  </si>
  <si>
    <t>NB10W-TW01B</t>
  </si>
  <si>
    <t>NB3Q-TW00B</t>
  </si>
  <si>
    <t>NB5Q-TW00B</t>
  </si>
  <si>
    <t>NB7W-TW00B</t>
  </si>
  <si>
    <t>MY2N AC12 BY OMZ</t>
  </si>
  <si>
    <t>MY2N DC12 BY OMZ</t>
  </si>
  <si>
    <t>MY2N AC24 BY OMZ</t>
  </si>
  <si>
    <t>MY2N DC24 BY OMZ</t>
  </si>
  <si>
    <t>MY2N AC110/120 BY OMZ</t>
  </si>
  <si>
    <t>MY2N DC48 BY OMZ</t>
  </si>
  <si>
    <t>MY2N AC220/240 BY OMZ</t>
  </si>
  <si>
    <t>MY2N DC100/110 BY OMZ</t>
  </si>
  <si>
    <t>MY4N AC12 BY OMZ</t>
  </si>
  <si>
    <t>MY4N DC12 BY OMZ</t>
  </si>
  <si>
    <t>MY4N AC24 BY OMZ</t>
  </si>
  <si>
    <t>MY4N DC24 BY OMZ</t>
  </si>
  <si>
    <t>MY4N AC110/120 BY OMZ</t>
  </si>
  <si>
    <t>MY4N DC48 BY OMZ</t>
  </si>
  <si>
    <t>MY4N AC220/240 BY OMZ</t>
  </si>
  <si>
    <t>MY4N DC100/110 BY OMZ</t>
  </si>
  <si>
    <t>MY2N-D2 DC24 BY OMZ</t>
  </si>
  <si>
    <t>MY4N-D2 DC24 BY OMZ</t>
  </si>
  <si>
    <t>LY2N AC12 BY OMI</t>
  </si>
  <si>
    <t>LY2N DC12 BY OMI</t>
  </si>
  <si>
    <t>LY2N AC24 BY OMI</t>
  </si>
  <si>
    <t>LY2N DC24 BY OMI</t>
  </si>
  <si>
    <t>LY2N AC100/110 BY OMI</t>
  </si>
  <si>
    <t>LY2N DC48 BY OMZ</t>
  </si>
  <si>
    <t>LY2N AC220/240 BY OMI</t>
  </si>
  <si>
    <t>LY2N DC100/110 BY OMI</t>
  </si>
  <si>
    <t>LY4N AC12 BY OMI</t>
  </si>
  <si>
    <t>LY4N DC12 BY OMI</t>
  </si>
  <si>
    <t>LY4N AC24 BY OMI</t>
  </si>
  <si>
    <t>LY4N DC24 BY OMI</t>
  </si>
  <si>
    <t>LY4N AC100/110 BY OMI</t>
  </si>
  <si>
    <t>LY4N DC48 BY OMI</t>
  </si>
  <si>
    <t>LY4N AC200/220 BY OMI</t>
  </si>
  <si>
    <t>LY4N DC100/110 BY OMI</t>
  </si>
  <si>
    <t>G2R-1 DC12 BY OMB</t>
  </si>
  <si>
    <t>G2R-1 DC24 BY OMB</t>
  </si>
  <si>
    <t>G2R-1-S DC12(S) BY OMB</t>
  </si>
  <si>
    <t>G2R-1-S DC24(S) BY OMB</t>
  </si>
  <si>
    <t>G2R-1-SN DC12(S) BY OMB</t>
  </si>
  <si>
    <t>G2R-1-SN DC24(S) BY OMB</t>
  </si>
  <si>
    <t>G2R-2 DC12 BY OMB</t>
  </si>
  <si>
    <t>G2R-2 DC24 BY OMB</t>
  </si>
  <si>
    <t>G2R-2-S DC12(S) BY OMB</t>
  </si>
  <si>
    <t>G2R-2-S DC24(S) BY OMB</t>
  </si>
  <si>
    <t>G2R-2-SN DC12(S) BY OMB</t>
  </si>
  <si>
    <t>G2R-2-SN DC24(S) BY OMB</t>
  </si>
  <si>
    <t>MKS2P DC12 BY OMZ</t>
  </si>
  <si>
    <t>MKS2P DC24 BY OMZ</t>
  </si>
  <si>
    <t>MKS2P AC24 BY OMZ</t>
  </si>
  <si>
    <t>MKS2P AC110 BY OMZ</t>
  </si>
  <si>
    <t>MKS2P AC220 BY OMZ</t>
  </si>
  <si>
    <t>MKS3P DC12 BY OMZ</t>
  </si>
  <si>
    <t>MKS3P DC24 BY OMZ</t>
  </si>
  <si>
    <t>MKS3P AC24 BY OMZ</t>
  </si>
  <si>
    <t>MKS3P AC110 BY OMZ</t>
  </si>
  <si>
    <t>MKS3P AC220 BY OMZ</t>
  </si>
  <si>
    <t>G3NA-D210B DC5-24</t>
  </si>
  <si>
    <t>G6B-4BND DC24</t>
  </si>
  <si>
    <t>H7CX-A-N</t>
  </si>
  <si>
    <t>H3BA-N8H AC220</t>
  </si>
  <si>
    <t>H3CR-A8 AC100-240/DC100-125</t>
  </si>
  <si>
    <t>H3CR-A8 AC24-48/DC12-48</t>
  </si>
  <si>
    <t>H3CR-A AC100-240/DC100-125</t>
  </si>
  <si>
    <t>H3CR-A AC24-48/DC12-48</t>
  </si>
  <si>
    <t>H3CR-F8 AC100-240/DC100-125</t>
  </si>
  <si>
    <t>H3CR-F8N AC100-240/DC100-125</t>
  </si>
  <si>
    <t>H3CR-F8 AC24-48/DC12-48</t>
  </si>
  <si>
    <t>H3CR-F8N AC24-48/DC12-48</t>
  </si>
  <si>
    <t>H3CR-G8EL AC200-240</t>
  </si>
  <si>
    <t>H3CR-G8EL AC100-120</t>
  </si>
  <si>
    <t>H3CR-H8L AC200-240 M</t>
  </si>
  <si>
    <t>H3CR-H8L AC/DC24 M</t>
  </si>
  <si>
    <t>H3CR-H8L AC/DC24 S</t>
  </si>
  <si>
    <t>H3CR-H8L AC200-240 S</t>
  </si>
  <si>
    <t>H3DKZ-A1 AC/DC24-240</t>
  </si>
  <si>
    <t>H3DKZ-A2 AC/DC24-240</t>
  </si>
  <si>
    <t>H3DKZ-A1A DC12</t>
  </si>
  <si>
    <t>H3DKZ-A2A DC12</t>
  </si>
  <si>
    <t>H3DKZ-F AC/DC24-240</t>
  </si>
  <si>
    <t>H3DKZ-FA DC12</t>
  </si>
  <si>
    <t>H3DKZ-G AC/DC24-240</t>
  </si>
  <si>
    <t>H3DKZ-GE AC240-440</t>
  </si>
  <si>
    <t>H3DKZ-HCL AC100-120V</t>
  </si>
  <si>
    <t>H3DKZ-HDL AC200-240V</t>
  </si>
  <si>
    <t>H5CZ-L8</t>
  </si>
  <si>
    <t>H5CZ-L8D</t>
  </si>
  <si>
    <t>H3JA-8A AC200-240</t>
  </si>
  <si>
    <t>H3JA-8A AC100-120</t>
  </si>
  <si>
    <t>H3JA-8A DC12</t>
  </si>
  <si>
    <t>H3JA-8A AC24</t>
  </si>
  <si>
    <t>H3JA-8A DC24</t>
  </si>
  <si>
    <t>H3JA-8C AC200-240</t>
  </si>
  <si>
    <t>H3JA-8C AC100-120</t>
  </si>
  <si>
    <t>H3JA-8C DC12</t>
  </si>
  <si>
    <t>H3JA-8C AC24</t>
  </si>
  <si>
    <t>H3JA-8C DC24</t>
  </si>
  <si>
    <t>PYF08A-E</t>
  </si>
  <si>
    <t>PYF08A-N</t>
  </si>
  <si>
    <t>PYF14A-E</t>
  </si>
  <si>
    <t>PYF14A-N</t>
  </si>
  <si>
    <t>PF113A-E</t>
  </si>
  <si>
    <t>PF083A-E</t>
  </si>
  <si>
    <t>GMC-9</t>
  </si>
  <si>
    <t>GMC-12</t>
  </si>
  <si>
    <t>GMC-18</t>
  </si>
  <si>
    <t>GMC-22</t>
  </si>
  <si>
    <t>GMC-32</t>
  </si>
  <si>
    <t>GMC-40</t>
  </si>
  <si>
    <t>GMC-50</t>
  </si>
  <si>
    <t>A9K24363</t>
  </si>
  <si>
    <t>A9K24332</t>
  </si>
  <si>
    <t>A9K27232</t>
  </si>
  <si>
    <t>Biến Tần</t>
  </si>
  <si>
    <t>Bộ Điều Khiển Lập Trình</t>
  </si>
  <si>
    <t>Bộ Điều Khiển Nhiệt Độ</t>
  </si>
  <si>
    <t>Bộ Mã Hóa Xung(Encoder)</t>
  </si>
  <si>
    <t>Bộ Nguồn Xung</t>
  </si>
  <si>
    <t>Bộ Xử Lý Tín Hiệu Và Phụ Kiện</t>
  </si>
  <si>
    <t>Cảm Biến</t>
  </si>
  <si>
    <t>Công Tắc Hành Trình</t>
  </si>
  <si>
    <t>Đầu dò nhiệt độ</t>
  </si>
  <si>
    <t>Điều Khiển Mức Nước</t>
  </si>
  <si>
    <t>Màn Hình Cảm Ứng</t>
  </si>
  <si>
    <t>Relay</t>
  </si>
  <si>
    <t>Timer</t>
  </si>
  <si>
    <t>Socket</t>
  </si>
  <si>
    <t>Contactor - LS</t>
  </si>
  <si>
    <t>Schneider</t>
  </si>
  <si>
    <t>Cái</t>
  </si>
  <si>
    <t>TATC 0002366</t>
  </si>
  <si>
    <t>CN CTY TNHH KT &amp; TM Tiến Thành</t>
  </si>
  <si>
    <t>AE 0001592</t>
  </si>
  <si>
    <t>R</t>
  </si>
  <si>
    <t>Mua Két sắt</t>
  </si>
  <si>
    <t>Mua văn phòng phẩm</t>
  </si>
  <si>
    <t>chi mua đồ cúng khai trương Cty</t>
  </si>
  <si>
    <t>Chi ăn uống khai trương Cty</t>
  </si>
  <si>
    <t>trong HĐ 2,962,000đ</t>
  </si>
  <si>
    <t>Số phiếu chi</t>
  </si>
  <si>
    <t>PC 01</t>
  </si>
  <si>
    <t>PC 03</t>
  </si>
  <si>
    <t>PC 04</t>
  </si>
  <si>
    <t>PC 02</t>
  </si>
  <si>
    <t>PC 05</t>
  </si>
  <si>
    <t>WLCA32 -43</t>
  </si>
  <si>
    <t>TATC 0002392</t>
  </si>
  <si>
    <t>CTY TM KTĐ Hoàng Phúc Nguyên</t>
  </si>
  <si>
    <t>TP 0005443</t>
  </si>
  <si>
    <t>CTY TNHH TM -DV Thuận Phương</t>
  </si>
  <si>
    <t>CTY CP TM Tín Phát</t>
  </si>
  <si>
    <t>Chi tiền mua hóa đơn GTGT</t>
  </si>
  <si>
    <t>Chi tiền đăng báo</t>
  </si>
  <si>
    <t>PC 06</t>
  </si>
  <si>
    <t>PC 07</t>
  </si>
  <si>
    <t>3G3JX-A2004</t>
  </si>
  <si>
    <t>3G3JX-A2007</t>
  </si>
  <si>
    <t>3G3JX-A2015</t>
  </si>
  <si>
    <t>3G3JX-A2022</t>
  </si>
  <si>
    <t>3G3JX-A2037</t>
  </si>
  <si>
    <t>3G3JX-A4004</t>
  </si>
  <si>
    <t>3G3JX-A4007</t>
  </si>
  <si>
    <t>3G3JX-A4015</t>
  </si>
  <si>
    <t>3G3JX-A4022</t>
  </si>
  <si>
    <t>3G3JX-A4037</t>
  </si>
  <si>
    <t>3G3MX2-A2004-V1</t>
  </si>
  <si>
    <t>3G3MX2-A2007-V1</t>
  </si>
  <si>
    <t>3G3MX2-A2015-V1</t>
  </si>
  <si>
    <t>3G3MX2-A2022-V1</t>
  </si>
  <si>
    <t>3G3MX2-A2037-V1</t>
  </si>
  <si>
    <t>3G3MX2-A4004-V1</t>
  </si>
  <si>
    <t>3G3MX2-A4007-V1</t>
  </si>
  <si>
    <t>3G3MX2-A4015-V1</t>
  </si>
  <si>
    <t>3G3MX2-A4022-V1</t>
  </si>
  <si>
    <t>3G3MX2-A4040-V1</t>
  </si>
  <si>
    <t>3G3MX2-A4055-V1</t>
  </si>
  <si>
    <t>3G3MX2-A4110-V1</t>
  </si>
  <si>
    <t>3G3MX2-A4150-V1</t>
  </si>
  <si>
    <t>61F-I AC110/220</t>
  </si>
  <si>
    <t>61F-G4 AC110/220</t>
  </si>
  <si>
    <t>F03-60 SUS304</t>
  </si>
  <si>
    <t>F03-60 SUS316</t>
  </si>
  <si>
    <t>H7EC-N</t>
  </si>
  <si>
    <t>Counter</t>
  </si>
  <si>
    <t>E3X-DA11-S 2M</t>
  </si>
  <si>
    <t>E2E-X2D1-N 2M</t>
  </si>
  <si>
    <t>PFP-M</t>
  </si>
  <si>
    <t>Thanh nhôm</t>
  </si>
  <si>
    <t>CTY Dao Heuang</t>
  </si>
  <si>
    <t>E3JK-DS30M1 2M</t>
  </si>
  <si>
    <t>CTY Điện Minh Nguyên</t>
  </si>
  <si>
    <t>H7EC-NV</t>
  </si>
  <si>
    <t>H7EC-NFV</t>
  </si>
  <si>
    <t>H7CZ-L8</t>
  </si>
  <si>
    <t>H7CZ-L8D1</t>
  </si>
  <si>
    <t>H7CX-AW-N</t>
  </si>
  <si>
    <t>H7CX-AD-N</t>
  </si>
  <si>
    <t>H7CX-AWD1-N</t>
  </si>
  <si>
    <t>ZEN-10C3AR-A-V2</t>
  </si>
  <si>
    <t>ZEN-10C3DR-D-V2</t>
  </si>
  <si>
    <t>ZEN-20C3AR-A-V2</t>
  </si>
  <si>
    <t>ZEN-20C1DR-D-V2</t>
  </si>
  <si>
    <t>ZEN-20C3DR-D-V2</t>
  </si>
  <si>
    <t>ZEN-8E1AR</t>
  </si>
  <si>
    <t>ZEN-8E1DR</t>
  </si>
  <si>
    <t>NVT 00020</t>
  </si>
  <si>
    <t>CTY TNHH SX TM DV CNTĐ N.V.T</t>
  </si>
  <si>
    <t>CIRM-VT4A0002BAA</t>
  </si>
  <si>
    <t>Bộ</t>
  </si>
  <si>
    <t>PC08</t>
  </si>
  <si>
    <t>PC 09</t>
  </si>
  <si>
    <t>Chi tiền hoa hồng cty DPS</t>
  </si>
  <si>
    <t>CTY TNHH CN Gốm Bạch Mã (VN)</t>
  </si>
  <si>
    <t>ASC 925</t>
  </si>
  <si>
    <t>CTY TNHH ASC</t>
  </si>
  <si>
    <t>PC 12</t>
  </si>
  <si>
    <t>PC 13</t>
  </si>
  <si>
    <t>Chi tiền gửi hàng Bạch Mã</t>
  </si>
  <si>
    <t>PC 11</t>
  </si>
  <si>
    <t>PC 10</t>
  </si>
  <si>
    <t>TP 0005425</t>
  </si>
  <si>
    <t>TP 0005501</t>
  </si>
  <si>
    <t>TP 0005507</t>
  </si>
  <si>
    <t>CTY TNHH MTV TBĐ Nam Lộc</t>
  </si>
  <si>
    <t>chi tiền gửi hàng Nam Lộc</t>
  </si>
  <si>
    <t>PC 14</t>
  </si>
  <si>
    <t>PC 17</t>
  </si>
  <si>
    <t>Chi tiền mua văn phòng phẩm</t>
  </si>
  <si>
    <t>PC 19</t>
  </si>
  <si>
    <t>CTY TNHH COMAN</t>
  </si>
  <si>
    <t>TP 0005523</t>
  </si>
  <si>
    <t>Chi tiền kế toán tháng 3/15</t>
  </si>
  <si>
    <t>Chi tiền điện thoại</t>
  </si>
  <si>
    <t>H7ET-N</t>
  </si>
  <si>
    <t>ZEN-CIF01</t>
  </si>
  <si>
    <t>K8AK-PM2</t>
  </si>
  <si>
    <t>TP 0005573</t>
  </si>
  <si>
    <t>TP 0005574</t>
  </si>
  <si>
    <t>CTY TNHH ĐẠI PHÚ CÁT</t>
  </si>
  <si>
    <t>CTY TNHH PLC</t>
  </si>
  <si>
    <t>CTY THÁI BÌNH DƯƠNG</t>
  </si>
  <si>
    <t>Tiền Mặt</t>
  </si>
  <si>
    <t>Tồn kho</t>
  </si>
  <si>
    <t>Nợ phải Thu</t>
  </si>
  <si>
    <t>Tổng</t>
  </si>
  <si>
    <t>Nợ Phải Trả</t>
  </si>
  <si>
    <t>Còn lại</t>
  </si>
  <si>
    <t>Tiền Vốn Ban Đầu</t>
  </si>
  <si>
    <t>CTY TNHH KTĐ Tài Phát</t>
  </si>
  <si>
    <t>TATC 0002449</t>
  </si>
  <si>
    <t>CK ngày 21/4/15</t>
  </si>
  <si>
    <t>CTY CỔ PHẦN THANH UYÊN</t>
  </si>
  <si>
    <t>PC 21</t>
  </si>
  <si>
    <t>PC 20</t>
  </si>
  <si>
    <t>04/02 TECKON-KHT</t>
  </si>
  <si>
    <t>CÔNG TY TECKON</t>
  </si>
  <si>
    <t>thuế GTGT 04/02 teckon-KHT</t>
  </si>
  <si>
    <t>Phí chuyển khoản ngân hàng (04/02 teckon_kht)</t>
  </si>
  <si>
    <t>phí giữ tài khoản ngân hàng tháng 3</t>
  </si>
  <si>
    <t>TP 0005600</t>
  </si>
  <si>
    <t>CTY DPS VIỆT NAM</t>
  </si>
  <si>
    <t>PC 16</t>
  </si>
  <si>
    <t>H3DK-G AC/DC24-240</t>
  </si>
  <si>
    <t>TL-N10ME2 2M</t>
  </si>
  <si>
    <t>TL-N5ME1 2M</t>
  </si>
  <si>
    <t>TL-N5ME2 2M</t>
  </si>
  <si>
    <t>TL-N5MY1 2M</t>
  </si>
  <si>
    <t>TL-N5MY2 2M</t>
  </si>
  <si>
    <t>TL-N10MY1 2M</t>
  </si>
  <si>
    <t>TL-N10MY2 2M</t>
  </si>
  <si>
    <t>TL-N20ME1 2M</t>
  </si>
  <si>
    <t>TL-N20ME2 2M</t>
  </si>
  <si>
    <t>TL-N20MY1 2M</t>
  </si>
  <si>
    <t>TL-N20MY2 2M</t>
  </si>
  <si>
    <t>TL-N7MD1 2M</t>
  </si>
  <si>
    <t>TL-N7MD2 2M</t>
  </si>
  <si>
    <t>TL-N12MD1 2M</t>
  </si>
  <si>
    <t>TL-N12MD2 2M</t>
  </si>
  <si>
    <t>TL-N20MD1 2M</t>
  </si>
  <si>
    <t>TL-N20MD2 2M</t>
  </si>
  <si>
    <t>TL-Q5MC1 2M</t>
  </si>
  <si>
    <t>TL-Q5MB1 2M</t>
  </si>
  <si>
    <t>K8AK-AS1 24VDC/AC</t>
  </si>
  <si>
    <t>K8AK-AS1 100-240VAC</t>
  </si>
  <si>
    <t>K8AK-AS2 24VDC/AC</t>
  </si>
  <si>
    <t>K8AK-AS2 100-240VAC</t>
  </si>
  <si>
    <t>K8AK-AS3 24VDC/AC</t>
  </si>
  <si>
    <t>K8AK-AS3 100-240VAC</t>
  </si>
  <si>
    <t>K8AK-AW1 24VDC/AC</t>
  </si>
  <si>
    <t>K8AK-AW1 100-240VAC</t>
  </si>
  <si>
    <t>K8AK-AW2 24VDC/AC</t>
  </si>
  <si>
    <t>K8AK-AW2 100-240VAC</t>
  </si>
  <si>
    <t>K8AK-AW3 24VDC/AC</t>
  </si>
  <si>
    <t>K8AK-AW3 100-240VAC</t>
  </si>
  <si>
    <t>K8AK-VS2 24VDC/AC</t>
  </si>
  <si>
    <t>K8AK-VS2 100-240VAC</t>
  </si>
  <si>
    <t>K8AK-VS3 24VDC/AC</t>
  </si>
  <si>
    <t>K8AK-VS3 100-240VAC</t>
  </si>
  <si>
    <t>K8AK-VW2 24VDC/AC</t>
  </si>
  <si>
    <t>K8AK-VW2 100-240VAC</t>
  </si>
  <si>
    <t>K8AK-VW3 24VDC/AC</t>
  </si>
  <si>
    <t>K8AK-VW3 100-240VAC</t>
  </si>
  <si>
    <t>K8DS-PH1</t>
  </si>
  <si>
    <t>K8AK-PH1</t>
  </si>
  <si>
    <t>K8AK-PW1</t>
  </si>
  <si>
    <t>K8AK-PW2</t>
  </si>
  <si>
    <t>K8AK-PM1</t>
  </si>
  <si>
    <t>H7ET-NV</t>
  </si>
  <si>
    <t>H7ET-NFV</t>
  </si>
  <si>
    <t>H5CX-L8-N</t>
  </si>
  <si>
    <t>H5CX-A-N</t>
  </si>
  <si>
    <t>S8VK-T12024</t>
  </si>
  <si>
    <t>S8VK-T24024</t>
  </si>
  <si>
    <t>S8VK-T48024</t>
  </si>
  <si>
    <t>S8VK-T96024</t>
  </si>
  <si>
    <t>E3C-JC4P 2M</t>
  </si>
  <si>
    <t>E3Z-D82 2M</t>
  </si>
  <si>
    <t>Relay Bảo Vệ</t>
  </si>
  <si>
    <t>Chi tiền khai hải quan Thái Minh</t>
  </si>
  <si>
    <t>PC 23</t>
  </si>
  <si>
    <t>PC 26</t>
  </si>
  <si>
    <t>PC 27</t>
  </si>
  <si>
    <t>PC 29</t>
  </si>
  <si>
    <t>ASC1107</t>
  </si>
  <si>
    <t>TP 5630</t>
  </si>
  <si>
    <t>Chi tiền gửi hàng Thanh Uyên</t>
  </si>
  <si>
    <t>Chi tiền hoa hồng cty Kim Tín (HĐ 20)</t>
  </si>
  <si>
    <t>PC 28</t>
  </si>
  <si>
    <t>PC 30</t>
  </si>
  <si>
    <t>TATC 2462</t>
  </si>
  <si>
    <t>PXK 19</t>
  </si>
  <si>
    <t>CTY CỔ PHẦN KIM TÍN MDF</t>
  </si>
  <si>
    <t>Tài Khoản NH</t>
  </si>
  <si>
    <t>GLS-1</t>
  </si>
  <si>
    <t>G3NA-210B DC5-24</t>
  </si>
  <si>
    <t>G3NA-210B AC200-240</t>
  </si>
  <si>
    <t>G3NA-410B DC5-24</t>
  </si>
  <si>
    <t>G3NA-410B AC100-240</t>
  </si>
  <si>
    <t>G3NA-220B DC5-24</t>
  </si>
  <si>
    <t>G3NA-220B AC200-240</t>
  </si>
  <si>
    <t>G3NA-420B DC5-24</t>
  </si>
  <si>
    <t>G3NA-420B AC100-240</t>
  </si>
  <si>
    <t>G3NA-240B-UTU DC5-24</t>
  </si>
  <si>
    <t>G3NA-240B AC200-240</t>
  </si>
  <si>
    <t>G3NA-440B-2 DC5-24</t>
  </si>
  <si>
    <t>G3NA-440B-2 AC100-240</t>
  </si>
  <si>
    <t>G3NA-275B-UTU-2 DC5-24</t>
  </si>
  <si>
    <t>G3NA-275B-UTU-2 AC100-240</t>
  </si>
  <si>
    <t>G3NA-475B-UTU-2 DC5-24</t>
  </si>
  <si>
    <t>G3NA-475B-UTU-2 AC100-240</t>
  </si>
  <si>
    <t>G3NA-290B-UTU-2 DC5-24</t>
  </si>
  <si>
    <t>G3NA-290B-UTU-2 AC100-240</t>
  </si>
  <si>
    <t>G3NA-490B-UTU-2 DC5-24</t>
  </si>
  <si>
    <t>G3NA-490B-UTU-2 AC100-240</t>
  </si>
  <si>
    <t>Y92B-N50</t>
  </si>
  <si>
    <t>Y92B-N100</t>
  </si>
  <si>
    <t>Y92B-N150</t>
  </si>
  <si>
    <t>Y92B-P250NF</t>
  </si>
  <si>
    <t>Y92B-A100</t>
  </si>
  <si>
    <t>Y92B-A150N</t>
  </si>
  <si>
    <t>G3NB-205B-1 DC5-24</t>
  </si>
  <si>
    <t>G3NB-210B-1 DC5-24</t>
  </si>
  <si>
    <t>G3NB-220B-1 DC5-24</t>
  </si>
  <si>
    <t>G3NB-225B-1 DC5-24</t>
  </si>
  <si>
    <t>G3NB-240B-1 DC5-24</t>
  </si>
  <si>
    <t>G3NB-275B-1 DC5-24</t>
  </si>
  <si>
    <t>G3NB-290B-1 DC5-24</t>
  </si>
  <si>
    <t>P2RF-08-E</t>
  </si>
  <si>
    <t>TL-W3MC1 2M</t>
  </si>
  <si>
    <t>TL-W3MB1 2M</t>
  </si>
  <si>
    <t>TL-W5MC1 2M</t>
  </si>
  <si>
    <t>TL-W5MB1 2M</t>
  </si>
  <si>
    <t>E2E-X1R5E1 2M</t>
  </si>
  <si>
    <t>E2E-X1R5E1-M1</t>
  </si>
  <si>
    <t>E2E-X2F1 2M</t>
  </si>
  <si>
    <t>E2E-X2E1 2M</t>
  </si>
  <si>
    <t>E2E-X2E1-M1</t>
  </si>
  <si>
    <t>E2E-X5ME1-M1</t>
  </si>
  <si>
    <t>E2E-X5MF1 2M</t>
  </si>
  <si>
    <t>E2E-X5MF1-M1</t>
  </si>
  <si>
    <t>E2E-X5E1 2M</t>
  </si>
  <si>
    <t>E2E-X5E1-M1</t>
  </si>
  <si>
    <t>E2E-X5F1 2M</t>
  </si>
  <si>
    <t>E2E-X5F1-M1</t>
  </si>
  <si>
    <t>E2E-X10ME1 2M</t>
  </si>
  <si>
    <t>E2E-X10ME1-M1</t>
  </si>
  <si>
    <t>E2E-X10MF1 2M</t>
  </si>
  <si>
    <t>E2E-X10MF1-M1</t>
  </si>
  <si>
    <t>E2E-X3D1-N 2M</t>
  </si>
  <si>
    <t>E2E-X7D1-N 2M</t>
  </si>
  <si>
    <t>E2E-X14MD1 2M</t>
  </si>
  <si>
    <t>E2B-S08KS02-WP-C1 2M</t>
  </si>
  <si>
    <t>E2B-S08KS02-WP-B1 2M</t>
  </si>
  <si>
    <t>E2B-S08LS02-WP-C1 2M</t>
  </si>
  <si>
    <t>E2B-S08LS02-WP-B1 2M</t>
  </si>
  <si>
    <t>E2B-S08KN04-WP-C1 2M</t>
  </si>
  <si>
    <t>E2B-S08LN04-WP-C1 2M</t>
  </si>
  <si>
    <t>E2B-S08KN04-MC-B1</t>
  </si>
  <si>
    <t>E2B-S08LN04-MC-B1</t>
  </si>
  <si>
    <t>E2B-S08KS02-MC-B1</t>
  </si>
  <si>
    <t>E2B-S08KS02-MC-C1</t>
  </si>
  <si>
    <t>E2B-S08LS02-MC-B1</t>
  </si>
  <si>
    <t>E2B-S08LS02-MC-C1</t>
  </si>
  <si>
    <t>E2B-S08LN04-WP-B1 2M</t>
  </si>
  <si>
    <t>E2B-S08KN04-MC-C1</t>
  </si>
  <si>
    <t>E2B-S08LN04-MC-C1</t>
  </si>
  <si>
    <t>E2B-M12KS04-M1-B1</t>
  </si>
  <si>
    <t>E2B-M12LS04-M1-B1</t>
  </si>
  <si>
    <t>E2B-M12LS04-M1-C1</t>
  </si>
  <si>
    <t>E2B-M12KS04-WP-B1 2M</t>
  </si>
  <si>
    <t>E2B-M12KS04-WP-C1 2M</t>
  </si>
  <si>
    <t>E2B-M12LS04-WP-B1 2M</t>
  </si>
  <si>
    <t>E2B-M12LS04-WP-C1 2M</t>
  </si>
  <si>
    <t>E2B-M12KS04-M1-C1</t>
  </si>
  <si>
    <t>E2B-M12KN08-WP-B1 2M</t>
  </si>
  <si>
    <t>E2B-M12KN08-WP-C1 2M</t>
  </si>
  <si>
    <t>E2B-M12LN08-WP-B1 2M</t>
  </si>
  <si>
    <t>E2B-M12LN08-WP-C1 2M</t>
  </si>
  <si>
    <t>E2B-M12KN08-M1-B1</t>
  </si>
  <si>
    <t>E2B-M12KN08-M1-C1</t>
  </si>
  <si>
    <t>E2B-M12LN08-M1-B1</t>
  </si>
  <si>
    <t>E2B-M12LN08-M1-C1</t>
  </si>
  <si>
    <t>TP 5688</t>
  </si>
  <si>
    <t>H3DK-S2 AC/DC24-240</t>
  </si>
  <si>
    <t>TATC 2479</t>
  </si>
  <si>
    <t>TP5696</t>
  </si>
  <si>
    <t>PXK 20</t>
  </si>
  <si>
    <t>CTY TNHH TM KT VIỆT KHANG</t>
  </si>
  <si>
    <t>PXK 21</t>
  </si>
  <si>
    <t>PXK 22</t>
  </si>
  <si>
    <t>CTY TNHH DOBLA CHÂU Á</t>
  </si>
  <si>
    <t>PXK 23</t>
  </si>
  <si>
    <t>Chi tiền lương kế toán tháng 4/2015</t>
  </si>
  <si>
    <t>E2B-M18KS08-WP-B1 2M</t>
  </si>
  <si>
    <t>chi tiền gửi hàng DOBLA</t>
  </si>
  <si>
    <t>Chi tiền ép nhựa, công chứng GPKD</t>
  </si>
  <si>
    <t>mượn Khang Thịnh</t>
  </si>
  <si>
    <t>A9K24140</t>
  </si>
  <si>
    <t>cái</t>
  </si>
  <si>
    <t>A&amp;E 3312</t>
  </si>
  <si>
    <t>PXK 24</t>
  </si>
  <si>
    <t>Chi tiền gửi hàng Nam Lộc</t>
  </si>
  <si>
    <t>CTY TNHH CN NAM PHƯƠNG VIỆT</t>
  </si>
  <si>
    <t>PXK 26</t>
  </si>
  <si>
    <t>CTY TNHH ĐA NĂNG</t>
  </si>
  <si>
    <t>Chiết khấu Đa Năng</t>
  </si>
  <si>
    <t>Giao hàng</t>
  </si>
  <si>
    <t>TP 5759</t>
  </si>
  <si>
    <t>PC 31</t>
  </si>
  <si>
    <t>PC 32</t>
  </si>
  <si>
    <t>PC 33</t>
  </si>
  <si>
    <t>PC 34</t>
  </si>
  <si>
    <t>PC 35</t>
  </si>
  <si>
    <t>Chi tiền đi lấy USB + gửi đồ Thái Minh</t>
  </si>
  <si>
    <t>TT 13/5/15</t>
  </si>
  <si>
    <t>K33-L2B</t>
  </si>
  <si>
    <t>BF3RX</t>
  </si>
  <si>
    <t>Autonic</t>
  </si>
  <si>
    <t>TP 5797</t>
  </si>
  <si>
    <t>PXK 27</t>
  </si>
  <si>
    <t>PXK 28</t>
  </si>
  <si>
    <t>CTY CỔ PHẦN NHỰA BÌNH MINH</t>
  </si>
  <si>
    <t>Chiết khấu Nhựa bình Minh</t>
  </si>
  <si>
    <t>BT 3832</t>
  </si>
  <si>
    <t>CTY TNHH KT TĐ BẾN THÀNH</t>
  </si>
  <si>
    <t>Tiền xe đi lấy Autonic</t>
  </si>
  <si>
    <t>PXK 29</t>
  </si>
  <si>
    <t>CTY CP NGỌC TÙNG</t>
  </si>
  <si>
    <t>PXK 31</t>
  </si>
  <si>
    <t>PYF14A</t>
  </si>
  <si>
    <t>Thanh toán Thái Minh thuê khai hải quan</t>
  </si>
  <si>
    <t>Thuế GTGT 02/05 teckon-KHT</t>
  </si>
  <si>
    <t>02/05 TECKON-KHT</t>
  </si>
  <si>
    <t>Phí chuyển khoản ngân hàng (02/05 teckon_kht)</t>
  </si>
  <si>
    <t>Chi tiền điện thoại tháng 4/15</t>
  </si>
  <si>
    <t>gởi hàng ba con cò</t>
  </si>
  <si>
    <t>TP 5831</t>
  </si>
  <si>
    <t>TP 5844</t>
  </si>
  <si>
    <t>PXK 25</t>
  </si>
  <si>
    <t>PXK 32</t>
  </si>
  <si>
    <t>CTY TNHH BA CON CÒ</t>
  </si>
  <si>
    <t>Chi hoa hồng đại phú cát (hóa đơn 12&amp; 18)</t>
  </si>
  <si>
    <t>NVT 00023</t>
  </si>
  <si>
    <t>PXK 33</t>
  </si>
  <si>
    <t>gởi hàng Bạch Mã</t>
  </si>
  <si>
    <t>AE 3952</t>
  </si>
  <si>
    <t>PM710MG</t>
  </si>
  <si>
    <t>PXK 35</t>
  </si>
  <si>
    <t>E52-CA6D-N 2M</t>
  </si>
  <si>
    <t>PXK 34</t>
  </si>
  <si>
    <t>Nhiều</t>
  </si>
  <si>
    <t>Tâm</t>
  </si>
  <si>
    <t>Khang thịnh</t>
  </si>
  <si>
    <t>Phong</t>
  </si>
  <si>
    <t>PC 36</t>
  </si>
  <si>
    <t>PC 43</t>
  </si>
  <si>
    <t>PC 42</t>
  </si>
  <si>
    <t>PC 41</t>
  </si>
  <si>
    <t>PC 40</t>
  </si>
  <si>
    <t>PC39</t>
  </si>
  <si>
    <t>PC 38</t>
  </si>
  <si>
    <t>HỦY PC 37</t>
  </si>
  <si>
    <t>chi tiền kế toán tháng 4/15</t>
  </si>
  <si>
    <t>PC 44</t>
  </si>
  <si>
    <t>gửi hóa đơn vinamilk</t>
  </si>
  <si>
    <t>TATC 2567</t>
  </si>
  <si>
    <t>TP 5983</t>
  </si>
  <si>
    <t>PXK 36</t>
  </si>
  <si>
    <t>CK 29/5/15</t>
  </si>
  <si>
    <t>Chi tiền Thái Minh nhập hàng</t>
  </si>
  <si>
    <t>E3JK-5M2-N 2M</t>
  </si>
  <si>
    <t>CP1E-E20SDR-A</t>
  </si>
  <si>
    <t>CP1E-N40DR-A</t>
  </si>
  <si>
    <t>CQM1-ID212</t>
  </si>
  <si>
    <t>CQM1-OD212</t>
  </si>
  <si>
    <t>gửi hàng Ba con cò</t>
  </si>
  <si>
    <t>TECKON KHT 03/15</t>
  </si>
  <si>
    <t>CP1L-L20DT-A</t>
  </si>
  <si>
    <t>Thuế GTGT 03/05 teckon-KHT</t>
  </si>
  <si>
    <t>Phí chuyển khoản ngân hàng (03/05 teckon_kht)</t>
  </si>
  <si>
    <t>mượn Khang Thịnh (29/5/15)</t>
  </si>
  <si>
    <t>BT3889</t>
  </si>
  <si>
    <t>PSN17-5DN2</t>
  </si>
  <si>
    <t>TP 6038</t>
  </si>
  <si>
    <t>TATC 2585</t>
  </si>
  <si>
    <t>TP 6005</t>
  </si>
  <si>
    <t>E39-R1</t>
  </si>
  <si>
    <t>PXK 37</t>
  </si>
  <si>
    <t>PXK 38</t>
  </si>
  <si>
    <t>CTY ĐẠI THUẬN PHÁT</t>
  </si>
  <si>
    <t>PXK 39</t>
  </si>
  <si>
    <t>CTY TNHH PHÁT HÙNG THỊNH</t>
  </si>
  <si>
    <t>BT 3900</t>
  </si>
  <si>
    <t>PXK 40</t>
  </si>
  <si>
    <t>Chi tiền kế toán tháng 5/15</t>
  </si>
  <si>
    <t>Phí nhận tiền Ngân Hàng</t>
  </si>
  <si>
    <t>Mượn Phong</t>
  </si>
  <si>
    <t>Chi tiền hoa hồng DPS (HĐ 16&amp; HĐ 24)</t>
  </si>
  <si>
    <t>chi tiền hoa hồng nhựa bình minh</t>
  </si>
  <si>
    <t>Chi tiền đi lấy Autonic lần 2</t>
  </si>
  <si>
    <t>ĐMN 227</t>
  </si>
  <si>
    <t>HĐ 40</t>
  </si>
  <si>
    <t>PXK 41</t>
  </si>
  <si>
    <t>3G3MX2-A4075-V1</t>
  </si>
  <si>
    <t>PXK 42</t>
  </si>
  <si>
    <t>HĐ 43</t>
  </si>
  <si>
    <t>PXK 43</t>
  </si>
  <si>
    <t>HĐ 44</t>
  </si>
  <si>
    <t>PXK 44</t>
  </si>
  <si>
    <t>CTY TNHH THƯƠNG MẠI DỊCH VỤ NGUYÊN VIỆT</t>
  </si>
  <si>
    <t>HĐ 45</t>
  </si>
  <si>
    <t>PXK 45</t>
  </si>
  <si>
    <t>TP 6089</t>
  </si>
  <si>
    <t>E3F2-DS30C4-P1</t>
  </si>
  <si>
    <t>Điều Kiện Xuất Hóa Đơn</t>
  </si>
  <si>
    <t>TP 5778</t>
  </si>
  <si>
    <t>TP 6013</t>
  </si>
  <si>
    <t>CK 12/6/15</t>
  </si>
  <si>
    <t>PXK 46</t>
  </si>
  <si>
    <t>CTY TNHH ĐIỆN HOÀNG PHÁT</t>
  </si>
  <si>
    <t>HĐ 41</t>
  </si>
  <si>
    <t>PXK 47</t>
  </si>
  <si>
    <t>CTY TNHH CÔNG NGHỆ DENKI VINA</t>
  </si>
  <si>
    <t>HĐ 48</t>
  </si>
  <si>
    <t>PXK 48</t>
  </si>
  <si>
    <t>CTY CỔ PHẦN CƠ ĐIỆN NHẤT KHANG</t>
  </si>
  <si>
    <t>PXK 49</t>
  </si>
  <si>
    <t>PXK 50</t>
  </si>
  <si>
    <t>PXK 51</t>
  </si>
  <si>
    <t>HĐ 51</t>
  </si>
  <si>
    <t>ĐMN 234</t>
  </si>
  <si>
    <t>Gởi hóa đơn Alexander</t>
  </si>
  <si>
    <t>Phí chuyển tiền tiến thành</t>
  </si>
  <si>
    <t>Chi tiền gửi hàng Smartek</t>
  </si>
  <si>
    <t>chi tiền đi Thái Minh 2 lần</t>
  </si>
  <si>
    <t>CK 18/6/15 HĐ 35</t>
  </si>
  <si>
    <t>PC 45</t>
  </si>
  <si>
    <t>PC 46</t>
  </si>
  <si>
    <t>PC 47</t>
  </si>
  <si>
    <t>PC 48</t>
  </si>
  <si>
    <t>PC 49</t>
  </si>
  <si>
    <t>PC 50</t>
  </si>
  <si>
    <t>PC 51</t>
  </si>
  <si>
    <t>PC 52</t>
  </si>
  <si>
    <t>PC 53</t>
  </si>
  <si>
    <t>PC 54</t>
  </si>
  <si>
    <t>PC 55</t>
  </si>
  <si>
    <t>Chi tiền điện thoại tháng 5/15</t>
  </si>
  <si>
    <t>PC 56</t>
  </si>
  <si>
    <t>PC 57</t>
  </si>
  <si>
    <t>PC 58</t>
  </si>
  <si>
    <t>PC 59</t>
  </si>
  <si>
    <t>TP 6219</t>
  </si>
  <si>
    <t>E39-L93-3</t>
  </si>
  <si>
    <t>gởi hàng Ba con cò (E39-L93-3)</t>
  </si>
  <si>
    <t>xe ôm đi lấy hàng TH148S</t>
  </si>
  <si>
    <t>ĐMN 243</t>
  </si>
  <si>
    <t>TECKON KHT 04/06</t>
  </si>
  <si>
    <t>TP 6251</t>
  </si>
  <si>
    <t>PXK 52</t>
  </si>
  <si>
    <t>PXK 53</t>
  </si>
  <si>
    <t>PXK 54</t>
  </si>
  <si>
    <t>PXK 55</t>
  </si>
  <si>
    <t>PXK 56</t>
  </si>
  <si>
    <t>PXK 57</t>
  </si>
  <si>
    <t>Xe ôm đi lấy hàng Thái minh</t>
  </si>
  <si>
    <t>phí hải quan(310-872262)</t>
  </si>
  <si>
    <t>thuế GTGT 04/06 teckon</t>
  </si>
  <si>
    <t>Phí ngân hàng 04/06 teckon</t>
  </si>
  <si>
    <t>mua TH148S chưa bán được</t>
  </si>
  <si>
    <t>gửi hàng Ba con cò hóa đơn 57</t>
  </si>
  <si>
    <t>mượn khang thịnh</t>
  </si>
  <si>
    <t>PXK 58</t>
  </si>
  <si>
    <t>HĐ 58</t>
  </si>
  <si>
    <t>PXK 59</t>
  </si>
  <si>
    <t>HĐ 59</t>
  </si>
  <si>
    <t>chi kế toán tháng 5/15</t>
  </si>
  <si>
    <t xml:space="preserve">bơm mực in </t>
  </si>
  <si>
    <t>G4Q-212S AC220</t>
  </si>
  <si>
    <t>G4Q-212S DC24</t>
  </si>
  <si>
    <t>8PFA1</t>
  </si>
  <si>
    <t>TP 6190</t>
  </si>
  <si>
    <t>TP 6249</t>
  </si>
  <si>
    <t>E3S-GS1E4 2M</t>
  </si>
  <si>
    <t>PXK 60</t>
  </si>
  <si>
    <t>HĐ 60</t>
  </si>
  <si>
    <t>PXK 61</t>
  </si>
  <si>
    <t>CTY TNHH CÔNG NGHỆ TỰ ĐỘNG KHÔI NGUYÊN</t>
  </si>
  <si>
    <t>PXK 62</t>
  </si>
  <si>
    <t>HĐ 63</t>
  </si>
  <si>
    <t>PXK 63</t>
  </si>
  <si>
    <t>CTY TNHH THỦY LỰC KHÍ NÉN TIẾN PHÁT</t>
  </si>
  <si>
    <t>HĐ 62</t>
  </si>
  <si>
    <t>gửi hàng khôi nguyên</t>
  </si>
  <si>
    <t>HĐ 42-CK 29/6/15</t>
  </si>
  <si>
    <t>HĐ 37- CK 29/6/15</t>
  </si>
  <si>
    <t>giấy in</t>
  </si>
  <si>
    <t>phí giữ TK ngân hàng</t>
  </si>
  <si>
    <t>TH-P20TAS 28A</t>
  </si>
  <si>
    <t>Rờ le nhiệt</t>
  </si>
  <si>
    <t>HĐ 782</t>
  </si>
  <si>
    <t>CTY TNHH THIẾT BỊ ĐIỆN HẢI ĐĂNG</t>
  </si>
  <si>
    <t>TP 6336</t>
  </si>
  <si>
    <t>ZE-NA2-2</t>
  </si>
  <si>
    <t>H3Y-2 AC200-230 5S</t>
  </si>
  <si>
    <t>HĐ 64</t>
  </si>
  <si>
    <t>HĐ 39 - CK 30/6/15</t>
  </si>
  <si>
    <t>TP 6360</t>
  </si>
  <si>
    <t>PXK 2</t>
  </si>
  <si>
    <t>PXK 1</t>
  </si>
  <si>
    <t>PXK 3</t>
  </si>
  <si>
    <t>PXK 4</t>
  </si>
  <si>
    <t>PXK 5</t>
  </si>
  <si>
    <t>PXK 6</t>
  </si>
  <si>
    <t>PXK 7</t>
  </si>
  <si>
    <t>PXK 8</t>
  </si>
  <si>
    <t>PXK 9</t>
  </si>
  <si>
    <t>PXK 10</t>
  </si>
  <si>
    <t>PXK 11</t>
  </si>
  <si>
    <t>PXK 12</t>
  </si>
  <si>
    <t>PXK 13</t>
  </si>
  <si>
    <t>PXK 14</t>
  </si>
  <si>
    <t>PXK 17</t>
  </si>
  <si>
    <t>PXK 16</t>
  </si>
  <si>
    <t>PXK 15</t>
  </si>
  <si>
    <t>PXK 18</t>
  </si>
  <si>
    <t>PXK 64</t>
  </si>
  <si>
    <t>HĐ 01- Đã TT ngày 3/4/2015</t>
  </si>
  <si>
    <t>HĐ 03</t>
  </si>
  <si>
    <t>HĐ 01- Đã TT ngày 8/4/2015</t>
  </si>
  <si>
    <t>HĐ 04- Đã TT ngày 8/4/2015,  trừ CK 120000</t>
  </si>
  <si>
    <t>HĐ 05- CK ngày 27/4/15</t>
  </si>
  <si>
    <t>HĐ 06- TT ngày 11/4/2015, Trừ CK 262000</t>
  </si>
  <si>
    <t>HĐ 08- TT ngày 13/4/2015, ckhoan NH</t>
  </si>
  <si>
    <t>HĐ 09- TT ngày 7/5/15</t>
  </si>
  <si>
    <t>HĐ 10</t>
  </si>
  <si>
    <t>HĐ 11 - TT 12/5/15</t>
  </si>
  <si>
    <t>HĐ 12- CK 18/5/15</t>
  </si>
  <si>
    <t>HĐ 13- CK ngày 20/4/15</t>
  </si>
  <si>
    <t>HĐ 14</t>
  </si>
  <si>
    <t>HĐ 15</t>
  </si>
  <si>
    <t>HĐ 16- CK 25/5/15</t>
  </si>
  <si>
    <t>HĐ 18- CK 18/5/15</t>
  </si>
  <si>
    <t>HĐ 17- CK ngày 21/4/15</t>
  </si>
  <si>
    <t>HĐ 19- CK ngày 23/4/15</t>
  </si>
  <si>
    <t>HĐ 20</t>
  </si>
  <si>
    <t>HĐ 21- 04/06/2015</t>
  </si>
  <si>
    <t>HĐ 22- CK 11/5/15</t>
  </si>
  <si>
    <t>HĐ 23- CK 7/5/15</t>
  </si>
  <si>
    <t>HĐ 24- CK 8/6/15</t>
  </si>
  <si>
    <t>HĐ 25- CK 14/5/15</t>
  </si>
  <si>
    <t>HĐ 31- CK 18/6/15 HĐ 31</t>
  </si>
  <si>
    <t>HĐ 26</t>
  </si>
  <si>
    <t>HĐ 28</t>
  </si>
  <si>
    <t>HĐ 29</t>
  </si>
  <si>
    <t>PXK 30</t>
  </si>
  <si>
    <t>CTY TNHH DAIWA PLASTIC VIỆT NAM</t>
  </si>
  <si>
    <t>HĐ 30- CK 28/5/15</t>
  </si>
  <si>
    <t>HĐ 34</t>
  </si>
  <si>
    <t>HĐ 33- CK 16/6/15</t>
  </si>
  <si>
    <t>HĐ 36</t>
  </si>
  <si>
    <t>HĐ 38</t>
  </si>
  <si>
    <t>PXK 65</t>
  </si>
  <si>
    <t>CTY TNHH KTTĐ TIẾN PHÁT</t>
  </si>
  <si>
    <t>HĐ 65</t>
  </si>
  <si>
    <t>PXK 66</t>
  </si>
  <si>
    <t>HĐ 66</t>
  </si>
  <si>
    <t>PXK 67</t>
  </si>
  <si>
    <t>CTY CỔ PHẦN FOODTECH</t>
  </si>
  <si>
    <t>HĐ 67</t>
  </si>
  <si>
    <t>CK vinamilk</t>
  </si>
  <si>
    <t>PXK 68</t>
  </si>
  <si>
    <t>CTY CỔ PHẦN SỮA VIỆT NAM- NHÀ MÁY NƯỚC GIẢI KHÁT VN</t>
  </si>
  <si>
    <t>TATC 2665</t>
  </si>
  <si>
    <t>CK THEOALEXANDER</t>
  </si>
  <si>
    <t>CTY TNHH OKURA</t>
  </si>
  <si>
    <t>CK ĐA NĂNG+FOODTECH</t>
  </si>
  <si>
    <t>PXK 69</t>
  </si>
  <si>
    <t>PXK 70</t>
  </si>
  <si>
    <t>HĐ 69</t>
  </si>
  <si>
    <t>CK 2/7/15</t>
  </si>
  <si>
    <t>CK2/7/15</t>
  </si>
  <si>
    <t>TECKON- KHT 05/06</t>
  </si>
  <si>
    <t>Thuế GTGT 05/06 teckon</t>
  </si>
  <si>
    <t>Phí ngân hàng 05/06 teckon</t>
  </si>
  <si>
    <t>phí khai hải quan 05/06</t>
  </si>
  <si>
    <t>TT 2/7/15</t>
  </si>
  <si>
    <t>E2B-M18KN16-WP-C1 2M</t>
  </si>
  <si>
    <t>ĐMN 244</t>
  </si>
  <si>
    <t>ĐMN 249</t>
  </si>
  <si>
    <t>TP 6395</t>
  </si>
  <si>
    <t>ĐMN 251</t>
  </si>
  <si>
    <t>HĐ 49 - CK 3/7/15</t>
  </si>
  <si>
    <t>HĐ 50 - CK 3/7/15</t>
  </si>
  <si>
    <t>Phí chuyển tiền cty Đại Dương</t>
  </si>
  <si>
    <t>gửi hóa đơn Đào Minh</t>
  </si>
  <si>
    <t>Kế toán tháng 6/15</t>
  </si>
  <si>
    <t>PXK 71</t>
  </si>
  <si>
    <t>HĐ 70</t>
  </si>
  <si>
    <t>PXK 72</t>
  </si>
  <si>
    <t>CTY TNHH ĐÀO MINH</t>
  </si>
  <si>
    <t>HĐ 72</t>
  </si>
  <si>
    <t>PXK 73</t>
  </si>
  <si>
    <t>HĐ 71</t>
  </si>
  <si>
    <t>PXK 74</t>
  </si>
  <si>
    <t>CTY TNHH QUỐC QUANG</t>
  </si>
  <si>
    <t>PXK 75</t>
  </si>
  <si>
    <t>CTY TNHH SMARTEK</t>
  </si>
  <si>
    <t>TP 6384</t>
  </si>
  <si>
    <t>PC 60</t>
  </si>
  <si>
    <t>PC 61</t>
  </si>
  <si>
    <t>PC 62</t>
  </si>
  <si>
    <t>PC 63</t>
  </si>
  <si>
    <t>PC 64</t>
  </si>
  <si>
    <t>PC 65</t>
  </si>
  <si>
    <t>PC 66</t>
  </si>
  <si>
    <t>PC 67</t>
  </si>
  <si>
    <t>PC 68</t>
  </si>
  <si>
    <t>PC 69</t>
  </si>
  <si>
    <t>HĐ 74</t>
  </si>
  <si>
    <t>Giảm giá cho Quốc Quang</t>
  </si>
  <si>
    <t>TATC 2674</t>
  </si>
  <si>
    <t>gửi hàng smartek hoa don 73</t>
  </si>
  <si>
    <t>TT 8/7/15</t>
  </si>
  <si>
    <t>PC 70</t>
  </si>
  <si>
    <t>PC 71</t>
  </si>
  <si>
    <t>gửi hàng Nam Lộc</t>
  </si>
  <si>
    <t>gửi hàng anh Thọ UDIC</t>
  </si>
  <si>
    <t>tiền điện thoại tháng 6/15</t>
  </si>
  <si>
    <t>TP 6459</t>
  </si>
  <si>
    <t>G3NA-225B DC5-24</t>
  </si>
  <si>
    <t>G3NA-250B-UTU DC5-24</t>
  </si>
  <si>
    <t>CPM2C-CIF11</t>
  </si>
  <si>
    <t>PXK 76</t>
  </si>
  <si>
    <t>CTY CP GIẢI PHÁP CÔNG NGHỆ UDIC</t>
  </si>
  <si>
    <t>HĐ 76</t>
  </si>
  <si>
    <t>PXK 77</t>
  </si>
  <si>
    <t>MƯỢN KHANG THỊNH</t>
  </si>
  <si>
    <t>HĐ 77 , TT 13/7/15</t>
  </si>
  <si>
    <t>LC1D18M7</t>
  </si>
  <si>
    <t>LC1D80M7</t>
  </si>
  <si>
    <t>LRD10</t>
  </si>
  <si>
    <t>MC-150A</t>
  </si>
  <si>
    <t>LS</t>
  </si>
  <si>
    <t>TPE 4680</t>
  </si>
  <si>
    <t>CTY TNHH THIẾT BỊ ĐIỆN THÀNH PHÁT</t>
  </si>
  <si>
    <t>CK 13/7/15</t>
  </si>
  <si>
    <t>AE 6104</t>
  </si>
  <si>
    <t>CTY TNHH KỸ THUẬT ĐIỆN - TỰ ĐỘNG HÓA A&amp;E</t>
  </si>
  <si>
    <t>TM 13/7/15</t>
  </si>
  <si>
    <t>PXK 78</t>
  </si>
  <si>
    <t>CTY CỔ PHẦN FRIT HUẾ</t>
  </si>
  <si>
    <t>GỬI HÀNG FRIT HUẾ</t>
  </si>
  <si>
    <t>HĐ 53- TT 14/7/15</t>
  </si>
  <si>
    <t>HĐ 61- TT 14/7/15</t>
  </si>
  <si>
    <t xml:space="preserve">CK NAM PHƯƠNG VIỆT </t>
  </si>
  <si>
    <t>HĐ 52 - CK 15/7/15</t>
  </si>
  <si>
    <t>HĐ 27 -CK 14/7/15</t>
  </si>
  <si>
    <t>HĐ 47 - CK 14/7/15</t>
  </si>
  <si>
    <t>TRẢ TÂM</t>
  </si>
  <si>
    <t>PC 72</t>
  </si>
  <si>
    <t>PC 73</t>
  </si>
  <si>
    <t>PC 74</t>
  </si>
  <si>
    <t>PC 75</t>
  </si>
  <si>
    <t>PC 76</t>
  </si>
  <si>
    <t>PC 77</t>
  </si>
  <si>
    <t>TRẢ PHONG TRƯỚC</t>
  </si>
  <si>
    <t>PC 78</t>
  </si>
  <si>
    <t>GỬI HÀNG SMartek hoa don 81</t>
  </si>
  <si>
    <t>TRẢ NHIỀU</t>
  </si>
  <si>
    <t>PC 79</t>
  </si>
  <si>
    <t>G3PA-210B-VD DC5-24</t>
  </si>
  <si>
    <t>G3PA-220B-VD DC5-24</t>
  </si>
  <si>
    <t>G3PA-240B-VD DC5-24</t>
  </si>
  <si>
    <t>G3PA-260B-VD DC5-24</t>
  </si>
  <si>
    <t>ĐMN 263</t>
  </si>
  <si>
    <t>ĐMN 265</t>
  </si>
  <si>
    <t>ĐMN 266</t>
  </si>
  <si>
    <t>PXK 79</t>
  </si>
  <si>
    <t>PXK 80</t>
  </si>
  <si>
    <t>PXK 81</t>
  </si>
  <si>
    <t>HĐ 81</t>
  </si>
  <si>
    <t>PXK 82</t>
  </si>
  <si>
    <t>PXK 83</t>
  </si>
  <si>
    <t>DNTN PHAN KIM KHÁNH</t>
  </si>
  <si>
    <t>PXK 84</t>
  </si>
  <si>
    <t>HĐ 85</t>
  </si>
  <si>
    <t>PXK 85</t>
  </si>
  <si>
    <t>TT 20/7/15</t>
  </si>
  <si>
    <t>GỬI HÀNG PHAN KIM KHÁNH</t>
  </si>
  <si>
    <t>CK 20/7/15</t>
  </si>
  <si>
    <t>HĐ 32- CK 21/7/15</t>
  </si>
  <si>
    <t>HĐ 54- CK 21/7/15</t>
  </si>
  <si>
    <t>HĐ 57 -CK 21/7/15</t>
  </si>
  <si>
    <t>FX2N-16EX-ES/UL</t>
  </si>
  <si>
    <t>PLC(Mitsu)</t>
  </si>
  <si>
    <t>VNC 4366</t>
  </si>
  <si>
    <t>CÔNG TY TNHH VINACOM</t>
  </si>
  <si>
    <t>PXK 87</t>
  </si>
  <si>
    <t>HĐ 86</t>
  </si>
  <si>
    <t>PXK 88</t>
  </si>
  <si>
    <t>CK OKURA</t>
  </si>
  <si>
    <t>PXK 89</t>
  </si>
  <si>
    <t>E2B-M12KN05-M1-B1</t>
  </si>
  <si>
    <t>E2B-M12KN05-M1-C1</t>
  </si>
  <si>
    <t>TP 6560</t>
  </si>
  <si>
    <t>TP 6506</t>
  </si>
  <si>
    <t>TP 6568</t>
  </si>
  <si>
    <t>TP 6571</t>
  </si>
  <si>
    <t>TP 6572</t>
  </si>
  <si>
    <t>E3F2-R4B4-P1</t>
  </si>
  <si>
    <t>PXK 90</t>
  </si>
  <si>
    <t>PXK 91</t>
  </si>
  <si>
    <t>PXK 92</t>
  </si>
  <si>
    <t>PXK 93</t>
  </si>
  <si>
    <t>HĐ 89</t>
  </si>
  <si>
    <t>PXK 94</t>
  </si>
  <si>
    <t>HĐ 91</t>
  </si>
  <si>
    <t>PXK 95</t>
  </si>
  <si>
    <t>PXK 86</t>
  </si>
  <si>
    <t>CTY TNHH PERSTIMA VIỆT NAM</t>
  </si>
  <si>
    <t>gửi hàng smartek 2 LẦN</t>
  </si>
  <si>
    <t>CP1E-E30DR-A</t>
  </si>
  <si>
    <t>CP1E-E40DR-A</t>
  </si>
  <si>
    <t>TP 6589</t>
  </si>
  <si>
    <t>PXK 96</t>
  </si>
  <si>
    <t>CTY CỔ PHẦN QUỐC TẾ PANCERA</t>
  </si>
  <si>
    <t>PXK 97</t>
  </si>
  <si>
    <t>CTY TNHH MTV TÂM ĐỨC TÀI</t>
  </si>
  <si>
    <t>HĐ 94</t>
  </si>
  <si>
    <t>Cáp mitsu</t>
  </si>
  <si>
    <t>PXK 98</t>
  </si>
  <si>
    <t>HĐ 95</t>
  </si>
  <si>
    <t>PXK 99</t>
  </si>
  <si>
    <t>PXK  100</t>
  </si>
  <si>
    <t>CTY TNHH MTV TRƯỜNG NGUYÊN</t>
  </si>
  <si>
    <t>HĐ 97</t>
  </si>
  <si>
    <t>HĐ 88 - CK 30/7/15</t>
  </si>
  <si>
    <t>TP 6598</t>
  </si>
  <si>
    <t>B3F</t>
  </si>
  <si>
    <t>Nút nhấn Boar</t>
  </si>
  <si>
    <t>MA 7921</t>
  </si>
  <si>
    <t>CTY TNHH MTV TBĐ MINH ANH</t>
  </si>
  <si>
    <t>AE 6818</t>
  </si>
  <si>
    <t>EZC100F3100</t>
  </si>
  <si>
    <t>LRD07</t>
  </si>
  <si>
    <t>EZC250F3200</t>
  </si>
  <si>
    <t>PXK 101</t>
  </si>
  <si>
    <t>PXK 102</t>
  </si>
  <si>
    <t>HĐ 99</t>
  </si>
  <si>
    <t>PXK 103</t>
  </si>
  <si>
    <t>GỬI HÀNG SMARTEK</t>
  </si>
  <si>
    <t>HĐ 46 - CK 31/7/15</t>
  </si>
  <si>
    <t>NỘP THUẾ TNDN TẠM TÍNH</t>
  </si>
  <si>
    <t>E32-TC200 2M</t>
  </si>
  <si>
    <t>E32-DC200 2M</t>
  </si>
  <si>
    <t>ĐMN 274</t>
  </si>
  <si>
    <t>TECKON 06/07</t>
  </si>
  <si>
    <t>CK 3/8/15</t>
  </si>
  <si>
    <t>thuế GTGT 06/07 teckon</t>
  </si>
  <si>
    <t>Phí hải quan</t>
  </si>
  <si>
    <t>phí ngân hàng</t>
  </si>
  <si>
    <t>phí chở hàng về cty</t>
  </si>
  <si>
    <t>MƯỢN KHANG THỊNH NHẬP HÀNG LẦN 6</t>
  </si>
  <si>
    <t xml:space="preserve"> Cầu dao Schneider</t>
  </si>
  <si>
    <t>A9K27110</t>
  </si>
  <si>
    <t>A9K27116</t>
  </si>
  <si>
    <t>A9K27120</t>
  </si>
  <si>
    <t>A9K27125</t>
  </si>
  <si>
    <t>A9K27132</t>
  </si>
  <si>
    <t>AE 6944</t>
  </si>
  <si>
    <t>PXK 104</t>
  </si>
  <si>
    <t>HĐ 101</t>
  </si>
  <si>
    <t>PXK 105</t>
  </si>
  <si>
    <t>PXK 106</t>
  </si>
  <si>
    <t>PXK 107</t>
  </si>
  <si>
    <t>CTY TNHH TA 2</t>
  </si>
  <si>
    <t>PXK 108</t>
  </si>
  <si>
    <t>CTY PHAN GIA NAM</t>
  </si>
  <si>
    <t>GỬI HÀNG ANH TIỆP HÀ NỘI</t>
  </si>
  <si>
    <t>phí chuyển tiền Đại Dương</t>
  </si>
  <si>
    <t>ĐMN 286</t>
  </si>
  <si>
    <t>HĐ 90- CK 6/8/15</t>
  </si>
  <si>
    <t>phí giữ TK ngan hang T7</t>
  </si>
  <si>
    <t>LƯƠNG KTOAN T7</t>
  </si>
  <si>
    <t>giao hàng Nam Phương Việt</t>
  </si>
  <si>
    <t>PXK 109</t>
  </si>
  <si>
    <t>CTY TNHH ĐIỆN PHAN KHANG</t>
  </si>
  <si>
    <t>HĐ 105</t>
  </si>
  <si>
    <t>PXK 110</t>
  </si>
  <si>
    <t>HĐ 107</t>
  </si>
  <si>
    <t>PXK 111</t>
  </si>
  <si>
    <t>KHANG THỊNH</t>
  </si>
  <si>
    <t>PXK 112</t>
  </si>
  <si>
    <t>HĐ 56- CK 10/8/15</t>
  </si>
  <si>
    <t>HĐ 73- CK 10/8/15</t>
  </si>
  <si>
    <t>HĐ 110</t>
  </si>
  <si>
    <t>JNK</t>
  </si>
  <si>
    <t>HĐ 80-CK 13/8/15</t>
  </si>
  <si>
    <t>CK 13/8/15</t>
  </si>
  <si>
    <t>CK 13/08/2015</t>
  </si>
  <si>
    <t>TP 6771</t>
  </si>
  <si>
    <t>ĐMN 289</t>
  </si>
  <si>
    <t>CAH3-N2 AC220 30S</t>
  </si>
  <si>
    <t>PXK 113</t>
  </si>
  <si>
    <t>PXK 114</t>
  </si>
  <si>
    <t>PXK 115</t>
  </si>
  <si>
    <t>CTY TNHH NHẬT QUANG</t>
  </si>
  <si>
    <t>HĐ 111</t>
  </si>
  <si>
    <t>PXK 116</t>
  </si>
  <si>
    <t>CTY CP CÔNG NGHỆ CAO LÊ GIA</t>
  </si>
  <si>
    <t>PXK 117</t>
  </si>
  <si>
    <t>HĐ 113</t>
  </si>
  <si>
    <t>thuế GTGT 07/08 teckon</t>
  </si>
  <si>
    <t>Phí khai hải quan+ phí CK khác NH</t>
  </si>
  <si>
    <t>TECKON 07/08</t>
  </si>
  <si>
    <t>CP1E-E20DR-A</t>
  </si>
  <si>
    <t>CP1E-N30DR-D</t>
  </si>
  <si>
    <t>E5CN-Q2MT-500 AC100-240</t>
  </si>
  <si>
    <t>xe om giao hang nhật quang</t>
  </si>
  <si>
    <t>phí kế toán tháng 7/15</t>
  </si>
  <si>
    <t>tiền điện thoại tháng 7/15</t>
  </si>
  <si>
    <t>mượn KHANG THỊNH</t>
  </si>
  <si>
    <t>HĐ 78 - CK 14/8/15</t>
  </si>
  <si>
    <t>TP 6601</t>
  </si>
  <si>
    <t>TP 6776</t>
  </si>
  <si>
    <t>PXK 118</t>
  </si>
  <si>
    <t>HĐ 114</t>
  </si>
  <si>
    <t>PC 80</t>
  </si>
  <si>
    <t>CK ĐẠI PHÚ CÁT</t>
  </si>
  <si>
    <t>PC 89</t>
  </si>
  <si>
    <t>PC 88</t>
  </si>
  <si>
    <t>PC 87</t>
  </si>
  <si>
    <t>PC86</t>
  </si>
  <si>
    <t>PC 85</t>
  </si>
  <si>
    <t>PC 84</t>
  </si>
  <si>
    <t>PC 83</t>
  </si>
  <si>
    <t>PC 82</t>
  </si>
  <si>
    <t>PC 81</t>
  </si>
  <si>
    <t>HĐ 102 - CK 17/8/15</t>
  </si>
  <si>
    <t>GỬI HÀNG PHAN KIM KHÁNH + HĐ LÊ GIA</t>
  </si>
  <si>
    <t>PXK 119</t>
  </si>
  <si>
    <t>HĐ 115</t>
  </si>
  <si>
    <t>PXK 120</t>
  </si>
  <si>
    <t>HĐ 116</t>
  </si>
  <si>
    <t>PXK 121</t>
  </si>
  <si>
    <t>HĐ 117</t>
  </si>
  <si>
    <t>HĐ 112 - CK 18/8/15</t>
  </si>
  <si>
    <t>HĐ 55- CK 18/8/15</t>
  </si>
  <si>
    <t>HĐ 109- TT 18/8/15</t>
  </si>
  <si>
    <t xml:space="preserve">TRẢ KHANG THỊNH </t>
  </si>
  <si>
    <t xml:space="preserve"> CK PERSTIMA</t>
  </si>
  <si>
    <t>CK DAIWA PLASTIC</t>
  </si>
  <si>
    <t>ĐMN 295</t>
  </si>
  <si>
    <t>ĐMN 296</t>
  </si>
  <si>
    <t>PXK 122</t>
  </si>
  <si>
    <t>PXK 123</t>
  </si>
  <si>
    <t>HĐ 119</t>
  </si>
  <si>
    <t>PXK 124</t>
  </si>
  <si>
    <t>CTY TNHH WOOSUN ELECTRIC &amp; XÂY DỰNG VI NA</t>
  </si>
  <si>
    <t>HĐ 120</t>
  </si>
  <si>
    <t>TP 6838</t>
  </si>
  <si>
    <t>TP 6852</t>
  </si>
  <si>
    <t>GIAO HÀNG TIẾN PHÁT (ĐEM QUA 33 VVT)</t>
  </si>
  <si>
    <t>TIỀN HÓA ĐƠN ĐẠI PHÁT 10%VAT</t>
  </si>
  <si>
    <t>CK DĐẠI PHÚ CÁT  HĐ 80</t>
  </si>
  <si>
    <t>MC-40A</t>
  </si>
  <si>
    <t>LS (KOREA)</t>
  </si>
  <si>
    <t>TPE 177</t>
  </si>
  <si>
    <t>AE 7701</t>
  </si>
  <si>
    <t>HĐ 98- TT 22/8/15</t>
  </si>
  <si>
    <t>PXK 125</t>
  </si>
  <si>
    <t>CTY TNHH TMDV XD CƠ ĐIỆN HOÀNG NGUYÊN</t>
  </si>
  <si>
    <t>HĐ 121</t>
  </si>
  <si>
    <t>PXK 126</t>
  </si>
  <si>
    <t>HĐ 122</t>
  </si>
  <si>
    <t>PXK 127</t>
  </si>
  <si>
    <t xml:space="preserve">gửi hàng Smartek </t>
  </si>
  <si>
    <t>HĐ 103 - CK 24/8/15</t>
  </si>
  <si>
    <t>HĐ 68 - CK 20/8/15</t>
  </si>
  <si>
    <t>HĐ 92 - CK 20/8/15</t>
  </si>
  <si>
    <t>HĐ 104- CK 20/8/15</t>
  </si>
  <si>
    <t>PXK 128</t>
  </si>
  <si>
    <t>HĐ 124</t>
  </si>
  <si>
    <t>GUI HANG ANH KIET HN</t>
  </si>
  <si>
    <t>CK 19/8/15</t>
  </si>
  <si>
    <t>guửi thức Kế toán</t>
  </si>
  <si>
    <t>TIỀN XE MUA HÀNG ASC</t>
  </si>
  <si>
    <t>ASC 2202</t>
  </si>
  <si>
    <t>E39-R1S</t>
  </si>
  <si>
    <t>Gương phản xạ</t>
  </si>
  <si>
    <t>TP 6940</t>
  </si>
  <si>
    <t>E39-L44</t>
  </si>
  <si>
    <t>Đế cảm biến</t>
  </si>
  <si>
    <t>ĐMN 297</t>
  </si>
  <si>
    <t>ĐMN 298</t>
  </si>
  <si>
    <t>ĐMN 299</t>
  </si>
  <si>
    <t>TP 6953</t>
  </si>
  <si>
    <t>PXK 129</t>
  </si>
  <si>
    <t>D4MC-5000</t>
  </si>
  <si>
    <t>HĐ 125</t>
  </si>
  <si>
    <t>PXK 130</t>
  </si>
  <si>
    <t>HĐ 126</t>
  </si>
  <si>
    <t>PXK 131</t>
  </si>
  <si>
    <t>PXK 132</t>
  </si>
  <si>
    <t>PXK 133</t>
  </si>
  <si>
    <t>CTY TNHH TM DV KT ÁNH SAO</t>
  </si>
  <si>
    <t>PXK 134</t>
  </si>
  <si>
    <t>HĐ 130</t>
  </si>
  <si>
    <t>E3S-2E4</t>
  </si>
  <si>
    <t>TP 6975</t>
  </si>
  <si>
    <t>EE-SX670</t>
  </si>
  <si>
    <t>EE-SX670A</t>
  </si>
  <si>
    <t>EE-SX670R</t>
  </si>
  <si>
    <t>EE-SX671</t>
  </si>
  <si>
    <t>EE-SX671A</t>
  </si>
  <si>
    <t>EE-SX671R</t>
  </si>
  <si>
    <t>EE-SX672</t>
  </si>
  <si>
    <t>EE-SX672A</t>
  </si>
  <si>
    <t>EE-SX672R</t>
  </si>
  <si>
    <t>EE-SX673</t>
  </si>
  <si>
    <t>EE-SX673A</t>
  </si>
  <si>
    <t>EE-SX673R</t>
  </si>
  <si>
    <t>EE-1006 2M</t>
  </si>
  <si>
    <t>K8DS-PM2</t>
  </si>
  <si>
    <t>CH CTY TA2 + THEODORA</t>
  </si>
  <si>
    <t>GUI HANG SMARTEK</t>
  </si>
  <si>
    <t>ĐMN 301</t>
  </si>
  <si>
    <t>PXK 135</t>
  </si>
  <si>
    <t>CTY CỔ PHẦN KỸ THUẬT ĐÔNG LÂM</t>
  </si>
  <si>
    <t>PXK 136</t>
  </si>
  <si>
    <t>HĐ 132</t>
  </si>
  <si>
    <t>PXK 137</t>
  </si>
  <si>
    <t>HĐ 133</t>
  </si>
  <si>
    <t>gửi hóa đơn hợp phát</t>
  </si>
  <si>
    <t>chi phí cà phê</t>
  </si>
  <si>
    <t>PXK 138</t>
  </si>
  <si>
    <t>CTY CỔ PHẦN QUỐC TẾ HỢP PHÁT</t>
  </si>
  <si>
    <t>HĐ 83- CK 31/8/15</t>
  </si>
  <si>
    <t>HĐ 100 - CK 1/9/15</t>
  </si>
  <si>
    <t>TECKON 08/8</t>
  </si>
  <si>
    <t>thuế GTGT 08/08 teckon</t>
  </si>
  <si>
    <t>CK 1/9/15</t>
  </si>
  <si>
    <t>HĐ 131 - CK 1/9/15</t>
  </si>
  <si>
    <t>PXK 139</t>
  </si>
  <si>
    <t>HĐ 135</t>
  </si>
  <si>
    <t>BCS1R-00M00-21 100-240V</t>
  </si>
  <si>
    <t>Cầu dao</t>
  </si>
  <si>
    <t>SC-5-1 AC220V</t>
  </si>
  <si>
    <t>Contactor - Fuji</t>
  </si>
  <si>
    <t>AX18-30-10</t>
  </si>
  <si>
    <t>Khởi động từ ABB</t>
  </si>
  <si>
    <t>AX12-30-10</t>
  </si>
  <si>
    <t>AX9-30-10</t>
  </si>
  <si>
    <t>TA25DU-11M</t>
  </si>
  <si>
    <t>Rờ le nhiệt ABB</t>
  </si>
  <si>
    <t>TA25DU-M1.0A</t>
  </si>
  <si>
    <t>TA25DU-M5.0A</t>
  </si>
  <si>
    <t>TA25DU-M14A</t>
  </si>
  <si>
    <t>TA25DU-M1.8A</t>
  </si>
  <si>
    <t>HĐ 1399</t>
  </si>
  <si>
    <t>CK NH</t>
  </si>
  <si>
    <t>OMN 1011</t>
  </si>
  <si>
    <t>CTY CỔ PHẦN TĐCN OMINA</t>
  </si>
  <si>
    <t>TATC 2845</t>
  </si>
  <si>
    <t>H3Y-4 DC12 10S</t>
  </si>
  <si>
    <t>Bộ định thời gian</t>
  </si>
  <si>
    <t>AT 689</t>
  </si>
  <si>
    <t>CTY CỔ PHẦN TMKT AN THÁI</t>
  </si>
  <si>
    <t>AE8282</t>
  </si>
  <si>
    <t>trả tiền gửi hàng Viettel thang17/15</t>
  </si>
  <si>
    <t>ĐMN 305</t>
  </si>
  <si>
    <t>ĐMN 307</t>
  </si>
  <si>
    <t>120x120mm AC220</t>
  </si>
  <si>
    <t>Quạt</t>
  </si>
  <si>
    <t>CS1-J AC/DC5-240</t>
  </si>
  <si>
    <t>ĐMN 315</t>
  </si>
  <si>
    <t>CQM1H-MAB42</t>
  </si>
  <si>
    <t>Bộ lập trình</t>
  </si>
  <si>
    <t>VNC 4746</t>
  </si>
  <si>
    <t>CTY TNHH VINACOM</t>
  </si>
  <si>
    <t>S-N21 AC120V</t>
  </si>
  <si>
    <t>Công tắc từ</t>
  </si>
  <si>
    <t xml:space="preserve">CK </t>
  </si>
  <si>
    <t>PXK 140</t>
  </si>
  <si>
    <t>CTY TNHH MUTO</t>
  </si>
  <si>
    <t>PXK 141</t>
  </si>
  <si>
    <t>BM400-HN-3P 400A</t>
  </si>
  <si>
    <t>PXK 142</t>
  </si>
  <si>
    <t>HĐ 138</t>
  </si>
  <si>
    <t>PXK 143</t>
  </si>
  <si>
    <t>HĐ 142</t>
  </si>
  <si>
    <t>PXK 144</t>
  </si>
  <si>
    <t>HĐ 139+140</t>
  </si>
  <si>
    <t>PXK 145</t>
  </si>
  <si>
    <t>PXK 146</t>
  </si>
  <si>
    <t>HĐ 143</t>
  </si>
  <si>
    <t>PXK 147</t>
  </si>
  <si>
    <t>HĐ 145</t>
  </si>
  <si>
    <t>PXK 148</t>
  </si>
  <si>
    <t>CTY TNHH KỸ THUẬT NK</t>
  </si>
  <si>
    <t>HĐ 144</t>
  </si>
  <si>
    <t>GIAO HÀNG THỦ ĐỨC</t>
  </si>
  <si>
    <t>TRẢ TIỀN ĐẠI PHÁT VC BÌNH ACQUY</t>
  </si>
  <si>
    <t>THUÊ NHÀ CHÚ 7</t>
  </si>
  <si>
    <t>LƯƠNG KTOAN T8</t>
  </si>
  <si>
    <t>HĐ 134 - CK 9-9-15</t>
  </si>
  <si>
    <t>HĐ 129 - CK 11-9-15</t>
  </si>
  <si>
    <t>mua đt bàn</t>
  </si>
  <si>
    <t>HĐ 108- TT 12-9-15</t>
  </si>
  <si>
    <t>HĐ 118  TT 12-9-15</t>
  </si>
  <si>
    <t>HĐ 128  TT 12-9-15</t>
  </si>
  <si>
    <t>Phí lắp đt bàn</t>
  </si>
  <si>
    <t>ĐMN 317</t>
  </si>
  <si>
    <t>ĐMN 318</t>
  </si>
  <si>
    <t>TP 7127</t>
  </si>
  <si>
    <t>ĐMN 319</t>
  </si>
  <si>
    <t>PXK 149</t>
  </si>
  <si>
    <t>HĐ 147</t>
  </si>
  <si>
    <t>PXK 150</t>
  </si>
  <si>
    <t>PXK 151</t>
  </si>
  <si>
    <t>HĐ 146</t>
  </si>
  <si>
    <t>PXK 152</t>
  </si>
  <si>
    <t>HĐ 148</t>
  </si>
  <si>
    <t>PC 101</t>
  </si>
  <si>
    <t>HĐ 84 - CK 15-9-15</t>
  </si>
  <si>
    <t>PHÍ NHẬN TIỀN PHAN KIM KHÁNH</t>
  </si>
  <si>
    <t>OMN 1034</t>
  </si>
  <si>
    <t>Bộ nguồn</t>
  </si>
  <si>
    <t>CK 15-9-15</t>
  </si>
  <si>
    <t>S60-PA-5-B01-PP</t>
  </si>
  <si>
    <t>S60-PA-5-T51-PP</t>
  </si>
  <si>
    <t>bộ</t>
  </si>
  <si>
    <t>TĐV 285</t>
  </si>
  <si>
    <t>CTY CỔ PHẦN TỰ ĐỘNG VIỆT</t>
  </si>
  <si>
    <t>TIỀN XE ĐEM HÀNG QUA 33 VVT(E5CC-800)</t>
  </si>
  <si>
    <t>phí kế toán tháng 8/15</t>
  </si>
  <si>
    <t>điện thoại tháng 8/15</t>
  </si>
  <si>
    <t>PXK 153</t>
  </si>
  <si>
    <t>HĐ 149</t>
  </si>
  <si>
    <t>PXK 154</t>
  </si>
  <si>
    <t>HĐ 150</t>
  </si>
  <si>
    <t>PXK 155</t>
  </si>
  <si>
    <t>HĐ 152</t>
  </si>
  <si>
    <t>PXK 156</t>
  </si>
  <si>
    <t>HĐ 153</t>
  </si>
  <si>
    <t>HĐ 93- CK 18-9-15</t>
  </si>
  <si>
    <t>HĐ 127 - CK 21-9-15</t>
  </si>
  <si>
    <t>HĐ 87- TT 18-9</t>
  </si>
  <si>
    <t>HĐ 106-TT 18-9</t>
  </si>
  <si>
    <t>HĐ 96- TT 18-9</t>
  </si>
  <si>
    <t>PHÍ NHẬN TIỀN PANCERA</t>
  </si>
  <si>
    <t>PC 90</t>
  </si>
  <si>
    <t>PC 91</t>
  </si>
  <si>
    <t>PC 92</t>
  </si>
  <si>
    <t>PC 93</t>
  </si>
  <si>
    <t>PC 94</t>
  </si>
  <si>
    <t>PC 95</t>
  </si>
  <si>
    <t>PC 96</t>
  </si>
  <si>
    <t>PC 97</t>
  </si>
  <si>
    <t>PC 98</t>
  </si>
  <si>
    <t>PC 99</t>
  </si>
  <si>
    <t>PC 100</t>
  </si>
  <si>
    <t>NỘP PHẠT HÀNH CHÁNH</t>
  </si>
  <si>
    <t>PC 102</t>
  </si>
  <si>
    <t>PC 103</t>
  </si>
  <si>
    <t>PC 104</t>
  </si>
  <si>
    <t>PC 105</t>
  </si>
  <si>
    <t>PC 106</t>
  </si>
  <si>
    <t>PC 107</t>
  </si>
  <si>
    <t>PC 108</t>
  </si>
  <si>
    <t>TP 7072</t>
  </si>
  <si>
    <t>TP 7219</t>
  </si>
  <si>
    <t xml:space="preserve">phi chuyen nop phat </t>
  </si>
  <si>
    <t>đặt cọc tủ điện</t>
  </si>
  <si>
    <t>MT4W-AA-41</t>
  </si>
  <si>
    <t>BT 4224</t>
  </si>
  <si>
    <t>PXK 157</t>
  </si>
  <si>
    <t>HĐ 154</t>
  </si>
  <si>
    <t>PXK 158</t>
  </si>
  <si>
    <t>HĐ 155</t>
  </si>
  <si>
    <t>PXK 159</t>
  </si>
  <si>
    <t>HĐ 156</t>
  </si>
  <si>
    <t>PXK 160</t>
  </si>
  <si>
    <t>HĐ 158</t>
  </si>
  <si>
    <t>PC 109</t>
  </si>
  <si>
    <t>TECKON 09/09</t>
  </si>
  <si>
    <t>CP1E-N30DR-A</t>
  </si>
  <si>
    <t>thuế GTGT 09/09 teckon</t>
  </si>
  <si>
    <t>xe om lay hàng autonic ben thành</t>
  </si>
  <si>
    <t>TATC 2887</t>
  </si>
  <si>
    <t>TP 7226</t>
  </si>
  <si>
    <t>CK 23-9-15</t>
  </si>
  <si>
    <t>PXK 161</t>
  </si>
  <si>
    <t>PXK 162</t>
  </si>
  <si>
    <t>HĐ 160</t>
  </si>
  <si>
    <t>PXK 163</t>
  </si>
  <si>
    <t>CHI TIỀN HẢI QUAN LẦN 9</t>
  </si>
  <si>
    <t>GỬI HÀNG NAM LỘC</t>
  </si>
  <si>
    <t>TATC 2889</t>
  </si>
  <si>
    <t>CIMR-VT4A0031 FAA</t>
  </si>
  <si>
    <t>Biến Tần Yaskawa</t>
  </si>
  <si>
    <t>TB 11</t>
  </si>
  <si>
    <t>CTY TNHH KTTĐ THÁI BÌNH</t>
  </si>
  <si>
    <t>HĐ 123- CK 24-9-15</t>
  </si>
  <si>
    <t>HĐ 159- CK 23-9-15</t>
  </si>
  <si>
    <t>HĐ 136- CK 25-9-15</t>
  </si>
  <si>
    <t>HĐ 141- CK 25-9-15</t>
  </si>
  <si>
    <t>LRD08</t>
  </si>
  <si>
    <t>Rờ le nhiệt Schneider</t>
  </si>
  <si>
    <t>AE 9215</t>
  </si>
  <si>
    <t>HĐ 151</t>
  </si>
  <si>
    <t>PXK 164</t>
  </si>
  <si>
    <t>HĐ 162</t>
  </si>
  <si>
    <t>PXK 165</t>
  </si>
  <si>
    <t>HĐ 161</t>
  </si>
  <si>
    <t>PXK 166</t>
  </si>
  <si>
    <t>HĐ 163</t>
  </si>
  <si>
    <t>PXK 167</t>
  </si>
  <si>
    <t>HĐ 164</t>
  </si>
  <si>
    <t>PXK 168</t>
  </si>
  <si>
    <t>HĐ 165</t>
  </si>
  <si>
    <t>AE 9321</t>
  </si>
  <si>
    <t>G3NE-220T DC5-24</t>
  </si>
  <si>
    <t>ĐMN 327</t>
  </si>
  <si>
    <t>AE 9634</t>
  </si>
  <si>
    <t>BLRCS200A240B44</t>
  </si>
  <si>
    <t>Tụ Bù</t>
  </si>
  <si>
    <t>TH-P 12S 1.2A</t>
  </si>
  <si>
    <t>HĐ 1723</t>
  </si>
  <si>
    <t>ĐMN 334</t>
  </si>
  <si>
    <t>CTA4100A</t>
  </si>
  <si>
    <t>Bộ đếm</t>
  </si>
  <si>
    <t>CTY ETEC</t>
  </si>
  <si>
    <t>ATR236</t>
  </si>
  <si>
    <t>Đồng hồ nhiệt</t>
  </si>
  <si>
    <t>CTY CÔNG NGHIỆP VIỆT NHẬT</t>
  </si>
  <si>
    <t>CTY TIBI</t>
  </si>
  <si>
    <t>PM12-02N</t>
  </si>
  <si>
    <t>PS-10N</t>
  </si>
  <si>
    <t>CQM1-OC221</t>
  </si>
  <si>
    <t>TP 7430</t>
  </si>
  <si>
    <t>ĐMN 339</t>
  </si>
  <si>
    <t>TP 7462</t>
  </si>
  <si>
    <t>PTF14A-E</t>
  </si>
  <si>
    <t>Đế Relay</t>
  </si>
  <si>
    <t>TP 7469</t>
  </si>
  <si>
    <t>61F-11</t>
  </si>
  <si>
    <t>D4MC-5020</t>
  </si>
  <si>
    <t>TATC 2949</t>
  </si>
  <si>
    <t>ĐMN 340</t>
  </si>
  <si>
    <t>PXK 169</t>
  </si>
  <si>
    <t>CTY TNHH II-VI VIỆT NAM</t>
  </si>
  <si>
    <t>PXK 170</t>
  </si>
  <si>
    <t>CTY TNHH NHỰA VÀ HÓA CHẤT PHÚ MỸ</t>
  </si>
  <si>
    <t>HĐ 169</t>
  </si>
  <si>
    <t>HĐ 170</t>
  </si>
  <si>
    <t>HĐ 166</t>
  </si>
  <si>
    <t>PXK 171</t>
  </si>
  <si>
    <t>PXK 172</t>
  </si>
  <si>
    <t>HĐ 171</t>
  </si>
  <si>
    <t>PXK 173</t>
  </si>
  <si>
    <t>HĐ 172</t>
  </si>
  <si>
    <t>PXK 174</t>
  </si>
  <si>
    <t>PXK 175</t>
  </si>
  <si>
    <t>CTY TNHH VẬT LIỆU XÂY DỰNG Ý MỸ</t>
  </si>
  <si>
    <t>HĐ 173</t>
  </si>
  <si>
    <t>PXK 176</t>
  </si>
  <si>
    <t>HĐ 174</t>
  </si>
  <si>
    <t>PXK 177</t>
  </si>
  <si>
    <t>HĐ 187</t>
  </si>
  <si>
    <t>PXK 178</t>
  </si>
  <si>
    <t>CTY CÁCH NHIỆT TST</t>
  </si>
  <si>
    <t>HĐ 175</t>
  </si>
  <si>
    <t>PXK 179</t>
  </si>
  <si>
    <t>HĐ 189</t>
  </si>
  <si>
    <t>Tủ điện</t>
  </si>
  <si>
    <t>CTY TRÍ VIỆT</t>
  </si>
  <si>
    <t>TỦ ĐIỆN 1700X700X400</t>
  </si>
  <si>
    <t>Tủ điện 1700x700x400</t>
  </si>
  <si>
    <t>PXK 180</t>
  </si>
  <si>
    <t>HĐ 177</t>
  </si>
  <si>
    <t>PXK 181</t>
  </si>
  <si>
    <t>PXK 182</t>
  </si>
  <si>
    <t>CTY BAO BÌ LON</t>
  </si>
  <si>
    <t>HĐ 179</t>
  </si>
  <si>
    <t>PXK 183</t>
  </si>
  <si>
    <t>HĐ 180</t>
  </si>
  <si>
    <t>PXK 184</t>
  </si>
  <si>
    <t>HĐ 188</t>
  </si>
  <si>
    <t>PXK 185</t>
  </si>
  <si>
    <t>HĐ 181</t>
  </si>
  <si>
    <t>PXK 186</t>
  </si>
  <si>
    <t>HĐ 182</t>
  </si>
  <si>
    <t>PXK 187</t>
  </si>
  <si>
    <t>CTY ATP</t>
  </si>
  <si>
    <t>HĐ 185</t>
  </si>
  <si>
    <t>PXK 188</t>
  </si>
  <si>
    <t>HĐ 186</t>
  </si>
  <si>
    <t>PXK 190</t>
  </si>
  <si>
    <t>E52MY-PT30C D=6.3MM</t>
  </si>
  <si>
    <t>BT 4298</t>
  </si>
  <si>
    <t>PR12-4DP</t>
  </si>
  <si>
    <t>TPE 733</t>
  </si>
  <si>
    <t>MT-95 74A</t>
  </si>
  <si>
    <t>PXK 191</t>
  </si>
  <si>
    <t>PXK 192</t>
  </si>
  <si>
    <t>HĐ 190</t>
  </si>
  <si>
    <t>HĐ 192</t>
  </si>
  <si>
    <t>TECKON 10/10</t>
  </si>
  <si>
    <t>PXK 193</t>
  </si>
  <si>
    <t>HĐ 193</t>
  </si>
  <si>
    <t>KS 224</t>
  </si>
  <si>
    <t>CTY KHAI SÁNG</t>
  </si>
  <si>
    <t>PXK 194</t>
  </si>
  <si>
    <t>CTY GREYSTON DATA SYSTEM</t>
  </si>
  <si>
    <t>HĐ 194</t>
  </si>
  <si>
    <t>PXK 195</t>
  </si>
  <si>
    <t>PXK 196</t>
  </si>
  <si>
    <t>HĐ 195</t>
  </si>
  <si>
    <t>HĐ 196</t>
  </si>
  <si>
    <t>PXK 197</t>
  </si>
  <si>
    <t>CTY THÁI BÌNH</t>
  </si>
  <si>
    <t>PXK 198</t>
  </si>
  <si>
    <t>HĐ 197</t>
  </si>
  <si>
    <t>PXK 199</t>
  </si>
  <si>
    <t>HĐ 198</t>
  </si>
  <si>
    <t>PXK 200</t>
  </si>
  <si>
    <t>SUL 181D</t>
  </si>
  <si>
    <t>HT 500</t>
  </si>
  <si>
    <t>CTY TNHH TM KT HỒNG THỦY</t>
  </si>
  <si>
    <t>PXK  201</t>
  </si>
  <si>
    <t>HĐ 199</t>
  </si>
  <si>
    <t>TP 7566</t>
  </si>
  <si>
    <t>TP 7601</t>
  </si>
  <si>
    <t>TP 7607</t>
  </si>
  <si>
    <t>PXK 202</t>
  </si>
  <si>
    <t>PXK 203</t>
  </si>
  <si>
    <t>HĐ 201</t>
  </si>
  <si>
    <t>PXK 204</t>
  </si>
  <si>
    <t>CTY ĐẦU TƯ CÔNG NGHIỆP VIỆT THÁI</t>
  </si>
  <si>
    <t>HĐ 202</t>
  </si>
  <si>
    <t>PXK 205</t>
  </si>
  <si>
    <t>CTY KỸ THUẬT TỰ ĐỘNG PHÚC AN</t>
  </si>
  <si>
    <t>HĐ 203</t>
  </si>
  <si>
    <t>PXK 206</t>
  </si>
  <si>
    <t>HĐ 206</t>
  </si>
  <si>
    <t>PXK 207</t>
  </si>
  <si>
    <t>HĐ 207</t>
  </si>
  <si>
    <t>TECKON 11/10</t>
  </si>
  <si>
    <t>PXK 208</t>
  </si>
  <si>
    <t>PXK 209</t>
  </si>
  <si>
    <t>HĐ 209</t>
  </si>
  <si>
    <t>PXK 210</t>
  </si>
  <si>
    <t>CTY TNHH KT TM TIẾN THÀNH</t>
  </si>
  <si>
    <t>PXK 211</t>
  </si>
  <si>
    <t>PXK 212</t>
  </si>
  <si>
    <t>TP 7648</t>
  </si>
  <si>
    <t>AE 10734</t>
  </si>
  <si>
    <t>A9K24310</t>
  </si>
  <si>
    <t>LC1D25M7</t>
  </si>
  <si>
    <t>TP 7676</t>
  </si>
  <si>
    <t>PXK 213</t>
  </si>
  <si>
    <t>HĐ 208</t>
  </si>
  <si>
    <t>PXK 214</t>
  </si>
  <si>
    <t>CTY MINH LONG 1</t>
  </si>
  <si>
    <t>PXK 215</t>
  </si>
  <si>
    <t>CTY MINH TRIẾT</t>
  </si>
  <si>
    <t>PXK 216</t>
  </si>
  <si>
    <t>PXK 217</t>
  </si>
  <si>
    <t>HĐ 213</t>
  </si>
  <si>
    <t>HĐ 211</t>
  </si>
  <si>
    <t>HĐ 210</t>
  </si>
  <si>
    <t>PXK 218</t>
  </si>
  <si>
    <t>PXK 219</t>
  </si>
  <si>
    <t>HĐ215</t>
  </si>
  <si>
    <t>PXK 220</t>
  </si>
  <si>
    <t>HĐ 216</t>
  </si>
  <si>
    <t>PXK 221</t>
  </si>
  <si>
    <t>Ko Lay HĐ</t>
  </si>
  <si>
    <t>thuế GTGT 10/10 teckon</t>
  </si>
  <si>
    <t>thuế GTGT 11/10 teckon</t>
  </si>
  <si>
    <t>gởi hàng phan gia nam</t>
  </si>
  <si>
    <t>phií kế toán tháng 9</t>
  </si>
  <si>
    <t>gởi hàng phan gia nam lần 2</t>
  </si>
  <si>
    <t>lương kế toán</t>
  </si>
  <si>
    <t>phí gửi hàng vietel</t>
  </si>
  <si>
    <t>điện thoại tháng 9/15</t>
  </si>
  <si>
    <t>CK DPS</t>
  </si>
  <si>
    <t>xe ôm giao hàng cty GREYSTONE</t>
  </si>
  <si>
    <t>giao hàng E3ZD81 TẠI ĐỒNG NAI</t>
  </si>
  <si>
    <t>HĐ 212</t>
  </si>
  <si>
    <t>ĐMN 349</t>
  </si>
  <si>
    <t>ĐMN 360</t>
  </si>
  <si>
    <t>TB 33</t>
  </si>
  <si>
    <t>CK 2-11-15</t>
  </si>
  <si>
    <t>CK BAO BI LON</t>
  </si>
  <si>
    <t>AE 11009</t>
  </si>
  <si>
    <t>PXK 222</t>
  </si>
  <si>
    <t>HĐ 220</t>
  </si>
  <si>
    <t>PXK 223</t>
  </si>
  <si>
    <t>HĐ 221</t>
  </si>
  <si>
    <t>HĐ 217</t>
  </si>
  <si>
    <t>PXK 224</t>
  </si>
  <si>
    <t>HĐ 222</t>
  </si>
  <si>
    <t>TECKON 13/11</t>
  </si>
  <si>
    <t>PXK 225</t>
  </si>
  <si>
    <t>CTY THƯƠNG MẠI DỊCH VỤ BẢO NAM</t>
  </si>
  <si>
    <t>HĐ 225</t>
  </si>
  <si>
    <t>PXK 226</t>
  </si>
  <si>
    <t>HĐ 223</t>
  </si>
  <si>
    <t>PXK 227</t>
  </si>
  <si>
    <t>HĐ 226</t>
  </si>
  <si>
    <t>thuế GTGT 13/11 teckon</t>
  </si>
  <si>
    <t>CK FOODTECH HĐ 158</t>
  </si>
  <si>
    <t>CS1W-IA211</t>
  </si>
  <si>
    <t>PXK 228</t>
  </si>
  <si>
    <t>HĐ 227</t>
  </si>
  <si>
    <t>ET 537</t>
  </si>
  <si>
    <t>VN 141</t>
  </si>
  <si>
    <t>TIBI 1965</t>
  </si>
  <si>
    <t>TV 2284</t>
  </si>
  <si>
    <t>TP 7326</t>
  </si>
  <si>
    <t>TP 7500</t>
  </si>
  <si>
    <t>CTY TNHH TM ĐIỆN SÀI GÒN</t>
  </si>
  <si>
    <t>PXK 229</t>
  </si>
  <si>
    <t>HĐ 228</t>
  </si>
  <si>
    <t>Van Phong Pham</t>
  </si>
  <si>
    <t>Xe Om Nam Dung 2 lan</t>
  </si>
  <si>
    <t>Giao hang Bach Ma</t>
  </si>
  <si>
    <t>TP 7777</t>
  </si>
  <si>
    <t>TP 7804</t>
  </si>
  <si>
    <t>PXK 230</t>
  </si>
  <si>
    <t>PXK 231</t>
  </si>
  <si>
    <t>CTY NĂNG LƯỢNG VIỆT</t>
  </si>
  <si>
    <t>XALD01</t>
  </si>
  <si>
    <t>XB5AS542N</t>
  </si>
  <si>
    <t>AE 11359</t>
  </si>
  <si>
    <t>TP 7844</t>
  </si>
  <si>
    <t>PXK 232</t>
  </si>
  <si>
    <t>CTY NĂM DŨNG</t>
  </si>
  <si>
    <t>HĐ 230</t>
  </si>
  <si>
    <t>HĐ 231</t>
  </si>
  <si>
    <t>PXK 233</t>
  </si>
  <si>
    <t>E5EZ-Q3HML AC100-240</t>
  </si>
  <si>
    <t>HĐ 232</t>
  </si>
  <si>
    <t>PXK 234</t>
  </si>
  <si>
    <t>Phí kế toán tháng 10</t>
  </si>
  <si>
    <t>xe ôm giao hàng hoàng Phong+ năm Dũng</t>
  </si>
  <si>
    <t>CK HÓA CHẤT PHÚ MỸ HĐ 169</t>
  </si>
  <si>
    <t>CK</t>
  </si>
  <si>
    <t>dien thoai T10</t>
  </si>
  <si>
    <t>ĐMN 369</t>
  </si>
  <si>
    <t>ĐMN 380</t>
  </si>
  <si>
    <t>PXK 235</t>
  </si>
  <si>
    <t>HĐ 234</t>
  </si>
  <si>
    <t>PXK 236</t>
  </si>
  <si>
    <t>CTY NGUYÊN HÙNG VINH</t>
  </si>
  <si>
    <t>HĐ 235</t>
  </si>
  <si>
    <t>PXK 237</t>
  </si>
  <si>
    <t>HĐ 236</t>
  </si>
  <si>
    <t>lương kế toán T10</t>
  </si>
  <si>
    <t>PHÍ VAN CHUYỄN VIETTEL</t>
  </si>
  <si>
    <t>TAHO878</t>
  </si>
  <si>
    <t>CTY TNHH TM&amp;DV KT TÂN HOA</t>
  </si>
  <si>
    <t>KP35</t>
  </si>
  <si>
    <t>DANFOSS</t>
  </si>
  <si>
    <t>XE ÔM MUA HANG KP35</t>
  </si>
  <si>
    <t>TECKON 12/11</t>
  </si>
  <si>
    <t>thuế GTGT 12/11 teckon</t>
  </si>
  <si>
    <t>VNC 379</t>
  </si>
  <si>
    <t>FX3G-60MR/ES-A</t>
  </si>
  <si>
    <t>Mitsubishi</t>
  </si>
  <si>
    <t>PXK 238</t>
  </si>
  <si>
    <t>HĐ 238</t>
  </si>
  <si>
    <t>PXK 239</t>
  </si>
  <si>
    <t>CTY CÔNG NGHỆ TVP</t>
  </si>
  <si>
    <t>HĐ 239</t>
  </si>
  <si>
    <t>PXK 240</t>
  </si>
  <si>
    <t>HĐ 178 - CK 20-11</t>
  </si>
  <si>
    <t>HĐ 137- CK 19-11</t>
  </si>
  <si>
    <t>ck cty Minh Long 1</t>
  </si>
  <si>
    <t>HĐ 200 -CK 23-11</t>
  </si>
  <si>
    <t>TP 7896</t>
  </si>
  <si>
    <t>PXK 241</t>
  </si>
  <si>
    <t>HĐ 241</t>
  </si>
  <si>
    <t>ĐMN 381-1</t>
  </si>
  <si>
    <t>ĐMN 381</t>
  </si>
  <si>
    <t>ZB4BW36</t>
  </si>
  <si>
    <t xml:space="preserve">Nút nhấn </t>
  </si>
  <si>
    <t>ZB4BW0G11</t>
  </si>
  <si>
    <t>Đèn 120V led</t>
  </si>
  <si>
    <t>AE 11847</t>
  </si>
  <si>
    <t>TP 7990</t>
  </si>
  <si>
    <t>PXK 242</t>
  </si>
  <si>
    <t>CTY TNHH THIẾT BỊ TOÀN TRÍ</t>
  </si>
  <si>
    <t>HĐ 242</t>
  </si>
  <si>
    <t>PXK 243</t>
  </si>
  <si>
    <t>HĐ 243</t>
  </si>
  <si>
    <t>CK 25-11</t>
  </si>
  <si>
    <t>TAC 58</t>
  </si>
  <si>
    <t>PXK 244</t>
  </si>
  <si>
    <t>HĐ 244</t>
  </si>
  <si>
    <t>PXK 245</t>
  </si>
  <si>
    <t>HĐ 245</t>
  </si>
  <si>
    <t>PXK 246</t>
  </si>
  <si>
    <t>TP 8055</t>
  </si>
  <si>
    <t>PXK 247</t>
  </si>
  <si>
    <t>CTY CƠ ĐIỆN LẠNH THÀNH ĐIỆN</t>
  </si>
  <si>
    <t>PXK 248</t>
  </si>
  <si>
    <t>HĐ 247</t>
  </si>
  <si>
    <t>PXK 249</t>
  </si>
  <si>
    <t>CK-30-11</t>
  </si>
  <si>
    <t>CK 30-11</t>
  </si>
  <si>
    <t>HĐ 237</t>
  </si>
  <si>
    <t>ĐMN 383</t>
  </si>
  <si>
    <t>ĐMN 383-1</t>
  </si>
  <si>
    <t>ĐMN 393</t>
  </si>
  <si>
    <t>TP 8096</t>
  </si>
  <si>
    <t>TP 8074</t>
  </si>
  <si>
    <t>PXK 250</t>
  </si>
  <si>
    <t>DNTN VIỆT NHẬT</t>
  </si>
  <si>
    <t>PXK 251</t>
  </si>
  <si>
    <t>XÂY LẮP ĐIỆN ANH KHOA</t>
  </si>
  <si>
    <t>HĐ 248</t>
  </si>
  <si>
    <t>HĐ 249</t>
  </si>
  <si>
    <t>PXK 252</t>
  </si>
  <si>
    <t>HĐ 250</t>
  </si>
  <si>
    <t>PXK 253</t>
  </si>
  <si>
    <t>HĐ 252</t>
  </si>
  <si>
    <t>CK VIỆT NHẬT</t>
  </si>
  <si>
    <t>chiết khấu Năm Dũng</t>
  </si>
  <si>
    <t>USB-SC09</t>
  </si>
  <si>
    <t>TP 8118</t>
  </si>
  <si>
    <t>H3Y-2 DC24 10S</t>
  </si>
  <si>
    <t>PXK 254</t>
  </si>
  <si>
    <t>PXK 255</t>
  </si>
  <si>
    <t>HĐ 253</t>
  </si>
  <si>
    <t>HĐ 254</t>
  </si>
  <si>
    <t>PXK 256</t>
  </si>
  <si>
    <t>CQM1H-CLK21</t>
  </si>
  <si>
    <t>Ngõ vào bộ lập trình</t>
  </si>
  <si>
    <t>HĐ 255</t>
  </si>
  <si>
    <t>PXK 257</t>
  </si>
  <si>
    <t>HĐ 256</t>
  </si>
  <si>
    <t>TECKON 14/12</t>
  </si>
  <si>
    <t>ĐMN 396</t>
  </si>
  <si>
    <t>ĐMN 404</t>
  </si>
  <si>
    <t>ĐMN 402</t>
  </si>
  <si>
    <t>HĐ 2203</t>
  </si>
  <si>
    <t>SC-4-0 AC220</t>
  </si>
  <si>
    <t>Fuji</t>
  </si>
  <si>
    <t>HĐ 2208</t>
  </si>
  <si>
    <t>Dây điện VCMO 2X0.75-300/500V</t>
  </si>
  <si>
    <t>Cadivi</t>
  </si>
  <si>
    <t>Dây điện VCMO 2X2.5-300/500V</t>
  </si>
  <si>
    <t>SC-05 AC220</t>
  </si>
  <si>
    <t>S-N12 AC230</t>
  </si>
  <si>
    <t>Mét</t>
  </si>
  <si>
    <t>PXK 258</t>
  </si>
  <si>
    <t>PXK 259</t>
  </si>
  <si>
    <t>Phí kế toán tháng 11</t>
  </si>
  <si>
    <t>thuế GTGT 14/12 teckon</t>
  </si>
  <si>
    <t>Lương kế toán T11</t>
  </si>
  <si>
    <t>PXK 260</t>
  </si>
  <si>
    <t>HĐ 257</t>
  </si>
  <si>
    <t>HĐ 258</t>
  </si>
  <si>
    <t>PXK 261</t>
  </si>
  <si>
    <t>CTY CP CÔNG NGHỆ VIỆT PHÚ</t>
  </si>
  <si>
    <t>TP 8198</t>
  </si>
  <si>
    <t>TP 8216</t>
  </si>
  <si>
    <t>TECKON 15/12</t>
  </si>
  <si>
    <t>CPM1A-20CDR-A-V1</t>
  </si>
  <si>
    <t>E3Z-T61A 2M</t>
  </si>
  <si>
    <t>TP 8229</t>
  </si>
  <si>
    <t>TP 8237</t>
  </si>
  <si>
    <t>TP 8250</t>
  </si>
  <si>
    <t>AE 12954</t>
  </si>
  <si>
    <t>ZBE101N</t>
  </si>
  <si>
    <t>ĐTP 68324</t>
  </si>
  <si>
    <t>CỬA HÀNG ĐIỆN THUẬN PHÁT</t>
  </si>
  <si>
    <t>PXK 262</t>
  </si>
  <si>
    <t>PXK 263</t>
  </si>
  <si>
    <t>HĐ 261</t>
  </si>
  <si>
    <t>HĐ 262</t>
  </si>
  <si>
    <t>PXK 264</t>
  </si>
  <si>
    <t>PXK 265</t>
  </si>
  <si>
    <t>HĐ 263</t>
  </si>
  <si>
    <t>HĐ 264</t>
  </si>
  <si>
    <t>PXK 266</t>
  </si>
  <si>
    <t>PXK 267</t>
  </si>
  <si>
    <t>CTY TNHH THÉP TAM NGUYÊN</t>
  </si>
  <si>
    <t>HĐ 265</t>
  </si>
  <si>
    <t>PXK 268</t>
  </si>
  <si>
    <t>HĐ 266</t>
  </si>
  <si>
    <t>PXK 269</t>
  </si>
  <si>
    <t>HĐ 267</t>
  </si>
  <si>
    <t>PXK 270</t>
  </si>
  <si>
    <t>CTY TNHH THIẾT BỊ ĐIỆN HOÀNG PHONG</t>
  </si>
  <si>
    <t>PXK 271</t>
  </si>
  <si>
    <t>PXK 272</t>
  </si>
  <si>
    <t>HĐ 270</t>
  </si>
  <si>
    <t>PXK 273</t>
  </si>
  <si>
    <t>PXK 274</t>
  </si>
  <si>
    <t>Z-15GQ22-B</t>
  </si>
  <si>
    <t>TP 8225</t>
  </si>
  <si>
    <t>Z-15GW-B</t>
  </si>
  <si>
    <t>TP 8304</t>
  </si>
  <si>
    <t>XPK 275</t>
  </si>
  <si>
    <t>HĐ 273</t>
  </si>
  <si>
    <t>PXK 276</t>
  </si>
  <si>
    <t>Cho thuế xuống kiểm tra + Hải Quan Daiwa</t>
  </si>
  <si>
    <t>Cước vận chuyển tháng 11 Viettel</t>
  </si>
  <si>
    <t>thuế GTGT 15/12 teckon</t>
  </si>
  <si>
    <t>ĐMN 413</t>
  </si>
  <si>
    <t>ĐMN 415</t>
  </si>
  <si>
    <t>PXK 277</t>
  </si>
  <si>
    <t>PXK 278</t>
  </si>
  <si>
    <t>PXK 279</t>
  </si>
  <si>
    <t>CTY CỔ PHẦN GẠCH MEN ANH EM</t>
  </si>
  <si>
    <t>PXK 280</t>
  </si>
  <si>
    <t>VT315-022G</t>
  </si>
  <si>
    <t>SMC</t>
  </si>
  <si>
    <t>AB42-03-2</t>
  </si>
  <si>
    <t>NAP 360</t>
  </si>
  <si>
    <t>CTY TNHH NGÂN ANH PHÁT</t>
  </si>
  <si>
    <t>PXK 281</t>
  </si>
  <si>
    <t>HĐ 279</t>
  </si>
  <si>
    <t>PXK 282</t>
  </si>
  <si>
    <t>TECKON 16/12</t>
  </si>
  <si>
    <t>thuế GTGT 16/12 teckon</t>
  </si>
  <si>
    <t>đăng báo + đưa Mr Thức KT</t>
  </si>
  <si>
    <t>Chiết khấu Ba Con Cò HĐ 32/37/57/138/146/192</t>
  </si>
  <si>
    <t>AE 13371</t>
  </si>
  <si>
    <t>LC1D40AM7</t>
  </si>
  <si>
    <t>AE 13437</t>
  </si>
  <si>
    <t>LC1D32M7</t>
  </si>
  <si>
    <t>EZC100F3050</t>
  </si>
  <si>
    <t>PXK 283</t>
  </si>
  <si>
    <t>HĐ 280</t>
  </si>
  <si>
    <t>PXK 284</t>
  </si>
  <si>
    <t>PXK 285</t>
  </si>
  <si>
    <t>HĐ 282</t>
  </si>
  <si>
    <t>PXK 286</t>
  </si>
  <si>
    <t>CTY VÔ THƯỢNG</t>
  </si>
  <si>
    <t>HĐ 283</t>
  </si>
  <si>
    <t>PXK 287</t>
  </si>
  <si>
    <t>HĐ 285</t>
  </si>
  <si>
    <t>PXK 288</t>
  </si>
  <si>
    <t>PXK 289</t>
  </si>
  <si>
    <t>PXK 290</t>
  </si>
  <si>
    <t>PXK 291</t>
  </si>
  <si>
    <t>TP 8094</t>
  </si>
  <si>
    <t>CK 15-12</t>
  </si>
  <si>
    <t>PXK 292</t>
  </si>
  <si>
    <t>PXK 293</t>
  </si>
  <si>
    <t>HĐ 289</t>
  </si>
  <si>
    <t>CAM600S</t>
  </si>
  <si>
    <t>Sanwa</t>
  </si>
  <si>
    <t>PXK 294</t>
  </si>
  <si>
    <t>PXK 295</t>
  </si>
  <si>
    <t>PXK 296</t>
  </si>
  <si>
    <t>CTY XNK NGÔI SAO SÁNG</t>
  </si>
  <si>
    <t>PXK 297</t>
  </si>
  <si>
    <t>XF1232ASHL</t>
  </si>
  <si>
    <t>Quạt hút</t>
  </si>
  <si>
    <t>YW1B-M1E11Y</t>
  </si>
  <si>
    <t>Idec</t>
  </si>
  <si>
    <t>PXK 298</t>
  </si>
  <si>
    <t>PXK 299</t>
  </si>
  <si>
    <t>PXK 300</t>
  </si>
  <si>
    <t>TLTECH 37</t>
  </si>
  <si>
    <t>CTY TNHH TLTECH VN</t>
  </si>
  <si>
    <t>S8FS-C01505J</t>
  </si>
  <si>
    <t>S8FS-C01512J</t>
  </si>
  <si>
    <t>S8FS-C01524J</t>
  </si>
  <si>
    <t>S8FS-C03505J</t>
  </si>
  <si>
    <t>S8FS-C03512J</t>
  </si>
  <si>
    <t>S8FS-C03524J</t>
  </si>
  <si>
    <t>S8FS-C05005J</t>
  </si>
  <si>
    <t>S8FS-C05012J</t>
  </si>
  <si>
    <t>S8FS-C05024J</t>
  </si>
  <si>
    <t>S8FS-C10005J</t>
  </si>
  <si>
    <t>S8FS-C10012J</t>
  </si>
  <si>
    <t>S8FS-C10024J</t>
  </si>
  <si>
    <t>S8FS-C15005J</t>
  </si>
  <si>
    <t>S8FS-C15012J</t>
  </si>
  <si>
    <t>S8FS-C15024J</t>
  </si>
  <si>
    <t>S8FS-C35005J</t>
  </si>
  <si>
    <t>S8FS-C35012J</t>
  </si>
  <si>
    <t>S8FS-C35024J</t>
  </si>
  <si>
    <t>S82Y-FSC015DIN</t>
  </si>
  <si>
    <t>S82Y-FSC050DIN</t>
  </si>
  <si>
    <t>S82Y-FSC150DIN</t>
  </si>
  <si>
    <t>S82Y-FSC350DIN</t>
  </si>
  <si>
    <t>TP 8397</t>
  </si>
  <si>
    <t>ĐMN 424</t>
  </si>
  <si>
    <t>ĐMN 427</t>
  </si>
  <si>
    <t>ĐMN 428</t>
  </si>
  <si>
    <t>AE 13681</t>
  </si>
  <si>
    <t>TP 8457</t>
  </si>
  <si>
    <t>TP 8463</t>
  </si>
  <si>
    <t>PXK 301</t>
  </si>
  <si>
    <t>PXK 302</t>
  </si>
  <si>
    <t>CTY HỮU ĐỨC</t>
  </si>
  <si>
    <t>Tien đi café</t>
  </si>
  <si>
    <t>Quà tết lần 1</t>
  </si>
  <si>
    <t>AE 13843</t>
  </si>
  <si>
    <t>PXK 303</t>
  </si>
  <si>
    <t>PXK 304</t>
  </si>
  <si>
    <t>PXK 305</t>
  </si>
  <si>
    <t>ĐIỆN THOẠI THÁNG 11</t>
  </si>
  <si>
    <t>Lương kế toán tháng 12</t>
  </si>
  <si>
    <t>TT 5-1-16</t>
  </si>
  <si>
    <t>AE 13924</t>
  </si>
  <si>
    <t>AE 13955</t>
  </si>
  <si>
    <t>HĐ 233- TT 5-1-16</t>
  </si>
  <si>
    <t>HĐ 229</t>
  </si>
  <si>
    <t>TT 6-1-16</t>
  </si>
  <si>
    <t>TRẢ PHONG</t>
  </si>
  <si>
    <t>TT TM</t>
  </si>
  <si>
    <t>HĐ 214 -CK</t>
  </si>
  <si>
    <t>HĐ 259-CK</t>
  </si>
  <si>
    <t>HĐ 297-CK</t>
  </si>
  <si>
    <t>KO HĐ-TM</t>
  </si>
  <si>
    <t>TP 8486</t>
  </si>
  <si>
    <t>PXK 306</t>
  </si>
  <si>
    <t>CTY TNHH SÁNG NHẤT</t>
  </si>
  <si>
    <t>PXK 307</t>
  </si>
  <si>
    <t>PXK 308</t>
  </si>
  <si>
    <t>HĐ 302</t>
  </si>
  <si>
    <t>PXK 309</t>
  </si>
  <si>
    <t>C200HW-PA204</t>
  </si>
  <si>
    <t>PXK 310</t>
  </si>
  <si>
    <t>PXK 311</t>
  </si>
  <si>
    <t>PXK 312</t>
  </si>
  <si>
    <t>E6B2-CWZ6C 20P/R 2M</t>
  </si>
  <si>
    <t>E6B2-CWZ6C 1000P/R 2M</t>
  </si>
  <si>
    <t>E6B2-CWZ6C 1024P/R 2M</t>
  </si>
  <si>
    <t>E6B2-CWZ6C 2000P/R 2M</t>
  </si>
  <si>
    <t>E6B2-CWZ6C 360P/R 2M</t>
  </si>
  <si>
    <t>E6B2-CWZ6C 500P/R 2M</t>
  </si>
  <si>
    <t>E6B2-CWZ6C 600P/R 2M</t>
  </si>
  <si>
    <t>E6B2-CWZ6C 100P/R 2M</t>
  </si>
  <si>
    <t>E6B2-CWZ1X 1000P/R 2M</t>
  </si>
  <si>
    <t>E6B2-CWZ1X 2000P/R 2M</t>
  </si>
  <si>
    <t>E6B2-CWZ6C 1200P/R 2M</t>
  </si>
  <si>
    <t>TECKON 17/12</t>
  </si>
  <si>
    <t>TP 8546</t>
  </si>
  <si>
    <t>MY4N AC100/110 BY OMZ</t>
  </si>
  <si>
    <t>P2CF-11</t>
  </si>
  <si>
    <t>TP 8553</t>
  </si>
  <si>
    <t>TP 8562</t>
  </si>
  <si>
    <t>E3S-RS30B4-30 2M</t>
  </si>
  <si>
    <t>ĐMN 444</t>
  </si>
  <si>
    <t>ĐMN 445</t>
  </si>
  <si>
    <t>MĐ 2122</t>
  </si>
  <si>
    <t>CTY TNHH MỄ ĐÌNH</t>
  </si>
  <si>
    <t>PXK 313</t>
  </si>
  <si>
    <t>HĐ 305</t>
  </si>
  <si>
    <t>PXK314</t>
  </si>
  <si>
    <t>PXK 315</t>
  </si>
  <si>
    <t>PXK 316</t>
  </si>
  <si>
    <t>PXK 317</t>
  </si>
  <si>
    <t>CTY TNHH THỰC PHẨM AMANDA VN</t>
  </si>
  <si>
    <t>TM</t>
  </si>
  <si>
    <t>HĐ 292-TM</t>
  </si>
  <si>
    <t>QUÀ tết lan2(CAPHE+NHO KHO)</t>
  </si>
  <si>
    <t>MUA VPP</t>
  </si>
  <si>
    <t>QUÀ TẾT LẦN 3 (CÀ PHÊ+BÁNH)</t>
  </si>
  <si>
    <t>PHÍ KẾ TOÁN</t>
  </si>
  <si>
    <t>IN HÓA ĐƠN (20 CUỐN)</t>
  </si>
  <si>
    <t>QUÀ TẾT THỦY+ THỨC</t>
  </si>
  <si>
    <t>NHẬN HÀNG FRIT TRA</t>
  </si>
  <si>
    <t>CK FOODTECH HĐ233</t>
  </si>
  <si>
    <t>THẺ COOP MART - BẠCH MÃ</t>
  </si>
  <si>
    <t>HĐ 272-CK11-1</t>
  </si>
  <si>
    <t>TM 11-1</t>
  </si>
  <si>
    <t>CK TRƯỜNG (TIẾN THÀNH)</t>
  </si>
  <si>
    <t>thuế GTGT 17/1 teckon</t>
  </si>
  <si>
    <t>MƯỢN KHANG THỊNH lan 17</t>
  </si>
  <si>
    <t>MƯỢN KHANG THỊNH-thanh toán tiền hàng A&amp;E</t>
  </si>
  <si>
    <t>QUÀ TẾT LAẦN 4</t>
  </si>
  <si>
    <t>ĐIỆN THOẠI THÁNG 12/2015</t>
  </si>
  <si>
    <t>TP 8577</t>
  </si>
  <si>
    <t>PXK 318</t>
  </si>
  <si>
    <t>PXK 319</t>
  </si>
  <si>
    <t>PXK 320</t>
  </si>
  <si>
    <t>EX250-SDN1</t>
  </si>
  <si>
    <t>HĐ 240-CK 13-1</t>
  </si>
  <si>
    <t>NỘP THUẾ MÔN BÀI NĂM 2016</t>
  </si>
  <si>
    <t xml:space="preserve">PHIÍ NHẬN CK PANCERA </t>
  </si>
  <si>
    <t>HĐ 307-TM</t>
  </si>
  <si>
    <t>cước vận chuyển viettel thang 12/15</t>
  </si>
  <si>
    <t>TATC 196</t>
  </si>
  <si>
    <t>TATC 2972</t>
  </si>
  <si>
    <t>TATC 2979</t>
  </si>
  <si>
    <t>TATC 005</t>
  </si>
  <si>
    <t>TATC 118</t>
  </si>
  <si>
    <t>K33-FLK3A</t>
  </si>
  <si>
    <t>PXK 321</t>
  </si>
  <si>
    <t>CTY TOÀN THỊNH PHÁT</t>
  </si>
  <si>
    <t>PXK 322</t>
  </si>
  <si>
    <t xml:space="preserve">CTY ĐẠI PHONG </t>
  </si>
  <si>
    <t>PXK 323</t>
  </si>
  <si>
    <t>HĐ 315</t>
  </si>
  <si>
    <t>GỞI HÀNG ĐẠI PHÁT (MR PHƯỚC)</t>
  </si>
  <si>
    <t>HĐ 271 CK 15-1</t>
  </si>
  <si>
    <t>15//1/6</t>
  </si>
  <si>
    <t>CK MINH LONG 1</t>
  </si>
  <si>
    <t>MƯỢN KHANG THỊNH lan 18 (NỘP TIỀN VÀO TK)</t>
  </si>
  <si>
    <t>HĐ 312- HỦY 313-TM</t>
  </si>
  <si>
    <t>NHN 4684</t>
  </si>
  <si>
    <t>CTY TNHH NHÂN HÒA NGHĨA</t>
  </si>
  <si>
    <t xml:space="preserve">TM </t>
  </si>
  <si>
    <t>PXK 324</t>
  </si>
  <si>
    <t>HĐ 316 -TM</t>
  </si>
  <si>
    <t>CK ĐA NĂNG</t>
  </si>
  <si>
    <t>đặt cọc tiệc tất niên</t>
  </si>
  <si>
    <t>ĐMN 460</t>
  </si>
  <si>
    <t>THANH RAY</t>
  </si>
  <si>
    <t>Thanh ray gắn đế</t>
  </si>
  <si>
    <t>DOMINO</t>
  </si>
  <si>
    <t>Thanh cài Domino SHT-20A020P</t>
  </si>
  <si>
    <t>TP 8642</t>
  </si>
  <si>
    <t>AE 14673</t>
  </si>
  <si>
    <t>EZ9F34306</t>
  </si>
  <si>
    <t>A9F84216</t>
  </si>
  <si>
    <t>A9F84132</t>
  </si>
  <si>
    <t>AE 14651</t>
  </si>
  <si>
    <t>TP 8675</t>
  </si>
  <si>
    <t>PXK 325</t>
  </si>
  <si>
    <t>HĐ 317</t>
  </si>
  <si>
    <t>PXK 326</t>
  </si>
  <si>
    <t>PXK 327</t>
  </si>
  <si>
    <t>PXK 328</t>
  </si>
  <si>
    <t>PXK 329</t>
  </si>
  <si>
    <t>HĐ 268 -TM</t>
  </si>
  <si>
    <t>HĐ 285-CK 20-1</t>
  </si>
  <si>
    <t>HĐ 251-CK20-1</t>
  </si>
  <si>
    <t>MƯỢN NHẬP HÀNG LẦN 17</t>
  </si>
  <si>
    <t>HĐ 286-CK 21-1</t>
  </si>
  <si>
    <t>HĐ 287- CK 21-1</t>
  </si>
  <si>
    <t>HĐ 306-CK 21-1</t>
  </si>
  <si>
    <t>PXK 189</t>
  </si>
  <si>
    <t>CK 21-1-16</t>
  </si>
  <si>
    <t>HĐ 321-TM</t>
  </si>
  <si>
    <t>HĐ 246-CK 21-1-16</t>
  </si>
  <si>
    <t>HĐ 269 CK 21-1-16</t>
  </si>
  <si>
    <t>HĐ 295 CK 21-1-16</t>
  </si>
  <si>
    <t>HĐ 274 CK 21-1-16</t>
  </si>
  <si>
    <t>HĐ 293 CK 21-1-16</t>
  </si>
  <si>
    <t>PHIÍ CHUYỂN KHOẢN A&amp;E, THUẬN PHƯƠNG, TIẾN THÀNH</t>
  </si>
  <si>
    <t>HMV 7048</t>
  </si>
  <si>
    <t>E50S8-5000-3-N-24</t>
  </si>
  <si>
    <t>TM 21-1-16</t>
  </si>
  <si>
    <t>HĐ 300 TM</t>
  </si>
  <si>
    <t>GIẤY +BĂNG KEO +VPP</t>
  </si>
  <si>
    <t>MƯỢN KHANG THỊNH NHẬP HÀNG LẦN 18</t>
  </si>
  <si>
    <t>HĐ 288-TM</t>
  </si>
  <si>
    <t>PXK 330</t>
  </si>
  <si>
    <t>PXK 331</t>
  </si>
  <si>
    <t>CTY CP BIA SÀI GÒN-BẠC LIÊU</t>
  </si>
  <si>
    <t>TECKON 18/01-16</t>
  </si>
  <si>
    <t>E2E-X10MY1 2M</t>
  </si>
  <si>
    <t>C200HW-BC101-V1</t>
  </si>
  <si>
    <t>C200HW-BI081-V1</t>
  </si>
  <si>
    <t>Cảm biến</t>
  </si>
  <si>
    <t>thuế GTGT 18/01-16 teckon</t>
  </si>
  <si>
    <t>HỦY 308-HĐ 309 -CK 22-1</t>
  </si>
  <si>
    <t>PXK 332</t>
  </si>
  <si>
    <t>PXK 333</t>
  </si>
  <si>
    <t>PXK 334</t>
  </si>
  <si>
    <t>PXK 335</t>
  </si>
  <si>
    <t xml:space="preserve">tất niên cty </t>
  </si>
  <si>
    <t>HĐ 325 CK 21-1</t>
  </si>
  <si>
    <t>HĐ 291-TM</t>
  </si>
  <si>
    <t>HĐ 324-TM</t>
  </si>
  <si>
    <t>HĐ 284 -CK 26-1</t>
  </si>
  <si>
    <t>PHÍ GIỮ TK</t>
  </si>
  <si>
    <t>LÃI NGAN HANG</t>
  </si>
  <si>
    <t>HĐ 277-CK 26-1</t>
  </si>
  <si>
    <t>HĐ 278-CK 26-1</t>
  </si>
  <si>
    <t>SV015iG5A-2</t>
  </si>
  <si>
    <t>Biến tần LS</t>
  </si>
  <si>
    <t>SV022IG5A-4</t>
  </si>
  <si>
    <t>TSN 5799</t>
  </si>
  <si>
    <t>CTY TNHH THƯƠNG MẠI THÁI SƠN NAM</t>
  </si>
  <si>
    <t>CK GẠCH MEN ANH EM</t>
  </si>
  <si>
    <t>ĐMN 462</t>
  </si>
  <si>
    <t>NPV 353</t>
  </si>
  <si>
    <t>CIMR-JT2A0006BAA</t>
  </si>
  <si>
    <t>PXK 336</t>
  </si>
  <si>
    <t>PXK 337</t>
  </si>
  <si>
    <t>HĐ 328</t>
  </si>
  <si>
    <t>PXK 338</t>
  </si>
  <si>
    <t>CTY CỔ PHẦN BIBICA</t>
  </si>
  <si>
    <t>PXK 339</t>
  </si>
  <si>
    <t>PXK 340</t>
  </si>
  <si>
    <t>TP 8769</t>
  </si>
  <si>
    <t>PXK 341</t>
  </si>
  <si>
    <t>MƯỢN ANH NHẪN</t>
  </si>
  <si>
    <t>thuế thu nhâp tạm tính</t>
  </si>
  <si>
    <t>HĐ 281 -CK28-1-16</t>
  </si>
  <si>
    <t>HĐ 303 -CK 29-1</t>
  </si>
  <si>
    <t>CK ANH TOÀN BẠCH MÃ</t>
  </si>
  <si>
    <t>HĐ 260-CK 29-1</t>
  </si>
  <si>
    <t>HĐ 218-CK 1-2</t>
  </si>
  <si>
    <t>HĐ 298 CK 1-2</t>
  </si>
  <si>
    <t>HĐ 327 -CK 2-2</t>
  </si>
  <si>
    <t>TIEỀN NHÀ CHÚ 7 (T2-T6)</t>
  </si>
  <si>
    <t>TRẢ PHONG HẾT</t>
  </si>
  <si>
    <t>MUA SÉC</t>
  </si>
  <si>
    <t>E2A-M12LS04-M1-B1</t>
  </si>
  <si>
    <t>H3CR-A8E AC100-240/DC100-125</t>
  </si>
  <si>
    <t>PTS15A</t>
  </si>
  <si>
    <t>Công tắc Timer</t>
  </si>
  <si>
    <t>TP8815</t>
  </si>
  <si>
    <t>ATA 162</t>
  </si>
  <si>
    <t>CTY TNHH THƯƠNG MẠI DỊCH VỤ ATA VN</t>
  </si>
  <si>
    <t>CHI LƯƠNG T1 +THƯỞNG</t>
  </si>
  <si>
    <t>HĐ 299 CK 3-2</t>
  </si>
  <si>
    <t>C200H-BAT09</t>
  </si>
  <si>
    <t>Battery</t>
  </si>
  <si>
    <t>CJ1W-BA01</t>
  </si>
  <si>
    <t>G3NA-205B DC5-24</t>
  </si>
  <si>
    <t>Bóng led búp 9W</t>
  </si>
  <si>
    <t>Philips</t>
  </si>
  <si>
    <t>TRẢ NHIỀU HẾT</t>
  </si>
  <si>
    <t>TP 8831</t>
  </si>
  <si>
    <t>KC 509</t>
  </si>
  <si>
    <t>CTY TNHH THƯƠNG MẠI DỊCH VỤ KHÁNH CHƯƠNG</t>
  </si>
  <si>
    <t>PXK 342</t>
  </si>
  <si>
    <t>CTY TNHH TÍN THÀNH TIẾN</t>
  </si>
  <si>
    <t>PXK 343</t>
  </si>
  <si>
    <t>HĐ 333</t>
  </si>
  <si>
    <t>PXK 344</t>
  </si>
  <si>
    <t>CTY TNHH MTV BIBICA MIỀN ĐÔNG</t>
  </si>
  <si>
    <t>PXK 345</t>
  </si>
  <si>
    <t>BÁN LẺ</t>
  </si>
  <si>
    <t>PXK 346</t>
  </si>
  <si>
    <t>PXK 347</t>
  </si>
  <si>
    <t>Bóng led búp 9w</t>
  </si>
  <si>
    <t>TP 8837</t>
  </si>
  <si>
    <t>H3DK-S1 AC/DC24-240</t>
  </si>
  <si>
    <t>HĐ 332-CK 4/2</t>
  </si>
  <si>
    <t>HĐ 275-TM 4/2</t>
  </si>
  <si>
    <t>HĐ 294 TM 4/2</t>
  </si>
  <si>
    <t>HĐ 322 TM 4/2</t>
  </si>
  <si>
    <t>TRẢ KHANG THỊNH HẾT</t>
  </si>
  <si>
    <t>TM 4/2/16</t>
  </si>
  <si>
    <t>Mua Quà tết Anh Phúc + Quà Ngân Hàng</t>
  </si>
  <si>
    <t>HĐ 296- TM</t>
  </si>
  <si>
    <t>PXK 348</t>
  </si>
  <si>
    <t>HĐ 337-TM</t>
  </si>
  <si>
    <t>MUA BIA CHO ALEXANDER</t>
  </si>
  <si>
    <t xml:space="preserve">cúng đầu năm </t>
  </si>
  <si>
    <t>điện thoại - fax</t>
  </si>
  <si>
    <t>gửi hàng an phát (hà Nội)</t>
  </si>
  <si>
    <t>HĐ 304-CK</t>
  </si>
  <si>
    <t>TP 8860</t>
  </si>
  <si>
    <t>S82K-00324</t>
  </si>
  <si>
    <t>ZBE102N</t>
  </si>
  <si>
    <t>AE 573</t>
  </si>
  <si>
    <t>PXK 349</t>
  </si>
  <si>
    <t>PXK 350</t>
  </si>
  <si>
    <t>PXK 351</t>
  </si>
  <si>
    <t>PXK 352</t>
  </si>
  <si>
    <t>CTY TNHH AN PHÁT</t>
  </si>
  <si>
    <t>PXK 353</t>
  </si>
  <si>
    <t>PXK 354</t>
  </si>
  <si>
    <t>PXK 355</t>
  </si>
  <si>
    <t>CTY TNHH THÁI VĂN</t>
  </si>
  <si>
    <t>PXK 356</t>
  </si>
  <si>
    <t>KO HĐ</t>
  </si>
  <si>
    <t>ĐMN 479</t>
  </si>
  <si>
    <t>PXK 357</t>
  </si>
  <si>
    <t>PXK 358</t>
  </si>
  <si>
    <t>CTY CPKT&amp;TM PNLAB VN</t>
  </si>
  <si>
    <t>TP 8903</t>
  </si>
  <si>
    <t>PXK 360</t>
  </si>
  <si>
    <t>CTY MÊ KONG</t>
  </si>
  <si>
    <t>HĐ 347-TM</t>
  </si>
  <si>
    <t>PXK 359</t>
  </si>
  <si>
    <t>CTY GIA NGUYỄN NGUYỄN</t>
  </si>
  <si>
    <t>PXK 361</t>
  </si>
  <si>
    <t>PXK 362</t>
  </si>
  <si>
    <t>HĐ 348</t>
  </si>
  <si>
    <t>HĐ 311-CK 15/2</t>
  </si>
  <si>
    <t>HĐ 314-CK 17/2</t>
  </si>
  <si>
    <t>HĐ 338 -CK 17/2</t>
  </si>
  <si>
    <t>HĐ 345-CK 18/2</t>
  </si>
  <si>
    <t>HĐ 346-TM</t>
  </si>
  <si>
    <t>CK GIA NGUYỄN NGUYỄN</t>
  </si>
  <si>
    <t>MƯỢN PHONG NHẬP HÀNG LẦN 19</t>
  </si>
  <si>
    <t>thuế GTGT 19/02-16 teckon</t>
  </si>
  <si>
    <t>gia han ten mien</t>
  </si>
  <si>
    <t>TATC 271</t>
  </si>
  <si>
    <t>TP 8947</t>
  </si>
  <si>
    <t>G3PF-525B DC24</t>
  </si>
  <si>
    <t>PXK 363</t>
  </si>
  <si>
    <t>PXK 364</t>
  </si>
  <si>
    <t>CTY CP ĐÔNG BẮC Á</t>
  </si>
  <si>
    <t>HĐ 350-CK</t>
  </si>
  <si>
    <t>gửi hàng đông bắc á</t>
  </si>
  <si>
    <t>TP 8950</t>
  </si>
  <si>
    <t>ĐP 47</t>
  </si>
  <si>
    <t>CTY ĐẠI PHONG</t>
  </si>
  <si>
    <t>ĐMN 484</t>
  </si>
  <si>
    <t>ĐMN 485</t>
  </si>
  <si>
    <t>cước vận chuyển</t>
  </si>
  <si>
    <t>STC 316</t>
  </si>
  <si>
    <t>CTY SONG THÀNH CÔNG</t>
  </si>
  <si>
    <t>CK58-L-250BCP114R</t>
  </si>
  <si>
    <t>Lika</t>
  </si>
  <si>
    <t>HĐ 320-CK 24-2</t>
  </si>
  <si>
    <t>HĐ 323-CK 24-2</t>
  </si>
  <si>
    <t>PHÍ CHUYỂN TIỀN SONG THÀNH CÔNG(2LAN CK)</t>
  </si>
  <si>
    <t>PXK 365</t>
  </si>
  <si>
    <t>PXK 366</t>
  </si>
  <si>
    <t>PXK 367</t>
  </si>
  <si>
    <t>TAE 455</t>
  </si>
  <si>
    <t>CTY TNHH TOÀN DIỆN</t>
  </si>
  <si>
    <t>3RU1126-4DB0</t>
  </si>
  <si>
    <t>Seimen</t>
  </si>
  <si>
    <t>AE 1003</t>
  </si>
  <si>
    <t>HĐ 335-CK 26-2</t>
  </si>
  <si>
    <t>HĐ 329 -CK 26-2</t>
  </si>
  <si>
    <t>HĐ 318-CK 26-2</t>
  </si>
  <si>
    <t>PXK 368</t>
  </si>
  <si>
    <t>PXK 369</t>
  </si>
  <si>
    <t>PXK 370</t>
  </si>
  <si>
    <t>MT6070IP</t>
  </si>
  <si>
    <t>Weintek</t>
  </si>
  <si>
    <t>HĐ 355-TM</t>
  </si>
  <si>
    <t>HĐ 290-CK 26-2</t>
  </si>
  <si>
    <t>PHÍ NHẬN TIỀN CK PANCERA</t>
  </si>
  <si>
    <t>HĐ 326-CK 29/2</t>
  </si>
  <si>
    <t>HĐ 326 -CK 29/2</t>
  </si>
  <si>
    <t>ĐMN 489</t>
  </si>
  <si>
    <t>BR20M-TDTL</t>
  </si>
  <si>
    <t>T4WM-N3NP0C</t>
  </si>
  <si>
    <t>HMV 7899</t>
  </si>
  <si>
    <t>CTY HÀN MỸ VIỆT</t>
  </si>
  <si>
    <t>PXK 371</t>
  </si>
  <si>
    <t>CK 1/3/16</t>
  </si>
  <si>
    <t>CK PHÚ MỸ (ANH GIANG)</t>
  </si>
  <si>
    <t>phí chuyển tiền thuận phương, A&amp;E</t>
  </si>
  <si>
    <t>PXK 372</t>
  </si>
  <si>
    <t>TECKON 19/02-16</t>
  </si>
  <si>
    <t>HĐ 330-CK 3/3</t>
  </si>
  <si>
    <t>Gửi hàng đại phát (an Phát)</t>
  </si>
  <si>
    <t>HĐ 344-TM</t>
  </si>
  <si>
    <t>2S56Q-030B5</t>
  </si>
  <si>
    <t>Kinco</t>
  </si>
  <si>
    <t>2M880N</t>
  </si>
  <si>
    <t>CP1L-L20DT-D</t>
  </si>
  <si>
    <t>PXK 373</t>
  </si>
  <si>
    <t>HĐ 358</t>
  </si>
  <si>
    <t>PXK 374</t>
  </si>
  <si>
    <t>PXK 375</t>
  </si>
  <si>
    <t>PXK 376</t>
  </si>
  <si>
    <t>LƯƠNG KT THÁNG 2/2016</t>
  </si>
  <si>
    <t>TP 9107</t>
  </si>
  <si>
    <t>E2A-M08LS02-M1-B1</t>
  </si>
  <si>
    <t>XALD02</t>
  </si>
  <si>
    <t>XB5AW33M1N</t>
  </si>
  <si>
    <t>XB5AW34M2N</t>
  </si>
  <si>
    <t>AE 1484</t>
  </si>
  <si>
    <t>PXK 377</t>
  </si>
  <si>
    <t>PXK 378</t>
  </si>
  <si>
    <t>PXK 379</t>
  </si>
  <si>
    <t>PXK 380</t>
  </si>
  <si>
    <t>PXK 381</t>
  </si>
  <si>
    <t>GỬI HÀNG NAĂM DŨNG</t>
  </si>
  <si>
    <t>HĐ 361-CK 10/3/16</t>
  </si>
  <si>
    <t>ĐIỆN THOẠI T2/2016</t>
  </si>
  <si>
    <t>Dây cáp điều khiển 2x0.75</t>
  </si>
  <si>
    <t>D3V-16-1A5</t>
  </si>
  <si>
    <t>E2E-X5MF2-M1</t>
  </si>
  <si>
    <t>ĐMN 492</t>
  </si>
  <si>
    <t>MNE 493</t>
  </si>
  <si>
    <t>CTY ĐIỆN MIỀN NAM</t>
  </si>
  <si>
    <t>ĐMN 499</t>
  </si>
  <si>
    <t>TP 9158</t>
  </si>
  <si>
    <t>PXK 382</t>
  </si>
  <si>
    <t xml:space="preserve">CTY TNHH TÂN TIẾN </t>
  </si>
  <si>
    <t>HĐ 367</t>
  </si>
  <si>
    <t xml:space="preserve">PXK 383 </t>
  </si>
  <si>
    <t>HĐ 368</t>
  </si>
  <si>
    <t>PXK 384</t>
  </si>
  <si>
    <t>PXK 385</t>
  </si>
  <si>
    <t>PXK 386</t>
  </si>
  <si>
    <t>CTY TNHH CHÍ NAM</t>
  </si>
  <si>
    <t>HĐ 334-CK 11/3/16</t>
  </si>
  <si>
    <t>HĐ 339-CK 11/3/16</t>
  </si>
  <si>
    <t>cước chuyển phát nhanh T2/2016</t>
  </si>
  <si>
    <t>TP 9175</t>
  </si>
  <si>
    <t>TP 9181</t>
  </si>
  <si>
    <t>PXK 387</t>
  </si>
  <si>
    <t>PXK 388</t>
  </si>
  <si>
    <t>PXK 389</t>
  </si>
  <si>
    <t>HĐ 343-CK 14/3/16</t>
  </si>
  <si>
    <t>HĐ 357-TM</t>
  </si>
  <si>
    <t>ĐMN 004</t>
  </si>
  <si>
    <t>ĐMN 006</t>
  </si>
  <si>
    <t>ĐMN 007</t>
  </si>
  <si>
    <t>TP 9223</t>
  </si>
  <si>
    <t>AE 1930</t>
  </si>
  <si>
    <t>ĐTM 476</t>
  </si>
  <si>
    <t>CTY ĐIỆN THÔNG MINH</t>
  </si>
  <si>
    <t>UW-15</t>
  </si>
  <si>
    <t>UW-20</t>
  </si>
  <si>
    <t>OMN 1409</t>
  </si>
  <si>
    <t>PXK 390</t>
  </si>
  <si>
    <t>CTY TNHH SONG THÀNH CÔNG</t>
  </si>
  <si>
    <t>PXK 391</t>
  </si>
  <si>
    <t>PXK 392</t>
  </si>
  <si>
    <t>PXK 393</t>
  </si>
  <si>
    <t>Van UNI-D</t>
  </si>
  <si>
    <t>PXK 394</t>
  </si>
  <si>
    <t>PXK 395</t>
  </si>
  <si>
    <t>CTY TNHH MTV VIỆT TRẦN</t>
  </si>
  <si>
    <t>HTR-3A-120A-C</t>
  </si>
  <si>
    <t xml:space="preserve">Bộ đếm vòng quay </t>
  </si>
  <si>
    <t>PXK 396</t>
  </si>
  <si>
    <t>PXK 397</t>
  </si>
  <si>
    <t>HĐ 381</t>
  </si>
  <si>
    <t>PXK 398</t>
  </si>
  <si>
    <t>PXK 399</t>
  </si>
  <si>
    <t>PXK 400</t>
  </si>
  <si>
    <t>PXK 401</t>
  </si>
  <si>
    <t>E3JK-RR12-C 2M</t>
  </si>
  <si>
    <t>TECKON 20/03-16</t>
  </si>
  <si>
    <t>TM 21/3/16</t>
  </si>
  <si>
    <t>HĐ 301-CK 17/3/16</t>
  </si>
  <si>
    <t>HĐ 310 CK 17/3/16</t>
  </si>
  <si>
    <t>HĐ 319 CK 17/3/16</t>
  </si>
  <si>
    <t>CK 21/3/16</t>
  </si>
  <si>
    <t>HĐ 374-CK 17/3/16</t>
  </si>
  <si>
    <t>HĐ 384-CK 21/3/16</t>
  </si>
  <si>
    <t>thuế GTGT 20/03-16 teckon</t>
  </si>
  <si>
    <t>HĐ 371-TM</t>
  </si>
  <si>
    <t>HĐ 369-CK 17/3/16</t>
  </si>
  <si>
    <t>CK BIBICA</t>
  </si>
  <si>
    <t>PXK 402</t>
  </si>
  <si>
    <t>PXK 403</t>
  </si>
  <si>
    <t>PHÍ CHUYỂN TIỀN AE, OMINA</t>
  </si>
  <si>
    <t>PHÍ KT T2/2016+ PHÍ QUYẾT TOÁN NĂM 2015</t>
  </si>
  <si>
    <t>E2E-S05S12-WC-B1 2M</t>
  </si>
  <si>
    <t>G3PA-420B-VD DC12-24</t>
  </si>
  <si>
    <t>7MF1565-3CB00-1AA1</t>
  </si>
  <si>
    <t>Simens</t>
  </si>
  <si>
    <t>SC-N4 AC220</t>
  </si>
  <si>
    <t>SC-4-1 AC220</t>
  </si>
  <si>
    <t>BH-D6 1P 6A</t>
  </si>
  <si>
    <t>DH 071</t>
  </si>
  <si>
    <t>CTY DƯƠNG HIẾU</t>
  </si>
  <si>
    <t>ASTER 326</t>
  </si>
  <si>
    <t>CTY ASTER</t>
  </si>
  <si>
    <t>KTDH 631</t>
  </si>
  <si>
    <t>CTY KT DUY HƯNG</t>
  </si>
  <si>
    <t>HĐ 3325</t>
  </si>
  <si>
    <t>E5CZ-R2T AC100-240</t>
  </si>
  <si>
    <t>PXK 404</t>
  </si>
  <si>
    <t>PXK 405</t>
  </si>
  <si>
    <t>PXK 406</t>
  </si>
  <si>
    <t>PXK 407</t>
  </si>
  <si>
    <t>PXK 408</t>
  </si>
  <si>
    <t>PXK 409</t>
  </si>
  <si>
    <t>CTY PHÚC TUẤN</t>
  </si>
  <si>
    <t>PXK 410</t>
  </si>
  <si>
    <t>PXK 411</t>
  </si>
  <si>
    <t>BS 4'' 400C</t>
  </si>
  <si>
    <t>Đồng hồ nhiệt chân đứng</t>
  </si>
  <si>
    <t>CTY THẾ HỆ</t>
  </si>
  <si>
    <t>ĐMN 20-16</t>
  </si>
  <si>
    <t>HĐ 379-TM</t>
  </si>
  <si>
    <t>HĐ 380-TM</t>
  </si>
  <si>
    <t>CK VIỆT NHẬT-VIỆT TRẦN</t>
  </si>
  <si>
    <t>XB7ND33</t>
  </si>
  <si>
    <t>LC1D09M7</t>
  </si>
  <si>
    <t>Nối trơn - E242/20</t>
  </si>
  <si>
    <t>Sino</t>
  </si>
  <si>
    <t>Kẹp đỡ ống 20mm - E280/20</t>
  </si>
  <si>
    <t>LRD05</t>
  </si>
  <si>
    <t>PAVINA 143</t>
  </si>
  <si>
    <t>CTY CP PAVINA</t>
  </si>
  <si>
    <t>BFV00072GK</t>
  </si>
  <si>
    <t>AE 2677-16</t>
  </si>
  <si>
    <t>AE 2696-16</t>
  </si>
  <si>
    <t>PXK 412</t>
  </si>
  <si>
    <t>PXK 413</t>
  </si>
  <si>
    <t>PXK 414</t>
  </si>
  <si>
    <t>PXK 415</t>
  </si>
  <si>
    <t>PXK 416</t>
  </si>
  <si>
    <t>CK 31/3/16</t>
  </si>
  <si>
    <t>PHÍ CK MUA HÀNG PAVINA</t>
  </si>
  <si>
    <t>HĐ 331-CK 30/3/16</t>
  </si>
  <si>
    <t>HĐ 375-CK 30/3/16</t>
  </si>
  <si>
    <t>PHÍ QUẢN LÝ TK</t>
  </si>
  <si>
    <t>THU LÃI TGNH</t>
  </si>
  <si>
    <t>HĐ 354-CK 25/3/16</t>
  </si>
  <si>
    <t>HĐ 353-CK 24/3/16</t>
  </si>
  <si>
    <t>HĐ 352-CK 24/3/16</t>
  </si>
  <si>
    <t>HĐ 336-CK 24/3/16</t>
  </si>
  <si>
    <t>HĐ 363-CK 23/3/16</t>
  </si>
  <si>
    <t>HĐ 390-TM</t>
  </si>
  <si>
    <t>HĐ 394-TM</t>
  </si>
  <si>
    <t>TP 9259</t>
  </si>
  <si>
    <t>xe ôm giao hàng Võ Văn Tần (đồng hồ PLC)</t>
  </si>
  <si>
    <t>HĐ 401</t>
  </si>
  <si>
    <t>PXK 417</t>
  </si>
  <si>
    <t>HĐ 400-CK 4/4/16</t>
  </si>
  <si>
    <t>PXK 418</t>
  </si>
  <si>
    <t>PXK 419</t>
  </si>
  <si>
    <t>TM 5/4/16</t>
  </si>
  <si>
    <t>CK PHÂN BÓN MIỀN NAM</t>
  </si>
  <si>
    <t>PXK 420</t>
  </si>
  <si>
    <t>CTY TPP</t>
  </si>
  <si>
    <t>PH08-03N</t>
  </si>
  <si>
    <t>PXK 421</t>
  </si>
  <si>
    <t>CTY PHÂN BÓN MIỀN NAM</t>
  </si>
  <si>
    <t>HĐ 404</t>
  </si>
  <si>
    <t>PXK 422</t>
  </si>
  <si>
    <t>TATC 406-16</t>
  </si>
  <si>
    <t>CP1E-N60S1DR-A</t>
  </si>
  <si>
    <t>Fotek</t>
  </si>
  <si>
    <t>H5CX-AD-N</t>
  </si>
  <si>
    <t>phí kế toán t3/2016</t>
  </si>
  <si>
    <t>lương kế toán t3/2016</t>
  </si>
  <si>
    <t>ĐMN 23-16</t>
  </si>
  <si>
    <t>ĐMN 24-16</t>
  </si>
  <si>
    <t>ĐMN 32-16</t>
  </si>
  <si>
    <t>TiBi 111</t>
  </si>
  <si>
    <t>PXK 423</t>
  </si>
  <si>
    <t>HĐ 406</t>
  </si>
  <si>
    <t>PXK 424</t>
  </si>
  <si>
    <t>PXK 425</t>
  </si>
  <si>
    <t>PXK 426</t>
  </si>
  <si>
    <t>PTF08A-E</t>
  </si>
  <si>
    <t>PXK 427</t>
  </si>
  <si>
    <t>PXK 428</t>
  </si>
  <si>
    <t>PXK 429</t>
  </si>
  <si>
    <t>TP 9462</t>
  </si>
  <si>
    <t>AE 2954-16</t>
  </si>
  <si>
    <t>HĐ 360-CK 6/4/16</t>
  </si>
  <si>
    <t>HĐ 408-TM</t>
  </si>
  <si>
    <t>CK GẠCH MEN ANH EM 331,375</t>
  </si>
  <si>
    <t>CK NAM PHƯƠNG VIỆT HĐ 358</t>
  </si>
  <si>
    <t>HĐ 376-TM 11/4/16</t>
  </si>
  <si>
    <t>HĐ 356-TM 11/4/16</t>
  </si>
  <si>
    <t>HĐ 351-TM 11/4/16</t>
  </si>
  <si>
    <t>HĐ 342-TM 11/4/16</t>
  </si>
  <si>
    <t>Khai hải quan Daiwa</t>
  </si>
  <si>
    <t>PXK 430</t>
  </si>
  <si>
    <t>TP 9492</t>
  </si>
  <si>
    <t>CK 12/4/16</t>
  </si>
  <si>
    <t>PHÍ CHUYỂN KHOẢN THUẬN PHƯƠNG, TIẾN THÀNH, A&amp;E</t>
  </si>
  <si>
    <t>PXK 431</t>
  </si>
  <si>
    <t>PXK 432</t>
  </si>
  <si>
    <t>PXK 433</t>
  </si>
  <si>
    <t>PXK 434</t>
  </si>
  <si>
    <t>PXK 435</t>
  </si>
  <si>
    <t>CTY NTE</t>
  </si>
  <si>
    <t>PXK 436</t>
  </si>
  <si>
    <t>ĐIỆN THOAI T3/2016</t>
  </si>
  <si>
    <t>TM-KO HĐ</t>
  </si>
  <si>
    <t>PXK 437</t>
  </si>
  <si>
    <t>PXK 438</t>
  </si>
  <si>
    <t>CTY SAF VIỆT</t>
  </si>
  <si>
    <t>ATS22C17Q</t>
  </si>
  <si>
    <t>PXK 439</t>
  </si>
  <si>
    <t>CTY CƠ ĐIỆN HƯNG THỊNH</t>
  </si>
  <si>
    <t>PXK 440</t>
  </si>
  <si>
    <t>CTY KỸ THUẬT FA</t>
  </si>
  <si>
    <t>PXK 441</t>
  </si>
  <si>
    <t>DEK-OV-24DC</t>
  </si>
  <si>
    <t>phoenixcontact</t>
  </si>
  <si>
    <t>GIAO HÀNG SAF-VIỆT</t>
  </si>
  <si>
    <t>CƯỚC VẬN CHUYỂN THÁNG 3/2016</t>
  </si>
  <si>
    <t>OMN 1465</t>
  </si>
  <si>
    <t>AE 3351-16</t>
  </si>
  <si>
    <t>PAVINA 150</t>
  </si>
  <si>
    <t>BFV00072DK-E</t>
  </si>
  <si>
    <t>HĐ 416-TM</t>
  </si>
  <si>
    <t>HĐ 418-CK</t>
  </si>
  <si>
    <t>HĐ 349-CK</t>
  </si>
  <si>
    <t>HĐ 372-CK</t>
  </si>
  <si>
    <t>HĐ 387-CK</t>
  </si>
  <si>
    <t>CK FOODTECH-HĐ 408</t>
  </si>
  <si>
    <t>CK FOODTECH -HĐ 416</t>
  </si>
  <si>
    <t>HĐ 379</t>
  </si>
  <si>
    <t>TP 9603</t>
  </si>
  <si>
    <t>AE 3411</t>
  </si>
  <si>
    <t>KTDH 089</t>
  </si>
  <si>
    <t>FR-D720S-0.75K</t>
  </si>
  <si>
    <t>AE 3570</t>
  </si>
  <si>
    <t>PXK 442</t>
  </si>
  <si>
    <t>HĐ 421</t>
  </si>
  <si>
    <t>PXK 443</t>
  </si>
  <si>
    <t>PXK 444</t>
  </si>
  <si>
    <t>PXK 445</t>
  </si>
  <si>
    <t>NHÀ MÁY BIBICA BIÊN HÒA</t>
  </si>
  <si>
    <t>PXK 446</t>
  </si>
  <si>
    <t>HĐ 377-CK</t>
  </si>
  <si>
    <t>HĐ 378-CK</t>
  </si>
  <si>
    <t>HĐ 389-CK</t>
  </si>
  <si>
    <t>FRIT CHUYEN TIEN THIEU</t>
  </si>
  <si>
    <t>xe ôm giao hàng chị vân</t>
  </si>
  <si>
    <t>HĐ 340-CK</t>
  </si>
  <si>
    <t>HĐ 359-CK</t>
  </si>
  <si>
    <t>PHÍ CHUYỂN TIỀN AE</t>
  </si>
  <si>
    <t>ĐMN 40-16</t>
  </si>
  <si>
    <t>ĐMN 42-16</t>
  </si>
  <si>
    <t>ĐMN 41-16</t>
  </si>
  <si>
    <t>ĐMN 45-16</t>
  </si>
  <si>
    <t>TP 9675</t>
  </si>
  <si>
    <t>TP 9685</t>
  </si>
  <si>
    <t>PXK 447</t>
  </si>
  <si>
    <t>HĐ 426</t>
  </si>
  <si>
    <t>PXK 448</t>
  </si>
  <si>
    <t>HĐ 427</t>
  </si>
  <si>
    <t>PXK 449</t>
  </si>
  <si>
    <t>PXK 450</t>
  </si>
  <si>
    <t>PXK 451</t>
  </si>
  <si>
    <t>PXK 452</t>
  </si>
  <si>
    <t>HĐ 429-TM</t>
  </si>
  <si>
    <t>TM 23/4/16</t>
  </si>
  <si>
    <t>TATC 464-16</t>
  </si>
  <si>
    <t>lai tk tien gui</t>
  </si>
  <si>
    <t>phi giu tk</t>
  </si>
  <si>
    <t>AE 3589</t>
  </si>
  <si>
    <t>HĐ 385-TM</t>
  </si>
  <si>
    <t>HĐ 393-TM</t>
  </si>
  <si>
    <t>CK 27/4/16</t>
  </si>
  <si>
    <t>VĂN PHÒNG PHẨM + MUA HĐ GTGT VPP</t>
  </si>
  <si>
    <t>HĐ 365-CK</t>
  </si>
  <si>
    <t>HĐ 383-CK</t>
  </si>
  <si>
    <t>HĐ 398-CK</t>
  </si>
  <si>
    <t>HĐ 392-CK</t>
  </si>
  <si>
    <t>HĐ 395-CK</t>
  </si>
  <si>
    <t>NỘP THUẾ TNDN TẠM TÍNH QUY 1- 2016</t>
  </si>
  <si>
    <t>PHÍ CK THUẬN PHƯƠNG, TIẾN THÀNH, A&amp;E</t>
  </si>
  <si>
    <t>thuế GTGT 21/04-16 teckon</t>
  </si>
  <si>
    <t>HĐ 370-CK</t>
  </si>
  <si>
    <t>HĐ 386-CK</t>
  </si>
  <si>
    <t>HĐ 388-CK</t>
  </si>
  <si>
    <t>ĐMN 47-16</t>
  </si>
  <si>
    <t>ĐMN 48-16</t>
  </si>
  <si>
    <t>TP 9700</t>
  </si>
  <si>
    <t>TP 9706</t>
  </si>
  <si>
    <t>TP 9722</t>
  </si>
  <si>
    <t>AE 3925</t>
  </si>
  <si>
    <t>PXK 453</t>
  </si>
  <si>
    <t>HĐ 431-CK</t>
  </si>
  <si>
    <t>PXK 454</t>
  </si>
  <si>
    <t>PXK 455</t>
  </si>
  <si>
    <t>HĐ 434 -TM</t>
  </si>
  <si>
    <t>PXK 456</t>
  </si>
  <si>
    <t>CTY TNHH THEODOREALEXANDER</t>
  </si>
  <si>
    <t>PXK 457</t>
  </si>
  <si>
    <t>PXK 458</t>
  </si>
  <si>
    <t>E6C2-CWZ6C 100P/R 2M</t>
  </si>
  <si>
    <t>E3X-NA41V 2M</t>
  </si>
  <si>
    <t>PXK 459</t>
  </si>
  <si>
    <t>HĐ 438</t>
  </si>
  <si>
    <t>PXK 460</t>
  </si>
  <si>
    <t>HĐ 437</t>
  </si>
  <si>
    <t>PXK 461</t>
  </si>
  <si>
    <t>HĐ 439</t>
  </si>
  <si>
    <t>PXK 462</t>
  </si>
  <si>
    <t>HĐ 441</t>
  </si>
  <si>
    <t>PXK 463</t>
  </si>
  <si>
    <t>PXK 464</t>
  </si>
  <si>
    <t>HĐ 442</t>
  </si>
  <si>
    <t>PXK 465</t>
  </si>
  <si>
    <t>HĐ 443</t>
  </si>
  <si>
    <t>PXK 466</t>
  </si>
  <si>
    <t>HĐ 444</t>
  </si>
  <si>
    <t>TECKON 21/04-16</t>
  </si>
  <si>
    <t>TP 9744</t>
  </si>
  <si>
    <t>AE 3966</t>
  </si>
  <si>
    <t>LC1D38M7</t>
  </si>
  <si>
    <t>PXK 467</t>
  </si>
  <si>
    <t>PXK 468</t>
  </si>
  <si>
    <t>PXK 469</t>
  </si>
  <si>
    <t>D4N-1122</t>
  </si>
  <si>
    <t>PXK 470</t>
  </si>
  <si>
    <t>PFI25-8DN</t>
  </si>
  <si>
    <t>PXK 471</t>
  </si>
  <si>
    <t>HĐ 449</t>
  </si>
  <si>
    <t>PXK 472</t>
  </si>
  <si>
    <t>PXK 473</t>
  </si>
  <si>
    <t>CTY ĐỒNG VIỆT</t>
  </si>
  <si>
    <t>PXK 474</t>
  </si>
  <si>
    <t>HĐ 446-TM</t>
  </si>
  <si>
    <t>HĐ 451-TM</t>
  </si>
  <si>
    <t>TP 9791</t>
  </si>
  <si>
    <t>TP 9812</t>
  </si>
  <si>
    <t>AE 4179</t>
  </si>
  <si>
    <t>HMV 9934</t>
  </si>
  <si>
    <t>XE OM GIAO HANG HOANG PHONG</t>
  </si>
  <si>
    <t>XE OM GIAO HANG ANH TÂM (USB-CIF02)</t>
  </si>
  <si>
    <t>CHO QUÀ NHÂN VIÊN 2 NGÂN HÀNG VIETCOMBANK</t>
  </si>
  <si>
    <t>HĐ 405-CK</t>
  </si>
  <si>
    <t>HĐ 382-CK</t>
  </si>
  <si>
    <t>HĐ 402-CK 28/4/16</t>
  </si>
  <si>
    <t>lương kt tHÁNG 4/2016</t>
  </si>
  <si>
    <t>MPT002-G4P-V2</t>
  </si>
  <si>
    <t>TM 8/5/16</t>
  </si>
  <si>
    <t>XE ĐI VŨNG TÀU + Ăn Uống(BẠCH MÃ)+MUA HĐ XE ĐI VTAU</t>
  </si>
  <si>
    <t>MƯỢN PHONG</t>
  </si>
  <si>
    <t>150-F108NBD</t>
  </si>
  <si>
    <t>Allen Bradley</t>
  </si>
  <si>
    <t>HĐ 411-CK 9/5</t>
  </si>
  <si>
    <t>trả tiền tên miền cho cty Mắt bão</t>
  </si>
  <si>
    <t>phí nhận tiền CTY PANCERA trả nợ</t>
  </si>
  <si>
    <t>HĐ 362-CK</t>
  </si>
  <si>
    <t>HĐ 435-CK</t>
  </si>
  <si>
    <t>HĐ 417-CK</t>
  </si>
  <si>
    <t>SERVO 872</t>
  </si>
  <si>
    <t>CTY SERVO</t>
  </si>
  <si>
    <t>PHÍ CK MUA HÀNG SERVO (2 LẦN CK)</t>
  </si>
  <si>
    <t>AE 4488</t>
  </si>
  <si>
    <t>PXK 475</t>
  </si>
  <si>
    <t>HĐ 453-CK</t>
  </si>
  <si>
    <t>PXK 476</t>
  </si>
  <si>
    <t>PXK 477</t>
  </si>
  <si>
    <t>PXK 479</t>
  </si>
  <si>
    <t>PXK 480</t>
  </si>
  <si>
    <t>PXK 481</t>
  </si>
  <si>
    <t>ĐMN 53-16</t>
  </si>
  <si>
    <t>ĐMN 50-16</t>
  </si>
  <si>
    <t>ĐMN 56-16</t>
  </si>
  <si>
    <t>ĐMN 59-16</t>
  </si>
  <si>
    <t>TP 9921</t>
  </si>
  <si>
    <t>ĐTM 610</t>
  </si>
  <si>
    <t>UW25</t>
  </si>
  <si>
    <t>HĐ 458-TM</t>
  </si>
  <si>
    <t>PXK 482</t>
  </si>
  <si>
    <t>TPE 3148</t>
  </si>
  <si>
    <t>CT 501</t>
  </si>
  <si>
    <t>CTY CẨM TỶ</t>
  </si>
  <si>
    <t>660VA</t>
  </si>
  <si>
    <t>330VA</t>
  </si>
  <si>
    <t>Biến thế cách ly</t>
  </si>
  <si>
    <t>Biến thế tự ngẫu</t>
  </si>
  <si>
    <t>TP 9937</t>
  </si>
  <si>
    <t>PM12-04P</t>
  </si>
  <si>
    <t>Cảm biến tiệm cận</t>
  </si>
  <si>
    <t>AE 4676</t>
  </si>
  <si>
    <t>DH 324</t>
  </si>
  <si>
    <t xml:space="preserve">NV32-SV 3P 32A </t>
  </si>
  <si>
    <t>ĐSG 1169</t>
  </si>
  <si>
    <t>SY-3D 220VAC</t>
  </si>
  <si>
    <t>TIBI 116</t>
  </si>
  <si>
    <t>TIBI 125</t>
  </si>
  <si>
    <t>TP 21</t>
  </si>
  <si>
    <t>TP 56</t>
  </si>
  <si>
    <t>TP 69</t>
  </si>
  <si>
    <t>TATC 529-16</t>
  </si>
  <si>
    <t>AE 5028</t>
  </si>
  <si>
    <t>GV2ME10</t>
  </si>
  <si>
    <t>ZBE101</t>
  </si>
  <si>
    <t>XB5AD25</t>
  </si>
  <si>
    <t>A9K24350</t>
  </si>
  <si>
    <t>AE 5081</t>
  </si>
  <si>
    <t>1SFL547074R8011</t>
  </si>
  <si>
    <t>ABB</t>
  </si>
  <si>
    <t>PXK 483</t>
  </si>
  <si>
    <t>PXK 484</t>
  </si>
  <si>
    <t>G3PE-225B DC12-24</t>
  </si>
  <si>
    <t>OMRON</t>
  </si>
  <si>
    <t>PXK 485</t>
  </si>
  <si>
    <t>PXK 486</t>
  </si>
  <si>
    <t>PXK 487</t>
  </si>
  <si>
    <t>PXK 488</t>
  </si>
  <si>
    <t>CP1E-N60DR-A</t>
  </si>
  <si>
    <t>PXK 489</t>
  </si>
  <si>
    <t>PXK 490</t>
  </si>
  <si>
    <t>PXK 491</t>
  </si>
  <si>
    <t>PXK 492</t>
  </si>
  <si>
    <t>PXK 493</t>
  </si>
  <si>
    <t>PXK 494</t>
  </si>
  <si>
    <t>PXK 495</t>
  </si>
  <si>
    <t>HĐ 469</t>
  </si>
  <si>
    <t>PXK 496</t>
  </si>
  <si>
    <t>PXK 497</t>
  </si>
  <si>
    <t>PXK 498</t>
  </si>
  <si>
    <t>PXK 499</t>
  </si>
  <si>
    <t>HĐ 470</t>
  </si>
  <si>
    <t>PXK 500</t>
  </si>
  <si>
    <t>PXK 501</t>
  </si>
  <si>
    <t>PXK 502</t>
  </si>
  <si>
    <t>HĐ 477</t>
  </si>
  <si>
    <t>PXK 503</t>
  </si>
  <si>
    <t>HĐ 479</t>
  </si>
  <si>
    <t>PXK 504</t>
  </si>
  <si>
    <t>CTY TNHH TRƯỜNG PHÁT</t>
  </si>
  <si>
    <t>E3JK-TR12-C 2M</t>
  </si>
  <si>
    <t>TECKON 22-5/16</t>
  </si>
  <si>
    <t>HĐ 399-CK</t>
  </si>
  <si>
    <t xml:space="preserve">MƯỢN CHỊ BO </t>
  </si>
  <si>
    <t>PHÍ NHẬN TIỀN TỪ SACOMBANK</t>
  </si>
  <si>
    <t>HĐ 468-CK</t>
  </si>
  <si>
    <t>HĐ 478-CK</t>
  </si>
  <si>
    <t>HĐ 341</t>
  </si>
  <si>
    <t>PXK 478</t>
  </si>
  <si>
    <t>23/5/16</t>
  </si>
  <si>
    <t>PXK 505</t>
  </si>
  <si>
    <t>E2B-M18KS08-WP-C1 2M</t>
  </si>
  <si>
    <t>PXK 506</t>
  </si>
  <si>
    <t>CTY ĐIỆN LỰC HIỆP PHƯỚC</t>
  </si>
  <si>
    <t>PXK 507</t>
  </si>
  <si>
    <t>HĐ 481</t>
  </si>
  <si>
    <t>PXK 508</t>
  </si>
  <si>
    <t>PXK 509</t>
  </si>
  <si>
    <t>PXK 510</t>
  </si>
  <si>
    <t>PXK 511</t>
  </si>
  <si>
    <t>ĐMN 77-16</t>
  </si>
  <si>
    <t>ĐMN 76-16</t>
  </si>
  <si>
    <t>ĐMN 73-16</t>
  </si>
  <si>
    <t>ĐMN 71-16</t>
  </si>
  <si>
    <t>ĐMN 66-16</t>
  </si>
  <si>
    <t>HMV 10523</t>
  </si>
  <si>
    <t>TP 84-16</t>
  </si>
  <si>
    <t>TP 88-16</t>
  </si>
  <si>
    <t>thuế GTGT 22/05-16 teckon</t>
  </si>
  <si>
    <t>MƯỢN NHIÈU( NHẬP LẦN 22)</t>
  </si>
  <si>
    <t>xe om giao hang ms Hoang</t>
  </si>
  <si>
    <t>CK FOODTECH (PXK 490)</t>
  </si>
  <si>
    <t>CƯỚC Chuyển phát nhanh T4/2016</t>
  </si>
  <si>
    <t>ĐIỆN THOAI T4/2016</t>
  </si>
  <si>
    <t>phí ke toan t4/2016</t>
  </si>
  <si>
    <t>20/5/16</t>
  </si>
  <si>
    <t>CK SAFVIET (khoi dong mem schneider)</t>
  </si>
  <si>
    <t>CK ALEXANDER (HĐ 341,435)</t>
  </si>
  <si>
    <t>PHÍ CHUYEN TIEN AE (9435,690)</t>
  </si>
  <si>
    <t>HĐ 466-TM</t>
  </si>
  <si>
    <t>PXK 512</t>
  </si>
  <si>
    <t>dây điện 3x0,5mm</t>
  </si>
  <si>
    <t>dây điện</t>
  </si>
  <si>
    <t>mét</t>
  </si>
  <si>
    <t>PXK 513</t>
  </si>
  <si>
    <t>PXK 514</t>
  </si>
  <si>
    <t>HĐ 490</t>
  </si>
  <si>
    <t>PXK 515</t>
  </si>
  <si>
    <t>MUA TỦ ĐỰNG HÀNG</t>
  </si>
  <si>
    <t>CK 27/5/16</t>
  </si>
  <si>
    <t>CK27/5/16</t>
  </si>
  <si>
    <t>HĐ 420-CK 27/5/16</t>
  </si>
  <si>
    <t>HĐ 462-CK 26/5/16</t>
  </si>
  <si>
    <t>PHÍ CK THUẬN PHƯƠNG,  A&amp;E</t>
  </si>
  <si>
    <t>CP1E-NA20DR-A</t>
  </si>
  <si>
    <t>HĐ 445-CK 30/5/16</t>
  </si>
  <si>
    <t>HĐ 430-CK 30/5/16</t>
  </si>
  <si>
    <t>HĐ 414-CK 30/5/16</t>
  </si>
  <si>
    <t>HĐ 391-CK 30/5/16</t>
  </si>
  <si>
    <t>HĐ 473-TM</t>
  </si>
  <si>
    <t>HĐ 433-CK 31/5/16</t>
  </si>
  <si>
    <t>HĐ 460-CK 31/5/16</t>
  </si>
  <si>
    <t>HĐ 489-CK 31/5/16</t>
  </si>
  <si>
    <t>TP 137-16</t>
  </si>
  <si>
    <t>61F-GP-N2 AC220</t>
  </si>
  <si>
    <t>AE 5388-16</t>
  </si>
  <si>
    <t>RM4TR32</t>
  </si>
  <si>
    <t>PXK 516</t>
  </si>
  <si>
    <t>PXK 517</t>
  </si>
  <si>
    <t>PXK 518</t>
  </si>
  <si>
    <t>PXK 519</t>
  </si>
  <si>
    <t>PXK 520</t>
  </si>
  <si>
    <t>PXK 521</t>
  </si>
  <si>
    <t>PXK 522</t>
  </si>
  <si>
    <t>PXK 523</t>
  </si>
  <si>
    <t>PXK 524</t>
  </si>
  <si>
    <t>PHẦN MỀM KHAI HẢI QUAN</t>
  </si>
  <si>
    <t>PXK 525</t>
  </si>
  <si>
    <t xml:space="preserve">HĐ 499-CK </t>
  </si>
  <si>
    <t>PXK 526</t>
  </si>
  <si>
    <t>PXK 527</t>
  </si>
  <si>
    <t>HĐ 4-16-CK</t>
  </si>
  <si>
    <t>HĐ 424-CK 31/5/16</t>
  </si>
  <si>
    <t>HĐ 425-CK 31/5/16</t>
  </si>
  <si>
    <t>HĐ 396-CK 31/5/16</t>
  </si>
  <si>
    <t>HĐ 447-CK 31/5/16</t>
  </si>
  <si>
    <t>HĐ 461-CK 31/5/16</t>
  </si>
  <si>
    <t>XE OM DEM HANG QUA VVT</t>
  </si>
  <si>
    <t>TP 162-16</t>
  </si>
  <si>
    <t>TP 194-16</t>
  </si>
  <si>
    <t>HĐ 2-16-TM</t>
  </si>
  <si>
    <t>CK QUỐC QUANG</t>
  </si>
  <si>
    <t>HĐ 448-CK 2/6/16</t>
  </si>
  <si>
    <t>R87F-A4A15HP</t>
  </si>
  <si>
    <t>CS1-F AC/DC5-240</t>
  </si>
  <si>
    <t xml:space="preserve">E5AC-QX3ASM-808 </t>
  </si>
  <si>
    <t>3G3JZ-AB007</t>
  </si>
  <si>
    <t>PXK 528</t>
  </si>
  <si>
    <t>CTY ĐẠI ĐỒNG TIẾN</t>
  </si>
  <si>
    <t>HĐ 5-16-TM</t>
  </si>
  <si>
    <t>PXK 529</t>
  </si>
  <si>
    <t>HĐ 403-CK 3/6/16</t>
  </si>
  <si>
    <t>HĐ 423-CK 3/6/16</t>
  </si>
  <si>
    <t>HĐ 436-CK 3/6/16</t>
  </si>
  <si>
    <t>ĐMN 80-16</t>
  </si>
  <si>
    <t>ĐMN 87-16</t>
  </si>
  <si>
    <t>ĐMN 94-16</t>
  </si>
  <si>
    <t>ĐMN 93-16</t>
  </si>
  <si>
    <t>TATC 549-16</t>
  </si>
  <si>
    <t>TP 237-16</t>
  </si>
  <si>
    <t>HĐ 500-TM</t>
  </si>
  <si>
    <t>CK ĐẠI ĐỒNG TIẾN</t>
  </si>
  <si>
    <t>PXK 530</t>
  </si>
  <si>
    <t>PXK 531</t>
  </si>
  <si>
    <t>PXK 532</t>
  </si>
  <si>
    <t>CTY PHƯƠNG ANH THI</t>
  </si>
  <si>
    <t>Airtac</t>
  </si>
  <si>
    <t>3G3JZ-AB004</t>
  </si>
  <si>
    <t>PXK 533</t>
  </si>
  <si>
    <t>TM- CHƯA HĐ</t>
  </si>
  <si>
    <t>TM 4/6/16</t>
  </si>
  <si>
    <t>PXK 534</t>
  </si>
  <si>
    <t>E2B-M30KS15-WP-C1 2M</t>
  </si>
  <si>
    <t>PXK 535</t>
  </si>
  <si>
    <t>HĐ 492-TM</t>
  </si>
  <si>
    <t>HĐ 11-16-TM</t>
  </si>
  <si>
    <t>CK DAIWA PLASTIC HĐ396,447,461</t>
  </si>
  <si>
    <t>PXK 536</t>
  </si>
  <si>
    <t>PXK 537</t>
  </si>
  <si>
    <t>HĐ 13-16-TM</t>
  </si>
  <si>
    <t>TP 256-16</t>
  </si>
  <si>
    <t>AE5848-16</t>
  </si>
  <si>
    <t>CK 9/6/16</t>
  </si>
  <si>
    <t>PXK 538</t>
  </si>
  <si>
    <t>PXK 539</t>
  </si>
  <si>
    <t>PXK 540</t>
  </si>
  <si>
    <t>PXK 541</t>
  </si>
  <si>
    <t>PXK 542</t>
  </si>
  <si>
    <t>PXK 543</t>
  </si>
  <si>
    <t>PXK 544</t>
  </si>
  <si>
    <t>PXK 545</t>
  </si>
  <si>
    <t>CTY QUÂN PHẠM</t>
  </si>
  <si>
    <t>CK9/6/16</t>
  </si>
  <si>
    <t>HĐ 409-CK 7/6/16</t>
  </si>
  <si>
    <t>HĐ 410-CK 7/6/16</t>
  </si>
  <si>
    <t>HĐ 432-CK 7/6/16</t>
  </si>
  <si>
    <t>HĐ 373-CK 8/6/16</t>
  </si>
  <si>
    <t>HĐ 450-CK 8/6/16</t>
  </si>
  <si>
    <t>HĐ 452-CK 8/6/16</t>
  </si>
  <si>
    <t>HĐ 16-16-CK 9/6/16</t>
  </si>
  <si>
    <t>PHÍ CK TIẾN THÀNH, AE, ĐẠI DƯƠNG</t>
  </si>
  <si>
    <t>HĐ 12-16-CK10/6/16</t>
  </si>
  <si>
    <t>ck DAI PHU CAT</t>
  </si>
  <si>
    <t>thuế GTGT 23/06-16 teckon</t>
  </si>
  <si>
    <t>ĐMN 96-16</t>
  </si>
  <si>
    <t>ĐMN 98-16</t>
  </si>
  <si>
    <t>TECKON 23-6/16</t>
  </si>
  <si>
    <t>LAM TEM BAO HANH</t>
  </si>
  <si>
    <t>LƯƠNG KE TOAN T5/2016</t>
  </si>
  <si>
    <t>XE OM LAY USB TOKEN</t>
  </si>
  <si>
    <t>TM 10/6/16</t>
  </si>
  <si>
    <t>PXK 546</t>
  </si>
  <si>
    <t>PXK 547</t>
  </si>
  <si>
    <t>PXK 548</t>
  </si>
  <si>
    <t>PXK 549</t>
  </si>
  <si>
    <t>HĐ 22-16</t>
  </si>
  <si>
    <t>PXK 550</t>
  </si>
  <si>
    <t>PXK 551</t>
  </si>
  <si>
    <t>HĐ 486-CK 13/6/16</t>
  </si>
  <si>
    <t>HĐ 457-CK 14/6/16</t>
  </si>
  <si>
    <t>HĐ 463-CK 14/6/16</t>
  </si>
  <si>
    <t>HĐ 464-CK 14/6/16</t>
  </si>
  <si>
    <t>HĐ 459-CK 14/6/16</t>
  </si>
  <si>
    <t>HĐ 454-CK 15/6/16</t>
  </si>
  <si>
    <t>HĐ 465-CK 15/6/16</t>
  </si>
  <si>
    <t>HĐ 487-CK 15/6/16</t>
  </si>
  <si>
    <t>CK TÍN PHÁT HĐ 22-16</t>
  </si>
  <si>
    <t>ĐMN 103-16</t>
  </si>
  <si>
    <t>AE 6125-16</t>
  </si>
  <si>
    <t>ZB4BZ103</t>
  </si>
  <si>
    <t>ZB4BD3</t>
  </si>
  <si>
    <t>ĐIỆN THOẠI T5/16</t>
  </si>
  <si>
    <t>AE 6333-16</t>
  </si>
  <si>
    <t>ZB4BL4</t>
  </si>
  <si>
    <t>ZBE102</t>
  </si>
  <si>
    <t>CK 20/6/16</t>
  </si>
  <si>
    <t>AE 6367-16</t>
  </si>
  <si>
    <t>AE 6409-16</t>
  </si>
  <si>
    <t>LADN22</t>
  </si>
  <si>
    <t>TP 406-16</t>
  </si>
  <si>
    <t>C15TV0TAD100</t>
  </si>
  <si>
    <t>ĐMN 109-16</t>
  </si>
  <si>
    <t>PXK 552</t>
  </si>
  <si>
    <t>PXK 553</t>
  </si>
  <si>
    <t>PXK 554</t>
  </si>
  <si>
    <t>PXK 555</t>
  </si>
  <si>
    <t>PXK 556</t>
  </si>
  <si>
    <t>PXK 557</t>
  </si>
  <si>
    <t>HĐ 26-16</t>
  </si>
  <si>
    <t>PXK 558</t>
  </si>
  <si>
    <t>PXK 559</t>
  </si>
  <si>
    <t>HĐ 494-CK</t>
  </si>
  <si>
    <t>phí ck thuận phương, AE NGÀY 20/6/16</t>
  </si>
  <si>
    <t>NP5-MQ001B</t>
  </si>
  <si>
    <t>PHÍ KT T5/2016</t>
  </si>
  <si>
    <t>HĐ 31-16-TM</t>
  </si>
  <si>
    <t>PARKER</t>
  </si>
  <si>
    <t>UW15-VAN ĐIỆN TỪ</t>
  </si>
  <si>
    <t>UNI-D</t>
  </si>
  <si>
    <t>HMV 11564</t>
  </si>
  <si>
    <t>ĐTM 719</t>
  </si>
  <si>
    <t>CK SAFVIET (RELAY schneider)</t>
  </si>
  <si>
    <t>CK 22/6/16</t>
  </si>
  <si>
    <t>PXK 560</t>
  </si>
  <si>
    <t>PXK 561</t>
  </si>
  <si>
    <t>PXK 562</t>
  </si>
  <si>
    <t>CTY VŨ GIA</t>
  </si>
  <si>
    <t>HỦY 33-HĐ 36-16-CK</t>
  </si>
  <si>
    <t>PXK 563</t>
  </si>
  <si>
    <t>KSD301-90</t>
  </si>
  <si>
    <t>AD402-04-X255</t>
  </si>
  <si>
    <t>PXK 564</t>
  </si>
  <si>
    <t>AFR420-15</t>
  </si>
  <si>
    <t>PXK 565</t>
  </si>
  <si>
    <t>PXK 566</t>
  </si>
  <si>
    <t>PXK 567</t>
  </si>
  <si>
    <t>HĐ 39-16</t>
  </si>
  <si>
    <t>PXK 568</t>
  </si>
  <si>
    <t>PXK 569</t>
  </si>
  <si>
    <t>DPS 1791</t>
  </si>
  <si>
    <t>HĐ 482-CK</t>
  </si>
  <si>
    <t>HĐ 407-CK24/6/16</t>
  </si>
  <si>
    <t>HĐ 485-CK24/6/16</t>
  </si>
  <si>
    <t>PHÍ GIỮ TKNH</t>
  </si>
  <si>
    <t>PHÍ CK DPS</t>
  </si>
  <si>
    <t>HĐ 40-16-CK 27/6/16</t>
  </si>
  <si>
    <t>HĐ 456-CK 27/6/16</t>
  </si>
  <si>
    <t>HĐ 493-CK 27/6/16</t>
  </si>
  <si>
    <t>HĐ 14-16-CK 27/6/16</t>
  </si>
  <si>
    <t>HĐ 498-CK 27/6/16</t>
  </si>
  <si>
    <t>HĐ 1-16-CK 27/6/16</t>
  </si>
  <si>
    <t>TPE 3516</t>
  </si>
  <si>
    <t>AE 6873-16</t>
  </si>
  <si>
    <t>EZC100F3060</t>
  </si>
  <si>
    <t>HĐ 38-16-TM</t>
  </si>
  <si>
    <t>CK NHỰA BÌNH MINH</t>
  </si>
  <si>
    <t>ĐMN 115-16</t>
  </si>
  <si>
    <t>ĐMN 123-16</t>
  </si>
  <si>
    <t>ĐMN 120-16</t>
  </si>
  <si>
    <t>HĐ 37-16-TM</t>
  </si>
  <si>
    <t>TL-40N20E1 2M</t>
  </si>
  <si>
    <t xml:space="preserve">KPS </t>
  </si>
  <si>
    <t>TP 477-16</t>
  </si>
  <si>
    <t>HĐ 467-CK 28/6/16</t>
  </si>
  <si>
    <t>HĐ 475-CK 28/6/16</t>
  </si>
  <si>
    <t>HĐ 475 + 476-CK 28/6/16</t>
  </si>
  <si>
    <t>HĐ 428-TM</t>
  </si>
  <si>
    <t>HĐ 35-16-TM</t>
  </si>
  <si>
    <t>CK29/6/16</t>
  </si>
  <si>
    <t>AE 6970-16</t>
  </si>
  <si>
    <t>LRD21</t>
  </si>
  <si>
    <t>CK 29/6/16</t>
  </si>
  <si>
    <t>TRẢ CHỊ BO</t>
  </si>
  <si>
    <t>PXK 570</t>
  </si>
  <si>
    <t>PXK 571</t>
  </si>
  <si>
    <t>TM-CHƯA HĐ</t>
  </si>
  <si>
    <t>PXK 572</t>
  </si>
  <si>
    <t>PXK 573</t>
  </si>
  <si>
    <t>PHÍ CHUYEỂN KHOẢN THUẬN PHƯƠNG, TIẾN THÀNH, AE</t>
  </si>
  <si>
    <t>CTY TNHH KT ĐIỆN TIẾN ĐẠT</t>
  </si>
  <si>
    <t>AE 7036-16</t>
  </si>
  <si>
    <t>TECKON 24-6/16</t>
  </si>
  <si>
    <t>C200HW-CLK21</t>
  </si>
  <si>
    <t>CQM1-PA203</t>
  </si>
  <si>
    <t>E3X-NA11V 2M</t>
  </si>
  <si>
    <t>CP1W-MAD11</t>
  </si>
  <si>
    <t>thuế GTGT 24/06-16 teckon</t>
  </si>
  <si>
    <t>HĐ 488 HỦY-HĐ 496-CK 29/6/16</t>
  </si>
  <si>
    <t>HĐ 491-CK 29/6/16</t>
  </si>
  <si>
    <t>HĐ 495-CK 29/6/16</t>
  </si>
  <si>
    <t>PXK 574</t>
  </si>
  <si>
    <t>PXK 575</t>
  </si>
  <si>
    <t>PXK 576</t>
  </si>
  <si>
    <t>CTY MICA THÀNH TRUNG</t>
  </si>
  <si>
    <t>PXK 577</t>
  </si>
  <si>
    <t>PXK 578</t>
  </si>
  <si>
    <t>CTY TNHH KỸ THUẬT TỰ ĐỘNG TIẾN ĐẠT</t>
  </si>
  <si>
    <t>PXK 579</t>
  </si>
  <si>
    <t>PXK 580</t>
  </si>
  <si>
    <t>PXK 581</t>
  </si>
  <si>
    <t>CƯỚC VAN CHUYEN VIETEL T5</t>
  </si>
  <si>
    <t>TM 30/6/16</t>
  </si>
  <si>
    <t>ĐMN 126-16</t>
  </si>
  <si>
    <t>TATC 631-16</t>
  </si>
  <si>
    <t>TP 574-16</t>
  </si>
  <si>
    <t>TP 577-16</t>
  </si>
  <si>
    <t>AE 7328-16</t>
  </si>
  <si>
    <t>ZB4BL5</t>
  </si>
  <si>
    <t>ZB4BZ101</t>
  </si>
  <si>
    <t>GIAO HANG DPS</t>
  </si>
  <si>
    <t>LƯƠNG KT T6/16</t>
  </si>
  <si>
    <t>PXK 582</t>
  </si>
  <si>
    <t>PXK 583</t>
  </si>
  <si>
    <t>PXK 584</t>
  </si>
  <si>
    <t>PXK 585</t>
  </si>
  <si>
    <t>PXK 586</t>
  </si>
  <si>
    <t>PXK 587</t>
  </si>
  <si>
    <t>PXK 588</t>
  </si>
  <si>
    <t>PXK 589</t>
  </si>
  <si>
    <t>HĐ 47-16-CK 5/7/16</t>
  </si>
  <si>
    <t>HĐ 413-CK 5/7/16</t>
  </si>
  <si>
    <t>HĐ 415-CK 5/7/16</t>
  </si>
  <si>
    <t>HĐ 422-CK 5/7/16</t>
  </si>
  <si>
    <t>CJ1W-OC211</t>
  </si>
  <si>
    <t>EW-312</t>
  </si>
  <si>
    <t>XB4BD33</t>
  </si>
  <si>
    <t>ZB4BZ104</t>
  </si>
  <si>
    <t>ZB4BZ009</t>
  </si>
  <si>
    <t>AE 7598</t>
  </si>
  <si>
    <t>ĐMN 129-16</t>
  </si>
  <si>
    <t>TUNGLUNG</t>
  </si>
  <si>
    <t>ALS 2288</t>
  </si>
  <si>
    <t>DNTN TM ALS</t>
  </si>
  <si>
    <t>PXK 590</t>
  </si>
  <si>
    <t>PXK 591</t>
  </si>
  <si>
    <t>PXK 592</t>
  </si>
  <si>
    <t>NHÀ MÁY BIBICA HÀ NỘI</t>
  </si>
  <si>
    <t>PXK 593</t>
  </si>
  <si>
    <t>HĐ 63-16</t>
  </si>
  <si>
    <t>PXK 594</t>
  </si>
  <si>
    <t>PXK 595</t>
  </si>
  <si>
    <t>HĐ 64-16</t>
  </si>
  <si>
    <t>PXK 596</t>
  </si>
  <si>
    <t>PXK 597</t>
  </si>
  <si>
    <t>CTY THANH VŨ MEDIC</t>
  </si>
  <si>
    <t>HĐ 65-16-CK</t>
  </si>
  <si>
    <t>gửi hàng thanh vũ medic</t>
  </si>
  <si>
    <t>CK 13/7/16</t>
  </si>
  <si>
    <t>HĐ 497-CK 13/7/16</t>
  </si>
  <si>
    <t>HĐ 484-CK 13/7/16</t>
  </si>
  <si>
    <t>HĐ 483-CK 13/7/16</t>
  </si>
  <si>
    <t>HĐ 455-CK 13/7/16</t>
  </si>
  <si>
    <t>HĐ 58-16-CK 13/7/16</t>
  </si>
  <si>
    <t>PHÍ CK GIA NGUYỄN NGUYỄN</t>
  </si>
  <si>
    <t>ĐIỆN THOẠI THÁNG 6-16</t>
  </si>
  <si>
    <t>HĐ 480-CK 14/7/16</t>
  </si>
  <si>
    <t>HĐ 7-16-CK 14/7/16</t>
  </si>
  <si>
    <t>HĐ 9-16-CK 14/7/16</t>
  </si>
  <si>
    <t>HĐ 20-16-CK 14/7/16</t>
  </si>
  <si>
    <t>HĐ 24-16-CK 14/7/16</t>
  </si>
  <si>
    <t>HĐ 45-16-CK 14/7/16</t>
  </si>
  <si>
    <t>HĐ 54-16-CK 14/7/16</t>
  </si>
  <si>
    <t>HĐ 59-16-CK 14/7/16</t>
  </si>
  <si>
    <t>PXK 598</t>
  </si>
  <si>
    <t>PXK 599</t>
  </si>
  <si>
    <t>CTY CỔ PHẦN THIẾT BỊ Á CHÂU</t>
  </si>
  <si>
    <t>HĐ 67-16</t>
  </si>
  <si>
    <t>TLTECH 147</t>
  </si>
  <si>
    <t>PHÍ KE toan t6/2016</t>
  </si>
  <si>
    <t>DN015</t>
  </si>
  <si>
    <t>BIẾN ÁP</t>
  </si>
  <si>
    <t>TPĐ 420</t>
  </si>
  <si>
    <t>CTY TNHH THIÊN PHƯỚC</t>
  </si>
  <si>
    <t>AE 7999-16</t>
  </si>
  <si>
    <t>TPĐ 421</t>
  </si>
  <si>
    <t>HĐ 21-16-CK 15/7/16</t>
  </si>
  <si>
    <t>CT 583</t>
  </si>
  <si>
    <t>1000VA</t>
  </si>
  <si>
    <t>BIẾN THẾ</t>
  </si>
  <si>
    <t>TP 748-16</t>
  </si>
  <si>
    <t>TLTECH 148</t>
  </si>
  <si>
    <t>TP 773-16</t>
  </si>
  <si>
    <t>CIMR-VT4A0004BAA</t>
  </si>
  <si>
    <t>YASKAWA</t>
  </si>
  <si>
    <t>TB 129</t>
  </si>
  <si>
    <t>HĐ 32-16-CK</t>
  </si>
  <si>
    <t>HĐ 48-16-CK</t>
  </si>
  <si>
    <t>PXK 600</t>
  </si>
  <si>
    <t>PXK 601</t>
  </si>
  <si>
    <t>PXK 602</t>
  </si>
  <si>
    <t>HĐ 68-16</t>
  </si>
  <si>
    <t>PXK 603</t>
  </si>
  <si>
    <t>PXK 604</t>
  </si>
  <si>
    <t>KIỂM ĐỊNH SAFVIET (VAN)</t>
  </si>
  <si>
    <t>PXK 605</t>
  </si>
  <si>
    <t>PXK 606</t>
  </si>
  <si>
    <t>HĐ 71-16</t>
  </si>
  <si>
    <t>PXK 607</t>
  </si>
  <si>
    <t>PXK 608</t>
  </si>
  <si>
    <t>PXK 609</t>
  </si>
  <si>
    <t>PXK 610</t>
  </si>
  <si>
    <t>PXK 611</t>
  </si>
  <si>
    <t>HĐ 75-16</t>
  </si>
  <si>
    <t>PXK 612</t>
  </si>
  <si>
    <t>PXK 613</t>
  </si>
  <si>
    <t>XB5AD33</t>
  </si>
  <si>
    <t>LC1D150M7</t>
  </si>
  <si>
    <t>LC1D40AB7</t>
  </si>
  <si>
    <t>DF2CA02</t>
  </si>
  <si>
    <t>PXK 614</t>
  </si>
  <si>
    <t>PXK 615</t>
  </si>
  <si>
    <t>TL-S10L1.1/2''</t>
  </si>
  <si>
    <t>PXK 616</t>
  </si>
  <si>
    <t>PXK 617</t>
  </si>
  <si>
    <t>S8VK-G24024</t>
  </si>
  <si>
    <t>PXK 618</t>
  </si>
  <si>
    <t>AE 8164-16</t>
  </si>
  <si>
    <t>AE 8218-16</t>
  </si>
  <si>
    <t>TP 803-16</t>
  </si>
  <si>
    <t>ĐMN 137-16</t>
  </si>
  <si>
    <t>XMLG010D21</t>
  </si>
  <si>
    <t>AE 8249-16</t>
  </si>
  <si>
    <t>QV-08</t>
  </si>
  <si>
    <t>STNC</t>
  </si>
  <si>
    <t>TH 56-16</t>
  </si>
  <si>
    <t>CTY TRIỂN HƯNG</t>
  </si>
  <si>
    <t>MẪU CHÌ CHO PANCERA</t>
  </si>
  <si>
    <t>Nop thue TNDN tam tinh Q2.2016</t>
  </si>
  <si>
    <t>HĐ 10-16-CK 25/7/16</t>
  </si>
  <si>
    <t>GIAO DICH TRA LAI TU DONG</t>
  </si>
  <si>
    <t>Thu phi quan ly tai khoan</t>
  </si>
  <si>
    <t>GR 159</t>
  </si>
  <si>
    <t>CTY GREENTECH</t>
  </si>
  <si>
    <t>PXK 619</t>
  </si>
  <si>
    <t>PXK 620</t>
  </si>
  <si>
    <t>PXK 622</t>
  </si>
  <si>
    <t>PXK 621</t>
  </si>
  <si>
    <t>CP1L-M30DT-A</t>
  </si>
  <si>
    <t>CP1E-N20DT-A</t>
  </si>
  <si>
    <t>AFB1224SHE</t>
  </si>
  <si>
    <t>XE ÔM GIAO HÀNG HOàng Phong</t>
  </si>
  <si>
    <t>TP 889-16</t>
  </si>
  <si>
    <t>TP 890-16</t>
  </si>
  <si>
    <t>E52-CA35C-N D=8</t>
  </si>
  <si>
    <t>HĐ 18-16</t>
  </si>
  <si>
    <t>PXK 623</t>
  </si>
  <si>
    <t>CP1L-M30DT-D</t>
  </si>
  <si>
    <t>HĐ 88-16</t>
  </si>
  <si>
    <t>PXK 624</t>
  </si>
  <si>
    <t>PXK 625</t>
  </si>
  <si>
    <t>XE OM LAY USB TOKEN T7</t>
  </si>
  <si>
    <t>HĐ 66-16-CK 26/7/16</t>
  </si>
  <si>
    <t>HĐ 73-16-CK26/7/16</t>
  </si>
  <si>
    <t>HĐ 62-16-CK 27/7/16</t>
  </si>
  <si>
    <t>HĐ 27-16-CK 27/7/16</t>
  </si>
  <si>
    <t>AE 8055-16</t>
  </si>
  <si>
    <t>HĐ 52-16-CK 28/7/16</t>
  </si>
  <si>
    <t>HĐ 29-16-CK 28/7/16</t>
  </si>
  <si>
    <t>HĐ 28-16-CK 28/7/16</t>
  </si>
  <si>
    <t>HĐ 15-16--CK 28/7/16</t>
  </si>
  <si>
    <t>TP 900-16</t>
  </si>
  <si>
    <t>TP 918-16</t>
  </si>
  <si>
    <t>NĐT 365</t>
  </si>
  <si>
    <t>FV-32CD9</t>
  </si>
  <si>
    <t>cước van CHUYEN VIETEL T6</t>
  </si>
  <si>
    <t>AE 8653-16</t>
  </si>
  <si>
    <t>TECKON 25-7/16</t>
  </si>
  <si>
    <t>C200H-MC221</t>
  </si>
  <si>
    <t>thuế GTGT 25/07-16 teckon</t>
  </si>
  <si>
    <t>PANASONIC</t>
  </si>
  <si>
    <t>KYORITSU</t>
  </si>
  <si>
    <t>HĐ 87-16-TM</t>
  </si>
  <si>
    <t>phí chở hàng về cty(150k, mr Long mượn 358k)</t>
  </si>
  <si>
    <t>mượn khang thịnh lan 25</t>
  </si>
  <si>
    <t>XS2F-D421-D80-F</t>
  </si>
  <si>
    <t>CK 29/7/16</t>
  </si>
  <si>
    <t>phí ck AE, THUẬN PHƯƠNG, TIẾN THÀNH</t>
  </si>
  <si>
    <t>VĂN PHÒNG PHẨM</t>
  </si>
  <si>
    <t>HỦY 34-HĐ -CK 29/7/16</t>
  </si>
  <si>
    <t>PXK 626</t>
  </si>
  <si>
    <t>PXK 627</t>
  </si>
  <si>
    <t>PXK 628</t>
  </si>
  <si>
    <t>HĐ 92-16</t>
  </si>
  <si>
    <t>K1018</t>
  </si>
  <si>
    <t>K2017</t>
  </si>
  <si>
    <t>HĐ 93-16</t>
  </si>
  <si>
    <t>PXK 629</t>
  </si>
  <si>
    <t>PXK 630</t>
  </si>
  <si>
    <t>PXK 631</t>
  </si>
  <si>
    <t>PXK 632</t>
  </si>
  <si>
    <t>PXK 633</t>
  </si>
  <si>
    <t>PXK 634</t>
  </si>
  <si>
    <t>PXK 635</t>
  </si>
  <si>
    <t>TP 930-16</t>
  </si>
  <si>
    <t>A9K27210</t>
  </si>
  <si>
    <t>AE 8761-16</t>
  </si>
  <si>
    <t>ĐMN 157-16</t>
  </si>
  <si>
    <t>ĐMN 158-16</t>
  </si>
  <si>
    <t>ĐMN 159-16</t>
  </si>
  <si>
    <t>E3JK-RR11-C 2M</t>
  </si>
  <si>
    <t>XE OM GIAO HANG TIEN PHAT (QUẬN 9)</t>
  </si>
  <si>
    <t>HĐ 30-16-CK 1/8/16</t>
  </si>
  <si>
    <t>HĐ 72-16-CK 1/8/16</t>
  </si>
  <si>
    <t>HĐ 76-16-CK 1/8/16</t>
  </si>
  <si>
    <t>HĐ 61-16-CK 29/7/16</t>
  </si>
  <si>
    <t>HĐ 53-16-TM</t>
  </si>
  <si>
    <t>CK BIBICA (457,32,61,62)</t>
  </si>
  <si>
    <t>XE OM GIAO HANG VINAMILK(BÓNG ĐÈN)</t>
  </si>
  <si>
    <t>MƯỢN KHANG THỊNH (MUA BÓNG ĐÈN)</t>
  </si>
  <si>
    <t>PXK 637</t>
  </si>
  <si>
    <t>PXK 636</t>
  </si>
  <si>
    <t>PXK 638</t>
  </si>
  <si>
    <t>PXK 639</t>
  </si>
  <si>
    <t>AE 8826-16</t>
  </si>
  <si>
    <t>HĐ 42,43-16-CK 2/8/16</t>
  </si>
  <si>
    <t>HĐ 44-16-CK 2/8/16</t>
  </si>
  <si>
    <t>HĐ 57-16-CK 2/8/16</t>
  </si>
  <si>
    <t>HĐ 17-16-CK 2/8/16</t>
  </si>
  <si>
    <t>HĐ 41-16-CK 2/8/16</t>
  </si>
  <si>
    <t>HĐ 100-16-TM</t>
  </si>
  <si>
    <t>LƯƠNG KTOAN T7/16</t>
  </si>
  <si>
    <t>PARAGON</t>
  </si>
  <si>
    <t>BỘ</t>
  </si>
  <si>
    <t>ĐÈN 1.2x2</t>
  </si>
  <si>
    <t>MHL 661</t>
  </si>
  <si>
    <t>CTY MINH HƯNG LONG</t>
  </si>
  <si>
    <t>PHÍ GỬI HÀNG ANH BẰNG (TÀI PHÁT)</t>
  </si>
  <si>
    <t>PXK 640</t>
  </si>
  <si>
    <t>PXK 641</t>
  </si>
  <si>
    <t>E6C2-CWZ5B 1000P/R 2M</t>
  </si>
  <si>
    <t>E69-C610B</t>
  </si>
  <si>
    <t>CK GACH MEN ANH EM</t>
  </si>
  <si>
    <t>MỰC IN</t>
  </si>
  <si>
    <t>HĐ 49-16-CK 8/8/16</t>
  </si>
  <si>
    <t>HĐ 69-16-CK 8/8/16</t>
  </si>
  <si>
    <t>HĐ 56-16-CK 8/8/16</t>
  </si>
  <si>
    <t>TP 1052-16</t>
  </si>
  <si>
    <t>AE 9091-16</t>
  </si>
  <si>
    <t>A9F74132</t>
  </si>
  <si>
    <t>A9F74106</t>
  </si>
  <si>
    <t>PXK 642</t>
  </si>
  <si>
    <t>AE 9160-16</t>
  </si>
  <si>
    <t>CK 11/8/16</t>
  </si>
  <si>
    <t>HĐ 77-16-CK 11/8/16</t>
  </si>
  <si>
    <t>HĐ 82-16-CK 11/8/16</t>
  </si>
  <si>
    <t>CT 618</t>
  </si>
  <si>
    <t>TP 1144-16</t>
  </si>
  <si>
    <t>PXK 643</t>
  </si>
  <si>
    <t>CTY CƠ ĐIỆN VĨNH PHÁT</t>
  </si>
  <si>
    <t>PXK 644</t>
  </si>
  <si>
    <t>HĐ 104-16-CK</t>
  </si>
  <si>
    <t xml:space="preserve">PXK 645 </t>
  </si>
  <si>
    <t>PXK 646</t>
  </si>
  <si>
    <t>PXK 647</t>
  </si>
  <si>
    <t>PXK 648</t>
  </si>
  <si>
    <t>CHÌ 20A</t>
  </si>
  <si>
    <t>VIỆT NAM</t>
  </si>
  <si>
    <t>PXK 649</t>
  </si>
  <si>
    <t>PXK 650</t>
  </si>
  <si>
    <t>PXK 651</t>
  </si>
  <si>
    <t>CK DPS HĐ 304</t>
  </si>
  <si>
    <t>TIỀN NHÀ CHÚ 7 (T8-T12)</t>
  </si>
  <si>
    <t>TRẢ khang thịnh lan 25+KHANG THỊNH (MUA BÓNG ĐÈN)</t>
  </si>
  <si>
    <t>phí ck AE</t>
  </si>
  <si>
    <t>XE ÔM GIAO HÀNG HOÀNG PHONG (QUẬN 10)</t>
  </si>
  <si>
    <t>thuế GTGT 26/08-16 teckon</t>
  </si>
  <si>
    <t>CK ĐIỆN LỰC HIỆP PHƯỚC</t>
  </si>
  <si>
    <t>TPE 3983</t>
  </si>
  <si>
    <t>AE 9407-16</t>
  </si>
  <si>
    <t>PXK 652</t>
  </si>
  <si>
    <t>PXK 653</t>
  </si>
  <si>
    <t>PXK 654</t>
  </si>
  <si>
    <t>PXK 655</t>
  </si>
  <si>
    <t>TECKON 26-8/16</t>
  </si>
  <si>
    <t>E3Z-LS81 2M</t>
  </si>
  <si>
    <t>giao hàng Hoàng Phong (tân Hương)</t>
  </si>
  <si>
    <t>TM 113-16</t>
  </si>
  <si>
    <t>CK15/8/16</t>
  </si>
  <si>
    <t>HĐ 111-16-CK</t>
  </si>
  <si>
    <t>cước điện thoại tháng 7/2016</t>
  </si>
  <si>
    <t>ĐMN 160-16</t>
  </si>
  <si>
    <t>ĐMN 167-16</t>
  </si>
  <si>
    <t>TB 134</t>
  </si>
  <si>
    <t>ZB4BA9</t>
  </si>
  <si>
    <t>SGMJV-04AAA61</t>
  </si>
  <si>
    <t>NI 755</t>
  </si>
  <si>
    <t>CTY NICHIDEN</t>
  </si>
  <si>
    <t>AE 9606-16</t>
  </si>
  <si>
    <t>TP 1251-16</t>
  </si>
  <si>
    <t>PF113A-L</t>
  </si>
  <si>
    <t>HĐ 46-16-CK 16/8/16</t>
  </si>
  <si>
    <t>PHÍ CK NICHIDEN</t>
  </si>
  <si>
    <t>cước van chuyen vietel tháng 7</t>
  </si>
  <si>
    <t>phí kt T7/2016</t>
  </si>
  <si>
    <t>PXK 656</t>
  </si>
  <si>
    <t>PXK 657</t>
  </si>
  <si>
    <t>PXK 658</t>
  </si>
  <si>
    <t>PXK 659</t>
  </si>
  <si>
    <t>PXK 660</t>
  </si>
  <si>
    <t>PXK 661</t>
  </si>
  <si>
    <t>PXK 662</t>
  </si>
  <si>
    <t>PXK 663</t>
  </si>
  <si>
    <t>MƯỢN KHANG THỊNH (MUA BIẾN TẦN)</t>
  </si>
  <si>
    <t>Nop tien phat cham nop</t>
  </si>
  <si>
    <t xml:space="preserve">HĐ 119 - CK </t>
  </si>
  <si>
    <t>MƯỢN KHANG THỊNH (MUA )</t>
  </si>
  <si>
    <t>xe om giao hàng quốc quang</t>
  </si>
  <si>
    <t>PXK 664</t>
  </si>
  <si>
    <t>PXK 665</t>
  </si>
  <si>
    <t>PXK 666</t>
  </si>
  <si>
    <t>HĐ 122-16-TM</t>
  </si>
  <si>
    <t>HĐ 79-16-CK</t>
  </si>
  <si>
    <t>HĐ 78-16-CK</t>
  </si>
  <si>
    <t>HĐ 81-16-CK</t>
  </si>
  <si>
    <t>CK SAFVIET HĐ 78,79,81</t>
  </si>
  <si>
    <t>TB 432</t>
  </si>
  <si>
    <t>TDVN-M6 220V</t>
  </si>
  <si>
    <t>AE 9996-16</t>
  </si>
  <si>
    <t>AE 10122-16</t>
  </si>
  <si>
    <t>HQ-S480580T</t>
  </si>
  <si>
    <t>Shillin</t>
  </si>
  <si>
    <t>NV 2732</t>
  </si>
  <si>
    <t>CTY NE VON</t>
  </si>
  <si>
    <t>PXK 667</t>
  </si>
  <si>
    <t>PXK 668</t>
  </si>
  <si>
    <t>PXK 669</t>
  </si>
  <si>
    <t>PXK 670</t>
  </si>
  <si>
    <t>CQM1H-CPU21</t>
  </si>
  <si>
    <t>PXK 671</t>
  </si>
  <si>
    <t>PXK 672</t>
  </si>
  <si>
    <t>PXK 673</t>
  </si>
  <si>
    <t>PXK 674</t>
  </si>
  <si>
    <t>PXK 675</t>
  </si>
  <si>
    <t>PXK 676</t>
  </si>
  <si>
    <t>HĐ 85-16-CK 25/8/16</t>
  </si>
  <si>
    <t>HĐ 8-16-CK 25/8/16</t>
  </si>
  <si>
    <t>HĐ 84-16CK 25/8/16</t>
  </si>
  <si>
    <t>HĐ 112-16CK 25/8/16</t>
  </si>
  <si>
    <t>HĐ 112-16 CK 25/8/16</t>
  </si>
  <si>
    <t>HĐ 83-16-CK 25/8/16</t>
  </si>
  <si>
    <t>HĐ 95-16-CK 26/8/16</t>
  </si>
  <si>
    <t>HĐ 93-16-CK 26/8/16</t>
  </si>
  <si>
    <t>HĐ 63-16-CK 26/8/16</t>
  </si>
  <si>
    <t>HĐ 23-16-TM</t>
  </si>
  <si>
    <t>TP 216-16</t>
  </si>
  <si>
    <t>CK 30/8/16</t>
  </si>
  <si>
    <t>PHÍ CK THUẬN PHƯƠNG TRẢ NỢ HẾT T6/16+ MUA SÉC</t>
  </si>
  <si>
    <t>D-A73</t>
  </si>
  <si>
    <t>DPS 46-16</t>
  </si>
  <si>
    <t>HĐ 440-CK 30/8/16</t>
  </si>
  <si>
    <t>ĐMN 172-16</t>
  </si>
  <si>
    <t>ĐMN 178-16</t>
  </si>
  <si>
    <t>ĐMN 181-16</t>
  </si>
  <si>
    <t>ĐMN 187-16</t>
  </si>
  <si>
    <t>GMC-85</t>
  </si>
  <si>
    <t>GTH-85</t>
  </si>
  <si>
    <t>LC1F225M7</t>
  </si>
  <si>
    <t>IDEC</t>
  </si>
  <si>
    <t>YW1P-1EQM3R</t>
  </si>
  <si>
    <t>YW1P-1EQM3Y</t>
  </si>
  <si>
    <t>YW1P-1EQM3G</t>
  </si>
  <si>
    <t>YW1P-1EQ4Y</t>
  </si>
  <si>
    <t>YW1L-M2E10Q4G</t>
  </si>
  <si>
    <t>YM1B-M1E10G</t>
  </si>
  <si>
    <t>YW1B-M1E01R</t>
  </si>
  <si>
    <t>YW1B-V4E01R</t>
  </si>
  <si>
    <t>YW1S-2E10</t>
  </si>
  <si>
    <t>YW1S-3E20</t>
  </si>
  <si>
    <t>MNE 2822</t>
  </si>
  <si>
    <t>PXK 677</t>
  </si>
  <si>
    <t>PXK 678</t>
  </si>
  <si>
    <t>PXK 679</t>
  </si>
  <si>
    <t>PXK 680</t>
  </si>
  <si>
    <t>PXK 681</t>
  </si>
  <si>
    <t>PXK 682</t>
  </si>
  <si>
    <t>CTY ETECH VIỆT NAM</t>
  </si>
  <si>
    <t>PXK 683</t>
  </si>
  <si>
    <t>PXK 684</t>
  </si>
  <si>
    <t>PXK 685</t>
  </si>
  <si>
    <t>JCS-02NL</t>
  </si>
  <si>
    <t>ZF</t>
  </si>
  <si>
    <t>Yaskawa</t>
  </si>
  <si>
    <t>Panasonic</t>
  </si>
  <si>
    <t>Mitsubisi</t>
  </si>
  <si>
    <t>TRẢ KHANG THỊNH</t>
  </si>
  <si>
    <t>BÁNH TRUNG THU BẠCH MÃ</t>
  </si>
  <si>
    <t>thu tiền kiểm định saf-viet</t>
  </si>
  <si>
    <t>HĐ 129-16-CK 31/8/16</t>
  </si>
  <si>
    <t>HĐ 80-16-CK 1/9/16</t>
  </si>
  <si>
    <t>HĐ 103-16-CK 31/8/16</t>
  </si>
  <si>
    <t>TM 1/9/16</t>
  </si>
  <si>
    <t>HĐ 99-16-TM</t>
  </si>
  <si>
    <t>E2E-X10E1 2M</t>
  </si>
  <si>
    <t>lương ktoan thang 8/16</t>
  </si>
  <si>
    <t>CK 6/9/16</t>
  </si>
  <si>
    <t>GMD06</t>
  </si>
  <si>
    <t>CARD</t>
  </si>
  <si>
    <t>NHV 2618</t>
  </si>
  <si>
    <t>thuế GTGT 27/09-16 teckon</t>
  </si>
  <si>
    <t>TECKON 27-8/16</t>
  </si>
  <si>
    <t>TP 1482-16</t>
  </si>
  <si>
    <t>PXK 686</t>
  </si>
  <si>
    <t>PXK 687</t>
  </si>
  <si>
    <t>PXK 688</t>
  </si>
  <si>
    <t>PXK 689</t>
  </si>
  <si>
    <t>PXK 690</t>
  </si>
  <si>
    <t>PXK 691</t>
  </si>
  <si>
    <t>PXK 692</t>
  </si>
  <si>
    <t>PXK 693</t>
  </si>
  <si>
    <t>HĐ 142-16</t>
  </si>
  <si>
    <t>ĐMN 195-16</t>
  </si>
  <si>
    <t>ĐMN 201-16</t>
  </si>
  <si>
    <t>ĐMN 205-16</t>
  </si>
  <si>
    <t>NB7W-TW01B</t>
  </si>
  <si>
    <t>TP 1512-16</t>
  </si>
  <si>
    <t>BIM-UNT-AP6X-03-RS4</t>
  </si>
  <si>
    <t>TURCK</t>
  </si>
  <si>
    <t>VĐ 25-16</t>
  </si>
  <si>
    <t>CTY TDH VIỆT ĐỨC</t>
  </si>
  <si>
    <t>AE 10767-16</t>
  </si>
  <si>
    <t>PXK 694</t>
  </si>
  <si>
    <t>PXK 695</t>
  </si>
  <si>
    <t>PXK 696</t>
  </si>
  <si>
    <t>HĐ 138-16-9/9/16</t>
  </si>
  <si>
    <t>HĐ 124-16-9/9/16</t>
  </si>
  <si>
    <t>HĐ 70-16-6/9/16</t>
  </si>
  <si>
    <t>HĐ 74-16-6/9/16</t>
  </si>
  <si>
    <t>HĐ 92-16-6/9/16</t>
  </si>
  <si>
    <t>Phí ck A&amp;E, NGUYÊN HÙNG VINH, VIỆT ĐỨC</t>
  </si>
  <si>
    <t>PHÍ CHUYỂN TIỀN CHO NHIỀU</t>
  </si>
  <si>
    <t>HĐ 150-16-TM</t>
  </si>
  <si>
    <t>HĐ 149-16-TM</t>
  </si>
  <si>
    <t>GIAO HÀNG QUỐC QUANG BHOA</t>
  </si>
  <si>
    <t>HMV 2271</t>
  </si>
  <si>
    <t>PXK 697</t>
  </si>
  <si>
    <t>PXK 698</t>
  </si>
  <si>
    <t>PXK 699</t>
  </si>
  <si>
    <t>PXK 700</t>
  </si>
  <si>
    <t>PXK 701</t>
  </si>
  <si>
    <t>PXK 702</t>
  </si>
  <si>
    <t>PXK 703</t>
  </si>
  <si>
    <t>HĐ 161-16-TM</t>
  </si>
  <si>
    <t>HTR 336</t>
  </si>
  <si>
    <t>CTY HUỲNH TRẦN</t>
  </si>
  <si>
    <t>HĐ 148-16-TM</t>
  </si>
  <si>
    <t>LR9F7375</t>
  </si>
  <si>
    <t>AE 11043-16</t>
  </si>
  <si>
    <t>CƯỚC Điện thoại tháng 8/2016</t>
  </si>
  <si>
    <t>HĐ 162-16-TM</t>
  </si>
  <si>
    <t>TP 1667-16</t>
  </si>
  <si>
    <t>PXK 704</t>
  </si>
  <si>
    <t>CTY MÔI TRƯỜNG Á ĐÔNG</t>
  </si>
  <si>
    <t>PXK 705</t>
  </si>
  <si>
    <t>PXK 706</t>
  </si>
  <si>
    <t>CTY NGỌC HÀ</t>
  </si>
  <si>
    <t>HĐ 165-16</t>
  </si>
  <si>
    <t>PXK 707</t>
  </si>
  <si>
    <t>CTY CƠ ĐIỆN VIỆT</t>
  </si>
  <si>
    <t>PS-4S</t>
  </si>
  <si>
    <t>HĐ 166-16</t>
  </si>
  <si>
    <t>PXK 708</t>
  </si>
  <si>
    <t>PXK 709</t>
  </si>
  <si>
    <t>PXK 710</t>
  </si>
  <si>
    <t>CP1L-EM30DR-D</t>
  </si>
  <si>
    <t>Thiết bị lập trình OMRON</t>
  </si>
  <si>
    <t>TP 1641-16</t>
  </si>
  <si>
    <t>TP 1690-16</t>
  </si>
  <si>
    <t>TP 1692-16</t>
  </si>
  <si>
    <t>HĐ 135-16-CK</t>
  </si>
  <si>
    <t>HĐ 102-16-CK</t>
  </si>
  <si>
    <t>HĐ 107-16-CK</t>
  </si>
  <si>
    <t>HĐ 114-16-CK</t>
  </si>
  <si>
    <t>AE 10444-16</t>
  </si>
  <si>
    <t>BỚT QUỐC QUANG</t>
  </si>
  <si>
    <t>HĐ 167-16-TM</t>
  </si>
  <si>
    <t>HĐ 169-16-TM</t>
  </si>
  <si>
    <t>HĐ 171-16-TM</t>
  </si>
  <si>
    <t>CK 20/9/16</t>
  </si>
  <si>
    <t>ĐMN 209-16</t>
  </si>
  <si>
    <t>ĐMN 210-16</t>
  </si>
  <si>
    <t>ĐMN 214-16</t>
  </si>
  <si>
    <t>TM KO HĐ</t>
  </si>
  <si>
    <t>PHÍ KẾ TOÁN T8/2016</t>
  </si>
  <si>
    <t>HĐ 120-16-CK 21/9/16</t>
  </si>
  <si>
    <t>HĐ 125-16-CK21/9/16</t>
  </si>
  <si>
    <t>TM 22/9/16</t>
  </si>
  <si>
    <t>PXK 711</t>
  </si>
  <si>
    <t>AE 11466-16</t>
  </si>
  <si>
    <t>ZB4BL2</t>
  </si>
  <si>
    <t>Nút nhấn Schneider</t>
  </si>
  <si>
    <t>PXK 712</t>
  </si>
  <si>
    <t>PXK 713</t>
  </si>
  <si>
    <t>PXK 714</t>
  </si>
  <si>
    <t>PXK 715</t>
  </si>
  <si>
    <t>PXK 716</t>
  </si>
  <si>
    <t>PXK 717</t>
  </si>
  <si>
    <t>Thu phi quan ly tai khoan/</t>
  </si>
  <si>
    <t>HĐ 118-16-CK 22/9/16</t>
  </si>
  <si>
    <t>HĐ 109-16-CK 22/9/16</t>
  </si>
  <si>
    <t>HĐ 105-16-CK 22/9/16</t>
  </si>
  <si>
    <t>HĐ 97-16-CK 22/9/16</t>
  </si>
  <si>
    <t>HĐ 121-16-CK 26/9/16</t>
  </si>
  <si>
    <t>XR40CX</t>
  </si>
  <si>
    <t>DIXELL</t>
  </si>
  <si>
    <t>TP 1756-16</t>
  </si>
  <si>
    <t>TB 156</t>
  </si>
  <si>
    <t>NS6S</t>
  </si>
  <si>
    <t>SỢI</t>
  </si>
  <si>
    <t>RV 651</t>
  </si>
  <si>
    <t>CTY RỒNG VIỆT</t>
  </si>
  <si>
    <t>TP 1865-16</t>
  </si>
  <si>
    <t>AE 11924-16</t>
  </si>
  <si>
    <t>HĐ 147-16-CK28/9/16</t>
  </si>
  <si>
    <t>HĐ 116-117-16-CK28/9/16</t>
  </si>
  <si>
    <t>HĐ 116-16-CK28/9/16</t>
  </si>
  <si>
    <t>HĐ 117-16-CK28/9/16</t>
  </si>
  <si>
    <t>HĐ 110-16-CK28/9/16</t>
  </si>
  <si>
    <t>CƯỚC VẬN CHUYỂN VIettel thang 8/16</t>
  </si>
  <si>
    <t>PXK 718</t>
  </si>
  <si>
    <t>PXK 719</t>
  </si>
  <si>
    <t>HĐ 179-16</t>
  </si>
  <si>
    <t>PXK 720</t>
  </si>
  <si>
    <t>PXK 721</t>
  </si>
  <si>
    <t>PXK 722</t>
  </si>
  <si>
    <t>PXK 723</t>
  </si>
  <si>
    <t>PXK 724</t>
  </si>
  <si>
    <t>PXK 725</t>
  </si>
  <si>
    <t>PXK 726</t>
  </si>
  <si>
    <t>PXK 727</t>
  </si>
  <si>
    <t>PXK 728</t>
  </si>
  <si>
    <t>CTY UNI THÁI DƯƠNG</t>
  </si>
  <si>
    <t>PXK 729</t>
  </si>
  <si>
    <t>HĐ 183-16</t>
  </si>
  <si>
    <t>PXK 730</t>
  </si>
  <si>
    <t>PXK 731</t>
  </si>
  <si>
    <t>thuế GTGT 28/09-16 teckon</t>
  </si>
  <si>
    <t>ĐMN 216-16</t>
  </si>
  <si>
    <t>ĐMN 221-16</t>
  </si>
  <si>
    <t>AE 12073-16</t>
  </si>
  <si>
    <t>LC1D12M7</t>
  </si>
  <si>
    <t>CB Schneider</t>
  </si>
  <si>
    <t>PXK 732</t>
  </si>
  <si>
    <t>HĐ 151-16</t>
  </si>
  <si>
    <t>HĐ 154-16</t>
  </si>
  <si>
    <t>TECKON 28/9-16</t>
  </si>
  <si>
    <t>CK 30/9/16</t>
  </si>
  <si>
    <t>HĐ 130-16-CK3/10/16</t>
  </si>
  <si>
    <t>HĐ 132-16-CK3/10/16</t>
  </si>
  <si>
    <t>CK4/10/16</t>
  </si>
  <si>
    <t>phí chuyển tiền A&amp;E</t>
  </si>
  <si>
    <t>phí chuyển tiền thuận phương</t>
  </si>
  <si>
    <t>PKZM 0-0,63-C</t>
  </si>
  <si>
    <t>EATON</t>
  </si>
  <si>
    <t>C61F-GP</t>
  </si>
  <si>
    <t>CIKACHI</t>
  </si>
  <si>
    <t>TN 2348</t>
  </si>
  <si>
    <t>CTY THIÊN NGHI</t>
  </si>
  <si>
    <t>AE 12239-16</t>
  </si>
  <si>
    <t>MNE 3143</t>
  </si>
  <si>
    <t>LƯƠNG KTOAN T9/16</t>
  </si>
  <si>
    <t>XE OM GIAO HÀNG TRUNG NGUYÊN</t>
  </si>
  <si>
    <t>HĐ 159-16-CK 4/10/16</t>
  </si>
  <si>
    <t>HĐ 181-16-CK 4/10/16</t>
  </si>
  <si>
    <t>PXK 733</t>
  </si>
  <si>
    <t>PXK 734</t>
  </si>
  <si>
    <t>PXK 735</t>
  </si>
  <si>
    <t>PXK 736</t>
  </si>
  <si>
    <t>CTY KHOÁNG SẢN TRUNG NGUYÊN</t>
  </si>
  <si>
    <t>HĐ 189-16</t>
  </si>
  <si>
    <t>PXK 737</t>
  </si>
  <si>
    <t>HMV 3152</t>
  </si>
  <si>
    <t>HMV 3156</t>
  </si>
  <si>
    <t>TM 4/10/16</t>
  </si>
  <si>
    <t>HĐ 136-16-CK6/10/16</t>
  </si>
  <si>
    <t>HĐ 137-16-CK6/10/16</t>
  </si>
  <si>
    <t>HĐ 143-16-CK6/10/16</t>
  </si>
  <si>
    <t>HĐ 108-16-CK 6/10/16</t>
  </si>
  <si>
    <t>HĐ 126-16-CK 6/10/16</t>
  </si>
  <si>
    <t>PHÍ NHÂN TIỀN PANCERA</t>
  </si>
  <si>
    <t>TP 1967-16</t>
  </si>
  <si>
    <t>EBC 1x18EP</t>
  </si>
  <si>
    <t>BALLAST PHILIP</t>
  </si>
  <si>
    <t>FR2192-M2</t>
  </si>
  <si>
    <t>PIZZATO</t>
  </si>
  <si>
    <t>GNN 4593</t>
  </si>
  <si>
    <t>CK SAFVIET(120, 136, 137, 143)</t>
  </si>
  <si>
    <t>TP 1974-16</t>
  </si>
  <si>
    <t>G7L-1A-TUB AC200/240</t>
  </si>
  <si>
    <t>DPS 206-16</t>
  </si>
  <si>
    <t>D-A72L</t>
  </si>
  <si>
    <t>PXK 738</t>
  </si>
  <si>
    <t>PXK 739</t>
  </si>
  <si>
    <t>PXK 740</t>
  </si>
  <si>
    <t>PXK 741</t>
  </si>
  <si>
    <t>61F-GP-NH AC220</t>
  </si>
  <si>
    <t>0058060-0040</t>
  </si>
  <si>
    <t>KEB</t>
  </si>
  <si>
    <t>HĐ 174-16-CK 7/10/16</t>
  </si>
  <si>
    <t>HĐ 471 CK 7/10/16</t>
  </si>
  <si>
    <t>HĐ 6-16 CK 7/10/16</t>
  </si>
  <si>
    <t>HĐ 19-16 CK 7/10/16</t>
  </si>
  <si>
    <t>HĐ 51-16 CK 7/10/16</t>
  </si>
  <si>
    <t>HĐ 55-16 CK 7/10/16</t>
  </si>
  <si>
    <t>HĐ 60-16 CK 7/10/16</t>
  </si>
  <si>
    <t>HĐ 90-16 CK 5/9/16</t>
  </si>
  <si>
    <t>HĐ 91-16  CK 5/9/16</t>
  </si>
  <si>
    <t>HĐ 115-16  CK 5/9/16</t>
  </si>
  <si>
    <t>109S072UL</t>
  </si>
  <si>
    <t>QUẠT SANYO DENKI</t>
  </si>
  <si>
    <t>NI 1077</t>
  </si>
  <si>
    <t>HĐ 101-16-TM</t>
  </si>
  <si>
    <t>HĐ 145-16-TM</t>
  </si>
  <si>
    <t>HĐ 98-16-TM</t>
  </si>
  <si>
    <t>PXK 742</t>
  </si>
  <si>
    <t>PXK 743</t>
  </si>
  <si>
    <t>PXK 744</t>
  </si>
  <si>
    <t>HĐ 196-16-TM</t>
  </si>
  <si>
    <t>XE OM GIAO HANG NĂM DŨNG HĐ 196</t>
  </si>
  <si>
    <t>HĐ 163-16-TM</t>
  </si>
  <si>
    <t>TP 2005-16</t>
  </si>
  <si>
    <t>PXK 745</t>
  </si>
  <si>
    <t>PXK 746</t>
  </si>
  <si>
    <t>HĐ 197-16</t>
  </si>
  <si>
    <t>PXK 747</t>
  </si>
  <si>
    <t>CTY SOPHIC</t>
  </si>
  <si>
    <t>PXK 748</t>
  </si>
  <si>
    <t>CTY VŨ TRÍ ĐỨC</t>
  </si>
  <si>
    <t>HĐ 199-16</t>
  </si>
  <si>
    <t>PXK 749</t>
  </si>
  <si>
    <t>PXK 750</t>
  </si>
  <si>
    <t>HĐ 201-16-TM</t>
  </si>
  <si>
    <t>XE OM GIAO HANG VŨ TRÍ ĐỨC HĐ 199</t>
  </si>
  <si>
    <t>HTR 376</t>
  </si>
  <si>
    <t>AE 12132-16</t>
  </si>
  <si>
    <t>LV525333</t>
  </si>
  <si>
    <t>ATV312HD15N4</t>
  </si>
  <si>
    <t>BIẾN TẦN Schneider</t>
  </si>
  <si>
    <t>AE 12605-16</t>
  </si>
  <si>
    <t>ZB4BZ102</t>
  </si>
  <si>
    <t xml:space="preserve"> Schneider</t>
  </si>
  <si>
    <t>TH 267-16</t>
  </si>
  <si>
    <t>TP 2021-16</t>
  </si>
  <si>
    <t>CP1W-EIP61</t>
  </si>
  <si>
    <t>HĐ 175-16-CK 12/10/16</t>
  </si>
  <si>
    <t>HĐ 141-16-CK 12/10/16</t>
  </si>
  <si>
    <t>HĐ 157-16-CK12/10/16</t>
  </si>
  <si>
    <t>HĐ 200-16-CK12/10/16</t>
  </si>
  <si>
    <t>XE OM GIAO HANG HOÀNG PHÁT  HĐ 205</t>
  </si>
  <si>
    <t>AE 12668-16</t>
  </si>
  <si>
    <t xml:space="preserve">PXK 751 </t>
  </si>
  <si>
    <t>PXK 752</t>
  </si>
  <si>
    <t>PXK 753</t>
  </si>
  <si>
    <t>gởi hàng nam lộc 2 lần</t>
  </si>
  <si>
    <t>mua băng keo</t>
  </si>
  <si>
    <t>PHÍ KE TOÁN T9/16</t>
  </si>
  <si>
    <t>CƯỚC VAN CHUYEN VIETEL T9/16</t>
  </si>
  <si>
    <t>ĐMN 229-16</t>
  </si>
  <si>
    <t>SGDV-5R5A01A</t>
  </si>
  <si>
    <t>ĐMN 232-16</t>
  </si>
  <si>
    <t>JZSP-CVS06-02-E</t>
  </si>
  <si>
    <t>CÁP YASKAWA</t>
  </si>
  <si>
    <t>ĐMN 235-16</t>
  </si>
  <si>
    <t>ĐMN 239-16</t>
  </si>
  <si>
    <t>TP 2055-16</t>
  </si>
  <si>
    <t>RHB-24L</t>
  </si>
  <si>
    <t>CÒI BÁO OMRON</t>
  </si>
  <si>
    <t>CƯỚC ĐIỆN THOẠI T9/16</t>
  </si>
  <si>
    <t>PXK 754</t>
  </si>
  <si>
    <t>PXK 755</t>
  </si>
  <si>
    <t>PXK 756</t>
  </si>
  <si>
    <t>PXK 757</t>
  </si>
  <si>
    <t>PXK 758</t>
  </si>
  <si>
    <t>PXK 759</t>
  </si>
  <si>
    <t>PXK 760</t>
  </si>
  <si>
    <t>PXK 761</t>
  </si>
  <si>
    <t>PXK 762</t>
  </si>
  <si>
    <t>PXK 763</t>
  </si>
  <si>
    <t>PXK 764</t>
  </si>
  <si>
    <t>PXK 765</t>
  </si>
  <si>
    <t>PXK 766</t>
  </si>
  <si>
    <t>PXK 767</t>
  </si>
  <si>
    <t>PXK 768</t>
  </si>
  <si>
    <t>PXK 769</t>
  </si>
  <si>
    <t>PXK 770</t>
  </si>
  <si>
    <t>HĐ 214-16-TM</t>
  </si>
  <si>
    <t>PXK 771</t>
  </si>
  <si>
    <t>CTY CỬU LONG</t>
  </si>
  <si>
    <t>HĐ 182-16-CK13/10/16</t>
  </si>
  <si>
    <t>HĐ 153-16-CK 14/10/16</t>
  </si>
  <si>
    <t>HĐ 156-16-CK 14/10/16</t>
  </si>
  <si>
    <t>HĐ 204-16-CK 14/10/16</t>
  </si>
  <si>
    <t>HĐ 205-16-CK 17/10/16</t>
  </si>
  <si>
    <t>HĐ 146-16-CK 17/10/16</t>
  </si>
  <si>
    <t>XE ÔM GIAO HANG VÕ VĂN TẦN</t>
  </si>
  <si>
    <t>HĐ 215-16-TM</t>
  </si>
  <si>
    <t>CK 18/10/16</t>
  </si>
  <si>
    <t>PHÍ CK AE</t>
  </si>
  <si>
    <t>TM 18/10/16</t>
  </si>
  <si>
    <t>PXK 772</t>
  </si>
  <si>
    <t>PXK 773</t>
  </si>
  <si>
    <t>CTY HOÀNG THIÊN PHÁT</t>
  </si>
  <si>
    <t>HĐ 218-16</t>
  </si>
  <si>
    <t>CTY SHUAN HWA INDUSTRIAL</t>
  </si>
  <si>
    <t>PXK 774</t>
  </si>
  <si>
    <t>HĐ 219-16</t>
  </si>
  <si>
    <t>HĐ 217-16</t>
  </si>
  <si>
    <t>CK FOODTECH</t>
  </si>
  <si>
    <t>XE ÔM GIAO HAÀNG HOÀNG THIÊN PHÁT</t>
  </si>
  <si>
    <t>TP 2094-16</t>
  </si>
  <si>
    <t>AE 13051-16</t>
  </si>
  <si>
    <t>TPE 4590</t>
  </si>
  <si>
    <t>HĐ 216-16-TM</t>
  </si>
  <si>
    <t>HĐ 168-16-CK 20/10/16</t>
  </si>
  <si>
    <t>HĐ 164-16-CK 20/10/16</t>
  </si>
  <si>
    <t>HĐ 139-16-CK 20/10/16</t>
  </si>
  <si>
    <t>HĐ 158-16-CK 20/10/16</t>
  </si>
  <si>
    <t>ĐMN 248-16</t>
  </si>
  <si>
    <t>PABD250H</t>
  </si>
  <si>
    <t>ĐMN 249-16</t>
  </si>
  <si>
    <t>PXK 775</t>
  </si>
  <si>
    <t>PXK 776</t>
  </si>
  <si>
    <t>HĐ 220-16-TM</t>
  </si>
  <si>
    <t>HĐ 212-16-CK 21/10/16</t>
  </si>
  <si>
    <t>CP 394</t>
  </si>
  <si>
    <t>CTY CẨM PHÁT</t>
  </si>
  <si>
    <t>PXK 777</t>
  </si>
  <si>
    <t>EBC 2x18EP</t>
  </si>
  <si>
    <t>PXK 778</t>
  </si>
  <si>
    <t>HĐ 223-16</t>
  </si>
  <si>
    <t>mua băng keo +bao thư trắng</t>
  </si>
  <si>
    <t>XW2Z-200T</t>
  </si>
  <si>
    <t>14F5A1D-38EA</t>
  </si>
  <si>
    <t>MY4N-GS AC220/240</t>
  </si>
  <si>
    <t xml:space="preserve">E5AN-HTAA2HBM-500 </t>
  </si>
  <si>
    <t>CÁP ĐIỀU KHIỂN 3x0,75</t>
  </si>
  <si>
    <t>SANG JIN</t>
  </si>
  <si>
    <t>MÉT</t>
  </si>
  <si>
    <t>TỤ BÙ 25Kvar-440V</t>
  </si>
  <si>
    <t>ELECTRICON</t>
  </si>
  <si>
    <t>E5GC-RX1A6M-000</t>
  </si>
  <si>
    <t>Điều khiển nhiệt- Omron</t>
  </si>
  <si>
    <t>EB3C-R03AN</t>
  </si>
  <si>
    <t>Rờ le nhiệt IDEC</t>
  </si>
  <si>
    <t>EB3L-S01SAN</t>
  </si>
  <si>
    <t>P2RF-05-E</t>
  </si>
  <si>
    <t>AE 13326-16</t>
  </si>
  <si>
    <t/>
  </si>
  <si>
    <t>TP 2184-16</t>
  </si>
  <si>
    <t>CP 420</t>
  </si>
  <si>
    <t>MNE 3352</t>
  </si>
  <si>
    <t>TP 2236-16</t>
  </si>
  <si>
    <t>NI 1221</t>
  </si>
  <si>
    <t>ĐMN 252-16</t>
  </si>
  <si>
    <t>ĐMN 255-16</t>
  </si>
  <si>
    <t>ĐMN 258-16</t>
  </si>
  <si>
    <t>ĐMN 259-16</t>
  </si>
  <si>
    <t>HMV 3997</t>
  </si>
  <si>
    <t>TỤ BÙ 25KVAR-440V</t>
  </si>
  <si>
    <t>PXK 779</t>
  </si>
  <si>
    <t>PXK 780</t>
  </si>
  <si>
    <t>PXK 781</t>
  </si>
  <si>
    <t>PXK 782</t>
  </si>
  <si>
    <t>PXK 783</t>
  </si>
  <si>
    <t>PXK 784</t>
  </si>
  <si>
    <t>PXK 785</t>
  </si>
  <si>
    <t>PXK 786</t>
  </si>
  <si>
    <t>PXK 787</t>
  </si>
  <si>
    <t>PXK 788</t>
  </si>
  <si>
    <t>PXK 789</t>
  </si>
  <si>
    <t>PXK 790</t>
  </si>
  <si>
    <t>PXK 791</t>
  </si>
  <si>
    <t>PXK 792</t>
  </si>
  <si>
    <t>PXK 793</t>
  </si>
  <si>
    <t>PXK 794</t>
  </si>
  <si>
    <t>PXK 795</t>
  </si>
  <si>
    <t>PXK 796</t>
  </si>
  <si>
    <t>HĐ 229-16</t>
  </si>
  <si>
    <t>HĐ 226-16</t>
  </si>
  <si>
    <t>HĐ 227-16</t>
  </si>
  <si>
    <t>HĐ 230-16</t>
  </si>
  <si>
    <t>HĐ 231-16-TM</t>
  </si>
  <si>
    <t>Nop thue GTGT Q3.2016)</t>
  </si>
  <si>
    <t>Nop thue TNDN tam tinh Q3.2016)</t>
  </si>
  <si>
    <t>MUA MÁY TÍNH CASINO + USB(BẠCH MÃ)</t>
  </si>
  <si>
    <t>CK Ý MỸ</t>
  </si>
  <si>
    <t>HĐ 179-16-CK 28/10/16</t>
  </si>
  <si>
    <t>HĐ 180-16-CK 28/10/16</t>
  </si>
  <si>
    <t>HĐ 195-16-CK 28/10/16</t>
  </si>
  <si>
    <t>TM 29/10/16</t>
  </si>
  <si>
    <t>HĐ 186-16-CK 25/10/16</t>
  </si>
  <si>
    <t>CK THEOALEXANDER -HĐ 142</t>
  </si>
  <si>
    <t xml:space="preserve"> HĐ229-16</t>
  </si>
  <si>
    <t>CK 31/10/16</t>
  </si>
  <si>
    <t>phí ck A&amp;E, NICHIDEN</t>
  </si>
  <si>
    <t>TP 2249-16</t>
  </si>
  <si>
    <t>TP 2265-16</t>
  </si>
  <si>
    <t>TP 2275-16</t>
  </si>
  <si>
    <t xml:space="preserve"> HĐ 245-16</t>
  </si>
  <si>
    <t>TECKON 29/10-16</t>
  </si>
  <si>
    <t>NK</t>
  </si>
  <si>
    <t>thuế GTGT 29/10-16 teckon</t>
  </si>
  <si>
    <t>AE 13890-16</t>
  </si>
  <si>
    <t>AE 13946-16</t>
  </si>
  <si>
    <t>Tủ điện 200x300x150</t>
  </si>
  <si>
    <t>Đầu nối PG</t>
  </si>
  <si>
    <t>tủ điện 200x300x150</t>
  </si>
  <si>
    <t>đầu nối PG</t>
  </si>
  <si>
    <t>XE ÔM GIAO HAÀNG Bảo Nam+ Phú kiến Gia</t>
  </si>
  <si>
    <t>PXK 797</t>
  </si>
  <si>
    <t>CTY PHÚ KIẾN GIA</t>
  </si>
  <si>
    <t>TỦ ĐIỆN 200x300x150</t>
  </si>
  <si>
    <t>ĐẦU NỐI PG</t>
  </si>
  <si>
    <t>PXK 798</t>
  </si>
  <si>
    <t>PXK 799</t>
  </si>
  <si>
    <t>PXK 800</t>
  </si>
  <si>
    <t>PXK 801</t>
  </si>
  <si>
    <t>HĐ 242-16</t>
  </si>
  <si>
    <t>PXK 802</t>
  </si>
  <si>
    <t>PXK 803</t>
  </si>
  <si>
    <t>PXK 804</t>
  </si>
  <si>
    <t>PXK 805</t>
  </si>
  <si>
    <t>CTY TNHH HÓA CHẤT AGC</t>
  </si>
  <si>
    <t>PXK 806</t>
  </si>
  <si>
    <t>HĐ 248-16</t>
  </si>
  <si>
    <t>PXK 807</t>
  </si>
  <si>
    <t>HĐ 250-16</t>
  </si>
  <si>
    <t>HĐ 184-16-CK31/10/16</t>
  </si>
  <si>
    <t>MY4N-GS DC24</t>
  </si>
  <si>
    <t>ck foodtech</t>
  </si>
  <si>
    <t>lương ktoan t10/16</t>
  </si>
  <si>
    <t>DPS 285-16</t>
  </si>
  <si>
    <t>ĐMN 263-16</t>
  </si>
  <si>
    <t>ĐMN 266-16</t>
  </si>
  <si>
    <t>ĐMN 268-16</t>
  </si>
  <si>
    <t>AE 14037-16</t>
  </si>
  <si>
    <t>PXK 808</t>
  </si>
  <si>
    <t>PXK 809</t>
  </si>
  <si>
    <t>PXK 810</t>
  </si>
  <si>
    <t>HĐ 252-16</t>
  </si>
  <si>
    <t>PXK 811</t>
  </si>
  <si>
    <t>PXK 812</t>
  </si>
  <si>
    <t>PXK 813</t>
  </si>
  <si>
    <t>PXK 814</t>
  </si>
  <si>
    <t>HĐ 256-16</t>
  </si>
  <si>
    <t>PXK 815</t>
  </si>
  <si>
    <t>HĐ 177-16-CK 3/11/16</t>
  </si>
  <si>
    <t>HĐ 190-16-CK 3/11/16</t>
  </si>
  <si>
    <t>HĐ 241-16-CK 3/11/16</t>
  </si>
  <si>
    <t>HĐ 251-16-CK 3/11/16</t>
  </si>
  <si>
    <t>HĐ 258-16</t>
  </si>
  <si>
    <t>PXK 816</t>
  </si>
  <si>
    <t>HĐ 257-16</t>
  </si>
  <si>
    <t>K2CM-4H</t>
  </si>
  <si>
    <t>TP 2355-16</t>
  </si>
  <si>
    <t>HĐ 194-16-CK 8/11/16</t>
  </si>
  <si>
    <t>HĐ 96-16 CK 7/11/16</t>
  </si>
  <si>
    <t>HĐ 178-16-CK 8/11/16</t>
  </si>
  <si>
    <t>HĐ 185-16 CK 8/11/16</t>
  </si>
  <si>
    <t>CTY NHÂN ĐẠI THÀNH</t>
  </si>
  <si>
    <t>NĐT 764</t>
  </si>
  <si>
    <t>PXK 817</t>
  </si>
  <si>
    <t xml:space="preserve"> HĐ 266-16</t>
  </si>
  <si>
    <t>PXK 818</t>
  </si>
  <si>
    <t>PXK 819</t>
  </si>
  <si>
    <t>PXK 820</t>
  </si>
  <si>
    <t>CTY P&amp;P</t>
  </si>
  <si>
    <t>HĐ 262-16-TM</t>
  </si>
  <si>
    <t>PXK 821</t>
  </si>
  <si>
    <t>PXK 822</t>
  </si>
  <si>
    <t>PXK 823</t>
  </si>
  <si>
    <t>CK NHỰA BÌNH MINH HĐ 266</t>
  </si>
  <si>
    <t>CK 9/11/16</t>
  </si>
  <si>
    <t>HĐ 193-16-CK 9/11/16</t>
  </si>
  <si>
    <t>PSN25-5DN</t>
  </si>
  <si>
    <t>ATV310HU55N4E</t>
  </si>
  <si>
    <t>AE 14344-16</t>
  </si>
  <si>
    <t>AE 14424-16</t>
  </si>
  <si>
    <t>HMV 4350</t>
  </si>
  <si>
    <t>TATC 1005</t>
  </si>
  <si>
    <t>TP 2390-16</t>
  </si>
  <si>
    <t>CK ĐẠI PHÚ CÁT HĐ 54, 82, 177</t>
  </si>
  <si>
    <t>CK SAF VIET HĐ 164, 178, 185</t>
  </si>
  <si>
    <t>PXK 824</t>
  </si>
  <si>
    <t>PXK 825</t>
  </si>
  <si>
    <t>HĐ 268-16</t>
  </si>
  <si>
    <t>PXK 826</t>
  </si>
  <si>
    <t>PXK 827</t>
  </si>
  <si>
    <t>PXK 828</t>
  </si>
  <si>
    <t>PXK 829</t>
  </si>
  <si>
    <t>HĐ 263-16-TM</t>
  </si>
  <si>
    <t>PHÍ CK AE (HĐ TỪ NGÀY 1-3/11/16)</t>
  </si>
  <si>
    <t>HĐ 243, 246-16-TM</t>
  </si>
  <si>
    <t>HĐ 264-16-TM</t>
  </si>
  <si>
    <t>BỚT QUỐC QUANG, HĐ 243, 246, 264</t>
  </si>
  <si>
    <t>ĐMN 272-16</t>
  </si>
  <si>
    <t>ĐMN 273-16</t>
  </si>
  <si>
    <t>ĐMN 275-16</t>
  </si>
  <si>
    <t>CÁP ĐIỀU KHIỂN 2x1,5</t>
  </si>
  <si>
    <t>CÁP MẠNG CHỐNG NHIỄU SFTP</t>
  </si>
  <si>
    <t>ĐMN 274-16</t>
  </si>
  <si>
    <t>MHL 5148</t>
  </si>
  <si>
    <t>PXK 830</t>
  </si>
  <si>
    <t>HĐ 270-16</t>
  </si>
  <si>
    <t>AIPOOLINK</t>
  </si>
  <si>
    <t>HĐ 232-16-CK 11/11/16</t>
  </si>
  <si>
    <t>TPE 4808</t>
  </si>
  <si>
    <t>AE 14757</t>
  </si>
  <si>
    <t>Dien thoai T10/16</t>
  </si>
  <si>
    <t>HĐ 203-16-CK 15/11/16</t>
  </si>
  <si>
    <t>HĐ 207-16-CK 15/11/16</t>
  </si>
  <si>
    <t>HĐ 225-16-CK 15/11/16</t>
  </si>
  <si>
    <t>LC1E0910M5</t>
  </si>
  <si>
    <t>E52-P10AEY 2M</t>
  </si>
  <si>
    <t>ĐẦU DÒ OMRON</t>
  </si>
  <si>
    <t>K8AC-CT20L</t>
  </si>
  <si>
    <t>E2B-M12KN08-WP B1</t>
  </si>
  <si>
    <t>E2B-M18KN16-WP B1</t>
  </si>
  <si>
    <t>DÂY RÚT 20x5mm</t>
  </si>
  <si>
    <t>SYS-C106X24A</t>
  </si>
  <si>
    <t>SYS- NHẬT BẢN</t>
  </si>
  <si>
    <t>ĐMN 283-16</t>
  </si>
  <si>
    <t>ĐMN 287-16</t>
  </si>
  <si>
    <t>MY2N-GS AC220/240</t>
  </si>
  <si>
    <t>TP 2482-16</t>
  </si>
  <si>
    <t>AE 14869-16</t>
  </si>
  <si>
    <t>TP 2522-16</t>
  </si>
  <si>
    <t>TĐT 119-16</t>
  </si>
  <si>
    <t>CTY TÂN ĐỈNH TRÍ</t>
  </si>
  <si>
    <t>KYORITSU 3166</t>
  </si>
  <si>
    <t>CÁP ĐIỆN 4x6</t>
  </si>
  <si>
    <t>NHG 131-16</t>
  </si>
  <si>
    <t>CTY NGUYỄN HOÀNG GIANG</t>
  </si>
  <si>
    <t>TLTECH 219</t>
  </si>
  <si>
    <t>PHIÍ KẾ TOÁN THÁNG 10/2016</t>
  </si>
  <si>
    <t>PXK 831</t>
  </si>
  <si>
    <t>PXK 832</t>
  </si>
  <si>
    <t>HĐ 269-16-TM</t>
  </si>
  <si>
    <t>HĐ 272-16-TM</t>
  </si>
  <si>
    <t>PXK 833</t>
  </si>
  <si>
    <t>CTY VIỆT NGUYÊN</t>
  </si>
  <si>
    <t>HĐ 274-16</t>
  </si>
  <si>
    <t>PXK 834</t>
  </si>
  <si>
    <t>CTY HOA ĐÀ LẠT</t>
  </si>
  <si>
    <t>HĐ 275-16-CK</t>
  </si>
  <si>
    <t>PXK 835</t>
  </si>
  <si>
    <t>PXK 836</t>
  </si>
  <si>
    <t>HĐ 277-16</t>
  </si>
  <si>
    <t>PXK 837</t>
  </si>
  <si>
    <t>PXK 838</t>
  </si>
  <si>
    <t>HĐ 279-16</t>
  </si>
  <si>
    <t>PXK 839</t>
  </si>
  <si>
    <t>HĐ 288-16</t>
  </si>
  <si>
    <t>PXK 840</t>
  </si>
  <si>
    <t>CTY ĐIỆN ĐẠI LỘC</t>
  </si>
  <si>
    <t>PXK 841</t>
  </si>
  <si>
    <t>HĐ 283-16</t>
  </si>
  <si>
    <t>PXK 842</t>
  </si>
  <si>
    <t>CTY TM DV DNTECH</t>
  </si>
  <si>
    <t>HĐ 285-16</t>
  </si>
  <si>
    <t>PXK 843</t>
  </si>
  <si>
    <t>PXK 844</t>
  </si>
  <si>
    <t>HĐ 284-16</t>
  </si>
  <si>
    <t>PXK 845</t>
  </si>
  <si>
    <t>HĐ 289-16</t>
  </si>
  <si>
    <t>PXK 846</t>
  </si>
  <si>
    <t>CTY AN PHƯƠNG</t>
  </si>
  <si>
    <t>HĐ 290-16-TM</t>
  </si>
  <si>
    <t>PXK 847</t>
  </si>
  <si>
    <t>HĐ 292-16</t>
  </si>
  <si>
    <t>PXK 848</t>
  </si>
  <si>
    <t>HĐ 287-16</t>
  </si>
  <si>
    <t>PXK 849</t>
  </si>
  <si>
    <t>CTY FEBTEK</t>
  </si>
  <si>
    <t>HĐ 293-16-CK</t>
  </si>
  <si>
    <t>HĐ 206-16-CK 16/11/16</t>
  </si>
  <si>
    <t>HĐ 127-16-CK 17/11/16</t>
  </si>
  <si>
    <t>HĐ 144-16-CK 17/11/16</t>
  </si>
  <si>
    <t>HĐ 191-16-CK 17/11/16</t>
  </si>
  <si>
    <t>HĐ 208-16-CK 17/11/16</t>
  </si>
  <si>
    <t>HĐ 213-16-CK 17/11/16</t>
  </si>
  <si>
    <t>HĐ 140-16-CK 18/11/16</t>
  </si>
  <si>
    <t>CK 22/11/16</t>
  </si>
  <si>
    <t>PHÍ CK TP, AE, ĐẠI DƯƠNG</t>
  </si>
  <si>
    <t>HĐ 286-16-TM</t>
  </si>
  <si>
    <t>BỚT TOÀN TRÍ HĐ 286</t>
  </si>
  <si>
    <t>HĐ 278-16 TM</t>
  </si>
  <si>
    <t>C200HW-COM01</t>
  </si>
  <si>
    <t>TECKON 30/11-16</t>
  </si>
  <si>
    <t>thuế GTGT 30/11-16 teckon</t>
  </si>
  <si>
    <t>PXK 850</t>
  </si>
  <si>
    <t>HĐ 294-16</t>
  </si>
  <si>
    <t>PXK 851</t>
  </si>
  <si>
    <t>CTY TEDCO</t>
  </si>
  <si>
    <t>HĐ 291-16</t>
  </si>
  <si>
    <t>CK GACH MEN ANH EM hđ 127, 144</t>
  </si>
  <si>
    <t>ck safviet hĐ 206</t>
  </si>
  <si>
    <t>9G1224G101</t>
  </si>
  <si>
    <t>109E5724K501</t>
  </si>
  <si>
    <t>NI 1353</t>
  </si>
  <si>
    <t>Ti hạ thế 400/5A</t>
  </si>
  <si>
    <t>MNE 4656</t>
  </si>
  <si>
    <t>PXK 852</t>
  </si>
  <si>
    <t>HĐ 295-16</t>
  </si>
  <si>
    <t>PXK 853</t>
  </si>
  <si>
    <t>PXK 854</t>
  </si>
  <si>
    <t>HĐ 198-16-TM</t>
  </si>
  <si>
    <t>HĐ 221-16-CK 23/11/16</t>
  </si>
  <si>
    <t>HĐ 236-16-CK 24/11/16</t>
  </si>
  <si>
    <t>HĐ 261-16-CK 24/11/16</t>
  </si>
  <si>
    <t>Tra lai tien gui/Interest paid</t>
  </si>
  <si>
    <t>HĐ 237-16-CK 25/11/16</t>
  </si>
  <si>
    <t>HĐ 255-16-CK 25/11/16</t>
  </si>
  <si>
    <t>HĐ 238-16-CK 25/11/16</t>
  </si>
  <si>
    <t>HĐ 253-16-CK 25/11/16</t>
  </si>
  <si>
    <t>Đầu cos dây điện</t>
  </si>
  <si>
    <t>CP1W-DA041</t>
  </si>
  <si>
    <t>CP1W-AD041</t>
  </si>
  <si>
    <t>BỊCH</t>
  </si>
  <si>
    <t>TP 2564-16</t>
  </si>
  <si>
    <t>cước vận chuyển vietel T10/16</t>
  </si>
  <si>
    <t>HĐ 247-16-CK28/11/16</t>
  </si>
  <si>
    <t>HĐ 244-16-CK28/11/16</t>
  </si>
  <si>
    <t>HĐ 211-16-CK28/11/16</t>
  </si>
  <si>
    <t>HĐ 210-16-CK28/11/16</t>
  </si>
  <si>
    <t>CK 28/11/16</t>
  </si>
  <si>
    <t>ĐMN 290-16</t>
  </si>
  <si>
    <t>ĐMN 291-16</t>
  </si>
  <si>
    <t>CS1G-CPU42H</t>
  </si>
  <si>
    <t>ĐMN 292-16</t>
  </si>
  <si>
    <t>ĐMN 297-16</t>
  </si>
  <si>
    <t>PXK 855</t>
  </si>
  <si>
    <t>HĐ 296-16</t>
  </si>
  <si>
    <t>PXK 856</t>
  </si>
  <si>
    <t>HĐ 297-16</t>
  </si>
  <si>
    <t>PXK 857</t>
  </si>
  <si>
    <t>XE OM GIAO HANG HOAÀNG PHÁT HĐ 298</t>
  </si>
  <si>
    <t>PXK 858</t>
  </si>
  <si>
    <t>PXK 859</t>
  </si>
  <si>
    <t>CHƯA HĐ</t>
  </si>
  <si>
    <t>PXK 860</t>
  </si>
  <si>
    <t>PXK 861</t>
  </si>
  <si>
    <t>QUẠT HƯỚNG TRỤC</t>
  </si>
  <si>
    <t>PXK 862</t>
  </si>
  <si>
    <t>PXK 863</t>
  </si>
  <si>
    <t>PXK 864</t>
  </si>
  <si>
    <t>HĐ 281-16</t>
  </si>
  <si>
    <t>PXK 865</t>
  </si>
  <si>
    <t>HĐ 301-16</t>
  </si>
  <si>
    <t>HĐ 228-16-CK 29/11/16</t>
  </si>
  <si>
    <t>HĐ 260-16-CK 29/11/16</t>
  </si>
  <si>
    <t>HĐ 89-16-CK 30/11/16</t>
  </si>
  <si>
    <t>HĐ 106-16-CK 30/11/16</t>
  </si>
  <si>
    <t>HĐ 133-16-CK 30/11/16</t>
  </si>
  <si>
    <t>HĐ 134-16-CK 30/11/16</t>
  </si>
  <si>
    <t>HĐ 172-16-CK 30/11/16</t>
  </si>
  <si>
    <t>HĐ 188-16-CK 30/11/16</t>
  </si>
  <si>
    <t>HĐ 202-16-CK 30/11/16</t>
  </si>
  <si>
    <t>HĐ 222-16-CK 30/11/16</t>
  </si>
  <si>
    <t>HĐ 233-16-CK 30/11/16</t>
  </si>
  <si>
    <t>HĐ 235-16-CK 30/11/16</t>
  </si>
  <si>
    <t>TM 30/11/16</t>
  </si>
  <si>
    <t>MUA SƠN XỊT</t>
  </si>
  <si>
    <t>HĐ 302-16-CK 30/11/16</t>
  </si>
  <si>
    <t>E52-CA1DY M6 1M</t>
  </si>
  <si>
    <t>TP 2603-16</t>
  </si>
  <si>
    <t>HĐ 239-16-CK 2/12/16</t>
  </si>
  <si>
    <t>HĐ 249-16-CK2/12/16</t>
  </si>
  <si>
    <t>HĐ 259-16-CK 2/12/16</t>
  </si>
  <si>
    <t>HĐ 265-16-CK 2/12/16</t>
  </si>
  <si>
    <t>HĐ 187-16-CK2/12/16</t>
  </si>
  <si>
    <t>HĐ 240-16-CK2/12/16</t>
  </si>
  <si>
    <t>HĐ 276-16-CK2/12/16</t>
  </si>
  <si>
    <t>TP 2707-16</t>
  </si>
  <si>
    <t>KHI CK NHỚ TRỪ LẠI 71.500</t>
  </si>
  <si>
    <t>PXK 866</t>
  </si>
  <si>
    <t>CHƯA HĐ-CK</t>
  </si>
  <si>
    <t>PXK 867</t>
  </si>
  <si>
    <t>HĐ 305-16</t>
  </si>
  <si>
    <t>HĐ 419-15</t>
  </si>
  <si>
    <t>HĐ 472-15</t>
  </si>
  <si>
    <t>HĐ 474-15</t>
  </si>
  <si>
    <t>CK HOA CHAT AGC</t>
  </si>
  <si>
    <t xml:space="preserve">GIAO HÀNG ANH PHÚC </t>
  </si>
  <si>
    <t>LƯƠNG KE TOAN T11/2016</t>
  </si>
  <si>
    <t>PXK 868</t>
  </si>
  <si>
    <t>PXK 869</t>
  </si>
  <si>
    <t>HĐ 307-16</t>
  </si>
  <si>
    <t>PXK 870</t>
  </si>
  <si>
    <t>CTY AN TUỆ</t>
  </si>
  <si>
    <t>HĐ 309-16</t>
  </si>
  <si>
    <t>PXK 871</t>
  </si>
  <si>
    <t>HĐ 308-16</t>
  </si>
  <si>
    <t>TP 2728-16</t>
  </si>
  <si>
    <t>MÁY BIẾN THẾ CHIN-I</t>
  </si>
  <si>
    <t>PXK 872</t>
  </si>
  <si>
    <t>AE 16059-16</t>
  </si>
  <si>
    <t>GV2ME32</t>
  </si>
  <si>
    <t>GV2ME16</t>
  </si>
  <si>
    <t>GV2ME07</t>
  </si>
  <si>
    <t>GVAN11</t>
  </si>
  <si>
    <t>TIẾP ĐIỂM PHỤ- Schneider</t>
  </si>
  <si>
    <t>CẦU DAO-Schneider</t>
  </si>
  <si>
    <t>AE 16060-16</t>
  </si>
  <si>
    <t>HĐ 254-16-CK6/12/16</t>
  </si>
  <si>
    <t>F2E026B-230</t>
  </si>
  <si>
    <t>QUẠT LIOPLE</t>
  </si>
  <si>
    <t>EZC100F3020</t>
  </si>
  <si>
    <t>Cầu chì 50A-500V</t>
  </si>
  <si>
    <t>HUNGARY</t>
  </si>
  <si>
    <t>HT 1060</t>
  </si>
  <si>
    <t>CTY HÀNH TINH</t>
  </si>
  <si>
    <t>MNE 4811-16</t>
  </si>
  <si>
    <t>AE 16131-16</t>
  </si>
  <si>
    <t>PXK 873</t>
  </si>
  <si>
    <t>PXK 874</t>
  </si>
  <si>
    <t>HĐ 312-16</t>
  </si>
  <si>
    <t>PXK 875</t>
  </si>
  <si>
    <t>HĐ 313-16</t>
  </si>
  <si>
    <t>PXK 876</t>
  </si>
  <si>
    <t>HĐ 314-16</t>
  </si>
  <si>
    <t>PXK 877</t>
  </si>
  <si>
    <t>HĐ 315-16</t>
  </si>
  <si>
    <t>HĐ 234-16-CK 6/12/16</t>
  </si>
  <si>
    <t>HĐ 311-16-TM</t>
  </si>
  <si>
    <t>2W200-20</t>
  </si>
  <si>
    <t>VAN ĐIỆN TỪ</t>
  </si>
  <si>
    <t>ĐTM 102-16</t>
  </si>
  <si>
    <t>HĐ 176-16-CK 8/12/16</t>
  </si>
  <si>
    <t>HĐ 192-16-CK 8/12/16</t>
  </si>
  <si>
    <t>HĐ 173-16-CK 8/12/16</t>
  </si>
  <si>
    <t>HĐ 170-16-CK 8/12/16</t>
  </si>
  <si>
    <t>HĐ 155-16-CK 8/12/16</t>
  </si>
  <si>
    <t>HĐ 131-16-CK 8/12/16</t>
  </si>
  <si>
    <t>HĐ 152-16-CK 8/12/16</t>
  </si>
  <si>
    <t>HĐ 288-16-CK 9/12/16</t>
  </si>
  <si>
    <t>HĐ 299-16-CK 9/12/16</t>
  </si>
  <si>
    <t>HĐ 298-16-CK12/12/16</t>
  </si>
  <si>
    <t>CK12/12/16</t>
  </si>
  <si>
    <t>PHÍ CK AE, THUẬN PHƯƠNG, ĐIỆN MIỀN NAM</t>
  </si>
  <si>
    <t>SS-5GL2-F</t>
  </si>
  <si>
    <t>CÔNG TẮC OMRON</t>
  </si>
  <si>
    <t>DE 3103</t>
  </si>
  <si>
    <t>AMPE KÌM DEREE</t>
  </si>
  <si>
    <t>TND 16-16</t>
  </si>
  <si>
    <t>CTY TÂN NAM DƯƠNG</t>
  </si>
  <si>
    <t>CK 12/12/16</t>
  </si>
  <si>
    <t>PXK 878</t>
  </si>
  <si>
    <t>PXK 879</t>
  </si>
  <si>
    <t>HĐ 316-16</t>
  </si>
  <si>
    <t>PXK 880</t>
  </si>
  <si>
    <t>HĐ 317-16</t>
  </si>
  <si>
    <t>CP1E-N30DT-A</t>
  </si>
  <si>
    <t>TP 2821-16</t>
  </si>
  <si>
    <t>TP 2822-16</t>
  </si>
  <si>
    <t>CƯỚC ĐIỆN THOẠI T11/16</t>
  </si>
  <si>
    <t>CT 813</t>
  </si>
  <si>
    <t>1 PHA TỰ NGẪU 880VA</t>
  </si>
  <si>
    <t>giao hàng hoàng phong</t>
  </si>
  <si>
    <t>ĐMN 300-16</t>
  </si>
  <si>
    <t>ĐMN 176</t>
  </si>
  <si>
    <t>ĐMN 178</t>
  </si>
  <si>
    <t>ĐMN 179</t>
  </si>
  <si>
    <t>ĐMN 185</t>
  </si>
  <si>
    <t>ĐMN 187</t>
  </si>
  <si>
    <t>ĐMN 191</t>
  </si>
  <si>
    <t>ĐMN 196</t>
  </si>
  <si>
    <t>ĐMN 197</t>
  </si>
  <si>
    <t>ĐMN 202</t>
  </si>
  <si>
    <t>ĐMN 208</t>
  </si>
  <si>
    <t>MNE 4852-16</t>
  </si>
  <si>
    <t>ĐMN 304-16</t>
  </si>
  <si>
    <t>ĐMN 318-16</t>
  </si>
  <si>
    <t>ĐMN 323-16</t>
  </si>
  <si>
    <t>CHI PHÍ SỬA MÀN HÌNH NS8-TV00B-V2</t>
  </si>
  <si>
    <t>SỬA CHỮA</t>
  </si>
  <si>
    <t>TP 2876-16</t>
  </si>
  <si>
    <t>E39-L104</t>
  </si>
  <si>
    <t>TP 2885-16</t>
  </si>
  <si>
    <t>MT 32 3.3A</t>
  </si>
  <si>
    <t>AK-9058</t>
  </si>
  <si>
    <t>BÚT THỬ ĐIỆN ASAKA</t>
  </si>
  <si>
    <t>ĐSG 2035</t>
  </si>
  <si>
    <t>ĐSG 2427</t>
  </si>
  <si>
    <t>ĐSG 346-16</t>
  </si>
  <si>
    <t>TBTT 2106</t>
  </si>
  <si>
    <t>CTY THIẾT BỊ TRỰC TUYẾN</t>
  </si>
  <si>
    <t>TECKON 31/12-16</t>
  </si>
  <si>
    <t>CP1E-N30DT-D</t>
  </si>
  <si>
    <t>CP1W-TS102</t>
  </si>
  <si>
    <t>CP1W-CIF12</t>
  </si>
  <si>
    <t>thuế GTGT 31/12-16 teckon</t>
  </si>
  <si>
    <t>CK FOODTECH(HĐ SỬA CHỮA)</t>
  </si>
  <si>
    <t xml:space="preserve">Mua N Tệ + Phí </t>
  </si>
  <si>
    <t>DÂY ĐIỆN ANH THÀNH</t>
  </si>
  <si>
    <t>PXK 881</t>
  </si>
  <si>
    <t>HĐ 324-16</t>
  </si>
  <si>
    <t>PXK 882</t>
  </si>
  <si>
    <t>HĐ 319-16</t>
  </si>
  <si>
    <t>PXK 883</t>
  </si>
  <si>
    <t>HĐ 320-16</t>
  </si>
  <si>
    <t>PXK 884</t>
  </si>
  <si>
    <t>HĐ 321-16</t>
  </si>
  <si>
    <t>HĐ 280-16-TM</t>
  </si>
  <si>
    <t>PXK 885</t>
  </si>
  <si>
    <t>HĐ 322-16</t>
  </si>
  <si>
    <t>PXK 886</t>
  </si>
  <si>
    <t>HĐ 323-16</t>
  </si>
  <si>
    <t>PXK 887</t>
  </si>
  <si>
    <t>PXK 888</t>
  </si>
  <si>
    <t>HĐ 318-16</t>
  </si>
  <si>
    <t>PXK 890</t>
  </si>
  <si>
    <t>HĐ 328-16</t>
  </si>
  <si>
    <t>PXK 891</t>
  </si>
  <si>
    <t>HĐ 330-16-TM</t>
  </si>
  <si>
    <t>CK NHỰA BÌNH MINH HĐ 330</t>
  </si>
  <si>
    <t>PXK 892</t>
  </si>
  <si>
    <t>CTY VẠN TRƯỜNG PHÁT</t>
  </si>
  <si>
    <t>HĐ 331 HỦY, 333-16</t>
  </si>
  <si>
    <t>PXK 893</t>
  </si>
  <si>
    <t>HĐ 332-16</t>
  </si>
  <si>
    <t>PXK 894</t>
  </si>
  <si>
    <t>PXK 895</t>
  </si>
  <si>
    <t>HĐ 334-16</t>
  </si>
  <si>
    <t>PXK 896</t>
  </si>
  <si>
    <t>HĐ 335-16</t>
  </si>
  <si>
    <t>HĐ 273-16-CK 15/12/16</t>
  </si>
  <si>
    <t xml:space="preserve"> HĐ 271-16-CK 15/12/16</t>
  </si>
  <si>
    <t>HĐ 271-16-CK 15/12/16</t>
  </si>
  <si>
    <t>HĐ 310-16</t>
  </si>
  <si>
    <t>HĐ 306-16</t>
  </si>
  <si>
    <t>HĐ 303 HỦY</t>
  </si>
  <si>
    <t>KYORITSU 2055</t>
  </si>
  <si>
    <t>AMPE KÌM KYORITSU</t>
  </si>
  <si>
    <t>TND</t>
  </si>
  <si>
    <t>PXK 889</t>
  </si>
  <si>
    <t>HĐ 327-16</t>
  </si>
  <si>
    <t>PXK 897</t>
  </si>
  <si>
    <t>HĐ 336-16</t>
  </si>
  <si>
    <t>HĐ 326 HỦY, 329-16-TM</t>
  </si>
  <si>
    <t>CƯỚC VIETTEL T11/16</t>
  </si>
  <si>
    <t>LC1E3210B5</t>
  </si>
  <si>
    <t>AE 16801-16</t>
  </si>
  <si>
    <t>TP 2890-16</t>
  </si>
  <si>
    <t>E2E-S05S12-WC-C1 2M</t>
  </si>
  <si>
    <t>S8FS-C15012</t>
  </si>
  <si>
    <t>MT 32 7.5A</t>
  </si>
  <si>
    <t xml:space="preserve">RỜ LE NHIỆT LS </t>
  </si>
  <si>
    <t>MITSUBISI</t>
  </si>
  <si>
    <t>S-T10 AC200V 1A</t>
  </si>
  <si>
    <t>HĐ 1501</t>
  </si>
  <si>
    <t>ĐSG 377-16</t>
  </si>
  <si>
    <t>PHÍ KTOAN T11/2016</t>
  </si>
  <si>
    <t>TM 17/12/16</t>
  </si>
  <si>
    <t>TM 30/11/16-17/12/16</t>
  </si>
  <si>
    <t>PXK 898</t>
  </si>
  <si>
    <t>HĐ 337-16</t>
  </si>
  <si>
    <t>PXK 899</t>
  </si>
  <si>
    <t>HĐ 338-16</t>
  </si>
  <si>
    <t>PXK 900</t>
  </si>
  <si>
    <t>CTY ESK VIỆT NAM</t>
  </si>
  <si>
    <t>HĐ 339-16</t>
  </si>
  <si>
    <t>PXK 901</t>
  </si>
  <si>
    <t>HĐ 340-16</t>
  </si>
  <si>
    <t>HĐ 267-16-CK 16/12/16</t>
  </si>
  <si>
    <t>PXK 902</t>
  </si>
  <si>
    <t>HĐ 342-16</t>
  </si>
  <si>
    <t>PXK 903</t>
  </si>
  <si>
    <t>PXK 904</t>
  </si>
  <si>
    <t>CTY KTDV VIỆT THÁI</t>
  </si>
  <si>
    <t>TIỀN LỜI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</si>
</sst>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\ _₫_-;\-* #,##0\ _₫_-;_-* &quot;-&quot;\ _₫_-;_-@_-"/>
    <numFmt numFmtId="165" formatCode="_-* #,##0.00\ _₫_-;\-* #,##0.00\ _₫_-;_-* &quot;-&quot;??\ _₫_-;_-@_-"/>
    <numFmt numFmtId="166" formatCode="[$-1010000]d/m/yy;@"/>
    <numFmt numFmtId="167" formatCode="_-* #,##0\ _₫_-;\-* #,##0\ _₫_-;_-* &quot;-&quot;??\ _₫_-;_-@_-"/>
  </numFmts>
  <fonts count="38" x14ac:knownFonts="1">
    <font>
      <sz val="12"/>
      <color theme="1"/>
      <name val="Arial"/>
      <family val="2"/>
      <charset val="163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2"/>
      <color theme="1"/>
      <name val="Arial"/>
      <family val="2"/>
      <charset val="163"/>
    </font>
    <font>
      <b/>
      <sz val="15"/>
      <color rgb="FF0070C0"/>
      <name val="Arial"/>
      <family val="2"/>
    </font>
    <font>
      <sz val="12"/>
      <color rgb="FFC00000"/>
      <name val="Arial"/>
      <family val="2"/>
      <charset val="163"/>
    </font>
    <font>
      <sz val="12"/>
      <color theme="5" tint="-0.249977111117893"/>
      <name val="Arial"/>
      <family val="2"/>
      <charset val="163"/>
    </font>
    <font>
      <b/>
      <sz val="12"/>
      <color theme="0"/>
      <name val="Arial"/>
      <family val="2"/>
    </font>
    <font>
      <sz val="12"/>
      <color theme="5" tint="-0.249977111117893"/>
      <name val="Arial"/>
      <family val="2"/>
    </font>
    <font>
      <b/>
      <sz val="15"/>
      <color rgb="FFFF0000"/>
      <name val="Arial"/>
      <family val="2"/>
    </font>
    <font>
      <sz val="12"/>
      <color theme="0" tint="-0.499984740745262"/>
      <name val="Arial"/>
      <family val="2"/>
      <charset val="163"/>
    </font>
    <font>
      <sz val="15"/>
      <color theme="0"/>
      <name val="Arial"/>
      <family val="2"/>
      <charset val="163"/>
    </font>
    <font>
      <sz val="15"/>
      <color theme="1"/>
      <name val="Arial"/>
      <family val="2"/>
      <charset val="163"/>
    </font>
    <font>
      <sz val="15"/>
      <color theme="9" tint="-0.249977111117893"/>
      <name val="Arial"/>
      <family val="2"/>
      <charset val="163"/>
    </font>
    <font>
      <b/>
      <sz val="19"/>
      <color rgb="FF92D050"/>
      <name val="Arial"/>
      <family val="2"/>
    </font>
    <font>
      <sz val="12"/>
      <color rgb="FFC00000"/>
      <name val="Arial"/>
      <family val="2"/>
      <charset val="163"/>
    </font>
    <font>
      <sz val="8"/>
      <name val="Tahoma"/>
      <family val="2"/>
      <charset val="163"/>
    </font>
    <font>
      <sz val="12"/>
      <color theme="5" tint="-0.249977111117893"/>
      <name val="Arial"/>
      <family val="2"/>
      <charset val="163"/>
    </font>
    <font>
      <sz val="15"/>
      <color rgb="FFFF0000"/>
      <name val="Arial"/>
      <family val="2"/>
      <charset val="163"/>
    </font>
    <font>
      <sz val="10"/>
      <name val="Arial"/>
      <family val="2"/>
      <charset val="163"/>
    </font>
    <font>
      <sz val="10"/>
      <name val="Arial"/>
      <family val="2"/>
      <charset val="163"/>
    </font>
    <font>
      <sz val="15"/>
      <name val="Arial"/>
      <family val="2"/>
      <charset val="163"/>
    </font>
    <font>
      <sz val="12"/>
      <color rgb="FFC00000"/>
      <name val="Arial"/>
      <family val="2"/>
      <charset val="163"/>
    </font>
    <font>
      <sz val="12"/>
      <name val="Arial"/>
      <family val="2"/>
      <charset val="163"/>
    </font>
    <font>
      <sz val="12"/>
      <color theme="5" tint="-0.249977111117893"/>
      <name val="Arial"/>
      <family val="2"/>
      <charset val="163"/>
    </font>
    <font>
      <sz val="12"/>
      <color theme="0"/>
      <name val="Arial"/>
      <family val="2"/>
      <charset val="163"/>
    </font>
    <font>
      <sz val="12"/>
      <color theme="5" tint="-0.249977111117893"/>
      <name val="Arial"/>
      <family val="2"/>
      <charset val="163"/>
    </font>
    <font>
      <b/>
      <sz val="12"/>
      <name val="Arial"/>
      <family val="2"/>
      <charset val="163"/>
    </font>
    <font>
      <b/>
      <sz val="12"/>
      <color rgb="FF0070C0"/>
      <name val="Arial"/>
      <family val="2"/>
      <charset val="163"/>
    </font>
    <font>
      <sz val="12"/>
      <color theme="5" tint="-0.249977111117893"/>
      <name val="Arial"/>
      <family val="2"/>
    </font>
    <font>
      <sz val="12"/>
      <color theme="5" tint="-0.249977111117893"/>
      <name val="Arial"/>
      <family val="2"/>
    </font>
    <font>
      <sz val="12"/>
      <color theme="5" tint="-0.249977111117893"/>
      <name val="Arial"/>
      <family val="2"/>
    </font>
    <font>
      <sz val="12"/>
      <color rgb="FFC00000"/>
      <name val="Arial"/>
      <family val="2"/>
    </font>
    <font>
      <sz val="12"/>
      <color rgb="FFC00000"/>
      <name val="Arial"/>
      <family val="2"/>
    </font>
    <font>
      <sz val="12"/>
      <color rgb="FFC00000"/>
      <name val="Arial"/>
      <family val="2"/>
    </font>
    <font>
      <sz val="12"/>
      <color theme="5" tint="-0.249977111117893"/>
      <name val="Arial"/>
      <family val="2"/>
      <charset val="163"/>
    </font>
    <font>
      <sz val="12"/>
      <color rgb="FFC00000"/>
      <name val="Arial"/>
      <family val="2"/>
      <charset val="163"/>
    </font>
    <font>
      <sz val="8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double">
        <color theme="9" tint="-0.24994659260841701"/>
      </right>
      <top/>
      <bottom style="double">
        <color theme="9" tint="-0.24994659260841701"/>
      </bottom>
      <diagonal/>
    </border>
    <border>
      <left style="double">
        <color theme="9" tint="-0.24994659260841701"/>
      </left>
      <right style="double">
        <color theme="9" tint="-0.24994659260841701"/>
      </right>
      <top/>
      <bottom style="double">
        <color theme="9" tint="-0.24994659260841701"/>
      </bottom>
      <diagonal/>
    </border>
    <border>
      <left style="double">
        <color theme="9" tint="-0.24994659260841701"/>
      </left>
      <right/>
      <top/>
      <bottom style="double">
        <color theme="9" tint="-0.24994659260841701"/>
      </bottom>
      <diagonal/>
    </border>
    <border>
      <left/>
      <right style="double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double">
        <color theme="9" tint="-0.24994659260841701"/>
      </left>
      <right style="double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  <border>
      <left style="double">
        <color theme="9" tint="-0.24994659260841701"/>
      </left>
      <right/>
      <top style="double">
        <color theme="9" tint="-0.24994659260841701"/>
      </top>
      <bottom style="double">
        <color theme="9" tint="-0.24994659260841701"/>
      </bottom>
      <diagonal/>
    </border>
    <border>
      <left/>
      <right style="double">
        <color theme="9" tint="-0.24994659260841701"/>
      </right>
      <top style="double">
        <color theme="9" tint="-0.24994659260841701"/>
      </top>
      <bottom/>
      <diagonal/>
    </border>
    <border>
      <left style="double">
        <color theme="9" tint="-0.24994659260841701"/>
      </left>
      <right style="double">
        <color theme="9" tint="-0.24994659260841701"/>
      </right>
      <top style="double">
        <color theme="9" tint="-0.24994659260841701"/>
      </top>
      <bottom/>
      <diagonal/>
    </border>
    <border>
      <left style="double">
        <color theme="9" tint="-0.24994659260841701"/>
      </left>
      <right/>
      <top style="double">
        <color theme="9" tint="-0.24994659260841701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</borders>
  <cellStyleXfs count="9">
    <xf numFmtId="0" fontId="0" fillId="0" borderId="0"/>
    <xf numFmtId="165" fontId="3" fillId="0" borderId="0" applyFont="0" applyFill="0" applyBorder="0" applyAlignment="0" applyProtection="0"/>
    <xf numFmtId="0" fontId="3" fillId="0" borderId="0"/>
    <xf numFmtId="0" fontId="19" fillId="0" borderId="0"/>
    <xf numFmtId="165" fontId="3" fillId="0" borderId="0" applyFont="0" applyFill="0" applyBorder="0" applyAlignment="0" applyProtection="0"/>
    <xf numFmtId="0" fontId="20" fillId="0" borderId="0"/>
    <xf numFmtId="0" fontId="2" fillId="0" borderId="0"/>
    <xf numFmtId="165" fontId="2" fillId="0" borderId="0" applyFont="0" applyFill="0" applyBorder="0" applyAlignment="0" applyProtection="0"/>
    <xf numFmtId="0" fontId="1" fillId="0" borderId="0"/>
  </cellStyleXfs>
  <cellXfs count="237">
    <xf numFmtId="0" fontId="0" fillId="0" borderId="0" xfId="0"/>
    <xf numFmtId="0" fontId="0" fillId="0" borderId="0" xfId="0" applyAlignmen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166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 wrapText="1"/>
    </xf>
    <xf numFmtId="167" fontId="0" fillId="0" borderId="0" xfId="1" applyNumberFormat="1" applyFont="1" applyAlignment="1">
      <alignment vertical="center" wrapText="1"/>
    </xf>
    <xf numFmtId="0" fontId="6" fillId="0" borderId="0" xfId="0" applyFont="1" applyAlignment="1" applyProtection="1">
      <alignment vertical="center" wrapText="1"/>
      <protection hidden="1"/>
    </xf>
    <xf numFmtId="166" fontId="6" fillId="0" borderId="0" xfId="0" applyNumberFormat="1" applyFont="1" applyAlignment="1" applyProtection="1">
      <alignment vertical="center" wrapText="1"/>
      <protection locked="0" hidden="1"/>
    </xf>
    <xf numFmtId="0" fontId="6" fillId="0" borderId="0" xfId="0" applyFont="1" applyAlignment="1" applyProtection="1">
      <alignment horizontal="center" vertical="center" wrapText="1"/>
      <protection locked="0" hidden="1"/>
    </xf>
    <xf numFmtId="0" fontId="6" fillId="0" borderId="0" xfId="0" applyFont="1" applyAlignment="1" applyProtection="1">
      <alignment vertical="center" wrapText="1"/>
      <protection locked="0" hidden="1"/>
    </xf>
    <xf numFmtId="167" fontId="6" fillId="0" borderId="0" xfId="1" applyNumberFormat="1" applyFont="1" applyAlignment="1" applyProtection="1">
      <alignment vertical="center" wrapText="1"/>
      <protection hidden="1"/>
    </xf>
    <xf numFmtId="0" fontId="6" fillId="0" borderId="0" xfId="0" applyFont="1" applyAlignment="1" applyProtection="1">
      <alignment vertical="center" wrapText="1"/>
      <protection locked="0"/>
    </xf>
    <xf numFmtId="0" fontId="6" fillId="0" borderId="0" xfId="0" applyFont="1" applyAlignment="1" applyProtection="1">
      <alignment horizontal="center" vertical="center" wrapText="1"/>
      <protection locked="0"/>
    </xf>
    <xf numFmtId="167" fontId="6" fillId="0" borderId="0" xfId="1" applyNumberFormat="1" applyFont="1" applyAlignment="1" applyProtection="1">
      <alignment vertical="center" wrapText="1"/>
      <protection locked="0"/>
    </xf>
    <xf numFmtId="0" fontId="6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hidden="1"/>
    </xf>
    <xf numFmtId="167" fontId="7" fillId="2" borderId="1" xfId="1" applyNumberFormat="1" applyFont="1" applyFill="1" applyBorder="1" applyAlignment="1" applyProtection="1">
      <alignment vertical="center" wrapText="1"/>
      <protection hidden="1"/>
    </xf>
    <xf numFmtId="0" fontId="7" fillId="2" borderId="1" xfId="0" applyFont="1" applyFill="1" applyBorder="1" applyAlignment="1" applyProtection="1">
      <alignment vertical="center" wrapText="1"/>
      <protection hidden="1"/>
    </xf>
    <xf numFmtId="167" fontId="6" fillId="0" borderId="0" xfId="1" applyNumberFormat="1" applyFont="1" applyAlignment="1" applyProtection="1">
      <alignment vertical="center" wrapText="1"/>
      <protection locked="0" hidden="1"/>
    </xf>
    <xf numFmtId="0" fontId="0" fillId="0" borderId="0" xfId="0" applyAlignment="1" applyProtection="1">
      <alignment horizontal="center" vertical="center" wrapText="1"/>
      <protection hidden="1"/>
    </xf>
    <xf numFmtId="166" fontId="5" fillId="0" borderId="0" xfId="0" applyNumberFormat="1" applyFont="1" applyAlignment="1" applyProtection="1">
      <alignment vertical="center" wrapText="1"/>
      <protection locked="0"/>
    </xf>
    <xf numFmtId="0" fontId="5" fillId="0" borderId="0" xfId="0" applyFont="1" applyAlignment="1" applyProtection="1">
      <alignment vertical="center" wrapText="1"/>
      <protection locked="0"/>
    </xf>
    <xf numFmtId="164" fontId="5" fillId="0" borderId="0" xfId="0" applyNumberFormat="1" applyFont="1" applyAlignment="1" applyProtection="1">
      <alignment vertical="center" wrapText="1"/>
      <protection locked="0"/>
    </xf>
    <xf numFmtId="164" fontId="7" fillId="2" borderId="1" xfId="0" applyNumberFormat="1" applyFont="1" applyFill="1" applyBorder="1" applyAlignment="1" applyProtection="1">
      <alignment vertical="center"/>
      <protection hidden="1"/>
    </xf>
    <xf numFmtId="164" fontId="0" fillId="0" borderId="0" xfId="0" applyNumberFormat="1" applyAlignment="1" applyProtection="1">
      <alignment vertical="center" wrapText="1"/>
      <protection hidden="1"/>
    </xf>
    <xf numFmtId="164" fontId="0" fillId="0" borderId="0" xfId="0" applyNumberFormat="1" applyAlignment="1" applyProtection="1">
      <alignment vertical="center"/>
      <protection hidden="1"/>
    </xf>
    <xf numFmtId="164" fontId="7" fillId="8" borderId="1" xfId="0" applyNumberFormat="1" applyFont="1" applyFill="1" applyBorder="1" applyAlignment="1" applyProtection="1">
      <alignment horizontal="center" vertical="center" wrapText="1"/>
      <protection hidden="1"/>
    </xf>
    <xf numFmtId="164" fontId="7" fillId="3" borderId="1" xfId="0" applyNumberFormat="1" applyFont="1" applyFill="1" applyBorder="1" applyAlignment="1" applyProtection="1">
      <alignment horizontal="center" vertical="center" wrapText="1"/>
      <protection hidden="1"/>
    </xf>
    <xf numFmtId="164" fontId="7" fillId="6" borderId="1" xfId="0" applyNumberFormat="1" applyFont="1" applyFill="1" applyBorder="1" applyAlignment="1" applyProtection="1">
      <alignment horizontal="center" vertical="center" wrapText="1"/>
      <protection hidden="1"/>
    </xf>
    <xf numFmtId="164" fontId="7" fillId="10" borderId="1" xfId="0" applyNumberFormat="1" applyFont="1" applyFill="1" applyBorder="1" applyAlignment="1" applyProtection="1">
      <alignment horizontal="center" vertical="center" wrapText="1"/>
      <protection hidden="1"/>
    </xf>
    <xf numFmtId="164" fontId="10" fillId="0" borderId="0" xfId="0" applyNumberFormat="1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166" fontId="10" fillId="0" borderId="0" xfId="0" applyNumberFormat="1" applyFont="1" applyAlignment="1" applyProtection="1">
      <alignment vertical="center"/>
      <protection hidden="1"/>
    </xf>
    <xf numFmtId="0" fontId="10" fillId="0" borderId="0" xfId="0" applyFont="1" applyAlignment="1">
      <alignment vertical="center"/>
    </xf>
    <xf numFmtId="0" fontId="8" fillId="0" borderId="0" xfId="0" applyFont="1" applyAlignment="1" applyProtection="1">
      <alignment vertical="center" wrapText="1"/>
      <protection hidden="1"/>
    </xf>
    <xf numFmtId="164" fontId="0" fillId="11" borderId="1" xfId="0" applyNumberFormat="1" applyFill="1" applyBorder="1" applyAlignment="1" applyProtection="1">
      <alignment vertical="center" wrapText="1"/>
      <protection hidden="1"/>
    </xf>
    <xf numFmtId="164" fontId="0" fillId="7" borderId="1" xfId="0" applyNumberFormat="1" applyFill="1" applyBorder="1" applyAlignment="1" applyProtection="1">
      <alignment vertical="center"/>
      <protection hidden="1"/>
    </xf>
    <xf numFmtId="164" fontId="0" fillId="9" borderId="1" xfId="0" applyNumberFormat="1" applyFill="1" applyBorder="1" applyAlignment="1" applyProtection="1">
      <alignment vertical="center"/>
      <protection hidden="1"/>
    </xf>
    <xf numFmtId="164" fontId="0" fillId="5" borderId="1" xfId="0" applyNumberFormat="1" applyFill="1" applyBorder="1" applyAlignment="1" applyProtection="1">
      <alignment vertical="center"/>
      <protection hidden="1"/>
    </xf>
    <xf numFmtId="164" fontId="0" fillId="12" borderId="1" xfId="0" applyNumberFormat="1" applyFill="1" applyBorder="1" applyAlignment="1" applyProtection="1">
      <alignment vertical="center"/>
      <protection hidden="1"/>
    </xf>
    <xf numFmtId="164" fontId="7" fillId="4" borderId="3" xfId="0" applyNumberFormat="1" applyFont="1" applyFill="1" applyBorder="1" applyAlignment="1" applyProtection="1">
      <alignment vertical="center" wrapText="1"/>
      <protection hidden="1"/>
    </xf>
    <xf numFmtId="0" fontId="11" fillId="13" borderId="7" xfId="0" applyFont="1" applyFill="1" applyBorder="1" applyAlignment="1" applyProtection="1">
      <alignment horizontal="center" vertical="center"/>
      <protection hidden="1"/>
    </xf>
    <xf numFmtId="0" fontId="11" fillId="13" borderId="8" xfId="0" applyFont="1" applyFill="1" applyBorder="1" applyAlignment="1" applyProtection="1">
      <alignment horizontal="center" vertical="center"/>
      <protection hidden="1"/>
    </xf>
    <xf numFmtId="0" fontId="11" fillId="13" borderId="9" xfId="0" applyFont="1" applyFill="1" applyBorder="1" applyAlignment="1" applyProtection="1">
      <alignment horizontal="center" vertical="center"/>
      <protection hidden="1"/>
    </xf>
    <xf numFmtId="0" fontId="12" fillId="0" borderId="0" xfId="0" applyFont="1" applyAlignment="1" applyProtection="1">
      <alignment vertical="center"/>
      <protection hidden="1"/>
    </xf>
    <xf numFmtId="0" fontId="13" fillId="0" borderId="10" xfId="0" applyFont="1" applyBorder="1" applyAlignment="1" applyProtection="1">
      <alignment horizontal="center" vertical="center"/>
      <protection hidden="1"/>
    </xf>
    <xf numFmtId="0" fontId="13" fillId="0" borderId="11" xfId="0" applyFont="1" applyBorder="1" applyAlignment="1" applyProtection="1">
      <alignment vertical="center"/>
      <protection hidden="1"/>
    </xf>
    <xf numFmtId="0" fontId="13" fillId="0" borderId="13" xfId="0" applyFont="1" applyBorder="1" applyAlignment="1" applyProtection="1">
      <alignment horizontal="center" vertical="center"/>
      <protection hidden="1"/>
    </xf>
    <xf numFmtId="0" fontId="13" fillId="0" borderId="14" xfId="0" applyFont="1" applyBorder="1" applyAlignment="1" applyProtection="1">
      <alignment vertical="center"/>
      <protection hidden="1"/>
    </xf>
    <xf numFmtId="164" fontId="13" fillId="0" borderId="11" xfId="0" applyNumberFormat="1" applyFont="1" applyBorder="1" applyAlignment="1" applyProtection="1">
      <alignment vertical="center"/>
      <protection hidden="1"/>
    </xf>
    <xf numFmtId="164" fontId="13" fillId="0" borderId="14" xfId="0" applyNumberFormat="1" applyFont="1" applyBorder="1" applyAlignment="1" applyProtection="1">
      <alignment vertical="center"/>
      <protection hidden="1"/>
    </xf>
    <xf numFmtId="0" fontId="13" fillId="0" borderId="12" xfId="0" applyFont="1" applyBorder="1" applyAlignment="1" applyProtection="1">
      <alignment vertical="center"/>
      <protection locked="0"/>
    </xf>
    <xf numFmtId="0" fontId="13" fillId="0" borderId="15" xfId="0" applyFont="1" applyBorder="1" applyAlignment="1" applyProtection="1">
      <alignment vertical="center"/>
      <protection locked="0"/>
    </xf>
    <xf numFmtId="0" fontId="5" fillId="0" borderId="0" xfId="0" applyFont="1" applyAlignment="1" applyProtection="1">
      <alignment vertical="center"/>
      <protection locked="0"/>
    </xf>
    <xf numFmtId="164" fontId="5" fillId="0" borderId="0" xfId="0" applyNumberFormat="1" applyFont="1" applyAlignment="1" applyProtection="1">
      <alignment vertical="center"/>
      <protection locked="0"/>
    </xf>
    <xf numFmtId="166" fontId="6" fillId="0" borderId="0" xfId="0" applyNumberFormat="1" applyFont="1" applyAlignment="1" applyProtection="1">
      <alignment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167" fontId="0" fillId="0" borderId="0" xfId="1" applyNumberFormat="1" applyFont="1" applyAlignment="1" applyProtection="1">
      <alignment vertical="center"/>
      <protection hidden="1"/>
    </xf>
    <xf numFmtId="166" fontId="0" fillId="0" borderId="0" xfId="0" applyNumberFormat="1" applyAlignment="1" applyProtection="1">
      <alignment vertical="center" wrapText="1"/>
      <protection hidden="1"/>
    </xf>
    <xf numFmtId="0" fontId="0" fillId="0" borderId="0" xfId="0" applyAlignment="1" applyProtection="1">
      <alignment vertical="center" wrapText="1"/>
      <protection hidden="1"/>
    </xf>
    <xf numFmtId="167" fontId="0" fillId="0" borderId="0" xfId="1" applyNumberFormat="1" applyFont="1" applyAlignment="1" applyProtection="1">
      <alignment vertical="center" wrapText="1"/>
      <protection hidden="1"/>
    </xf>
    <xf numFmtId="166" fontId="0" fillId="0" borderId="0" xfId="0" applyNumberFormat="1" applyAlignment="1" applyProtection="1">
      <alignment horizontal="center" vertical="center" wrapText="1"/>
      <protection hidden="1"/>
    </xf>
    <xf numFmtId="0" fontId="0" fillId="0" borderId="0" xfId="0" applyBorder="1" applyAlignment="1" applyProtection="1">
      <alignment horizontal="center" vertical="center" wrapText="1"/>
      <protection hidden="1"/>
    </xf>
    <xf numFmtId="167" fontId="0" fillId="0" borderId="0" xfId="1" applyNumberFormat="1" applyFont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vertical="center"/>
      <protection locked="0"/>
    </xf>
    <xf numFmtId="164" fontId="7" fillId="4" borderId="6" xfId="0" quotePrefix="1" applyNumberFormat="1" applyFont="1" applyFill="1" applyBorder="1" applyAlignment="1" applyProtection="1">
      <alignment vertical="center" wrapText="1"/>
      <protection hidden="1"/>
    </xf>
    <xf numFmtId="0" fontId="15" fillId="0" borderId="0" xfId="0" applyFont="1" applyAlignment="1" applyProtection="1">
      <alignment vertical="center"/>
      <protection locked="0"/>
    </xf>
    <xf numFmtId="164" fontId="15" fillId="0" borderId="0" xfId="0" applyNumberFormat="1" applyFont="1" applyAlignment="1" applyProtection="1">
      <alignment vertical="center"/>
      <protection locked="0"/>
    </xf>
    <xf numFmtId="0" fontId="16" fillId="0" borderId="16" xfId="0" applyNumberFormat="1" applyFont="1" applyFill="1" applyBorder="1" applyAlignment="1" applyProtection="1">
      <alignment horizontal="left" vertical="center" wrapText="1"/>
    </xf>
    <xf numFmtId="0" fontId="16" fillId="14" borderId="16" xfId="0" applyNumberFormat="1" applyFont="1" applyFill="1" applyBorder="1" applyAlignment="1" applyProtection="1">
      <alignment horizontal="left" vertical="center" wrapText="1"/>
    </xf>
    <xf numFmtId="0" fontId="0" fillId="0" borderId="0" xfId="0" applyAlignment="1" applyProtection="1">
      <alignment horizontal="center" vertical="center" wrapText="1"/>
      <protection locked="0" hidden="1"/>
    </xf>
    <xf numFmtId="166" fontId="17" fillId="0" borderId="0" xfId="0" applyNumberFormat="1" applyFont="1" applyAlignment="1" applyProtection="1">
      <alignment vertical="center" wrapText="1"/>
      <protection locked="0" hidden="1"/>
    </xf>
    <xf numFmtId="0" fontId="17" fillId="0" borderId="0" xfId="0" applyFont="1" applyAlignment="1" applyProtection="1">
      <alignment horizontal="center" vertical="center" wrapText="1"/>
      <protection locked="0" hidden="1"/>
    </xf>
    <xf numFmtId="0" fontId="17" fillId="0" borderId="0" xfId="0" applyNumberFormat="1" applyFont="1" applyAlignment="1" applyProtection="1">
      <alignment vertical="center" wrapText="1"/>
      <protection locked="0" hidden="1"/>
    </xf>
    <xf numFmtId="167" fontId="12" fillId="0" borderId="0" xfId="1" applyNumberFormat="1" applyFont="1" applyAlignment="1" applyProtection="1">
      <alignment vertical="center"/>
      <protection hidden="1"/>
    </xf>
    <xf numFmtId="167" fontId="12" fillId="0" borderId="0" xfId="0" applyNumberFormat="1" applyFont="1" applyAlignment="1" applyProtection="1">
      <alignment vertical="center"/>
      <protection hidden="1"/>
    </xf>
    <xf numFmtId="0" fontId="18" fillId="15" borderId="0" xfId="0" applyFont="1" applyFill="1" applyAlignment="1" applyProtection="1">
      <alignment vertical="center"/>
      <protection hidden="1"/>
    </xf>
    <xf numFmtId="167" fontId="18" fillId="15" borderId="0" xfId="0" applyNumberFormat="1" applyFont="1" applyFill="1" applyAlignment="1" applyProtection="1">
      <alignment vertical="center"/>
      <protection hidden="1"/>
    </xf>
    <xf numFmtId="0" fontId="18" fillId="16" borderId="0" xfId="0" applyFont="1" applyFill="1" applyAlignment="1" applyProtection="1">
      <alignment vertical="center"/>
      <protection hidden="1"/>
    </xf>
    <xf numFmtId="167" fontId="18" fillId="16" borderId="0" xfId="0" applyNumberFormat="1" applyFont="1" applyFill="1" applyAlignment="1" applyProtection="1">
      <alignment vertical="center"/>
      <protection hidden="1"/>
    </xf>
    <xf numFmtId="0" fontId="16" fillId="0" borderId="16" xfId="5" applyNumberFormat="1" applyFont="1" applyFill="1" applyBorder="1" applyAlignment="1" applyProtection="1">
      <alignment horizontal="left" vertical="center" wrapText="1"/>
    </xf>
    <xf numFmtId="167" fontId="21" fillId="17" borderId="0" xfId="1" applyNumberFormat="1" applyFont="1" applyFill="1" applyAlignment="1" applyProtection="1">
      <alignment vertical="center"/>
      <protection hidden="1"/>
    </xf>
    <xf numFmtId="0" fontId="12" fillId="18" borderId="0" xfId="0" applyFont="1" applyFill="1" applyAlignment="1" applyProtection="1">
      <alignment vertical="center"/>
      <protection hidden="1"/>
    </xf>
    <xf numFmtId="167" fontId="12" fillId="18" borderId="0" xfId="1" applyNumberFormat="1" applyFont="1" applyFill="1" applyAlignment="1" applyProtection="1">
      <alignment vertical="center"/>
      <protection hidden="1"/>
    </xf>
    <xf numFmtId="0" fontId="22" fillId="0" borderId="0" xfId="0" applyFont="1" applyAlignment="1" applyProtection="1">
      <alignment vertical="center" wrapText="1"/>
      <protection locked="0"/>
    </xf>
    <xf numFmtId="164" fontId="22" fillId="0" borderId="0" xfId="0" applyNumberFormat="1" applyFont="1" applyAlignment="1" applyProtection="1">
      <alignment vertical="center" wrapText="1"/>
      <protection locked="0"/>
    </xf>
    <xf numFmtId="167" fontId="12" fillId="10" borderId="0" xfId="1" applyNumberFormat="1" applyFont="1" applyFill="1" applyAlignment="1" applyProtection="1">
      <alignment vertical="center"/>
      <protection hidden="1"/>
    </xf>
    <xf numFmtId="14" fontId="6" fillId="0" borderId="0" xfId="0" applyNumberFormat="1" applyFont="1" applyAlignment="1" applyProtection="1">
      <alignment vertical="center" wrapText="1"/>
      <protection locked="0"/>
    </xf>
    <xf numFmtId="4" fontId="0" fillId="0" borderId="0" xfId="0" applyNumberFormat="1"/>
    <xf numFmtId="0" fontId="5" fillId="15" borderId="0" xfId="0" applyFont="1" applyFill="1" applyAlignment="1" applyProtection="1">
      <alignment vertical="center" wrapText="1"/>
      <protection locked="0"/>
    </xf>
    <xf numFmtId="164" fontId="5" fillId="15" borderId="0" xfId="0" applyNumberFormat="1" applyFont="1" applyFill="1" applyAlignment="1" applyProtection="1">
      <alignment vertical="center" wrapText="1"/>
      <protection locked="0"/>
    </xf>
    <xf numFmtId="0" fontId="22" fillId="15" borderId="0" xfId="0" applyFont="1" applyFill="1" applyAlignment="1" applyProtection="1">
      <alignment vertical="center" wrapText="1"/>
      <protection locked="0"/>
    </xf>
    <xf numFmtId="164" fontId="22" fillId="15" borderId="0" xfId="0" applyNumberFormat="1" applyFont="1" applyFill="1" applyAlignment="1" applyProtection="1">
      <alignment vertical="center" wrapText="1"/>
      <protection locked="0"/>
    </xf>
    <xf numFmtId="0" fontId="23" fillId="10" borderId="0" xfId="0" applyFont="1" applyFill="1" applyAlignment="1" applyProtection="1">
      <alignment vertical="center" wrapText="1"/>
      <protection locked="0"/>
    </xf>
    <xf numFmtId="164" fontId="23" fillId="10" borderId="0" xfId="0" applyNumberFormat="1" applyFont="1" applyFill="1" applyAlignment="1" applyProtection="1">
      <alignment vertical="center" wrapText="1"/>
      <protection locked="0"/>
    </xf>
    <xf numFmtId="0" fontId="5" fillId="12" borderId="0" xfId="0" applyFont="1" applyFill="1" applyAlignment="1" applyProtection="1">
      <alignment vertical="center" wrapText="1"/>
      <protection locked="0"/>
    </xf>
    <xf numFmtId="164" fontId="5" fillId="12" borderId="0" xfId="0" applyNumberFormat="1" applyFont="1" applyFill="1" applyAlignment="1" applyProtection="1">
      <alignment vertical="center" wrapText="1"/>
      <protection locked="0"/>
    </xf>
    <xf numFmtId="166" fontId="22" fillId="0" borderId="0" xfId="0" applyNumberFormat="1" applyFont="1" applyAlignment="1" applyProtection="1">
      <alignment vertical="center" wrapText="1"/>
      <protection locked="0"/>
    </xf>
    <xf numFmtId="166" fontId="24" fillId="0" borderId="0" xfId="0" applyNumberFormat="1" applyFont="1" applyAlignment="1" applyProtection="1">
      <alignment vertical="center" wrapText="1"/>
      <protection locked="0" hidden="1"/>
    </xf>
    <xf numFmtId="0" fontId="24" fillId="0" borderId="0" xfId="0" applyFont="1" applyAlignment="1" applyProtection="1">
      <alignment horizontal="center" vertical="center" wrapText="1"/>
      <protection locked="0" hidden="1"/>
    </xf>
    <xf numFmtId="0" fontId="24" fillId="0" borderId="0" xfId="0" applyNumberFormat="1" applyFont="1" applyAlignment="1" applyProtection="1">
      <alignment vertical="center" wrapText="1"/>
      <protection locked="0" hidden="1"/>
    </xf>
    <xf numFmtId="0" fontId="24" fillId="0" borderId="0" xfId="0" applyFont="1" applyAlignment="1" applyProtection="1">
      <alignment horizontal="center" vertical="center" wrapText="1"/>
      <protection locked="0"/>
    </xf>
    <xf numFmtId="0" fontId="24" fillId="0" borderId="0" xfId="0" applyNumberFormat="1" applyFont="1" applyAlignment="1" applyProtection="1">
      <alignment horizontal="center" vertical="center" wrapText="1"/>
      <protection hidden="1"/>
    </xf>
    <xf numFmtId="167" fontId="24" fillId="0" borderId="0" xfId="1" applyNumberFormat="1" applyFont="1" applyAlignment="1" applyProtection="1">
      <alignment vertical="center" wrapText="1"/>
      <protection locked="0"/>
    </xf>
    <xf numFmtId="167" fontId="24" fillId="0" borderId="0" xfId="1" applyNumberFormat="1" applyFont="1" applyAlignment="1" applyProtection="1">
      <alignment vertical="center" wrapText="1"/>
      <protection hidden="1"/>
    </xf>
    <xf numFmtId="0" fontId="24" fillId="0" borderId="0" xfId="0" applyFont="1" applyAlignment="1" applyProtection="1">
      <alignment vertical="center" wrapText="1"/>
      <protection locked="0"/>
    </xf>
    <xf numFmtId="0" fontId="24" fillId="0" borderId="0" xfId="0" applyNumberFormat="1" applyFont="1" applyAlignment="1" applyProtection="1">
      <alignment vertical="center" wrapText="1"/>
      <protection hidden="1"/>
    </xf>
    <xf numFmtId="167" fontId="24" fillId="0" borderId="0" xfId="1" applyNumberFormat="1" applyFont="1" applyAlignment="1" applyProtection="1">
      <alignment vertical="center" wrapText="1"/>
      <protection locked="0" hidden="1"/>
    </xf>
    <xf numFmtId="167" fontId="0" fillId="0" borderId="0" xfId="0" applyNumberFormat="1" applyAlignment="1" applyProtection="1">
      <alignment vertical="center"/>
      <protection hidden="1"/>
    </xf>
    <xf numFmtId="4" fontId="12" fillId="0" borderId="0" xfId="0" applyNumberFormat="1" applyFont="1" applyAlignment="1" applyProtection="1">
      <alignment vertical="center"/>
      <protection hidden="1"/>
    </xf>
    <xf numFmtId="0" fontId="25" fillId="19" borderId="0" xfId="0" applyFont="1" applyFill="1" applyAlignment="1" applyProtection="1">
      <alignment vertical="center" wrapText="1"/>
      <protection locked="0"/>
    </xf>
    <xf numFmtId="164" fontId="25" fillId="19" borderId="0" xfId="0" applyNumberFormat="1" applyFont="1" applyFill="1" applyAlignment="1" applyProtection="1">
      <alignment vertical="center" wrapText="1"/>
      <protection locked="0"/>
    </xf>
    <xf numFmtId="166" fontId="25" fillId="19" borderId="0" xfId="0" applyNumberFormat="1" applyFont="1" applyFill="1" applyAlignment="1" applyProtection="1">
      <alignment vertical="center" wrapText="1"/>
      <protection locked="0"/>
    </xf>
    <xf numFmtId="0" fontId="25" fillId="19" borderId="0" xfId="0" applyFont="1" applyFill="1" applyAlignment="1" applyProtection="1">
      <alignment vertical="center"/>
      <protection locked="0"/>
    </xf>
    <xf numFmtId="166" fontId="0" fillId="19" borderId="0" xfId="0" applyNumberFormat="1" applyFont="1" applyFill="1" applyAlignment="1" applyProtection="1">
      <alignment vertical="center" wrapText="1"/>
      <protection locked="0"/>
    </xf>
    <xf numFmtId="0" fontId="0" fillId="19" borderId="0" xfId="0" applyFont="1" applyFill="1" applyAlignment="1" applyProtection="1">
      <alignment vertical="center" wrapText="1"/>
      <protection locked="0"/>
    </xf>
    <xf numFmtId="164" fontId="0" fillId="19" borderId="0" xfId="0" applyNumberFormat="1" applyFont="1" applyFill="1" applyAlignment="1" applyProtection="1">
      <alignment vertical="center" wrapText="1"/>
      <protection locked="0"/>
    </xf>
    <xf numFmtId="0" fontId="0" fillId="19" borderId="0" xfId="0" applyFont="1" applyFill="1" applyAlignment="1" applyProtection="1">
      <alignment vertical="center"/>
      <protection locked="0"/>
    </xf>
    <xf numFmtId="0" fontId="6" fillId="0" borderId="0" xfId="0" applyNumberFormat="1" applyFont="1" applyAlignment="1" applyProtection="1">
      <alignment vertical="center" wrapText="1"/>
      <protection locked="0" hidden="1"/>
    </xf>
    <xf numFmtId="0" fontId="5" fillId="20" borderId="0" xfId="0" applyFont="1" applyFill="1" applyAlignment="1" applyProtection="1">
      <alignment vertical="center" wrapText="1"/>
      <protection locked="0"/>
    </xf>
    <xf numFmtId="164" fontId="5" fillId="20" borderId="0" xfId="0" applyNumberFormat="1" applyFont="1" applyFill="1" applyAlignment="1" applyProtection="1">
      <alignment vertical="center" wrapText="1"/>
      <protection locked="0"/>
    </xf>
    <xf numFmtId="166" fontId="26" fillId="0" borderId="0" xfId="0" applyNumberFormat="1" applyFont="1" applyAlignment="1" applyProtection="1">
      <alignment vertical="center" wrapText="1"/>
      <protection locked="0" hidden="1"/>
    </xf>
    <xf numFmtId="0" fontId="26" fillId="0" borderId="0" xfId="0" applyFont="1" applyAlignment="1" applyProtection="1">
      <alignment horizontal="center" vertical="center" wrapText="1"/>
      <protection locked="0" hidden="1"/>
    </xf>
    <xf numFmtId="0" fontId="26" fillId="0" borderId="0" xfId="0" applyNumberFormat="1" applyFont="1" applyAlignment="1" applyProtection="1">
      <alignment vertical="center" wrapText="1"/>
      <protection locked="0" hidden="1"/>
    </xf>
    <xf numFmtId="0" fontId="26" fillId="0" borderId="0" xfId="0" applyFont="1" applyAlignment="1" applyProtection="1">
      <alignment horizontal="center" vertical="center" wrapText="1"/>
      <protection locked="0"/>
    </xf>
    <xf numFmtId="0" fontId="26" fillId="0" borderId="0" xfId="0" applyNumberFormat="1" applyFont="1" applyAlignment="1" applyProtection="1">
      <alignment vertical="center" wrapText="1"/>
      <protection hidden="1"/>
    </xf>
    <xf numFmtId="0" fontId="26" fillId="0" borderId="0" xfId="0" applyNumberFormat="1" applyFont="1" applyAlignment="1" applyProtection="1">
      <alignment horizontal="center" vertical="center" wrapText="1"/>
      <protection hidden="1"/>
    </xf>
    <xf numFmtId="167" fontId="26" fillId="0" borderId="0" xfId="1" applyNumberFormat="1" applyFont="1" applyAlignment="1" applyProtection="1">
      <alignment vertical="center" wrapText="1"/>
      <protection locked="0" hidden="1"/>
    </xf>
    <xf numFmtId="167" fontId="26" fillId="0" borderId="0" xfId="1" applyNumberFormat="1" applyFont="1" applyAlignment="1" applyProtection="1">
      <alignment vertical="center" wrapText="1"/>
      <protection locked="0"/>
    </xf>
    <xf numFmtId="167" fontId="26" fillId="0" borderId="0" xfId="1" applyNumberFormat="1" applyFont="1" applyAlignment="1" applyProtection="1">
      <alignment vertical="center" wrapText="1"/>
      <protection hidden="1"/>
    </xf>
    <xf numFmtId="0" fontId="26" fillId="0" borderId="0" xfId="0" applyFont="1" applyAlignment="1" applyProtection="1">
      <alignment vertical="center" wrapText="1"/>
      <protection locked="0"/>
    </xf>
    <xf numFmtId="164" fontId="27" fillId="10" borderId="0" xfId="0" applyNumberFormat="1" applyFont="1" applyFill="1" applyAlignment="1" applyProtection="1">
      <alignment vertical="center" wrapText="1"/>
      <protection locked="0"/>
    </xf>
    <xf numFmtId="164" fontId="28" fillId="0" borderId="0" xfId="0" applyNumberFormat="1" applyFont="1" applyAlignment="1" applyProtection="1">
      <alignment vertical="center" wrapText="1"/>
      <protection locked="0"/>
    </xf>
    <xf numFmtId="166" fontId="29" fillId="0" borderId="0" xfId="0" applyNumberFormat="1" applyFont="1" applyAlignment="1" applyProtection="1">
      <alignment vertical="center" wrapText="1"/>
      <protection locked="0" hidden="1"/>
    </xf>
    <xf numFmtId="0" fontId="29" fillId="0" borderId="0" xfId="0" applyFont="1" applyAlignment="1" applyProtection="1">
      <alignment horizontal="center" vertical="center" wrapText="1"/>
      <protection locked="0" hidden="1"/>
    </xf>
    <xf numFmtId="0" fontId="29" fillId="0" borderId="0" xfId="0" applyNumberFormat="1" applyFont="1" applyAlignment="1" applyProtection="1">
      <alignment vertical="center" wrapText="1"/>
      <protection locked="0" hidden="1"/>
    </xf>
    <xf numFmtId="0" fontId="29" fillId="0" borderId="0" xfId="0" applyFont="1" applyAlignment="1" applyProtection="1">
      <alignment horizontal="center" vertical="center" wrapText="1"/>
      <protection locked="0"/>
    </xf>
    <xf numFmtId="0" fontId="29" fillId="0" borderId="0" xfId="0" applyNumberFormat="1" applyFont="1" applyAlignment="1" applyProtection="1">
      <alignment vertical="center" wrapText="1"/>
      <protection hidden="1"/>
    </xf>
    <xf numFmtId="0" fontId="29" fillId="0" borderId="0" xfId="0" applyNumberFormat="1" applyFont="1" applyAlignment="1" applyProtection="1">
      <alignment horizontal="center" vertical="center" wrapText="1"/>
      <protection hidden="1"/>
    </xf>
    <xf numFmtId="167" fontId="29" fillId="0" borderId="0" xfId="1" applyNumberFormat="1" applyFont="1" applyAlignment="1" applyProtection="1">
      <alignment vertical="center" wrapText="1"/>
      <protection locked="0" hidden="1"/>
    </xf>
    <xf numFmtId="167" fontId="29" fillId="0" borderId="0" xfId="1" applyNumberFormat="1" applyFont="1" applyAlignment="1" applyProtection="1">
      <alignment vertical="center" wrapText="1"/>
      <protection locked="0"/>
    </xf>
    <xf numFmtId="167" fontId="29" fillId="0" borderId="0" xfId="1" applyNumberFormat="1" applyFont="1" applyAlignment="1" applyProtection="1">
      <alignment vertical="center" wrapText="1"/>
      <protection hidden="1"/>
    </xf>
    <xf numFmtId="0" fontId="29" fillId="0" borderId="0" xfId="0" applyFont="1" applyAlignment="1" applyProtection="1">
      <alignment vertical="center" wrapText="1"/>
      <protection locked="0"/>
    </xf>
    <xf numFmtId="166" fontId="8" fillId="0" borderId="0" xfId="0" applyNumberFormat="1" applyFont="1" applyAlignment="1" applyProtection="1">
      <alignment vertical="center" wrapText="1"/>
      <protection locked="0" hidden="1"/>
    </xf>
    <xf numFmtId="0" fontId="8" fillId="0" borderId="0" xfId="0" applyFont="1" applyAlignment="1" applyProtection="1">
      <alignment horizontal="center" vertical="center" wrapText="1"/>
      <protection locked="0" hidden="1"/>
    </xf>
    <xf numFmtId="0" fontId="8" fillId="0" borderId="0" xfId="0" applyFont="1" applyAlignment="1" applyProtection="1">
      <alignment horizontal="center" vertical="center" wrapText="1"/>
      <protection locked="0"/>
    </xf>
    <xf numFmtId="167" fontId="12" fillId="19" borderId="0" xfId="0" applyNumberFormat="1" applyFont="1" applyFill="1" applyAlignment="1" applyProtection="1">
      <alignment vertical="center"/>
      <protection hidden="1"/>
    </xf>
    <xf numFmtId="167" fontId="8" fillId="0" borderId="0" xfId="1" applyNumberFormat="1" applyFont="1" applyAlignment="1" applyProtection="1">
      <alignment vertical="center" wrapText="1"/>
      <protection locked="0"/>
    </xf>
    <xf numFmtId="0" fontId="8" fillId="0" borderId="0" xfId="0" applyFont="1" applyAlignment="1" applyProtection="1">
      <alignment vertical="center" wrapText="1"/>
      <protection locked="0"/>
    </xf>
    <xf numFmtId="0" fontId="8" fillId="0" borderId="0" xfId="0" applyNumberFormat="1" applyFont="1" applyAlignment="1" applyProtection="1">
      <alignment vertical="center" wrapText="1"/>
      <protection locked="0" hidden="1"/>
    </xf>
    <xf numFmtId="166" fontId="30" fillId="0" borderId="0" xfId="0" applyNumberFormat="1" applyFont="1" applyAlignment="1" applyProtection="1">
      <alignment vertical="center" wrapText="1"/>
      <protection locked="0" hidden="1"/>
    </xf>
    <xf numFmtId="0" fontId="30" fillId="0" borderId="0" xfId="0" applyFont="1" applyAlignment="1" applyProtection="1">
      <alignment horizontal="center" vertical="center" wrapText="1"/>
      <protection locked="0" hidden="1"/>
    </xf>
    <xf numFmtId="0" fontId="30" fillId="0" borderId="0" xfId="0" applyNumberFormat="1" applyFont="1" applyAlignment="1" applyProtection="1">
      <alignment vertical="center" wrapText="1"/>
      <protection locked="0" hidden="1"/>
    </xf>
    <xf numFmtId="0" fontId="30" fillId="0" borderId="0" xfId="0" applyFont="1" applyAlignment="1" applyProtection="1">
      <alignment horizontal="center" vertical="center" wrapText="1"/>
      <protection locked="0"/>
    </xf>
    <xf numFmtId="0" fontId="30" fillId="0" borderId="0" xfId="0" applyNumberFormat="1" applyFont="1" applyAlignment="1" applyProtection="1">
      <alignment horizontal="center" vertical="center" wrapText="1"/>
      <protection hidden="1"/>
    </xf>
    <xf numFmtId="167" fontId="30" fillId="0" borderId="0" xfId="1" applyNumberFormat="1" applyFont="1" applyAlignment="1" applyProtection="1">
      <alignment vertical="center" wrapText="1"/>
      <protection locked="0"/>
    </xf>
    <xf numFmtId="167" fontId="30" fillId="0" borderId="0" xfId="1" applyNumberFormat="1" applyFont="1" applyAlignment="1" applyProtection="1">
      <alignment vertical="center" wrapText="1"/>
      <protection hidden="1"/>
    </xf>
    <xf numFmtId="0" fontId="30" fillId="0" borderId="0" xfId="0" applyFont="1" applyAlignment="1" applyProtection="1">
      <alignment vertical="center" wrapText="1"/>
      <protection locked="0"/>
    </xf>
    <xf numFmtId="0" fontId="30" fillId="0" borderId="0" xfId="0" applyNumberFormat="1" applyFont="1" applyAlignment="1" applyProtection="1">
      <alignment vertical="center" wrapText="1"/>
      <protection hidden="1"/>
    </xf>
    <xf numFmtId="167" fontId="30" fillId="0" borderId="0" xfId="1" applyNumberFormat="1" applyFont="1" applyAlignment="1" applyProtection="1">
      <alignment vertical="center" wrapText="1"/>
      <protection locked="0" hidden="1"/>
    </xf>
    <xf numFmtId="166" fontId="5" fillId="16" borderId="0" xfId="0" applyNumberFormat="1" applyFont="1" applyFill="1" applyAlignment="1" applyProtection="1">
      <alignment vertical="center" wrapText="1"/>
      <protection locked="0"/>
    </xf>
    <xf numFmtId="0" fontId="5" fillId="16" borderId="0" xfId="0" applyFont="1" applyFill="1" applyAlignment="1" applyProtection="1">
      <alignment vertical="center" wrapText="1"/>
      <protection locked="0"/>
    </xf>
    <xf numFmtId="164" fontId="5" fillId="16" borderId="0" xfId="0" applyNumberFormat="1" applyFont="1" applyFill="1" applyAlignment="1" applyProtection="1">
      <alignment vertical="center" wrapText="1"/>
      <protection locked="0"/>
    </xf>
    <xf numFmtId="0" fontId="16" fillId="0" borderId="16" xfId="0" quotePrefix="1" applyNumberFormat="1" applyFont="1" applyFill="1" applyBorder="1" applyAlignment="1" applyProtection="1">
      <alignment horizontal="left" vertical="center" wrapText="1"/>
    </xf>
    <xf numFmtId="166" fontId="31" fillId="0" borderId="0" xfId="0" applyNumberFormat="1" applyFont="1" applyAlignment="1" applyProtection="1">
      <alignment vertical="center" wrapText="1"/>
      <protection locked="0" hidden="1"/>
    </xf>
    <xf numFmtId="0" fontId="31" fillId="0" borderId="0" xfId="0" applyFont="1" applyAlignment="1" applyProtection="1">
      <alignment horizontal="center" vertical="center" wrapText="1"/>
      <protection locked="0" hidden="1"/>
    </xf>
    <xf numFmtId="0" fontId="31" fillId="0" borderId="0" xfId="0" applyNumberFormat="1" applyFont="1" applyAlignment="1" applyProtection="1">
      <alignment vertical="center" wrapText="1"/>
      <protection locked="0" hidden="1"/>
    </xf>
    <xf numFmtId="0" fontId="31" fillId="0" borderId="0" xfId="0" applyFont="1" applyAlignment="1" applyProtection="1">
      <alignment horizontal="center" vertical="center" wrapText="1"/>
      <protection locked="0"/>
    </xf>
    <xf numFmtId="0" fontId="31" fillId="0" borderId="0" xfId="0" applyNumberFormat="1" applyFont="1" applyAlignment="1" applyProtection="1">
      <alignment horizontal="center" vertical="center" wrapText="1"/>
      <protection hidden="1"/>
    </xf>
    <xf numFmtId="167" fontId="31" fillId="0" borderId="0" xfId="1" applyNumberFormat="1" applyFont="1" applyAlignment="1" applyProtection="1">
      <alignment vertical="center" wrapText="1"/>
      <protection locked="0"/>
    </xf>
    <xf numFmtId="167" fontId="31" fillId="0" borderId="0" xfId="1" applyNumberFormat="1" applyFont="1" applyAlignment="1" applyProtection="1">
      <alignment vertical="center" wrapText="1"/>
      <protection hidden="1"/>
    </xf>
    <xf numFmtId="0" fontId="31" fillId="0" borderId="0" xfId="0" applyFont="1" applyAlignment="1" applyProtection="1">
      <alignment vertical="center" wrapText="1"/>
      <protection locked="0"/>
    </xf>
    <xf numFmtId="166" fontId="32" fillId="0" borderId="0" xfId="0" applyNumberFormat="1" applyFont="1" applyAlignment="1" applyProtection="1">
      <alignment vertical="center" wrapText="1"/>
      <protection locked="0"/>
    </xf>
    <xf numFmtId="0" fontId="32" fillId="0" borderId="0" xfId="0" applyFont="1" applyAlignment="1" applyProtection="1">
      <alignment vertical="center" wrapText="1"/>
      <protection locked="0"/>
    </xf>
    <xf numFmtId="0" fontId="32" fillId="15" borderId="0" xfId="0" applyFont="1" applyFill="1" applyAlignment="1" applyProtection="1">
      <alignment vertical="center" wrapText="1"/>
      <protection locked="0"/>
    </xf>
    <xf numFmtId="164" fontId="32" fillId="15" borderId="0" xfId="0" applyNumberFormat="1" applyFont="1" applyFill="1" applyAlignment="1" applyProtection="1">
      <alignment vertical="center" wrapText="1"/>
      <protection locked="0"/>
    </xf>
    <xf numFmtId="164" fontId="32" fillId="0" borderId="0" xfId="0" applyNumberFormat="1" applyFont="1" applyAlignment="1" applyProtection="1">
      <alignment vertical="center" wrapText="1"/>
      <protection locked="0"/>
    </xf>
    <xf numFmtId="0" fontId="33" fillId="0" borderId="0" xfId="0" applyFont="1" applyAlignment="1" applyProtection="1">
      <alignment vertical="center" wrapText="1"/>
      <protection locked="0"/>
    </xf>
    <xf numFmtId="166" fontId="33" fillId="0" borderId="0" xfId="0" applyNumberFormat="1" applyFont="1" applyAlignment="1" applyProtection="1">
      <alignment vertical="center" wrapText="1"/>
      <protection locked="0"/>
    </xf>
    <xf numFmtId="166" fontId="34" fillId="0" borderId="0" xfId="0" applyNumberFormat="1" applyFont="1" applyAlignment="1" applyProtection="1">
      <alignment vertical="center" wrapText="1"/>
      <protection locked="0"/>
    </xf>
    <xf numFmtId="0" fontId="34" fillId="0" borderId="0" xfId="0" applyFont="1" applyAlignment="1" applyProtection="1">
      <alignment vertical="center" wrapText="1"/>
      <protection locked="0"/>
    </xf>
    <xf numFmtId="164" fontId="34" fillId="0" borderId="0" xfId="0" applyNumberFormat="1" applyFont="1" applyAlignment="1" applyProtection="1">
      <alignment vertical="center" wrapText="1"/>
      <protection locked="0"/>
    </xf>
    <xf numFmtId="166" fontId="35" fillId="0" borderId="0" xfId="0" applyNumberFormat="1" applyFont="1" applyAlignment="1" applyProtection="1">
      <alignment vertical="center" wrapText="1"/>
      <protection locked="0" hidden="1"/>
    </xf>
    <xf numFmtId="0" fontId="35" fillId="0" borderId="0" xfId="0" applyFont="1" applyAlignment="1" applyProtection="1">
      <alignment horizontal="center" vertical="center" wrapText="1"/>
      <protection locked="0" hidden="1"/>
    </xf>
    <xf numFmtId="0" fontId="35" fillId="0" borderId="0" xfId="0" applyNumberFormat="1" applyFont="1" applyAlignment="1" applyProtection="1">
      <alignment vertical="center" wrapText="1"/>
      <protection locked="0" hidden="1"/>
    </xf>
    <xf numFmtId="0" fontId="35" fillId="0" borderId="0" xfId="0" applyFont="1" applyAlignment="1" applyProtection="1">
      <alignment horizontal="center" vertical="center" wrapText="1"/>
      <protection locked="0"/>
    </xf>
    <xf numFmtId="0" fontId="35" fillId="0" borderId="0" xfId="0" applyNumberFormat="1" applyFont="1" applyAlignment="1" applyProtection="1">
      <alignment horizontal="center" vertical="center" wrapText="1"/>
      <protection hidden="1"/>
    </xf>
    <xf numFmtId="167" fontId="35" fillId="0" borderId="0" xfId="1" applyNumberFormat="1" applyFont="1" applyAlignment="1" applyProtection="1">
      <alignment vertical="center" wrapText="1"/>
      <protection locked="0"/>
    </xf>
    <xf numFmtId="167" fontId="35" fillId="0" borderId="0" xfId="1" applyNumberFormat="1" applyFont="1" applyAlignment="1" applyProtection="1">
      <alignment vertical="center" wrapText="1"/>
      <protection hidden="1"/>
    </xf>
    <xf numFmtId="0" fontId="35" fillId="0" borderId="0" xfId="0" applyFont="1" applyAlignment="1" applyProtection="1">
      <alignment vertical="center" wrapText="1"/>
      <protection locked="0"/>
    </xf>
    <xf numFmtId="0" fontId="35" fillId="0" borderId="0" xfId="0" applyNumberFormat="1" applyFont="1" applyAlignment="1" applyProtection="1">
      <alignment vertical="center" wrapText="1"/>
      <protection hidden="1"/>
    </xf>
    <xf numFmtId="167" fontId="35" fillId="0" borderId="0" xfId="1" applyNumberFormat="1" applyFont="1" applyAlignment="1" applyProtection="1">
      <alignment vertical="center" wrapText="1"/>
      <protection locked="0" hidden="1"/>
    </xf>
    <xf numFmtId="164" fontId="36" fillId="0" borderId="0" xfId="0" applyNumberFormat="1" applyFont="1" applyAlignment="1" applyProtection="1">
      <alignment vertical="center"/>
      <protection locked="0"/>
    </xf>
    <xf numFmtId="0" fontId="36" fillId="0" borderId="0" xfId="0" applyFont="1" applyAlignment="1" applyProtection="1">
      <alignment vertical="center"/>
      <protection locked="0"/>
    </xf>
    <xf numFmtId="0" fontId="36" fillId="0" borderId="16" xfId="0" applyNumberFormat="1" applyFont="1" applyFill="1" applyBorder="1" applyAlignment="1" applyProtection="1">
      <alignment horizontal="left" vertical="center"/>
      <protection locked="0"/>
    </xf>
    <xf numFmtId="0" fontId="36" fillId="0" borderId="16" xfId="0" applyNumberFormat="1" applyFont="1" applyFill="1" applyBorder="1" applyAlignment="1" applyProtection="1">
      <alignment horizontal="center" vertical="center"/>
      <protection locked="0"/>
    </xf>
    <xf numFmtId="166" fontId="36" fillId="0" borderId="0" xfId="0" applyNumberFormat="1" applyFont="1" applyAlignment="1" applyProtection="1">
      <alignment vertical="center" wrapText="1"/>
      <protection locked="0"/>
    </xf>
    <xf numFmtId="0" fontId="36" fillId="0" borderId="0" xfId="0" applyFont="1" applyAlignment="1" applyProtection="1">
      <alignment vertical="center" wrapText="1"/>
      <protection locked="0"/>
    </xf>
    <xf numFmtId="164" fontId="36" fillId="0" borderId="0" xfId="0" applyNumberFormat="1" applyFont="1" applyAlignment="1" applyProtection="1">
      <alignment vertical="center" wrapText="1"/>
      <protection locked="0"/>
    </xf>
    <xf numFmtId="0" fontId="16" fillId="0" borderId="16" xfId="0" applyNumberFormat="1" applyFont="1" applyFill="1" applyBorder="1" applyAlignment="1" applyProtection="1">
      <alignment horizontal="left" vertical="center" wrapText="1"/>
      <protection locked="0"/>
    </xf>
    <xf numFmtId="0" fontId="36" fillId="15" borderId="0" xfId="0" applyFont="1" applyFill="1" applyAlignment="1" applyProtection="1">
      <alignment vertical="center" wrapText="1"/>
      <protection locked="0"/>
    </xf>
    <xf numFmtId="164" fontId="36" fillId="15" borderId="0" xfId="0" applyNumberFormat="1" applyFont="1" applyFill="1" applyAlignment="1" applyProtection="1">
      <alignment vertical="center" wrapText="1"/>
      <protection locked="0"/>
    </xf>
    <xf numFmtId="11" fontId="16" fillId="0" borderId="16" xfId="0" applyNumberFormat="1" applyFont="1" applyFill="1" applyBorder="1" applyAlignment="1" applyProtection="1">
      <alignment horizontal="left" vertical="center" wrapText="1"/>
    </xf>
    <xf numFmtId="0" fontId="37" fillId="0" borderId="16" xfId="0" applyNumberFormat="1" applyFont="1" applyFill="1" applyBorder="1" applyAlignment="1" applyProtection="1">
      <alignment horizontal="left" vertical="center"/>
      <protection locked="0"/>
    </xf>
    <xf numFmtId="166" fontId="35" fillId="0" borderId="0" xfId="0" quotePrefix="1" applyNumberFormat="1" applyFont="1" applyAlignment="1" applyProtection="1">
      <alignment vertical="center" wrapText="1"/>
      <protection locked="0" hidden="1"/>
    </xf>
    <xf numFmtId="0" fontId="4" fillId="0" borderId="0" xfId="0" applyFont="1" applyAlignment="1" applyProtection="1">
      <alignment horizontal="center" vertical="center" wrapText="1"/>
      <protection hidden="1"/>
    </xf>
    <xf numFmtId="166" fontId="7" fillId="2" borderId="1" xfId="0" applyNumberFormat="1" applyFont="1" applyFill="1" applyBorder="1" applyAlignment="1" applyProtection="1">
      <alignment horizontal="center" vertical="center" wrapText="1"/>
      <protection hidden="1"/>
    </xf>
    <xf numFmtId="166" fontId="7" fillId="2" borderId="3" xfId="0" applyNumberFormat="1" applyFont="1" applyFill="1" applyBorder="1" applyAlignment="1" applyProtection="1">
      <alignment horizontal="center" vertical="center" wrapText="1"/>
      <protection hidden="1"/>
    </xf>
    <xf numFmtId="166" fontId="7" fillId="2" borderId="6" xfId="0" applyNumberFormat="1" applyFont="1" applyFill="1" applyBorder="1" applyAlignment="1" applyProtection="1">
      <alignment horizontal="center" vertical="center" wrapText="1"/>
      <protection hidden="1"/>
    </xf>
    <xf numFmtId="166" fontId="7" fillId="2" borderId="2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164" fontId="7" fillId="4" borderId="3" xfId="0" applyNumberFormat="1" applyFont="1" applyFill="1" applyBorder="1" applyAlignment="1" applyProtection="1">
      <alignment horizontal="center" vertical="center" wrapText="1"/>
      <protection hidden="1"/>
    </xf>
    <xf numFmtId="164" fontId="7" fillId="4" borderId="6" xfId="0" applyNumberFormat="1" applyFont="1" applyFill="1" applyBorder="1" applyAlignment="1" applyProtection="1">
      <alignment horizontal="center" vertical="center" wrapText="1"/>
      <protection hidden="1"/>
    </xf>
    <xf numFmtId="164" fontId="7" fillId="4" borderId="2" xfId="0" applyNumberFormat="1" applyFont="1" applyFill="1" applyBorder="1" applyAlignment="1" applyProtection="1">
      <alignment horizontal="center" vertical="center" wrapText="1"/>
      <protection hidden="1"/>
    </xf>
    <xf numFmtId="164" fontId="9" fillId="0" borderId="0" xfId="0" applyNumberFormat="1" applyFont="1" applyFill="1" applyBorder="1" applyAlignment="1" applyProtection="1">
      <alignment horizontal="center" vertical="center"/>
      <protection hidden="1"/>
    </xf>
    <xf numFmtId="164" fontId="7" fillId="4" borderId="4" xfId="0" applyNumberFormat="1" applyFont="1" applyFill="1" applyBorder="1" applyAlignment="1" applyProtection="1">
      <alignment horizontal="center" vertical="center" wrapText="1"/>
      <protection hidden="1"/>
    </xf>
    <xf numFmtId="164" fontId="7" fillId="4" borderId="5" xfId="0" applyNumberFormat="1" applyFont="1" applyFill="1" applyBorder="1" applyAlignment="1" applyProtection="1">
      <alignment horizontal="center" vertical="center" wrapText="1"/>
      <protection hidden="1"/>
    </xf>
    <xf numFmtId="164" fontId="7" fillId="8" borderId="3" xfId="0" applyNumberFormat="1" applyFont="1" applyFill="1" applyBorder="1" applyAlignment="1" applyProtection="1">
      <alignment horizontal="center" vertical="center" wrapText="1"/>
      <protection hidden="1"/>
    </xf>
    <xf numFmtId="164" fontId="7" fillId="8" borderId="6" xfId="0" applyNumberFormat="1" applyFont="1" applyFill="1" applyBorder="1" applyAlignment="1" applyProtection="1">
      <alignment horizontal="center" vertical="center" wrapText="1"/>
      <protection hidden="1"/>
    </xf>
    <xf numFmtId="164" fontId="7" fillId="8" borderId="2" xfId="0" applyNumberFormat="1" applyFont="1" applyFill="1" applyBorder="1" applyAlignment="1" applyProtection="1">
      <alignment horizontal="center" vertical="center" wrapText="1"/>
      <protection hidden="1"/>
    </xf>
    <xf numFmtId="164" fontId="7" fillId="3" borderId="3" xfId="0" applyNumberFormat="1" applyFont="1" applyFill="1" applyBorder="1" applyAlignment="1" applyProtection="1">
      <alignment horizontal="center" vertical="center" wrapText="1"/>
      <protection hidden="1"/>
    </xf>
    <xf numFmtId="164" fontId="7" fillId="3" borderId="6" xfId="0" applyNumberFormat="1" applyFont="1" applyFill="1" applyBorder="1" applyAlignment="1" applyProtection="1">
      <alignment horizontal="center" vertical="center" wrapText="1"/>
      <protection hidden="1"/>
    </xf>
    <xf numFmtId="164" fontId="7" fillId="3" borderId="2" xfId="0" applyNumberFormat="1" applyFont="1" applyFill="1" applyBorder="1" applyAlignment="1" applyProtection="1">
      <alignment horizontal="center" vertical="center" wrapText="1"/>
      <protection hidden="1"/>
    </xf>
    <xf numFmtId="164" fontId="7" fillId="6" borderId="3" xfId="0" applyNumberFormat="1" applyFont="1" applyFill="1" applyBorder="1" applyAlignment="1" applyProtection="1">
      <alignment horizontal="center" vertical="center" wrapText="1"/>
      <protection hidden="1"/>
    </xf>
    <xf numFmtId="164" fontId="7" fillId="6" borderId="6" xfId="0" applyNumberFormat="1" applyFont="1" applyFill="1" applyBorder="1" applyAlignment="1" applyProtection="1">
      <alignment horizontal="center" vertical="center" wrapText="1"/>
      <protection hidden="1"/>
    </xf>
    <xf numFmtId="164" fontId="7" fillId="6" borderId="2" xfId="0" applyNumberFormat="1" applyFont="1" applyFill="1" applyBorder="1" applyAlignment="1" applyProtection="1">
      <alignment horizontal="center" vertical="center" wrapText="1"/>
      <protection hidden="1"/>
    </xf>
    <xf numFmtId="164" fontId="7" fillId="10" borderId="3" xfId="0" applyNumberFormat="1" applyFont="1" applyFill="1" applyBorder="1" applyAlignment="1" applyProtection="1">
      <alignment horizontal="center" vertical="center" wrapText="1"/>
      <protection hidden="1"/>
    </xf>
    <xf numFmtId="164" fontId="7" fillId="10" borderId="6" xfId="0" applyNumberFormat="1" applyFont="1" applyFill="1" applyBorder="1" applyAlignment="1" applyProtection="1">
      <alignment horizontal="center" vertical="center" wrapText="1"/>
      <protection hidden="1"/>
    </xf>
    <xf numFmtId="164" fontId="7" fillId="10" borderId="2" xfId="0" applyNumberFormat="1" applyFont="1" applyFill="1" applyBorder="1" applyAlignment="1" applyProtection="1">
      <alignment horizontal="center" vertical="center" wrapText="1"/>
      <protection hidden="1"/>
    </xf>
    <xf numFmtId="0" fontId="14" fillId="0" borderId="0" xfId="0" applyFont="1" applyAlignment="1" applyProtection="1">
      <alignment horizontal="center" vertical="center"/>
      <protection hidden="1"/>
    </xf>
  </cellXfs>
  <cellStyles count="9">
    <cellStyle name="Comma" xfId="1"/>
    <cellStyle name="Comma 2" xfId="4"/>
    <cellStyle name="Comma 3" xfId="7"/>
    <cellStyle name="Normal" xfId="0" builtinId="0"/>
    <cellStyle name="Normal 2" xfId="2"/>
    <cellStyle name="Normal 2 2" xfId="3"/>
    <cellStyle name="Normal 3" xfId="5"/>
    <cellStyle name="Normal 4" xfId="6"/>
    <cellStyle name="Normal 5" xfId="8"/>
  </cellStyles>
  <dxfs count="436">
    <dxf>
      <font>
        <strike val="0"/>
        <outline val="0"/>
        <shadow val="0"/>
        <u val="none"/>
        <vertAlign val="baseline"/>
        <sz val="15"/>
        <color theme="9" tint="-0.249977111117893"/>
        <name val="Arial"/>
        <scheme val="none"/>
      </font>
      <alignment horizontal="general" vertical="center" textRotation="0" wrapText="0" indent="0" justifyLastLine="0" shrinkToFit="0" readingOrder="0"/>
      <border diagonalUp="0" diagonalDown="0">
        <left style="double">
          <color theme="9" tint="-0.24994659260841701"/>
        </left>
        <right/>
        <top style="double">
          <color theme="9" tint="-0.24994659260841701"/>
        </top>
        <bottom style="double">
          <color theme="9" tint="-0.24994659260841701"/>
        </bottom>
        <vertical style="double">
          <color theme="9" tint="-0.24994659260841701"/>
        </vertical>
        <horizontal style="double">
          <color theme="9" tint="-0.24994659260841701"/>
        </horizontal>
      </border>
      <protection locked="0" hidden="0"/>
    </dxf>
    <dxf>
      <font>
        <strike val="0"/>
        <outline val="0"/>
        <shadow val="0"/>
        <u val="none"/>
        <vertAlign val="baseline"/>
        <sz val="15"/>
        <color theme="9" tint="-0.249977111117893"/>
        <name val="Arial"/>
        <scheme val="none"/>
      </font>
      <numFmt numFmtId="164" formatCode="_-* #,##0\ _₫_-;\-* #,##0\ _₫_-;_-* &quot;-&quot;\ _₫_-;_-@_-"/>
      <alignment horizontal="general" vertical="center" textRotation="0" wrapText="0" indent="0" justifyLastLine="0" shrinkToFit="0" readingOrder="0"/>
      <border diagonalUp="0" diagonalDown="0">
        <left style="double">
          <color theme="9" tint="-0.24994659260841701"/>
        </left>
        <right style="double">
          <color theme="9" tint="-0.24994659260841701"/>
        </right>
        <top style="double">
          <color theme="9" tint="-0.24994659260841701"/>
        </top>
        <bottom style="double">
          <color theme="9" tint="-0.24994659260841701"/>
        </bottom>
        <vertical style="double">
          <color theme="9" tint="-0.24994659260841701"/>
        </vertical>
        <horizontal style="double">
          <color theme="9" tint="-0.24994659260841701"/>
        </horizontal>
      </border>
      <protection locked="1" hidden="1"/>
    </dxf>
    <dxf>
      <font>
        <strike val="0"/>
        <outline val="0"/>
        <shadow val="0"/>
        <u val="none"/>
        <vertAlign val="baseline"/>
        <sz val="15"/>
        <color theme="9" tint="-0.249977111117893"/>
        <name val="Arial"/>
        <scheme val="none"/>
      </font>
      <alignment horizontal="general" vertical="center" textRotation="0" wrapText="0" indent="0" justifyLastLine="0" shrinkToFit="0" readingOrder="0"/>
      <border diagonalUp="0" diagonalDown="0">
        <left style="double">
          <color theme="9" tint="-0.24994659260841701"/>
        </left>
        <right style="double">
          <color theme="9" tint="-0.24994659260841701"/>
        </right>
        <top style="double">
          <color theme="9" tint="-0.24994659260841701"/>
        </top>
        <bottom style="double">
          <color theme="9" tint="-0.24994659260841701"/>
        </bottom>
        <vertical style="double">
          <color theme="9" tint="-0.24994659260841701"/>
        </vertical>
        <horizontal style="double">
          <color theme="9" tint="-0.24994659260841701"/>
        </horizontal>
      </border>
      <protection locked="1" hidden="1"/>
    </dxf>
    <dxf>
      <font>
        <strike val="0"/>
        <outline val="0"/>
        <shadow val="0"/>
        <u val="none"/>
        <vertAlign val="baseline"/>
        <sz val="15"/>
        <color theme="9" tint="-0.249977111117893"/>
        <name val="Arial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double">
          <color theme="9" tint="-0.24994659260841701"/>
        </right>
        <top style="double">
          <color theme="9" tint="-0.24994659260841701"/>
        </top>
        <bottom style="double">
          <color theme="9" tint="-0.24994659260841701"/>
        </bottom>
        <vertical style="double">
          <color theme="9" tint="-0.24994659260841701"/>
        </vertical>
        <horizontal style="double">
          <color theme="9" tint="-0.24994659260841701"/>
        </horizontal>
      </border>
      <protection locked="1" hidden="1"/>
    </dxf>
    <dxf>
      <border>
        <top style="double">
          <color theme="9" tint="-0.24994659260841701"/>
        </top>
      </border>
    </dxf>
    <dxf>
      <border diagonalUp="0" diagonalDown="0">
        <left style="thick">
          <color theme="9" tint="-0.24994659260841701"/>
        </left>
        <right style="thick">
          <color theme="9" tint="-0.24994659260841701"/>
        </right>
        <top style="thick">
          <color theme="9" tint="-0.24994659260841701"/>
        </top>
        <bottom style="thick">
          <color theme="9" tint="-0.24994659260841701"/>
        </bottom>
      </border>
    </dxf>
    <dxf>
      <font>
        <strike val="0"/>
        <outline val="0"/>
        <shadow val="0"/>
        <u val="none"/>
        <vertAlign val="baseline"/>
        <sz val="15"/>
        <color theme="9" tint="-0.249977111117893"/>
        <name val="Arial"/>
        <scheme val="none"/>
      </font>
      <alignment horizontal="general" vertical="center" textRotation="0" wrapText="0" indent="0" justifyLastLine="0" shrinkToFit="0" readingOrder="0"/>
      <protection locked="1" hidden="1"/>
    </dxf>
    <dxf>
      <border>
        <bottom style="double">
          <color theme="9" tint="-0.24994659260841701"/>
        </bottom>
      </border>
    </dxf>
    <dxf>
      <font>
        <strike val="0"/>
        <outline val="0"/>
        <shadow val="0"/>
        <u val="none"/>
        <vertAlign val="baseline"/>
        <sz val="15"/>
        <color theme="0"/>
        <name val="Arial"/>
        <scheme val="none"/>
      </font>
      <fill>
        <patternFill patternType="solid">
          <fgColor indexed="64"/>
          <bgColor rgb="FF92D050"/>
        </patternFill>
      </fill>
      <alignment horizontal="center" vertical="center" textRotation="0" wrapText="0" indent="0" justifyLastLine="0" shrinkToFit="0" readingOrder="0"/>
      <border diagonalUp="0" diagonalDown="0">
        <left style="double">
          <color theme="9" tint="-0.24994659260841701"/>
        </left>
        <right style="double">
          <color theme="9" tint="-0.24994659260841701"/>
        </right>
        <top/>
        <bottom/>
        <vertical style="double">
          <color theme="9" tint="-0.24994659260841701"/>
        </vertical>
        <horizontal style="double">
          <color theme="9" tint="-0.24994659260841701"/>
        </horizontal>
      </border>
      <protection locked="1" hidden="1"/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numFmt numFmtId="164" formatCode="_-* #,##0\ _₫_-;\-* #,##0\ _₫_-;_-* &quot;-&quot;\ _₫_-;_-@_-"/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numFmt numFmtId="164" formatCode="_-* #,##0\ _₫_-;\-* #,##0\ _₫_-;_-* &quot;-&quot;\ _₫_-;_-@_-"/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numFmt numFmtId="166" formatCode="[$-1010000]d/m/yy;@"/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alignment horizontal="general" vertical="center" textRotation="0" wrapText="1" indent="0" justifyLastLine="0" shrinkToFit="0" readingOrder="0"/>
      <protection locked="0" hidden="0"/>
    </dxf>
    <dxf>
      <alignment horizontal="center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alignment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numFmt numFmtId="164" formatCode="_-* #,##0\ _₫_-;\-* #,##0\ _₫_-;_-* &quot;-&quot;\ _₫_-;_-@_-"/>
      <alignment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alignment vertical="center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C00000"/>
        <name val="Arial"/>
        <scheme val="none"/>
      </font>
      <alignment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0" formatCode="General"/>
      <alignment horizontal="center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0" formatCode="General"/>
      <alignment horizontal="center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0" formatCode="General"/>
      <alignment horizontal="general" vertical="center" textRotation="0" wrapText="1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alignment horizontal="center" vertical="center" textRotation="0" wrapText="1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6" formatCode="[$-1010000]d/m/yy;@"/>
      <alignment horizontal="general" vertical="center" textRotation="0" wrapText="1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  <protection locked="1" hidden="1"/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b/>
        <i val="0"/>
      </font>
      <fill>
        <patternFill>
          <bgColor theme="8" tint="0.79998168889431442"/>
        </patternFill>
      </fill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7" formatCode="_-* #,##0\ _₫_-;\-* #,##0\ _₫_-;_-* &quot;-&quot;??\ _₫_-;_-@_-"/>
      <alignment horizontal="general" vertical="center" textRotation="0" wrapText="1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0" formatCode="General"/>
      <alignment horizontal="center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0" formatCode="General"/>
      <alignment horizontal="general" vertical="center" textRotation="0" wrapText="1" indent="0" justifyLastLine="0" shrinkToFit="0" readingOrder="0"/>
      <protection locked="1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alignment horizontal="center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0" formatCode="General"/>
      <alignment horizontal="general" vertical="center" textRotation="0" wrapText="1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alignment horizontal="center" vertical="center" textRotation="0" wrapText="1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numFmt numFmtId="166" formatCode="[$-1010000]d/m/yy;@"/>
      <alignment horizontal="general" vertical="center" textRotation="0" wrapText="1" indent="0" justifyLastLine="0" shrinkToFit="0" readingOrder="0"/>
      <protection locked="0" hidden="1"/>
    </dxf>
    <dxf>
      <font>
        <strike val="0"/>
        <outline val="0"/>
        <shadow val="0"/>
        <u val="none"/>
        <vertAlign val="baseline"/>
        <sz val="12"/>
        <color theme="5" tint="-0.249977111117893"/>
        <name val="Arial"/>
        <scheme val="none"/>
      </font>
      <alignment horizontal="general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  <protection locked="1" hidden="1"/>
    </dxf>
    <dxf>
      <fill>
        <patternFill>
          <fgColor theme="5" tint="0.59996337778862885"/>
        </patternFill>
      </fill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  <vertical style="double">
          <color theme="5"/>
        </vertical>
        <horizontal style="double">
          <color theme="5"/>
        </horizontal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  <vertical style="double">
          <color theme="5"/>
        </vertical>
        <horizontal style="double">
          <color theme="5"/>
        </horizontal>
      </border>
    </dxf>
    <dxf>
      <border>
        <vertical style="double">
          <color theme="5" tint="0.39994506668294322"/>
        </vertical>
        <horizontal style="double">
          <color theme="5" tint="0.39994506668294322"/>
        </horizontal>
      </border>
    </dxf>
  </dxfs>
  <tableStyles count="3" defaultTableStyle="TableStyleMedium2" defaultPivotStyle="PivotTable Style 2">
    <tableStyle name="PivotTable Style 1" table="0" count="1">
      <tableStyleElement type="wholeTable" dxfId="435"/>
    </tableStyle>
    <tableStyle name="PivotTable Style 2" table="0" count="1">
      <tableStyleElement type="wholeTable" dxfId="434"/>
    </tableStyle>
    <tableStyle name="PivotTable Style 2 2" table="0" count="1">
      <tableStyleElement type="wholeTable" dxfId="433"/>
    </tableStyle>
  </tableStyles>
  <colors>
    <mruColors>
      <color rgb="FFCC99FF"/>
      <color rgb="FF0066FF"/>
      <color rgb="FFFD9641"/>
      <color rgb="FFDB0350"/>
      <color rgb="FFF2FB81"/>
      <color rgb="FF996633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~1\AppData\Local\Temp\CONG%20NO%20TIEN%20M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G3">
            <v>22266000</v>
          </cell>
        </row>
      </sheetData>
    </sheetDataSet>
  </externalBook>
</externalLink>
</file>

<file path=xl/tables/table1.xml><?xml version="1.0" encoding="utf-8"?>
<table xmlns="http://schemas.openxmlformats.org/spreadsheetml/2006/main" id="7" name="Table28" displayName="Table28" ref="A4:M3211" totalsRowShown="0" headerRowDxfId="432" dataDxfId="431">
  <autoFilter ref="A4:M3211"/>
  <tableColumns count="13">
    <tableColumn id="1" name="Ngày tháng" dataDxfId="430"/>
    <tableColumn id="2" name="Số HĐ" dataDxfId="429"/>
    <tableColumn id="3" name="Tên khách hàng" dataDxfId="428">
      <calculatedColumnFormula>IF(AND(D5&lt;&gt;0,D6=""),C4,"")</calculatedColumnFormula>
    </tableColumn>
    <tableColumn id="4" name="Tên hàng hóa " dataDxfId="427"/>
    <tableColumn id="5" name="Quy cách" dataDxfId="426">
      <calculatedColumnFormula>IF(Table28[[#This Row],[Tên hàng hóa ]]&lt;&gt;0,VLOOKUP(Table28[[#This Row],[Tên hàng hóa ]],Table1[[Tên hàng hóa]:[Quy cách]],2,0),"")</calculatedColumnFormula>
    </tableColumn>
    <tableColumn id="34" name="ĐVT" dataDxfId="425">
      <calculatedColumnFormula>IF(Table28[[#This Row],[Tên hàng hóa ]]&lt;&gt;0,VLOOKUP(Table28[[#This Row],[Tên hàng hóa ]],Table1[[Tên hàng hóa]:[ĐVT]],3,0),"")</calculatedColumnFormula>
    </tableColumn>
    <tableColumn id="6" name="Đơn giá" dataDxfId="424" dataCellStyle="Comma">
      <calculatedColumnFormula>IF(Table28[[#This Row],[Tên hàng hóa ]]=0,"",VLOOKUP(Table28[[#This Row],[Tên hàng hóa ]],Table1[[Tên hàng hóa]:[Giá bán]],4,0))</calculatedColumnFormula>
    </tableColumn>
    <tableColumn id="7" name="Số lượng" dataDxfId="423" dataCellStyle="Comma"/>
    <tableColumn id="8" name="Thành tiền" dataDxfId="422" dataCellStyle="Comma">
      <calculatedColumnFormula>IF(Table28[[#This Row],[Số lượng]]&lt;&gt;0,Table28[[#This Row],[Số lượng]]*Table28[[#This Row],[Đơn giá]],"")</calculatedColumnFormula>
    </tableColumn>
    <tableColumn id="9" name="Tổng giá trị đơn hàng" dataDxfId="421" dataCellStyle="Comma">
      <calculatedColumnFormula>IF(AND(Table28[[#This Row],[Tên hàng hóa ]]&lt;&gt;0,D6=""),SUM(OFFSET(Table28[[#This Row],[Thành tiền]],0,0,-COUNTIF(Table28[Số HĐ],Table28[[#This Row],[Số HĐ]]))),"")</calculatedColumnFormula>
    </tableColumn>
    <tableColumn id="10" name="Thu tiền_x000a_(R/Số tiền)" dataDxfId="420" dataCellStyle="Comma"/>
    <tableColumn id="12" name="Nợ phải thu" dataDxfId="419" dataCellStyle="Comma">
      <calculatedColumnFormula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calculatedColumnFormula>
    </tableColumn>
    <tableColumn id="11" name="Ghi chú" dataDxfId="418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4:M3029" totalsRowShown="0" headerRowDxfId="41" dataDxfId="40">
  <autoFilter ref="A4:M3029"/>
  <tableColumns count="13">
    <tableColumn id="1" name="Ngày tháng" dataDxfId="39"/>
    <tableColumn id="2" name="Số HĐ" dataDxfId="38"/>
    <tableColumn id="3" name="Tên nhà cung cấp" dataDxfId="37">
      <calculatedColumnFormula>IF(AND(D5&lt;&gt;0,D6=""),C4,"")</calculatedColumnFormula>
    </tableColumn>
    <tableColumn id="4" name="Tên hàng hóa" dataDxfId="36"/>
    <tableColumn id="5" name="Quy cách" dataDxfId="35">
      <calculatedColumnFormula>IF(Table2[[#This Row],[Tên hàng hóa]]&lt;&gt;0,VLOOKUP(Table2[[#This Row],[Tên hàng hóa]],Table1[[Tên hàng hóa]:[Quy cách]],2,0),"")</calculatedColumnFormula>
    </tableColumn>
    <tableColumn id="34" name="ĐVT" dataDxfId="34">
      <calculatedColumnFormula>IF(Table2[[#This Row],[Tên hàng hóa]]&lt;&gt;0,VLOOKUP(Table2[[#This Row],[Tên hàng hóa]],Table1[[Tên hàng hóa]:[ĐVT]],3,0),"")</calculatedColumnFormula>
    </tableColumn>
    <tableColumn id="6" name="Đơn giá mua" dataDxfId="33" dataCellStyle="Comma"/>
    <tableColumn id="7" name="Số lượng" dataDxfId="32" dataCellStyle="Comma"/>
    <tableColumn id="8" name="Thành tiền" dataDxfId="31" dataCellStyle="Comma">
      <calculatedColumnFormula>IF(Table2[[#This Row],[Số lượng]]&lt;&gt;0,Table2[[#This Row],[Số lượng]]*Table2[[#This Row],[Đơn giá mua]],"")</calculatedColumnFormula>
    </tableColumn>
    <tableColumn id="9" name="Tổng giá trị đơn hàng" dataDxfId="30" dataCellStyle="Comma">
      <calculatedColumnFormula>IF(AND(Table2[[#This Row],[Tên hàng hóa]]&lt;&gt;0,D6=""),SUM(OFFSET(Table2[[#This Row],[Thành tiền]],0,0,-COUNTIF(Table2[Số HĐ],Table2[[#This Row],[Số HĐ]]))),"")</calculatedColumnFormula>
    </tableColumn>
    <tableColumn id="10" name="Thanh toán_x000a_(R/Số tiền)" dataDxfId="29" dataCellStyle="Comma"/>
    <tableColumn id="12" name="Nợ phải trả" dataDxfId="28" dataCellStyle="Comma">
      <calculatedColumnFormula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calculatedColumnFormula>
    </tableColumn>
    <tableColumn id="11" name="Ghi chú" dataDxfId="2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4:F2029" totalsRowShown="0" headerRowDxfId="26" dataDxfId="25">
  <autoFilter ref="A4:F2029"/>
  <tableColumns count="6">
    <tableColumn id="1" name="STT" dataDxfId="24"/>
    <tableColumn id="2" name="Tên hàng hóa" dataDxfId="23"/>
    <tableColumn id="3" name="Quy cách" dataDxfId="22"/>
    <tableColumn id="4" name="ĐVT" dataDxfId="21"/>
    <tableColumn id="5" name="Giá bán" dataDxfId="20"/>
    <tableColumn id="6" name="Ghi chú" dataDxfId="19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8" name="Table8" displayName="Table8" ref="A4:F617" totalsRowShown="0" headerRowDxfId="18" dataDxfId="17">
  <autoFilter ref="A4:F617"/>
  <tableColumns count="6">
    <tableColumn id="1" name="Ngày tháng" dataDxfId="16"/>
    <tableColumn id="2" name="Số HĐ" dataDxfId="15"/>
    <tableColumn id="3" name="Nghiệp vụ phát sinh" dataDxfId="14"/>
    <tableColumn id="4" name="Thu nhập" dataDxfId="13"/>
    <tableColumn id="5" name="Chi phí" dataDxfId="12"/>
    <tableColumn id="6" name="Ghi chú" dataDxfId="11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A5:D14" totalsRowShown="0" headerRowDxfId="8" dataDxfId="6" headerRowBorderDxfId="7" tableBorderDxfId="5" totalsRowBorderDxfId="4">
  <tableColumns count="4">
    <tableColumn id="1" name="STT" dataDxfId="3"/>
    <tableColumn id="2" name="Chỉ tiêu" dataDxfId="2"/>
    <tableColumn id="3" name="Số tiền" dataDxfId="1">
      <calculatedColumnFormula>SUM(BáoCáoHàngHóa!N6:N205)</calculatedColumnFormula>
    </tableColumn>
    <tableColumn id="4" name="Ghi chú" dataDxfId="0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FF"/>
    <pageSetUpPr fitToPage="1"/>
  </sheetPr>
  <dimension ref="A1:M3212"/>
  <sheetViews>
    <sheetView showGridLines="0" tabSelected="1" zoomScale="70" zoomScaleNormal="70" workbookViewId="0">
      <pane xSplit="3" ySplit="4" topLeftCell="F2437" activePane="bottomRight" state="frozen"/>
      <selection pane="topRight" activeCell="D1" sqref="D1"/>
      <selection pane="bottomLeft" activeCell="A5" sqref="A5"/>
      <selection pane="bottomRight" activeCell="G2302" sqref="G2302"/>
    </sheetView>
  </sheetViews>
  <sheetFormatPr defaultRowHeight="35.1" customHeight="1" x14ac:dyDescent="0.2"/>
  <cols>
    <col min="1" max="1" width="7.77734375" style="7" customWidth="1"/>
    <col min="2" max="2" width="9.77734375" style="8" customWidth="1"/>
    <col min="3" max="3" width="27.109375" style="6" customWidth="1"/>
    <col min="4" max="4" width="13.77734375" style="8" customWidth="1"/>
    <col min="5" max="5" width="16.44140625" style="6" customWidth="1"/>
    <col min="6" max="6" width="5.77734375" style="8" customWidth="1"/>
    <col min="7" max="7" width="12.77734375" style="9" customWidth="1"/>
    <col min="8" max="8" width="10.77734375" style="9" customWidth="1"/>
    <col min="9" max="9" width="15" style="9" customWidth="1"/>
    <col min="10" max="10" width="14.77734375" style="9" customWidth="1"/>
    <col min="11" max="11" width="14.88671875" style="9" customWidth="1"/>
    <col min="12" max="12" width="12.77734375" style="9" customWidth="1"/>
    <col min="13" max="13" width="10.33203125" style="6" customWidth="1"/>
    <col min="14" max="16384" width="8.88671875" style="6"/>
  </cols>
  <sheetData>
    <row r="1" spans="1:13" s="1" customFormat="1" ht="35.1" customHeight="1" x14ac:dyDescent="0.2">
      <c r="A1" s="37"/>
      <c r="B1" s="61"/>
      <c r="C1" s="20"/>
      <c r="D1" s="61"/>
      <c r="E1" s="20"/>
      <c r="F1" s="61"/>
      <c r="G1" s="62"/>
      <c r="H1" s="62"/>
      <c r="I1" s="62"/>
      <c r="J1" s="62"/>
      <c r="K1" s="62"/>
      <c r="L1" s="62"/>
      <c r="M1" s="20"/>
    </row>
    <row r="2" spans="1:13" ht="35.1" customHeight="1" x14ac:dyDescent="0.2">
      <c r="A2" s="63"/>
      <c r="B2" s="24"/>
      <c r="C2" s="64"/>
      <c r="D2" s="24"/>
      <c r="E2" s="64"/>
      <c r="F2" s="24"/>
      <c r="G2" s="65"/>
      <c r="H2" s="65"/>
      <c r="I2" s="65"/>
      <c r="J2" s="65"/>
      <c r="K2" s="65"/>
      <c r="L2" s="65"/>
      <c r="M2" s="64"/>
    </row>
    <row r="3" spans="1:13" ht="35.1" customHeight="1" x14ac:dyDescent="0.2">
      <c r="A3" s="210" t="s">
        <v>17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3" ht="35.1" customHeight="1" x14ac:dyDescent="0.2">
      <c r="A4" s="66" t="s">
        <v>6</v>
      </c>
      <c r="B4" s="24" t="s">
        <v>7</v>
      </c>
      <c r="C4" s="24" t="s">
        <v>15</v>
      </c>
      <c r="D4" s="24" t="s">
        <v>47</v>
      </c>
      <c r="E4" s="24" t="s">
        <v>1</v>
      </c>
      <c r="F4" s="24" t="s">
        <v>2</v>
      </c>
      <c r="G4" s="68" t="s">
        <v>16</v>
      </c>
      <c r="H4" s="68" t="s">
        <v>9</v>
      </c>
      <c r="I4" s="68" t="s">
        <v>10</v>
      </c>
      <c r="J4" s="68" t="s">
        <v>11</v>
      </c>
      <c r="K4" s="68" t="s">
        <v>19</v>
      </c>
      <c r="L4" s="68" t="s">
        <v>18</v>
      </c>
      <c r="M4" s="24" t="s">
        <v>4</v>
      </c>
    </row>
    <row r="5" spans="1:13" ht="35.1" customHeight="1" x14ac:dyDescent="0.2">
      <c r="A5" s="11">
        <v>42094</v>
      </c>
      <c r="B5" s="12" t="s">
        <v>980</v>
      </c>
      <c r="C5" s="13" t="s">
        <v>478</v>
      </c>
      <c r="D5" s="16" t="s">
        <v>291</v>
      </c>
      <c r="E5" s="10" t="str">
        <f>IF(Table28[[#This Row],[Tên hàng hóa ]]&lt;&gt;0,VLOOKUP(Table28[[#This Row],[Tên hàng hóa ]],Table1[[Tên hàng hóa]:[Quy cách]],2,0),"")</f>
        <v>Công Tắc Hành Trình</v>
      </c>
      <c r="F5" s="18" t="str">
        <f>IF(Table28[[#This Row],[Tên hàng hóa ]]&lt;&gt;0,VLOOKUP(Table28[[#This Row],[Tên hàng hóa ]],Table1[[Tên hàng hóa]:[ĐVT]],3,0),"")</f>
        <v>Cái</v>
      </c>
      <c r="G5" s="23">
        <v>748000</v>
      </c>
      <c r="H5" s="17">
        <v>3</v>
      </c>
      <c r="I5" s="14">
        <f>IF(Table28[[#This Row],[Số lượng]]&lt;&gt;0,Table28[[#This Row],[Số lượng]]*Table28[[#This Row],[Đơn giá]],"")</f>
        <v>2244000</v>
      </c>
      <c r="J5" s="14">
        <f ca="1">IF(AND(Table28[[#This Row],[Tên hàng hóa ]]&lt;&gt;0,D6=""),SUM(OFFSET(Table28[[#This Row],[Thành tiền]],0,0,-COUNTIF(Table28[Số HĐ],Table28[[#This Row],[Số HĐ]]))),"")</f>
        <v>2244000</v>
      </c>
      <c r="K5" s="17" t="s">
        <v>464</v>
      </c>
      <c r="L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" s="15" t="s">
        <v>998</v>
      </c>
    </row>
    <row r="6" spans="1:13" ht="35.1" customHeight="1" x14ac:dyDescent="0.2">
      <c r="A6" s="11" t="str">
        <f>IF(Table28[[#This Row],[Tên hàng hóa ]]="","",#REF!)</f>
        <v/>
      </c>
      <c r="B6" s="12" t="str">
        <f>IF(Table28[[#This Row],[Tên hàng hóa ]]="","",#REF!)</f>
        <v/>
      </c>
      <c r="C6" s="13" t="str">
        <f>IF(Table28[[#This Row],[Tên hàng hóa ]]="","",#REF!)</f>
        <v/>
      </c>
      <c r="D6" s="16"/>
      <c r="E6" s="10" t="str">
        <f>IF(Table28[[#This Row],[Tên hàng hóa ]]&lt;&gt;0,VLOOKUP(Table28[[#This Row],[Tên hàng hóa ]],Table1[[Tên hàng hóa]:[Quy cách]],2,0),"")</f>
        <v/>
      </c>
      <c r="F6" s="18" t="str">
        <f>IF(Table28[[#This Row],[Tên hàng hóa ]]&lt;&gt;0,VLOOKUP(Table28[[#This Row],[Tên hàng hóa ]],Table1[[Tên hàng hóa]:[ĐVT]],3,0),"")</f>
        <v/>
      </c>
      <c r="G6" s="23" t="str">
        <f>IF(Table28[[#This Row],[Tên hàng hóa ]]=0,"",VLOOKUP(Table28[[#This Row],[Tên hàng hóa ]],Table1[[Tên hàng hóa]:[Giá bán]],4,0))</f>
        <v/>
      </c>
      <c r="H6" s="17"/>
      <c r="I6" s="14" t="str">
        <f>IF(Table28[[#This Row],[Số lượng]]&lt;&gt;0,Table28[[#This Row],[Số lượng]]*Table28[[#This Row],[Đơn giá]],"")</f>
        <v/>
      </c>
      <c r="J6" s="14" t="str">
        <f ca="1">IF(AND(Table28[[#This Row],[Tên hàng hóa ]]&lt;&gt;0,D7=""),SUM(OFFSET(Table28[[#This Row],[Thành tiền]],0,0,-COUNTIF(Table28[Số HĐ],Table28[[#This Row],[Số HĐ]]))),"")</f>
        <v/>
      </c>
      <c r="K6" s="17"/>
      <c r="L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" s="15"/>
    </row>
    <row r="7" spans="1:13" ht="35.1" customHeight="1" x14ac:dyDescent="0.2">
      <c r="A7" s="11">
        <v>42098</v>
      </c>
      <c r="B7" s="12" t="s">
        <v>979</v>
      </c>
      <c r="C7" s="13" t="s">
        <v>481</v>
      </c>
      <c r="D7" s="16" t="s">
        <v>476</v>
      </c>
      <c r="E7" s="10" t="str">
        <f>IF(Table28[[#This Row],[Tên hàng hóa ]]&lt;&gt;0,VLOOKUP(Table28[[#This Row],[Tên hàng hóa ]],Table1[[Tên hàng hóa]:[Quy cách]],2,0),"")</f>
        <v>Công Tắc Hành Trình</v>
      </c>
      <c r="F7" s="18" t="str">
        <f>IF(Table28[[#This Row],[Tên hàng hóa ]]&lt;&gt;0,VLOOKUP(Table28[[#This Row],[Tên hàng hóa ]],Table1[[Tên hàng hóa]:[ĐVT]],3,0),"")</f>
        <v>Cái</v>
      </c>
      <c r="G7" s="23">
        <v>946000</v>
      </c>
      <c r="H7" s="17">
        <v>10</v>
      </c>
      <c r="I7" s="14">
        <f>IF(Table28[[#This Row],[Số lượng]]&lt;&gt;0,Table28[[#This Row],[Số lượng]]*Table28[[#This Row],[Đơn giá]],"")</f>
        <v>9460000</v>
      </c>
      <c r="J7" s="14">
        <f ca="1">IF(AND(Table28[[#This Row],[Tên hàng hóa ]]&lt;&gt;0,D8=""),SUM(OFFSET(Table28[[#This Row],[Thành tiền]],0,0,-COUNTIF(Table28[Số HĐ],Table28[[#This Row],[Số HĐ]]))),"")</f>
        <v>9460000</v>
      </c>
      <c r="K7" s="17" t="s">
        <v>464</v>
      </c>
      <c r="L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" s="15" t="s">
        <v>999</v>
      </c>
    </row>
    <row r="8" spans="1:13" ht="35.1" customHeight="1" x14ac:dyDescent="0.2">
      <c r="A8" s="11" t="str">
        <f>IF(Table28[[#This Row],[Tên hàng hóa ]]="","",A7)</f>
        <v/>
      </c>
      <c r="B8" s="12" t="str">
        <f>IF(Table28[[#This Row],[Tên hàng hóa ]]="","",B7)</f>
        <v/>
      </c>
      <c r="C8" s="13" t="str">
        <f>IF(Table28[[#This Row],[Tên hàng hóa ]]="","",C7)</f>
        <v/>
      </c>
      <c r="D8" s="16"/>
      <c r="E8" s="10" t="str">
        <f>IF(Table28[[#This Row],[Tên hàng hóa ]]&lt;&gt;0,VLOOKUP(Table28[[#This Row],[Tên hàng hóa ]],Table1[[Tên hàng hóa]:[Quy cách]],2,0),"")</f>
        <v/>
      </c>
      <c r="F8" s="18" t="str">
        <f>IF(Table28[[#This Row],[Tên hàng hóa ]]&lt;&gt;0,VLOOKUP(Table28[[#This Row],[Tên hàng hóa ]],Table1[[Tên hàng hóa]:[ĐVT]],3,0),"")</f>
        <v/>
      </c>
      <c r="G8" s="23" t="str">
        <f>IF(Table28[[#This Row],[Tên hàng hóa ]]=0,"",VLOOKUP(Table28[[#This Row],[Tên hàng hóa ]],Table1[[Tên hàng hóa]:[Giá bán]],4,0))</f>
        <v/>
      </c>
      <c r="H8" s="17"/>
      <c r="I8" s="14" t="str">
        <f>IF(Table28[[#This Row],[Số lượng]]&lt;&gt;0,Table28[[#This Row],[Số lượng]]*Table28[[#This Row],[Đơn giá]],"")</f>
        <v/>
      </c>
      <c r="J8" s="14" t="str">
        <f ca="1">IF(AND(Table28[[#This Row],[Tên hàng hóa ]]&lt;&gt;0,D9=""),SUM(OFFSET(Table28[[#This Row],[Thành tiền]],0,0,-COUNTIF(Table28[Số HĐ],Table28[[#This Row],[Số HĐ]]))),"")</f>
        <v/>
      </c>
      <c r="K8" s="17"/>
      <c r="L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" s="15"/>
    </row>
    <row r="9" spans="1:13" ht="35.1" customHeight="1" x14ac:dyDescent="0.2">
      <c r="A9" s="11">
        <v>42100</v>
      </c>
      <c r="B9" s="12" t="s">
        <v>981</v>
      </c>
      <c r="C9" s="13" t="s">
        <v>519</v>
      </c>
      <c r="D9" s="16" t="s">
        <v>441</v>
      </c>
      <c r="E9" s="10" t="str">
        <f>IF(Table28[[#This Row],[Tên hàng hóa ]]&lt;&gt;0,VLOOKUP(Table28[[#This Row],[Tên hàng hóa ]],Table1[[Tên hàng hóa]:[Quy cách]],2,0),"")</f>
        <v>Schneider</v>
      </c>
      <c r="F9" s="18" t="str">
        <f>IF(Table28[[#This Row],[Tên hàng hóa ]]&lt;&gt;0,VLOOKUP(Table28[[#This Row],[Tên hàng hóa ]],Table1[[Tên hàng hóa]:[ĐVT]],3,0),"")</f>
        <v>Cái</v>
      </c>
      <c r="G9" s="23">
        <v>524500</v>
      </c>
      <c r="H9" s="17">
        <v>3</v>
      </c>
      <c r="I9" s="14">
        <f>IF(Table28[[#This Row],[Số lượng]]&lt;&gt;0,Table28[[#This Row],[Số lượng]]*Table28[[#This Row],[Đơn giá]],"")</f>
        <v>1573500</v>
      </c>
      <c r="J9" s="14" t="str">
        <f ca="1">IF(AND(Table28[[#This Row],[Tên hàng hóa ]]&lt;&gt;0,D10=""),SUM(OFFSET(Table28[[#This Row],[Thành tiền]],0,0,-COUNTIF(Table28[Số HĐ],Table28[[#This Row],[Số HĐ]]))),"")</f>
        <v/>
      </c>
      <c r="K9" s="17"/>
      <c r="L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" s="15"/>
    </row>
    <row r="10" spans="1:13" ht="35.1" customHeight="1" x14ac:dyDescent="0.2">
      <c r="A10" s="11">
        <f>IF(Table28[[#This Row],[Tên hàng hóa ]]="","",A9)</f>
        <v>42100</v>
      </c>
      <c r="B10" s="12" t="str">
        <f>IF(Table28[[#This Row],[Tên hàng hóa ]]="","",B9)</f>
        <v>PXK 3</v>
      </c>
      <c r="C10" s="13" t="str">
        <f>IF(Table28[[#This Row],[Tên hàng hóa ]]="","",C9)</f>
        <v>CTY Dao Heuang</v>
      </c>
      <c r="D10" s="16" t="s">
        <v>442</v>
      </c>
      <c r="E10" s="10" t="str">
        <f>IF(Table28[[#This Row],[Tên hàng hóa ]]&lt;&gt;0,VLOOKUP(Table28[[#This Row],[Tên hàng hóa ]],Table1[[Tên hàng hóa]:[Quy cách]],2,0),"")</f>
        <v>Schneider</v>
      </c>
      <c r="F10" s="18" t="str">
        <f>IF(Table28[[#This Row],[Tên hàng hóa ]]&lt;&gt;0,VLOOKUP(Table28[[#This Row],[Tên hàng hóa ]],Table1[[Tên hàng hóa]:[ĐVT]],3,0),"")</f>
        <v>Cái</v>
      </c>
      <c r="G10" s="23">
        <v>349000</v>
      </c>
      <c r="H10" s="17">
        <v>2</v>
      </c>
      <c r="I10" s="14">
        <f>IF(Table28[[#This Row],[Số lượng]]&lt;&gt;0,Table28[[#This Row],[Số lượng]]*Table28[[#This Row],[Đơn giá]],"")</f>
        <v>698000</v>
      </c>
      <c r="J10" s="14" t="str">
        <f ca="1">IF(AND(Table28[[#This Row],[Tên hàng hóa ]]&lt;&gt;0,D11=""),SUM(OFFSET(Table28[[#This Row],[Thành tiền]],0,0,-COUNTIF(Table28[Số HĐ],Table28[[#This Row],[Số HĐ]]))),"")</f>
        <v/>
      </c>
      <c r="K10" s="17"/>
      <c r="L1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" s="15"/>
    </row>
    <row r="11" spans="1:13" ht="35.1" customHeight="1" x14ac:dyDescent="0.2">
      <c r="A11" s="11">
        <f>IF(Table28[[#This Row],[Tên hàng hóa ]]="","",A10)</f>
        <v>42100</v>
      </c>
      <c r="B11" s="12" t="str">
        <f>IF(Table28[[#This Row],[Tên hàng hóa ]]="","",B10)</f>
        <v>PXK 3</v>
      </c>
      <c r="C11" s="13" t="str">
        <f>IF(Table28[[#This Row],[Tên hàng hóa ]]="","",C10)</f>
        <v>CTY Dao Heuang</v>
      </c>
      <c r="D11" s="16" t="s">
        <v>443</v>
      </c>
      <c r="E11" s="10" t="str">
        <f>IF(Table28[[#This Row],[Tên hàng hóa ]]&lt;&gt;0,VLOOKUP(Table28[[#This Row],[Tên hàng hóa ]],Table1[[Tên hàng hóa]:[Quy cách]],2,0),"")</f>
        <v>Schneider</v>
      </c>
      <c r="F11" s="18" t="str">
        <f>IF(Table28[[#This Row],[Tên hàng hóa ]]&lt;&gt;0,VLOOKUP(Table28[[#This Row],[Tên hàng hóa ]],Table1[[Tên hàng hóa]:[ĐVT]],3,0),"")</f>
        <v>Cái</v>
      </c>
      <c r="G11" s="23">
        <v>216500</v>
      </c>
      <c r="H11" s="17">
        <v>2</v>
      </c>
      <c r="I11" s="14">
        <f>IF(Table28[[#This Row],[Số lượng]]&lt;&gt;0,Table28[[#This Row],[Số lượng]]*Table28[[#This Row],[Đơn giá]],"")</f>
        <v>433000</v>
      </c>
      <c r="J11" s="14">
        <f ca="1">IF(AND(Table28[[#This Row],[Tên hàng hóa ]]&lt;&gt;0,D12=""),SUM(OFFSET(Table28[[#This Row],[Thành tiền]],0,0,-COUNTIF(Table28[Số HĐ],Table28[[#This Row],[Số HĐ]]))),"")</f>
        <v>2704500</v>
      </c>
      <c r="K11" s="17" t="s">
        <v>464</v>
      </c>
      <c r="L1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" s="15" t="s">
        <v>1000</v>
      </c>
    </row>
    <row r="12" spans="1:13" ht="35.1" customHeight="1" x14ac:dyDescent="0.2">
      <c r="A12" s="11" t="str">
        <f>IF(Table28[[#This Row],[Tên hàng hóa ]]="","",A11)</f>
        <v/>
      </c>
      <c r="B12" s="12" t="str">
        <f>IF(Table28[[#This Row],[Tên hàng hóa ]]="","",B11)</f>
        <v/>
      </c>
      <c r="C12" s="13" t="str">
        <f>IF(Table28[[#This Row],[Tên hàng hóa ]]="","",C11)</f>
        <v/>
      </c>
      <c r="D12" s="16"/>
      <c r="E12" s="10" t="str">
        <f>IF(Table28[[#This Row],[Tên hàng hóa ]]&lt;&gt;0,VLOOKUP(Table28[[#This Row],[Tên hàng hóa ]],Table1[[Tên hàng hóa]:[Quy cách]],2,0),"")</f>
        <v/>
      </c>
      <c r="F12" s="18" t="str">
        <f>IF(Table28[[#This Row],[Tên hàng hóa ]]&lt;&gt;0,VLOOKUP(Table28[[#This Row],[Tên hàng hóa ]],Table1[[Tên hàng hóa]:[ĐVT]],3,0),"")</f>
        <v/>
      </c>
      <c r="G12" s="23" t="str">
        <f>IF(Table28[[#This Row],[Tên hàng hóa ]]=0,"",VLOOKUP(Table28[[#This Row],[Tên hàng hóa ]],Table1[[Tên hàng hóa]:[Giá bán]],4,0))</f>
        <v/>
      </c>
      <c r="H12" s="17"/>
      <c r="I12" s="14" t="str">
        <f>IF(Table28[[#This Row],[Số lượng]]&lt;&gt;0,Table28[[#This Row],[Số lượng]]*Table28[[#This Row],[Đơn giá]],"")</f>
        <v/>
      </c>
      <c r="J12" s="14" t="str">
        <f ca="1">IF(AND(Table28[[#This Row],[Tên hàng hóa ]]&lt;&gt;0,D13=""),SUM(OFFSET(Table28[[#This Row],[Thành tiền]],0,0,-COUNTIF(Table28[Số HĐ],Table28[[#This Row],[Số HĐ]]))),"")</f>
        <v/>
      </c>
      <c r="K12" s="17"/>
      <c r="L1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" s="15"/>
    </row>
    <row r="13" spans="1:13" ht="35.1" customHeight="1" x14ac:dyDescent="0.2">
      <c r="A13" s="11">
        <v>42101</v>
      </c>
      <c r="B13" s="12" t="s">
        <v>982</v>
      </c>
      <c r="C13" s="13" t="s">
        <v>591</v>
      </c>
      <c r="D13" s="16" t="s">
        <v>520</v>
      </c>
      <c r="E13" s="10" t="str">
        <f>IF(Table28[[#This Row],[Tên hàng hóa ]]&lt;&gt;0,VLOOKUP(Table28[[#This Row],[Tên hàng hóa ]],Table1[[Tên hàng hóa]:[Quy cách]],2,0),"")</f>
        <v>Cảm Biến</v>
      </c>
      <c r="F13" s="18" t="str">
        <f>IF(Table28[[#This Row],[Tên hàng hóa ]]&lt;&gt;0,VLOOKUP(Table28[[#This Row],[Tên hàng hóa ]],Table1[[Tên hàng hóa]:[ĐVT]],3,0),"")</f>
        <v>Cái</v>
      </c>
      <c r="G13" s="23">
        <v>1265000</v>
      </c>
      <c r="H13" s="17">
        <v>2</v>
      </c>
      <c r="I13" s="14">
        <f>IF(Table28[[#This Row],[Số lượng]]&lt;&gt;0,Table28[[#This Row],[Số lượng]]*Table28[[#This Row],[Đơn giá]],"")</f>
        <v>2530000</v>
      </c>
      <c r="J13" s="14">
        <f ca="1">IF(AND(Table28[[#This Row],[Tên hàng hóa ]]&lt;&gt;0,D14=""),SUM(OFFSET(Table28[[#This Row],[Thành tiền]],0,0,-COUNTIF(Table28[Số HĐ],Table28[[#This Row],[Số HĐ]]))),"")</f>
        <v>2530000</v>
      </c>
      <c r="K13" s="17" t="s">
        <v>464</v>
      </c>
      <c r="L1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" s="15" t="s">
        <v>1001</v>
      </c>
    </row>
    <row r="14" spans="1:13" ht="35.1" customHeight="1" x14ac:dyDescent="0.2">
      <c r="A14" s="11" t="str">
        <f>IF(Table28[[#This Row],[Tên hàng hóa ]]="","",A13)</f>
        <v/>
      </c>
      <c r="B14" s="12" t="str">
        <f>IF(Table28[[#This Row],[Tên hàng hóa ]]="","",B13)</f>
        <v/>
      </c>
      <c r="C14" s="13" t="str">
        <f>IF(Table28[[#This Row],[Tên hàng hóa ]]="","",C13)</f>
        <v/>
      </c>
      <c r="D14" s="16"/>
      <c r="E14" s="10" t="str">
        <f>IF(Table28[[#This Row],[Tên hàng hóa ]]&lt;&gt;0,VLOOKUP(Table28[[#This Row],[Tên hàng hóa ]],Table1[[Tên hàng hóa]:[Quy cách]],2,0),"")</f>
        <v/>
      </c>
      <c r="F14" s="18" t="str">
        <f>IF(Table28[[#This Row],[Tên hàng hóa ]]&lt;&gt;0,VLOOKUP(Table28[[#This Row],[Tên hàng hóa ]],Table1[[Tên hàng hóa]:[ĐVT]],3,0),"")</f>
        <v/>
      </c>
      <c r="G14" s="23" t="str">
        <f>IF(Table28[[#This Row],[Tên hàng hóa ]]=0,"",VLOOKUP(Table28[[#This Row],[Tên hàng hóa ]],Table1[[Tên hàng hóa]:[Giá bán]],4,0))</f>
        <v/>
      </c>
      <c r="H14" s="17"/>
      <c r="I14" s="14" t="str">
        <f>IF(Table28[[#This Row],[Số lượng]]&lt;&gt;0,Table28[[#This Row],[Số lượng]]*Table28[[#This Row],[Đơn giá]],"")</f>
        <v/>
      </c>
      <c r="J14" s="14" t="str">
        <f ca="1">IF(AND(Table28[[#This Row],[Tên hàng hóa ]]&lt;&gt;0,D15=""),SUM(OFFSET(Table28[[#This Row],[Thành tiền]],0,0,-COUNTIF(Table28[Số HĐ],Table28[[#This Row],[Số HĐ]]))),"")</f>
        <v/>
      </c>
      <c r="K14" s="17"/>
      <c r="L1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" s="15"/>
    </row>
    <row r="15" spans="1:13" ht="35.1" customHeight="1" x14ac:dyDescent="0.2">
      <c r="A15" s="11">
        <v>42102</v>
      </c>
      <c r="B15" s="12" t="s">
        <v>983</v>
      </c>
      <c r="C15" s="13" t="s">
        <v>543</v>
      </c>
      <c r="D15" s="16" t="s">
        <v>538</v>
      </c>
      <c r="E15" s="10" t="str">
        <f>IF(Table28[[#This Row],[Tên hàng hóa ]]&lt;&gt;0,VLOOKUP(Table28[[#This Row],[Tên hàng hóa ]],Table1[[Tên hàng hóa]:[Quy cách]],2,0),"")</f>
        <v>Biến Tần</v>
      </c>
      <c r="F15" s="18" t="str">
        <f>IF(Table28[[#This Row],[Tên hàng hóa ]]&lt;&gt;0,VLOOKUP(Table28[[#This Row],[Tên hàng hóa ]],Table1[[Tên hàng hóa]:[ĐVT]],3,0),"")</f>
        <v>Bộ</v>
      </c>
      <c r="G15" s="23">
        <v>7810000</v>
      </c>
      <c r="H15" s="17">
        <v>1</v>
      </c>
      <c r="I15" s="14">
        <f>IF(Table28[[#This Row],[Số lượng]]&lt;&gt;0,Table28[[#This Row],[Số lượng]]*Table28[[#This Row],[Đơn giá]],"")</f>
        <v>7810000</v>
      </c>
      <c r="J15" s="14">
        <f ca="1">IF(AND(Table28[[#This Row],[Tên hàng hóa ]]&lt;&gt;0,D16=""),SUM(OFFSET(Table28[[#This Row],[Thành tiền]],0,0,-COUNTIF(Table28[Số HĐ],Table28[[#This Row],[Số HĐ]]))),"")</f>
        <v>7810000</v>
      </c>
      <c r="K15" s="17" t="s">
        <v>464</v>
      </c>
      <c r="L1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" s="15" t="s">
        <v>1002</v>
      </c>
    </row>
    <row r="16" spans="1:13" ht="35.1" customHeight="1" x14ac:dyDescent="0.2">
      <c r="A16" s="11" t="str">
        <f>IF(Table28[[#This Row],[Tên hàng hóa ]]="","",A15)</f>
        <v/>
      </c>
      <c r="B16" s="12" t="str">
        <f>IF(Table28[[#This Row],[Tên hàng hóa ]]="","",B15)</f>
        <v/>
      </c>
      <c r="C16" s="13" t="str">
        <f>IF(Table28[[#This Row],[Tên hàng hóa ]]="","",C15)</f>
        <v/>
      </c>
      <c r="D16" s="16"/>
      <c r="E16" s="10" t="str">
        <f>IF(Table28[[#This Row],[Tên hàng hóa ]]&lt;&gt;0,VLOOKUP(Table28[[#This Row],[Tên hàng hóa ]],Table1[[Tên hàng hóa]:[Quy cách]],2,0),"")</f>
        <v/>
      </c>
      <c r="F16" s="18" t="str">
        <f>IF(Table28[[#This Row],[Tên hàng hóa ]]&lt;&gt;0,VLOOKUP(Table28[[#This Row],[Tên hàng hóa ]],Table1[[Tên hàng hóa]:[ĐVT]],3,0),"")</f>
        <v/>
      </c>
      <c r="G16" s="23" t="str">
        <f>IF(Table28[[#This Row],[Tên hàng hóa ]]=0,"",VLOOKUP(Table28[[#This Row],[Tên hàng hóa ]],Table1[[Tên hàng hóa]:[Giá bán]],4,0))</f>
        <v/>
      </c>
      <c r="H16" s="17"/>
      <c r="I16" s="14" t="str">
        <f>IF(Table28[[#This Row],[Số lượng]]&lt;&gt;0,Table28[[#This Row],[Số lượng]]*Table28[[#This Row],[Đơn giá]],"")</f>
        <v/>
      </c>
      <c r="J16" s="14" t="str">
        <f ca="1">IF(AND(Table28[[#This Row],[Tên hàng hóa ]]&lt;&gt;0,D17=""),SUM(OFFSET(Table28[[#This Row],[Thành tiền]],0,0,-COUNTIF(Table28[Số HĐ],Table28[[#This Row],[Số HĐ]]))),"")</f>
        <v/>
      </c>
      <c r="K16" s="17"/>
      <c r="L1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" s="15"/>
    </row>
    <row r="17" spans="1:13" ht="35.1" customHeight="1" x14ac:dyDescent="0.2">
      <c r="A17" s="11">
        <v>42103</v>
      </c>
      <c r="B17" s="12" t="s">
        <v>984</v>
      </c>
      <c r="C17" s="13" t="s">
        <v>591</v>
      </c>
      <c r="D17" s="16" t="s">
        <v>527</v>
      </c>
      <c r="E17" s="10" t="str">
        <f>IF(Table28[[#This Row],[Tên hàng hóa ]]&lt;&gt;0,VLOOKUP(Table28[[#This Row],[Tên hàng hóa ]],Table1[[Tên hàng hóa]:[Quy cách]],2,0),"")</f>
        <v>Counter</v>
      </c>
      <c r="F17" s="18" t="str">
        <f>IF(Table28[[#This Row],[Tên hàng hóa ]]&lt;&gt;0,VLOOKUP(Table28[[#This Row],[Tên hàng hóa ]],Table1[[Tên hàng hóa]:[ĐVT]],3,0),"")</f>
        <v>Cái</v>
      </c>
      <c r="G17" s="23">
        <v>2882000</v>
      </c>
      <c r="H17" s="17">
        <v>2</v>
      </c>
      <c r="I17" s="14">
        <f>IF(Table28[[#This Row],[Số lượng]]&lt;&gt;0,Table28[[#This Row],[Số lượng]]*Table28[[#This Row],[Đơn giá]],"")</f>
        <v>5764000</v>
      </c>
      <c r="J17" s="14">
        <f ca="1">IF(AND(Table28[[#This Row],[Tên hàng hóa ]]&lt;&gt;0,D18=""),SUM(OFFSET(Table28[[#This Row],[Thành tiền]],0,0,-COUNTIF(Table28[Số HĐ],Table28[[#This Row],[Số HĐ]]))),"")</f>
        <v>5764000</v>
      </c>
      <c r="K17" s="17" t="s">
        <v>464</v>
      </c>
      <c r="L1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" s="15" t="s">
        <v>1003</v>
      </c>
    </row>
    <row r="18" spans="1:13" ht="35.1" customHeight="1" x14ac:dyDescent="0.2">
      <c r="A18" s="11" t="str">
        <f>IF(Table28[[#This Row],[Tên hàng hóa ]]="","",A17)</f>
        <v/>
      </c>
      <c r="B18" s="12" t="str">
        <f>IF(Table28[[#This Row],[Tên hàng hóa ]]="","",B17)</f>
        <v/>
      </c>
      <c r="C18" s="13" t="str">
        <f>IF(Table28[[#This Row],[Tên hàng hóa ]]="","",C17)</f>
        <v/>
      </c>
      <c r="D18" s="16"/>
      <c r="E18" s="10" t="str">
        <f>IF(Table28[[#This Row],[Tên hàng hóa ]]&lt;&gt;0,VLOOKUP(Table28[[#This Row],[Tên hàng hóa ]],Table1[[Tên hàng hóa]:[Quy cách]],2,0),"")</f>
        <v/>
      </c>
      <c r="F18" s="18" t="str">
        <f>IF(Table28[[#This Row],[Tên hàng hóa ]]&lt;&gt;0,VLOOKUP(Table28[[#This Row],[Tên hàng hóa ]],Table1[[Tên hàng hóa]:[ĐVT]],3,0),"")</f>
        <v/>
      </c>
      <c r="G18" s="23" t="str">
        <f>IF(Table28[[#This Row],[Tên hàng hóa ]]=0,"",VLOOKUP(Table28[[#This Row],[Tên hàng hóa ]],Table1[[Tên hàng hóa]:[Giá bán]],4,0))</f>
        <v/>
      </c>
      <c r="H18" s="17"/>
      <c r="I18" s="14" t="str">
        <f>IF(Table28[[#This Row],[Số lượng]]&lt;&gt;0,Table28[[#This Row],[Số lượng]]*Table28[[#This Row],[Đơn giá]],"")</f>
        <v/>
      </c>
      <c r="J18" s="14" t="str">
        <f ca="1">IF(AND(Table28[[#This Row],[Tên hàng hóa ]]&lt;&gt;0,D19=""),SUM(OFFSET(Table28[[#This Row],[Thành tiền]],0,0,-COUNTIF(Table28[Số HĐ],Table28[[#This Row],[Số HĐ]]))),"")</f>
        <v/>
      </c>
      <c r="K18" s="17"/>
      <c r="L1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" s="15"/>
    </row>
    <row r="19" spans="1:13" ht="35.1" customHeight="1" x14ac:dyDescent="0.2">
      <c r="A19" s="11">
        <v>42104</v>
      </c>
      <c r="B19" s="12" t="s">
        <v>985</v>
      </c>
      <c r="C19" s="13" t="s">
        <v>554</v>
      </c>
      <c r="D19" s="16" t="s">
        <v>492</v>
      </c>
      <c r="E19" s="10" t="str">
        <f>IF(Table28[[#This Row],[Tên hàng hóa ]]&lt;&gt;0,VLOOKUP(Table28[[#This Row],[Tên hàng hóa ]],Table1[[Tên hàng hóa]:[Quy cách]],2,0),"")</f>
        <v>Biến Tần</v>
      </c>
      <c r="F19" s="18" t="str">
        <f>IF(Table28[[#This Row],[Tên hàng hóa ]]&lt;&gt;0,VLOOKUP(Table28[[#This Row],[Tên hàng hóa ]],Table1[[Tên hàng hóa]:[ĐVT]],3,0),"")</f>
        <v>Cái</v>
      </c>
      <c r="G19" s="23">
        <v>4950000</v>
      </c>
      <c r="H19" s="17">
        <v>3</v>
      </c>
      <c r="I19" s="14">
        <f>IF(Table28[[#This Row],[Số lượng]]&lt;&gt;0,Table28[[#This Row],[Số lượng]]*Table28[[#This Row],[Đơn giá]],"")</f>
        <v>14850000</v>
      </c>
      <c r="J19" s="14" t="str">
        <f ca="1">IF(AND(Table28[[#This Row],[Tên hàng hóa ]]&lt;&gt;0,D20=""),SUM(OFFSET(Table28[[#This Row],[Thành tiền]],0,0,-COUNTIF(Table28[Số HĐ],Table28[[#This Row],[Số HĐ]]))),"")</f>
        <v/>
      </c>
      <c r="K19" s="17"/>
      <c r="L1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" s="15"/>
    </row>
    <row r="20" spans="1:13" ht="35.1" customHeight="1" x14ac:dyDescent="0.2">
      <c r="A20" s="11">
        <f>IF(Table28[[#This Row],[Tên hàng hóa ]]="","",A19)</f>
        <v>42104</v>
      </c>
      <c r="B20" s="12" t="str">
        <f>IF(Table28[[#This Row],[Tên hàng hóa ]]="","",B19)</f>
        <v>PXK 7</v>
      </c>
      <c r="C20" s="13" t="str">
        <f>IF(Table28[[#This Row],[Tên hàng hóa ]]="","",C19)</f>
        <v>CTY TNHH MTV TBĐ Nam Lộc</v>
      </c>
      <c r="D20" s="16" t="s">
        <v>502</v>
      </c>
      <c r="E20" s="10" t="str">
        <f>IF(Table28[[#This Row],[Tên hàng hóa ]]&lt;&gt;0,VLOOKUP(Table28[[#This Row],[Tên hàng hóa ]],Table1[[Tên hàng hóa]:[Quy cách]],2,0),"")</f>
        <v>Biến Tần</v>
      </c>
      <c r="F20" s="18" t="str">
        <f>IF(Table28[[#This Row],[Tên hàng hóa ]]&lt;&gt;0,VLOOKUP(Table28[[#This Row],[Tên hàng hóa ]],Table1[[Tên hàng hóa]:[ĐVT]],3,0),"")</f>
        <v>Cái</v>
      </c>
      <c r="G20" s="23">
        <v>5555000</v>
      </c>
      <c r="H20" s="17">
        <v>2</v>
      </c>
      <c r="I20" s="14">
        <f>IF(Table28[[#This Row],[Số lượng]]&lt;&gt;0,Table28[[#This Row],[Số lượng]]*Table28[[#This Row],[Đơn giá]],"")</f>
        <v>11110000</v>
      </c>
      <c r="J20" s="14" t="str">
        <f ca="1">IF(AND(Table28[[#This Row],[Tên hàng hóa ]]&lt;&gt;0,D21=""),SUM(OFFSET(Table28[[#This Row],[Thành tiền]],0,0,-COUNTIF(Table28[Số HĐ],Table28[[#This Row],[Số HĐ]]))),"")</f>
        <v/>
      </c>
      <c r="K20" s="17"/>
      <c r="L2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" s="15"/>
    </row>
    <row r="21" spans="1:13" ht="35.1" customHeight="1" x14ac:dyDescent="0.2">
      <c r="A21" s="11">
        <f>IF(Table28[[#This Row],[Tên hàng hóa ]]="","",A20)</f>
        <v>42104</v>
      </c>
      <c r="B21" s="12" t="str">
        <f>IF(Table28[[#This Row],[Tên hàng hóa ]]="","",B20)</f>
        <v>PXK 7</v>
      </c>
      <c r="C21" s="13" t="str">
        <f>IF(Table28[[#This Row],[Tên hàng hóa ]]="","",C20)</f>
        <v>CTY TNHH MTV TBĐ Nam Lộc</v>
      </c>
      <c r="D21" s="16" t="s">
        <v>504</v>
      </c>
      <c r="E21" s="10" t="str">
        <f>IF(Table28[[#This Row],[Tên hàng hóa ]]&lt;&gt;0,VLOOKUP(Table28[[#This Row],[Tên hàng hóa ]],Table1[[Tên hàng hóa]:[Quy cách]],2,0),"")</f>
        <v>Biến Tần</v>
      </c>
      <c r="F21" s="18" t="str">
        <f>IF(Table28[[#This Row],[Tên hàng hóa ]]&lt;&gt;0,VLOOKUP(Table28[[#This Row],[Tên hàng hóa ]],Table1[[Tên hàng hóa]:[ĐVT]],3,0),"")</f>
        <v>Cái</v>
      </c>
      <c r="G21" s="23">
        <v>7095000</v>
      </c>
      <c r="H21" s="17">
        <v>1</v>
      </c>
      <c r="I21" s="14">
        <f>IF(Table28[[#This Row],[Số lượng]]&lt;&gt;0,Table28[[#This Row],[Số lượng]]*Table28[[#This Row],[Đơn giá]],"")</f>
        <v>7095000</v>
      </c>
      <c r="J21" s="14">
        <f ca="1">IF(AND(Table28[[#This Row],[Tên hàng hóa ]]&lt;&gt;0,D22=""),SUM(OFFSET(Table28[[#This Row],[Thành tiền]],0,0,-COUNTIF(Table28[Số HĐ],Table28[[#This Row],[Số HĐ]]))),"")</f>
        <v>33055000</v>
      </c>
      <c r="K21" s="17" t="s">
        <v>464</v>
      </c>
      <c r="L2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" s="15" t="s">
        <v>1004</v>
      </c>
    </row>
    <row r="22" spans="1:13" ht="35.1" customHeight="1" x14ac:dyDescent="0.2">
      <c r="A22" s="11" t="str">
        <f>IF(Table28[[#This Row],[Tên hàng hóa ]]="","",A21)</f>
        <v/>
      </c>
      <c r="B22" s="12" t="str">
        <f>IF(Table28[[#This Row],[Tên hàng hóa ]]="","",B21)</f>
        <v/>
      </c>
      <c r="C22" s="13" t="str">
        <f>IF(Table28[[#This Row],[Tên hàng hóa ]]="","",C21)</f>
        <v/>
      </c>
      <c r="D22" s="16"/>
      <c r="E22" s="10" t="str">
        <f>IF(Table28[[#This Row],[Tên hàng hóa ]]&lt;&gt;0,VLOOKUP(Table28[[#This Row],[Tên hàng hóa ]],Table1[[Tên hàng hóa]:[Quy cách]],2,0),"")</f>
        <v/>
      </c>
      <c r="F22" s="18" t="str">
        <f>IF(Table28[[#This Row],[Tên hàng hóa ]]&lt;&gt;0,VLOOKUP(Table28[[#This Row],[Tên hàng hóa ]],Table1[[Tên hàng hóa]:[ĐVT]],3,0),"")</f>
        <v/>
      </c>
      <c r="G22" s="23" t="str">
        <f>IF(Table28[[#This Row],[Tên hàng hóa ]]=0,"",VLOOKUP(Table28[[#This Row],[Tên hàng hóa ]],Table1[[Tên hàng hóa]:[Giá bán]],4,0))</f>
        <v/>
      </c>
      <c r="H22" s="17"/>
      <c r="I22" s="14" t="str">
        <f>IF(Table28[[#This Row],[Số lượng]]&lt;&gt;0,Table28[[#This Row],[Số lượng]]*Table28[[#This Row],[Đơn giá]],"")</f>
        <v/>
      </c>
      <c r="J22" s="14" t="str">
        <f ca="1">IF(AND(Table28[[#This Row],[Tên hàng hóa ]]&lt;&gt;0,D23=""),SUM(OFFSET(Table28[[#This Row],[Thành tiền]],0,0,-COUNTIF(Table28[Số HĐ],Table28[[#This Row],[Số HĐ]]))),"")</f>
        <v/>
      </c>
      <c r="K22" s="17"/>
      <c r="L2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" s="15"/>
    </row>
    <row r="23" spans="1:13" ht="35.1" customHeight="1" x14ac:dyDescent="0.2">
      <c r="A23" s="11">
        <v>42107</v>
      </c>
      <c r="B23" s="12" t="s">
        <v>986</v>
      </c>
      <c r="C23" s="13" t="s">
        <v>560</v>
      </c>
      <c r="D23" s="16" t="s">
        <v>2115</v>
      </c>
      <c r="E23" s="10" t="str">
        <f>IF(Table28[[#This Row],[Tên hàng hóa ]]&lt;&gt;0,VLOOKUP(Table28[[#This Row],[Tên hàng hóa ]],Table1[[Tên hàng hóa]:[Quy cách]],2,0),"")</f>
        <v>Bộ Mã Hóa Xung(Encoder)</v>
      </c>
      <c r="F23" s="18" t="str">
        <f>IF(Table28[[#This Row],[Tên hàng hóa ]]&lt;&gt;0,VLOOKUP(Table28[[#This Row],[Tên hàng hóa ]],Table1[[Tên hàng hóa]:[ĐVT]],3,0),"")</f>
        <v>Cái</v>
      </c>
      <c r="G23" s="23">
        <v>3264800</v>
      </c>
      <c r="H23" s="17">
        <v>1</v>
      </c>
      <c r="I23" s="14">
        <f>IF(Table28[[#This Row],[Số lượng]]&lt;&gt;0,Table28[[#This Row],[Số lượng]]*Table28[[#This Row],[Đơn giá]],"")</f>
        <v>3264800</v>
      </c>
      <c r="J23" s="14">
        <f ca="1">IF(AND(Table28[[#This Row],[Tên hàng hóa ]]&lt;&gt;0,D24=""),SUM(OFFSET(Table28[[#This Row],[Thành tiền]],0,0,-COUNTIF(Table28[Số HĐ],Table28[[#This Row],[Số HĐ]]))),"")</f>
        <v>3264800</v>
      </c>
      <c r="K23" s="17" t="s">
        <v>464</v>
      </c>
      <c r="L2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" s="15" t="s">
        <v>1005</v>
      </c>
    </row>
    <row r="24" spans="1:13" ht="35.1" customHeight="1" x14ac:dyDescent="0.2">
      <c r="A24" s="11" t="str">
        <f>IF(Table28[[#This Row],[Tên hàng hóa ]]="","",A23)</f>
        <v/>
      </c>
      <c r="B24" s="12" t="str">
        <f>IF(Table28[[#This Row],[Tên hàng hóa ]]="","",B23)</f>
        <v/>
      </c>
      <c r="C24" s="13" t="str">
        <f>IF(Table28[[#This Row],[Tên hàng hóa ]]="","",C23)</f>
        <v/>
      </c>
      <c r="D24" s="16"/>
      <c r="E24" s="10" t="str">
        <f>IF(Table28[[#This Row],[Tên hàng hóa ]]&lt;&gt;0,VLOOKUP(Table28[[#This Row],[Tên hàng hóa ]],Table1[[Tên hàng hóa]:[Quy cách]],2,0),"")</f>
        <v/>
      </c>
      <c r="F24" s="18" t="str">
        <f>IF(Table28[[#This Row],[Tên hàng hóa ]]&lt;&gt;0,VLOOKUP(Table28[[#This Row],[Tên hàng hóa ]],Table1[[Tên hàng hóa]:[ĐVT]],3,0),"")</f>
        <v/>
      </c>
      <c r="G24" s="23" t="str">
        <f>IF(Table28[[#This Row],[Tên hàng hóa ]]=0,"",VLOOKUP(Table28[[#This Row],[Tên hàng hóa ]],Table1[[Tên hàng hóa]:[Giá bán]],4,0))</f>
        <v/>
      </c>
      <c r="H24" s="17"/>
      <c r="I24" s="14" t="str">
        <f>IF(Table28[[#This Row],[Số lượng]]&lt;&gt;0,Table28[[#This Row],[Số lượng]]*Table28[[#This Row],[Đơn giá]],"")</f>
        <v/>
      </c>
      <c r="J24" s="14" t="str">
        <f ca="1">IF(AND(Table28[[#This Row],[Tên hàng hóa ]]&lt;&gt;0,D25=""),SUM(OFFSET(Table28[[#This Row],[Thành tiền]],0,0,-COUNTIF(Table28[Số HĐ],Table28[[#This Row],[Số HĐ]]))),"")</f>
        <v/>
      </c>
      <c r="K24" s="17"/>
      <c r="L2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" s="15"/>
    </row>
    <row r="25" spans="1:13" ht="35.1" customHeight="1" x14ac:dyDescent="0.2">
      <c r="A25" s="11">
        <v>42107</v>
      </c>
      <c r="B25" s="12" t="s">
        <v>987</v>
      </c>
      <c r="C25" s="13" t="s">
        <v>481</v>
      </c>
      <c r="D25" s="16" t="s">
        <v>341</v>
      </c>
      <c r="E25" s="10" t="str">
        <f>IF(Table28[[#This Row],[Tên hàng hóa ]]&lt;&gt;0,VLOOKUP(Table28[[#This Row],[Tên hàng hóa ]],Table1[[Tên hàng hóa]:[Quy cách]],2,0),"")</f>
        <v>Relay</v>
      </c>
      <c r="F25" s="18" t="str">
        <f>IF(Table28[[#This Row],[Tên hàng hóa ]]&lt;&gt;0,VLOOKUP(Table28[[#This Row],[Tên hàng hóa ]],Table1[[Tên hàng hóa]:[ĐVT]],3,0),"")</f>
        <v>Cái</v>
      </c>
      <c r="G25" s="23">
        <v>77000</v>
      </c>
      <c r="H25" s="17">
        <v>20</v>
      </c>
      <c r="I25" s="14">
        <f>IF(Table28[[#This Row],[Số lượng]]&lt;&gt;0,Table28[[#This Row],[Số lượng]]*Table28[[#This Row],[Đơn giá]],"")</f>
        <v>1540000</v>
      </c>
      <c r="J25" s="14" t="str">
        <f ca="1">IF(AND(Table28[[#This Row],[Tên hàng hóa ]]&lt;&gt;0,D26=""),SUM(OFFSET(Table28[[#This Row],[Thành tiền]],0,0,-COUNTIF(Table28[Số HĐ],Table28[[#This Row],[Số HĐ]]))),"")</f>
        <v/>
      </c>
      <c r="K25" s="17"/>
      <c r="L2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" s="15"/>
    </row>
    <row r="26" spans="1:13" ht="35.1" customHeight="1" x14ac:dyDescent="0.2">
      <c r="A26" s="11">
        <f>IF(Table28[[#This Row],[Tên hàng hóa ]]="","",A25)</f>
        <v>42107</v>
      </c>
      <c r="B26" s="12" t="str">
        <f>IF(Table28[[#This Row],[Tên hàng hóa ]]="","",B25)</f>
        <v>PXK 9</v>
      </c>
      <c r="C26" s="13" t="str">
        <f>IF(Table28[[#This Row],[Tên hàng hóa ]]="","",C25)</f>
        <v>CTY CP TM Tín Phát</v>
      </c>
      <c r="D26" s="16" t="s">
        <v>431</v>
      </c>
      <c r="E26" s="10" t="str">
        <f>IF(Table28[[#This Row],[Tên hàng hóa ]]&lt;&gt;0,VLOOKUP(Table28[[#This Row],[Tên hàng hóa ]],Table1[[Tên hàng hóa]:[Quy cách]],2,0),"")</f>
        <v>Socket</v>
      </c>
      <c r="F26" s="18" t="str">
        <f>IF(Table28[[#This Row],[Tên hàng hóa ]]&lt;&gt;0,VLOOKUP(Table28[[#This Row],[Tên hàng hóa ]],Table1[[Tên hàng hóa]:[ĐVT]],3,0),"")</f>
        <v>Cái</v>
      </c>
      <c r="G26" s="23">
        <v>35200</v>
      </c>
      <c r="H26" s="17">
        <v>20</v>
      </c>
      <c r="I26" s="14">
        <f>IF(Table28[[#This Row],[Số lượng]]&lt;&gt;0,Table28[[#This Row],[Số lượng]]*Table28[[#This Row],[Đơn giá]],"")</f>
        <v>704000</v>
      </c>
      <c r="J26" s="14">
        <f ca="1">IF(AND(Table28[[#This Row],[Tên hàng hóa ]]&lt;&gt;0,D27=""),SUM(OFFSET(Table28[[#This Row],[Thành tiền]],0,0,-COUNTIF(Table28[Số HĐ],Table28[[#This Row],[Số HĐ]]))),"")</f>
        <v>2244000</v>
      </c>
      <c r="K26" s="17" t="s">
        <v>464</v>
      </c>
      <c r="L2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6" s="15" t="s">
        <v>1006</v>
      </c>
    </row>
    <row r="27" spans="1:13" ht="35.1" customHeight="1" x14ac:dyDescent="0.2">
      <c r="A27" s="11" t="str">
        <f>IF(Table28[[#This Row],[Tên hàng hóa ]]="","",A26)</f>
        <v/>
      </c>
      <c r="B27" s="12" t="str">
        <f>IF(Table28[[#This Row],[Tên hàng hóa ]]="","",B26)</f>
        <v/>
      </c>
      <c r="C27" s="13" t="str">
        <f>IF(Table28[[#This Row],[Tên hàng hóa ]]="","",C26)</f>
        <v/>
      </c>
      <c r="D27" s="16"/>
      <c r="E27" s="10" t="str">
        <f>IF(Table28[[#This Row],[Tên hàng hóa ]]&lt;&gt;0,VLOOKUP(Table28[[#This Row],[Tên hàng hóa ]],Table1[[Tên hàng hóa]:[Quy cách]],2,0),"")</f>
        <v/>
      </c>
      <c r="F27" s="18" t="str">
        <f>IF(Table28[[#This Row],[Tên hàng hóa ]]&lt;&gt;0,VLOOKUP(Table28[[#This Row],[Tên hàng hóa ]],Table1[[Tên hàng hóa]:[ĐVT]],3,0),"")</f>
        <v/>
      </c>
      <c r="G27" s="23" t="str">
        <f>IF(Table28[[#This Row],[Tên hàng hóa ]]=0,"",VLOOKUP(Table28[[#This Row],[Tên hàng hóa ]],Table1[[Tên hàng hóa]:[Giá bán]],4,0))</f>
        <v/>
      </c>
      <c r="H27" s="17"/>
      <c r="I27" s="14" t="str">
        <f>IF(Table28[[#This Row],[Số lượng]]&lt;&gt;0,Table28[[#This Row],[Số lượng]]*Table28[[#This Row],[Đơn giá]],"")</f>
        <v/>
      </c>
      <c r="J27" s="14" t="str">
        <f ca="1">IF(AND(Table28[[#This Row],[Tên hàng hóa ]]&lt;&gt;0,D28=""),SUM(OFFSET(Table28[[#This Row],[Thành tiền]],0,0,-COUNTIF(Table28[Số HĐ],Table28[[#This Row],[Số HĐ]]))),"")</f>
        <v/>
      </c>
      <c r="K27" s="17"/>
      <c r="L2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" s="15"/>
    </row>
    <row r="28" spans="1:13" ht="35.1" customHeight="1" x14ac:dyDescent="0.2">
      <c r="A28" s="11">
        <v>42107</v>
      </c>
      <c r="B28" s="12" t="s">
        <v>988</v>
      </c>
      <c r="C28" s="13" t="s">
        <v>773</v>
      </c>
      <c r="D28" s="16" t="s">
        <v>331</v>
      </c>
      <c r="E28" s="10" t="str">
        <f>IF(Table28[[#This Row],[Tên hàng hóa ]]&lt;&gt;0,VLOOKUP(Table28[[#This Row],[Tên hàng hóa ]],Table1[[Tên hàng hóa]:[Quy cách]],2,0),"")</f>
        <v>Màn Hình Cảm Ứng</v>
      </c>
      <c r="F28" s="18" t="str">
        <f>IF(Table28[[#This Row],[Tên hàng hóa ]]&lt;&gt;0,VLOOKUP(Table28[[#This Row],[Tên hàng hóa ]],Table1[[Tên hàng hóa]:[ĐVT]],3,0),"")</f>
        <v>Cái</v>
      </c>
      <c r="G28" s="23">
        <v>5414200</v>
      </c>
      <c r="H28" s="17">
        <v>1</v>
      </c>
      <c r="I28" s="14">
        <f>IF(Table28[[#This Row],[Số lượng]]&lt;&gt;0,Table28[[#This Row],[Số lượng]]*Table28[[#This Row],[Đơn giá]],"")</f>
        <v>5414200</v>
      </c>
      <c r="J28" s="14">
        <f ca="1">IF(AND(Table28[[#This Row],[Tên hàng hóa ]]&lt;&gt;0,D29=""),SUM(OFFSET(Table28[[#This Row],[Thành tiền]],0,0,-COUNTIF(Table28[Số HĐ],Table28[[#This Row],[Số HĐ]]))),"")</f>
        <v>5414200</v>
      </c>
      <c r="K28" s="17" t="s">
        <v>464</v>
      </c>
      <c r="L2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8" s="15" t="s">
        <v>1007</v>
      </c>
    </row>
    <row r="29" spans="1:13" ht="35.1" customHeight="1" x14ac:dyDescent="0.2">
      <c r="A29" s="11" t="str">
        <f>IF(Table28[[#This Row],[Tên hàng hóa ]]="","",A28)</f>
        <v/>
      </c>
      <c r="B29" s="12" t="str">
        <f>IF(Table28[[#This Row],[Tên hàng hóa ]]="","",B28)</f>
        <v/>
      </c>
      <c r="C29" s="13" t="str">
        <f>IF(Table28[[#This Row],[Tên hàng hóa ]]="","",C28)</f>
        <v/>
      </c>
      <c r="D29" s="16"/>
      <c r="E29" s="10" t="str">
        <f>IF(Table28[[#This Row],[Tên hàng hóa ]]&lt;&gt;0,VLOOKUP(Table28[[#This Row],[Tên hàng hóa ]],Table1[[Tên hàng hóa]:[Quy cách]],2,0),"")</f>
        <v/>
      </c>
      <c r="F29" s="18" t="str">
        <f>IF(Table28[[#This Row],[Tên hàng hóa ]]&lt;&gt;0,VLOOKUP(Table28[[#This Row],[Tên hàng hóa ]],Table1[[Tên hàng hóa]:[ĐVT]],3,0),"")</f>
        <v/>
      </c>
      <c r="G29" s="23" t="str">
        <f>IF(Table28[[#This Row],[Tên hàng hóa ]]=0,"",VLOOKUP(Table28[[#This Row],[Tên hàng hóa ]],Table1[[Tên hàng hóa]:[Giá bán]],4,0))</f>
        <v/>
      </c>
      <c r="H29" s="17"/>
      <c r="I29" s="14" t="str">
        <f>IF(Table28[[#This Row],[Số lượng]]&lt;&gt;0,Table28[[#This Row],[Số lượng]]*Table28[[#This Row],[Đơn giá]],"")</f>
        <v/>
      </c>
      <c r="J29" s="14" t="str">
        <f ca="1">IF(AND(Table28[[#This Row],[Tên hàng hóa ]]&lt;&gt;0,D30=""),SUM(OFFSET(Table28[[#This Row],[Thành tiền]],0,0,-COUNTIF(Table28[Số HĐ],Table28[[#This Row],[Số HĐ]]))),"")</f>
        <v/>
      </c>
      <c r="K29" s="17"/>
      <c r="L2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" s="15"/>
    </row>
    <row r="30" spans="1:13" ht="35.1" customHeight="1" x14ac:dyDescent="0.2">
      <c r="A30" s="11">
        <v>42111</v>
      </c>
      <c r="B30" s="12" t="s">
        <v>989</v>
      </c>
      <c r="C30" s="13" t="s">
        <v>569</v>
      </c>
      <c r="D30" s="16" t="s">
        <v>275</v>
      </c>
      <c r="E30" s="10" t="str">
        <f>IF(Table28[[#This Row],[Tên hàng hóa ]]&lt;&gt;0,VLOOKUP(Table28[[#This Row],[Tên hàng hóa ]],Table1[[Tên hàng hóa]:[Quy cách]],2,0),"")</f>
        <v>Cảm Biến</v>
      </c>
      <c r="F30" s="18" t="str">
        <f>IF(Table28[[#This Row],[Tên hàng hóa ]]&lt;&gt;0,VLOOKUP(Table28[[#This Row],[Tên hàng hóa ]],Table1[[Tên hàng hóa]:[ĐVT]],3,0),"")</f>
        <v>Cái</v>
      </c>
      <c r="G30" s="23">
        <v>1210000</v>
      </c>
      <c r="H30" s="17">
        <v>3</v>
      </c>
      <c r="I30" s="14">
        <f>IF(Table28[[#This Row],[Số lượng]]&lt;&gt;0,Table28[[#This Row],[Số lượng]]*Table28[[#This Row],[Đơn giá]],"")</f>
        <v>3630000</v>
      </c>
      <c r="J30" s="14">
        <f ca="1">IF(AND(Table28[[#This Row],[Tên hàng hóa ]]&lt;&gt;0,D31=""),SUM(OFFSET(Table28[[#This Row],[Thành tiền]],0,0,-COUNTIF(Table28[Số HĐ],Table28[[#This Row],[Số HĐ]]))),"")</f>
        <v>3630000</v>
      </c>
      <c r="K30" s="17" t="s">
        <v>464</v>
      </c>
      <c r="L3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0" s="15" t="s">
        <v>1008</v>
      </c>
    </row>
    <row r="31" spans="1:13" ht="35.1" customHeight="1" x14ac:dyDescent="0.2">
      <c r="A31" s="11" t="str">
        <f>IF(Table28[[#This Row],[Tên hàng hóa ]]="","",A30)</f>
        <v/>
      </c>
      <c r="B31" s="12" t="str">
        <f>IF(Table28[[#This Row],[Tên hàng hóa ]]="","",B30)</f>
        <v/>
      </c>
      <c r="C31" s="13" t="str">
        <f>IF(Table28[[#This Row],[Tên hàng hóa ]]="","",C30)</f>
        <v/>
      </c>
      <c r="D31" s="16"/>
      <c r="E31" s="10" t="str">
        <f>IF(Table28[[#This Row],[Tên hàng hóa ]]&lt;&gt;0,VLOOKUP(Table28[[#This Row],[Tên hàng hóa ]],Table1[[Tên hàng hóa]:[Quy cách]],2,0),"")</f>
        <v/>
      </c>
      <c r="F31" s="18" t="str">
        <f>IF(Table28[[#This Row],[Tên hàng hóa ]]&lt;&gt;0,VLOOKUP(Table28[[#This Row],[Tên hàng hóa ]],Table1[[Tên hàng hóa]:[ĐVT]],3,0),"")</f>
        <v/>
      </c>
      <c r="G31" s="23" t="str">
        <f>IF(Table28[[#This Row],[Tên hàng hóa ]]=0,"",VLOOKUP(Table28[[#This Row],[Tên hàng hóa ]],Table1[[Tên hàng hóa]:[Giá bán]],4,0))</f>
        <v/>
      </c>
      <c r="H31" s="17"/>
      <c r="I31" s="14" t="str">
        <f>IF(Table28[[#This Row],[Số lượng]]&lt;&gt;0,Table28[[#This Row],[Số lượng]]*Table28[[#This Row],[Đơn giá]],"")</f>
        <v/>
      </c>
      <c r="J31" s="14" t="str">
        <f ca="1">IF(AND(Table28[[#This Row],[Tên hàng hóa ]]&lt;&gt;0,D32=""),SUM(OFFSET(Table28[[#This Row],[Thành tiền]],0,0,-COUNTIF(Table28[Số HĐ],Table28[[#This Row],[Số HĐ]]))),"")</f>
        <v/>
      </c>
      <c r="K31" s="17"/>
      <c r="L3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" s="15"/>
    </row>
    <row r="32" spans="1:13" ht="35.1" customHeight="1" x14ac:dyDescent="0.2">
      <c r="A32" s="11">
        <v>42111</v>
      </c>
      <c r="B32" s="12" t="s">
        <v>990</v>
      </c>
      <c r="C32" s="13" t="s">
        <v>570</v>
      </c>
      <c r="D32" s="16" t="s">
        <v>502</v>
      </c>
      <c r="E32" s="10" t="str">
        <f>IF(Table28[[#This Row],[Tên hàng hóa ]]&lt;&gt;0,VLOOKUP(Table28[[#This Row],[Tên hàng hóa ]],Table1[[Tên hàng hóa]:[Quy cách]],2,0),"")</f>
        <v>Biến Tần</v>
      </c>
      <c r="F32" s="18" t="str">
        <f>IF(Table28[[#This Row],[Tên hàng hóa ]]&lt;&gt;0,VLOOKUP(Table28[[#This Row],[Tên hàng hóa ]],Table1[[Tên hàng hóa]:[ĐVT]],3,0),"")</f>
        <v>Cái</v>
      </c>
      <c r="G32" s="23">
        <v>5412000</v>
      </c>
      <c r="H32" s="17">
        <v>2</v>
      </c>
      <c r="I32" s="14">
        <f>IF(Table28[[#This Row],[Số lượng]]&lt;&gt;0,Table28[[#This Row],[Số lượng]]*Table28[[#This Row],[Đơn giá]],"")</f>
        <v>10824000</v>
      </c>
      <c r="J32" s="14">
        <f ca="1">IF(AND(Table28[[#This Row],[Tên hàng hóa ]]&lt;&gt;0,D33=""),SUM(OFFSET(Table28[[#This Row],[Thành tiền]],0,0,-COUNTIF(Table28[Số HĐ],Table28[[#This Row],[Số HĐ]]))),"")</f>
        <v>10824000</v>
      </c>
      <c r="K32" s="17" t="s">
        <v>464</v>
      </c>
      <c r="L3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2" s="15" t="s">
        <v>1009</v>
      </c>
    </row>
    <row r="33" spans="1:13" ht="35.1" customHeight="1" x14ac:dyDescent="0.2">
      <c r="A33" s="11" t="str">
        <f>IF(Table28[[#This Row],[Tên hàng hóa ]]="","",A32)</f>
        <v/>
      </c>
      <c r="B33" s="12" t="str">
        <f>IF(Table28[[#This Row],[Tên hàng hóa ]]="","",B32)</f>
        <v/>
      </c>
      <c r="C33" s="13" t="str">
        <f>IF(Table28[[#This Row],[Tên hàng hóa ]]="","",C32)</f>
        <v/>
      </c>
      <c r="D33" s="16"/>
      <c r="E33" s="10" t="str">
        <f>IF(Table28[[#This Row],[Tên hàng hóa ]]&lt;&gt;0,VLOOKUP(Table28[[#This Row],[Tên hàng hóa ]],Table1[[Tên hàng hóa]:[Quy cách]],2,0),"")</f>
        <v/>
      </c>
      <c r="F33" s="18" t="str">
        <f>IF(Table28[[#This Row],[Tên hàng hóa ]]&lt;&gt;0,VLOOKUP(Table28[[#This Row],[Tên hàng hóa ]],Table1[[Tên hàng hóa]:[ĐVT]],3,0),"")</f>
        <v/>
      </c>
      <c r="G33" s="23" t="str">
        <f>IF(Table28[[#This Row],[Tên hàng hóa ]]=0,"",VLOOKUP(Table28[[#This Row],[Tên hàng hóa ]],Table1[[Tên hàng hóa]:[Giá bán]],4,0))</f>
        <v/>
      </c>
      <c r="H33" s="17"/>
      <c r="I33" s="14" t="str">
        <f>IF(Table28[[#This Row],[Số lượng]]&lt;&gt;0,Table28[[#This Row],[Số lượng]]*Table28[[#This Row],[Đơn giá]],"")</f>
        <v/>
      </c>
      <c r="J33" s="14" t="str">
        <f ca="1">IF(AND(Table28[[#This Row],[Tên hàng hóa ]]&lt;&gt;0,D34=""),SUM(OFFSET(Table28[[#This Row],[Thành tiền]],0,0,-COUNTIF(Table28[Số HĐ],Table28[[#This Row],[Số HĐ]]))),"")</f>
        <v/>
      </c>
      <c r="K33" s="17"/>
      <c r="L3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3" s="15"/>
    </row>
    <row r="34" spans="1:13" ht="35.1" customHeight="1" x14ac:dyDescent="0.2">
      <c r="A34" s="11">
        <v>42111</v>
      </c>
      <c r="B34" s="12" t="s">
        <v>991</v>
      </c>
      <c r="C34" s="13" t="s">
        <v>571</v>
      </c>
      <c r="D34" s="16" t="s">
        <v>167</v>
      </c>
      <c r="E34" s="10" t="str">
        <f>IF(Table28[[#This Row],[Tên hàng hóa ]]&lt;&gt;0,VLOOKUP(Table28[[#This Row],[Tên hàng hóa ]],Table1[[Tên hàng hóa]:[Quy cách]],2,0),"")</f>
        <v>Bộ Nguồn Xung</v>
      </c>
      <c r="F34" s="18" t="str">
        <f>IF(Table28[[#This Row],[Tên hàng hóa ]]&lt;&gt;0,VLOOKUP(Table28[[#This Row],[Tên hàng hóa ]],Table1[[Tên hàng hóa]:[ĐVT]],3,0),"")</f>
        <v>Cái</v>
      </c>
      <c r="G34" s="23">
        <v>951500</v>
      </c>
      <c r="H34" s="17">
        <v>1</v>
      </c>
      <c r="I34" s="14">
        <f>IF(Table28[[#This Row],[Số lượng]]&lt;&gt;0,Table28[[#This Row],[Số lượng]]*Table28[[#This Row],[Đơn giá]],"")</f>
        <v>951500</v>
      </c>
      <c r="J34" s="14" t="str">
        <f ca="1">IF(AND(Table28[[#This Row],[Tên hàng hóa ]]&lt;&gt;0,D35=""),SUM(OFFSET(Table28[[#This Row],[Thành tiền]],0,0,-COUNTIF(Table28[Số HĐ],Table28[[#This Row],[Số HĐ]]))),"")</f>
        <v/>
      </c>
      <c r="K34" s="17"/>
      <c r="L3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4" s="15"/>
    </row>
    <row r="35" spans="1:13" ht="35.1" customHeight="1" x14ac:dyDescent="0.2">
      <c r="A35" s="11">
        <f>IF(Table28[[#This Row],[Tên hàng hóa ]]="","",A34)</f>
        <v>42111</v>
      </c>
      <c r="B35" s="12" t="str">
        <f>IF(Table28[[#This Row],[Tên hàng hóa ]]="","",B34)</f>
        <v>PXK 13</v>
      </c>
      <c r="C35" s="13" t="str">
        <f>IF(Table28[[#This Row],[Tên hàng hóa ]]="","",C34)</f>
        <v>CTY THÁI BÌNH DƯƠNG</v>
      </c>
      <c r="D35" s="16" t="s">
        <v>566</v>
      </c>
      <c r="E35" s="10" t="str">
        <f>IF(Table28[[#This Row],[Tên hàng hóa ]]&lt;&gt;0,VLOOKUP(Table28[[#This Row],[Tên hàng hóa ]],Table1[[Tên hàng hóa]:[Quy cách]],2,0),"")</f>
        <v>Relay</v>
      </c>
      <c r="F35" s="18" t="str">
        <f>IF(Table28[[#This Row],[Tên hàng hóa ]]&lt;&gt;0,VLOOKUP(Table28[[#This Row],[Tên hàng hóa ]],Table1[[Tên hàng hóa]:[ĐVT]],3,0),"")</f>
        <v>Cái</v>
      </c>
      <c r="G35" s="23">
        <v>1980000</v>
      </c>
      <c r="H35" s="17">
        <v>2</v>
      </c>
      <c r="I35" s="14">
        <f>IF(Table28[[#This Row],[Số lượng]]&lt;&gt;0,Table28[[#This Row],[Số lượng]]*Table28[[#This Row],[Đơn giá]],"")</f>
        <v>3960000</v>
      </c>
      <c r="J35" s="14">
        <f ca="1">IF(AND(Table28[[#This Row],[Tên hàng hóa ]]&lt;&gt;0,D36=""),SUM(OFFSET(Table28[[#This Row],[Thành tiền]],0,0,-COUNTIF(Table28[Số HĐ],Table28[[#This Row],[Số HĐ]]))),"")</f>
        <v>4911500</v>
      </c>
      <c r="K35" s="17" t="s">
        <v>464</v>
      </c>
      <c r="L3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5" s="15" t="s">
        <v>1010</v>
      </c>
    </row>
    <row r="36" spans="1:13" ht="35.1" customHeight="1" x14ac:dyDescent="0.2">
      <c r="A36" s="11" t="str">
        <f>IF(Table28[[#This Row],[Tên hàng hóa ]]="","",A35)</f>
        <v/>
      </c>
      <c r="B36" s="12" t="str">
        <f>IF(Table28[[#This Row],[Tên hàng hóa ]]="","",B35)</f>
        <v/>
      </c>
      <c r="C36" s="13" t="str">
        <f>IF(Table28[[#This Row],[Tên hàng hóa ]]="","",C35)</f>
        <v/>
      </c>
      <c r="D36" s="16"/>
      <c r="E36" s="10" t="str">
        <f>IF(Table28[[#This Row],[Tên hàng hóa ]]&lt;&gt;0,VLOOKUP(Table28[[#This Row],[Tên hàng hóa ]],Table1[[Tên hàng hóa]:[Quy cách]],2,0),"")</f>
        <v/>
      </c>
      <c r="F36" s="18" t="str">
        <f>IF(Table28[[#This Row],[Tên hàng hóa ]]&lt;&gt;0,VLOOKUP(Table28[[#This Row],[Tên hàng hóa ]],Table1[[Tên hàng hóa]:[ĐVT]],3,0),"")</f>
        <v/>
      </c>
      <c r="G36" s="23" t="str">
        <f>IF(Table28[[#This Row],[Tên hàng hóa ]]=0,"",VLOOKUP(Table28[[#This Row],[Tên hàng hóa ]],Table1[[Tên hàng hóa]:[Giá bán]],4,0))</f>
        <v/>
      </c>
      <c r="H36" s="17"/>
      <c r="I36" s="14" t="str">
        <f>IF(Table28[[#This Row],[Số lượng]]&lt;&gt;0,Table28[[#This Row],[Số lượng]]*Table28[[#This Row],[Đơn giá]],"")</f>
        <v/>
      </c>
      <c r="J36" s="14" t="str">
        <f ca="1">IF(AND(Table28[[#This Row],[Tên hàng hóa ]]&lt;&gt;0,D37=""),SUM(OFFSET(Table28[[#This Row],[Thành tiền]],0,0,-COUNTIF(Table28[Số HĐ],Table28[[#This Row],[Số HĐ]]))),"")</f>
        <v/>
      </c>
      <c r="K36" s="17"/>
      <c r="L3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6" s="15"/>
    </row>
    <row r="37" spans="1:13" ht="35.1" customHeight="1" x14ac:dyDescent="0.2">
      <c r="A37" s="11">
        <v>42111</v>
      </c>
      <c r="B37" s="12" t="s">
        <v>992</v>
      </c>
      <c r="C37" s="13" t="s">
        <v>579</v>
      </c>
      <c r="D37" s="16" t="s">
        <v>271</v>
      </c>
      <c r="E37" s="10" t="str">
        <f>IF(Table28[[#This Row],[Tên hàng hóa ]]&lt;&gt;0,VLOOKUP(Table28[[#This Row],[Tên hàng hóa ]],Table1[[Tên hàng hóa]:[Quy cách]],2,0),"")</f>
        <v>Cảm Biến</v>
      </c>
      <c r="F37" s="18" t="str">
        <f>IF(Table28[[#This Row],[Tên hàng hóa ]]&lt;&gt;0,VLOOKUP(Table28[[#This Row],[Tên hàng hóa ]],Table1[[Tên hàng hóa]:[ĐVT]],3,0),"")</f>
        <v>Cái</v>
      </c>
      <c r="G37" s="23">
        <v>3740000</v>
      </c>
      <c r="H37" s="17">
        <v>3</v>
      </c>
      <c r="I37" s="14">
        <f>IF(Table28[[#This Row],[Số lượng]]&lt;&gt;0,Table28[[#This Row],[Số lượng]]*Table28[[#This Row],[Đơn giá]],"")</f>
        <v>11220000</v>
      </c>
      <c r="J37" s="14">
        <f ca="1">IF(AND(Table28[[#This Row],[Tên hàng hóa ]]&lt;&gt;0,D38=""),SUM(OFFSET(Table28[[#This Row],[Thành tiền]],0,0,-COUNTIF(Table28[Số HĐ],Table28[[#This Row],[Số HĐ]]))),"")</f>
        <v>11220000</v>
      </c>
      <c r="K37" s="17" t="s">
        <v>464</v>
      </c>
      <c r="L3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7" s="15" t="s">
        <v>1011</v>
      </c>
    </row>
    <row r="38" spans="1:13" ht="35.1" customHeight="1" x14ac:dyDescent="0.2">
      <c r="A38" s="11" t="str">
        <f>IF(Table28[[#This Row],[Tên hàng hóa ]]="","",A37)</f>
        <v/>
      </c>
      <c r="B38" s="12" t="str">
        <f>IF(Table28[[#This Row],[Tên hàng hóa ]]="","",B37)</f>
        <v/>
      </c>
      <c r="C38" s="13" t="str">
        <f>IF(Table28[[#This Row],[Tên hàng hóa ]]="","",C37)</f>
        <v/>
      </c>
      <c r="D38" s="16"/>
      <c r="E38" s="10" t="str">
        <f>IF(Table28[[#This Row],[Tên hàng hóa ]]&lt;&gt;0,VLOOKUP(Table28[[#This Row],[Tên hàng hóa ]],Table1[[Tên hàng hóa]:[Quy cách]],2,0),"")</f>
        <v/>
      </c>
      <c r="F38" s="18" t="str">
        <f>IF(Table28[[#This Row],[Tên hàng hóa ]]&lt;&gt;0,VLOOKUP(Table28[[#This Row],[Tên hàng hóa ]],Table1[[Tên hàng hóa]:[ĐVT]],3,0),"")</f>
        <v/>
      </c>
      <c r="G38" s="23" t="str">
        <f>IF(Table28[[#This Row],[Tên hàng hóa ]]=0,"",VLOOKUP(Table28[[#This Row],[Tên hàng hóa ]],Table1[[Tên hàng hóa]:[Giá bán]],4,0))</f>
        <v/>
      </c>
      <c r="H38" s="17"/>
      <c r="I38" s="14" t="str">
        <f>IF(Table28[[#This Row],[Số lượng]]&lt;&gt;0,Table28[[#This Row],[Số lượng]]*Table28[[#This Row],[Đơn giá]],"")</f>
        <v/>
      </c>
      <c r="J38" s="14" t="str">
        <f ca="1">IF(AND(Table28[[#This Row],[Tên hàng hóa ]]&lt;&gt;0,D39=""),SUM(OFFSET(Table28[[#This Row],[Thành tiền]],0,0,-COUNTIF(Table28[Số HĐ],Table28[[#This Row],[Số HĐ]]))),"")</f>
        <v/>
      </c>
      <c r="K38" s="17"/>
      <c r="L3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8" s="15"/>
    </row>
    <row r="39" spans="1:13" ht="35.1" customHeight="1" x14ac:dyDescent="0.2">
      <c r="A39" s="11">
        <v>42115</v>
      </c>
      <c r="B39" s="12" t="s">
        <v>993</v>
      </c>
      <c r="C39" s="13" t="s">
        <v>582</v>
      </c>
      <c r="D39" s="16" t="s">
        <v>238</v>
      </c>
      <c r="E39" s="10" t="str">
        <f>IF(Table28[[#This Row],[Tên hàng hóa ]]&lt;&gt;0,VLOOKUP(Table28[[#This Row],[Tên hàng hóa ]],Table1[[Tên hàng hóa]:[Quy cách]],2,0),"")</f>
        <v>Cảm Biến</v>
      </c>
      <c r="F39" s="18" t="str">
        <f>IF(Table28[[#This Row],[Tên hàng hóa ]]&lt;&gt;0,VLOOKUP(Table28[[#This Row],[Tên hàng hóa ]],Table1[[Tên hàng hóa]:[ĐVT]],3,0),"")</f>
        <v>Cái</v>
      </c>
      <c r="G39" s="23">
        <v>594000</v>
      </c>
      <c r="H39" s="17">
        <v>5</v>
      </c>
      <c r="I39" s="14">
        <f>IF(Table28[[#This Row],[Số lượng]]&lt;&gt;0,Table28[[#This Row],[Số lượng]]*Table28[[#This Row],[Đơn giá]],"")</f>
        <v>2970000</v>
      </c>
      <c r="J39" s="14">
        <f ca="1">IF(AND(Table28[[#This Row],[Tên hàng hóa ]]&lt;&gt;0,D40=""),SUM(OFFSET(Table28[[#This Row],[Thành tiền]],0,0,-COUNTIF(Table28[Số HĐ],Table28[[#This Row],[Số HĐ]]))),"")</f>
        <v>2970000</v>
      </c>
      <c r="K39" s="17" t="s">
        <v>464</v>
      </c>
      <c r="L3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9" s="15" t="s">
        <v>1014</v>
      </c>
    </row>
    <row r="40" spans="1:13" ht="35.1" customHeight="1" x14ac:dyDescent="0.2">
      <c r="A40" s="11" t="str">
        <f>IF(Table28[[#This Row],[Tên hàng hóa ]]="","",A39)</f>
        <v/>
      </c>
      <c r="B40" s="12" t="str">
        <f>IF(Table28[[#This Row],[Tên hàng hóa ]]="","",B39)</f>
        <v/>
      </c>
      <c r="C40" s="13" t="str">
        <f>IF(Table28[[#This Row],[Tên hàng hóa ]]="","",C39)</f>
        <v/>
      </c>
      <c r="D40" s="16"/>
      <c r="E40" s="10" t="str">
        <f>IF(Table28[[#This Row],[Tên hàng hóa ]]&lt;&gt;0,VLOOKUP(Table28[[#This Row],[Tên hàng hóa ]],Table1[[Tên hàng hóa]:[Quy cách]],2,0),"")</f>
        <v/>
      </c>
      <c r="F40" s="18" t="str">
        <f>IF(Table28[[#This Row],[Tên hàng hóa ]]&lt;&gt;0,VLOOKUP(Table28[[#This Row],[Tên hàng hóa ]],Table1[[Tên hàng hóa]:[ĐVT]],3,0),"")</f>
        <v/>
      </c>
      <c r="G40" s="23" t="str">
        <f>IF(Table28[[#This Row],[Tên hàng hóa ]]=0,"",VLOOKUP(Table28[[#This Row],[Tên hàng hóa ]],Table1[[Tên hàng hóa]:[Giá bán]],4,0))</f>
        <v/>
      </c>
      <c r="H40" s="17"/>
      <c r="I40" s="14" t="str">
        <f>IF(Table28[[#This Row],[Số lượng]]&lt;&gt;0,Table28[[#This Row],[Số lượng]]*Table28[[#This Row],[Đơn giá]],"")</f>
        <v/>
      </c>
      <c r="J40" s="14" t="str">
        <f ca="1">IF(AND(Table28[[#This Row],[Tên hàng hóa ]]&lt;&gt;0,D41=""),SUM(OFFSET(Table28[[#This Row],[Thành tiền]],0,0,-COUNTIF(Table28[Số HĐ],Table28[[#This Row],[Số HĐ]]))),"")</f>
        <v/>
      </c>
      <c r="K40" s="17"/>
      <c r="L4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0" s="15"/>
    </row>
    <row r="41" spans="1:13" ht="35.1" customHeight="1" x14ac:dyDescent="0.2">
      <c r="A41" s="11">
        <v>42115</v>
      </c>
      <c r="B41" s="12" t="s">
        <v>994</v>
      </c>
      <c r="C41" s="13" t="s">
        <v>569</v>
      </c>
      <c r="D41" s="16" t="s">
        <v>180</v>
      </c>
      <c r="E41" s="10" t="str">
        <f>IF(Table28[[#This Row],[Tên hàng hóa ]]&lt;&gt;0,VLOOKUP(Table28[[#This Row],[Tên hàng hóa ]],Table1[[Tên hàng hóa]:[Quy cách]],2,0),"")</f>
        <v>Bộ Nguồn Xung</v>
      </c>
      <c r="F41" s="18" t="str">
        <f>IF(Table28[[#This Row],[Tên hàng hóa ]]&lt;&gt;0,VLOOKUP(Table28[[#This Row],[Tên hàng hóa ]],Table1[[Tên hàng hóa]:[ĐVT]],3,0),"")</f>
        <v>Cái</v>
      </c>
      <c r="G41" s="23">
        <v>1320000</v>
      </c>
      <c r="H41" s="17">
        <v>2</v>
      </c>
      <c r="I41" s="14">
        <f>IF(Table28[[#This Row],[Số lượng]]&lt;&gt;0,Table28[[#This Row],[Số lượng]]*Table28[[#This Row],[Đơn giá]],"")</f>
        <v>2640000</v>
      </c>
      <c r="J41" s="14">
        <f ca="1">IF(AND(Table28[[#This Row],[Tên hàng hóa ]]&lt;&gt;0,D42=""),SUM(OFFSET(Table28[[#This Row],[Thành tiền]],0,0,-COUNTIF(Table28[Số HĐ],Table28[[#This Row],[Số HĐ]]))),"")</f>
        <v>2640000</v>
      </c>
      <c r="K41" s="17" t="s">
        <v>464</v>
      </c>
      <c r="L4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1" s="15" t="s">
        <v>1013</v>
      </c>
    </row>
    <row r="42" spans="1:13" ht="35.1" customHeight="1" x14ac:dyDescent="0.2">
      <c r="A42" s="11" t="str">
        <f>IF(Table28[[#This Row],[Tên hàng hóa ]]="","",A41)</f>
        <v/>
      </c>
      <c r="B42" s="12" t="str">
        <f>IF(Table28[[#This Row],[Tên hàng hóa ]]="","",B41)</f>
        <v/>
      </c>
      <c r="C42" s="13" t="str">
        <f>IF(Table28[[#This Row],[Tên hàng hóa ]]="","",C41)</f>
        <v/>
      </c>
      <c r="D42" s="16"/>
      <c r="E42" s="10" t="str">
        <f>IF(Table28[[#This Row],[Tên hàng hóa ]]&lt;&gt;0,VLOOKUP(Table28[[#This Row],[Tên hàng hóa ]],Table1[[Tên hàng hóa]:[Quy cách]],2,0),"")</f>
        <v/>
      </c>
      <c r="F42" s="18" t="str">
        <f>IF(Table28[[#This Row],[Tên hàng hóa ]]&lt;&gt;0,VLOOKUP(Table28[[#This Row],[Tên hàng hóa ]],Table1[[Tên hàng hóa]:[ĐVT]],3,0),"")</f>
        <v/>
      </c>
      <c r="G42" s="23" t="str">
        <f>IF(Table28[[#This Row],[Tên hàng hóa ]]=0,"",VLOOKUP(Table28[[#This Row],[Tên hàng hóa ]],Table1[[Tên hàng hóa]:[Giá bán]],4,0))</f>
        <v/>
      </c>
      <c r="H42" s="17"/>
      <c r="I42" s="14" t="str">
        <f>IF(Table28[[#This Row],[Số lượng]]&lt;&gt;0,Table28[[#This Row],[Số lượng]]*Table28[[#This Row],[Đơn giá]],"")</f>
        <v/>
      </c>
      <c r="J42" s="14" t="str">
        <f ca="1">IF(AND(Table28[[#This Row],[Tên hàng hóa ]]&lt;&gt;0,D43=""),SUM(OFFSET(Table28[[#This Row],[Thành tiền]],0,0,-COUNTIF(Table28[Số HĐ],Table28[[#This Row],[Số HĐ]]))),"")</f>
        <v/>
      </c>
      <c r="K42" s="17"/>
      <c r="L4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2" s="15"/>
    </row>
    <row r="43" spans="1:13" ht="35.1" customHeight="1" x14ac:dyDescent="0.2">
      <c r="A43" s="11">
        <v>42114</v>
      </c>
      <c r="B43" s="12" t="s">
        <v>995</v>
      </c>
      <c r="C43" s="13" t="s">
        <v>591</v>
      </c>
      <c r="D43" s="16" t="s">
        <v>429</v>
      </c>
      <c r="E43" s="10" t="str">
        <f>IF(Table28[[#This Row],[Tên hàng hóa ]]&lt;&gt;0,VLOOKUP(Table28[[#This Row],[Tên hàng hóa ]],Table1[[Tên hàng hóa]:[Quy cách]],2,0),"")</f>
        <v>Socket</v>
      </c>
      <c r="F43" s="18" t="str">
        <f>IF(Table28[[#This Row],[Tên hàng hóa ]]&lt;&gt;0,VLOOKUP(Table28[[#This Row],[Tên hàng hóa ]],Table1[[Tên hàng hóa]:[ĐVT]],3,0),"")</f>
        <v>Cái</v>
      </c>
      <c r="G43" s="23">
        <v>28050</v>
      </c>
      <c r="H43" s="17">
        <v>76</v>
      </c>
      <c r="I43" s="14">
        <f>IF(Table28[[#This Row],[Số lượng]]&lt;&gt;0,Table28[[#This Row],[Số lượng]]*Table28[[#This Row],[Đơn giá]],"")</f>
        <v>2131800</v>
      </c>
      <c r="J43" s="14" t="str">
        <f ca="1">IF(AND(Table28[[#This Row],[Tên hàng hóa ]]&lt;&gt;0,D44=""),SUM(OFFSET(Table28[[#This Row],[Thành tiền]],0,0,-COUNTIF(Table28[Số HĐ],Table28[[#This Row],[Số HĐ]]))),"")</f>
        <v/>
      </c>
      <c r="K43" s="17"/>
      <c r="L4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3" s="15"/>
    </row>
    <row r="44" spans="1:13" ht="35.1" customHeight="1" x14ac:dyDescent="0.2">
      <c r="A44" s="11">
        <f>IF(Table28[[#This Row],[Tên hàng hóa ]]="","",A43)</f>
        <v>42114</v>
      </c>
      <c r="B44" s="12" t="str">
        <f>IF(Table28[[#This Row],[Tên hàng hóa ]]="","",B43)</f>
        <v>PXK 15</v>
      </c>
      <c r="C44" s="13" t="str">
        <f>IF(Table28[[#This Row],[Tên hàng hóa ]]="","",C43)</f>
        <v>CTY DPS VIỆT NAM</v>
      </c>
      <c r="D44" s="16" t="s">
        <v>335</v>
      </c>
      <c r="E44" s="10" t="str">
        <f>IF(Table28[[#This Row],[Tên hàng hóa ]]&lt;&gt;0,VLOOKUP(Table28[[#This Row],[Tên hàng hóa ]],Table1[[Tên hàng hóa]:[Quy cách]],2,0),"")</f>
        <v>Relay</v>
      </c>
      <c r="F44" s="18" t="str">
        <f>IF(Table28[[#This Row],[Tên hàng hóa ]]&lt;&gt;0,VLOOKUP(Table28[[#This Row],[Tên hàng hóa ]],Table1[[Tên hàng hóa]:[ĐVT]],3,0),"")</f>
        <v>Cái</v>
      </c>
      <c r="G44" s="23">
        <v>55000</v>
      </c>
      <c r="H44" s="17">
        <v>82</v>
      </c>
      <c r="I44" s="14">
        <f>IF(Table28[[#This Row],[Số lượng]]&lt;&gt;0,Table28[[#This Row],[Số lượng]]*Table28[[#This Row],[Đơn giá]],"")</f>
        <v>4510000</v>
      </c>
      <c r="J44" s="14">
        <f ca="1">IF(AND(Table28[[#This Row],[Tên hàng hóa ]]&lt;&gt;0,D45=""),SUM(OFFSET(Table28[[#This Row],[Thành tiền]],0,0,-COUNTIF(Table28[Số HĐ],Table28[[#This Row],[Số HĐ]]))),"")</f>
        <v>6641800</v>
      </c>
      <c r="K44" s="17" t="s">
        <v>464</v>
      </c>
      <c r="L4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4" s="15" t="s">
        <v>1012</v>
      </c>
    </row>
    <row r="45" spans="1:13" ht="35.1" customHeight="1" x14ac:dyDescent="0.2">
      <c r="A45" s="11" t="str">
        <f>IF(Table28[[#This Row],[Tên hàng hóa ]]="","",A44)</f>
        <v/>
      </c>
      <c r="B45" s="12" t="str">
        <f>IF(Table28[[#This Row],[Tên hàng hóa ]]="","",B44)</f>
        <v/>
      </c>
      <c r="C45" s="13" t="str">
        <f>IF(Table28[[#This Row],[Tên hàng hóa ]]="","",C44)</f>
        <v/>
      </c>
      <c r="D45" s="16"/>
      <c r="E45" s="10" t="str">
        <f>IF(Table28[[#This Row],[Tên hàng hóa ]]&lt;&gt;0,VLOOKUP(Table28[[#This Row],[Tên hàng hóa ]],Table1[[Tên hàng hóa]:[Quy cách]],2,0),"")</f>
        <v/>
      </c>
      <c r="F45" s="18" t="str">
        <f>IF(Table28[[#This Row],[Tên hàng hóa ]]&lt;&gt;0,VLOOKUP(Table28[[#This Row],[Tên hàng hóa ]],Table1[[Tên hàng hóa]:[ĐVT]],3,0),"")</f>
        <v/>
      </c>
      <c r="G45" s="23" t="str">
        <f>IF(Table28[[#This Row],[Tên hàng hóa ]]=0,"",VLOOKUP(Table28[[#This Row],[Tên hàng hóa ]],Table1[[Tên hàng hóa]:[Giá bán]],4,0))</f>
        <v/>
      </c>
      <c r="H45" s="17"/>
      <c r="I45" s="14" t="str">
        <f>IF(Table28[[#This Row],[Số lượng]]&lt;&gt;0,Table28[[#This Row],[Số lượng]]*Table28[[#This Row],[Đơn giá]],"")</f>
        <v/>
      </c>
      <c r="J45" s="14" t="str">
        <f ca="1">IF(AND(Table28[[#This Row],[Tên hàng hóa ]]&lt;&gt;0,D46=""),SUM(OFFSET(Table28[[#This Row],[Thành tiền]],0,0,-COUNTIF(Table28[Số HĐ],Table28[[#This Row],[Số HĐ]]))),"")</f>
        <v/>
      </c>
      <c r="K45" s="17"/>
      <c r="L4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5" s="15"/>
    </row>
    <row r="46" spans="1:13" ht="35.1" customHeight="1" x14ac:dyDescent="0.2">
      <c r="A46" s="11">
        <v>42116</v>
      </c>
      <c r="B46" s="12" t="s">
        <v>996</v>
      </c>
      <c r="C46" s="13" t="s">
        <v>582</v>
      </c>
      <c r="D46" s="16" t="s">
        <v>233</v>
      </c>
      <c r="E46" s="10" t="str">
        <f>IF(Table28[[#This Row],[Tên hàng hóa ]]&lt;&gt;0,VLOOKUP(Table28[[#This Row],[Tên hàng hóa ]],Table1[[Tên hàng hóa]:[Quy cách]],2,0),"")</f>
        <v>Cảm Biến</v>
      </c>
      <c r="F46" s="18" t="str">
        <f>IF(Table28[[#This Row],[Tên hàng hóa ]]&lt;&gt;0,VLOOKUP(Table28[[#This Row],[Tên hàng hóa ]],Table1[[Tên hàng hóa]:[ĐVT]],3,0),"")</f>
        <v>Cái</v>
      </c>
      <c r="G46" s="23">
        <v>618200</v>
      </c>
      <c r="H46" s="17">
        <v>20</v>
      </c>
      <c r="I46" s="14">
        <f>IF(Table28[[#This Row],[Số lượng]]&lt;&gt;0,Table28[[#This Row],[Số lượng]]*Table28[[#This Row],[Đơn giá]],"")</f>
        <v>12364000</v>
      </c>
      <c r="J46" s="14">
        <f ca="1">IF(AND(Table28[[#This Row],[Tên hàng hóa ]]&lt;&gt;0,D47=""),SUM(OFFSET(Table28[[#This Row],[Thành tiền]],0,0,-COUNTIF(Table28[Số HĐ],Table28[[#This Row],[Số HĐ]]))),"")</f>
        <v>12364000</v>
      </c>
      <c r="K46" s="17" t="s">
        <v>464</v>
      </c>
      <c r="L4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6" s="15" t="s">
        <v>1015</v>
      </c>
    </row>
    <row r="47" spans="1:13" ht="35.1" customHeight="1" x14ac:dyDescent="0.2">
      <c r="A47" s="11" t="str">
        <f>IF(Table28[[#This Row],[Tên hàng hóa ]]="","",A46)</f>
        <v/>
      </c>
      <c r="B47" s="12" t="str">
        <f>IF(Table28[[#This Row],[Tên hàng hóa ]]="","",B46)</f>
        <v/>
      </c>
      <c r="C47" s="13" t="str">
        <f>IF(Table28[[#This Row],[Tên hàng hóa ]]="","",C46)</f>
        <v/>
      </c>
      <c r="D47" s="16"/>
      <c r="E47" s="10" t="str">
        <f>IF(Table28[[#This Row],[Tên hàng hóa ]]&lt;&gt;0,VLOOKUP(Table28[[#This Row],[Tên hàng hóa ]],Table1[[Tên hàng hóa]:[Quy cách]],2,0),"")</f>
        <v/>
      </c>
      <c r="F47" s="18" t="str">
        <f>IF(Table28[[#This Row],[Tên hàng hóa ]]&lt;&gt;0,VLOOKUP(Table28[[#This Row],[Tên hàng hóa ]],Table1[[Tên hàng hóa]:[ĐVT]],3,0),"")</f>
        <v/>
      </c>
      <c r="G47" s="23" t="str">
        <f>IF(Table28[[#This Row],[Tên hàng hóa ]]=0,"",VLOOKUP(Table28[[#This Row],[Tên hàng hóa ]],Table1[[Tên hàng hóa]:[Giá bán]],4,0))</f>
        <v/>
      </c>
      <c r="H47" s="17"/>
      <c r="I47" s="14" t="str">
        <f>IF(Table28[[#This Row],[Số lượng]]&lt;&gt;0,Table28[[#This Row],[Số lượng]]*Table28[[#This Row],[Đơn giá]],"")</f>
        <v/>
      </c>
      <c r="J47" s="14" t="str">
        <f ca="1">IF(AND(Table28[[#This Row],[Tên hàng hóa ]]&lt;&gt;0,D48=""),SUM(OFFSET(Table28[[#This Row],[Thành tiền]],0,0,-COUNTIF(Table28[Số HĐ],Table28[[#This Row],[Số HĐ]]))),"")</f>
        <v/>
      </c>
      <c r="K47" s="17"/>
      <c r="L4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7" s="15"/>
    </row>
    <row r="48" spans="1:13" ht="35.1" customHeight="1" x14ac:dyDescent="0.2">
      <c r="A48" s="11">
        <v>42118</v>
      </c>
      <c r="B48" s="12" t="s">
        <v>661</v>
      </c>
      <c r="C48" s="13" t="s">
        <v>662</v>
      </c>
      <c r="D48" s="16" t="s">
        <v>299</v>
      </c>
      <c r="E48" s="10" t="str">
        <f>IF(Table28[[#This Row],[Tên hàng hóa ]]&lt;&gt;0,VLOOKUP(Table28[[#This Row],[Tên hàng hóa ]],Table1[[Tên hàng hóa]:[Quy cách]],2,0),"")</f>
        <v>Công Tắc Hành Trình</v>
      </c>
      <c r="F48" s="18" t="str">
        <f>IF(Table28[[#This Row],[Tên hàng hóa ]]&lt;&gt;0,VLOOKUP(Table28[[#This Row],[Tên hàng hóa ]],Table1[[Tên hàng hóa]:[ĐVT]],3,0),"")</f>
        <v>Cái</v>
      </c>
      <c r="G48" s="23">
        <v>440000</v>
      </c>
      <c r="H48" s="17">
        <v>5</v>
      </c>
      <c r="I48" s="14">
        <f>IF(Table28[[#This Row],[Số lượng]]&lt;&gt;0,Table28[[#This Row],[Số lượng]]*Table28[[#This Row],[Đơn giá]],"")</f>
        <v>2200000</v>
      </c>
      <c r="J48" s="14">
        <f ca="1">IF(AND(Table28[[#This Row],[Tên hàng hóa ]]&lt;&gt;0,D49=""),SUM(OFFSET(Table28[[#This Row],[Thành tiền]],0,0,-COUNTIF(Table28[Số HĐ],Table28[[#This Row],[Số HĐ]]))),"")</f>
        <v>2200000</v>
      </c>
      <c r="K48" s="17" t="s">
        <v>464</v>
      </c>
      <c r="L4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8" s="15" t="s">
        <v>1016</v>
      </c>
    </row>
    <row r="49" spans="1:13" ht="35.1" customHeight="1" x14ac:dyDescent="0.2">
      <c r="A49" s="11" t="str">
        <f>IF(Table28[[#This Row],[Tên hàng hóa ]]="","",A48)</f>
        <v/>
      </c>
      <c r="B49" s="12" t="str">
        <f>IF(Table28[[#This Row],[Tên hàng hóa ]]="","",B48)</f>
        <v/>
      </c>
      <c r="C49" s="13" t="str">
        <f>IF(Table28[[#This Row],[Tên hàng hóa ]]="","",C48)</f>
        <v/>
      </c>
      <c r="D49" s="16"/>
      <c r="E49" s="10" t="str">
        <f>IF(Table28[[#This Row],[Tên hàng hóa ]]&lt;&gt;0,VLOOKUP(Table28[[#This Row],[Tên hàng hóa ]],Table1[[Tên hàng hóa]:[Quy cách]],2,0),"")</f>
        <v/>
      </c>
      <c r="F49" s="18" t="str">
        <f>IF(Table28[[#This Row],[Tên hàng hóa ]]&lt;&gt;0,VLOOKUP(Table28[[#This Row],[Tên hàng hóa ]],Table1[[Tên hàng hóa]:[ĐVT]],3,0),"")</f>
        <v/>
      </c>
      <c r="G49" s="23" t="str">
        <f>IF(Table28[[#This Row],[Tên hàng hóa ]]=0,"",VLOOKUP(Table28[[#This Row],[Tên hàng hóa ]],Table1[[Tên hàng hóa]:[Giá bán]],4,0))</f>
        <v/>
      </c>
      <c r="H49" s="17"/>
      <c r="I49" s="14" t="str">
        <f>IF(Table28[[#This Row],[Số lượng]]&lt;&gt;0,Table28[[#This Row],[Số lượng]]*Table28[[#This Row],[Đơn giá]],"")</f>
        <v/>
      </c>
      <c r="J49" s="14" t="str">
        <f ca="1">IF(AND(Table28[[#This Row],[Tên hàng hóa ]]&lt;&gt;0,D50=""),SUM(OFFSET(Table28[[#This Row],[Thành tiền]],0,0,-COUNTIF(Table28[Số HĐ],Table28[[#This Row],[Số HĐ]]))),"")</f>
        <v/>
      </c>
      <c r="K49" s="17"/>
      <c r="L4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9" s="15"/>
    </row>
    <row r="50" spans="1:13" ht="35.1" customHeight="1" x14ac:dyDescent="0.2">
      <c r="A50" s="11">
        <v>42129</v>
      </c>
      <c r="B50" s="12" t="s">
        <v>757</v>
      </c>
      <c r="C50" s="13" t="s">
        <v>758</v>
      </c>
      <c r="D50" s="16" t="s">
        <v>529</v>
      </c>
      <c r="E50" s="10" t="str">
        <f>IF(Table28[[#This Row],[Tên hàng hóa ]]&lt;&gt;0,VLOOKUP(Table28[[#This Row],[Tên hàng hóa ]],Table1[[Tên hàng hóa]:[Quy cách]],2,0),"")</f>
        <v>Bộ Điều Khiển Lập Trình</v>
      </c>
      <c r="F50" s="18" t="str">
        <f>IF(Table28[[#This Row],[Tên hàng hóa ]]&lt;&gt;0,VLOOKUP(Table28[[#This Row],[Tên hàng hóa ]],Table1[[Tên hàng hóa]:[ĐVT]],3,0),"")</f>
        <v>Cái</v>
      </c>
      <c r="G50" s="23">
        <v>2310000</v>
      </c>
      <c r="H50" s="17">
        <v>1</v>
      </c>
      <c r="I50" s="14">
        <f>IF(Table28[[#This Row],[Số lượng]]&lt;&gt;0,Table28[[#This Row],[Số lượng]]*Table28[[#This Row],[Đơn giá]],"")</f>
        <v>2310000</v>
      </c>
      <c r="J50" s="14">
        <f ca="1">IF(AND(Table28[[#This Row],[Tên hàng hóa ]]&lt;&gt;0,D51=""),SUM(OFFSET(Table28[[#This Row],[Thành tiền]],0,0,-COUNTIF(Table28[Số HĐ],Table28[[#This Row],[Số HĐ]]))),"")</f>
        <v>2310000</v>
      </c>
      <c r="K50" s="17" t="s">
        <v>464</v>
      </c>
      <c r="L5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0" s="92" t="s">
        <v>1017</v>
      </c>
    </row>
    <row r="51" spans="1:13" ht="35.1" customHeight="1" x14ac:dyDescent="0.2">
      <c r="A51" s="11" t="str">
        <f>IF(Table28[[#This Row],[Tên hàng hóa ]]="","",A50)</f>
        <v/>
      </c>
      <c r="B51" s="12" t="str">
        <f>IF(Table28[[#This Row],[Tên hàng hóa ]]="","",B50)</f>
        <v/>
      </c>
      <c r="C51" s="13" t="str">
        <f>IF(Table28[[#This Row],[Tên hàng hóa ]]="","",C50)</f>
        <v/>
      </c>
      <c r="D51" s="16"/>
      <c r="E51" s="10" t="str">
        <f>IF(Table28[[#This Row],[Tên hàng hóa ]]&lt;&gt;0,VLOOKUP(Table28[[#This Row],[Tên hàng hóa ]],Table1[[Tên hàng hóa]:[Quy cách]],2,0),"")</f>
        <v/>
      </c>
      <c r="F51" s="18" t="str">
        <f>IF(Table28[[#This Row],[Tên hàng hóa ]]&lt;&gt;0,VLOOKUP(Table28[[#This Row],[Tên hàng hóa ]],Table1[[Tên hàng hóa]:[ĐVT]],3,0),"")</f>
        <v/>
      </c>
      <c r="G51" s="23" t="str">
        <f>IF(Table28[[#This Row],[Tên hàng hóa ]]=0,"",VLOOKUP(Table28[[#This Row],[Tên hàng hóa ]],Table1[[Tên hàng hóa]:[Giá bán]],4,0))</f>
        <v/>
      </c>
      <c r="H51" s="17"/>
      <c r="I51" s="14" t="str">
        <f>IF(Table28[[#This Row],[Số lượng]]&lt;&gt;0,Table28[[#This Row],[Số lượng]]*Table28[[#This Row],[Đơn giá]],"")</f>
        <v/>
      </c>
      <c r="J51" s="14" t="str">
        <f ca="1">IF(AND(Table28[[#This Row],[Tên hàng hóa ]]&lt;&gt;0,D52=""),SUM(OFFSET(Table28[[#This Row],[Thành tiền]],0,0,-COUNTIF(Table28[Số HĐ],Table28[[#This Row],[Số HĐ]]))),"")</f>
        <v/>
      </c>
      <c r="K51" s="17"/>
      <c r="L5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1" s="15"/>
    </row>
    <row r="52" spans="1:13" ht="35.1" customHeight="1" x14ac:dyDescent="0.2">
      <c r="A52" s="11">
        <v>42129</v>
      </c>
      <c r="B52" s="12" t="s">
        <v>759</v>
      </c>
      <c r="C52" s="13" t="s">
        <v>554</v>
      </c>
      <c r="D52" s="16" t="s">
        <v>277</v>
      </c>
      <c r="E52" s="10" t="str">
        <f>IF(Table28[[#This Row],[Tên hàng hóa ]]&lt;&gt;0,VLOOKUP(Table28[[#This Row],[Tên hàng hóa ]],Table1[[Tên hàng hóa]:[Quy cách]],2,0),"")</f>
        <v>Cảm Biến</v>
      </c>
      <c r="F52" s="18" t="str">
        <f>IF(Table28[[#This Row],[Tên hàng hóa ]]&lt;&gt;0,VLOOKUP(Table28[[#This Row],[Tên hàng hóa ]],Table1[[Tên hàng hóa]:[ĐVT]],3,0),"")</f>
        <v>Cái</v>
      </c>
      <c r="G52" s="23">
        <v>1650000</v>
      </c>
      <c r="H52" s="17">
        <v>2</v>
      </c>
      <c r="I52" s="14">
        <f>IF(Table28[[#This Row],[Số lượng]]&lt;&gt;0,Table28[[#This Row],[Số lượng]]*Table28[[#This Row],[Đơn giá]],"")</f>
        <v>3300000</v>
      </c>
      <c r="J52" s="14">
        <f ca="1">IF(AND(Table28[[#This Row],[Tên hàng hóa ]]&lt;&gt;0,D53=""),SUM(OFFSET(Table28[[#This Row],[Thành tiền]],0,0,-COUNTIF(Table28[Số HĐ],Table28[[#This Row],[Số HĐ]]))),"")</f>
        <v>3300000</v>
      </c>
      <c r="K52" s="17" t="s">
        <v>464</v>
      </c>
      <c r="L5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2" s="15" t="s">
        <v>1018</v>
      </c>
    </row>
    <row r="53" spans="1:13" ht="35.1" customHeight="1" x14ac:dyDescent="0.2">
      <c r="A53" s="11" t="str">
        <f>IF(Table28[[#This Row],[Tên hàng hóa ]]="","",A52)</f>
        <v/>
      </c>
      <c r="B53" s="12" t="str">
        <f>IF(Table28[[#This Row],[Tên hàng hóa ]]="","",B52)</f>
        <v/>
      </c>
      <c r="C53" s="13" t="str">
        <f>IF(Table28[[#This Row],[Tên hàng hóa ]]="","",C52)</f>
        <v/>
      </c>
      <c r="D53" s="16"/>
      <c r="E53" s="10" t="str">
        <f>IF(Table28[[#This Row],[Tên hàng hóa ]]&lt;&gt;0,VLOOKUP(Table28[[#This Row],[Tên hàng hóa ]],Table1[[Tên hàng hóa]:[Quy cách]],2,0),"")</f>
        <v/>
      </c>
      <c r="F53" s="18" t="str">
        <f>IF(Table28[[#This Row],[Tên hàng hóa ]]&lt;&gt;0,VLOOKUP(Table28[[#This Row],[Tên hàng hóa ]],Table1[[Tên hàng hóa]:[ĐVT]],3,0),"")</f>
        <v/>
      </c>
      <c r="G53" s="23" t="str">
        <f>IF(Table28[[#This Row],[Tên hàng hóa ]]=0,"",VLOOKUP(Table28[[#This Row],[Tên hàng hóa ]],Table1[[Tên hàng hóa]:[Giá bán]],4,0))</f>
        <v/>
      </c>
      <c r="H53" s="17"/>
      <c r="I53" s="14" t="str">
        <f>IF(Table28[[#This Row],[Số lượng]]&lt;&gt;0,Table28[[#This Row],[Số lượng]]*Table28[[#This Row],[Đơn giá]],"")</f>
        <v/>
      </c>
      <c r="J53" s="14" t="str">
        <f ca="1">IF(AND(Table28[[#This Row],[Tên hàng hóa ]]&lt;&gt;0,D54=""),SUM(OFFSET(Table28[[#This Row],[Thành tiền]],0,0,-COUNTIF(Table28[Số HĐ],Table28[[#This Row],[Số HĐ]]))),"")</f>
        <v/>
      </c>
      <c r="K53" s="17"/>
      <c r="L5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3" s="15"/>
    </row>
    <row r="54" spans="1:13" ht="35.1" customHeight="1" x14ac:dyDescent="0.2">
      <c r="A54" s="11">
        <v>42129</v>
      </c>
      <c r="B54" s="12" t="s">
        <v>760</v>
      </c>
      <c r="C54" s="13" t="s">
        <v>761</v>
      </c>
      <c r="D54" s="16" t="s">
        <v>754</v>
      </c>
      <c r="E54" s="10" t="str">
        <f>IF(Table28[[#This Row],[Tên hàng hóa ]]&lt;&gt;0,VLOOKUP(Table28[[#This Row],[Tên hàng hóa ]],Table1[[Tên hàng hóa]:[Quy cách]],2,0),"")</f>
        <v>Timer</v>
      </c>
      <c r="F54" s="18" t="str">
        <f>IF(Table28[[#This Row],[Tên hàng hóa ]]&lt;&gt;0,VLOOKUP(Table28[[#This Row],[Tên hàng hóa ]],Table1[[Tên hàng hóa]:[ĐVT]],3,0),"")</f>
        <v>Cái</v>
      </c>
      <c r="G54" s="23">
        <v>1243000</v>
      </c>
      <c r="H54" s="17">
        <v>3</v>
      </c>
      <c r="I54" s="14">
        <f>IF(Table28[[#This Row],[Số lượng]]&lt;&gt;0,Table28[[#This Row],[Số lượng]]*Table28[[#This Row],[Đơn giá]],"")</f>
        <v>3729000</v>
      </c>
      <c r="J54" s="14" t="str">
        <f ca="1">IF(AND(Table28[[#This Row],[Tên hàng hóa ]]&lt;&gt;0,D55=""),SUM(OFFSET(Table28[[#This Row],[Thành tiền]],0,0,-COUNTIF(Table28[Số HĐ],Table28[[#This Row],[Số HĐ]]))),"")</f>
        <v/>
      </c>
      <c r="K54" s="17"/>
      <c r="L5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4" s="15"/>
    </row>
    <row r="55" spans="1:13" ht="35.1" customHeight="1" x14ac:dyDescent="0.2">
      <c r="A55" s="11">
        <f>IF(Table28[[#This Row],[Tên hàng hóa ]]="","",A54)</f>
        <v>42129</v>
      </c>
      <c r="B55" s="12" t="str">
        <f>IF(Table28[[#This Row],[Tên hàng hóa ]]="","",B54)</f>
        <v>PXK 22</v>
      </c>
      <c r="C55" s="13" t="str">
        <f>IF(Table28[[#This Row],[Tên hàng hóa ]]="","",C54)</f>
        <v>CTY TNHH DOBLA CHÂU Á</v>
      </c>
      <c r="D55" s="16" t="s">
        <v>120</v>
      </c>
      <c r="E55" s="10" t="str">
        <f>IF(Table28[[#This Row],[Tên hàng hóa ]]&lt;&gt;0,VLOOKUP(Table28[[#This Row],[Tên hàng hóa ]],Table1[[Tên hàng hóa]:[Quy cách]],2,0),"")</f>
        <v>Bộ Điều Khiển Nhiệt Độ</v>
      </c>
      <c r="F55" s="18" t="str">
        <f>IF(Table28[[#This Row],[Tên hàng hóa ]]&lt;&gt;0,VLOOKUP(Table28[[#This Row],[Tên hàng hóa ]],Table1[[Tên hàng hóa]:[ĐVT]],3,0),"")</f>
        <v>Cái</v>
      </c>
      <c r="G55" s="23">
        <v>3520000</v>
      </c>
      <c r="H55" s="17">
        <v>3</v>
      </c>
      <c r="I55" s="14">
        <f>IF(Table28[[#This Row],[Số lượng]]&lt;&gt;0,Table28[[#This Row],[Số lượng]]*Table28[[#This Row],[Đơn giá]],"")</f>
        <v>10560000</v>
      </c>
      <c r="J55" s="14">
        <f ca="1">IF(AND(Table28[[#This Row],[Tên hàng hóa ]]&lt;&gt;0,D56=""),SUM(OFFSET(Table28[[#This Row],[Thành tiền]],0,0,-COUNTIF(Table28[Số HĐ],Table28[[#This Row],[Số HĐ]]))),"")</f>
        <v>14289000</v>
      </c>
      <c r="K55" s="17" t="s">
        <v>464</v>
      </c>
      <c r="L5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5" s="15" t="s">
        <v>1019</v>
      </c>
    </row>
    <row r="56" spans="1:13" ht="35.1" customHeight="1" x14ac:dyDescent="0.2">
      <c r="A56" s="11" t="str">
        <f>IF(Table28[[#This Row],[Tên hàng hóa ]]="","",A55)</f>
        <v/>
      </c>
      <c r="B56" s="12" t="str">
        <f>IF(Table28[[#This Row],[Tên hàng hóa ]]="","",B55)</f>
        <v/>
      </c>
      <c r="C56" s="13" t="str">
        <f>IF(Table28[[#This Row],[Tên hàng hóa ]]="","",C55)</f>
        <v/>
      </c>
      <c r="D56" s="16"/>
      <c r="E56" s="10" t="str">
        <f>IF(Table28[[#This Row],[Tên hàng hóa ]]&lt;&gt;0,VLOOKUP(Table28[[#This Row],[Tên hàng hóa ]],Table1[[Tên hàng hóa]:[Quy cách]],2,0),"")</f>
        <v/>
      </c>
      <c r="F56" s="18" t="str">
        <f>IF(Table28[[#This Row],[Tên hàng hóa ]]&lt;&gt;0,VLOOKUP(Table28[[#This Row],[Tên hàng hóa ]],Table1[[Tên hàng hóa]:[ĐVT]],3,0),"")</f>
        <v/>
      </c>
      <c r="G56" s="23" t="str">
        <f>IF(Table28[[#This Row],[Tên hàng hóa ]]=0,"",VLOOKUP(Table28[[#This Row],[Tên hàng hóa ]],Table1[[Tên hàng hóa]:[Giá bán]],4,0))</f>
        <v/>
      </c>
      <c r="H56" s="17"/>
      <c r="I56" s="14" t="str">
        <f>IF(Table28[[#This Row],[Số lượng]]&lt;&gt;0,Table28[[#This Row],[Số lượng]]*Table28[[#This Row],[Đơn giá]],"")</f>
        <v/>
      </c>
      <c r="J56" s="14" t="str">
        <f ca="1">IF(AND(Table28[[#This Row],[Tên hàng hóa ]]&lt;&gt;0,D57=""),SUM(OFFSET(Table28[[#This Row],[Thành tiền]],0,0,-COUNTIF(Table28[Số HĐ],Table28[[#This Row],[Số HĐ]]))),"")</f>
        <v/>
      </c>
      <c r="K56" s="17"/>
      <c r="L5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6" s="15"/>
    </row>
    <row r="57" spans="1:13" ht="35.1" customHeight="1" x14ac:dyDescent="0.2">
      <c r="A57" s="11">
        <v>42129</v>
      </c>
      <c r="B57" s="12" t="s">
        <v>762</v>
      </c>
      <c r="C57" s="13" t="s">
        <v>591</v>
      </c>
      <c r="D57" s="16" t="s">
        <v>646</v>
      </c>
      <c r="E57" s="10" t="str">
        <f>IF(Table28[[#This Row],[Tên hàng hóa ]]&lt;&gt;0,VLOOKUP(Table28[[#This Row],[Tên hàng hóa ]],Table1[[Tên hàng hóa]:[Quy cách]],2,0),"")</f>
        <v>Cảm Biến</v>
      </c>
      <c r="F57" s="18" t="str">
        <f>IF(Table28[[#This Row],[Tên hàng hóa ]]&lt;&gt;0,VLOOKUP(Table28[[#This Row],[Tên hàng hóa ]],Table1[[Tên hàng hóa]:[ĐVT]],3,0),"")</f>
        <v>Cái</v>
      </c>
      <c r="G57" s="23">
        <v>2200000</v>
      </c>
      <c r="H57" s="17">
        <v>1</v>
      </c>
      <c r="I57" s="14">
        <f>IF(Table28[[#This Row],[Số lượng]]&lt;&gt;0,Table28[[#This Row],[Số lượng]]*Table28[[#This Row],[Đơn giá]],"")</f>
        <v>2200000</v>
      </c>
      <c r="J57" s="14" t="str">
        <f ca="1">IF(AND(Table28[[#This Row],[Tên hàng hóa ]]&lt;&gt;0,D58=""),SUM(OFFSET(Table28[[#This Row],[Thành tiền]],0,0,-COUNTIF(Table28[Số HĐ],Table28[[#This Row],[Số HĐ]]))),"")</f>
        <v/>
      </c>
      <c r="K57" s="17"/>
      <c r="L5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7" s="15"/>
    </row>
    <row r="58" spans="1:13" ht="35.1" customHeight="1" x14ac:dyDescent="0.2">
      <c r="A58" s="11">
        <f>IF(Table28[[#This Row],[Tên hàng hóa ]]="","",A57)</f>
        <v>42129</v>
      </c>
      <c r="B58" s="12" t="str">
        <f>IF(Table28[[#This Row],[Tên hàng hóa ]]="","",B57)</f>
        <v>PXK 23</v>
      </c>
      <c r="C58" s="13" t="str">
        <f>IF(Table28[[#This Row],[Tên hàng hóa ]]="","",C57)</f>
        <v>CTY DPS VIỆT NAM</v>
      </c>
      <c r="D58" s="16" t="s">
        <v>664</v>
      </c>
      <c r="E58" s="10" t="str">
        <f>IF(Table28[[#This Row],[Tên hàng hóa ]]&lt;&gt;0,VLOOKUP(Table28[[#This Row],[Tên hàng hóa ]],Table1[[Tên hàng hóa]:[Quy cách]],2,0),"")</f>
        <v>Cảm Biến</v>
      </c>
      <c r="F58" s="18" t="str">
        <f>IF(Table28[[#This Row],[Tên hàng hóa ]]&lt;&gt;0,VLOOKUP(Table28[[#This Row],[Tên hàng hóa ]],Table1[[Tên hàng hóa]:[ĐVT]],3,0),"")</f>
        <v>Cái</v>
      </c>
      <c r="G58" s="23">
        <v>286000</v>
      </c>
      <c r="H58" s="17">
        <v>6</v>
      </c>
      <c r="I58" s="14">
        <f>IF(Table28[[#This Row],[Số lượng]]&lt;&gt;0,Table28[[#This Row],[Số lượng]]*Table28[[#This Row],[Đơn giá]],"")</f>
        <v>1716000</v>
      </c>
      <c r="J58" s="14" t="str">
        <f ca="1">IF(AND(Table28[[#This Row],[Tên hàng hóa ]]&lt;&gt;0,D59=""),SUM(OFFSET(Table28[[#This Row],[Thành tiền]],0,0,-COUNTIF(Table28[Số HĐ],Table28[[#This Row],[Số HĐ]]))),"")</f>
        <v/>
      </c>
      <c r="K58" s="17"/>
      <c r="L5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8" s="15"/>
    </row>
    <row r="59" spans="1:13" ht="35.1" customHeight="1" x14ac:dyDescent="0.2">
      <c r="A59" s="11">
        <f>IF(Table28[[#This Row],[Tên hàng hóa ]]="","",A58)</f>
        <v>42129</v>
      </c>
      <c r="B59" s="12" t="str">
        <f>IF(Table28[[#This Row],[Tên hàng hóa ]]="","",B58)</f>
        <v>PXK 23</v>
      </c>
      <c r="C59" s="13" t="str">
        <f>IF(Table28[[#This Row],[Tên hàng hóa ]]="","",C58)</f>
        <v>CTY DPS VIỆT NAM</v>
      </c>
      <c r="D59" s="16" t="s">
        <v>343</v>
      </c>
      <c r="E59" s="10" t="str">
        <f>IF(Table28[[#This Row],[Tên hàng hóa ]]&lt;&gt;0,VLOOKUP(Table28[[#This Row],[Tên hàng hóa ]],Table1[[Tên hàng hóa]:[Quy cách]],2,0),"")</f>
        <v>Relay</v>
      </c>
      <c r="F59" s="18" t="str">
        <f>IF(Table28[[#This Row],[Tên hàng hóa ]]&lt;&gt;0,VLOOKUP(Table28[[#This Row],[Tên hàng hóa ]],Table1[[Tên hàng hóa]:[ĐVT]],3,0),"")</f>
        <v>Cái</v>
      </c>
      <c r="G59" s="23">
        <v>62700</v>
      </c>
      <c r="H59" s="17">
        <v>3</v>
      </c>
      <c r="I59" s="14">
        <f>IF(Table28[[#This Row],[Số lượng]]&lt;&gt;0,Table28[[#This Row],[Số lượng]]*Table28[[#This Row],[Đơn giá]],"")</f>
        <v>188100</v>
      </c>
      <c r="J59" s="14" t="str">
        <f ca="1">IF(AND(Table28[[#This Row],[Tên hàng hóa ]]&lt;&gt;0,D60=""),SUM(OFFSET(Table28[[#This Row],[Thành tiền]],0,0,-COUNTIF(Table28[Số HĐ],Table28[[#This Row],[Số HĐ]]))),"")</f>
        <v/>
      </c>
      <c r="K59" s="17"/>
      <c r="L5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9" s="15"/>
    </row>
    <row r="60" spans="1:13" ht="35.1" customHeight="1" x14ac:dyDescent="0.2">
      <c r="A60" s="11">
        <f>IF(Table28[[#This Row],[Tên hàng hóa ]]="","",A59)</f>
        <v>42129</v>
      </c>
      <c r="B60" s="12" t="str">
        <f>IF(Table28[[#This Row],[Tên hàng hóa ]]="","",B59)</f>
        <v>PXK 23</v>
      </c>
      <c r="C60" s="13" t="str">
        <f>IF(Table28[[#This Row],[Tên hàng hóa ]]="","",C59)</f>
        <v>CTY DPS VIỆT NAM</v>
      </c>
      <c r="D60" s="16" t="s">
        <v>428</v>
      </c>
      <c r="E60" s="10" t="str">
        <f>IF(Table28[[#This Row],[Tên hàng hóa ]]&lt;&gt;0,VLOOKUP(Table28[[#This Row],[Tên hàng hóa ]],Table1[[Tên hàng hóa]:[Quy cách]],2,0),"")</f>
        <v>Socket</v>
      </c>
      <c r="F60" s="18" t="str">
        <f>IF(Table28[[#This Row],[Tên hàng hóa ]]&lt;&gt;0,VLOOKUP(Table28[[#This Row],[Tên hàng hóa ]],Table1[[Tên hàng hóa]:[ĐVT]],3,0),"")</f>
        <v>Cái</v>
      </c>
      <c r="G60" s="23">
        <v>29700</v>
      </c>
      <c r="H60" s="17">
        <v>9</v>
      </c>
      <c r="I60" s="14">
        <f>IF(Table28[[#This Row],[Số lượng]]&lt;&gt;0,Table28[[#This Row],[Số lượng]]*Table28[[#This Row],[Đơn giá]],"")</f>
        <v>267300</v>
      </c>
      <c r="J60" s="14">
        <f ca="1">IF(AND(Table28[[#This Row],[Tên hàng hóa ]]&lt;&gt;0,D61=""),SUM(OFFSET(Table28[[#This Row],[Thành tiền]],0,0,-COUNTIF(Table28[Số HĐ],Table28[[#This Row],[Số HĐ]]))),"")</f>
        <v>4371400</v>
      </c>
      <c r="K60" s="17" t="s">
        <v>464</v>
      </c>
      <c r="L6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0" s="15" t="s">
        <v>1020</v>
      </c>
    </row>
    <row r="61" spans="1:13" ht="35.1" customHeight="1" x14ac:dyDescent="0.2">
      <c r="A61" s="11" t="str">
        <f>IF(Table28[[#This Row],[Tên hàng hóa ]]="","",A60)</f>
        <v/>
      </c>
      <c r="B61" s="12" t="str">
        <f>IF(Table28[[#This Row],[Tên hàng hóa ]]="","",B60)</f>
        <v/>
      </c>
      <c r="C61" s="13" t="str">
        <f>IF(Table28[[#This Row],[Tên hàng hóa ]]="","",C60)</f>
        <v/>
      </c>
      <c r="D61" s="16"/>
      <c r="E61" s="10" t="str">
        <f>IF(Table28[[#This Row],[Tên hàng hóa ]]&lt;&gt;0,VLOOKUP(Table28[[#This Row],[Tên hàng hóa ]],Table1[[Tên hàng hóa]:[Quy cách]],2,0),"")</f>
        <v/>
      </c>
      <c r="F61" s="18" t="str">
        <f>IF(Table28[[#This Row],[Tên hàng hóa ]]&lt;&gt;0,VLOOKUP(Table28[[#This Row],[Tên hàng hóa ]],Table1[[Tên hàng hóa]:[ĐVT]],3,0),"")</f>
        <v/>
      </c>
      <c r="G61" s="23" t="str">
        <f>IF(Table28[[#This Row],[Tên hàng hóa ]]=0,"",VLOOKUP(Table28[[#This Row],[Tên hàng hóa ]],Table1[[Tên hàng hóa]:[Giá bán]],4,0))</f>
        <v/>
      </c>
      <c r="H61" s="17"/>
      <c r="I61" s="14" t="str">
        <f>IF(Table28[[#This Row],[Số lượng]]&lt;&gt;0,Table28[[#This Row],[Số lượng]]*Table28[[#This Row],[Đơn giá]],"")</f>
        <v/>
      </c>
      <c r="J61" s="14" t="str">
        <f ca="1">IF(AND(Table28[[#This Row],[Tên hàng hóa ]]&lt;&gt;0,D62=""),SUM(OFFSET(Table28[[#This Row],[Thành tiền]],0,0,-COUNTIF(Table28[Số HĐ],Table28[[#This Row],[Số HĐ]]))),"")</f>
        <v/>
      </c>
      <c r="K61" s="17"/>
      <c r="L6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1" s="15"/>
    </row>
    <row r="62" spans="1:13" ht="35.1" customHeight="1" x14ac:dyDescent="0.2">
      <c r="A62" s="11">
        <v>42130</v>
      </c>
      <c r="B62" s="12" t="s">
        <v>771</v>
      </c>
      <c r="C62" s="13" t="s">
        <v>761</v>
      </c>
      <c r="D62" s="16" t="s">
        <v>768</v>
      </c>
      <c r="E62" s="10" t="str">
        <f>IF(Table28[[#This Row],[Tên hàng hóa ]]&lt;&gt;0,VLOOKUP(Table28[[#This Row],[Tên hàng hóa ]],Table1[[Tên hàng hóa]:[Quy cách]],2,0),"")</f>
        <v>Schneider</v>
      </c>
      <c r="F62" s="18" t="str">
        <f>IF(Table28[[#This Row],[Tên hàng hóa ]]&lt;&gt;0,VLOOKUP(Table28[[#This Row],[Tên hàng hóa ]],Table1[[Tên hàng hóa]:[ĐVT]],3,0),"")</f>
        <v>cái</v>
      </c>
      <c r="G62" s="23">
        <v>100100</v>
      </c>
      <c r="H62" s="17">
        <v>5</v>
      </c>
      <c r="I62" s="14">
        <f>IF(Table28[[#This Row],[Số lượng]]&lt;&gt;0,Table28[[#This Row],[Số lượng]]*Table28[[#This Row],[Đơn giá]],"")</f>
        <v>500500</v>
      </c>
      <c r="J62" s="14">
        <f ca="1">IF(AND(Table28[[#This Row],[Tên hàng hóa ]]&lt;&gt;0,D63=""),SUM(OFFSET(Table28[[#This Row],[Thành tiền]],0,0,-COUNTIF(Table28[Số HĐ],Table28[[#This Row],[Số HĐ]]))),"")</f>
        <v>500500</v>
      </c>
      <c r="K62" s="17" t="s">
        <v>464</v>
      </c>
      <c r="L6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2" s="15" t="s">
        <v>1021</v>
      </c>
    </row>
    <row r="63" spans="1:13" ht="35.1" customHeight="1" x14ac:dyDescent="0.2">
      <c r="A63" s="11" t="str">
        <f>IF(Table28[[#This Row],[Tên hàng hóa ]]="","",A62)</f>
        <v/>
      </c>
      <c r="B63" s="12" t="str">
        <f>IF(Table28[[#This Row],[Tên hàng hóa ]]="","",B62)</f>
        <v/>
      </c>
      <c r="C63" s="13" t="str">
        <f>IF(Table28[[#This Row],[Tên hàng hóa ]]="","",C62)</f>
        <v/>
      </c>
      <c r="D63" s="16"/>
      <c r="E63" s="10" t="str">
        <f>IF(Table28[[#This Row],[Tên hàng hóa ]]&lt;&gt;0,VLOOKUP(Table28[[#This Row],[Tên hàng hóa ]],Table1[[Tên hàng hóa]:[Quy cách]],2,0),"")</f>
        <v/>
      </c>
      <c r="F63" s="18" t="str">
        <f>IF(Table28[[#This Row],[Tên hàng hóa ]]&lt;&gt;0,VLOOKUP(Table28[[#This Row],[Tên hàng hóa ]],Table1[[Tên hàng hóa]:[ĐVT]],3,0),"")</f>
        <v/>
      </c>
      <c r="G63" s="23" t="str">
        <f>IF(Table28[[#This Row],[Tên hàng hóa ]]=0,"",VLOOKUP(Table28[[#This Row],[Tên hàng hóa ]],Table1[[Tên hàng hóa]:[Giá bán]],4,0))</f>
        <v/>
      </c>
      <c r="H63" s="17"/>
      <c r="I63" s="14" t="str">
        <f>IF(Table28[[#This Row],[Số lượng]]&lt;&gt;0,Table28[[#This Row],[Số lượng]]*Table28[[#This Row],[Đơn giá]],"")</f>
        <v/>
      </c>
      <c r="J63" s="14" t="str">
        <f ca="1">IF(AND(Table28[[#This Row],[Tên hàng hóa ]]&lt;&gt;0,D64=""),SUM(OFFSET(Table28[[#This Row],[Thành tiền]],0,0,-COUNTIF(Table28[Số HĐ],Table28[[#This Row],[Số HĐ]]))),"")</f>
        <v/>
      </c>
      <c r="K63" s="17"/>
      <c r="L6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3" s="15"/>
    </row>
    <row r="64" spans="1:13" ht="35.1" customHeight="1" x14ac:dyDescent="0.2">
      <c r="A64" s="11">
        <v>42132</v>
      </c>
      <c r="B64" s="12" t="s">
        <v>774</v>
      </c>
      <c r="C64" s="13" t="s">
        <v>775</v>
      </c>
      <c r="D64" s="16" t="s">
        <v>520</v>
      </c>
      <c r="E64" s="10" t="str">
        <f>IF(Table28[[#This Row],[Tên hàng hóa ]]&lt;&gt;0,VLOOKUP(Table28[[#This Row],[Tên hàng hóa ]],Table1[[Tên hàng hóa]:[Quy cách]],2,0),"")</f>
        <v>Cảm Biến</v>
      </c>
      <c r="F64" s="18" t="str">
        <f>IF(Table28[[#This Row],[Tên hàng hóa ]]&lt;&gt;0,VLOOKUP(Table28[[#This Row],[Tên hàng hóa ]],Table1[[Tên hàng hóa]:[ĐVT]],3,0),"")</f>
        <v>Cái</v>
      </c>
      <c r="G64" s="23">
        <v>1430000</v>
      </c>
      <c r="H64" s="17">
        <v>2</v>
      </c>
      <c r="I64" s="14">
        <f>IF(Table28[[#This Row],[Số lượng]]&lt;&gt;0,Table28[[#This Row],[Số lượng]]*Table28[[#This Row],[Đơn giá]],"")</f>
        <v>2860000</v>
      </c>
      <c r="J64" s="14">
        <f ca="1">IF(AND(Table28[[#This Row],[Tên hàng hóa ]]&lt;&gt;0,D65=""),SUM(OFFSET(Table28[[#This Row],[Thành tiền]],0,0,-COUNTIF(Table28[Số HĐ],Table28[[#This Row],[Số HĐ]]))),"")</f>
        <v>2860000</v>
      </c>
      <c r="K64" s="17" t="s">
        <v>464</v>
      </c>
      <c r="L6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4" s="15" t="s">
        <v>1023</v>
      </c>
    </row>
    <row r="65" spans="1:13" ht="35.1" customHeight="1" x14ac:dyDescent="0.2">
      <c r="A65" s="11" t="str">
        <f>IF(Table28[[#This Row],[Tên hàng hóa ]]="","",A64)</f>
        <v/>
      </c>
      <c r="B65" s="12" t="str">
        <f>IF(Table28[[#This Row],[Tên hàng hóa ]]="","",B64)</f>
        <v/>
      </c>
      <c r="C65" s="13" t="str">
        <f>IF(Table28[[#This Row],[Tên hàng hóa ]]="","",C64)</f>
        <v/>
      </c>
      <c r="D65" s="16"/>
      <c r="E65" s="10" t="str">
        <f>IF(Table28[[#This Row],[Tên hàng hóa ]]&lt;&gt;0,VLOOKUP(Table28[[#This Row],[Tên hàng hóa ]],Table1[[Tên hàng hóa]:[Quy cách]],2,0),"")</f>
        <v/>
      </c>
      <c r="F65" s="18" t="str">
        <f>IF(Table28[[#This Row],[Tên hàng hóa ]]&lt;&gt;0,VLOOKUP(Table28[[#This Row],[Tên hàng hóa ]],Table1[[Tên hàng hóa]:[ĐVT]],3,0),"")</f>
        <v/>
      </c>
      <c r="G65" s="23" t="str">
        <f>IF(Table28[[#This Row],[Tên hàng hóa ]]=0,"",VLOOKUP(Table28[[#This Row],[Tên hàng hóa ]],Table1[[Tên hàng hóa]:[Giá bán]],4,0))</f>
        <v/>
      </c>
      <c r="H65" s="17"/>
      <c r="I65" s="14" t="str">
        <f>IF(Table28[[#This Row],[Số lượng]]&lt;&gt;0,Table28[[#This Row],[Số lượng]]*Table28[[#This Row],[Đơn giá]],"")</f>
        <v/>
      </c>
      <c r="J65" s="14" t="str">
        <f ca="1">IF(AND(Table28[[#This Row],[Tên hàng hóa ]]&lt;&gt;0,D66=""),SUM(OFFSET(Table28[[#This Row],[Thành tiền]],0,0,-COUNTIF(Table28[Số HĐ],Table28[[#This Row],[Số HĐ]]))),"")</f>
        <v/>
      </c>
      <c r="K65" s="17"/>
      <c r="L6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5" s="15"/>
    </row>
    <row r="66" spans="1:13" ht="35.1" customHeight="1" x14ac:dyDescent="0.2">
      <c r="A66" s="11">
        <v>42136</v>
      </c>
      <c r="B66" s="12" t="s">
        <v>790</v>
      </c>
      <c r="C66" s="13" t="s">
        <v>569</v>
      </c>
      <c r="D66" s="16" t="s">
        <v>319</v>
      </c>
      <c r="E66" s="10" t="str">
        <f>IF(Table28[[#This Row],[Tên hàng hóa ]]&lt;&gt;0,VLOOKUP(Table28[[#This Row],[Tên hàng hóa ]],Table1[[Tên hàng hóa]:[Quy cách]],2,0),"")</f>
        <v>Điều Khiển Mức Nước</v>
      </c>
      <c r="F66" s="18" t="str">
        <f>IF(Table28[[#This Row],[Tên hàng hóa ]]&lt;&gt;0,VLOOKUP(Table28[[#This Row],[Tên hàng hóa ]],Table1[[Tên hàng hóa]:[ĐVT]],3,0),"")</f>
        <v>Cái</v>
      </c>
      <c r="G66" s="23">
        <v>1071400</v>
      </c>
      <c r="H66" s="17">
        <v>3</v>
      </c>
      <c r="I66" s="14">
        <f>IF(Table28[[#This Row],[Số lượng]]&lt;&gt;0,Table28[[#This Row],[Số lượng]]*Table28[[#This Row],[Đơn giá]],"")</f>
        <v>3214200</v>
      </c>
      <c r="J66" s="14">
        <f ca="1">IF(AND(Table28[[#This Row],[Tên hàng hóa ]]&lt;&gt;0,D67=""),SUM(OFFSET(Table28[[#This Row],[Thành tiền]],0,0,-COUNTIF(Table28[Số HĐ],Table28[[#This Row],[Số HĐ]]))),"")</f>
        <v>3214200</v>
      </c>
      <c r="K66" s="17" t="s">
        <v>464</v>
      </c>
      <c r="L6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6" s="15" t="s">
        <v>1128</v>
      </c>
    </row>
    <row r="67" spans="1:13" ht="35.1" customHeight="1" x14ac:dyDescent="0.2">
      <c r="A67" s="11" t="str">
        <f>IF(Table28[[#This Row],[Tên hàng hóa ]]="","",A66)</f>
        <v/>
      </c>
      <c r="B67" s="12" t="str">
        <f>IF(Table28[[#This Row],[Tên hàng hóa ]]="","",B66)</f>
        <v/>
      </c>
      <c r="C67" s="13" t="str">
        <f>IF(Table28[[#This Row],[Tên hàng hóa ]]="","",C66)</f>
        <v/>
      </c>
      <c r="D67" s="16"/>
      <c r="E67" s="10" t="str">
        <f>IF(Table28[[#This Row],[Tên hàng hóa ]]&lt;&gt;0,VLOOKUP(Table28[[#This Row],[Tên hàng hóa ]],Table1[[Tên hàng hóa]:[Quy cách]],2,0),"")</f>
        <v/>
      </c>
      <c r="F67" s="18" t="str">
        <f>IF(Table28[[#This Row],[Tên hàng hóa ]]&lt;&gt;0,VLOOKUP(Table28[[#This Row],[Tên hàng hóa ]],Table1[[Tên hàng hóa]:[ĐVT]],3,0),"")</f>
        <v/>
      </c>
      <c r="G67" s="23" t="str">
        <f>IF(Table28[[#This Row],[Tên hàng hóa ]]=0,"",VLOOKUP(Table28[[#This Row],[Tên hàng hóa ]],Table1[[Tên hàng hóa]:[Giá bán]],4,0))</f>
        <v/>
      </c>
      <c r="H67" s="17"/>
      <c r="I67" s="14" t="str">
        <f>IF(Table28[[#This Row],[Số lượng]]&lt;&gt;0,Table28[[#This Row],[Số lượng]]*Table28[[#This Row],[Đơn giá]],"")</f>
        <v/>
      </c>
      <c r="J67" s="14" t="str">
        <f ca="1">IF(AND(Table28[[#This Row],[Tên hàng hóa ]]&lt;&gt;0,D68=""),SUM(OFFSET(Table28[[#This Row],[Thành tiền]],0,0,-COUNTIF(Table28[Số HĐ],Table28[[#This Row],[Số HĐ]]))),"")</f>
        <v/>
      </c>
      <c r="K67" s="17"/>
      <c r="L6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7" s="15"/>
    </row>
    <row r="68" spans="1:13" ht="35.1" customHeight="1" x14ac:dyDescent="0.2">
      <c r="A68" s="11">
        <v>42137</v>
      </c>
      <c r="B68" s="12" t="s">
        <v>791</v>
      </c>
      <c r="C68" s="13" t="s">
        <v>792</v>
      </c>
      <c r="D68" s="16" t="s">
        <v>205</v>
      </c>
      <c r="E68" s="10" t="str">
        <f>IF(Table28[[#This Row],[Tên hàng hóa ]]&lt;&gt;0,VLOOKUP(Table28[[#This Row],[Tên hàng hóa ]],Table1[[Tên hàng hóa]:[Quy cách]],2,0),"")</f>
        <v>Bộ Xử Lý Tín Hiệu Và Phụ Kiện</v>
      </c>
      <c r="F68" s="18" t="str">
        <f>IF(Table28[[#This Row],[Tên hàng hóa ]]&lt;&gt;0,VLOOKUP(Table28[[#This Row],[Tên hàng hóa ]],Table1[[Tên hàng hóa]:[ĐVT]],3,0),"")</f>
        <v>Cái</v>
      </c>
      <c r="G68" s="23">
        <v>4840000</v>
      </c>
      <c r="H68" s="17">
        <v>1</v>
      </c>
      <c r="I68" s="14">
        <f>IF(Table28[[#This Row],[Số lượng]]&lt;&gt;0,Table28[[#This Row],[Số lượng]]*Table28[[#This Row],[Đơn giá]],"")</f>
        <v>4840000</v>
      </c>
      <c r="J68" s="14" t="str">
        <f ca="1">IF(AND(Table28[[#This Row],[Tên hàng hóa ]]&lt;&gt;0,D69=""),SUM(OFFSET(Table28[[#This Row],[Thành tiền]],0,0,-COUNTIF(Table28[Số HĐ],Table28[[#This Row],[Số HĐ]]))),"")</f>
        <v/>
      </c>
      <c r="K68" s="17"/>
      <c r="L6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8" s="15"/>
    </row>
    <row r="69" spans="1:13" ht="35.1" customHeight="1" x14ac:dyDescent="0.2">
      <c r="A69" s="11">
        <f>IF(Table28[[#This Row],[Tên hàng hóa ]]="","",A68)</f>
        <v>42137</v>
      </c>
      <c r="B69" s="12" t="str">
        <f>IF(Table28[[#This Row],[Tên hàng hóa ]]="","",B68)</f>
        <v>PXK 28</v>
      </c>
      <c r="C69" s="13" t="str">
        <f>IF(Table28[[#This Row],[Tên hàng hóa ]]="","",C68)</f>
        <v>CTY CỔ PHẦN NHỰA BÌNH MINH</v>
      </c>
      <c r="D69" s="16" t="s">
        <v>786</v>
      </c>
      <c r="E69" s="10" t="str">
        <f>IF(Table28[[#This Row],[Tên hàng hóa ]]&lt;&gt;0,VLOOKUP(Table28[[#This Row],[Tên hàng hóa ]],Table1[[Tên hàng hóa]:[Quy cách]],2,0),"")</f>
        <v>Bộ Xử Lý Tín Hiệu Và Phụ Kiện</v>
      </c>
      <c r="F69" s="18" t="str">
        <f>IF(Table28[[#This Row],[Tên hàng hóa ]]&lt;&gt;0,VLOOKUP(Table28[[#This Row],[Tên hàng hóa ]],Table1[[Tên hàng hóa]:[ĐVT]],3,0),"")</f>
        <v>cái</v>
      </c>
      <c r="G69" s="23">
        <v>4257000</v>
      </c>
      <c r="H69" s="17">
        <v>1</v>
      </c>
      <c r="I69" s="14">
        <f>IF(Table28[[#This Row],[Số lượng]]&lt;&gt;0,Table28[[#This Row],[Số lượng]]*Table28[[#This Row],[Đơn giá]],"")</f>
        <v>4257000</v>
      </c>
      <c r="J69" s="14">
        <f ca="1">IF(AND(Table28[[#This Row],[Tên hàng hóa ]]&lt;&gt;0,D70=""),SUM(OFFSET(Table28[[#This Row],[Thành tiền]],0,0,-COUNTIF(Table28[Số HĐ],Table28[[#This Row],[Số HĐ]]))),"")</f>
        <v>9097000</v>
      </c>
      <c r="K69" s="17" t="s">
        <v>464</v>
      </c>
      <c r="L6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9" s="15" t="s">
        <v>1024</v>
      </c>
    </row>
    <row r="70" spans="1:13" ht="35.1" customHeight="1" x14ac:dyDescent="0.2">
      <c r="A70" s="11" t="str">
        <f>IF(Table28[[#This Row],[Tên hàng hóa ]]="","",A69)</f>
        <v/>
      </c>
      <c r="B70" s="12" t="str">
        <f>IF(Table28[[#This Row],[Tên hàng hóa ]]="","",B69)</f>
        <v/>
      </c>
      <c r="C70" s="13" t="str">
        <f>IF(Table28[[#This Row],[Tên hàng hóa ]]="","",C69)</f>
        <v/>
      </c>
      <c r="D70" s="16"/>
      <c r="E70" s="10" t="str">
        <f>IF(Table28[[#This Row],[Tên hàng hóa ]]&lt;&gt;0,VLOOKUP(Table28[[#This Row],[Tên hàng hóa ]],Table1[[Tên hàng hóa]:[Quy cách]],2,0),"")</f>
        <v/>
      </c>
      <c r="F70" s="18" t="str">
        <f>IF(Table28[[#This Row],[Tên hàng hóa ]]&lt;&gt;0,VLOOKUP(Table28[[#This Row],[Tên hàng hóa ]],Table1[[Tên hàng hóa]:[ĐVT]],3,0),"")</f>
        <v/>
      </c>
      <c r="G70" s="23" t="str">
        <f>IF(Table28[[#This Row],[Tên hàng hóa ]]=0,"",VLOOKUP(Table28[[#This Row],[Tên hàng hóa ]],Table1[[Tên hàng hóa]:[Giá bán]],4,0))</f>
        <v/>
      </c>
      <c r="H70" s="17"/>
      <c r="I70" s="14" t="str">
        <f>IF(Table28[[#This Row],[Số lượng]]&lt;&gt;0,Table28[[#This Row],[Số lượng]]*Table28[[#This Row],[Đơn giá]],"")</f>
        <v/>
      </c>
      <c r="J70" s="14" t="str">
        <f ca="1">IF(AND(Table28[[#This Row],[Tên hàng hóa ]]&lt;&gt;0,D71=""),SUM(OFFSET(Table28[[#This Row],[Thành tiền]],0,0,-COUNTIF(Table28[Số HĐ],Table28[[#This Row],[Số HĐ]]))),"")</f>
        <v/>
      </c>
      <c r="K70" s="17"/>
      <c r="L7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0" s="15"/>
    </row>
    <row r="71" spans="1:13" ht="35.1" customHeight="1" x14ac:dyDescent="0.2">
      <c r="A71" s="11">
        <v>42137</v>
      </c>
      <c r="B71" s="12" t="s">
        <v>797</v>
      </c>
      <c r="C71" s="13" t="s">
        <v>798</v>
      </c>
      <c r="D71" s="16" t="s">
        <v>787</v>
      </c>
      <c r="E71" s="10" t="str">
        <f>IF(Table28[[#This Row],[Tên hàng hóa ]]&lt;&gt;0,VLOOKUP(Table28[[#This Row],[Tên hàng hóa ]],Table1[[Tên hàng hóa]:[Quy cách]],2,0),"")</f>
        <v>Autonic</v>
      </c>
      <c r="F71" s="18" t="str">
        <f>IF(Table28[[#This Row],[Tên hàng hóa ]]&lt;&gt;0,VLOOKUP(Table28[[#This Row],[Tên hàng hóa ]],Table1[[Tên hàng hóa]:[ĐVT]],3,0),"")</f>
        <v>cái</v>
      </c>
      <c r="G71" s="23">
        <v>770000</v>
      </c>
      <c r="H71" s="17">
        <v>2</v>
      </c>
      <c r="I71" s="14">
        <f>IF(Table28[[#This Row],[Số lượng]]&lt;&gt;0,Table28[[#This Row],[Số lượng]]*Table28[[#This Row],[Đơn giá]],"")</f>
        <v>1540000</v>
      </c>
      <c r="J71" s="14">
        <f ca="1">IF(AND(Table28[[#This Row],[Tên hàng hóa ]]&lt;&gt;0,D72=""),SUM(OFFSET(Table28[[#This Row],[Thành tiền]],0,0,-COUNTIF(Table28[Số HĐ],Table28[[#This Row],[Số HĐ]]))),"")</f>
        <v>1540000</v>
      </c>
      <c r="K71" s="17" t="s">
        <v>464</v>
      </c>
      <c r="L7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1" s="15" t="s">
        <v>1025</v>
      </c>
    </row>
    <row r="72" spans="1:13" ht="35.1" customHeight="1" x14ac:dyDescent="0.2">
      <c r="A72" s="11" t="str">
        <f>IF(Table28[[#This Row],[Tên hàng hóa ]]="","",A71)</f>
        <v/>
      </c>
      <c r="B72" s="12" t="str">
        <f>IF(Table28[[#This Row],[Tên hàng hóa ]]="","",B71)</f>
        <v/>
      </c>
      <c r="C72" s="13" t="str">
        <f>IF(Table28[[#This Row],[Tên hàng hóa ]]="","",C71)</f>
        <v/>
      </c>
      <c r="D72" s="16"/>
      <c r="E72" s="10" t="str">
        <f>IF(Table28[[#This Row],[Tên hàng hóa ]]&lt;&gt;0,VLOOKUP(Table28[[#This Row],[Tên hàng hóa ]],Table1[[Tên hàng hóa]:[Quy cách]],2,0),"")</f>
        <v/>
      </c>
      <c r="F72" s="18" t="str">
        <f>IF(Table28[[#This Row],[Tên hàng hóa ]]&lt;&gt;0,VLOOKUP(Table28[[#This Row],[Tên hàng hóa ]],Table1[[Tên hàng hóa]:[ĐVT]],3,0),"")</f>
        <v/>
      </c>
      <c r="G72" s="23" t="str">
        <f>IF(Table28[[#This Row],[Tên hàng hóa ]]=0,"",VLOOKUP(Table28[[#This Row],[Tên hàng hóa ]],Table1[[Tên hàng hóa]:[Giá bán]],4,0))</f>
        <v/>
      </c>
      <c r="H72" s="17"/>
      <c r="I72" s="14" t="str">
        <f>IF(Table28[[#This Row],[Số lượng]]&lt;&gt;0,Table28[[#This Row],[Số lượng]]*Table28[[#This Row],[Đơn giá]],"")</f>
        <v/>
      </c>
      <c r="J72" s="14" t="str">
        <f ca="1">IF(AND(Table28[[#This Row],[Tên hàng hóa ]]&lt;&gt;0,D73=""),SUM(OFFSET(Table28[[#This Row],[Thành tiền]],0,0,-COUNTIF(Table28[Số HĐ],Table28[[#This Row],[Số HĐ]]))),"")</f>
        <v/>
      </c>
      <c r="K72" s="17"/>
      <c r="L7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2" s="15"/>
    </row>
    <row r="73" spans="1:13" ht="35.1" customHeight="1" x14ac:dyDescent="0.2">
      <c r="A73" s="11">
        <v>42138</v>
      </c>
      <c r="B73" s="12" t="s">
        <v>799</v>
      </c>
      <c r="C73" s="13" t="s">
        <v>761</v>
      </c>
      <c r="D73" s="16" t="s">
        <v>754</v>
      </c>
      <c r="E73" s="10" t="str">
        <f>IF(Table28[[#This Row],[Tên hàng hóa ]]&lt;&gt;0,VLOOKUP(Table28[[#This Row],[Tên hàng hóa ]],Table1[[Tên hàng hóa]:[Quy cách]],2,0),"")</f>
        <v>Timer</v>
      </c>
      <c r="F73" s="18" t="str">
        <f>IF(Table28[[#This Row],[Tên hàng hóa ]]&lt;&gt;0,VLOOKUP(Table28[[#This Row],[Tên hàng hóa ]],Table1[[Tên hàng hóa]:[ĐVT]],3,0),"")</f>
        <v>Cái</v>
      </c>
      <c r="G73" s="23">
        <v>1243000</v>
      </c>
      <c r="H73" s="17">
        <v>1</v>
      </c>
      <c r="I73" s="14">
        <f>IF(Table28[[#This Row],[Số lượng]]&lt;&gt;0,Table28[[#This Row],[Số lượng]]*Table28[[#This Row],[Đơn giá]],"")</f>
        <v>1243000</v>
      </c>
      <c r="J73" s="14">
        <f ca="1">IF(AND(Table28[[#This Row],[Tên hàng hóa ]]&lt;&gt;0,D74=""),SUM(OFFSET(Table28[[#This Row],[Thành tiền]],0,0,-COUNTIF(Table28[Số HĐ],Table28[[#This Row],[Số HĐ]]))),"")</f>
        <v>1243000</v>
      </c>
      <c r="K73" s="17" t="s">
        <v>464</v>
      </c>
      <c r="L7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3" s="15" t="s">
        <v>1028</v>
      </c>
    </row>
    <row r="74" spans="1:13" ht="35.1" customHeight="1" x14ac:dyDescent="0.2">
      <c r="A74" s="11" t="str">
        <f>IF(Table28[[#This Row],[Tên hàng hóa ]]="","",A73)</f>
        <v/>
      </c>
      <c r="B74" s="12" t="str">
        <f>IF(Table28[[#This Row],[Tên hàng hóa ]]="","",B73)</f>
        <v/>
      </c>
      <c r="C74" s="13" t="str">
        <f>IF(Table28[[#This Row],[Tên hàng hóa ]]="","",C73)</f>
        <v/>
      </c>
      <c r="D74" s="16"/>
      <c r="E74" s="10" t="str">
        <f>IF(Table28[[#This Row],[Tên hàng hóa ]]&lt;&gt;0,VLOOKUP(Table28[[#This Row],[Tên hàng hóa ]],Table1[[Tên hàng hóa]:[Quy cách]],2,0),"")</f>
        <v/>
      </c>
      <c r="F74" s="18" t="str">
        <f>IF(Table28[[#This Row],[Tên hàng hóa ]]&lt;&gt;0,VLOOKUP(Table28[[#This Row],[Tên hàng hóa ]],Table1[[Tên hàng hóa]:[ĐVT]],3,0),"")</f>
        <v/>
      </c>
      <c r="G74" s="23" t="str">
        <f>IF(Table28[[#This Row],[Tên hàng hóa ]]=0,"",VLOOKUP(Table28[[#This Row],[Tên hàng hóa ]],Table1[[Tên hàng hóa]:[Giá bán]],4,0))</f>
        <v/>
      </c>
      <c r="H74" s="17"/>
      <c r="I74" s="14" t="str">
        <f>IF(Table28[[#This Row],[Số lượng]]&lt;&gt;0,Table28[[#This Row],[Số lượng]]*Table28[[#This Row],[Đơn giá]],"")</f>
        <v/>
      </c>
      <c r="J74" s="14" t="str">
        <f ca="1">IF(AND(Table28[[#This Row],[Tên hàng hóa ]]&lt;&gt;0,D75=""),SUM(OFFSET(Table28[[#This Row],[Thành tiền]],0,0,-COUNTIF(Table28[Số HĐ],Table28[[#This Row],[Số HĐ]]))),"")</f>
        <v/>
      </c>
      <c r="K74" s="17"/>
      <c r="L7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4" s="15"/>
    </row>
    <row r="75" spans="1:13" ht="35.1" customHeight="1" x14ac:dyDescent="0.2">
      <c r="A75" s="11">
        <v>42139</v>
      </c>
      <c r="B75" s="12" t="s">
        <v>809</v>
      </c>
      <c r="C75" s="13" t="s">
        <v>1043</v>
      </c>
      <c r="D75" s="16" t="s">
        <v>175</v>
      </c>
      <c r="E75" s="10" t="str">
        <f>IF(Table28[[#This Row],[Tên hàng hóa ]]&lt;&gt;0,VLOOKUP(Table28[[#This Row],[Tên hàng hóa ]],Table1[[Tên hàng hóa]:[Quy cách]],2,0),"")</f>
        <v>Bộ Nguồn Xung</v>
      </c>
      <c r="F75" s="18" t="str">
        <f>IF(Table28[[#This Row],[Tên hàng hóa ]]&lt;&gt;0,VLOOKUP(Table28[[#This Row],[Tên hàng hóa ]],Table1[[Tên hàng hóa]:[ĐVT]],3,0),"")</f>
        <v>Cái</v>
      </c>
      <c r="G75" s="23">
        <v>1749000</v>
      </c>
      <c r="H75" s="17">
        <v>1</v>
      </c>
      <c r="I75" s="14">
        <f>IF(Table28[[#This Row],[Số lượng]]&lt;&gt;0,Table28[[#This Row],[Số lượng]]*Table28[[#This Row],[Đơn giá]],"")</f>
        <v>1749000</v>
      </c>
      <c r="J75" s="14" t="str">
        <f ca="1">IF(AND(Table28[[#This Row],[Tên hàng hóa ]]&lt;&gt;0,D76=""),SUM(OFFSET(Table28[[#This Row],[Thành tiền]],0,0,-COUNTIF(Table28[Số HĐ],Table28[[#This Row],[Số HĐ]]))),"")</f>
        <v/>
      </c>
      <c r="K75" s="17"/>
      <c r="L7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5" s="15"/>
    </row>
    <row r="76" spans="1:13" ht="35.1" customHeight="1" x14ac:dyDescent="0.2">
      <c r="A76" s="11">
        <f>IF(Table28[[#This Row],[Tên hàng hóa ]]="","",A75)</f>
        <v>42139</v>
      </c>
      <c r="B76" s="12" t="str">
        <f>IF(Table28[[#This Row],[Tên hàng hóa ]]="","",B75)</f>
        <v>PXK 25</v>
      </c>
      <c r="C76" s="13" t="str">
        <f>IF(Table28[[#This Row],[Tên hàng hóa ]]="","",C75)</f>
        <v>CTY CỔ PHẦN SỮA VIỆT NAM- NHÀ MÁY NƯỚC GIẢI KHÁT VN</v>
      </c>
      <c r="D76" s="16" t="s">
        <v>274</v>
      </c>
      <c r="E76" s="10" t="str">
        <f>IF(Table28[[#This Row],[Tên hàng hóa ]]&lt;&gt;0,VLOOKUP(Table28[[#This Row],[Tên hàng hóa ]],Table1[[Tên hàng hóa]:[Quy cách]],2,0),"")</f>
        <v>Cảm Biến</v>
      </c>
      <c r="F76" s="18" t="str">
        <f>IF(Table28[[#This Row],[Tên hàng hóa ]]&lt;&gt;0,VLOOKUP(Table28[[#This Row],[Tên hàng hóa ]],Table1[[Tên hàng hóa]:[ĐVT]],3,0),"")</f>
        <v>Cái</v>
      </c>
      <c r="G76" s="23">
        <v>1430000</v>
      </c>
      <c r="H76" s="17">
        <v>2</v>
      </c>
      <c r="I76" s="14">
        <f>IF(Table28[[#This Row],[Số lượng]]&lt;&gt;0,Table28[[#This Row],[Số lượng]]*Table28[[#This Row],[Đơn giá]],"")</f>
        <v>2860000</v>
      </c>
      <c r="J76" s="14">
        <f ca="1">IF(AND(Table28[[#This Row],[Tên hàng hóa ]]&lt;&gt;0,D77=""),SUM(OFFSET(Table28[[#This Row],[Thành tiền]],0,0,-COUNTIF(Table28[Số HĐ],Table28[[#This Row],[Số HĐ]]))),"")</f>
        <v>4609000</v>
      </c>
      <c r="K76" s="17" t="s">
        <v>464</v>
      </c>
      <c r="L7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6" s="15" t="s">
        <v>1022</v>
      </c>
    </row>
    <row r="77" spans="1:13" ht="35.1" customHeight="1" x14ac:dyDescent="0.2">
      <c r="A77" s="11" t="str">
        <f>IF(Table28[[#This Row],[Tên hàng hóa ]]="","",A76)</f>
        <v/>
      </c>
      <c r="B77" s="12" t="str">
        <f>IF(Table28[[#This Row],[Tên hàng hóa ]]="","",B76)</f>
        <v/>
      </c>
      <c r="C77" s="13" t="str">
        <f>IF(Table28[[#This Row],[Tên hàng hóa ]]="","",C76)</f>
        <v/>
      </c>
      <c r="D77" s="16"/>
      <c r="E77" s="10" t="str">
        <f>IF(Table28[[#This Row],[Tên hàng hóa ]]&lt;&gt;0,VLOOKUP(Table28[[#This Row],[Tên hàng hóa ]],Table1[[Tên hàng hóa]:[Quy cách]],2,0),"")</f>
        <v/>
      </c>
      <c r="F77" s="18" t="str">
        <f>IF(Table28[[#This Row],[Tên hàng hóa ]]&lt;&gt;0,VLOOKUP(Table28[[#This Row],[Tên hàng hóa ]],Table1[[Tên hàng hóa]:[ĐVT]],3,0),"")</f>
        <v/>
      </c>
      <c r="G77" s="23" t="str">
        <f>IF(Table28[[#This Row],[Tên hàng hóa ]]=0,"",VLOOKUP(Table28[[#This Row],[Tên hàng hóa ]],Table1[[Tên hàng hóa]:[Giá bán]],4,0))</f>
        <v/>
      </c>
      <c r="H77" s="17"/>
      <c r="I77" s="14" t="str">
        <f>IF(Table28[[#This Row],[Số lượng]]&lt;&gt;0,Table28[[#This Row],[Số lượng]]*Table28[[#This Row],[Đơn giá]],"")</f>
        <v/>
      </c>
      <c r="J77" s="14" t="str">
        <f ca="1">IF(AND(Table28[[#This Row],[Tên hàng hóa ]]&lt;&gt;0,D78=""),SUM(OFFSET(Table28[[#This Row],[Thành tiền]],0,0,-COUNTIF(Table28[Số HĐ],Table28[[#This Row],[Số HĐ]]))),"")</f>
        <v/>
      </c>
      <c r="K77" s="17"/>
      <c r="L7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7" s="15"/>
    </row>
    <row r="78" spans="1:13" ht="35.1" customHeight="1" x14ac:dyDescent="0.2">
      <c r="A78" s="11">
        <v>42139</v>
      </c>
      <c r="B78" s="12" t="s">
        <v>810</v>
      </c>
      <c r="C78" s="13" t="s">
        <v>811</v>
      </c>
      <c r="D78" s="16" t="s">
        <v>239</v>
      </c>
      <c r="E78" s="10" t="str">
        <f>IF(Table28[[#This Row],[Tên hàng hóa ]]&lt;&gt;0,VLOOKUP(Table28[[#This Row],[Tên hàng hóa ]],Table1[[Tên hàng hóa]:[Quy cách]],2,0),"")</f>
        <v>Cảm Biến</v>
      </c>
      <c r="F78" s="18" t="str">
        <f>IF(Table28[[#This Row],[Tên hàng hóa ]]&lt;&gt;0,VLOOKUP(Table28[[#This Row],[Tên hàng hóa ]],Table1[[Tên hàng hóa]:[ĐVT]],3,0),"")</f>
        <v>Cái</v>
      </c>
      <c r="G78" s="23">
        <v>649000</v>
      </c>
      <c r="H78" s="17">
        <v>5</v>
      </c>
      <c r="I78" s="14">
        <f>IF(Table28[[#This Row],[Số lượng]]&lt;&gt;0,Table28[[#This Row],[Số lượng]]*Table28[[#This Row],[Đơn giá]],"")</f>
        <v>3245000</v>
      </c>
      <c r="J78" s="14" t="str">
        <f ca="1">IF(AND(Table28[[#This Row],[Tên hàng hóa ]]&lt;&gt;0,D79=""),SUM(OFFSET(Table28[[#This Row],[Thành tiền]],0,0,-COUNTIF(Table28[Số HĐ],Table28[[#This Row],[Số HĐ]]))),"")</f>
        <v/>
      </c>
      <c r="K78" s="17"/>
      <c r="L7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8" s="15"/>
    </row>
    <row r="79" spans="1:13" ht="35.1" customHeight="1" x14ac:dyDescent="0.2">
      <c r="A79" s="11">
        <f>IF(Table28[[#This Row],[Tên hàng hóa ]]="","",A78)</f>
        <v>42139</v>
      </c>
      <c r="B79" s="12" t="str">
        <f>IF(Table28[[#This Row],[Tên hàng hóa ]]="","",B78)</f>
        <v>PXK 32</v>
      </c>
      <c r="C79" s="13" t="str">
        <f>IF(Table28[[#This Row],[Tên hàng hóa ]]="","",C78)</f>
        <v>CTY TNHH BA CON CÒ</v>
      </c>
      <c r="D79" s="16" t="s">
        <v>317</v>
      </c>
      <c r="E79" s="10" t="str">
        <f>IF(Table28[[#This Row],[Tên hàng hóa ]]&lt;&gt;0,VLOOKUP(Table28[[#This Row],[Tên hàng hóa ]],Table1[[Tên hàng hóa]:[Quy cách]],2,0),"")</f>
        <v>Điều Khiển Mức Nước</v>
      </c>
      <c r="F79" s="18" t="str">
        <f>IF(Table28[[#This Row],[Tên hàng hóa ]]&lt;&gt;0,VLOOKUP(Table28[[#This Row],[Tên hàng hóa ]],Table1[[Tên hàng hóa]:[ĐVT]],3,0),"")</f>
        <v>Cái</v>
      </c>
      <c r="G79" s="23">
        <v>3355000</v>
      </c>
      <c r="H79" s="17">
        <v>1</v>
      </c>
      <c r="I79" s="14">
        <f>IF(Table28[[#This Row],[Số lượng]]&lt;&gt;0,Table28[[#This Row],[Số lượng]]*Table28[[#This Row],[Đơn giá]],"")</f>
        <v>3355000</v>
      </c>
      <c r="J79" s="14" t="str">
        <f ca="1">IF(AND(Table28[[#This Row],[Tên hàng hóa ]]&lt;&gt;0,D80=""),SUM(OFFSET(Table28[[#This Row],[Thành tiền]],0,0,-COUNTIF(Table28[Số HĐ],Table28[[#This Row],[Số HĐ]]))),"")</f>
        <v/>
      </c>
      <c r="K79" s="17"/>
      <c r="L7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9" s="15"/>
    </row>
    <row r="80" spans="1:13" ht="35.1" customHeight="1" x14ac:dyDescent="0.2">
      <c r="A80" s="11">
        <f>IF(Table28[[#This Row],[Tên hàng hóa ]]="","",A79)</f>
        <v>42139</v>
      </c>
      <c r="B80" s="12" t="str">
        <f>IF(Table28[[#This Row],[Tên hàng hóa ]]="","",B79)</f>
        <v>PXK 32</v>
      </c>
      <c r="C80" s="13" t="str">
        <f>IF(Table28[[#This Row],[Tên hàng hóa ]]="","",C79)</f>
        <v>CTY TNHH BA CON CÒ</v>
      </c>
      <c r="D80" s="16" t="s">
        <v>275</v>
      </c>
      <c r="E80" s="10" t="str">
        <f>IF(Table28[[#This Row],[Tên hàng hóa ]]&lt;&gt;0,VLOOKUP(Table28[[#This Row],[Tên hàng hóa ]],Table1[[Tên hàng hóa]:[Quy cách]],2,0),"")</f>
        <v>Cảm Biến</v>
      </c>
      <c r="F80" s="18" t="str">
        <f>IF(Table28[[#This Row],[Tên hàng hóa ]]&lt;&gt;0,VLOOKUP(Table28[[#This Row],[Tên hàng hóa ]],Table1[[Tên hàng hóa]:[ĐVT]],3,0),"")</f>
        <v>Cái</v>
      </c>
      <c r="G80" s="23">
        <v>1760000</v>
      </c>
      <c r="H80" s="17">
        <v>2</v>
      </c>
      <c r="I80" s="14">
        <f>IF(Table28[[#This Row],[Số lượng]]&lt;&gt;0,Table28[[#This Row],[Số lượng]]*Table28[[#This Row],[Đơn giá]],"")</f>
        <v>3520000</v>
      </c>
      <c r="J80" s="14" t="str">
        <f ca="1">IF(AND(Table28[[#This Row],[Tên hàng hóa ]]&lt;&gt;0,D81=""),SUM(OFFSET(Table28[[#This Row],[Thành tiền]],0,0,-COUNTIF(Table28[Số HĐ],Table28[[#This Row],[Số HĐ]]))),"")</f>
        <v/>
      </c>
      <c r="K80" s="17"/>
      <c r="L8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0" s="15"/>
    </row>
    <row r="81" spans="1:13" ht="35.1" customHeight="1" x14ac:dyDescent="0.2">
      <c r="A81" s="11">
        <f>IF(Table28[[#This Row],[Tên hàng hóa ]]="","",A80)</f>
        <v>42139</v>
      </c>
      <c r="B81" s="12" t="str">
        <f>IF(Table28[[#This Row],[Tên hàng hóa ]]="","",B80)</f>
        <v>PXK 32</v>
      </c>
      <c r="C81" s="13" t="str">
        <f>IF(Table28[[#This Row],[Tên hàng hóa ]]="","",C80)</f>
        <v>CTY TNHH BA CON CÒ</v>
      </c>
      <c r="D81" s="16" t="s">
        <v>343</v>
      </c>
      <c r="E81" s="10" t="str">
        <f>IF(Table28[[#This Row],[Tên hàng hóa ]]&lt;&gt;0,VLOOKUP(Table28[[#This Row],[Tên hàng hóa ]],Table1[[Tên hàng hóa]:[Quy cách]],2,0),"")</f>
        <v>Relay</v>
      </c>
      <c r="F81" s="18" t="str">
        <f>IF(Table28[[#This Row],[Tên hàng hóa ]]&lt;&gt;0,VLOOKUP(Table28[[#This Row],[Tên hàng hóa ]],Table1[[Tên hàng hóa]:[ĐVT]],3,0),"")</f>
        <v>Cái</v>
      </c>
      <c r="G81" s="23">
        <v>66000</v>
      </c>
      <c r="H81" s="17">
        <v>8</v>
      </c>
      <c r="I81" s="14">
        <f>IF(Table28[[#This Row],[Số lượng]]&lt;&gt;0,Table28[[#This Row],[Số lượng]]*Table28[[#This Row],[Đơn giá]],"")</f>
        <v>528000</v>
      </c>
      <c r="J81" s="14" t="str">
        <f ca="1">IF(AND(Table28[[#This Row],[Tên hàng hóa ]]&lt;&gt;0,D82=""),SUM(OFFSET(Table28[[#This Row],[Thành tiền]],0,0,-COUNTIF(Table28[Số HĐ],Table28[[#This Row],[Số HĐ]]))),"")</f>
        <v/>
      </c>
      <c r="K81" s="17"/>
      <c r="L8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1" s="15"/>
    </row>
    <row r="82" spans="1:13" ht="35.1" customHeight="1" x14ac:dyDescent="0.2">
      <c r="A82" s="11">
        <f>IF(Table28[[#This Row],[Tên hàng hóa ]]="","",A81)</f>
        <v>42139</v>
      </c>
      <c r="B82" s="12" t="str">
        <f>IF(Table28[[#This Row],[Tên hàng hóa ]]="","",B81)</f>
        <v>PXK 32</v>
      </c>
      <c r="C82" s="13" t="str">
        <f>IF(Table28[[#This Row],[Tên hàng hóa ]]="","",C81)</f>
        <v>CTY TNHH BA CON CÒ</v>
      </c>
      <c r="D82" s="16" t="s">
        <v>431</v>
      </c>
      <c r="E82" s="10" t="str">
        <f>IF(Table28[[#This Row],[Tên hàng hóa ]]&lt;&gt;0,VLOOKUP(Table28[[#This Row],[Tên hàng hóa ]],Table1[[Tên hàng hóa]:[Quy cách]],2,0),"")</f>
        <v>Socket</v>
      </c>
      <c r="F82" s="18" t="str">
        <f>IF(Table28[[#This Row],[Tên hàng hóa ]]&lt;&gt;0,VLOOKUP(Table28[[#This Row],[Tên hàng hóa ]],Table1[[Tên hàng hóa]:[ĐVT]],3,0),"")</f>
        <v>Cái</v>
      </c>
      <c r="G82" s="23">
        <v>41800</v>
      </c>
      <c r="H82" s="17">
        <v>8</v>
      </c>
      <c r="I82" s="14">
        <f>IF(Table28[[#This Row],[Số lượng]]&lt;&gt;0,Table28[[#This Row],[Số lượng]]*Table28[[#This Row],[Đơn giá]],"")</f>
        <v>334400</v>
      </c>
      <c r="J82" s="14">
        <f ca="1">IF(AND(Table28[[#This Row],[Tên hàng hóa ]]&lt;&gt;0,D83=""),SUM(OFFSET(Table28[[#This Row],[Thành tiền]],0,0,-COUNTIF(Table28[Số HĐ],Table28[[#This Row],[Số HĐ]]))),"")</f>
        <v>10982400</v>
      </c>
      <c r="K82" s="17" t="s">
        <v>464</v>
      </c>
      <c r="L8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2" s="15" t="s">
        <v>1162</v>
      </c>
    </row>
    <row r="83" spans="1:13" ht="35.1" customHeight="1" x14ac:dyDescent="0.2">
      <c r="A83" s="11" t="str">
        <f>IF(Table28[[#This Row],[Tên hàng hóa ]]="","",A82)</f>
        <v/>
      </c>
      <c r="B83" s="12" t="str">
        <f>IF(Table28[[#This Row],[Tên hàng hóa ]]="","",B82)</f>
        <v/>
      </c>
      <c r="C83" s="13" t="str">
        <f>IF(Table28[[#This Row],[Tên hàng hóa ]]="","",C82)</f>
        <v/>
      </c>
      <c r="D83" s="16"/>
      <c r="E83" s="10" t="str">
        <f>IF(Table28[[#This Row],[Tên hàng hóa ]]&lt;&gt;0,VLOOKUP(Table28[[#This Row],[Tên hàng hóa ]],Table1[[Tên hàng hóa]:[Quy cách]],2,0),"")</f>
        <v/>
      </c>
      <c r="F83" s="18" t="str">
        <f>IF(Table28[[#This Row],[Tên hàng hóa ]]&lt;&gt;0,VLOOKUP(Table28[[#This Row],[Tên hàng hóa ]],Table1[[Tên hàng hóa]:[ĐVT]],3,0),"")</f>
        <v/>
      </c>
      <c r="G83" s="23" t="str">
        <f>IF(Table28[[#This Row],[Tên hàng hóa ]]=0,"",VLOOKUP(Table28[[#This Row],[Tên hàng hóa ]],Table1[[Tên hàng hóa]:[Giá bán]],4,0))</f>
        <v/>
      </c>
      <c r="H83" s="17"/>
      <c r="I83" s="14" t="str">
        <f>IF(Table28[[#This Row],[Số lượng]]&lt;&gt;0,Table28[[#This Row],[Số lượng]]*Table28[[#This Row],[Đơn giá]],"")</f>
        <v/>
      </c>
      <c r="J83" s="14" t="str">
        <f ca="1">IF(AND(Table28[[#This Row],[Tên hàng hóa ]]&lt;&gt;0,D84=""),SUM(OFFSET(Table28[[#This Row],[Thành tiền]],0,0,-COUNTIF(Table28[Số HĐ],Table28[[#This Row],[Số HĐ]]))),"")</f>
        <v/>
      </c>
      <c r="K83" s="17"/>
      <c r="L8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3" s="15"/>
    </row>
    <row r="84" spans="1:13" ht="35.1" customHeight="1" x14ac:dyDescent="0.2">
      <c r="A84" s="11">
        <v>42143</v>
      </c>
      <c r="B84" s="12" t="s">
        <v>814</v>
      </c>
      <c r="C84" s="13" t="s">
        <v>543</v>
      </c>
      <c r="D84" s="16" t="s">
        <v>538</v>
      </c>
      <c r="E84" s="10" t="str">
        <f>IF(Table28[[#This Row],[Tên hàng hóa ]]&lt;&gt;0,VLOOKUP(Table28[[#This Row],[Tên hàng hóa ]],Table1[[Tên hàng hóa]:[Quy cách]],2,0),"")</f>
        <v>Biến Tần</v>
      </c>
      <c r="F84" s="18" t="str">
        <f>IF(Table28[[#This Row],[Tên hàng hóa ]]&lt;&gt;0,VLOOKUP(Table28[[#This Row],[Tên hàng hóa ]],Table1[[Tên hàng hóa]:[ĐVT]],3,0),"")</f>
        <v>Bộ</v>
      </c>
      <c r="G84" s="23">
        <v>7810000</v>
      </c>
      <c r="H84" s="17">
        <v>1</v>
      </c>
      <c r="I84" s="14">
        <f>IF(Table28[[#This Row],[Số lượng]]&lt;&gt;0,Table28[[#This Row],[Số lượng]]*Table28[[#This Row],[Đơn giá]],"")</f>
        <v>7810000</v>
      </c>
      <c r="J84" s="14">
        <f ca="1">IF(AND(Table28[[#This Row],[Tên hàng hóa ]]&lt;&gt;0,D85=""),SUM(OFFSET(Table28[[#This Row],[Thành tiền]],0,0,-COUNTIF(Table28[Số HĐ],Table28[[#This Row],[Số HĐ]]))),"")</f>
        <v>7810000</v>
      </c>
      <c r="K84" s="17" t="s">
        <v>464</v>
      </c>
      <c r="L8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4" s="15" t="s">
        <v>1030</v>
      </c>
    </row>
    <row r="85" spans="1:13" ht="35.1" customHeight="1" x14ac:dyDescent="0.2">
      <c r="A85" s="11" t="str">
        <f>IF(Table28[[#This Row],[Tên hàng hóa ]]="","",A84)</f>
        <v/>
      </c>
      <c r="B85" s="12" t="str">
        <f>IF(Table28[[#This Row],[Tên hàng hóa ]]="","",B84)</f>
        <v/>
      </c>
      <c r="C85" s="13" t="str">
        <f>IF(Table28[[#This Row],[Tên hàng hóa ]]="","",C84)</f>
        <v/>
      </c>
      <c r="D85" s="16"/>
      <c r="E85" s="10" t="str">
        <f>IF(Table28[[#This Row],[Tên hàng hóa ]]&lt;&gt;0,VLOOKUP(Table28[[#This Row],[Tên hàng hóa ]],Table1[[Tên hàng hóa]:[Quy cách]],2,0),"")</f>
        <v/>
      </c>
      <c r="F85" s="18" t="str">
        <f>IF(Table28[[#This Row],[Tên hàng hóa ]]&lt;&gt;0,VLOOKUP(Table28[[#This Row],[Tên hàng hóa ]],Table1[[Tên hàng hóa]:[ĐVT]],3,0),"")</f>
        <v/>
      </c>
      <c r="G85" s="23" t="str">
        <f>IF(Table28[[#This Row],[Tên hàng hóa ]]=0,"",VLOOKUP(Table28[[#This Row],[Tên hàng hóa ]],Table1[[Tên hàng hóa]:[Giá bán]],4,0))</f>
        <v/>
      </c>
      <c r="H85" s="17"/>
      <c r="I85" s="14" t="str">
        <f>IF(Table28[[#This Row],[Số lượng]]&lt;&gt;0,Table28[[#This Row],[Số lượng]]*Table28[[#This Row],[Đơn giá]],"")</f>
        <v/>
      </c>
      <c r="J85" s="14" t="str">
        <f ca="1">IF(AND(Table28[[#This Row],[Tên hàng hóa ]]&lt;&gt;0,D86=""),SUM(OFFSET(Table28[[#This Row],[Thành tiền]],0,0,-COUNTIF(Table28[Số HĐ],Table28[[#This Row],[Số HĐ]]))),"")</f>
        <v/>
      </c>
      <c r="K85" s="17"/>
      <c r="L8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5" s="15"/>
    </row>
    <row r="86" spans="1:13" ht="35.1" customHeight="1" x14ac:dyDescent="0.2">
      <c r="A86" s="11">
        <v>42144</v>
      </c>
      <c r="B86" s="12" t="s">
        <v>818</v>
      </c>
      <c r="C86" s="13" t="s">
        <v>571</v>
      </c>
      <c r="D86" s="16" t="s">
        <v>817</v>
      </c>
      <c r="E86" s="10" t="str">
        <f>IF(Table28[[#This Row],[Tên hàng hóa ]]&lt;&gt;0,VLOOKUP(Table28[[#This Row],[Tên hàng hóa ]],Table1[[Tên hàng hóa]:[Quy cách]],2,0),"")</f>
        <v>Schneider</v>
      </c>
      <c r="F86" s="18" t="str">
        <f>IF(Table28[[#This Row],[Tên hàng hóa ]]&lt;&gt;0,VLOOKUP(Table28[[#This Row],[Tên hàng hóa ]],Table1[[Tên hàng hóa]:[ĐVT]],3,0),"")</f>
        <v>cái</v>
      </c>
      <c r="G86" s="23">
        <v>5667200</v>
      </c>
      <c r="H86" s="17">
        <v>1</v>
      </c>
      <c r="I86" s="14">
        <f>IF(Table28[[#This Row],[Số lượng]]&lt;&gt;0,Table28[[#This Row],[Số lượng]]*Table28[[#This Row],[Đơn giá]],"")</f>
        <v>5667200</v>
      </c>
      <c r="J86" s="14">
        <f ca="1">IF(AND(Table28[[#This Row],[Tên hàng hóa ]]&lt;&gt;0,D87=""),SUM(OFFSET(Table28[[#This Row],[Thành tiền]],0,0,-COUNTIF(Table28[Số HĐ],Table28[[#This Row],[Số HĐ]]))),"")</f>
        <v>5667200</v>
      </c>
      <c r="K86" s="17" t="s">
        <v>464</v>
      </c>
      <c r="L8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6" s="15" t="s">
        <v>1029</v>
      </c>
    </row>
    <row r="87" spans="1:13" ht="35.1" customHeight="1" x14ac:dyDescent="0.2">
      <c r="A87" s="11"/>
      <c r="B87" s="12"/>
      <c r="C87" s="13"/>
      <c r="D87" s="16"/>
      <c r="E87" s="10" t="str">
        <f>IF(Table28[[#This Row],[Tên hàng hóa ]]&lt;&gt;0,VLOOKUP(Table28[[#This Row],[Tên hàng hóa ]],Table1[[Tên hàng hóa]:[Quy cách]],2,0),"")</f>
        <v/>
      </c>
      <c r="F87" s="18" t="str">
        <f>IF(Table28[[#This Row],[Tên hàng hóa ]]&lt;&gt;0,VLOOKUP(Table28[[#This Row],[Tên hàng hóa ]],Table1[[Tên hàng hóa]:[ĐVT]],3,0),"")</f>
        <v/>
      </c>
      <c r="G87" s="23"/>
      <c r="H87" s="17"/>
      <c r="I87" s="14" t="str">
        <f>IF(Table28[[#This Row],[Số lượng]]&lt;&gt;0,Table28[[#This Row],[Số lượng]]*Table28[[#This Row],[Đơn giá]],"")</f>
        <v/>
      </c>
      <c r="J87" s="14" t="str">
        <f ca="1">IF(AND(Table28[[#This Row],[Tên hàng hóa ]]&lt;&gt;0,D88=""),SUM(OFFSET(Table28[[#This Row],[Thành tiền]],0,0,-COUNTIF(Table28[Số HĐ],Table28[[#This Row],[Số HĐ]]))),"")</f>
        <v/>
      </c>
      <c r="K87" s="17"/>
      <c r="L8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7" s="15"/>
    </row>
    <row r="88" spans="1:13" ht="35.1" customHeight="1" x14ac:dyDescent="0.2">
      <c r="A88" s="11">
        <v>42147</v>
      </c>
      <c r="B88" s="12" t="s">
        <v>820</v>
      </c>
      <c r="C88" s="13" t="s">
        <v>1043</v>
      </c>
      <c r="D88" s="16" t="s">
        <v>132</v>
      </c>
      <c r="E88" s="10" t="str">
        <f>IF(Table28[[#This Row],[Tên hàng hóa ]]&lt;&gt;0,VLOOKUP(Table28[[#This Row],[Tên hàng hóa ]],Table1[[Tên hàng hóa]:[Quy cách]],2,0),"")</f>
        <v>Bộ Điều Khiển Nhiệt Độ</v>
      </c>
      <c r="F88" s="18" t="str">
        <f>IF(Table28[[#This Row],[Tên hàng hóa ]]&lt;&gt;0,VLOOKUP(Table28[[#This Row],[Tên hàng hóa ]],Table1[[Tên hàng hóa]:[ĐVT]],3,0),"")</f>
        <v>Cái</v>
      </c>
      <c r="G88" s="23">
        <v>2585000</v>
      </c>
      <c r="H88" s="17">
        <v>1</v>
      </c>
      <c r="I88" s="14">
        <f>IF(Table28[[#This Row],[Số lượng]]&lt;&gt;0,Table28[[#This Row],[Số lượng]]*Table28[[#This Row],[Đơn giá]],"")</f>
        <v>2585000</v>
      </c>
      <c r="J88" s="14" t="str">
        <f ca="1">IF(AND(Table28[[#This Row],[Tên hàng hóa ]]&lt;&gt;0,D89=""),SUM(OFFSET(Table28[[#This Row],[Thành tiền]],0,0,-COUNTIF(Table28[Số HĐ],Table28[[#This Row],[Số HĐ]]))),"")</f>
        <v/>
      </c>
      <c r="K88" s="17"/>
      <c r="L8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8" s="15"/>
    </row>
    <row r="89" spans="1:13" ht="35.1" customHeight="1" x14ac:dyDescent="0.2">
      <c r="A89" s="11">
        <v>42147</v>
      </c>
      <c r="B89" s="12" t="s">
        <v>820</v>
      </c>
      <c r="C89" s="13" t="s">
        <v>1043</v>
      </c>
      <c r="D89" s="16" t="s">
        <v>819</v>
      </c>
      <c r="E89" s="10" t="str">
        <f>IF(Table28[[#This Row],[Tên hàng hóa ]]&lt;&gt;0,VLOOKUP(Table28[[#This Row],[Tên hàng hóa ]],Table1[[Tên hàng hóa]:[Quy cách]],2,0),"")</f>
        <v>Đầu dò nhiệt độ</v>
      </c>
      <c r="F89" s="18" t="str">
        <f>IF(Table28[[#This Row],[Tên hàng hóa ]]&lt;&gt;0,VLOOKUP(Table28[[#This Row],[Tên hàng hóa ]],Table1[[Tên hàng hóa]:[ĐVT]],3,0),"")</f>
        <v>Cái</v>
      </c>
      <c r="G89" s="23">
        <v>693000</v>
      </c>
      <c r="H89" s="17">
        <v>2</v>
      </c>
      <c r="I89" s="14">
        <f>IF(Table28[[#This Row],[Số lượng]]&lt;&gt;0,Table28[[#This Row],[Số lượng]]*Table28[[#This Row],[Đơn giá]],"")</f>
        <v>1386000</v>
      </c>
      <c r="J89" s="14">
        <f ca="1">IF(AND(Table28[[#This Row],[Tên hàng hóa ]]&lt;&gt;0,D90=""),SUM(OFFSET(Table28[[#This Row],[Thành tiền]],0,0,-COUNTIF(Table28[Số HĐ],Table28[[#This Row],[Số HĐ]]))),"")</f>
        <v>3971000</v>
      </c>
      <c r="K89" s="17" t="s">
        <v>464</v>
      </c>
      <c r="L8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9" s="15" t="s">
        <v>906</v>
      </c>
    </row>
    <row r="90" spans="1:13" ht="35.1" customHeight="1" x14ac:dyDescent="0.2">
      <c r="A90" s="11" t="str">
        <f>IF(Table28[[#This Row],[Tên hàng hóa ]]="","",A89)</f>
        <v/>
      </c>
      <c r="B90" s="12" t="str">
        <f>IF(Table28[[#This Row],[Tên hàng hóa ]]="","",B89)</f>
        <v/>
      </c>
      <c r="C90" s="13" t="str">
        <f>IF(Table28[[#This Row],[Tên hàng hóa ]]="","",C89)</f>
        <v/>
      </c>
      <c r="D90" s="16"/>
      <c r="E90" s="10" t="str">
        <f>IF(Table28[[#This Row],[Tên hàng hóa ]]&lt;&gt;0,VLOOKUP(Table28[[#This Row],[Tên hàng hóa ]],Table1[[Tên hàng hóa]:[Quy cách]],2,0),"")</f>
        <v/>
      </c>
      <c r="F90" s="18" t="str">
        <f>IF(Table28[[#This Row],[Tên hàng hóa ]]&lt;&gt;0,VLOOKUP(Table28[[#This Row],[Tên hàng hóa ]],Table1[[Tên hàng hóa]:[ĐVT]],3,0),"")</f>
        <v/>
      </c>
      <c r="G90" s="23" t="str">
        <f>IF(Table28[[#This Row],[Tên hàng hóa ]]=0,"",VLOOKUP(Table28[[#This Row],[Tên hàng hóa ]],Table1[[Tên hàng hóa]:[Giá bán]],4,0))</f>
        <v/>
      </c>
      <c r="H90" s="17"/>
      <c r="I90" s="14" t="str">
        <f>IF(Table28[[#This Row],[Số lượng]]&lt;&gt;0,Table28[[#This Row],[Số lượng]]*Table28[[#This Row],[Đơn giá]],"")</f>
        <v/>
      </c>
      <c r="J90" s="14" t="str">
        <f ca="1">IF(AND(Table28[[#This Row],[Tên hàng hóa ]]&lt;&gt;0,D91=""),SUM(OFFSET(Table28[[#This Row],[Thành tiền]],0,0,-COUNTIF(Table28[Số HĐ],Table28[[#This Row],[Số HĐ]]))),"")</f>
        <v/>
      </c>
      <c r="K90" s="17"/>
      <c r="L9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0" s="15"/>
    </row>
    <row r="91" spans="1:13" ht="35.1" customHeight="1" x14ac:dyDescent="0.2">
      <c r="A91" s="11">
        <v>42152</v>
      </c>
      <c r="B91" s="12" t="s">
        <v>838</v>
      </c>
      <c r="C91" s="13" t="s">
        <v>571</v>
      </c>
      <c r="D91" s="16" t="s">
        <v>393</v>
      </c>
      <c r="E91" s="10" t="str">
        <f>IF(Table28[[#This Row],[Tên hàng hóa ]]&lt;&gt;0,VLOOKUP(Table28[[#This Row],[Tên hàng hóa ]],Table1[[Tên hàng hóa]:[Quy cách]],2,0),"")</f>
        <v>Timer</v>
      </c>
      <c r="F91" s="18" t="str">
        <f>IF(Table28[[#This Row],[Tên hàng hóa ]]&lt;&gt;0,VLOOKUP(Table28[[#This Row],[Tên hàng hóa ]],Table1[[Tên hàng hóa]:[ĐVT]],3,0),"")</f>
        <v>Cái</v>
      </c>
      <c r="G91" s="23">
        <v>880000</v>
      </c>
      <c r="H91" s="17">
        <v>2</v>
      </c>
      <c r="I91" s="14">
        <f>IF(Table28[[#This Row],[Số lượng]]&lt;&gt;0,Table28[[#This Row],[Số lượng]]*Table28[[#This Row],[Đơn giá]],"")</f>
        <v>1760000</v>
      </c>
      <c r="J91" s="14" t="str">
        <f ca="1">IF(AND(Table28[[#This Row],[Tên hàng hóa ]]&lt;&gt;0,D92=""),SUM(OFFSET(Table28[[#This Row],[Thành tiền]],0,0,-COUNTIF(Table28[Số HĐ],Table28[[#This Row],[Số HĐ]]))),"")</f>
        <v/>
      </c>
      <c r="K91" s="17"/>
      <c r="L9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1" s="15"/>
    </row>
    <row r="92" spans="1:13" ht="35.1" customHeight="1" x14ac:dyDescent="0.2">
      <c r="A92" s="11">
        <f>IF(Table28[[#This Row],[Tên hàng hóa ]]="","",A91)</f>
        <v>42152</v>
      </c>
      <c r="B92" s="12" t="str">
        <f>IF(Table28[[#This Row],[Tên hàng hóa ]]="","",B91)</f>
        <v>PXK 36</v>
      </c>
      <c r="C92" s="13" t="str">
        <f>IF(Table28[[#This Row],[Tên hàng hóa ]]="","",C91)</f>
        <v>CTY THÁI BÌNH DƯƠNG</v>
      </c>
      <c r="D92" s="16" t="s">
        <v>392</v>
      </c>
      <c r="E92" s="10" t="str">
        <f>IF(Table28[[#This Row],[Tên hàng hóa ]]&lt;&gt;0,VLOOKUP(Table28[[#This Row],[Tên hàng hóa ]],Table1[[Tên hàng hóa]:[Quy cách]],2,0),"")</f>
        <v>Timer</v>
      </c>
      <c r="F92" s="18" t="str">
        <f>IF(Table28[[#This Row],[Tên hàng hóa ]]&lt;&gt;0,VLOOKUP(Table28[[#This Row],[Tên hàng hóa ]],Table1[[Tên hàng hóa]:[ĐVT]],3,0),"")</f>
        <v>Cái</v>
      </c>
      <c r="G92" s="23">
        <v>528000</v>
      </c>
      <c r="H92" s="17">
        <v>1</v>
      </c>
      <c r="I92" s="14">
        <f>IF(Table28[[#This Row],[Số lượng]]&lt;&gt;0,Table28[[#This Row],[Số lượng]]*Table28[[#This Row],[Đơn giá]],"")</f>
        <v>528000</v>
      </c>
      <c r="J92" s="14" t="str">
        <f ca="1">IF(AND(Table28[[#This Row],[Tên hàng hóa ]]&lt;&gt;0,D93=""),SUM(OFFSET(Table28[[#This Row],[Thành tiền]],0,0,-COUNTIF(Table28[Số HĐ],Table28[[#This Row],[Số HĐ]]))),"")</f>
        <v/>
      </c>
      <c r="K92" s="17"/>
      <c r="L9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2" s="15"/>
    </row>
    <row r="93" spans="1:13" ht="35.1" customHeight="1" x14ac:dyDescent="0.2">
      <c r="A93" s="11">
        <f>IF(Table28[[#This Row],[Tên hàng hóa ]]="","",A92)</f>
        <v>42152</v>
      </c>
      <c r="B93" s="12" t="str">
        <f>IF(Table28[[#This Row],[Tên hàng hóa ]]="","",B92)</f>
        <v>PXK 36</v>
      </c>
      <c r="C93" s="13" t="str">
        <f>IF(Table28[[#This Row],[Tên hàng hóa ]]="","",C92)</f>
        <v>CTY THÁI BÌNH DƯƠNG</v>
      </c>
      <c r="D93" s="16" t="s">
        <v>433</v>
      </c>
      <c r="E93" s="10" t="str">
        <f>IF(Table28[[#This Row],[Tên hàng hóa ]]&lt;&gt;0,VLOOKUP(Table28[[#This Row],[Tên hàng hóa ]],Table1[[Tên hàng hóa]:[Quy cách]],2,0),"")</f>
        <v>Socket</v>
      </c>
      <c r="F93" s="18" t="str">
        <f>IF(Table28[[#This Row],[Tên hàng hóa ]]&lt;&gt;0,VLOOKUP(Table28[[#This Row],[Tên hàng hóa ]],Table1[[Tên hàng hóa]:[ĐVT]],3,0),"")</f>
        <v>Cái</v>
      </c>
      <c r="G93" s="23">
        <v>33000</v>
      </c>
      <c r="H93" s="17">
        <v>1</v>
      </c>
      <c r="I93" s="14">
        <f>IF(Table28[[#This Row],[Số lượng]]&lt;&gt;0,Table28[[#This Row],[Số lượng]]*Table28[[#This Row],[Đơn giá]],"")</f>
        <v>33000</v>
      </c>
      <c r="J93" s="14">
        <f ca="1">IF(AND(Table28[[#This Row],[Tên hàng hóa ]]&lt;&gt;0,D94=""),SUM(OFFSET(Table28[[#This Row],[Thành tiền]],0,0,-COUNTIF(Table28[Số HĐ],Table28[[#This Row],[Số HĐ]]))),"")</f>
        <v>2321000</v>
      </c>
      <c r="K93" s="17" t="s">
        <v>464</v>
      </c>
      <c r="L9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3" s="15" t="s">
        <v>1031</v>
      </c>
    </row>
    <row r="94" spans="1:13" ht="35.1" customHeight="1" x14ac:dyDescent="0.2">
      <c r="A94" s="11" t="str">
        <f>IF(Table28[[#This Row],[Tên hàng hóa ]]="","",A93)</f>
        <v/>
      </c>
      <c r="B94" s="12" t="str">
        <f>IF(Table28[[#This Row],[Tên hàng hóa ]]="","",B93)</f>
        <v/>
      </c>
      <c r="C94" s="13" t="str">
        <f>IF(Table28[[#This Row],[Tên hàng hóa ]]="","",C93)</f>
        <v/>
      </c>
      <c r="D94" s="16"/>
      <c r="E94" s="10" t="str">
        <f>IF(Table28[[#This Row],[Tên hàng hóa ]]&lt;&gt;0,VLOOKUP(Table28[[#This Row],[Tên hàng hóa ]],Table1[[Tên hàng hóa]:[Quy cách]],2,0),"")</f>
        <v/>
      </c>
      <c r="F94" s="18" t="str">
        <f>IF(Table28[[#This Row],[Tên hàng hóa ]]&lt;&gt;0,VLOOKUP(Table28[[#This Row],[Tên hàng hóa ]],Table1[[Tên hàng hóa]:[ĐVT]],3,0),"")</f>
        <v/>
      </c>
      <c r="G94" s="23" t="str">
        <f>IF(Table28[[#This Row],[Tên hàng hóa ]]=0,"",VLOOKUP(Table28[[#This Row],[Tên hàng hóa ]],Table1[[Tên hàng hóa]:[Giá bán]],4,0))</f>
        <v/>
      </c>
      <c r="H94" s="17"/>
      <c r="I94" s="14" t="str">
        <f>IF(Table28[[#This Row],[Số lượng]]&lt;&gt;0,Table28[[#This Row],[Số lượng]]*Table28[[#This Row],[Đơn giá]],"")</f>
        <v/>
      </c>
      <c r="J94" s="14" t="str">
        <f ca="1">IF(AND(Table28[[#This Row],[Tên hàng hóa ]]&lt;&gt;0,D95=""),SUM(OFFSET(Table28[[#This Row],[Thành tiền]],0,0,-COUNTIF(Table28[Số HĐ],Table28[[#This Row],[Số HĐ]]))),"")</f>
        <v/>
      </c>
      <c r="K94" s="17"/>
      <c r="L9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4" s="15"/>
    </row>
    <row r="95" spans="1:13" ht="35.1" customHeight="1" x14ac:dyDescent="0.2">
      <c r="A95" s="11">
        <v>42152</v>
      </c>
      <c r="B95" s="12" t="s">
        <v>858</v>
      </c>
      <c r="C95" s="13" t="s">
        <v>811</v>
      </c>
      <c r="D95" s="16" t="s">
        <v>310</v>
      </c>
      <c r="E95" s="10" t="str">
        <f>IF(Table28[[#This Row],[Tên hàng hóa ]]&lt;&gt;0,VLOOKUP(Table28[[#This Row],[Tên hàng hóa ]],Table1[[Tên hàng hóa]:[Quy cách]],2,0),"")</f>
        <v>Đầu dò nhiệt độ</v>
      </c>
      <c r="F95" s="18" t="str">
        <f>IF(Table28[[#This Row],[Tên hàng hóa ]]&lt;&gt;0,VLOOKUP(Table28[[#This Row],[Tên hàng hóa ]],Table1[[Tên hàng hóa]:[ĐVT]],3,0),"")</f>
        <v>Cái</v>
      </c>
      <c r="G95" s="23">
        <v>1556500</v>
      </c>
      <c r="H95" s="17">
        <v>2</v>
      </c>
      <c r="I95" s="14">
        <f>IF(Table28[[#This Row],[Số lượng]]&lt;&gt;0,Table28[[#This Row],[Số lượng]]*Table28[[#This Row],[Đơn giá]],"")</f>
        <v>3113000</v>
      </c>
      <c r="J95" s="14">
        <f ca="1">IF(AND(Table28[[#This Row],[Tên hàng hóa ]]&lt;&gt;0,D96=""),SUM(OFFSET(Table28[[#This Row],[Thành tiền]],0,0,-COUNTIF(Table28[Số HĐ],Table28[[#This Row],[Số HĐ]]))),"")</f>
        <v>3113000</v>
      </c>
      <c r="K95" s="17" t="s">
        <v>464</v>
      </c>
      <c r="L9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5" s="15" t="s">
        <v>966</v>
      </c>
    </row>
    <row r="96" spans="1:13" ht="35.1" customHeight="1" x14ac:dyDescent="0.2">
      <c r="A96" s="11" t="str">
        <f>IF(Table28[[#This Row],[Tên hàng hóa ]]="","",A95)</f>
        <v/>
      </c>
      <c r="B96" s="12" t="str">
        <f>IF(Table28[[#This Row],[Tên hàng hóa ]]="","",B95)</f>
        <v/>
      </c>
      <c r="C96" s="13" t="str">
        <f>IF(Table28[[#This Row],[Tên hàng hóa ]]="","",C95)</f>
        <v/>
      </c>
      <c r="D96" s="16"/>
      <c r="E96" s="10" t="str">
        <f>IF(Table28[[#This Row],[Tên hàng hóa ]]&lt;&gt;0,VLOOKUP(Table28[[#This Row],[Tên hàng hóa ]],Table1[[Tên hàng hóa]:[Quy cách]],2,0),"")</f>
        <v/>
      </c>
      <c r="F96" s="18" t="str">
        <f>IF(Table28[[#This Row],[Tên hàng hóa ]]&lt;&gt;0,VLOOKUP(Table28[[#This Row],[Tên hàng hóa ]],Table1[[Tên hàng hóa]:[ĐVT]],3,0),"")</f>
        <v/>
      </c>
      <c r="G96" s="23" t="str">
        <f>IF(Table28[[#This Row],[Tên hàng hóa ]]=0,"",VLOOKUP(Table28[[#This Row],[Tên hàng hóa ]],Table1[[Tên hàng hóa]:[Giá bán]],4,0))</f>
        <v/>
      </c>
      <c r="H96" s="17"/>
      <c r="I96" s="14" t="str">
        <f>IF(Table28[[#This Row],[Số lượng]]&lt;&gt;0,Table28[[#This Row],[Số lượng]]*Table28[[#This Row],[Đơn giá]],"")</f>
        <v/>
      </c>
      <c r="J96" s="14" t="str">
        <f ca="1">IF(AND(Table28[[#This Row],[Tên hàng hóa ]]&lt;&gt;0,D97=""),SUM(OFFSET(Table28[[#This Row],[Thành tiền]],0,0,-COUNTIF(Table28[Số HĐ],Table28[[#This Row],[Số HĐ]]))),"")</f>
        <v/>
      </c>
      <c r="K96" s="17"/>
      <c r="L9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6" s="15"/>
    </row>
    <row r="97" spans="1:13" ht="35.1" customHeight="1" x14ac:dyDescent="0.2">
      <c r="A97" s="11">
        <v>42157</v>
      </c>
      <c r="B97" s="12" t="s">
        <v>859</v>
      </c>
      <c r="C97" s="123" t="s">
        <v>2352</v>
      </c>
      <c r="D97" s="16" t="s">
        <v>205</v>
      </c>
      <c r="E97" s="10" t="str">
        <f>IF(Table28[[#This Row],[Tên hàng hóa ]]&lt;&gt;0,VLOOKUP(Table28[[#This Row],[Tên hàng hóa ]],Table1[[Tên hàng hóa]:[Quy cách]],2,0),"")</f>
        <v>Bộ Xử Lý Tín Hiệu Và Phụ Kiện</v>
      </c>
      <c r="F97" s="18" t="str">
        <f>IF(Table28[[#This Row],[Tên hàng hóa ]]&lt;&gt;0,VLOOKUP(Table28[[#This Row],[Tên hàng hóa ]],Table1[[Tên hàng hóa]:[ĐVT]],3,0),"")</f>
        <v>Cái</v>
      </c>
      <c r="G97" s="23">
        <v>4620000</v>
      </c>
      <c r="H97" s="17">
        <v>2</v>
      </c>
      <c r="I97" s="14">
        <f>IF(Table28[[#This Row],[Số lượng]]&lt;&gt;0,Table28[[#This Row],[Số lượng]]*Table28[[#This Row],[Đơn giá]],"")</f>
        <v>9240000</v>
      </c>
      <c r="J97" s="14" t="str">
        <f ca="1">IF(AND(Table28[[#This Row],[Tên hàng hóa ]]&lt;&gt;0,D98=""),SUM(OFFSET(Table28[[#This Row],[Thành tiền]],0,0,-COUNTIF(Table28[Số HĐ],Table28[[#This Row],[Số HĐ]]))),"")</f>
        <v/>
      </c>
      <c r="K97" s="17"/>
      <c r="L9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7" s="15"/>
    </row>
    <row r="98" spans="1:13" ht="35.1" customHeight="1" x14ac:dyDescent="0.2">
      <c r="A98" s="11">
        <f>IF(Table28[[#This Row],[Tên hàng hóa ]]="","",A97)</f>
        <v>42157</v>
      </c>
      <c r="B98" s="12" t="str">
        <f>IF(Table28[[#This Row],[Tên hàng hóa ]]="","",B97)</f>
        <v>PXK 38</v>
      </c>
      <c r="C98" s="13" t="str">
        <f>IF(Table28[[#This Row],[Tên hàng hóa ]]="","",C97)</f>
        <v>CTY MÊ KONG</v>
      </c>
      <c r="D98" s="16" t="s">
        <v>198</v>
      </c>
      <c r="E98" s="10" t="str">
        <f>IF(Table28[[#This Row],[Tên hàng hóa ]]&lt;&gt;0,VLOOKUP(Table28[[#This Row],[Tên hàng hóa ]],Table1[[Tên hàng hóa]:[Quy cách]],2,0),"")</f>
        <v>Bộ Xử Lý Tín Hiệu Và Phụ Kiện</v>
      </c>
      <c r="F98" s="18" t="str">
        <f>IF(Table28[[#This Row],[Tên hàng hóa ]]&lt;&gt;0,VLOOKUP(Table28[[#This Row],[Tên hàng hóa ]],Table1[[Tên hàng hóa]:[ĐVT]],3,0),"")</f>
        <v>Cái</v>
      </c>
      <c r="G98" s="23">
        <v>3960000</v>
      </c>
      <c r="H98" s="17">
        <v>2</v>
      </c>
      <c r="I98" s="14">
        <f>IF(Table28[[#This Row],[Số lượng]]&lt;&gt;0,Table28[[#This Row],[Số lượng]]*Table28[[#This Row],[Đơn giá]],"")</f>
        <v>7920000</v>
      </c>
      <c r="J98" s="14">
        <f ca="1">IF(AND(Table28[[#This Row],[Tên hàng hóa ]]&lt;&gt;0,D99=""),SUM(OFFSET(Table28[[#This Row],[Thành tiền]],0,0,-COUNTIF(Table28[Số HĐ],Table28[[#This Row],[Số HĐ]]))),"")</f>
        <v>17160000</v>
      </c>
      <c r="K98" s="17" t="s">
        <v>464</v>
      </c>
      <c r="L9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8" s="15" t="s">
        <v>1032</v>
      </c>
    </row>
    <row r="99" spans="1:13" ht="35.1" customHeight="1" x14ac:dyDescent="0.2">
      <c r="A99" s="11" t="str">
        <f>IF(Table28[[#This Row],[Tên hàng hóa ]]="","",A98)</f>
        <v/>
      </c>
      <c r="B99" s="12" t="str">
        <f>IF(Table28[[#This Row],[Tên hàng hóa ]]="","",B98)</f>
        <v/>
      </c>
      <c r="C99" s="13" t="str">
        <f>IF(Table28[[#This Row],[Tên hàng hóa ]]="","",C98)</f>
        <v/>
      </c>
      <c r="D99" s="16"/>
      <c r="E99" s="10" t="str">
        <f>IF(Table28[[#This Row],[Tên hàng hóa ]]&lt;&gt;0,VLOOKUP(Table28[[#This Row],[Tên hàng hóa ]],Table1[[Tên hàng hóa]:[Quy cách]],2,0),"")</f>
        <v/>
      </c>
      <c r="F99" s="18" t="str">
        <f>IF(Table28[[#This Row],[Tên hàng hóa ]]&lt;&gt;0,VLOOKUP(Table28[[#This Row],[Tên hàng hóa ]],Table1[[Tên hàng hóa]:[ĐVT]],3,0),"")</f>
        <v/>
      </c>
      <c r="G99" s="23" t="str">
        <f>IF(Table28[[#This Row],[Tên hàng hóa ]]=0,"",VLOOKUP(Table28[[#This Row],[Tên hàng hóa ]],Table1[[Tên hàng hóa]:[Giá bán]],4,0))</f>
        <v/>
      </c>
      <c r="H99" s="17"/>
      <c r="I99" s="14" t="str">
        <f>IF(Table28[[#This Row],[Số lượng]]&lt;&gt;0,Table28[[#This Row],[Số lượng]]*Table28[[#This Row],[Đơn giá]],"")</f>
        <v/>
      </c>
      <c r="J99" s="14" t="str">
        <f ca="1">IF(AND(Table28[[#This Row],[Tên hàng hóa ]]&lt;&gt;0,D100=""),SUM(OFFSET(Table28[[#This Row],[Thành tiền]],0,0,-COUNTIF(Table28[Số HĐ],Table28[[#This Row],[Số HĐ]]))),"")</f>
        <v/>
      </c>
      <c r="K99" s="17"/>
      <c r="L9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9" s="15"/>
    </row>
    <row r="100" spans="1:13" ht="35.1" customHeight="1" x14ac:dyDescent="0.2">
      <c r="A100" s="11">
        <v>42157</v>
      </c>
      <c r="B100" s="12" t="s">
        <v>861</v>
      </c>
      <c r="C100" s="13" t="s">
        <v>860</v>
      </c>
      <c r="D100" s="16" t="s">
        <v>66</v>
      </c>
      <c r="E100" s="10" t="str">
        <f>IF(Table28[[#This Row],[Tên hàng hóa ]]&lt;&gt;0,VLOOKUP(Table28[[#This Row],[Tên hàng hóa ]],Table1[[Tên hàng hóa]:[Quy cách]],2,0),"")</f>
        <v>Bộ Điều Khiển Lập Trình</v>
      </c>
      <c r="F100" s="18" t="str">
        <f>IF(Table28[[#This Row],[Tên hàng hóa ]]&lt;&gt;0,VLOOKUP(Table28[[#This Row],[Tên hàng hóa ]],Table1[[Tên hàng hóa]:[ĐVT]],3,0),"")</f>
        <v>Cái</v>
      </c>
      <c r="G100" s="23">
        <v>10450000</v>
      </c>
      <c r="H100" s="17">
        <v>5</v>
      </c>
      <c r="I100" s="14">
        <f>IF(Table28[[#This Row],[Số lượng]]&lt;&gt;0,Table28[[#This Row],[Số lượng]]*Table28[[#This Row],[Đơn giá]],"")</f>
        <v>52250000</v>
      </c>
      <c r="J100" s="14">
        <f ca="1">IF(AND(Table28[[#This Row],[Tên hàng hóa ]]&lt;&gt;0,D101=""),SUM(OFFSET(Table28[[#This Row],[Thành tiền]],0,0,-COUNTIF(Table28[Số HĐ],Table28[[#This Row],[Số HĐ]]))),"")</f>
        <v>52250000</v>
      </c>
      <c r="K100" s="17" t="s">
        <v>464</v>
      </c>
      <c r="L10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0" s="15" t="s">
        <v>977</v>
      </c>
    </row>
    <row r="101" spans="1:13" ht="35.1" customHeight="1" x14ac:dyDescent="0.2">
      <c r="A101" s="11" t="str">
        <f>IF(Table28[[#This Row],[Tên hàng hóa ]]="","",A100)</f>
        <v/>
      </c>
      <c r="B101" s="12" t="str">
        <f>IF(Table28[[#This Row],[Tên hàng hóa ]]="","",B100)</f>
        <v/>
      </c>
      <c r="C101" s="13" t="str">
        <f>IF(Table28[[#This Row],[Tên hàng hóa ]]="","",C100)</f>
        <v/>
      </c>
      <c r="D101" s="16"/>
      <c r="E101" s="10" t="str">
        <f>IF(Table28[[#This Row],[Tên hàng hóa ]]&lt;&gt;0,VLOOKUP(Table28[[#This Row],[Tên hàng hóa ]],Table1[[Tên hàng hóa]:[Quy cách]],2,0),"")</f>
        <v/>
      </c>
      <c r="F101" s="18" t="str">
        <f>IF(Table28[[#This Row],[Tên hàng hóa ]]&lt;&gt;0,VLOOKUP(Table28[[#This Row],[Tên hàng hóa ]],Table1[[Tên hàng hóa]:[ĐVT]],3,0),"")</f>
        <v/>
      </c>
      <c r="G101" s="23" t="str">
        <f>IF(Table28[[#This Row],[Tên hàng hóa ]]=0,"",VLOOKUP(Table28[[#This Row],[Tên hàng hóa ]],Table1[[Tên hàng hóa]:[Giá bán]],4,0))</f>
        <v/>
      </c>
      <c r="H101" s="17"/>
      <c r="I101" s="14" t="str">
        <f>IF(Table28[[#This Row],[Số lượng]]&lt;&gt;0,Table28[[#This Row],[Số lượng]]*Table28[[#This Row],[Đơn giá]],"")</f>
        <v/>
      </c>
      <c r="J101" s="14" t="str">
        <f ca="1">IF(AND(Table28[[#This Row],[Tên hàng hóa ]]&lt;&gt;0,D102=""),SUM(OFFSET(Table28[[#This Row],[Thành tiền]],0,0,-COUNTIF(Table28[Số HĐ],Table28[[#This Row],[Số HĐ]]))),"")</f>
        <v/>
      </c>
      <c r="K101" s="17"/>
      <c r="L10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1" s="15"/>
    </row>
    <row r="102" spans="1:13" ht="35.1" customHeight="1" x14ac:dyDescent="0.2">
      <c r="A102" s="11">
        <v>42158</v>
      </c>
      <c r="B102" s="12" t="s">
        <v>864</v>
      </c>
      <c r="C102" s="13" t="s">
        <v>862</v>
      </c>
      <c r="D102" s="16" t="s">
        <v>566</v>
      </c>
      <c r="E102" s="10" t="str">
        <f>IF(Table28[[#This Row],[Tên hàng hóa ]]&lt;&gt;0,VLOOKUP(Table28[[#This Row],[Tên hàng hóa ]],Table1[[Tên hàng hóa]:[Quy cách]],2,0),"")</f>
        <v>Relay</v>
      </c>
      <c r="F102" s="18" t="str">
        <f>IF(Table28[[#This Row],[Tên hàng hóa ]]&lt;&gt;0,VLOOKUP(Table28[[#This Row],[Tên hàng hóa ]],Table1[[Tên hàng hóa]:[ĐVT]],3,0),"")</f>
        <v>Cái</v>
      </c>
      <c r="G102" s="23">
        <v>1997600</v>
      </c>
      <c r="H102" s="17">
        <v>2</v>
      </c>
      <c r="I102" s="14">
        <f>IF(Table28[[#This Row],[Số lượng]]&lt;&gt;0,Table28[[#This Row],[Số lượng]]*Table28[[#This Row],[Đơn giá]],"")</f>
        <v>3995200</v>
      </c>
      <c r="J102" s="14">
        <f ca="1">IF(AND(Table28[[#This Row],[Tên hàng hóa ]]&lt;&gt;0,D103=""),SUM(OFFSET(Table28[[#This Row],[Thành tiền]],0,0,-COUNTIF(Table28[Số HĐ],Table28[[#This Row],[Số HĐ]]))),"")</f>
        <v>3995200</v>
      </c>
      <c r="K102" s="17" t="s">
        <v>464</v>
      </c>
      <c r="L10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2" s="15" t="s">
        <v>872</v>
      </c>
    </row>
    <row r="103" spans="1:13" ht="35.1" customHeight="1" x14ac:dyDescent="0.2">
      <c r="A103" s="11" t="str">
        <f>IF(Table28[[#This Row],[Tên hàng hóa ]]="","",A102)</f>
        <v/>
      </c>
      <c r="B103" s="12" t="str">
        <f>IF(Table28[[#This Row],[Tên hàng hóa ]]="","",B102)</f>
        <v/>
      </c>
      <c r="C103" s="13" t="str">
        <f>IF(Table28[[#This Row],[Tên hàng hóa ]]="","",C102)</f>
        <v/>
      </c>
      <c r="D103" s="16"/>
      <c r="E103" s="10" t="str">
        <f>IF(Table28[[#This Row],[Tên hàng hóa ]]&lt;&gt;0,VLOOKUP(Table28[[#This Row],[Tên hàng hóa ]],Table1[[Tên hàng hóa]:[Quy cách]],2,0),"")</f>
        <v/>
      </c>
      <c r="F103" s="18" t="str">
        <f>IF(Table28[[#This Row],[Tên hàng hóa ]]&lt;&gt;0,VLOOKUP(Table28[[#This Row],[Tên hàng hóa ]],Table1[[Tên hàng hóa]:[ĐVT]],3,0),"")</f>
        <v/>
      </c>
      <c r="G103" s="23" t="str">
        <f>IF(Table28[[#This Row],[Tên hàng hóa ]]=0,"",VLOOKUP(Table28[[#This Row],[Tên hàng hóa ]],Table1[[Tên hàng hóa]:[Giá bán]],4,0))</f>
        <v/>
      </c>
      <c r="H103" s="17"/>
      <c r="I103" s="14" t="str">
        <f>IF(Table28[[#This Row],[Số lượng]]&lt;&gt;0,Table28[[#This Row],[Số lượng]]*Table28[[#This Row],[Đơn giá]],"")</f>
        <v/>
      </c>
      <c r="J103" s="14" t="str">
        <f ca="1">IF(AND(Table28[[#This Row],[Tên hàng hóa ]]&lt;&gt;0,D104=""),SUM(OFFSET(Table28[[#This Row],[Thành tiền]],0,0,-COUNTIF(Table28[Số HĐ],Table28[[#This Row],[Số HĐ]]))),"")</f>
        <v/>
      </c>
      <c r="K103" s="17"/>
      <c r="L10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3" s="15"/>
    </row>
    <row r="104" spans="1:13" ht="35.1" customHeight="1" x14ac:dyDescent="0.2">
      <c r="A104" s="11">
        <v>42164</v>
      </c>
      <c r="B104" s="12" t="s">
        <v>873</v>
      </c>
      <c r="C104" s="13" t="s">
        <v>2731</v>
      </c>
      <c r="D104" s="16" t="s">
        <v>853</v>
      </c>
      <c r="E104" s="10" t="str">
        <f>IF(Table28[[#This Row],[Tên hàng hóa ]]&lt;&gt;0,VLOOKUP(Table28[[#This Row],[Tên hàng hóa ]],Table1[[Tên hàng hóa]:[Quy cách]],2,0),"")</f>
        <v>Cảm Biến</v>
      </c>
      <c r="F104" s="18" t="str">
        <f>IF(Table28[[#This Row],[Tên hàng hóa ]]&lt;&gt;0,VLOOKUP(Table28[[#This Row],[Tên hàng hóa ]],Table1[[Tên hàng hóa]:[ĐVT]],3,0),"")</f>
        <v>Cái</v>
      </c>
      <c r="G104" s="23">
        <v>418000</v>
      </c>
      <c r="H104" s="17">
        <v>10</v>
      </c>
      <c r="I104" s="14">
        <f>IF(Table28[[#This Row],[Số lượng]]&lt;&gt;0,Table28[[#This Row],[Số lượng]]*Table28[[#This Row],[Đơn giá]],"")</f>
        <v>4180000</v>
      </c>
      <c r="J104" s="14">
        <f ca="1">IF(AND(Table28[[#This Row],[Tên hàng hóa ]]&lt;&gt;0,D105=""),SUM(OFFSET(Table28[[#This Row],[Thành tiền]],0,0,-COUNTIF(Table28[Số HĐ],Table28[[#This Row],[Số HĐ]]))),"")</f>
        <v>4180000</v>
      </c>
      <c r="K104" s="17" t="s">
        <v>464</v>
      </c>
      <c r="L10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4" s="15" t="s">
        <v>965</v>
      </c>
    </row>
    <row r="105" spans="1:13" ht="35.1" customHeight="1" x14ac:dyDescent="0.2">
      <c r="A105" s="11" t="str">
        <f>IF(Table28[[#This Row],[Tên hàng hóa ]]="","",A104)</f>
        <v/>
      </c>
      <c r="B105" s="12" t="str">
        <f>IF(Table28[[#This Row],[Tên hàng hóa ]]="","",B104)</f>
        <v/>
      </c>
      <c r="C105" s="13" t="str">
        <f>IF(Table28[[#This Row],[Tên hàng hóa ]]="","",C104)</f>
        <v/>
      </c>
      <c r="D105" s="16"/>
      <c r="E105" s="10" t="str">
        <f>IF(Table28[[#This Row],[Tên hàng hóa ]]&lt;&gt;0,VLOOKUP(Table28[[#This Row],[Tên hàng hóa ]],Table1[[Tên hàng hóa]:[Quy cách]],2,0),"")</f>
        <v/>
      </c>
      <c r="F105" s="18" t="str">
        <f>IF(Table28[[#This Row],[Tên hàng hóa ]]&lt;&gt;0,VLOOKUP(Table28[[#This Row],[Tên hàng hóa ]],Table1[[Tên hàng hóa]:[ĐVT]],3,0),"")</f>
        <v/>
      </c>
      <c r="G105" s="23" t="str">
        <f>IF(Table28[[#This Row],[Tên hàng hóa ]]=0,"",VLOOKUP(Table28[[#This Row],[Tên hàng hóa ]],Table1[[Tên hàng hóa]:[Giá bán]],4,0))</f>
        <v/>
      </c>
      <c r="H105" s="17"/>
      <c r="I105" s="14" t="str">
        <f>IF(Table28[[#This Row],[Số lượng]]&lt;&gt;0,Table28[[#This Row],[Số lượng]]*Table28[[#This Row],[Đơn giá]],"")</f>
        <v/>
      </c>
      <c r="J105" s="14" t="str">
        <f ca="1">IF(AND(Table28[[#This Row],[Tên hàng hóa ]]&lt;&gt;0,D106=""),SUM(OFFSET(Table28[[#This Row],[Thành tiền]],0,0,-COUNTIF(Table28[Số HĐ],Table28[[#This Row],[Số HĐ]]))),"")</f>
        <v/>
      </c>
      <c r="K105" s="17"/>
      <c r="L10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5" s="15"/>
    </row>
    <row r="106" spans="1:13" ht="35.1" customHeight="1" x14ac:dyDescent="0.2">
      <c r="A106" s="11">
        <v>42164</v>
      </c>
      <c r="B106" s="12" t="s">
        <v>875</v>
      </c>
      <c r="C106" s="13" t="s">
        <v>792</v>
      </c>
      <c r="D106" s="16" t="s">
        <v>343</v>
      </c>
      <c r="E106" s="10" t="str">
        <f>IF(Table28[[#This Row],[Tên hàng hóa ]]&lt;&gt;0,VLOOKUP(Table28[[#This Row],[Tên hàng hóa ]],Table1[[Tên hàng hóa]:[Quy cách]],2,0),"")</f>
        <v>Relay</v>
      </c>
      <c r="F106" s="18" t="str">
        <f>IF(Table28[[#This Row],[Tên hàng hóa ]]&lt;&gt;0,VLOOKUP(Table28[[#This Row],[Tên hàng hóa ]],Table1[[Tên hàng hóa]:[ĐVT]],3,0),"")</f>
        <v>Cái</v>
      </c>
      <c r="G106" s="23">
        <v>61600</v>
      </c>
      <c r="H106" s="17">
        <v>10</v>
      </c>
      <c r="I106" s="14">
        <f>IF(Table28[[#This Row],[Số lượng]]&lt;&gt;0,Table28[[#This Row],[Số lượng]]*Table28[[#This Row],[Đơn giá]],"")</f>
        <v>616000</v>
      </c>
      <c r="J106" s="14" t="str">
        <f ca="1">IF(AND(Table28[[#This Row],[Tên hàng hóa ]]&lt;&gt;0,D107=""),SUM(OFFSET(Table28[[#This Row],[Thành tiền]],0,0,-COUNTIF(Table28[Số HĐ],Table28[[#This Row],[Số HĐ]]))),"")</f>
        <v/>
      </c>
      <c r="K106" s="17"/>
      <c r="L10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6" s="15"/>
    </row>
    <row r="107" spans="1:13" ht="35.1" customHeight="1" x14ac:dyDescent="0.2">
      <c r="A107" s="11">
        <f>IF(Table28[[#This Row],[Tên hàng hóa ]]="","",A106)</f>
        <v>42164</v>
      </c>
      <c r="B107" s="12" t="str">
        <f>IF(Table28[[#This Row],[Tên hàng hóa ]]="","",B106)</f>
        <v>PXK 42</v>
      </c>
      <c r="C107" s="13" t="str">
        <f>IF(Table28[[#This Row],[Tên hàng hóa ]]="","",C106)</f>
        <v>CTY CỔ PHẦN NHỰA BÌNH MINH</v>
      </c>
      <c r="D107" s="16" t="s">
        <v>346</v>
      </c>
      <c r="E107" s="10" t="str">
        <f>IF(Table28[[#This Row],[Tên hàng hóa ]]&lt;&gt;0,VLOOKUP(Table28[[#This Row],[Tên hàng hóa ]],Table1[[Tên hàng hóa]:[Quy cách]],2,0),"")</f>
        <v>Relay</v>
      </c>
      <c r="F107" s="18" t="str">
        <f>IF(Table28[[#This Row],[Tên hàng hóa ]]&lt;&gt;0,VLOOKUP(Table28[[#This Row],[Tên hàng hóa ]],Table1[[Tên hàng hóa]:[ĐVT]],3,0),"")</f>
        <v>Cái</v>
      </c>
      <c r="G107" s="23">
        <v>66000</v>
      </c>
      <c r="H107" s="17">
        <v>20</v>
      </c>
      <c r="I107" s="14">
        <f>IF(Table28[[#This Row],[Số lượng]]&lt;&gt;0,Table28[[#This Row],[Số lượng]]*Table28[[#This Row],[Đơn giá]],"")</f>
        <v>1320000</v>
      </c>
      <c r="J107" s="14" t="str">
        <f ca="1">IF(AND(Table28[[#This Row],[Tên hàng hóa ]]&lt;&gt;0,D108=""),SUM(OFFSET(Table28[[#This Row],[Thành tiền]],0,0,-COUNTIF(Table28[Số HĐ],Table28[[#This Row],[Số HĐ]]))),"")</f>
        <v/>
      </c>
      <c r="K107" s="17"/>
      <c r="L10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7" s="15"/>
    </row>
    <row r="108" spans="1:13" ht="35.1" customHeight="1" x14ac:dyDescent="0.2">
      <c r="A108" s="11">
        <f>IF(Table28[[#This Row],[Tên hàng hóa ]]="","",A107)</f>
        <v>42164</v>
      </c>
      <c r="B108" s="12" t="str">
        <f>IF(Table28[[#This Row],[Tên hàng hóa ]]="","",B107)</f>
        <v>PXK 42</v>
      </c>
      <c r="C108" s="13" t="str">
        <f>IF(Table28[[#This Row],[Tên hàng hóa ]]="","",C107)</f>
        <v>CTY CỔ PHẦN NHỰA BÌNH MINH</v>
      </c>
      <c r="D108" s="16" t="s">
        <v>431</v>
      </c>
      <c r="E108" s="10" t="str">
        <f>IF(Table28[[#This Row],[Tên hàng hóa ]]&lt;&gt;0,VLOOKUP(Table28[[#This Row],[Tên hàng hóa ]],Table1[[Tên hàng hóa]:[Quy cách]],2,0),"")</f>
        <v>Socket</v>
      </c>
      <c r="F108" s="18" t="str">
        <f>IF(Table28[[#This Row],[Tên hàng hóa ]]&lt;&gt;0,VLOOKUP(Table28[[#This Row],[Tên hàng hóa ]],Table1[[Tên hàng hóa]:[ĐVT]],3,0),"")</f>
        <v>Cái</v>
      </c>
      <c r="G108" s="23">
        <v>38500</v>
      </c>
      <c r="H108" s="17">
        <v>20</v>
      </c>
      <c r="I108" s="14">
        <f>IF(Table28[[#This Row],[Số lượng]]&lt;&gt;0,Table28[[#This Row],[Số lượng]]*Table28[[#This Row],[Đơn giá]],"")</f>
        <v>770000</v>
      </c>
      <c r="J108" s="14">
        <f ca="1">IF(AND(Table28[[#This Row],[Tên hàng hóa ]]&lt;&gt;0,D109=""),SUM(OFFSET(Table28[[#This Row],[Thành tiền]],0,0,-COUNTIF(Table28[Số HĐ],Table28[[#This Row],[Số HĐ]]))),"")</f>
        <v>2706000</v>
      </c>
      <c r="K108" s="17" t="s">
        <v>464</v>
      </c>
      <c r="L10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8" s="15" t="s">
        <v>876</v>
      </c>
    </row>
    <row r="109" spans="1:13" ht="35.1" customHeight="1" x14ac:dyDescent="0.2">
      <c r="A109" s="11" t="str">
        <f>IF(Table28[[#This Row],[Tên hàng hóa ]]="","",A108)</f>
        <v/>
      </c>
      <c r="B109" s="12" t="str">
        <f>IF(Table28[[#This Row],[Tên hàng hóa ]]="","",B108)</f>
        <v/>
      </c>
      <c r="C109" s="13" t="str">
        <f>IF(Table28[[#This Row],[Tên hàng hóa ]]="","",C108)</f>
        <v/>
      </c>
      <c r="D109" s="16"/>
      <c r="E109" s="10" t="str">
        <f>IF(Table28[[#This Row],[Tên hàng hóa ]]&lt;&gt;0,VLOOKUP(Table28[[#This Row],[Tên hàng hóa ]],Table1[[Tên hàng hóa]:[Quy cách]],2,0),"")</f>
        <v/>
      </c>
      <c r="F109" s="18" t="str">
        <f>IF(Table28[[#This Row],[Tên hàng hóa ]]&lt;&gt;0,VLOOKUP(Table28[[#This Row],[Tên hàng hóa ]],Table1[[Tên hàng hóa]:[ĐVT]],3,0),"")</f>
        <v/>
      </c>
      <c r="G109" s="23" t="str">
        <f>IF(Table28[[#This Row],[Tên hàng hóa ]]=0,"",VLOOKUP(Table28[[#This Row],[Tên hàng hóa ]],Table1[[Tên hàng hóa]:[Giá bán]],4,0))</f>
        <v/>
      </c>
      <c r="H109" s="17"/>
      <c r="I109" s="14" t="str">
        <f>IF(Table28[[#This Row],[Số lượng]]&lt;&gt;0,Table28[[#This Row],[Số lượng]]*Table28[[#This Row],[Đơn giá]],"")</f>
        <v/>
      </c>
      <c r="J109" s="14" t="str">
        <f ca="1">IF(AND(Table28[[#This Row],[Tên hàng hóa ]]&lt;&gt;0,D110=""),SUM(OFFSET(Table28[[#This Row],[Thành tiền]],0,0,-COUNTIF(Table28[Số HĐ],Table28[[#This Row],[Số HĐ]]))),"")</f>
        <v/>
      </c>
      <c r="K109" s="17"/>
      <c r="L10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9" s="15"/>
    </row>
    <row r="110" spans="1:13" ht="35.1" customHeight="1" x14ac:dyDescent="0.2">
      <c r="A110" s="11">
        <v>42164</v>
      </c>
      <c r="B110" s="12" t="s">
        <v>877</v>
      </c>
      <c r="C110" s="13" t="s">
        <v>1034</v>
      </c>
      <c r="D110" s="16" t="s">
        <v>115</v>
      </c>
      <c r="E110" s="10" t="str">
        <f>IF(Table28[[#This Row],[Tên hàng hóa ]]&lt;&gt;0,VLOOKUP(Table28[[#This Row],[Tên hàng hóa ]],Table1[[Tên hàng hóa]:[Quy cách]],2,0),"")</f>
        <v>Bộ Điều Khiển Nhiệt Độ</v>
      </c>
      <c r="F110" s="18" t="str">
        <f>IF(Table28[[#This Row],[Tên hàng hóa ]]&lt;&gt;0,VLOOKUP(Table28[[#This Row],[Tên hàng hóa ]],Table1[[Tên hàng hóa]:[ĐVT]],3,0),"")</f>
        <v>Cái</v>
      </c>
      <c r="G110" s="23">
        <v>1210000</v>
      </c>
      <c r="H110" s="17">
        <v>6</v>
      </c>
      <c r="I110" s="14">
        <f>IF(Table28[[#This Row],[Số lượng]]&lt;&gt;0,Table28[[#This Row],[Số lượng]]*Table28[[#This Row],[Đơn giá]],"")</f>
        <v>7260000</v>
      </c>
      <c r="J110" s="14">
        <f ca="1">IF(AND(Table28[[#This Row],[Tên hàng hóa ]]&lt;&gt;0,D111=""),SUM(OFFSET(Table28[[#This Row],[Thành tiền]],0,0,-COUNTIF(Table28[Số HĐ],Table28[[#This Row],[Số HĐ]]))),"")</f>
        <v>7260000</v>
      </c>
      <c r="K110" s="17" t="s">
        <v>464</v>
      </c>
      <c r="L11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0" s="15" t="s">
        <v>878</v>
      </c>
    </row>
    <row r="111" spans="1:13" ht="35.1" customHeight="1" x14ac:dyDescent="0.2">
      <c r="A111" s="11" t="str">
        <f>IF(Table28[[#This Row],[Tên hàng hóa ]]="","",A110)</f>
        <v/>
      </c>
      <c r="B111" s="12" t="str">
        <f>IF(Table28[[#This Row],[Tên hàng hóa ]]="","",B110)</f>
        <v/>
      </c>
      <c r="C111" s="13" t="str">
        <f>IF(Table28[[#This Row],[Tên hàng hóa ]]="","",C110)</f>
        <v/>
      </c>
      <c r="D111" s="16"/>
      <c r="E111" s="10" t="str">
        <f>IF(Table28[[#This Row],[Tên hàng hóa ]]&lt;&gt;0,VLOOKUP(Table28[[#This Row],[Tên hàng hóa ]],Table1[[Tên hàng hóa]:[Quy cách]],2,0),"")</f>
        <v/>
      </c>
      <c r="F111" s="18" t="str">
        <f>IF(Table28[[#This Row],[Tên hàng hóa ]]&lt;&gt;0,VLOOKUP(Table28[[#This Row],[Tên hàng hóa ]],Table1[[Tên hàng hóa]:[ĐVT]],3,0),"")</f>
        <v/>
      </c>
      <c r="G111" s="23" t="str">
        <f>IF(Table28[[#This Row],[Tên hàng hóa ]]=0,"",VLOOKUP(Table28[[#This Row],[Tên hàng hóa ]],Table1[[Tên hàng hóa]:[Giá bán]],4,0))</f>
        <v/>
      </c>
      <c r="H111" s="17"/>
      <c r="I111" s="14" t="str">
        <f>IF(Table28[[#This Row],[Số lượng]]&lt;&gt;0,Table28[[#This Row],[Số lượng]]*Table28[[#This Row],[Đơn giá]],"")</f>
        <v/>
      </c>
      <c r="J111" s="14" t="str">
        <f ca="1">IF(AND(Table28[[#This Row],[Tên hàng hóa ]]&lt;&gt;0,D112=""),SUM(OFFSET(Table28[[#This Row],[Thành tiền]],0,0,-COUNTIF(Table28[Số HĐ],Table28[[#This Row],[Số HĐ]]))),"")</f>
        <v/>
      </c>
      <c r="K111" s="17"/>
      <c r="L11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1" s="15"/>
    </row>
    <row r="112" spans="1:13" ht="35.1" customHeight="1" x14ac:dyDescent="0.2">
      <c r="A112" s="11">
        <v>42164</v>
      </c>
      <c r="B112" s="12" t="s">
        <v>879</v>
      </c>
      <c r="C112" s="13" t="s">
        <v>880</v>
      </c>
      <c r="D112" s="16" t="s">
        <v>120</v>
      </c>
      <c r="E112" s="10" t="str">
        <f>IF(Table28[[#This Row],[Tên hàng hóa ]]&lt;&gt;0,VLOOKUP(Table28[[#This Row],[Tên hàng hóa ]],Table1[[Tên hàng hóa]:[Quy cách]],2,0),"")</f>
        <v>Bộ Điều Khiển Nhiệt Độ</v>
      </c>
      <c r="F112" s="18" t="str">
        <f>IF(Table28[[#This Row],[Tên hàng hóa ]]&lt;&gt;0,VLOOKUP(Table28[[#This Row],[Tên hàng hóa ]],Table1[[Tên hàng hóa]:[ĐVT]],3,0),"")</f>
        <v>Cái</v>
      </c>
      <c r="G112" s="23">
        <v>3520000</v>
      </c>
      <c r="H112" s="17">
        <v>2</v>
      </c>
      <c r="I112" s="14">
        <f>IF(Table28[[#This Row],[Số lượng]]&lt;&gt;0,Table28[[#This Row],[Số lượng]]*Table28[[#This Row],[Đơn giá]],"")</f>
        <v>7040000</v>
      </c>
      <c r="J112" s="14">
        <f ca="1">IF(AND(Table28[[#This Row],[Tên hàng hóa ]]&lt;&gt;0,D113=""),SUM(OFFSET(Table28[[#This Row],[Thành tiền]],0,0,-COUNTIF(Table28[Số HĐ],Table28[[#This Row],[Số HĐ]]))),"")</f>
        <v>7040000</v>
      </c>
      <c r="K112" s="17" t="s">
        <v>464</v>
      </c>
      <c r="L11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2" s="15" t="s">
        <v>881</v>
      </c>
    </row>
    <row r="113" spans="1:13" ht="35.1" customHeight="1" x14ac:dyDescent="0.2">
      <c r="A113" s="11" t="str">
        <f>IF(Table28[[#This Row],[Tên hàng hóa ]]="","",A112)</f>
        <v/>
      </c>
      <c r="B113" s="12" t="str">
        <f>IF(Table28[[#This Row],[Tên hàng hóa ]]="","",B112)</f>
        <v/>
      </c>
      <c r="C113" s="13" t="str">
        <f>IF(Table28[[#This Row],[Tên hàng hóa ]]="","",C112)</f>
        <v/>
      </c>
      <c r="D113" s="16"/>
      <c r="E113" s="10" t="str">
        <f>IF(Table28[[#This Row],[Tên hàng hóa ]]&lt;&gt;0,VLOOKUP(Table28[[#This Row],[Tên hàng hóa ]],Table1[[Tên hàng hóa]:[Quy cách]],2,0),"")</f>
        <v/>
      </c>
      <c r="F113" s="18" t="str">
        <f>IF(Table28[[#This Row],[Tên hàng hóa ]]&lt;&gt;0,VLOOKUP(Table28[[#This Row],[Tên hàng hóa ]],Table1[[Tên hàng hóa]:[ĐVT]],3,0),"")</f>
        <v/>
      </c>
      <c r="G113" s="23" t="str">
        <f>IF(Table28[[#This Row],[Tên hàng hóa ]]=0,"",VLOOKUP(Table28[[#This Row],[Tên hàng hóa ]],Table1[[Tên hàng hóa]:[Giá bán]],4,0))</f>
        <v/>
      </c>
      <c r="H113" s="17"/>
      <c r="I113" s="14" t="str">
        <f>IF(Table28[[#This Row],[Số lượng]]&lt;&gt;0,Table28[[#This Row],[Số lượng]]*Table28[[#This Row],[Đơn giá]],"")</f>
        <v/>
      </c>
      <c r="J113" s="14" t="str">
        <f ca="1">IF(AND(Table28[[#This Row],[Tên hàng hóa ]]&lt;&gt;0,D114=""),SUM(OFFSET(Table28[[#This Row],[Thành tiền]],0,0,-COUNTIF(Table28[Số HĐ],Table28[[#This Row],[Số HĐ]]))),"")</f>
        <v/>
      </c>
      <c r="K113" s="17"/>
      <c r="L11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3" s="15"/>
    </row>
    <row r="114" spans="1:13" ht="35.1" customHeight="1" x14ac:dyDescent="0.2">
      <c r="A114" s="11">
        <v>42165</v>
      </c>
      <c r="B114" s="12" t="s">
        <v>882</v>
      </c>
      <c r="C114" s="13" t="s">
        <v>569</v>
      </c>
      <c r="D114" s="16" t="s">
        <v>280</v>
      </c>
      <c r="E114" s="10" t="str">
        <f>IF(Table28[[#This Row],[Tên hàng hóa ]]&lt;&gt;0,VLOOKUP(Table28[[#This Row],[Tên hàng hóa ]],Table1[[Tên hàng hóa]:[Quy cách]],2,0),"")</f>
        <v>Công Tắc Hành Trình</v>
      </c>
      <c r="F114" s="18" t="str">
        <f>IF(Table28[[#This Row],[Tên hàng hóa ]]&lt;&gt;0,VLOOKUP(Table28[[#This Row],[Tên hàng hóa ]],Table1[[Tên hàng hóa]:[ĐVT]],3,0),"")</f>
        <v>Cái</v>
      </c>
      <c r="G114" s="23">
        <v>643500</v>
      </c>
      <c r="H114" s="17">
        <v>3</v>
      </c>
      <c r="I114" s="14">
        <f>IF(Table28[[#This Row],[Số lượng]]&lt;&gt;0,Table28[[#This Row],[Số lượng]]*Table28[[#This Row],[Đơn giá]],"")</f>
        <v>1930500</v>
      </c>
      <c r="J114" s="14">
        <f ca="1">IF(AND(Table28[[#This Row],[Tên hàng hóa ]]&lt;&gt;0,D115=""),SUM(OFFSET(Table28[[#This Row],[Thành tiền]],0,0,-COUNTIF(Table28[Số HĐ],Table28[[#This Row],[Số HĐ]]))),"")</f>
        <v>1930500</v>
      </c>
      <c r="K114" s="17" t="s">
        <v>464</v>
      </c>
      <c r="L11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4" s="15" t="s">
        <v>1129</v>
      </c>
    </row>
    <row r="115" spans="1:13" ht="35.1" customHeight="1" x14ac:dyDescent="0.2">
      <c r="A115" s="11" t="str">
        <f>IF(Table28[[#This Row],[Tên hàng hóa ]]="","",A114)</f>
        <v/>
      </c>
      <c r="B115" s="12" t="str">
        <f>IF(Table28[[#This Row],[Tên hàng hóa ]]="","",B114)</f>
        <v/>
      </c>
      <c r="C115" s="13" t="str">
        <f>IF(Table28[[#This Row],[Tên hàng hóa ]]="","",C114)</f>
        <v/>
      </c>
      <c r="D115" s="16"/>
      <c r="E115" s="10" t="str">
        <f>IF(Table28[[#This Row],[Tên hàng hóa ]]&lt;&gt;0,VLOOKUP(Table28[[#This Row],[Tên hàng hóa ]],Table1[[Tên hàng hóa]:[Quy cách]],2,0),"")</f>
        <v/>
      </c>
      <c r="F115" s="18" t="str">
        <f>IF(Table28[[#This Row],[Tên hàng hóa ]]&lt;&gt;0,VLOOKUP(Table28[[#This Row],[Tên hàng hóa ]],Table1[[Tên hàng hóa]:[ĐVT]],3,0),"")</f>
        <v/>
      </c>
      <c r="G115" s="23" t="str">
        <f>IF(Table28[[#This Row],[Tên hàng hóa ]]=0,"",VLOOKUP(Table28[[#This Row],[Tên hàng hóa ]],Table1[[Tên hàng hóa]:[Giá bán]],4,0))</f>
        <v/>
      </c>
      <c r="H115" s="17"/>
      <c r="I115" s="14" t="str">
        <f>IF(Table28[[#This Row],[Số lượng]]&lt;&gt;0,Table28[[#This Row],[Số lượng]]*Table28[[#This Row],[Đơn giá]],"")</f>
        <v/>
      </c>
      <c r="J115" s="14" t="str">
        <f ca="1">IF(AND(Table28[[#This Row],[Tên hàng hóa ]]&lt;&gt;0,D116=""),SUM(OFFSET(Table28[[#This Row],[Thành tiền]],0,0,-COUNTIF(Table28[Số HĐ],Table28[[#This Row],[Số HĐ]]))),"")</f>
        <v/>
      </c>
      <c r="K115" s="17"/>
      <c r="L11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5" s="15"/>
    </row>
    <row r="116" spans="1:13" ht="35.1" customHeight="1" x14ac:dyDescent="0.2">
      <c r="A116" s="11">
        <v>42160</v>
      </c>
      <c r="B116" s="12" t="s">
        <v>889</v>
      </c>
      <c r="C116" s="13" t="s">
        <v>890</v>
      </c>
      <c r="D116" s="16" t="s">
        <v>338</v>
      </c>
      <c r="E116" s="10" t="str">
        <f>IF(Table28[[#This Row],[Tên hàng hóa ]]&lt;&gt;0,VLOOKUP(Table28[[#This Row],[Tên hàng hóa ]],Table1[[Tên hàng hóa]:[Quy cách]],2,0),"")</f>
        <v>Relay</v>
      </c>
      <c r="F116" s="18" t="str">
        <f>IF(Table28[[#This Row],[Tên hàng hóa ]]&lt;&gt;0,VLOOKUP(Table28[[#This Row],[Tên hàng hóa ]],Table1[[Tên hàng hóa]:[ĐVT]],3,0),"")</f>
        <v>Cái</v>
      </c>
      <c r="G116" s="23">
        <v>58300</v>
      </c>
      <c r="H116" s="17">
        <v>40</v>
      </c>
      <c r="I116" s="14">
        <f>IF(Table28[[#This Row],[Số lượng]]&lt;&gt;0,Table28[[#This Row],[Số lượng]]*Table28[[#This Row],[Đơn giá]],"")</f>
        <v>2332000</v>
      </c>
      <c r="J116" s="14" t="str">
        <f ca="1">IF(AND(Table28[[#This Row],[Tên hàng hóa ]]&lt;&gt;0,D117=""),SUM(OFFSET(Table28[[#This Row],[Thành tiền]],0,0,-COUNTIF(Table28[Số HĐ],Table28[[#This Row],[Số HĐ]]))),"")</f>
        <v/>
      </c>
      <c r="K116" s="17"/>
      <c r="L11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6" s="15"/>
    </row>
    <row r="117" spans="1:13" ht="35.1" customHeight="1" x14ac:dyDescent="0.2">
      <c r="A117" s="11">
        <f>IF(Table28[[#This Row],[Tên hàng hóa ]]="","",A116)</f>
        <v>42160</v>
      </c>
      <c r="B117" s="12" t="str">
        <f>IF(Table28[[#This Row],[Tên hàng hóa ]]="","",B116)</f>
        <v>PXK 46</v>
      </c>
      <c r="C117" s="13" t="str">
        <f>IF(Table28[[#This Row],[Tên hàng hóa ]]="","",C116)</f>
        <v>CTY TNHH ĐIỆN HOÀNG PHÁT</v>
      </c>
      <c r="D117" s="16" t="s">
        <v>346</v>
      </c>
      <c r="E117" s="10" t="str">
        <f>IF(Table28[[#This Row],[Tên hàng hóa ]]&lt;&gt;0,VLOOKUP(Table28[[#This Row],[Tên hàng hóa ]],Table1[[Tên hàng hóa]:[Quy cách]],2,0),"")</f>
        <v>Relay</v>
      </c>
      <c r="F117" s="18" t="str">
        <f>IF(Table28[[#This Row],[Tên hàng hóa ]]&lt;&gt;0,VLOOKUP(Table28[[#This Row],[Tên hàng hóa ]],Table1[[Tên hàng hóa]:[ĐVT]],3,0),"")</f>
        <v>Cái</v>
      </c>
      <c r="G117" s="23">
        <v>62700</v>
      </c>
      <c r="H117" s="17">
        <v>40</v>
      </c>
      <c r="I117" s="14">
        <f>IF(Table28[[#This Row],[Số lượng]]&lt;&gt;0,Table28[[#This Row],[Số lượng]]*Table28[[#This Row],[Đơn giá]],"")</f>
        <v>2508000</v>
      </c>
      <c r="J117" s="14">
        <f ca="1">IF(AND(Table28[[#This Row],[Tên hàng hóa ]]&lt;&gt;0,D118=""),SUM(OFFSET(Table28[[#This Row],[Thành tiền]],0,0,-COUNTIF(Table28[Số HĐ],Table28[[#This Row],[Số HĐ]]))),"")</f>
        <v>4840000</v>
      </c>
      <c r="K117" s="17" t="s">
        <v>464</v>
      </c>
      <c r="L11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7" s="15" t="s">
        <v>891</v>
      </c>
    </row>
    <row r="118" spans="1:13" ht="35.1" customHeight="1" x14ac:dyDescent="0.2">
      <c r="A118" s="11" t="str">
        <f>IF(Table28[[#This Row],[Tên hàng hóa ]]="","",A117)</f>
        <v/>
      </c>
      <c r="B118" s="12" t="str">
        <f>IF(Table28[[#This Row],[Tên hàng hóa ]]="","",B117)</f>
        <v/>
      </c>
      <c r="C118" s="13" t="str">
        <f>IF(Table28[[#This Row],[Tên hàng hóa ]]="","",C117)</f>
        <v/>
      </c>
      <c r="D118" s="16"/>
      <c r="E118" s="10" t="str">
        <f>IF(Table28[[#This Row],[Tên hàng hóa ]]&lt;&gt;0,VLOOKUP(Table28[[#This Row],[Tên hàng hóa ]],Table1[[Tên hàng hóa]:[Quy cách]],2,0),"")</f>
        <v/>
      </c>
      <c r="F118" s="18" t="str">
        <f>IF(Table28[[#This Row],[Tên hàng hóa ]]&lt;&gt;0,VLOOKUP(Table28[[#This Row],[Tên hàng hóa ]],Table1[[Tên hàng hóa]:[ĐVT]],3,0),"")</f>
        <v/>
      </c>
      <c r="G118" s="23" t="str">
        <f>IF(Table28[[#This Row],[Tên hàng hóa ]]=0,"",VLOOKUP(Table28[[#This Row],[Tên hàng hóa ]],Table1[[Tên hàng hóa]:[Giá bán]],4,0))</f>
        <v/>
      </c>
      <c r="H118" s="17"/>
      <c r="I118" s="14" t="str">
        <f>IF(Table28[[#This Row],[Số lượng]]&lt;&gt;0,Table28[[#This Row],[Số lượng]]*Table28[[#This Row],[Đơn giá]],"")</f>
        <v/>
      </c>
      <c r="J118" s="14" t="str">
        <f ca="1">IF(AND(Table28[[#This Row],[Tên hàng hóa ]]&lt;&gt;0,D119=""),SUM(OFFSET(Table28[[#This Row],[Thành tiền]],0,0,-COUNTIF(Table28[Số HĐ],Table28[[#This Row],[Số HĐ]]))),"")</f>
        <v/>
      </c>
      <c r="K118" s="17"/>
      <c r="L11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8" s="15"/>
    </row>
    <row r="119" spans="1:13" ht="35.1" customHeight="1" x14ac:dyDescent="0.2">
      <c r="A119" s="11">
        <v>42168</v>
      </c>
      <c r="B119" s="12" t="s">
        <v>892</v>
      </c>
      <c r="C119" s="13" t="s">
        <v>893</v>
      </c>
      <c r="D119" s="16" t="s">
        <v>180</v>
      </c>
      <c r="E119" s="10" t="str">
        <f>IF(Table28[[#This Row],[Tên hàng hóa ]]&lt;&gt;0,VLOOKUP(Table28[[#This Row],[Tên hàng hóa ]],Table1[[Tên hàng hóa]:[Quy cách]],2,0),"")</f>
        <v>Bộ Nguồn Xung</v>
      </c>
      <c r="F119" s="18" t="str">
        <f>IF(Table28[[#This Row],[Tên hàng hóa ]]&lt;&gt;0,VLOOKUP(Table28[[#This Row],[Tên hàng hóa ]],Table1[[Tên hàng hóa]:[ĐVT]],3,0),"")</f>
        <v>Cái</v>
      </c>
      <c r="G119" s="23">
        <v>1177000</v>
      </c>
      <c r="H119" s="17">
        <v>1</v>
      </c>
      <c r="I119" s="14">
        <f>IF(Table28[[#This Row],[Số lượng]]&lt;&gt;0,Table28[[#This Row],[Số lượng]]*Table28[[#This Row],[Đơn giá]],"")</f>
        <v>1177000</v>
      </c>
      <c r="J119" s="14">
        <f ca="1">IF(AND(Table28[[#This Row],[Tên hàng hóa ]]&lt;&gt;0,D120=""),SUM(OFFSET(Table28[[#This Row],[Thành tiền]],0,0,-COUNTIF(Table28[Số HĐ],Table28[[#This Row],[Số HĐ]]))),"")</f>
        <v>1177000</v>
      </c>
      <c r="K119" s="17" t="s">
        <v>464</v>
      </c>
      <c r="L11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9" s="15" t="s">
        <v>894</v>
      </c>
    </row>
    <row r="120" spans="1:13" ht="35.1" customHeight="1" x14ac:dyDescent="0.2">
      <c r="A120" s="11" t="str">
        <f>IF(Table28[[#This Row],[Tên hàng hóa ]]="","",A119)</f>
        <v/>
      </c>
      <c r="B120" s="12" t="str">
        <f>IF(Table28[[#This Row],[Tên hàng hóa ]]="","",B119)</f>
        <v/>
      </c>
      <c r="C120" s="13" t="str">
        <f>IF(Table28[[#This Row],[Tên hàng hóa ]]="","",C119)</f>
        <v/>
      </c>
      <c r="D120" s="16"/>
      <c r="E120" s="10" t="str">
        <f>IF(Table28[[#This Row],[Tên hàng hóa ]]&lt;&gt;0,VLOOKUP(Table28[[#This Row],[Tên hàng hóa ]],Table1[[Tên hàng hóa]:[Quy cách]],2,0),"")</f>
        <v/>
      </c>
      <c r="F120" s="18" t="str">
        <f>IF(Table28[[#This Row],[Tên hàng hóa ]]&lt;&gt;0,VLOOKUP(Table28[[#This Row],[Tên hàng hóa ]],Table1[[Tên hàng hóa]:[ĐVT]],3,0),"")</f>
        <v/>
      </c>
      <c r="G120" s="23" t="str">
        <f>IF(Table28[[#This Row],[Tên hàng hóa ]]=0,"",VLOOKUP(Table28[[#This Row],[Tên hàng hóa ]],Table1[[Tên hàng hóa]:[Giá bán]],4,0))</f>
        <v/>
      </c>
      <c r="H120" s="17"/>
      <c r="I120" s="14" t="str">
        <f>IF(Table28[[#This Row],[Số lượng]]&lt;&gt;0,Table28[[#This Row],[Số lượng]]*Table28[[#This Row],[Đơn giá]],"")</f>
        <v/>
      </c>
      <c r="J120" s="14" t="str">
        <f ca="1">IF(AND(Table28[[#This Row],[Tên hàng hóa ]]&lt;&gt;0,D121=""),SUM(OFFSET(Table28[[#This Row],[Thành tiền]],0,0,-COUNTIF(Table28[Số HĐ],Table28[[#This Row],[Số HĐ]]))),"")</f>
        <v/>
      </c>
      <c r="K120" s="17"/>
      <c r="L12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0" s="15"/>
    </row>
    <row r="121" spans="1:13" ht="35.1" customHeight="1" x14ac:dyDescent="0.2">
      <c r="A121" s="11">
        <v>42168</v>
      </c>
      <c r="B121" s="12" t="s">
        <v>895</v>
      </c>
      <c r="C121" s="13" t="s">
        <v>896</v>
      </c>
      <c r="D121" s="16" t="s">
        <v>317</v>
      </c>
      <c r="E121" s="10" t="str">
        <f>IF(Table28[[#This Row],[Tên hàng hóa ]]&lt;&gt;0,VLOOKUP(Table28[[#This Row],[Tên hàng hóa ]],Table1[[Tên hàng hóa]:[Quy cách]],2,0),"")</f>
        <v>Điều Khiển Mức Nước</v>
      </c>
      <c r="F121" s="18" t="str">
        <f>IF(Table28[[#This Row],[Tên hàng hóa ]]&lt;&gt;0,VLOOKUP(Table28[[#This Row],[Tên hàng hóa ]],Table1[[Tên hàng hóa]:[ĐVT]],3,0),"")</f>
        <v>Cái</v>
      </c>
      <c r="G121" s="23">
        <v>3080000</v>
      </c>
      <c r="H121" s="17">
        <v>3</v>
      </c>
      <c r="I121" s="14">
        <f>IF(Table28[[#This Row],[Số lượng]]&lt;&gt;0,Table28[[#This Row],[Số lượng]]*Table28[[#This Row],[Đơn giá]],"")</f>
        <v>9240000</v>
      </c>
      <c r="J121" s="14" t="str">
        <f ca="1">IF(AND(Table28[[#This Row],[Tên hàng hóa ]]&lt;&gt;0,D122=""),SUM(OFFSET(Table28[[#This Row],[Thành tiền]],0,0,-COUNTIF(Table28[Số HĐ],Table28[[#This Row],[Số HĐ]]))),"")</f>
        <v/>
      </c>
      <c r="K121" s="17"/>
      <c r="L12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1" s="15"/>
    </row>
    <row r="122" spans="1:13" ht="35.1" customHeight="1" x14ac:dyDescent="0.2">
      <c r="A122" s="11">
        <f>IF(Table28[[#This Row],[Tên hàng hóa ]]="","",A121)</f>
        <v>42168</v>
      </c>
      <c r="B122" s="12" t="str">
        <f>IF(Table28[[#This Row],[Tên hàng hóa ]]="","",B121)</f>
        <v>PXK 48</v>
      </c>
      <c r="C122" s="13" t="str">
        <f>IF(Table28[[#This Row],[Tên hàng hóa ]]="","",C121)</f>
        <v>CTY CỔ PHẦN CƠ ĐIỆN NHẤT KHANG</v>
      </c>
      <c r="D122" s="16" t="s">
        <v>431</v>
      </c>
      <c r="E122" s="10" t="str">
        <f>IF(Table28[[#This Row],[Tên hàng hóa ]]&lt;&gt;0,VLOOKUP(Table28[[#This Row],[Tên hàng hóa ]],Table1[[Tên hàng hóa]:[Quy cách]],2,0),"")</f>
        <v>Socket</v>
      </c>
      <c r="F122" s="18" t="str">
        <f>IF(Table28[[#This Row],[Tên hàng hóa ]]&lt;&gt;0,VLOOKUP(Table28[[#This Row],[Tên hàng hóa ]],Table1[[Tên hàng hóa]:[ĐVT]],3,0),"")</f>
        <v>Cái</v>
      </c>
      <c r="G122" s="23">
        <v>36300</v>
      </c>
      <c r="H122" s="17">
        <v>35</v>
      </c>
      <c r="I122" s="14">
        <f>IF(Table28[[#This Row],[Số lượng]]&lt;&gt;0,Table28[[#This Row],[Số lượng]]*Table28[[#This Row],[Đơn giá]],"")</f>
        <v>1270500</v>
      </c>
      <c r="J122" s="14">
        <f ca="1">IF(AND(Table28[[#This Row],[Tên hàng hóa ]]&lt;&gt;0,D123=""),SUM(OFFSET(Table28[[#This Row],[Thành tiền]],0,0,-COUNTIF(Table28[Số HĐ],Table28[[#This Row],[Số HĐ]]))),"")</f>
        <v>10510500</v>
      </c>
      <c r="K122" s="17" t="s">
        <v>464</v>
      </c>
      <c r="L12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2" s="15" t="s">
        <v>1063</v>
      </c>
    </row>
    <row r="123" spans="1:13" ht="35.1" customHeight="1" x14ac:dyDescent="0.2">
      <c r="A123" s="11" t="str">
        <f>IF(Table28[[#This Row],[Tên hàng hóa ]]="","",A122)</f>
        <v/>
      </c>
      <c r="B123" s="12" t="str">
        <f>IF(Table28[[#This Row],[Tên hàng hóa ]]="","",B122)</f>
        <v/>
      </c>
      <c r="C123" s="13" t="str">
        <f>IF(Table28[[#This Row],[Tên hàng hóa ]]="","",C122)</f>
        <v/>
      </c>
      <c r="D123" s="16"/>
      <c r="E123" s="10" t="str">
        <f>IF(Table28[[#This Row],[Tên hàng hóa ]]&lt;&gt;0,VLOOKUP(Table28[[#This Row],[Tên hàng hóa ]],Table1[[Tên hàng hóa]:[Quy cách]],2,0),"")</f>
        <v/>
      </c>
      <c r="F123" s="18" t="str">
        <f>IF(Table28[[#This Row],[Tên hàng hóa ]]&lt;&gt;0,VLOOKUP(Table28[[#This Row],[Tên hàng hóa ]],Table1[[Tên hàng hóa]:[ĐVT]],3,0),"")</f>
        <v/>
      </c>
      <c r="G123" s="23" t="str">
        <f>IF(Table28[[#This Row],[Tên hàng hóa ]]=0,"",VLOOKUP(Table28[[#This Row],[Tên hàng hóa ]],Table1[[Tên hàng hóa]:[Giá bán]],4,0))</f>
        <v/>
      </c>
      <c r="H123" s="17"/>
      <c r="I123" s="14" t="str">
        <f>IF(Table28[[#This Row],[Số lượng]]&lt;&gt;0,Table28[[#This Row],[Số lượng]]*Table28[[#This Row],[Đơn giá]],"")</f>
        <v/>
      </c>
      <c r="J123" s="14" t="str">
        <f ca="1">IF(AND(Table28[[#This Row],[Tên hàng hóa ]]&lt;&gt;0,D124=""),SUM(OFFSET(Table28[[#This Row],[Thành tiền]],0,0,-COUNTIF(Table28[Số HĐ],Table28[[#This Row],[Số HĐ]]))),"")</f>
        <v/>
      </c>
      <c r="K123" s="17"/>
      <c r="L12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3" s="15"/>
    </row>
    <row r="124" spans="1:13" ht="35.1" customHeight="1" x14ac:dyDescent="0.2">
      <c r="A124" s="11">
        <v>42168</v>
      </c>
      <c r="B124" s="12" t="s">
        <v>897</v>
      </c>
      <c r="C124" s="13" t="s">
        <v>896</v>
      </c>
      <c r="D124" s="16" t="s">
        <v>343</v>
      </c>
      <c r="E124" s="10" t="str">
        <f>IF(Table28[[#This Row],[Tên hàng hóa ]]&lt;&gt;0,VLOOKUP(Table28[[#This Row],[Tên hàng hóa ]],Table1[[Tên hàng hóa]:[Quy cách]],2,0),"")</f>
        <v>Relay</v>
      </c>
      <c r="F124" s="18" t="str">
        <f>IF(Table28[[#This Row],[Tên hàng hóa ]]&lt;&gt;0,VLOOKUP(Table28[[#This Row],[Tên hàng hóa ]],Table1[[Tên hàng hóa]:[ĐVT]],3,0),"")</f>
        <v>Cái</v>
      </c>
      <c r="G124" s="23">
        <v>58300</v>
      </c>
      <c r="H124" s="17">
        <v>10</v>
      </c>
      <c r="I124" s="14">
        <f>IF(Table28[[#This Row],[Số lượng]]&lt;&gt;0,Table28[[#This Row],[Số lượng]]*Table28[[#This Row],[Đơn giá]],"")</f>
        <v>583000</v>
      </c>
      <c r="J124" s="14">
        <f ca="1">IF(AND(Table28[[#This Row],[Tên hàng hóa ]]&lt;&gt;0,D125=""),SUM(OFFSET(Table28[[#This Row],[Thành tiền]],0,0,-COUNTIF(Table28[Số HĐ],Table28[[#This Row],[Số HĐ]]))),"")</f>
        <v>583000</v>
      </c>
      <c r="K124" s="17" t="s">
        <v>464</v>
      </c>
      <c r="L12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4" s="15" t="s">
        <v>1064</v>
      </c>
    </row>
    <row r="125" spans="1:13" ht="35.1" customHeight="1" x14ac:dyDescent="0.2">
      <c r="A125" s="11" t="str">
        <f>IF(Table28[[#This Row],[Tên hàng hóa ]]="","",A124)</f>
        <v/>
      </c>
      <c r="B125" s="12" t="str">
        <f>IF(Table28[[#This Row],[Tên hàng hóa ]]="","",B124)</f>
        <v/>
      </c>
      <c r="C125" s="13" t="str">
        <f>IF(Table28[[#This Row],[Tên hàng hóa ]]="","",C124)</f>
        <v/>
      </c>
      <c r="D125" s="16"/>
      <c r="E125" s="10" t="str">
        <f>IF(Table28[[#This Row],[Tên hàng hóa ]]&lt;&gt;0,VLOOKUP(Table28[[#This Row],[Tên hàng hóa ]],Table1[[Tên hàng hóa]:[Quy cách]],2,0),"")</f>
        <v/>
      </c>
      <c r="F125" s="18" t="str">
        <f>IF(Table28[[#This Row],[Tên hàng hóa ]]&lt;&gt;0,VLOOKUP(Table28[[#This Row],[Tên hàng hóa ]],Table1[[Tên hàng hóa]:[ĐVT]],3,0),"")</f>
        <v/>
      </c>
      <c r="G125" s="23" t="str">
        <f>IF(Table28[[#This Row],[Tên hàng hóa ]]=0,"",VLOOKUP(Table28[[#This Row],[Tên hàng hóa ]],Table1[[Tên hàng hóa]:[Giá bán]],4,0))</f>
        <v/>
      </c>
      <c r="H125" s="17"/>
      <c r="I125" s="14" t="str">
        <f>IF(Table28[[#This Row],[Số lượng]]&lt;&gt;0,Table28[[#This Row],[Số lượng]]*Table28[[#This Row],[Đơn giá]],"")</f>
        <v/>
      </c>
      <c r="J125" s="14" t="str">
        <f ca="1">IF(AND(Table28[[#This Row],[Tên hàng hóa ]]&lt;&gt;0,D126=""),SUM(OFFSET(Table28[[#This Row],[Thành tiền]],0,0,-COUNTIF(Table28[Số HĐ],Table28[[#This Row],[Số HĐ]]))),"")</f>
        <v/>
      </c>
      <c r="K125" s="17"/>
      <c r="L12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5" s="15"/>
    </row>
    <row r="126" spans="1:13" ht="35.1" customHeight="1" x14ac:dyDescent="0.2">
      <c r="A126" s="11">
        <v>42170</v>
      </c>
      <c r="B126" s="12" t="s">
        <v>898</v>
      </c>
      <c r="C126" s="13" t="s">
        <v>1034</v>
      </c>
      <c r="D126" s="16" t="s">
        <v>520</v>
      </c>
      <c r="E126" s="10" t="str">
        <f>IF(Table28[[#This Row],[Tên hàng hóa ]]&lt;&gt;0,VLOOKUP(Table28[[#This Row],[Tên hàng hóa ]],Table1[[Tên hàng hóa]:[Quy cách]],2,0),"")</f>
        <v>Cảm Biến</v>
      </c>
      <c r="F126" s="18" t="str">
        <f>IF(Table28[[#This Row],[Tên hàng hóa ]]&lt;&gt;0,VLOOKUP(Table28[[#This Row],[Tên hàng hóa ]],Table1[[Tên hàng hóa]:[ĐVT]],3,0),"")</f>
        <v>Cái</v>
      </c>
      <c r="G126" s="23">
        <v>900000</v>
      </c>
      <c r="H126" s="17">
        <v>4</v>
      </c>
      <c r="I126" s="14">
        <f>IF(Table28[[#This Row],[Số lượng]]&lt;&gt;0,Table28[[#This Row],[Số lượng]]*Table28[[#This Row],[Đơn giá]],"")</f>
        <v>3600000</v>
      </c>
      <c r="J126" s="14">
        <f ca="1">IF(AND(Table28[[#This Row],[Tên hàng hóa ]]&lt;&gt;0,D127=""),SUM(OFFSET(Table28[[#This Row],[Thành tiền]],0,0,-COUNTIF(Table28[Số HĐ],Table28[[#This Row],[Số HĐ]]))),"")</f>
        <v>3600000</v>
      </c>
      <c r="K126" s="17" t="s">
        <v>464</v>
      </c>
      <c r="L12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6" s="15" t="s">
        <v>1159</v>
      </c>
    </row>
    <row r="127" spans="1:13" ht="35.1" customHeight="1" x14ac:dyDescent="0.2">
      <c r="A127" s="11" t="str">
        <f>IF(Table28[[#This Row],[Tên hàng hóa ]]="","",A126)</f>
        <v/>
      </c>
      <c r="B127" s="12" t="str">
        <f>IF(Table28[[#This Row],[Tên hàng hóa ]]="","",B126)</f>
        <v/>
      </c>
      <c r="C127" s="13" t="str">
        <f>IF(Table28[[#This Row],[Tên hàng hóa ]]="","",C126)</f>
        <v/>
      </c>
      <c r="D127" s="16"/>
      <c r="E127" s="10" t="str">
        <f>IF(Table28[[#This Row],[Tên hàng hóa ]]&lt;&gt;0,VLOOKUP(Table28[[#This Row],[Tên hàng hóa ]],Table1[[Tên hàng hóa]:[Quy cách]],2,0),"")</f>
        <v/>
      </c>
      <c r="F127" s="18" t="str">
        <f>IF(Table28[[#This Row],[Tên hàng hóa ]]&lt;&gt;0,VLOOKUP(Table28[[#This Row],[Tên hàng hóa ]],Table1[[Tên hàng hóa]:[ĐVT]],3,0),"")</f>
        <v/>
      </c>
      <c r="G127" s="23" t="str">
        <f>IF(Table28[[#This Row],[Tên hàng hóa ]]=0,"",VLOOKUP(Table28[[#This Row],[Tên hàng hóa ]],Table1[[Tên hàng hóa]:[Giá bán]],4,0))</f>
        <v/>
      </c>
      <c r="H127" s="17"/>
      <c r="I127" s="14" t="str">
        <f>IF(Table28[[#This Row],[Số lượng]]&lt;&gt;0,Table28[[#This Row],[Số lượng]]*Table28[[#This Row],[Đơn giá]],"")</f>
        <v/>
      </c>
      <c r="J127" s="14" t="str">
        <f ca="1">IF(AND(Table28[[#This Row],[Tên hàng hóa ]]&lt;&gt;0,D128=""),SUM(OFFSET(Table28[[#This Row],[Thành tiền]],0,0,-COUNTIF(Table28[Số HĐ],Table28[[#This Row],[Số HĐ]]))),"")</f>
        <v/>
      </c>
      <c r="K127" s="17"/>
      <c r="L12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7" s="15"/>
    </row>
    <row r="128" spans="1:13" ht="35.1" customHeight="1" x14ac:dyDescent="0.2">
      <c r="A128" s="11">
        <v>42170</v>
      </c>
      <c r="B128" s="12" t="s">
        <v>899</v>
      </c>
      <c r="C128" s="13" t="s">
        <v>860</v>
      </c>
      <c r="D128" s="16" t="s">
        <v>271</v>
      </c>
      <c r="E128" s="10" t="str">
        <f>IF(Table28[[#This Row],[Tên hàng hóa ]]&lt;&gt;0,VLOOKUP(Table28[[#This Row],[Tên hàng hóa ]],Table1[[Tên hàng hóa]:[Quy cách]],2,0),"")</f>
        <v>Cảm Biến</v>
      </c>
      <c r="F128" s="18" t="str">
        <f>IF(Table28[[#This Row],[Tên hàng hóa ]]&lt;&gt;0,VLOOKUP(Table28[[#This Row],[Tên hàng hóa ]],Table1[[Tên hàng hóa]:[ĐVT]],3,0),"")</f>
        <v>Cái</v>
      </c>
      <c r="G128" s="23">
        <v>3850000</v>
      </c>
      <c r="H128" s="17">
        <v>1</v>
      </c>
      <c r="I128" s="14">
        <f>IF(Table28[[#This Row],[Số lượng]]&lt;&gt;0,Table28[[#This Row],[Số lượng]]*Table28[[#This Row],[Đơn giá]],"")</f>
        <v>3850000</v>
      </c>
      <c r="J128" s="14" t="str">
        <f ca="1">IF(AND(Table28[[#This Row],[Tên hàng hóa ]]&lt;&gt;0,D129=""),SUM(OFFSET(Table28[[#This Row],[Thành tiền]],0,0,-COUNTIF(Table28[Số HĐ],Table28[[#This Row],[Số HĐ]]))),"")</f>
        <v/>
      </c>
      <c r="K128" s="17"/>
      <c r="L12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8" s="15"/>
    </row>
    <row r="129" spans="1:13" ht="35.1" customHeight="1" x14ac:dyDescent="0.2">
      <c r="A129" s="11">
        <f>IF(Table28[[#This Row],[Tên hàng hóa ]]="","",A128)</f>
        <v>42170</v>
      </c>
      <c r="B129" s="12" t="str">
        <f>IF(Table28[[#This Row],[Tên hàng hóa ]]="","",B128)</f>
        <v>PXK 51</v>
      </c>
      <c r="C129" s="13" t="str">
        <f>IF(Table28[[#This Row],[Tên hàng hóa ]]="","",C128)</f>
        <v>CTY ĐẠI THUẬN PHÁT</v>
      </c>
      <c r="D129" s="16" t="s">
        <v>513</v>
      </c>
      <c r="E129" s="10" t="str">
        <f>IF(Table28[[#This Row],[Tên hàng hóa ]]&lt;&gt;0,VLOOKUP(Table28[[#This Row],[Tên hàng hóa ]],Table1[[Tên hàng hóa]:[Quy cách]],2,0),"")</f>
        <v>Counter</v>
      </c>
      <c r="F129" s="18" t="str">
        <f>IF(Table28[[#This Row],[Tên hàng hóa ]]&lt;&gt;0,VLOOKUP(Table28[[#This Row],[Tên hàng hóa ]],Table1[[Tên hàng hóa]:[ĐVT]],3,0),"")</f>
        <v>Cái</v>
      </c>
      <c r="G129" s="23">
        <v>770000</v>
      </c>
      <c r="H129" s="17">
        <v>1</v>
      </c>
      <c r="I129" s="14">
        <f>IF(Table28[[#This Row],[Số lượng]]&lt;&gt;0,Table28[[#This Row],[Số lượng]]*Table28[[#This Row],[Đơn giá]],"")</f>
        <v>770000</v>
      </c>
      <c r="J129" s="14">
        <f ca="1">IF(AND(Table28[[#This Row],[Tên hàng hóa ]]&lt;&gt;0,D130=""),SUM(OFFSET(Table28[[#This Row],[Thành tiền]],0,0,-COUNTIF(Table28[Số HĐ],Table28[[#This Row],[Số HĐ]]))),"")</f>
        <v>4620000</v>
      </c>
      <c r="K129" s="17" t="s">
        <v>464</v>
      </c>
      <c r="L12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9" s="15" t="s">
        <v>900</v>
      </c>
    </row>
    <row r="130" spans="1:13" ht="35.1" customHeight="1" x14ac:dyDescent="0.2">
      <c r="A130" s="11" t="str">
        <f>IF(Table28[[#This Row],[Tên hàng hóa ]]="","",A129)</f>
        <v/>
      </c>
      <c r="B130" s="12" t="str">
        <f>IF(Table28[[#This Row],[Tên hàng hóa ]]="","",B129)</f>
        <v/>
      </c>
      <c r="C130" s="13" t="str">
        <f>IF(Table28[[#This Row],[Tên hàng hóa ]]="","",C129)</f>
        <v/>
      </c>
      <c r="D130" s="16"/>
      <c r="E130" s="10" t="str">
        <f>IF(Table28[[#This Row],[Tên hàng hóa ]]&lt;&gt;0,VLOOKUP(Table28[[#This Row],[Tên hàng hóa ]],Table1[[Tên hàng hóa]:[Quy cách]],2,0),"")</f>
        <v/>
      </c>
      <c r="F130" s="18" t="str">
        <f>IF(Table28[[#This Row],[Tên hàng hóa ]]&lt;&gt;0,VLOOKUP(Table28[[#This Row],[Tên hàng hóa ]],Table1[[Tên hàng hóa]:[ĐVT]],3,0),"")</f>
        <v/>
      </c>
      <c r="G130" s="23" t="str">
        <f>IF(Table28[[#This Row],[Tên hàng hóa ]]=0,"",VLOOKUP(Table28[[#This Row],[Tên hàng hóa ]],Table1[[Tên hàng hóa]:[Giá bán]],4,0))</f>
        <v/>
      </c>
      <c r="H130" s="17"/>
      <c r="I130" s="14" t="str">
        <f>IF(Table28[[#This Row],[Số lượng]]&lt;&gt;0,Table28[[#This Row],[Số lượng]]*Table28[[#This Row],[Đơn giá]],"")</f>
        <v/>
      </c>
      <c r="J130" s="14" t="str">
        <f ca="1">IF(AND(Table28[[#This Row],[Tên hàng hóa ]]&lt;&gt;0,D131=""),SUM(OFFSET(Table28[[#This Row],[Thành tiền]],0,0,-COUNTIF(Table28[Số HĐ],Table28[[#This Row],[Số HĐ]]))),"")</f>
        <v/>
      </c>
      <c r="K130" s="17"/>
      <c r="L13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0" s="15"/>
    </row>
    <row r="131" spans="1:13" ht="35.1" customHeight="1" x14ac:dyDescent="0.2">
      <c r="A131" s="11">
        <v>42173</v>
      </c>
      <c r="B131" s="12" t="s">
        <v>930</v>
      </c>
      <c r="C131" s="154" t="s">
        <v>3157</v>
      </c>
      <c r="D131" s="16" t="s">
        <v>503</v>
      </c>
      <c r="E131" s="10" t="str">
        <f>IF(Table28[[#This Row],[Tên hàng hóa ]]&lt;&gt;0,VLOOKUP(Table28[[#This Row],[Tên hàng hóa ]],Table1[[Tên hàng hóa]:[Quy cách]],2,0),"")</f>
        <v>Biến Tần</v>
      </c>
      <c r="F131" s="18" t="str">
        <f>IF(Table28[[#This Row],[Tên hàng hóa ]]&lt;&gt;0,VLOOKUP(Table28[[#This Row],[Tên hàng hóa ]],Table1[[Tên hàng hóa]:[ĐVT]],3,0),"")</f>
        <v>Cái</v>
      </c>
      <c r="G131" s="23">
        <v>6424000</v>
      </c>
      <c r="H131" s="17">
        <v>4</v>
      </c>
      <c r="I131" s="14">
        <f>IF(Table28[[#This Row],[Số lượng]]&lt;&gt;0,Table28[[#This Row],[Số lượng]]*Table28[[#This Row],[Đơn giá]],"")</f>
        <v>25696000</v>
      </c>
      <c r="J131" s="14" t="str">
        <f ca="1">IF(AND(Table28[[#This Row],[Tên hàng hóa ]]&lt;&gt;0,D132=""),SUM(OFFSET(Table28[[#This Row],[Thành tiền]],0,0,-COUNTIF(Table28[Số HĐ],Table28[[#This Row],[Số HĐ]]))),"")</f>
        <v/>
      </c>
      <c r="K131" s="17"/>
      <c r="L13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1" s="15"/>
    </row>
    <row r="132" spans="1:13" ht="35.1" customHeight="1" x14ac:dyDescent="0.2">
      <c r="A132" s="11">
        <v>42173</v>
      </c>
      <c r="B132" s="12" t="str">
        <f>IF(Table28[[#This Row],[Tên hàng hóa ]]="","",B131)</f>
        <v>PXK 52</v>
      </c>
      <c r="C132" s="154" t="s">
        <v>3157</v>
      </c>
      <c r="D132" s="16" t="s">
        <v>504</v>
      </c>
      <c r="E132" s="10" t="str">
        <f>IF(Table28[[#This Row],[Tên hàng hóa ]]&lt;&gt;0,VLOOKUP(Table28[[#This Row],[Tên hàng hóa ]],Table1[[Tên hàng hóa]:[Quy cách]],2,0),"")</f>
        <v>Biến Tần</v>
      </c>
      <c r="F132" s="18" t="str">
        <f>IF(Table28[[#This Row],[Tên hàng hóa ]]&lt;&gt;0,VLOOKUP(Table28[[#This Row],[Tên hàng hóa ]],Table1[[Tên hàng hóa]:[ĐVT]],3,0),"")</f>
        <v>Cái</v>
      </c>
      <c r="G132" s="23">
        <v>7282000</v>
      </c>
      <c r="H132" s="17">
        <v>1</v>
      </c>
      <c r="I132" s="14">
        <f>IF(Table28[[#This Row],[Số lượng]]&lt;&gt;0,Table28[[#This Row],[Số lượng]]*Table28[[#This Row],[Đơn giá]],"")</f>
        <v>7282000</v>
      </c>
      <c r="J132" s="14">
        <f ca="1">IF(AND(Table28[[#This Row],[Tên hàng hóa ]]&lt;&gt;0,D133=""),SUM(OFFSET(Table28[[#This Row],[Thành tiền]],0,0,-COUNTIF(Table28[Số HĐ],Table28[[#This Row],[Số HĐ]]))),"")</f>
        <v>32978000</v>
      </c>
      <c r="K132" s="17" t="s">
        <v>464</v>
      </c>
      <c r="L13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2" s="15" t="s">
        <v>1127</v>
      </c>
    </row>
    <row r="133" spans="1:13" ht="35.1" customHeight="1" x14ac:dyDescent="0.2">
      <c r="A133" s="11" t="str">
        <f>IF(Table28[[#This Row],[Tên hàng hóa ]]="","",A132)</f>
        <v/>
      </c>
      <c r="B133" s="12" t="str">
        <f>IF(Table28[[#This Row],[Tên hàng hóa ]]="","",B132)</f>
        <v/>
      </c>
      <c r="C133" s="13" t="str">
        <f>IF(Table28[[#This Row],[Tên hàng hóa ]]="","",C132)</f>
        <v/>
      </c>
      <c r="D133" s="16"/>
      <c r="E133" s="10" t="str">
        <f>IF(Table28[[#This Row],[Tên hàng hóa ]]&lt;&gt;0,VLOOKUP(Table28[[#This Row],[Tên hàng hóa ]],Table1[[Tên hàng hóa]:[Quy cách]],2,0),"")</f>
        <v/>
      </c>
      <c r="F133" s="18" t="str">
        <f>IF(Table28[[#This Row],[Tên hàng hóa ]]&lt;&gt;0,VLOOKUP(Table28[[#This Row],[Tên hàng hóa ]],Table1[[Tên hàng hóa]:[ĐVT]],3,0),"")</f>
        <v/>
      </c>
      <c r="G133" s="23" t="str">
        <f>IF(Table28[[#This Row],[Tên hàng hóa ]]=0,"",VLOOKUP(Table28[[#This Row],[Tên hàng hóa ]],Table1[[Tên hàng hóa]:[Giá bán]],4,0))</f>
        <v/>
      </c>
      <c r="H133" s="17"/>
      <c r="I133" s="14" t="str">
        <f>IF(Table28[[#This Row],[Số lượng]]&lt;&gt;0,Table28[[#This Row],[Số lượng]]*Table28[[#This Row],[Đơn giá]],"")</f>
        <v/>
      </c>
      <c r="J133" s="14" t="str">
        <f ca="1">IF(AND(Table28[[#This Row],[Tên hàng hóa ]]&lt;&gt;0,D134=""),SUM(OFFSET(Table28[[#This Row],[Thành tiền]],0,0,-COUNTIF(Table28[Số HĐ],Table28[[#This Row],[Số HĐ]]))),"")</f>
        <v/>
      </c>
      <c r="K133" s="17"/>
      <c r="L13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3" s="15"/>
    </row>
    <row r="134" spans="1:13" ht="35.1" customHeight="1" x14ac:dyDescent="0.2">
      <c r="A134" s="11">
        <v>42172</v>
      </c>
      <c r="B134" s="12" t="s">
        <v>931</v>
      </c>
      <c r="C134" s="13" t="s">
        <v>1078</v>
      </c>
      <c r="D134" s="16" t="s">
        <v>276</v>
      </c>
      <c r="E134" s="10" t="str">
        <f>IF(Table28[[#This Row],[Tên hàng hóa ]]&lt;&gt;0,VLOOKUP(Table28[[#This Row],[Tên hàng hóa ]],Table1[[Tên hàng hóa]:[Quy cách]],2,0),"")</f>
        <v>Cảm Biến</v>
      </c>
      <c r="F134" s="18" t="str">
        <f>IF(Table28[[#This Row],[Tên hàng hóa ]]&lt;&gt;0,VLOOKUP(Table28[[#This Row],[Tên hàng hóa ]],Table1[[Tên hàng hóa]:[ĐVT]],3,0),"")</f>
        <v>Cái</v>
      </c>
      <c r="G134" s="23">
        <v>1210000</v>
      </c>
      <c r="H134" s="17">
        <v>2</v>
      </c>
      <c r="I134" s="14">
        <f>IF(Table28[[#This Row],[Số lượng]]&lt;&gt;0,Table28[[#This Row],[Số lượng]]*Table28[[#This Row],[Đơn giá]],"")</f>
        <v>2420000</v>
      </c>
      <c r="J134" s="14" t="str">
        <f ca="1">IF(AND(Table28[[#This Row],[Tên hàng hóa ]]&lt;&gt;0,D135=""),SUM(OFFSET(Table28[[#This Row],[Thành tiền]],0,0,-COUNTIF(Table28[Số HĐ],Table28[[#This Row],[Số HĐ]]))),"")</f>
        <v/>
      </c>
      <c r="K134" s="17"/>
      <c r="L13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4" s="15"/>
    </row>
    <row r="135" spans="1:13" ht="35.1" customHeight="1" x14ac:dyDescent="0.2">
      <c r="A135" s="11">
        <f>IF(Table28[[#This Row],[Tên hàng hóa ]]="","",A134)</f>
        <v>42172</v>
      </c>
      <c r="B135" s="12" t="str">
        <f>IF(Table28[[#This Row],[Tên hàng hóa ]]="","",B134)</f>
        <v>PXK 53</v>
      </c>
      <c r="C135" s="13" t="str">
        <f>IF(Table28[[#This Row],[Tên hàng hóa ]]="","",C134)</f>
        <v>CTY TNHH SMARTEK</v>
      </c>
      <c r="D135" s="16" t="s">
        <v>390</v>
      </c>
      <c r="E135" s="10" t="str">
        <f>IF(Table28[[#This Row],[Tên hàng hóa ]]&lt;&gt;0,VLOOKUP(Table28[[#This Row],[Tên hàng hóa ]],Table1[[Tên hàng hóa]:[Quy cách]],2,0),"")</f>
        <v>Timer</v>
      </c>
      <c r="F135" s="18" t="str">
        <f>IF(Table28[[#This Row],[Tên hàng hóa ]]&lt;&gt;0,VLOOKUP(Table28[[#This Row],[Tên hàng hóa ]],Table1[[Tên hàng hóa]:[ĐVT]],3,0),"")</f>
        <v>Cái</v>
      </c>
      <c r="G135" s="23">
        <v>3080000</v>
      </c>
      <c r="H135" s="17">
        <v>3</v>
      </c>
      <c r="I135" s="14">
        <f>IF(Table28[[#This Row],[Số lượng]]&lt;&gt;0,Table28[[#This Row],[Số lượng]]*Table28[[#This Row],[Đơn giá]],"")</f>
        <v>9240000</v>
      </c>
      <c r="J135" s="14">
        <f ca="1">IF(AND(Table28[[#This Row],[Tên hàng hóa ]]&lt;&gt;0,D136=""),SUM(OFFSET(Table28[[#This Row],[Thành tiền]],0,0,-COUNTIF(Table28[Số HĐ],Table28[[#This Row],[Số HĐ]]))),"")</f>
        <v>11660000</v>
      </c>
      <c r="K135" s="17" t="s">
        <v>464</v>
      </c>
      <c r="L13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5" s="15" t="s">
        <v>1265</v>
      </c>
    </row>
    <row r="136" spans="1:13" ht="35.1" customHeight="1" x14ac:dyDescent="0.2">
      <c r="A136" s="11" t="str">
        <f>IF(Table28[[#This Row],[Tên hàng hóa ]]="","",A135)</f>
        <v/>
      </c>
      <c r="B136" s="12" t="str">
        <f>IF(Table28[[#This Row],[Tên hàng hóa ]]="","",B135)</f>
        <v/>
      </c>
      <c r="C136" s="13" t="str">
        <f>IF(Table28[[#This Row],[Tên hàng hóa ]]="","",C135)</f>
        <v/>
      </c>
      <c r="D136" s="16"/>
      <c r="E136" s="10" t="str">
        <f>IF(Table28[[#This Row],[Tên hàng hóa ]]&lt;&gt;0,VLOOKUP(Table28[[#This Row],[Tên hàng hóa ]],Table1[[Tên hàng hóa]:[Quy cách]],2,0),"")</f>
        <v/>
      </c>
      <c r="F136" s="18" t="str">
        <f>IF(Table28[[#This Row],[Tên hàng hóa ]]&lt;&gt;0,VLOOKUP(Table28[[#This Row],[Tên hàng hóa ]],Table1[[Tên hàng hóa]:[ĐVT]],3,0),"")</f>
        <v/>
      </c>
      <c r="G136" s="23" t="str">
        <f>IF(Table28[[#This Row],[Tên hàng hóa ]]=0,"",VLOOKUP(Table28[[#This Row],[Tên hàng hóa ]],Table1[[Tên hàng hóa]:[Giá bán]],4,0))</f>
        <v/>
      </c>
      <c r="H136" s="17"/>
      <c r="I136" s="14" t="str">
        <f>IF(Table28[[#This Row],[Số lượng]]&lt;&gt;0,Table28[[#This Row],[Số lượng]]*Table28[[#This Row],[Đơn giá]],"")</f>
        <v/>
      </c>
      <c r="J136" s="14" t="str">
        <f ca="1">IF(AND(Table28[[#This Row],[Tên hàng hóa ]]&lt;&gt;0,D137=""),SUM(OFFSET(Table28[[#This Row],[Thành tiền]],0,0,-COUNTIF(Table28[Số HĐ],Table28[[#This Row],[Số HĐ]]))),"")</f>
        <v/>
      </c>
      <c r="K136" s="17"/>
      <c r="L13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6" s="15"/>
    </row>
    <row r="137" spans="1:13" ht="35.1" customHeight="1" x14ac:dyDescent="0.2">
      <c r="A137" s="11">
        <v>42173</v>
      </c>
      <c r="B137" s="12" t="s">
        <v>932</v>
      </c>
      <c r="C137" s="13" t="s">
        <v>773</v>
      </c>
      <c r="D137" s="16" t="s">
        <v>343</v>
      </c>
      <c r="E137" s="10" t="str">
        <f>IF(Table28[[#This Row],[Tên hàng hóa ]]&lt;&gt;0,VLOOKUP(Table28[[#This Row],[Tên hàng hóa ]],Table1[[Tên hàng hóa]:[Quy cách]],2,0),"")</f>
        <v>Relay</v>
      </c>
      <c r="F137" s="18" t="str">
        <f>IF(Table28[[#This Row],[Tên hàng hóa ]]&lt;&gt;0,VLOOKUP(Table28[[#This Row],[Tên hàng hóa ]],Table1[[Tên hàng hóa]:[ĐVT]],3,0),"")</f>
        <v>Cái</v>
      </c>
      <c r="G137" s="23">
        <v>58300</v>
      </c>
      <c r="H137" s="17">
        <v>26</v>
      </c>
      <c r="I137" s="14">
        <f>IF(Table28[[#This Row],[Số lượng]]&lt;&gt;0,Table28[[#This Row],[Số lượng]]*Table28[[#This Row],[Đơn giá]],"")</f>
        <v>1515800</v>
      </c>
      <c r="J137" s="14" t="str">
        <f ca="1">IF(AND(Table28[[#This Row],[Tên hàng hóa ]]&lt;&gt;0,D138=""),SUM(OFFSET(Table28[[#This Row],[Thành tiền]],0,0,-COUNTIF(Table28[Số HĐ],Table28[[#This Row],[Số HĐ]]))),"")</f>
        <v/>
      </c>
      <c r="K137" s="17"/>
      <c r="L13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7" s="15"/>
    </row>
    <row r="138" spans="1:13" ht="35.1" customHeight="1" x14ac:dyDescent="0.2">
      <c r="A138" s="11">
        <f>IF(Table28[[#This Row],[Tên hàng hóa ]]="","",A137)</f>
        <v>42173</v>
      </c>
      <c r="B138" s="12" t="str">
        <f>IF(Table28[[#This Row],[Tên hàng hóa ]]="","",B137)</f>
        <v>PXK 54</v>
      </c>
      <c r="C138" s="13" t="str">
        <f>IF(Table28[[#This Row],[Tên hàng hóa ]]="","",C137)</f>
        <v>CTY TNHH CN NAM PHƯƠNG VIỆT</v>
      </c>
      <c r="D138" s="16" t="s">
        <v>431</v>
      </c>
      <c r="E138" s="10" t="str">
        <f>IF(Table28[[#This Row],[Tên hàng hóa ]]&lt;&gt;0,VLOOKUP(Table28[[#This Row],[Tên hàng hóa ]],Table1[[Tên hàng hóa]:[Quy cách]],2,0),"")</f>
        <v>Socket</v>
      </c>
      <c r="F138" s="18" t="str">
        <f>IF(Table28[[#This Row],[Tên hàng hóa ]]&lt;&gt;0,VLOOKUP(Table28[[#This Row],[Tên hàng hóa ]],Table1[[Tên hàng hóa]:[ĐVT]],3,0),"")</f>
        <v>Cái</v>
      </c>
      <c r="G138" s="23">
        <v>35200</v>
      </c>
      <c r="H138" s="17">
        <v>26</v>
      </c>
      <c r="I138" s="14">
        <f>IF(Table28[[#This Row],[Số lượng]]&lt;&gt;0,Table28[[#This Row],[Số lượng]]*Table28[[#This Row],[Đơn giá]],"")</f>
        <v>915200</v>
      </c>
      <c r="J138" s="14">
        <f ca="1">IF(AND(Table28[[#This Row],[Tên hàng hóa ]]&lt;&gt;0,D139=""),SUM(OFFSET(Table28[[#This Row],[Thành tiền]],0,0,-COUNTIF(Table28[Số HĐ],Table28[[#This Row],[Số HĐ]]))),"")</f>
        <v>2431000</v>
      </c>
      <c r="K138" s="17" t="s">
        <v>464</v>
      </c>
      <c r="L13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8" s="15" t="s">
        <v>1124</v>
      </c>
    </row>
    <row r="139" spans="1:13" ht="35.1" customHeight="1" x14ac:dyDescent="0.2">
      <c r="A139" s="11" t="str">
        <f>IF(Table28[[#This Row],[Tên hàng hóa ]]="","",A138)</f>
        <v/>
      </c>
      <c r="B139" s="12" t="str">
        <f>IF(Table28[[#This Row],[Tên hàng hóa ]]="","",B138)</f>
        <v/>
      </c>
      <c r="C139" s="13" t="str">
        <f>IF(Table28[[#This Row],[Tên hàng hóa ]]="","",C138)</f>
        <v/>
      </c>
      <c r="D139" s="16"/>
      <c r="E139" s="10" t="str">
        <f>IF(Table28[[#This Row],[Tên hàng hóa ]]&lt;&gt;0,VLOOKUP(Table28[[#This Row],[Tên hàng hóa ]],Table1[[Tên hàng hóa]:[Quy cách]],2,0),"")</f>
        <v/>
      </c>
      <c r="F139" s="18" t="str">
        <f>IF(Table28[[#This Row],[Tên hàng hóa ]]&lt;&gt;0,VLOOKUP(Table28[[#This Row],[Tên hàng hóa ]],Table1[[Tên hàng hóa]:[ĐVT]],3,0),"")</f>
        <v/>
      </c>
      <c r="G139" s="23" t="str">
        <f>IF(Table28[[#This Row],[Tên hàng hóa ]]=0,"",VLOOKUP(Table28[[#This Row],[Tên hàng hóa ]],Table1[[Tên hàng hóa]:[Giá bán]],4,0))</f>
        <v/>
      </c>
      <c r="H139" s="17"/>
      <c r="I139" s="14" t="str">
        <f>IF(Table28[[#This Row],[Số lượng]]&lt;&gt;0,Table28[[#This Row],[Số lượng]]*Table28[[#This Row],[Đơn giá]],"")</f>
        <v/>
      </c>
      <c r="J139" s="14" t="str">
        <f ca="1">IF(AND(Table28[[#This Row],[Tên hàng hóa ]]&lt;&gt;0,D140=""),SUM(OFFSET(Table28[[#This Row],[Thành tiền]],0,0,-COUNTIF(Table28[Số HĐ],Table28[[#This Row],[Số HĐ]]))),"")</f>
        <v/>
      </c>
      <c r="K139" s="17"/>
      <c r="L13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9" s="15"/>
    </row>
    <row r="140" spans="1:13" ht="35.1" customHeight="1" x14ac:dyDescent="0.2">
      <c r="A140" s="11">
        <v>42175</v>
      </c>
      <c r="B140" s="12" t="s">
        <v>933</v>
      </c>
      <c r="C140" s="13" t="s">
        <v>811</v>
      </c>
      <c r="D140" s="16" t="s">
        <v>924</v>
      </c>
      <c r="E140" s="10" t="str">
        <f>IF(Table28[[#This Row],[Tên hàng hóa ]]&lt;&gt;0,VLOOKUP(Table28[[#This Row],[Tên hàng hóa ]],Table1[[Tên hàng hóa]:[Quy cách]],2,0),"")</f>
        <v>Cảm Biến</v>
      </c>
      <c r="F140" s="18" t="str">
        <f>IF(Table28[[#This Row],[Tên hàng hóa ]]&lt;&gt;0,VLOOKUP(Table28[[#This Row],[Tên hàng hóa ]],Table1[[Tên hàng hóa]:[ĐVT]],3,0),"")</f>
        <v>Cái</v>
      </c>
      <c r="G140" s="23">
        <v>158400</v>
      </c>
      <c r="H140" s="17">
        <v>2</v>
      </c>
      <c r="I140" s="14">
        <f>IF(Table28[[#This Row],[Số lượng]]&lt;&gt;0,Table28[[#This Row],[Số lượng]]*Table28[[#This Row],[Đơn giá]],"")</f>
        <v>316800</v>
      </c>
      <c r="J140" s="14">
        <f ca="1">IF(AND(Table28[[#This Row],[Tên hàng hóa ]]&lt;&gt;0,D141=""),SUM(OFFSET(Table28[[#This Row],[Thành tiền]],0,0,-COUNTIF(Table28[Số HĐ],Table28[[#This Row],[Số HĐ]]))),"")</f>
        <v>316800</v>
      </c>
      <c r="K140" s="17" t="s">
        <v>464</v>
      </c>
      <c r="L14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0" s="15" t="s">
        <v>1163</v>
      </c>
    </row>
    <row r="141" spans="1:13" ht="35.1" customHeight="1" x14ac:dyDescent="0.2">
      <c r="A141" s="11" t="str">
        <f>IF(Table28[[#This Row],[Tên hàng hóa ]]="","",A140)</f>
        <v/>
      </c>
      <c r="B141" s="12" t="str">
        <f>IF(Table28[[#This Row],[Tên hàng hóa ]]="","",B140)</f>
        <v/>
      </c>
      <c r="C141" s="13" t="str">
        <f>IF(Table28[[#This Row],[Tên hàng hóa ]]="","",C140)</f>
        <v/>
      </c>
      <c r="D141" s="16"/>
      <c r="E141" s="10" t="str">
        <f>IF(Table28[[#This Row],[Tên hàng hóa ]]&lt;&gt;0,VLOOKUP(Table28[[#This Row],[Tên hàng hóa ]],Table1[[Tên hàng hóa]:[Quy cách]],2,0),"")</f>
        <v/>
      </c>
      <c r="F141" s="18" t="str">
        <f>IF(Table28[[#This Row],[Tên hàng hóa ]]&lt;&gt;0,VLOOKUP(Table28[[#This Row],[Tên hàng hóa ]],Table1[[Tên hàng hóa]:[ĐVT]],3,0),"")</f>
        <v/>
      </c>
      <c r="G141" s="23" t="str">
        <f>IF(Table28[[#This Row],[Tên hàng hóa ]]=0,"",VLOOKUP(Table28[[#This Row],[Tên hàng hóa ]],Table1[[Tên hàng hóa]:[Giá bán]],4,0))</f>
        <v/>
      </c>
      <c r="H141" s="17"/>
      <c r="I141" s="14" t="str">
        <f>IF(Table28[[#This Row],[Số lượng]]&lt;&gt;0,Table28[[#This Row],[Số lượng]]*Table28[[#This Row],[Đơn giá]],"")</f>
        <v/>
      </c>
      <c r="J141" s="14" t="str">
        <f ca="1">IF(AND(Table28[[#This Row],[Tên hàng hóa ]]&lt;&gt;0,D142=""),SUM(OFFSET(Table28[[#This Row],[Thành tiền]],0,0,-COUNTIF(Table28[Số HĐ],Table28[[#This Row],[Số HĐ]]))),"")</f>
        <v/>
      </c>
      <c r="K141" s="17"/>
      <c r="L14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1" s="15"/>
    </row>
    <row r="142" spans="1:13" ht="35.1" customHeight="1" x14ac:dyDescent="0.2">
      <c r="A142" s="11">
        <v>42178</v>
      </c>
      <c r="B142" s="12" t="s">
        <v>934</v>
      </c>
      <c r="C142" s="13" t="s">
        <v>811</v>
      </c>
      <c r="D142" s="16" t="s">
        <v>274</v>
      </c>
      <c r="E142" s="10" t="str">
        <f>IF(Table28[[#This Row],[Tên hàng hóa ]]&lt;&gt;0,VLOOKUP(Table28[[#This Row],[Tên hàng hóa ]],Table1[[Tên hàng hóa]:[Quy cách]],2,0),"")</f>
        <v>Cảm Biến</v>
      </c>
      <c r="F142" s="18" t="str">
        <f>IF(Table28[[#This Row],[Tên hàng hóa ]]&lt;&gt;0,VLOOKUP(Table28[[#This Row],[Tên hàng hóa ]],Table1[[Tên hàng hóa]:[ĐVT]],3,0),"")</f>
        <v>Cái</v>
      </c>
      <c r="G142" s="23">
        <v>1369500</v>
      </c>
      <c r="H142" s="17">
        <v>4</v>
      </c>
      <c r="I142" s="14">
        <f>IF(Table28[[#This Row],[Số lượng]]&lt;&gt;0,Table28[[#This Row],[Số lượng]]*Table28[[#This Row],[Đơn giá]],"")</f>
        <v>5478000</v>
      </c>
      <c r="J142" s="14" t="str">
        <f ca="1">IF(AND(Table28[[#This Row],[Tên hàng hóa ]]&lt;&gt;0,D143=""),SUM(OFFSET(Table28[[#This Row],[Thành tiền]],0,0,-COUNTIF(Table28[Số HĐ],Table28[[#This Row],[Số HĐ]]))),"")</f>
        <v/>
      </c>
      <c r="K142" s="17"/>
      <c r="L14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2" s="15"/>
    </row>
    <row r="143" spans="1:13" ht="35.1" customHeight="1" x14ac:dyDescent="0.2">
      <c r="A143" s="11">
        <f>IF(Table28[[#This Row],[Tên hàng hóa ]]="","",A142)</f>
        <v>42178</v>
      </c>
      <c r="B143" s="12" t="str">
        <f>IF(Table28[[#This Row],[Tên hàng hóa ]]="","",B142)</f>
        <v>PXK 56</v>
      </c>
      <c r="C143" s="13" t="str">
        <f>IF(Table28[[#This Row],[Tên hàng hóa ]]="","",C142)</f>
        <v>CTY TNHH BA CON CÒ</v>
      </c>
      <c r="D143" s="16" t="s">
        <v>857</v>
      </c>
      <c r="E143" s="10" t="str">
        <f>IF(Table28[[#This Row],[Tên hàng hóa ]]&lt;&gt;0,VLOOKUP(Table28[[#This Row],[Tên hàng hóa ]],Table1[[Tên hàng hóa]:[Quy cách]],2,0),"")</f>
        <v>Cảm Biến</v>
      </c>
      <c r="F143" s="18" t="str">
        <f>IF(Table28[[#This Row],[Tên hàng hóa ]]&lt;&gt;0,VLOOKUP(Table28[[#This Row],[Tên hàng hóa ]],Table1[[Tên hàng hóa]:[ĐVT]],3,0),"")</f>
        <v>Cái</v>
      </c>
      <c r="G143" s="23">
        <v>60500</v>
      </c>
      <c r="H143" s="17">
        <v>4</v>
      </c>
      <c r="I143" s="14">
        <f>IF(Table28[[#This Row],[Số lượng]]&lt;&gt;0,Table28[[#This Row],[Số lượng]]*Table28[[#This Row],[Đơn giá]],"")</f>
        <v>242000</v>
      </c>
      <c r="J143" s="14" t="str">
        <f ca="1">IF(AND(Table28[[#This Row],[Tên hàng hóa ]]&lt;&gt;0,D144=""),SUM(OFFSET(Table28[[#This Row],[Thành tiền]],0,0,-COUNTIF(Table28[Số HĐ],Table28[[#This Row],[Số HĐ]]))),"")</f>
        <v/>
      </c>
      <c r="K143" s="17"/>
      <c r="L14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3" s="15"/>
    </row>
    <row r="144" spans="1:13" ht="35.1" customHeight="1" x14ac:dyDescent="0.2">
      <c r="A144" s="11">
        <f>IF(Table28[[#This Row],[Tên hàng hóa ]]="","",A143)</f>
        <v>42178</v>
      </c>
      <c r="B144" s="12" t="str">
        <f>IF(Table28[[#This Row],[Tên hàng hóa ]]="","",B143)</f>
        <v>PXK 56</v>
      </c>
      <c r="C144" s="13" t="str">
        <f>IF(Table28[[#This Row],[Tên hàng hóa ]]="","",C143)</f>
        <v>CTY TNHH BA CON CÒ</v>
      </c>
      <c r="D144" s="16" t="s">
        <v>239</v>
      </c>
      <c r="E144" s="10" t="str">
        <f>IF(Table28[[#This Row],[Tên hàng hóa ]]&lt;&gt;0,VLOOKUP(Table28[[#This Row],[Tên hàng hóa ]],Table1[[Tên hàng hóa]:[Quy cách]],2,0),"")</f>
        <v>Cảm Biến</v>
      </c>
      <c r="F144" s="18" t="str">
        <f>IF(Table28[[#This Row],[Tên hàng hóa ]]&lt;&gt;0,VLOOKUP(Table28[[#This Row],[Tên hàng hóa ]],Table1[[Tên hàng hóa]:[ĐVT]],3,0),"")</f>
        <v>Cái</v>
      </c>
      <c r="G144" s="23">
        <v>649000</v>
      </c>
      <c r="H144" s="17">
        <v>4</v>
      </c>
      <c r="I144" s="14">
        <f>IF(Table28[[#This Row],[Số lượng]]&lt;&gt;0,Table28[[#This Row],[Số lượng]]*Table28[[#This Row],[Đơn giá]],"")</f>
        <v>2596000</v>
      </c>
      <c r="J144" s="14">
        <f ca="1">IF(AND(Table28[[#This Row],[Tên hàng hóa ]]&lt;&gt;0,D145=""),SUM(OFFSET(Table28[[#This Row],[Thành tiền]],0,0,-COUNTIF(Table28[Số HĐ],Table28[[#This Row],[Số HĐ]]))),"")</f>
        <v>8316000</v>
      </c>
      <c r="K144" s="17" t="s">
        <v>464</v>
      </c>
      <c r="L14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4" s="15" t="s">
        <v>1164</v>
      </c>
    </row>
    <row r="145" spans="1:13" ht="35.1" customHeight="1" x14ac:dyDescent="0.2">
      <c r="A145" s="11" t="str">
        <f>IF(Table28[[#This Row],[Tên hàng hóa ]]="","",A144)</f>
        <v/>
      </c>
      <c r="B145" s="12" t="str">
        <f>IF(Table28[[#This Row],[Tên hàng hóa ]]="","",B144)</f>
        <v/>
      </c>
      <c r="C145" s="13" t="str">
        <f>IF(Table28[[#This Row],[Tên hàng hóa ]]="","",C144)</f>
        <v/>
      </c>
      <c r="D145" s="16"/>
      <c r="E145" s="10" t="str">
        <f>IF(Table28[[#This Row],[Tên hàng hóa ]]&lt;&gt;0,VLOOKUP(Table28[[#This Row],[Tên hàng hóa ]],Table1[[Tên hàng hóa]:[Quy cách]],2,0),"")</f>
        <v/>
      </c>
      <c r="F145" s="18" t="str">
        <f>IF(Table28[[#This Row],[Tên hàng hóa ]]&lt;&gt;0,VLOOKUP(Table28[[#This Row],[Tên hàng hóa ]],Table1[[Tên hàng hóa]:[ĐVT]],3,0),"")</f>
        <v/>
      </c>
      <c r="G145" s="23" t="str">
        <f>IF(Table28[[#This Row],[Tên hàng hóa ]]=0,"",VLOOKUP(Table28[[#This Row],[Tên hàng hóa ]],Table1[[Tên hàng hóa]:[Giá bán]],4,0))</f>
        <v/>
      </c>
      <c r="H145" s="17"/>
      <c r="I145" s="14" t="str">
        <f>IF(Table28[[#This Row],[Số lượng]]&lt;&gt;0,Table28[[#This Row],[Số lượng]]*Table28[[#This Row],[Đơn giá]],"")</f>
        <v/>
      </c>
      <c r="J145" s="14" t="str">
        <f ca="1">IF(AND(Table28[[#This Row],[Tên hàng hóa ]]&lt;&gt;0,D146=""),SUM(OFFSET(Table28[[#This Row],[Thành tiền]],0,0,-COUNTIF(Table28[Số HĐ],Table28[[#This Row],[Số HĐ]]))),"")</f>
        <v/>
      </c>
      <c r="K145" s="17"/>
      <c r="L14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5" s="15"/>
    </row>
    <row r="146" spans="1:13" ht="35.1" customHeight="1" x14ac:dyDescent="0.2">
      <c r="A146" s="11">
        <v>42178</v>
      </c>
      <c r="B146" s="12" t="s">
        <v>935</v>
      </c>
      <c r="C146" s="13" t="s">
        <v>860</v>
      </c>
      <c r="D146" s="16" t="s">
        <v>274</v>
      </c>
      <c r="E146" s="10" t="str">
        <f>IF(Table28[[#This Row],[Tên hàng hóa ]]&lt;&gt;0,VLOOKUP(Table28[[#This Row],[Tên hàng hóa ]],Table1[[Tên hàng hóa]:[Quy cách]],2,0),"")</f>
        <v>Cảm Biến</v>
      </c>
      <c r="F146" s="18" t="str">
        <f>IF(Table28[[#This Row],[Tên hàng hóa ]]&lt;&gt;0,VLOOKUP(Table28[[#This Row],[Tên hàng hóa ]],Table1[[Tên hàng hóa]:[ĐVT]],3,0),"")</f>
        <v>Cái</v>
      </c>
      <c r="G146" s="23">
        <v>990000</v>
      </c>
      <c r="H146" s="17">
        <v>20</v>
      </c>
      <c r="I146" s="14">
        <f>IF(Table28[[#This Row],[Số lượng]]&lt;&gt;0,Table28[[#This Row],[Số lượng]]*Table28[[#This Row],[Đơn giá]],"")</f>
        <v>19800000</v>
      </c>
      <c r="J146" s="14" t="str">
        <f ca="1">IF(AND(Table28[[#This Row],[Tên hàng hóa ]]&lt;&gt;0,D147=""),SUM(OFFSET(Table28[[#This Row],[Thành tiền]],0,0,-COUNTIF(Table28[Số HĐ],Table28[[#This Row],[Số HĐ]]))),"")</f>
        <v/>
      </c>
      <c r="K146" s="17"/>
      <c r="L14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6" s="15"/>
    </row>
    <row r="147" spans="1:13" ht="35.1" customHeight="1" x14ac:dyDescent="0.2">
      <c r="A147" s="11">
        <f>IF(Table28[[#This Row],[Tên hàng hóa ]]="","",A146)</f>
        <v>42178</v>
      </c>
      <c r="B147" s="12" t="str">
        <f>IF(Table28[[#This Row],[Tên hàng hóa ]]="","",B146)</f>
        <v>PXK 57</v>
      </c>
      <c r="C147" s="13" t="str">
        <f>IF(Table28[[#This Row],[Tên hàng hóa ]]="","",C146)</f>
        <v>CTY ĐẠI THUẬN PHÁT</v>
      </c>
      <c r="D147" s="16" t="s">
        <v>857</v>
      </c>
      <c r="E147" s="10" t="str">
        <f>IF(Table28[[#This Row],[Tên hàng hóa ]]&lt;&gt;0,VLOOKUP(Table28[[#This Row],[Tên hàng hóa ]],Table1[[Tên hàng hóa]:[Quy cách]],2,0),"")</f>
        <v>Cảm Biến</v>
      </c>
      <c r="F147" s="18" t="str">
        <f>IF(Table28[[#This Row],[Tên hàng hóa ]]&lt;&gt;0,VLOOKUP(Table28[[#This Row],[Tên hàng hóa ]],Table1[[Tên hàng hóa]:[ĐVT]],3,0),"")</f>
        <v>Cái</v>
      </c>
      <c r="G147" s="23">
        <v>77000</v>
      </c>
      <c r="H147" s="17">
        <v>20</v>
      </c>
      <c r="I147" s="14">
        <f>IF(Table28[[#This Row],[Số lượng]]&lt;&gt;0,Table28[[#This Row],[Số lượng]]*Table28[[#This Row],[Đơn giá]],"")</f>
        <v>1540000</v>
      </c>
      <c r="J147" s="14">
        <f ca="1">IF(AND(Table28[[#This Row],[Tên hàng hóa ]]&lt;&gt;0,D148=""),SUM(OFFSET(Table28[[#This Row],[Thành tiền]],0,0,-COUNTIF(Table28[Số HĐ],Table28[[#This Row],[Số HĐ]]))),"")</f>
        <v>21340000</v>
      </c>
      <c r="K147" s="17" t="s">
        <v>464</v>
      </c>
      <c r="L14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7" s="15" t="s">
        <v>1319</v>
      </c>
    </row>
    <row r="148" spans="1:13" ht="35.1" customHeight="1" x14ac:dyDescent="0.2">
      <c r="A148" s="11" t="str">
        <f>IF(Table28[[#This Row],[Tên hàng hóa ]]="","",A147)</f>
        <v/>
      </c>
      <c r="B148" s="12" t="str">
        <f>IF(Table28[[#This Row],[Tên hàng hóa ]]="","",B147)</f>
        <v/>
      </c>
      <c r="C148" s="13" t="str">
        <f>IF(Table28[[#This Row],[Tên hàng hóa ]]="","",C147)</f>
        <v/>
      </c>
      <c r="D148" s="16"/>
      <c r="E148" s="10" t="str">
        <f>IF(Table28[[#This Row],[Tên hàng hóa ]]&lt;&gt;0,VLOOKUP(Table28[[#This Row],[Tên hàng hóa ]],Table1[[Tên hàng hóa]:[Quy cách]],2,0),"")</f>
        <v/>
      </c>
      <c r="F148" s="18" t="str">
        <f>IF(Table28[[#This Row],[Tên hàng hóa ]]&lt;&gt;0,VLOOKUP(Table28[[#This Row],[Tên hàng hóa ]],Table1[[Tên hàng hóa]:[ĐVT]],3,0),"")</f>
        <v/>
      </c>
      <c r="G148" s="23" t="str">
        <f>IF(Table28[[#This Row],[Tên hàng hóa ]]=0,"",VLOOKUP(Table28[[#This Row],[Tên hàng hóa ]],Table1[[Tên hàng hóa]:[Giá bán]],4,0))</f>
        <v/>
      </c>
      <c r="H148" s="17"/>
      <c r="I148" s="14" t="str">
        <f>IF(Table28[[#This Row],[Số lượng]]&lt;&gt;0,Table28[[#This Row],[Số lượng]]*Table28[[#This Row],[Đơn giá]],"")</f>
        <v/>
      </c>
      <c r="J148" s="14" t="str">
        <f ca="1">IF(AND(Table28[[#This Row],[Tên hàng hóa ]]&lt;&gt;0,D149=""),SUM(OFFSET(Table28[[#This Row],[Thành tiền]],0,0,-COUNTIF(Table28[Số HĐ],Table28[[#This Row],[Số HĐ]]))),"")</f>
        <v/>
      </c>
      <c r="K148" s="17"/>
      <c r="L14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8" s="15"/>
    </row>
    <row r="149" spans="1:13" ht="35.1" customHeight="1" x14ac:dyDescent="0.2">
      <c r="A149" s="11">
        <v>42178</v>
      </c>
      <c r="B149" s="12" t="s">
        <v>943</v>
      </c>
      <c r="C149" s="13" t="s">
        <v>890</v>
      </c>
      <c r="D149" s="16" t="s">
        <v>223</v>
      </c>
      <c r="E149" s="10" t="str">
        <f>IF(Table28[[#This Row],[Tên hàng hóa ]]&lt;&gt;0,VLOOKUP(Table28[[#This Row],[Tên hàng hóa ]],Table1[[Tên hàng hóa]:[Quy cách]],2,0),"")</f>
        <v>Cảm Biến</v>
      </c>
      <c r="F149" s="18" t="str">
        <f>IF(Table28[[#This Row],[Tên hàng hóa ]]&lt;&gt;0,VLOOKUP(Table28[[#This Row],[Tên hàng hóa ]],Table1[[Tên hàng hóa]:[ĐVT]],3,0),"")</f>
        <v>Cái</v>
      </c>
      <c r="G149" s="23">
        <v>781000</v>
      </c>
      <c r="H149" s="17">
        <v>15</v>
      </c>
      <c r="I149" s="14">
        <f>IF(Table28[[#This Row],[Số lượng]]&lt;&gt;0,Table28[[#This Row],[Số lượng]]*Table28[[#This Row],[Đơn giá]],"")</f>
        <v>11715000</v>
      </c>
      <c r="J149" s="14">
        <f ca="1">IF(AND(Table28[[#This Row],[Tên hàng hóa ]]&lt;&gt;0,D150=""),SUM(OFFSET(Table28[[#This Row],[Thành tiền]],0,0,-COUNTIF(Table28[Số HĐ],Table28[[#This Row],[Số HĐ]]))),"")</f>
        <v>11715000</v>
      </c>
      <c r="K149" s="17" t="s">
        <v>464</v>
      </c>
      <c r="L14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9" s="15" t="s">
        <v>944</v>
      </c>
    </row>
    <row r="150" spans="1:13" ht="35.1" customHeight="1" x14ac:dyDescent="0.2">
      <c r="A150" s="11" t="str">
        <f>IF(Table28[[#This Row],[Tên hàng hóa ]]="","",A149)</f>
        <v/>
      </c>
      <c r="B150" s="12" t="str">
        <f>IF(Table28[[#This Row],[Tên hàng hóa ]]="","",B149)</f>
        <v/>
      </c>
      <c r="C150" s="13" t="str">
        <f>IF(Table28[[#This Row],[Tên hàng hóa ]]="","",C149)</f>
        <v/>
      </c>
      <c r="D150" s="16"/>
      <c r="E150" s="10" t="str">
        <f>IF(Table28[[#This Row],[Tên hàng hóa ]]&lt;&gt;0,VLOOKUP(Table28[[#This Row],[Tên hàng hóa ]],Table1[[Tên hàng hóa]:[Quy cách]],2,0),"")</f>
        <v/>
      </c>
      <c r="F150" s="18" t="str">
        <f>IF(Table28[[#This Row],[Tên hàng hóa ]]&lt;&gt;0,VLOOKUP(Table28[[#This Row],[Tên hàng hóa ]],Table1[[Tên hàng hóa]:[ĐVT]],3,0),"")</f>
        <v/>
      </c>
      <c r="G150" s="23" t="str">
        <f>IF(Table28[[#This Row],[Tên hàng hóa ]]=0,"",VLOOKUP(Table28[[#This Row],[Tên hàng hóa ]],Table1[[Tên hàng hóa]:[Giá bán]],4,0))</f>
        <v/>
      </c>
      <c r="H150" s="17"/>
      <c r="I150" s="14" t="str">
        <f>IF(Table28[[#This Row],[Số lượng]]&lt;&gt;0,Table28[[#This Row],[Số lượng]]*Table28[[#This Row],[Đơn giá]],"")</f>
        <v/>
      </c>
      <c r="J150" s="14" t="str">
        <f ca="1">IF(AND(Table28[[#This Row],[Tên hàng hóa ]]&lt;&gt;0,D151=""),SUM(OFFSET(Table28[[#This Row],[Thành tiền]],0,0,-COUNTIF(Table28[Số HĐ],Table28[[#This Row],[Số HĐ]]))),"")</f>
        <v/>
      </c>
      <c r="K150" s="17"/>
      <c r="L15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0" s="15"/>
    </row>
    <row r="151" spans="1:13" ht="35.1" customHeight="1" x14ac:dyDescent="0.2">
      <c r="A151" s="11">
        <v>42179</v>
      </c>
      <c r="B151" s="12" t="s">
        <v>945</v>
      </c>
      <c r="C151" s="13" t="s">
        <v>890</v>
      </c>
      <c r="D151" s="16" t="s">
        <v>223</v>
      </c>
      <c r="E151" s="10" t="str">
        <f>IF(Table28[[#This Row],[Tên hàng hóa ]]&lt;&gt;0,VLOOKUP(Table28[[#This Row],[Tên hàng hóa ]],Table1[[Tên hàng hóa]:[Quy cách]],2,0),"")</f>
        <v>Cảm Biến</v>
      </c>
      <c r="F151" s="18" t="str">
        <f>IF(Table28[[#This Row],[Tên hàng hóa ]]&lt;&gt;0,VLOOKUP(Table28[[#This Row],[Tên hàng hóa ]],Table1[[Tên hàng hóa]:[ĐVT]],3,0),"")</f>
        <v>Cái</v>
      </c>
      <c r="G151" s="23">
        <v>781000</v>
      </c>
      <c r="H151" s="17">
        <v>15</v>
      </c>
      <c r="I151" s="14">
        <f>IF(Table28[[#This Row],[Số lượng]]&lt;&gt;0,Table28[[#This Row],[Số lượng]]*Table28[[#This Row],[Đơn giá]],"")</f>
        <v>11715000</v>
      </c>
      <c r="J151" s="14">
        <f ca="1">IF(AND(Table28[[#This Row],[Tên hàng hóa ]]&lt;&gt;0,D152=""),SUM(OFFSET(Table28[[#This Row],[Thành tiền]],0,0,-COUNTIF(Table28[Số HĐ],Table28[[#This Row],[Số HĐ]]))),"")</f>
        <v>11715000</v>
      </c>
      <c r="K151" s="17" t="s">
        <v>464</v>
      </c>
      <c r="L15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1" s="15" t="s">
        <v>946</v>
      </c>
    </row>
    <row r="152" spans="1:13" ht="35.1" customHeight="1" x14ac:dyDescent="0.2">
      <c r="A152" s="11" t="str">
        <f>IF(Table28[[#This Row],[Tên hàng hóa ]]="","",A151)</f>
        <v/>
      </c>
      <c r="B152" s="12" t="str">
        <f>IF(Table28[[#This Row],[Tên hàng hóa ]]="","",B151)</f>
        <v/>
      </c>
      <c r="C152" s="13" t="str">
        <f>IF(Table28[[#This Row],[Tên hàng hóa ]]="","",C151)</f>
        <v/>
      </c>
      <c r="D152" s="16"/>
      <c r="E152" s="10" t="str">
        <f>IF(Table28[[#This Row],[Tên hàng hóa ]]&lt;&gt;0,VLOOKUP(Table28[[#This Row],[Tên hàng hóa ]],Table1[[Tên hàng hóa]:[Quy cách]],2,0),"")</f>
        <v/>
      </c>
      <c r="F152" s="18" t="str">
        <f>IF(Table28[[#This Row],[Tên hàng hóa ]]&lt;&gt;0,VLOOKUP(Table28[[#This Row],[Tên hàng hóa ]],Table1[[Tên hàng hóa]:[ĐVT]],3,0),"")</f>
        <v/>
      </c>
      <c r="G152" s="23" t="str">
        <f>IF(Table28[[#This Row],[Tên hàng hóa ]]=0,"",VLOOKUP(Table28[[#This Row],[Tên hàng hóa ]],Table1[[Tên hàng hóa]:[Giá bán]],4,0))</f>
        <v/>
      </c>
      <c r="H152" s="17"/>
      <c r="I152" s="14" t="str">
        <f>IF(Table28[[#This Row],[Số lượng]]&lt;&gt;0,Table28[[#This Row],[Số lượng]]*Table28[[#This Row],[Đơn giá]],"")</f>
        <v/>
      </c>
      <c r="J152" s="14" t="str">
        <f ca="1">IF(AND(Table28[[#This Row],[Tên hàng hóa ]]&lt;&gt;0,D153=""),SUM(OFFSET(Table28[[#This Row],[Thành tiền]],0,0,-COUNTIF(Table28[Số HĐ],Table28[[#This Row],[Số HĐ]]))),"")</f>
        <v/>
      </c>
      <c r="K152" s="17"/>
      <c r="L15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2" s="15"/>
    </row>
    <row r="153" spans="1:13" ht="35.1" customHeight="1" x14ac:dyDescent="0.2">
      <c r="A153" s="11">
        <v>42179</v>
      </c>
      <c r="B153" s="12" t="s">
        <v>955</v>
      </c>
      <c r="C153" s="13" t="s">
        <v>775</v>
      </c>
      <c r="D153" s="16" t="s">
        <v>520</v>
      </c>
      <c r="E153" s="10" t="str">
        <f>IF(Table28[[#This Row],[Tên hàng hóa ]]&lt;&gt;0,VLOOKUP(Table28[[#This Row],[Tên hàng hóa ]],Table1[[Tên hàng hóa]:[Quy cách]],2,0),"")</f>
        <v>Cảm Biến</v>
      </c>
      <c r="F153" s="18" t="str">
        <f>IF(Table28[[#This Row],[Tên hàng hóa ]]&lt;&gt;0,VLOOKUP(Table28[[#This Row],[Tên hàng hóa ]],Table1[[Tên hàng hóa]:[ĐVT]],3,0),"")</f>
        <v>Cái</v>
      </c>
      <c r="G153" s="23">
        <v>1430000</v>
      </c>
      <c r="H153" s="17">
        <v>2</v>
      </c>
      <c r="I153" s="14">
        <f>IF(Table28[[#This Row],[Số lượng]]&lt;&gt;0,Table28[[#This Row],[Số lượng]]*Table28[[#This Row],[Đơn giá]],"")</f>
        <v>2860000</v>
      </c>
      <c r="J153" s="14">
        <f ca="1">IF(AND(Table28[[#This Row],[Tên hàng hóa ]]&lt;&gt;0,D154=""),SUM(OFFSET(Table28[[#This Row],[Thành tiền]],0,0,-COUNTIF(Table28[Số HĐ],Table28[[#This Row],[Số HĐ]]))),"")</f>
        <v>2860000</v>
      </c>
      <c r="K153" s="17" t="s">
        <v>464</v>
      </c>
      <c r="L15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3" s="15" t="s">
        <v>956</v>
      </c>
    </row>
    <row r="154" spans="1:13" ht="35.1" customHeight="1" x14ac:dyDescent="0.2">
      <c r="A154" s="11"/>
      <c r="B154" s="12"/>
      <c r="C154" s="13"/>
      <c r="D154" s="16"/>
      <c r="E154" s="10" t="str">
        <f>IF(Table28[[#This Row],[Tên hàng hóa ]]&lt;&gt;0,VLOOKUP(Table28[[#This Row],[Tên hàng hóa ]],Table1[[Tên hàng hóa]:[Quy cách]],2,0),"")</f>
        <v/>
      </c>
      <c r="F154" s="18" t="str">
        <f>IF(Table28[[#This Row],[Tên hàng hóa ]]&lt;&gt;0,VLOOKUP(Table28[[#This Row],[Tên hàng hóa ]],Table1[[Tên hàng hóa]:[ĐVT]],3,0),"")</f>
        <v/>
      </c>
      <c r="G154" s="23"/>
      <c r="H154" s="17"/>
      <c r="I154" s="14" t="str">
        <f>IF(Table28[[#This Row],[Số lượng]]&lt;&gt;0,Table28[[#This Row],[Số lượng]]*Table28[[#This Row],[Đơn giá]],"")</f>
        <v/>
      </c>
      <c r="J154" s="14" t="str">
        <f ca="1">IF(AND(Table28[[#This Row],[Tên hàng hóa ]]&lt;&gt;0,D155=""),SUM(OFFSET(Table28[[#This Row],[Thành tiền]],0,0,-COUNTIF(Table28[Số HĐ],Table28[[#This Row],[Số HĐ]]))),"")</f>
        <v/>
      </c>
      <c r="K154" s="17"/>
      <c r="L15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4" s="15"/>
    </row>
    <row r="155" spans="1:13" ht="35.1" customHeight="1" x14ac:dyDescent="0.2">
      <c r="A155" s="11">
        <v>42182</v>
      </c>
      <c r="B155" s="12" t="s">
        <v>957</v>
      </c>
      <c r="C155" s="13" t="s">
        <v>958</v>
      </c>
      <c r="D155" s="16" t="s">
        <v>159</v>
      </c>
      <c r="E155" s="10" t="str">
        <f>IF(Table28[[#This Row],[Tên hàng hóa ]]&lt;&gt;0,VLOOKUP(Table28[[#This Row],[Tên hàng hóa ]],Table1[[Tên hàng hóa]:[Quy cách]],2,0),"")</f>
        <v>Bộ Nguồn Xung</v>
      </c>
      <c r="F155" s="18" t="str">
        <f>IF(Table28[[#This Row],[Tên hàng hóa ]]&lt;&gt;0,VLOOKUP(Table28[[#This Row],[Tên hàng hóa ]],Table1[[Tên hàng hóa]:[ĐVT]],3,0),"")</f>
        <v>Cái</v>
      </c>
      <c r="G155" s="23">
        <v>726000</v>
      </c>
      <c r="H155" s="17">
        <v>2</v>
      </c>
      <c r="I155" s="14">
        <f>IF(Table28[[#This Row],[Số lượng]]&lt;&gt;0,Table28[[#This Row],[Số lượng]]*Table28[[#This Row],[Đơn giá]],"")</f>
        <v>1452000</v>
      </c>
      <c r="J155" s="14">
        <f ca="1">IF(AND(Table28[[#This Row],[Tên hàng hóa ]]&lt;&gt;0,D156=""),SUM(OFFSET(Table28[[#This Row],[Thành tiền]],0,0,-COUNTIF(Table28[Số HĐ],Table28[[#This Row],[Số HĐ]]))),"")</f>
        <v>1452000</v>
      </c>
      <c r="K155" s="17" t="s">
        <v>464</v>
      </c>
      <c r="L15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5" s="15" t="s">
        <v>960</v>
      </c>
    </row>
    <row r="156" spans="1:13" ht="35.1" customHeight="1" x14ac:dyDescent="0.2">
      <c r="A156" s="11" t="str">
        <f>IF(Table28[[#This Row],[Tên hàng hóa ]]="","",A155)</f>
        <v/>
      </c>
      <c r="B156" s="12" t="str">
        <f>IF(Table28[[#This Row],[Tên hàng hóa ]]="","",B155)</f>
        <v/>
      </c>
      <c r="C156" s="13" t="str">
        <f>IF(Table28[[#This Row],[Tên hàng hóa ]]="","",C155)</f>
        <v/>
      </c>
      <c r="D156" s="16"/>
      <c r="E156" s="10" t="str">
        <f>IF(Table28[[#This Row],[Tên hàng hóa ]]&lt;&gt;0,VLOOKUP(Table28[[#This Row],[Tên hàng hóa ]],Table1[[Tên hàng hóa]:[Quy cách]],2,0),"")</f>
        <v/>
      </c>
      <c r="F156" s="18" t="str">
        <f>IF(Table28[[#This Row],[Tên hàng hóa ]]&lt;&gt;0,VLOOKUP(Table28[[#This Row],[Tên hàng hóa ]],Table1[[Tên hàng hóa]:[ĐVT]],3,0),"")</f>
        <v/>
      </c>
      <c r="G156" s="23" t="str">
        <f>IF(Table28[[#This Row],[Tên hàng hóa ]]=0,"",VLOOKUP(Table28[[#This Row],[Tên hàng hóa ]],Table1[[Tên hàng hóa]:[Giá bán]],4,0))</f>
        <v/>
      </c>
      <c r="H156" s="17"/>
      <c r="I156" s="14" t="str">
        <f>IF(Table28[[#This Row],[Số lượng]]&lt;&gt;0,Table28[[#This Row],[Số lượng]]*Table28[[#This Row],[Đơn giá]],"")</f>
        <v/>
      </c>
      <c r="J156" s="14" t="str">
        <f ca="1">IF(AND(Table28[[#This Row],[Tên hàng hóa ]]&lt;&gt;0,D157=""),SUM(OFFSET(Table28[[#This Row],[Thành tiền]],0,0,-COUNTIF(Table28[Số HĐ],Table28[[#This Row],[Số HĐ]]))),"")</f>
        <v/>
      </c>
      <c r="K156" s="17"/>
      <c r="L15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6" s="15"/>
    </row>
    <row r="157" spans="1:13" ht="35.1" customHeight="1" x14ac:dyDescent="0.2">
      <c r="A157" s="11">
        <v>42180</v>
      </c>
      <c r="B157" s="12" t="s">
        <v>959</v>
      </c>
      <c r="C157" s="13" t="s">
        <v>773</v>
      </c>
      <c r="D157" s="16" t="s">
        <v>331</v>
      </c>
      <c r="E157" s="10" t="str">
        <f>IF(Table28[[#This Row],[Tên hàng hóa ]]&lt;&gt;0,VLOOKUP(Table28[[#This Row],[Tên hàng hóa ]],Table1[[Tên hàng hóa]:[Quy cách]],2,0),"")</f>
        <v>Màn Hình Cảm Ứng</v>
      </c>
      <c r="F157" s="18" t="str">
        <f>IF(Table28[[#This Row],[Tên hàng hóa ]]&lt;&gt;0,VLOOKUP(Table28[[#This Row],[Tên hàng hóa ]],Table1[[Tên hàng hóa]:[ĐVT]],3,0),"")</f>
        <v>Cái</v>
      </c>
      <c r="G157" s="23">
        <v>5414200</v>
      </c>
      <c r="H157" s="17">
        <v>1</v>
      </c>
      <c r="I157" s="14">
        <f>IF(Table28[[#This Row],[Số lượng]]&lt;&gt;0,Table28[[#This Row],[Số lượng]]*Table28[[#This Row],[Đơn giá]],"")</f>
        <v>5414200</v>
      </c>
      <c r="J157" s="14">
        <f ca="1">IF(AND(Table28[[#This Row],[Tên hàng hóa ]]&lt;&gt;0,D158=""),SUM(OFFSET(Table28[[#This Row],[Thành tiền]],0,0,-COUNTIF(Table28[Số HĐ],Table28[[#This Row],[Số HĐ]]))),"")</f>
        <v>5414200</v>
      </c>
      <c r="K157" s="17" t="s">
        <v>464</v>
      </c>
      <c r="L15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7" s="15" t="s">
        <v>1125</v>
      </c>
    </row>
    <row r="158" spans="1:13" ht="35.1" customHeight="1" x14ac:dyDescent="0.2">
      <c r="A158" s="11" t="str">
        <f>IF(Table28[[#This Row],[Tên hàng hóa ]]="","",A157)</f>
        <v/>
      </c>
      <c r="B158" s="12" t="str">
        <f>IF(Table28[[#This Row],[Tên hàng hóa ]]="","",B157)</f>
        <v/>
      </c>
      <c r="C158" s="13" t="str">
        <f>IF(Table28[[#This Row],[Tên hàng hóa ]]="","",C157)</f>
        <v/>
      </c>
      <c r="D158" s="16"/>
      <c r="E158" s="10" t="str">
        <f>IF(Table28[[#This Row],[Tên hàng hóa ]]&lt;&gt;0,VLOOKUP(Table28[[#This Row],[Tên hàng hóa ]],Table1[[Tên hàng hóa]:[Quy cách]],2,0),"")</f>
        <v/>
      </c>
      <c r="F158" s="18" t="str">
        <f>IF(Table28[[#This Row],[Tên hàng hóa ]]&lt;&gt;0,VLOOKUP(Table28[[#This Row],[Tên hàng hóa ]],Table1[[Tên hàng hóa]:[ĐVT]],3,0),"")</f>
        <v/>
      </c>
      <c r="G158" s="23" t="str">
        <f>IF(Table28[[#This Row],[Tên hàng hóa ]]=0,"",VLOOKUP(Table28[[#This Row],[Tên hàng hóa ]],Table1[[Tên hàng hóa]:[Giá bán]],4,0))</f>
        <v/>
      </c>
      <c r="H158" s="17"/>
      <c r="I158" s="14" t="str">
        <f>IF(Table28[[#This Row],[Số lượng]]&lt;&gt;0,Table28[[#This Row],[Số lượng]]*Table28[[#This Row],[Đơn giá]],"")</f>
        <v/>
      </c>
      <c r="J158" s="14" t="str">
        <f ca="1">IF(AND(Table28[[#This Row],[Tên hàng hóa ]]&lt;&gt;0,D159=""),SUM(OFFSET(Table28[[#This Row],[Thành tiền]],0,0,-COUNTIF(Table28[Số HĐ],Table28[[#This Row],[Số HĐ]]))),"")</f>
        <v/>
      </c>
      <c r="K158" s="17"/>
      <c r="L15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8" s="15"/>
    </row>
    <row r="159" spans="1:13" ht="35.1" customHeight="1" x14ac:dyDescent="0.2">
      <c r="A159" s="11">
        <v>42180</v>
      </c>
      <c r="B159" s="12" t="s">
        <v>961</v>
      </c>
      <c r="C159" s="13" t="s">
        <v>962</v>
      </c>
      <c r="D159" s="16" t="s">
        <v>954</v>
      </c>
      <c r="E159" s="10" t="str">
        <f>IF(Table28[[#This Row],[Tên hàng hóa ]]&lt;&gt;0,VLOOKUP(Table28[[#This Row],[Tên hàng hóa ]],Table1[[Tên hàng hóa]:[Quy cách]],2,0),"")</f>
        <v>Cảm Biến</v>
      </c>
      <c r="F159" s="18" t="str">
        <f>IF(Table28[[#This Row],[Tên hàng hóa ]]&lt;&gt;0,VLOOKUP(Table28[[#This Row],[Tên hàng hóa ]],Table1[[Tên hàng hóa]:[ĐVT]],3,0),"")</f>
        <v>Cái</v>
      </c>
      <c r="G159" s="23">
        <v>2574000</v>
      </c>
      <c r="H159" s="17">
        <v>1</v>
      </c>
      <c r="I159" s="14">
        <f>IF(Table28[[#This Row],[Số lượng]]&lt;&gt;0,Table28[[#This Row],[Số lượng]]*Table28[[#This Row],[Đơn giá]],"")</f>
        <v>2574000</v>
      </c>
      <c r="J159" s="14">
        <f ca="1">IF(AND(Table28[[#This Row],[Tên hàng hóa ]]&lt;&gt;0,D160=""),SUM(OFFSET(Table28[[#This Row],[Thành tiền]],0,0,-COUNTIF(Table28[Số HĐ],Table28[[#This Row],[Số HĐ]]))),"")</f>
        <v>2574000</v>
      </c>
      <c r="K159" s="17" t="s">
        <v>464</v>
      </c>
      <c r="L15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9" s="15" t="s">
        <v>963</v>
      </c>
    </row>
    <row r="160" spans="1:13" ht="35.1" customHeight="1" x14ac:dyDescent="0.2">
      <c r="A160" s="11" t="str">
        <f>IF(Table28[[#This Row],[Tên hàng hóa ]]="","",A159)</f>
        <v/>
      </c>
      <c r="B160" s="12" t="str">
        <f>IF(Table28[[#This Row],[Tên hàng hóa ]]="","",B159)</f>
        <v/>
      </c>
      <c r="C160" s="13" t="str">
        <f>IF(Table28[[#This Row],[Tên hàng hóa ]]="","",C159)</f>
        <v/>
      </c>
      <c r="D160" s="16"/>
      <c r="E160" s="10" t="str">
        <f>IF(Table28[[#This Row],[Tên hàng hóa ]]&lt;&gt;0,VLOOKUP(Table28[[#This Row],[Tên hàng hóa ]],Table1[[Tên hàng hóa]:[Quy cách]],2,0),"")</f>
        <v/>
      </c>
      <c r="F160" s="18" t="str">
        <f>IF(Table28[[#This Row],[Tên hàng hóa ]]&lt;&gt;0,VLOOKUP(Table28[[#This Row],[Tên hàng hóa ]],Table1[[Tên hàng hóa]:[ĐVT]],3,0),"")</f>
        <v/>
      </c>
      <c r="G160" s="23" t="str">
        <f>IF(Table28[[#This Row],[Tên hàng hóa ]]=0,"",VLOOKUP(Table28[[#This Row],[Tên hàng hóa ]],Table1[[Tên hàng hóa]:[Giá bán]],4,0))</f>
        <v/>
      </c>
      <c r="H160" s="17"/>
      <c r="I160" s="14" t="str">
        <f>IF(Table28[[#This Row],[Số lượng]]&lt;&gt;0,Table28[[#This Row],[Số lượng]]*Table28[[#This Row],[Đơn giá]],"")</f>
        <v/>
      </c>
      <c r="J160" s="14" t="str">
        <f ca="1">IF(AND(Table28[[#This Row],[Tên hàng hóa ]]&lt;&gt;0,D161=""),SUM(OFFSET(Table28[[#This Row],[Thành tiền]],0,0,-COUNTIF(Table28[Số HĐ],Table28[[#This Row],[Số HĐ]]))),"")</f>
        <v/>
      </c>
      <c r="K160" s="17"/>
      <c r="L16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0" s="15"/>
    </row>
    <row r="161" spans="1:13" ht="35.1" customHeight="1" x14ac:dyDescent="0.2">
      <c r="A161" s="11">
        <v>42185</v>
      </c>
      <c r="B161" s="12" t="s">
        <v>997</v>
      </c>
      <c r="C161" s="13" t="s">
        <v>1046</v>
      </c>
      <c r="D161" s="16" t="s">
        <v>969</v>
      </c>
      <c r="E161" s="10" t="str">
        <f>IF(Table28[[#This Row],[Tên hàng hóa ]]&lt;&gt;0,VLOOKUP(Table28[[#This Row],[Tên hàng hóa ]],Table1[[Tên hàng hóa]:[Quy cách]],2,0),"")</f>
        <v>Rờ le nhiệt</v>
      </c>
      <c r="F161" s="18" t="str">
        <f>IF(Table28[[#This Row],[Tên hàng hóa ]]&lt;&gt;0,VLOOKUP(Table28[[#This Row],[Tên hàng hóa ]],Table1[[Tên hàng hóa]:[ĐVT]],3,0),"")</f>
        <v>Cái</v>
      </c>
      <c r="G161" s="23">
        <v>275000</v>
      </c>
      <c r="H161" s="17">
        <v>1</v>
      </c>
      <c r="I161" s="14">
        <f>IF(Table28[[#This Row],[Số lượng]]&lt;&gt;0,Table28[[#This Row],[Số lượng]]*Table28[[#This Row],[Đơn giá]],"")</f>
        <v>275000</v>
      </c>
      <c r="J161" s="14" t="str">
        <f ca="1">IF(AND(Table28[[#This Row],[Tên hàng hóa ]]&lt;&gt;0,D162=""),SUM(OFFSET(Table28[[#This Row],[Thành tiền]],0,0,-COUNTIF(Table28[Số HĐ],Table28[[#This Row],[Số HĐ]]))),"")</f>
        <v/>
      </c>
      <c r="K161" s="17"/>
      <c r="L16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1" s="15"/>
    </row>
    <row r="162" spans="1:13" ht="35.1" customHeight="1" x14ac:dyDescent="0.2">
      <c r="A162" s="11">
        <f>IF(Table28[[#This Row],[Tên hàng hóa ]]="","",A161)</f>
        <v>42185</v>
      </c>
      <c r="B162" s="12" t="str">
        <f>IF(Table28[[#This Row],[Tên hàng hóa ]]="","",B161)</f>
        <v>PXK 64</v>
      </c>
      <c r="C162" s="13" t="str">
        <f>IF(Table28[[#This Row],[Tên hàng hóa ]]="","",C161)</f>
        <v>CTY TNHH OKURA</v>
      </c>
      <c r="D162" s="16" t="s">
        <v>974</v>
      </c>
      <c r="E162" s="10" t="str">
        <f>IF(Table28[[#This Row],[Tên hàng hóa ]]&lt;&gt;0,VLOOKUP(Table28[[#This Row],[Tên hàng hóa ]],Table1[[Tên hàng hóa]:[Quy cách]],2,0),"")</f>
        <v>Công Tắc Hành Trình</v>
      </c>
      <c r="F162" s="18" t="str">
        <f>IF(Table28[[#This Row],[Tên hàng hóa ]]&lt;&gt;0,VLOOKUP(Table28[[#This Row],[Tên hàng hóa ]],Table1[[Tên hàng hóa]:[ĐVT]],3,0),"")</f>
        <v>Cái</v>
      </c>
      <c r="G162" s="23">
        <v>715000</v>
      </c>
      <c r="H162" s="17">
        <v>1</v>
      </c>
      <c r="I162" s="14">
        <f>IF(Table28[[#This Row],[Số lượng]]&lt;&gt;0,Table28[[#This Row],[Số lượng]]*Table28[[#This Row],[Đơn giá]],"")</f>
        <v>715000</v>
      </c>
      <c r="J162" s="14">
        <f ca="1">IF(AND(Table28[[#This Row],[Tên hàng hóa ]]&lt;&gt;0,D163=""),SUM(OFFSET(Table28[[#This Row],[Thành tiền]],0,0,-COUNTIF(Table28[Số HĐ],Table28[[#This Row],[Số HĐ]]))),"")</f>
        <v>990000</v>
      </c>
      <c r="K162" s="17" t="s">
        <v>464</v>
      </c>
      <c r="L16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2" s="15" t="s">
        <v>976</v>
      </c>
    </row>
    <row r="163" spans="1:13" ht="35.1" customHeight="1" x14ac:dyDescent="0.2">
      <c r="A163" s="11" t="str">
        <f>IF(Table28[[#This Row],[Tên hàng hóa ]]="","",A162)</f>
        <v/>
      </c>
      <c r="B163" s="12" t="str">
        <f>IF(Table28[[#This Row],[Tên hàng hóa ]]="","",B162)</f>
        <v/>
      </c>
      <c r="C163" s="13" t="str">
        <f>IF(Table28[[#This Row],[Tên hàng hóa ]]="","",C162)</f>
        <v/>
      </c>
      <c r="D163" s="16"/>
      <c r="E163" s="10" t="str">
        <f>IF(Table28[[#This Row],[Tên hàng hóa ]]&lt;&gt;0,VLOOKUP(Table28[[#This Row],[Tên hàng hóa ]],Table1[[Tên hàng hóa]:[Quy cách]],2,0),"")</f>
        <v/>
      </c>
      <c r="F163" s="18" t="str">
        <f>IF(Table28[[#This Row],[Tên hàng hóa ]]&lt;&gt;0,VLOOKUP(Table28[[#This Row],[Tên hàng hóa ]],Table1[[Tên hàng hóa]:[ĐVT]],3,0),"")</f>
        <v/>
      </c>
      <c r="G163" s="23" t="str">
        <f>IF(Table28[[#This Row],[Tên hàng hóa ]]=0,"",VLOOKUP(Table28[[#This Row],[Tên hàng hóa ]],Table1[[Tên hàng hóa]:[Giá bán]],4,0))</f>
        <v/>
      </c>
      <c r="H163" s="17"/>
      <c r="I163" s="14" t="str">
        <f>IF(Table28[[#This Row],[Số lượng]]&lt;&gt;0,Table28[[#This Row],[Số lượng]]*Table28[[#This Row],[Đơn giá]],"")</f>
        <v/>
      </c>
      <c r="J163" s="14" t="str">
        <f ca="1">IF(AND(Table28[[#This Row],[Tên hàng hóa ]]&lt;&gt;0,D164=""),SUM(OFFSET(Table28[[#This Row],[Thành tiền]],0,0,-COUNTIF(Table28[Số HĐ],Table28[[#This Row],[Số HĐ]]))),"")</f>
        <v/>
      </c>
      <c r="K163" s="17"/>
      <c r="L16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3" s="15"/>
    </row>
    <row r="164" spans="1:13" ht="35.1" customHeight="1" x14ac:dyDescent="0.2">
      <c r="A164" s="11">
        <v>42138</v>
      </c>
      <c r="B164" s="12" t="s">
        <v>1026</v>
      </c>
      <c r="C164" s="13" t="s">
        <v>1027</v>
      </c>
      <c r="D164" s="16" t="s">
        <v>848</v>
      </c>
      <c r="E164" s="10" t="str">
        <f>IF(Table28[[#This Row],[Tên hàng hóa ]]&lt;&gt;0,VLOOKUP(Table28[[#This Row],[Tên hàng hóa ]],Table1[[Tên hàng hóa]:[Quy cách]],2,0),"")</f>
        <v>Bộ Điều Khiển Lập Trình</v>
      </c>
      <c r="F164" s="18" t="str">
        <f>IF(Table28[[#This Row],[Tên hàng hóa ]]&lt;&gt;0,VLOOKUP(Table28[[#This Row],[Tên hàng hóa ]],Table1[[Tên hàng hóa]:[ĐVT]],3,0),"")</f>
        <v>Cái</v>
      </c>
      <c r="G164" s="23">
        <v>6100000</v>
      </c>
      <c r="H164" s="17">
        <v>1</v>
      </c>
      <c r="I164" s="14">
        <f>IF(Table28[[#This Row],[Số lượng]]&lt;&gt;0,Table28[[#This Row],[Số lượng]]*Table28[[#This Row],[Đơn giá]],"")</f>
        <v>6100000</v>
      </c>
      <c r="J164" s="14">
        <f ca="1">IF(AND(Table28[[#This Row],[Tên hàng hóa ]]&lt;&gt;0,D165=""),SUM(OFFSET(Table28[[#This Row],[Thành tiền]],0,0,-COUNTIF(Table28[Số HĐ],Table28[[#This Row],[Số HĐ]]))),"")</f>
        <v>6100000</v>
      </c>
      <c r="K164" s="17" t="s">
        <v>464</v>
      </c>
      <c r="L16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4" s="15" t="s">
        <v>1223</v>
      </c>
    </row>
    <row r="165" spans="1:13" ht="35.1" customHeight="1" x14ac:dyDescent="0.2">
      <c r="A165" s="11" t="str">
        <f>IF(Table28[[#This Row],[Tên hàng hóa ]]="","",A164)</f>
        <v/>
      </c>
      <c r="B165" s="12" t="str">
        <f>IF(Table28[[#This Row],[Tên hàng hóa ]]="","",B164)</f>
        <v/>
      </c>
      <c r="C165" s="13" t="str">
        <f>IF(Table28[[#This Row],[Tên hàng hóa ]]="","",C164)</f>
        <v/>
      </c>
      <c r="D165" s="16"/>
      <c r="E165" s="10" t="str">
        <f>IF(Table28[[#This Row],[Tên hàng hóa ]]&lt;&gt;0,VLOOKUP(Table28[[#This Row],[Tên hàng hóa ]],Table1[[Tên hàng hóa]:[Quy cách]],2,0),"")</f>
        <v/>
      </c>
      <c r="F165" s="18" t="str">
        <f>IF(Table28[[#This Row],[Tên hàng hóa ]]&lt;&gt;0,VLOOKUP(Table28[[#This Row],[Tên hàng hóa ]],Table1[[Tên hàng hóa]:[ĐVT]],3,0),"")</f>
        <v/>
      </c>
      <c r="G165" s="23" t="str">
        <f>IF(Table28[[#This Row],[Tên hàng hóa ]]=0,"",VLOOKUP(Table28[[#This Row],[Tên hàng hóa ]],Table1[[Tên hàng hóa]:[Giá bán]],4,0))</f>
        <v/>
      </c>
      <c r="H165" s="17"/>
      <c r="I165" s="14" t="str">
        <f>IF(Table28[[#This Row],[Số lượng]]&lt;&gt;0,Table28[[#This Row],[Số lượng]]*Table28[[#This Row],[Đơn giá]],"")</f>
        <v/>
      </c>
      <c r="J165" s="14" t="str">
        <f ca="1">IF(AND(Table28[[#This Row],[Tên hàng hóa ]]&lt;&gt;0,D166=""),SUM(OFFSET(Table28[[#This Row],[Thành tiền]],0,0,-COUNTIF(Table28[Số HĐ],Table28[[#This Row],[Số HĐ]]))),"")</f>
        <v/>
      </c>
      <c r="K165" s="17"/>
      <c r="L16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5" s="15"/>
    </row>
    <row r="166" spans="1:13" ht="35.1" customHeight="1" x14ac:dyDescent="0.2">
      <c r="A166" s="11">
        <v>42186</v>
      </c>
      <c r="B166" s="12" t="s">
        <v>1033</v>
      </c>
      <c r="C166" s="13" t="s">
        <v>1034</v>
      </c>
      <c r="D166" s="16" t="s">
        <v>392</v>
      </c>
      <c r="E166" s="10" t="str">
        <f>IF(Table28[[#This Row],[Tên hàng hóa ]]&lt;&gt;0,VLOOKUP(Table28[[#This Row],[Tên hàng hóa ]],Table1[[Tên hàng hóa]:[Quy cách]],2,0),"")</f>
        <v>Timer</v>
      </c>
      <c r="F166" s="18" t="str">
        <f>IF(Table28[[#This Row],[Tên hàng hóa ]]&lt;&gt;0,VLOOKUP(Table28[[#This Row],[Tên hàng hóa ]],Table1[[Tên hàng hóa]:[ĐVT]],3,0),"")</f>
        <v>Cái</v>
      </c>
      <c r="G166" s="23">
        <v>517000</v>
      </c>
      <c r="H166" s="17">
        <v>10</v>
      </c>
      <c r="I166" s="14">
        <f>IF(Table28[[#This Row],[Số lượng]]&lt;&gt;0,Table28[[#This Row],[Số lượng]]*Table28[[#This Row],[Đơn giá]],"")</f>
        <v>5170000</v>
      </c>
      <c r="J166" s="14">
        <f ca="1">IF(AND(Table28[[#This Row],[Tên hàng hóa ]]&lt;&gt;0,D167=""),SUM(OFFSET(Table28[[#This Row],[Thành tiền]],0,0,-COUNTIF(Table28[Số HĐ],Table28[[#This Row],[Số HĐ]]))),"")</f>
        <v>5170000</v>
      </c>
      <c r="K166" s="17" t="s">
        <v>464</v>
      </c>
      <c r="L16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6" s="15" t="s">
        <v>1035</v>
      </c>
    </row>
    <row r="167" spans="1:13" ht="35.1" customHeight="1" x14ac:dyDescent="0.2">
      <c r="A167" s="11" t="str">
        <f>IF(Table28[[#This Row],[Tên hàng hóa ]]="","",A166)</f>
        <v/>
      </c>
      <c r="B167" s="12" t="str">
        <f>IF(Table28[[#This Row],[Tên hàng hóa ]]="","",B166)</f>
        <v/>
      </c>
      <c r="C167" s="13" t="str">
        <f>IF(Table28[[#This Row],[Tên hàng hóa ]]="","",C166)</f>
        <v/>
      </c>
      <c r="D167" s="16"/>
      <c r="E167" s="10" t="str">
        <f>IF(Table28[[#This Row],[Tên hàng hóa ]]&lt;&gt;0,VLOOKUP(Table28[[#This Row],[Tên hàng hóa ]],Table1[[Tên hàng hóa]:[Quy cách]],2,0),"")</f>
        <v/>
      </c>
      <c r="F167" s="18" t="str">
        <f>IF(Table28[[#This Row],[Tên hàng hóa ]]&lt;&gt;0,VLOOKUP(Table28[[#This Row],[Tên hàng hóa ]],Table1[[Tên hàng hóa]:[ĐVT]],3,0),"")</f>
        <v/>
      </c>
      <c r="G167" s="23" t="str">
        <f>IF(Table28[[#This Row],[Tên hàng hóa ]]=0,"",VLOOKUP(Table28[[#This Row],[Tên hàng hóa ]],Table1[[Tên hàng hóa]:[Giá bán]],4,0))</f>
        <v/>
      </c>
      <c r="H167" s="17"/>
      <c r="I167" s="14" t="str">
        <f>IF(Table28[[#This Row],[Số lượng]]&lt;&gt;0,Table28[[#This Row],[Số lượng]]*Table28[[#This Row],[Đơn giá]],"")</f>
        <v/>
      </c>
      <c r="J167" s="14" t="str">
        <f ca="1">IF(AND(Table28[[#This Row],[Tên hàng hóa ]]&lt;&gt;0,D168=""),SUM(OFFSET(Table28[[#This Row],[Thành tiền]],0,0,-COUNTIF(Table28[Số HĐ],Table28[[#This Row],[Số HĐ]]))),"")</f>
        <v/>
      </c>
      <c r="K167" s="17"/>
      <c r="L16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7" s="15"/>
    </row>
    <row r="168" spans="1:13" ht="35.1" customHeight="1" x14ac:dyDescent="0.2">
      <c r="A168" s="11">
        <v>42186</v>
      </c>
      <c r="B168" s="12" t="s">
        <v>1036</v>
      </c>
      <c r="C168" s="13" t="s">
        <v>962</v>
      </c>
      <c r="D168" s="16" t="s">
        <v>616</v>
      </c>
      <c r="E168" s="10" t="str">
        <f>IF(Table28[[#This Row],[Tên hàng hóa ]]&lt;&gt;0,VLOOKUP(Table28[[#This Row],[Tên hàng hóa ]],Table1[[Tên hàng hóa]:[Quy cách]],2,0),"")</f>
        <v>Relay Bảo Vệ</v>
      </c>
      <c r="F168" s="18" t="str">
        <f>IF(Table28[[#This Row],[Tên hàng hóa ]]&lt;&gt;0,VLOOKUP(Table28[[#This Row],[Tên hàng hóa ]],Table1[[Tên hàng hóa]:[ĐVT]],3,0),"")</f>
        <v>Cái</v>
      </c>
      <c r="G168" s="23">
        <v>1998000</v>
      </c>
      <c r="H168" s="17">
        <v>1</v>
      </c>
      <c r="I168" s="14">
        <f>IF(Table28[[#This Row],[Số lượng]]&lt;&gt;0,Table28[[#This Row],[Số lượng]]*Table28[[#This Row],[Đơn giá]],"")</f>
        <v>1998000</v>
      </c>
      <c r="J168" s="14">
        <f ca="1">IF(AND(Table28[[#This Row],[Tên hàng hóa ]]&lt;&gt;0,D169=""),SUM(OFFSET(Table28[[#This Row],[Thành tiền]],0,0,-COUNTIF(Table28[Số HĐ],Table28[[#This Row],[Số HĐ]]))),"")</f>
        <v>1998000</v>
      </c>
      <c r="K168" s="17" t="s">
        <v>464</v>
      </c>
      <c r="L16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8" s="15" t="s">
        <v>1037</v>
      </c>
    </row>
    <row r="169" spans="1:13" ht="35.1" customHeight="1" x14ac:dyDescent="0.2">
      <c r="A169" s="11" t="str">
        <f>IF(Table28[[#This Row],[Tên hàng hóa ]]="","",A168)</f>
        <v/>
      </c>
      <c r="B169" s="12" t="str">
        <f>IF(Table28[[#This Row],[Tên hàng hóa ]]="","",B168)</f>
        <v/>
      </c>
      <c r="C169" s="13" t="str">
        <f>IF(Table28[[#This Row],[Tên hàng hóa ]]="","",C168)</f>
        <v/>
      </c>
      <c r="D169" s="16"/>
      <c r="E169" s="10" t="str">
        <f>IF(Table28[[#This Row],[Tên hàng hóa ]]&lt;&gt;0,VLOOKUP(Table28[[#This Row],[Tên hàng hóa ]],Table1[[Tên hàng hóa]:[Quy cách]],2,0),"")</f>
        <v/>
      </c>
      <c r="F169" s="18" t="str">
        <f>IF(Table28[[#This Row],[Tên hàng hóa ]]&lt;&gt;0,VLOOKUP(Table28[[#This Row],[Tên hàng hóa ]],Table1[[Tên hàng hóa]:[ĐVT]],3,0),"")</f>
        <v/>
      </c>
      <c r="G169" s="23" t="str">
        <f>IF(Table28[[#This Row],[Tên hàng hóa ]]=0,"",VLOOKUP(Table28[[#This Row],[Tên hàng hóa ]],Table1[[Tên hàng hóa]:[Giá bán]],4,0))</f>
        <v/>
      </c>
      <c r="H169" s="17"/>
      <c r="I169" s="14" t="str">
        <f>IF(Table28[[#This Row],[Số lượng]]&lt;&gt;0,Table28[[#This Row],[Số lượng]]*Table28[[#This Row],[Đơn giá]],"")</f>
        <v/>
      </c>
      <c r="J169" s="14" t="str">
        <f ca="1">IF(AND(Table28[[#This Row],[Tên hàng hóa ]]&lt;&gt;0,D170=""),SUM(OFFSET(Table28[[#This Row],[Thành tiền]],0,0,-COUNTIF(Table28[Số HĐ],Table28[[#This Row],[Số HĐ]]))),"")</f>
        <v/>
      </c>
      <c r="K169" s="17"/>
      <c r="L16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9" s="15"/>
    </row>
    <row r="170" spans="1:13" ht="35.1" customHeight="1" x14ac:dyDescent="0.2">
      <c r="A170" s="11">
        <v>42186</v>
      </c>
      <c r="B170" s="12" t="s">
        <v>1038</v>
      </c>
      <c r="C170" s="13" t="s">
        <v>1039</v>
      </c>
      <c r="D170" s="16" t="s">
        <v>392</v>
      </c>
      <c r="E170" s="10" t="str">
        <f>IF(Table28[[#This Row],[Tên hàng hóa ]]&lt;&gt;0,VLOOKUP(Table28[[#This Row],[Tên hàng hóa ]],Table1[[Tên hàng hóa]:[Quy cách]],2,0),"")</f>
        <v>Timer</v>
      </c>
      <c r="F170" s="18" t="str">
        <f>IF(Table28[[#This Row],[Tên hàng hóa ]]&lt;&gt;0,VLOOKUP(Table28[[#This Row],[Tên hàng hóa ]],Table1[[Tên hàng hóa]:[ĐVT]],3,0),"")</f>
        <v>Cái</v>
      </c>
      <c r="G170" s="23">
        <v>660000</v>
      </c>
      <c r="H170" s="17">
        <v>1</v>
      </c>
      <c r="I170" s="14">
        <f>IF(Table28[[#This Row],[Số lượng]]&lt;&gt;0,Table28[[#This Row],[Số lượng]]*Table28[[#This Row],[Đơn giá]],"")</f>
        <v>660000</v>
      </c>
      <c r="J170" s="14">
        <f ca="1">IF(AND(Table28[[#This Row],[Tên hàng hóa ]]&lt;&gt;0,D171=""),SUM(OFFSET(Table28[[#This Row],[Thành tiền]],0,0,-COUNTIF(Table28[Số HĐ],Table28[[#This Row],[Số HĐ]]))),"")</f>
        <v>660000</v>
      </c>
      <c r="K170" s="17" t="s">
        <v>464</v>
      </c>
      <c r="L17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0" s="15" t="s">
        <v>1040</v>
      </c>
    </row>
    <row r="171" spans="1:13" ht="35.1" customHeight="1" x14ac:dyDescent="0.2">
      <c r="A171" s="11" t="str">
        <f>IF(Table28[[#This Row],[Tên hàng hóa ]]="","",A170)</f>
        <v/>
      </c>
      <c r="B171" s="12" t="str">
        <f>IF(Table28[[#This Row],[Tên hàng hóa ]]="","",B170)</f>
        <v/>
      </c>
      <c r="C171" s="13" t="str">
        <f>IF(Table28[[#This Row],[Tên hàng hóa ]]="","",C170)</f>
        <v/>
      </c>
      <c r="D171" s="16"/>
      <c r="E171" s="10" t="str">
        <f>IF(Table28[[#This Row],[Tên hàng hóa ]]&lt;&gt;0,VLOOKUP(Table28[[#This Row],[Tên hàng hóa ]],Table1[[Tên hàng hóa]:[Quy cách]],2,0),"")</f>
        <v/>
      </c>
      <c r="F171" s="18" t="str">
        <f>IF(Table28[[#This Row],[Tên hàng hóa ]]&lt;&gt;0,VLOOKUP(Table28[[#This Row],[Tên hàng hóa ]],Table1[[Tên hàng hóa]:[ĐVT]],3,0),"")</f>
        <v/>
      </c>
      <c r="G171" s="23" t="str">
        <f>IF(Table28[[#This Row],[Tên hàng hóa ]]=0,"",VLOOKUP(Table28[[#This Row],[Tên hàng hóa ]],Table1[[Tên hàng hóa]:[Giá bán]],4,0))</f>
        <v/>
      </c>
      <c r="H171" s="17"/>
      <c r="I171" s="14" t="str">
        <f>IF(Table28[[#This Row],[Số lượng]]&lt;&gt;0,Table28[[#This Row],[Số lượng]]*Table28[[#This Row],[Đơn giá]],"")</f>
        <v/>
      </c>
      <c r="J171" s="14" t="str">
        <f ca="1">IF(AND(Table28[[#This Row],[Tên hàng hóa ]]&lt;&gt;0,D172=""),SUM(OFFSET(Table28[[#This Row],[Thành tiền]],0,0,-COUNTIF(Table28[Số HĐ],Table28[[#This Row],[Số HĐ]]))),"")</f>
        <v/>
      </c>
      <c r="K171" s="17"/>
      <c r="L17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1" s="15"/>
    </row>
    <row r="172" spans="1:13" ht="35.1" customHeight="1" x14ac:dyDescent="0.2">
      <c r="A172" s="11">
        <v>42186</v>
      </c>
      <c r="B172" s="12" t="s">
        <v>1042</v>
      </c>
      <c r="C172" s="13" t="s">
        <v>1043</v>
      </c>
      <c r="D172" s="16" t="s">
        <v>276</v>
      </c>
      <c r="E172" s="10" t="str">
        <f>IF(Table28[[#This Row],[Tên hàng hóa ]]&lt;&gt;0,VLOOKUP(Table28[[#This Row],[Tên hàng hóa ]],Table1[[Tên hàng hóa]:[Quy cách]],2,0),"")</f>
        <v>Cảm Biến</v>
      </c>
      <c r="F172" s="18" t="str">
        <f>IF(Table28[[#This Row],[Tên hàng hóa ]]&lt;&gt;0,VLOOKUP(Table28[[#This Row],[Tên hàng hóa ]],Table1[[Tên hàng hóa]:[ĐVT]],3,0),"")</f>
        <v>Cái</v>
      </c>
      <c r="G172" s="23">
        <v>1870000</v>
      </c>
      <c r="H172" s="17">
        <v>1</v>
      </c>
      <c r="I172" s="14">
        <f>IF(Table28[[#This Row],[Số lượng]]&lt;&gt;0,Table28[[#This Row],[Số lượng]]*Table28[[#This Row],[Đơn giá]],"")</f>
        <v>1870000</v>
      </c>
      <c r="J172" s="14">
        <f ca="1">IF(AND(Table28[[#This Row],[Tên hàng hóa ]]&lt;&gt;0,D173=""),SUM(OFFSET(Table28[[#This Row],[Thành tiền]],0,0,-COUNTIF(Table28[Số HĐ],Table28[[#This Row],[Số HĐ]]))),"")</f>
        <v>1870000</v>
      </c>
      <c r="K172" s="17" t="s">
        <v>464</v>
      </c>
      <c r="L17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2" s="15" t="s">
        <v>1350</v>
      </c>
    </row>
    <row r="173" spans="1:13" ht="35.1" customHeight="1" x14ac:dyDescent="0.2">
      <c r="A173" s="11" t="str">
        <f>IF(Table28[[#This Row],[Tên hàng hóa ]]="","",A172)</f>
        <v/>
      </c>
      <c r="B173" s="12" t="str">
        <f>IF(Table28[[#This Row],[Tên hàng hóa ]]="","",B172)</f>
        <v/>
      </c>
      <c r="C173" s="13" t="str">
        <f>IF(Table28[[#This Row],[Tên hàng hóa ]]="","",C172)</f>
        <v/>
      </c>
      <c r="D173" s="16"/>
      <c r="E173" s="10" t="str">
        <f>IF(Table28[[#This Row],[Tên hàng hóa ]]&lt;&gt;0,VLOOKUP(Table28[[#This Row],[Tên hàng hóa ]],Table1[[Tên hàng hóa]:[Quy cách]],2,0),"")</f>
        <v/>
      </c>
      <c r="F173" s="18" t="str">
        <f>IF(Table28[[#This Row],[Tên hàng hóa ]]&lt;&gt;0,VLOOKUP(Table28[[#This Row],[Tên hàng hóa ]],Table1[[Tên hàng hóa]:[ĐVT]],3,0),"")</f>
        <v/>
      </c>
      <c r="G173" s="23" t="str">
        <f>IF(Table28[[#This Row],[Tên hàng hóa ]]=0,"",VLOOKUP(Table28[[#This Row],[Tên hàng hóa ]],Table1[[Tên hàng hóa]:[Giá bán]],4,0))</f>
        <v/>
      </c>
      <c r="H173" s="17"/>
      <c r="I173" s="14" t="str">
        <f>IF(Table28[[#This Row],[Số lượng]]&lt;&gt;0,Table28[[#This Row],[Số lượng]]*Table28[[#This Row],[Đơn giá]],"")</f>
        <v/>
      </c>
      <c r="J173" s="14" t="str">
        <f ca="1">IF(AND(Table28[[#This Row],[Tên hàng hóa ]]&lt;&gt;0,D174=""),SUM(OFFSET(Table28[[#This Row],[Thành tiền]],0,0,-COUNTIF(Table28[Số HĐ],Table28[[#This Row],[Số HĐ]]))),"")</f>
        <v/>
      </c>
      <c r="K173" s="17"/>
      <c r="L17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3" s="15"/>
    </row>
    <row r="174" spans="1:13" ht="35.1" customHeight="1" x14ac:dyDescent="0.2">
      <c r="A174" s="11">
        <v>42187</v>
      </c>
      <c r="B174" s="12" t="s">
        <v>1048</v>
      </c>
      <c r="C174" s="13" t="s">
        <v>962</v>
      </c>
      <c r="D174" s="16" t="s">
        <v>234</v>
      </c>
      <c r="E174" s="10" t="str">
        <f>IF(Table28[[#This Row],[Tên hàng hóa ]]&lt;&gt;0,VLOOKUP(Table28[[#This Row],[Tên hàng hóa ]],Table1[[Tên hàng hóa]:[Quy cách]],2,0),"")</f>
        <v>Cảm Biến</v>
      </c>
      <c r="F174" s="18" t="str">
        <f>IF(Table28[[#This Row],[Tên hàng hóa ]]&lt;&gt;0,VLOOKUP(Table28[[#This Row],[Tên hàng hóa ]],Table1[[Tên hàng hóa]:[ĐVT]],3,0),"")</f>
        <v>Cái</v>
      </c>
      <c r="G174" s="23">
        <v>605000</v>
      </c>
      <c r="H174" s="17">
        <v>6</v>
      </c>
      <c r="I174" s="14">
        <f>IF(Table28[[#This Row],[Số lượng]]&lt;&gt;0,Table28[[#This Row],[Số lượng]]*Table28[[#This Row],[Đơn giá]],"")</f>
        <v>3630000</v>
      </c>
      <c r="J174" s="14">
        <f ca="1">IF(AND(Table28[[#This Row],[Tên hàng hóa ]]&lt;&gt;0,D175=""),SUM(OFFSET(Table28[[#This Row],[Thành tiền]],0,0,-COUNTIF(Table28[Số HĐ],Table28[[#This Row],[Số HĐ]]))),"")</f>
        <v>3630000</v>
      </c>
      <c r="K174" s="17" t="s">
        <v>464</v>
      </c>
      <c r="L17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4" s="15"/>
    </row>
    <row r="175" spans="1:13" ht="35.1" customHeight="1" x14ac:dyDescent="0.2">
      <c r="A175" s="11" t="str">
        <f>IF(Table28[[#This Row],[Tên hàng hóa ]]="","",A174)</f>
        <v/>
      </c>
      <c r="B175" s="12" t="str">
        <f>IF(Table28[[#This Row],[Tên hàng hóa ]]="","",B174)</f>
        <v/>
      </c>
      <c r="C175" s="13" t="str">
        <f>IF(Table28[[#This Row],[Tên hàng hóa ]]="","",C174)</f>
        <v/>
      </c>
      <c r="D175" s="16"/>
      <c r="E175" s="10" t="str">
        <f>IF(Table28[[#This Row],[Tên hàng hóa ]]&lt;&gt;0,VLOOKUP(Table28[[#This Row],[Tên hàng hóa ]],Table1[[Tên hàng hóa]:[Quy cách]],2,0),"")</f>
        <v/>
      </c>
      <c r="F175" s="18" t="str">
        <f>IF(Table28[[#This Row],[Tên hàng hóa ]]&lt;&gt;0,VLOOKUP(Table28[[#This Row],[Tên hàng hóa ]],Table1[[Tên hàng hóa]:[ĐVT]],3,0),"")</f>
        <v/>
      </c>
      <c r="G175" s="23" t="str">
        <f>IF(Table28[[#This Row],[Tên hàng hóa ]]=0,"",VLOOKUP(Table28[[#This Row],[Tên hàng hóa ]],Table1[[Tên hàng hóa]:[Giá bán]],4,0))</f>
        <v/>
      </c>
      <c r="H175" s="17"/>
      <c r="I175" s="14" t="str">
        <f>IF(Table28[[#This Row],[Số lượng]]&lt;&gt;0,Table28[[#This Row],[Số lượng]]*Table28[[#This Row],[Đơn giá]],"")</f>
        <v/>
      </c>
      <c r="J175" s="14" t="str">
        <f ca="1">IF(AND(Table28[[#This Row],[Tên hàng hóa ]]&lt;&gt;0,D176=""),SUM(OFFSET(Table28[[#This Row],[Thành tiền]],0,0,-COUNTIF(Table28[Số HĐ],Table28[[#This Row],[Số HĐ]]))),"")</f>
        <v/>
      </c>
      <c r="K175" s="17"/>
      <c r="L17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5" s="15"/>
    </row>
    <row r="176" spans="1:13" ht="35.1" customHeight="1" x14ac:dyDescent="0.2">
      <c r="A176" s="11">
        <v>42187</v>
      </c>
      <c r="B176" s="12" t="s">
        <v>1049</v>
      </c>
      <c r="C176" s="13" t="s">
        <v>1027</v>
      </c>
      <c r="D176" s="16" t="s">
        <v>975</v>
      </c>
      <c r="E176" s="10" t="str">
        <f>IF(Table28[[#This Row],[Tên hàng hóa ]]&lt;&gt;0,VLOOKUP(Table28[[#This Row],[Tên hàng hóa ]],Table1[[Tên hàng hóa]:[Quy cách]],2,0),"")</f>
        <v>Timer</v>
      </c>
      <c r="F176" s="18" t="str">
        <f>IF(Table28[[#This Row],[Tên hàng hóa ]]&lt;&gt;0,VLOOKUP(Table28[[#This Row],[Tên hàng hóa ]],Table1[[Tên hàng hóa]:[ĐVT]],3,0),"")</f>
        <v>Cái</v>
      </c>
      <c r="G176" s="23">
        <v>784960</v>
      </c>
      <c r="H176" s="17">
        <v>3</v>
      </c>
      <c r="I176" s="14">
        <f>IF(Table28[[#This Row],[Số lượng]]&lt;&gt;0,Table28[[#This Row],[Số lượng]]*Table28[[#This Row],[Đơn giá]],"")</f>
        <v>2354880</v>
      </c>
      <c r="J176" s="14">
        <f ca="1">IF(AND(Table28[[#This Row],[Tên hàng hóa ]]&lt;&gt;0,D177=""),SUM(OFFSET(Table28[[#This Row],[Thành tiền]],0,0,-COUNTIF(Table28[Số HĐ],Table28[[#This Row],[Số HĐ]]))),"")</f>
        <v>2354880</v>
      </c>
      <c r="K176" s="17" t="s">
        <v>464</v>
      </c>
      <c r="L17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6" s="15" t="s">
        <v>1050</v>
      </c>
    </row>
    <row r="177" spans="1:13" ht="35.1" customHeight="1" x14ac:dyDescent="0.2">
      <c r="A177" s="11" t="str">
        <f>IF(Table28[[#This Row],[Tên hàng hóa ]]="","",A176)</f>
        <v/>
      </c>
      <c r="B177" s="12" t="str">
        <f>IF(Table28[[#This Row],[Tên hàng hóa ]]="","",B176)</f>
        <v/>
      </c>
      <c r="C177" s="13" t="str">
        <f>IF(Table28[[#This Row],[Tên hàng hóa ]]="","",C176)</f>
        <v/>
      </c>
      <c r="D177" s="16"/>
      <c r="E177" s="10" t="str">
        <f>IF(Table28[[#This Row],[Tên hàng hóa ]]&lt;&gt;0,VLOOKUP(Table28[[#This Row],[Tên hàng hóa ]],Table1[[Tên hàng hóa]:[Quy cách]],2,0),"")</f>
        <v/>
      </c>
      <c r="F177" s="18" t="str">
        <f>IF(Table28[[#This Row],[Tên hàng hóa ]]&lt;&gt;0,VLOOKUP(Table28[[#This Row],[Tên hàng hóa ]],Table1[[Tên hàng hóa]:[ĐVT]],3,0),"")</f>
        <v/>
      </c>
      <c r="G177" s="23" t="str">
        <f>IF(Table28[[#This Row],[Tên hàng hóa ]]=0,"",VLOOKUP(Table28[[#This Row],[Tên hàng hóa ]],Table1[[Tên hàng hóa]:[Giá bán]],4,0))</f>
        <v/>
      </c>
      <c r="H177" s="17"/>
      <c r="I177" s="14" t="str">
        <f>IF(Table28[[#This Row],[Số lượng]]&lt;&gt;0,Table28[[#This Row],[Số lượng]]*Table28[[#This Row],[Đơn giá]],"")</f>
        <v/>
      </c>
      <c r="J177" s="14" t="str">
        <f ca="1">IF(AND(Table28[[#This Row],[Tên hàng hóa ]]&lt;&gt;0,D178=""),SUM(OFFSET(Table28[[#This Row],[Thành tiền]],0,0,-COUNTIF(Table28[Số HĐ],Table28[[#This Row],[Số HĐ]]))),"")</f>
        <v/>
      </c>
      <c r="K177" s="17"/>
      <c r="L17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7" s="15"/>
    </row>
    <row r="178" spans="1:13" ht="35.1" customHeight="1" x14ac:dyDescent="0.2">
      <c r="A178" s="11">
        <v>42189</v>
      </c>
      <c r="B178" s="12" t="s">
        <v>1068</v>
      </c>
      <c r="C178" s="13" t="s">
        <v>860</v>
      </c>
      <c r="D178" s="16" t="s">
        <v>392</v>
      </c>
      <c r="E178" s="10" t="str">
        <f>IF(Table28[[#This Row],[Tên hàng hóa ]]&lt;&gt;0,VLOOKUP(Table28[[#This Row],[Tên hàng hóa ]],Table1[[Tên hàng hóa]:[Quy cách]],2,0),"")</f>
        <v>Timer</v>
      </c>
      <c r="F178" s="18" t="str">
        <f>IF(Table28[[#This Row],[Tên hàng hóa ]]&lt;&gt;0,VLOOKUP(Table28[[#This Row],[Tên hàng hóa ]],Table1[[Tên hàng hóa]:[ĐVT]],3,0),"")</f>
        <v>Cái</v>
      </c>
      <c r="G178" s="23">
        <v>517000</v>
      </c>
      <c r="H178" s="17">
        <v>2</v>
      </c>
      <c r="I178" s="14">
        <f>IF(Table28[[#This Row],[Số lượng]]&lt;&gt;0,Table28[[#This Row],[Số lượng]]*Table28[[#This Row],[Đơn giá]],"")</f>
        <v>1034000</v>
      </c>
      <c r="J178" s="14">
        <f ca="1">IF(AND(Table28[[#This Row],[Tên hàng hóa ]]&lt;&gt;0,D179=""),SUM(OFFSET(Table28[[#This Row],[Thành tiền]],0,0,-COUNTIF(Table28[Số HĐ],Table28[[#This Row],[Số HĐ]]))),"")</f>
        <v>1034000</v>
      </c>
      <c r="K178" s="17" t="s">
        <v>464</v>
      </c>
      <c r="L17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8" s="15" t="s">
        <v>1069</v>
      </c>
    </row>
    <row r="179" spans="1:13" ht="35.1" customHeight="1" x14ac:dyDescent="0.2">
      <c r="A179" s="11" t="str">
        <f>IF(Table28[[#This Row],[Tên hàng hóa ]]="","",A178)</f>
        <v/>
      </c>
      <c r="B179" s="12" t="str">
        <f>IF(Table28[[#This Row],[Tên hàng hóa ]]="","",B178)</f>
        <v/>
      </c>
      <c r="C179" s="13" t="str">
        <f>IF(Table28[[#This Row],[Tên hàng hóa ]]="","",C178)</f>
        <v/>
      </c>
      <c r="D179" s="16"/>
      <c r="E179" s="10" t="str">
        <f>IF(Table28[[#This Row],[Tên hàng hóa ]]&lt;&gt;0,VLOOKUP(Table28[[#This Row],[Tên hàng hóa ]],Table1[[Tên hàng hóa]:[Quy cách]],2,0),"")</f>
        <v/>
      </c>
      <c r="F179" s="18" t="str">
        <f>IF(Table28[[#This Row],[Tên hàng hóa ]]&lt;&gt;0,VLOOKUP(Table28[[#This Row],[Tên hàng hóa ]],Table1[[Tên hàng hóa]:[ĐVT]],3,0),"")</f>
        <v/>
      </c>
      <c r="G179" s="23" t="str">
        <f>IF(Table28[[#This Row],[Tên hàng hóa ]]=0,"",VLOOKUP(Table28[[#This Row],[Tên hàng hóa ]],Table1[[Tên hàng hóa]:[Giá bán]],4,0))</f>
        <v/>
      </c>
      <c r="H179" s="17"/>
      <c r="I179" s="14" t="str">
        <f>IF(Table28[[#This Row],[Số lượng]]&lt;&gt;0,Table28[[#This Row],[Số lượng]]*Table28[[#This Row],[Đơn giá]],"")</f>
        <v/>
      </c>
      <c r="J179" s="14" t="str">
        <f ca="1">IF(AND(Table28[[#This Row],[Tên hàng hóa ]]&lt;&gt;0,D180=""),SUM(OFFSET(Table28[[#This Row],[Thành tiền]],0,0,-COUNTIF(Table28[Số HĐ],Table28[[#This Row],[Số HĐ]]))),"")</f>
        <v/>
      </c>
      <c r="K179" s="17"/>
      <c r="L17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9" s="15"/>
    </row>
    <row r="180" spans="1:13" ht="35.1" customHeight="1" x14ac:dyDescent="0.2">
      <c r="A180" s="11">
        <v>42189</v>
      </c>
      <c r="B180" s="12" t="s">
        <v>1070</v>
      </c>
      <c r="C180" s="13" t="s">
        <v>1071</v>
      </c>
      <c r="D180" s="16" t="s">
        <v>284</v>
      </c>
      <c r="E180" s="10" t="str">
        <f>IF(Table28[[#This Row],[Tên hàng hóa ]]&lt;&gt;0,VLOOKUP(Table28[[#This Row],[Tên hàng hóa ]],Table1[[Tên hàng hóa]:[Quy cách]],2,0),"")</f>
        <v>Công Tắc Hành Trình</v>
      </c>
      <c r="F180" s="18" t="str">
        <f>IF(Table28[[#This Row],[Tên hàng hóa ]]&lt;&gt;0,VLOOKUP(Table28[[#This Row],[Tên hàng hóa ]],Table1[[Tên hàng hóa]:[ĐVT]],3,0),"")</f>
        <v>Cái</v>
      </c>
      <c r="G180" s="23">
        <v>715000</v>
      </c>
      <c r="H180" s="17">
        <v>2</v>
      </c>
      <c r="I180" s="14">
        <f>IF(Table28[[#This Row],[Số lượng]]&lt;&gt;0,Table28[[#This Row],[Số lượng]]*Table28[[#This Row],[Đơn giá]],"")</f>
        <v>1430000</v>
      </c>
      <c r="J180" s="14">
        <f ca="1">IF(AND(Table28[[#This Row],[Tên hàng hóa ]]&lt;&gt;0,D181=""),SUM(OFFSET(Table28[[#This Row],[Thành tiền]],0,0,-COUNTIF(Table28[Số HĐ],Table28[[#This Row],[Số HĐ]]))),"")</f>
        <v>1430000</v>
      </c>
      <c r="K180" s="17" t="s">
        <v>464</v>
      </c>
      <c r="L18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0" s="15" t="s">
        <v>1072</v>
      </c>
    </row>
    <row r="181" spans="1:13" ht="35.1" customHeight="1" x14ac:dyDescent="0.2">
      <c r="A181" s="11" t="str">
        <f>IF(Table28[[#This Row],[Tên hàng hóa ]]="","",A180)</f>
        <v/>
      </c>
      <c r="B181" s="12" t="str">
        <f>IF(Table28[[#This Row],[Tên hàng hóa ]]="","",B180)</f>
        <v/>
      </c>
      <c r="C181" s="13" t="str">
        <f>IF(Table28[[#This Row],[Tên hàng hóa ]]="","",C180)</f>
        <v/>
      </c>
      <c r="D181" s="16"/>
      <c r="E181" s="10" t="str">
        <f>IF(Table28[[#This Row],[Tên hàng hóa ]]&lt;&gt;0,VLOOKUP(Table28[[#This Row],[Tên hàng hóa ]],Table1[[Tên hàng hóa]:[Quy cách]],2,0),"")</f>
        <v/>
      </c>
      <c r="F181" s="18" t="str">
        <f>IF(Table28[[#This Row],[Tên hàng hóa ]]&lt;&gt;0,VLOOKUP(Table28[[#This Row],[Tên hàng hóa ]],Table1[[Tên hàng hóa]:[ĐVT]],3,0),"")</f>
        <v/>
      </c>
      <c r="G181" s="23" t="str">
        <f>IF(Table28[[#This Row],[Tên hàng hóa ]]=0,"",VLOOKUP(Table28[[#This Row],[Tên hàng hóa ]],Table1[[Tên hàng hóa]:[Giá bán]],4,0))</f>
        <v/>
      </c>
      <c r="H181" s="17"/>
      <c r="I181" s="14" t="str">
        <f>IF(Table28[[#This Row],[Số lượng]]&lt;&gt;0,Table28[[#This Row],[Số lượng]]*Table28[[#This Row],[Đơn giá]],"")</f>
        <v/>
      </c>
      <c r="J181" s="14" t="str">
        <f ca="1">IF(AND(Table28[[#This Row],[Tên hàng hóa ]]&lt;&gt;0,D182=""),SUM(OFFSET(Table28[[#This Row],[Thành tiền]],0,0,-COUNTIF(Table28[Số HĐ],Table28[[#This Row],[Số HĐ]]))),"")</f>
        <v/>
      </c>
      <c r="K181" s="17"/>
      <c r="L18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1" s="15"/>
    </row>
    <row r="182" spans="1:13" ht="35.1" customHeight="1" x14ac:dyDescent="0.2">
      <c r="A182" s="11">
        <v>42189</v>
      </c>
      <c r="B182" s="12" t="s">
        <v>1073</v>
      </c>
      <c r="C182" s="13" t="s">
        <v>862</v>
      </c>
      <c r="D182" s="16" t="s">
        <v>1058</v>
      </c>
      <c r="E182" s="10" t="str">
        <f>IF(Table28[[#This Row],[Tên hàng hóa ]]&lt;&gt;0,VLOOKUP(Table28[[#This Row],[Tên hàng hóa ]],Table1[[Tên hàng hóa]:[Quy cách]],2,0),"")</f>
        <v>Cảm Biến</v>
      </c>
      <c r="F182" s="18" t="str">
        <f>IF(Table28[[#This Row],[Tên hàng hóa ]]&lt;&gt;0,VLOOKUP(Table28[[#This Row],[Tên hàng hóa ]],Table1[[Tên hàng hóa]:[ĐVT]],3,0),"")</f>
        <v>Cái</v>
      </c>
      <c r="G182" s="23">
        <v>385000</v>
      </c>
      <c r="H182" s="17">
        <v>10</v>
      </c>
      <c r="I182" s="14">
        <f>IF(Table28[[#This Row],[Số lượng]]&lt;&gt;0,Table28[[#This Row],[Số lượng]]*Table28[[#This Row],[Đơn giá]],"")</f>
        <v>3850000</v>
      </c>
      <c r="J182" s="14">
        <f ca="1">IF(AND(Table28[[#This Row],[Tên hàng hóa ]]&lt;&gt;0,D183=""),SUM(OFFSET(Table28[[#This Row],[Thành tiền]],0,0,-COUNTIF(Table28[Số HĐ],Table28[[#This Row],[Số HĐ]]))),"")</f>
        <v>3850000</v>
      </c>
      <c r="K182" s="17" t="s">
        <v>464</v>
      </c>
      <c r="L18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2" s="15" t="s">
        <v>1074</v>
      </c>
    </row>
    <row r="183" spans="1:13" ht="35.1" customHeight="1" x14ac:dyDescent="0.2">
      <c r="A183" s="11" t="str">
        <f>IF(Table28[[#This Row],[Tên hàng hóa ]]="","",A182)</f>
        <v/>
      </c>
      <c r="B183" s="12" t="str">
        <f>IF(Table28[[#This Row],[Tên hàng hóa ]]="","",B182)</f>
        <v/>
      </c>
      <c r="C183" s="13" t="str">
        <f>IF(Table28[[#This Row],[Tên hàng hóa ]]="","",C182)</f>
        <v/>
      </c>
      <c r="D183" s="16"/>
      <c r="E183" s="10" t="str">
        <f>IF(Table28[[#This Row],[Tên hàng hóa ]]&lt;&gt;0,VLOOKUP(Table28[[#This Row],[Tên hàng hóa ]],Table1[[Tên hàng hóa]:[Quy cách]],2,0),"")</f>
        <v/>
      </c>
      <c r="F183" s="18" t="str">
        <f>IF(Table28[[#This Row],[Tên hàng hóa ]]&lt;&gt;0,VLOOKUP(Table28[[#This Row],[Tên hàng hóa ]],Table1[[Tên hàng hóa]:[ĐVT]],3,0),"")</f>
        <v/>
      </c>
      <c r="G183" s="23" t="str">
        <f>IF(Table28[[#This Row],[Tên hàng hóa ]]=0,"",VLOOKUP(Table28[[#This Row],[Tên hàng hóa ]],Table1[[Tên hàng hóa]:[Giá bán]],4,0))</f>
        <v/>
      </c>
      <c r="H183" s="17"/>
      <c r="I183" s="14" t="str">
        <f>IF(Table28[[#This Row],[Số lượng]]&lt;&gt;0,Table28[[#This Row],[Số lượng]]*Table28[[#This Row],[Đơn giá]],"")</f>
        <v/>
      </c>
      <c r="J183" s="14" t="str">
        <f ca="1">IF(AND(Table28[[#This Row],[Tên hàng hóa ]]&lt;&gt;0,D184=""),SUM(OFFSET(Table28[[#This Row],[Thành tiền]],0,0,-COUNTIF(Table28[Số HĐ],Table28[[#This Row],[Số HĐ]]))),"")</f>
        <v/>
      </c>
      <c r="K183" s="17"/>
      <c r="L18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3" s="15"/>
    </row>
    <row r="184" spans="1:13" ht="35.1" customHeight="1" x14ac:dyDescent="0.2">
      <c r="A184" s="11">
        <v>42191</v>
      </c>
      <c r="B184" s="12" t="s">
        <v>1075</v>
      </c>
      <c r="C184" s="13" t="s">
        <v>1076</v>
      </c>
      <c r="D184" s="16" t="s">
        <v>64</v>
      </c>
      <c r="E184" s="10" t="str">
        <f>IF(Table28[[#This Row],[Tên hàng hóa ]]&lt;&gt;0,VLOOKUP(Table28[[#This Row],[Tên hàng hóa ]],Table1[[Tên hàng hóa]:[Quy cách]],2,0),"")</f>
        <v>Bộ Điều Khiển Lập Trình</v>
      </c>
      <c r="F184" s="18" t="str">
        <f>IF(Table28[[#This Row],[Tên hàng hóa ]]&lt;&gt;0,VLOOKUP(Table28[[#This Row],[Tên hàng hóa ]],Table1[[Tên hàng hóa]:[ĐVT]],3,0),"")</f>
        <v>Cái</v>
      </c>
      <c r="G184" s="23">
        <v>7150000</v>
      </c>
      <c r="H184" s="17">
        <v>2</v>
      </c>
      <c r="I184" s="14">
        <f>IF(Table28[[#This Row],[Số lượng]]&lt;&gt;0,Table28[[#This Row],[Số lượng]]*Table28[[#This Row],[Đơn giá]],"")</f>
        <v>14300000</v>
      </c>
      <c r="J184" s="14">
        <f ca="1">IF(AND(Table28[[#This Row],[Tên hàng hóa ]]&lt;&gt;0,D185=""),SUM(OFFSET(Table28[[#This Row],[Thành tiền]],0,0,-COUNTIF(Table28[Số HĐ],Table28[[#This Row],[Số HĐ]]))),"")</f>
        <v>14300000</v>
      </c>
      <c r="K184" s="17" t="s">
        <v>464</v>
      </c>
      <c r="L18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4" s="15" t="s">
        <v>1090</v>
      </c>
    </row>
    <row r="185" spans="1:13" ht="35.1" customHeight="1" x14ac:dyDescent="0.2">
      <c r="A185" s="11" t="str">
        <f>IF(Table28[[#This Row],[Tên hàng hóa ]]="","",A184)</f>
        <v/>
      </c>
      <c r="B185" s="12" t="str">
        <f>IF(Table28[[#This Row],[Tên hàng hóa ]]="","",B184)</f>
        <v/>
      </c>
      <c r="C185" s="13" t="str">
        <f>IF(Table28[[#This Row],[Tên hàng hóa ]]="","",C184)</f>
        <v/>
      </c>
      <c r="D185" s="16"/>
      <c r="E185" s="10" t="str">
        <f>IF(Table28[[#This Row],[Tên hàng hóa ]]&lt;&gt;0,VLOOKUP(Table28[[#This Row],[Tên hàng hóa ]],Table1[[Tên hàng hóa]:[Quy cách]],2,0),"")</f>
        <v/>
      </c>
      <c r="F185" s="18" t="str">
        <f>IF(Table28[[#This Row],[Tên hàng hóa ]]&lt;&gt;0,VLOOKUP(Table28[[#This Row],[Tên hàng hóa ]],Table1[[Tên hàng hóa]:[ĐVT]],3,0),"")</f>
        <v/>
      </c>
      <c r="G185" s="23" t="str">
        <f>IF(Table28[[#This Row],[Tên hàng hóa ]]=0,"",VLOOKUP(Table28[[#This Row],[Tên hàng hóa ]],Table1[[Tên hàng hóa]:[Giá bán]],4,0))</f>
        <v/>
      </c>
      <c r="H185" s="17"/>
      <c r="I185" s="14" t="str">
        <f>IF(Table28[[#This Row],[Số lượng]]&lt;&gt;0,Table28[[#This Row],[Số lượng]]*Table28[[#This Row],[Đơn giá]],"")</f>
        <v/>
      </c>
      <c r="J185" s="14" t="str">
        <f ca="1">IF(AND(Table28[[#This Row],[Tên hàng hóa ]]&lt;&gt;0,D186=""),SUM(OFFSET(Table28[[#This Row],[Thành tiền]],0,0,-COUNTIF(Table28[Số HĐ],Table28[[#This Row],[Số HĐ]]))),"")</f>
        <v/>
      </c>
      <c r="K185" s="17"/>
      <c r="L18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5" s="15"/>
    </row>
    <row r="186" spans="1:13" ht="35.1" customHeight="1" x14ac:dyDescent="0.2">
      <c r="A186" s="11">
        <v>42191</v>
      </c>
      <c r="B186" s="12" t="s">
        <v>1077</v>
      </c>
      <c r="C186" s="13" t="s">
        <v>1078</v>
      </c>
      <c r="D186" s="16" t="s">
        <v>57</v>
      </c>
      <c r="E186" s="10" t="str">
        <f>IF(Table28[[#This Row],[Tên hàng hóa ]]&lt;&gt;0,VLOOKUP(Table28[[#This Row],[Tên hàng hóa ]],Table1[[Tên hàng hóa]:[Quy cách]],2,0),"")</f>
        <v>Bộ Điều Khiển Lập Trình</v>
      </c>
      <c r="F186" s="18" t="str">
        <f>IF(Table28[[#This Row],[Tên hàng hóa ]]&lt;&gt;0,VLOOKUP(Table28[[#This Row],[Tên hàng hóa ]],Table1[[Tên hàng hóa]:[ĐVT]],3,0),"")</f>
        <v>Cái</v>
      </c>
      <c r="G186" s="23">
        <v>6710000</v>
      </c>
      <c r="H186" s="17">
        <v>1</v>
      </c>
      <c r="I186" s="14">
        <f>IF(Table28[[#This Row],[Số lượng]]&lt;&gt;0,Table28[[#This Row],[Số lượng]]*Table28[[#This Row],[Đơn giá]],"")</f>
        <v>6710000</v>
      </c>
      <c r="J186" s="14" t="str">
        <f ca="1">IF(AND(Table28[[#This Row],[Tên hàng hóa ]]&lt;&gt;0,D187=""),SUM(OFFSET(Table28[[#This Row],[Thành tiền]],0,0,-COUNTIF(Table28[Số HĐ],Table28[[#This Row],[Số HĐ]]))),"")</f>
        <v/>
      </c>
      <c r="K186" s="17"/>
      <c r="L18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6" s="15"/>
    </row>
    <row r="187" spans="1:13" ht="35.1" customHeight="1" x14ac:dyDescent="0.2">
      <c r="A187" s="11">
        <f>IF(Table28[[#This Row],[Tên hàng hóa ]]="","",A186)</f>
        <v>42191</v>
      </c>
      <c r="B187" s="12" t="str">
        <f>IF(Table28[[#This Row],[Tên hàng hóa ]]="","",B186)</f>
        <v>PXK 75</v>
      </c>
      <c r="C187" s="13" t="str">
        <f>IF(Table28[[#This Row],[Tên hàng hóa ]]="","",C186)</f>
        <v>CTY TNHH SMARTEK</v>
      </c>
      <c r="D187" s="16" t="s">
        <v>72</v>
      </c>
      <c r="E187" s="10" t="str">
        <f>IF(Table28[[#This Row],[Tên hàng hóa ]]&lt;&gt;0,VLOOKUP(Table28[[#This Row],[Tên hàng hóa ]],Table1[[Tên hàng hóa]:[Quy cách]],2,0),"")</f>
        <v>Bộ Điều Khiển Lập Trình</v>
      </c>
      <c r="F187" s="18" t="str">
        <f>IF(Table28[[#This Row],[Tên hàng hóa ]]&lt;&gt;0,VLOOKUP(Table28[[#This Row],[Tên hàng hóa ]],Table1[[Tên hàng hóa]:[ĐVT]],3,0),"")</f>
        <v>Cái</v>
      </c>
      <c r="G187" s="23">
        <v>2200000</v>
      </c>
      <c r="H187" s="17">
        <v>1</v>
      </c>
      <c r="I187" s="14">
        <f>IF(Table28[[#This Row],[Số lượng]]&lt;&gt;0,Table28[[#This Row],[Số lượng]]*Table28[[#This Row],[Đơn giá]],"")</f>
        <v>2200000</v>
      </c>
      <c r="J187" s="14" t="str">
        <f ca="1">IF(AND(Table28[[#This Row],[Tên hàng hóa ]]&lt;&gt;0,D188=""),SUM(OFFSET(Table28[[#This Row],[Thành tiền]],0,0,-COUNTIF(Table28[Số HĐ],Table28[[#This Row],[Số HĐ]]))),"")</f>
        <v/>
      </c>
      <c r="K187" s="17"/>
      <c r="L18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7" s="15"/>
    </row>
    <row r="188" spans="1:13" ht="35.1" customHeight="1" x14ac:dyDescent="0.2">
      <c r="A188" s="11">
        <f>IF(Table28[[#This Row],[Tên hàng hóa ]]="","",A187)</f>
        <v>42191</v>
      </c>
      <c r="B188" s="12" t="str">
        <f>IF(Table28[[#This Row],[Tên hàng hóa ]]="","",B187)</f>
        <v>PXK 75</v>
      </c>
      <c r="C188" s="13" t="str">
        <f>IF(Table28[[#This Row],[Tên hàng hóa ]]="","",C187)</f>
        <v>CTY TNHH SMARTEK</v>
      </c>
      <c r="D188" s="16" t="s">
        <v>331</v>
      </c>
      <c r="E188" s="10" t="str">
        <f>IF(Table28[[#This Row],[Tên hàng hóa ]]&lt;&gt;0,VLOOKUP(Table28[[#This Row],[Tên hàng hóa ]],Table1[[Tên hàng hóa]:[Quy cách]],2,0),"")</f>
        <v>Màn Hình Cảm Ứng</v>
      </c>
      <c r="F188" s="18" t="str">
        <f>IF(Table28[[#This Row],[Tên hàng hóa ]]&lt;&gt;0,VLOOKUP(Table28[[#This Row],[Tên hàng hóa ]],Table1[[Tên hàng hóa]:[ĐVT]],3,0),"")</f>
        <v>Cái</v>
      </c>
      <c r="G188" s="23">
        <v>4180000</v>
      </c>
      <c r="H188" s="17">
        <v>1</v>
      </c>
      <c r="I188" s="14">
        <f>IF(Table28[[#This Row],[Số lượng]]&lt;&gt;0,Table28[[#This Row],[Số lượng]]*Table28[[#This Row],[Đơn giá]],"")</f>
        <v>4180000</v>
      </c>
      <c r="J188" s="14" t="str">
        <f ca="1">IF(AND(Table28[[#This Row],[Tên hàng hóa ]]&lt;&gt;0,D189=""),SUM(OFFSET(Table28[[#This Row],[Thành tiền]],0,0,-COUNTIF(Table28[Số HĐ],Table28[[#This Row],[Số HĐ]]))),"")</f>
        <v/>
      </c>
      <c r="K188" s="17"/>
      <c r="L18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8" s="15"/>
    </row>
    <row r="189" spans="1:13" ht="35.1" customHeight="1" x14ac:dyDescent="0.2">
      <c r="A189" s="11">
        <f>IF(Table28[[#This Row],[Tên hàng hóa ]]="","",A188)</f>
        <v>42191</v>
      </c>
      <c r="B189" s="12" t="str">
        <f>IF(Table28[[#This Row],[Tên hàng hóa ]]="","",B188)</f>
        <v>PXK 75</v>
      </c>
      <c r="C189" s="13" t="str">
        <f>IF(Table28[[#This Row],[Tên hàng hóa ]]="","",C188)</f>
        <v>CTY TNHH SMARTEK</v>
      </c>
      <c r="D189" s="16" t="s">
        <v>69</v>
      </c>
      <c r="E189" s="10" t="str">
        <f>IF(Table28[[#This Row],[Tên hàng hóa ]]&lt;&gt;0,VLOOKUP(Table28[[#This Row],[Tên hàng hóa ]],Table1[[Tên hàng hóa]:[Quy cách]],2,0),"")</f>
        <v>Bộ Điều Khiển Lập Trình</v>
      </c>
      <c r="F189" s="18" t="str">
        <f>IF(Table28[[#This Row],[Tên hàng hóa ]]&lt;&gt;0,VLOOKUP(Table28[[#This Row],[Tên hàng hóa ]],Table1[[Tên hàng hóa]:[ĐVT]],3,0),"")</f>
        <v>Cái</v>
      </c>
      <c r="G189" s="23">
        <v>770000</v>
      </c>
      <c r="H189" s="17">
        <v>1</v>
      </c>
      <c r="I189" s="14">
        <f>IF(Table28[[#This Row],[Số lượng]]&lt;&gt;0,Table28[[#This Row],[Số lượng]]*Table28[[#This Row],[Đơn giá]],"")</f>
        <v>770000</v>
      </c>
      <c r="J189" s="14" t="str">
        <f ca="1">IF(AND(Table28[[#This Row],[Tên hàng hóa ]]&lt;&gt;0,D190=""),SUM(OFFSET(Table28[[#This Row],[Thành tiền]],0,0,-COUNTIF(Table28[Số HĐ],Table28[[#This Row],[Số HĐ]]))),"")</f>
        <v/>
      </c>
      <c r="K189" s="17"/>
      <c r="L18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9" s="15"/>
    </row>
    <row r="190" spans="1:13" ht="35.1" customHeight="1" x14ac:dyDescent="0.2">
      <c r="A190" s="11">
        <f>IF(Table28[[#This Row],[Tên hàng hóa ]]="","",A189)</f>
        <v>42191</v>
      </c>
      <c r="B190" s="12" t="str">
        <f>IF(Table28[[#This Row],[Tên hàng hóa ]]="","",B189)</f>
        <v>PXK 75</v>
      </c>
      <c r="C190" s="13" t="str">
        <f>IF(Table28[[#This Row],[Tên hàng hóa ]]="","",C189)</f>
        <v>CTY TNHH SMARTEK</v>
      </c>
      <c r="D190" s="16" t="s">
        <v>267</v>
      </c>
      <c r="E190" s="10" t="str">
        <f>IF(Table28[[#This Row],[Tên hàng hóa ]]&lt;&gt;0,VLOOKUP(Table28[[#This Row],[Tên hàng hóa ]],Table1[[Tên hàng hóa]:[Quy cách]],2,0),"")</f>
        <v>Cảm Biến</v>
      </c>
      <c r="F190" s="18" t="str">
        <f>IF(Table28[[#This Row],[Tên hàng hóa ]]&lt;&gt;0,VLOOKUP(Table28[[#This Row],[Tên hàng hóa ]],Table1[[Tên hàng hóa]:[ĐVT]],3,0),"")</f>
        <v>Cái</v>
      </c>
      <c r="G190" s="23">
        <v>990000</v>
      </c>
      <c r="H190" s="17">
        <v>2</v>
      </c>
      <c r="I190" s="14">
        <f>IF(Table28[[#This Row],[Số lượng]]&lt;&gt;0,Table28[[#This Row],[Số lượng]]*Table28[[#This Row],[Đơn giá]],"")</f>
        <v>1980000</v>
      </c>
      <c r="J190" s="14">
        <f ca="1">IF(AND(Table28[[#This Row],[Tên hàng hóa ]]&lt;&gt;0,D191=""),SUM(OFFSET(Table28[[#This Row],[Thành tiền]],0,0,-COUNTIF(Table28[Số HĐ],Table28[[#This Row],[Số HĐ]]))),"")</f>
        <v>15840000</v>
      </c>
      <c r="K190" s="17" t="s">
        <v>464</v>
      </c>
      <c r="L19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0" s="15" t="s">
        <v>1266</v>
      </c>
    </row>
    <row r="191" spans="1:13" ht="35.1" customHeight="1" x14ac:dyDescent="0.2">
      <c r="A191" s="11" t="str">
        <f>IF(Table28[[#This Row],[Tên hàng hóa ]]="","",A190)</f>
        <v/>
      </c>
      <c r="B191" s="12" t="str">
        <f>IF(Table28[[#This Row],[Tên hàng hóa ]]="","",B190)</f>
        <v/>
      </c>
      <c r="C191" s="13" t="str">
        <f>IF(Table28[[#This Row],[Tên hàng hóa ]]="","",C190)</f>
        <v/>
      </c>
      <c r="D191" s="16"/>
      <c r="E191" s="10" t="str">
        <f>IF(Table28[[#This Row],[Tên hàng hóa ]]&lt;&gt;0,VLOOKUP(Table28[[#This Row],[Tên hàng hóa ]],Table1[[Tên hàng hóa]:[Quy cách]],2,0),"")</f>
        <v/>
      </c>
      <c r="F191" s="18" t="str">
        <f>IF(Table28[[#This Row],[Tên hàng hóa ]]&lt;&gt;0,VLOOKUP(Table28[[#This Row],[Tên hàng hóa ]],Table1[[Tên hàng hóa]:[ĐVT]],3,0),"")</f>
        <v/>
      </c>
      <c r="G191" s="23" t="str">
        <f>IF(Table28[[#This Row],[Tên hàng hóa ]]=0,"",VLOOKUP(Table28[[#This Row],[Tên hàng hóa ]],Table1[[Tên hàng hóa]:[Giá bán]],4,0))</f>
        <v/>
      </c>
      <c r="H191" s="17"/>
      <c r="I191" s="14" t="str">
        <f>IF(Table28[[#This Row],[Số lượng]]&lt;&gt;0,Table28[[#This Row],[Số lượng]]*Table28[[#This Row],[Đơn giá]],"")</f>
        <v/>
      </c>
      <c r="J191" s="14" t="str">
        <f ca="1">IF(AND(Table28[[#This Row],[Tên hàng hóa ]]&lt;&gt;0,D192=""),SUM(OFFSET(Table28[[#This Row],[Thành tiền]],0,0,-COUNTIF(Table28[Số HĐ],Table28[[#This Row],[Số HĐ]]))),"")</f>
        <v/>
      </c>
      <c r="K191" s="17"/>
      <c r="L19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1" s="15"/>
    </row>
    <row r="192" spans="1:13" ht="35.1" customHeight="1" x14ac:dyDescent="0.2">
      <c r="A192" s="11">
        <v>42196</v>
      </c>
      <c r="B192" s="12" t="s">
        <v>1104</v>
      </c>
      <c r="C192" s="13" t="s">
        <v>1105</v>
      </c>
      <c r="D192" s="16" t="s">
        <v>1101</v>
      </c>
      <c r="E192" s="10" t="str">
        <f>IF(Table28[[#This Row],[Tên hàng hóa ]]&lt;&gt;0,VLOOKUP(Table28[[#This Row],[Tên hàng hóa ]],Table1[[Tên hàng hóa]:[Quy cách]],2,0),"")</f>
        <v>Relay</v>
      </c>
      <c r="F192" s="18" t="str">
        <f>IF(Table28[[#This Row],[Tên hàng hóa ]]&lt;&gt;0,VLOOKUP(Table28[[#This Row],[Tên hàng hóa ]],Table1[[Tên hàng hóa]:[ĐVT]],3,0),"")</f>
        <v>Cái</v>
      </c>
      <c r="G192" s="23">
        <v>528000</v>
      </c>
      <c r="H192" s="17">
        <v>3</v>
      </c>
      <c r="I192" s="14">
        <f>IF(Table28[[#This Row],[Số lượng]]&lt;&gt;0,Table28[[#This Row],[Số lượng]]*Table28[[#This Row],[Đơn giá]],"")</f>
        <v>1584000</v>
      </c>
      <c r="J192" s="14" t="str">
        <f ca="1">IF(AND(Table28[[#This Row],[Tên hàng hóa ]]&lt;&gt;0,D193=""),SUM(OFFSET(Table28[[#This Row],[Thành tiền]],0,0,-COUNTIF(Table28[Số HĐ],Table28[[#This Row],[Số HĐ]]))),"")</f>
        <v/>
      </c>
      <c r="K192" s="17"/>
      <c r="L19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2" s="15"/>
    </row>
    <row r="193" spans="1:13" ht="35.1" customHeight="1" x14ac:dyDescent="0.2">
      <c r="A193" s="11">
        <f>IF(Table28[[#This Row],[Tên hàng hóa ]]="","",A192)</f>
        <v>42196</v>
      </c>
      <c r="B193" s="12" t="str">
        <f>IF(Table28[[#This Row],[Tên hàng hóa ]]="","",B192)</f>
        <v>PXK 76</v>
      </c>
      <c r="C193" s="13" t="str">
        <f>IF(Table28[[#This Row],[Tên hàng hóa ]]="","",C192)</f>
        <v>CTY CP GIẢI PHÁP CÔNG NGHỆ UDIC</v>
      </c>
      <c r="D193" s="16" t="s">
        <v>1102</v>
      </c>
      <c r="E193" s="10" t="str">
        <f>IF(Table28[[#This Row],[Tên hàng hóa ]]&lt;&gt;0,VLOOKUP(Table28[[#This Row],[Tên hàng hóa ]],Table1[[Tên hàng hóa]:[Quy cách]],2,0),"")</f>
        <v>Relay</v>
      </c>
      <c r="F193" s="18" t="str">
        <f>IF(Table28[[#This Row],[Tên hàng hóa ]]&lt;&gt;0,VLOOKUP(Table28[[#This Row],[Tên hàng hóa ]],Table1[[Tên hàng hóa]:[ĐVT]],3,0),"")</f>
        <v>Cái</v>
      </c>
      <c r="G193" s="23">
        <v>1382700</v>
      </c>
      <c r="H193" s="17">
        <v>1</v>
      </c>
      <c r="I193" s="14">
        <f>IF(Table28[[#This Row],[Số lượng]]&lt;&gt;0,Table28[[#This Row],[Số lượng]]*Table28[[#This Row],[Đơn giá]],"")</f>
        <v>1382700</v>
      </c>
      <c r="J193" s="14" t="str">
        <f ca="1">IF(AND(Table28[[#This Row],[Tên hàng hóa ]]&lt;&gt;0,D194=""),SUM(OFFSET(Table28[[#This Row],[Thành tiền]],0,0,-COUNTIF(Table28[Số HĐ],Table28[[#This Row],[Số HĐ]]))),"")</f>
        <v/>
      </c>
      <c r="K193" s="17"/>
      <c r="L19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3" s="15"/>
    </row>
    <row r="194" spans="1:13" ht="35.1" customHeight="1" x14ac:dyDescent="0.2">
      <c r="A194" s="11">
        <f>IF(Table28[[#This Row],[Tên hàng hóa ]]="","",A193)</f>
        <v>42196</v>
      </c>
      <c r="B194" s="12" t="str">
        <f>IF(Table28[[#This Row],[Tên hàng hóa ]]="","",B193)</f>
        <v>PXK 76</v>
      </c>
      <c r="C194" s="13" t="str">
        <f>IF(Table28[[#This Row],[Tên hàng hóa ]]="","",C193)</f>
        <v>CTY CP GIẢI PHÁP CÔNG NGHỆ UDIC</v>
      </c>
      <c r="D194" s="16" t="s">
        <v>687</v>
      </c>
      <c r="E194" s="10" t="str">
        <f>IF(Table28[[#This Row],[Tên hàng hóa ]]&lt;&gt;0,VLOOKUP(Table28[[#This Row],[Tên hàng hóa ]],Table1[[Tên hàng hóa]:[Quy cách]],2,0),"")</f>
        <v>Relay</v>
      </c>
      <c r="F194" s="18" t="str">
        <f>IF(Table28[[#This Row],[Tên hàng hóa ]]&lt;&gt;0,VLOOKUP(Table28[[#This Row],[Tên hàng hóa ]],Table1[[Tên hàng hóa]:[ĐVT]],3,0),"")</f>
        <v>Cái</v>
      </c>
      <c r="G194" s="23">
        <v>591800</v>
      </c>
      <c r="H194" s="17">
        <v>4</v>
      </c>
      <c r="I194" s="14">
        <f>IF(Table28[[#This Row],[Số lượng]]&lt;&gt;0,Table28[[#This Row],[Số lượng]]*Table28[[#This Row],[Đơn giá]],"")</f>
        <v>2367200</v>
      </c>
      <c r="J194" s="14">
        <f ca="1">IF(AND(Table28[[#This Row],[Tên hàng hóa ]]&lt;&gt;0,D195=""),SUM(OFFSET(Table28[[#This Row],[Thành tiền]],0,0,-COUNTIF(Table28[Số HĐ],Table28[[#This Row],[Số HĐ]]))),"")</f>
        <v>5333900</v>
      </c>
      <c r="K194" s="17" t="s">
        <v>464</v>
      </c>
      <c r="L19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4" s="15" t="s">
        <v>1106</v>
      </c>
    </row>
    <row r="195" spans="1:13" ht="35.1" customHeight="1" x14ac:dyDescent="0.2">
      <c r="A195" s="11" t="str">
        <f>IF(Table28[[#This Row],[Tên hàng hóa ]]="","",A194)</f>
        <v/>
      </c>
      <c r="B195" s="12" t="str">
        <f>IF(Table28[[#This Row],[Tên hàng hóa ]]="","",B194)</f>
        <v/>
      </c>
      <c r="C195" s="13" t="str">
        <f>IF(Table28[[#This Row],[Tên hàng hóa ]]="","",C194)</f>
        <v/>
      </c>
      <c r="D195" s="16"/>
      <c r="E195" s="10" t="str">
        <f>IF(Table28[[#This Row],[Tên hàng hóa ]]&lt;&gt;0,VLOOKUP(Table28[[#This Row],[Tên hàng hóa ]],Table1[[Tên hàng hóa]:[Quy cách]],2,0),"")</f>
        <v/>
      </c>
      <c r="F195" s="18" t="str">
        <f>IF(Table28[[#This Row],[Tên hàng hóa ]]&lt;&gt;0,VLOOKUP(Table28[[#This Row],[Tên hàng hóa ]],Table1[[Tên hàng hóa]:[ĐVT]],3,0),"")</f>
        <v/>
      </c>
      <c r="G195" s="23" t="str">
        <f>IF(Table28[[#This Row],[Tên hàng hóa ]]=0,"",VLOOKUP(Table28[[#This Row],[Tên hàng hóa ]],Table1[[Tên hàng hóa]:[Giá bán]],4,0))</f>
        <v/>
      </c>
      <c r="H195" s="17"/>
      <c r="I195" s="14" t="str">
        <f>IF(Table28[[#This Row],[Số lượng]]&lt;&gt;0,Table28[[#This Row],[Số lượng]]*Table28[[#This Row],[Đơn giá]],"")</f>
        <v/>
      </c>
      <c r="J195" s="14" t="str">
        <f ca="1">IF(AND(Table28[[#This Row],[Tên hàng hóa ]]&lt;&gt;0,D196=""),SUM(OFFSET(Table28[[#This Row],[Thành tiền]],0,0,-COUNTIF(Table28[Số HĐ],Table28[[#This Row],[Số HĐ]]))),"")</f>
        <v/>
      </c>
      <c r="K195" s="17"/>
      <c r="L19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5" s="15"/>
    </row>
    <row r="196" spans="1:13" ht="35.1" customHeight="1" x14ac:dyDescent="0.2">
      <c r="A196" s="11">
        <v>42196</v>
      </c>
      <c r="B196" s="12" t="s">
        <v>1107</v>
      </c>
      <c r="C196" s="13" t="s">
        <v>554</v>
      </c>
      <c r="D196" s="16" t="s">
        <v>1103</v>
      </c>
      <c r="E196" s="10" t="str">
        <f>IF(Table28[[#This Row],[Tên hàng hóa ]]&lt;&gt;0,VLOOKUP(Table28[[#This Row],[Tên hàng hóa ]],Table1[[Tên hàng hóa]:[Quy cách]],2,0),"")</f>
        <v>Bộ Điều Khiển Lập Trình</v>
      </c>
      <c r="F196" s="18" t="str">
        <f>IF(Table28[[#This Row],[Tên hàng hóa ]]&lt;&gt;0,VLOOKUP(Table28[[#This Row],[Tên hàng hóa ]],Table1[[Tên hàng hóa]:[ĐVT]],3,0),"")</f>
        <v>Cái</v>
      </c>
      <c r="G196" s="23">
        <v>4015000</v>
      </c>
      <c r="H196" s="17">
        <v>2</v>
      </c>
      <c r="I196" s="14">
        <f>IF(Table28[[#This Row],[Số lượng]]&lt;&gt;0,Table28[[#This Row],[Số lượng]]*Table28[[#This Row],[Đơn giá]],"")</f>
        <v>8030000</v>
      </c>
      <c r="J196" s="14">
        <f ca="1">IF(AND(Table28[[#This Row],[Tên hàng hóa ]]&lt;&gt;0,D197=""),SUM(OFFSET(Table28[[#This Row],[Thành tiền]],0,0,-COUNTIF(Table28[Số HĐ],Table28[[#This Row],[Số HĐ]]))),"")</f>
        <v>8030000</v>
      </c>
      <c r="K196" s="17" t="s">
        <v>464</v>
      </c>
      <c r="L19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6" s="15" t="s">
        <v>1109</v>
      </c>
    </row>
    <row r="197" spans="1:13" ht="35.1" customHeight="1" x14ac:dyDescent="0.2">
      <c r="A197" s="11" t="str">
        <f>IF(Table28[[#This Row],[Tên hàng hóa ]]="","",A196)</f>
        <v/>
      </c>
      <c r="B197" s="12" t="str">
        <f>IF(Table28[[#This Row],[Tên hàng hóa ]]="","",B196)</f>
        <v/>
      </c>
      <c r="C197" s="13" t="str">
        <f>IF(Table28[[#This Row],[Tên hàng hóa ]]="","",C196)</f>
        <v/>
      </c>
      <c r="D197" s="16"/>
      <c r="E197" s="10" t="str">
        <f>IF(Table28[[#This Row],[Tên hàng hóa ]]&lt;&gt;0,VLOOKUP(Table28[[#This Row],[Tên hàng hóa ]],Table1[[Tên hàng hóa]:[Quy cách]],2,0),"")</f>
        <v/>
      </c>
      <c r="F197" s="18" t="str">
        <f>IF(Table28[[#This Row],[Tên hàng hóa ]]&lt;&gt;0,VLOOKUP(Table28[[#This Row],[Tên hàng hóa ]],Table1[[Tên hàng hóa]:[ĐVT]],3,0),"")</f>
        <v/>
      </c>
      <c r="G197" s="23" t="str">
        <f>IF(Table28[[#This Row],[Tên hàng hóa ]]=0,"",VLOOKUP(Table28[[#This Row],[Tên hàng hóa ]],Table1[[Tên hàng hóa]:[Giá bán]],4,0))</f>
        <v/>
      </c>
      <c r="H197" s="17"/>
      <c r="I197" s="14" t="str">
        <f>IF(Table28[[#This Row],[Số lượng]]&lt;&gt;0,Table28[[#This Row],[Số lượng]]*Table28[[#This Row],[Đơn giá]],"")</f>
        <v/>
      </c>
      <c r="J197" s="14" t="str">
        <f ca="1">IF(AND(Table28[[#This Row],[Tên hàng hóa ]]&lt;&gt;0,D198=""),SUM(OFFSET(Table28[[#This Row],[Thành tiền]],0,0,-COUNTIF(Table28[Số HĐ],Table28[[#This Row],[Số HĐ]]))),"")</f>
        <v/>
      </c>
      <c r="K197" s="17"/>
      <c r="L19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7" s="15"/>
    </row>
    <row r="198" spans="1:13" ht="35.1" customHeight="1" x14ac:dyDescent="0.2">
      <c r="A198" s="11">
        <v>42198</v>
      </c>
      <c r="B198" s="12" t="s">
        <v>1121</v>
      </c>
      <c r="C198" s="13" t="s">
        <v>1122</v>
      </c>
      <c r="D198" s="16" t="s">
        <v>1110</v>
      </c>
      <c r="E198" s="10" t="str">
        <f>IF(Table28[[#This Row],[Tên hàng hóa ]]&lt;&gt;0,VLOOKUP(Table28[[#This Row],[Tên hàng hóa ]],Table1[[Tên hàng hóa]:[Quy cách]],2,0),"")</f>
        <v>Schneider</v>
      </c>
      <c r="F198" s="18" t="str">
        <f>IF(Table28[[#This Row],[Tên hàng hóa ]]&lt;&gt;0,VLOOKUP(Table28[[#This Row],[Tên hàng hóa ]],Table1[[Tên hàng hóa]:[ĐVT]],3,0),"")</f>
        <v>Cái</v>
      </c>
      <c r="G198" s="23">
        <v>355850</v>
      </c>
      <c r="H198" s="17">
        <v>15</v>
      </c>
      <c r="I198" s="14">
        <f>IF(Table28[[#This Row],[Số lượng]]&lt;&gt;0,Table28[[#This Row],[Số lượng]]*Table28[[#This Row],[Đơn giá]],"")</f>
        <v>5337750</v>
      </c>
      <c r="J198" s="14" t="str">
        <f ca="1">IF(AND(Table28[[#This Row],[Tên hàng hóa ]]&lt;&gt;0,D199=""),SUM(OFFSET(Table28[[#This Row],[Thành tiền]],0,0,-COUNTIF(Table28[Số HĐ],Table28[[#This Row],[Số HĐ]]))),"")</f>
        <v/>
      </c>
      <c r="K198" s="17"/>
      <c r="L19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8" s="15"/>
    </row>
    <row r="199" spans="1:13" ht="35.1" customHeight="1" x14ac:dyDescent="0.2">
      <c r="A199" s="11">
        <f>IF(Table28[[#This Row],[Tên hàng hóa ]]="","",A198)</f>
        <v>42198</v>
      </c>
      <c r="B199" s="12" t="str">
        <f>IF(Table28[[#This Row],[Tên hàng hóa ]]="","",B198)</f>
        <v>PXK 78</v>
      </c>
      <c r="C199" s="13" t="str">
        <f>IF(Table28[[#This Row],[Tên hàng hóa ]]="","",C198)</f>
        <v>CTY CỔ PHẦN FRIT HUẾ</v>
      </c>
      <c r="D199" s="16" t="s">
        <v>1111</v>
      </c>
      <c r="E199" s="10" t="str">
        <f>IF(Table28[[#This Row],[Tên hàng hóa ]]&lt;&gt;0,VLOOKUP(Table28[[#This Row],[Tên hàng hóa ]],Table1[[Tên hàng hóa]:[Quy cách]],2,0),"")</f>
        <v>Schneider</v>
      </c>
      <c r="F199" s="18" t="str">
        <f>IF(Table28[[#This Row],[Tên hàng hóa ]]&lt;&gt;0,VLOOKUP(Table28[[#This Row],[Tên hàng hóa ]],Table1[[Tên hàng hóa]:[ĐVT]],3,0),"")</f>
        <v>Cái</v>
      </c>
      <c r="G199" s="23">
        <v>2308900</v>
      </c>
      <c r="H199" s="17">
        <v>3</v>
      </c>
      <c r="I199" s="14">
        <f>IF(Table28[[#This Row],[Số lượng]]&lt;&gt;0,Table28[[#This Row],[Số lượng]]*Table28[[#This Row],[Đơn giá]],"")</f>
        <v>6926700</v>
      </c>
      <c r="J199" s="14" t="str">
        <f ca="1">IF(AND(Table28[[#This Row],[Tên hàng hóa ]]&lt;&gt;0,D200=""),SUM(OFFSET(Table28[[#This Row],[Thành tiền]],0,0,-COUNTIF(Table28[Số HĐ],Table28[[#This Row],[Số HĐ]]))),"")</f>
        <v/>
      </c>
      <c r="K199" s="17"/>
      <c r="L19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9" s="15"/>
    </row>
    <row r="200" spans="1:13" ht="35.1" customHeight="1" x14ac:dyDescent="0.2">
      <c r="A200" s="11">
        <f>IF(Table28[[#This Row],[Tên hàng hóa ]]="","",A199)</f>
        <v>42198</v>
      </c>
      <c r="B200" s="12" t="str">
        <f>IF(Table28[[#This Row],[Tên hàng hóa ]]="","",B199)</f>
        <v>PXK 78</v>
      </c>
      <c r="C200" s="13" t="str">
        <f>IF(Table28[[#This Row],[Tên hàng hóa ]]="","",C199)</f>
        <v>CTY CỔ PHẦN FRIT HUẾ</v>
      </c>
      <c r="D200" s="16" t="s">
        <v>1112</v>
      </c>
      <c r="E200" s="10" t="str">
        <f>IF(Table28[[#This Row],[Tên hàng hóa ]]&lt;&gt;0,VLOOKUP(Table28[[#This Row],[Tên hàng hóa ]],Table1[[Tên hàng hóa]:[Quy cách]],2,0),"")</f>
        <v>Schneider</v>
      </c>
      <c r="F200" s="18" t="str">
        <f>IF(Table28[[#This Row],[Tên hàng hóa ]]&lt;&gt;0,VLOOKUP(Table28[[#This Row],[Tên hàng hóa ]],Table1[[Tên hàng hóa]:[ĐVT]],3,0),"")</f>
        <v>Cái</v>
      </c>
      <c r="G200" s="23">
        <v>269500</v>
      </c>
      <c r="H200" s="17">
        <v>10</v>
      </c>
      <c r="I200" s="14">
        <f>IF(Table28[[#This Row],[Số lượng]]&lt;&gt;0,Table28[[#This Row],[Số lượng]]*Table28[[#This Row],[Đơn giá]],"")</f>
        <v>2695000</v>
      </c>
      <c r="J200" s="14" t="str">
        <f ca="1">IF(AND(Table28[[#This Row],[Tên hàng hóa ]]&lt;&gt;0,D201=""),SUM(OFFSET(Table28[[#This Row],[Thành tiền]],0,0,-COUNTIF(Table28[Số HĐ],Table28[[#This Row],[Số HĐ]]))),"")</f>
        <v/>
      </c>
      <c r="K200" s="17"/>
      <c r="L20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0" s="15"/>
    </row>
    <row r="201" spans="1:13" ht="35.1" customHeight="1" x14ac:dyDescent="0.2">
      <c r="A201" s="11">
        <f>IF(Table28[[#This Row],[Tên hàng hóa ]]="","",A200)</f>
        <v>42198</v>
      </c>
      <c r="B201" s="12" t="str">
        <f>IF(Table28[[#This Row],[Tên hàng hóa ]]="","",B200)</f>
        <v>PXK 78</v>
      </c>
      <c r="C201" s="13" t="str">
        <f>IF(Table28[[#This Row],[Tên hàng hóa ]]="","",C200)</f>
        <v>CTY CỔ PHẦN FRIT HUẾ</v>
      </c>
      <c r="D201" s="16" t="s">
        <v>1113</v>
      </c>
      <c r="E201" s="10" t="str">
        <f>IF(Table28[[#This Row],[Tên hàng hóa ]]&lt;&gt;0,VLOOKUP(Table28[[#This Row],[Tên hàng hóa ]],Table1[[Tên hàng hóa]:[Quy cách]],2,0),"")</f>
        <v>LS</v>
      </c>
      <c r="F201" s="18" t="str">
        <f>IF(Table28[[#This Row],[Tên hàng hóa ]]&lt;&gt;0,VLOOKUP(Table28[[#This Row],[Tên hàng hóa ]],Table1[[Tên hàng hóa]:[ĐVT]],3,0),"")</f>
        <v>Cái</v>
      </c>
      <c r="G201" s="23">
        <v>2797300</v>
      </c>
      <c r="H201" s="17">
        <v>3</v>
      </c>
      <c r="I201" s="14">
        <f>IF(Table28[[#This Row],[Số lượng]]&lt;&gt;0,Table28[[#This Row],[Số lượng]]*Table28[[#This Row],[Đơn giá]],"")</f>
        <v>8391900</v>
      </c>
      <c r="J201" s="14">
        <f ca="1">IF(AND(Table28[[#This Row],[Tên hàng hóa ]]&lt;&gt;0,D202=""),SUM(OFFSET(Table28[[#This Row],[Thành tiền]],0,0,-COUNTIF(Table28[Số HĐ],Table28[[#This Row],[Số HĐ]]))),"")</f>
        <v>23351350</v>
      </c>
      <c r="K201" s="17" t="s">
        <v>464</v>
      </c>
      <c r="L20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1" s="15" t="s">
        <v>1294</v>
      </c>
    </row>
    <row r="202" spans="1:13" ht="35.1" customHeight="1" x14ac:dyDescent="0.2">
      <c r="A202" s="11" t="str">
        <f>IF(Table28[[#This Row],[Tên hàng hóa ]]="","",A201)</f>
        <v/>
      </c>
      <c r="B202" s="12" t="str">
        <f>IF(Table28[[#This Row],[Tên hàng hóa ]]="","",B201)</f>
        <v/>
      </c>
      <c r="C202" s="13" t="str">
        <f>IF(Table28[[#This Row],[Tên hàng hóa ]]="","",C201)</f>
        <v/>
      </c>
      <c r="D202" s="16"/>
      <c r="E202" s="10" t="str">
        <f>IF(Table28[[#This Row],[Tên hàng hóa ]]&lt;&gt;0,VLOOKUP(Table28[[#This Row],[Tên hàng hóa ]],Table1[[Tên hàng hóa]:[Quy cách]],2,0),"")</f>
        <v/>
      </c>
      <c r="F202" s="18" t="str">
        <f>IF(Table28[[#This Row],[Tên hàng hóa ]]&lt;&gt;0,VLOOKUP(Table28[[#This Row],[Tên hàng hóa ]],Table1[[Tên hàng hóa]:[ĐVT]],3,0),"")</f>
        <v/>
      </c>
      <c r="G202" s="23" t="str">
        <f>IF(Table28[[#This Row],[Tên hàng hóa ]]=0,"",VLOOKUP(Table28[[#This Row],[Tên hàng hóa ]],Table1[[Tên hàng hóa]:[Giá bán]],4,0))</f>
        <v/>
      </c>
      <c r="H202" s="17"/>
      <c r="I202" s="14" t="str">
        <f>IF(Table28[[#This Row],[Số lượng]]&lt;&gt;0,Table28[[#This Row],[Số lượng]]*Table28[[#This Row],[Đơn giá]],"")</f>
        <v/>
      </c>
      <c r="J202" s="14" t="str">
        <f ca="1">IF(AND(Table28[[#This Row],[Tên hàng hóa ]]&lt;&gt;0,D203=""),SUM(OFFSET(Table28[[#This Row],[Thành tiền]],0,0,-COUNTIF(Table28[Số HĐ],Table28[[#This Row],[Số HĐ]]))),"")</f>
        <v/>
      </c>
      <c r="K202" s="17"/>
      <c r="L20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2" s="15"/>
    </row>
    <row r="203" spans="1:13" ht="35.1" customHeight="1" x14ac:dyDescent="0.2">
      <c r="A203" s="11">
        <v>42200</v>
      </c>
      <c r="B203" s="12" t="s">
        <v>1149</v>
      </c>
      <c r="C203" s="13" t="s">
        <v>569</v>
      </c>
      <c r="D203" s="16" t="s">
        <v>258</v>
      </c>
      <c r="E203" s="10" t="str">
        <f>IF(Table28[[#This Row],[Tên hàng hóa ]]&lt;&gt;0,VLOOKUP(Table28[[#This Row],[Tên hàng hóa ]],Table1[[Tên hàng hóa]:[Quy cách]],2,0),"")</f>
        <v>Cảm Biến</v>
      </c>
      <c r="F203" s="18" t="str">
        <f>IF(Table28[[#This Row],[Tên hàng hóa ]]&lt;&gt;0,VLOOKUP(Table28[[#This Row],[Tên hàng hóa ]],Table1[[Tên hàng hóa]:[ĐVT]],3,0),"")</f>
        <v>Cái</v>
      </c>
      <c r="G203" s="23">
        <v>1485000</v>
      </c>
      <c r="H203" s="17">
        <v>2</v>
      </c>
      <c r="I203" s="14">
        <f>IF(Table28[[#This Row],[Số lượng]]&lt;&gt;0,Table28[[#This Row],[Số lượng]]*Table28[[#This Row],[Đơn giá]],"")</f>
        <v>2970000</v>
      </c>
      <c r="J203" s="14">
        <f ca="1">IF(AND(Table28[[#This Row],[Tên hàng hóa ]]&lt;&gt;0,D204=""),SUM(OFFSET(Table28[[#This Row],[Thành tiền]],0,0,-COUNTIF(Table28[Số HĐ],Table28[[#This Row],[Số HĐ]]))),"")</f>
        <v>2970000</v>
      </c>
      <c r="K203" s="17" t="s">
        <v>464</v>
      </c>
      <c r="L20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3" s="15" t="s">
        <v>1269</v>
      </c>
    </row>
    <row r="204" spans="1:13" ht="35.1" customHeight="1" x14ac:dyDescent="0.2">
      <c r="A204" s="11" t="str">
        <f>IF(Table28[[#This Row],[Tên hàng hóa ]]="","",A203)</f>
        <v/>
      </c>
      <c r="B204" s="12" t="str">
        <f>IF(Table28[[#This Row],[Tên hàng hóa ]]="","",B203)</f>
        <v/>
      </c>
      <c r="C204" s="13" t="str">
        <f>IF(Table28[[#This Row],[Tên hàng hóa ]]="","",C203)</f>
        <v/>
      </c>
      <c r="D204" s="16"/>
      <c r="E204" s="10" t="str">
        <f>IF(Table28[[#This Row],[Tên hàng hóa ]]&lt;&gt;0,VLOOKUP(Table28[[#This Row],[Tên hàng hóa ]],Table1[[Tên hàng hóa]:[Quy cách]],2,0),"")</f>
        <v/>
      </c>
      <c r="F204" s="18" t="str">
        <f>IF(Table28[[#This Row],[Tên hàng hóa ]]&lt;&gt;0,VLOOKUP(Table28[[#This Row],[Tên hàng hóa ]],Table1[[Tên hàng hóa]:[ĐVT]],3,0),"")</f>
        <v/>
      </c>
      <c r="G204" s="23" t="str">
        <f>IF(Table28[[#This Row],[Tên hàng hóa ]]=0,"",VLOOKUP(Table28[[#This Row],[Tên hàng hóa ]],Table1[[Tên hàng hóa]:[Giá bán]],4,0))</f>
        <v/>
      </c>
      <c r="H204" s="17"/>
      <c r="I204" s="14" t="str">
        <f>IF(Table28[[#This Row],[Số lượng]]&lt;&gt;0,Table28[[#This Row],[Số lượng]]*Table28[[#This Row],[Đơn giá]],"")</f>
        <v/>
      </c>
      <c r="J204" s="14" t="str">
        <f ca="1">IF(AND(Table28[[#This Row],[Tên hàng hóa ]]&lt;&gt;0,D205=""),SUM(OFFSET(Table28[[#This Row],[Thành tiền]],0,0,-COUNTIF(Table28[Số HĐ],Table28[[#This Row],[Số HĐ]]))),"")</f>
        <v/>
      </c>
      <c r="K204" s="17"/>
      <c r="L20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4" s="15"/>
    </row>
    <row r="205" spans="1:13" ht="35.1" customHeight="1" x14ac:dyDescent="0.2">
      <c r="A205" s="11">
        <v>42201</v>
      </c>
      <c r="B205" s="12" t="s">
        <v>1150</v>
      </c>
      <c r="C205" s="13" t="s">
        <v>862</v>
      </c>
      <c r="D205" s="16" t="s">
        <v>289</v>
      </c>
      <c r="E205" s="10" t="str">
        <f>IF(Table28[[#This Row],[Tên hàng hóa ]]&lt;&gt;0,VLOOKUP(Table28[[#This Row],[Tên hàng hóa ]],Table1[[Tên hàng hóa]:[Quy cách]],2,0),"")</f>
        <v>Công Tắc Hành Trình</v>
      </c>
      <c r="F205" s="18" t="str">
        <f>IF(Table28[[#This Row],[Tên hàng hóa ]]&lt;&gt;0,VLOOKUP(Table28[[#This Row],[Tên hàng hóa ]],Table1[[Tên hàng hóa]:[ĐVT]],3,0),"")</f>
        <v>Cái</v>
      </c>
      <c r="G205" s="23">
        <v>572000</v>
      </c>
      <c r="H205" s="17">
        <v>20</v>
      </c>
      <c r="I205" s="14">
        <f>IF(Table28[[#This Row],[Số lượng]]&lt;&gt;0,Table28[[#This Row],[Số lượng]]*Table28[[#This Row],[Đơn giá]],"")</f>
        <v>11440000</v>
      </c>
      <c r="J205" s="14">
        <f ca="1">IF(AND(Table28[[#This Row],[Tên hàng hóa ]]&lt;&gt;0,D206=""),SUM(OFFSET(Table28[[#This Row],[Thành tiền]],0,0,-COUNTIF(Table28[Số HĐ],Table28[[#This Row],[Số HĐ]]))),"")</f>
        <v>11440000</v>
      </c>
      <c r="K205" s="17" t="s">
        <v>464</v>
      </c>
      <c r="L20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5" s="15"/>
    </row>
    <row r="206" spans="1:13" ht="35.1" customHeight="1" x14ac:dyDescent="0.2">
      <c r="A206" s="11" t="str">
        <f>IF(Table28[[#This Row],[Tên hàng hóa ]]="","",A205)</f>
        <v/>
      </c>
      <c r="B206" s="12" t="str">
        <f>IF(Table28[[#This Row],[Tên hàng hóa ]]="","",B205)</f>
        <v/>
      </c>
      <c r="C206" s="13" t="str">
        <f>IF(Table28[[#This Row],[Tên hàng hóa ]]="","",C205)</f>
        <v/>
      </c>
      <c r="D206" s="16"/>
      <c r="E206" s="10" t="str">
        <f>IF(Table28[[#This Row],[Tên hàng hóa ]]&lt;&gt;0,VLOOKUP(Table28[[#This Row],[Tên hàng hóa ]],Table1[[Tên hàng hóa]:[Quy cách]],2,0),"")</f>
        <v/>
      </c>
      <c r="F206" s="18" t="str">
        <f>IF(Table28[[#This Row],[Tên hàng hóa ]]&lt;&gt;0,VLOOKUP(Table28[[#This Row],[Tên hàng hóa ]],Table1[[Tên hàng hóa]:[ĐVT]],3,0),"")</f>
        <v/>
      </c>
      <c r="G206" s="23" t="str">
        <f>IF(Table28[[#This Row],[Tên hàng hóa ]]=0,"",VLOOKUP(Table28[[#This Row],[Tên hàng hóa ]],Table1[[Tên hàng hóa]:[Giá bán]],4,0))</f>
        <v/>
      </c>
      <c r="H206" s="17"/>
      <c r="I206" s="14" t="str">
        <f>IF(Table28[[#This Row],[Số lượng]]&lt;&gt;0,Table28[[#This Row],[Số lượng]]*Table28[[#This Row],[Đơn giá]],"")</f>
        <v/>
      </c>
      <c r="J206" s="14" t="str">
        <f ca="1">IF(AND(Table28[[#This Row],[Tên hàng hóa ]]&lt;&gt;0,D207=""),SUM(OFFSET(Table28[[#This Row],[Thành tiền]],0,0,-COUNTIF(Table28[Số HĐ],Table28[[#This Row],[Số HĐ]]))),"")</f>
        <v/>
      </c>
      <c r="K206" s="17"/>
      <c r="L20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6" s="15"/>
    </row>
    <row r="207" spans="1:13" ht="35.1" customHeight="1" x14ac:dyDescent="0.2">
      <c r="A207" s="11">
        <v>42201</v>
      </c>
      <c r="B207" s="12" t="s">
        <v>1151</v>
      </c>
      <c r="C207" s="13" t="s">
        <v>1078</v>
      </c>
      <c r="D207" s="16" t="s">
        <v>2111</v>
      </c>
      <c r="E207" s="10" t="str">
        <f>IF(Table28[[#This Row],[Tên hàng hóa ]]&lt;&gt;0,VLOOKUP(Table28[[#This Row],[Tên hàng hóa ]],Table1[[Tên hàng hóa]:[Quy cách]],2,0),"")</f>
        <v>Bộ Mã Hóa Xung(Encoder)</v>
      </c>
      <c r="F207" s="18" t="str">
        <f>IF(Table28[[#This Row],[Tên hàng hóa ]]&lt;&gt;0,VLOOKUP(Table28[[#This Row],[Tên hàng hóa ]],Table1[[Tên hàng hóa]:[ĐVT]],3,0),"")</f>
        <v>Cái</v>
      </c>
      <c r="G207" s="23">
        <v>1925000</v>
      </c>
      <c r="H207" s="17">
        <v>2</v>
      </c>
      <c r="I207" s="14">
        <f>IF(Table28[[#This Row],[Số lượng]]&lt;&gt;0,Table28[[#This Row],[Số lượng]]*Table28[[#This Row],[Đơn giá]],"")</f>
        <v>3850000</v>
      </c>
      <c r="J207" s="14">
        <f ca="1">IF(AND(Table28[[#This Row],[Tên hàng hóa ]]&lt;&gt;0,D208=""),SUM(OFFSET(Table28[[#This Row],[Thành tiền]],0,0,-COUNTIF(Table28[Số HĐ],Table28[[#This Row],[Số HĐ]]))),"")</f>
        <v>3850000</v>
      </c>
      <c r="K207" s="17" t="s">
        <v>464</v>
      </c>
      <c r="L20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7" s="15" t="s">
        <v>1152</v>
      </c>
    </row>
    <row r="208" spans="1:13" ht="35.1" customHeight="1" x14ac:dyDescent="0.2">
      <c r="A208" s="11" t="str">
        <f>IF(Table28[[#This Row],[Tên hàng hóa ]]="","",A207)</f>
        <v/>
      </c>
      <c r="B208" s="12" t="str">
        <f>IF(Table28[[#This Row],[Tên hàng hóa ]]="","",B207)</f>
        <v/>
      </c>
      <c r="C208" s="13" t="str">
        <f>IF(Table28[[#This Row],[Tên hàng hóa ]]="","",C207)</f>
        <v/>
      </c>
      <c r="D208" s="16"/>
      <c r="E208" s="10" t="str">
        <f>IF(Table28[[#This Row],[Tên hàng hóa ]]&lt;&gt;0,VLOOKUP(Table28[[#This Row],[Tên hàng hóa ]],Table1[[Tên hàng hóa]:[Quy cách]],2,0),"")</f>
        <v/>
      </c>
      <c r="F208" s="18" t="str">
        <f>IF(Table28[[#This Row],[Tên hàng hóa ]]&lt;&gt;0,VLOOKUP(Table28[[#This Row],[Tên hàng hóa ]],Table1[[Tên hàng hóa]:[ĐVT]],3,0),"")</f>
        <v/>
      </c>
      <c r="G208" s="23" t="str">
        <f>IF(Table28[[#This Row],[Tên hàng hóa ]]=0,"",VLOOKUP(Table28[[#This Row],[Tên hàng hóa ]],Table1[[Tên hàng hóa]:[Giá bán]],4,0))</f>
        <v/>
      </c>
      <c r="H208" s="17"/>
      <c r="I208" s="14" t="str">
        <f>IF(Table28[[#This Row],[Số lượng]]&lt;&gt;0,Table28[[#This Row],[Số lượng]]*Table28[[#This Row],[Đơn giá]],"")</f>
        <v/>
      </c>
      <c r="J208" s="14" t="str">
        <f ca="1">IF(AND(Table28[[#This Row],[Tên hàng hóa ]]&lt;&gt;0,D209=""),SUM(OFFSET(Table28[[#This Row],[Thành tiền]],0,0,-COUNTIF(Table28[Số HĐ],Table28[[#This Row],[Số HĐ]]))),"")</f>
        <v/>
      </c>
      <c r="K208" s="17"/>
      <c r="L20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8" s="15"/>
    </row>
    <row r="209" spans="1:13" ht="35.1" customHeight="1" x14ac:dyDescent="0.2">
      <c r="A209" s="11">
        <v>42202</v>
      </c>
      <c r="B209" s="12" t="s">
        <v>1153</v>
      </c>
      <c r="C209" s="13" t="s">
        <v>860</v>
      </c>
      <c r="D209" s="16" t="s">
        <v>111</v>
      </c>
      <c r="E209" s="10" t="str">
        <f>IF(Table28[[#This Row],[Tên hàng hóa ]]&lt;&gt;0,VLOOKUP(Table28[[#This Row],[Tên hàng hóa ]],Table1[[Tên hàng hóa]:[Quy cách]],2,0),"")</f>
        <v>Bộ Điều Khiển Nhiệt Độ</v>
      </c>
      <c r="F209" s="18" t="str">
        <f>IF(Table28[[#This Row],[Tên hàng hóa ]]&lt;&gt;0,VLOOKUP(Table28[[#This Row],[Tên hàng hóa ]],Table1[[Tên hàng hóa]:[ĐVT]],3,0),"")</f>
        <v>Cái</v>
      </c>
      <c r="G209" s="23">
        <v>1815000</v>
      </c>
      <c r="H209" s="17">
        <v>2</v>
      </c>
      <c r="I209" s="14">
        <f>IF(Table28[[#This Row],[Số lượng]]&lt;&gt;0,Table28[[#This Row],[Số lượng]]*Table28[[#This Row],[Đơn giá]],"")</f>
        <v>3630000</v>
      </c>
      <c r="J209" s="14" t="str">
        <f ca="1">IF(AND(Table28[[#This Row],[Tên hàng hóa ]]&lt;&gt;0,D210=""),SUM(OFFSET(Table28[[#This Row],[Thành tiền]],0,0,-COUNTIF(Table28[Số HĐ],Table28[[#This Row],[Số HĐ]]))),"")</f>
        <v/>
      </c>
      <c r="K209" s="17"/>
      <c r="L20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9" s="15"/>
    </row>
    <row r="210" spans="1:13" ht="35.1" customHeight="1" x14ac:dyDescent="0.2">
      <c r="A210" s="11">
        <f>IF(Table28[[#This Row],[Tên hàng hóa ]]="","",A209)</f>
        <v>42202</v>
      </c>
      <c r="B210" s="12" t="str">
        <f>IF(Table28[[#This Row],[Tên hàng hóa ]]="","",B209)</f>
        <v>PXK 82</v>
      </c>
      <c r="C210" s="13" t="str">
        <f>IF(Table28[[#This Row],[Tên hàng hóa ]]="","",C209)</f>
        <v>CTY ĐẠI THUẬN PHÁT</v>
      </c>
      <c r="D210" s="16" t="s">
        <v>115</v>
      </c>
      <c r="E210" s="10" t="str">
        <f>IF(Table28[[#This Row],[Tên hàng hóa ]]&lt;&gt;0,VLOOKUP(Table28[[#This Row],[Tên hàng hóa ]],Table1[[Tên hàng hóa]:[Quy cách]],2,0),"")</f>
        <v>Bộ Điều Khiển Nhiệt Độ</v>
      </c>
      <c r="F210" s="18" t="str">
        <f>IF(Table28[[#This Row],[Tên hàng hóa ]]&lt;&gt;0,VLOOKUP(Table28[[#This Row],[Tên hàng hóa ]],Table1[[Tên hàng hóa]:[ĐVT]],3,0),"")</f>
        <v>Cái</v>
      </c>
      <c r="G210" s="23">
        <v>1320000</v>
      </c>
      <c r="H210" s="17">
        <v>1</v>
      </c>
      <c r="I210" s="14">
        <f>IF(Table28[[#This Row],[Số lượng]]&lt;&gt;0,Table28[[#This Row],[Số lượng]]*Table28[[#This Row],[Đơn giá]],"")</f>
        <v>1320000</v>
      </c>
      <c r="J210" s="14">
        <f ca="1">IF(AND(Table28[[#This Row],[Tên hàng hóa ]]&lt;&gt;0,D211=""),SUM(OFFSET(Table28[[#This Row],[Thành tiền]],0,0,-COUNTIF(Table28[Số HĐ],Table28[[#This Row],[Số HĐ]]))),"")</f>
        <v>4950000</v>
      </c>
      <c r="K210" s="17" t="s">
        <v>464</v>
      </c>
      <c r="L21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0" s="15" t="s">
        <v>1409</v>
      </c>
    </row>
    <row r="211" spans="1:13" ht="35.1" customHeight="1" x14ac:dyDescent="0.2">
      <c r="A211" s="11" t="str">
        <f>IF(Table28[[#This Row],[Tên hàng hóa ]]="","",A210)</f>
        <v/>
      </c>
      <c r="B211" s="12" t="str">
        <f>IF(Table28[[#This Row],[Tên hàng hóa ]]="","",B210)</f>
        <v/>
      </c>
      <c r="C211" s="13" t="str">
        <f>IF(Table28[[#This Row],[Tên hàng hóa ]]="","",C210)</f>
        <v/>
      </c>
      <c r="D211" s="16"/>
      <c r="E211" s="10" t="str">
        <f>IF(Table28[[#This Row],[Tên hàng hóa ]]&lt;&gt;0,VLOOKUP(Table28[[#This Row],[Tên hàng hóa ]],Table1[[Tên hàng hóa]:[Quy cách]],2,0),"")</f>
        <v/>
      </c>
      <c r="F211" s="18" t="str">
        <f>IF(Table28[[#This Row],[Tên hàng hóa ]]&lt;&gt;0,VLOOKUP(Table28[[#This Row],[Tên hàng hóa ]],Table1[[Tên hàng hóa]:[ĐVT]],3,0),"")</f>
        <v/>
      </c>
      <c r="G211" s="23" t="str">
        <f>IF(Table28[[#This Row],[Tên hàng hóa ]]=0,"",VLOOKUP(Table28[[#This Row],[Tên hàng hóa ]],Table1[[Tên hàng hóa]:[Giá bán]],4,0))</f>
        <v/>
      </c>
      <c r="H211" s="17"/>
      <c r="I211" s="14" t="str">
        <f>IF(Table28[[#This Row],[Số lượng]]&lt;&gt;0,Table28[[#This Row],[Số lượng]]*Table28[[#This Row],[Đơn giá]],"")</f>
        <v/>
      </c>
      <c r="J211" s="14" t="str">
        <f ca="1">IF(AND(Table28[[#This Row],[Tên hàng hóa ]]&lt;&gt;0,D212=""),SUM(OFFSET(Table28[[#This Row],[Thành tiền]],0,0,-COUNTIF(Table28[Số HĐ],Table28[[#This Row],[Số HĐ]]))),"")</f>
        <v/>
      </c>
      <c r="K211" s="17"/>
      <c r="L21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1" s="15"/>
    </row>
    <row r="212" spans="1:13" ht="35.1" customHeight="1" x14ac:dyDescent="0.2">
      <c r="A212" s="11">
        <v>42205</v>
      </c>
      <c r="B212" s="12" t="s">
        <v>1154</v>
      </c>
      <c r="C212" s="13" t="s">
        <v>1155</v>
      </c>
      <c r="D212" s="16" t="s">
        <v>247</v>
      </c>
      <c r="E212" s="10" t="str">
        <f>IF(Table28[[#This Row],[Tên hàng hóa ]]&lt;&gt;0,VLOOKUP(Table28[[#This Row],[Tên hàng hóa ]],Table1[[Tên hàng hóa]:[Quy cách]],2,0),"")</f>
        <v>Cảm Biến</v>
      </c>
      <c r="F212" s="18" t="str">
        <f>IF(Table28[[#This Row],[Tên hàng hóa ]]&lt;&gt;0,VLOOKUP(Table28[[#This Row],[Tên hàng hóa ]],Table1[[Tên hàng hóa]:[ĐVT]],3,0),"")</f>
        <v>Cái</v>
      </c>
      <c r="G212" s="23">
        <v>847000</v>
      </c>
      <c r="H212" s="17">
        <v>10</v>
      </c>
      <c r="I212" s="14">
        <f>IF(Table28[[#This Row],[Số lượng]]&lt;&gt;0,Table28[[#This Row],[Số lượng]]*Table28[[#This Row],[Đơn giá]],"")</f>
        <v>8470000</v>
      </c>
      <c r="J212" s="14" t="str">
        <f ca="1">IF(AND(Table28[[#This Row],[Tên hàng hóa ]]&lt;&gt;0,D213=""),SUM(OFFSET(Table28[[#This Row],[Thành tiền]],0,0,-COUNTIF(Table28[Số HĐ],Table28[[#This Row],[Số HĐ]]))),"")</f>
        <v/>
      </c>
      <c r="K212" s="17"/>
      <c r="L21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2" s="15"/>
    </row>
    <row r="213" spans="1:13" ht="35.1" customHeight="1" x14ac:dyDescent="0.2">
      <c r="A213" s="11">
        <f>IF(Table28[[#This Row],[Tên hàng hóa ]]="","",A212)</f>
        <v>42205</v>
      </c>
      <c r="B213" s="12" t="str">
        <f>IF(Table28[[#This Row],[Tên hàng hóa ]]="","",B212)</f>
        <v>PXK 83</v>
      </c>
      <c r="C213" s="13" t="str">
        <f>IF(Table28[[#This Row],[Tên hàng hóa ]]="","",C212)</f>
        <v>DNTN PHAN KIM KHÁNH</v>
      </c>
      <c r="D213" s="16" t="s">
        <v>68</v>
      </c>
      <c r="E213" s="10" t="str">
        <f>IF(Table28[[#This Row],[Tên hàng hóa ]]&lt;&gt;0,VLOOKUP(Table28[[#This Row],[Tên hàng hóa ]],Table1[[Tên hàng hóa]:[Quy cách]],2,0),"")</f>
        <v>Bộ Điều Khiển Lập Trình</v>
      </c>
      <c r="F213" s="18" t="str">
        <f>IF(Table28[[#This Row],[Tên hàng hóa ]]&lt;&gt;0,VLOOKUP(Table28[[#This Row],[Tên hàng hóa ]],Table1[[Tên hàng hóa]:[ĐVT]],3,0),"")</f>
        <v>Cái</v>
      </c>
      <c r="G213" s="23">
        <v>803000</v>
      </c>
      <c r="H213" s="17">
        <v>1</v>
      </c>
      <c r="I213" s="14">
        <f>IF(Table28[[#This Row],[Số lượng]]&lt;&gt;0,Table28[[#This Row],[Số lượng]]*Table28[[#This Row],[Đơn giá]],"")</f>
        <v>803000</v>
      </c>
      <c r="J213" s="14">
        <f ca="1">IF(AND(Table28[[#This Row],[Tên hàng hóa ]]&lt;&gt;0,D214=""),SUM(OFFSET(Table28[[#This Row],[Thành tiền]],0,0,-COUNTIF(Table28[Số HĐ],Table28[[#This Row],[Số HĐ]]))),"")</f>
        <v>9273000</v>
      </c>
      <c r="K213" s="17" t="s">
        <v>464</v>
      </c>
      <c r="L21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3" s="15" t="s">
        <v>1496</v>
      </c>
    </row>
    <row r="214" spans="1:13" ht="35.1" customHeight="1" x14ac:dyDescent="0.2">
      <c r="A214" s="11" t="str">
        <f>IF(Table28[[#This Row],[Tên hàng hóa ]]="","",A213)</f>
        <v/>
      </c>
      <c r="B214" s="12" t="str">
        <f>IF(Table28[[#This Row],[Tên hàng hóa ]]="","",B213)</f>
        <v/>
      </c>
      <c r="C214" s="13" t="str">
        <f>IF(Table28[[#This Row],[Tên hàng hóa ]]="","",C213)</f>
        <v/>
      </c>
      <c r="D214" s="16"/>
      <c r="E214" s="10" t="str">
        <f>IF(Table28[[#This Row],[Tên hàng hóa ]]&lt;&gt;0,VLOOKUP(Table28[[#This Row],[Tên hàng hóa ]],Table1[[Tên hàng hóa]:[Quy cách]],2,0),"")</f>
        <v/>
      </c>
      <c r="F214" s="18" t="str">
        <f>IF(Table28[[#This Row],[Tên hàng hóa ]]&lt;&gt;0,VLOOKUP(Table28[[#This Row],[Tên hàng hóa ]],Table1[[Tên hàng hóa]:[ĐVT]],3,0),"")</f>
        <v/>
      </c>
      <c r="G214" s="23" t="str">
        <f>IF(Table28[[#This Row],[Tên hàng hóa ]]=0,"",VLOOKUP(Table28[[#This Row],[Tên hàng hóa ]],Table1[[Tên hàng hóa]:[Giá bán]],4,0))</f>
        <v/>
      </c>
      <c r="H214" s="17"/>
      <c r="I214" s="14" t="str">
        <f>IF(Table28[[#This Row],[Số lượng]]&lt;&gt;0,Table28[[#This Row],[Số lượng]]*Table28[[#This Row],[Đơn giá]],"")</f>
        <v/>
      </c>
      <c r="J214" s="14" t="str">
        <f ca="1">IF(AND(Table28[[#This Row],[Tên hàng hóa ]]&lt;&gt;0,D215=""),SUM(OFFSET(Table28[[#This Row],[Thành tiền]],0,0,-COUNTIF(Table28[Số HĐ],Table28[[#This Row],[Số HĐ]]))),"")</f>
        <v/>
      </c>
      <c r="K214" s="17"/>
      <c r="L21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4" s="15"/>
    </row>
    <row r="215" spans="1:13" ht="35.1" customHeight="1" x14ac:dyDescent="0.2">
      <c r="A215" s="11">
        <v>42205</v>
      </c>
      <c r="B215" s="12" t="s">
        <v>1156</v>
      </c>
      <c r="C215" s="13" t="s">
        <v>1034</v>
      </c>
      <c r="D215" s="16" t="s">
        <v>231</v>
      </c>
      <c r="E215" s="10" t="str">
        <f>IF(Table28[[#This Row],[Tên hàng hóa ]]&lt;&gt;0,VLOOKUP(Table28[[#This Row],[Tên hàng hóa ]],Table1[[Tên hàng hóa]:[Quy cách]],2,0),"")</f>
        <v>Cảm Biến</v>
      </c>
      <c r="F215" s="18" t="str">
        <f>IF(Table28[[#This Row],[Tên hàng hóa ]]&lt;&gt;0,VLOOKUP(Table28[[#This Row],[Tên hàng hóa ]],Table1[[Tên hàng hóa]:[ĐVT]],3,0),"")</f>
        <v>Cái</v>
      </c>
      <c r="G215" s="23">
        <v>1650000</v>
      </c>
      <c r="H215" s="17">
        <v>2</v>
      </c>
      <c r="I215" s="14">
        <f>IF(Table28[[#This Row],[Số lượng]]&lt;&gt;0,Table28[[#This Row],[Số lượng]]*Table28[[#This Row],[Đơn giá]],"")</f>
        <v>3300000</v>
      </c>
      <c r="J215" s="14">
        <f ca="1">IF(AND(Table28[[#This Row],[Tên hàng hóa ]]&lt;&gt;0,D216=""),SUM(OFFSET(Table28[[#This Row],[Thành tiền]],0,0,-COUNTIF(Table28[Số HĐ],Table28[[#This Row],[Số HĐ]]))),"")</f>
        <v>3300000</v>
      </c>
      <c r="K215" s="17" t="s">
        <v>464</v>
      </c>
      <c r="L21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5" s="15" t="s">
        <v>1157</v>
      </c>
    </row>
    <row r="216" spans="1:13" ht="35.1" customHeight="1" x14ac:dyDescent="0.2">
      <c r="A216" s="11" t="str">
        <f>IF(Table28[[#This Row],[Tên hàng hóa ]]="","",A215)</f>
        <v/>
      </c>
      <c r="B216" s="12" t="str">
        <f>IF(Table28[[#This Row],[Tên hàng hóa ]]="","",B215)</f>
        <v/>
      </c>
      <c r="C216" s="13" t="str">
        <f>IF(Table28[[#This Row],[Tên hàng hóa ]]="","",C215)</f>
        <v/>
      </c>
      <c r="D216" s="16"/>
      <c r="E216" s="10" t="str">
        <f>IF(Table28[[#This Row],[Tên hàng hóa ]]&lt;&gt;0,VLOOKUP(Table28[[#This Row],[Tên hàng hóa ]],Table1[[Tên hàng hóa]:[Quy cách]],2,0),"")</f>
        <v/>
      </c>
      <c r="F216" s="18" t="str">
        <f>IF(Table28[[#This Row],[Tên hàng hóa ]]&lt;&gt;0,VLOOKUP(Table28[[#This Row],[Tên hàng hóa ]],Table1[[Tên hàng hóa]:[ĐVT]],3,0),"")</f>
        <v/>
      </c>
      <c r="G216" s="23" t="str">
        <f>IF(Table28[[#This Row],[Tên hàng hóa ]]=0,"",VLOOKUP(Table28[[#This Row],[Tên hàng hóa ]],Table1[[Tên hàng hóa]:[Giá bán]],4,0))</f>
        <v/>
      </c>
      <c r="H216" s="17"/>
      <c r="I216" s="14" t="str">
        <f>IF(Table28[[#This Row],[Số lượng]]&lt;&gt;0,Table28[[#This Row],[Số lượng]]*Table28[[#This Row],[Đơn giá]],"")</f>
        <v/>
      </c>
      <c r="J216" s="14" t="str">
        <f ca="1">IF(AND(Table28[[#This Row],[Tên hàng hóa ]]&lt;&gt;0,D217=""),SUM(OFFSET(Table28[[#This Row],[Thành tiền]],0,0,-COUNTIF(Table28[Số HĐ],Table28[[#This Row],[Số HĐ]]))),"")</f>
        <v/>
      </c>
      <c r="K216" s="17"/>
      <c r="L21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6" s="15"/>
    </row>
    <row r="217" spans="1:13" ht="35.1" customHeight="1" x14ac:dyDescent="0.2">
      <c r="A217" s="11">
        <v>42205</v>
      </c>
      <c r="B217" s="12" t="s">
        <v>1158</v>
      </c>
      <c r="C217" s="13" t="s">
        <v>1034</v>
      </c>
      <c r="D217" s="16" t="s">
        <v>520</v>
      </c>
      <c r="E217" s="10" t="str">
        <f>IF(Table28[[#This Row],[Tên hàng hóa ]]&lt;&gt;0,VLOOKUP(Table28[[#This Row],[Tên hàng hóa ]],Table1[[Tên hàng hóa]:[Quy cách]],2,0),"")</f>
        <v>Cảm Biến</v>
      </c>
      <c r="F217" s="18" t="str">
        <f>IF(Table28[[#This Row],[Tên hàng hóa ]]&lt;&gt;0,VLOOKUP(Table28[[#This Row],[Tên hàng hóa ]],Table1[[Tên hàng hóa]:[ĐVT]],3,0),"")</f>
        <v>Cái</v>
      </c>
      <c r="G217" s="23">
        <v>900000</v>
      </c>
      <c r="H217" s="17">
        <v>1</v>
      </c>
      <c r="I217" s="14">
        <f>IF(Table28[[#This Row],[Số lượng]]&lt;&gt;0,Table28[[#This Row],[Số lượng]]*Table28[[#This Row],[Đơn giá]],"")</f>
        <v>900000</v>
      </c>
      <c r="J217" s="14">
        <f ca="1">IF(AND(Table28[[#This Row],[Tên hàng hóa ]]&lt;&gt;0,D218=""),SUM(OFFSET(Table28[[#This Row],[Thành tiền]],0,0,-COUNTIF(Table28[Số HĐ],Table28[[#This Row],[Số HĐ]]))),"")</f>
        <v>900000</v>
      </c>
      <c r="K217" s="17" t="s">
        <v>464</v>
      </c>
      <c r="L21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7" s="15"/>
    </row>
    <row r="218" spans="1:13" ht="35.1" customHeight="1" x14ac:dyDescent="0.2">
      <c r="A218" s="11" t="str">
        <f>IF(Table28[[#This Row],[Tên hàng hóa ]]="","",A217)</f>
        <v/>
      </c>
      <c r="B218" s="12" t="str">
        <f>IF(Table28[[#This Row],[Tên hàng hóa ]]="","",B217)</f>
        <v/>
      </c>
      <c r="C218" s="13" t="str">
        <f>IF(Table28[[#This Row],[Tên hàng hóa ]]="","",C217)</f>
        <v/>
      </c>
      <c r="D218" s="16"/>
      <c r="E218" s="10" t="str">
        <f>IF(Table28[[#This Row],[Tên hàng hóa ]]&lt;&gt;0,VLOOKUP(Table28[[#This Row],[Tên hàng hóa ]],Table1[[Tên hàng hóa]:[Quy cách]],2,0),"")</f>
        <v/>
      </c>
      <c r="F218" s="18" t="str">
        <f>IF(Table28[[#This Row],[Tên hàng hóa ]]&lt;&gt;0,VLOOKUP(Table28[[#This Row],[Tên hàng hóa ]],Table1[[Tên hàng hóa]:[ĐVT]],3,0),"")</f>
        <v/>
      </c>
      <c r="G218" s="23" t="str">
        <f>IF(Table28[[#This Row],[Tên hàng hóa ]]=0,"",VLOOKUP(Table28[[#This Row],[Tên hàng hóa ]],Table1[[Tên hàng hóa]:[Giá bán]],4,0))</f>
        <v/>
      </c>
      <c r="H218" s="17"/>
      <c r="I218" s="14" t="str">
        <f>IF(Table28[[#This Row],[Số lượng]]&lt;&gt;0,Table28[[#This Row],[Số lượng]]*Table28[[#This Row],[Đơn giá]],"")</f>
        <v/>
      </c>
      <c r="J218" s="14" t="str">
        <f ca="1">IF(AND(Table28[[#This Row],[Tên hàng hóa ]]&lt;&gt;0,D219=""),SUM(OFFSET(Table28[[#This Row],[Thành tiền]],0,0,-COUNTIF(Table28[Số HĐ],Table28[[#This Row],[Số HĐ]]))),"")</f>
        <v/>
      </c>
      <c r="K218" s="17"/>
      <c r="L21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8" s="15"/>
    </row>
    <row r="219" spans="1:13" ht="35.1" customHeight="1" x14ac:dyDescent="0.2">
      <c r="A219" s="11">
        <v>42206</v>
      </c>
      <c r="B219" s="12" t="s">
        <v>1169</v>
      </c>
      <c r="C219" s="13" t="s">
        <v>1046</v>
      </c>
      <c r="D219" s="16" t="s">
        <v>1165</v>
      </c>
      <c r="E219" s="10" t="str">
        <f>IF(Table28[[#This Row],[Tên hàng hóa ]]&lt;&gt;0,VLOOKUP(Table28[[#This Row],[Tên hàng hóa ]],Table1[[Tên hàng hóa]:[Quy cách]],2,0),"")</f>
        <v>PLC(Mitsu)</v>
      </c>
      <c r="F219" s="18" t="str">
        <f>IF(Table28[[#This Row],[Tên hàng hóa ]]&lt;&gt;0,VLOOKUP(Table28[[#This Row],[Tên hàng hóa ]],Table1[[Tên hàng hóa]:[ĐVT]],3,0),"")</f>
        <v>Cái</v>
      </c>
      <c r="G219" s="23">
        <v>2200000</v>
      </c>
      <c r="H219" s="17">
        <v>1</v>
      </c>
      <c r="I219" s="14">
        <f>IF(Table28[[#This Row],[Số lượng]]&lt;&gt;0,Table28[[#This Row],[Số lượng]]*Table28[[#This Row],[Đơn giá]],"")</f>
        <v>2200000</v>
      </c>
      <c r="J219" s="14">
        <f ca="1">IF(AND(Table28[[#This Row],[Tên hàng hóa ]]&lt;&gt;0,D220=""),SUM(OFFSET(Table28[[#This Row],[Thành tiền]],0,0,-COUNTIF(Table28[Số HĐ],Table28[[#This Row],[Số HĐ]]))),"")</f>
        <v>2200000</v>
      </c>
      <c r="K219" s="17" t="s">
        <v>464</v>
      </c>
      <c r="L21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9" s="15" t="s">
        <v>1170</v>
      </c>
    </row>
    <row r="220" spans="1:13" ht="35.1" customHeight="1" x14ac:dyDescent="0.2">
      <c r="A220" s="11" t="str">
        <f>IF(Table28[[#This Row],[Tên hàng hóa ]]="","",A219)</f>
        <v/>
      </c>
      <c r="B220" s="12" t="str">
        <f>IF(Table28[[#This Row],[Tên hàng hóa ]]="","",B219)</f>
        <v/>
      </c>
      <c r="C220" s="13" t="str">
        <f>IF(Table28[[#This Row],[Tên hàng hóa ]]="","",C219)</f>
        <v/>
      </c>
      <c r="D220" s="16"/>
      <c r="E220" s="10" t="str">
        <f>IF(Table28[[#This Row],[Tên hàng hóa ]]&lt;&gt;0,VLOOKUP(Table28[[#This Row],[Tên hàng hóa ]],Table1[[Tên hàng hóa]:[Quy cách]],2,0),"")</f>
        <v/>
      </c>
      <c r="F220" s="18" t="str">
        <f>IF(Table28[[#This Row],[Tên hàng hóa ]]&lt;&gt;0,VLOOKUP(Table28[[#This Row],[Tên hàng hóa ]],Table1[[Tên hàng hóa]:[ĐVT]],3,0),"")</f>
        <v/>
      </c>
      <c r="G220" s="23" t="str">
        <f>IF(Table28[[#This Row],[Tên hàng hóa ]]=0,"",VLOOKUP(Table28[[#This Row],[Tên hàng hóa ]],Table1[[Tên hàng hóa]:[Giá bán]],4,0))</f>
        <v/>
      </c>
      <c r="H220" s="17"/>
      <c r="I220" s="14" t="str">
        <f>IF(Table28[[#This Row],[Số lượng]]&lt;&gt;0,Table28[[#This Row],[Số lượng]]*Table28[[#This Row],[Đơn giá]],"")</f>
        <v/>
      </c>
      <c r="J220" s="14" t="str">
        <f ca="1">IF(AND(Table28[[#This Row],[Tên hàng hóa ]]&lt;&gt;0,D221=""),SUM(OFFSET(Table28[[#This Row],[Thành tiền]],0,0,-COUNTIF(Table28[Số HĐ],Table28[[#This Row],[Số HĐ]]))),"")</f>
        <v/>
      </c>
      <c r="K220" s="17"/>
      <c r="L22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0" s="15"/>
    </row>
    <row r="221" spans="1:13" ht="35.1" customHeight="1" x14ac:dyDescent="0.2">
      <c r="A221" s="11">
        <v>42207</v>
      </c>
      <c r="B221" s="12" t="s">
        <v>1171</v>
      </c>
      <c r="C221" s="13" t="s">
        <v>1034</v>
      </c>
      <c r="D221" s="16" t="s">
        <v>159</v>
      </c>
      <c r="E221" s="10" t="str">
        <f>IF(Table28[[#This Row],[Tên hàng hóa ]]&lt;&gt;0,VLOOKUP(Table28[[#This Row],[Tên hàng hóa ]],Table1[[Tên hàng hóa]:[Quy cách]],2,0),"")</f>
        <v>Bộ Nguồn Xung</v>
      </c>
      <c r="F221" s="18" t="str">
        <f>IF(Table28[[#This Row],[Tên hàng hóa ]]&lt;&gt;0,VLOOKUP(Table28[[#This Row],[Tên hàng hóa ]],Table1[[Tên hàng hóa]:[ĐVT]],3,0),"")</f>
        <v>Cái</v>
      </c>
      <c r="G221" s="23">
        <v>715000</v>
      </c>
      <c r="H221" s="17">
        <v>2</v>
      </c>
      <c r="I221" s="14">
        <f>IF(Table28[[#This Row],[Số lượng]]&lt;&gt;0,Table28[[#This Row],[Số lượng]]*Table28[[#This Row],[Đơn giá]],"")</f>
        <v>1430000</v>
      </c>
      <c r="J221" s="14">
        <f ca="1">IF(AND(Table28[[#This Row],[Tên hàng hóa ]]&lt;&gt;0,D222=""),SUM(OFFSET(Table28[[#This Row],[Thành tiền]],0,0,-COUNTIF(Table28[Số HĐ],Table28[[#This Row],[Số HĐ]]))),"")</f>
        <v>1430000</v>
      </c>
      <c r="K221" s="17" t="s">
        <v>464</v>
      </c>
      <c r="L22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1" s="15" t="s">
        <v>1519</v>
      </c>
    </row>
    <row r="222" spans="1:13" ht="35.1" customHeight="1" x14ac:dyDescent="0.2">
      <c r="A222" s="11" t="str">
        <f>IF(Table28[[#This Row],[Tên hàng hóa ]]="","",A221)</f>
        <v/>
      </c>
      <c r="B222" s="12" t="str">
        <f>IF(Table28[[#This Row],[Tên hàng hóa ]]="","",B221)</f>
        <v/>
      </c>
      <c r="C222" s="13" t="str">
        <f>IF(Table28[[#This Row],[Tên hàng hóa ]]="","",C221)</f>
        <v/>
      </c>
      <c r="D222" s="16"/>
      <c r="E222" s="10" t="str">
        <f>IF(Table28[[#This Row],[Tên hàng hóa ]]&lt;&gt;0,VLOOKUP(Table28[[#This Row],[Tên hàng hóa ]],Table1[[Tên hàng hóa]:[Quy cách]],2,0),"")</f>
        <v/>
      </c>
      <c r="F222" s="18" t="str">
        <f>IF(Table28[[#This Row],[Tên hàng hóa ]]&lt;&gt;0,VLOOKUP(Table28[[#This Row],[Tên hàng hóa ]],Table1[[Tên hàng hóa]:[ĐVT]],3,0),"")</f>
        <v/>
      </c>
      <c r="G222" s="23" t="str">
        <f>IF(Table28[[#This Row],[Tên hàng hóa ]]=0,"",VLOOKUP(Table28[[#This Row],[Tên hàng hóa ]],Table1[[Tên hàng hóa]:[Giá bán]],4,0))</f>
        <v/>
      </c>
      <c r="H222" s="17"/>
      <c r="I222" s="14" t="str">
        <f>IF(Table28[[#This Row],[Số lượng]]&lt;&gt;0,Table28[[#This Row],[Số lượng]]*Table28[[#This Row],[Đơn giá]],"")</f>
        <v/>
      </c>
      <c r="J222" s="14" t="str">
        <f ca="1">IF(AND(Table28[[#This Row],[Tên hàng hóa ]]&lt;&gt;0,D223=""),SUM(OFFSET(Table28[[#This Row],[Thành tiền]],0,0,-COUNTIF(Table28[Số HĐ],Table28[[#This Row],[Số HĐ]]))),"")</f>
        <v/>
      </c>
      <c r="K222" s="17"/>
      <c r="L22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2" s="15"/>
    </row>
    <row r="223" spans="1:13" ht="35.1" customHeight="1" x14ac:dyDescent="0.2">
      <c r="A223" s="11">
        <v>42207</v>
      </c>
      <c r="B223" s="12" t="s">
        <v>1173</v>
      </c>
      <c r="C223" s="13" t="s">
        <v>1034</v>
      </c>
      <c r="D223" s="16" t="s">
        <v>1175</v>
      </c>
      <c r="E223" s="10" t="str">
        <f>IF(Table28[[#This Row],[Tên hàng hóa ]]&lt;&gt;0,VLOOKUP(Table28[[#This Row],[Tên hàng hóa ]],Table1[[Tên hàng hóa]:[Quy cách]],2,0),"")</f>
        <v>Cảm Biến</v>
      </c>
      <c r="F223" s="18" t="str">
        <f>IF(Table28[[#This Row],[Tên hàng hóa ]]&lt;&gt;0,VLOOKUP(Table28[[#This Row],[Tên hàng hóa ]],Table1[[Tên hàng hóa]:[ĐVT]],3,0),"")</f>
        <v>Cái</v>
      </c>
      <c r="G223" s="23">
        <v>390500</v>
      </c>
      <c r="H223" s="17">
        <v>10</v>
      </c>
      <c r="I223" s="14">
        <f>IF(Table28[[#This Row],[Số lượng]]&lt;&gt;0,Table28[[#This Row],[Số lượng]]*Table28[[#This Row],[Đơn giá]],"")</f>
        <v>3905000</v>
      </c>
      <c r="J223" s="14" t="str">
        <f ca="1">IF(AND(Table28[[#This Row],[Tên hàng hóa ]]&lt;&gt;0,D224=""),SUM(OFFSET(Table28[[#This Row],[Thành tiền]],0,0,-COUNTIF(Table28[Số HĐ],Table28[[#This Row],[Số HĐ]]))),"")</f>
        <v/>
      </c>
      <c r="K223" s="17"/>
      <c r="L22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3" s="15"/>
    </row>
    <row r="224" spans="1:13" ht="35.1" customHeight="1" x14ac:dyDescent="0.2">
      <c r="A224" s="11">
        <f>IF(Table28[[#This Row],[Tên hàng hóa ]]="","",A223)</f>
        <v>42207</v>
      </c>
      <c r="B224" s="12" t="str">
        <f>IF(Table28[[#This Row],[Tên hàng hóa ]]="","",B223)</f>
        <v>PXK 89</v>
      </c>
      <c r="C224" s="13" t="str">
        <f>IF(Table28[[#This Row],[Tên hàng hóa ]]="","",C223)</f>
        <v>CTY TNHH KTTĐ TIẾN PHÁT</v>
      </c>
      <c r="D224" s="16" t="s">
        <v>1174</v>
      </c>
      <c r="E224" s="10" t="str">
        <f>IF(Table28[[#This Row],[Tên hàng hóa ]]&lt;&gt;0,VLOOKUP(Table28[[#This Row],[Tên hàng hóa ]],Table1[[Tên hàng hóa]:[Quy cách]],2,0),"")</f>
        <v>Cảm Biến</v>
      </c>
      <c r="F224" s="18" t="str">
        <f>IF(Table28[[#This Row],[Tên hàng hóa ]]&lt;&gt;0,VLOOKUP(Table28[[#This Row],[Tên hàng hóa ]],Table1[[Tên hàng hóa]:[ĐVT]],3,0),"")</f>
        <v>Cái</v>
      </c>
      <c r="G224" s="23">
        <v>390500</v>
      </c>
      <c r="H224" s="17">
        <v>10</v>
      </c>
      <c r="I224" s="14">
        <f>IF(Table28[[#This Row],[Số lượng]]&lt;&gt;0,Table28[[#This Row],[Số lượng]]*Table28[[#This Row],[Đơn giá]],"")</f>
        <v>3905000</v>
      </c>
      <c r="J224" s="14">
        <f ca="1">IF(AND(Table28[[#This Row],[Tên hàng hóa ]]&lt;&gt;0,D225=""),SUM(OFFSET(Table28[[#This Row],[Thành tiền]],0,0,-COUNTIF(Table28[Số HĐ],Table28[[#This Row],[Số HĐ]]))),"")</f>
        <v>7810000</v>
      </c>
      <c r="K224" s="17" t="s">
        <v>464</v>
      </c>
      <c r="L22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4" s="15" t="s">
        <v>1519</v>
      </c>
    </row>
    <row r="225" spans="1:13" ht="35.1" customHeight="1" x14ac:dyDescent="0.2">
      <c r="A225" s="11" t="str">
        <f>IF(Table28[[#This Row],[Tên hàng hóa ]]="","",A224)</f>
        <v/>
      </c>
      <c r="B225" s="12" t="str">
        <f>IF(Table28[[#This Row],[Tên hàng hóa ]]="","",B224)</f>
        <v/>
      </c>
      <c r="C225" s="13" t="str">
        <f>IF(Table28[[#This Row],[Tên hàng hóa ]]="","",C224)</f>
        <v/>
      </c>
      <c r="D225" s="16"/>
      <c r="E225" s="10" t="str">
        <f>IF(Table28[[#This Row],[Tên hàng hóa ]]&lt;&gt;0,VLOOKUP(Table28[[#This Row],[Tên hàng hóa ]],Table1[[Tên hàng hóa]:[Quy cách]],2,0),"")</f>
        <v/>
      </c>
      <c r="F225" s="18" t="str">
        <f>IF(Table28[[#This Row],[Tên hàng hóa ]]&lt;&gt;0,VLOOKUP(Table28[[#This Row],[Tên hàng hóa ]],Table1[[Tên hàng hóa]:[ĐVT]],3,0),"")</f>
        <v/>
      </c>
      <c r="G225" s="23" t="str">
        <f>IF(Table28[[#This Row],[Tên hàng hóa ]]=0,"",VLOOKUP(Table28[[#This Row],[Tên hàng hóa ]],Table1[[Tên hàng hóa]:[Giá bán]],4,0))</f>
        <v/>
      </c>
      <c r="H225" s="17"/>
      <c r="I225" s="14" t="str">
        <f>IF(Table28[[#This Row],[Số lượng]]&lt;&gt;0,Table28[[#This Row],[Số lượng]]*Table28[[#This Row],[Đơn giá]],"")</f>
        <v/>
      </c>
      <c r="J225" s="14" t="str">
        <f ca="1">IF(AND(Table28[[#This Row],[Tên hàng hóa ]]&lt;&gt;0,D226=""),SUM(OFFSET(Table28[[#This Row],[Thành tiền]],0,0,-COUNTIF(Table28[Số HĐ],Table28[[#This Row],[Số HĐ]]))),"")</f>
        <v/>
      </c>
      <c r="K225" s="17"/>
      <c r="L22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5" s="15"/>
    </row>
    <row r="226" spans="1:13" ht="35.1" customHeight="1" x14ac:dyDescent="0.2">
      <c r="A226" s="11">
        <v>42207</v>
      </c>
      <c r="B226" s="12" t="s">
        <v>1182</v>
      </c>
      <c r="C226" s="13" t="s">
        <v>1034</v>
      </c>
      <c r="D226" s="16" t="s">
        <v>291</v>
      </c>
      <c r="E226" s="10" t="str">
        <f>IF(Table28[[#This Row],[Tên hàng hóa ]]&lt;&gt;0,VLOOKUP(Table28[[#This Row],[Tên hàng hóa ]],Table1[[Tên hàng hóa]:[Quy cách]],2,0),"")</f>
        <v>Công Tắc Hành Trình</v>
      </c>
      <c r="F226" s="18" t="str">
        <f>IF(Table28[[#This Row],[Tên hàng hóa ]]&lt;&gt;0,VLOOKUP(Table28[[#This Row],[Tên hàng hóa ]],Table1[[Tên hàng hóa]:[ĐVT]],3,0),"")</f>
        <v>Cái</v>
      </c>
      <c r="G226" s="23">
        <v>792000</v>
      </c>
      <c r="H226" s="17">
        <v>4</v>
      </c>
      <c r="I226" s="14">
        <f>IF(Table28[[#This Row],[Số lượng]]&lt;&gt;0,Table28[[#This Row],[Số lượng]]*Table28[[#This Row],[Đơn giá]],"")</f>
        <v>3168000</v>
      </c>
      <c r="J226" s="14">
        <f ca="1">IF(AND(Table28[[#This Row],[Tên hàng hóa ]]&lt;&gt;0,D227=""),SUM(OFFSET(Table28[[#This Row],[Thành tiền]],0,0,-COUNTIF(Table28[Số HĐ],Table28[[#This Row],[Số HĐ]]))),"")</f>
        <v>3168000</v>
      </c>
      <c r="K226" s="17" t="s">
        <v>464</v>
      </c>
      <c r="L22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6" s="15" t="s">
        <v>1520</v>
      </c>
    </row>
    <row r="227" spans="1:13" ht="35.1" customHeight="1" x14ac:dyDescent="0.2">
      <c r="A227" s="11" t="str">
        <f>IF(Table28[[#This Row],[Tên hàng hóa ]]="","",A226)</f>
        <v/>
      </c>
      <c r="B227" s="12" t="str">
        <f>IF(Table28[[#This Row],[Tên hàng hóa ]]="","",B226)</f>
        <v/>
      </c>
      <c r="C227" s="13" t="str">
        <f>IF(Table28[[#This Row],[Tên hàng hóa ]]="","",C226)</f>
        <v/>
      </c>
      <c r="D227" s="16"/>
      <c r="E227" s="10" t="str">
        <f>IF(Table28[[#This Row],[Tên hàng hóa ]]&lt;&gt;0,VLOOKUP(Table28[[#This Row],[Tên hàng hóa ]],Table1[[Tên hàng hóa]:[Quy cách]],2,0),"")</f>
        <v/>
      </c>
      <c r="F227" s="18" t="str">
        <f>IF(Table28[[#This Row],[Tên hàng hóa ]]&lt;&gt;0,VLOOKUP(Table28[[#This Row],[Tên hàng hóa ]],Table1[[Tên hàng hóa]:[ĐVT]],3,0),"")</f>
        <v/>
      </c>
      <c r="G227" s="23" t="str">
        <f>IF(Table28[[#This Row],[Tên hàng hóa ]]=0,"",VLOOKUP(Table28[[#This Row],[Tên hàng hóa ]],Table1[[Tên hàng hóa]:[Giá bán]],4,0))</f>
        <v/>
      </c>
      <c r="H227" s="17"/>
      <c r="I227" s="14" t="str">
        <f>IF(Table28[[#This Row],[Số lượng]]&lt;&gt;0,Table28[[#This Row],[Số lượng]]*Table28[[#This Row],[Đơn giá]],"")</f>
        <v/>
      </c>
      <c r="J227" s="14" t="str">
        <f ca="1">IF(AND(Table28[[#This Row],[Tên hàng hóa ]]&lt;&gt;0,D228=""),SUM(OFFSET(Table28[[#This Row],[Thành tiền]],0,0,-COUNTIF(Table28[Số HĐ],Table28[[#This Row],[Số HĐ]]))),"")</f>
        <v/>
      </c>
      <c r="K227" s="17"/>
      <c r="L22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7" s="15"/>
    </row>
    <row r="228" spans="1:13" ht="35.1" customHeight="1" x14ac:dyDescent="0.2">
      <c r="A228" s="11">
        <v>42207</v>
      </c>
      <c r="B228" s="12" t="s">
        <v>1183</v>
      </c>
      <c r="C228" s="13" t="s">
        <v>1034</v>
      </c>
      <c r="D228" s="16" t="s">
        <v>2115</v>
      </c>
      <c r="E228" s="10" t="str">
        <f>IF(Table28[[#This Row],[Tên hàng hóa ]]&lt;&gt;0,VLOOKUP(Table28[[#This Row],[Tên hàng hóa ]],Table1[[Tên hàng hóa]:[Quy cách]],2,0),"")</f>
        <v>Bộ Mã Hóa Xung(Encoder)</v>
      </c>
      <c r="F228" s="18" t="str">
        <f>IF(Table28[[#This Row],[Tên hàng hóa ]]&lt;&gt;0,VLOOKUP(Table28[[#This Row],[Tên hàng hóa ]],Table1[[Tên hàng hóa]:[ĐVT]],3,0),"")</f>
        <v>Cái</v>
      </c>
      <c r="G228" s="23">
        <v>2970000</v>
      </c>
      <c r="H228" s="17">
        <v>1</v>
      </c>
      <c r="I228" s="14">
        <f>IF(Table28[[#This Row],[Số lượng]]&lt;&gt;0,Table28[[#This Row],[Số lượng]]*Table28[[#This Row],[Đơn giá]],"")</f>
        <v>2970000</v>
      </c>
      <c r="J228" s="14">
        <f ca="1">IF(AND(Table28[[#This Row],[Tên hàng hóa ]]&lt;&gt;0,D229=""),SUM(OFFSET(Table28[[#This Row],[Thành tiền]],0,0,-COUNTIF(Table28[Số HĐ],Table28[[#This Row],[Số HĐ]]))),"")</f>
        <v>2970000</v>
      </c>
      <c r="K228" s="17" t="s">
        <v>464</v>
      </c>
      <c r="L22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8" s="15" t="s">
        <v>1520</v>
      </c>
    </row>
    <row r="229" spans="1:13" ht="35.1" customHeight="1" x14ac:dyDescent="0.2">
      <c r="A229" s="11" t="str">
        <f>IF(Table28[[#This Row],[Tên hàng hóa ]]="","",A228)</f>
        <v/>
      </c>
      <c r="B229" s="12" t="str">
        <f>IF(Table28[[#This Row],[Tên hàng hóa ]]="","",B228)</f>
        <v/>
      </c>
      <c r="C229" s="13" t="str">
        <f>IF(Table28[[#This Row],[Tên hàng hóa ]]="","",C228)</f>
        <v/>
      </c>
      <c r="D229" s="16"/>
      <c r="E229" s="10" t="str">
        <f>IF(Table28[[#This Row],[Tên hàng hóa ]]&lt;&gt;0,VLOOKUP(Table28[[#This Row],[Tên hàng hóa ]],Table1[[Tên hàng hóa]:[Quy cách]],2,0),"")</f>
        <v/>
      </c>
      <c r="F229" s="18" t="str">
        <f>IF(Table28[[#This Row],[Tên hàng hóa ]]&lt;&gt;0,VLOOKUP(Table28[[#This Row],[Tên hàng hóa ]],Table1[[Tên hàng hóa]:[ĐVT]],3,0),"")</f>
        <v/>
      </c>
      <c r="G229" s="23" t="str">
        <f>IF(Table28[[#This Row],[Tên hàng hóa ]]=0,"",VLOOKUP(Table28[[#This Row],[Tên hàng hóa ]],Table1[[Tên hàng hóa]:[Giá bán]],4,0))</f>
        <v/>
      </c>
      <c r="H229" s="17"/>
      <c r="I229" s="14" t="str">
        <f>IF(Table28[[#This Row],[Số lượng]]&lt;&gt;0,Table28[[#This Row],[Số lượng]]*Table28[[#This Row],[Đơn giá]],"")</f>
        <v/>
      </c>
      <c r="J229" s="14" t="str">
        <f ca="1">IF(AND(Table28[[#This Row],[Tên hàng hóa ]]&lt;&gt;0,D230=""),SUM(OFFSET(Table28[[#This Row],[Thành tiền]],0,0,-COUNTIF(Table28[Số HĐ],Table28[[#This Row],[Số HĐ]]))),"")</f>
        <v/>
      </c>
      <c r="K229" s="17"/>
      <c r="L22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9" s="15"/>
    </row>
    <row r="230" spans="1:13" ht="35.1" customHeight="1" x14ac:dyDescent="0.2">
      <c r="A230" s="11">
        <v>42208</v>
      </c>
      <c r="B230" s="12" t="s">
        <v>1184</v>
      </c>
      <c r="C230" s="13" t="s">
        <v>798</v>
      </c>
      <c r="D230" s="16" t="s">
        <v>390</v>
      </c>
      <c r="E230" s="10" t="str">
        <f>IF(Table28[[#This Row],[Tên hàng hóa ]]&lt;&gt;0,VLOOKUP(Table28[[#This Row],[Tên hàng hóa ]],Table1[[Tên hàng hóa]:[Quy cách]],2,0),"")</f>
        <v>Timer</v>
      </c>
      <c r="F230" s="18" t="str">
        <f>IF(Table28[[#This Row],[Tên hàng hóa ]]&lt;&gt;0,VLOOKUP(Table28[[#This Row],[Tên hàng hóa ]],Table1[[Tên hàng hóa]:[ĐVT]],3,0),"")</f>
        <v>Cái</v>
      </c>
      <c r="G230" s="23">
        <v>3025000</v>
      </c>
      <c r="H230" s="17">
        <v>2</v>
      </c>
      <c r="I230" s="14">
        <f>IF(Table28[[#This Row],[Số lượng]]&lt;&gt;0,Table28[[#This Row],[Số lượng]]*Table28[[#This Row],[Đơn giá]],"")</f>
        <v>6050000</v>
      </c>
      <c r="J230" s="14">
        <f ca="1">IF(AND(Table28[[#This Row],[Tên hàng hóa ]]&lt;&gt;0,D231=""),SUM(OFFSET(Table28[[#This Row],[Thành tiền]],0,0,-COUNTIF(Table28[Số HĐ],Table28[[#This Row],[Số HĐ]]))),"")</f>
        <v>6050000</v>
      </c>
      <c r="K230" s="17" t="s">
        <v>464</v>
      </c>
      <c r="L23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0" s="15" t="s">
        <v>1208</v>
      </c>
    </row>
    <row r="231" spans="1:13" ht="35.1" customHeight="1" x14ac:dyDescent="0.2">
      <c r="A231" s="11" t="str">
        <f>IF(Table28[[#This Row],[Tên hàng hóa ]]="","",A230)</f>
        <v/>
      </c>
      <c r="B231" s="12" t="str">
        <f>IF(Table28[[#This Row],[Tên hàng hóa ]]="","",B230)</f>
        <v/>
      </c>
      <c r="C231" s="13" t="str">
        <f>IF(Table28[[#This Row],[Tên hàng hóa ]]="","",C230)</f>
        <v/>
      </c>
      <c r="D231" s="16"/>
      <c r="E231" s="10" t="str">
        <f>IF(Table28[[#This Row],[Tên hàng hóa ]]&lt;&gt;0,VLOOKUP(Table28[[#This Row],[Tên hàng hóa ]],Table1[[Tên hàng hóa]:[Quy cách]],2,0),"")</f>
        <v/>
      </c>
      <c r="F231" s="18" t="str">
        <f>IF(Table28[[#This Row],[Tên hàng hóa ]]&lt;&gt;0,VLOOKUP(Table28[[#This Row],[Tên hàng hóa ]],Table1[[Tên hàng hóa]:[ĐVT]],3,0),"")</f>
        <v/>
      </c>
      <c r="G231" s="23" t="str">
        <f>IF(Table28[[#This Row],[Tên hàng hóa ]]=0,"",VLOOKUP(Table28[[#This Row],[Tên hàng hóa ]],Table1[[Tên hàng hóa]:[Giá bán]],4,0))</f>
        <v/>
      </c>
      <c r="H231" s="17"/>
      <c r="I231" s="14" t="str">
        <f>IF(Table28[[#This Row],[Số lượng]]&lt;&gt;0,Table28[[#This Row],[Số lượng]]*Table28[[#This Row],[Đơn giá]],"")</f>
        <v/>
      </c>
      <c r="J231" s="14" t="str">
        <f ca="1">IF(AND(Table28[[#This Row],[Tên hàng hóa ]]&lt;&gt;0,D232=""),SUM(OFFSET(Table28[[#This Row],[Thành tiền]],0,0,-COUNTIF(Table28[Số HĐ],Table28[[#This Row],[Số HĐ]]))),"")</f>
        <v/>
      </c>
      <c r="K231" s="17"/>
      <c r="L23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1" s="15"/>
    </row>
    <row r="232" spans="1:13" ht="35.1" customHeight="1" x14ac:dyDescent="0.2">
      <c r="A232" s="11">
        <v>42208</v>
      </c>
      <c r="B232" s="12" t="s">
        <v>1185</v>
      </c>
      <c r="C232" s="13" t="s">
        <v>579</v>
      </c>
      <c r="D232" s="16" t="s">
        <v>152</v>
      </c>
      <c r="E232" s="10" t="str">
        <f>IF(Table28[[#This Row],[Tên hàng hóa ]]&lt;&gt;0,VLOOKUP(Table28[[#This Row],[Tên hàng hóa ]],Table1[[Tên hàng hóa]:[Quy cách]],2,0),"")</f>
        <v>Bộ Nguồn Xung</v>
      </c>
      <c r="F232" s="18" t="str">
        <f>IF(Table28[[#This Row],[Tên hàng hóa ]]&lt;&gt;0,VLOOKUP(Table28[[#This Row],[Tên hàng hóa ]],Table1[[Tên hàng hóa]:[ĐVT]],3,0),"")</f>
        <v>Cái</v>
      </c>
      <c r="G232" s="23">
        <v>388300</v>
      </c>
      <c r="H232" s="17">
        <v>1</v>
      </c>
      <c r="I232" s="14">
        <f>IF(Table28[[#This Row],[Số lượng]]&lt;&gt;0,Table28[[#This Row],[Số lượng]]*Table28[[#This Row],[Đơn giá]],"")</f>
        <v>388300</v>
      </c>
      <c r="J232" s="14" t="str">
        <f ca="1">IF(AND(Table28[[#This Row],[Tên hàng hóa ]]&lt;&gt;0,D233=""),SUM(OFFSET(Table28[[#This Row],[Thành tiền]],0,0,-COUNTIF(Table28[Số HĐ],Table28[[#This Row],[Số HĐ]]))),"")</f>
        <v/>
      </c>
      <c r="K232" s="17"/>
      <c r="L23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2" s="15"/>
    </row>
    <row r="233" spans="1:13" ht="35.1" customHeight="1" x14ac:dyDescent="0.2">
      <c r="A233" s="11">
        <f>IF(Table28[[#This Row],[Tên hàng hóa ]]="","",A232)</f>
        <v>42208</v>
      </c>
      <c r="B233" s="12" t="str">
        <f>IF(Table28[[#This Row],[Tên hàng hóa ]]="","",B232)</f>
        <v>PXK 93</v>
      </c>
      <c r="C233" s="13" t="str">
        <f>IF(Table28[[#This Row],[Tên hàng hóa ]]="","",C232)</f>
        <v>CTY TNHH KTĐ Tài Phát</v>
      </c>
      <c r="D233" s="16" t="s">
        <v>161</v>
      </c>
      <c r="E233" s="10" t="str">
        <f>IF(Table28[[#This Row],[Tên hàng hóa ]]&lt;&gt;0,VLOOKUP(Table28[[#This Row],[Tên hàng hóa ]],Table1[[Tên hàng hóa]:[Quy cách]],2,0),"")</f>
        <v>Bộ Nguồn Xung</v>
      </c>
      <c r="F233" s="18" t="str">
        <f>IF(Table28[[#This Row],[Tên hàng hóa ]]&lt;&gt;0,VLOOKUP(Table28[[#This Row],[Tên hàng hóa ]],Table1[[Tên hàng hóa]:[ĐVT]],3,0),"")</f>
        <v>Cái</v>
      </c>
      <c r="G233" s="23">
        <v>1232000</v>
      </c>
      <c r="H233" s="17">
        <v>1</v>
      </c>
      <c r="I233" s="14">
        <f>IF(Table28[[#This Row],[Số lượng]]&lt;&gt;0,Table28[[#This Row],[Số lượng]]*Table28[[#This Row],[Đơn giá]],"")</f>
        <v>1232000</v>
      </c>
      <c r="J233" s="14">
        <f ca="1">IF(AND(Table28[[#This Row],[Tên hàng hóa ]]&lt;&gt;0,D234=""),SUM(OFFSET(Table28[[#This Row],[Thành tiền]],0,0,-COUNTIF(Table28[Số HĐ],Table28[[#This Row],[Số HĐ]]))),"")</f>
        <v>1620300</v>
      </c>
      <c r="K233" s="17" t="s">
        <v>464</v>
      </c>
      <c r="L23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3" s="15" t="s">
        <v>1186</v>
      </c>
    </row>
    <row r="234" spans="1:13" ht="35.1" customHeight="1" x14ac:dyDescent="0.2">
      <c r="A234" s="11" t="str">
        <f>IF(Table28[[#This Row],[Tên hàng hóa ]]="","",A233)</f>
        <v/>
      </c>
      <c r="B234" s="12" t="str">
        <f>IF(Table28[[#This Row],[Tên hàng hóa ]]="","",B233)</f>
        <v/>
      </c>
      <c r="C234" s="13" t="str">
        <f>IF(Table28[[#This Row],[Tên hàng hóa ]]="","",C233)</f>
        <v/>
      </c>
      <c r="D234" s="16"/>
      <c r="E234" s="10" t="str">
        <f>IF(Table28[[#This Row],[Tên hàng hóa ]]&lt;&gt;0,VLOOKUP(Table28[[#This Row],[Tên hàng hóa ]],Table1[[Tên hàng hóa]:[Quy cách]],2,0),"")</f>
        <v/>
      </c>
      <c r="F234" s="18" t="str">
        <f>IF(Table28[[#This Row],[Tên hàng hóa ]]&lt;&gt;0,VLOOKUP(Table28[[#This Row],[Tên hàng hóa ]],Table1[[Tên hàng hóa]:[ĐVT]],3,0),"")</f>
        <v/>
      </c>
      <c r="G234" s="23" t="str">
        <f>IF(Table28[[#This Row],[Tên hàng hóa ]]=0,"",VLOOKUP(Table28[[#This Row],[Tên hàng hóa ]],Table1[[Tên hàng hóa]:[Giá bán]],4,0))</f>
        <v/>
      </c>
      <c r="H234" s="17"/>
      <c r="I234" s="14" t="str">
        <f>IF(Table28[[#This Row],[Số lượng]]&lt;&gt;0,Table28[[#This Row],[Số lượng]]*Table28[[#This Row],[Đơn giá]],"")</f>
        <v/>
      </c>
      <c r="J234" s="14" t="str">
        <f ca="1">IF(AND(Table28[[#This Row],[Tên hàng hóa ]]&lt;&gt;0,D235=""),SUM(OFFSET(Table28[[#This Row],[Thành tiền]],0,0,-COUNTIF(Table28[Số HĐ],Table28[[#This Row],[Số HĐ]]))),"")</f>
        <v/>
      </c>
      <c r="K234" s="17"/>
      <c r="L23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4" s="15"/>
    </row>
    <row r="235" spans="1:13" ht="35.1" customHeight="1" x14ac:dyDescent="0.2">
      <c r="A235" s="11">
        <v>42208</v>
      </c>
      <c r="B235" s="12" t="s">
        <v>1187</v>
      </c>
      <c r="C235" s="13" t="s">
        <v>1071</v>
      </c>
      <c r="D235" s="16" t="s">
        <v>1181</v>
      </c>
      <c r="E235" s="10" t="str">
        <f>IF(Table28[[#This Row],[Tên hàng hóa ]]&lt;&gt;0,VLOOKUP(Table28[[#This Row],[Tên hàng hóa ]],Table1[[Tên hàng hóa]:[Quy cách]],2,0),"")</f>
        <v>Cảm Biến</v>
      </c>
      <c r="F235" s="18" t="str">
        <f>IF(Table28[[#This Row],[Tên hàng hóa ]]&lt;&gt;0,VLOOKUP(Table28[[#This Row],[Tên hàng hóa ]],Table1[[Tên hàng hóa]:[ĐVT]],3,0),"")</f>
        <v>Cái</v>
      </c>
      <c r="G235" s="23">
        <v>1639000</v>
      </c>
      <c r="H235" s="17">
        <v>2</v>
      </c>
      <c r="I235" s="14">
        <f>IF(Table28[[#This Row],[Số lượng]]&lt;&gt;0,Table28[[#This Row],[Số lượng]]*Table28[[#This Row],[Đơn giá]],"")</f>
        <v>3278000</v>
      </c>
      <c r="J235" s="14">
        <f ca="1">IF(AND(Table28[[#This Row],[Tên hàng hóa ]]&lt;&gt;0,D236=""),SUM(OFFSET(Table28[[#This Row],[Thành tiền]],0,0,-COUNTIF(Table28[Số HĐ],Table28[[#This Row],[Số HĐ]]))),"")</f>
        <v>3278000</v>
      </c>
      <c r="K235" s="17" t="s">
        <v>464</v>
      </c>
      <c r="L23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5" s="15" t="s">
        <v>1188</v>
      </c>
    </row>
    <row r="236" spans="1:13" ht="35.1" customHeight="1" x14ac:dyDescent="0.2">
      <c r="A236" s="11" t="str">
        <f>IF(Table28[[#This Row],[Tên hàng hóa ]]="","",A235)</f>
        <v/>
      </c>
      <c r="B236" s="12" t="str">
        <f>IF(Table28[[#This Row],[Tên hàng hóa ]]="","",B235)</f>
        <v/>
      </c>
      <c r="C236" s="13" t="str">
        <f>IF(Table28[[#This Row],[Tên hàng hóa ]]="","",C235)</f>
        <v/>
      </c>
      <c r="D236" s="16"/>
      <c r="E236" s="10" t="str">
        <f>IF(Table28[[#This Row],[Tên hàng hóa ]]&lt;&gt;0,VLOOKUP(Table28[[#This Row],[Tên hàng hóa ]],Table1[[Tên hàng hóa]:[Quy cách]],2,0),"")</f>
        <v/>
      </c>
      <c r="F236" s="18" t="str">
        <f>IF(Table28[[#This Row],[Tên hàng hóa ]]&lt;&gt;0,VLOOKUP(Table28[[#This Row],[Tên hàng hóa ]],Table1[[Tên hàng hóa]:[ĐVT]],3,0),"")</f>
        <v/>
      </c>
      <c r="G236" s="23" t="str">
        <f>IF(Table28[[#This Row],[Tên hàng hóa ]]=0,"",VLOOKUP(Table28[[#This Row],[Tên hàng hóa ]],Table1[[Tên hàng hóa]:[Giá bán]],4,0))</f>
        <v/>
      </c>
      <c r="H236" s="17"/>
      <c r="I236" s="14" t="str">
        <f>IF(Table28[[#This Row],[Số lượng]]&lt;&gt;0,Table28[[#This Row],[Số lượng]]*Table28[[#This Row],[Đơn giá]],"")</f>
        <v/>
      </c>
      <c r="J236" s="14" t="str">
        <f ca="1">IF(AND(Table28[[#This Row],[Tên hàng hóa ]]&lt;&gt;0,D237=""),SUM(OFFSET(Table28[[#This Row],[Thành tiền]],0,0,-COUNTIF(Table28[Số HĐ],Table28[[#This Row],[Số HĐ]]))),"")</f>
        <v/>
      </c>
      <c r="K236" s="17"/>
      <c r="L23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6" s="15"/>
    </row>
    <row r="237" spans="1:13" ht="35.1" customHeight="1" x14ac:dyDescent="0.2">
      <c r="A237" s="11">
        <v>42208</v>
      </c>
      <c r="B237" s="12" t="s">
        <v>1189</v>
      </c>
      <c r="C237" s="13" t="s">
        <v>1043</v>
      </c>
      <c r="D237" s="16" t="s">
        <v>819</v>
      </c>
      <c r="E237" s="10" t="str">
        <f>IF(Table28[[#This Row],[Tên hàng hóa ]]&lt;&gt;0,VLOOKUP(Table28[[#This Row],[Tên hàng hóa ]],Table1[[Tên hàng hóa]:[Quy cách]],2,0),"")</f>
        <v>Đầu dò nhiệt độ</v>
      </c>
      <c r="F237" s="18" t="str">
        <f>IF(Table28[[#This Row],[Tên hàng hóa ]]&lt;&gt;0,VLOOKUP(Table28[[#This Row],[Tên hàng hóa ]],Table1[[Tên hàng hóa]:[ĐVT]],3,0),"")</f>
        <v>Cái</v>
      </c>
      <c r="G237" s="23">
        <v>693000</v>
      </c>
      <c r="H237" s="17">
        <v>2</v>
      </c>
      <c r="I237" s="14">
        <f>IF(Table28[[#This Row],[Số lượng]]&lt;&gt;0,Table28[[#This Row],[Số lượng]]*Table28[[#This Row],[Đơn giá]],"")</f>
        <v>1386000</v>
      </c>
      <c r="J237" s="14">
        <f ca="1">IF(AND(Table28[[#This Row],[Tên hàng hóa ]]&lt;&gt;0,D238=""),SUM(OFFSET(Table28[[#This Row],[Thành tiền]],0,0,-COUNTIF(Table28[Số HĐ],Table28[[#This Row],[Số HĐ]]))),"")</f>
        <v>1386000</v>
      </c>
      <c r="K237" s="17" t="s">
        <v>464</v>
      </c>
      <c r="L23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7" s="15" t="s">
        <v>1351</v>
      </c>
    </row>
    <row r="238" spans="1:13" ht="35.1" customHeight="1" x14ac:dyDescent="0.2">
      <c r="A238" s="11" t="str">
        <f>IF(Table28[[#This Row],[Tên hàng hóa ]]="","",A237)</f>
        <v/>
      </c>
      <c r="B238" s="12" t="str">
        <f>IF(Table28[[#This Row],[Tên hàng hóa ]]="","",B237)</f>
        <v/>
      </c>
      <c r="C238" s="13" t="str">
        <f>IF(Table28[[#This Row],[Tên hàng hóa ]]="","",C237)</f>
        <v/>
      </c>
      <c r="D238" s="16"/>
      <c r="E238" s="10" t="str">
        <f>IF(Table28[[#This Row],[Tên hàng hóa ]]&lt;&gt;0,VLOOKUP(Table28[[#This Row],[Tên hàng hóa ]],Table1[[Tên hàng hóa]:[Quy cách]],2,0),"")</f>
        <v/>
      </c>
      <c r="F238" s="18" t="str">
        <f>IF(Table28[[#This Row],[Tên hàng hóa ]]&lt;&gt;0,VLOOKUP(Table28[[#This Row],[Tên hàng hóa ]],Table1[[Tên hàng hóa]:[ĐVT]],3,0),"")</f>
        <v/>
      </c>
      <c r="G238" s="23" t="str">
        <f>IF(Table28[[#This Row],[Tên hàng hóa ]]=0,"",VLOOKUP(Table28[[#This Row],[Tên hàng hóa ]],Table1[[Tên hàng hóa]:[Giá bán]],4,0))</f>
        <v/>
      </c>
      <c r="H238" s="17"/>
      <c r="I238" s="14" t="str">
        <f>IF(Table28[[#This Row],[Số lượng]]&lt;&gt;0,Table28[[#This Row],[Số lượng]]*Table28[[#This Row],[Đơn giá]],"")</f>
        <v/>
      </c>
      <c r="J238" s="14" t="str">
        <f ca="1">IF(AND(Table28[[#This Row],[Tên hàng hóa ]]&lt;&gt;0,D239=""),SUM(OFFSET(Table28[[#This Row],[Thành tiền]],0,0,-COUNTIF(Table28[Số HĐ],Table28[[#This Row],[Số HĐ]]))),"")</f>
        <v/>
      </c>
      <c r="K238" s="17"/>
      <c r="L23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8" s="15"/>
    </row>
    <row r="239" spans="1:13" ht="35.1" customHeight="1" x14ac:dyDescent="0.2">
      <c r="A239" s="11">
        <v>42206</v>
      </c>
      <c r="B239" s="12" t="s">
        <v>1190</v>
      </c>
      <c r="C239" s="13" t="s">
        <v>1191</v>
      </c>
      <c r="D239" s="16" t="s">
        <v>74</v>
      </c>
      <c r="E239" s="10" t="str">
        <f>IF(Table28[[#This Row],[Tên hàng hóa ]]&lt;&gt;0,VLOOKUP(Table28[[#This Row],[Tên hàng hóa ]],Table1[[Tên hàng hóa]:[Quy cách]],2,0),"")</f>
        <v>Bộ Điều Khiển Lập Trình</v>
      </c>
      <c r="F239" s="18" t="str">
        <f>IF(Table28[[#This Row],[Tên hàng hóa ]]&lt;&gt;0,VLOOKUP(Table28[[#This Row],[Tên hàng hóa ]],Table1[[Tên hàng hóa]:[ĐVT]],3,0),"")</f>
        <v>Cái</v>
      </c>
      <c r="G239" s="23">
        <v>3729000</v>
      </c>
      <c r="H239" s="17">
        <v>1</v>
      </c>
      <c r="I239" s="14">
        <f>IF(Table28[[#This Row],[Số lượng]]&lt;&gt;0,Table28[[#This Row],[Số lượng]]*Table28[[#This Row],[Đơn giá]],"")</f>
        <v>3729000</v>
      </c>
      <c r="J239" s="14" t="str">
        <f ca="1">IF(AND(Table28[[#This Row],[Tên hàng hóa ]]&lt;&gt;0,D240=""),SUM(OFFSET(Table28[[#This Row],[Thành tiền]],0,0,-COUNTIF(Table28[Số HĐ],Table28[[#This Row],[Số HĐ]]))),"")</f>
        <v/>
      </c>
      <c r="K239" s="17"/>
      <c r="L23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9" s="15"/>
    </row>
    <row r="240" spans="1:13" ht="35.1" customHeight="1" x14ac:dyDescent="0.2">
      <c r="A240" s="11">
        <f>IF(Table28[[#This Row],[Tên hàng hóa ]]="","",A239)</f>
        <v>42206</v>
      </c>
      <c r="B240" s="12" t="str">
        <f>IF(Table28[[#This Row],[Tên hàng hóa ]]="","",B239)</f>
        <v>PXK 86</v>
      </c>
      <c r="C240" s="13" t="str">
        <f>IF(Table28[[#This Row],[Tên hàng hóa ]]="","",C239)</f>
        <v>CTY TNHH PERSTIMA VIỆT NAM</v>
      </c>
      <c r="D240" s="16" t="s">
        <v>71</v>
      </c>
      <c r="E240" s="10" t="str">
        <f>IF(Table28[[#This Row],[Tên hàng hóa ]]&lt;&gt;0,VLOOKUP(Table28[[#This Row],[Tên hàng hóa ]],Table1[[Tên hàng hóa]:[Quy cách]],2,0),"")</f>
        <v>Bộ Điều Khiển Lập Trình</v>
      </c>
      <c r="F240" s="18" t="str">
        <f>IF(Table28[[#This Row],[Tên hàng hóa ]]&lt;&gt;0,VLOOKUP(Table28[[#This Row],[Tên hàng hóa ]],Table1[[Tên hàng hóa]:[ĐVT]],3,0),"")</f>
        <v>Cái</v>
      </c>
      <c r="G240" s="23">
        <v>2858900</v>
      </c>
      <c r="H240" s="17">
        <v>1</v>
      </c>
      <c r="I240" s="14">
        <f>IF(Table28[[#This Row],[Số lượng]]&lt;&gt;0,Table28[[#This Row],[Số lượng]]*Table28[[#This Row],[Đơn giá]],"")</f>
        <v>2858900</v>
      </c>
      <c r="J240" s="14">
        <f ca="1">IF(AND(Table28[[#This Row],[Tên hàng hóa ]]&lt;&gt;0,D241=""),SUM(OFFSET(Table28[[#This Row],[Thành tiền]],0,0,-COUNTIF(Table28[Số HĐ],Table28[[#This Row],[Số HĐ]]))),"")</f>
        <v>6587900</v>
      </c>
      <c r="K240" s="17" t="s">
        <v>464</v>
      </c>
      <c r="L24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40" s="15" t="s">
        <v>1253</v>
      </c>
    </row>
    <row r="241" spans="1:13" ht="35.1" customHeight="1" x14ac:dyDescent="0.2">
      <c r="A241" s="11" t="str">
        <f>IF(Table28[[#This Row],[Tên hàng hóa ]]="","",A240)</f>
        <v/>
      </c>
      <c r="B241" s="12" t="str">
        <f>IF(Table28[[#This Row],[Tên hàng hóa ]]="","",B240)</f>
        <v/>
      </c>
      <c r="C241" s="13" t="str">
        <f>IF(Table28[[#This Row],[Tên hàng hóa ]]="","",C240)</f>
        <v/>
      </c>
      <c r="D241" s="16"/>
      <c r="E241" s="10" t="str">
        <f>IF(Table28[[#This Row],[Tên hàng hóa ]]&lt;&gt;0,VLOOKUP(Table28[[#This Row],[Tên hàng hóa ]],Table1[[Tên hàng hóa]:[Quy cách]],2,0),"")</f>
        <v/>
      </c>
      <c r="F241" s="18" t="str">
        <f>IF(Table28[[#This Row],[Tên hàng hóa ]]&lt;&gt;0,VLOOKUP(Table28[[#This Row],[Tên hàng hóa ]],Table1[[Tên hàng hóa]:[ĐVT]],3,0),"")</f>
        <v/>
      </c>
      <c r="G241" s="23" t="str">
        <f>IF(Table28[[#This Row],[Tên hàng hóa ]]=0,"",VLOOKUP(Table28[[#This Row],[Tên hàng hóa ]],Table1[[Tên hàng hóa]:[Giá bán]],4,0))</f>
        <v/>
      </c>
      <c r="H241" s="17"/>
      <c r="I241" s="14" t="str">
        <f>IF(Table28[[#This Row],[Số lượng]]&lt;&gt;0,Table28[[#This Row],[Số lượng]]*Table28[[#This Row],[Đơn giá]],"")</f>
        <v/>
      </c>
      <c r="J241" s="14" t="str">
        <f ca="1">IF(AND(Table28[[#This Row],[Tên hàng hóa ]]&lt;&gt;0,D242=""),SUM(OFFSET(Table28[[#This Row],[Thành tiền]],0,0,-COUNTIF(Table28[Số HĐ],Table28[[#This Row],[Số HĐ]]))),"")</f>
        <v/>
      </c>
      <c r="K241" s="17"/>
      <c r="L24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1" s="15"/>
    </row>
    <row r="242" spans="1:13" ht="35.1" customHeight="1" x14ac:dyDescent="0.2">
      <c r="A242" s="11">
        <v>42209</v>
      </c>
      <c r="B242" s="12" t="s">
        <v>1196</v>
      </c>
      <c r="C242" s="13" t="s">
        <v>1197</v>
      </c>
      <c r="D242" s="16" t="s">
        <v>1193</v>
      </c>
      <c r="E242" s="10" t="str">
        <f>IF(Table28[[#This Row],[Tên hàng hóa ]]&lt;&gt;0,VLOOKUP(Table28[[#This Row],[Tên hàng hóa ]],Table1[[Tên hàng hóa]:[Quy cách]],2,0),"")</f>
        <v>Bộ Điều Khiển Lập Trình</v>
      </c>
      <c r="F242" s="18" t="str">
        <f>IF(Table28[[#This Row],[Tên hàng hóa ]]&lt;&gt;0,VLOOKUP(Table28[[#This Row],[Tên hàng hóa ]],Table1[[Tên hàng hóa]:[ĐVT]],3,0),"")</f>
        <v>Cái</v>
      </c>
      <c r="G242" s="23">
        <v>3630000</v>
      </c>
      <c r="H242" s="17">
        <v>2</v>
      </c>
      <c r="I242" s="14">
        <f>IF(Table28[[#This Row],[Số lượng]]&lt;&gt;0,Table28[[#This Row],[Số lượng]]*Table28[[#This Row],[Đơn giá]],"")</f>
        <v>7260000</v>
      </c>
      <c r="J242" s="14" t="str">
        <f ca="1">IF(AND(Table28[[#This Row],[Tên hàng hóa ]]&lt;&gt;0,D243=""),SUM(OFFSET(Table28[[#This Row],[Thành tiền]],0,0,-COUNTIF(Table28[Số HĐ],Table28[[#This Row],[Số HĐ]]))),"")</f>
        <v/>
      </c>
      <c r="K242" s="17"/>
      <c r="L24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2" s="15"/>
    </row>
    <row r="243" spans="1:13" ht="35.1" customHeight="1" x14ac:dyDescent="0.2">
      <c r="A243" s="11">
        <f>IF(Table28[[#This Row],[Tên hàng hóa ]]="","",A242)</f>
        <v>42209</v>
      </c>
      <c r="B243" s="12" t="str">
        <f>IF(Table28[[#This Row],[Tên hàng hóa ]]="","",B242)</f>
        <v>PXK 96</v>
      </c>
      <c r="C243" s="13" t="str">
        <f>IF(Table28[[#This Row],[Tên hàng hóa ]]="","",C242)</f>
        <v>CTY CỔ PHẦN QUỐC TẾ PANCERA</v>
      </c>
      <c r="D243" s="16" t="s">
        <v>1194</v>
      </c>
      <c r="E243" s="10" t="str">
        <f>IF(Table28[[#This Row],[Tên hàng hóa ]]&lt;&gt;0,VLOOKUP(Table28[[#This Row],[Tên hàng hóa ]],Table1[[Tên hàng hóa]:[Quy cách]],2,0),"")</f>
        <v>Bộ Điều Khiển Lập Trình</v>
      </c>
      <c r="F243" s="18" t="str">
        <f>IF(Table28[[#This Row],[Tên hàng hóa ]]&lt;&gt;0,VLOOKUP(Table28[[#This Row],[Tên hàng hóa ]],Table1[[Tên hàng hóa]:[ĐVT]],3,0),"")</f>
        <v>Cái</v>
      </c>
      <c r="G243" s="23">
        <v>4394500</v>
      </c>
      <c r="H243" s="17">
        <v>2</v>
      </c>
      <c r="I243" s="14">
        <f>IF(Table28[[#This Row],[Số lượng]]&lt;&gt;0,Table28[[#This Row],[Số lượng]]*Table28[[#This Row],[Đơn giá]],"")</f>
        <v>8789000</v>
      </c>
      <c r="J243" s="14">
        <f ca="1">IF(AND(Table28[[#This Row],[Tên hàng hóa ]]&lt;&gt;0,D244=""),SUM(OFFSET(Table28[[#This Row],[Thành tiền]],0,0,-COUNTIF(Table28[Số HĐ],Table28[[#This Row],[Số HĐ]]))),"")</f>
        <v>16049000</v>
      </c>
      <c r="K243" s="17" t="s">
        <v>464</v>
      </c>
      <c r="L24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43" s="15" t="s">
        <v>1517</v>
      </c>
    </row>
    <row r="244" spans="1:13" ht="35.1" customHeight="1" x14ac:dyDescent="0.2">
      <c r="A244" s="11" t="str">
        <f>IF(Table28[[#This Row],[Tên hàng hóa ]]="","",A243)</f>
        <v/>
      </c>
      <c r="B244" s="12" t="str">
        <f>IF(Table28[[#This Row],[Tên hàng hóa ]]="","",B243)</f>
        <v/>
      </c>
      <c r="C244" s="13" t="str">
        <f>IF(Table28[[#This Row],[Tên hàng hóa ]]="","",C243)</f>
        <v/>
      </c>
      <c r="D244" s="16"/>
      <c r="E244" s="10" t="str">
        <f>IF(Table28[[#This Row],[Tên hàng hóa ]]&lt;&gt;0,VLOOKUP(Table28[[#This Row],[Tên hàng hóa ]],Table1[[Tên hàng hóa]:[Quy cách]],2,0),"")</f>
        <v/>
      </c>
      <c r="F244" s="18" t="str">
        <f>IF(Table28[[#This Row],[Tên hàng hóa ]]&lt;&gt;0,VLOOKUP(Table28[[#This Row],[Tên hàng hóa ]],Table1[[Tên hàng hóa]:[ĐVT]],3,0),"")</f>
        <v/>
      </c>
      <c r="G244" s="23" t="str">
        <f>IF(Table28[[#This Row],[Tên hàng hóa ]]=0,"",VLOOKUP(Table28[[#This Row],[Tên hàng hóa ]],Table1[[Tên hàng hóa]:[Giá bán]],4,0))</f>
        <v/>
      </c>
      <c r="H244" s="17"/>
      <c r="I244" s="14" t="str">
        <f>IF(Table28[[#This Row],[Số lượng]]&lt;&gt;0,Table28[[#This Row],[Số lượng]]*Table28[[#This Row],[Đơn giá]],"")</f>
        <v/>
      </c>
      <c r="J244" s="14" t="str">
        <f ca="1">IF(AND(Table28[[#This Row],[Tên hàng hóa ]]&lt;&gt;0,D245=""),SUM(OFFSET(Table28[[#This Row],[Thành tiền]],0,0,-COUNTIF(Table28[Số HĐ],Table28[[#This Row],[Số HĐ]]))),"")</f>
        <v/>
      </c>
      <c r="K244" s="17"/>
      <c r="L24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4" s="15"/>
    </row>
    <row r="245" spans="1:13" ht="35.1" customHeight="1" x14ac:dyDescent="0.2">
      <c r="A245" s="11">
        <v>42210</v>
      </c>
      <c r="B245" s="12" t="s">
        <v>1198</v>
      </c>
      <c r="C245" s="13" t="s">
        <v>1199</v>
      </c>
      <c r="D245" s="16" t="s">
        <v>267</v>
      </c>
      <c r="E245" s="10" t="str">
        <f>IF(Table28[[#This Row],[Tên hàng hóa ]]&lt;&gt;0,VLOOKUP(Table28[[#This Row],[Tên hàng hóa ]],Table1[[Tên hàng hóa]:[Quy cách]],2,0),"")</f>
        <v>Cảm Biến</v>
      </c>
      <c r="F245" s="18" t="str">
        <f>IF(Table28[[#This Row],[Tên hàng hóa ]]&lt;&gt;0,VLOOKUP(Table28[[#This Row],[Tên hàng hóa ]],Table1[[Tên hàng hóa]:[ĐVT]],3,0),"")</f>
        <v>Cái</v>
      </c>
      <c r="G245" s="23">
        <v>1100000</v>
      </c>
      <c r="H245" s="17">
        <v>2</v>
      </c>
      <c r="I245" s="14">
        <f>IF(Table28[[#This Row],[Số lượng]]&lt;&gt;0,Table28[[#This Row],[Số lượng]]*Table28[[#This Row],[Đơn giá]],"")</f>
        <v>2200000</v>
      </c>
      <c r="J245" s="14">
        <f ca="1">IF(AND(Table28[[#This Row],[Tên hàng hóa ]]&lt;&gt;0,D246=""),SUM(OFFSET(Table28[[#This Row],[Thành tiền]],0,0,-COUNTIF(Table28[Số HĐ],Table28[[#This Row],[Số HĐ]]))),"")</f>
        <v>2200000</v>
      </c>
      <c r="K245" s="17" t="s">
        <v>464</v>
      </c>
      <c r="L24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45" s="15" t="s">
        <v>1200</v>
      </c>
    </row>
    <row r="246" spans="1:13" ht="35.1" customHeight="1" x14ac:dyDescent="0.2">
      <c r="A246" s="11" t="str">
        <f>IF(Table28[[#This Row],[Tên hàng hóa ]]="","",A245)</f>
        <v/>
      </c>
      <c r="B246" s="12" t="str">
        <f>IF(Table28[[#This Row],[Tên hàng hóa ]]="","",B245)</f>
        <v/>
      </c>
      <c r="C246" s="13" t="str">
        <f>IF(Table28[[#This Row],[Tên hàng hóa ]]="","",C245)</f>
        <v/>
      </c>
      <c r="D246" s="16"/>
      <c r="E246" s="10" t="str">
        <f>IF(Table28[[#This Row],[Tên hàng hóa ]]&lt;&gt;0,VLOOKUP(Table28[[#This Row],[Tên hàng hóa ]],Table1[[Tên hàng hóa]:[Quy cách]],2,0),"")</f>
        <v/>
      </c>
      <c r="F246" s="18" t="str">
        <f>IF(Table28[[#This Row],[Tên hàng hóa ]]&lt;&gt;0,VLOOKUP(Table28[[#This Row],[Tên hàng hóa ]],Table1[[Tên hàng hóa]:[ĐVT]],3,0),"")</f>
        <v/>
      </c>
      <c r="G246" s="23" t="str">
        <f>IF(Table28[[#This Row],[Tên hàng hóa ]]=0,"",VLOOKUP(Table28[[#This Row],[Tên hàng hóa ]],Table1[[Tên hàng hóa]:[Giá bán]],4,0))</f>
        <v/>
      </c>
      <c r="H246" s="17"/>
      <c r="I246" s="14" t="str">
        <f>IF(Table28[[#This Row],[Số lượng]]&lt;&gt;0,Table28[[#This Row],[Số lượng]]*Table28[[#This Row],[Đơn giá]],"")</f>
        <v/>
      </c>
      <c r="J246" s="14" t="str">
        <f ca="1">IF(AND(Table28[[#This Row],[Tên hàng hóa ]]&lt;&gt;0,D247=""),SUM(OFFSET(Table28[[#This Row],[Thành tiền]],0,0,-COUNTIF(Table28[Số HĐ],Table28[[#This Row],[Số HĐ]]))),"")</f>
        <v/>
      </c>
      <c r="K246" s="17"/>
      <c r="L24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6" s="15"/>
    </row>
    <row r="247" spans="1:13" ht="35.1" customHeight="1" x14ac:dyDescent="0.2">
      <c r="A247" s="11">
        <v>42210</v>
      </c>
      <c r="B247" s="12" t="s">
        <v>1202</v>
      </c>
      <c r="C247" s="13" t="s">
        <v>862</v>
      </c>
      <c r="D247" s="16" t="s">
        <v>289</v>
      </c>
      <c r="E247" s="10" t="str">
        <f>IF(Table28[[#This Row],[Tên hàng hóa ]]&lt;&gt;0,VLOOKUP(Table28[[#This Row],[Tên hàng hóa ]],Table1[[Tên hàng hóa]:[Quy cách]],2,0),"")</f>
        <v>Công Tắc Hành Trình</v>
      </c>
      <c r="F247" s="18" t="str">
        <f>IF(Table28[[#This Row],[Tên hàng hóa ]]&lt;&gt;0,VLOOKUP(Table28[[#This Row],[Tên hàng hóa ]],Table1[[Tên hàng hóa]:[ĐVT]],3,0),"")</f>
        <v>Cái</v>
      </c>
      <c r="G247" s="23">
        <v>572000</v>
      </c>
      <c r="H247" s="17">
        <v>2</v>
      </c>
      <c r="I247" s="14">
        <f>IF(Table28[[#This Row],[Số lượng]]&lt;&gt;0,Table28[[#This Row],[Số lượng]]*Table28[[#This Row],[Đơn giá]],"")</f>
        <v>1144000</v>
      </c>
      <c r="J247" s="14">
        <f ca="1">IF(AND(Table28[[#This Row],[Tên hàng hóa ]]&lt;&gt;0,D248=""),SUM(OFFSET(Table28[[#This Row],[Thành tiền]],0,0,-COUNTIF(Table28[Số HĐ],Table28[[#This Row],[Số HĐ]]))),"")</f>
        <v>1144000</v>
      </c>
      <c r="K247" s="17" t="s">
        <v>464</v>
      </c>
      <c r="L24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47" s="15" t="s">
        <v>1203</v>
      </c>
    </row>
    <row r="248" spans="1:13" ht="35.1" customHeight="1" x14ac:dyDescent="0.2">
      <c r="A248" s="11" t="str">
        <f>IF(Table28[[#This Row],[Tên hàng hóa ]]="","",A247)</f>
        <v/>
      </c>
      <c r="B248" s="12" t="str">
        <f>IF(Table28[[#This Row],[Tên hàng hóa ]]="","",B247)</f>
        <v/>
      </c>
      <c r="C248" s="13" t="str">
        <f>IF(Table28[[#This Row],[Tên hàng hóa ]]="","",C247)</f>
        <v/>
      </c>
      <c r="D248" s="16"/>
      <c r="E248" s="10" t="str">
        <f>IF(Table28[[#This Row],[Tên hàng hóa ]]&lt;&gt;0,VLOOKUP(Table28[[#This Row],[Tên hàng hóa ]],Table1[[Tên hàng hóa]:[Quy cách]],2,0),"")</f>
        <v/>
      </c>
      <c r="F248" s="18" t="str">
        <f>IF(Table28[[#This Row],[Tên hàng hóa ]]&lt;&gt;0,VLOOKUP(Table28[[#This Row],[Tên hàng hóa ]],Table1[[Tên hàng hóa]:[ĐVT]],3,0),"")</f>
        <v/>
      </c>
      <c r="G248" s="23" t="str">
        <f>IF(Table28[[#This Row],[Tên hàng hóa ]]=0,"",VLOOKUP(Table28[[#This Row],[Tên hàng hóa ]],Table1[[Tên hàng hóa]:[Giá bán]],4,0))</f>
        <v/>
      </c>
      <c r="H248" s="17"/>
      <c r="I248" s="14" t="str">
        <f>IF(Table28[[#This Row],[Số lượng]]&lt;&gt;0,Table28[[#This Row],[Số lượng]]*Table28[[#This Row],[Đơn giá]],"")</f>
        <v/>
      </c>
      <c r="J248" s="14" t="str">
        <f ca="1">IF(AND(Table28[[#This Row],[Tên hàng hóa ]]&lt;&gt;0,D249=""),SUM(OFFSET(Table28[[#This Row],[Thành tiền]],0,0,-COUNTIF(Table28[Số HĐ],Table28[[#This Row],[Số HĐ]]))),"")</f>
        <v/>
      </c>
      <c r="K248" s="17"/>
      <c r="L24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8" s="15"/>
    </row>
    <row r="249" spans="1:13" ht="35.1" customHeight="1" x14ac:dyDescent="0.2">
      <c r="A249" s="11">
        <v>42210</v>
      </c>
      <c r="B249" s="12" t="s">
        <v>1204</v>
      </c>
      <c r="C249" s="13" t="s">
        <v>1034</v>
      </c>
      <c r="D249" s="16" t="s">
        <v>161</v>
      </c>
      <c r="E249" s="10" t="str">
        <f>IF(Table28[[#This Row],[Tên hàng hóa ]]&lt;&gt;0,VLOOKUP(Table28[[#This Row],[Tên hàng hóa ]],Table1[[Tên hàng hóa]:[Quy cách]],2,0),"")</f>
        <v>Bộ Nguồn Xung</v>
      </c>
      <c r="F249" s="18" t="str">
        <f>IF(Table28[[#This Row],[Tên hàng hóa ]]&lt;&gt;0,VLOOKUP(Table28[[#This Row],[Tên hàng hóa ]],Table1[[Tên hàng hóa]:[ĐVT]],3,0),"")</f>
        <v>Cái</v>
      </c>
      <c r="G249" s="23">
        <v>1045000</v>
      </c>
      <c r="H249" s="17">
        <v>2</v>
      </c>
      <c r="I249" s="14">
        <f>IF(Table28[[#This Row],[Số lượng]]&lt;&gt;0,Table28[[#This Row],[Số lượng]]*Table28[[#This Row],[Đơn giá]],"")</f>
        <v>2090000</v>
      </c>
      <c r="J249" s="14">
        <f ca="1">IF(AND(Table28[[#This Row],[Tên hàng hóa ]]&lt;&gt;0,D250=""),SUM(OFFSET(Table28[[#This Row],[Thành tiền]],0,0,-COUNTIF(Table28[Số HĐ],Table28[[#This Row],[Số HĐ]]))),"")</f>
        <v>2090000</v>
      </c>
      <c r="K249" s="17" t="s">
        <v>464</v>
      </c>
      <c r="L24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49" s="15" t="s">
        <v>1521</v>
      </c>
    </row>
    <row r="250" spans="1:13" ht="35.1" customHeight="1" x14ac:dyDescent="0.2">
      <c r="A250" s="11" t="str">
        <f>IF(Table28[[#This Row],[Tên hàng hóa ]]="","",A249)</f>
        <v/>
      </c>
      <c r="B250" s="12" t="str">
        <f>IF(Table28[[#This Row],[Tên hàng hóa ]]="","",B249)</f>
        <v/>
      </c>
      <c r="C250" s="13" t="str">
        <f>IF(Table28[[#This Row],[Tên hàng hóa ]]="","",C249)</f>
        <v/>
      </c>
      <c r="D250" s="16"/>
      <c r="E250" s="10" t="str">
        <f>IF(Table28[[#This Row],[Tên hàng hóa ]]&lt;&gt;0,VLOOKUP(Table28[[#This Row],[Tên hàng hóa ]],Table1[[Tên hàng hóa]:[Quy cách]],2,0),"")</f>
        <v/>
      </c>
      <c r="F250" s="18" t="str">
        <f>IF(Table28[[#This Row],[Tên hàng hóa ]]&lt;&gt;0,VLOOKUP(Table28[[#This Row],[Tên hàng hóa ]],Table1[[Tên hàng hóa]:[ĐVT]],3,0),"")</f>
        <v/>
      </c>
      <c r="G250" s="23" t="str">
        <f>IF(Table28[[#This Row],[Tên hàng hóa ]]=0,"",VLOOKUP(Table28[[#This Row],[Tên hàng hóa ]],Table1[[Tên hàng hóa]:[Giá bán]],4,0))</f>
        <v/>
      </c>
      <c r="H250" s="17"/>
      <c r="I250" s="14" t="str">
        <f>IF(Table28[[#This Row],[Số lượng]]&lt;&gt;0,Table28[[#This Row],[Số lượng]]*Table28[[#This Row],[Đơn giá]],"")</f>
        <v/>
      </c>
      <c r="J250" s="14" t="str">
        <f ca="1">IF(AND(Table28[[#This Row],[Tên hàng hóa ]]&lt;&gt;0,D251=""),SUM(OFFSET(Table28[[#This Row],[Thành tiền]],0,0,-COUNTIF(Table28[Số HĐ],Table28[[#This Row],[Số HĐ]]))),"")</f>
        <v/>
      </c>
      <c r="K250" s="17"/>
      <c r="L25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0" s="15"/>
    </row>
    <row r="251" spans="1:13" ht="35.1" customHeight="1" x14ac:dyDescent="0.2">
      <c r="A251" s="11">
        <v>42212</v>
      </c>
      <c r="B251" s="12" t="s">
        <v>1205</v>
      </c>
      <c r="C251" s="13" t="s">
        <v>1206</v>
      </c>
      <c r="D251" s="16" t="s">
        <v>103</v>
      </c>
      <c r="E251" s="10" t="str">
        <f>IF(Table28[[#This Row],[Tên hàng hóa ]]&lt;&gt;0,VLOOKUP(Table28[[#This Row],[Tên hàng hóa ]],Table1[[Tên hàng hóa]:[Quy cách]],2,0),"")</f>
        <v>Bộ Điều Khiển Lập Trình</v>
      </c>
      <c r="F251" s="18" t="str">
        <f>IF(Table28[[#This Row],[Tên hàng hóa ]]&lt;&gt;0,VLOOKUP(Table28[[#This Row],[Tên hàng hóa ]],Table1[[Tên hàng hóa]:[ĐVT]],3,0),"")</f>
        <v>Cái</v>
      </c>
      <c r="G251" s="23">
        <v>880000</v>
      </c>
      <c r="H251" s="17">
        <v>1</v>
      </c>
      <c r="I251" s="14">
        <f>IF(Table28[[#This Row],[Số lượng]]&lt;&gt;0,Table28[[#This Row],[Số lượng]]*Table28[[#This Row],[Đơn giá]],"")</f>
        <v>880000</v>
      </c>
      <c r="J251" s="14" t="str">
        <f ca="1">IF(AND(Table28[[#This Row],[Tên hàng hóa ]]&lt;&gt;0,D252=""),SUM(OFFSET(Table28[[#This Row],[Thành tiền]],0,0,-COUNTIF(Table28[Số HĐ],Table28[[#This Row],[Số HĐ]]))),"")</f>
        <v/>
      </c>
      <c r="K251" s="17"/>
      <c r="L25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1" s="15" t="s">
        <v>1207</v>
      </c>
    </row>
    <row r="252" spans="1:13" ht="35.1" customHeight="1" x14ac:dyDescent="0.2">
      <c r="A252" s="11">
        <f>IF(Table28[[#This Row],[Tên hàng hóa ]]="","",A251)</f>
        <v>42212</v>
      </c>
      <c r="B252" s="12" t="str">
        <f>IF(Table28[[#This Row],[Tên hàng hóa ]]="","",B251)</f>
        <v>PXK  100</v>
      </c>
      <c r="C252" s="13" t="str">
        <f>IF(Table28[[#This Row],[Tên hàng hóa ]]="","",C251)</f>
        <v>CTY TNHH MTV TRƯỜNG NGUYÊN</v>
      </c>
      <c r="D252" s="16" t="s">
        <v>1903</v>
      </c>
      <c r="E252" s="10" t="str">
        <f>IF(Table28[[#This Row],[Tên hàng hóa ]]&lt;&gt;0,VLOOKUP(Table28[[#This Row],[Tên hàng hóa ]],Table1[[Tên hàng hóa]:[Quy cách]],2,0),"")</f>
        <v>Cáp mitsu</v>
      </c>
      <c r="F252" s="18" t="str">
        <f>IF(Table28[[#This Row],[Tên hàng hóa ]]&lt;&gt;0,VLOOKUP(Table28[[#This Row],[Tên hàng hóa ]],Table1[[Tên hàng hóa]:[ĐVT]],3,0),"")</f>
        <v>Cái</v>
      </c>
      <c r="G252" s="23">
        <v>550000</v>
      </c>
      <c r="H252" s="17">
        <v>1</v>
      </c>
      <c r="I252" s="14">
        <f>IF(Table28[[#This Row],[Số lượng]]&lt;&gt;0,Table28[[#This Row],[Số lượng]]*Table28[[#This Row],[Đơn giá]],"")</f>
        <v>550000</v>
      </c>
      <c r="J252" s="14">
        <f ca="1">IF(AND(Table28[[#This Row],[Tên hàng hóa ]]&lt;&gt;0,D253=""),SUM(OFFSET(Table28[[#This Row],[Thành tiền]],0,0,-COUNTIF(Table28[Số HĐ],Table28[[#This Row],[Số HĐ]]))),"")</f>
        <v>1430000</v>
      </c>
      <c r="K252" s="17" t="s">
        <v>464</v>
      </c>
      <c r="L25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52" s="15" t="s">
        <v>1207</v>
      </c>
    </row>
    <row r="253" spans="1:13" ht="35.1" customHeight="1" x14ac:dyDescent="0.2">
      <c r="A253" s="11" t="str">
        <f>IF(Table28[[#This Row],[Tên hàng hóa ]]="","",A252)</f>
        <v/>
      </c>
      <c r="B253" s="12" t="str">
        <f>IF(Table28[[#This Row],[Tên hàng hóa ]]="","",B252)</f>
        <v/>
      </c>
      <c r="C253" s="13" t="str">
        <f>IF(Table28[[#This Row],[Tên hàng hóa ]]="","",C252)</f>
        <v/>
      </c>
      <c r="D253" s="16"/>
      <c r="E253" s="10" t="str">
        <f>IF(Table28[[#This Row],[Tên hàng hóa ]]&lt;&gt;0,VLOOKUP(Table28[[#This Row],[Tên hàng hóa ]],Table1[[Tên hàng hóa]:[Quy cách]],2,0),"")</f>
        <v/>
      </c>
      <c r="F253" s="18" t="str">
        <f>IF(Table28[[#This Row],[Tên hàng hóa ]]&lt;&gt;0,VLOOKUP(Table28[[#This Row],[Tên hàng hóa ]],Table1[[Tên hàng hóa]:[ĐVT]],3,0),"")</f>
        <v/>
      </c>
      <c r="G253" s="23" t="str">
        <f>IF(Table28[[#This Row],[Tên hàng hóa ]]=0,"",VLOOKUP(Table28[[#This Row],[Tên hàng hóa ]],Table1[[Tên hàng hóa]:[Giá bán]],4,0))</f>
        <v/>
      </c>
      <c r="H253" s="17"/>
      <c r="I253" s="14" t="str">
        <f>IF(Table28[[#This Row],[Số lượng]]&lt;&gt;0,Table28[[#This Row],[Số lượng]]*Table28[[#This Row],[Đơn giá]],"")</f>
        <v/>
      </c>
      <c r="J253" s="14" t="str">
        <f ca="1">IF(AND(Table28[[#This Row],[Tên hàng hóa ]]&lt;&gt;0,D254=""),SUM(OFFSET(Table28[[#This Row],[Thành tiền]],0,0,-COUNTIF(Table28[Số HĐ],Table28[[#This Row],[Số HĐ]]))),"")</f>
        <v/>
      </c>
      <c r="K253" s="17"/>
      <c r="L25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3" s="15"/>
    </row>
    <row r="254" spans="1:13" ht="35.1" customHeight="1" x14ac:dyDescent="0.2">
      <c r="A254" s="11">
        <v>42214</v>
      </c>
      <c r="B254" s="12" t="s">
        <v>1218</v>
      </c>
      <c r="C254" s="13" t="s">
        <v>2731</v>
      </c>
      <c r="D254" s="16" t="s">
        <v>1210</v>
      </c>
      <c r="E254" s="10" t="str">
        <f>IF(Table28[[#This Row],[Tên hàng hóa ]]&lt;&gt;0,VLOOKUP(Table28[[#This Row],[Tên hàng hóa ]],Table1[[Tên hàng hóa]:[Quy cách]],2,0),"")</f>
        <v>Nút nhấn Boar</v>
      </c>
      <c r="F254" s="18" t="str">
        <f>IF(Table28[[#This Row],[Tên hàng hóa ]]&lt;&gt;0,VLOOKUP(Table28[[#This Row],[Tên hàng hóa ]],Table1[[Tên hàng hóa]:[ĐVT]],3,0),"")</f>
        <v>Cái</v>
      </c>
      <c r="G254" s="23">
        <v>13200</v>
      </c>
      <c r="H254" s="17">
        <v>50</v>
      </c>
      <c r="I254" s="14">
        <f>IF(Table28[[#This Row],[Số lượng]]&lt;&gt;0,Table28[[#This Row],[Số lượng]]*Table28[[#This Row],[Đơn giá]],"")</f>
        <v>660000</v>
      </c>
      <c r="J254" s="14">
        <f ca="1">IF(AND(Table28[[#This Row],[Tên hàng hóa ]]&lt;&gt;0,D255=""),SUM(OFFSET(Table28[[#This Row],[Thành tiền]],0,0,-COUNTIF(Table28[Số HĐ],Table28[[#This Row],[Số HĐ]]))),"")</f>
        <v>660000</v>
      </c>
      <c r="K254" s="17" t="s">
        <v>464</v>
      </c>
      <c r="L25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54" s="15" t="s">
        <v>1341</v>
      </c>
    </row>
    <row r="255" spans="1:13" ht="35.1" customHeight="1" x14ac:dyDescent="0.2">
      <c r="A255" s="11" t="str">
        <f>IF(Table28[[#This Row],[Tên hàng hóa ]]="","",A254)</f>
        <v/>
      </c>
      <c r="B255" s="12" t="str">
        <f>IF(Table28[[#This Row],[Tên hàng hóa ]]="","",B254)</f>
        <v/>
      </c>
      <c r="C255" s="13" t="str">
        <f>IF(Table28[[#This Row],[Tên hàng hóa ]]="","",C254)</f>
        <v/>
      </c>
      <c r="D255" s="16"/>
      <c r="E255" s="10" t="str">
        <f>IF(Table28[[#This Row],[Tên hàng hóa ]]&lt;&gt;0,VLOOKUP(Table28[[#This Row],[Tên hàng hóa ]],Table1[[Tên hàng hóa]:[Quy cách]],2,0),"")</f>
        <v/>
      </c>
      <c r="F255" s="18" t="str">
        <f>IF(Table28[[#This Row],[Tên hàng hóa ]]&lt;&gt;0,VLOOKUP(Table28[[#This Row],[Tên hàng hóa ]],Table1[[Tên hàng hóa]:[ĐVT]],3,0),"")</f>
        <v/>
      </c>
      <c r="G255" s="23" t="str">
        <f>IF(Table28[[#This Row],[Tên hàng hóa ]]=0,"",VLOOKUP(Table28[[#This Row],[Tên hàng hóa ]],Table1[[Tên hàng hóa]:[Giá bán]],4,0))</f>
        <v/>
      </c>
      <c r="H255" s="17"/>
      <c r="I255" s="14" t="str">
        <f>IF(Table28[[#This Row],[Số lượng]]&lt;&gt;0,Table28[[#This Row],[Số lượng]]*Table28[[#This Row],[Đơn giá]],"")</f>
        <v/>
      </c>
      <c r="J255" s="14" t="str">
        <f ca="1">IF(AND(Table28[[#This Row],[Tên hàng hóa ]]&lt;&gt;0,D256=""),SUM(OFFSET(Table28[[#This Row],[Thành tiền]],0,0,-COUNTIF(Table28[Số HĐ],Table28[[#This Row],[Số HĐ]]))),"")</f>
        <v/>
      </c>
      <c r="K255" s="17"/>
      <c r="L25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5" s="15"/>
    </row>
    <row r="256" spans="1:13" ht="35.1" customHeight="1" x14ac:dyDescent="0.2">
      <c r="A256" s="11">
        <v>42215</v>
      </c>
      <c r="B256" s="12" t="s">
        <v>1219</v>
      </c>
      <c r="C256" s="13" t="s">
        <v>1078</v>
      </c>
      <c r="D256" s="16" t="s">
        <v>179</v>
      </c>
      <c r="E256" s="10" t="str">
        <f>IF(Table28[[#This Row],[Tên hàng hóa ]]&lt;&gt;0,VLOOKUP(Table28[[#This Row],[Tên hàng hóa ]],Table1[[Tên hàng hóa]:[Quy cách]],2,0),"")</f>
        <v>Bộ Nguồn Xung</v>
      </c>
      <c r="F256" s="18" t="str">
        <f>IF(Table28[[#This Row],[Tên hàng hóa ]]&lt;&gt;0,VLOOKUP(Table28[[#This Row],[Tên hàng hóa ]],Table1[[Tên hàng hóa]:[ĐVT]],3,0),"")</f>
        <v>Cái</v>
      </c>
      <c r="G256" s="23">
        <v>825000</v>
      </c>
      <c r="H256" s="17">
        <v>1</v>
      </c>
      <c r="I256" s="14">
        <f>IF(Table28[[#This Row],[Số lượng]]&lt;&gt;0,Table28[[#This Row],[Số lượng]]*Table28[[#This Row],[Đơn giá]],"")</f>
        <v>825000</v>
      </c>
      <c r="J256" s="14" t="str">
        <f ca="1">IF(AND(Table28[[#This Row],[Tên hàng hóa ]]&lt;&gt;0,D257=""),SUM(OFFSET(Table28[[#This Row],[Thành tiền]],0,0,-COUNTIF(Table28[Số HĐ],Table28[[#This Row],[Số HĐ]]))),"")</f>
        <v/>
      </c>
      <c r="K256" s="17"/>
      <c r="L25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6" s="15"/>
    </row>
    <row r="257" spans="1:13" ht="35.1" customHeight="1" x14ac:dyDescent="0.2">
      <c r="A257" s="11">
        <f>IF(Table28[[#This Row],[Tên hàng hóa ]]="","",A256)</f>
        <v>42215</v>
      </c>
      <c r="B257" s="12" t="str">
        <f>IF(Table28[[#This Row],[Tên hàng hóa ]]="","",B256)</f>
        <v>PXK 102</v>
      </c>
      <c r="C257" s="13" t="str">
        <f>IF(Table28[[#This Row],[Tên hàng hóa ]]="","",C256)</f>
        <v>CTY TNHH SMARTEK</v>
      </c>
      <c r="D257" s="16" t="s">
        <v>274</v>
      </c>
      <c r="E257" s="10" t="str">
        <f>IF(Table28[[#This Row],[Tên hàng hóa ]]&lt;&gt;0,VLOOKUP(Table28[[#This Row],[Tên hàng hóa ]],Table1[[Tên hàng hóa]:[Quy cách]],2,0),"")</f>
        <v>Cảm Biến</v>
      </c>
      <c r="F257" s="18" t="str">
        <f>IF(Table28[[#This Row],[Tên hàng hóa ]]&lt;&gt;0,VLOOKUP(Table28[[#This Row],[Tên hàng hóa ]],Table1[[Tên hàng hóa]:[ĐVT]],3,0),"")</f>
        <v>Cái</v>
      </c>
      <c r="G257" s="23">
        <v>1100000</v>
      </c>
      <c r="H257" s="17">
        <v>1</v>
      </c>
      <c r="I257" s="14">
        <f>IF(Table28[[#This Row],[Số lượng]]&lt;&gt;0,Table28[[#This Row],[Số lượng]]*Table28[[#This Row],[Đơn giá]],"")</f>
        <v>1100000</v>
      </c>
      <c r="J257" s="14">
        <f ca="1">IF(AND(Table28[[#This Row],[Tên hàng hóa ]]&lt;&gt;0,D258=""),SUM(OFFSET(Table28[[#This Row],[Thành tiền]],0,0,-COUNTIF(Table28[Số HĐ],Table28[[#This Row],[Số HĐ]]))),"")</f>
        <v>1925000</v>
      </c>
      <c r="K257" s="17" t="s">
        <v>464</v>
      </c>
      <c r="L25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57" s="15" t="s">
        <v>1220</v>
      </c>
    </row>
    <row r="258" spans="1:13" ht="35.1" customHeight="1" x14ac:dyDescent="0.2">
      <c r="A258" s="11" t="str">
        <f>IF(Table28[[#This Row],[Tên hàng hóa ]]="","",A257)</f>
        <v/>
      </c>
      <c r="B258" s="12" t="str">
        <f>IF(Table28[[#This Row],[Tên hàng hóa ]]="","",B257)</f>
        <v/>
      </c>
      <c r="C258" s="13" t="str">
        <f>IF(Table28[[#This Row],[Tên hàng hóa ]]="","",C257)</f>
        <v/>
      </c>
      <c r="D258" s="16"/>
      <c r="E258" s="10" t="str">
        <f>IF(Table28[[#This Row],[Tên hàng hóa ]]&lt;&gt;0,VLOOKUP(Table28[[#This Row],[Tên hàng hóa ]],Table1[[Tên hàng hóa]:[Quy cách]],2,0),"")</f>
        <v/>
      </c>
      <c r="F258" s="18" t="str">
        <f>IF(Table28[[#This Row],[Tên hàng hóa ]]&lt;&gt;0,VLOOKUP(Table28[[#This Row],[Tên hàng hóa ]],Table1[[Tên hàng hóa]:[ĐVT]],3,0),"")</f>
        <v/>
      </c>
      <c r="G258" s="23" t="str">
        <f>IF(Table28[[#This Row],[Tên hàng hóa ]]=0,"",VLOOKUP(Table28[[#This Row],[Tên hàng hóa ]],Table1[[Tên hàng hóa]:[Giá bán]],4,0))</f>
        <v/>
      </c>
      <c r="H258" s="17"/>
      <c r="I258" s="14" t="str">
        <f>IF(Table28[[#This Row],[Số lượng]]&lt;&gt;0,Table28[[#This Row],[Số lượng]]*Table28[[#This Row],[Đơn giá]],"")</f>
        <v/>
      </c>
      <c r="J258" s="14" t="str">
        <f ca="1">IF(AND(Table28[[#This Row],[Tên hàng hóa ]]&lt;&gt;0,D259=""),SUM(OFFSET(Table28[[#This Row],[Thành tiền]],0,0,-COUNTIF(Table28[Số HĐ],Table28[[#This Row],[Số HĐ]]))),"")</f>
        <v/>
      </c>
      <c r="K258" s="17"/>
      <c r="L25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8" s="15"/>
    </row>
    <row r="259" spans="1:13" ht="35.1" customHeight="1" x14ac:dyDescent="0.2">
      <c r="A259" s="11">
        <v>42216</v>
      </c>
      <c r="B259" s="12" t="s">
        <v>1221</v>
      </c>
      <c r="C259" s="13" t="s">
        <v>1122</v>
      </c>
      <c r="D259" s="16" t="s">
        <v>1215</v>
      </c>
      <c r="E259" s="10" t="str">
        <f>IF(Table28[[#This Row],[Tên hàng hóa ]]&lt;&gt;0,VLOOKUP(Table28[[#This Row],[Tên hàng hóa ]],Table1[[Tên hàng hóa]:[Quy cách]],2,0),"")</f>
        <v xml:space="preserve"> Cầu dao Schneider</v>
      </c>
      <c r="F259" s="18" t="str">
        <f>IF(Table28[[#This Row],[Tên hàng hóa ]]&lt;&gt;0,VLOOKUP(Table28[[#This Row],[Tên hàng hóa ]],Table1[[Tên hàng hóa]:[ĐVT]],3,0),"")</f>
        <v>Cái</v>
      </c>
      <c r="G259" s="23">
        <v>852500</v>
      </c>
      <c r="H259" s="17">
        <v>2</v>
      </c>
      <c r="I259" s="14">
        <f>IF(Table28[[#This Row],[Số lượng]]&lt;&gt;0,Table28[[#This Row],[Số lượng]]*Table28[[#This Row],[Đơn giá]],"")</f>
        <v>1705000</v>
      </c>
      <c r="J259" s="14" t="str">
        <f ca="1">IF(AND(Table28[[#This Row],[Tên hàng hóa ]]&lt;&gt;0,D260=""),SUM(OFFSET(Table28[[#This Row],[Thành tiền]],0,0,-COUNTIF(Table28[Số HĐ],Table28[[#This Row],[Số HĐ]]))),"")</f>
        <v/>
      </c>
      <c r="K259" s="17"/>
      <c r="L25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9" s="15"/>
    </row>
    <row r="260" spans="1:13" ht="35.1" customHeight="1" x14ac:dyDescent="0.2">
      <c r="A260" s="11">
        <f>IF(Table28[[#This Row],[Tên hàng hóa ]]="","",A259)</f>
        <v>42216</v>
      </c>
      <c r="B260" s="12" t="str">
        <f>IF(Table28[[#This Row],[Tên hàng hóa ]]="","",B259)</f>
        <v>PXK 103</v>
      </c>
      <c r="C260" s="13" t="str">
        <f>IF(Table28[[#This Row],[Tên hàng hóa ]]="","",C259)</f>
        <v>CTY CỔ PHẦN FRIT HUẾ</v>
      </c>
      <c r="D260" s="16" t="s">
        <v>1216</v>
      </c>
      <c r="E260" s="10" t="str">
        <f>IF(Table28[[#This Row],[Tên hàng hóa ]]&lt;&gt;0,VLOOKUP(Table28[[#This Row],[Tên hàng hóa ]],Table1[[Tên hàng hóa]:[Quy cách]],2,0),"")</f>
        <v xml:space="preserve"> Cầu dao Schneider</v>
      </c>
      <c r="F260" s="18" t="str">
        <f>IF(Table28[[#This Row],[Tên hàng hóa ]]&lt;&gt;0,VLOOKUP(Table28[[#This Row],[Tên hàng hóa ]],Table1[[Tên hàng hóa]:[ĐVT]],3,0),"")</f>
        <v>Cái</v>
      </c>
      <c r="G260" s="23">
        <v>272800</v>
      </c>
      <c r="H260" s="17">
        <v>10</v>
      </c>
      <c r="I260" s="14">
        <f>IF(Table28[[#This Row],[Số lượng]]&lt;&gt;0,Table28[[#This Row],[Số lượng]]*Table28[[#This Row],[Đơn giá]],"")</f>
        <v>2728000</v>
      </c>
      <c r="J260" s="14" t="str">
        <f ca="1">IF(AND(Table28[[#This Row],[Tên hàng hóa ]]&lt;&gt;0,D261=""),SUM(OFFSET(Table28[[#This Row],[Thành tiền]],0,0,-COUNTIF(Table28[Số HĐ],Table28[[#This Row],[Số HĐ]]))),"")</f>
        <v/>
      </c>
      <c r="K260" s="17"/>
      <c r="L26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0" s="15"/>
    </row>
    <row r="261" spans="1:13" ht="35.1" customHeight="1" x14ac:dyDescent="0.2">
      <c r="A261" s="11">
        <f>IF(Table28[[#This Row],[Tên hàng hóa ]]="","",A260)</f>
        <v>42216</v>
      </c>
      <c r="B261" s="12" t="str">
        <f>IF(Table28[[#This Row],[Tên hàng hóa ]]="","",B260)</f>
        <v>PXK 103</v>
      </c>
      <c r="C261" s="13" t="str">
        <f>IF(Table28[[#This Row],[Tên hàng hóa ]]="","",C260)</f>
        <v>CTY CỔ PHẦN FRIT HUẾ</v>
      </c>
      <c r="D261" s="16" t="s">
        <v>1217</v>
      </c>
      <c r="E261" s="10" t="str">
        <f>IF(Table28[[#This Row],[Tên hàng hóa ]]&lt;&gt;0,VLOOKUP(Table28[[#This Row],[Tên hàng hóa ]],Table1[[Tên hàng hóa]:[Quy cách]],2,0),"")</f>
        <v xml:space="preserve"> Cầu dao Schneider</v>
      </c>
      <c r="F261" s="18" t="str">
        <f>IF(Table28[[#This Row],[Tên hàng hóa ]]&lt;&gt;0,VLOOKUP(Table28[[#This Row],[Tên hàng hóa ]],Table1[[Tên hàng hóa]:[ĐVT]],3,0),"")</f>
        <v>Cái</v>
      </c>
      <c r="G261" s="23">
        <v>2830300</v>
      </c>
      <c r="H261" s="17">
        <v>1</v>
      </c>
      <c r="I261" s="14">
        <f>IF(Table28[[#This Row],[Số lượng]]&lt;&gt;0,Table28[[#This Row],[Số lượng]]*Table28[[#This Row],[Đơn giá]],"")</f>
        <v>2830300</v>
      </c>
      <c r="J261" s="14">
        <f ca="1">IF(AND(Table28[[#This Row],[Tên hàng hóa ]]&lt;&gt;0,D262=""),SUM(OFFSET(Table28[[#This Row],[Thành tiền]],0,0,-COUNTIF(Table28[Số HĐ],Table28[[#This Row],[Số HĐ]]))),"")</f>
        <v>7263300</v>
      </c>
      <c r="K261" s="17" t="s">
        <v>464</v>
      </c>
      <c r="L26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61" s="15" t="s">
        <v>1410</v>
      </c>
    </row>
    <row r="262" spans="1:13" ht="35.1" customHeight="1" x14ac:dyDescent="0.2">
      <c r="A262" s="11" t="str">
        <f>IF(Table28[[#This Row],[Tên hàng hóa ]]="","",A261)</f>
        <v/>
      </c>
      <c r="B262" s="12" t="str">
        <f>IF(Table28[[#This Row],[Tên hàng hóa ]]="","",B261)</f>
        <v/>
      </c>
      <c r="C262" s="13" t="str">
        <f>IF(Table28[[#This Row],[Tên hàng hóa ]]="","",C261)</f>
        <v/>
      </c>
      <c r="D262" s="16"/>
      <c r="E262" s="10" t="str">
        <f>IF(Table28[[#This Row],[Tên hàng hóa ]]&lt;&gt;0,VLOOKUP(Table28[[#This Row],[Tên hàng hóa ]],Table1[[Tên hàng hóa]:[Quy cách]],2,0),"")</f>
        <v/>
      </c>
      <c r="F262" s="18" t="str">
        <f>IF(Table28[[#This Row],[Tên hàng hóa ]]&lt;&gt;0,VLOOKUP(Table28[[#This Row],[Tên hàng hóa ]],Table1[[Tên hàng hóa]:[ĐVT]],3,0),"")</f>
        <v/>
      </c>
      <c r="G262" s="23" t="str">
        <f>IF(Table28[[#This Row],[Tên hàng hóa ]]=0,"",VLOOKUP(Table28[[#This Row],[Tên hàng hóa ]],Table1[[Tên hàng hóa]:[Giá bán]],4,0))</f>
        <v/>
      </c>
      <c r="H262" s="17"/>
      <c r="I262" s="14" t="str">
        <f>IF(Table28[[#This Row],[Số lượng]]&lt;&gt;0,Table28[[#This Row],[Số lượng]]*Table28[[#This Row],[Đơn giá]],"")</f>
        <v/>
      </c>
      <c r="J262" s="14" t="str">
        <f ca="1">IF(AND(Table28[[#This Row],[Tên hàng hóa ]]&lt;&gt;0,D263=""),SUM(OFFSET(Table28[[#This Row],[Thành tiền]],0,0,-COUNTIF(Table28[Số HĐ],Table28[[#This Row],[Số HĐ]]))),"")</f>
        <v/>
      </c>
      <c r="K262" s="17"/>
      <c r="L26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2" s="15"/>
    </row>
    <row r="263" spans="1:13" ht="35.1" customHeight="1" x14ac:dyDescent="0.2">
      <c r="A263" s="11">
        <v>42220</v>
      </c>
      <c r="B263" s="12" t="s">
        <v>1242</v>
      </c>
      <c r="C263" s="13" t="s">
        <v>1034</v>
      </c>
      <c r="D263" s="16" t="s">
        <v>520</v>
      </c>
      <c r="E263" s="10" t="str">
        <f>IF(Table28[[#This Row],[Tên hàng hóa ]]&lt;&gt;0,VLOOKUP(Table28[[#This Row],[Tên hàng hóa ]],Table1[[Tên hàng hóa]:[Quy cách]],2,0),"")</f>
        <v>Cảm Biến</v>
      </c>
      <c r="F263" s="18" t="str">
        <f>IF(Table28[[#This Row],[Tên hàng hóa ]]&lt;&gt;0,VLOOKUP(Table28[[#This Row],[Tên hàng hóa ]],Table1[[Tên hàng hóa]:[ĐVT]],3,0),"")</f>
        <v>Cái</v>
      </c>
      <c r="G263" s="23">
        <v>990000</v>
      </c>
      <c r="H263" s="17">
        <v>5</v>
      </c>
      <c r="I263" s="14">
        <f>IF(Table28[[#This Row],[Số lượng]]&lt;&gt;0,Table28[[#This Row],[Số lượng]]*Table28[[#This Row],[Đơn giá]],"")</f>
        <v>4950000</v>
      </c>
      <c r="J263" s="14">
        <f ca="1">IF(AND(Table28[[#This Row],[Tên hàng hóa ]]&lt;&gt;0,D264=""),SUM(OFFSET(Table28[[#This Row],[Thành tiền]],0,0,-COUNTIF(Table28[Số HĐ],Table28[[#This Row],[Số HĐ]]))),"")</f>
        <v>4950000</v>
      </c>
      <c r="K263" s="17" t="s">
        <v>464</v>
      </c>
      <c r="L26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63" s="15" t="s">
        <v>1243</v>
      </c>
    </row>
    <row r="264" spans="1:13" ht="35.1" customHeight="1" x14ac:dyDescent="0.2">
      <c r="A264" s="11" t="str">
        <f>IF(Table28[[#This Row],[Tên hàng hóa ]]="","",A263)</f>
        <v/>
      </c>
      <c r="B264" s="12" t="str">
        <f>IF(Table28[[#This Row],[Tên hàng hóa ]]="","",B263)</f>
        <v/>
      </c>
      <c r="C264" s="13" t="str">
        <f>IF(Table28[[#This Row],[Tên hàng hóa ]]="","",C263)</f>
        <v/>
      </c>
      <c r="D264" s="16"/>
      <c r="E264" s="10" t="str">
        <f>IF(Table28[[#This Row],[Tên hàng hóa ]]&lt;&gt;0,VLOOKUP(Table28[[#This Row],[Tên hàng hóa ]],Table1[[Tên hàng hóa]:[Quy cách]],2,0),"")</f>
        <v/>
      </c>
      <c r="F264" s="18" t="str">
        <f>IF(Table28[[#This Row],[Tên hàng hóa ]]&lt;&gt;0,VLOOKUP(Table28[[#This Row],[Tên hàng hóa ]],Table1[[Tên hàng hóa]:[ĐVT]],3,0),"")</f>
        <v/>
      </c>
      <c r="G264" s="23" t="str">
        <f>IF(Table28[[#This Row],[Tên hàng hóa ]]=0,"",VLOOKUP(Table28[[#This Row],[Tên hàng hóa ]],Table1[[Tên hàng hóa]:[Giá bán]],4,0))</f>
        <v/>
      </c>
      <c r="H264" s="17"/>
      <c r="I264" s="14" t="str">
        <f>IF(Table28[[#This Row],[Số lượng]]&lt;&gt;0,Table28[[#This Row],[Số lượng]]*Table28[[#This Row],[Đơn giá]],"")</f>
        <v/>
      </c>
      <c r="J264" s="14" t="str">
        <f ca="1">IF(AND(Table28[[#This Row],[Tên hàng hóa ]]&lt;&gt;0,D265=""),SUM(OFFSET(Table28[[#This Row],[Thành tiền]],0,0,-COUNTIF(Table28[Số HĐ],Table28[[#This Row],[Số HĐ]]))),"")</f>
        <v/>
      </c>
      <c r="K264" s="17"/>
      <c r="L26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4" s="15"/>
    </row>
    <row r="265" spans="1:13" ht="35.1" customHeight="1" x14ac:dyDescent="0.2">
      <c r="A265" s="11">
        <v>42220</v>
      </c>
      <c r="B265" s="12" t="s">
        <v>1244</v>
      </c>
      <c r="C265" s="13" t="s">
        <v>962</v>
      </c>
      <c r="D265" s="16" t="s">
        <v>2114</v>
      </c>
      <c r="E265" s="10" t="str">
        <f>IF(Table28[[#This Row],[Tên hàng hóa ]]&lt;&gt;0,VLOOKUP(Table28[[#This Row],[Tên hàng hóa ]],Table1[[Tên hàng hóa]:[Quy cách]],2,0),"")</f>
        <v>Bộ Mã Hóa Xung(Encoder)</v>
      </c>
      <c r="F265" s="18" t="str">
        <f>IF(Table28[[#This Row],[Tên hàng hóa ]]&lt;&gt;0,VLOOKUP(Table28[[#This Row],[Tên hàng hóa ]],Table1[[Tên hàng hóa]:[ĐVT]],3,0),"")</f>
        <v>Cái</v>
      </c>
      <c r="G265" s="23">
        <v>2090000</v>
      </c>
      <c r="H265" s="17">
        <v>2</v>
      </c>
      <c r="I265" s="14">
        <f>IF(Table28[[#This Row],[Số lượng]]&lt;&gt;0,Table28[[#This Row],[Số lượng]]*Table28[[#This Row],[Đơn giá]],"")</f>
        <v>4180000</v>
      </c>
      <c r="J265" s="14">
        <f ca="1">IF(AND(Table28[[#This Row],[Tên hàng hóa ]]&lt;&gt;0,D266=""),SUM(OFFSET(Table28[[#This Row],[Thành tiền]],0,0,-COUNTIF(Table28[Số HĐ],Table28[[#This Row],[Số HĐ]]))),"")</f>
        <v>4180000</v>
      </c>
      <c r="K265" s="17" t="s">
        <v>464</v>
      </c>
      <c r="L26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65" s="15" t="s">
        <v>1310</v>
      </c>
    </row>
    <row r="266" spans="1:13" ht="35.1" customHeight="1" x14ac:dyDescent="0.2">
      <c r="A266" s="11" t="str">
        <f>IF(Table28[[#This Row],[Tên hàng hóa ]]="","",A265)</f>
        <v/>
      </c>
      <c r="B266" s="12" t="str">
        <f>IF(Table28[[#This Row],[Tên hàng hóa ]]="","",B265)</f>
        <v/>
      </c>
      <c r="C266" s="13" t="str">
        <f>IF(Table28[[#This Row],[Tên hàng hóa ]]="","",C265)</f>
        <v/>
      </c>
      <c r="D266" s="16"/>
      <c r="E266" s="10" t="str">
        <f>IF(Table28[[#This Row],[Tên hàng hóa ]]&lt;&gt;0,VLOOKUP(Table28[[#This Row],[Tên hàng hóa ]],Table1[[Tên hàng hóa]:[Quy cách]],2,0),"")</f>
        <v/>
      </c>
      <c r="F266" s="18" t="str">
        <f>IF(Table28[[#This Row],[Tên hàng hóa ]]&lt;&gt;0,VLOOKUP(Table28[[#This Row],[Tên hàng hóa ]],Table1[[Tên hàng hóa]:[ĐVT]],3,0),"")</f>
        <v/>
      </c>
      <c r="G266" s="23" t="str">
        <f>IF(Table28[[#This Row],[Tên hàng hóa ]]=0,"",VLOOKUP(Table28[[#This Row],[Tên hàng hóa ]],Table1[[Tên hàng hóa]:[Giá bán]],4,0))</f>
        <v/>
      </c>
      <c r="H266" s="17"/>
      <c r="I266" s="14" t="str">
        <f>IF(Table28[[#This Row],[Số lượng]]&lt;&gt;0,Table28[[#This Row],[Số lượng]]*Table28[[#This Row],[Đơn giá]],"")</f>
        <v/>
      </c>
      <c r="J266" s="14" t="str">
        <f ca="1">IF(AND(Table28[[#This Row],[Tên hàng hóa ]]&lt;&gt;0,D267=""),SUM(OFFSET(Table28[[#This Row],[Thành tiền]],0,0,-COUNTIF(Table28[Số HĐ],Table28[[#This Row],[Số HĐ]]))),"")</f>
        <v/>
      </c>
      <c r="K266" s="17"/>
      <c r="L26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6" s="15"/>
    </row>
    <row r="267" spans="1:13" ht="35.1" customHeight="1" x14ac:dyDescent="0.2">
      <c r="A267" s="11">
        <v>42220</v>
      </c>
      <c r="B267" s="12" t="s">
        <v>1245</v>
      </c>
      <c r="C267" s="13" t="s">
        <v>1078</v>
      </c>
      <c r="D267" s="16" t="s">
        <v>2111</v>
      </c>
      <c r="E267" s="10" t="str">
        <f>IF(Table28[[#This Row],[Tên hàng hóa ]]&lt;&gt;0,VLOOKUP(Table28[[#This Row],[Tên hàng hóa ]],Table1[[Tên hàng hóa]:[Quy cách]],2,0),"")</f>
        <v>Bộ Mã Hóa Xung(Encoder)</v>
      </c>
      <c r="F267" s="18" t="str">
        <f>IF(Table28[[#This Row],[Tên hàng hóa ]]&lt;&gt;0,VLOOKUP(Table28[[#This Row],[Tên hàng hóa ]],Table1[[Tên hàng hóa]:[ĐVT]],3,0),"")</f>
        <v>Cái</v>
      </c>
      <c r="G267" s="23">
        <v>1925000</v>
      </c>
      <c r="H267" s="17">
        <v>2</v>
      </c>
      <c r="I267" s="14">
        <f>IF(Table28[[#This Row],[Số lượng]]&lt;&gt;0,Table28[[#This Row],[Số lượng]]*Table28[[#This Row],[Đơn giá]],"")</f>
        <v>3850000</v>
      </c>
      <c r="J267" s="14">
        <f ca="1">IF(AND(Table28[[#This Row],[Tên hàng hóa ]]&lt;&gt;0,D268=""),SUM(OFFSET(Table28[[#This Row],[Thành tiền]],0,0,-COUNTIF(Table28[Số HĐ],Table28[[#This Row],[Số HĐ]]))),"")</f>
        <v>3850000</v>
      </c>
      <c r="K267" s="17" t="s">
        <v>464</v>
      </c>
      <c r="L26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67" s="15" t="s">
        <v>1267</v>
      </c>
    </row>
    <row r="268" spans="1:13" ht="35.1" customHeight="1" x14ac:dyDescent="0.2">
      <c r="A268" s="11" t="str">
        <f>IF(Table28[[#This Row],[Tên hàng hóa ]]="","",A267)</f>
        <v/>
      </c>
      <c r="B268" s="12" t="str">
        <f>IF(Table28[[#This Row],[Tên hàng hóa ]]="","",B267)</f>
        <v/>
      </c>
      <c r="C268" s="13" t="str">
        <f>IF(Table28[[#This Row],[Tên hàng hóa ]]="","",C267)</f>
        <v/>
      </c>
      <c r="D268" s="16"/>
      <c r="E268" s="10" t="str">
        <f>IF(Table28[[#This Row],[Tên hàng hóa ]]&lt;&gt;0,VLOOKUP(Table28[[#This Row],[Tên hàng hóa ]],Table1[[Tên hàng hóa]:[Quy cách]],2,0),"")</f>
        <v/>
      </c>
      <c r="F268" s="18" t="str">
        <f>IF(Table28[[#This Row],[Tên hàng hóa ]]&lt;&gt;0,VLOOKUP(Table28[[#This Row],[Tên hàng hóa ]],Table1[[Tên hàng hóa]:[ĐVT]],3,0),"")</f>
        <v/>
      </c>
      <c r="G268" s="23" t="str">
        <f>IF(Table28[[#This Row],[Tên hàng hóa ]]=0,"",VLOOKUP(Table28[[#This Row],[Tên hàng hóa ]],Table1[[Tên hàng hóa]:[Giá bán]],4,0))</f>
        <v/>
      </c>
      <c r="H268" s="17"/>
      <c r="I268" s="14" t="str">
        <f>IF(Table28[[#This Row],[Số lượng]]&lt;&gt;0,Table28[[#This Row],[Số lượng]]*Table28[[#This Row],[Đơn giá]],"")</f>
        <v/>
      </c>
      <c r="J268" s="14" t="str">
        <f ca="1">IF(AND(Table28[[#This Row],[Tên hàng hóa ]]&lt;&gt;0,D269=""),SUM(OFFSET(Table28[[#This Row],[Thành tiền]],0,0,-COUNTIF(Table28[Số HĐ],Table28[[#This Row],[Số HĐ]]))),"")</f>
        <v/>
      </c>
      <c r="K268" s="17"/>
      <c r="L26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8" s="15"/>
    </row>
    <row r="269" spans="1:13" ht="35.1" customHeight="1" x14ac:dyDescent="0.2">
      <c r="A269" s="11">
        <v>42220</v>
      </c>
      <c r="B269" s="12" t="s">
        <v>1246</v>
      </c>
      <c r="C269" s="13" t="s">
        <v>1247</v>
      </c>
      <c r="D269" s="16" t="s">
        <v>1236</v>
      </c>
      <c r="E269" s="10" t="str">
        <f>IF(Table28[[#This Row],[Tên hàng hóa ]]&lt;&gt;0,VLOOKUP(Table28[[#This Row],[Tên hàng hóa ]],Table1[[Tên hàng hóa]:[Quy cách]],2,0),"")</f>
        <v xml:space="preserve"> Cầu dao Schneider</v>
      </c>
      <c r="F269" s="18" t="str">
        <f>IF(Table28[[#This Row],[Tên hàng hóa ]]&lt;&gt;0,VLOOKUP(Table28[[#This Row],[Tên hàng hóa ]],Table1[[Tên hàng hóa]:[ĐVT]],3,0),"")</f>
        <v>Cái</v>
      </c>
      <c r="G269" s="23">
        <v>81400</v>
      </c>
      <c r="H269" s="17">
        <v>20</v>
      </c>
      <c r="I269" s="14">
        <f>IF(Table28[[#This Row],[Số lượng]]&lt;&gt;0,Table28[[#This Row],[Số lượng]]*Table28[[#This Row],[Đơn giá]],"")</f>
        <v>1628000</v>
      </c>
      <c r="J269" s="14" t="str">
        <f ca="1">IF(AND(Table28[[#This Row],[Tên hàng hóa ]]&lt;&gt;0,D270=""),SUM(OFFSET(Table28[[#This Row],[Thành tiền]],0,0,-COUNTIF(Table28[Số HĐ],Table28[[#This Row],[Số HĐ]]))),"")</f>
        <v/>
      </c>
      <c r="K269" s="17"/>
      <c r="L26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9" s="15"/>
    </row>
    <row r="270" spans="1:13" ht="35.1" customHeight="1" x14ac:dyDescent="0.2">
      <c r="A270" s="11">
        <f>IF(Table28[[#This Row],[Tên hàng hóa ]]="","",A269)</f>
        <v>42220</v>
      </c>
      <c r="B270" s="12" t="str">
        <f>IF(Table28[[#This Row],[Tên hàng hóa ]]="","",B269)</f>
        <v>PXK 107</v>
      </c>
      <c r="C270" s="13" t="str">
        <f>IF(Table28[[#This Row],[Tên hàng hóa ]]="","",C269)</f>
        <v>CTY TNHH TA 2</v>
      </c>
      <c r="D270" s="16" t="s">
        <v>1237</v>
      </c>
      <c r="E270" s="10" t="str">
        <f>IF(Table28[[#This Row],[Tên hàng hóa ]]&lt;&gt;0,VLOOKUP(Table28[[#This Row],[Tên hàng hóa ]],Table1[[Tên hàng hóa]:[Quy cách]],2,0),"")</f>
        <v xml:space="preserve"> Cầu dao Schneider</v>
      </c>
      <c r="F270" s="18" t="str">
        <f>IF(Table28[[#This Row],[Tên hàng hóa ]]&lt;&gt;0,VLOOKUP(Table28[[#This Row],[Tên hàng hóa ]],Table1[[Tên hàng hóa]:[ĐVT]],3,0),"")</f>
        <v>Cái</v>
      </c>
      <c r="G270" s="23">
        <v>81400</v>
      </c>
      <c r="H270" s="17">
        <v>20</v>
      </c>
      <c r="I270" s="14">
        <f>IF(Table28[[#This Row],[Số lượng]]&lt;&gt;0,Table28[[#This Row],[Số lượng]]*Table28[[#This Row],[Đơn giá]],"")</f>
        <v>1628000</v>
      </c>
      <c r="J270" s="14" t="str">
        <f ca="1">IF(AND(Table28[[#This Row],[Tên hàng hóa ]]&lt;&gt;0,D271=""),SUM(OFFSET(Table28[[#This Row],[Thành tiền]],0,0,-COUNTIF(Table28[Số HĐ],Table28[[#This Row],[Số HĐ]]))),"")</f>
        <v/>
      </c>
      <c r="K270" s="17"/>
      <c r="L27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0" s="15"/>
    </row>
    <row r="271" spans="1:13" ht="35.1" customHeight="1" x14ac:dyDescent="0.2">
      <c r="A271" s="11">
        <f>IF(Table28[[#This Row],[Tên hàng hóa ]]="","",A270)</f>
        <v>42220</v>
      </c>
      <c r="B271" s="12" t="str">
        <f>IF(Table28[[#This Row],[Tên hàng hóa ]]="","",B270)</f>
        <v>PXK 107</v>
      </c>
      <c r="C271" s="13" t="str">
        <f>IF(Table28[[#This Row],[Tên hàng hóa ]]="","",C270)</f>
        <v>CTY TNHH TA 2</v>
      </c>
      <c r="D271" s="16" t="s">
        <v>1238</v>
      </c>
      <c r="E271" s="10" t="str">
        <f>IF(Table28[[#This Row],[Tên hàng hóa ]]&lt;&gt;0,VLOOKUP(Table28[[#This Row],[Tên hàng hóa ]],Table1[[Tên hàng hóa]:[Quy cách]],2,0),"")</f>
        <v xml:space="preserve"> Cầu dao Schneider</v>
      </c>
      <c r="F271" s="18" t="str">
        <f>IF(Table28[[#This Row],[Tên hàng hóa ]]&lt;&gt;0,VLOOKUP(Table28[[#This Row],[Tên hàng hóa ]],Table1[[Tên hàng hóa]:[ĐVT]],3,0),"")</f>
        <v>Cái</v>
      </c>
      <c r="G271" s="23">
        <v>84700</v>
      </c>
      <c r="H271" s="17">
        <v>20</v>
      </c>
      <c r="I271" s="14">
        <f>IF(Table28[[#This Row],[Số lượng]]&lt;&gt;0,Table28[[#This Row],[Số lượng]]*Table28[[#This Row],[Đơn giá]],"")</f>
        <v>1694000</v>
      </c>
      <c r="J271" s="14" t="str">
        <f ca="1">IF(AND(Table28[[#This Row],[Tên hàng hóa ]]&lt;&gt;0,D272=""),SUM(OFFSET(Table28[[#This Row],[Thành tiền]],0,0,-COUNTIF(Table28[Số HĐ],Table28[[#This Row],[Số HĐ]]))),"")</f>
        <v/>
      </c>
      <c r="K271" s="17"/>
      <c r="L27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1" s="15"/>
    </row>
    <row r="272" spans="1:13" ht="35.1" customHeight="1" x14ac:dyDescent="0.2">
      <c r="A272" s="11">
        <f>IF(Table28[[#This Row],[Tên hàng hóa ]]="","",A271)</f>
        <v>42220</v>
      </c>
      <c r="B272" s="12" t="str">
        <f>IF(Table28[[#This Row],[Tên hàng hóa ]]="","",B271)</f>
        <v>PXK 107</v>
      </c>
      <c r="C272" s="13" t="str">
        <f>IF(Table28[[#This Row],[Tên hàng hóa ]]="","",C271)</f>
        <v>CTY TNHH TA 2</v>
      </c>
      <c r="D272" s="16" t="s">
        <v>1239</v>
      </c>
      <c r="E272" s="10" t="str">
        <f>IF(Table28[[#This Row],[Tên hàng hóa ]]&lt;&gt;0,VLOOKUP(Table28[[#This Row],[Tên hàng hóa ]],Table1[[Tên hàng hóa]:[Quy cách]],2,0),"")</f>
        <v xml:space="preserve"> Cầu dao Schneider</v>
      </c>
      <c r="F272" s="18" t="str">
        <f>IF(Table28[[#This Row],[Tên hàng hóa ]]&lt;&gt;0,VLOOKUP(Table28[[#This Row],[Tên hàng hóa ]],Table1[[Tên hàng hóa]:[ĐVT]],3,0),"")</f>
        <v>Cái</v>
      </c>
      <c r="G272" s="23">
        <v>90200</v>
      </c>
      <c r="H272" s="17">
        <v>20</v>
      </c>
      <c r="I272" s="14">
        <f>IF(Table28[[#This Row],[Số lượng]]&lt;&gt;0,Table28[[#This Row],[Số lượng]]*Table28[[#This Row],[Đơn giá]],"")</f>
        <v>1804000</v>
      </c>
      <c r="J272" s="14" t="str">
        <f ca="1">IF(AND(Table28[[#This Row],[Tên hàng hóa ]]&lt;&gt;0,D273=""),SUM(OFFSET(Table28[[#This Row],[Thành tiền]],0,0,-COUNTIF(Table28[Số HĐ],Table28[[#This Row],[Số HĐ]]))),"")</f>
        <v/>
      </c>
      <c r="K272" s="17"/>
      <c r="L27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2" s="15"/>
    </row>
    <row r="273" spans="1:13" ht="35.1" customHeight="1" x14ac:dyDescent="0.2">
      <c r="A273" s="11">
        <f>IF(Table28[[#This Row],[Tên hàng hóa ]]="","",A272)</f>
        <v>42220</v>
      </c>
      <c r="B273" s="12" t="str">
        <f>IF(Table28[[#This Row],[Tên hàng hóa ]]="","",B272)</f>
        <v>PXK 107</v>
      </c>
      <c r="C273" s="13" t="str">
        <f>IF(Table28[[#This Row],[Tên hàng hóa ]]="","",C272)</f>
        <v>CTY TNHH TA 2</v>
      </c>
      <c r="D273" s="16" t="s">
        <v>1240</v>
      </c>
      <c r="E273" s="10" t="str">
        <f>IF(Table28[[#This Row],[Tên hàng hóa ]]&lt;&gt;0,VLOOKUP(Table28[[#This Row],[Tên hàng hóa ]],Table1[[Tên hàng hóa]:[Quy cách]],2,0),"")</f>
        <v xml:space="preserve"> Cầu dao Schneider</v>
      </c>
      <c r="F273" s="18" t="str">
        <f>IF(Table28[[#This Row],[Tên hàng hóa ]]&lt;&gt;0,VLOOKUP(Table28[[#This Row],[Tên hàng hóa ]],Table1[[Tên hàng hóa]:[ĐVT]],3,0),"")</f>
        <v>Cái</v>
      </c>
      <c r="G273" s="23">
        <v>94600</v>
      </c>
      <c r="H273" s="17">
        <v>20</v>
      </c>
      <c r="I273" s="14">
        <f>IF(Table28[[#This Row],[Số lượng]]&lt;&gt;0,Table28[[#This Row],[Số lượng]]*Table28[[#This Row],[Đơn giá]],"")</f>
        <v>1892000</v>
      </c>
      <c r="J273" s="14">
        <f ca="1">IF(AND(Table28[[#This Row],[Tên hàng hóa ]]&lt;&gt;0,D274=""),SUM(OFFSET(Table28[[#This Row],[Thành tiền]],0,0,-COUNTIF(Table28[Số HĐ],Table28[[#This Row],[Số HĐ]]))),"")</f>
        <v>8646000</v>
      </c>
      <c r="K273" s="17" t="s">
        <v>464</v>
      </c>
      <c r="L27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73" s="15" t="s">
        <v>1349</v>
      </c>
    </row>
    <row r="274" spans="1:13" ht="35.1" customHeight="1" x14ac:dyDescent="0.2">
      <c r="A274" s="11" t="str">
        <f>IF(Table28[[#This Row],[Tên hàng hóa ]]="","",A273)</f>
        <v/>
      </c>
      <c r="B274" s="12" t="str">
        <f>IF(Table28[[#This Row],[Tên hàng hóa ]]="","",B273)</f>
        <v/>
      </c>
      <c r="C274" s="13" t="str">
        <f>IF(Table28[[#This Row],[Tên hàng hóa ]]="","",C273)</f>
        <v/>
      </c>
      <c r="D274" s="16"/>
      <c r="E274" s="10" t="str">
        <f>IF(Table28[[#This Row],[Tên hàng hóa ]]&lt;&gt;0,VLOOKUP(Table28[[#This Row],[Tên hàng hóa ]],Table1[[Tên hàng hóa]:[Quy cách]],2,0),"")</f>
        <v/>
      </c>
      <c r="F274" s="18" t="str">
        <f>IF(Table28[[#This Row],[Tên hàng hóa ]]&lt;&gt;0,VLOOKUP(Table28[[#This Row],[Tên hàng hóa ]],Table1[[Tên hàng hóa]:[ĐVT]],3,0),"")</f>
        <v/>
      </c>
      <c r="G274" s="23" t="str">
        <f>IF(Table28[[#This Row],[Tên hàng hóa ]]=0,"",VLOOKUP(Table28[[#This Row],[Tên hàng hóa ]],Table1[[Tên hàng hóa]:[Giá bán]],4,0))</f>
        <v/>
      </c>
      <c r="H274" s="17"/>
      <c r="I274" s="14" t="str">
        <f>IF(Table28[[#This Row],[Số lượng]]&lt;&gt;0,Table28[[#This Row],[Số lượng]]*Table28[[#This Row],[Đơn giá]],"")</f>
        <v/>
      </c>
      <c r="J274" s="14" t="str">
        <f ca="1">IF(AND(Table28[[#This Row],[Tên hàng hóa ]]&lt;&gt;0,D275=""),SUM(OFFSET(Table28[[#This Row],[Thành tiền]],0,0,-COUNTIF(Table28[Số HĐ],Table28[[#This Row],[Số HĐ]]))),"")</f>
        <v/>
      </c>
      <c r="K274" s="17"/>
      <c r="L27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4" s="15"/>
    </row>
    <row r="275" spans="1:13" ht="35.1" customHeight="1" x14ac:dyDescent="0.2">
      <c r="A275" s="11">
        <v>42220</v>
      </c>
      <c r="B275" s="12" t="s">
        <v>1248</v>
      </c>
      <c r="C275" s="13" t="s">
        <v>1249</v>
      </c>
      <c r="D275" s="16" t="s">
        <v>76</v>
      </c>
      <c r="E275" s="10" t="str">
        <f>IF(Table28[[#This Row],[Tên hàng hóa ]]&lt;&gt;0,VLOOKUP(Table28[[#This Row],[Tên hàng hóa ]],Table1[[Tên hàng hóa]:[Quy cách]],2,0),"")</f>
        <v>Bộ Điều Khiển Lập Trình</v>
      </c>
      <c r="F275" s="18" t="str">
        <f>IF(Table28[[#This Row],[Tên hàng hóa ]]&lt;&gt;0,VLOOKUP(Table28[[#This Row],[Tên hàng hóa ]],Table1[[Tên hàng hóa]:[ĐVT]],3,0),"")</f>
        <v>Cái</v>
      </c>
      <c r="G275" s="23">
        <v>3520000</v>
      </c>
      <c r="H275" s="17">
        <v>2</v>
      </c>
      <c r="I275" s="14">
        <f>IF(Table28[[#This Row],[Số lượng]]&lt;&gt;0,Table28[[#This Row],[Số lượng]]*Table28[[#This Row],[Đơn giá]],"")</f>
        <v>7040000</v>
      </c>
      <c r="J275" s="14">
        <f ca="1">IF(AND(Table28[[#This Row],[Tên hàng hóa ]]&lt;&gt;0,D276=""),SUM(OFFSET(Table28[[#This Row],[Thành tiền]],0,0,-COUNTIF(Table28[Số HĐ],Table28[[#This Row],[Số HĐ]]))),"")</f>
        <v>7040000</v>
      </c>
      <c r="K275" s="17" t="s">
        <v>464</v>
      </c>
      <c r="L27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75" s="15" t="s">
        <v>1352</v>
      </c>
    </row>
    <row r="276" spans="1:13" ht="35.1" customHeight="1" x14ac:dyDescent="0.2">
      <c r="A276" s="11" t="str">
        <f>IF(Table28[[#This Row],[Tên hàng hóa ]]="","",A275)</f>
        <v/>
      </c>
      <c r="B276" s="12" t="str">
        <f>IF(Table28[[#This Row],[Tên hàng hóa ]]="","",B275)</f>
        <v/>
      </c>
      <c r="C276" s="13" t="str">
        <f>IF(Table28[[#This Row],[Tên hàng hóa ]]="","",C275)</f>
        <v/>
      </c>
      <c r="D276" s="16"/>
      <c r="E276" s="10" t="str">
        <f>IF(Table28[[#This Row],[Tên hàng hóa ]]&lt;&gt;0,VLOOKUP(Table28[[#This Row],[Tên hàng hóa ]],Table1[[Tên hàng hóa]:[Quy cách]],2,0),"")</f>
        <v/>
      </c>
      <c r="F276" s="18" t="str">
        <f>IF(Table28[[#This Row],[Tên hàng hóa ]]&lt;&gt;0,VLOOKUP(Table28[[#This Row],[Tên hàng hóa ]],Table1[[Tên hàng hóa]:[ĐVT]],3,0),"")</f>
        <v/>
      </c>
      <c r="G276" s="23" t="str">
        <f>IF(Table28[[#This Row],[Tên hàng hóa ]]=0,"",VLOOKUP(Table28[[#This Row],[Tên hàng hóa ]],Table1[[Tên hàng hóa]:[Giá bán]],4,0))</f>
        <v/>
      </c>
      <c r="H276" s="17"/>
      <c r="I276" s="14" t="str">
        <f>IF(Table28[[#This Row],[Số lượng]]&lt;&gt;0,Table28[[#This Row],[Số lượng]]*Table28[[#This Row],[Đơn giá]],"")</f>
        <v/>
      </c>
      <c r="J276" s="14" t="str">
        <f ca="1">IF(AND(Table28[[#This Row],[Tên hàng hóa ]]&lt;&gt;0,D277=""),SUM(OFFSET(Table28[[#This Row],[Thành tiền]],0,0,-COUNTIF(Table28[Số HĐ],Table28[[#This Row],[Số HĐ]]))),"")</f>
        <v/>
      </c>
      <c r="K276" s="17"/>
      <c r="L27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6" s="15"/>
    </row>
    <row r="277" spans="1:13" ht="35.1" customHeight="1" x14ac:dyDescent="0.2">
      <c r="A277" s="11">
        <v>42220</v>
      </c>
      <c r="B277" s="12" t="s">
        <v>1257</v>
      </c>
      <c r="C277" s="13" t="s">
        <v>1258</v>
      </c>
      <c r="D277" s="16" t="s">
        <v>2111</v>
      </c>
      <c r="E277" s="10" t="str">
        <f>IF(Table28[[#This Row],[Tên hàng hóa ]]&lt;&gt;0,VLOOKUP(Table28[[#This Row],[Tên hàng hóa ]],Table1[[Tên hàng hóa]:[Quy cách]],2,0),"")</f>
        <v>Bộ Mã Hóa Xung(Encoder)</v>
      </c>
      <c r="F277" s="18" t="str">
        <f>IF(Table28[[#This Row],[Tên hàng hóa ]]&lt;&gt;0,VLOOKUP(Table28[[#This Row],[Tên hàng hóa ]],Table1[[Tên hàng hóa]:[ĐVT]],3,0),"")</f>
        <v>Cái</v>
      </c>
      <c r="G277" s="23">
        <v>2420000</v>
      </c>
      <c r="H277" s="17">
        <v>1</v>
      </c>
      <c r="I277" s="14">
        <f>IF(Table28[[#This Row],[Số lượng]]&lt;&gt;0,Table28[[#This Row],[Số lượng]]*Table28[[#This Row],[Đơn giá]],"")</f>
        <v>2420000</v>
      </c>
      <c r="J277" s="14">
        <f ca="1">IF(AND(Table28[[#This Row],[Tên hàng hóa ]]&lt;&gt;0,D278=""),SUM(OFFSET(Table28[[#This Row],[Thành tiền]],0,0,-COUNTIF(Table28[Số HĐ],Table28[[#This Row],[Số HĐ]]))),"")</f>
        <v>2420000</v>
      </c>
      <c r="K277" s="17" t="s">
        <v>464</v>
      </c>
      <c r="L27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77" s="15" t="s">
        <v>1259</v>
      </c>
    </row>
    <row r="278" spans="1:13" ht="35.1" customHeight="1" x14ac:dyDescent="0.2">
      <c r="A278" s="11" t="str">
        <f>IF(Table28[[#This Row],[Tên hàng hóa ]]="","",A277)</f>
        <v/>
      </c>
      <c r="B278" s="12" t="str">
        <f>IF(Table28[[#This Row],[Tên hàng hóa ]]="","",B277)</f>
        <v/>
      </c>
      <c r="C278" s="13" t="str">
        <f>IF(Table28[[#This Row],[Tên hàng hóa ]]="","",C277)</f>
        <v/>
      </c>
      <c r="D278" s="16"/>
      <c r="E278" s="10" t="str">
        <f>IF(Table28[[#This Row],[Tên hàng hóa ]]&lt;&gt;0,VLOOKUP(Table28[[#This Row],[Tên hàng hóa ]],Table1[[Tên hàng hóa]:[Quy cách]],2,0),"")</f>
        <v/>
      </c>
      <c r="F278" s="18" t="str">
        <f>IF(Table28[[#This Row],[Tên hàng hóa ]]&lt;&gt;0,VLOOKUP(Table28[[#This Row],[Tên hàng hóa ]],Table1[[Tên hàng hóa]:[ĐVT]],3,0),"")</f>
        <v/>
      </c>
      <c r="G278" s="23" t="str">
        <f>IF(Table28[[#This Row],[Tên hàng hóa ]]=0,"",VLOOKUP(Table28[[#This Row],[Tên hàng hóa ]],Table1[[Tên hàng hóa]:[Giá bán]],4,0))</f>
        <v/>
      </c>
      <c r="H278" s="17"/>
      <c r="I278" s="14" t="str">
        <f>IF(Table28[[#This Row],[Số lượng]]&lt;&gt;0,Table28[[#This Row],[Số lượng]]*Table28[[#This Row],[Đơn giá]],"")</f>
        <v/>
      </c>
      <c r="J278" s="14" t="str">
        <f ca="1">IF(AND(Table28[[#This Row],[Tên hàng hóa ]]&lt;&gt;0,D279=""),SUM(OFFSET(Table28[[#This Row],[Thành tiền]],0,0,-COUNTIF(Table28[Số HĐ],Table28[[#This Row],[Số HĐ]]))),"")</f>
        <v/>
      </c>
      <c r="K278" s="17"/>
      <c r="L27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8" s="15"/>
    </row>
    <row r="279" spans="1:13" ht="35.1" customHeight="1" x14ac:dyDescent="0.2">
      <c r="A279" s="11">
        <v>42222</v>
      </c>
      <c r="B279" s="12" t="s">
        <v>1260</v>
      </c>
      <c r="C279" s="13" t="s">
        <v>1258</v>
      </c>
      <c r="D279" s="16" t="s">
        <v>115</v>
      </c>
      <c r="E279" s="10" t="str">
        <f>IF(Table28[[#This Row],[Tên hàng hóa ]]&lt;&gt;0,VLOOKUP(Table28[[#This Row],[Tên hàng hóa ]],Table1[[Tên hàng hóa]:[Quy cách]],2,0),"")</f>
        <v>Bộ Điều Khiển Nhiệt Độ</v>
      </c>
      <c r="F279" s="18" t="str">
        <f>IF(Table28[[#This Row],[Tên hàng hóa ]]&lt;&gt;0,VLOOKUP(Table28[[#This Row],[Tên hàng hóa ]],Table1[[Tên hàng hóa]:[ĐVT]],3,0),"")</f>
        <v>Cái</v>
      </c>
      <c r="G279" s="23">
        <v>1276000</v>
      </c>
      <c r="H279" s="17">
        <v>2</v>
      </c>
      <c r="I279" s="14">
        <f>IF(Table28[[#This Row],[Số lượng]]&lt;&gt;0,Table28[[#This Row],[Số lượng]]*Table28[[#This Row],[Đơn giá]],"")</f>
        <v>2552000</v>
      </c>
      <c r="J279" s="14" t="str">
        <f ca="1">IF(AND(Table28[[#This Row],[Tên hàng hóa ]]&lt;&gt;0,D280=""),SUM(OFFSET(Table28[[#This Row],[Thành tiền]],0,0,-COUNTIF(Table28[Số HĐ],Table28[[#This Row],[Số HĐ]]))),"")</f>
        <v/>
      </c>
      <c r="K279" s="17"/>
      <c r="L27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9" s="15"/>
    </row>
    <row r="280" spans="1:13" ht="35.1" customHeight="1" x14ac:dyDescent="0.2">
      <c r="A280" s="11">
        <f>IF(Table28[[#This Row],[Tên hàng hóa ]]="","",A279)</f>
        <v>42222</v>
      </c>
      <c r="B280" s="12" t="str">
        <f>IF(Table28[[#This Row],[Tên hàng hóa ]]="","",B279)</f>
        <v>PXK 110</v>
      </c>
      <c r="C280" s="13" t="str">
        <f>IF(Table28[[#This Row],[Tên hàng hóa ]]="","",C279)</f>
        <v>CTY TNHH ĐIỆN PHAN KHANG</v>
      </c>
      <c r="D280" s="16" t="s">
        <v>310</v>
      </c>
      <c r="E280" s="10" t="str">
        <f>IF(Table28[[#This Row],[Tên hàng hóa ]]&lt;&gt;0,VLOOKUP(Table28[[#This Row],[Tên hàng hóa ]],Table1[[Tên hàng hóa]:[Quy cách]],2,0),"")</f>
        <v>Đầu dò nhiệt độ</v>
      </c>
      <c r="F280" s="18" t="str">
        <f>IF(Table28[[#This Row],[Tên hàng hóa ]]&lt;&gt;0,VLOOKUP(Table28[[#This Row],[Tên hàng hóa ]],Table1[[Tên hàng hóa]:[ĐVT]],3,0),"")</f>
        <v>Cái</v>
      </c>
      <c r="G280" s="23">
        <v>1358500</v>
      </c>
      <c r="H280" s="17">
        <v>2</v>
      </c>
      <c r="I280" s="14">
        <f>IF(Table28[[#This Row],[Số lượng]]&lt;&gt;0,Table28[[#This Row],[Số lượng]]*Table28[[#This Row],[Đơn giá]],"")</f>
        <v>2717000</v>
      </c>
      <c r="J280" s="14">
        <f ca="1">IF(AND(Table28[[#This Row],[Tên hàng hóa ]]&lt;&gt;0,D281=""),SUM(OFFSET(Table28[[#This Row],[Thành tiền]],0,0,-COUNTIF(Table28[Số HĐ],Table28[[#This Row],[Số HĐ]]))),"")</f>
        <v>5269000</v>
      </c>
      <c r="K280" s="17" t="s">
        <v>464</v>
      </c>
      <c r="L28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80" s="15" t="s">
        <v>1261</v>
      </c>
    </row>
    <row r="281" spans="1:13" ht="35.1" customHeight="1" x14ac:dyDescent="0.2">
      <c r="A281" s="11" t="str">
        <f>IF(Table28[[#This Row],[Tên hàng hóa ]]="","",A280)</f>
        <v/>
      </c>
      <c r="B281" s="12" t="str">
        <f>IF(Table28[[#This Row],[Tên hàng hóa ]]="","",B280)</f>
        <v/>
      </c>
      <c r="C281" s="13" t="str">
        <f>IF(Table28[[#This Row],[Tên hàng hóa ]]="","",C280)</f>
        <v/>
      </c>
      <c r="D281" s="16"/>
      <c r="E281" s="10" t="str">
        <f>IF(Table28[[#This Row],[Tên hàng hóa ]]&lt;&gt;0,VLOOKUP(Table28[[#This Row],[Tên hàng hóa ]],Table1[[Tên hàng hóa]:[Quy cách]],2,0),"")</f>
        <v/>
      </c>
      <c r="F281" s="18" t="str">
        <f>IF(Table28[[#This Row],[Tên hàng hóa ]]&lt;&gt;0,VLOOKUP(Table28[[#This Row],[Tên hàng hóa ]],Table1[[Tên hàng hóa]:[ĐVT]],3,0),"")</f>
        <v/>
      </c>
      <c r="G281" s="23" t="str">
        <f>IF(Table28[[#This Row],[Tên hàng hóa ]]=0,"",VLOOKUP(Table28[[#This Row],[Tên hàng hóa ]],Table1[[Tên hàng hóa]:[Giá bán]],4,0))</f>
        <v/>
      </c>
      <c r="H281" s="17"/>
      <c r="I281" s="14" t="str">
        <f>IF(Table28[[#This Row],[Số lượng]]&lt;&gt;0,Table28[[#This Row],[Số lượng]]*Table28[[#This Row],[Đơn giá]],"")</f>
        <v/>
      </c>
      <c r="J281" s="14" t="str">
        <f ca="1">IF(AND(Table28[[#This Row],[Tên hàng hóa ]]&lt;&gt;0,D282=""),SUM(OFFSET(Table28[[#This Row],[Thành tiền]],0,0,-COUNTIF(Table28[Số HĐ],Table28[[#This Row],[Số HĐ]]))),"")</f>
        <v/>
      </c>
      <c r="K281" s="17"/>
      <c r="L28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1" s="15"/>
    </row>
    <row r="282" spans="1:13" ht="35.1" customHeight="1" x14ac:dyDescent="0.2">
      <c r="A282" s="11">
        <v>42222</v>
      </c>
      <c r="B282" s="12" t="s">
        <v>1262</v>
      </c>
      <c r="C282" s="13" t="s">
        <v>1263</v>
      </c>
      <c r="D282" s="16" t="s">
        <v>841</v>
      </c>
      <c r="E282" s="10" t="str">
        <f>IF(Table28[[#This Row],[Tên hàng hóa ]]&lt;&gt;0,VLOOKUP(Table28[[#This Row],[Tên hàng hóa ]],Table1[[Tên hàng hóa]:[Quy cách]],2,0),"")</f>
        <v>Cảm Biến</v>
      </c>
      <c r="F282" s="18" t="str">
        <f>IF(Table28[[#This Row],[Tên hàng hóa ]]&lt;&gt;0,VLOOKUP(Table28[[#This Row],[Tên hàng hóa ]],Table1[[Tên hàng hóa]:[ĐVT]],3,0),"")</f>
        <v>Cái</v>
      </c>
      <c r="G282" s="23">
        <v>1300200</v>
      </c>
      <c r="H282" s="17">
        <v>1</v>
      </c>
      <c r="I282" s="14">
        <f>IF(Table28[[#This Row],[Số lượng]]&lt;&gt;0,Table28[[#This Row],[Số lượng]]*Table28[[#This Row],[Đơn giá]],"")</f>
        <v>1300200</v>
      </c>
      <c r="J282" s="14">
        <f ca="1">IF(AND(Table28[[#This Row],[Tên hàng hóa ]]&lt;&gt;0,D283=""),SUM(OFFSET(Table28[[#This Row],[Thành tiền]],0,0,-COUNTIF(Table28[Số HĐ],Table28[[#This Row],[Số HĐ]]))),"")</f>
        <v>1300200</v>
      </c>
      <c r="K282" s="17" t="s">
        <v>464</v>
      </c>
      <c r="L28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82" s="15"/>
    </row>
    <row r="283" spans="1:13" ht="35.1" customHeight="1" x14ac:dyDescent="0.2">
      <c r="A283" s="11" t="str">
        <f>IF(Table28[[#This Row],[Tên hàng hóa ]]="","",A282)</f>
        <v/>
      </c>
      <c r="B283" s="12" t="str">
        <f>IF(Table28[[#This Row],[Tên hàng hóa ]]="","",B282)</f>
        <v/>
      </c>
      <c r="C283" s="13" t="str">
        <f>IF(Table28[[#This Row],[Tên hàng hóa ]]="","",C282)</f>
        <v/>
      </c>
      <c r="D283" s="16"/>
      <c r="E283" s="10" t="str">
        <f>IF(Table28[[#This Row],[Tên hàng hóa ]]&lt;&gt;0,VLOOKUP(Table28[[#This Row],[Tên hàng hóa ]],Table1[[Tên hàng hóa]:[Quy cách]],2,0),"")</f>
        <v/>
      </c>
      <c r="F283" s="18" t="str">
        <f>IF(Table28[[#This Row],[Tên hàng hóa ]]&lt;&gt;0,VLOOKUP(Table28[[#This Row],[Tên hàng hóa ]],Table1[[Tên hàng hóa]:[ĐVT]],3,0),"")</f>
        <v/>
      </c>
      <c r="G283" s="23" t="str">
        <f>IF(Table28[[#This Row],[Tên hàng hóa ]]=0,"",VLOOKUP(Table28[[#This Row],[Tên hàng hóa ]],Table1[[Tên hàng hóa]:[Giá bán]],4,0))</f>
        <v/>
      </c>
      <c r="H283" s="17"/>
      <c r="I283" s="14" t="str">
        <f>IF(Table28[[#This Row],[Số lượng]]&lt;&gt;0,Table28[[#This Row],[Số lượng]]*Table28[[#This Row],[Đơn giá]],"")</f>
        <v/>
      </c>
      <c r="J283" s="14" t="str">
        <f ca="1">IF(AND(Table28[[#This Row],[Tên hàng hóa ]]&lt;&gt;0,D284=""),SUM(OFFSET(Table28[[#This Row],[Thành tiền]],0,0,-COUNTIF(Table28[Số HĐ],Table28[[#This Row],[Số HĐ]]))),"")</f>
        <v/>
      </c>
      <c r="K283" s="17"/>
      <c r="L28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3" s="15"/>
    </row>
    <row r="284" spans="1:13" ht="35.1" customHeight="1" x14ac:dyDescent="0.2">
      <c r="A284" s="11">
        <v>42226</v>
      </c>
      <c r="B284" s="12" t="s">
        <v>1264</v>
      </c>
      <c r="C284" s="13" t="s">
        <v>773</v>
      </c>
      <c r="D284" s="16" t="s">
        <v>331</v>
      </c>
      <c r="E284" s="10" t="str">
        <f>IF(Table28[[#This Row],[Tên hàng hóa ]]&lt;&gt;0,VLOOKUP(Table28[[#This Row],[Tên hàng hóa ]],Table1[[Tên hàng hóa]:[Quy cách]],2,0),"")</f>
        <v>Màn Hình Cảm Ứng</v>
      </c>
      <c r="F284" s="18" t="str">
        <f>IF(Table28[[#This Row],[Tên hàng hóa ]]&lt;&gt;0,VLOOKUP(Table28[[#This Row],[Tên hàng hóa ]],Table1[[Tên hàng hóa]:[ĐVT]],3,0),"")</f>
        <v>Cái</v>
      </c>
      <c r="G284" s="23">
        <v>5414200</v>
      </c>
      <c r="H284" s="17">
        <v>1</v>
      </c>
      <c r="I284" s="14">
        <f>IF(Table28[[#This Row],[Số lượng]]&lt;&gt;0,Table28[[#This Row],[Số lượng]]*Table28[[#This Row],[Đơn giá]],"")</f>
        <v>5414200</v>
      </c>
      <c r="J284" s="14">
        <f ca="1">IF(AND(Table28[[#This Row],[Tên hàng hóa ]]&lt;&gt;0,D285=""),SUM(OFFSET(Table28[[#This Row],[Thành tiền]],0,0,-COUNTIF(Table28[Số HĐ],Table28[[#This Row],[Số HĐ]]))),"")</f>
        <v>5414200</v>
      </c>
      <c r="K284" s="17" t="s">
        <v>464</v>
      </c>
      <c r="L28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84" s="15" t="s">
        <v>1480</v>
      </c>
    </row>
    <row r="285" spans="1:13" ht="35.1" customHeight="1" x14ac:dyDescent="0.2">
      <c r="A285" s="11" t="str">
        <f>IF(Table28[[#This Row],[Tên hàng hóa ]]="","",A284)</f>
        <v/>
      </c>
      <c r="B285" s="12" t="str">
        <f>IF(Table28[[#This Row],[Tên hàng hóa ]]="","",B284)</f>
        <v/>
      </c>
      <c r="C285" s="13" t="str">
        <f>IF(Table28[[#This Row],[Tên hàng hóa ]]="","",C284)</f>
        <v/>
      </c>
      <c r="D285" s="16"/>
      <c r="E285" s="10" t="str">
        <f>IF(Table28[[#This Row],[Tên hàng hóa ]]&lt;&gt;0,VLOOKUP(Table28[[#This Row],[Tên hàng hóa ]],Table1[[Tên hàng hóa]:[Quy cách]],2,0),"")</f>
        <v/>
      </c>
      <c r="F285" s="18" t="str">
        <f>IF(Table28[[#This Row],[Tên hàng hóa ]]&lt;&gt;0,VLOOKUP(Table28[[#This Row],[Tên hàng hóa ]],Table1[[Tên hàng hóa]:[ĐVT]],3,0),"")</f>
        <v/>
      </c>
      <c r="G285" s="23" t="str">
        <f>IF(Table28[[#This Row],[Tên hàng hóa ]]=0,"",VLOOKUP(Table28[[#This Row],[Tên hàng hóa ]],Table1[[Tên hàng hóa]:[Giá bán]],4,0))</f>
        <v/>
      </c>
      <c r="H285" s="17"/>
      <c r="I285" s="14" t="str">
        <f>IF(Table28[[#This Row],[Số lượng]]&lt;&gt;0,Table28[[#This Row],[Số lượng]]*Table28[[#This Row],[Đơn giá]],"")</f>
        <v/>
      </c>
      <c r="J285" s="14" t="str">
        <f ca="1">IF(AND(Table28[[#This Row],[Tên hàng hóa ]]&lt;&gt;0,D286=""),SUM(OFFSET(Table28[[#This Row],[Thành tiền]],0,0,-COUNTIF(Table28[Số HĐ],Table28[[#This Row],[Số HĐ]]))),"")</f>
        <v/>
      </c>
      <c r="K285" s="17"/>
      <c r="L28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5" s="15"/>
    </row>
    <row r="286" spans="1:13" ht="35.1" customHeight="1" x14ac:dyDescent="0.2">
      <c r="A286" s="11">
        <v>42227</v>
      </c>
      <c r="B286" s="12" t="s">
        <v>1275</v>
      </c>
      <c r="C286" s="13" t="s">
        <v>1078</v>
      </c>
      <c r="D286" s="16" t="s">
        <v>265</v>
      </c>
      <c r="E286" s="10" t="str">
        <f>IF(Table28[[#This Row],[Tên hàng hóa ]]&lt;&gt;0,VLOOKUP(Table28[[#This Row],[Tên hàng hóa ]],Table1[[Tên hàng hóa]:[Quy cách]],2,0),"")</f>
        <v>Cảm Biến</v>
      </c>
      <c r="F286" s="18" t="str">
        <f>IF(Table28[[#This Row],[Tên hàng hóa ]]&lt;&gt;0,VLOOKUP(Table28[[#This Row],[Tên hàng hóa ]],Table1[[Tên hàng hóa]:[ĐVT]],3,0),"")</f>
        <v>Cái</v>
      </c>
      <c r="G286" s="23">
        <v>1815000</v>
      </c>
      <c r="H286" s="17">
        <v>1</v>
      </c>
      <c r="I286" s="14">
        <f>IF(Table28[[#This Row],[Số lượng]]&lt;&gt;0,Table28[[#This Row],[Số lượng]]*Table28[[#This Row],[Đơn giá]],"")</f>
        <v>1815000</v>
      </c>
      <c r="J286" s="14" t="str">
        <f ca="1">IF(AND(Table28[[#This Row],[Tên hàng hóa ]]&lt;&gt;0,D287=""),SUM(OFFSET(Table28[[#This Row],[Thành tiền]],0,0,-COUNTIF(Table28[Số HĐ],Table28[[#This Row],[Số HĐ]]))),"")</f>
        <v/>
      </c>
      <c r="K286" s="17"/>
      <c r="L28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6" s="15"/>
    </row>
    <row r="287" spans="1:13" ht="35.1" customHeight="1" x14ac:dyDescent="0.2">
      <c r="A287" s="11">
        <f>IF(Table28[[#This Row],[Tên hàng hóa ]]="","",A286)</f>
        <v>42227</v>
      </c>
      <c r="B287" s="12" t="str">
        <f>IF(Table28[[#This Row],[Tên hàng hóa ]]="","",B286)</f>
        <v>PXK 113</v>
      </c>
      <c r="C287" s="13" t="str">
        <f>IF(Table28[[#This Row],[Tên hàng hóa ]]="","",C286)</f>
        <v>CTY TNHH SMARTEK</v>
      </c>
      <c r="D287" s="16" t="s">
        <v>1225</v>
      </c>
      <c r="E287" s="10" t="str">
        <f>IF(Table28[[#This Row],[Tên hàng hóa ]]&lt;&gt;0,VLOOKUP(Table28[[#This Row],[Tên hàng hóa ]],Table1[[Tên hàng hóa]:[Quy cách]],2,0),"")</f>
        <v>Cảm Biến</v>
      </c>
      <c r="F287" s="18" t="str">
        <f>IF(Table28[[#This Row],[Tên hàng hóa ]]&lt;&gt;0,VLOOKUP(Table28[[#This Row],[Tên hàng hóa ]],Table1[[Tên hàng hóa]:[ĐVT]],3,0),"")</f>
        <v>Cái</v>
      </c>
      <c r="G287" s="23">
        <v>517000</v>
      </c>
      <c r="H287" s="17">
        <v>1</v>
      </c>
      <c r="I287" s="14">
        <f>IF(Table28[[#This Row],[Số lượng]]&lt;&gt;0,Table28[[#This Row],[Số lượng]]*Table28[[#This Row],[Đơn giá]],"")</f>
        <v>517000</v>
      </c>
      <c r="J287" s="14">
        <f ca="1">IF(AND(Table28[[#This Row],[Tên hàng hóa ]]&lt;&gt;0,D288=""),SUM(OFFSET(Table28[[#This Row],[Thành tiền]],0,0,-COUNTIF(Table28[Số HĐ],Table28[[#This Row],[Số HĐ]]))),"")</f>
        <v>2332000</v>
      </c>
      <c r="K287" s="17" t="s">
        <v>464</v>
      </c>
      <c r="L28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87" s="15" t="s">
        <v>1267</v>
      </c>
    </row>
    <row r="288" spans="1:13" ht="35.1" customHeight="1" x14ac:dyDescent="0.2">
      <c r="A288" s="11" t="str">
        <f>IF(Table28[[#This Row],[Tên hàng hóa ]]="","",A287)</f>
        <v/>
      </c>
      <c r="B288" s="12" t="str">
        <f>IF(Table28[[#This Row],[Tên hàng hóa ]]="","",B287)</f>
        <v/>
      </c>
      <c r="C288" s="13" t="str">
        <f>IF(Table28[[#This Row],[Tên hàng hóa ]]="","",C287)</f>
        <v/>
      </c>
      <c r="D288" s="16"/>
      <c r="E288" s="10" t="str">
        <f>IF(Table28[[#This Row],[Tên hàng hóa ]]&lt;&gt;0,VLOOKUP(Table28[[#This Row],[Tên hàng hóa ]],Table1[[Tên hàng hóa]:[Quy cách]],2,0),"")</f>
        <v/>
      </c>
      <c r="F288" s="18" t="str">
        <f>IF(Table28[[#This Row],[Tên hàng hóa ]]&lt;&gt;0,VLOOKUP(Table28[[#This Row],[Tên hàng hóa ]],Table1[[Tên hàng hóa]:[ĐVT]],3,0),"")</f>
        <v/>
      </c>
      <c r="G288" s="23" t="str">
        <f>IF(Table28[[#This Row],[Tên hàng hóa ]]=0,"",VLOOKUP(Table28[[#This Row],[Tên hàng hóa ]],Table1[[Tên hàng hóa]:[Giá bán]],4,0))</f>
        <v/>
      </c>
      <c r="H288" s="17"/>
      <c r="I288" s="14" t="str">
        <f>IF(Table28[[#This Row],[Số lượng]]&lt;&gt;0,Table28[[#This Row],[Số lượng]]*Table28[[#This Row],[Đơn giá]],"")</f>
        <v/>
      </c>
      <c r="J288" s="14" t="str">
        <f ca="1">IF(AND(Table28[[#This Row],[Tên hàng hóa ]]&lt;&gt;0,D289=""),SUM(OFFSET(Table28[[#This Row],[Thành tiền]],0,0,-COUNTIF(Table28[Số HĐ],Table28[[#This Row],[Số HĐ]]))),"")</f>
        <v/>
      </c>
      <c r="K288" s="17"/>
      <c r="L28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8" s="15"/>
    </row>
    <row r="289" spans="1:13" ht="35.1" customHeight="1" x14ac:dyDescent="0.2">
      <c r="A289" s="11">
        <v>42226</v>
      </c>
      <c r="B289" s="12" t="s">
        <v>1276</v>
      </c>
      <c r="C289" s="13" t="s">
        <v>758</v>
      </c>
      <c r="D289" s="16" t="s">
        <v>1274</v>
      </c>
      <c r="E289" s="10" t="str">
        <f>IF(Table28[[#This Row],[Tên hàng hóa ]]&lt;&gt;0,VLOOKUP(Table28[[#This Row],[Tên hàng hóa ]],Table1[[Tên hàng hóa]:[Quy cách]],2,0),"")</f>
        <v>JNK</v>
      </c>
      <c r="F289" s="18" t="str">
        <f>IF(Table28[[#This Row],[Tên hàng hóa ]]&lt;&gt;0,VLOOKUP(Table28[[#This Row],[Tên hàng hóa ]],Table1[[Tên hàng hóa]:[ĐVT]],3,0),"")</f>
        <v>Cái</v>
      </c>
      <c r="G289" s="23">
        <v>352000</v>
      </c>
      <c r="H289" s="17">
        <v>20</v>
      </c>
      <c r="I289" s="14">
        <f>IF(Table28[[#This Row],[Số lượng]]&lt;&gt;0,Table28[[#This Row],[Số lượng]]*Table28[[#This Row],[Đơn giá]],"")</f>
        <v>7040000</v>
      </c>
      <c r="J289" s="14">
        <f ca="1">IF(AND(Table28[[#This Row],[Tên hàng hóa ]]&lt;&gt;0,D290=""),SUM(OFFSET(Table28[[#This Row],[Thành tiền]],0,0,-COUNTIF(Table28[Số HĐ],Table28[[#This Row],[Số HĐ]]))),"")</f>
        <v>7040000</v>
      </c>
      <c r="K289" s="17" t="s">
        <v>464</v>
      </c>
      <c r="L28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89" s="15" t="s">
        <v>1320</v>
      </c>
    </row>
    <row r="290" spans="1:13" ht="35.1" customHeight="1" x14ac:dyDescent="0.2">
      <c r="A290" s="11" t="str">
        <f>IF(Table28[[#This Row],[Tên hàng hóa ]]="","",A289)</f>
        <v/>
      </c>
      <c r="B290" s="12" t="str">
        <f>IF(Table28[[#This Row],[Tên hàng hóa ]]="","",B289)</f>
        <v/>
      </c>
      <c r="C290" s="13" t="str">
        <f>IF(Table28[[#This Row],[Tên hàng hóa ]]="","",C289)</f>
        <v/>
      </c>
      <c r="D290" s="16"/>
      <c r="E290" s="10" t="str">
        <f>IF(Table28[[#This Row],[Tên hàng hóa ]]&lt;&gt;0,VLOOKUP(Table28[[#This Row],[Tên hàng hóa ]],Table1[[Tên hàng hóa]:[Quy cách]],2,0),"")</f>
        <v/>
      </c>
      <c r="F290" s="18" t="str">
        <f>IF(Table28[[#This Row],[Tên hàng hóa ]]&lt;&gt;0,VLOOKUP(Table28[[#This Row],[Tên hàng hóa ]],Table1[[Tên hàng hóa]:[ĐVT]],3,0),"")</f>
        <v/>
      </c>
      <c r="G290" s="23" t="str">
        <f>IF(Table28[[#This Row],[Tên hàng hóa ]]=0,"",VLOOKUP(Table28[[#This Row],[Tên hàng hóa ]],Table1[[Tên hàng hóa]:[Giá bán]],4,0))</f>
        <v/>
      </c>
      <c r="H290" s="17"/>
      <c r="I290" s="14" t="str">
        <f>IF(Table28[[#This Row],[Số lượng]]&lt;&gt;0,Table28[[#This Row],[Số lượng]]*Table28[[#This Row],[Đơn giá]],"")</f>
        <v/>
      </c>
      <c r="J290" s="14" t="str">
        <f ca="1">IF(AND(Table28[[#This Row],[Tên hàng hóa ]]&lt;&gt;0,D291=""),SUM(OFFSET(Table28[[#This Row],[Thành tiền]],0,0,-COUNTIF(Table28[Số HĐ],Table28[[#This Row],[Số HĐ]]))),"")</f>
        <v/>
      </c>
      <c r="K290" s="17"/>
      <c r="L29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0" s="15"/>
    </row>
    <row r="291" spans="1:13" ht="35.1" customHeight="1" x14ac:dyDescent="0.2">
      <c r="A291" s="11">
        <v>42228</v>
      </c>
      <c r="B291" s="12" t="s">
        <v>1277</v>
      </c>
      <c r="C291" s="13" t="s">
        <v>1278</v>
      </c>
      <c r="D291" s="16" t="s">
        <v>406</v>
      </c>
      <c r="E291" s="10" t="str">
        <f>IF(Table28[[#This Row],[Tên hàng hóa ]]&lt;&gt;0,VLOOKUP(Table28[[#This Row],[Tên hàng hóa ]],Table1[[Tên hàng hóa]:[Quy cách]],2,0),"")</f>
        <v>Timer</v>
      </c>
      <c r="F291" s="18" t="str">
        <f>IF(Table28[[#This Row],[Tên hàng hóa ]]&lt;&gt;0,VLOOKUP(Table28[[#This Row],[Tên hàng hóa ]],Table1[[Tên hàng hóa]:[ĐVT]],3,0),"")</f>
        <v>Cái</v>
      </c>
      <c r="G291" s="23">
        <v>319000</v>
      </c>
      <c r="H291" s="17">
        <v>2</v>
      </c>
      <c r="I291" s="14">
        <f>IF(Table28[[#This Row],[Số lượng]]&lt;&gt;0,Table28[[#This Row],[Số lượng]]*Table28[[#This Row],[Đơn giá]],"")</f>
        <v>638000</v>
      </c>
      <c r="J291" s="14">
        <f ca="1">IF(AND(Table28[[#This Row],[Tên hàng hóa ]]&lt;&gt;0,D292=""),SUM(OFFSET(Table28[[#This Row],[Thành tiền]],0,0,-COUNTIF(Table28[Số HĐ],Table28[[#This Row],[Số HĐ]]))),"")</f>
        <v>638000</v>
      </c>
      <c r="K291" s="17" t="s">
        <v>464</v>
      </c>
      <c r="L29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91" s="15" t="s">
        <v>1279</v>
      </c>
    </row>
    <row r="292" spans="1:13" ht="35.1" customHeight="1" x14ac:dyDescent="0.2">
      <c r="A292" s="11" t="str">
        <f>IF(Table28[[#This Row],[Tên hàng hóa ]]="","",A291)</f>
        <v/>
      </c>
      <c r="B292" s="12" t="str">
        <f>IF(Table28[[#This Row],[Tên hàng hóa ]]="","",B291)</f>
        <v/>
      </c>
      <c r="C292" s="13" t="str">
        <f>IF(Table28[[#This Row],[Tên hàng hóa ]]="","",C291)</f>
        <v/>
      </c>
      <c r="D292" s="16"/>
      <c r="E292" s="10" t="str">
        <f>IF(Table28[[#This Row],[Tên hàng hóa ]]&lt;&gt;0,VLOOKUP(Table28[[#This Row],[Tên hàng hóa ]],Table1[[Tên hàng hóa]:[Quy cách]],2,0),"")</f>
        <v/>
      </c>
      <c r="F292" s="18" t="str">
        <f>IF(Table28[[#This Row],[Tên hàng hóa ]]&lt;&gt;0,VLOOKUP(Table28[[#This Row],[Tên hàng hóa ]],Table1[[Tên hàng hóa]:[ĐVT]],3,0),"")</f>
        <v/>
      </c>
      <c r="G292" s="23" t="str">
        <f>IF(Table28[[#This Row],[Tên hàng hóa ]]=0,"",VLOOKUP(Table28[[#This Row],[Tên hàng hóa ]],Table1[[Tên hàng hóa]:[Giá bán]],4,0))</f>
        <v/>
      </c>
      <c r="H292" s="17"/>
      <c r="I292" s="14" t="str">
        <f>IF(Table28[[#This Row],[Số lượng]]&lt;&gt;0,Table28[[#This Row],[Số lượng]]*Table28[[#This Row],[Đơn giá]],"")</f>
        <v/>
      </c>
      <c r="J292" s="14" t="str">
        <f ca="1">IF(AND(Table28[[#This Row],[Tên hàng hóa ]]&lt;&gt;0,D293=""),SUM(OFFSET(Table28[[#This Row],[Thành tiền]],0,0,-COUNTIF(Table28[Số HĐ],Table28[[#This Row],[Số HĐ]]))),"")</f>
        <v/>
      </c>
      <c r="K292" s="17"/>
      <c r="L29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2" s="15"/>
    </row>
    <row r="293" spans="1:13" ht="35.1" customHeight="1" x14ac:dyDescent="0.2">
      <c r="A293" s="11">
        <v>42228</v>
      </c>
      <c r="B293" s="12" t="s">
        <v>1280</v>
      </c>
      <c r="C293" s="13" t="s">
        <v>1281</v>
      </c>
      <c r="D293" s="16" t="s">
        <v>110</v>
      </c>
      <c r="E293" s="10" t="str">
        <f>IF(Table28[[#This Row],[Tên hàng hóa ]]&lt;&gt;0,VLOOKUP(Table28[[#This Row],[Tên hàng hóa ]],Table1[[Tên hàng hóa]:[Quy cách]],2,0),"")</f>
        <v>Bộ Điều Khiển Nhiệt Độ</v>
      </c>
      <c r="F293" s="18" t="str">
        <f>IF(Table28[[#This Row],[Tên hàng hóa ]]&lt;&gt;0,VLOOKUP(Table28[[#This Row],[Tên hàng hóa ]],Table1[[Tên hàng hóa]:[ĐVT]],3,0),"")</f>
        <v>Cái</v>
      </c>
      <c r="G293" s="23">
        <v>2288000</v>
      </c>
      <c r="H293" s="17">
        <v>1</v>
      </c>
      <c r="I293" s="14">
        <f>IF(Table28[[#This Row],[Số lượng]]&lt;&gt;0,Table28[[#This Row],[Số lượng]]*Table28[[#This Row],[Đơn giá]],"")</f>
        <v>2288000</v>
      </c>
      <c r="J293" s="14">
        <f ca="1">IF(AND(Table28[[#This Row],[Tên hàng hóa ]]&lt;&gt;0,D294=""),SUM(OFFSET(Table28[[#This Row],[Thành tiền]],0,0,-COUNTIF(Table28[Số HĐ],Table28[[#This Row],[Số HĐ]]))),"")</f>
        <v>2288000</v>
      </c>
      <c r="K293" s="17" t="s">
        <v>464</v>
      </c>
      <c r="L29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93" s="15" t="s">
        <v>1318</v>
      </c>
    </row>
    <row r="294" spans="1:13" ht="35.1" customHeight="1" x14ac:dyDescent="0.2">
      <c r="A294" s="11" t="str">
        <f>IF(Table28[[#This Row],[Tên hàng hóa ]]="","",A293)</f>
        <v/>
      </c>
      <c r="B294" s="12" t="str">
        <f>IF(Table28[[#This Row],[Tên hàng hóa ]]="","",B293)</f>
        <v/>
      </c>
      <c r="C294" s="13" t="str">
        <f>IF(Table28[[#This Row],[Tên hàng hóa ]]="","",C293)</f>
        <v/>
      </c>
      <c r="D294" s="16"/>
      <c r="E294" s="10" t="str">
        <f>IF(Table28[[#This Row],[Tên hàng hóa ]]&lt;&gt;0,VLOOKUP(Table28[[#This Row],[Tên hàng hóa ]],Table1[[Tên hàng hóa]:[Quy cách]],2,0),"")</f>
        <v/>
      </c>
      <c r="F294" s="18" t="str">
        <f>IF(Table28[[#This Row],[Tên hàng hóa ]]&lt;&gt;0,VLOOKUP(Table28[[#This Row],[Tên hàng hóa ]],Table1[[Tên hàng hóa]:[ĐVT]],3,0),"")</f>
        <v/>
      </c>
      <c r="G294" s="23" t="str">
        <f>IF(Table28[[#This Row],[Tên hàng hóa ]]=0,"",VLOOKUP(Table28[[#This Row],[Tên hàng hóa ]],Table1[[Tên hàng hóa]:[Giá bán]],4,0))</f>
        <v/>
      </c>
      <c r="H294" s="17"/>
      <c r="I294" s="14" t="str">
        <f>IF(Table28[[#This Row],[Số lượng]]&lt;&gt;0,Table28[[#This Row],[Số lượng]]*Table28[[#This Row],[Đơn giá]],"")</f>
        <v/>
      </c>
      <c r="J294" s="14" t="str">
        <f ca="1">IF(AND(Table28[[#This Row],[Tên hàng hóa ]]&lt;&gt;0,D295=""),SUM(OFFSET(Table28[[#This Row],[Thành tiền]],0,0,-COUNTIF(Table28[Số HĐ],Table28[[#This Row],[Số HĐ]]))),"")</f>
        <v/>
      </c>
      <c r="K294" s="17"/>
      <c r="L29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4" s="15"/>
    </row>
    <row r="295" spans="1:13" ht="35.1" customHeight="1" x14ac:dyDescent="0.2">
      <c r="A295" s="11">
        <v>42229</v>
      </c>
      <c r="B295" s="12" t="s">
        <v>1282</v>
      </c>
      <c r="C295" s="13" t="s">
        <v>1034</v>
      </c>
      <c r="D295" s="16" t="s">
        <v>181</v>
      </c>
      <c r="E295" s="10" t="str">
        <f>IF(Table28[[#This Row],[Tên hàng hóa ]]&lt;&gt;0,VLOOKUP(Table28[[#This Row],[Tên hàng hóa ]],Table1[[Tên hàng hóa]:[Quy cách]],2,0),"")</f>
        <v>Bộ Nguồn Xung</v>
      </c>
      <c r="F295" s="18" t="str">
        <f>IF(Table28[[#This Row],[Tên hàng hóa ]]&lt;&gt;0,VLOOKUP(Table28[[#This Row],[Tên hàng hóa ]],Table1[[Tên hàng hóa]:[ĐVT]],3,0),"")</f>
        <v>Cái</v>
      </c>
      <c r="G295" s="23">
        <v>1980000</v>
      </c>
      <c r="H295" s="17">
        <v>1</v>
      </c>
      <c r="I295" s="14">
        <f>IF(Table28[[#This Row],[Số lượng]]&lt;&gt;0,Table28[[#This Row],[Số lượng]]*Table28[[#This Row],[Đơn giá]],"")</f>
        <v>1980000</v>
      </c>
      <c r="J295" s="14">
        <f ca="1">IF(AND(Table28[[#This Row],[Tên hàng hóa ]]&lt;&gt;0,D296=""),SUM(OFFSET(Table28[[#This Row],[Thành tiền]],0,0,-COUNTIF(Table28[Số HĐ],Table28[[#This Row],[Số HĐ]]))),"")</f>
        <v>1980000</v>
      </c>
      <c r="K295" s="17" t="s">
        <v>464</v>
      </c>
      <c r="L29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95" s="15" t="s">
        <v>1283</v>
      </c>
    </row>
    <row r="296" spans="1:13" ht="35.1" customHeight="1" x14ac:dyDescent="0.2">
      <c r="A296" s="11" t="str">
        <f>IF(Table28[[#This Row],[Tên hàng hóa ]]="","",A295)</f>
        <v/>
      </c>
      <c r="B296" s="12" t="str">
        <f>IF(Table28[[#This Row],[Tên hàng hóa ]]="","",B295)</f>
        <v/>
      </c>
      <c r="C296" s="13" t="str">
        <f>IF(Table28[[#This Row],[Tên hàng hóa ]]="","",C295)</f>
        <v/>
      </c>
      <c r="D296" s="16"/>
      <c r="E296" s="10" t="str">
        <f>IF(Table28[[#This Row],[Tên hàng hóa ]]&lt;&gt;0,VLOOKUP(Table28[[#This Row],[Tên hàng hóa ]],Table1[[Tên hàng hóa]:[Quy cách]],2,0),"")</f>
        <v/>
      </c>
      <c r="F296" s="18" t="str">
        <f>IF(Table28[[#This Row],[Tên hàng hóa ]]&lt;&gt;0,VLOOKUP(Table28[[#This Row],[Tên hàng hóa ]],Table1[[Tên hàng hóa]:[ĐVT]],3,0),"")</f>
        <v/>
      </c>
      <c r="G296" s="23" t="str">
        <f>IF(Table28[[#This Row],[Tên hàng hóa ]]=0,"",VLOOKUP(Table28[[#This Row],[Tên hàng hóa ]],Table1[[Tên hàng hóa]:[Giá bán]],4,0))</f>
        <v/>
      </c>
      <c r="H296" s="17"/>
      <c r="I296" s="14" t="str">
        <f>IF(Table28[[#This Row],[Số lượng]]&lt;&gt;0,Table28[[#This Row],[Số lượng]]*Table28[[#This Row],[Đơn giá]],"")</f>
        <v/>
      </c>
      <c r="J296" s="14" t="str">
        <f ca="1">IF(AND(Table28[[#This Row],[Tên hàng hóa ]]&lt;&gt;0,D297=""),SUM(OFFSET(Table28[[#This Row],[Thành tiền]],0,0,-COUNTIF(Table28[Số HĐ],Table28[[#This Row],[Số HĐ]]))),"")</f>
        <v/>
      </c>
      <c r="K296" s="17"/>
      <c r="L29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6" s="15"/>
    </row>
    <row r="297" spans="1:13" ht="35.1" customHeight="1" x14ac:dyDescent="0.2">
      <c r="A297" s="11">
        <v>42230</v>
      </c>
      <c r="B297" s="12" t="s">
        <v>1297</v>
      </c>
      <c r="C297" s="13" t="s">
        <v>860</v>
      </c>
      <c r="D297" s="16" t="s">
        <v>1289</v>
      </c>
      <c r="E297" s="10" t="str">
        <f>IF(Table28[[#This Row],[Tên hàng hóa ]]&lt;&gt;0,VLOOKUP(Table28[[#This Row],[Tên hàng hóa ]],Table1[[Tên hàng hóa]:[Quy cách]],2,0),"")</f>
        <v>Bộ Điều Khiển Nhiệt Độ</v>
      </c>
      <c r="F297" s="18" t="str">
        <f>IF(Table28[[#This Row],[Tên hàng hóa ]]&lt;&gt;0,VLOOKUP(Table28[[#This Row],[Tên hàng hóa ]],Table1[[Tên hàng hóa]:[ĐVT]],3,0),"")</f>
        <v>Cái</v>
      </c>
      <c r="G297" s="23">
        <v>2640000</v>
      </c>
      <c r="H297" s="17">
        <v>2</v>
      </c>
      <c r="I297" s="14">
        <f>IF(Table28[[#This Row],[Số lượng]]&lt;&gt;0,Table28[[#This Row],[Số lượng]]*Table28[[#This Row],[Đơn giá]],"")</f>
        <v>5280000</v>
      </c>
      <c r="J297" s="14">
        <f ca="1">IF(AND(Table28[[#This Row],[Tên hàng hóa ]]&lt;&gt;0,D298=""),SUM(OFFSET(Table28[[#This Row],[Thành tiền]],0,0,-COUNTIF(Table28[Số HĐ],Table28[[#This Row],[Số HĐ]]))),"")</f>
        <v>5280000</v>
      </c>
      <c r="K297" s="17" t="s">
        <v>464</v>
      </c>
      <c r="L29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97" s="15" t="s">
        <v>1298</v>
      </c>
    </row>
    <row r="298" spans="1:13" ht="35.1" customHeight="1" x14ac:dyDescent="0.2">
      <c r="A298" s="11" t="str">
        <f>IF(Table28[[#This Row],[Tên hàng hóa ]]="","",A297)</f>
        <v/>
      </c>
      <c r="B298" s="12" t="str">
        <f>IF(Table28[[#This Row],[Tên hàng hóa ]]="","",B297)</f>
        <v/>
      </c>
      <c r="C298" s="13" t="str">
        <f>IF(Table28[[#This Row],[Tên hàng hóa ]]="","",C297)</f>
        <v/>
      </c>
      <c r="D298" s="16"/>
      <c r="E298" s="10" t="str">
        <f>IF(Table28[[#This Row],[Tên hàng hóa ]]&lt;&gt;0,VLOOKUP(Table28[[#This Row],[Tên hàng hóa ]],Table1[[Tên hàng hóa]:[Quy cách]],2,0),"")</f>
        <v/>
      </c>
      <c r="F298" s="18" t="str">
        <f>IF(Table28[[#This Row],[Tên hàng hóa ]]&lt;&gt;0,VLOOKUP(Table28[[#This Row],[Tên hàng hóa ]],Table1[[Tên hàng hóa]:[ĐVT]],3,0),"")</f>
        <v/>
      </c>
      <c r="G298" s="23" t="str">
        <f>IF(Table28[[#This Row],[Tên hàng hóa ]]=0,"",VLOOKUP(Table28[[#This Row],[Tên hàng hóa ]],Table1[[Tên hàng hóa]:[Giá bán]],4,0))</f>
        <v/>
      </c>
      <c r="H298" s="17"/>
      <c r="I298" s="14" t="str">
        <f>IF(Table28[[#This Row],[Số lượng]]&lt;&gt;0,Table28[[#This Row],[Số lượng]]*Table28[[#This Row],[Đơn giá]],"")</f>
        <v/>
      </c>
      <c r="J298" s="14" t="str">
        <f ca="1">IF(AND(Table28[[#This Row],[Tên hàng hóa ]]&lt;&gt;0,D299=""),SUM(OFFSET(Table28[[#This Row],[Thành tiền]],0,0,-COUNTIF(Table28[Số HĐ],Table28[[#This Row],[Số HĐ]]))),"")</f>
        <v/>
      </c>
      <c r="K298" s="17"/>
      <c r="L29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8" s="15"/>
    </row>
    <row r="299" spans="1:13" ht="35.1" customHeight="1" x14ac:dyDescent="0.2">
      <c r="A299" s="11">
        <v>42233</v>
      </c>
      <c r="B299" s="12" t="s">
        <v>1312</v>
      </c>
      <c r="C299" s="13" t="s">
        <v>860</v>
      </c>
      <c r="D299" s="16" t="s">
        <v>115</v>
      </c>
      <c r="E299" s="10" t="str">
        <f>IF(Table28[[#This Row],[Tên hàng hóa ]]&lt;&gt;0,VLOOKUP(Table28[[#This Row],[Tên hàng hóa ]],Table1[[Tên hàng hóa]:[Quy cách]],2,0),"")</f>
        <v>Bộ Điều Khiển Nhiệt Độ</v>
      </c>
      <c r="F299" s="18" t="str">
        <f>IF(Table28[[#This Row],[Tên hàng hóa ]]&lt;&gt;0,VLOOKUP(Table28[[#This Row],[Tên hàng hóa ]],Table1[[Tên hàng hóa]:[ĐVT]],3,0),"")</f>
        <v>Cái</v>
      </c>
      <c r="G299" s="23">
        <v>1210000</v>
      </c>
      <c r="H299" s="17">
        <v>2</v>
      </c>
      <c r="I299" s="14">
        <f>IF(Table28[[#This Row],[Số lượng]]&lt;&gt;0,Table28[[#This Row],[Số lượng]]*Table28[[#This Row],[Đơn giá]],"")</f>
        <v>2420000</v>
      </c>
      <c r="J299" s="14">
        <f ca="1">IF(AND(Table28[[#This Row],[Tên hàng hóa ]]&lt;&gt;0,D300=""),SUM(OFFSET(Table28[[#This Row],[Thành tiền]],0,0,-COUNTIF(Table28[Số HĐ],Table28[[#This Row],[Số HĐ]]))),"")</f>
        <v>2420000</v>
      </c>
      <c r="K299" s="17" t="s">
        <v>464</v>
      </c>
      <c r="L29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99" s="15" t="s">
        <v>1313</v>
      </c>
    </row>
    <row r="300" spans="1:13" ht="35.1" customHeight="1" x14ac:dyDescent="0.2">
      <c r="A300" s="11" t="str">
        <f>IF(Table28[[#This Row],[Tên hàng hóa ]]="","",A299)</f>
        <v/>
      </c>
      <c r="B300" s="12" t="str">
        <f>IF(Table28[[#This Row],[Tên hàng hóa ]]="","",B299)</f>
        <v/>
      </c>
      <c r="C300" s="13" t="str">
        <f>IF(Table28[[#This Row],[Tên hàng hóa ]]="","",C299)</f>
        <v/>
      </c>
      <c r="D300" s="16"/>
      <c r="E300" s="10" t="str">
        <f>IF(Table28[[#This Row],[Tên hàng hóa ]]&lt;&gt;0,VLOOKUP(Table28[[#This Row],[Tên hàng hóa ]],Table1[[Tên hàng hóa]:[Quy cách]],2,0),"")</f>
        <v/>
      </c>
      <c r="F300" s="18" t="str">
        <f>IF(Table28[[#This Row],[Tên hàng hóa ]]&lt;&gt;0,VLOOKUP(Table28[[#This Row],[Tên hàng hóa ]],Table1[[Tên hàng hóa]:[ĐVT]],3,0),"")</f>
        <v/>
      </c>
      <c r="G300" s="23" t="str">
        <f>IF(Table28[[#This Row],[Tên hàng hóa ]]=0,"",VLOOKUP(Table28[[#This Row],[Tên hàng hóa ]],Table1[[Tên hàng hóa]:[Giá bán]],4,0))</f>
        <v/>
      </c>
      <c r="H300" s="17"/>
      <c r="I300" s="14" t="str">
        <f>IF(Table28[[#This Row],[Số lượng]]&lt;&gt;0,Table28[[#This Row],[Số lượng]]*Table28[[#This Row],[Đơn giá]],"")</f>
        <v/>
      </c>
      <c r="J300" s="14" t="str">
        <f ca="1">IF(AND(Table28[[#This Row],[Tên hàng hóa ]]&lt;&gt;0,D301=""),SUM(OFFSET(Table28[[#This Row],[Thành tiền]],0,0,-COUNTIF(Table28[Số HĐ],Table28[[#This Row],[Số HĐ]]))),"")</f>
        <v/>
      </c>
      <c r="K300" s="17"/>
      <c r="L30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0" s="15"/>
    </row>
    <row r="301" spans="1:13" ht="35.1" customHeight="1" x14ac:dyDescent="0.2">
      <c r="A301" s="11">
        <v>42233</v>
      </c>
      <c r="B301" s="12" t="s">
        <v>1314</v>
      </c>
      <c r="C301" s="13" t="s">
        <v>1155</v>
      </c>
      <c r="D301" s="16" t="s">
        <v>68</v>
      </c>
      <c r="E301" s="10" t="str">
        <f>IF(Table28[[#This Row],[Tên hàng hóa ]]&lt;&gt;0,VLOOKUP(Table28[[#This Row],[Tên hàng hóa ]],Table1[[Tên hàng hóa]:[Quy cách]],2,0),"")</f>
        <v>Bộ Điều Khiển Lập Trình</v>
      </c>
      <c r="F301" s="18" t="str">
        <f>IF(Table28[[#This Row],[Tên hàng hóa ]]&lt;&gt;0,VLOOKUP(Table28[[#This Row],[Tên hàng hóa ]],Table1[[Tên hàng hóa]:[ĐVT]],3,0),"")</f>
        <v>Cái</v>
      </c>
      <c r="G301" s="23">
        <v>770000</v>
      </c>
      <c r="H301" s="17">
        <v>4</v>
      </c>
      <c r="I301" s="14">
        <f>IF(Table28[[#This Row],[Số lượng]]&lt;&gt;0,Table28[[#This Row],[Số lượng]]*Table28[[#This Row],[Đơn giá]],"")</f>
        <v>3080000</v>
      </c>
      <c r="J301" s="14">
        <f ca="1">IF(AND(Table28[[#This Row],[Tên hàng hóa ]]&lt;&gt;0,D302=""),SUM(OFFSET(Table28[[#This Row],[Thành tiền]],0,0,-COUNTIF(Table28[Số HĐ],Table28[[#This Row],[Số HĐ]]))),"")</f>
        <v>3080000</v>
      </c>
      <c r="K301" s="17" t="s">
        <v>464</v>
      </c>
      <c r="L30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01" s="15" t="s">
        <v>1315</v>
      </c>
    </row>
    <row r="302" spans="1:13" ht="35.1" customHeight="1" x14ac:dyDescent="0.2">
      <c r="A302" s="11" t="str">
        <f>IF(Table28[[#This Row],[Tên hàng hóa ]]="","",A301)</f>
        <v/>
      </c>
      <c r="B302" s="12" t="str">
        <f>IF(Table28[[#This Row],[Tên hàng hóa ]]="","",B301)</f>
        <v/>
      </c>
      <c r="C302" s="13" t="str">
        <f>IF(Table28[[#This Row],[Tên hàng hóa ]]="","",C301)</f>
        <v/>
      </c>
      <c r="D302" s="16"/>
      <c r="E302" s="10" t="str">
        <f>IF(Table28[[#This Row],[Tên hàng hóa ]]&lt;&gt;0,VLOOKUP(Table28[[#This Row],[Tên hàng hóa ]],Table1[[Tên hàng hóa]:[Quy cách]],2,0),"")</f>
        <v/>
      </c>
      <c r="F302" s="18" t="str">
        <f>IF(Table28[[#This Row],[Tên hàng hóa ]]&lt;&gt;0,VLOOKUP(Table28[[#This Row],[Tên hàng hóa ]],Table1[[Tên hàng hóa]:[ĐVT]],3,0),"")</f>
        <v/>
      </c>
      <c r="G302" s="23" t="str">
        <f>IF(Table28[[#This Row],[Tên hàng hóa ]]=0,"",VLOOKUP(Table28[[#This Row],[Tên hàng hóa ]],Table1[[Tên hàng hóa]:[Giá bán]],4,0))</f>
        <v/>
      </c>
      <c r="H302" s="17"/>
      <c r="I302" s="14" t="str">
        <f>IF(Table28[[#This Row],[Số lượng]]&lt;&gt;0,Table28[[#This Row],[Số lượng]]*Table28[[#This Row],[Đơn giá]],"")</f>
        <v/>
      </c>
      <c r="J302" s="14" t="str">
        <f ca="1">IF(AND(Table28[[#This Row],[Tên hàng hóa ]]&lt;&gt;0,D303=""),SUM(OFFSET(Table28[[#This Row],[Thành tiền]],0,0,-COUNTIF(Table28[Số HĐ],Table28[[#This Row],[Số HĐ]]))),"")</f>
        <v/>
      </c>
      <c r="K302" s="17"/>
      <c r="L30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2" s="15"/>
    </row>
    <row r="303" spans="1:13" ht="35.1" customHeight="1" x14ac:dyDescent="0.2">
      <c r="A303" s="11">
        <v>42233</v>
      </c>
      <c r="B303" s="12" t="s">
        <v>1316</v>
      </c>
      <c r="C303" s="13" t="s">
        <v>1034</v>
      </c>
      <c r="D303" s="16" t="s">
        <v>261</v>
      </c>
      <c r="E303" s="10" t="str">
        <f>IF(Table28[[#This Row],[Tên hàng hóa ]]&lt;&gt;0,VLOOKUP(Table28[[#This Row],[Tên hàng hóa ]],Table1[[Tên hàng hóa]:[Quy cách]],2,0),"")</f>
        <v>Cảm Biến</v>
      </c>
      <c r="F303" s="18" t="str">
        <f>IF(Table28[[#This Row],[Tên hàng hóa ]]&lt;&gt;0,VLOOKUP(Table28[[#This Row],[Tên hàng hóa ]],Table1[[Tên hàng hóa]:[ĐVT]],3,0),"")</f>
        <v>Cái</v>
      </c>
      <c r="G303" s="23">
        <v>1210000</v>
      </c>
      <c r="H303" s="17">
        <v>1</v>
      </c>
      <c r="I303" s="14">
        <f>IF(Table28[[#This Row],[Số lượng]]&lt;&gt;0,Table28[[#This Row],[Số lượng]]*Table28[[#This Row],[Đơn giá]],"")</f>
        <v>1210000</v>
      </c>
      <c r="J303" s="14">
        <f ca="1">IF(AND(Table28[[#This Row],[Tên hàng hóa ]]&lt;&gt;0,D304=""),SUM(OFFSET(Table28[[#This Row],[Thành tiền]],0,0,-COUNTIF(Table28[Số HĐ],Table28[[#This Row],[Số HĐ]]))),"")</f>
        <v>1210000</v>
      </c>
      <c r="K303" s="17" t="s">
        <v>464</v>
      </c>
      <c r="L30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03" s="15" t="s">
        <v>1317</v>
      </c>
    </row>
    <row r="304" spans="1:13" ht="35.1" customHeight="1" x14ac:dyDescent="0.2">
      <c r="A304" s="11" t="str">
        <f>IF(Table28[[#This Row],[Tên hàng hóa ]]="","",A303)</f>
        <v/>
      </c>
      <c r="B304" s="12" t="str">
        <f>IF(Table28[[#This Row],[Tên hàng hóa ]]="","",B303)</f>
        <v/>
      </c>
      <c r="C304" s="13" t="str">
        <f>IF(Table28[[#This Row],[Tên hàng hóa ]]="","",C303)</f>
        <v/>
      </c>
      <c r="D304" s="16"/>
      <c r="E304" s="10" t="str">
        <f>IF(Table28[[#This Row],[Tên hàng hóa ]]&lt;&gt;0,VLOOKUP(Table28[[#This Row],[Tên hàng hóa ]],Table1[[Tên hàng hóa]:[Quy cách]],2,0),"")</f>
        <v/>
      </c>
      <c r="F304" s="18" t="str">
        <f>IF(Table28[[#This Row],[Tên hàng hóa ]]&lt;&gt;0,VLOOKUP(Table28[[#This Row],[Tên hàng hóa ]],Table1[[Tên hàng hóa]:[ĐVT]],3,0),"")</f>
        <v/>
      </c>
      <c r="G304" s="23" t="str">
        <f>IF(Table28[[#This Row],[Tên hàng hóa ]]=0,"",VLOOKUP(Table28[[#This Row],[Tên hàng hóa ]],Table1[[Tên hàng hóa]:[Giá bán]],4,0))</f>
        <v/>
      </c>
      <c r="H304" s="17"/>
      <c r="I304" s="14" t="str">
        <f>IF(Table28[[#This Row],[Số lượng]]&lt;&gt;0,Table28[[#This Row],[Số lượng]]*Table28[[#This Row],[Đơn giá]],"")</f>
        <v/>
      </c>
      <c r="J304" s="14" t="str">
        <f ca="1">IF(AND(Table28[[#This Row],[Tên hàng hóa ]]&lt;&gt;0,D305=""),SUM(OFFSET(Table28[[#This Row],[Thành tiền]],0,0,-COUNTIF(Table28[Số HĐ],Table28[[#This Row],[Số HĐ]]))),"")</f>
        <v/>
      </c>
      <c r="K304" s="17"/>
      <c r="L30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4" s="15"/>
    </row>
    <row r="305" spans="1:13" ht="35.1" customHeight="1" x14ac:dyDescent="0.2">
      <c r="A305" s="11">
        <v>42234</v>
      </c>
      <c r="B305" s="12" t="s">
        <v>1326</v>
      </c>
      <c r="C305" s="13" t="s">
        <v>773</v>
      </c>
      <c r="D305" s="16" t="s">
        <v>343</v>
      </c>
      <c r="E305" s="10" t="str">
        <f>IF(Table28[[#This Row],[Tên hàng hóa ]]&lt;&gt;0,VLOOKUP(Table28[[#This Row],[Tên hàng hóa ]],Table1[[Tên hàng hóa]:[Quy cách]],2,0),"")</f>
        <v>Relay</v>
      </c>
      <c r="F305" s="18" t="str">
        <f>IF(Table28[[#This Row],[Tên hàng hóa ]]&lt;&gt;0,VLOOKUP(Table28[[#This Row],[Tên hàng hóa ]],Table1[[Tên hàng hóa]:[ĐVT]],3,0),"")</f>
        <v>Cái</v>
      </c>
      <c r="G305" s="23">
        <v>58300</v>
      </c>
      <c r="H305" s="17">
        <v>35</v>
      </c>
      <c r="I305" s="14">
        <f>IF(Table28[[#This Row],[Số lượng]]&lt;&gt;0,Table28[[#This Row],[Số lượng]]*Table28[[#This Row],[Đơn giá]],"")</f>
        <v>2040500</v>
      </c>
      <c r="J305" s="14" t="str">
        <f ca="1">IF(AND(Table28[[#This Row],[Tên hàng hóa ]]&lt;&gt;0,D306=""),SUM(OFFSET(Table28[[#This Row],[Thành tiền]],0,0,-COUNTIF(Table28[Số HĐ],Table28[[#This Row],[Số HĐ]]))),"")</f>
        <v/>
      </c>
      <c r="K305" s="17"/>
      <c r="L30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5" s="15"/>
    </row>
    <row r="306" spans="1:13" ht="35.1" customHeight="1" x14ac:dyDescent="0.2">
      <c r="A306" s="11">
        <f>IF(Table28[[#This Row],[Tên hàng hóa ]]="","",A305)</f>
        <v>42234</v>
      </c>
      <c r="B306" s="12" t="str">
        <f>IF(Table28[[#This Row],[Tên hàng hóa ]]="","",B305)</f>
        <v>PXK 122</v>
      </c>
      <c r="C306" s="13" t="str">
        <f>IF(Table28[[#This Row],[Tên hàng hóa ]]="","",C305)</f>
        <v>CTY TNHH CN NAM PHƯƠNG VIỆT</v>
      </c>
      <c r="D306" s="16" t="s">
        <v>346</v>
      </c>
      <c r="E306" s="10" t="str">
        <f>IF(Table28[[#This Row],[Tên hàng hóa ]]&lt;&gt;0,VLOOKUP(Table28[[#This Row],[Tên hàng hóa ]],Table1[[Tên hàng hóa]:[Quy cách]],2,0),"")</f>
        <v>Relay</v>
      </c>
      <c r="F306" s="18" t="str">
        <f>IF(Table28[[#This Row],[Tên hàng hóa ]]&lt;&gt;0,VLOOKUP(Table28[[#This Row],[Tên hàng hóa ]],Table1[[Tên hàng hóa]:[ĐVT]],3,0),"")</f>
        <v>Cái</v>
      </c>
      <c r="G306" s="23">
        <v>61600</v>
      </c>
      <c r="H306" s="17">
        <v>35</v>
      </c>
      <c r="I306" s="14">
        <f>IF(Table28[[#This Row],[Số lượng]]&lt;&gt;0,Table28[[#This Row],[Số lượng]]*Table28[[#This Row],[Đơn giá]],"")</f>
        <v>2156000</v>
      </c>
      <c r="J306" s="14" t="str">
        <f ca="1">IF(AND(Table28[[#This Row],[Tên hàng hóa ]]&lt;&gt;0,D307=""),SUM(OFFSET(Table28[[#This Row],[Thành tiền]],0,0,-COUNTIF(Table28[Số HĐ],Table28[[#This Row],[Số HĐ]]))),"")</f>
        <v/>
      </c>
      <c r="K306" s="17"/>
      <c r="L30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6" s="15"/>
    </row>
    <row r="307" spans="1:13" ht="35.1" customHeight="1" x14ac:dyDescent="0.2">
      <c r="A307" s="11">
        <f>IF(Table28[[#This Row],[Tên hàng hóa ]]="","",A306)</f>
        <v>42234</v>
      </c>
      <c r="B307" s="12" t="str">
        <f>IF(Table28[[#This Row],[Tên hàng hóa ]]="","",B306)</f>
        <v>PXK 122</v>
      </c>
      <c r="C307" s="13" t="str">
        <f>IF(Table28[[#This Row],[Tên hàng hóa ]]="","",C306)</f>
        <v>CTY TNHH CN NAM PHƯƠNG VIỆT</v>
      </c>
      <c r="D307" s="16" t="s">
        <v>431</v>
      </c>
      <c r="E307" s="10" t="str">
        <f>IF(Table28[[#This Row],[Tên hàng hóa ]]&lt;&gt;0,VLOOKUP(Table28[[#This Row],[Tên hàng hóa ]],Table1[[Tên hàng hóa]:[Quy cách]],2,0),"")</f>
        <v>Socket</v>
      </c>
      <c r="F307" s="18" t="str">
        <f>IF(Table28[[#This Row],[Tên hàng hóa ]]&lt;&gt;0,VLOOKUP(Table28[[#This Row],[Tên hàng hóa ]],Table1[[Tên hàng hóa]:[ĐVT]],3,0),"")</f>
        <v>Cái</v>
      </c>
      <c r="G307" s="23">
        <v>35200</v>
      </c>
      <c r="H307" s="17">
        <v>70</v>
      </c>
      <c r="I307" s="14">
        <f>IF(Table28[[#This Row],[Số lượng]]&lt;&gt;0,Table28[[#This Row],[Số lượng]]*Table28[[#This Row],[Đơn giá]],"")</f>
        <v>2464000</v>
      </c>
      <c r="J307" s="14" t="str">
        <f ca="1">IF(AND(Table28[[#This Row],[Tên hàng hóa ]]&lt;&gt;0,D308=""),SUM(OFFSET(Table28[[#This Row],[Thành tiền]],0,0,-COUNTIF(Table28[Số HĐ],Table28[[#This Row],[Số HĐ]]))),"")</f>
        <v/>
      </c>
      <c r="K307" s="17"/>
      <c r="L30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7" s="15"/>
    </row>
    <row r="308" spans="1:13" ht="35.1" customHeight="1" x14ac:dyDescent="0.2">
      <c r="A308" s="11">
        <f>IF(Table28[[#This Row],[Tên hàng hóa ]]="","",A307)</f>
        <v>42234</v>
      </c>
      <c r="B308" s="12" t="str">
        <f>IF(Table28[[#This Row],[Tên hàng hóa ]]="","",B307)</f>
        <v>PXK 122</v>
      </c>
      <c r="C308" s="13" t="str">
        <f>IF(Table28[[#This Row],[Tên hàng hóa ]]="","",C307)</f>
        <v>CTY TNHH CN NAM PHƯƠNG VIỆT</v>
      </c>
      <c r="D308" s="16" t="s">
        <v>155</v>
      </c>
      <c r="E308" s="10" t="str">
        <f>IF(Table28[[#This Row],[Tên hàng hóa ]]&lt;&gt;0,VLOOKUP(Table28[[#This Row],[Tên hàng hóa ]],Table1[[Tên hàng hóa]:[Quy cách]],2,0),"")</f>
        <v>Bộ Nguồn Xung</v>
      </c>
      <c r="F308" s="18" t="str">
        <f>IF(Table28[[#This Row],[Tên hàng hóa ]]&lt;&gt;0,VLOOKUP(Table28[[#This Row],[Tên hàng hóa ]],Table1[[Tên hàng hóa]:[ĐVT]],3,0),"")</f>
        <v>Cái</v>
      </c>
      <c r="G308" s="23">
        <v>436700</v>
      </c>
      <c r="H308" s="17">
        <v>1</v>
      </c>
      <c r="I308" s="14">
        <f>IF(Table28[[#This Row],[Số lượng]]&lt;&gt;0,Table28[[#This Row],[Số lượng]]*Table28[[#This Row],[Đơn giá]],"")</f>
        <v>436700</v>
      </c>
      <c r="J308" s="14">
        <f ca="1">IF(AND(Table28[[#This Row],[Tên hàng hóa ]]&lt;&gt;0,D309=""),SUM(OFFSET(Table28[[#This Row],[Thành tiền]],0,0,-COUNTIF(Table28[Số HĐ],Table28[[#This Row],[Số HĐ]]))),"")</f>
        <v>7097200</v>
      </c>
      <c r="K308" s="17" t="s">
        <v>464</v>
      </c>
      <c r="L30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08" s="15" t="s">
        <v>1481</v>
      </c>
    </row>
    <row r="309" spans="1:13" ht="35.1" customHeight="1" x14ac:dyDescent="0.2">
      <c r="A309" s="11" t="str">
        <f>IF(Table28[[#This Row],[Tên hàng hóa ]]="","",A308)</f>
        <v/>
      </c>
      <c r="B309" s="12" t="str">
        <f>IF(Table28[[#This Row],[Tên hàng hóa ]]="","",B308)</f>
        <v/>
      </c>
      <c r="C309" s="13" t="str">
        <f>IF(Table28[[#This Row],[Tên hàng hóa ]]="","",C308)</f>
        <v/>
      </c>
      <c r="D309" s="16"/>
      <c r="E309" s="10" t="str">
        <f>IF(Table28[[#This Row],[Tên hàng hóa ]]&lt;&gt;0,VLOOKUP(Table28[[#This Row],[Tên hàng hóa ]],Table1[[Tên hàng hóa]:[Quy cách]],2,0),"")</f>
        <v/>
      </c>
      <c r="F309" s="18" t="str">
        <f>IF(Table28[[#This Row],[Tên hàng hóa ]]&lt;&gt;0,VLOOKUP(Table28[[#This Row],[Tên hàng hóa ]],Table1[[Tên hàng hóa]:[ĐVT]],3,0),"")</f>
        <v/>
      </c>
      <c r="G309" s="23" t="str">
        <f>IF(Table28[[#This Row],[Tên hàng hóa ]]=0,"",VLOOKUP(Table28[[#This Row],[Tên hàng hóa ]],Table1[[Tên hàng hóa]:[Giá bán]],4,0))</f>
        <v/>
      </c>
      <c r="H309" s="17"/>
      <c r="I309" s="14" t="str">
        <f>IF(Table28[[#This Row],[Số lượng]]&lt;&gt;0,Table28[[#This Row],[Số lượng]]*Table28[[#This Row],[Đơn giá]],"")</f>
        <v/>
      </c>
      <c r="J309" s="14" t="str">
        <f ca="1">IF(AND(Table28[[#This Row],[Tên hàng hóa ]]&lt;&gt;0,D310=""),SUM(OFFSET(Table28[[#This Row],[Thành tiền]],0,0,-COUNTIF(Table28[Số HĐ],Table28[[#This Row],[Số HĐ]]))),"")</f>
        <v/>
      </c>
      <c r="K309" s="17"/>
      <c r="L30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9" s="15"/>
    </row>
    <row r="310" spans="1:13" ht="35.1" customHeight="1" x14ac:dyDescent="0.2">
      <c r="A310" s="11">
        <v>42235</v>
      </c>
      <c r="B310" s="12" t="s">
        <v>1327</v>
      </c>
      <c r="C310" s="13" t="s">
        <v>962</v>
      </c>
      <c r="D310" s="16" t="s">
        <v>520</v>
      </c>
      <c r="E310" s="10" t="str">
        <f>IF(Table28[[#This Row],[Tên hàng hóa ]]&lt;&gt;0,VLOOKUP(Table28[[#This Row],[Tên hàng hóa ]],Table1[[Tên hàng hóa]:[Quy cách]],2,0),"")</f>
        <v>Cảm Biến</v>
      </c>
      <c r="F310" s="18" t="str">
        <f>IF(Table28[[#This Row],[Tên hàng hóa ]]&lt;&gt;0,VLOOKUP(Table28[[#This Row],[Tên hàng hóa ]],Table1[[Tên hàng hóa]:[ĐVT]],3,0),"")</f>
        <v>Cái</v>
      </c>
      <c r="G310" s="23">
        <v>990000</v>
      </c>
      <c r="H310" s="17">
        <v>1</v>
      </c>
      <c r="I310" s="14">
        <f>IF(Table28[[#This Row],[Số lượng]]&lt;&gt;0,Table28[[#This Row],[Số lượng]]*Table28[[#This Row],[Đơn giá]],"")</f>
        <v>990000</v>
      </c>
      <c r="J310" s="14">
        <f ca="1">IF(AND(Table28[[#This Row],[Tên hàng hóa ]]&lt;&gt;0,D311=""),SUM(OFFSET(Table28[[#This Row],[Thành tiền]],0,0,-COUNTIF(Table28[Số HĐ],Table28[[#This Row],[Số HĐ]]))),"")</f>
        <v>990000</v>
      </c>
      <c r="K310" s="17" t="s">
        <v>464</v>
      </c>
      <c r="L31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10" s="15" t="s">
        <v>1328</v>
      </c>
    </row>
    <row r="311" spans="1:13" ht="35.1" customHeight="1" x14ac:dyDescent="0.2">
      <c r="A311" s="11" t="str">
        <f>IF(Table28[[#This Row],[Tên hàng hóa ]]="","",A310)</f>
        <v/>
      </c>
      <c r="B311" s="12" t="str">
        <f>IF(Table28[[#This Row],[Tên hàng hóa ]]="","",B310)</f>
        <v/>
      </c>
      <c r="C311" s="13" t="str">
        <f>IF(Table28[[#This Row],[Tên hàng hóa ]]="","",C310)</f>
        <v/>
      </c>
      <c r="D311" s="16"/>
      <c r="E311" s="10" t="str">
        <f>IF(Table28[[#This Row],[Tên hàng hóa ]]&lt;&gt;0,VLOOKUP(Table28[[#This Row],[Tên hàng hóa ]],Table1[[Tên hàng hóa]:[Quy cách]],2,0),"")</f>
        <v/>
      </c>
      <c r="F311" s="18" t="str">
        <f>IF(Table28[[#This Row],[Tên hàng hóa ]]&lt;&gt;0,VLOOKUP(Table28[[#This Row],[Tên hàng hóa ]],Table1[[Tên hàng hóa]:[ĐVT]],3,0),"")</f>
        <v/>
      </c>
      <c r="G311" s="23" t="str">
        <f>IF(Table28[[#This Row],[Tên hàng hóa ]]=0,"",VLOOKUP(Table28[[#This Row],[Tên hàng hóa ]],Table1[[Tên hàng hóa]:[Giá bán]],4,0))</f>
        <v/>
      </c>
      <c r="H311" s="17"/>
      <c r="I311" s="14" t="str">
        <f>IF(Table28[[#This Row],[Số lượng]]&lt;&gt;0,Table28[[#This Row],[Số lượng]]*Table28[[#This Row],[Đơn giá]],"")</f>
        <v/>
      </c>
      <c r="J311" s="14" t="str">
        <f ca="1">IF(AND(Table28[[#This Row],[Tên hàng hóa ]]&lt;&gt;0,D312=""),SUM(OFFSET(Table28[[#This Row],[Thành tiền]],0,0,-COUNTIF(Table28[Số HĐ],Table28[[#This Row],[Số HĐ]]))),"")</f>
        <v/>
      </c>
      <c r="K311" s="17"/>
      <c r="L31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1" s="15"/>
    </row>
    <row r="312" spans="1:13" ht="35.1" customHeight="1" x14ac:dyDescent="0.2">
      <c r="A312" s="11">
        <v>42236</v>
      </c>
      <c r="B312" s="12" t="s">
        <v>1329</v>
      </c>
      <c r="C312" s="13" t="s">
        <v>1330</v>
      </c>
      <c r="D312" s="16" t="s">
        <v>512</v>
      </c>
      <c r="E312" s="10" t="str">
        <f>IF(Table28[[#This Row],[Tên hàng hóa ]]&lt;&gt;0,VLOOKUP(Table28[[#This Row],[Tên hàng hóa ]],Table1[[Tên hàng hóa]:[Quy cách]],2,0),"")</f>
        <v>Điều Khiển Mức Nước</v>
      </c>
      <c r="F312" s="18" t="str">
        <f>IF(Table28[[#This Row],[Tên hàng hóa ]]&lt;&gt;0,VLOOKUP(Table28[[#This Row],[Tên hàng hóa ]],Table1[[Tên hàng hóa]:[ĐVT]],3,0),"")</f>
        <v>Cái</v>
      </c>
      <c r="G312" s="23">
        <v>275000</v>
      </c>
      <c r="H312" s="17">
        <v>6</v>
      </c>
      <c r="I312" s="14">
        <f>IF(Table28[[#This Row],[Số lượng]]&lt;&gt;0,Table28[[#This Row],[Số lượng]]*Table28[[#This Row],[Đơn giá]],"")</f>
        <v>1650000</v>
      </c>
      <c r="J312" s="14">
        <f ca="1">IF(AND(Table28[[#This Row],[Tên hàng hóa ]]&lt;&gt;0,D313=""),SUM(OFFSET(Table28[[#This Row],[Thành tiền]],0,0,-COUNTIF(Table28[Số HĐ],Table28[[#This Row],[Số HĐ]]))),"")</f>
        <v>1650000</v>
      </c>
      <c r="K312" s="17" t="s">
        <v>464</v>
      </c>
      <c r="L31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12" s="15" t="s">
        <v>1331</v>
      </c>
    </row>
    <row r="313" spans="1:13" ht="35.1" customHeight="1" x14ac:dyDescent="0.2">
      <c r="A313" s="11" t="str">
        <f>IF(Table28[[#This Row],[Tên hàng hóa ]]="","",A312)</f>
        <v/>
      </c>
      <c r="B313" s="12" t="str">
        <f>IF(Table28[[#This Row],[Tên hàng hóa ]]="","",B312)</f>
        <v/>
      </c>
      <c r="C313" s="13" t="str">
        <f>IF(Table28[[#This Row],[Tên hàng hóa ]]="","",C312)</f>
        <v/>
      </c>
      <c r="D313" s="16"/>
      <c r="E313" s="10" t="str">
        <f>IF(Table28[[#This Row],[Tên hàng hóa ]]&lt;&gt;0,VLOOKUP(Table28[[#This Row],[Tên hàng hóa ]],Table1[[Tên hàng hóa]:[Quy cách]],2,0),"")</f>
        <v/>
      </c>
      <c r="F313" s="18" t="str">
        <f>IF(Table28[[#This Row],[Tên hàng hóa ]]&lt;&gt;0,VLOOKUP(Table28[[#This Row],[Tên hàng hóa ]],Table1[[Tên hàng hóa]:[ĐVT]],3,0),"")</f>
        <v/>
      </c>
      <c r="G313" s="23" t="str">
        <f>IF(Table28[[#This Row],[Tên hàng hóa ]]=0,"",VLOOKUP(Table28[[#This Row],[Tên hàng hóa ]],Table1[[Tên hàng hóa]:[Giá bán]],4,0))</f>
        <v/>
      </c>
      <c r="H313" s="17"/>
      <c r="I313" s="14" t="str">
        <f>IF(Table28[[#This Row],[Số lượng]]&lt;&gt;0,Table28[[#This Row],[Số lượng]]*Table28[[#This Row],[Đơn giá]],"")</f>
        <v/>
      </c>
      <c r="J313" s="14" t="str">
        <f ca="1">IF(AND(Table28[[#This Row],[Tên hàng hóa ]]&lt;&gt;0,D314=""),SUM(OFFSET(Table28[[#This Row],[Thành tiền]],0,0,-COUNTIF(Table28[Số HĐ],Table28[[#This Row],[Số HĐ]]))),"")</f>
        <v/>
      </c>
      <c r="K313" s="17"/>
      <c r="L31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3" s="15"/>
    </row>
    <row r="314" spans="1:13" ht="35.1" customHeight="1" x14ac:dyDescent="0.2">
      <c r="A314" s="11">
        <v>42237</v>
      </c>
      <c r="B314" s="12" t="s">
        <v>1342</v>
      </c>
      <c r="C314" s="13" t="s">
        <v>1343</v>
      </c>
      <c r="D314" s="16" t="s">
        <v>159</v>
      </c>
      <c r="E314" s="10" t="str">
        <f>IF(Table28[[#This Row],[Tên hàng hóa ]]&lt;&gt;0,VLOOKUP(Table28[[#This Row],[Tên hàng hóa ]],Table1[[Tên hàng hóa]:[Quy cách]],2,0),"")</f>
        <v>Bộ Nguồn Xung</v>
      </c>
      <c r="F314" s="18" t="str">
        <f>IF(Table28[[#This Row],[Tên hàng hóa ]]&lt;&gt;0,VLOOKUP(Table28[[#This Row],[Tên hàng hóa ]],Table1[[Tên hàng hóa]:[ĐVT]],3,0),"")</f>
        <v>Cái</v>
      </c>
      <c r="G314" s="23">
        <v>748000</v>
      </c>
      <c r="H314" s="17">
        <v>4</v>
      </c>
      <c r="I314" s="14">
        <f>IF(Table28[[#This Row],[Số lượng]]&lt;&gt;0,Table28[[#This Row],[Số lượng]]*Table28[[#This Row],[Đơn giá]],"")</f>
        <v>2992000</v>
      </c>
      <c r="J314" s="14">
        <f ca="1">IF(AND(Table28[[#This Row],[Tên hàng hóa ]]&lt;&gt;0,D315=""),SUM(OFFSET(Table28[[#This Row],[Thành tiền]],0,0,-COUNTIF(Table28[Số HĐ],Table28[[#This Row],[Số HĐ]]))),"")</f>
        <v>2992000</v>
      </c>
      <c r="K314" s="17" t="s">
        <v>464</v>
      </c>
      <c r="L31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14" s="15" t="s">
        <v>1344</v>
      </c>
    </row>
    <row r="315" spans="1:13" ht="35.1" customHeight="1" x14ac:dyDescent="0.2">
      <c r="A315" s="11" t="str">
        <f>IF(Table28[[#This Row],[Tên hàng hóa ]]="","",A314)</f>
        <v/>
      </c>
      <c r="B315" s="12" t="str">
        <f>IF(Table28[[#This Row],[Tên hàng hóa ]]="","",B314)</f>
        <v/>
      </c>
      <c r="C315" s="13" t="str">
        <f>IF(Table28[[#This Row],[Tên hàng hóa ]]="","",C314)</f>
        <v/>
      </c>
      <c r="D315" s="16"/>
      <c r="E315" s="10" t="str">
        <f>IF(Table28[[#This Row],[Tên hàng hóa ]]&lt;&gt;0,VLOOKUP(Table28[[#This Row],[Tên hàng hóa ]],Table1[[Tên hàng hóa]:[Quy cách]],2,0),"")</f>
        <v/>
      </c>
      <c r="F315" s="18" t="str">
        <f>IF(Table28[[#This Row],[Tên hàng hóa ]]&lt;&gt;0,VLOOKUP(Table28[[#This Row],[Tên hàng hóa ]],Table1[[Tên hàng hóa]:[ĐVT]],3,0),"")</f>
        <v/>
      </c>
      <c r="G315" s="23" t="str">
        <f>IF(Table28[[#This Row],[Tên hàng hóa ]]=0,"",VLOOKUP(Table28[[#This Row],[Tên hàng hóa ]],Table1[[Tên hàng hóa]:[Giá bán]],4,0))</f>
        <v/>
      </c>
      <c r="H315" s="17"/>
      <c r="I315" s="14" t="str">
        <f>IF(Table28[[#This Row],[Số lượng]]&lt;&gt;0,Table28[[#This Row],[Số lượng]]*Table28[[#This Row],[Đơn giá]],"")</f>
        <v/>
      </c>
      <c r="J315" s="14" t="str">
        <f ca="1">IF(AND(Table28[[#This Row],[Tên hàng hóa ]]&lt;&gt;0,D316=""),SUM(OFFSET(Table28[[#This Row],[Thành tiền]],0,0,-COUNTIF(Table28[Số HĐ],Table28[[#This Row],[Số HĐ]]))),"")</f>
        <v/>
      </c>
      <c r="K315" s="17"/>
      <c r="L31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5" s="15"/>
    </row>
    <row r="316" spans="1:13" ht="35.1" customHeight="1" x14ac:dyDescent="0.2">
      <c r="A316" s="11">
        <v>42238</v>
      </c>
      <c r="B316" s="12" t="s">
        <v>1345</v>
      </c>
      <c r="C316" s="13" t="s">
        <v>1078</v>
      </c>
      <c r="D316" s="16" t="s">
        <v>181</v>
      </c>
      <c r="E316" s="10" t="str">
        <f>IF(Table28[[#This Row],[Tên hàng hóa ]]&lt;&gt;0,VLOOKUP(Table28[[#This Row],[Tên hàng hóa ]],Table1[[Tên hàng hóa]:[Quy cách]],2,0),"")</f>
        <v>Bộ Nguồn Xung</v>
      </c>
      <c r="F316" s="18" t="str">
        <f>IF(Table28[[#This Row],[Tên hàng hóa ]]&lt;&gt;0,VLOOKUP(Table28[[#This Row],[Tên hàng hóa ]],Table1[[Tên hàng hóa]:[ĐVT]],3,0),"")</f>
        <v>Cái</v>
      </c>
      <c r="G316" s="23">
        <v>1870000</v>
      </c>
      <c r="H316" s="17">
        <v>1</v>
      </c>
      <c r="I316" s="14">
        <f>IF(Table28[[#This Row],[Số lượng]]&lt;&gt;0,Table28[[#This Row],[Số lượng]]*Table28[[#This Row],[Đơn giá]],"")</f>
        <v>1870000</v>
      </c>
      <c r="J316" s="14">
        <f ca="1">IF(AND(Table28[[#This Row],[Tên hàng hóa ]]&lt;&gt;0,D317=""),SUM(OFFSET(Table28[[#This Row],[Thành tiền]],0,0,-COUNTIF(Table28[Số HĐ],Table28[[#This Row],[Số HĐ]]))),"")</f>
        <v>1870000</v>
      </c>
      <c r="K316" s="17" t="s">
        <v>464</v>
      </c>
      <c r="L31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16" s="15" t="s">
        <v>1346</v>
      </c>
    </row>
    <row r="317" spans="1:13" ht="35.1" customHeight="1" x14ac:dyDescent="0.2">
      <c r="A317" s="11" t="str">
        <f>IF(Table28[[#This Row],[Tên hàng hóa ]]="","",A316)</f>
        <v/>
      </c>
      <c r="B317" s="12" t="str">
        <f>IF(Table28[[#This Row],[Tên hàng hóa ]]="","",B316)</f>
        <v/>
      </c>
      <c r="C317" s="13" t="str">
        <f>IF(Table28[[#This Row],[Tên hàng hóa ]]="","",C316)</f>
        <v/>
      </c>
      <c r="D317" s="16"/>
      <c r="E317" s="10" t="str">
        <f>IF(Table28[[#This Row],[Tên hàng hóa ]]&lt;&gt;0,VLOOKUP(Table28[[#This Row],[Tên hàng hóa ]],Table1[[Tên hàng hóa]:[Quy cách]],2,0),"")</f>
        <v/>
      </c>
      <c r="F317" s="18" t="str">
        <f>IF(Table28[[#This Row],[Tên hàng hóa ]]&lt;&gt;0,VLOOKUP(Table28[[#This Row],[Tên hàng hóa ]],Table1[[Tên hàng hóa]:[ĐVT]],3,0),"")</f>
        <v/>
      </c>
      <c r="G317" s="23" t="str">
        <f>IF(Table28[[#This Row],[Tên hàng hóa ]]=0,"",VLOOKUP(Table28[[#This Row],[Tên hàng hóa ]],Table1[[Tên hàng hóa]:[Giá bán]],4,0))</f>
        <v/>
      </c>
      <c r="H317" s="17"/>
      <c r="I317" s="14" t="str">
        <f>IF(Table28[[#This Row],[Số lượng]]&lt;&gt;0,Table28[[#This Row],[Số lượng]]*Table28[[#This Row],[Đơn giá]],"")</f>
        <v/>
      </c>
      <c r="J317" s="14" t="str">
        <f ca="1">IF(AND(Table28[[#This Row],[Tên hàng hóa ]]&lt;&gt;0,D318=""),SUM(OFFSET(Table28[[#This Row],[Thành tiền]],0,0,-COUNTIF(Table28[Số HĐ],Table28[[#This Row],[Số HĐ]]))),"")</f>
        <v/>
      </c>
      <c r="K317" s="17"/>
      <c r="L31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7" s="15"/>
    </row>
    <row r="318" spans="1:13" ht="35.1" customHeight="1" x14ac:dyDescent="0.2">
      <c r="A318" s="11">
        <v>42238</v>
      </c>
      <c r="B318" s="12" t="s">
        <v>1347</v>
      </c>
      <c r="C318" s="13" t="s">
        <v>1122</v>
      </c>
      <c r="D318" s="16" t="s">
        <v>1110</v>
      </c>
      <c r="E318" s="10" t="str">
        <f>IF(Table28[[#This Row],[Tên hàng hóa ]]&lt;&gt;0,VLOOKUP(Table28[[#This Row],[Tên hàng hóa ]],Table1[[Tên hàng hóa]:[Quy cách]],2,0),"")</f>
        <v>Schneider</v>
      </c>
      <c r="F318" s="18" t="str">
        <f>IF(Table28[[#This Row],[Tên hàng hóa ]]&lt;&gt;0,VLOOKUP(Table28[[#This Row],[Tên hàng hóa ]],Table1[[Tên hàng hóa]:[ĐVT]],3,0),"")</f>
        <v>Cái</v>
      </c>
      <c r="G318" s="23">
        <v>355850</v>
      </c>
      <c r="H318" s="17">
        <v>10</v>
      </c>
      <c r="I318" s="14">
        <f>IF(Table28[[#This Row],[Số lượng]]&lt;&gt;0,Table28[[#This Row],[Số lượng]]*Table28[[#This Row],[Đơn giá]],"")</f>
        <v>3558500</v>
      </c>
      <c r="J318" s="14" t="str">
        <f ca="1">IF(AND(Table28[[#This Row],[Tên hàng hóa ]]&lt;&gt;0,D319=""),SUM(OFFSET(Table28[[#This Row],[Thành tiền]],0,0,-COUNTIF(Table28[Số HĐ],Table28[[#This Row],[Số HĐ]]))),"")</f>
        <v/>
      </c>
      <c r="K318" s="17"/>
      <c r="L31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8" s="15"/>
    </row>
    <row r="319" spans="1:13" ht="35.1" customHeight="1" x14ac:dyDescent="0.2">
      <c r="A319" s="11">
        <f>IF(Table28[[#This Row],[Tên hàng hóa ]]="","",A318)</f>
        <v>42238</v>
      </c>
      <c r="B319" s="12" t="str">
        <f>IF(Table28[[#This Row],[Tên hàng hóa ]]="","",B318)</f>
        <v>PXK 127</v>
      </c>
      <c r="C319" s="13" t="str">
        <f>IF(Table28[[#This Row],[Tên hàng hóa ]]="","",C318)</f>
        <v>CTY CỔ PHẦN FRIT HUẾ</v>
      </c>
      <c r="D319" s="16" t="s">
        <v>1337</v>
      </c>
      <c r="E319" s="10" t="str">
        <f>IF(Table28[[#This Row],[Tên hàng hóa ]]&lt;&gt;0,VLOOKUP(Table28[[#This Row],[Tên hàng hóa ]],Table1[[Tên hàng hóa]:[Quy cách]],2,0),"")</f>
        <v>LS (KOREA)</v>
      </c>
      <c r="F319" s="18" t="str">
        <f>IF(Table28[[#This Row],[Tên hàng hóa ]]&lt;&gt;0,VLOOKUP(Table28[[#This Row],[Tên hàng hóa ]],Table1[[Tên hàng hóa]:[ĐVT]],3,0),"")</f>
        <v>Cái</v>
      </c>
      <c r="G319" s="23">
        <v>748000</v>
      </c>
      <c r="H319" s="17">
        <v>6</v>
      </c>
      <c r="I319" s="14">
        <f>IF(Table28[[#This Row],[Số lượng]]&lt;&gt;0,Table28[[#This Row],[Số lượng]]*Table28[[#This Row],[Đơn giá]],"")</f>
        <v>4488000</v>
      </c>
      <c r="J319" s="14">
        <f ca="1">IF(AND(Table28[[#This Row],[Tên hàng hóa ]]&lt;&gt;0,D320=""),SUM(OFFSET(Table28[[#This Row],[Thành tiền]],0,0,-COUNTIF(Table28[Số HĐ],Table28[[#This Row],[Số HĐ]]))),"")</f>
        <v>8046500</v>
      </c>
      <c r="K319" s="17" t="s">
        <v>464</v>
      </c>
      <c r="L31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19" s="15" t="s">
        <v>1575</v>
      </c>
    </row>
    <row r="320" spans="1:13" ht="35.1" customHeight="1" x14ac:dyDescent="0.2">
      <c r="A320" s="76"/>
      <c r="B320" s="77"/>
      <c r="C320" s="78"/>
      <c r="D320" s="16"/>
      <c r="E320" s="10" t="str">
        <f>IF(Table28[[#This Row],[Tên hàng hóa ]]&lt;&gt;0,VLOOKUP(Table28[[#This Row],[Tên hàng hóa ]],Table1[[Tên hàng hóa]:[Quy cách]],2,0),"")</f>
        <v/>
      </c>
      <c r="F320" s="18" t="str">
        <f>IF(Table28[[#This Row],[Tên hàng hóa ]]&lt;&gt;0,VLOOKUP(Table28[[#This Row],[Tên hàng hóa ]],Table1[[Tên hàng hóa]:[ĐVT]],3,0),"")</f>
        <v/>
      </c>
      <c r="G320" s="23"/>
      <c r="H320" s="17"/>
      <c r="I320" s="14" t="str">
        <f>IF(Table28[[#This Row],[Số lượng]]&lt;&gt;0,Table28[[#This Row],[Số lượng]]*Table28[[#This Row],[Đơn giá]],"")</f>
        <v/>
      </c>
      <c r="J320" s="14" t="str">
        <f ca="1">IF(AND(Table28[[#This Row],[Tên hàng hóa ]]&lt;&gt;0,D321=""),SUM(OFFSET(Table28[[#This Row],[Thành tiền]],0,0,-COUNTIF(Table28[Số HĐ],Table28[[#This Row],[Số HĐ]]))),"")</f>
        <v/>
      </c>
      <c r="K320" s="17"/>
      <c r="L32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0" s="15"/>
    </row>
    <row r="321" spans="1:13" ht="35.1" customHeight="1" x14ac:dyDescent="0.2">
      <c r="A321" s="11">
        <v>42241</v>
      </c>
      <c r="B321" s="12" t="s">
        <v>1353</v>
      </c>
      <c r="C321" s="13" t="s">
        <v>1076</v>
      </c>
      <c r="D321" s="16" t="s">
        <v>132</v>
      </c>
      <c r="E321" s="10" t="str">
        <f>IF(Table28[[#This Row],[Tên hàng hóa ]]&lt;&gt;0,VLOOKUP(Table28[[#This Row],[Tên hàng hóa ]],Table1[[Tên hàng hóa]:[Quy cách]],2,0),"")</f>
        <v>Bộ Điều Khiển Nhiệt Độ</v>
      </c>
      <c r="F321" s="18" t="str">
        <f>IF(Table28[[#This Row],[Tên hàng hóa ]]&lt;&gt;0,VLOOKUP(Table28[[#This Row],[Tên hàng hóa ]],Table1[[Tên hàng hóa]:[ĐVT]],3,0),"")</f>
        <v>Cái</v>
      </c>
      <c r="G321" s="23">
        <v>2200000</v>
      </c>
      <c r="H321" s="17">
        <v>1</v>
      </c>
      <c r="I321" s="14">
        <f>IF(Table28[[#This Row],[Số lượng]]&lt;&gt;0,Table28[[#This Row],[Số lượng]]*Table28[[#This Row],[Đơn giá]],"")</f>
        <v>2200000</v>
      </c>
      <c r="J321" s="14">
        <f ca="1">IF(AND(Table28[[#This Row],[Tên hàng hóa ]]&lt;&gt;0,D322=""),SUM(OFFSET(Table28[[#This Row],[Thành tiền]],0,0,-COUNTIF(Table28[Số HĐ],Table28[[#This Row],[Số HĐ]]))),"")</f>
        <v>2200000</v>
      </c>
      <c r="K321" s="17" t="s">
        <v>464</v>
      </c>
      <c r="L32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21" s="15" t="s">
        <v>1354</v>
      </c>
    </row>
    <row r="322" spans="1:13" ht="35.1" customHeight="1" x14ac:dyDescent="0.2">
      <c r="A322" s="11" t="str">
        <f>IF(Table28[[#This Row],[Tên hàng hóa ]]="","",A321)</f>
        <v/>
      </c>
      <c r="B322" s="12" t="str">
        <f>IF(Table28[[#This Row],[Tên hàng hóa ]]="","",B321)</f>
        <v/>
      </c>
      <c r="C322" s="13" t="str">
        <f>IF(Table28[[#This Row],[Tên hàng hóa ]]="","",C321)</f>
        <v/>
      </c>
      <c r="D322" s="16"/>
      <c r="E322" s="10" t="str">
        <f>IF(Table28[[#This Row],[Tên hàng hóa ]]&lt;&gt;0,VLOOKUP(Table28[[#This Row],[Tên hàng hóa ]],Table1[[Tên hàng hóa]:[Quy cách]],2,0),"")</f>
        <v/>
      </c>
      <c r="F322" s="18" t="str">
        <f>IF(Table28[[#This Row],[Tên hàng hóa ]]&lt;&gt;0,VLOOKUP(Table28[[#This Row],[Tên hàng hóa ]],Table1[[Tên hàng hóa]:[ĐVT]],3,0),"")</f>
        <v/>
      </c>
      <c r="G322" s="23" t="str">
        <f>IF(Table28[[#This Row],[Tên hàng hóa ]]=0,"",VLOOKUP(Table28[[#This Row],[Tên hàng hóa ]],Table1[[Tên hàng hóa]:[Giá bán]],4,0))</f>
        <v/>
      </c>
      <c r="H322" s="17"/>
      <c r="I322" s="14" t="str">
        <f>IF(Table28[[#This Row],[Số lượng]]&lt;&gt;0,Table28[[#This Row],[Số lượng]]*Table28[[#This Row],[Đơn giá]],"")</f>
        <v/>
      </c>
      <c r="J322" s="14" t="str">
        <f ca="1">IF(AND(Table28[[#This Row],[Tên hàng hóa ]]&lt;&gt;0,D323=""),SUM(OFFSET(Table28[[#This Row],[Thành tiền]],0,0,-COUNTIF(Table28[Số HĐ],Table28[[#This Row],[Số HĐ]]))),"")</f>
        <v/>
      </c>
      <c r="K322" s="17"/>
      <c r="L32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2" s="15"/>
    </row>
    <row r="323" spans="1:13" ht="35.1" customHeight="1" x14ac:dyDescent="0.2">
      <c r="A323" s="11">
        <v>42242</v>
      </c>
      <c r="B323" s="12" t="s">
        <v>1369</v>
      </c>
      <c r="C323" s="13" t="s">
        <v>591</v>
      </c>
      <c r="D323" s="16" t="s">
        <v>273</v>
      </c>
      <c r="E323" s="10" t="str">
        <f>IF(Table28[[#This Row],[Tên hàng hóa ]]&lt;&gt;0,VLOOKUP(Table28[[#This Row],[Tên hàng hóa ]],Table1[[Tên hàng hóa]:[Quy cách]],2,0),"")</f>
        <v>Cảm Biến</v>
      </c>
      <c r="F323" s="18" t="str">
        <f>IF(Table28[[#This Row],[Tên hàng hóa ]]&lt;&gt;0,VLOOKUP(Table28[[#This Row],[Tên hàng hóa ]],Table1[[Tên hàng hóa]:[ĐVT]],3,0),"")</f>
        <v>Cái</v>
      </c>
      <c r="G323" s="23">
        <v>1210000</v>
      </c>
      <c r="H323" s="17">
        <v>12</v>
      </c>
      <c r="I323" s="14">
        <f>IF(Table28[[#This Row],[Số lượng]]&lt;&gt;0,Table28[[#This Row],[Số lượng]]*Table28[[#This Row],[Đơn giá]],"")</f>
        <v>14520000</v>
      </c>
      <c r="J323" s="14" t="str">
        <f ca="1">IF(AND(Table28[[#This Row],[Tên hàng hóa ]]&lt;&gt;0,D324=""),SUM(OFFSET(Table28[[#This Row],[Thành tiền]],0,0,-COUNTIF(Table28[Số HĐ],Table28[[#This Row],[Số HĐ]]))),"")</f>
        <v/>
      </c>
      <c r="K323" s="17"/>
      <c r="L32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3" s="15"/>
    </row>
    <row r="324" spans="1:13" ht="35.1" customHeight="1" x14ac:dyDescent="0.2">
      <c r="A324" s="11">
        <f>IF(Table28[[#This Row],[Tên hàng hóa ]]="","",A323)</f>
        <v>42242</v>
      </c>
      <c r="B324" s="12" t="str">
        <f>IF(Table28[[#This Row],[Tên hàng hóa ]]="","",B323)</f>
        <v>PXK 129</v>
      </c>
      <c r="C324" s="13" t="str">
        <f>IF(Table28[[#This Row],[Tên hàng hóa ]]="","",C323)</f>
        <v>CTY DPS VIỆT NAM</v>
      </c>
      <c r="D324" s="16" t="s">
        <v>1360</v>
      </c>
      <c r="E324" s="10" t="str">
        <f>IF(Table28[[#This Row],[Tên hàng hóa ]]&lt;&gt;0,VLOOKUP(Table28[[#This Row],[Tên hàng hóa ]],Table1[[Tên hàng hóa]:[Quy cách]],2,0),"")</f>
        <v>Gương phản xạ</v>
      </c>
      <c r="F324" s="18" t="str">
        <f>IF(Table28[[#This Row],[Tên hàng hóa ]]&lt;&gt;0,VLOOKUP(Table28[[#This Row],[Tên hàng hóa ]],Table1[[Tên hàng hóa]:[ĐVT]],3,0),"")</f>
        <v>Cái</v>
      </c>
      <c r="G324" s="23">
        <v>220000</v>
      </c>
      <c r="H324" s="17">
        <v>12</v>
      </c>
      <c r="I324" s="14">
        <f>IF(Table28[[#This Row],[Số lượng]]&lt;&gt;0,Table28[[#This Row],[Số lượng]]*Table28[[#This Row],[Đơn giá]],"")</f>
        <v>2640000</v>
      </c>
      <c r="J324" s="14" t="str">
        <f ca="1">IF(AND(Table28[[#This Row],[Tên hàng hóa ]]&lt;&gt;0,D325=""),SUM(OFFSET(Table28[[#This Row],[Thành tiền]],0,0,-COUNTIF(Table28[Số HĐ],Table28[[#This Row],[Số HĐ]]))),"")</f>
        <v/>
      </c>
      <c r="K324" s="17"/>
      <c r="L32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4" s="15"/>
    </row>
    <row r="325" spans="1:13" ht="35.1" customHeight="1" x14ac:dyDescent="0.2">
      <c r="A325" s="11">
        <f>IF(Table28[[#This Row],[Tên hàng hóa ]]="","",A324)</f>
        <v>42242</v>
      </c>
      <c r="B325" s="12" t="str">
        <f>IF(Table28[[#This Row],[Tên hàng hóa ]]="","",B324)</f>
        <v>PXK 129</v>
      </c>
      <c r="C325" s="13" t="str">
        <f>IF(Table28[[#This Row],[Tên hàng hóa ]]="","",C324)</f>
        <v>CTY DPS VIỆT NAM</v>
      </c>
      <c r="D325" s="16" t="s">
        <v>1363</v>
      </c>
      <c r="E325" s="10" t="str">
        <f>IF(Table28[[#This Row],[Tên hàng hóa ]]&lt;&gt;0,VLOOKUP(Table28[[#This Row],[Tên hàng hóa ]],Table1[[Tên hàng hóa]:[Quy cách]],2,0),"")</f>
        <v>Đế cảm biến</v>
      </c>
      <c r="F325" s="18" t="str">
        <f>IF(Table28[[#This Row],[Tên hàng hóa ]]&lt;&gt;0,VLOOKUP(Table28[[#This Row],[Tên hàng hóa ]],Table1[[Tên hàng hóa]:[ĐVT]],3,0),"")</f>
        <v>Cái</v>
      </c>
      <c r="G325" s="23">
        <v>77000</v>
      </c>
      <c r="H325" s="17">
        <v>6</v>
      </c>
      <c r="I325" s="14">
        <f>IF(Table28[[#This Row],[Số lượng]]&lt;&gt;0,Table28[[#This Row],[Số lượng]]*Table28[[#This Row],[Đơn giá]],"")</f>
        <v>462000</v>
      </c>
      <c r="J325" s="14">
        <f ca="1">IF(AND(Table28[[#This Row],[Tên hàng hóa ]]&lt;&gt;0,D326=""),SUM(OFFSET(Table28[[#This Row],[Thành tiền]],0,0,-COUNTIF(Table28[Số HĐ],Table28[[#This Row],[Số HĐ]]))),"")</f>
        <v>17622000</v>
      </c>
      <c r="K325" s="17" t="s">
        <v>464</v>
      </c>
      <c r="L32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25" s="15" t="s">
        <v>1371</v>
      </c>
    </row>
    <row r="326" spans="1:13" ht="35.1" customHeight="1" x14ac:dyDescent="0.2">
      <c r="A326" s="11" t="str">
        <f>IF(Table28[[#This Row],[Tên hàng hóa ]]="","",A325)</f>
        <v/>
      </c>
      <c r="B326" s="12" t="str">
        <f>IF(Table28[[#This Row],[Tên hàng hóa ]]="","",B325)</f>
        <v/>
      </c>
      <c r="C326" s="13" t="str">
        <f>IF(Table28[[#This Row],[Tên hàng hóa ]]="","",C325)</f>
        <v/>
      </c>
      <c r="D326" s="16"/>
      <c r="E326" s="10" t="str">
        <f>IF(Table28[[#This Row],[Tên hàng hóa ]]&lt;&gt;0,VLOOKUP(Table28[[#This Row],[Tên hàng hóa ]],Table1[[Tên hàng hóa]:[Quy cách]],2,0),"")</f>
        <v/>
      </c>
      <c r="F326" s="18" t="str">
        <f>IF(Table28[[#This Row],[Tên hàng hóa ]]&lt;&gt;0,VLOOKUP(Table28[[#This Row],[Tên hàng hóa ]],Table1[[Tên hàng hóa]:[ĐVT]],3,0),"")</f>
        <v/>
      </c>
      <c r="G326" s="23" t="str">
        <f>IF(Table28[[#This Row],[Tên hàng hóa ]]=0,"",VLOOKUP(Table28[[#This Row],[Tên hàng hóa ]],Table1[[Tên hàng hóa]:[Giá bán]],4,0))</f>
        <v/>
      </c>
      <c r="H326" s="17"/>
      <c r="I326" s="14" t="str">
        <f>IF(Table28[[#This Row],[Số lượng]]&lt;&gt;0,Table28[[#This Row],[Số lượng]]*Table28[[#This Row],[Đơn giá]],"")</f>
        <v/>
      </c>
      <c r="J326" s="14" t="str">
        <f ca="1">IF(AND(Table28[[#This Row],[Tên hàng hóa ]]&lt;&gt;0,D327=""),SUM(OFFSET(Table28[[#This Row],[Thành tiền]],0,0,-COUNTIF(Table28[Số HĐ],Table28[[#This Row],[Số HĐ]]))),"")</f>
        <v/>
      </c>
      <c r="K326" s="17"/>
      <c r="L32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6" s="15"/>
    </row>
    <row r="327" spans="1:13" ht="35.1" customHeight="1" x14ac:dyDescent="0.2">
      <c r="A327" s="11">
        <v>42242</v>
      </c>
      <c r="B327" s="12" t="s">
        <v>1372</v>
      </c>
      <c r="C327" s="13" t="s">
        <v>860</v>
      </c>
      <c r="D327" s="16" t="s">
        <v>115</v>
      </c>
      <c r="E327" s="10" t="str">
        <f>IF(Table28[[#This Row],[Tên hàng hóa ]]&lt;&gt;0,VLOOKUP(Table28[[#This Row],[Tên hàng hóa ]],Table1[[Tên hàng hóa]:[Quy cách]],2,0),"")</f>
        <v>Bộ Điều Khiển Nhiệt Độ</v>
      </c>
      <c r="F327" s="18" t="str">
        <f>IF(Table28[[#This Row],[Tên hàng hóa ]]&lt;&gt;0,VLOOKUP(Table28[[#This Row],[Tên hàng hóa ]],Table1[[Tên hàng hóa]:[ĐVT]],3,0),"")</f>
        <v>Cái</v>
      </c>
      <c r="G327" s="23">
        <v>1265000</v>
      </c>
      <c r="H327" s="17">
        <v>4</v>
      </c>
      <c r="I327" s="14">
        <f>IF(Table28[[#This Row],[Số lượng]]&lt;&gt;0,Table28[[#This Row],[Số lượng]]*Table28[[#This Row],[Đơn giá]],"")</f>
        <v>5060000</v>
      </c>
      <c r="J327" s="14">
        <f ca="1">IF(AND(Table28[[#This Row],[Tên hàng hóa ]]&lt;&gt;0,D328=""),SUM(OFFSET(Table28[[#This Row],[Thành tiền]],0,0,-COUNTIF(Table28[Số HĐ],Table28[[#This Row],[Số HĐ]]))),"")</f>
        <v>5060000</v>
      </c>
      <c r="K327" s="17" t="s">
        <v>464</v>
      </c>
      <c r="L32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27" s="15" t="s">
        <v>1373</v>
      </c>
    </row>
    <row r="328" spans="1:13" ht="35.1" customHeight="1" x14ac:dyDescent="0.2">
      <c r="A328" s="11" t="str">
        <f>IF(Table28[[#This Row],[Tên hàng hóa ]]="","",A327)</f>
        <v/>
      </c>
      <c r="B328" s="12" t="str">
        <f>IF(Table28[[#This Row],[Tên hàng hóa ]]="","",B327)</f>
        <v/>
      </c>
      <c r="C328" s="13" t="str">
        <f>IF(Table28[[#This Row],[Tên hàng hóa ]]="","",C327)</f>
        <v/>
      </c>
      <c r="D328" s="16"/>
      <c r="E328" s="10" t="str">
        <f>IF(Table28[[#This Row],[Tên hàng hóa ]]&lt;&gt;0,VLOOKUP(Table28[[#This Row],[Tên hàng hóa ]],Table1[[Tên hàng hóa]:[Quy cách]],2,0),"")</f>
        <v/>
      </c>
      <c r="F328" s="18" t="str">
        <f>IF(Table28[[#This Row],[Tên hàng hóa ]]&lt;&gt;0,VLOOKUP(Table28[[#This Row],[Tên hàng hóa ]],Table1[[Tên hàng hóa]:[ĐVT]],3,0),"")</f>
        <v/>
      </c>
      <c r="G328" s="23" t="str">
        <f>IF(Table28[[#This Row],[Tên hàng hóa ]]=0,"",VLOOKUP(Table28[[#This Row],[Tên hàng hóa ]],Table1[[Tên hàng hóa]:[Giá bán]],4,0))</f>
        <v/>
      </c>
      <c r="H328" s="17"/>
      <c r="I328" s="14" t="str">
        <f>IF(Table28[[#This Row],[Số lượng]]&lt;&gt;0,Table28[[#This Row],[Số lượng]]*Table28[[#This Row],[Đơn giá]],"")</f>
        <v/>
      </c>
      <c r="J328" s="14" t="str">
        <f ca="1">IF(AND(Table28[[#This Row],[Tên hàng hóa ]]&lt;&gt;0,D329=""),SUM(OFFSET(Table28[[#This Row],[Thành tiền]],0,0,-COUNTIF(Table28[Số HĐ],Table28[[#This Row],[Số HĐ]]))),"")</f>
        <v/>
      </c>
      <c r="K328" s="17"/>
      <c r="L32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8" s="15"/>
    </row>
    <row r="329" spans="1:13" ht="35.1" customHeight="1" x14ac:dyDescent="0.2">
      <c r="A329" s="11">
        <v>42243</v>
      </c>
      <c r="B329" s="12" t="s">
        <v>1374</v>
      </c>
      <c r="C329" s="13" t="s">
        <v>962</v>
      </c>
      <c r="D329" s="16" t="s">
        <v>429</v>
      </c>
      <c r="E329" s="10" t="str">
        <f>IF(Table28[[#This Row],[Tên hàng hóa ]]&lt;&gt;0,VLOOKUP(Table28[[#This Row],[Tên hàng hóa ]],Table1[[Tên hàng hóa]:[Quy cách]],2,0),"")</f>
        <v>Socket</v>
      </c>
      <c r="F329" s="18" t="str">
        <f>IF(Table28[[#This Row],[Tên hàng hóa ]]&lt;&gt;0,VLOOKUP(Table28[[#This Row],[Tên hàng hóa ]],Table1[[Tên hàng hóa]:[ĐVT]],3,0),"")</f>
        <v>Cái</v>
      </c>
      <c r="G329" s="23">
        <v>25300</v>
      </c>
      <c r="H329" s="17">
        <v>30</v>
      </c>
      <c r="I329" s="14">
        <f>IF(Table28[[#This Row],[Số lượng]]&lt;&gt;0,Table28[[#This Row],[Số lượng]]*Table28[[#This Row],[Đơn giá]],"")</f>
        <v>759000</v>
      </c>
      <c r="J329" s="14" t="str">
        <f ca="1">IF(AND(Table28[[#This Row],[Tên hàng hóa ]]&lt;&gt;0,D330=""),SUM(OFFSET(Table28[[#This Row],[Thành tiền]],0,0,-COUNTIF(Table28[Số HĐ],Table28[[#This Row],[Số HĐ]]))),"")</f>
        <v/>
      </c>
      <c r="K329" s="17"/>
      <c r="L32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9" s="15"/>
    </row>
    <row r="330" spans="1:13" ht="35.1" customHeight="1" x14ac:dyDescent="0.2">
      <c r="A330" s="11">
        <f>IF(Table28[[#This Row],[Tên hàng hóa ]]="","",A329)</f>
        <v>42243</v>
      </c>
      <c r="B330" s="12" t="str">
        <f>IF(Table28[[#This Row],[Tên hàng hóa ]]="","",B329)</f>
        <v>PXK 131</v>
      </c>
      <c r="C330" s="13" t="str">
        <f>IF(Table28[[#This Row],[Tên hàng hóa ]]="","",C329)</f>
        <v>CTY TNHH THỦY LỰC KHÍ NÉN TIẾN PHÁT</v>
      </c>
      <c r="D330" s="16" t="s">
        <v>159</v>
      </c>
      <c r="E330" s="10" t="str">
        <f>IF(Table28[[#This Row],[Tên hàng hóa ]]&lt;&gt;0,VLOOKUP(Table28[[#This Row],[Tên hàng hóa ]],Table1[[Tên hàng hóa]:[Quy cách]],2,0),"")</f>
        <v>Bộ Nguồn Xung</v>
      </c>
      <c r="F330" s="18" t="str">
        <f>IF(Table28[[#This Row],[Tên hàng hóa ]]&lt;&gt;0,VLOOKUP(Table28[[#This Row],[Tên hàng hóa ]],Table1[[Tên hàng hóa]:[ĐVT]],3,0),"")</f>
        <v>Cái</v>
      </c>
      <c r="G330" s="23">
        <v>748000</v>
      </c>
      <c r="H330" s="17">
        <v>1</v>
      </c>
      <c r="I330" s="14">
        <f>IF(Table28[[#This Row],[Số lượng]]&lt;&gt;0,Table28[[#This Row],[Số lượng]]*Table28[[#This Row],[Đơn giá]],"")</f>
        <v>748000</v>
      </c>
      <c r="J330" s="14" t="str">
        <f ca="1">IF(AND(Table28[[#This Row],[Tên hàng hóa ]]&lt;&gt;0,D331=""),SUM(OFFSET(Table28[[#This Row],[Thành tiền]],0,0,-COUNTIF(Table28[Số HĐ],Table28[[#This Row],[Số HĐ]]))),"")</f>
        <v/>
      </c>
      <c r="K330" s="17"/>
      <c r="L33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30" s="15"/>
    </row>
    <row r="331" spans="1:13" ht="35.1" customHeight="1" x14ac:dyDescent="0.2">
      <c r="A331" s="11">
        <f>IF(Table28[[#This Row],[Tên hàng hóa ]]="","",A330)</f>
        <v>42243</v>
      </c>
      <c r="B331" s="12" t="str">
        <f>IF(Table28[[#This Row],[Tên hàng hóa ]]="","",B330)</f>
        <v>PXK 131</v>
      </c>
      <c r="C331" s="13" t="str">
        <f>IF(Table28[[#This Row],[Tên hàng hóa ]]="","",C330)</f>
        <v>CTY TNHH THỦY LỰC KHÍ NÉN TIẾN PHÁT</v>
      </c>
      <c r="D331" s="16" t="s">
        <v>214</v>
      </c>
      <c r="E331" s="10" t="str">
        <f>IF(Table28[[#This Row],[Tên hàng hóa ]]&lt;&gt;0,VLOOKUP(Table28[[#This Row],[Tên hàng hóa ]],Table1[[Tên hàng hóa]:[Quy cách]],2,0),"")</f>
        <v>Cảm Biến</v>
      </c>
      <c r="F331" s="18" t="str">
        <f>IF(Table28[[#This Row],[Tên hàng hóa ]]&lt;&gt;0,VLOOKUP(Table28[[#This Row],[Tên hàng hóa ]],Table1[[Tên hàng hóa]:[ĐVT]],3,0),"")</f>
        <v>Cái</v>
      </c>
      <c r="G331" s="23">
        <v>440000</v>
      </c>
      <c r="H331" s="17">
        <v>10</v>
      </c>
      <c r="I331" s="14">
        <f>IF(Table28[[#This Row],[Số lượng]]&lt;&gt;0,Table28[[#This Row],[Số lượng]]*Table28[[#This Row],[Đơn giá]],"")</f>
        <v>4400000</v>
      </c>
      <c r="J331" s="14">
        <f ca="1">IF(AND(Table28[[#This Row],[Tên hàng hóa ]]&lt;&gt;0,D332=""),SUM(OFFSET(Table28[[#This Row],[Thành tiền]],0,0,-COUNTIF(Table28[Số HĐ],Table28[[#This Row],[Số HĐ]]))),"")</f>
        <v>5907000</v>
      </c>
      <c r="K331" s="17" t="s">
        <v>464</v>
      </c>
      <c r="L33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31" s="15" t="s">
        <v>1518</v>
      </c>
    </row>
    <row r="332" spans="1:13" ht="35.1" customHeight="1" x14ac:dyDescent="0.2">
      <c r="A332" s="11" t="str">
        <f>IF(Table28[[#This Row],[Tên hàng hóa ]]="","",A331)</f>
        <v/>
      </c>
      <c r="B332" s="12" t="str">
        <f>IF(Table28[[#This Row],[Tên hàng hóa ]]="","",B331)</f>
        <v/>
      </c>
      <c r="C332" s="13" t="str">
        <f>IF(Table28[[#This Row],[Tên hàng hóa ]]="","",C331)</f>
        <v/>
      </c>
      <c r="D332" s="16"/>
      <c r="E332" s="10" t="str">
        <f>IF(Table28[[#This Row],[Tên hàng hóa ]]&lt;&gt;0,VLOOKUP(Table28[[#This Row],[Tên hàng hóa ]],Table1[[Tên hàng hóa]:[Quy cách]],2,0),"")</f>
        <v/>
      </c>
      <c r="F332" s="18" t="str">
        <f>IF(Table28[[#This Row],[Tên hàng hóa ]]&lt;&gt;0,VLOOKUP(Table28[[#This Row],[Tên hàng hóa ]],Table1[[Tên hàng hóa]:[ĐVT]],3,0),"")</f>
        <v/>
      </c>
      <c r="G332" s="23" t="str">
        <f>IF(Table28[[#This Row],[Tên hàng hóa ]]=0,"",VLOOKUP(Table28[[#This Row],[Tên hàng hóa ]],Table1[[Tên hàng hóa]:[Giá bán]],4,0))</f>
        <v/>
      </c>
      <c r="H332" s="17"/>
      <c r="I332" s="14" t="str">
        <f>IF(Table28[[#This Row],[Số lượng]]&lt;&gt;0,Table28[[#This Row],[Số lượng]]*Table28[[#This Row],[Đơn giá]],"")</f>
        <v/>
      </c>
      <c r="J332" s="14" t="str">
        <f ca="1">IF(AND(Table28[[#This Row],[Tên hàng hóa ]]&lt;&gt;0,D333=""),SUM(OFFSET(Table28[[#This Row],[Thành tiền]],0,0,-COUNTIF(Table28[Số HĐ],Table28[[#This Row],[Số HĐ]]))),"")</f>
        <v/>
      </c>
      <c r="K332" s="17"/>
      <c r="L33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32" s="15"/>
    </row>
    <row r="333" spans="1:13" ht="35.1" customHeight="1" x14ac:dyDescent="0.2">
      <c r="A333" s="11">
        <v>42243</v>
      </c>
      <c r="B333" s="12" t="s">
        <v>1375</v>
      </c>
      <c r="C333" s="13" t="s">
        <v>773</v>
      </c>
      <c r="D333" s="16" t="s">
        <v>343</v>
      </c>
      <c r="E333" s="10" t="str">
        <f>IF(Table28[[#This Row],[Tên hàng hóa ]]&lt;&gt;0,VLOOKUP(Table28[[#This Row],[Tên hàng hóa ]],Table1[[Tên hàng hóa]:[Quy cách]],2,0),"")</f>
        <v>Relay</v>
      </c>
      <c r="F333" s="18" t="str">
        <f>IF(Table28[[#This Row],[Tên hàng hóa ]]&lt;&gt;0,VLOOKUP(Table28[[#This Row],[Tên hàng hóa ]],Table1[[Tên hàng hóa]:[ĐVT]],3,0),"")</f>
        <v>Cái</v>
      </c>
      <c r="G333" s="23">
        <v>58300</v>
      </c>
      <c r="H333" s="17">
        <v>5</v>
      </c>
      <c r="I333" s="14">
        <f>IF(Table28[[#This Row],[Số lượng]]&lt;&gt;0,Table28[[#This Row],[Số lượng]]*Table28[[#This Row],[Đơn giá]],"")</f>
        <v>291500</v>
      </c>
      <c r="J333" s="14" t="str">
        <f ca="1">IF(AND(Table28[[#This Row],[Tên hàng hóa ]]&lt;&gt;0,D334=""),SUM(OFFSET(Table28[[#This Row],[Thành tiền]],0,0,-COUNTIF(Table28[Số HĐ],Table28[[#This Row],[Số HĐ]]))),"")</f>
        <v/>
      </c>
      <c r="K333" s="17"/>
      <c r="L33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33" s="15"/>
    </row>
    <row r="334" spans="1:13" ht="35.1" customHeight="1" x14ac:dyDescent="0.2">
      <c r="A334" s="11">
        <f>IF(Table28[[#This Row],[Tên hàng hóa ]]="","",A333)</f>
        <v>42243</v>
      </c>
      <c r="B334" s="12" t="str">
        <f>IF(Table28[[#This Row],[Tên hàng hóa ]]="","",B333)</f>
        <v>PXK 132</v>
      </c>
      <c r="C334" s="13" t="str">
        <f>IF(Table28[[#This Row],[Tên hàng hóa ]]="","",C333)</f>
        <v>CTY TNHH CN NAM PHƯƠNG VIỆT</v>
      </c>
      <c r="D334" s="16" t="s">
        <v>431</v>
      </c>
      <c r="E334" s="10" t="str">
        <f>IF(Table28[[#This Row],[Tên hàng hóa ]]&lt;&gt;0,VLOOKUP(Table28[[#This Row],[Tên hàng hóa ]],Table1[[Tên hàng hóa]:[Quy cách]],2,0),"")</f>
        <v>Socket</v>
      </c>
      <c r="F334" s="18" t="str">
        <f>IF(Table28[[#This Row],[Tên hàng hóa ]]&lt;&gt;0,VLOOKUP(Table28[[#This Row],[Tên hàng hóa ]],Table1[[Tên hàng hóa]:[ĐVT]],3,0),"")</f>
        <v>Cái</v>
      </c>
      <c r="G334" s="23">
        <v>35200</v>
      </c>
      <c r="H334" s="17">
        <v>5</v>
      </c>
      <c r="I334" s="14">
        <f>IF(Table28[[#This Row],[Số lượng]]&lt;&gt;0,Table28[[#This Row],[Số lượng]]*Table28[[#This Row],[Đơn giá]],"")</f>
        <v>176000</v>
      </c>
      <c r="J334" s="14">
        <f ca="1">IF(AND(Table28[[#This Row],[Tên hàng hóa ]]&lt;&gt;0,D335=""),SUM(OFFSET(Table28[[#This Row],[Thành tiền]],0,0,-COUNTIF(Table28[Số HĐ],Table28[[#This Row],[Số HĐ]]))),"")</f>
        <v>467500</v>
      </c>
      <c r="K334" s="17" t="s">
        <v>464</v>
      </c>
      <c r="L33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34" s="15" t="s">
        <v>1482</v>
      </c>
    </row>
    <row r="335" spans="1:13" ht="35.1" customHeight="1" x14ac:dyDescent="0.2">
      <c r="A335" s="11" t="str">
        <f>IF(Table28[[#This Row],[Tên hàng hóa ]]="","",A334)</f>
        <v/>
      </c>
      <c r="B335" s="12" t="str">
        <f>IF(Table28[[#This Row],[Tên hàng hóa ]]="","",B334)</f>
        <v/>
      </c>
      <c r="C335" s="13" t="str">
        <f>IF(Table28[[#This Row],[Tên hàng hóa ]]="","",C334)</f>
        <v/>
      </c>
      <c r="D335" s="16"/>
      <c r="E335" s="10" t="str">
        <f>IF(Table28[[#This Row],[Tên hàng hóa ]]&lt;&gt;0,VLOOKUP(Table28[[#This Row],[Tên hàng hóa ]],Table1[[Tên hàng hóa]:[Quy cách]],2,0),"")</f>
        <v/>
      </c>
      <c r="F335" s="18" t="str">
        <f>IF(Table28[[#This Row],[Tên hàng hóa ]]&lt;&gt;0,VLOOKUP(Table28[[#This Row],[Tên hàng hóa ]],Table1[[Tên hàng hóa]:[ĐVT]],3,0),"")</f>
        <v/>
      </c>
      <c r="G335" s="23" t="str">
        <f>IF(Table28[[#This Row],[Tên hàng hóa ]]=0,"",VLOOKUP(Table28[[#This Row],[Tên hàng hóa ]],Table1[[Tên hàng hóa]:[Giá bán]],4,0))</f>
        <v/>
      </c>
      <c r="H335" s="17"/>
      <c r="I335" s="14" t="str">
        <f>IF(Table28[[#This Row],[Số lượng]]&lt;&gt;0,Table28[[#This Row],[Số lượng]]*Table28[[#This Row],[Đơn giá]],"")</f>
        <v/>
      </c>
      <c r="J335" s="14" t="str">
        <f ca="1">IF(AND(Table28[[#This Row],[Tên hàng hóa ]]&lt;&gt;0,D336=""),SUM(OFFSET(Table28[[#This Row],[Thành tiền]],0,0,-COUNTIF(Table28[Số HĐ],Table28[[#This Row],[Số HĐ]]))),"")</f>
        <v/>
      </c>
      <c r="K335" s="17"/>
      <c r="L33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35" s="15"/>
    </row>
    <row r="336" spans="1:13" ht="35.1" customHeight="1" x14ac:dyDescent="0.2">
      <c r="A336" s="11">
        <v>42243</v>
      </c>
      <c r="B336" s="12" t="s">
        <v>1376</v>
      </c>
      <c r="C336" s="13" t="s">
        <v>1377</v>
      </c>
      <c r="D336" s="16" t="s">
        <v>1288</v>
      </c>
      <c r="E336" s="10" t="str">
        <f>IF(Table28[[#This Row],[Tên hàng hóa ]]&lt;&gt;0,VLOOKUP(Table28[[#This Row],[Tên hàng hóa ]],Table1[[Tên hàng hóa]:[Quy cách]],2,0),"")</f>
        <v>Bộ Điều Khiển Lập Trình</v>
      </c>
      <c r="F336" s="18" t="str">
        <f>IF(Table28[[#This Row],[Tên hàng hóa ]]&lt;&gt;0,VLOOKUP(Table28[[#This Row],[Tên hàng hóa ]],Table1[[Tên hàng hóa]:[ĐVT]],3,0),"")</f>
        <v>Cái</v>
      </c>
      <c r="G336" s="23">
        <v>7398600</v>
      </c>
      <c r="H336" s="17">
        <v>1</v>
      </c>
      <c r="I336" s="14">
        <f>IF(Table28[[#This Row],[Số lượng]]&lt;&gt;0,Table28[[#This Row],[Số lượng]]*Table28[[#This Row],[Đơn giá]],"")</f>
        <v>7398600</v>
      </c>
      <c r="J336" s="14" t="str">
        <f ca="1">IF(AND(Table28[[#This Row],[Tên hàng hóa ]]&lt;&gt;0,D337=""),SUM(OFFSET(Table28[[#This Row],[Thành tiền]],0,0,-COUNTIF(Table28[Số HĐ],Table28[[#This Row],[Số HĐ]]))),"")</f>
        <v/>
      </c>
      <c r="K336" s="17"/>
      <c r="L33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36" s="15"/>
    </row>
    <row r="337" spans="1:13" ht="35.1" customHeight="1" x14ac:dyDescent="0.2">
      <c r="A337" s="11">
        <f>IF(Table28[[#This Row],[Tên hàng hóa ]]="","",A336)</f>
        <v>42243</v>
      </c>
      <c r="B337" s="12" t="str">
        <f>IF(Table28[[#This Row],[Tên hàng hóa ]]="","",B336)</f>
        <v>PXK 133</v>
      </c>
      <c r="C337" s="13" t="str">
        <f>IF(Table28[[#This Row],[Tên hàng hóa ]]="","",C336)</f>
        <v>CTY TNHH TM DV KT ÁNH SAO</v>
      </c>
      <c r="D337" s="16" t="s">
        <v>71</v>
      </c>
      <c r="E337" s="10" t="str">
        <f>IF(Table28[[#This Row],[Tên hàng hóa ]]&lt;&gt;0,VLOOKUP(Table28[[#This Row],[Tên hàng hóa ]],Table1[[Tên hàng hóa]:[Quy cách]],2,0),"")</f>
        <v>Bộ Điều Khiển Lập Trình</v>
      </c>
      <c r="F337" s="18" t="str">
        <f>IF(Table28[[#This Row],[Tên hàng hóa ]]&lt;&gt;0,VLOOKUP(Table28[[#This Row],[Tên hàng hóa ]],Table1[[Tên hàng hóa]:[ĐVT]],3,0),"")</f>
        <v>Cái</v>
      </c>
      <c r="G337" s="23">
        <v>2634500</v>
      </c>
      <c r="H337" s="17">
        <v>1</v>
      </c>
      <c r="I337" s="14">
        <f>IF(Table28[[#This Row],[Số lượng]]&lt;&gt;0,Table28[[#This Row],[Số lượng]]*Table28[[#This Row],[Đơn giá]],"")</f>
        <v>2634500</v>
      </c>
      <c r="J337" s="14" t="str">
        <f ca="1">IF(AND(Table28[[#This Row],[Tên hàng hóa ]]&lt;&gt;0,D338=""),SUM(OFFSET(Table28[[#This Row],[Thành tiền]],0,0,-COUNTIF(Table28[Số HĐ],Table28[[#This Row],[Số HĐ]]))),"")</f>
        <v/>
      </c>
      <c r="K337" s="17"/>
      <c r="L33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37" s="15"/>
    </row>
    <row r="338" spans="1:13" ht="35.1" customHeight="1" x14ac:dyDescent="0.2">
      <c r="A338" s="11">
        <f>IF(Table28[[#This Row],[Tên hàng hóa ]]="","",A337)</f>
        <v>42243</v>
      </c>
      <c r="B338" s="12" t="str">
        <f>IF(Table28[[#This Row],[Tên hàng hóa ]]="","",B337)</f>
        <v>PXK 133</v>
      </c>
      <c r="C338" s="13" t="str">
        <f>IF(Table28[[#This Row],[Tên hàng hóa ]]="","",C337)</f>
        <v>CTY TNHH TM DV KT ÁNH SAO</v>
      </c>
      <c r="D338" s="16" t="s">
        <v>82</v>
      </c>
      <c r="E338" s="10" t="str">
        <f>IF(Table28[[#This Row],[Tên hàng hóa ]]&lt;&gt;0,VLOOKUP(Table28[[#This Row],[Tên hàng hóa ]],Table1[[Tên hàng hóa]:[Quy cách]],2,0),"")</f>
        <v>Bộ Điều Khiển Lập Trình</v>
      </c>
      <c r="F338" s="18" t="str">
        <f>IF(Table28[[#This Row],[Tên hàng hóa ]]&lt;&gt;0,VLOOKUP(Table28[[#This Row],[Tên hàng hóa ]],Table1[[Tên hàng hóa]:[ĐVT]],3,0),"")</f>
        <v>Cái</v>
      </c>
      <c r="G338" s="23">
        <v>8800000</v>
      </c>
      <c r="H338" s="17">
        <v>1</v>
      </c>
      <c r="I338" s="14">
        <f>IF(Table28[[#This Row],[Số lượng]]&lt;&gt;0,Table28[[#This Row],[Số lượng]]*Table28[[#This Row],[Đơn giá]],"")</f>
        <v>8800000</v>
      </c>
      <c r="J338" s="14">
        <f ca="1">IF(AND(Table28[[#This Row],[Tên hàng hóa ]]&lt;&gt;0,D339=""),SUM(OFFSET(Table28[[#This Row],[Thành tiền]],0,0,-COUNTIF(Table28[Số HĐ],Table28[[#This Row],[Số HĐ]]))),"")</f>
        <v>18833100</v>
      </c>
      <c r="K338" s="17" t="s">
        <v>464</v>
      </c>
      <c r="L33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38" s="15" t="s">
        <v>1478</v>
      </c>
    </row>
    <row r="339" spans="1:13" ht="35.1" customHeight="1" x14ac:dyDescent="0.2">
      <c r="A339" s="11" t="str">
        <f>IF(Table28[[#This Row],[Tên hàng hóa ]]="","",A338)</f>
        <v/>
      </c>
      <c r="B339" s="12" t="str">
        <f>IF(Table28[[#This Row],[Tên hàng hóa ]]="","",B338)</f>
        <v/>
      </c>
      <c r="C339" s="13" t="str">
        <f>IF(Table28[[#This Row],[Tên hàng hóa ]]="","",C338)</f>
        <v/>
      </c>
      <c r="D339" s="16"/>
      <c r="E339" s="10" t="str">
        <f>IF(Table28[[#This Row],[Tên hàng hóa ]]&lt;&gt;0,VLOOKUP(Table28[[#This Row],[Tên hàng hóa ]],Table1[[Tên hàng hóa]:[Quy cách]],2,0),"")</f>
        <v/>
      </c>
      <c r="F339" s="18" t="str">
        <f>IF(Table28[[#This Row],[Tên hàng hóa ]]&lt;&gt;0,VLOOKUP(Table28[[#This Row],[Tên hàng hóa ]],Table1[[Tên hàng hóa]:[ĐVT]],3,0),"")</f>
        <v/>
      </c>
      <c r="G339" s="23" t="str">
        <f>IF(Table28[[#This Row],[Tên hàng hóa ]]=0,"",VLOOKUP(Table28[[#This Row],[Tên hàng hóa ]],Table1[[Tên hàng hóa]:[Giá bán]],4,0))</f>
        <v/>
      </c>
      <c r="H339" s="17"/>
      <c r="I339" s="14" t="str">
        <f>IF(Table28[[#This Row],[Số lượng]]&lt;&gt;0,Table28[[#This Row],[Số lượng]]*Table28[[#This Row],[Đơn giá]],"")</f>
        <v/>
      </c>
      <c r="J339" s="14" t="str">
        <f ca="1">IF(AND(Table28[[#This Row],[Tên hàng hóa ]]&lt;&gt;0,D340=""),SUM(OFFSET(Table28[[#This Row],[Thành tiền]],0,0,-COUNTIF(Table28[Số HĐ],Table28[[#This Row],[Số HĐ]]))),"")</f>
        <v/>
      </c>
      <c r="K339" s="17"/>
      <c r="L33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39" s="15"/>
    </row>
    <row r="340" spans="1:13" ht="35.1" customHeight="1" x14ac:dyDescent="0.2">
      <c r="A340" s="11">
        <v>42243</v>
      </c>
      <c r="B340" s="12" t="s">
        <v>1378</v>
      </c>
      <c r="C340" s="13" t="s">
        <v>860</v>
      </c>
      <c r="D340" s="16" t="s">
        <v>1370</v>
      </c>
      <c r="E340" s="10" t="str">
        <f>IF(Table28[[#This Row],[Tên hàng hóa ]]&lt;&gt;0,VLOOKUP(Table28[[#This Row],[Tên hàng hóa ]],Table1[[Tên hàng hóa]:[Quy cách]],2,0),"")</f>
        <v>Công Tắc Hành Trình</v>
      </c>
      <c r="F340" s="18" t="str">
        <f>IF(Table28[[#This Row],[Tên hàng hóa ]]&lt;&gt;0,VLOOKUP(Table28[[#This Row],[Tên hàng hóa ]],Table1[[Tên hàng hóa]:[ĐVT]],3,0),"")</f>
        <v>Cái</v>
      </c>
      <c r="G340" s="23">
        <v>330000</v>
      </c>
      <c r="H340" s="17">
        <v>4</v>
      </c>
      <c r="I340" s="14">
        <f>IF(Table28[[#This Row],[Số lượng]]&lt;&gt;0,Table28[[#This Row],[Số lượng]]*Table28[[#This Row],[Đơn giá]],"")</f>
        <v>1320000</v>
      </c>
      <c r="J340" s="14">
        <f ca="1">IF(AND(Table28[[#This Row],[Tên hàng hóa ]]&lt;&gt;0,D341=""),SUM(OFFSET(Table28[[#This Row],[Thành tiền]],0,0,-COUNTIF(Table28[Số HĐ],Table28[[#This Row],[Số HĐ]]))),"")</f>
        <v>1320000</v>
      </c>
      <c r="K340" s="17" t="s">
        <v>464</v>
      </c>
      <c r="L34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40" s="15" t="s">
        <v>1379</v>
      </c>
    </row>
    <row r="341" spans="1:13" ht="35.1" customHeight="1" x14ac:dyDescent="0.2">
      <c r="A341" s="11" t="str">
        <f>IF(Table28[[#This Row],[Tên hàng hóa ]]="","",A340)</f>
        <v/>
      </c>
      <c r="B341" s="12" t="str">
        <f>IF(Table28[[#This Row],[Tên hàng hóa ]]="","",B340)</f>
        <v/>
      </c>
      <c r="C341" s="13" t="str">
        <f>IF(Table28[[#This Row],[Tên hàng hóa ]]="","",C340)</f>
        <v/>
      </c>
      <c r="D341" s="16"/>
      <c r="E341" s="10" t="str">
        <f>IF(Table28[[#This Row],[Tên hàng hóa ]]&lt;&gt;0,VLOOKUP(Table28[[#This Row],[Tên hàng hóa ]],Table1[[Tên hàng hóa]:[Quy cách]],2,0),"")</f>
        <v/>
      </c>
      <c r="F341" s="18" t="str">
        <f>IF(Table28[[#This Row],[Tên hàng hóa ]]&lt;&gt;0,VLOOKUP(Table28[[#This Row],[Tên hàng hóa ]],Table1[[Tên hàng hóa]:[ĐVT]],3,0),"")</f>
        <v/>
      </c>
      <c r="G341" s="23" t="str">
        <f>IF(Table28[[#This Row],[Tên hàng hóa ]]=0,"",VLOOKUP(Table28[[#This Row],[Tên hàng hóa ]],Table1[[Tên hàng hóa]:[Giá bán]],4,0))</f>
        <v/>
      </c>
      <c r="H341" s="17"/>
      <c r="I341" s="14" t="str">
        <f>IF(Table28[[#This Row],[Số lượng]]&lt;&gt;0,Table28[[#This Row],[Số lượng]]*Table28[[#This Row],[Đơn giá]],"")</f>
        <v/>
      </c>
      <c r="J341" s="14" t="str">
        <f ca="1">IF(AND(Table28[[#This Row],[Tên hàng hóa ]]&lt;&gt;0,D342=""),SUM(OFFSET(Table28[[#This Row],[Thành tiền]],0,0,-COUNTIF(Table28[Số HĐ],Table28[[#This Row],[Số HĐ]]))),"")</f>
        <v/>
      </c>
      <c r="K341" s="17"/>
      <c r="L34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41" s="15"/>
    </row>
    <row r="342" spans="1:13" ht="35.1" customHeight="1" x14ac:dyDescent="0.2">
      <c r="A342" s="11">
        <v>42245</v>
      </c>
      <c r="B342" s="12" t="s">
        <v>1399</v>
      </c>
      <c r="C342" s="13" t="s">
        <v>1400</v>
      </c>
      <c r="D342" s="16" t="s">
        <v>348</v>
      </c>
      <c r="E342" s="10" t="str">
        <f>IF(Table28[[#This Row],[Tên hàng hóa ]]&lt;&gt;0,VLOOKUP(Table28[[#This Row],[Tên hàng hóa ]],Table1[[Tên hàng hóa]:[Quy cách]],2,0),"")</f>
        <v>Relay</v>
      </c>
      <c r="F342" s="18" t="str">
        <f>IF(Table28[[#This Row],[Tên hàng hóa ]]&lt;&gt;0,VLOOKUP(Table28[[#This Row],[Tên hàng hóa ]],Table1[[Tên hàng hóa]:[ĐVT]],3,0),"")</f>
        <v>Cái</v>
      </c>
      <c r="G342" s="23">
        <v>88000</v>
      </c>
      <c r="H342" s="17">
        <v>12</v>
      </c>
      <c r="I342" s="14">
        <f>IF(Table28[[#This Row],[Số lượng]]&lt;&gt;0,Table28[[#This Row],[Số lượng]]*Table28[[#This Row],[Đơn giá]],"")</f>
        <v>1056000</v>
      </c>
      <c r="J342" s="14" t="str">
        <f ca="1">IF(AND(Table28[[#This Row],[Tên hàng hóa ]]&lt;&gt;0,D343=""),SUM(OFFSET(Table28[[#This Row],[Thành tiền]],0,0,-COUNTIF(Table28[Số HĐ],Table28[[#This Row],[Số HĐ]]))),"")</f>
        <v/>
      </c>
      <c r="K342" s="17"/>
      <c r="L34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42" s="15"/>
    </row>
    <row r="343" spans="1:13" ht="35.1" customHeight="1" x14ac:dyDescent="0.2">
      <c r="A343" s="11">
        <f>IF(Table28[[#This Row],[Tên hàng hóa ]]="","",A342)</f>
        <v>42245</v>
      </c>
      <c r="B343" s="12" t="str">
        <f>IF(Table28[[#This Row],[Tên hàng hóa ]]="","",B342)</f>
        <v>PXK 135</v>
      </c>
      <c r="C343" s="13" t="str">
        <f>IF(Table28[[#This Row],[Tên hàng hóa ]]="","",C342)</f>
        <v>CTY CỔ PHẦN KỸ THUẬT ĐÔNG LÂM</v>
      </c>
      <c r="D343" s="16" t="s">
        <v>429</v>
      </c>
      <c r="E343" s="10" t="str">
        <f>IF(Table28[[#This Row],[Tên hàng hóa ]]&lt;&gt;0,VLOOKUP(Table28[[#This Row],[Tên hàng hóa ]],Table1[[Tên hàng hóa]:[Quy cách]],2,0),"")</f>
        <v>Socket</v>
      </c>
      <c r="F343" s="18" t="str">
        <f>IF(Table28[[#This Row],[Tên hàng hóa ]]&lt;&gt;0,VLOOKUP(Table28[[#This Row],[Tên hàng hóa ]],Table1[[Tên hàng hóa]:[ĐVT]],3,0),"")</f>
        <v>Cái</v>
      </c>
      <c r="G343" s="23">
        <v>27500</v>
      </c>
      <c r="H343" s="17">
        <v>12</v>
      </c>
      <c r="I343" s="14">
        <f>IF(Table28[[#This Row],[Số lượng]]&lt;&gt;0,Table28[[#This Row],[Số lượng]]*Table28[[#This Row],[Đơn giá]],"")</f>
        <v>330000</v>
      </c>
      <c r="J343" s="14">
        <f ca="1">IF(AND(Table28[[#This Row],[Tên hàng hóa ]]&lt;&gt;0,D344=""),SUM(OFFSET(Table28[[#This Row],[Thành tiền]],0,0,-COUNTIF(Table28[Số HĐ],Table28[[#This Row],[Số HĐ]]))),"")</f>
        <v>1386000</v>
      </c>
      <c r="K343" s="17" t="s">
        <v>464</v>
      </c>
      <c r="L34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43" s="15" t="s">
        <v>1414</v>
      </c>
    </row>
    <row r="344" spans="1:13" ht="35.1" customHeight="1" x14ac:dyDescent="0.2">
      <c r="A344" s="11" t="str">
        <f>IF(Table28[[#This Row],[Tên hàng hóa ]]="","",A343)</f>
        <v/>
      </c>
      <c r="B344" s="12" t="str">
        <f>IF(Table28[[#This Row],[Tên hàng hóa ]]="","",B343)</f>
        <v/>
      </c>
      <c r="C344" s="13" t="str">
        <f>IF(Table28[[#This Row],[Tên hàng hóa ]]="","",C343)</f>
        <v/>
      </c>
      <c r="D344" s="16"/>
      <c r="E344" s="10" t="str">
        <f>IF(Table28[[#This Row],[Tên hàng hóa ]]&lt;&gt;0,VLOOKUP(Table28[[#This Row],[Tên hàng hóa ]],Table1[[Tên hàng hóa]:[Quy cách]],2,0),"")</f>
        <v/>
      </c>
      <c r="F344" s="18" t="str">
        <f>IF(Table28[[#This Row],[Tên hàng hóa ]]&lt;&gt;0,VLOOKUP(Table28[[#This Row],[Tên hàng hóa ]],Table1[[Tên hàng hóa]:[ĐVT]],3,0),"")</f>
        <v/>
      </c>
      <c r="G344" s="23" t="str">
        <f>IF(Table28[[#This Row],[Tên hàng hóa ]]=0,"",VLOOKUP(Table28[[#This Row],[Tên hàng hóa ]],Table1[[Tên hàng hóa]:[Giá bán]],4,0))</f>
        <v/>
      </c>
      <c r="H344" s="17"/>
      <c r="I344" s="14" t="str">
        <f>IF(Table28[[#This Row],[Số lượng]]&lt;&gt;0,Table28[[#This Row],[Số lượng]]*Table28[[#This Row],[Đơn giá]],"")</f>
        <v/>
      </c>
      <c r="J344" s="14" t="str">
        <f ca="1">IF(AND(Table28[[#This Row],[Tên hàng hóa ]]&lt;&gt;0,D345=""),SUM(OFFSET(Table28[[#This Row],[Thành tiền]],0,0,-COUNTIF(Table28[Số HĐ],Table28[[#This Row],[Số HĐ]]))),"")</f>
        <v/>
      </c>
      <c r="K344" s="17"/>
      <c r="L34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44" s="15"/>
    </row>
    <row r="345" spans="1:13" ht="35.1" customHeight="1" x14ac:dyDescent="0.2">
      <c r="A345" s="11">
        <v>42245</v>
      </c>
      <c r="B345" s="12" t="s">
        <v>1401</v>
      </c>
      <c r="C345" s="13" t="s">
        <v>1078</v>
      </c>
      <c r="D345" s="16" t="s">
        <v>390</v>
      </c>
      <c r="E345" s="10" t="str">
        <f>IF(Table28[[#This Row],[Tên hàng hóa ]]&lt;&gt;0,VLOOKUP(Table28[[#This Row],[Tên hàng hóa ]],Table1[[Tên hàng hóa]:[Quy cách]],2,0),"")</f>
        <v>Timer</v>
      </c>
      <c r="F345" s="18" t="str">
        <f>IF(Table28[[#This Row],[Tên hàng hóa ]]&lt;&gt;0,VLOOKUP(Table28[[#This Row],[Tên hàng hóa ]],Table1[[Tên hàng hóa]:[ĐVT]],3,0),"")</f>
        <v>Cái</v>
      </c>
      <c r="G345" s="23">
        <v>3003000</v>
      </c>
      <c r="H345" s="17">
        <v>2</v>
      </c>
      <c r="I345" s="14">
        <f>IF(Table28[[#This Row],[Số lượng]]&lt;&gt;0,Table28[[#This Row],[Số lượng]]*Table28[[#This Row],[Đơn giá]],"")</f>
        <v>6006000</v>
      </c>
      <c r="J345" s="14">
        <f ca="1">IF(AND(Table28[[#This Row],[Tên hàng hóa ]]&lt;&gt;0,D346=""),SUM(OFFSET(Table28[[#This Row],[Thành tiền]],0,0,-COUNTIF(Table28[Số HĐ],Table28[[#This Row],[Số HĐ]]))),"")</f>
        <v>6006000</v>
      </c>
      <c r="K345" s="17" t="s">
        <v>464</v>
      </c>
      <c r="L34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45" s="15" t="s">
        <v>1402</v>
      </c>
    </row>
    <row r="346" spans="1:13" ht="35.1" customHeight="1" x14ac:dyDescent="0.2">
      <c r="A346" s="11" t="str">
        <f>IF(Table28[[#This Row],[Tên hàng hóa ]]="","",A345)</f>
        <v/>
      </c>
      <c r="B346" s="12" t="str">
        <f>IF(Table28[[#This Row],[Tên hàng hóa ]]="","",B345)</f>
        <v/>
      </c>
      <c r="C346" s="13" t="str">
        <f>IF(Table28[[#This Row],[Tên hàng hóa ]]="","",C345)</f>
        <v/>
      </c>
      <c r="D346" s="16"/>
      <c r="E346" s="10" t="str">
        <f>IF(Table28[[#This Row],[Tên hàng hóa ]]&lt;&gt;0,VLOOKUP(Table28[[#This Row],[Tên hàng hóa ]],Table1[[Tên hàng hóa]:[Quy cách]],2,0),"")</f>
        <v/>
      </c>
      <c r="F346" s="18" t="str">
        <f>IF(Table28[[#This Row],[Tên hàng hóa ]]&lt;&gt;0,VLOOKUP(Table28[[#This Row],[Tên hàng hóa ]],Table1[[Tên hàng hóa]:[ĐVT]],3,0),"")</f>
        <v/>
      </c>
      <c r="G346" s="23" t="str">
        <f>IF(Table28[[#This Row],[Tên hàng hóa ]]=0,"",VLOOKUP(Table28[[#This Row],[Tên hàng hóa ]],Table1[[Tên hàng hóa]:[Giá bán]],4,0))</f>
        <v/>
      </c>
      <c r="H346" s="17"/>
      <c r="I346" s="14" t="str">
        <f>IF(Table28[[#This Row],[Số lượng]]&lt;&gt;0,Table28[[#This Row],[Số lượng]]*Table28[[#This Row],[Đơn giá]],"")</f>
        <v/>
      </c>
      <c r="J346" s="14" t="str">
        <f ca="1">IF(AND(Table28[[#This Row],[Tên hàng hóa ]]&lt;&gt;0,D347=""),SUM(OFFSET(Table28[[#This Row],[Thành tiền]],0,0,-COUNTIF(Table28[Số HĐ],Table28[[#This Row],[Số HĐ]]))),"")</f>
        <v/>
      </c>
      <c r="K346" s="17"/>
      <c r="L34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46" s="15"/>
    </row>
    <row r="347" spans="1:13" ht="35.1" customHeight="1" x14ac:dyDescent="0.2">
      <c r="A347" s="11">
        <v>42247</v>
      </c>
      <c r="B347" s="12" t="s">
        <v>1403</v>
      </c>
      <c r="C347" s="13" t="s">
        <v>1034</v>
      </c>
      <c r="D347" s="16" t="s">
        <v>261</v>
      </c>
      <c r="E347" s="10" t="str">
        <f>IF(Table28[[#This Row],[Tên hàng hóa ]]&lt;&gt;0,VLOOKUP(Table28[[#This Row],[Tên hàng hóa ]],Table1[[Tên hàng hóa]:[Quy cách]],2,0),"")</f>
        <v>Cảm Biến</v>
      </c>
      <c r="F347" s="18" t="str">
        <f>IF(Table28[[#This Row],[Tên hàng hóa ]]&lt;&gt;0,VLOOKUP(Table28[[#This Row],[Tên hàng hóa ]],Table1[[Tên hàng hóa]:[ĐVT]],3,0),"")</f>
        <v>Cái</v>
      </c>
      <c r="G347" s="23">
        <v>1210000</v>
      </c>
      <c r="H347" s="17">
        <v>2</v>
      </c>
      <c r="I347" s="14">
        <f>IF(Table28[[#This Row],[Số lượng]]&lt;&gt;0,Table28[[#This Row],[Số lượng]]*Table28[[#This Row],[Đơn giá]],"")</f>
        <v>2420000</v>
      </c>
      <c r="J347" s="14">
        <f ca="1">IF(AND(Table28[[#This Row],[Tên hàng hóa ]]&lt;&gt;0,D348=""),SUM(OFFSET(Table28[[#This Row],[Thành tiền]],0,0,-COUNTIF(Table28[Số HĐ],Table28[[#This Row],[Số HĐ]]))),"")</f>
        <v>2420000</v>
      </c>
      <c r="K347" s="17" t="s">
        <v>464</v>
      </c>
      <c r="L34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47" s="15" t="s">
        <v>1404</v>
      </c>
    </row>
    <row r="348" spans="1:13" ht="35.1" customHeight="1" x14ac:dyDescent="0.2">
      <c r="A348" s="11" t="str">
        <f>IF(Table28[[#This Row],[Tên hàng hóa ]]="","",A347)</f>
        <v/>
      </c>
      <c r="B348" s="12" t="str">
        <f>IF(Table28[[#This Row],[Tên hàng hóa ]]="","",B347)</f>
        <v/>
      </c>
      <c r="C348" s="13" t="str">
        <f>IF(Table28[[#This Row],[Tên hàng hóa ]]="","",C347)</f>
        <v/>
      </c>
      <c r="D348" s="16"/>
      <c r="E348" s="10" t="str">
        <f>IF(Table28[[#This Row],[Tên hàng hóa ]]&lt;&gt;0,VLOOKUP(Table28[[#This Row],[Tên hàng hóa ]],Table1[[Tên hàng hóa]:[Quy cách]],2,0),"")</f>
        <v/>
      </c>
      <c r="F348" s="18" t="str">
        <f>IF(Table28[[#This Row],[Tên hàng hóa ]]&lt;&gt;0,VLOOKUP(Table28[[#This Row],[Tên hàng hóa ]],Table1[[Tên hàng hóa]:[ĐVT]],3,0),"")</f>
        <v/>
      </c>
      <c r="G348" s="23" t="str">
        <f>IF(Table28[[#This Row],[Tên hàng hóa ]]=0,"",VLOOKUP(Table28[[#This Row],[Tên hàng hóa ]],Table1[[Tên hàng hóa]:[Giá bán]],4,0))</f>
        <v/>
      </c>
      <c r="H348" s="17"/>
      <c r="I348" s="14" t="str">
        <f>IF(Table28[[#This Row],[Số lượng]]&lt;&gt;0,Table28[[#This Row],[Số lượng]]*Table28[[#This Row],[Đơn giá]],"")</f>
        <v/>
      </c>
      <c r="J348" s="14" t="str">
        <f ca="1">IF(AND(Table28[[#This Row],[Tên hàng hóa ]]&lt;&gt;0,D349=""),SUM(OFFSET(Table28[[#This Row],[Thành tiền]],0,0,-COUNTIF(Table28[Số HĐ],Table28[[#This Row],[Số HĐ]]))),"")</f>
        <v/>
      </c>
      <c r="K348" s="17"/>
      <c r="L34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48" s="15"/>
    </row>
    <row r="349" spans="1:13" ht="35.1" customHeight="1" x14ac:dyDescent="0.2">
      <c r="A349" s="11">
        <v>42247</v>
      </c>
      <c r="B349" s="12" t="s">
        <v>1407</v>
      </c>
      <c r="C349" s="13" t="s">
        <v>1408</v>
      </c>
      <c r="D349" s="16" t="s">
        <v>1380</v>
      </c>
      <c r="E349" s="10" t="str">
        <f>IF(Table28[[#This Row],[Tên hàng hóa ]]&lt;&gt;0,VLOOKUP(Table28[[#This Row],[Tên hàng hóa ]],Table1[[Tên hàng hóa]:[Quy cách]],2,0),"")</f>
        <v>Cảm Biến</v>
      </c>
      <c r="F349" s="18" t="str">
        <f>IF(Table28[[#This Row],[Tên hàng hóa ]]&lt;&gt;0,VLOOKUP(Table28[[#This Row],[Tên hàng hóa ]],Table1[[Tên hàng hóa]:[ĐVT]],3,0),"")</f>
        <v>Cái</v>
      </c>
      <c r="G349" s="23">
        <v>2750000</v>
      </c>
      <c r="H349" s="17">
        <v>2</v>
      </c>
      <c r="I349" s="14">
        <f>IF(Table28[[#This Row],[Số lượng]]&lt;&gt;0,Table28[[#This Row],[Số lượng]]*Table28[[#This Row],[Đơn giá]],"")</f>
        <v>5500000</v>
      </c>
      <c r="J349" s="14">
        <f ca="1">IF(AND(Table28[[#This Row],[Tên hàng hóa ]]&lt;&gt;0,D350=""),SUM(OFFSET(Table28[[#This Row],[Thành tiền]],0,0,-COUNTIF(Table28[Số HĐ],Table28[[#This Row],[Số HĐ]]))),"")</f>
        <v>5500000</v>
      </c>
      <c r="K349" s="17" t="s">
        <v>464</v>
      </c>
      <c r="L34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49" s="15" t="s">
        <v>1477</v>
      </c>
    </row>
    <row r="350" spans="1:13" ht="35.1" customHeight="1" x14ac:dyDescent="0.2">
      <c r="A350" s="11" t="str">
        <f>IF(Table28[[#This Row],[Tên hàng hóa ]]="","",A349)</f>
        <v/>
      </c>
      <c r="B350" s="12" t="str">
        <f>IF(Table28[[#This Row],[Tên hàng hóa ]]="","",B349)</f>
        <v/>
      </c>
      <c r="C350" s="13" t="str">
        <f>IF(Table28[[#This Row],[Tên hàng hóa ]]="","",C349)</f>
        <v/>
      </c>
      <c r="D350" s="16"/>
      <c r="E350" s="10" t="str">
        <f>IF(Table28[[#This Row],[Tên hàng hóa ]]&lt;&gt;0,VLOOKUP(Table28[[#This Row],[Tên hàng hóa ]],Table1[[Tên hàng hóa]:[Quy cách]],2,0),"")</f>
        <v/>
      </c>
      <c r="F350" s="18" t="str">
        <f>IF(Table28[[#This Row],[Tên hàng hóa ]]&lt;&gt;0,VLOOKUP(Table28[[#This Row],[Tên hàng hóa ]],Table1[[Tên hàng hóa]:[ĐVT]],3,0),"")</f>
        <v/>
      </c>
      <c r="G350" s="23" t="str">
        <f>IF(Table28[[#This Row],[Tên hàng hóa ]]=0,"",VLOOKUP(Table28[[#This Row],[Tên hàng hóa ]],Table1[[Tên hàng hóa]:[Giá bán]],4,0))</f>
        <v/>
      </c>
      <c r="H350" s="17"/>
      <c r="I350" s="14" t="str">
        <f>IF(Table28[[#This Row],[Số lượng]]&lt;&gt;0,Table28[[#This Row],[Số lượng]]*Table28[[#This Row],[Đơn giá]],"")</f>
        <v/>
      </c>
      <c r="J350" s="14" t="str">
        <f ca="1">IF(AND(Table28[[#This Row],[Tên hàng hóa ]]&lt;&gt;0,D351=""),SUM(OFFSET(Table28[[#This Row],[Thành tiền]],0,0,-COUNTIF(Table28[Số HĐ],Table28[[#This Row],[Số HĐ]]))),"")</f>
        <v/>
      </c>
      <c r="K350" s="17"/>
      <c r="L35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50" s="15"/>
    </row>
    <row r="351" spans="1:13" ht="35.1" customHeight="1" x14ac:dyDescent="0.2">
      <c r="A351" s="11">
        <v>42248</v>
      </c>
      <c r="B351" s="12" t="s">
        <v>1415</v>
      </c>
      <c r="C351" s="13" t="s">
        <v>1078</v>
      </c>
      <c r="D351" s="16" t="s">
        <v>120</v>
      </c>
      <c r="E351" s="10" t="str">
        <f>IF(Table28[[#This Row],[Tên hàng hóa ]]&lt;&gt;0,VLOOKUP(Table28[[#This Row],[Tên hàng hóa ]],Table1[[Tên hàng hóa]:[Quy cách]],2,0),"")</f>
        <v>Bộ Điều Khiển Nhiệt Độ</v>
      </c>
      <c r="F351" s="18" t="str">
        <f>IF(Table28[[#This Row],[Tên hàng hóa ]]&lt;&gt;0,VLOOKUP(Table28[[#This Row],[Tên hàng hóa ]],Table1[[Tên hàng hóa]:[ĐVT]],3,0),"")</f>
        <v>Cái</v>
      </c>
      <c r="G351" s="23">
        <v>3080000</v>
      </c>
      <c r="H351" s="17">
        <v>3</v>
      </c>
      <c r="I351" s="14">
        <f>IF(Table28[[#This Row],[Số lượng]]&lt;&gt;0,Table28[[#This Row],[Số lượng]]*Table28[[#This Row],[Đơn giá]],"")</f>
        <v>9240000</v>
      </c>
      <c r="J351" s="14" t="str">
        <f ca="1">IF(AND(Table28[[#This Row],[Tên hàng hóa ]]&lt;&gt;0,D352=""),SUM(OFFSET(Table28[[#This Row],[Thành tiền]],0,0,-COUNTIF(Table28[Số HĐ],Table28[[#This Row],[Số HĐ]]))),"")</f>
        <v/>
      </c>
      <c r="K351" s="17"/>
      <c r="L35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51" s="15"/>
    </row>
    <row r="352" spans="1:13" ht="35.1" customHeight="1" x14ac:dyDescent="0.2">
      <c r="A352" s="11">
        <f>IF(Table28[[#This Row],[Tên hàng hóa ]]="","",A351)</f>
        <v>42248</v>
      </c>
      <c r="B352" s="12" t="str">
        <f>IF(Table28[[#This Row],[Tên hàng hóa ]]="","",B351)</f>
        <v>PXK 139</v>
      </c>
      <c r="C352" s="13" t="str">
        <f>IF(Table28[[#This Row],[Tên hàng hóa ]]="","",C351)</f>
        <v>CTY TNHH SMARTEK</v>
      </c>
      <c r="D352" s="16" t="s">
        <v>719</v>
      </c>
      <c r="E352" s="10" t="str">
        <f>IF(Table28[[#This Row],[Tên hàng hóa ]]&lt;&gt;0,VLOOKUP(Table28[[#This Row],[Tên hàng hóa ]],Table1[[Tên hàng hóa]:[Quy cách]],2,0),"")</f>
        <v>Cảm Biến</v>
      </c>
      <c r="F352" s="18" t="str">
        <f>IF(Table28[[#This Row],[Tên hàng hóa ]]&lt;&gt;0,VLOOKUP(Table28[[#This Row],[Tên hàng hóa ]],Table1[[Tên hàng hóa]:[ĐVT]],3,0),"")</f>
        <v>Cái</v>
      </c>
      <c r="G352" s="23">
        <v>693000</v>
      </c>
      <c r="H352" s="17">
        <v>5</v>
      </c>
      <c r="I352" s="14">
        <f>IF(Table28[[#This Row],[Số lượng]]&lt;&gt;0,Table28[[#This Row],[Số lượng]]*Table28[[#This Row],[Đơn giá]],"")</f>
        <v>3465000</v>
      </c>
      <c r="J352" s="14">
        <f ca="1">IF(AND(Table28[[#This Row],[Tên hàng hóa ]]&lt;&gt;0,D353=""),SUM(OFFSET(Table28[[#This Row],[Thành tiền]],0,0,-COUNTIF(Table28[Số HĐ],Table28[[#This Row],[Số HĐ]]))),"")</f>
        <v>12705000</v>
      </c>
      <c r="K352" s="17" t="s">
        <v>464</v>
      </c>
      <c r="L35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52" s="15" t="s">
        <v>1416</v>
      </c>
    </row>
    <row r="353" spans="1:13" ht="35.1" customHeight="1" x14ac:dyDescent="0.2">
      <c r="A353" s="11" t="str">
        <f>IF(Table28[[#This Row],[Tên hàng hóa ]]="","",A352)</f>
        <v/>
      </c>
      <c r="B353" s="12" t="str">
        <f>IF(Table28[[#This Row],[Tên hàng hóa ]]="","",B352)</f>
        <v/>
      </c>
      <c r="C353" s="13" t="str">
        <f>IF(Table28[[#This Row],[Tên hàng hóa ]]="","",C352)</f>
        <v/>
      </c>
      <c r="D353" s="16"/>
      <c r="E353" s="10" t="str">
        <f>IF(Table28[[#This Row],[Tên hàng hóa ]]&lt;&gt;0,VLOOKUP(Table28[[#This Row],[Tên hàng hóa ]],Table1[[Tên hàng hóa]:[Quy cách]],2,0),"")</f>
        <v/>
      </c>
      <c r="F353" s="18" t="str">
        <f>IF(Table28[[#This Row],[Tên hàng hóa ]]&lt;&gt;0,VLOOKUP(Table28[[#This Row],[Tên hàng hóa ]],Table1[[Tên hàng hóa]:[ĐVT]],3,0),"")</f>
        <v/>
      </c>
      <c r="G353" s="23" t="str">
        <f>IF(Table28[[#This Row],[Tên hàng hóa ]]=0,"",VLOOKUP(Table28[[#This Row],[Tên hàng hóa ]],Table1[[Tên hàng hóa]:[Giá bán]],4,0))</f>
        <v/>
      </c>
      <c r="H353" s="17"/>
      <c r="I353" s="14" t="str">
        <f>IF(Table28[[#This Row],[Số lượng]]&lt;&gt;0,Table28[[#This Row],[Số lượng]]*Table28[[#This Row],[Đơn giá]],"")</f>
        <v/>
      </c>
      <c r="J353" s="14" t="str">
        <f ca="1">IF(AND(Table28[[#This Row],[Tên hàng hóa ]]&lt;&gt;0,D354=""),SUM(OFFSET(Table28[[#This Row],[Thành tiền]],0,0,-COUNTIF(Table28[Số HĐ],Table28[[#This Row],[Số HĐ]]))),"")</f>
        <v/>
      </c>
      <c r="K353" s="17"/>
      <c r="L35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53" s="15"/>
    </row>
    <row r="354" spans="1:13" ht="35.1" customHeight="1" x14ac:dyDescent="0.2">
      <c r="A354" s="11">
        <v>42248</v>
      </c>
      <c r="B354" s="12" t="s">
        <v>1455</v>
      </c>
      <c r="C354" s="13" t="s">
        <v>1456</v>
      </c>
      <c r="D354" s="16" t="s">
        <v>1417</v>
      </c>
      <c r="E354" s="10" t="str">
        <f>IF(Table28[[#This Row],[Tên hàng hóa ]]&lt;&gt;0,VLOOKUP(Table28[[#This Row],[Tên hàng hóa ]],Table1[[Tên hàng hóa]:[Quy cách]],2,0),"")</f>
        <v>Bộ Điều Khiển Nhiệt Độ</v>
      </c>
      <c r="F354" s="18" t="str">
        <f>IF(Table28[[#This Row],[Tên hàng hóa ]]&lt;&gt;0,VLOOKUP(Table28[[#This Row],[Tên hàng hóa ]],Table1[[Tên hàng hóa]:[ĐVT]],3,0),"")</f>
        <v>Cái</v>
      </c>
      <c r="G354" s="23">
        <v>1925000</v>
      </c>
      <c r="H354" s="17">
        <v>1</v>
      </c>
      <c r="I354" s="14">
        <f>IF(Table28[[#This Row],[Số lượng]]&lt;&gt;0,Table28[[#This Row],[Số lượng]]*Table28[[#This Row],[Đơn giá]],"")</f>
        <v>1925000</v>
      </c>
      <c r="J354" s="14">
        <f ca="1">IF(AND(Table28[[#This Row],[Tên hàng hóa ]]&lt;&gt;0,D355=""),SUM(OFFSET(Table28[[#This Row],[Thành tiền]],0,0,-COUNTIF(Table28[Số HĐ],Table28[[#This Row],[Số HĐ]]))),"")</f>
        <v>1925000</v>
      </c>
      <c r="K354" s="17" t="s">
        <v>464</v>
      </c>
      <c r="L35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54" s="15" t="s">
        <v>1577</v>
      </c>
    </row>
    <row r="355" spans="1:13" ht="35.1" customHeight="1" x14ac:dyDescent="0.2">
      <c r="A355" s="11" t="str">
        <f>IF(Table28[[#This Row],[Tên hàng hóa ]]="","",A354)</f>
        <v/>
      </c>
      <c r="B355" s="12" t="str">
        <f>IF(Table28[[#This Row],[Tên hàng hóa ]]="","",B354)</f>
        <v/>
      </c>
      <c r="C355" s="13" t="str">
        <f>IF(Table28[[#This Row],[Tên hàng hóa ]]="","",C354)</f>
        <v/>
      </c>
      <c r="D355" s="16"/>
      <c r="E355" s="10" t="str">
        <f>IF(Table28[[#This Row],[Tên hàng hóa ]]&lt;&gt;0,VLOOKUP(Table28[[#This Row],[Tên hàng hóa ]],Table1[[Tên hàng hóa]:[Quy cách]],2,0),"")</f>
        <v/>
      </c>
      <c r="F355" s="18" t="str">
        <f>IF(Table28[[#This Row],[Tên hàng hóa ]]&lt;&gt;0,VLOOKUP(Table28[[#This Row],[Tên hàng hóa ]],Table1[[Tên hàng hóa]:[ĐVT]],3,0),"")</f>
        <v/>
      </c>
      <c r="G355" s="23" t="str">
        <f>IF(Table28[[#This Row],[Tên hàng hóa ]]=0,"",VLOOKUP(Table28[[#This Row],[Tên hàng hóa ]],Table1[[Tên hàng hóa]:[Giá bán]],4,0))</f>
        <v/>
      </c>
      <c r="H355" s="17"/>
      <c r="I355" s="14" t="str">
        <f>IF(Table28[[#This Row],[Số lượng]]&lt;&gt;0,Table28[[#This Row],[Số lượng]]*Table28[[#This Row],[Đơn giá]],"")</f>
        <v/>
      </c>
      <c r="J355" s="14" t="str">
        <f ca="1">IF(AND(Table28[[#This Row],[Tên hàng hóa ]]&lt;&gt;0,D356=""),SUM(OFFSET(Table28[[#This Row],[Thành tiền]],0,0,-COUNTIF(Table28[Số HĐ],Table28[[#This Row],[Số HĐ]]))),"")</f>
        <v/>
      </c>
      <c r="K355" s="17"/>
      <c r="L35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55" s="15"/>
    </row>
    <row r="356" spans="1:13" ht="35.1" customHeight="1" x14ac:dyDescent="0.2">
      <c r="A356" s="11">
        <v>42252</v>
      </c>
      <c r="B356" s="12" t="s">
        <v>1457</v>
      </c>
      <c r="C356" s="13" t="s">
        <v>1197</v>
      </c>
      <c r="D356" s="16" t="s">
        <v>1458</v>
      </c>
      <c r="E356" s="10" t="str">
        <f>IF(Table28[[#This Row],[Tên hàng hóa ]]&lt;&gt;0,VLOOKUP(Table28[[#This Row],[Tên hàng hóa ]],Table1[[Tên hàng hóa]:[Quy cách]],2,0),"")</f>
        <v>Cầu dao</v>
      </c>
      <c r="F356" s="18" t="str">
        <f>IF(Table28[[#This Row],[Tên hàng hóa ]]&lt;&gt;0,VLOOKUP(Table28[[#This Row],[Tên hàng hóa ]],Table1[[Tên hàng hóa]:[ĐVT]],3,0),"")</f>
        <v>Cái</v>
      </c>
      <c r="G356" s="23">
        <v>3718000</v>
      </c>
      <c r="H356" s="17">
        <v>2</v>
      </c>
      <c r="I356" s="14">
        <f>IF(Table28[[#This Row],[Số lượng]]&lt;&gt;0,Table28[[#This Row],[Số lượng]]*Table28[[#This Row],[Đơn giá]],"")</f>
        <v>7436000</v>
      </c>
      <c r="J356" s="14">
        <f ca="1">IF(AND(Table28[[#This Row],[Tên hàng hóa ]]&lt;&gt;0,D357=""),SUM(OFFSET(Table28[[#This Row],[Thành tiền]],0,0,-COUNTIF(Table28[Số HĐ],Table28[[#This Row],[Số HĐ]]))),"")</f>
        <v>7436000</v>
      </c>
      <c r="K356" s="17" t="s">
        <v>464</v>
      </c>
      <c r="L35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56" s="15" t="s">
        <v>1851</v>
      </c>
    </row>
    <row r="357" spans="1:13" ht="35.1" customHeight="1" x14ac:dyDescent="0.2">
      <c r="A357" s="11" t="str">
        <f>IF(Table28[[#This Row],[Tên hàng hóa ]]="","",A356)</f>
        <v/>
      </c>
      <c r="B357" s="12" t="str">
        <f>IF(Table28[[#This Row],[Tên hàng hóa ]]="","",B356)</f>
        <v/>
      </c>
      <c r="C357" s="13" t="str">
        <f>IF(Table28[[#This Row],[Tên hàng hóa ]]="","",C356)</f>
        <v/>
      </c>
      <c r="D357" s="16"/>
      <c r="E357" s="10" t="str">
        <f>IF(Table28[[#This Row],[Tên hàng hóa ]]&lt;&gt;0,VLOOKUP(Table28[[#This Row],[Tên hàng hóa ]],Table1[[Tên hàng hóa]:[Quy cách]],2,0),"")</f>
        <v/>
      </c>
      <c r="F357" s="18" t="str">
        <f>IF(Table28[[#This Row],[Tên hàng hóa ]]&lt;&gt;0,VLOOKUP(Table28[[#This Row],[Tên hàng hóa ]],Table1[[Tên hàng hóa]:[ĐVT]],3,0),"")</f>
        <v/>
      </c>
      <c r="G357" s="23" t="str">
        <f>IF(Table28[[#This Row],[Tên hàng hóa ]]=0,"",VLOOKUP(Table28[[#This Row],[Tên hàng hóa ]],Table1[[Tên hàng hóa]:[Giá bán]],4,0))</f>
        <v/>
      </c>
      <c r="H357" s="17"/>
      <c r="I357" s="14" t="str">
        <f>IF(Table28[[#This Row],[Số lượng]]&lt;&gt;0,Table28[[#This Row],[Số lượng]]*Table28[[#This Row],[Đơn giá]],"")</f>
        <v/>
      </c>
      <c r="J357" s="14" t="str">
        <f ca="1">IF(AND(Table28[[#This Row],[Tên hàng hóa ]]&lt;&gt;0,D358=""),SUM(OFFSET(Table28[[#This Row],[Thành tiền]],0,0,-COUNTIF(Table28[Số HĐ],Table28[[#This Row],[Số HĐ]]))),"")</f>
        <v/>
      </c>
      <c r="K357" s="17"/>
      <c r="L35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57" s="15"/>
    </row>
    <row r="358" spans="1:13" ht="35.1" customHeight="1" x14ac:dyDescent="0.2">
      <c r="A358" s="11">
        <v>42252</v>
      </c>
      <c r="B358" s="12" t="s">
        <v>1459</v>
      </c>
      <c r="C358" s="13" t="s">
        <v>811</v>
      </c>
      <c r="D358" s="16" t="s">
        <v>595</v>
      </c>
      <c r="E358" s="10" t="str">
        <f>IF(Table28[[#This Row],[Tên hàng hóa ]]&lt;&gt;0,VLOOKUP(Table28[[#This Row],[Tên hàng hóa ]],Table1[[Tên hàng hóa]:[Quy cách]],2,0),"")</f>
        <v>Cảm Biến</v>
      </c>
      <c r="F358" s="18" t="str">
        <f>IF(Table28[[#This Row],[Tên hàng hóa ]]&lt;&gt;0,VLOOKUP(Table28[[#This Row],[Tên hàng hóa ]],Table1[[Tên hàng hóa]:[ĐVT]],3,0),"")</f>
        <v>Cái</v>
      </c>
      <c r="G358" s="23">
        <v>836000</v>
      </c>
      <c r="H358" s="17">
        <v>1</v>
      </c>
      <c r="I358" s="14">
        <f>IF(Table28[[#This Row],[Số lượng]]&lt;&gt;0,Table28[[#This Row],[Số lượng]]*Table28[[#This Row],[Đơn giá]],"")</f>
        <v>836000</v>
      </c>
      <c r="J358" s="14" t="str">
        <f ca="1">IF(AND(Table28[[#This Row],[Tên hàng hóa ]]&lt;&gt;0,D359=""),SUM(OFFSET(Table28[[#This Row],[Thành tiền]],0,0,-COUNTIF(Table28[Số HĐ],Table28[[#This Row],[Số HĐ]]))),"")</f>
        <v/>
      </c>
      <c r="K358" s="17"/>
      <c r="L35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58" s="15"/>
    </row>
    <row r="359" spans="1:13" ht="35.1" customHeight="1" x14ac:dyDescent="0.2">
      <c r="A359" s="11">
        <f>IF(Table28[[#This Row],[Tên hàng hóa ]]="","",A358)</f>
        <v>42252</v>
      </c>
      <c r="B359" s="12" t="str">
        <f>IF(Table28[[#This Row],[Tên hàng hóa ]]="","",B358)</f>
        <v>PXK 142</v>
      </c>
      <c r="C359" s="13" t="str">
        <f>IF(Table28[[#This Row],[Tên hàng hóa ]]="","",C358)</f>
        <v>CTY TNHH BA CON CÒ</v>
      </c>
      <c r="D359" s="16" t="s">
        <v>1446</v>
      </c>
      <c r="E359" s="10" t="str">
        <f>IF(Table28[[#This Row],[Tên hàng hóa ]]&lt;&gt;0,VLOOKUP(Table28[[#This Row],[Tên hàng hóa ]],Table1[[Tên hàng hóa]:[Quy cách]],2,0),"")</f>
        <v>Cảm Biến</v>
      </c>
      <c r="F359" s="18" t="str">
        <f>IF(Table28[[#This Row],[Tên hàng hóa ]]&lt;&gt;0,VLOOKUP(Table28[[#This Row],[Tên hàng hóa ]],Table1[[Tên hàng hóa]:[ĐVT]],3,0),"")</f>
        <v>Cái</v>
      </c>
      <c r="G359" s="23">
        <v>165000</v>
      </c>
      <c r="H359" s="17">
        <v>1</v>
      </c>
      <c r="I359" s="14">
        <f>IF(Table28[[#This Row],[Số lượng]]&lt;&gt;0,Table28[[#This Row],[Số lượng]]*Table28[[#This Row],[Đơn giá]],"")</f>
        <v>165000</v>
      </c>
      <c r="J359" s="14" t="str">
        <f ca="1">IF(AND(Table28[[#This Row],[Tên hàng hóa ]]&lt;&gt;0,D360=""),SUM(OFFSET(Table28[[#This Row],[Thành tiền]],0,0,-COUNTIF(Table28[Số HĐ],Table28[[#This Row],[Số HĐ]]))),"")</f>
        <v/>
      </c>
      <c r="K359" s="17"/>
      <c r="L35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59" s="15"/>
    </row>
    <row r="360" spans="1:13" ht="35.1" customHeight="1" x14ac:dyDescent="0.2">
      <c r="A360" s="11">
        <f>IF(Table28[[#This Row],[Tên hàng hóa ]]="","",A359)</f>
        <v>42252</v>
      </c>
      <c r="B360" s="12" t="str">
        <f>IF(Table28[[#This Row],[Tên hàng hóa ]]="","",B359)</f>
        <v>PXK 142</v>
      </c>
      <c r="C360" s="13" t="str">
        <f>IF(Table28[[#This Row],[Tên hàng hóa ]]="","",C359)</f>
        <v>CTY TNHH BA CON CÒ</v>
      </c>
      <c r="D360" s="16" t="s">
        <v>1436</v>
      </c>
      <c r="E360" s="10" t="str">
        <f>IF(Table28[[#This Row],[Tên hàng hóa ]]&lt;&gt;0,VLOOKUP(Table28[[#This Row],[Tên hàng hóa ]],Table1[[Tên hàng hóa]:[Quy cách]],2,0),"")</f>
        <v>Bộ định thời gian</v>
      </c>
      <c r="F360" s="18" t="str">
        <f>IF(Table28[[#This Row],[Tên hàng hóa ]]&lt;&gt;0,VLOOKUP(Table28[[#This Row],[Tên hàng hóa ]],Table1[[Tên hàng hóa]:[ĐVT]],3,0),"")</f>
        <v>Cái</v>
      </c>
      <c r="G360" s="23">
        <v>712800</v>
      </c>
      <c r="H360" s="17">
        <v>2</v>
      </c>
      <c r="I360" s="14">
        <f>IF(Table28[[#This Row],[Số lượng]]&lt;&gt;0,Table28[[#This Row],[Số lượng]]*Table28[[#This Row],[Đơn giá]],"")</f>
        <v>1425600</v>
      </c>
      <c r="J360" s="14" t="str">
        <f ca="1">IF(AND(Table28[[#This Row],[Tên hàng hóa ]]&lt;&gt;0,D361=""),SUM(OFFSET(Table28[[#This Row],[Thành tiền]],0,0,-COUNTIF(Table28[Số HĐ],Table28[[#This Row],[Số HĐ]]))),"")</f>
        <v/>
      </c>
      <c r="K360" s="17"/>
      <c r="L36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60" s="15"/>
    </row>
    <row r="361" spans="1:13" ht="35.1" customHeight="1" x14ac:dyDescent="0.2">
      <c r="A361" s="11">
        <f>IF(Table28[[#This Row],[Tên hàng hóa ]]="","",A360)</f>
        <v>42252</v>
      </c>
      <c r="B361" s="12" t="str">
        <f>IF(Table28[[#This Row],[Tên hàng hóa ]]="","",B360)</f>
        <v>PXK 142</v>
      </c>
      <c r="C361" s="13" t="str">
        <f>IF(Table28[[#This Row],[Tên hàng hóa ]]="","",C360)</f>
        <v>CTY TNHH BA CON CÒ</v>
      </c>
      <c r="D361" s="16" t="s">
        <v>431</v>
      </c>
      <c r="E361" s="10" t="str">
        <f>IF(Table28[[#This Row],[Tên hàng hóa ]]&lt;&gt;0,VLOOKUP(Table28[[#This Row],[Tên hàng hóa ]],Table1[[Tên hàng hóa]:[Quy cách]],2,0),"")</f>
        <v>Socket</v>
      </c>
      <c r="F361" s="18" t="str">
        <f>IF(Table28[[#This Row],[Tên hàng hóa ]]&lt;&gt;0,VLOOKUP(Table28[[#This Row],[Tên hàng hóa ]],Table1[[Tên hàng hóa]:[ĐVT]],3,0),"")</f>
        <v>Cái</v>
      </c>
      <c r="G361" s="23">
        <v>35200</v>
      </c>
      <c r="H361" s="17">
        <v>2</v>
      </c>
      <c r="I361" s="14">
        <f>IF(Table28[[#This Row],[Số lượng]]&lt;&gt;0,Table28[[#This Row],[Số lượng]]*Table28[[#This Row],[Đơn giá]],"")</f>
        <v>70400</v>
      </c>
      <c r="J361" s="14">
        <f ca="1">IF(AND(Table28[[#This Row],[Tên hàng hóa ]]&lt;&gt;0,D362=""),SUM(OFFSET(Table28[[#This Row],[Thành tiền]],0,0,-COUNTIF(Table28[Số HĐ],Table28[[#This Row],[Số HĐ]]))),"")</f>
        <v>2497000</v>
      </c>
      <c r="K361" s="17" t="s">
        <v>464</v>
      </c>
      <c r="L36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61" s="15" t="s">
        <v>1460</v>
      </c>
    </row>
    <row r="362" spans="1:13" ht="35.1" customHeight="1" x14ac:dyDescent="0.2">
      <c r="A362" s="11" t="str">
        <f>IF(Table28[[#This Row],[Tên hàng hóa ]]="","",A361)</f>
        <v/>
      </c>
      <c r="B362" s="12" t="str">
        <f>IF(Table28[[#This Row],[Tên hàng hóa ]]="","",B361)</f>
        <v/>
      </c>
      <c r="C362" s="13" t="str">
        <f>IF(Table28[[#This Row],[Tên hàng hóa ]]="","",C361)</f>
        <v/>
      </c>
      <c r="D362" s="16"/>
      <c r="E362" s="10" t="str">
        <f>IF(Table28[[#This Row],[Tên hàng hóa ]]&lt;&gt;0,VLOOKUP(Table28[[#This Row],[Tên hàng hóa ]],Table1[[Tên hàng hóa]:[Quy cách]],2,0),"")</f>
        <v/>
      </c>
      <c r="F362" s="18" t="str">
        <f>IF(Table28[[#This Row],[Tên hàng hóa ]]&lt;&gt;0,VLOOKUP(Table28[[#This Row],[Tên hàng hóa ]],Table1[[Tên hàng hóa]:[ĐVT]],3,0),"")</f>
        <v/>
      </c>
      <c r="G362" s="23" t="str">
        <f>IF(Table28[[#This Row],[Tên hàng hóa ]]=0,"",VLOOKUP(Table28[[#This Row],[Tên hàng hóa ]],Table1[[Tên hàng hóa]:[Giá bán]],4,0))</f>
        <v/>
      </c>
      <c r="H362" s="17"/>
      <c r="I362" s="14" t="str">
        <f>IF(Table28[[#This Row],[Số lượng]]&lt;&gt;0,Table28[[#This Row],[Số lượng]]*Table28[[#This Row],[Đơn giá]],"")</f>
        <v/>
      </c>
      <c r="J362" s="14" t="str">
        <f ca="1">IF(AND(Table28[[#This Row],[Tên hàng hóa ]]&lt;&gt;0,D363=""),SUM(OFFSET(Table28[[#This Row],[Thành tiền]],0,0,-COUNTIF(Table28[Số HĐ],Table28[[#This Row],[Số HĐ]]))),"")</f>
        <v/>
      </c>
      <c r="K362" s="17"/>
      <c r="L36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62" s="15"/>
    </row>
    <row r="363" spans="1:13" ht="35.1" customHeight="1" x14ac:dyDescent="0.2">
      <c r="A363" s="11">
        <v>42252</v>
      </c>
      <c r="B363" s="12" t="s">
        <v>1461</v>
      </c>
      <c r="C363" s="13" t="s">
        <v>1027</v>
      </c>
      <c r="D363" s="16" t="s">
        <v>1419</v>
      </c>
      <c r="E363" s="10" t="str">
        <f>IF(Table28[[#This Row],[Tên hàng hóa ]]&lt;&gt;0,VLOOKUP(Table28[[#This Row],[Tên hàng hóa ]],Table1[[Tên hàng hóa]:[Quy cách]],2,0),"")</f>
        <v>Contactor - Fuji</v>
      </c>
      <c r="F363" s="18" t="str">
        <f>IF(Table28[[#This Row],[Tên hàng hóa ]]&lt;&gt;0,VLOOKUP(Table28[[#This Row],[Tên hàng hóa ]],Table1[[Tên hàng hóa]:[ĐVT]],3,0),"")</f>
        <v>Cái</v>
      </c>
      <c r="G363" s="23">
        <v>551200</v>
      </c>
      <c r="H363" s="17">
        <v>5</v>
      </c>
      <c r="I363" s="14">
        <f>IF(Table28[[#This Row],[Số lượng]]&lt;&gt;0,Table28[[#This Row],[Số lượng]]*Table28[[#This Row],[Đơn giá]],"")</f>
        <v>2756000</v>
      </c>
      <c r="J363" s="14" t="str">
        <f ca="1">IF(AND(Table28[[#This Row],[Tên hàng hóa ]]&lt;&gt;0,D364=""),SUM(OFFSET(Table28[[#This Row],[Thành tiền]],0,0,-COUNTIF(Table28[Số HĐ],Table28[[#This Row],[Số HĐ]]))),"")</f>
        <v/>
      </c>
      <c r="K363" s="17"/>
      <c r="L36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63" s="15"/>
    </row>
    <row r="364" spans="1:13" ht="35.1" customHeight="1" x14ac:dyDescent="0.2">
      <c r="A364" s="11">
        <f>IF(Table28[[#This Row],[Tên hàng hóa ]]="","",A363)</f>
        <v>42252</v>
      </c>
      <c r="B364" s="12" t="str">
        <f>IF(Table28[[#This Row],[Tên hàng hóa ]]="","",B363)</f>
        <v>PXK 143</v>
      </c>
      <c r="C364" s="13" t="str">
        <f>IF(Table28[[#This Row],[Tên hàng hóa ]]="","",C363)</f>
        <v>CTY TNHH DAIWA PLASTIC VIỆT NAM</v>
      </c>
      <c r="D364" s="16" t="s">
        <v>1444</v>
      </c>
      <c r="E364" s="10" t="str">
        <f>IF(Table28[[#This Row],[Tên hàng hóa ]]&lt;&gt;0,VLOOKUP(Table28[[#This Row],[Tên hàng hóa ]],Table1[[Tên hàng hóa]:[Quy cách]],2,0),"")</f>
        <v>Quạt</v>
      </c>
      <c r="F364" s="18" t="str">
        <f>IF(Table28[[#This Row],[Tên hàng hóa ]]&lt;&gt;0,VLOOKUP(Table28[[#This Row],[Tên hàng hóa ]],Table1[[Tên hàng hóa]:[ĐVT]],3,0),"")</f>
        <v>Cái</v>
      </c>
      <c r="G364" s="23">
        <v>70000</v>
      </c>
      <c r="H364" s="17">
        <v>10</v>
      </c>
      <c r="I364" s="14">
        <f>IF(Table28[[#This Row],[Số lượng]]&lt;&gt;0,Table28[[#This Row],[Số lượng]]*Table28[[#This Row],[Đơn giá]],"")</f>
        <v>700000</v>
      </c>
      <c r="J364" s="14" t="str">
        <f ca="1">IF(AND(Table28[[#This Row],[Tên hàng hóa ]]&lt;&gt;0,D365=""),SUM(OFFSET(Table28[[#This Row],[Thành tiền]],0,0,-COUNTIF(Table28[Số HĐ],Table28[[#This Row],[Số HĐ]]))),"")</f>
        <v/>
      </c>
      <c r="K364" s="17"/>
      <c r="L36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64" s="15"/>
    </row>
    <row r="365" spans="1:13" ht="35.1" customHeight="1" x14ac:dyDescent="0.2">
      <c r="A365" s="11">
        <f>IF(Table28[[#This Row],[Tên hàng hóa ]]="","",A364)</f>
        <v>42252</v>
      </c>
      <c r="B365" s="12" t="str">
        <f>IF(Table28[[#This Row],[Tên hàng hóa ]]="","",B364)</f>
        <v>PXK 143</v>
      </c>
      <c r="C365" s="13" t="str">
        <f>IF(Table28[[#This Row],[Tên hàng hóa ]]="","",C364)</f>
        <v>CTY TNHH DAIWA PLASTIC VIỆT NAM</v>
      </c>
      <c r="D365" s="16" t="s">
        <v>394</v>
      </c>
      <c r="E365" s="10" t="str">
        <f>IF(Table28[[#This Row],[Tên hàng hóa ]]&lt;&gt;0,VLOOKUP(Table28[[#This Row],[Tên hàng hóa ]],Table1[[Tên hàng hóa]:[Quy cách]],2,0),"")</f>
        <v>Timer</v>
      </c>
      <c r="F365" s="18" t="str">
        <f>IF(Table28[[#This Row],[Tên hàng hóa ]]&lt;&gt;0,VLOOKUP(Table28[[#This Row],[Tên hàng hóa ]],Table1[[Tên hàng hóa]:[ĐVT]],3,0),"")</f>
        <v>Cái</v>
      </c>
      <c r="G365" s="23">
        <v>820000</v>
      </c>
      <c r="H365" s="17">
        <v>1</v>
      </c>
      <c r="I365" s="14">
        <f>IF(Table28[[#This Row],[Số lượng]]&lt;&gt;0,Table28[[#This Row],[Số lượng]]*Table28[[#This Row],[Đơn giá]],"")</f>
        <v>820000</v>
      </c>
      <c r="J365" s="14" t="str">
        <f ca="1">IF(AND(Table28[[#This Row],[Tên hàng hóa ]]&lt;&gt;0,D366=""),SUM(OFFSET(Table28[[#This Row],[Thành tiền]],0,0,-COUNTIF(Table28[Số HĐ],Table28[[#This Row],[Số HĐ]]))),"")</f>
        <v/>
      </c>
      <c r="K365" s="17"/>
      <c r="L36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65" s="15"/>
    </row>
    <row r="366" spans="1:13" ht="35.1" customHeight="1" x14ac:dyDescent="0.2">
      <c r="A366" s="11">
        <f>IF(Table28[[#This Row],[Tên hàng hóa ]]="","",A365)</f>
        <v>42252</v>
      </c>
      <c r="B366" s="12" t="str">
        <f>IF(Table28[[#This Row],[Tên hàng hóa ]]="","",B365)</f>
        <v>PXK 143</v>
      </c>
      <c r="C366" s="13" t="str">
        <f>IF(Table28[[#This Row],[Tên hàng hóa ]]="","",C365)</f>
        <v>CTY TNHH DAIWA PLASTIC VIỆT NAM</v>
      </c>
      <c r="D366" s="16" t="s">
        <v>432</v>
      </c>
      <c r="E366" s="10" t="str">
        <f>IF(Table28[[#This Row],[Tên hàng hóa ]]&lt;&gt;0,VLOOKUP(Table28[[#This Row],[Tên hàng hóa ]],Table1[[Tên hàng hóa]:[Quy cách]],2,0),"")</f>
        <v>Socket</v>
      </c>
      <c r="F366" s="18" t="str">
        <f>IF(Table28[[#This Row],[Tên hàng hóa ]]&lt;&gt;0,VLOOKUP(Table28[[#This Row],[Tên hàng hóa ]],Table1[[Tên hàng hóa]:[ĐVT]],3,0),"")</f>
        <v>Cái</v>
      </c>
      <c r="G366" s="23">
        <v>46000</v>
      </c>
      <c r="H366" s="17">
        <v>1</v>
      </c>
      <c r="I366" s="14">
        <f>IF(Table28[[#This Row],[Số lượng]]&lt;&gt;0,Table28[[#This Row],[Số lượng]]*Table28[[#This Row],[Đơn giá]],"")</f>
        <v>46000</v>
      </c>
      <c r="J366" s="14">
        <f ca="1">IF(AND(Table28[[#This Row],[Tên hàng hóa ]]&lt;&gt;0,D367=""),SUM(OFFSET(Table28[[#This Row],[Thành tiền]],0,0,-COUNTIF(Table28[Số HĐ],Table28[[#This Row],[Số HĐ]]))),"")</f>
        <v>4322000</v>
      </c>
      <c r="K366" s="17" t="s">
        <v>464</v>
      </c>
      <c r="L36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66" s="15" t="s">
        <v>1462</v>
      </c>
    </row>
    <row r="367" spans="1:13" ht="35.1" customHeight="1" x14ac:dyDescent="0.2">
      <c r="A367" s="11" t="str">
        <f>IF(Table28[[#This Row],[Tên hàng hóa ]]="","",A366)</f>
        <v/>
      </c>
      <c r="B367" s="12" t="str">
        <f>IF(Table28[[#This Row],[Tên hàng hóa ]]="","",B366)</f>
        <v/>
      </c>
      <c r="C367" s="13" t="str">
        <f>IF(Table28[[#This Row],[Tên hàng hóa ]]="","",C366)</f>
        <v/>
      </c>
      <c r="D367" s="16"/>
      <c r="E367" s="10" t="str">
        <f>IF(Table28[[#This Row],[Tên hàng hóa ]]&lt;&gt;0,VLOOKUP(Table28[[#This Row],[Tên hàng hóa ]],Table1[[Tên hàng hóa]:[Quy cách]],2,0),"")</f>
        <v/>
      </c>
      <c r="F367" s="18" t="str">
        <f>IF(Table28[[#This Row],[Tên hàng hóa ]]&lt;&gt;0,VLOOKUP(Table28[[#This Row],[Tên hàng hóa ]],Table1[[Tên hàng hóa]:[ĐVT]],3,0),"")</f>
        <v/>
      </c>
      <c r="G367" s="23" t="str">
        <f>IF(Table28[[#This Row],[Tên hàng hóa ]]=0,"",VLOOKUP(Table28[[#This Row],[Tên hàng hóa ]],Table1[[Tên hàng hóa]:[Giá bán]],4,0))</f>
        <v/>
      </c>
      <c r="H367" s="17"/>
      <c r="I367" s="14" t="str">
        <f>IF(Table28[[#This Row],[Số lượng]]&lt;&gt;0,Table28[[#This Row],[Số lượng]]*Table28[[#This Row],[Đơn giá]],"")</f>
        <v/>
      </c>
      <c r="J367" s="14" t="str">
        <f ca="1">IF(AND(Table28[[#This Row],[Tên hàng hóa ]]&lt;&gt;0,D368=""),SUM(OFFSET(Table28[[#This Row],[Thành tiền]],0,0,-COUNTIF(Table28[Số HĐ],Table28[[#This Row],[Số HĐ]]))),"")</f>
        <v/>
      </c>
      <c r="K367" s="17"/>
      <c r="L36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67" s="15"/>
    </row>
    <row r="368" spans="1:13" ht="35.1" customHeight="1" x14ac:dyDescent="0.2">
      <c r="A368" s="11">
        <v>42252</v>
      </c>
      <c r="B368" s="12" t="s">
        <v>1463</v>
      </c>
      <c r="C368" s="13" t="s">
        <v>571</v>
      </c>
      <c r="D368" s="16" t="s">
        <v>1421</v>
      </c>
      <c r="E368" s="10" t="str">
        <f>IF(Table28[[#This Row],[Tên hàng hóa ]]&lt;&gt;0,VLOOKUP(Table28[[#This Row],[Tên hàng hóa ]],Table1[[Tên hàng hóa]:[Quy cách]],2,0),"")</f>
        <v>Khởi động từ ABB</v>
      </c>
      <c r="F368" s="18" t="str">
        <f>IF(Table28[[#This Row],[Tên hàng hóa ]]&lt;&gt;0,VLOOKUP(Table28[[#This Row],[Tên hàng hóa ]],Table1[[Tên hàng hóa]:[ĐVT]],3,0),"")</f>
        <v>Cái</v>
      </c>
      <c r="G368" s="23">
        <v>330550</v>
      </c>
      <c r="H368" s="17">
        <v>4</v>
      </c>
      <c r="I368" s="14">
        <f>IF(Table28[[#This Row],[Số lượng]]&lt;&gt;0,Table28[[#This Row],[Số lượng]]*Table28[[#This Row],[Đơn giá]],"")</f>
        <v>1322200</v>
      </c>
      <c r="J368" s="14" t="str">
        <f ca="1">IF(AND(Table28[[#This Row],[Tên hàng hóa ]]&lt;&gt;0,D369=""),SUM(OFFSET(Table28[[#This Row],[Thành tiền]],0,0,-COUNTIF(Table28[Số HĐ],Table28[[#This Row],[Số HĐ]]))),"")</f>
        <v/>
      </c>
      <c r="K368" s="17"/>
      <c r="L36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68" s="15"/>
    </row>
    <row r="369" spans="1:13" ht="35.1" customHeight="1" x14ac:dyDescent="0.2">
      <c r="A369" s="11">
        <f>IF(Table28[[#This Row],[Tên hàng hóa ]]="","",A368)</f>
        <v>42252</v>
      </c>
      <c r="B369" s="12" t="str">
        <f>IF(Table28[[#This Row],[Tên hàng hóa ]]="","",B368)</f>
        <v>PXK 144</v>
      </c>
      <c r="C369" s="13" t="str">
        <f>IF(Table28[[#This Row],[Tên hàng hóa ]]="","",C368)</f>
        <v>CTY THÁI BÌNH DƯƠNG</v>
      </c>
      <c r="D369" s="16" t="s">
        <v>1423</v>
      </c>
      <c r="E369" s="10" t="str">
        <f>IF(Table28[[#This Row],[Tên hàng hóa ]]&lt;&gt;0,VLOOKUP(Table28[[#This Row],[Tên hàng hóa ]],Table1[[Tên hàng hóa]:[Quy cách]],2,0),"")</f>
        <v>Khởi động từ ABB</v>
      </c>
      <c r="F369" s="18" t="str">
        <f>IF(Table28[[#This Row],[Tên hàng hóa ]]&lt;&gt;0,VLOOKUP(Table28[[#This Row],[Tên hàng hóa ]],Table1[[Tên hàng hóa]:[ĐVT]],3,0),"")</f>
        <v>Cái</v>
      </c>
      <c r="G369" s="23">
        <v>247170</v>
      </c>
      <c r="H369" s="17">
        <v>2</v>
      </c>
      <c r="I369" s="14">
        <f>IF(Table28[[#This Row],[Số lượng]]&lt;&gt;0,Table28[[#This Row],[Số lượng]]*Table28[[#This Row],[Đơn giá]],"")</f>
        <v>494340</v>
      </c>
      <c r="J369" s="14" t="str">
        <f ca="1">IF(AND(Table28[[#This Row],[Tên hàng hóa ]]&lt;&gt;0,D370=""),SUM(OFFSET(Table28[[#This Row],[Thành tiền]],0,0,-COUNTIF(Table28[Số HĐ],Table28[[#This Row],[Số HĐ]]))),"")</f>
        <v/>
      </c>
      <c r="K369" s="17"/>
      <c r="L36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69" s="15"/>
    </row>
    <row r="370" spans="1:13" ht="35.1" customHeight="1" x14ac:dyDescent="0.2">
      <c r="A370" s="11">
        <f>IF(Table28[[#This Row],[Tên hàng hóa ]]="","",A369)</f>
        <v>42252</v>
      </c>
      <c r="B370" s="12" t="str">
        <f>IF(Table28[[#This Row],[Tên hàng hóa ]]="","",B369)</f>
        <v>PXK 144</v>
      </c>
      <c r="C370" s="13" t="str">
        <f>IF(Table28[[#This Row],[Tên hàng hóa ]]="","",C369)</f>
        <v>CTY THÁI BÌNH DƯƠNG</v>
      </c>
      <c r="D370" s="16" t="s">
        <v>1424</v>
      </c>
      <c r="E370" s="10" t="str">
        <f>IF(Table28[[#This Row],[Tên hàng hóa ]]&lt;&gt;0,VLOOKUP(Table28[[#This Row],[Tên hàng hóa ]],Table1[[Tên hàng hóa]:[Quy cách]],2,0),"")</f>
        <v>Khởi động từ ABB</v>
      </c>
      <c r="F370" s="18" t="str">
        <f>IF(Table28[[#This Row],[Tên hàng hóa ]]&lt;&gt;0,VLOOKUP(Table28[[#This Row],[Tên hàng hóa ]],Table1[[Tên hàng hóa]:[ĐVT]],3,0),"")</f>
        <v>Cái</v>
      </c>
      <c r="G370" s="23">
        <v>234850</v>
      </c>
      <c r="H370" s="17">
        <v>11</v>
      </c>
      <c r="I370" s="14">
        <f>IF(Table28[[#This Row],[Số lượng]]&lt;&gt;0,Table28[[#This Row],[Số lượng]]*Table28[[#This Row],[Đơn giá]],"")</f>
        <v>2583350</v>
      </c>
      <c r="J370" s="14" t="str">
        <f ca="1">IF(AND(Table28[[#This Row],[Tên hàng hóa ]]&lt;&gt;0,D371=""),SUM(OFFSET(Table28[[#This Row],[Thành tiền]],0,0,-COUNTIF(Table28[Số HĐ],Table28[[#This Row],[Số HĐ]]))),"")</f>
        <v/>
      </c>
      <c r="K370" s="17"/>
      <c r="L37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70" s="15"/>
    </row>
    <row r="371" spans="1:13" ht="35.1" customHeight="1" x14ac:dyDescent="0.2">
      <c r="A371" s="11">
        <f>IF(Table28[[#This Row],[Tên hàng hóa ]]="","",A370)</f>
        <v>42252</v>
      </c>
      <c r="B371" s="12" t="str">
        <f>IF(Table28[[#This Row],[Tên hàng hóa ]]="","",B370)</f>
        <v>PXK 144</v>
      </c>
      <c r="C371" s="13" t="str">
        <f>IF(Table28[[#This Row],[Tên hàng hóa ]]="","",C370)</f>
        <v>CTY THÁI BÌNH DƯƠNG</v>
      </c>
      <c r="D371" s="16" t="s">
        <v>1425</v>
      </c>
      <c r="E371" s="10" t="str">
        <f>IF(Table28[[#This Row],[Tên hàng hóa ]]&lt;&gt;0,VLOOKUP(Table28[[#This Row],[Tên hàng hóa ]],Table1[[Tên hàng hóa]:[Quy cách]],2,0),"")</f>
        <v>Rờ le nhiệt ABB</v>
      </c>
      <c r="F371" s="18" t="str">
        <f>IF(Table28[[#This Row],[Tên hàng hóa ]]&lt;&gt;0,VLOOKUP(Table28[[#This Row],[Tên hàng hóa ]],Table1[[Tên hàng hóa]:[ĐVT]],3,0),"")</f>
        <v>Cái</v>
      </c>
      <c r="G371" s="23">
        <v>271480</v>
      </c>
      <c r="H371" s="17">
        <v>2</v>
      </c>
      <c r="I371" s="14">
        <f>IF(Table28[[#This Row],[Số lượng]]&lt;&gt;0,Table28[[#This Row],[Số lượng]]*Table28[[#This Row],[Đơn giá]],"")</f>
        <v>542960</v>
      </c>
      <c r="J371" s="14" t="str">
        <f ca="1">IF(AND(Table28[[#This Row],[Tên hàng hóa ]]&lt;&gt;0,D372=""),SUM(OFFSET(Table28[[#This Row],[Thành tiền]],0,0,-COUNTIF(Table28[Số HĐ],Table28[[#This Row],[Số HĐ]]))),"")</f>
        <v/>
      </c>
      <c r="K371" s="17"/>
      <c r="L37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71" s="15"/>
    </row>
    <row r="372" spans="1:13" ht="35.1" customHeight="1" x14ac:dyDescent="0.2">
      <c r="A372" s="11">
        <f>IF(Table28[[#This Row],[Tên hàng hóa ]]="","",A371)</f>
        <v>42252</v>
      </c>
      <c r="B372" s="12" t="str">
        <f>IF(Table28[[#This Row],[Tên hàng hóa ]]="","",B371)</f>
        <v>PXK 144</v>
      </c>
      <c r="C372" s="13" t="str">
        <f>IF(Table28[[#This Row],[Tên hàng hóa ]]="","",C371)</f>
        <v>CTY THÁI BÌNH DƯƠNG</v>
      </c>
      <c r="D372" s="16" t="s">
        <v>1427</v>
      </c>
      <c r="E372" s="10" t="str">
        <f>IF(Table28[[#This Row],[Tên hàng hóa ]]&lt;&gt;0,VLOOKUP(Table28[[#This Row],[Tên hàng hóa ]],Table1[[Tên hàng hóa]:[Quy cách]],2,0),"")</f>
        <v>Rờ le nhiệt ABB</v>
      </c>
      <c r="F372" s="18" t="str">
        <f>IF(Table28[[#This Row],[Tên hàng hóa ]]&lt;&gt;0,VLOOKUP(Table28[[#This Row],[Tên hàng hóa ]],Table1[[Tên hàng hóa]:[ĐVT]],3,0),"")</f>
        <v>Cái</v>
      </c>
      <c r="G372" s="23">
        <v>271480</v>
      </c>
      <c r="H372" s="17">
        <v>9</v>
      </c>
      <c r="I372" s="14">
        <f>IF(Table28[[#This Row],[Số lượng]]&lt;&gt;0,Table28[[#This Row],[Số lượng]]*Table28[[#This Row],[Đơn giá]],"")</f>
        <v>2443320</v>
      </c>
      <c r="J372" s="14" t="str">
        <f ca="1">IF(AND(Table28[[#This Row],[Tên hàng hóa ]]&lt;&gt;0,D373=""),SUM(OFFSET(Table28[[#This Row],[Thành tiền]],0,0,-COUNTIF(Table28[Số HĐ],Table28[[#This Row],[Số HĐ]]))),"")</f>
        <v/>
      </c>
      <c r="K372" s="17"/>
      <c r="L37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72" s="15"/>
    </row>
    <row r="373" spans="1:13" ht="35.1" customHeight="1" x14ac:dyDescent="0.2">
      <c r="A373" s="11">
        <f>IF(Table28[[#This Row],[Tên hàng hóa ]]="","",A372)</f>
        <v>42252</v>
      </c>
      <c r="B373" s="12" t="str">
        <f>IF(Table28[[#This Row],[Tên hàng hóa ]]="","",B372)</f>
        <v>PXK 144</v>
      </c>
      <c r="C373" s="13" t="str">
        <f>IF(Table28[[#This Row],[Tên hàng hóa ]]="","",C372)</f>
        <v>CTY THÁI BÌNH DƯƠNG</v>
      </c>
      <c r="D373" s="16" t="s">
        <v>1428</v>
      </c>
      <c r="E373" s="10" t="str">
        <f>IF(Table28[[#This Row],[Tên hàng hóa ]]&lt;&gt;0,VLOOKUP(Table28[[#This Row],[Tên hàng hóa ]],Table1[[Tên hàng hóa]:[Quy cách]],2,0),"")</f>
        <v>Rờ le nhiệt ABB</v>
      </c>
      <c r="F373" s="18" t="str">
        <f>IF(Table28[[#This Row],[Tên hàng hóa ]]&lt;&gt;0,VLOOKUP(Table28[[#This Row],[Tên hàng hóa ]],Table1[[Tên hàng hóa]:[ĐVT]],3,0),"")</f>
        <v>Cái</v>
      </c>
      <c r="G373" s="23">
        <v>271480</v>
      </c>
      <c r="H373" s="17">
        <v>2</v>
      </c>
      <c r="I373" s="14">
        <f>IF(Table28[[#This Row],[Số lượng]]&lt;&gt;0,Table28[[#This Row],[Số lượng]]*Table28[[#This Row],[Đơn giá]],"")</f>
        <v>542960</v>
      </c>
      <c r="J373" s="14" t="str">
        <f ca="1">IF(AND(Table28[[#This Row],[Tên hàng hóa ]]&lt;&gt;0,D374=""),SUM(OFFSET(Table28[[#This Row],[Thành tiền]],0,0,-COUNTIF(Table28[Số HĐ],Table28[[#This Row],[Số HĐ]]))),"")</f>
        <v/>
      </c>
      <c r="K373" s="17"/>
      <c r="L37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73" s="15"/>
    </row>
    <row r="374" spans="1:13" ht="35.1" customHeight="1" x14ac:dyDescent="0.2">
      <c r="A374" s="11">
        <f>IF(Table28[[#This Row],[Tên hàng hóa ]]="","",A373)</f>
        <v>42252</v>
      </c>
      <c r="B374" s="12" t="str">
        <f>IF(Table28[[#This Row],[Tên hàng hóa ]]="","",B373)</f>
        <v>PXK 144</v>
      </c>
      <c r="C374" s="13" t="str">
        <f>IF(Table28[[#This Row],[Tên hàng hóa ]]="","",C373)</f>
        <v>CTY THÁI BÌNH DƯƠNG</v>
      </c>
      <c r="D374" s="16" t="s">
        <v>1429</v>
      </c>
      <c r="E374" s="10" t="str">
        <f>IF(Table28[[#This Row],[Tên hàng hóa ]]&lt;&gt;0,VLOOKUP(Table28[[#This Row],[Tên hàng hóa ]],Table1[[Tên hàng hóa]:[Quy cách]],2,0),"")</f>
        <v>Rờ le nhiệt ABB</v>
      </c>
      <c r="F374" s="18" t="str">
        <f>IF(Table28[[#This Row],[Tên hàng hóa ]]&lt;&gt;0,VLOOKUP(Table28[[#This Row],[Tên hàng hóa ]],Table1[[Tên hàng hóa]:[ĐVT]],3,0),"")</f>
        <v>Cái</v>
      </c>
      <c r="G374" s="23">
        <v>293370</v>
      </c>
      <c r="H374" s="17">
        <v>1</v>
      </c>
      <c r="I374" s="14">
        <f>IF(Table28[[#This Row],[Số lượng]]&lt;&gt;0,Table28[[#This Row],[Số lượng]]*Table28[[#This Row],[Đơn giá]],"")</f>
        <v>293370</v>
      </c>
      <c r="J374" s="14" t="str">
        <f ca="1">IF(AND(Table28[[#This Row],[Tên hàng hóa ]]&lt;&gt;0,D375=""),SUM(OFFSET(Table28[[#This Row],[Thành tiền]],0,0,-COUNTIF(Table28[Số HĐ],Table28[[#This Row],[Số HĐ]]))),"")</f>
        <v/>
      </c>
      <c r="K374" s="17"/>
      <c r="L37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74" s="15"/>
    </row>
    <row r="375" spans="1:13" ht="35.1" customHeight="1" x14ac:dyDescent="0.2">
      <c r="A375" s="11">
        <f>IF(Table28[[#This Row],[Tên hàng hóa ]]="","",A374)</f>
        <v>42252</v>
      </c>
      <c r="B375" s="12" t="str">
        <f>IF(Table28[[#This Row],[Tên hàng hóa ]]="","",B374)</f>
        <v>PXK 144</v>
      </c>
      <c r="C375" s="13" t="str">
        <f>IF(Table28[[#This Row],[Tên hàng hóa ]]="","",C374)</f>
        <v>CTY THÁI BÌNH DƯƠNG</v>
      </c>
      <c r="D375" s="16" t="s">
        <v>1430</v>
      </c>
      <c r="E375" s="10" t="str">
        <f>IF(Table28[[#This Row],[Tên hàng hóa ]]&lt;&gt;0,VLOOKUP(Table28[[#This Row],[Tên hàng hóa ]],Table1[[Tên hàng hóa]:[Quy cách]],2,0),"")</f>
        <v>Rờ le nhiệt ABB</v>
      </c>
      <c r="F375" s="18" t="str">
        <f>IF(Table28[[#This Row],[Tên hàng hóa ]]&lt;&gt;0,VLOOKUP(Table28[[#This Row],[Tên hàng hóa ]],Table1[[Tên hàng hóa]:[ĐVT]],3,0),"")</f>
        <v>Cái</v>
      </c>
      <c r="G375" s="23">
        <v>271480</v>
      </c>
      <c r="H375" s="17">
        <v>1</v>
      </c>
      <c r="I375" s="14">
        <f>IF(Table28[[#This Row],[Số lượng]]&lt;&gt;0,Table28[[#This Row],[Số lượng]]*Table28[[#This Row],[Đơn giá]],"")</f>
        <v>271480</v>
      </c>
      <c r="J375" s="14">
        <f ca="1">IF(AND(Table28[[#This Row],[Tên hàng hóa ]]&lt;&gt;0,D376=""),SUM(OFFSET(Table28[[#This Row],[Thành tiền]],0,0,-COUNTIF(Table28[Số HĐ],Table28[[#This Row],[Số HĐ]]))),"")</f>
        <v>8493980</v>
      </c>
      <c r="K375" s="17" t="s">
        <v>464</v>
      </c>
      <c r="L37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75" s="15" t="s">
        <v>1464</v>
      </c>
    </row>
    <row r="376" spans="1:13" ht="35.1" customHeight="1" x14ac:dyDescent="0.2">
      <c r="A376" s="11" t="str">
        <f>IF(Table28[[#This Row],[Tên hàng hóa ]]="","",A375)</f>
        <v/>
      </c>
      <c r="B376" s="12" t="str">
        <f>IF(Table28[[#This Row],[Tên hàng hóa ]]="","",B375)</f>
        <v/>
      </c>
      <c r="C376" s="13" t="str">
        <f>IF(Table28[[#This Row],[Tên hàng hóa ]]="","",C375)</f>
        <v/>
      </c>
      <c r="D376" s="16"/>
      <c r="E376" s="10" t="str">
        <f>IF(Table28[[#This Row],[Tên hàng hóa ]]&lt;&gt;0,VLOOKUP(Table28[[#This Row],[Tên hàng hóa ]],Table1[[Tên hàng hóa]:[Quy cách]],2,0),"")</f>
        <v/>
      </c>
      <c r="F376" s="18" t="str">
        <f>IF(Table28[[#This Row],[Tên hàng hóa ]]&lt;&gt;0,VLOOKUP(Table28[[#This Row],[Tên hàng hóa ]],Table1[[Tên hàng hóa]:[ĐVT]],3,0),"")</f>
        <v/>
      </c>
      <c r="G376" s="23" t="str">
        <f>IF(Table28[[#This Row],[Tên hàng hóa ]]=0,"",VLOOKUP(Table28[[#This Row],[Tên hàng hóa ]],Table1[[Tên hàng hóa]:[Giá bán]],4,0))</f>
        <v/>
      </c>
      <c r="H376" s="17"/>
      <c r="I376" s="14" t="str">
        <f>IF(Table28[[#This Row],[Số lượng]]&lt;&gt;0,Table28[[#This Row],[Số lượng]]*Table28[[#This Row],[Đơn giá]],"")</f>
        <v/>
      </c>
      <c r="J376" s="14" t="str">
        <f ca="1">IF(AND(Table28[[#This Row],[Tên hàng hóa ]]&lt;&gt;0,D377=""),SUM(OFFSET(Table28[[#This Row],[Thành tiền]],0,0,-COUNTIF(Table28[Số HĐ],Table28[[#This Row],[Số HĐ]]))),"")</f>
        <v/>
      </c>
      <c r="K376" s="17"/>
      <c r="L37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76" s="15"/>
    </row>
    <row r="377" spans="1:13" ht="35.1" customHeight="1" x14ac:dyDescent="0.2">
      <c r="A377" s="11">
        <v>42254</v>
      </c>
      <c r="B377" s="12" t="s">
        <v>1465</v>
      </c>
      <c r="C377" s="13" t="s">
        <v>1456</v>
      </c>
      <c r="D377" s="16" t="s">
        <v>1452</v>
      </c>
      <c r="E377" s="10" t="str">
        <f>IF(Table28[[#This Row],[Tên hàng hóa ]]&lt;&gt;0,VLOOKUP(Table28[[#This Row],[Tên hàng hóa ]],Table1[[Tên hàng hóa]:[Quy cách]],2,0),"")</f>
        <v>Công tắc từ</v>
      </c>
      <c r="F377" s="18" t="str">
        <f>IF(Table28[[#This Row],[Tên hàng hóa ]]&lt;&gt;0,VLOOKUP(Table28[[#This Row],[Tên hàng hóa ]],Table1[[Tên hàng hóa]:[ĐVT]],3,0),"")</f>
        <v>Cái</v>
      </c>
      <c r="G377" s="23">
        <v>544500</v>
      </c>
      <c r="H377" s="17">
        <v>3</v>
      </c>
      <c r="I377" s="14">
        <f>IF(Table28[[#This Row],[Số lượng]]&lt;&gt;0,Table28[[#This Row],[Số lượng]]*Table28[[#This Row],[Đơn giá]],"")</f>
        <v>1633500</v>
      </c>
      <c r="J377" s="14">
        <f ca="1">IF(AND(Table28[[#This Row],[Tên hàng hóa ]]&lt;&gt;0,D378=""),SUM(OFFSET(Table28[[#This Row],[Thành tiền]],0,0,-COUNTIF(Table28[Số HĐ],Table28[[#This Row],[Số HĐ]]))),"")</f>
        <v>1633500</v>
      </c>
      <c r="K377" s="17" t="s">
        <v>464</v>
      </c>
      <c r="L37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77" s="15" t="s">
        <v>1578</v>
      </c>
    </row>
    <row r="378" spans="1:13" ht="35.1" customHeight="1" x14ac:dyDescent="0.2">
      <c r="A378" s="11" t="str">
        <f>IF(Table28[[#This Row],[Tên hàng hóa ]]="","",A377)</f>
        <v/>
      </c>
      <c r="B378" s="12" t="str">
        <f>IF(Table28[[#This Row],[Tên hàng hóa ]]="","",B377)</f>
        <v/>
      </c>
      <c r="C378" s="13" t="str">
        <f>IF(Table28[[#This Row],[Tên hàng hóa ]]="","",C377)</f>
        <v/>
      </c>
      <c r="D378" s="16"/>
      <c r="E378" s="10" t="str">
        <f>IF(Table28[[#This Row],[Tên hàng hóa ]]&lt;&gt;0,VLOOKUP(Table28[[#This Row],[Tên hàng hóa ]],Table1[[Tên hàng hóa]:[Quy cách]],2,0),"")</f>
        <v/>
      </c>
      <c r="F378" s="18" t="str">
        <f>IF(Table28[[#This Row],[Tên hàng hóa ]]&lt;&gt;0,VLOOKUP(Table28[[#This Row],[Tên hàng hóa ]],Table1[[Tên hàng hóa]:[ĐVT]],3,0),"")</f>
        <v/>
      </c>
      <c r="G378" s="23" t="str">
        <f>IF(Table28[[#This Row],[Tên hàng hóa ]]=0,"",VLOOKUP(Table28[[#This Row],[Tên hàng hóa ]],Table1[[Tên hàng hóa]:[Giá bán]],4,0))</f>
        <v/>
      </c>
      <c r="H378" s="17"/>
      <c r="I378" s="14" t="str">
        <f>IF(Table28[[#This Row],[Số lượng]]&lt;&gt;0,Table28[[#This Row],[Số lượng]]*Table28[[#This Row],[Đơn giá]],"")</f>
        <v/>
      </c>
      <c r="J378" s="14" t="str">
        <f ca="1">IF(AND(Table28[[#This Row],[Tên hàng hóa ]]&lt;&gt;0,D379=""),SUM(OFFSET(Table28[[#This Row],[Thành tiền]],0,0,-COUNTIF(Table28[Số HĐ],Table28[[#This Row],[Số HĐ]]))),"")</f>
        <v/>
      </c>
      <c r="K378" s="17"/>
      <c r="L37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78" s="15"/>
    </row>
    <row r="379" spans="1:13" ht="35.1" customHeight="1" x14ac:dyDescent="0.2">
      <c r="A379" s="11">
        <v>42255</v>
      </c>
      <c r="B379" s="12" t="s">
        <v>1466</v>
      </c>
      <c r="C379" s="13" t="s">
        <v>543</v>
      </c>
      <c r="D379" s="16" t="s">
        <v>84</v>
      </c>
      <c r="E379" s="10" t="str">
        <f>IF(Table28[[#This Row],[Tên hàng hóa ]]&lt;&gt;0,VLOOKUP(Table28[[#This Row],[Tên hàng hóa ]],Table1[[Tên hàng hóa]:[Quy cách]],2,0),"")</f>
        <v>Bộ Điều Khiển Lập Trình</v>
      </c>
      <c r="F379" s="18" t="str">
        <f>IF(Table28[[#This Row],[Tên hàng hóa ]]&lt;&gt;0,VLOOKUP(Table28[[#This Row],[Tên hàng hóa ]],Table1[[Tên hàng hóa]:[ĐVT]],3,0),"")</f>
        <v>Cái</v>
      </c>
      <c r="G379" s="23">
        <v>12650000</v>
      </c>
      <c r="H379" s="17">
        <v>1</v>
      </c>
      <c r="I379" s="14">
        <f>IF(Table28[[#This Row],[Số lượng]]&lt;&gt;0,Table28[[#This Row],[Số lượng]]*Table28[[#This Row],[Đơn giá]],"")</f>
        <v>12650000</v>
      </c>
      <c r="J379" s="14" t="str">
        <f ca="1">IF(AND(Table28[[#This Row],[Tên hàng hóa ]]&lt;&gt;0,D380=""),SUM(OFFSET(Table28[[#This Row],[Thành tiền]],0,0,-COUNTIF(Table28[Số HĐ],Table28[[#This Row],[Số HĐ]]))),"")</f>
        <v/>
      </c>
      <c r="K379" s="17"/>
      <c r="L37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79" s="15"/>
    </row>
    <row r="380" spans="1:13" ht="35.1" customHeight="1" x14ac:dyDescent="0.2">
      <c r="A380" s="11">
        <f>IF(Table28[[#This Row],[Tên hàng hóa ]]="","",A379)</f>
        <v>42255</v>
      </c>
      <c r="B380" s="12" t="str">
        <f>IF(Table28[[#This Row],[Tên hàng hóa ]]="","",B379)</f>
        <v>PXK 146</v>
      </c>
      <c r="C380" s="13" t="str">
        <f>IF(Table28[[#This Row],[Tên hàng hóa ]]="","",C379)</f>
        <v>CTY TNHH CN Gốm Bạch Mã (VN)</v>
      </c>
      <c r="D380" s="16" t="s">
        <v>1448</v>
      </c>
      <c r="E380" s="10" t="str">
        <f>IF(Table28[[#This Row],[Tên hàng hóa ]]&lt;&gt;0,VLOOKUP(Table28[[#This Row],[Tên hàng hóa ]],Table1[[Tên hàng hóa]:[Quy cách]],2,0),"")</f>
        <v>Bộ lập trình</v>
      </c>
      <c r="F380" s="18" t="str">
        <f>IF(Table28[[#This Row],[Tên hàng hóa ]]&lt;&gt;0,VLOOKUP(Table28[[#This Row],[Tên hàng hóa ]],Table1[[Tên hàng hóa]:[ĐVT]],3,0),"")</f>
        <v>Cái</v>
      </c>
      <c r="G380" s="23">
        <v>15950000</v>
      </c>
      <c r="H380" s="17">
        <v>1</v>
      </c>
      <c r="I380" s="14">
        <f>IF(Table28[[#This Row],[Số lượng]]&lt;&gt;0,Table28[[#This Row],[Số lượng]]*Table28[[#This Row],[Đơn giá]],"")</f>
        <v>15950000</v>
      </c>
      <c r="J380" s="14">
        <f ca="1">IF(AND(Table28[[#This Row],[Tên hàng hóa ]]&lt;&gt;0,D381=""),SUM(OFFSET(Table28[[#This Row],[Thành tiền]],0,0,-COUNTIF(Table28[Số HĐ],Table28[[#This Row],[Số HĐ]]))),"")</f>
        <v>28600000</v>
      </c>
      <c r="K380" s="17" t="s">
        <v>464</v>
      </c>
      <c r="L38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80" s="15" t="s">
        <v>1467</v>
      </c>
    </row>
    <row r="381" spans="1:13" ht="35.1" customHeight="1" x14ac:dyDescent="0.2">
      <c r="A381" s="11" t="str">
        <f>IF(Table28[[#This Row],[Tên hàng hóa ]]="","",A380)</f>
        <v/>
      </c>
      <c r="B381" s="12" t="str">
        <f>IF(Table28[[#This Row],[Tên hàng hóa ]]="","",B380)</f>
        <v/>
      </c>
      <c r="C381" s="13" t="str">
        <f>IF(Table28[[#This Row],[Tên hàng hóa ]]="","",C380)</f>
        <v/>
      </c>
      <c r="D381" s="16"/>
      <c r="E381" s="10" t="str">
        <f>IF(Table28[[#This Row],[Tên hàng hóa ]]&lt;&gt;0,VLOOKUP(Table28[[#This Row],[Tên hàng hóa ]],Table1[[Tên hàng hóa]:[Quy cách]],2,0),"")</f>
        <v/>
      </c>
      <c r="F381" s="18" t="str">
        <f>IF(Table28[[#This Row],[Tên hàng hóa ]]&lt;&gt;0,VLOOKUP(Table28[[#This Row],[Tên hàng hóa ]],Table1[[Tên hàng hóa]:[ĐVT]],3,0),"")</f>
        <v/>
      </c>
      <c r="G381" s="23" t="str">
        <f>IF(Table28[[#This Row],[Tên hàng hóa ]]=0,"",VLOOKUP(Table28[[#This Row],[Tên hàng hóa ]],Table1[[Tên hàng hóa]:[Giá bán]],4,0))</f>
        <v/>
      </c>
      <c r="H381" s="17"/>
      <c r="I381" s="14" t="str">
        <f>IF(Table28[[#This Row],[Số lượng]]&lt;&gt;0,Table28[[#This Row],[Số lượng]]*Table28[[#This Row],[Đơn giá]],"")</f>
        <v/>
      </c>
      <c r="J381" s="14" t="str">
        <f ca="1">IF(AND(Table28[[#This Row],[Tên hàng hóa ]]&lt;&gt;0,D382=""),SUM(OFFSET(Table28[[#This Row],[Thành tiền]],0,0,-COUNTIF(Table28[Số HĐ],Table28[[#This Row],[Số HĐ]]))),"")</f>
        <v/>
      </c>
      <c r="K381" s="17"/>
      <c r="L38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81" s="15"/>
    </row>
    <row r="382" spans="1:13" ht="35.1" customHeight="1" x14ac:dyDescent="0.2">
      <c r="A382" s="11">
        <v>42255</v>
      </c>
      <c r="B382" s="12" t="s">
        <v>1468</v>
      </c>
      <c r="C382" s="13" t="s">
        <v>1034</v>
      </c>
      <c r="D382" s="16" t="s">
        <v>279</v>
      </c>
      <c r="E382" s="10" t="str">
        <f>IF(Table28[[#This Row],[Tên hàng hóa ]]&lt;&gt;0,VLOOKUP(Table28[[#This Row],[Tên hàng hóa ]],Table1[[Tên hàng hóa]:[Quy cách]],2,0),"")</f>
        <v>Cảm Biến</v>
      </c>
      <c r="F382" s="18" t="str">
        <f>IF(Table28[[#This Row],[Tên hàng hóa ]]&lt;&gt;0,VLOOKUP(Table28[[#This Row],[Tên hàng hóa ]],Table1[[Tên hàng hóa]:[ĐVT]],3,0),"")</f>
        <v>Cái</v>
      </c>
      <c r="G382" s="23">
        <v>187000</v>
      </c>
      <c r="H382" s="17">
        <v>5</v>
      </c>
      <c r="I382" s="14">
        <f>IF(Table28[[#This Row],[Số lượng]]&lt;&gt;0,Table28[[#This Row],[Số lượng]]*Table28[[#This Row],[Đơn giá]],"")</f>
        <v>935000</v>
      </c>
      <c r="J382" s="14">
        <f ca="1">IF(AND(Table28[[#This Row],[Tên hàng hóa ]]&lt;&gt;0,D383=""),SUM(OFFSET(Table28[[#This Row],[Thành tiền]],0,0,-COUNTIF(Table28[Số HĐ],Table28[[#This Row],[Số HĐ]]))),"")</f>
        <v>935000</v>
      </c>
      <c r="K382" s="17" t="s">
        <v>464</v>
      </c>
      <c r="L38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82" s="15" t="s">
        <v>1469</v>
      </c>
    </row>
    <row r="383" spans="1:13" ht="35.1" customHeight="1" x14ac:dyDescent="0.2">
      <c r="A383" s="11" t="str">
        <f>IF(Table28[[#This Row],[Tên hàng hóa ]]="","",A382)</f>
        <v/>
      </c>
      <c r="B383" s="12" t="str">
        <f>IF(Table28[[#This Row],[Tên hàng hóa ]]="","",B382)</f>
        <v/>
      </c>
      <c r="C383" s="13" t="str">
        <f>IF(Table28[[#This Row],[Tên hàng hóa ]]="","",C382)</f>
        <v/>
      </c>
      <c r="D383" s="16"/>
      <c r="E383" s="10" t="str">
        <f>IF(Table28[[#This Row],[Tên hàng hóa ]]&lt;&gt;0,VLOOKUP(Table28[[#This Row],[Tên hàng hóa ]],Table1[[Tên hàng hóa]:[Quy cách]],2,0),"")</f>
        <v/>
      </c>
      <c r="F383" s="18" t="str">
        <f>IF(Table28[[#This Row],[Tên hàng hóa ]]&lt;&gt;0,VLOOKUP(Table28[[#This Row],[Tên hàng hóa ]],Table1[[Tên hàng hóa]:[ĐVT]],3,0),"")</f>
        <v/>
      </c>
      <c r="G383" s="23" t="str">
        <f>IF(Table28[[#This Row],[Tên hàng hóa ]]=0,"",VLOOKUP(Table28[[#This Row],[Tên hàng hóa ]],Table1[[Tên hàng hóa]:[Giá bán]],4,0))</f>
        <v/>
      </c>
      <c r="H383" s="17"/>
      <c r="I383" s="14" t="str">
        <f>IF(Table28[[#This Row],[Số lượng]]&lt;&gt;0,Table28[[#This Row],[Số lượng]]*Table28[[#This Row],[Đơn giá]],"")</f>
        <v/>
      </c>
      <c r="J383" s="14" t="str">
        <f ca="1">IF(AND(Table28[[#This Row],[Tên hàng hóa ]]&lt;&gt;0,D384=""),SUM(OFFSET(Table28[[#This Row],[Thành tiền]],0,0,-COUNTIF(Table28[Số HĐ],Table28[[#This Row],[Số HĐ]]))),"")</f>
        <v/>
      </c>
      <c r="K383" s="17"/>
      <c r="L38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83" s="15"/>
    </row>
    <row r="384" spans="1:13" ht="35.1" customHeight="1" x14ac:dyDescent="0.2">
      <c r="A384" s="11">
        <v>42256</v>
      </c>
      <c r="B384" s="12" t="s">
        <v>1470</v>
      </c>
      <c r="C384" s="13" t="s">
        <v>1471</v>
      </c>
      <c r="D384" s="16" t="s">
        <v>527</v>
      </c>
      <c r="E384" s="10" t="str">
        <f>IF(Table28[[#This Row],[Tên hàng hóa ]]&lt;&gt;0,VLOOKUP(Table28[[#This Row],[Tên hàng hóa ]],Table1[[Tên hàng hóa]:[Quy cách]],2,0),"")</f>
        <v>Counter</v>
      </c>
      <c r="F384" s="18" t="str">
        <f>IF(Table28[[#This Row],[Tên hàng hóa ]]&lt;&gt;0,VLOOKUP(Table28[[#This Row],[Tên hàng hóa ]],Table1[[Tên hàng hóa]:[ĐVT]],3,0),"")</f>
        <v>Cái</v>
      </c>
      <c r="G384" s="23">
        <v>2970000</v>
      </c>
      <c r="H384" s="17">
        <v>1</v>
      </c>
      <c r="I384" s="14">
        <f>IF(Table28[[#This Row],[Số lượng]]&lt;&gt;0,Table28[[#This Row],[Số lượng]]*Table28[[#This Row],[Đơn giá]],"")</f>
        <v>2970000</v>
      </c>
      <c r="J384" s="14">
        <f ca="1">IF(AND(Table28[[#This Row],[Tên hàng hóa ]]&lt;&gt;0,D385=""),SUM(OFFSET(Table28[[#This Row],[Thành tiền]],0,0,-COUNTIF(Table28[Số HĐ],Table28[[#This Row],[Số HĐ]]))),"")</f>
        <v>2970000</v>
      </c>
      <c r="K384" s="17" t="s">
        <v>464</v>
      </c>
      <c r="L38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84" s="15" t="s">
        <v>1472</v>
      </c>
    </row>
    <row r="385" spans="1:13" ht="35.1" customHeight="1" x14ac:dyDescent="0.2">
      <c r="A385" s="11" t="str">
        <f>IF(Table28[[#This Row],[Tên hàng hóa ]]="","",A384)</f>
        <v/>
      </c>
      <c r="B385" s="12" t="str">
        <f>IF(Table28[[#This Row],[Tên hàng hóa ]]="","",B384)</f>
        <v/>
      </c>
      <c r="C385" s="13" t="str">
        <f>IF(Table28[[#This Row],[Tên hàng hóa ]]="","",C384)</f>
        <v/>
      </c>
      <c r="D385" s="16"/>
      <c r="E385" s="10" t="str">
        <f>IF(Table28[[#This Row],[Tên hàng hóa ]]&lt;&gt;0,VLOOKUP(Table28[[#This Row],[Tên hàng hóa ]],Table1[[Tên hàng hóa]:[Quy cách]],2,0),"")</f>
        <v/>
      </c>
      <c r="F385" s="18" t="str">
        <f>IF(Table28[[#This Row],[Tên hàng hóa ]]&lt;&gt;0,VLOOKUP(Table28[[#This Row],[Tên hàng hóa ]],Table1[[Tên hàng hóa]:[ĐVT]],3,0),"")</f>
        <v/>
      </c>
      <c r="G385" s="23" t="str">
        <f>IF(Table28[[#This Row],[Tên hàng hóa ]]=0,"",VLOOKUP(Table28[[#This Row],[Tên hàng hóa ]],Table1[[Tên hàng hóa]:[Giá bán]],4,0))</f>
        <v/>
      </c>
      <c r="H385" s="17"/>
      <c r="I385" s="14" t="str">
        <f>IF(Table28[[#This Row],[Số lượng]]&lt;&gt;0,Table28[[#This Row],[Số lượng]]*Table28[[#This Row],[Đơn giá]],"")</f>
        <v/>
      </c>
      <c r="J385" s="14" t="str">
        <f ca="1">IF(AND(Table28[[#This Row],[Tên hàng hóa ]]&lt;&gt;0,D386=""),SUM(OFFSET(Table28[[#This Row],[Thành tiền]],0,0,-COUNTIF(Table28[Số HĐ],Table28[[#This Row],[Số HĐ]]))),"")</f>
        <v/>
      </c>
      <c r="K385" s="17"/>
      <c r="L38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85" s="15"/>
    </row>
    <row r="386" spans="1:13" ht="35.1" customHeight="1" x14ac:dyDescent="0.2">
      <c r="A386" s="11">
        <v>42257</v>
      </c>
      <c r="B386" s="12" t="s">
        <v>1488</v>
      </c>
      <c r="C386" s="13" t="s">
        <v>1034</v>
      </c>
      <c r="D386" s="16" t="s">
        <v>520</v>
      </c>
      <c r="E386" s="10" t="str">
        <f>IF(Table28[[#This Row],[Tên hàng hóa ]]&lt;&gt;0,VLOOKUP(Table28[[#This Row],[Tên hàng hóa ]],Table1[[Tên hàng hóa]:[Quy cách]],2,0),"")</f>
        <v>Cảm Biến</v>
      </c>
      <c r="F386" s="18" t="str">
        <f>IF(Table28[[#This Row],[Tên hàng hóa ]]&lt;&gt;0,VLOOKUP(Table28[[#This Row],[Tên hàng hóa ]],Table1[[Tên hàng hóa]:[ĐVT]],3,0),"")</f>
        <v>Cái</v>
      </c>
      <c r="G386" s="23">
        <v>990000</v>
      </c>
      <c r="H386" s="17">
        <v>10</v>
      </c>
      <c r="I386" s="14">
        <f>IF(Table28[[#This Row],[Số lượng]]&lt;&gt;0,Table28[[#This Row],[Số lượng]]*Table28[[#This Row],[Đơn giá]],"")</f>
        <v>9900000</v>
      </c>
      <c r="J386" s="14" t="str">
        <f ca="1">IF(AND(Table28[[#This Row],[Tên hàng hóa ]]&lt;&gt;0,D387=""),SUM(OFFSET(Table28[[#This Row],[Thành tiền]],0,0,-COUNTIF(Table28[Số HĐ],Table28[[#This Row],[Số HĐ]]))),"")</f>
        <v/>
      </c>
      <c r="K386" s="17"/>
      <c r="L38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86" s="15"/>
    </row>
    <row r="387" spans="1:13" ht="35.1" customHeight="1" x14ac:dyDescent="0.2">
      <c r="A387" s="11">
        <f>IF(Table28[[#This Row],[Tên hàng hóa ]]="","",A386)</f>
        <v>42257</v>
      </c>
      <c r="B387" s="12" t="str">
        <f>IF(Table28[[#This Row],[Tên hàng hóa ]]="","",B386)</f>
        <v>PXK 149</v>
      </c>
      <c r="C387" s="13" t="str">
        <f>IF(Table28[[#This Row],[Tên hàng hóa ]]="","",C386)</f>
        <v>CTY TNHH KTTĐ TIẾN PHÁT</v>
      </c>
      <c r="D387" s="16" t="s">
        <v>239</v>
      </c>
      <c r="E387" s="10" t="str">
        <f>IF(Table28[[#This Row],[Tên hàng hóa ]]&lt;&gt;0,VLOOKUP(Table28[[#This Row],[Tên hàng hóa ]],Table1[[Tên hàng hóa]:[Quy cách]],2,0),"")</f>
        <v>Cảm Biến</v>
      </c>
      <c r="F387" s="18" t="str">
        <f>IF(Table28[[#This Row],[Tên hàng hóa ]]&lt;&gt;0,VLOOKUP(Table28[[#This Row],[Tên hàng hóa ]],Table1[[Tên hàng hóa]:[ĐVT]],3,0),"")</f>
        <v>Cái</v>
      </c>
      <c r="G387" s="23">
        <v>583000</v>
      </c>
      <c r="H387" s="17">
        <v>10</v>
      </c>
      <c r="I387" s="14">
        <f>IF(Table28[[#This Row],[Số lượng]]&lt;&gt;0,Table28[[#This Row],[Số lượng]]*Table28[[#This Row],[Đơn giá]],"")</f>
        <v>5830000</v>
      </c>
      <c r="J387" s="14">
        <f ca="1">IF(AND(Table28[[#This Row],[Tên hàng hóa ]]&lt;&gt;0,D388=""),SUM(OFFSET(Table28[[#This Row],[Thành tiền]],0,0,-COUNTIF(Table28[Số HĐ],Table28[[#This Row],[Số HĐ]]))),"")</f>
        <v>15730000</v>
      </c>
      <c r="K387" s="17" t="s">
        <v>464</v>
      </c>
      <c r="L38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87" s="15" t="s">
        <v>1489</v>
      </c>
    </row>
    <row r="388" spans="1:13" ht="35.1" customHeight="1" x14ac:dyDescent="0.2">
      <c r="A388" s="11" t="str">
        <f>IF(Table28[[#This Row],[Tên hàng hóa ]]="","",A387)</f>
        <v/>
      </c>
      <c r="B388" s="12" t="str">
        <f>IF(Table28[[#This Row],[Tên hàng hóa ]]="","",B387)</f>
        <v/>
      </c>
      <c r="C388" s="13" t="str">
        <f>IF(Table28[[#This Row],[Tên hàng hóa ]]="","",C387)</f>
        <v/>
      </c>
      <c r="D388" s="16"/>
      <c r="E388" s="10" t="str">
        <f>IF(Table28[[#This Row],[Tên hàng hóa ]]&lt;&gt;0,VLOOKUP(Table28[[#This Row],[Tên hàng hóa ]],Table1[[Tên hàng hóa]:[Quy cách]],2,0),"")</f>
        <v/>
      </c>
      <c r="F388" s="18" t="str">
        <f>IF(Table28[[#This Row],[Tên hàng hóa ]]&lt;&gt;0,VLOOKUP(Table28[[#This Row],[Tên hàng hóa ]],Table1[[Tên hàng hóa]:[ĐVT]],3,0),"")</f>
        <v/>
      </c>
      <c r="G388" s="23" t="str">
        <f>IF(Table28[[#This Row],[Tên hàng hóa ]]=0,"",VLOOKUP(Table28[[#This Row],[Tên hàng hóa ]],Table1[[Tên hàng hóa]:[Giá bán]],4,0))</f>
        <v/>
      </c>
      <c r="H388" s="17"/>
      <c r="I388" s="14" t="str">
        <f>IF(Table28[[#This Row],[Số lượng]]&lt;&gt;0,Table28[[#This Row],[Số lượng]]*Table28[[#This Row],[Đơn giá]],"")</f>
        <v/>
      </c>
      <c r="J388" s="14" t="str">
        <f ca="1">IF(AND(Table28[[#This Row],[Tên hàng hóa ]]&lt;&gt;0,D389=""),SUM(OFFSET(Table28[[#This Row],[Thành tiền]],0,0,-COUNTIF(Table28[Số HĐ],Table28[[#This Row],[Số HĐ]]))),"")</f>
        <v/>
      </c>
      <c r="K388" s="17"/>
      <c r="L38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88" s="15"/>
    </row>
    <row r="389" spans="1:13" ht="35.1" customHeight="1" x14ac:dyDescent="0.2">
      <c r="A389" s="11">
        <v>42257</v>
      </c>
      <c r="B389" s="12" t="s">
        <v>1490</v>
      </c>
      <c r="C389" s="13" t="s">
        <v>1034</v>
      </c>
      <c r="D389" s="16" t="s">
        <v>180</v>
      </c>
      <c r="E389" s="10" t="str">
        <f>IF(Table28[[#This Row],[Tên hàng hóa ]]&lt;&gt;0,VLOOKUP(Table28[[#This Row],[Tên hàng hóa ]],Table1[[Tên hàng hóa]:[Quy cách]],2,0),"")</f>
        <v>Bộ Nguồn Xung</v>
      </c>
      <c r="F389" s="18" t="str">
        <f>IF(Table28[[#This Row],[Tên hàng hóa ]]&lt;&gt;0,VLOOKUP(Table28[[#This Row],[Tên hàng hóa ]],Table1[[Tên hàng hóa]:[ĐVT]],3,0),"")</f>
        <v>Cái</v>
      </c>
      <c r="G389" s="23">
        <v>1210000</v>
      </c>
      <c r="H389" s="17">
        <v>3</v>
      </c>
      <c r="I389" s="14">
        <f>IF(Table28[[#This Row],[Số lượng]]&lt;&gt;0,Table28[[#This Row],[Số lượng]]*Table28[[#This Row],[Đơn giá]],"")</f>
        <v>3630000</v>
      </c>
      <c r="J389" s="14">
        <f ca="1">IF(AND(Table28[[#This Row],[Tên hàng hóa ]]&lt;&gt;0,D390=""),SUM(OFFSET(Table28[[#This Row],[Thành tiền]],0,0,-COUNTIF(Table28[Số HĐ],Table28[[#This Row],[Số HĐ]]))),"")</f>
        <v>3630000</v>
      </c>
      <c r="K389" s="17" t="s">
        <v>464</v>
      </c>
      <c r="L38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89" s="15" t="s">
        <v>1582</v>
      </c>
    </row>
    <row r="390" spans="1:13" ht="35.1" customHeight="1" x14ac:dyDescent="0.2">
      <c r="A390" s="11" t="str">
        <f>IF(Table28[[#This Row],[Tên hàng hóa ]]="","",A389)</f>
        <v/>
      </c>
      <c r="B390" s="12" t="str">
        <f>IF(Table28[[#This Row],[Tên hàng hóa ]]="","",B389)</f>
        <v/>
      </c>
      <c r="C390" s="13" t="str">
        <f>IF(Table28[[#This Row],[Tên hàng hóa ]]="","",C389)</f>
        <v/>
      </c>
      <c r="D390" s="16"/>
      <c r="E390" s="10" t="str">
        <f>IF(Table28[[#This Row],[Tên hàng hóa ]]&lt;&gt;0,VLOOKUP(Table28[[#This Row],[Tên hàng hóa ]],Table1[[Tên hàng hóa]:[Quy cách]],2,0),"")</f>
        <v/>
      </c>
      <c r="F390" s="18" t="str">
        <f>IF(Table28[[#This Row],[Tên hàng hóa ]]&lt;&gt;0,VLOOKUP(Table28[[#This Row],[Tên hàng hóa ]],Table1[[Tên hàng hóa]:[ĐVT]],3,0),"")</f>
        <v/>
      </c>
      <c r="G390" s="23" t="str">
        <f>IF(Table28[[#This Row],[Tên hàng hóa ]]=0,"",VLOOKUP(Table28[[#This Row],[Tên hàng hóa ]],Table1[[Tên hàng hóa]:[Giá bán]],4,0))</f>
        <v/>
      </c>
      <c r="H390" s="17"/>
      <c r="I390" s="14" t="str">
        <f>IF(Table28[[#This Row],[Số lượng]]&lt;&gt;0,Table28[[#This Row],[Số lượng]]*Table28[[#This Row],[Đơn giá]],"")</f>
        <v/>
      </c>
      <c r="J390" s="14" t="str">
        <f ca="1">IF(AND(Table28[[#This Row],[Tên hàng hóa ]]&lt;&gt;0,D391=""),SUM(OFFSET(Table28[[#This Row],[Thành tiền]],0,0,-COUNTIF(Table28[Số HĐ],Table28[[#This Row],[Số HĐ]]))),"")</f>
        <v/>
      </c>
      <c r="K390" s="17"/>
      <c r="L39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90" s="15"/>
    </row>
    <row r="391" spans="1:13" ht="35.1" customHeight="1" x14ac:dyDescent="0.2">
      <c r="A391" s="11">
        <v>42261</v>
      </c>
      <c r="B391" s="12" t="s">
        <v>1491</v>
      </c>
      <c r="C391" s="13" t="s">
        <v>811</v>
      </c>
      <c r="D391" s="16" t="s">
        <v>1436</v>
      </c>
      <c r="E391" s="10" t="str">
        <f>IF(Table28[[#This Row],[Tên hàng hóa ]]&lt;&gt;0,VLOOKUP(Table28[[#This Row],[Tên hàng hóa ]],Table1[[Tên hàng hóa]:[Quy cách]],2,0),"")</f>
        <v>Bộ định thời gian</v>
      </c>
      <c r="F391" s="18" t="str">
        <f>IF(Table28[[#This Row],[Tên hàng hóa ]]&lt;&gt;0,VLOOKUP(Table28[[#This Row],[Tên hàng hóa ]],Table1[[Tên hàng hóa]:[ĐVT]],3,0),"")</f>
        <v>Cái</v>
      </c>
      <c r="G391" s="23">
        <v>712800</v>
      </c>
      <c r="H391" s="17">
        <v>2</v>
      </c>
      <c r="I391" s="14">
        <f>IF(Table28[[#This Row],[Số lượng]]&lt;&gt;0,Table28[[#This Row],[Số lượng]]*Table28[[#This Row],[Đơn giá]],"")</f>
        <v>1425600</v>
      </c>
      <c r="J391" s="14" t="str">
        <f ca="1">IF(AND(Table28[[#This Row],[Tên hàng hóa ]]&lt;&gt;0,D392=""),SUM(OFFSET(Table28[[#This Row],[Thành tiền]],0,0,-COUNTIF(Table28[Số HĐ],Table28[[#This Row],[Số HĐ]]))),"")</f>
        <v/>
      </c>
      <c r="K391" s="17"/>
      <c r="L39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91" s="15"/>
    </row>
    <row r="392" spans="1:13" ht="35.1" customHeight="1" x14ac:dyDescent="0.2">
      <c r="A392" s="11">
        <f>IF(Table28[[#This Row],[Tên hàng hóa ]]="","",A391)</f>
        <v>42261</v>
      </c>
      <c r="B392" s="12" t="str">
        <f>IF(Table28[[#This Row],[Tên hàng hóa ]]="","",B391)</f>
        <v>PXK 151</v>
      </c>
      <c r="C392" s="13" t="str">
        <f>IF(Table28[[#This Row],[Tên hàng hóa ]]="","",C391)</f>
        <v>CTY TNHH BA CON CÒ</v>
      </c>
      <c r="D392" s="16" t="s">
        <v>431</v>
      </c>
      <c r="E392" s="10" t="str">
        <f>IF(Table28[[#This Row],[Tên hàng hóa ]]&lt;&gt;0,VLOOKUP(Table28[[#This Row],[Tên hàng hóa ]],Table1[[Tên hàng hóa]:[Quy cách]],2,0),"")</f>
        <v>Socket</v>
      </c>
      <c r="F392" s="18" t="str">
        <f>IF(Table28[[#This Row],[Tên hàng hóa ]]&lt;&gt;0,VLOOKUP(Table28[[#This Row],[Tên hàng hóa ]],Table1[[Tên hàng hóa]:[ĐVT]],3,0),"")</f>
        <v>Cái</v>
      </c>
      <c r="G392" s="23">
        <v>35200</v>
      </c>
      <c r="H392" s="17">
        <v>2</v>
      </c>
      <c r="I392" s="14">
        <f>IF(Table28[[#This Row],[Số lượng]]&lt;&gt;0,Table28[[#This Row],[Số lượng]]*Table28[[#This Row],[Đơn giá]],"")</f>
        <v>70400</v>
      </c>
      <c r="J392" s="14">
        <f ca="1">IF(AND(Table28[[#This Row],[Tên hàng hóa ]]&lt;&gt;0,D393=""),SUM(OFFSET(Table28[[#This Row],[Thành tiền]],0,0,-COUNTIF(Table28[Số HĐ],Table28[[#This Row],[Số HĐ]]))),"")</f>
        <v>1496000</v>
      </c>
      <c r="K392" s="17" t="s">
        <v>464</v>
      </c>
      <c r="L39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92" s="15" t="s">
        <v>1492</v>
      </c>
    </row>
    <row r="393" spans="1:13" ht="35.1" customHeight="1" x14ac:dyDescent="0.2">
      <c r="A393" s="11" t="str">
        <f>IF(Table28[[#This Row],[Tên hàng hóa ]]="","",A392)</f>
        <v/>
      </c>
      <c r="B393" s="12" t="str">
        <f>IF(Table28[[#This Row],[Tên hàng hóa ]]="","",B392)</f>
        <v/>
      </c>
      <c r="C393" s="13" t="str">
        <f>IF(Table28[[#This Row],[Tên hàng hóa ]]="","",C392)</f>
        <v/>
      </c>
      <c r="D393" s="16"/>
      <c r="E393" s="10" t="str">
        <f>IF(Table28[[#This Row],[Tên hàng hóa ]]&lt;&gt;0,VLOOKUP(Table28[[#This Row],[Tên hàng hóa ]],Table1[[Tên hàng hóa]:[Quy cách]],2,0),"")</f>
        <v/>
      </c>
      <c r="F393" s="18" t="str">
        <f>IF(Table28[[#This Row],[Tên hàng hóa ]]&lt;&gt;0,VLOOKUP(Table28[[#This Row],[Tên hàng hóa ]],Table1[[Tên hàng hóa]:[ĐVT]],3,0),"")</f>
        <v/>
      </c>
      <c r="G393" s="23" t="str">
        <f>IF(Table28[[#This Row],[Tên hàng hóa ]]=0,"",VLOOKUP(Table28[[#This Row],[Tên hàng hóa ]],Table1[[Tên hàng hóa]:[Giá bán]],4,0))</f>
        <v/>
      </c>
      <c r="H393" s="17"/>
      <c r="I393" s="14" t="str">
        <f>IF(Table28[[#This Row],[Số lượng]]&lt;&gt;0,Table28[[#This Row],[Số lượng]]*Table28[[#This Row],[Đơn giá]],"")</f>
        <v/>
      </c>
      <c r="J393" s="14" t="str">
        <f ca="1">IF(AND(Table28[[#This Row],[Tên hàng hóa ]]&lt;&gt;0,D394=""),SUM(OFFSET(Table28[[#This Row],[Thành tiền]],0,0,-COUNTIF(Table28[Số HĐ],Table28[[#This Row],[Số HĐ]]))),"")</f>
        <v/>
      </c>
      <c r="K393" s="17"/>
      <c r="L39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93" s="15"/>
    </row>
    <row r="394" spans="1:13" ht="35.1" customHeight="1" x14ac:dyDescent="0.2">
      <c r="A394" s="11">
        <v>42262</v>
      </c>
      <c r="B394" s="12" t="s">
        <v>1493</v>
      </c>
      <c r="C394" s="13" t="s">
        <v>1034</v>
      </c>
      <c r="D394" s="16" t="s">
        <v>66</v>
      </c>
      <c r="E394" s="10" t="str">
        <f>IF(Table28[[#This Row],[Tên hàng hóa ]]&lt;&gt;0,VLOOKUP(Table28[[#This Row],[Tên hàng hóa ]],Table1[[Tên hàng hóa]:[Quy cách]],2,0),"")</f>
        <v>Bộ Điều Khiển Lập Trình</v>
      </c>
      <c r="F394" s="18" t="str">
        <f>IF(Table28[[#This Row],[Tên hàng hóa ]]&lt;&gt;0,VLOOKUP(Table28[[#This Row],[Tên hàng hóa ]],Table1[[Tên hàng hóa]:[ĐVT]],3,0),"")</f>
        <v>Cái</v>
      </c>
      <c r="G394" s="23">
        <v>10780000</v>
      </c>
      <c r="H394" s="17">
        <v>1</v>
      </c>
      <c r="I394" s="14">
        <f>IF(Table28[[#This Row],[Số lượng]]&lt;&gt;0,Table28[[#This Row],[Số lượng]]*Table28[[#This Row],[Đơn giá]],"")</f>
        <v>10780000</v>
      </c>
      <c r="J394" s="14">
        <f ca="1">IF(AND(Table28[[#This Row],[Tên hàng hóa ]]&lt;&gt;0,D395=""),SUM(OFFSET(Table28[[#This Row],[Thành tiền]],0,0,-COUNTIF(Table28[Số HĐ],Table28[[#This Row],[Số HĐ]]))),"")</f>
        <v>10780000</v>
      </c>
      <c r="K394" s="17" t="s">
        <v>464</v>
      </c>
      <c r="L39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94" s="15" t="s">
        <v>1494</v>
      </c>
    </row>
    <row r="395" spans="1:13" ht="35.1" customHeight="1" x14ac:dyDescent="0.2">
      <c r="A395" s="11" t="str">
        <f>IF(Table28[[#This Row],[Tên hàng hóa ]]="","",A394)</f>
        <v/>
      </c>
      <c r="B395" s="12" t="str">
        <f>IF(Table28[[#This Row],[Tên hàng hóa ]]="","",B394)</f>
        <v/>
      </c>
      <c r="C395" s="13" t="str">
        <f>IF(Table28[[#This Row],[Tên hàng hóa ]]="","",C394)</f>
        <v/>
      </c>
      <c r="D395" s="16"/>
      <c r="E395" s="10" t="str">
        <f>IF(Table28[[#This Row],[Tên hàng hóa ]]&lt;&gt;0,VLOOKUP(Table28[[#This Row],[Tên hàng hóa ]],Table1[[Tên hàng hóa]:[Quy cách]],2,0),"")</f>
        <v/>
      </c>
      <c r="F395" s="18" t="str">
        <f>IF(Table28[[#This Row],[Tên hàng hóa ]]&lt;&gt;0,VLOOKUP(Table28[[#This Row],[Tên hàng hóa ]],Table1[[Tên hàng hóa]:[ĐVT]],3,0),"")</f>
        <v/>
      </c>
      <c r="G395" s="23" t="str">
        <f>IF(Table28[[#This Row],[Tên hàng hóa ]]=0,"",VLOOKUP(Table28[[#This Row],[Tên hàng hóa ]],Table1[[Tên hàng hóa]:[Giá bán]],4,0))</f>
        <v/>
      </c>
      <c r="H395" s="17"/>
      <c r="I395" s="14" t="str">
        <f>IF(Table28[[#This Row],[Số lượng]]&lt;&gt;0,Table28[[#This Row],[Số lượng]]*Table28[[#This Row],[Đơn giá]],"")</f>
        <v/>
      </c>
      <c r="J395" s="14" t="str">
        <f ca="1">IF(AND(Table28[[#This Row],[Tên hàng hóa ]]&lt;&gt;0,D396=""),SUM(OFFSET(Table28[[#This Row],[Thành tiền]],0,0,-COUNTIF(Table28[Số HĐ],Table28[[#This Row],[Số HĐ]]))),"")</f>
        <v/>
      </c>
      <c r="K395" s="17"/>
      <c r="L39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95" s="15"/>
    </row>
    <row r="396" spans="1:13" ht="35.1" customHeight="1" x14ac:dyDescent="0.2">
      <c r="A396" s="11">
        <v>42263</v>
      </c>
      <c r="B396" s="12" t="s">
        <v>1509</v>
      </c>
      <c r="C396" s="13" t="s">
        <v>1034</v>
      </c>
      <c r="D396" s="16" t="s">
        <v>161</v>
      </c>
      <c r="E396" s="10" t="str">
        <f>IF(Table28[[#This Row],[Tên hàng hóa ]]&lt;&gt;0,VLOOKUP(Table28[[#This Row],[Tên hàng hóa ]],Table1[[Tên hàng hóa]:[Quy cách]],2,0),"")</f>
        <v>Bộ Nguồn Xung</v>
      </c>
      <c r="F396" s="18" t="str">
        <f>IF(Table28[[#This Row],[Tên hàng hóa ]]&lt;&gt;0,VLOOKUP(Table28[[#This Row],[Tên hàng hóa ]],Table1[[Tên hàng hóa]:[ĐVT]],3,0),"")</f>
        <v>Cái</v>
      </c>
      <c r="G396" s="23">
        <v>1100000</v>
      </c>
      <c r="H396" s="17">
        <v>1</v>
      </c>
      <c r="I396" s="14">
        <f>IF(Table28[[#This Row],[Số lượng]]&lt;&gt;0,Table28[[#This Row],[Số lượng]]*Table28[[#This Row],[Đơn giá]],"")</f>
        <v>1100000</v>
      </c>
      <c r="J396" s="14" t="str">
        <f ca="1">IF(AND(Table28[[#This Row],[Tên hàng hóa ]]&lt;&gt;0,D397=""),SUM(OFFSET(Table28[[#This Row],[Thành tiền]],0,0,-COUNTIF(Table28[Số HĐ],Table28[[#This Row],[Số HĐ]]))),"")</f>
        <v/>
      </c>
      <c r="K396" s="17"/>
      <c r="L39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96" s="15"/>
    </row>
    <row r="397" spans="1:13" ht="35.1" customHeight="1" x14ac:dyDescent="0.2">
      <c r="A397" s="11">
        <f>IF(Table28[[#This Row],[Tên hàng hóa ]]="","",A396)</f>
        <v>42263</v>
      </c>
      <c r="B397" s="12" t="str">
        <f>IF(Table28[[#This Row],[Tên hàng hóa ]]="","",B396)</f>
        <v>PXK 153</v>
      </c>
      <c r="C397" s="13" t="str">
        <f>IF(Table28[[#This Row],[Tên hàng hóa ]]="","",C396)</f>
        <v>CTY TNHH KTTĐ TIẾN PHÁT</v>
      </c>
      <c r="D397" s="16" t="s">
        <v>520</v>
      </c>
      <c r="E397" s="10" t="str">
        <f>IF(Table28[[#This Row],[Tên hàng hóa ]]&lt;&gt;0,VLOOKUP(Table28[[#This Row],[Tên hàng hóa ]],Table1[[Tên hàng hóa]:[Quy cách]],2,0),"")</f>
        <v>Cảm Biến</v>
      </c>
      <c r="F397" s="18" t="str">
        <f>IF(Table28[[#This Row],[Tên hàng hóa ]]&lt;&gt;0,VLOOKUP(Table28[[#This Row],[Tên hàng hóa ]],Table1[[Tên hàng hóa]:[ĐVT]],3,0),"")</f>
        <v>Cái</v>
      </c>
      <c r="G397" s="23">
        <v>990000</v>
      </c>
      <c r="H397" s="17">
        <v>5</v>
      </c>
      <c r="I397" s="14">
        <f>IF(Table28[[#This Row],[Số lượng]]&lt;&gt;0,Table28[[#This Row],[Số lượng]]*Table28[[#This Row],[Đơn giá]],"")</f>
        <v>4950000</v>
      </c>
      <c r="J397" s="14">
        <f ca="1">IF(AND(Table28[[#This Row],[Tên hàng hóa ]]&lt;&gt;0,D398=""),SUM(OFFSET(Table28[[#This Row],[Thành tiền]],0,0,-COUNTIF(Table28[Số HĐ],Table28[[#This Row],[Số HĐ]]))),"")</f>
        <v>6050000</v>
      </c>
      <c r="K397" s="17" t="s">
        <v>464</v>
      </c>
      <c r="L39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97" s="15" t="s">
        <v>1510</v>
      </c>
    </row>
    <row r="398" spans="1:13" ht="35.1" customHeight="1" x14ac:dyDescent="0.2">
      <c r="A398" s="11" t="str">
        <f>IF(Table28[[#This Row],[Tên hàng hóa ]]="","",A397)</f>
        <v/>
      </c>
      <c r="B398" s="12" t="str">
        <f>IF(Table28[[#This Row],[Tên hàng hóa ]]="","",B397)</f>
        <v/>
      </c>
      <c r="C398" s="13" t="str">
        <f>IF(Table28[[#This Row],[Tên hàng hóa ]]="","",C397)</f>
        <v/>
      </c>
      <c r="D398" s="16"/>
      <c r="E398" s="10" t="str">
        <f>IF(Table28[[#This Row],[Tên hàng hóa ]]&lt;&gt;0,VLOOKUP(Table28[[#This Row],[Tên hàng hóa ]],Table1[[Tên hàng hóa]:[Quy cách]],2,0),"")</f>
        <v/>
      </c>
      <c r="F398" s="18" t="str">
        <f>IF(Table28[[#This Row],[Tên hàng hóa ]]&lt;&gt;0,VLOOKUP(Table28[[#This Row],[Tên hàng hóa ]],Table1[[Tên hàng hóa]:[ĐVT]],3,0),"")</f>
        <v/>
      </c>
      <c r="G398" s="23" t="str">
        <f>IF(Table28[[#This Row],[Tên hàng hóa ]]=0,"",VLOOKUP(Table28[[#This Row],[Tên hàng hóa ]],Table1[[Tên hàng hóa]:[Giá bán]],4,0))</f>
        <v/>
      </c>
      <c r="H398" s="17"/>
      <c r="I398" s="14" t="str">
        <f>IF(Table28[[#This Row],[Số lượng]]&lt;&gt;0,Table28[[#This Row],[Số lượng]]*Table28[[#This Row],[Đơn giá]],"")</f>
        <v/>
      </c>
      <c r="J398" s="14" t="str">
        <f ca="1">IF(AND(Table28[[#This Row],[Tên hàng hóa ]]&lt;&gt;0,D399=""),SUM(OFFSET(Table28[[#This Row],[Thành tiền]],0,0,-COUNTIF(Table28[Số HĐ],Table28[[#This Row],[Số HĐ]]))),"")</f>
        <v/>
      </c>
      <c r="K398" s="17"/>
      <c r="L39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98" s="15"/>
    </row>
    <row r="399" spans="1:13" ht="35.1" customHeight="1" x14ac:dyDescent="0.2">
      <c r="A399" s="11">
        <v>42263</v>
      </c>
      <c r="B399" s="12" t="s">
        <v>1511</v>
      </c>
      <c r="C399" s="13" t="s">
        <v>1043</v>
      </c>
      <c r="D399" s="16">
        <v>85002</v>
      </c>
      <c r="E399" s="10" t="str">
        <f>IF(Table28[[#This Row],[Tên hàng hóa ]]&lt;&gt;0,VLOOKUP(Table28[[#This Row],[Tên hàng hóa ]],Table1[[Tên hàng hóa]:[Quy cách]],2,0),"")</f>
        <v>Bộ nguồn</v>
      </c>
      <c r="F399" s="18" t="str">
        <f>IF(Table28[[#This Row],[Tên hàng hóa ]]&lt;&gt;0,VLOOKUP(Table28[[#This Row],[Tên hàng hóa ]],Table1[[Tên hàng hóa]:[ĐVT]],3,0),"")</f>
        <v>Cái</v>
      </c>
      <c r="G399" s="23">
        <v>6600000</v>
      </c>
      <c r="H399" s="17">
        <v>1</v>
      </c>
      <c r="I399" s="14">
        <f>IF(Table28[[#This Row],[Số lượng]]&lt;&gt;0,Table28[[#This Row],[Số lượng]]*Table28[[#This Row],[Đơn giá]],"")</f>
        <v>6600000</v>
      </c>
      <c r="J399" s="14">
        <f ca="1">IF(AND(Table28[[#This Row],[Tên hàng hóa ]]&lt;&gt;0,D400=""),SUM(OFFSET(Table28[[#This Row],[Thành tiền]],0,0,-COUNTIF(Table28[Số HĐ],Table28[[#This Row],[Số HĐ]]))),"")</f>
        <v>6600000</v>
      </c>
      <c r="K399" s="17" t="s">
        <v>464</v>
      </c>
      <c r="L39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399" s="15" t="s">
        <v>1512</v>
      </c>
    </row>
    <row r="400" spans="1:13" ht="35.1" customHeight="1" x14ac:dyDescent="0.2">
      <c r="A400" s="11" t="str">
        <f>IF(Table28[[#This Row],[Tên hàng hóa ]]="","",A399)</f>
        <v/>
      </c>
      <c r="B400" s="12" t="str">
        <f>IF(Table28[[#This Row],[Tên hàng hóa ]]="","",B399)</f>
        <v/>
      </c>
      <c r="C400" s="13" t="str">
        <f>IF(Table28[[#This Row],[Tên hàng hóa ]]="","",C399)</f>
        <v/>
      </c>
      <c r="D400" s="16"/>
      <c r="E400" s="10" t="str">
        <f>IF(Table28[[#This Row],[Tên hàng hóa ]]&lt;&gt;0,VLOOKUP(Table28[[#This Row],[Tên hàng hóa ]],Table1[[Tên hàng hóa]:[Quy cách]],2,0),"")</f>
        <v/>
      </c>
      <c r="F400" s="18" t="str">
        <f>IF(Table28[[#This Row],[Tên hàng hóa ]]&lt;&gt;0,VLOOKUP(Table28[[#This Row],[Tên hàng hóa ]],Table1[[Tên hàng hóa]:[ĐVT]],3,0),"")</f>
        <v/>
      </c>
      <c r="G400" s="23" t="str">
        <f>IF(Table28[[#This Row],[Tên hàng hóa ]]=0,"",VLOOKUP(Table28[[#This Row],[Tên hàng hóa ]],Table1[[Tên hàng hóa]:[Giá bán]],4,0))</f>
        <v/>
      </c>
      <c r="H400" s="17"/>
      <c r="I400" s="14" t="str">
        <f>IF(Table28[[#This Row],[Số lượng]]&lt;&gt;0,Table28[[#This Row],[Số lượng]]*Table28[[#This Row],[Đơn giá]],"")</f>
        <v/>
      </c>
      <c r="J400" s="14" t="str">
        <f ca="1">IF(AND(Table28[[#This Row],[Tên hàng hóa ]]&lt;&gt;0,D401=""),SUM(OFFSET(Table28[[#This Row],[Thành tiền]],0,0,-COUNTIF(Table28[Số HĐ],Table28[[#This Row],[Số HĐ]]))),"")</f>
        <v/>
      </c>
      <c r="K400" s="17"/>
      <c r="L40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00" s="15"/>
    </row>
    <row r="401" spans="1:13" ht="35.1" customHeight="1" x14ac:dyDescent="0.2">
      <c r="A401" s="11">
        <v>42264</v>
      </c>
      <c r="B401" s="12" t="s">
        <v>1513</v>
      </c>
      <c r="C401" s="13" t="s">
        <v>962</v>
      </c>
      <c r="D401" s="16" t="s">
        <v>280</v>
      </c>
      <c r="E401" s="10" t="str">
        <f>IF(Table28[[#This Row],[Tên hàng hóa ]]&lt;&gt;0,VLOOKUP(Table28[[#This Row],[Tên hàng hóa ]],Table1[[Tên hàng hóa]:[Quy cách]],2,0),"")</f>
        <v>Công Tắc Hành Trình</v>
      </c>
      <c r="F401" s="18" t="str">
        <f>IF(Table28[[#This Row],[Tên hàng hóa ]]&lt;&gt;0,VLOOKUP(Table28[[#This Row],[Tên hàng hóa ]],Table1[[Tên hàng hóa]:[ĐVT]],3,0),"")</f>
        <v>Cái</v>
      </c>
      <c r="G401" s="23">
        <v>594000</v>
      </c>
      <c r="H401" s="17">
        <v>5</v>
      </c>
      <c r="I401" s="14">
        <f>IF(Table28[[#This Row],[Số lượng]]&lt;&gt;0,Table28[[#This Row],[Số lượng]]*Table28[[#This Row],[Đơn giá]],"")</f>
        <v>2970000</v>
      </c>
      <c r="J401" s="14">
        <f ca="1">IF(AND(Table28[[#This Row],[Tên hàng hóa ]]&lt;&gt;0,D402=""),SUM(OFFSET(Table28[[#This Row],[Thành tiền]],0,0,-COUNTIF(Table28[Số HĐ],Table28[[#This Row],[Số HĐ]]))),"")</f>
        <v>2970000</v>
      </c>
      <c r="K401" s="17" t="s">
        <v>464</v>
      </c>
      <c r="L40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01" s="15" t="s">
        <v>1514</v>
      </c>
    </row>
    <row r="402" spans="1:13" ht="35.1" customHeight="1" x14ac:dyDescent="0.2">
      <c r="A402" s="11" t="str">
        <f>IF(Table28[[#This Row],[Tên hàng hóa ]]="","",A401)</f>
        <v/>
      </c>
      <c r="B402" s="12" t="str">
        <f>IF(Table28[[#This Row],[Tên hàng hóa ]]="","",B401)</f>
        <v/>
      </c>
      <c r="C402" s="13" t="str">
        <f>IF(Table28[[#This Row],[Tên hàng hóa ]]="","",C401)</f>
        <v/>
      </c>
      <c r="D402" s="16"/>
      <c r="E402" s="10" t="str">
        <f>IF(Table28[[#This Row],[Tên hàng hóa ]]&lt;&gt;0,VLOOKUP(Table28[[#This Row],[Tên hàng hóa ]],Table1[[Tên hàng hóa]:[Quy cách]],2,0),"")</f>
        <v/>
      </c>
      <c r="F402" s="18" t="str">
        <f>IF(Table28[[#This Row],[Tên hàng hóa ]]&lt;&gt;0,VLOOKUP(Table28[[#This Row],[Tên hàng hóa ]],Table1[[Tên hàng hóa]:[ĐVT]],3,0),"")</f>
        <v/>
      </c>
      <c r="G402" s="23" t="str">
        <f>IF(Table28[[#This Row],[Tên hàng hóa ]]=0,"",VLOOKUP(Table28[[#This Row],[Tên hàng hóa ]],Table1[[Tên hàng hóa]:[Giá bán]],4,0))</f>
        <v/>
      </c>
      <c r="H402" s="17"/>
      <c r="I402" s="14" t="str">
        <f>IF(Table28[[#This Row],[Số lượng]]&lt;&gt;0,Table28[[#This Row],[Số lượng]]*Table28[[#This Row],[Đơn giá]],"")</f>
        <v/>
      </c>
      <c r="J402" s="14" t="str">
        <f ca="1">IF(AND(Table28[[#This Row],[Tên hàng hóa ]]&lt;&gt;0,D403=""),SUM(OFFSET(Table28[[#This Row],[Thành tiền]],0,0,-COUNTIF(Table28[Số HĐ],Table28[[#This Row],[Số HĐ]]))),"")</f>
        <v/>
      </c>
      <c r="K402" s="17"/>
      <c r="L40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02" s="15"/>
    </row>
    <row r="403" spans="1:13" ht="35.1" customHeight="1" x14ac:dyDescent="0.2">
      <c r="A403" s="11">
        <v>42266</v>
      </c>
      <c r="B403" s="12" t="s">
        <v>1515</v>
      </c>
      <c r="C403" s="13" t="s">
        <v>1043</v>
      </c>
      <c r="D403" s="16" t="s">
        <v>1501</v>
      </c>
      <c r="E403" s="10" t="str">
        <f>IF(Table28[[#This Row],[Tên hàng hóa ]]&lt;&gt;0,VLOOKUP(Table28[[#This Row],[Tên hàng hóa ]],Table1[[Tên hàng hóa]:[Quy cách]],2,0),"")</f>
        <v>Cảm Biến</v>
      </c>
      <c r="F403" s="18" t="str">
        <f>IF(Table28[[#This Row],[Tên hàng hóa ]]&lt;&gt;0,VLOOKUP(Table28[[#This Row],[Tên hàng hóa ]],Table1[[Tên hàng hóa]:[ĐVT]],3,0),"")</f>
        <v>bộ</v>
      </c>
      <c r="G403" s="23">
        <v>2432100</v>
      </c>
      <c r="H403" s="17">
        <v>1</v>
      </c>
      <c r="I403" s="14">
        <f>IF(Table28[[#This Row],[Số lượng]]&lt;&gt;0,Table28[[#This Row],[Số lượng]]*Table28[[#This Row],[Đơn giá]],"")</f>
        <v>2432100</v>
      </c>
      <c r="J403" s="14" t="str">
        <f ca="1">IF(AND(Table28[[#This Row],[Tên hàng hóa ]]&lt;&gt;0,D404=""),SUM(OFFSET(Table28[[#This Row],[Thành tiền]],0,0,-COUNTIF(Table28[Số HĐ],Table28[[#This Row],[Số HĐ]]))),"")</f>
        <v/>
      </c>
      <c r="K403" s="17"/>
      <c r="L40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03" s="15"/>
    </row>
    <row r="404" spans="1:13" ht="35.1" customHeight="1" x14ac:dyDescent="0.2">
      <c r="A404" s="11">
        <f>IF(Table28[[#This Row],[Tên hàng hóa ]]="","",A403)</f>
        <v>42266</v>
      </c>
      <c r="B404" s="12" t="str">
        <f>IF(Table28[[#This Row],[Tên hàng hóa ]]="","",B403)</f>
        <v>PXK 156</v>
      </c>
      <c r="C404" s="13" t="str">
        <f>IF(Table28[[#This Row],[Tên hàng hóa ]]="","",C403)</f>
        <v>CTY CỔ PHẦN SỮA VIỆT NAM- NHÀ MÁY NƯỚC GIẢI KHÁT VN</v>
      </c>
      <c r="D404" s="16" t="s">
        <v>1502</v>
      </c>
      <c r="E404" s="10" t="str">
        <f>IF(Table28[[#This Row],[Tên hàng hóa ]]&lt;&gt;0,VLOOKUP(Table28[[#This Row],[Tên hàng hóa ]],Table1[[Tên hàng hóa]:[Quy cách]],2,0),"")</f>
        <v>Cảm Biến</v>
      </c>
      <c r="F404" s="18" t="str">
        <f>IF(Table28[[#This Row],[Tên hàng hóa ]]&lt;&gt;0,VLOOKUP(Table28[[#This Row],[Tên hàng hóa ]],Table1[[Tên hàng hóa]:[ĐVT]],3,0),"")</f>
        <v>bộ</v>
      </c>
      <c r="G404" s="23">
        <v>2894100</v>
      </c>
      <c r="H404" s="17">
        <v>1</v>
      </c>
      <c r="I404" s="14">
        <f>IF(Table28[[#This Row],[Số lượng]]&lt;&gt;0,Table28[[#This Row],[Số lượng]]*Table28[[#This Row],[Đơn giá]],"")</f>
        <v>2894100</v>
      </c>
      <c r="J404" s="14">
        <f ca="1">IF(AND(Table28[[#This Row],[Tên hàng hóa ]]&lt;&gt;0,D405=""),SUM(OFFSET(Table28[[#This Row],[Thành tiền]],0,0,-COUNTIF(Table28[Số HĐ],Table28[[#This Row],[Số HĐ]]))),"")</f>
        <v>5326200</v>
      </c>
      <c r="K404" s="17" t="s">
        <v>464</v>
      </c>
      <c r="L40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04" s="15" t="s">
        <v>1516</v>
      </c>
    </row>
    <row r="405" spans="1:13" ht="35.1" customHeight="1" x14ac:dyDescent="0.2">
      <c r="A405" s="11" t="str">
        <f>IF(Table28[[#This Row],[Tên hàng hóa ]]="","",A404)</f>
        <v/>
      </c>
      <c r="B405" s="12" t="str">
        <f>IF(Table28[[#This Row],[Tên hàng hóa ]]="","",B404)</f>
        <v/>
      </c>
      <c r="C405" s="13" t="str">
        <f>IF(Table28[[#This Row],[Tên hàng hóa ]]="","",C404)</f>
        <v/>
      </c>
      <c r="D405" s="16"/>
      <c r="E405" s="10" t="str">
        <f>IF(Table28[[#This Row],[Tên hàng hóa ]]&lt;&gt;0,VLOOKUP(Table28[[#This Row],[Tên hàng hóa ]],Table1[[Tên hàng hóa]:[Quy cách]],2,0),"")</f>
        <v/>
      </c>
      <c r="F405" s="18" t="str">
        <f>IF(Table28[[#This Row],[Tên hàng hóa ]]&lt;&gt;0,VLOOKUP(Table28[[#This Row],[Tên hàng hóa ]],Table1[[Tên hàng hóa]:[ĐVT]],3,0),"")</f>
        <v/>
      </c>
      <c r="G405" s="23" t="str">
        <f>IF(Table28[[#This Row],[Tên hàng hóa ]]=0,"",VLOOKUP(Table28[[#This Row],[Tên hàng hóa ]],Table1[[Tên hàng hóa]:[Giá bán]],4,0))</f>
        <v/>
      </c>
      <c r="H405" s="17"/>
      <c r="I405" s="14" t="str">
        <f>IF(Table28[[#This Row],[Số lượng]]&lt;&gt;0,Table28[[#This Row],[Số lượng]]*Table28[[#This Row],[Đơn giá]],"")</f>
        <v/>
      </c>
      <c r="J405" s="14" t="str">
        <f ca="1">IF(AND(Table28[[#This Row],[Tên hàng hóa ]]&lt;&gt;0,D406=""),SUM(OFFSET(Table28[[#This Row],[Thành tiền]],0,0,-COUNTIF(Table28[Số HĐ],Table28[[#This Row],[Số HĐ]]))),"")</f>
        <v/>
      </c>
      <c r="K405" s="17"/>
      <c r="L40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05" s="15"/>
    </row>
    <row r="406" spans="1:13" ht="35.1" customHeight="1" x14ac:dyDescent="0.2">
      <c r="A406" s="11">
        <v>42269</v>
      </c>
      <c r="B406" s="12" t="s">
        <v>1548</v>
      </c>
      <c r="C406" s="13" t="s">
        <v>860</v>
      </c>
      <c r="D406" s="16" t="s">
        <v>80</v>
      </c>
      <c r="E406" s="10" t="str">
        <f>IF(Table28[[#This Row],[Tên hàng hóa ]]&lt;&gt;0,VLOOKUP(Table28[[#This Row],[Tên hàng hóa ]],Table1[[Tên hàng hóa]:[Quy cách]],2,0),"")</f>
        <v>Bộ Điều Khiển Lập Trình</v>
      </c>
      <c r="F406" s="18" t="str">
        <f>IF(Table28[[#This Row],[Tên hàng hóa ]]&lt;&gt;0,VLOOKUP(Table28[[#This Row],[Tên hàng hóa ]],Table1[[Tên hàng hóa]:[ĐVT]],3,0),"")</f>
        <v>Cái</v>
      </c>
      <c r="G406" s="23">
        <v>5500000</v>
      </c>
      <c r="H406" s="17">
        <v>1</v>
      </c>
      <c r="I406" s="14">
        <f>IF(Table28[[#This Row],[Số lượng]]&lt;&gt;0,Table28[[#This Row],[Số lượng]]*Table28[[#This Row],[Đơn giá]],"")</f>
        <v>5500000</v>
      </c>
      <c r="J406" s="14">
        <f ca="1">IF(AND(Table28[[#This Row],[Tên hàng hóa ]]&lt;&gt;0,D407=""),SUM(OFFSET(Table28[[#This Row],[Thành tiền]],0,0,-COUNTIF(Table28[Số HĐ],Table28[[#This Row],[Số HĐ]]))),"")</f>
        <v>5500000</v>
      </c>
      <c r="K406" s="17" t="s">
        <v>464</v>
      </c>
      <c r="L40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06" s="15" t="s">
        <v>1549</v>
      </c>
    </row>
    <row r="407" spans="1:13" ht="35.1" customHeight="1" x14ac:dyDescent="0.2">
      <c r="A407" s="11" t="str">
        <f>IF(Table28[[#This Row],[Tên hàng hóa ]]="","",A406)</f>
        <v/>
      </c>
      <c r="B407" s="12" t="str">
        <f>IF(Table28[[#This Row],[Tên hàng hóa ]]="","",B406)</f>
        <v/>
      </c>
      <c r="C407" s="13" t="str">
        <f>IF(Table28[[#This Row],[Tên hàng hóa ]]="","",C406)</f>
        <v/>
      </c>
      <c r="D407" s="16"/>
      <c r="E407" s="10" t="str">
        <f>IF(Table28[[#This Row],[Tên hàng hóa ]]&lt;&gt;0,VLOOKUP(Table28[[#This Row],[Tên hàng hóa ]],Table1[[Tên hàng hóa]:[Quy cách]],2,0),"")</f>
        <v/>
      </c>
      <c r="F407" s="18" t="str">
        <f>IF(Table28[[#This Row],[Tên hàng hóa ]]&lt;&gt;0,VLOOKUP(Table28[[#This Row],[Tên hàng hóa ]],Table1[[Tên hàng hóa]:[ĐVT]],3,0),"")</f>
        <v/>
      </c>
      <c r="G407" s="23" t="str">
        <f>IF(Table28[[#This Row],[Tên hàng hóa ]]=0,"",VLOOKUP(Table28[[#This Row],[Tên hàng hóa ]],Table1[[Tên hàng hóa]:[Giá bán]],4,0))</f>
        <v/>
      </c>
      <c r="H407" s="17"/>
      <c r="I407" s="14" t="str">
        <f>IF(Table28[[#This Row],[Số lượng]]&lt;&gt;0,Table28[[#This Row],[Số lượng]]*Table28[[#This Row],[Đơn giá]],"")</f>
        <v/>
      </c>
      <c r="J407" s="14" t="str">
        <f ca="1">IF(AND(Table28[[#This Row],[Tên hàng hóa ]]&lt;&gt;0,D408=""),SUM(OFFSET(Table28[[#This Row],[Thành tiền]],0,0,-COUNTIF(Table28[Số HĐ],Table28[[#This Row],[Số HĐ]]))),"")</f>
        <v/>
      </c>
      <c r="K407" s="17"/>
      <c r="L40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07" s="15"/>
    </row>
    <row r="408" spans="1:13" ht="35.1" customHeight="1" x14ac:dyDescent="0.2">
      <c r="A408" s="11">
        <v>42269</v>
      </c>
      <c r="B408" s="12" t="s">
        <v>1550</v>
      </c>
      <c r="C408" s="13" t="s">
        <v>591</v>
      </c>
      <c r="D408" s="16" t="s">
        <v>1363</v>
      </c>
      <c r="E408" s="10" t="str">
        <f>IF(Table28[[#This Row],[Tên hàng hóa ]]&lt;&gt;0,VLOOKUP(Table28[[#This Row],[Tên hàng hóa ]],Table1[[Tên hàng hóa]:[Quy cách]],2,0),"")</f>
        <v>Đế cảm biến</v>
      </c>
      <c r="F408" s="18" t="str">
        <f>IF(Table28[[#This Row],[Tên hàng hóa ]]&lt;&gt;0,VLOOKUP(Table28[[#This Row],[Tên hàng hóa ]],Table1[[Tên hàng hóa]:[ĐVT]],3,0),"")</f>
        <v>Cái</v>
      </c>
      <c r="G408" s="23">
        <v>77000</v>
      </c>
      <c r="H408" s="17">
        <v>6</v>
      </c>
      <c r="I408" s="14">
        <f>IF(Table28[[#This Row],[Số lượng]]&lt;&gt;0,Table28[[#This Row],[Số lượng]]*Table28[[#This Row],[Đơn giá]],"")</f>
        <v>462000</v>
      </c>
      <c r="J408" s="14">
        <f ca="1">IF(AND(Table28[[#This Row],[Tên hàng hóa ]]&lt;&gt;0,D409=""),SUM(OFFSET(Table28[[#This Row],[Thành tiền]],0,0,-COUNTIF(Table28[Số HĐ],Table28[[#This Row],[Số HĐ]]))),"")</f>
        <v>462000</v>
      </c>
      <c r="K408" s="17" t="s">
        <v>464</v>
      </c>
      <c r="L40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08" s="15" t="s">
        <v>1551</v>
      </c>
    </row>
    <row r="409" spans="1:13" ht="35.1" customHeight="1" x14ac:dyDescent="0.2">
      <c r="A409" s="11" t="str">
        <f>IF(Table28[[#This Row],[Tên hàng hóa ]]="","",A408)</f>
        <v/>
      </c>
      <c r="B409" s="12" t="str">
        <f>IF(Table28[[#This Row],[Tên hàng hóa ]]="","",B408)</f>
        <v/>
      </c>
      <c r="C409" s="13" t="str">
        <f>IF(Table28[[#This Row],[Tên hàng hóa ]]="","",C408)</f>
        <v/>
      </c>
      <c r="D409" s="16"/>
      <c r="E409" s="10" t="str">
        <f>IF(Table28[[#This Row],[Tên hàng hóa ]]&lt;&gt;0,VLOOKUP(Table28[[#This Row],[Tên hàng hóa ]],Table1[[Tên hàng hóa]:[Quy cách]],2,0),"")</f>
        <v/>
      </c>
      <c r="F409" s="18" t="str">
        <f>IF(Table28[[#This Row],[Tên hàng hóa ]]&lt;&gt;0,VLOOKUP(Table28[[#This Row],[Tên hàng hóa ]],Table1[[Tên hàng hóa]:[ĐVT]],3,0),"")</f>
        <v/>
      </c>
      <c r="G409" s="23" t="str">
        <f>IF(Table28[[#This Row],[Tên hàng hóa ]]=0,"",VLOOKUP(Table28[[#This Row],[Tên hàng hóa ]],Table1[[Tên hàng hóa]:[Giá bán]],4,0))</f>
        <v/>
      </c>
      <c r="H409" s="17"/>
      <c r="I409" s="14" t="str">
        <f>IF(Table28[[#This Row],[Số lượng]]&lt;&gt;0,Table28[[#This Row],[Số lượng]]*Table28[[#This Row],[Đơn giá]],"")</f>
        <v/>
      </c>
      <c r="J409" s="14" t="str">
        <f ca="1">IF(AND(Table28[[#This Row],[Tên hàng hóa ]]&lt;&gt;0,D410=""),SUM(OFFSET(Table28[[#This Row],[Thành tiền]],0,0,-COUNTIF(Table28[Số HĐ],Table28[[#This Row],[Số HĐ]]))),"")</f>
        <v/>
      </c>
      <c r="K409" s="17"/>
      <c r="L40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09" s="15"/>
    </row>
    <row r="410" spans="1:13" ht="35.1" customHeight="1" x14ac:dyDescent="0.2">
      <c r="A410" s="11">
        <v>42269</v>
      </c>
      <c r="B410" s="12" t="s">
        <v>1552</v>
      </c>
      <c r="C410" s="13" t="s">
        <v>860</v>
      </c>
      <c r="D410" s="16" t="s">
        <v>80</v>
      </c>
      <c r="E410" s="10" t="str">
        <f>IF(Table28[[#This Row],[Tên hàng hóa ]]&lt;&gt;0,VLOOKUP(Table28[[#This Row],[Tên hàng hóa ]],Table1[[Tên hàng hóa]:[Quy cách]],2,0),"")</f>
        <v>Bộ Điều Khiển Lập Trình</v>
      </c>
      <c r="F410" s="18" t="str">
        <f>IF(Table28[[#This Row],[Tên hàng hóa ]]&lt;&gt;0,VLOOKUP(Table28[[#This Row],[Tên hàng hóa ]],Table1[[Tên hàng hóa]:[ĐVT]],3,0),"")</f>
        <v>Cái</v>
      </c>
      <c r="G410" s="23">
        <v>5500000</v>
      </c>
      <c r="H410" s="17">
        <v>1</v>
      </c>
      <c r="I410" s="14">
        <f>IF(Table28[[#This Row],[Số lượng]]&lt;&gt;0,Table28[[#This Row],[Số lượng]]*Table28[[#This Row],[Đơn giá]],"")</f>
        <v>5500000</v>
      </c>
      <c r="J410" s="14">
        <f ca="1">IF(AND(Table28[[#This Row],[Tên hàng hóa ]]&lt;&gt;0,D411=""),SUM(OFFSET(Table28[[#This Row],[Thành tiền]],0,0,-COUNTIF(Table28[Số HĐ],Table28[[#This Row],[Số HĐ]]))),"")</f>
        <v>5500000</v>
      </c>
      <c r="K410" s="17" t="s">
        <v>464</v>
      </c>
      <c r="L41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10" s="15" t="s">
        <v>1553</v>
      </c>
    </row>
    <row r="411" spans="1:13" ht="35.1" customHeight="1" x14ac:dyDescent="0.2">
      <c r="A411" s="11" t="str">
        <f>IF(Table28[[#This Row],[Tên hàng hóa ]]="","",A410)</f>
        <v/>
      </c>
      <c r="B411" s="12" t="str">
        <f>IF(Table28[[#This Row],[Tên hàng hóa ]]="","",B410)</f>
        <v/>
      </c>
      <c r="C411" s="13" t="str">
        <f>IF(Table28[[#This Row],[Tên hàng hóa ]]="","",C410)</f>
        <v/>
      </c>
      <c r="D411" s="16"/>
      <c r="E411" s="10" t="str">
        <f>IF(Table28[[#This Row],[Tên hàng hóa ]]&lt;&gt;0,VLOOKUP(Table28[[#This Row],[Tên hàng hóa ]],Table1[[Tên hàng hóa]:[Quy cách]],2,0),"")</f>
        <v/>
      </c>
      <c r="F411" s="18" t="str">
        <f>IF(Table28[[#This Row],[Tên hàng hóa ]]&lt;&gt;0,VLOOKUP(Table28[[#This Row],[Tên hàng hóa ]],Table1[[Tên hàng hóa]:[ĐVT]],3,0),"")</f>
        <v/>
      </c>
      <c r="G411" s="23" t="str">
        <f>IF(Table28[[#This Row],[Tên hàng hóa ]]=0,"",VLOOKUP(Table28[[#This Row],[Tên hàng hóa ]],Table1[[Tên hàng hóa]:[Giá bán]],4,0))</f>
        <v/>
      </c>
      <c r="H411" s="17"/>
      <c r="I411" s="14" t="str">
        <f>IF(Table28[[#This Row],[Số lượng]]&lt;&gt;0,Table28[[#This Row],[Số lượng]]*Table28[[#This Row],[Đơn giá]],"")</f>
        <v/>
      </c>
      <c r="J411" s="14" t="str">
        <f ca="1">IF(AND(Table28[[#This Row],[Tên hàng hóa ]]&lt;&gt;0,D412=""),SUM(OFFSET(Table28[[#This Row],[Thành tiền]],0,0,-COUNTIF(Table28[Số HĐ],Table28[[#This Row],[Số HĐ]]))),"")</f>
        <v/>
      </c>
      <c r="K411" s="17"/>
      <c r="L41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11" s="15"/>
    </row>
    <row r="412" spans="1:13" ht="35.1" customHeight="1" x14ac:dyDescent="0.2">
      <c r="A412" s="11">
        <v>42270</v>
      </c>
      <c r="B412" s="12" t="s">
        <v>1554</v>
      </c>
      <c r="C412" s="13" t="s">
        <v>1039</v>
      </c>
      <c r="D412" s="16" t="s">
        <v>566</v>
      </c>
      <c r="E412" s="10" t="str">
        <f>IF(Table28[[#This Row],[Tên hàng hóa ]]&lt;&gt;0,VLOOKUP(Table28[[#This Row],[Tên hàng hóa ]],Table1[[Tên hàng hóa]:[Quy cách]],2,0),"")</f>
        <v>Relay</v>
      </c>
      <c r="F412" s="18" t="str">
        <f>IF(Table28[[#This Row],[Tên hàng hóa ]]&lt;&gt;0,VLOOKUP(Table28[[#This Row],[Tên hàng hóa ]],Table1[[Tên hàng hóa]:[ĐVT]],3,0),"")</f>
        <v>Cái</v>
      </c>
      <c r="G412" s="23">
        <v>2530000</v>
      </c>
      <c r="H412" s="17">
        <v>4</v>
      </c>
      <c r="I412" s="14">
        <f>IF(Table28[[#This Row],[Số lượng]]&lt;&gt;0,Table28[[#This Row],[Số lượng]]*Table28[[#This Row],[Đơn giá]],"")</f>
        <v>10120000</v>
      </c>
      <c r="J412" s="14">
        <f ca="1">IF(AND(Table28[[#This Row],[Tên hàng hóa ]]&lt;&gt;0,D413=""),SUM(OFFSET(Table28[[#This Row],[Thành tiền]],0,0,-COUNTIF(Table28[Số HĐ],Table28[[#This Row],[Số HĐ]]))),"")</f>
        <v>10120000</v>
      </c>
      <c r="K412" s="17" t="s">
        <v>464</v>
      </c>
      <c r="L41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12" s="15" t="s">
        <v>1555</v>
      </c>
    </row>
    <row r="413" spans="1:13" ht="35.1" customHeight="1" x14ac:dyDescent="0.2">
      <c r="A413" s="11" t="str">
        <f>IF(Table28[[#This Row],[Tên hàng hóa ]]="","",A412)</f>
        <v/>
      </c>
      <c r="B413" s="12" t="str">
        <f>IF(Table28[[#This Row],[Tên hàng hóa ]]="","",B412)</f>
        <v/>
      </c>
      <c r="C413" s="13" t="str">
        <f>IF(Table28[[#This Row],[Tên hàng hóa ]]="","",C412)</f>
        <v/>
      </c>
      <c r="D413" s="16"/>
      <c r="E413" s="10" t="str">
        <f>IF(Table28[[#This Row],[Tên hàng hóa ]]&lt;&gt;0,VLOOKUP(Table28[[#This Row],[Tên hàng hóa ]],Table1[[Tên hàng hóa]:[Quy cách]],2,0),"")</f>
        <v/>
      </c>
      <c r="F413" s="18" t="str">
        <f>IF(Table28[[#This Row],[Tên hàng hóa ]]&lt;&gt;0,VLOOKUP(Table28[[#This Row],[Tên hàng hóa ]],Table1[[Tên hàng hóa]:[ĐVT]],3,0),"")</f>
        <v/>
      </c>
      <c r="G413" s="23" t="str">
        <f>IF(Table28[[#This Row],[Tên hàng hóa ]]=0,"",VLOOKUP(Table28[[#This Row],[Tên hàng hóa ]],Table1[[Tên hàng hóa]:[Giá bán]],4,0))</f>
        <v/>
      </c>
      <c r="H413" s="17"/>
      <c r="I413" s="14" t="str">
        <f>IF(Table28[[#This Row],[Số lượng]]&lt;&gt;0,Table28[[#This Row],[Số lượng]]*Table28[[#This Row],[Đơn giá]],"")</f>
        <v/>
      </c>
      <c r="J413" s="14" t="str">
        <f ca="1">IF(AND(Table28[[#This Row],[Tên hàng hóa ]]&lt;&gt;0,D414=""),SUM(OFFSET(Table28[[#This Row],[Thành tiền]],0,0,-COUNTIF(Table28[Số HĐ],Table28[[#This Row],[Số HĐ]]))),"")</f>
        <v/>
      </c>
      <c r="K413" s="17"/>
      <c r="L41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13" s="15"/>
    </row>
    <row r="414" spans="1:13" ht="35.1" customHeight="1" x14ac:dyDescent="0.2">
      <c r="A414" s="11">
        <v>42270</v>
      </c>
      <c r="B414" s="12" t="s">
        <v>1564</v>
      </c>
      <c r="C414" s="13" t="s">
        <v>554</v>
      </c>
      <c r="D414" s="16" t="s">
        <v>738</v>
      </c>
      <c r="E414" s="10" t="str">
        <f>IF(Table28[[#This Row],[Tên hàng hóa ]]&lt;&gt;0,VLOOKUP(Table28[[#This Row],[Tên hàng hóa ]],Table1[[Tên hàng hóa]:[Quy cách]],2,0),"")</f>
        <v>Cảm Biến</v>
      </c>
      <c r="F414" s="18" t="str">
        <f>IF(Table28[[#This Row],[Tên hàng hóa ]]&lt;&gt;0,VLOOKUP(Table28[[#This Row],[Tên hàng hóa ]],Table1[[Tên hàng hóa]:[ĐVT]],3,0),"")</f>
        <v>Cái</v>
      </c>
      <c r="G414" s="23">
        <v>452100</v>
      </c>
      <c r="H414" s="17">
        <v>5</v>
      </c>
      <c r="I414" s="14">
        <f>IF(Table28[[#This Row],[Số lượng]]&lt;&gt;0,Table28[[#This Row],[Số lượng]]*Table28[[#This Row],[Đơn giá]],"")</f>
        <v>2260500</v>
      </c>
      <c r="J414" s="14">
        <f ca="1">IF(AND(Table28[[#This Row],[Tên hàng hóa ]]&lt;&gt;0,D415=""),SUM(OFFSET(Table28[[#This Row],[Thành tiền]],0,0,-COUNTIF(Table28[Số HĐ],Table28[[#This Row],[Số HĐ]]))),"")</f>
        <v>2260500</v>
      </c>
      <c r="K414" s="17" t="s">
        <v>464</v>
      </c>
      <c r="L41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14" s="15" t="s">
        <v>1576</v>
      </c>
    </row>
    <row r="415" spans="1:13" ht="35.1" customHeight="1" x14ac:dyDescent="0.2">
      <c r="A415" s="11" t="str">
        <f>IF(Table28[[#This Row],[Tên hàng hóa ]]="","",A414)</f>
        <v/>
      </c>
      <c r="B415" s="12" t="str">
        <f>IF(Table28[[#This Row],[Tên hàng hóa ]]="","",B414)</f>
        <v/>
      </c>
      <c r="C415" s="13" t="str">
        <f>IF(Table28[[#This Row],[Tên hàng hóa ]]="","",C414)</f>
        <v/>
      </c>
      <c r="D415" s="16"/>
      <c r="E415" s="10" t="str">
        <f>IF(Table28[[#This Row],[Tên hàng hóa ]]&lt;&gt;0,VLOOKUP(Table28[[#This Row],[Tên hàng hóa ]],Table1[[Tên hàng hóa]:[Quy cách]],2,0),"")</f>
        <v/>
      </c>
      <c r="F415" s="18" t="str">
        <f>IF(Table28[[#This Row],[Tên hàng hóa ]]&lt;&gt;0,VLOOKUP(Table28[[#This Row],[Tên hàng hóa ]],Table1[[Tên hàng hóa]:[ĐVT]],3,0),"")</f>
        <v/>
      </c>
      <c r="G415" s="23" t="str">
        <f>IF(Table28[[#This Row],[Tên hàng hóa ]]=0,"",VLOOKUP(Table28[[#This Row],[Tên hàng hóa ]],Table1[[Tên hàng hóa]:[Giá bán]],4,0))</f>
        <v/>
      </c>
      <c r="H415" s="17"/>
      <c r="I415" s="14" t="str">
        <f>IF(Table28[[#This Row],[Số lượng]]&lt;&gt;0,Table28[[#This Row],[Số lượng]]*Table28[[#This Row],[Đơn giá]],"")</f>
        <v/>
      </c>
      <c r="J415" s="14" t="str">
        <f ca="1">IF(AND(Table28[[#This Row],[Tên hàng hóa ]]&lt;&gt;0,D416=""),SUM(OFFSET(Table28[[#This Row],[Thành tiền]],0,0,-COUNTIF(Table28[Số HĐ],Table28[[#This Row],[Số HĐ]]))),"")</f>
        <v/>
      </c>
      <c r="K415" s="17"/>
      <c r="L41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15" s="15"/>
    </row>
    <row r="416" spans="1:13" ht="35.1" customHeight="1" x14ac:dyDescent="0.2">
      <c r="A416" s="11">
        <v>42270</v>
      </c>
      <c r="B416" s="12" t="s">
        <v>1565</v>
      </c>
      <c r="C416" s="13" t="s">
        <v>1034</v>
      </c>
      <c r="D416" s="16" t="s">
        <v>234</v>
      </c>
      <c r="E416" s="10" t="str">
        <f>IF(Table28[[#This Row],[Tên hàng hóa ]]&lt;&gt;0,VLOOKUP(Table28[[#This Row],[Tên hàng hóa ]],Table1[[Tên hàng hóa]:[Quy cách]],2,0),"")</f>
        <v>Cảm Biến</v>
      </c>
      <c r="F416" s="18" t="str">
        <f>IF(Table28[[#This Row],[Tên hàng hóa ]]&lt;&gt;0,VLOOKUP(Table28[[#This Row],[Tên hàng hóa ]],Table1[[Tên hàng hóa]:[ĐVT]],3,0),"")</f>
        <v>Cái</v>
      </c>
      <c r="G416" s="23">
        <v>594000</v>
      </c>
      <c r="H416" s="17">
        <v>5</v>
      </c>
      <c r="I416" s="14">
        <f>IF(Table28[[#This Row],[Số lượng]]&lt;&gt;0,Table28[[#This Row],[Số lượng]]*Table28[[#This Row],[Đơn giá]],"")</f>
        <v>2970000</v>
      </c>
      <c r="J416" s="14">
        <f ca="1">IF(AND(Table28[[#This Row],[Tên hàng hóa ]]&lt;&gt;0,D417=""),SUM(OFFSET(Table28[[#This Row],[Thành tiền]],0,0,-COUNTIF(Table28[Số HĐ],Table28[[#This Row],[Số HĐ]]))),"")</f>
        <v>2970000</v>
      </c>
      <c r="K416" s="17" t="s">
        <v>464</v>
      </c>
      <c r="L41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16" s="15" t="s">
        <v>1566</v>
      </c>
    </row>
    <row r="417" spans="1:13" ht="35.1" customHeight="1" x14ac:dyDescent="0.2">
      <c r="A417" s="11" t="str">
        <f>IF(Table28[[#This Row],[Tên hàng hóa ]]="","",A416)</f>
        <v/>
      </c>
      <c r="B417" s="12" t="str">
        <f>IF(Table28[[#This Row],[Tên hàng hóa ]]="","",B416)</f>
        <v/>
      </c>
      <c r="C417" s="13" t="str">
        <f>IF(Table28[[#This Row],[Tên hàng hóa ]]="","",C416)</f>
        <v/>
      </c>
      <c r="D417" s="16"/>
      <c r="E417" s="10" t="str">
        <f>IF(Table28[[#This Row],[Tên hàng hóa ]]&lt;&gt;0,VLOOKUP(Table28[[#This Row],[Tên hàng hóa ]],Table1[[Tên hàng hóa]:[Quy cách]],2,0),"")</f>
        <v/>
      </c>
      <c r="F417" s="18" t="str">
        <f>IF(Table28[[#This Row],[Tên hàng hóa ]]&lt;&gt;0,VLOOKUP(Table28[[#This Row],[Tên hàng hóa ]],Table1[[Tên hàng hóa]:[ĐVT]],3,0),"")</f>
        <v/>
      </c>
      <c r="G417" s="23" t="str">
        <f>IF(Table28[[#This Row],[Tên hàng hóa ]]=0,"",VLOOKUP(Table28[[#This Row],[Tên hàng hóa ]],Table1[[Tên hàng hóa]:[Giá bán]],4,0))</f>
        <v/>
      </c>
      <c r="H417" s="17"/>
      <c r="I417" s="14" t="str">
        <f>IF(Table28[[#This Row],[Số lượng]]&lt;&gt;0,Table28[[#This Row],[Số lượng]]*Table28[[#This Row],[Đơn giá]],"")</f>
        <v/>
      </c>
      <c r="J417" s="14" t="str">
        <f ca="1">IF(AND(Table28[[#This Row],[Tên hàng hóa ]]&lt;&gt;0,D418=""),SUM(OFFSET(Table28[[#This Row],[Thành tiền]],0,0,-COUNTIF(Table28[Số HĐ],Table28[[#This Row],[Số HĐ]]))),"")</f>
        <v/>
      </c>
      <c r="K417" s="17"/>
      <c r="L41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17" s="15"/>
    </row>
    <row r="418" spans="1:13" ht="35.1" customHeight="1" x14ac:dyDescent="0.2">
      <c r="A418" s="11">
        <v>42270</v>
      </c>
      <c r="B418" s="12" t="s">
        <v>1567</v>
      </c>
      <c r="C418" s="13" t="s">
        <v>1034</v>
      </c>
      <c r="D418" s="16" t="s">
        <v>159</v>
      </c>
      <c r="E418" s="10" t="str">
        <f>IF(Table28[[#This Row],[Tên hàng hóa ]]&lt;&gt;0,VLOOKUP(Table28[[#This Row],[Tên hàng hóa ]],Table1[[Tên hàng hóa]:[Quy cách]],2,0),"")</f>
        <v>Bộ Nguồn Xung</v>
      </c>
      <c r="F418" s="18" t="str">
        <f>IF(Table28[[#This Row],[Tên hàng hóa ]]&lt;&gt;0,VLOOKUP(Table28[[#This Row],[Tên hàng hóa ]],Table1[[Tên hàng hóa]:[ĐVT]],3,0),"")</f>
        <v>Cái</v>
      </c>
      <c r="G418" s="23">
        <v>715000</v>
      </c>
      <c r="H418" s="17">
        <v>1</v>
      </c>
      <c r="I418" s="14">
        <f>IF(Table28[[#This Row],[Số lượng]]&lt;&gt;0,Table28[[#This Row],[Số lượng]]*Table28[[#This Row],[Đơn giá]],"")</f>
        <v>715000</v>
      </c>
      <c r="J418" s="14">
        <f ca="1">IF(AND(Table28[[#This Row],[Tên hàng hóa ]]&lt;&gt;0,D419=""),SUM(OFFSET(Table28[[#This Row],[Thành tiền]],0,0,-COUNTIF(Table28[Số HĐ],Table28[[#This Row],[Số HĐ]]))),"")</f>
        <v>715000</v>
      </c>
      <c r="K418" s="17" t="s">
        <v>464</v>
      </c>
      <c r="L41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18" s="15" t="s">
        <v>1566</v>
      </c>
    </row>
    <row r="419" spans="1:13" ht="35.1" customHeight="1" x14ac:dyDescent="0.2">
      <c r="A419" s="11" t="str">
        <f>IF(Table28[[#This Row],[Tên hàng hóa ]]="","",A418)</f>
        <v/>
      </c>
      <c r="B419" s="12" t="str">
        <f>IF(Table28[[#This Row],[Tên hàng hóa ]]="","",B418)</f>
        <v/>
      </c>
      <c r="C419" s="13" t="str">
        <f>IF(Table28[[#This Row],[Tên hàng hóa ]]="","",C418)</f>
        <v/>
      </c>
      <c r="D419" s="16"/>
      <c r="E419" s="10" t="str">
        <f>IF(Table28[[#This Row],[Tên hàng hóa ]]&lt;&gt;0,VLOOKUP(Table28[[#This Row],[Tên hàng hóa ]],Table1[[Tên hàng hóa]:[Quy cách]],2,0),"")</f>
        <v/>
      </c>
      <c r="F419" s="18" t="str">
        <f>IF(Table28[[#This Row],[Tên hàng hóa ]]&lt;&gt;0,VLOOKUP(Table28[[#This Row],[Tên hàng hóa ]],Table1[[Tên hàng hóa]:[ĐVT]],3,0),"")</f>
        <v/>
      </c>
      <c r="G419" s="23" t="str">
        <f>IF(Table28[[#This Row],[Tên hàng hóa ]]=0,"",VLOOKUP(Table28[[#This Row],[Tên hàng hóa ]],Table1[[Tên hàng hóa]:[Giá bán]],4,0))</f>
        <v/>
      </c>
      <c r="H419" s="17"/>
      <c r="I419" s="14" t="str">
        <f>IF(Table28[[#This Row],[Số lượng]]&lt;&gt;0,Table28[[#This Row],[Số lượng]]*Table28[[#This Row],[Đơn giá]],"")</f>
        <v/>
      </c>
      <c r="J419" s="14" t="str">
        <f ca="1">IF(AND(Table28[[#This Row],[Tên hàng hóa ]]&lt;&gt;0,D420=""),SUM(OFFSET(Table28[[#This Row],[Thành tiền]],0,0,-COUNTIF(Table28[Số HĐ],Table28[[#This Row],[Số HĐ]]))),"")</f>
        <v/>
      </c>
      <c r="K419" s="17"/>
      <c r="L41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19" s="15"/>
    </row>
    <row r="420" spans="1:13" ht="35.1" customHeight="1" x14ac:dyDescent="0.2">
      <c r="A420" s="11">
        <v>42271</v>
      </c>
      <c r="B420" s="12" t="s">
        <v>1583</v>
      </c>
      <c r="C420" s="13" t="s">
        <v>1034</v>
      </c>
      <c r="D420" s="16" t="s">
        <v>223</v>
      </c>
      <c r="E420" s="10" t="str">
        <f>IF(Table28[[#This Row],[Tên hàng hóa ]]&lt;&gt;0,VLOOKUP(Table28[[#This Row],[Tên hàng hóa ]],Table1[[Tên hàng hóa]:[Quy cách]],2,0),"")</f>
        <v>Cảm Biến</v>
      </c>
      <c r="F420" s="18" t="str">
        <f>IF(Table28[[#This Row],[Tên hàng hóa ]]&lt;&gt;0,VLOOKUP(Table28[[#This Row],[Tên hàng hóa ]],Table1[[Tên hàng hóa]:[ĐVT]],3,0),"")</f>
        <v>Cái</v>
      </c>
      <c r="G420" s="23">
        <v>874500</v>
      </c>
      <c r="H420" s="17">
        <v>3</v>
      </c>
      <c r="I420" s="14">
        <f>IF(Table28[[#This Row],[Số lượng]]&lt;&gt;0,Table28[[#This Row],[Số lượng]]*Table28[[#This Row],[Đơn giá]],"")</f>
        <v>2623500</v>
      </c>
      <c r="J420" s="14">
        <f ca="1">IF(AND(Table28[[#This Row],[Tên hàng hóa ]]&lt;&gt;0,D421=""),SUM(OFFSET(Table28[[#This Row],[Thành tiền]],0,0,-COUNTIF(Table28[Số HĐ],Table28[[#This Row],[Số HĐ]]))),"")</f>
        <v>2623500</v>
      </c>
      <c r="K420" s="17" t="s">
        <v>464</v>
      </c>
      <c r="L42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20" s="15" t="s">
        <v>1584</v>
      </c>
    </row>
    <row r="421" spans="1:13" ht="35.1" customHeight="1" x14ac:dyDescent="0.2">
      <c r="A421" s="11" t="str">
        <f>IF(Table28[[#This Row],[Tên hàng hóa ]]="","",A420)</f>
        <v/>
      </c>
      <c r="B421" s="12" t="str">
        <f>IF(Table28[[#This Row],[Tên hàng hóa ]]="","",B420)</f>
        <v/>
      </c>
      <c r="C421" s="13" t="str">
        <f>IF(Table28[[#This Row],[Tên hàng hóa ]]="","",C420)</f>
        <v/>
      </c>
      <c r="D421" s="16"/>
      <c r="E421" s="10" t="str">
        <f>IF(Table28[[#This Row],[Tên hàng hóa ]]&lt;&gt;0,VLOOKUP(Table28[[#This Row],[Tên hàng hóa ]],Table1[[Tên hàng hóa]:[Quy cách]],2,0),"")</f>
        <v/>
      </c>
      <c r="F421" s="18" t="str">
        <f>IF(Table28[[#This Row],[Tên hàng hóa ]]&lt;&gt;0,VLOOKUP(Table28[[#This Row],[Tên hàng hóa ]],Table1[[Tên hàng hóa]:[ĐVT]],3,0),"")</f>
        <v/>
      </c>
      <c r="G421" s="23" t="str">
        <f>IF(Table28[[#This Row],[Tên hàng hóa ]]=0,"",VLOOKUP(Table28[[#This Row],[Tên hàng hóa ]],Table1[[Tên hàng hóa]:[Giá bán]],4,0))</f>
        <v/>
      </c>
      <c r="H421" s="17"/>
      <c r="I421" s="14" t="str">
        <f>IF(Table28[[#This Row],[Số lượng]]&lt;&gt;0,Table28[[#This Row],[Số lượng]]*Table28[[#This Row],[Đơn giá]],"")</f>
        <v/>
      </c>
      <c r="J421" s="14" t="str">
        <f ca="1">IF(AND(Table28[[#This Row],[Tên hàng hóa ]]&lt;&gt;0,D422=""),SUM(OFFSET(Table28[[#This Row],[Thành tiền]],0,0,-COUNTIF(Table28[Số HĐ],Table28[[#This Row],[Số HĐ]]))),"")</f>
        <v/>
      </c>
      <c r="K421" s="17"/>
      <c r="L42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21" s="15"/>
    </row>
    <row r="422" spans="1:13" ht="35.1" customHeight="1" x14ac:dyDescent="0.2">
      <c r="A422" s="11">
        <v>42271</v>
      </c>
      <c r="B422" s="12" t="s">
        <v>1585</v>
      </c>
      <c r="C422" s="13" t="s">
        <v>962</v>
      </c>
      <c r="D422" s="16" t="s">
        <v>343</v>
      </c>
      <c r="E422" s="10" t="str">
        <f>IF(Table28[[#This Row],[Tên hàng hóa ]]&lt;&gt;0,VLOOKUP(Table28[[#This Row],[Tên hàng hóa ]],Table1[[Tên hàng hóa]:[Quy cách]],2,0),"")</f>
        <v>Relay</v>
      </c>
      <c r="F422" s="18" t="str">
        <f>IF(Table28[[#This Row],[Tên hàng hóa ]]&lt;&gt;0,VLOOKUP(Table28[[#This Row],[Tên hàng hóa ]],Table1[[Tên hàng hóa]:[ĐVT]],3,0),"")</f>
        <v>Cái</v>
      </c>
      <c r="G422" s="23">
        <v>59400</v>
      </c>
      <c r="H422" s="17">
        <v>60</v>
      </c>
      <c r="I422" s="14">
        <f>IF(Table28[[#This Row],[Số lượng]]&lt;&gt;0,Table28[[#This Row],[Số lượng]]*Table28[[#This Row],[Đơn giá]],"")</f>
        <v>3564000</v>
      </c>
      <c r="J422" s="14">
        <f ca="1">IF(AND(Table28[[#This Row],[Tên hàng hóa ]]&lt;&gt;0,D423=""),SUM(OFFSET(Table28[[#This Row],[Thành tiền]],0,0,-COUNTIF(Table28[Số HĐ],Table28[[#This Row],[Số HĐ]]))),"")</f>
        <v>3564000</v>
      </c>
      <c r="K422" s="17" t="s">
        <v>464</v>
      </c>
      <c r="L42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22" s="15" t="s">
        <v>1586</v>
      </c>
    </row>
    <row r="423" spans="1:13" ht="35.1" customHeight="1" x14ac:dyDescent="0.2">
      <c r="A423" s="11" t="str">
        <f>IF(Table28[[#This Row],[Tên hàng hóa ]]="","",A422)</f>
        <v/>
      </c>
      <c r="B423" s="12" t="str">
        <f>IF(Table28[[#This Row],[Tên hàng hóa ]]="","",B422)</f>
        <v/>
      </c>
      <c r="C423" s="13" t="str">
        <f>IF(Table28[[#This Row],[Tên hàng hóa ]]="","",C422)</f>
        <v/>
      </c>
      <c r="D423" s="16"/>
      <c r="E423" s="10" t="str">
        <f>IF(Table28[[#This Row],[Tên hàng hóa ]]&lt;&gt;0,VLOOKUP(Table28[[#This Row],[Tên hàng hóa ]],Table1[[Tên hàng hóa]:[Quy cách]],2,0),"")</f>
        <v/>
      </c>
      <c r="F423" s="18" t="str">
        <f>IF(Table28[[#This Row],[Tên hàng hóa ]]&lt;&gt;0,VLOOKUP(Table28[[#This Row],[Tên hàng hóa ]],Table1[[Tên hàng hóa]:[ĐVT]],3,0),"")</f>
        <v/>
      </c>
      <c r="G423" s="23" t="str">
        <f>IF(Table28[[#This Row],[Tên hàng hóa ]]=0,"",VLOOKUP(Table28[[#This Row],[Tên hàng hóa ]],Table1[[Tên hàng hóa]:[Giá bán]],4,0))</f>
        <v/>
      </c>
      <c r="H423" s="17"/>
      <c r="I423" s="14" t="str">
        <f>IF(Table28[[#This Row],[Số lượng]]&lt;&gt;0,Table28[[#This Row],[Số lượng]]*Table28[[#This Row],[Đơn giá]],"")</f>
        <v/>
      </c>
      <c r="J423" s="14" t="str">
        <f ca="1">IF(AND(Table28[[#This Row],[Tên hàng hóa ]]&lt;&gt;0,D424=""),SUM(OFFSET(Table28[[#This Row],[Thành tiền]],0,0,-COUNTIF(Table28[Số HĐ],Table28[[#This Row],[Số HĐ]]))),"")</f>
        <v/>
      </c>
      <c r="K423" s="17"/>
      <c r="L42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23" s="15"/>
    </row>
    <row r="424" spans="1:13" ht="35.1" customHeight="1" x14ac:dyDescent="0.2">
      <c r="A424" s="11">
        <v>42271</v>
      </c>
      <c r="B424" s="12" t="s">
        <v>1587</v>
      </c>
      <c r="C424" s="13" t="s">
        <v>543</v>
      </c>
      <c r="D424" s="16" t="s">
        <v>1546</v>
      </c>
      <c r="E424" s="10" t="str">
        <f>IF(Table28[[#This Row],[Tên hàng hóa ]]&lt;&gt;0,VLOOKUP(Table28[[#This Row],[Tên hàng hóa ]],Table1[[Tên hàng hóa]:[Quy cách]],2,0),"")</f>
        <v>Autonic</v>
      </c>
      <c r="F424" s="18" t="str">
        <f>IF(Table28[[#This Row],[Tên hàng hóa ]]&lt;&gt;0,VLOOKUP(Table28[[#This Row],[Tên hàng hóa ]],Table1[[Tên hàng hóa]:[ĐVT]],3,0),"")</f>
        <v>bộ</v>
      </c>
      <c r="G424" s="23">
        <v>1842500</v>
      </c>
      <c r="H424" s="17">
        <v>1</v>
      </c>
      <c r="I424" s="14">
        <f>IF(Table28[[#This Row],[Số lượng]]&lt;&gt;0,Table28[[#This Row],[Số lượng]]*Table28[[#This Row],[Đơn giá]],"")</f>
        <v>1842500</v>
      </c>
      <c r="J424" s="14" t="str">
        <f ca="1">IF(AND(Table28[[#This Row],[Tên hàng hóa ]]&lt;&gt;0,D425=""),SUM(OFFSET(Table28[[#This Row],[Thành tiền]],0,0,-COUNTIF(Table28[Số HĐ],Table28[[#This Row],[Số HĐ]]))),"")</f>
        <v/>
      </c>
      <c r="K424" s="17"/>
      <c r="L42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24" s="15"/>
    </row>
    <row r="425" spans="1:13" ht="35.1" customHeight="1" x14ac:dyDescent="0.2">
      <c r="A425" s="11">
        <f>IF(Table28[[#This Row],[Tên hàng hóa ]]="","",A424)</f>
        <v>42271</v>
      </c>
      <c r="B425" s="12" t="str">
        <f>IF(Table28[[#This Row],[Tên hàng hóa ]]="","",B424)</f>
        <v>PXK 166</v>
      </c>
      <c r="C425" s="13" t="str">
        <f>IF(Table28[[#This Row],[Tên hàng hóa ]]="","",C424)</f>
        <v>CTY TNHH CN Gốm Bạch Mã (VN)</v>
      </c>
      <c r="D425" s="16" t="s">
        <v>1571</v>
      </c>
      <c r="E425" s="10" t="str">
        <f>IF(Table28[[#This Row],[Tên hàng hóa ]]&lt;&gt;0,VLOOKUP(Table28[[#This Row],[Tên hàng hóa ]],Table1[[Tên hàng hóa]:[Quy cách]],2,0),"")</f>
        <v>Biến Tần Yaskawa</v>
      </c>
      <c r="F425" s="18" t="str">
        <f>IF(Table28[[#This Row],[Tên hàng hóa ]]&lt;&gt;0,VLOOKUP(Table28[[#This Row],[Tên hàng hóa ]],Table1[[Tên hàng hóa]:[ĐVT]],3,0),"")</f>
        <v>Cái</v>
      </c>
      <c r="G425" s="23">
        <v>13384800</v>
      </c>
      <c r="H425" s="17">
        <v>1</v>
      </c>
      <c r="I425" s="14">
        <f>IF(Table28[[#This Row],[Số lượng]]&lt;&gt;0,Table28[[#This Row],[Số lượng]]*Table28[[#This Row],[Đơn giá]],"")</f>
        <v>13384800</v>
      </c>
      <c r="J425" s="14">
        <f ca="1">IF(AND(Table28[[#This Row],[Tên hàng hóa ]]&lt;&gt;0,D426=""),SUM(OFFSET(Table28[[#This Row],[Thành tiền]],0,0,-COUNTIF(Table28[Số HĐ],Table28[[#This Row],[Số HĐ]]))),"")</f>
        <v>15227300</v>
      </c>
      <c r="K425" s="17" t="s">
        <v>464</v>
      </c>
      <c r="L42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25" s="15" t="s">
        <v>1588</v>
      </c>
    </row>
    <row r="426" spans="1:13" ht="35.1" customHeight="1" x14ac:dyDescent="0.2">
      <c r="A426" s="11" t="str">
        <f>IF(Table28[[#This Row],[Tên hàng hóa ]]="","",A425)</f>
        <v/>
      </c>
      <c r="B426" s="12" t="str">
        <f>IF(Table28[[#This Row],[Tên hàng hóa ]]="","",B425)</f>
        <v/>
      </c>
      <c r="C426" s="13" t="str">
        <f>IF(Table28[[#This Row],[Tên hàng hóa ]]="","",C425)</f>
        <v/>
      </c>
      <c r="D426" s="16"/>
      <c r="E426" s="10" t="str">
        <f>IF(Table28[[#This Row],[Tên hàng hóa ]]&lt;&gt;0,VLOOKUP(Table28[[#This Row],[Tên hàng hóa ]],Table1[[Tên hàng hóa]:[Quy cách]],2,0),"")</f>
        <v/>
      </c>
      <c r="F426" s="18" t="str">
        <f>IF(Table28[[#This Row],[Tên hàng hóa ]]&lt;&gt;0,VLOOKUP(Table28[[#This Row],[Tên hàng hóa ]],Table1[[Tên hàng hóa]:[ĐVT]],3,0),"")</f>
        <v/>
      </c>
      <c r="G426" s="23" t="str">
        <f>IF(Table28[[#This Row],[Tên hàng hóa ]]=0,"",VLOOKUP(Table28[[#This Row],[Tên hàng hóa ]],Table1[[Tên hàng hóa]:[Giá bán]],4,0))</f>
        <v/>
      </c>
      <c r="H426" s="17"/>
      <c r="I426" s="14" t="str">
        <f>IF(Table28[[#This Row],[Số lượng]]&lt;&gt;0,Table28[[#This Row],[Số lượng]]*Table28[[#This Row],[Đơn giá]],"")</f>
        <v/>
      </c>
      <c r="J426" s="14" t="str">
        <f ca="1">IF(AND(Table28[[#This Row],[Tên hàng hóa ]]&lt;&gt;0,D427=""),SUM(OFFSET(Table28[[#This Row],[Thành tiền]],0,0,-COUNTIF(Table28[Số HĐ],Table28[[#This Row],[Số HĐ]]))),"")</f>
        <v/>
      </c>
      <c r="K426" s="17"/>
      <c r="L42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26" s="15"/>
    </row>
    <row r="427" spans="1:13" ht="35.1" customHeight="1" x14ac:dyDescent="0.2">
      <c r="A427" s="11">
        <v>42272</v>
      </c>
      <c r="B427" s="12" t="s">
        <v>1589</v>
      </c>
      <c r="C427" s="13" t="s">
        <v>1122</v>
      </c>
      <c r="D427" s="16" t="s">
        <v>1579</v>
      </c>
      <c r="E427" s="10" t="str">
        <f>IF(Table28[[#This Row],[Tên hàng hóa ]]&lt;&gt;0,VLOOKUP(Table28[[#This Row],[Tên hàng hóa ]],Table1[[Tên hàng hóa]:[Quy cách]],2,0),"")</f>
        <v>Rờ le nhiệt Schneider</v>
      </c>
      <c r="F427" s="18" t="str">
        <f>IF(Table28[[#This Row],[Tên hàng hóa ]]&lt;&gt;0,VLOOKUP(Table28[[#This Row],[Tên hàng hóa ]],Table1[[Tên hàng hóa]:[ĐVT]],3,0),"")</f>
        <v>Cái</v>
      </c>
      <c r="G427" s="23">
        <v>280500</v>
      </c>
      <c r="H427" s="17">
        <v>6</v>
      </c>
      <c r="I427" s="14">
        <f>IF(Table28[[#This Row],[Số lượng]]&lt;&gt;0,Table28[[#This Row],[Số lượng]]*Table28[[#This Row],[Đơn giá]],"")</f>
        <v>1683000</v>
      </c>
      <c r="J427" s="14">
        <f ca="1">IF(AND(Table28[[#This Row],[Tên hàng hóa ]]&lt;&gt;0,D428=""),SUM(OFFSET(Table28[[#This Row],[Thành tiền]],0,0,-COUNTIF(Table28[Số HĐ],Table28[[#This Row],[Số HĐ]]))),"")</f>
        <v>1683000</v>
      </c>
      <c r="K427" s="17" t="s">
        <v>464</v>
      </c>
      <c r="L42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27" s="15" t="s">
        <v>1590</v>
      </c>
    </row>
    <row r="428" spans="1:13" ht="35.1" customHeight="1" x14ac:dyDescent="0.2">
      <c r="A428" s="11" t="str">
        <f>IF(Table28[[#This Row],[Tên hàng hóa ]]="","",A427)</f>
        <v/>
      </c>
      <c r="B428" s="12" t="str">
        <f>IF(Table28[[#This Row],[Tên hàng hóa ]]="","",B427)</f>
        <v/>
      </c>
      <c r="C428" s="13" t="str">
        <f>IF(Table28[[#This Row],[Tên hàng hóa ]]="","",C427)</f>
        <v/>
      </c>
      <c r="D428" s="16"/>
      <c r="E428" s="10" t="str">
        <f>IF(Table28[[#This Row],[Tên hàng hóa ]]&lt;&gt;0,VLOOKUP(Table28[[#This Row],[Tên hàng hóa ]],Table1[[Tên hàng hóa]:[Quy cách]],2,0),"")</f>
        <v/>
      </c>
      <c r="F428" s="18" t="str">
        <f>IF(Table28[[#This Row],[Tên hàng hóa ]]&lt;&gt;0,VLOOKUP(Table28[[#This Row],[Tên hàng hóa ]],Table1[[Tên hàng hóa]:[ĐVT]],3,0),"")</f>
        <v/>
      </c>
      <c r="G428" s="23" t="str">
        <f>IF(Table28[[#This Row],[Tên hàng hóa ]]=0,"",VLOOKUP(Table28[[#This Row],[Tên hàng hóa ]],Table1[[Tên hàng hóa]:[Giá bán]],4,0))</f>
        <v/>
      </c>
      <c r="H428" s="17"/>
      <c r="I428" s="14" t="str">
        <f>IF(Table28[[#This Row],[Số lượng]]&lt;&gt;0,Table28[[#This Row],[Số lượng]]*Table28[[#This Row],[Đơn giá]],"")</f>
        <v/>
      </c>
      <c r="J428" s="14" t="str">
        <f ca="1">IF(AND(Table28[[#This Row],[Tên hàng hóa ]]&lt;&gt;0,D429=""),SUM(OFFSET(Table28[[#This Row],[Thành tiền]],0,0,-COUNTIF(Table28[Số HĐ],Table28[[#This Row],[Số HĐ]]))),"")</f>
        <v/>
      </c>
      <c r="K428" s="17"/>
      <c r="L42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28" s="15"/>
    </row>
    <row r="429" spans="1:13" ht="35.1" customHeight="1" x14ac:dyDescent="0.2">
      <c r="A429" s="11">
        <v>42272</v>
      </c>
      <c r="B429" s="12" t="s">
        <v>1591</v>
      </c>
      <c r="C429" s="13" t="s">
        <v>1043</v>
      </c>
      <c r="D429" s="16" t="s">
        <v>274</v>
      </c>
      <c r="E429" s="10" t="str">
        <f>IF(Table28[[#This Row],[Tên hàng hóa ]]&lt;&gt;0,VLOOKUP(Table28[[#This Row],[Tên hàng hóa ]],Table1[[Tên hàng hóa]:[Quy cách]],2,0),"")</f>
        <v>Cảm Biến</v>
      </c>
      <c r="F429" s="18" t="str">
        <f>IF(Table28[[#This Row],[Tên hàng hóa ]]&lt;&gt;0,VLOOKUP(Table28[[#This Row],[Tên hàng hóa ]],Table1[[Tên hàng hóa]:[ĐVT]],3,0),"")</f>
        <v>Cái</v>
      </c>
      <c r="G429" s="23">
        <v>1430000</v>
      </c>
      <c r="H429" s="17">
        <v>2</v>
      </c>
      <c r="I429" s="14">
        <f>IF(Table28[[#This Row],[Số lượng]]&lt;&gt;0,Table28[[#This Row],[Số lượng]]*Table28[[#This Row],[Đơn giá]],"")</f>
        <v>2860000</v>
      </c>
      <c r="J429" s="14">
        <f ca="1">IF(AND(Table28[[#This Row],[Tên hàng hóa ]]&lt;&gt;0,D430=""),SUM(OFFSET(Table28[[#This Row],[Thành tiền]],0,0,-COUNTIF(Table28[Số HĐ],Table28[[#This Row],[Số HĐ]]))),"")</f>
        <v>2860000</v>
      </c>
      <c r="K429" s="17" t="s">
        <v>464</v>
      </c>
      <c r="L42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29" s="15" t="s">
        <v>1592</v>
      </c>
    </row>
    <row r="430" spans="1:13" ht="35.1" customHeight="1" x14ac:dyDescent="0.2">
      <c r="A430" s="11" t="str">
        <f>IF(Table28[[#This Row],[Tên hàng hóa ]]="","",A429)</f>
        <v/>
      </c>
      <c r="B430" s="12" t="str">
        <f>IF(Table28[[#This Row],[Tên hàng hóa ]]="","",B429)</f>
        <v/>
      </c>
      <c r="C430" s="13" t="str">
        <f>IF(Table28[[#This Row],[Tên hàng hóa ]]="","",C429)</f>
        <v/>
      </c>
      <c r="D430" s="16"/>
      <c r="E430" s="10" t="str">
        <f>IF(Table28[[#This Row],[Tên hàng hóa ]]&lt;&gt;0,VLOOKUP(Table28[[#This Row],[Tên hàng hóa ]],Table1[[Tên hàng hóa]:[Quy cách]],2,0),"")</f>
        <v/>
      </c>
      <c r="F430" s="18" t="str">
        <f>IF(Table28[[#This Row],[Tên hàng hóa ]]&lt;&gt;0,VLOOKUP(Table28[[#This Row],[Tên hàng hóa ]],Table1[[Tên hàng hóa]:[ĐVT]],3,0),"")</f>
        <v/>
      </c>
      <c r="G430" s="23" t="str">
        <f>IF(Table28[[#This Row],[Tên hàng hóa ]]=0,"",VLOOKUP(Table28[[#This Row],[Tên hàng hóa ]],Table1[[Tên hàng hóa]:[Giá bán]],4,0))</f>
        <v/>
      </c>
      <c r="H430" s="17"/>
      <c r="I430" s="14" t="str">
        <f>IF(Table28[[#This Row],[Số lượng]]&lt;&gt;0,Table28[[#This Row],[Số lượng]]*Table28[[#This Row],[Đơn giá]],"")</f>
        <v/>
      </c>
      <c r="J430" s="14" t="str">
        <f ca="1">IF(AND(Table28[[#This Row],[Tên hàng hóa ]]&lt;&gt;0,D431=""),SUM(OFFSET(Table28[[#This Row],[Thành tiền]],0,0,-COUNTIF(Table28[Số HĐ],Table28[[#This Row],[Số HĐ]]))),"")</f>
        <v/>
      </c>
      <c r="K430" s="17"/>
      <c r="L43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30" s="15"/>
    </row>
    <row r="431" spans="1:13" ht="35.1" customHeight="1" x14ac:dyDescent="0.2">
      <c r="A431" s="11">
        <v>42275</v>
      </c>
      <c r="B431" s="12" t="s">
        <v>1622</v>
      </c>
      <c r="C431" s="13" t="s">
        <v>1623</v>
      </c>
      <c r="D431" s="16" t="s">
        <v>442</v>
      </c>
      <c r="E431" s="10" t="str">
        <f>IF(Table28[[#This Row],[Tên hàng hóa ]]&lt;&gt;0,VLOOKUP(Table28[[#This Row],[Tên hàng hóa ]],Table1[[Tên hàng hóa]:[Quy cách]],2,0),"")</f>
        <v>Schneider</v>
      </c>
      <c r="F431" s="18" t="str">
        <f>IF(Table28[[#This Row],[Tên hàng hóa ]]&lt;&gt;0,VLOOKUP(Table28[[#This Row],[Tên hàng hóa ]],Table1[[Tên hàng hóa]:[ĐVT]],3,0),"")</f>
        <v>Cái</v>
      </c>
      <c r="G431" s="23">
        <v>385000</v>
      </c>
      <c r="H431" s="17">
        <v>2</v>
      </c>
      <c r="I431" s="14">
        <f>IF(Table28[[#This Row],[Số lượng]]&lt;&gt;0,Table28[[#This Row],[Số lượng]]*Table28[[#This Row],[Đơn giá]],"")</f>
        <v>770000</v>
      </c>
      <c r="J431" s="14" t="str">
        <f ca="1">IF(AND(Table28[[#This Row],[Tên hàng hóa ]]&lt;&gt;0,D432=""),SUM(OFFSET(Table28[[#This Row],[Thành tiền]],0,0,-COUNTIF(Table28[Số HĐ],Table28[[#This Row],[Số HĐ]]))),"")</f>
        <v/>
      </c>
      <c r="K431" s="17"/>
      <c r="L43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31" s="15"/>
    </row>
    <row r="432" spans="1:13" ht="35.1" customHeight="1" x14ac:dyDescent="0.2">
      <c r="A432" s="11">
        <f>IF(Table28[[#This Row],[Tên hàng hóa ]]="","",A431)</f>
        <v>42275</v>
      </c>
      <c r="B432" s="12" t="str">
        <f>IF(Table28[[#This Row],[Tên hàng hóa ]]="","",B431)</f>
        <v>PXK 169</v>
      </c>
      <c r="C432" s="13" t="str">
        <f>IF(Table28[[#This Row],[Tên hàng hóa ]]="","",C431)</f>
        <v>CTY TNHH II-VI VIỆT NAM</v>
      </c>
      <c r="D432" s="16" t="s">
        <v>394</v>
      </c>
      <c r="E432" s="10" t="str">
        <f>IF(Table28[[#This Row],[Tên hàng hóa ]]&lt;&gt;0,VLOOKUP(Table28[[#This Row],[Tên hàng hóa ]],Table1[[Tên hàng hóa]:[Quy cách]],2,0),"")</f>
        <v>Timer</v>
      </c>
      <c r="F432" s="18" t="str">
        <f>IF(Table28[[#This Row],[Tên hàng hóa ]]&lt;&gt;0,VLOOKUP(Table28[[#This Row],[Tên hàng hóa ]],Table1[[Tên hàng hóa]:[ĐVT]],3,0),"")</f>
        <v>Cái</v>
      </c>
      <c r="G432" s="23">
        <v>737000</v>
      </c>
      <c r="H432" s="17">
        <v>2</v>
      </c>
      <c r="I432" s="14">
        <f>IF(Table28[[#This Row],[Số lượng]]&lt;&gt;0,Table28[[#This Row],[Số lượng]]*Table28[[#This Row],[Đơn giá]],"")</f>
        <v>1474000</v>
      </c>
      <c r="J432" s="14" t="str">
        <f ca="1">IF(AND(Table28[[#This Row],[Tên hàng hóa ]]&lt;&gt;0,D433=""),SUM(OFFSET(Table28[[#This Row],[Thành tiền]],0,0,-COUNTIF(Table28[Số HĐ],Table28[[#This Row],[Số HĐ]]))),"")</f>
        <v/>
      </c>
      <c r="K432" s="17"/>
      <c r="L43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32" s="15"/>
    </row>
    <row r="433" spans="1:13" ht="35.1" customHeight="1" x14ac:dyDescent="0.2">
      <c r="A433" s="11">
        <f>IF(Table28[[#This Row],[Tên hàng hóa ]]="","",A432)</f>
        <v>42275</v>
      </c>
      <c r="B433" s="12" t="str">
        <f>IF(Table28[[#This Row],[Tên hàng hóa ]]="","",B432)</f>
        <v>PXK 169</v>
      </c>
      <c r="C433" s="13" t="str">
        <f>IF(Table28[[#This Row],[Tên hàng hóa ]]="","",C432)</f>
        <v>CTY TNHH II-VI VIỆT NAM</v>
      </c>
      <c r="D433" s="16" t="s">
        <v>432</v>
      </c>
      <c r="E433" s="10" t="str">
        <f>IF(Table28[[#This Row],[Tên hàng hóa ]]&lt;&gt;0,VLOOKUP(Table28[[#This Row],[Tên hàng hóa ]],Table1[[Tên hàng hóa]:[Quy cách]],2,0),"")</f>
        <v>Socket</v>
      </c>
      <c r="F433" s="18" t="str">
        <f>IF(Table28[[#This Row],[Tên hàng hóa ]]&lt;&gt;0,VLOOKUP(Table28[[#This Row],[Tên hàng hóa ]],Table1[[Tên hàng hóa]:[ĐVT]],3,0),"")</f>
        <v>Cái</v>
      </c>
      <c r="G433" s="23">
        <v>41800</v>
      </c>
      <c r="H433" s="17">
        <v>2</v>
      </c>
      <c r="I433" s="14">
        <f>IF(Table28[[#This Row],[Số lượng]]&lt;&gt;0,Table28[[#This Row],[Số lượng]]*Table28[[#This Row],[Đơn giá]],"")</f>
        <v>83600</v>
      </c>
      <c r="J433" s="14">
        <f ca="1">IF(AND(Table28[[#This Row],[Tên hàng hóa ]]&lt;&gt;0,D434=""),SUM(OFFSET(Table28[[#This Row],[Thành tiền]],0,0,-COUNTIF(Table28[Số HĐ],Table28[[#This Row],[Số HĐ]]))),"")</f>
        <v>2327600</v>
      </c>
      <c r="K433" s="17" t="s">
        <v>464</v>
      </c>
      <c r="L43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33" s="15" t="s">
        <v>1628</v>
      </c>
    </row>
    <row r="434" spans="1:13" ht="35.1" customHeight="1" x14ac:dyDescent="0.2">
      <c r="A434" s="11" t="str">
        <f>IF(Table28[[#This Row],[Tên hàng hóa ]]="","",A433)</f>
        <v/>
      </c>
      <c r="B434" s="12" t="str">
        <f>IF(Table28[[#This Row],[Tên hàng hóa ]]="","",B433)</f>
        <v/>
      </c>
      <c r="C434" s="13" t="str">
        <f>IF(Table28[[#This Row],[Tên hàng hóa ]]="","",C433)</f>
        <v/>
      </c>
      <c r="D434" s="16"/>
      <c r="E434" s="10" t="str">
        <f>IF(Table28[[#This Row],[Tên hàng hóa ]]&lt;&gt;0,VLOOKUP(Table28[[#This Row],[Tên hàng hóa ]],Table1[[Tên hàng hóa]:[Quy cách]],2,0),"")</f>
        <v/>
      </c>
      <c r="F434" s="18" t="str">
        <f>IF(Table28[[#This Row],[Tên hàng hóa ]]&lt;&gt;0,VLOOKUP(Table28[[#This Row],[Tên hàng hóa ]],Table1[[Tên hàng hóa]:[ĐVT]],3,0),"")</f>
        <v/>
      </c>
      <c r="G434" s="23" t="str">
        <f>IF(Table28[[#This Row],[Tên hàng hóa ]]=0,"",VLOOKUP(Table28[[#This Row],[Tên hàng hóa ]],Table1[[Tên hàng hóa]:[Giá bán]],4,0))</f>
        <v/>
      </c>
      <c r="H434" s="17"/>
      <c r="I434" s="14" t="str">
        <f>IF(Table28[[#This Row],[Số lượng]]&lt;&gt;0,Table28[[#This Row],[Số lượng]]*Table28[[#This Row],[Đơn giá]],"")</f>
        <v/>
      </c>
      <c r="J434" s="14" t="str">
        <f ca="1">IF(AND(Table28[[#This Row],[Tên hàng hóa ]]&lt;&gt;0,D435=""),SUM(OFFSET(Table28[[#This Row],[Thành tiền]],0,0,-COUNTIF(Table28[Số HĐ],Table28[[#This Row],[Số HĐ]]))),"")</f>
        <v/>
      </c>
      <c r="K434" s="17"/>
      <c r="L43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34" s="15"/>
    </row>
    <row r="435" spans="1:13" ht="35.1" customHeight="1" x14ac:dyDescent="0.2">
      <c r="A435" s="11">
        <v>42277</v>
      </c>
      <c r="B435" s="12" t="s">
        <v>1624</v>
      </c>
      <c r="C435" s="13" t="s">
        <v>1625</v>
      </c>
      <c r="D435" s="16" t="s">
        <v>268</v>
      </c>
      <c r="E435" s="10" t="str">
        <f>IF(Table28[[#This Row],[Tên hàng hóa ]]&lt;&gt;0,VLOOKUP(Table28[[#This Row],[Tên hàng hóa ]],Table1[[Tên hàng hóa]:[Quy cách]],2,0),"")</f>
        <v>Cảm Biến</v>
      </c>
      <c r="F435" s="18" t="str">
        <f>IF(Table28[[#This Row],[Tên hàng hóa ]]&lt;&gt;0,VLOOKUP(Table28[[#This Row],[Tên hàng hóa ]],Table1[[Tên hàng hóa]:[ĐVT]],3,0),"")</f>
        <v>Cái</v>
      </c>
      <c r="G435" s="23">
        <v>935000</v>
      </c>
      <c r="H435" s="17">
        <v>6</v>
      </c>
      <c r="I435" s="14">
        <f>IF(Table28[[#This Row],[Số lượng]]&lt;&gt;0,Table28[[#This Row],[Số lượng]]*Table28[[#This Row],[Đơn giá]],"")</f>
        <v>5610000</v>
      </c>
      <c r="J435" s="14">
        <f ca="1">IF(AND(Table28[[#This Row],[Tên hàng hóa ]]&lt;&gt;0,D436=""),SUM(OFFSET(Table28[[#This Row],[Thành tiền]],0,0,-COUNTIF(Table28[Số HĐ],Table28[[#This Row],[Số HĐ]]))),"")</f>
        <v>5610000</v>
      </c>
      <c r="K435" s="17" t="s">
        <v>464</v>
      </c>
      <c r="L43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35" s="15" t="s">
        <v>1626</v>
      </c>
    </row>
    <row r="436" spans="1:13" ht="35.1" customHeight="1" x14ac:dyDescent="0.2">
      <c r="A436" s="11" t="str">
        <f>IF(Table28[[#This Row],[Tên hàng hóa ]]="","",A435)</f>
        <v/>
      </c>
      <c r="B436" s="12" t="str">
        <f>IF(Table28[[#This Row],[Tên hàng hóa ]]="","",B435)</f>
        <v/>
      </c>
      <c r="C436" s="13" t="str">
        <f>IF(Table28[[#This Row],[Tên hàng hóa ]]="","",C435)</f>
        <v/>
      </c>
      <c r="D436" s="16"/>
      <c r="E436" s="10" t="str">
        <f>IF(Table28[[#This Row],[Tên hàng hóa ]]&lt;&gt;0,VLOOKUP(Table28[[#This Row],[Tên hàng hóa ]],Table1[[Tên hàng hóa]:[Quy cách]],2,0),"")</f>
        <v/>
      </c>
      <c r="F436" s="18" t="str">
        <f>IF(Table28[[#This Row],[Tên hàng hóa ]]&lt;&gt;0,VLOOKUP(Table28[[#This Row],[Tên hàng hóa ]],Table1[[Tên hàng hóa]:[ĐVT]],3,0),"")</f>
        <v/>
      </c>
      <c r="G436" s="23" t="str">
        <f>IF(Table28[[#This Row],[Tên hàng hóa ]]=0,"",VLOOKUP(Table28[[#This Row],[Tên hàng hóa ]],Table1[[Tên hàng hóa]:[Giá bán]],4,0))</f>
        <v/>
      </c>
      <c r="H436" s="17"/>
      <c r="I436" s="14" t="str">
        <f>IF(Table28[[#This Row],[Số lượng]]&lt;&gt;0,Table28[[#This Row],[Số lượng]]*Table28[[#This Row],[Đơn giá]],"")</f>
        <v/>
      </c>
      <c r="J436" s="14" t="str">
        <f ca="1">IF(AND(Table28[[#This Row],[Tên hàng hóa ]]&lt;&gt;0,D437=""),SUM(OFFSET(Table28[[#This Row],[Thành tiền]],0,0,-COUNTIF(Table28[Số HĐ],Table28[[#This Row],[Số HĐ]]))),"")</f>
        <v/>
      </c>
      <c r="K436" s="17"/>
      <c r="L43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36" s="15"/>
    </row>
    <row r="437" spans="1:13" ht="35.1" customHeight="1" x14ac:dyDescent="0.2">
      <c r="A437" s="11">
        <v>42277</v>
      </c>
      <c r="B437" s="12" t="s">
        <v>1629</v>
      </c>
      <c r="C437" s="13" t="s">
        <v>1034</v>
      </c>
      <c r="D437" s="16" t="s">
        <v>261</v>
      </c>
      <c r="E437" s="10" t="str">
        <f>IF(Table28[[#This Row],[Tên hàng hóa ]]&lt;&gt;0,VLOOKUP(Table28[[#This Row],[Tên hàng hóa ]],Table1[[Tên hàng hóa]:[Quy cách]],2,0),"")</f>
        <v>Cảm Biến</v>
      </c>
      <c r="F437" s="18" t="str">
        <f>IF(Table28[[#This Row],[Tên hàng hóa ]]&lt;&gt;0,VLOOKUP(Table28[[#This Row],[Tên hàng hóa ]],Table1[[Tên hàng hóa]:[ĐVT]],3,0),"")</f>
        <v>Cái</v>
      </c>
      <c r="G437" s="23">
        <v>1210000</v>
      </c>
      <c r="H437" s="17">
        <v>2</v>
      </c>
      <c r="I437" s="14">
        <f>IF(Table28[[#This Row],[Số lượng]]&lt;&gt;0,Table28[[#This Row],[Số lượng]]*Table28[[#This Row],[Đơn giá]],"")</f>
        <v>2420000</v>
      </c>
      <c r="J437" s="14">
        <f ca="1">IF(AND(Table28[[#This Row],[Tên hàng hóa ]]&lt;&gt;0,D438=""),SUM(OFFSET(Table28[[#This Row],[Thành tiền]],0,0,-COUNTIF(Table28[Số HĐ],Table28[[#This Row],[Số HĐ]]))),"")</f>
        <v>2420000</v>
      </c>
      <c r="K437" s="17" t="s">
        <v>464</v>
      </c>
      <c r="L43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37" s="15" t="s">
        <v>1627</v>
      </c>
    </row>
    <row r="438" spans="1:13" ht="35.1" customHeight="1" x14ac:dyDescent="0.2">
      <c r="A438" s="11" t="str">
        <f>IF(Table28[[#This Row],[Tên hàng hóa ]]="","",A437)</f>
        <v/>
      </c>
      <c r="B438" s="12" t="str">
        <f>IF(Table28[[#This Row],[Tên hàng hóa ]]="","",B437)</f>
        <v/>
      </c>
      <c r="C438" s="13" t="str">
        <f>IF(Table28[[#This Row],[Tên hàng hóa ]]="","",C437)</f>
        <v/>
      </c>
      <c r="D438" s="16"/>
      <c r="E438" s="10" t="str">
        <f>IF(Table28[[#This Row],[Tên hàng hóa ]]&lt;&gt;0,VLOOKUP(Table28[[#This Row],[Tên hàng hóa ]],Table1[[Tên hàng hóa]:[Quy cách]],2,0),"")</f>
        <v/>
      </c>
      <c r="F438" s="18" t="str">
        <f>IF(Table28[[#This Row],[Tên hàng hóa ]]&lt;&gt;0,VLOOKUP(Table28[[#This Row],[Tên hàng hóa ]],Table1[[Tên hàng hóa]:[ĐVT]],3,0),"")</f>
        <v/>
      </c>
      <c r="G438" s="23" t="str">
        <f>IF(Table28[[#This Row],[Tên hàng hóa ]]=0,"",VLOOKUP(Table28[[#This Row],[Tên hàng hóa ]],Table1[[Tên hàng hóa]:[Giá bán]],4,0))</f>
        <v/>
      </c>
      <c r="H438" s="17"/>
      <c r="I438" s="14" t="str">
        <f>IF(Table28[[#This Row],[Số lượng]]&lt;&gt;0,Table28[[#This Row],[Số lượng]]*Table28[[#This Row],[Đơn giá]],"")</f>
        <v/>
      </c>
      <c r="J438" s="14" t="str">
        <f ca="1">IF(AND(Table28[[#This Row],[Tên hàng hóa ]]&lt;&gt;0,D439=""),SUM(OFFSET(Table28[[#This Row],[Thành tiền]],0,0,-COUNTIF(Table28[Số HĐ],Table28[[#This Row],[Số HĐ]]))),"")</f>
        <v/>
      </c>
      <c r="K438" s="17"/>
      <c r="L43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38" s="15"/>
    </row>
    <row r="439" spans="1:13" ht="35.1" customHeight="1" x14ac:dyDescent="0.2">
      <c r="A439" s="11">
        <v>42277</v>
      </c>
      <c r="B439" s="12" t="s">
        <v>1630</v>
      </c>
      <c r="C439" s="13" t="s">
        <v>962</v>
      </c>
      <c r="D439" s="16" t="s">
        <v>273</v>
      </c>
      <c r="E439" s="10" t="str">
        <f>IF(Table28[[#This Row],[Tên hàng hóa ]]&lt;&gt;0,VLOOKUP(Table28[[#This Row],[Tên hàng hóa ]],Table1[[Tên hàng hóa]:[Quy cách]],2,0),"")</f>
        <v>Cảm Biến</v>
      </c>
      <c r="F439" s="18" t="str">
        <f>IF(Table28[[#This Row],[Tên hàng hóa ]]&lt;&gt;0,VLOOKUP(Table28[[#This Row],[Tên hàng hóa ]],Table1[[Tên hàng hóa]:[ĐVT]],3,0),"")</f>
        <v>Cái</v>
      </c>
      <c r="G439" s="23">
        <v>1100000</v>
      </c>
      <c r="H439" s="17">
        <v>3</v>
      </c>
      <c r="I439" s="14">
        <f>IF(Table28[[#This Row],[Số lượng]]&lt;&gt;0,Table28[[#This Row],[Số lượng]]*Table28[[#This Row],[Đơn giá]],"")</f>
        <v>3300000</v>
      </c>
      <c r="J439" s="14" t="str">
        <f ca="1">IF(AND(Table28[[#This Row],[Tên hàng hóa ]]&lt;&gt;0,D440=""),SUM(OFFSET(Table28[[#This Row],[Thành tiền]],0,0,-COUNTIF(Table28[Số HĐ],Table28[[#This Row],[Số HĐ]]))),"")</f>
        <v/>
      </c>
      <c r="K439" s="17"/>
      <c r="L43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39" s="15"/>
    </row>
    <row r="440" spans="1:13" ht="35.1" customHeight="1" x14ac:dyDescent="0.2">
      <c r="A440" s="11">
        <f>IF(Table28[[#This Row],[Tên hàng hóa ]]="","",A439)</f>
        <v>42277</v>
      </c>
      <c r="B440" s="12" t="str">
        <f>IF(Table28[[#This Row],[Tên hàng hóa ]]="","",B439)</f>
        <v>PXK 172</v>
      </c>
      <c r="C440" s="13" t="str">
        <f>IF(Table28[[#This Row],[Tên hàng hóa ]]="","",C439)</f>
        <v>CTY TNHH THỦY LỰC KHÍ NÉN TIẾN PHÁT</v>
      </c>
      <c r="D440" s="16" t="s">
        <v>857</v>
      </c>
      <c r="E440" s="10" t="str">
        <f>IF(Table28[[#This Row],[Tên hàng hóa ]]&lt;&gt;0,VLOOKUP(Table28[[#This Row],[Tên hàng hóa ]],Table1[[Tên hàng hóa]:[Quy cách]],2,0),"")</f>
        <v>Cảm Biến</v>
      </c>
      <c r="F440" s="18" t="str">
        <f>IF(Table28[[#This Row],[Tên hàng hóa ]]&lt;&gt;0,VLOOKUP(Table28[[#This Row],[Tên hàng hóa ]],Table1[[Tên hàng hóa]:[ĐVT]],3,0),"")</f>
        <v>Cái</v>
      </c>
      <c r="G440" s="23">
        <v>110000</v>
      </c>
      <c r="H440" s="17">
        <v>3</v>
      </c>
      <c r="I440" s="14">
        <f>IF(Table28[[#This Row],[Số lượng]]&lt;&gt;0,Table28[[#This Row],[Số lượng]]*Table28[[#This Row],[Đơn giá]],"")</f>
        <v>330000</v>
      </c>
      <c r="J440" s="14">
        <f ca="1">IF(AND(Table28[[#This Row],[Tên hàng hóa ]]&lt;&gt;0,D441=""),SUM(OFFSET(Table28[[#This Row],[Thành tiền]],0,0,-COUNTIF(Table28[Số HĐ],Table28[[#This Row],[Số HĐ]]))),"")</f>
        <v>3630000</v>
      </c>
      <c r="K440" s="17" t="s">
        <v>464</v>
      </c>
      <c r="L44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40" s="15" t="s">
        <v>1631</v>
      </c>
    </row>
    <row r="441" spans="1:13" ht="35.1" customHeight="1" x14ac:dyDescent="0.2">
      <c r="A441" s="11" t="str">
        <f>IF(Table28[[#This Row],[Tên hàng hóa ]]="","",A440)</f>
        <v/>
      </c>
      <c r="B441" s="12" t="str">
        <f>IF(Table28[[#This Row],[Tên hàng hóa ]]="","",B440)</f>
        <v/>
      </c>
      <c r="C441" s="13" t="str">
        <f>IF(Table28[[#This Row],[Tên hàng hóa ]]="","",C440)</f>
        <v/>
      </c>
      <c r="D441" s="16"/>
      <c r="E441" s="10" t="str">
        <f>IF(Table28[[#This Row],[Tên hàng hóa ]]&lt;&gt;0,VLOOKUP(Table28[[#This Row],[Tên hàng hóa ]],Table1[[Tên hàng hóa]:[Quy cách]],2,0),"")</f>
        <v/>
      </c>
      <c r="F441" s="18" t="str">
        <f>IF(Table28[[#This Row],[Tên hàng hóa ]]&lt;&gt;0,VLOOKUP(Table28[[#This Row],[Tên hàng hóa ]],Table1[[Tên hàng hóa]:[ĐVT]],3,0),"")</f>
        <v/>
      </c>
      <c r="G441" s="23" t="str">
        <f>IF(Table28[[#This Row],[Tên hàng hóa ]]=0,"",VLOOKUP(Table28[[#This Row],[Tên hàng hóa ]],Table1[[Tên hàng hóa]:[Giá bán]],4,0))</f>
        <v/>
      </c>
      <c r="H441" s="17"/>
      <c r="I441" s="14" t="str">
        <f>IF(Table28[[#This Row],[Số lượng]]&lt;&gt;0,Table28[[#This Row],[Số lượng]]*Table28[[#This Row],[Đơn giá]],"")</f>
        <v/>
      </c>
      <c r="J441" s="14" t="str">
        <f ca="1">IF(AND(Table28[[#This Row],[Tên hàng hóa ]]&lt;&gt;0,D442=""),SUM(OFFSET(Table28[[#This Row],[Thành tiền]],0,0,-COUNTIF(Table28[Số HĐ],Table28[[#This Row],[Số HĐ]]))),"")</f>
        <v/>
      </c>
      <c r="K441" s="17"/>
      <c r="L44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41" s="15"/>
    </row>
    <row r="442" spans="1:13" ht="35.1" customHeight="1" x14ac:dyDescent="0.2">
      <c r="A442" s="11">
        <v>42279</v>
      </c>
      <c r="B442" s="12" t="s">
        <v>1632</v>
      </c>
      <c r="C442" s="13" t="s">
        <v>1122</v>
      </c>
      <c r="D442" s="16" t="s">
        <v>1579</v>
      </c>
      <c r="E442" s="10" t="str">
        <f>IF(Table28[[#This Row],[Tên hàng hóa ]]&lt;&gt;0,VLOOKUP(Table28[[#This Row],[Tên hàng hóa ]],Table1[[Tên hàng hóa]:[Quy cách]],2,0),"")</f>
        <v>Rờ le nhiệt Schneider</v>
      </c>
      <c r="F442" s="18" t="str">
        <f>IF(Table28[[#This Row],[Tên hàng hóa ]]&lt;&gt;0,VLOOKUP(Table28[[#This Row],[Tên hàng hóa ]],Table1[[Tên hàng hóa]:[ĐVT]],3,0),"")</f>
        <v>Cái</v>
      </c>
      <c r="G442" s="23">
        <v>280500</v>
      </c>
      <c r="H442" s="17">
        <v>5</v>
      </c>
      <c r="I442" s="14">
        <f>IF(Table28[[#This Row],[Số lượng]]&lt;&gt;0,Table28[[#This Row],[Số lượng]]*Table28[[#This Row],[Đơn giá]],"")</f>
        <v>1402500</v>
      </c>
      <c r="J442" s="14" t="str">
        <f ca="1">IF(AND(Table28[[#This Row],[Tên hàng hóa ]]&lt;&gt;0,D443=""),SUM(OFFSET(Table28[[#This Row],[Thành tiền]],0,0,-COUNTIF(Table28[Số HĐ],Table28[[#This Row],[Số HĐ]]))),"")</f>
        <v/>
      </c>
      <c r="K442" s="17"/>
      <c r="L44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42" s="15"/>
    </row>
    <row r="443" spans="1:13" ht="35.1" customHeight="1" x14ac:dyDescent="0.2">
      <c r="A443" s="11">
        <f>IF(Table28[[#This Row],[Tên hàng hóa ]]="","",A442)</f>
        <v>42279</v>
      </c>
      <c r="B443" s="12" t="str">
        <f>IF(Table28[[#This Row],[Tên hàng hóa ]]="","",B442)</f>
        <v>PXK 173</v>
      </c>
      <c r="C443" s="13" t="str">
        <f>IF(Table28[[#This Row],[Tên hàng hóa ]]="","",C442)</f>
        <v>CTY CỔ PHẦN FRIT HUẾ</v>
      </c>
      <c r="D443" s="16" t="s">
        <v>1110</v>
      </c>
      <c r="E443" s="10" t="str">
        <f>IF(Table28[[#This Row],[Tên hàng hóa ]]&lt;&gt;0,VLOOKUP(Table28[[#This Row],[Tên hàng hóa ]],Table1[[Tên hàng hóa]:[Quy cách]],2,0),"")</f>
        <v>Schneider</v>
      </c>
      <c r="F443" s="18" t="str">
        <f>IF(Table28[[#This Row],[Tên hàng hóa ]]&lt;&gt;0,VLOOKUP(Table28[[#This Row],[Tên hàng hóa ]],Table1[[Tên hàng hóa]:[ĐVT]],3,0),"")</f>
        <v>Cái</v>
      </c>
      <c r="G443" s="23">
        <v>355850</v>
      </c>
      <c r="H443" s="17">
        <v>10</v>
      </c>
      <c r="I443" s="14">
        <f>IF(Table28[[#This Row],[Số lượng]]&lt;&gt;0,Table28[[#This Row],[Số lượng]]*Table28[[#This Row],[Đơn giá]],"")</f>
        <v>3558500</v>
      </c>
      <c r="J443" s="14" t="str">
        <f ca="1">IF(AND(Table28[[#This Row],[Tên hàng hóa ]]&lt;&gt;0,D444=""),SUM(OFFSET(Table28[[#This Row],[Thành tiền]],0,0,-COUNTIF(Table28[Số HĐ],Table28[[#This Row],[Số HĐ]]))),"")</f>
        <v/>
      </c>
      <c r="K443" s="17"/>
      <c r="L44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43" s="15"/>
    </row>
    <row r="444" spans="1:13" ht="35.1" customHeight="1" x14ac:dyDescent="0.2">
      <c r="A444" s="11">
        <f>IF(Table28[[#This Row],[Tên hàng hóa ]]="","",A443)</f>
        <v>42279</v>
      </c>
      <c r="B444" s="12" t="str">
        <f>IF(Table28[[#This Row],[Tên hàng hóa ]]="","",B443)</f>
        <v>PXK 173</v>
      </c>
      <c r="C444" s="13" t="str">
        <f>IF(Table28[[#This Row],[Tên hàng hóa ]]="","",C443)</f>
        <v>CTY CỔ PHẦN FRIT HUẾ</v>
      </c>
      <c r="D444" s="16" t="s">
        <v>1597</v>
      </c>
      <c r="E444" s="10" t="str">
        <f>IF(Table28[[#This Row],[Tên hàng hóa ]]&lt;&gt;0,VLOOKUP(Table28[[#This Row],[Tên hàng hóa ]],Table1[[Tên hàng hóa]:[Quy cách]],2,0),"")</f>
        <v>Tụ Bù</v>
      </c>
      <c r="F444" s="18" t="str">
        <f>IF(Table28[[#This Row],[Tên hàng hóa ]]&lt;&gt;0,VLOOKUP(Table28[[#This Row],[Tên hàng hóa ]],Table1[[Tên hàng hóa]:[ĐVT]],3,0),"")</f>
        <v>Cái</v>
      </c>
      <c r="G444" s="23">
        <v>1037300</v>
      </c>
      <c r="H444" s="17">
        <v>8</v>
      </c>
      <c r="I444" s="14">
        <f>IF(Table28[[#This Row],[Số lượng]]&lt;&gt;0,Table28[[#This Row],[Số lượng]]*Table28[[#This Row],[Đơn giá]],"")</f>
        <v>8298400</v>
      </c>
      <c r="J444" s="14">
        <f ca="1">IF(AND(Table28[[#This Row],[Tên hàng hóa ]]&lt;&gt;0,D445=""),SUM(OFFSET(Table28[[#This Row],[Thành tiền]],0,0,-COUNTIF(Table28[Số HĐ],Table28[[#This Row],[Số HĐ]]))),"")</f>
        <v>13259400</v>
      </c>
      <c r="K444" s="17" t="s">
        <v>464</v>
      </c>
      <c r="L44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44" s="15" t="s">
        <v>1633</v>
      </c>
    </row>
    <row r="445" spans="1:13" ht="35.1" customHeight="1" x14ac:dyDescent="0.2">
      <c r="A445" s="11" t="str">
        <f>IF(Table28[[#This Row],[Tên hàng hóa ]]="","",A444)</f>
        <v/>
      </c>
      <c r="B445" s="12" t="str">
        <f>IF(Table28[[#This Row],[Tên hàng hóa ]]="","",B444)</f>
        <v/>
      </c>
      <c r="C445" s="13" t="str">
        <f>IF(Table28[[#This Row],[Tên hàng hóa ]]="","",C444)</f>
        <v/>
      </c>
      <c r="D445" s="16"/>
      <c r="E445" s="10" t="str">
        <f>IF(Table28[[#This Row],[Tên hàng hóa ]]&lt;&gt;0,VLOOKUP(Table28[[#This Row],[Tên hàng hóa ]],Table1[[Tên hàng hóa]:[Quy cách]],2,0),"")</f>
        <v/>
      </c>
      <c r="F445" s="18" t="str">
        <f>IF(Table28[[#This Row],[Tên hàng hóa ]]&lt;&gt;0,VLOOKUP(Table28[[#This Row],[Tên hàng hóa ]],Table1[[Tên hàng hóa]:[ĐVT]],3,0),"")</f>
        <v/>
      </c>
      <c r="G445" s="23" t="str">
        <f>IF(Table28[[#This Row],[Tên hàng hóa ]]=0,"",VLOOKUP(Table28[[#This Row],[Tên hàng hóa ]],Table1[[Tên hàng hóa]:[Giá bán]],4,0))</f>
        <v/>
      </c>
      <c r="H445" s="17"/>
      <c r="I445" s="14" t="str">
        <f>IF(Table28[[#This Row],[Số lượng]]&lt;&gt;0,Table28[[#This Row],[Số lượng]]*Table28[[#This Row],[Đơn giá]],"")</f>
        <v/>
      </c>
      <c r="J445" s="14" t="str">
        <f ca="1">IF(AND(Table28[[#This Row],[Tên hàng hóa ]]&lt;&gt;0,D446=""),SUM(OFFSET(Table28[[#This Row],[Thành tiền]],0,0,-COUNTIF(Table28[Số HĐ],Table28[[#This Row],[Số HĐ]]))),"")</f>
        <v/>
      </c>
      <c r="K445" s="17"/>
      <c r="L44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45" s="15"/>
    </row>
    <row r="446" spans="1:13" ht="35.1" customHeight="1" x14ac:dyDescent="0.2">
      <c r="A446" s="11">
        <v>42279</v>
      </c>
      <c r="B446" s="12" t="s">
        <v>1634</v>
      </c>
      <c r="C446" s="13" t="s">
        <v>1043</v>
      </c>
      <c r="D446" s="16" t="s">
        <v>1225</v>
      </c>
      <c r="E446" s="10" t="str">
        <f>IF(Table28[[#This Row],[Tên hàng hóa ]]&lt;&gt;0,VLOOKUP(Table28[[#This Row],[Tên hàng hóa ]],Table1[[Tên hàng hóa]:[Quy cách]],2,0),"")</f>
        <v>Cảm Biến</v>
      </c>
      <c r="F446" s="18" t="str">
        <f>IF(Table28[[#This Row],[Tên hàng hóa ]]&lt;&gt;0,VLOOKUP(Table28[[#This Row],[Tên hàng hóa ]],Table1[[Tên hàng hóa]:[ĐVT]],3,0),"")</f>
        <v>Cái</v>
      </c>
      <c r="G446" s="23">
        <v>605000</v>
      </c>
      <c r="H446" s="17">
        <v>2</v>
      </c>
      <c r="I446" s="14">
        <f>IF(Table28[[#This Row],[Số lượng]]&lt;&gt;0,Table28[[#This Row],[Số lượng]]*Table28[[#This Row],[Đơn giá]],"")</f>
        <v>1210000</v>
      </c>
      <c r="J446" s="14">
        <f ca="1">IF(AND(Table28[[#This Row],[Tên hàng hóa ]]&lt;&gt;0,D447=""),SUM(OFFSET(Table28[[#This Row],[Thành tiền]],0,0,-COUNTIF(Table28[Số HĐ],Table28[[#This Row],[Số HĐ]]))),"")</f>
        <v>1210000</v>
      </c>
      <c r="K446" s="17" t="s">
        <v>464</v>
      </c>
      <c r="L44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46" s="15" t="s">
        <v>1762</v>
      </c>
    </row>
    <row r="447" spans="1:13" ht="35.1" customHeight="1" x14ac:dyDescent="0.2">
      <c r="A447" s="11" t="str">
        <f>IF(Table28[[#This Row],[Tên hàng hóa ]]="","",A446)</f>
        <v/>
      </c>
      <c r="B447" s="12" t="str">
        <f>IF(Table28[[#This Row],[Tên hàng hóa ]]="","",B446)</f>
        <v/>
      </c>
      <c r="C447" s="13" t="str">
        <f>IF(Table28[[#This Row],[Tên hàng hóa ]]="","",C446)</f>
        <v/>
      </c>
      <c r="D447" s="16"/>
      <c r="E447" s="10" t="str">
        <f>IF(Table28[[#This Row],[Tên hàng hóa ]]&lt;&gt;0,VLOOKUP(Table28[[#This Row],[Tên hàng hóa ]],Table1[[Tên hàng hóa]:[Quy cách]],2,0),"")</f>
        <v/>
      </c>
      <c r="F447" s="18" t="str">
        <f>IF(Table28[[#This Row],[Tên hàng hóa ]]&lt;&gt;0,VLOOKUP(Table28[[#This Row],[Tên hàng hóa ]],Table1[[Tên hàng hóa]:[ĐVT]],3,0),"")</f>
        <v/>
      </c>
      <c r="G447" s="23" t="str">
        <f>IF(Table28[[#This Row],[Tên hàng hóa ]]=0,"",VLOOKUP(Table28[[#This Row],[Tên hàng hóa ]],Table1[[Tên hàng hóa]:[Giá bán]],4,0))</f>
        <v/>
      </c>
      <c r="H447" s="17"/>
      <c r="I447" s="14" t="str">
        <f>IF(Table28[[#This Row],[Số lượng]]&lt;&gt;0,Table28[[#This Row],[Số lượng]]*Table28[[#This Row],[Đơn giá]],"")</f>
        <v/>
      </c>
      <c r="J447" s="14" t="str">
        <f ca="1">IF(AND(Table28[[#This Row],[Tên hàng hóa ]]&lt;&gt;0,D448=""),SUM(OFFSET(Table28[[#This Row],[Thành tiền]],0,0,-COUNTIF(Table28[Số HĐ],Table28[[#This Row],[Số HĐ]]))),"")</f>
        <v/>
      </c>
      <c r="K447" s="17"/>
      <c r="L44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47" s="15"/>
    </row>
    <row r="448" spans="1:13" ht="35.1" customHeight="1" x14ac:dyDescent="0.2">
      <c r="A448" s="11">
        <v>42283</v>
      </c>
      <c r="B448" s="12" t="s">
        <v>1635</v>
      </c>
      <c r="C448" s="13" t="s">
        <v>1636</v>
      </c>
      <c r="D448" s="16" t="s">
        <v>271</v>
      </c>
      <c r="E448" s="10" t="str">
        <f>IF(Table28[[#This Row],[Tên hàng hóa ]]&lt;&gt;0,VLOOKUP(Table28[[#This Row],[Tên hàng hóa ]],Table1[[Tên hàng hóa]:[Quy cách]],2,0),"")</f>
        <v>Cảm Biến</v>
      </c>
      <c r="F448" s="18" t="str">
        <f>IF(Table28[[#This Row],[Tên hàng hóa ]]&lt;&gt;0,VLOOKUP(Table28[[#This Row],[Tên hàng hóa ]],Table1[[Tên hàng hóa]:[ĐVT]],3,0),"")</f>
        <v>Cái</v>
      </c>
      <c r="G448" s="23">
        <v>3520000</v>
      </c>
      <c r="H448" s="17">
        <v>1</v>
      </c>
      <c r="I448" s="14">
        <f>IF(Table28[[#This Row],[Số lượng]]&lt;&gt;0,Table28[[#This Row],[Số lượng]]*Table28[[#This Row],[Đơn giá]],"")</f>
        <v>3520000</v>
      </c>
      <c r="J448" s="14">
        <f ca="1">IF(AND(Table28[[#This Row],[Tên hàng hóa ]]&lt;&gt;0,D449=""),SUM(OFFSET(Table28[[#This Row],[Thành tiền]],0,0,-COUNTIF(Table28[Số HĐ],Table28[[#This Row],[Số HĐ]]))),"")</f>
        <v>3520000</v>
      </c>
      <c r="K448" s="17" t="s">
        <v>464</v>
      </c>
      <c r="L44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48" s="15" t="s">
        <v>1637</v>
      </c>
    </row>
    <row r="449" spans="1:13" ht="35.1" customHeight="1" x14ac:dyDescent="0.2">
      <c r="A449" s="11" t="str">
        <f>IF(Table28[[#This Row],[Tên hàng hóa ]]="","",A448)</f>
        <v/>
      </c>
      <c r="B449" s="12" t="str">
        <f>IF(Table28[[#This Row],[Tên hàng hóa ]]="","",B448)</f>
        <v/>
      </c>
      <c r="C449" s="13" t="str">
        <f>IF(Table28[[#This Row],[Tên hàng hóa ]]="","",C448)</f>
        <v/>
      </c>
      <c r="D449" s="16"/>
      <c r="E449" s="10" t="str">
        <f>IF(Table28[[#This Row],[Tên hàng hóa ]]&lt;&gt;0,VLOOKUP(Table28[[#This Row],[Tên hàng hóa ]],Table1[[Tên hàng hóa]:[Quy cách]],2,0),"")</f>
        <v/>
      </c>
      <c r="F449" s="18" t="str">
        <f>IF(Table28[[#This Row],[Tên hàng hóa ]]&lt;&gt;0,VLOOKUP(Table28[[#This Row],[Tên hàng hóa ]],Table1[[Tên hàng hóa]:[ĐVT]],3,0),"")</f>
        <v/>
      </c>
      <c r="G449" s="23" t="str">
        <f>IF(Table28[[#This Row],[Tên hàng hóa ]]=0,"",VLOOKUP(Table28[[#This Row],[Tên hàng hóa ]],Table1[[Tên hàng hóa]:[Giá bán]],4,0))</f>
        <v/>
      </c>
      <c r="H449" s="17"/>
      <c r="I449" s="14" t="str">
        <f>IF(Table28[[#This Row],[Số lượng]]&lt;&gt;0,Table28[[#This Row],[Số lượng]]*Table28[[#This Row],[Đơn giá]],"")</f>
        <v/>
      </c>
      <c r="J449" s="14" t="str">
        <f ca="1">IF(AND(Table28[[#This Row],[Tên hàng hóa ]]&lt;&gt;0,D450=""),SUM(OFFSET(Table28[[#This Row],[Thành tiền]],0,0,-COUNTIF(Table28[Số HĐ],Table28[[#This Row],[Số HĐ]]))),"")</f>
        <v/>
      </c>
      <c r="K449" s="17"/>
      <c r="L44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49" s="15"/>
    </row>
    <row r="450" spans="1:13" ht="35.1" customHeight="1" x14ac:dyDescent="0.2">
      <c r="A450" s="11">
        <v>42283</v>
      </c>
      <c r="B450" s="12" t="s">
        <v>1638</v>
      </c>
      <c r="C450" s="13" t="s">
        <v>761</v>
      </c>
      <c r="D450" s="16" t="s">
        <v>120</v>
      </c>
      <c r="E450" s="10" t="str">
        <f>IF(Table28[[#This Row],[Tên hàng hóa ]]&lt;&gt;0,VLOOKUP(Table28[[#This Row],[Tên hàng hóa ]],Table1[[Tên hàng hóa]:[Quy cách]],2,0),"")</f>
        <v>Bộ Điều Khiển Nhiệt Độ</v>
      </c>
      <c r="F450" s="18" t="str">
        <f>IF(Table28[[#This Row],[Tên hàng hóa ]]&lt;&gt;0,VLOOKUP(Table28[[#This Row],[Tên hàng hóa ]],Table1[[Tên hàng hóa]:[ĐVT]],3,0),"")</f>
        <v>Cái</v>
      </c>
      <c r="G450" s="23">
        <v>3410000</v>
      </c>
      <c r="H450" s="17">
        <v>3</v>
      </c>
      <c r="I450" s="14">
        <f>IF(Table28[[#This Row],[Số lượng]]&lt;&gt;0,Table28[[#This Row],[Số lượng]]*Table28[[#This Row],[Đơn giá]],"")</f>
        <v>10230000</v>
      </c>
      <c r="J450" s="14">
        <f ca="1">IF(AND(Table28[[#This Row],[Tên hàng hóa ]]&lt;&gt;0,D451=""),SUM(OFFSET(Table28[[#This Row],[Thành tiền]],0,0,-COUNTIF(Table28[Số HĐ],Table28[[#This Row],[Số HĐ]]))),"")</f>
        <v>10230000</v>
      </c>
      <c r="K450" s="17" t="s">
        <v>464</v>
      </c>
      <c r="L45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50" s="15" t="s">
        <v>1639</v>
      </c>
    </row>
    <row r="451" spans="1:13" ht="35.1" customHeight="1" x14ac:dyDescent="0.2">
      <c r="A451" s="11" t="str">
        <f>IF(Table28[[#This Row],[Tên hàng hóa ]]="","",A450)</f>
        <v/>
      </c>
      <c r="B451" s="12" t="str">
        <f>IF(Table28[[#This Row],[Tên hàng hóa ]]="","",B450)</f>
        <v/>
      </c>
      <c r="C451" s="13" t="str">
        <f>IF(Table28[[#This Row],[Tên hàng hóa ]]="","",C450)</f>
        <v/>
      </c>
      <c r="D451" s="16"/>
      <c r="E451" s="10" t="str">
        <f>IF(Table28[[#This Row],[Tên hàng hóa ]]&lt;&gt;0,VLOOKUP(Table28[[#This Row],[Tên hàng hóa ]],Table1[[Tên hàng hóa]:[Quy cách]],2,0),"")</f>
        <v/>
      </c>
      <c r="F451" s="18" t="str">
        <f>IF(Table28[[#This Row],[Tên hàng hóa ]]&lt;&gt;0,VLOOKUP(Table28[[#This Row],[Tên hàng hóa ]],Table1[[Tên hàng hóa]:[ĐVT]],3,0),"")</f>
        <v/>
      </c>
      <c r="G451" s="23" t="str">
        <f>IF(Table28[[#This Row],[Tên hàng hóa ]]=0,"",VLOOKUP(Table28[[#This Row],[Tên hàng hóa ]],Table1[[Tên hàng hóa]:[Giá bán]],4,0))</f>
        <v/>
      </c>
      <c r="H451" s="17"/>
      <c r="I451" s="14" t="str">
        <f>IF(Table28[[#This Row],[Số lượng]]&lt;&gt;0,Table28[[#This Row],[Số lượng]]*Table28[[#This Row],[Đơn giá]],"")</f>
        <v/>
      </c>
      <c r="J451" s="14" t="str">
        <f ca="1">IF(AND(Table28[[#This Row],[Tên hàng hóa ]]&lt;&gt;0,D452=""),SUM(OFFSET(Table28[[#This Row],[Thành tiền]],0,0,-COUNTIF(Table28[Số HĐ],Table28[[#This Row],[Số HĐ]]))),"")</f>
        <v/>
      </c>
      <c r="K451" s="17"/>
      <c r="L45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51" s="15"/>
    </row>
    <row r="452" spans="1:13" ht="35.1" customHeight="1" x14ac:dyDescent="0.2">
      <c r="A452" s="11">
        <v>42283</v>
      </c>
      <c r="B452" s="12" t="s">
        <v>1640</v>
      </c>
      <c r="C452" s="13" t="s">
        <v>962</v>
      </c>
      <c r="D452" s="16" t="s">
        <v>180</v>
      </c>
      <c r="E452" s="10" t="str">
        <f>IF(Table28[[#This Row],[Tên hàng hóa ]]&lt;&gt;0,VLOOKUP(Table28[[#This Row],[Tên hàng hóa ]],Table1[[Tên hàng hóa]:[Quy cách]],2,0),"")</f>
        <v>Bộ Nguồn Xung</v>
      </c>
      <c r="F452" s="18" t="str">
        <f>IF(Table28[[#This Row],[Tên hàng hóa ]]&lt;&gt;0,VLOOKUP(Table28[[#This Row],[Tên hàng hóa ]],Table1[[Tên hàng hóa]:[ĐVT]],3,0),"")</f>
        <v>Cái</v>
      </c>
      <c r="G452" s="23">
        <v>1210000</v>
      </c>
      <c r="H452" s="17">
        <v>1</v>
      </c>
      <c r="I452" s="14">
        <f>IF(Table28[[#This Row],[Số lượng]]&lt;&gt;0,Table28[[#This Row],[Số lượng]]*Table28[[#This Row],[Đơn giá]],"")</f>
        <v>1210000</v>
      </c>
      <c r="J452" s="14">
        <f ca="1">IF(AND(Table28[[#This Row],[Tên hàng hóa ]]&lt;&gt;0,D453=""),SUM(OFFSET(Table28[[#This Row],[Thành tiền]],0,0,-COUNTIF(Table28[Số HĐ],Table28[[#This Row],[Số HĐ]]))),"")</f>
        <v>1210000</v>
      </c>
      <c r="K452" s="17" t="s">
        <v>464</v>
      </c>
      <c r="L452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52" s="15" t="s">
        <v>1641</v>
      </c>
    </row>
    <row r="453" spans="1:13" ht="35.1" customHeight="1" x14ac:dyDescent="0.2">
      <c r="A453" s="11" t="str">
        <f>IF(Table28[[#This Row],[Tên hàng hóa ]]="","",A452)</f>
        <v/>
      </c>
      <c r="B453" s="12" t="str">
        <f>IF(Table28[[#This Row],[Tên hàng hóa ]]="","",B452)</f>
        <v/>
      </c>
      <c r="C453" s="13" t="str">
        <f>IF(Table28[[#This Row],[Tên hàng hóa ]]="","",C452)</f>
        <v/>
      </c>
      <c r="D453" s="16"/>
      <c r="E453" s="10" t="str">
        <f>IF(Table28[[#This Row],[Tên hàng hóa ]]&lt;&gt;0,VLOOKUP(Table28[[#This Row],[Tên hàng hóa ]],Table1[[Tên hàng hóa]:[Quy cách]],2,0),"")</f>
        <v/>
      </c>
      <c r="F453" s="18" t="str">
        <f>IF(Table28[[#This Row],[Tên hàng hóa ]]&lt;&gt;0,VLOOKUP(Table28[[#This Row],[Tên hàng hóa ]],Table1[[Tên hàng hóa]:[ĐVT]],3,0),"")</f>
        <v/>
      </c>
      <c r="G453" s="23" t="str">
        <f>IF(Table28[[#This Row],[Tên hàng hóa ]]=0,"",VLOOKUP(Table28[[#This Row],[Tên hàng hóa ]],Table1[[Tên hàng hóa]:[Giá bán]],4,0))</f>
        <v/>
      </c>
      <c r="H453" s="17"/>
      <c r="I453" s="14" t="str">
        <f>IF(Table28[[#This Row],[Số lượng]]&lt;&gt;0,Table28[[#This Row],[Số lượng]]*Table28[[#This Row],[Đơn giá]],"")</f>
        <v/>
      </c>
      <c r="J453" s="14" t="str">
        <f ca="1">IF(AND(Table28[[#This Row],[Tên hàng hóa ]]&lt;&gt;0,D454=""),SUM(OFFSET(Table28[[#This Row],[Thành tiền]],0,0,-COUNTIF(Table28[Số HĐ],Table28[[#This Row],[Số HĐ]]))),"")</f>
        <v/>
      </c>
      <c r="K453" s="17"/>
      <c r="L45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53" s="15"/>
    </row>
    <row r="454" spans="1:13" ht="35.1" customHeight="1" x14ac:dyDescent="0.2">
      <c r="A454" s="11">
        <v>42283</v>
      </c>
      <c r="B454" s="12" t="s">
        <v>1642</v>
      </c>
      <c r="C454" s="13" t="s">
        <v>1643</v>
      </c>
      <c r="D454" s="16" t="s">
        <v>161</v>
      </c>
      <c r="E454" s="10" t="str">
        <f>IF(Table28[[#This Row],[Tên hàng hóa ]]&lt;&gt;0,VLOOKUP(Table28[[#This Row],[Tên hàng hóa ]],Table1[[Tên hàng hóa]:[Quy cách]],2,0),"")</f>
        <v>Bộ Nguồn Xung</v>
      </c>
      <c r="F454" s="18" t="str">
        <f>IF(Table28[[#This Row],[Tên hàng hóa ]]&lt;&gt;0,VLOOKUP(Table28[[#This Row],[Tên hàng hóa ]],Table1[[Tên hàng hóa]:[ĐVT]],3,0),"")</f>
        <v>Cái</v>
      </c>
      <c r="G454" s="23">
        <v>1100000</v>
      </c>
      <c r="H454" s="17">
        <v>1</v>
      </c>
      <c r="I454" s="14">
        <f>IF(Table28[[#This Row],[Số lượng]]&lt;&gt;0,Table28[[#This Row],[Số lượng]]*Table28[[#This Row],[Đơn giá]],"")</f>
        <v>1100000</v>
      </c>
      <c r="J454" s="14">
        <f ca="1">IF(AND(Table28[[#This Row],[Tên hàng hóa ]]&lt;&gt;0,D455=""),SUM(OFFSET(Table28[[#This Row],[Thành tiền]],0,0,-COUNTIF(Table28[Số HĐ],Table28[[#This Row],[Số HĐ]]))),"")</f>
        <v>1100000</v>
      </c>
      <c r="K454" s="17" t="s">
        <v>464</v>
      </c>
      <c r="L454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54" s="15" t="s">
        <v>1644</v>
      </c>
    </row>
    <row r="455" spans="1:13" ht="35.1" customHeight="1" x14ac:dyDescent="0.2">
      <c r="A455" s="11" t="str">
        <f>IF(Table28[[#This Row],[Tên hàng hóa ]]="","",A454)</f>
        <v/>
      </c>
      <c r="B455" s="12" t="str">
        <f>IF(Table28[[#This Row],[Tên hàng hóa ]]="","",B454)</f>
        <v/>
      </c>
      <c r="C455" s="13" t="str">
        <f>IF(Table28[[#This Row],[Tên hàng hóa ]]="","",C454)</f>
        <v/>
      </c>
      <c r="D455" s="16"/>
      <c r="E455" s="10" t="str">
        <f>IF(Table28[[#This Row],[Tên hàng hóa ]]&lt;&gt;0,VLOOKUP(Table28[[#This Row],[Tên hàng hóa ]],Table1[[Tên hàng hóa]:[Quy cách]],2,0),"")</f>
        <v/>
      </c>
      <c r="F455" s="18" t="str">
        <f>IF(Table28[[#This Row],[Tên hàng hóa ]]&lt;&gt;0,VLOOKUP(Table28[[#This Row],[Tên hàng hóa ]],Table1[[Tên hàng hóa]:[ĐVT]],3,0),"")</f>
        <v/>
      </c>
      <c r="G455" s="23" t="str">
        <f>IF(Table28[[#This Row],[Tên hàng hóa ]]=0,"",VLOOKUP(Table28[[#This Row],[Tên hàng hóa ]],Table1[[Tên hàng hóa]:[Giá bán]],4,0))</f>
        <v/>
      </c>
      <c r="H455" s="17"/>
      <c r="I455" s="14" t="str">
        <f>IF(Table28[[#This Row],[Số lượng]]&lt;&gt;0,Table28[[#This Row],[Số lượng]]*Table28[[#This Row],[Đơn giá]],"")</f>
        <v/>
      </c>
      <c r="J455" s="14" t="str">
        <f ca="1">IF(AND(Table28[[#This Row],[Tên hàng hóa ]]&lt;&gt;0,D456=""),SUM(OFFSET(Table28[[#This Row],[Thành tiền]],0,0,-COUNTIF(Table28[Số HĐ],Table28[[#This Row],[Số HĐ]]))),"")</f>
        <v/>
      </c>
      <c r="K455" s="17"/>
      <c r="L45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55" s="15"/>
    </row>
    <row r="456" spans="1:13" ht="35.1" customHeight="1" x14ac:dyDescent="0.2">
      <c r="A456" s="11">
        <v>42283</v>
      </c>
      <c r="B456" s="12" t="s">
        <v>1645</v>
      </c>
      <c r="C456" s="13" t="s">
        <v>860</v>
      </c>
      <c r="D456" s="16" t="s">
        <v>390</v>
      </c>
      <c r="E456" s="10" t="str">
        <f>IF(Table28[[#This Row],[Tên hàng hóa ]]&lt;&gt;0,VLOOKUP(Table28[[#This Row],[Tên hàng hóa ]],Table1[[Tên hàng hóa]:[Quy cách]],2,0),"")</f>
        <v>Timer</v>
      </c>
      <c r="F456" s="18" t="str">
        <f>IF(Table28[[#This Row],[Tên hàng hóa ]]&lt;&gt;0,VLOOKUP(Table28[[#This Row],[Tên hàng hóa ]],Table1[[Tên hàng hóa]:[ĐVT]],3,0),"")</f>
        <v>Cái</v>
      </c>
      <c r="G456" s="23">
        <v>2970000</v>
      </c>
      <c r="H456" s="17">
        <v>1</v>
      </c>
      <c r="I456" s="14">
        <f>IF(Table28[[#This Row],[Số lượng]]&lt;&gt;0,Table28[[#This Row],[Số lượng]]*Table28[[#This Row],[Đơn giá]],"")</f>
        <v>2970000</v>
      </c>
      <c r="J456" s="14">
        <f ca="1">IF(AND(Table28[[#This Row],[Tên hàng hóa ]]&lt;&gt;0,D457=""),SUM(OFFSET(Table28[[#This Row],[Thành tiền]],0,0,-COUNTIF(Table28[Số HĐ],Table28[[#This Row],[Số HĐ]]))),"")</f>
        <v>2970000</v>
      </c>
      <c r="K456" s="17" t="s">
        <v>464</v>
      </c>
      <c r="L45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56" s="15" t="s">
        <v>1646</v>
      </c>
    </row>
    <row r="457" spans="1:13" ht="35.1" customHeight="1" x14ac:dyDescent="0.2">
      <c r="A457" s="11" t="str">
        <f>IF(Table28[[#This Row],[Tên hàng hóa ]]="","",A456)</f>
        <v/>
      </c>
      <c r="B457" s="12" t="str">
        <f>IF(Table28[[#This Row],[Tên hàng hóa ]]="","",B456)</f>
        <v/>
      </c>
      <c r="C457" s="13" t="str">
        <f>IF(Table28[[#This Row],[Tên hàng hóa ]]="","",C456)</f>
        <v/>
      </c>
      <c r="D457" s="16"/>
      <c r="E457" s="10" t="str">
        <f>IF(Table28[[#This Row],[Tên hàng hóa ]]&lt;&gt;0,VLOOKUP(Table28[[#This Row],[Tên hàng hóa ]],Table1[[Tên hàng hóa]:[Quy cách]],2,0),"")</f>
        <v/>
      </c>
      <c r="F457" s="18" t="str">
        <f>IF(Table28[[#This Row],[Tên hàng hóa ]]&lt;&gt;0,VLOOKUP(Table28[[#This Row],[Tên hàng hóa ]],Table1[[Tên hàng hóa]:[ĐVT]],3,0),"")</f>
        <v/>
      </c>
      <c r="G457" s="23" t="str">
        <f>IF(Table28[[#This Row],[Tên hàng hóa ]]=0,"",VLOOKUP(Table28[[#This Row],[Tên hàng hóa ]],Table1[[Tên hàng hóa]:[Giá bán]],4,0))</f>
        <v/>
      </c>
      <c r="H457" s="17"/>
      <c r="I457" s="14" t="str">
        <f>IF(Table28[[#This Row],[Số lượng]]&lt;&gt;0,Table28[[#This Row],[Số lượng]]*Table28[[#This Row],[Đơn giá]],"")</f>
        <v/>
      </c>
      <c r="J457" s="14" t="str">
        <f ca="1">IF(AND(Table28[[#This Row],[Tên hàng hóa ]]&lt;&gt;0,D458=""),SUM(OFFSET(Table28[[#This Row],[Thành tiền]],0,0,-COUNTIF(Table28[Số HĐ],Table28[[#This Row],[Số HĐ]]))),"")</f>
        <v/>
      </c>
      <c r="K457" s="17"/>
      <c r="L45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57" s="15"/>
    </row>
    <row r="458" spans="1:13" ht="35.1" customHeight="1" x14ac:dyDescent="0.2">
      <c r="A458" s="11">
        <v>42283</v>
      </c>
      <c r="B458" s="12" t="s">
        <v>1651</v>
      </c>
      <c r="C458" s="13" t="s">
        <v>571</v>
      </c>
      <c r="D458" s="16" t="s">
        <v>1649</v>
      </c>
      <c r="E458" s="10" t="str">
        <f>IF(Table28[[#This Row],[Tên hàng hóa ]]&lt;&gt;0,VLOOKUP(Table28[[#This Row],[Tên hàng hóa ]],Table1[[Tên hàng hóa]:[Quy cách]],2,0),"")</f>
        <v>Tủ điện</v>
      </c>
      <c r="F458" s="18" t="str">
        <f>IF(Table28[[#This Row],[Tên hàng hóa ]]&lt;&gt;0,VLOOKUP(Table28[[#This Row],[Tên hàng hóa ]],Table1[[Tên hàng hóa]:[ĐVT]],3,0),"")</f>
        <v>Cái</v>
      </c>
      <c r="G458" s="23">
        <v>6050000</v>
      </c>
      <c r="H458" s="17">
        <v>1</v>
      </c>
      <c r="I458" s="14">
        <f>IF(Table28[[#This Row],[Số lượng]]&lt;&gt;0,Table28[[#This Row],[Số lượng]]*Table28[[#This Row],[Đơn giá]],"")</f>
        <v>6050000</v>
      </c>
      <c r="J458" s="14">
        <f ca="1">IF(AND(Table28[[#This Row],[Tên hàng hóa ]]&lt;&gt;0,D459=""),SUM(OFFSET(Table28[[#This Row],[Thành tiền]],0,0,-COUNTIF(Table28[Số HĐ],Table28[[#This Row],[Số HĐ]]))),"")</f>
        <v>6050000</v>
      </c>
      <c r="K458" s="17" t="s">
        <v>464</v>
      </c>
      <c r="L458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58" s="15" t="s">
        <v>1652</v>
      </c>
    </row>
    <row r="459" spans="1:13" ht="35.1" customHeight="1" x14ac:dyDescent="0.2">
      <c r="A459" s="11" t="str">
        <f>IF(Table28[[#This Row],[Tên hàng hóa ]]="","",A458)</f>
        <v/>
      </c>
      <c r="B459" s="12" t="str">
        <f>IF(Table28[[#This Row],[Tên hàng hóa ]]="","",B458)</f>
        <v/>
      </c>
      <c r="C459" s="13" t="str">
        <f>IF(Table28[[#This Row],[Tên hàng hóa ]]="","",C458)</f>
        <v/>
      </c>
      <c r="D459" s="16"/>
      <c r="E459" s="10" t="str">
        <f>IF(Table28[[#This Row],[Tên hàng hóa ]]&lt;&gt;0,VLOOKUP(Table28[[#This Row],[Tên hàng hóa ]],Table1[[Tên hàng hóa]:[Quy cách]],2,0),"")</f>
        <v/>
      </c>
      <c r="F459" s="18" t="str">
        <f>IF(Table28[[#This Row],[Tên hàng hóa ]]&lt;&gt;0,VLOOKUP(Table28[[#This Row],[Tên hàng hóa ]],Table1[[Tên hàng hóa]:[ĐVT]],3,0),"")</f>
        <v/>
      </c>
      <c r="G459" s="23" t="str">
        <f>IF(Table28[[#This Row],[Tên hàng hóa ]]=0,"",VLOOKUP(Table28[[#This Row],[Tên hàng hóa ]],Table1[[Tên hàng hóa]:[Giá bán]],4,0))</f>
        <v/>
      </c>
      <c r="H459" s="17"/>
      <c r="I459" s="14" t="str">
        <f>IF(Table28[[#This Row],[Số lượng]]&lt;&gt;0,Table28[[#This Row],[Số lượng]]*Table28[[#This Row],[Đơn giá]],"")</f>
        <v/>
      </c>
      <c r="J459" s="14" t="str">
        <f ca="1">IF(AND(Table28[[#This Row],[Tên hàng hóa ]]&lt;&gt;0,D460=""),SUM(OFFSET(Table28[[#This Row],[Thành tiền]],0,0,-COUNTIF(Table28[Số HĐ],Table28[[#This Row],[Số HĐ]]))),"")</f>
        <v/>
      </c>
      <c r="K459" s="17"/>
      <c r="L45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59" s="15"/>
    </row>
    <row r="460" spans="1:13" ht="35.1" customHeight="1" x14ac:dyDescent="0.2">
      <c r="A460" s="11">
        <v>42284</v>
      </c>
      <c r="B460" s="12" t="s">
        <v>1653</v>
      </c>
      <c r="C460" s="13" t="s">
        <v>543</v>
      </c>
      <c r="D460" s="16" t="s">
        <v>842</v>
      </c>
      <c r="E460" s="10" t="str">
        <f>IF(Table28[[#This Row],[Tên hàng hóa ]]&lt;&gt;0,VLOOKUP(Table28[[#This Row],[Tên hàng hóa ]],Table1[[Tên hàng hóa]:[Quy cách]],2,0),"")</f>
        <v>Bộ Điều Khiển Lập Trình</v>
      </c>
      <c r="F460" s="18" t="str">
        <f>IF(Table28[[#This Row],[Tên hàng hóa ]]&lt;&gt;0,VLOOKUP(Table28[[#This Row],[Tên hàng hóa ]],Table1[[Tên hàng hóa]:[ĐVT]],3,0),"")</f>
        <v>Cái</v>
      </c>
      <c r="G460" s="23">
        <v>2420000</v>
      </c>
      <c r="H460" s="17">
        <v>1</v>
      </c>
      <c r="I460" s="14">
        <f>IF(Table28[[#This Row],[Số lượng]]&lt;&gt;0,Table28[[#This Row],[Số lượng]]*Table28[[#This Row],[Đơn giá]],"")</f>
        <v>2420000</v>
      </c>
      <c r="J460" s="14" t="str">
        <f ca="1">IF(AND(Table28[[#This Row],[Tên hàng hóa ]]&lt;&gt;0,D461=""),SUM(OFFSET(Table28[[#This Row],[Thành tiền]],0,0,-COUNTIF(Table28[Số HĐ],Table28[[#This Row],[Số HĐ]]))),"")</f>
        <v/>
      </c>
      <c r="K460" s="17"/>
      <c r="L46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60" s="15"/>
    </row>
    <row r="461" spans="1:13" ht="35.1" customHeight="1" x14ac:dyDescent="0.2">
      <c r="A461" s="11">
        <f>IF(Table28[[#This Row],[Tên hàng hóa ]]="","",A460)</f>
        <v>42284</v>
      </c>
      <c r="B461" s="12" t="str">
        <f>IF(Table28[[#This Row],[Tên hàng hóa ]]="","",B460)</f>
        <v>PXK 181</v>
      </c>
      <c r="C461" s="13" t="str">
        <f>IF(Table28[[#This Row],[Tên hàng hóa ]]="","",C460)</f>
        <v>CTY TNHH CN Gốm Bạch Mã (VN)</v>
      </c>
      <c r="D461" s="16" t="s">
        <v>1605</v>
      </c>
      <c r="E461" s="10" t="str">
        <f>IF(Table28[[#This Row],[Tên hàng hóa ]]&lt;&gt;0,VLOOKUP(Table28[[#This Row],[Tên hàng hóa ]],Table1[[Tên hàng hóa]:[Quy cách]],2,0),"")</f>
        <v>Đồng hồ nhiệt</v>
      </c>
      <c r="F461" s="18" t="str">
        <f>IF(Table28[[#This Row],[Tên hàng hóa ]]&lt;&gt;0,VLOOKUP(Table28[[#This Row],[Tên hàng hóa ]],Table1[[Tên hàng hóa]:[ĐVT]],3,0),"")</f>
        <v>Cái</v>
      </c>
      <c r="G461" s="23">
        <v>2640000</v>
      </c>
      <c r="H461" s="17">
        <v>1</v>
      </c>
      <c r="I461" s="14">
        <f>IF(Table28[[#This Row],[Số lượng]]&lt;&gt;0,Table28[[#This Row],[Số lượng]]*Table28[[#This Row],[Đơn giá]],"")</f>
        <v>2640000</v>
      </c>
      <c r="J461" s="14" t="str">
        <f ca="1">IF(AND(Table28[[#This Row],[Tên hàng hóa ]]&lt;&gt;0,D462=""),SUM(OFFSET(Table28[[#This Row],[Thành tiền]],0,0,-COUNTIF(Table28[Số HĐ],Table28[[#This Row],[Số HĐ]]))),"")</f>
        <v/>
      </c>
      <c r="K461" s="17"/>
      <c r="L46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61" s="15"/>
    </row>
    <row r="462" spans="1:13" ht="35.1" customHeight="1" x14ac:dyDescent="0.2">
      <c r="A462" s="11">
        <f>IF(Table28[[#This Row],[Tên hàng hóa ]]="","",A461)</f>
        <v>42284</v>
      </c>
      <c r="B462" s="12" t="str">
        <f>IF(Table28[[#This Row],[Tên hàng hóa ]]="","",B461)</f>
        <v>PXK 181</v>
      </c>
      <c r="C462" s="13" t="str">
        <f>IF(Table28[[#This Row],[Tên hàng hóa ]]="","",C461)</f>
        <v>CTY TNHH CN Gốm Bạch Mã (VN)</v>
      </c>
      <c r="D462" s="16" t="s">
        <v>1602</v>
      </c>
      <c r="E462" s="10" t="str">
        <f>IF(Table28[[#This Row],[Tên hàng hóa ]]&lt;&gt;0,VLOOKUP(Table28[[#This Row],[Tên hàng hóa ]],Table1[[Tên hàng hóa]:[Quy cách]],2,0),"")</f>
        <v>Bộ đếm</v>
      </c>
      <c r="F462" s="18" t="str">
        <f>IF(Table28[[#This Row],[Tên hàng hóa ]]&lt;&gt;0,VLOOKUP(Table28[[#This Row],[Tên hàng hóa ]],Table1[[Tên hàng hóa]:[ĐVT]],3,0),"")</f>
        <v>Cái</v>
      </c>
      <c r="G462" s="23">
        <v>1859000</v>
      </c>
      <c r="H462" s="17">
        <v>1</v>
      </c>
      <c r="I462" s="14">
        <f>IF(Table28[[#This Row],[Số lượng]]&lt;&gt;0,Table28[[#This Row],[Số lượng]]*Table28[[#This Row],[Đơn giá]],"")</f>
        <v>1859000</v>
      </c>
      <c r="J462" s="14" t="str">
        <f ca="1">IF(AND(Table28[[#This Row],[Tên hàng hóa ]]&lt;&gt;0,D463=""),SUM(OFFSET(Table28[[#This Row],[Thành tiền]],0,0,-COUNTIF(Table28[Số HĐ],Table28[[#This Row],[Số HĐ]]))),"")</f>
        <v/>
      </c>
      <c r="K462" s="17"/>
      <c r="L46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62" s="15"/>
    </row>
    <row r="463" spans="1:13" ht="35.1" customHeight="1" x14ac:dyDescent="0.2">
      <c r="A463" s="11">
        <f>IF(Table28[[#This Row],[Tên hàng hóa ]]="","",A462)</f>
        <v>42284</v>
      </c>
      <c r="B463" s="12" t="str">
        <f>IF(Table28[[#This Row],[Tên hàng hóa ]]="","",B462)</f>
        <v>PXK 181</v>
      </c>
      <c r="C463" s="13" t="str">
        <f>IF(Table28[[#This Row],[Tên hàng hóa ]]="","",C462)</f>
        <v>CTY TNHH CN Gốm Bạch Mã (VN)</v>
      </c>
      <c r="D463" s="16" t="s">
        <v>1599</v>
      </c>
      <c r="E463" s="10" t="str">
        <f>IF(Table28[[#This Row],[Tên hàng hóa ]]&lt;&gt;0,VLOOKUP(Table28[[#This Row],[Tên hàng hóa ]],Table1[[Tên hàng hóa]:[Quy cách]],2,0),"")</f>
        <v>Rờ le nhiệt</v>
      </c>
      <c r="F463" s="18" t="str">
        <f>IF(Table28[[#This Row],[Tên hàng hóa ]]&lt;&gt;0,VLOOKUP(Table28[[#This Row],[Tên hàng hóa ]],Table1[[Tên hàng hóa]:[ĐVT]],3,0),"")</f>
        <v>Cái</v>
      </c>
      <c r="G463" s="23">
        <v>187000</v>
      </c>
      <c r="H463" s="17">
        <v>1</v>
      </c>
      <c r="I463" s="14">
        <f>IF(Table28[[#This Row],[Số lượng]]&lt;&gt;0,Table28[[#This Row],[Số lượng]]*Table28[[#This Row],[Đơn giá]],"")</f>
        <v>187000</v>
      </c>
      <c r="J463" s="14">
        <f ca="1">IF(AND(Table28[[#This Row],[Tên hàng hóa ]]&lt;&gt;0,D464=""),SUM(OFFSET(Table28[[#This Row],[Thành tiền]],0,0,-COUNTIF(Table28[Số HĐ],Table28[[#This Row],[Số HĐ]]))),"")</f>
        <v>7106000</v>
      </c>
      <c r="K463" s="17" t="s">
        <v>464</v>
      </c>
      <c r="L46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63" s="15" t="s">
        <v>1850</v>
      </c>
    </row>
    <row r="464" spans="1:13" ht="35.1" customHeight="1" x14ac:dyDescent="0.2">
      <c r="A464" s="11" t="str">
        <f>IF(Table28[[#This Row],[Tên hàng hóa ]]="","",A463)</f>
        <v/>
      </c>
      <c r="B464" s="12" t="str">
        <f>IF(Table28[[#This Row],[Tên hàng hóa ]]="","",B463)</f>
        <v/>
      </c>
      <c r="C464" s="13" t="str">
        <f>IF(Table28[[#This Row],[Tên hàng hóa ]]="","",C463)</f>
        <v/>
      </c>
      <c r="D464" s="16"/>
      <c r="E464" s="10" t="str">
        <f>IF(Table28[[#This Row],[Tên hàng hóa ]]&lt;&gt;0,VLOOKUP(Table28[[#This Row],[Tên hàng hóa ]],Table1[[Tên hàng hóa]:[Quy cách]],2,0),"")</f>
        <v/>
      </c>
      <c r="F464" s="18" t="str">
        <f>IF(Table28[[#This Row],[Tên hàng hóa ]]&lt;&gt;0,VLOOKUP(Table28[[#This Row],[Tên hàng hóa ]],Table1[[Tên hàng hóa]:[ĐVT]],3,0),"")</f>
        <v/>
      </c>
      <c r="G464" s="23" t="str">
        <f>IF(Table28[[#This Row],[Tên hàng hóa ]]=0,"",VLOOKUP(Table28[[#This Row],[Tên hàng hóa ]],Table1[[Tên hàng hóa]:[Giá bán]],4,0))</f>
        <v/>
      </c>
      <c r="H464" s="17"/>
      <c r="I464" s="14" t="str">
        <f>IF(Table28[[#This Row],[Số lượng]]&lt;&gt;0,Table28[[#This Row],[Số lượng]]*Table28[[#This Row],[Đơn giá]],"")</f>
        <v/>
      </c>
      <c r="J464" s="14" t="str">
        <f ca="1">IF(AND(Table28[[#This Row],[Tên hàng hóa ]]&lt;&gt;0,D465=""),SUM(OFFSET(Table28[[#This Row],[Thành tiền]],0,0,-COUNTIF(Table28[Số HĐ],Table28[[#This Row],[Số HĐ]]))),"")</f>
        <v/>
      </c>
      <c r="K464" s="17"/>
      <c r="L46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64" s="15"/>
    </row>
    <row r="465" spans="1:13" ht="35.1" customHeight="1" x14ac:dyDescent="0.2">
      <c r="A465" s="11">
        <v>42285</v>
      </c>
      <c r="B465" s="12" t="s">
        <v>1654</v>
      </c>
      <c r="C465" s="13" t="s">
        <v>1655</v>
      </c>
      <c r="D465" s="16" t="s">
        <v>1610</v>
      </c>
      <c r="E465" s="10" t="str">
        <f>IF(Table28[[#This Row],[Tên hàng hóa ]]&lt;&gt;0,VLOOKUP(Table28[[#This Row],[Tên hàng hóa ]],Table1[[Tên hàng hóa]:[Quy cách]],2,0),"")</f>
        <v>Cảm Biến</v>
      </c>
      <c r="F465" s="18" t="str">
        <f>IF(Table28[[#This Row],[Tên hàng hóa ]]&lt;&gt;0,VLOOKUP(Table28[[#This Row],[Tên hàng hóa ]],Table1[[Tên hàng hóa]:[ĐVT]],3,0),"")</f>
        <v>Cái</v>
      </c>
      <c r="G465" s="23">
        <v>330000</v>
      </c>
      <c r="H465" s="17">
        <v>2</v>
      </c>
      <c r="I465" s="14">
        <f>IF(Table28[[#This Row],[Số lượng]]&lt;&gt;0,Table28[[#This Row],[Số lượng]]*Table28[[#This Row],[Đơn giá]],"")</f>
        <v>660000</v>
      </c>
      <c r="J465" s="14" t="str">
        <f ca="1">IF(AND(Table28[[#This Row],[Tên hàng hóa ]]&lt;&gt;0,D466=""),SUM(OFFSET(Table28[[#This Row],[Thành tiền]],0,0,-COUNTIF(Table28[Số HĐ],Table28[[#This Row],[Số HĐ]]))),"")</f>
        <v/>
      </c>
      <c r="K465" s="17"/>
      <c r="L46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65" s="15"/>
    </row>
    <row r="466" spans="1:13" ht="35.1" customHeight="1" x14ac:dyDescent="0.2">
      <c r="A466" s="11">
        <f>IF(Table28[[#This Row],[Tên hàng hóa ]]="","",A465)</f>
        <v>42285</v>
      </c>
      <c r="B466" s="12" t="str">
        <f>IF(Table28[[#This Row],[Tên hàng hóa ]]="","",B465)</f>
        <v>PXK 182</v>
      </c>
      <c r="C466" s="13" t="str">
        <f>IF(Table28[[#This Row],[Tên hàng hóa ]]="","",C465)</f>
        <v>CTY BAO BÌ LON</v>
      </c>
      <c r="D466" s="16" t="s">
        <v>1609</v>
      </c>
      <c r="E466" s="10" t="str">
        <f>IF(Table28[[#This Row],[Tên hàng hóa ]]&lt;&gt;0,VLOOKUP(Table28[[#This Row],[Tên hàng hóa ]],Table1[[Tên hàng hóa]:[Quy cách]],2,0),"")</f>
        <v>Cảm Biến</v>
      </c>
      <c r="F466" s="18" t="str">
        <f>IF(Table28[[#This Row],[Tên hàng hóa ]]&lt;&gt;0,VLOOKUP(Table28[[#This Row],[Tên hàng hóa ]],Table1[[Tên hàng hóa]:[ĐVT]],3,0),"")</f>
        <v>Cái</v>
      </c>
      <c r="G466" s="23">
        <v>302500</v>
      </c>
      <c r="H466" s="17">
        <v>3</v>
      </c>
      <c r="I466" s="14">
        <f>IF(Table28[[#This Row],[Số lượng]]&lt;&gt;0,Table28[[#This Row],[Số lượng]]*Table28[[#This Row],[Đơn giá]],"")</f>
        <v>907500</v>
      </c>
      <c r="J466" s="14" t="str">
        <f ca="1">IF(AND(Table28[[#This Row],[Tên hàng hóa ]]&lt;&gt;0,D467=""),SUM(OFFSET(Table28[[#This Row],[Thành tiền]],0,0,-COUNTIF(Table28[Số HĐ],Table28[[#This Row],[Số HĐ]]))),"")</f>
        <v/>
      </c>
      <c r="K466" s="17"/>
      <c r="L46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66" s="15"/>
    </row>
    <row r="467" spans="1:13" ht="35.1" customHeight="1" x14ac:dyDescent="0.2">
      <c r="A467" s="11">
        <f>IF(Table28[[#This Row],[Tên hàng hóa ]]="","",A466)</f>
        <v>42285</v>
      </c>
      <c r="B467" s="12" t="str">
        <f>IF(Table28[[#This Row],[Tên hàng hóa ]]="","",B466)</f>
        <v>PXK 182</v>
      </c>
      <c r="C467" s="13" t="str">
        <f>IF(Table28[[#This Row],[Tên hàng hóa ]]="","",C466)</f>
        <v>CTY BAO BÌ LON</v>
      </c>
      <c r="D467" s="16" t="s">
        <v>267</v>
      </c>
      <c r="E467" s="10" t="str">
        <f>IF(Table28[[#This Row],[Tên hàng hóa ]]&lt;&gt;0,VLOOKUP(Table28[[#This Row],[Tên hàng hóa ]],Table1[[Tên hàng hóa]:[Quy cách]],2,0),"")</f>
        <v>Cảm Biến</v>
      </c>
      <c r="F467" s="18" t="str">
        <f>IF(Table28[[#This Row],[Tên hàng hóa ]]&lt;&gt;0,VLOOKUP(Table28[[#This Row],[Tên hàng hóa ]],Table1[[Tên hàng hóa]:[ĐVT]],3,0),"")</f>
        <v>Cái</v>
      </c>
      <c r="G467" s="23">
        <v>1210000</v>
      </c>
      <c r="H467" s="17">
        <v>3</v>
      </c>
      <c r="I467" s="14">
        <f>IF(Table28[[#This Row],[Số lượng]]&lt;&gt;0,Table28[[#This Row],[Số lượng]]*Table28[[#This Row],[Đơn giá]],"")</f>
        <v>3630000</v>
      </c>
      <c r="J467" s="14">
        <f ca="1">IF(AND(Table28[[#This Row],[Tên hàng hóa ]]&lt;&gt;0,D468=""),SUM(OFFSET(Table28[[#This Row],[Thành tiền]],0,0,-COUNTIF(Table28[Số HĐ],Table28[[#This Row],[Số HĐ]]))),"")</f>
        <v>5197500</v>
      </c>
      <c r="K467" s="17" t="s">
        <v>464</v>
      </c>
      <c r="L467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67" s="15" t="s">
        <v>1656</v>
      </c>
    </row>
    <row r="468" spans="1:13" ht="35.1" customHeight="1" x14ac:dyDescent="0.2">
      <c r="A468" s="11" t="str">
        <f>IF(Table28[[#This Row],[Tên hàng hóa ]]="","",A467)</f>
        <v/>
      </c>
      <c r="B468" s="12" t="str">
        <f>IF(Table28[[#This Row],[Tên hàng hóa ]]="","",B467)</f>
        <v/>
      </c>
      <c r="C468" s="13" t="str">
        <f>IF(Table28[[#This Row],[Tên hàng hóa ]]="","",C467)</f>
        <v/>
      </c>
      <c r="D468" s="16"/>
      <c r="E468" s="10" t="str">
        <f>IF(Table28[[#This Row],[Tên hàng hóa ]]&lt;&gt;0,VLOOKUP(Table28[[#This Row],[Tên hàng hóa ]],Table1[[Tên hàng hóa]:[Quy cách]],2,0),"")</f>
        <v/>
      </c>
      <c r="F468" s="18" t="str">
        <f>IF(Table28[[#This Row],[Tên hàng hóa ]]&lt;&gt;0,VLOOKUP(Table28[[#This Row],[Tên hàng hóa ]],Table1[[Tên hàng hóa]:[ĐVT]],3,0),"")</f>
        <v/>
      </c>
      <c r="G468" s="23" t="str">
        <f>IF(Table28[[#This Row],[Tên hàng hóa ]]=0,"",VLOOKUP(Table28[[#This Row],[Tên hàng hóa ]],Table1[[Tên hàng hóa]:[Giá bán]],4,0))</f>
        <v/>
      </c>
      <c r="H468" s="17"/>
      <c r="I468" s="14" t="str">
        <f>IF(Table28[[#This Row],[Số lượng]]&lt;&gt;0,Table28[[#This Row],[Số lượng]]*Table28[[#This Row],[Đơn giá]],"")</f>
        <v/>
      </c>
      <c r="J468" s="14" t="str">
        <f ca="1">IF(AND(Table28[[#This Row],[Tên hàng hóa ]]&lt;&gt;0,D469=""),SUM(OFFSET(Table28[[#This Row],[Thành tiền]],0,0,-COUNTIF(Table28[Số HĐ],Table28[[#This Row],[Số HĐ]]))),"")</f>
        <v/>
      </c>
      <c r="K468" s="17"/>
      <c r="L46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68" s="15"/>
    </row>
    <row r="469" spans="1:13" ht="35.1" customHeight="1" x14ac:dyDescent="0.2">
      <c r="A469" s="11">
        <v>42285</v>
      </c>
      <c r="B469" s="12" t="s">
        <v>1657</v>
      </c>
      <c r="C469" s="13" t="s">
        <v>560</v>
      </c>
      <c r="D469" s="16" t="s">
        <v>392</v>
      </c>
      <c r="E469" s="10" t="str">
        <f>IF(Table28[[#This Row],[Tên hàng hóa ]]&lt;&gt;0,VLOOKUP(Table28[[#This Row],[Tên hàng hóa ]],Table1[[Tên hàng hóa]:[Quy cách]],2,0),"")</f>
        <v>Timer</v>
      </c>
      <c r="F469" s="18" t="str">
        <f>IF(Table28[[#This Row],[Tên hàng hóa ]]&lt;&gt;0,VLOOKUP(Table28[[#This Row],[Tên hàng hóa ]],Table1[[Tên hàng hóa]:[ĐVT]],3,0),"")</f>
        <v>Cái</v>
      </c>
      <c r="G469" s="23">
        <v>517000</v>
      </c>
      <c r="H469" s="17">
        <v>10</v>
      </c>
      <c r="I469" s="14">
        <f>IF(Table28[[#This Row],[Số lượng]]&lt;&gt;0,Table28[[#This Row],[Số lượng]]*Table28[[#This Row],[Đơn giá]],"")</f>
        <v>5170000</v>
      </c>
      <c r="J469" s="14">
        <f ca="1">IF(AND(Table28[[#This Row],[Tên hàng hóa ]]&lt;&gt;0,D470=""),SUM(OFFSET(Table28[[#This Row],[Thành tiền]],0,0,-COUNTIF(Table28[Số HĐ],Table28[[#This Row],[Số HĐ]]))),"")</f>
        <v>5170000</v>
      </c>
      <c r="K469" s="17" t="s">
        <v>464</v>
      </c>
      <c r="L46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69" s="15" t="s">
        <v>1658</v>
      </c>
    </row>
    <row r="470" spans="1:13" ht="35.1" customHeight="1" x14ac:dyDescent="0.2">
      <c r="A470" s="11" t="str">
        <f>IF(Table28[[#This Row],[Tên hàng hóa ]]="","",A469)</f>
        <v/>
      </c>
      <c r="B470" s="12" t="str">
        <f>IF(Table28[[#This Row],[Tên hàng hóa ]]="","",B469)</f>
        <v/>
      </c>
      <c r="C470" s="13" t="str">
        <f>IF(Table28[[#This Row],[Tên hàng hóa ]]="","",C469)</f>
        <v/>
      </c>
      <c r="D470" s="16"/>
      <c r="E470" s="10" t="str">
        <f>IF(Table28[[#This Row],[Tên hàng hóa ]]&lt;&gt;0,VLOOKUP(Table28[[#This Row],[Tên hàng hóa ]],Table1[[Tên hàng hóa]:[Quy cách]],2,0),"")</f>
        <v/>
      </c>
      <c r="F470" s="18" t="str">
        <f>IF(Table28[[#This Row],[Tên hàng hóa ]]&lt;&gt;0,VLOOKUP(Table28[[#This Row],[Tên hàng hóa ]],Table1[[Tên hàng hóa]:[ĐVT]],3,0),"")</f>
        <v/>
      </c>
      <c r="G470" s="23" t="str">
        <f>IF(Table28[[#This Row],[Tên hàng hóa ]]=0,"",VLOOKUP(Table28[[#This Row],[Tên hàng hóa ]],Table1[[Tên hàng hóa]:[Giá bán]],4,0))</f>
        <v/>
      </c>
      <c r="H470" s="17"/>
      <c r="I470" s="14" t="str">
        <f>IF(Table28[[#This Row],[Số lượng]]&lt;&gt;0,Table28[[#This Row],[Số lượng]]*Table28[[#This Row],[Đơn giá]],"")</f>
        <v/>
      </c>
      <c r="J470" s="14" t="str">
        <f ca="1">IF(AND(Table28[[#This Row],[Tên hàng hóa ]]&lt;&gt;0,D471=""),SUM(OFFSET(Table28[[#This Row],[Thành tiền]],0,0,-COUNTIF(Table28[Số HĐ],Table28[[#This Row],[Số HĐ]]))),"")</f>
        <v/>
      </c>
      <c r="K470" s="17"/>
      <c r="L47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70" s="15"/>
    </row>
    <row r="471" spans="1:13" ht="35.1" customHeight="1" x14ac:dyDescent="0.2">
      <c r="A471" s="11">
        <v>42286</v>
      </c>
      <c r="B471" s="12" t="s">
        <v>1659</v>
      </c>
      <c r="C471" s="13" t="s">
        <v>1034</v>
      </c>
      <c r="D471" s="16" t="s">
        <v>115</v>
      </c>
      <c r="E471" s="10" t="str">
        <f>IF(Table28[[#This Row],[Tên hàng hóa ]]&lt;&gt;0,VLOOKUP(Table28[[#This Row],[Tên hàng hóa ]],Table1[[Tên hàng hóa]:[Quy cách]],2,0),"")</f>
        <v>Bộ Điều Khiển Nhiệt Độ</v>
      </c>
      <c r="F471" s="18" t="str">
        <f>IF(Table28[[#This Row],[Tên hàng hóa ]]&lt;&gt;0,VLOOKUP(Table28[[#This Row],[Tên hàng hóa ]],Table1[[Tên hàng hóa]:[ĐVT]],3,0),"")</f>
        <v>Cái</v>
      </c>
      <c r="G471" s="23">
        <v>1265000</v>
      </c>
      <c r="H471" s="17">
        <v>10</v>
      </c>
      <c r="I471" s="14">
        <f>IF(Table28[[#This Row],[Số lượng]]&lt;&gt;0,Table28[[#This Row],[Số lượng]]*Table28[[#This Row],[Đơn giá]],"")</f>
        <v>12650000</v>
      </c>
      <c r="J471" s="14">
        <f ca="1">IF(AND(Table28[[#This Row],[Tên hàng hóa ]]&lt;&gt;0,D472=""),SUM(OFFSET(Table28[[#This Row],[Thành tiền]],0,0,-COUNTIF(Table28[Số HĐ],Table28[[#This Row],[Số HĐ]]))),"")</f>
        <v>12650000</v>
      </c>
      <c r="K471" s="17" t="s">
        <v>464</v>
      </c>
      <c r="L47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71" s="15" t="s">
        <v>1660</v>
      </c>
    </row>
    <row r="472" spans="1:13" ht="35.1" customHeight="1" x14ac:dyDescent="0.2">
      <c r="A472" s="11" t="str">
        <f>IF(Table28[[#This Row],[Tên hàng hóa ]]="","",A471)</f>
        <v/>
      </c>
      <c r="B472" s="12" t="str">
        <f>IF(Table28[[#This Row],[Tên hàng hóa ]]="","",B471)</f>
        <v/>
      </c>
      <c r="C472" s="13" t="str">
        <f>IF(Table28[[#This Row],[Tên hàng hóa ]]="","",C471)</f>
        <v/>
      </c>
      <c r="D472" s="16"/>
      <c r="E472" s="10" t="str">
        <f>IF(Table28[[#This Row],[Tên hàng hóa ]]&lt;&gt;0,VLOOKUP(Table28[[#This Row],[Tên hàng hóa ]],Table1[[Tên hàng hóa]:[Quy cách]],2,0),"")</f>
        <v/>
      </c>
      <c r="F472" s="18" t="str">
        <f>IF(Table28[[#This Row],[Tên hàng hóa ]]&lt;&gt;0,VLOOKUP(Table28[[#This Row],[Tên hàng hóa ]],Table1[[Tên hàng hóa]:[ĐVT]],3,0),"")</f>
        <v/>
      </c>
      <c r="G472" s="23" t="str">
        <f>IF(Table28[[#This Row],[Tên hàng hóa ]]=0,"",VLOOKUP(Table28[[#This Row],[Tên hàng hóa ]],Table1[[Tên hàng hóa]:[Giá bán]],4,0))</f>
        <v/>
      </c>
      <c r="H472" s="17"/>
      <c r="I472" s="14" t="str">
        <f>IF(Table28[[#This Row],[Số lượng]]&lt;&gt;0,Table28[[#This Row],[Số lượng]]*Table28[[#This Row],[Đơn giá]],"")</f>
        <v/>
      </c>
      <c r="J472" s="14" t="str">
        <f ca="1">IF(AND(Table28[[#This Row],[Tên hàng hóa ]]&lt;&gt;0,D473=""),SUM(OFFSET(Table28[[#This Row],[Thành tiền]],0,0,-COUNTIF(Table28[Số HĐ],Table28[[#This Row],[Số HĐ]]))),"")</f>
        <v/>
      </c>
      <c r="K472" s="17"/>
      <c r="L47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72" s="15"/>
    </row>
    <row r="473" spans="1:13" ht="35.1" customHeight="1" x14ac:dyDescent="0.2">
      <c r="A473" s="11" t="str">
        <f>IF(Table28[[#This Row],[Tên hàng hóa ]]="","",A472)</f>
        <v/>
      </c>
      <c r="B473" s="12" t="str">
        <f>IF(Table28[[#This Row],[Tên hàng hóa ]]="","",B472)</f>
        <v/>
      </c>
      <c r="C473" s="13" t="str">
        <f>IF(Table28[[#This Row],[Tên hàng hóa ]]="","",C472)</f>
        <v/>
      </c>
      <c r="D473" s="16"/>
      <c r="E473" s="10" t="str">
        <f>IF(Table28[[#This Row],[Tên hàng hóa ]]&lt;&gt;0,VLOOKUP(Table28[[#This Row],[Tên hàng hóa ]],Table1[[Tên hàng hóa]:[Quy cách]],2,0),"")</f>
        <v/>
      </c>
      <c r="F473" s="18" t="str">
        <f>IF(Table28[[#This Row],[Tên hàng hóa ]]&lt;&gt;0,VLOOKUP(Table28[[#This Row],[Tên hàng hóa ]],Table1[[Tên hàng hóa]:[ĐVT]],3,0),"")</f>
        <v/>
      </c>
      <c r="G473" s="23" t="str">
        <f>IF(Table28[[#This Row],[Tên hàng hóa ]]=0,"",VLOOKUP(Table28[[#This Row],[Tên hàng hóa ]],Table1[[Tên hàng hóa]:[Giá bán]],4,0))</f>
        <v/>
      </c>
      <c r="H473" s="17"/>
      <c r="I473" s="14" t="str">
        <f>IF(Table28[[#This Row],[Số lượng]]&lt;&gt;0,Table28[[#This Row],[Số lượng]]*Table28[[#This Row],[Đơn giá]],"")</f>
        <v/>
      </c>
      <c r="J473" s="14" t="str">
        <f ca="1">IF(AND(Table28[[#This Row],[Tên hàng hóa ]]&lt;&gt;0,D474=""),SUM(OFFSET(Table28[[#This Row],[Thành tiền]],0,0,-COUNTIF(Table28[Số HĐ],Table28[[#This Row],[Số HĐ]]))),"")</f>
        <v/>
      </c>
      <c r="K473" s="17"/>
      <c r="L47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73" s="15"/>
    </row>
    <row r="474" spans="1:13" ht="35.1" customHeight="1" x14ac:dyDescent="0.2">
      <c r="A474" s="11">
        <v>42290</v>
      </c>
      <c r="B474" s="12" t="s">
        <v>1661</v>
      </c>
      <c r="C474" s="13" t="s">
        <v>1249</v>
      </c>
      <c r="D474" s="16" t="s">
        <v>85</v>
      </c>
      <c r="E474" s="10" t="str">
        <f>IF(Table28[[#This Row],[Tên hàng hóa ]]&lt;&gt;0,VLOOKUP(Table28[[#This Row],[Tên hàng hóa ]],Table1[[Tên hàng hóa]:[Quy cách]],2,0),"")</f>
        <v>Bộ Điều Khiển Lập Trình</v>
      </c>
      <c r="F474" s="18" t="str">
        <f>IF(Table28[[#This Row],[Tên hàng hóa ]]&lt;&gt;0,VLOOKUP(Table28[[#This Row],[Tên hàng hóa ]],Table1[[Tên hàng hóa]:[ĐVT]],3,0),"")</f>
        <v>Cái</v>
      </c>
      <c r="G474" s="23">
        <v>4400000</v>
      </c>
      <c r="H474" s="17">
        <v>1</v>
      </c>
      <c r="I474" s="14">
        <f>IF(Table28[[#This Row],[Số lượng]]&lt;&gt;0,Table28[[#This Row],[Số lượng]]*Table28[[#This Row],[Đơn giá]],"")</f>
        <v>4400000</v>
      </c>
      <c r="J474" s="14" t="str">
        <f ca="1">IF(AND(Table28[[#This Row],[Tên hàng hóa ]]&lt;&gt;0,D475=""),SUM(OFFSET(Table28[[#This Row],[Thành tiền]],0,0,-COUNTIF(Table28[Số HĐ],Table28[[#This Row],[Số HĐ]]))),"")</f>
        <v/>
      </c>
      <c r="K474" s="17"/>
      <c r="L47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74" s="15"/>
    </row>
    <row r="475" spans="1:13" ht="35.1" customHeight="1" x14ac:dyDescent="0.2">
      <c r="A475" s="11">
        <f>IF(Table28[[#This Row],[Tên hàng hóa ]]="","",A474)</f>
        <v>42290</v>
      </c>
      <c r="B475" s="12" t="str">
        <f>IF(Table28[[#This Row],[Tên hàng hóa ]]="","",B474)</f>
        <v>PXK 185</v>
      </c>
      <c r="C475" s="13" t="str">
        <f>IF(Table28[[#This Row],[Tên hàng hóa ]]="","",C474)</f>
        <v>CTY PHAN GIA NAM</v>
      </c>
      <c r="D475" s="16" t="s">
        <v>1611</v>
      </c>
      <c r="E475" s="10" t="str">
        <f>IF(Table28[[#This Row],[Tên hàng hóa ]]&lt;&gt;0,VLOOKUP(Table28[[#This Row],[Tên hàng hóa ]],Table1[[Tên hàng hóa]:[Quy cách]],2,0),"")</f>
        <v>Bộ Điều Khiển Lập Trình</v>
      </c>
      <c r="F475" s="18" t="str">
        <f>IF(Table28[[#This Row],[Tên hàng hóa ]]&lt;&gt;0,VLOOKUP(Table28[[#This Row],[Tên hàng hóa ]],Table1[[Tên hàng hóa]:[ĐVT]],3,0),"")</f>
        <v>Cái</v>
      </c>
      <c r="G475" s="23">
        <v>5500000</v>
      </c>
      <c r="H475" s="17">
        <v>1</v>
      </c>
      <c r="I475" s="14">
        <f>IF(Table28[[#This Row],[Số lượng]]&lt;&gt;0,Table28[[#This Row],[Số lượng]]*Table28[[#This Row],[Đơn giá]],"")</f>
        <v>5500000</v>
      </c>
      <c r="J475" s="14" t="str">
        <f ca="1">IF(AND(Table28[[#This Row],[Tên hàng hóa ]]&lt;&gt;0,D476=""),SUM(OFFSET(Table28[[#This Row],[Thành tiền]],0,0,-COUNTIF(Table28[Số HĐ],Table28[[#This Row],[Số HĐ]]))),"")</f>
        <v/>
      </c>
      <c r="K475" s="17"/>
      <c r="L47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75" s="15"/>
    </row>
    <row r="476" spans="1:13" ht="35.1" customHeight="1" x14ac:dyDescent="0.2">
      <c r="A476" s="11">
        <f>IF(Table28[[#This Row],[Tên hàng hóa ]]="","",A475)</f>
        <v>42290</v>
      </c>
      <c r="B476" s="12" t="str">
        <f>IF(Table28[[#This Row],[Tên hàng hóa ]]="","",B475)</f>
        <v>PXK 185</v>
      </c>
      <c r="C476" s="13" t="str">
        <f>IF(Table28[[#This Row],[Tên hàng hóa ]]="","",C475)</f>
        <v>CTY PHAN GIA NAM</v>
      </c>
      <c r="D476" s="16" t="s">
        <v>705</v>
      </c>
      <c r="E476" s="10" t="str">
        <f>IF(Table28[[#This Row],[Tên hàng hóa ]]&lt;&gt;0,VLOOKUP(Table28[[#This Row],[Tên hàng hóa ]],Table1[[Tên hàng hóa]:[Quy cách]],2,0),"")</f>
        <v>Cảm Biến</v>
      </c>
      <c r="F476" s="18" t="str">
        <f>IF(Table28[[#This Row],[Tên hàng hóa ]]&lt;&gt;0,VLOOKUP(Table28[[#This Row],[Tên hàng hóa ]],Table1[[Tên hàng hóa]:[ĐVT]],3,0),"")</f>
        <v>Cái</v>
      </c>
      <c r="G476" s="23">
        <v>938300</v>
      </c>
      <c r="H476" s="17">
        <v>1</v>
      </c>
      <c r="I476" s="14">
        <f>IF(Table28[[#This Row],[Số lượng]]&lt;&gt;0,Table28[[#This Row],[Số lượng]]*Table28[[#This Row],[Đơn giá]],"")</f>
        <v>938300</v>
      </c>
      <c r="J476" s="14">
        <f ca="1">IF(AND(Table28[[#This Row],[Tên hàng hóa ]]&lt;&gt;0,D477=""),SUM(OFFSET(Table28[[#This Row],[Thành tiền]],0,0,-COUNTIF(Table28[Số HĐ],Table28[[#This Row],[Số HĐ]]))),"")</f>
        <v>10838300</v>
      </c>
      <c r="K476" s="17" t="s">
        <v>464</v>
      </c>
      <c r="L476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76" s="15" t="s">
        <v>1662</v>
      </c>
    </row>
    <row r="477" spans="1:13" ht="35.1" customHeight="1" x14ac:dyDescent="0.2">
      <c r="A477" s="11" t="str">
        <f>IF(Table28[[#This Row],[Tên hàng hóa ]]="","",A476)</f>
        <v/>
      </c>
      <c r="B477" s="12" t="str">
        <f>IF(Table28[[#This Row],[Tên hàng hóa ]]="","",B476)</f>
        <v/>
      </c>
      <c r="C477" s="13" t="str">
        <f>IF(Table28[[#This Row],[Tên hàng hóa ]]="","",C476)</f>
        <v/>
      </c>
      <c r="D477" s="16"/>
      <c r="E477" s="10" t="str">
        <f>IF(Table28[[#This Row],[Tên hàng hóa ]]&lt;&gt;0,VLOOKUP(Table28[[#This Row],[Tên hàng hóa ]],Table1[[Tên hàng hóa]:[Quy cách]],2,0),"")</f>
        <v/>
      </c>
      <c r="F477" s="18" t="str">
        <f>IF(Table28[[#This Row],[Tên hàng hóa ]]&lt;&gt;0,VLOOKUP(Table28[[#This Row],[Tên hàng hóa ]],Table1[[Tên hàng hóa]:[ĐVT]],3,0),"")</f>
        <v/>
      </c>
      <c r="G477" s="23" t="str">
        <f>IF(Table28[[#This Row],[Tên hàng hóa ]]=0,"",VLOOKUP(Table28[[#This Row],[Tên hàng hóa ]],Table1[[Tên hàng hóa]:[Giá bán]],4,0))</f>
        <v/>
      </c>
      <c r="H477" s="17"/>
      <c r="I477" s="14" t="str">
        <f>IF(Table28[[#This Row],[Số lượng]]&lt;&gt;0,Table28[[#This Row],[Số lượng]]*Table28[[#This Row],[Đơn giá]],"")</f>
        <v/>
      </c>
      <c r="J477" s="14" t="str">
        <f ca="1">IF(AND(Table28[[#This Row],[Tên hàng hóa ]]&lt;&gt;0,D478=""),SUM(OFFSET(Table28[[#This Row],[Thành tiền]],0,0,-COUNTIF(Table28[Số HĐ],Table28[[#This Row],[Số HĐ]]))),"")</f>
        <v/>
      </c>
      <c r="K477" s="17"/>
      <c r="L47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77" s="15"/>
    </row>
    <row r="478" spans="1:13" ht="35.1" customHeight="1" x14ac:dyDescent="0.2">
      <c r="A478" s="11">
        <v>42290</v>
      </c>
      <c r="B478" s="12" t="s">
        <v>1663</v>
      </c>
      <c r="C478" s="13" t="s">
        <v>1197</v>
      </c>
      <c r="D478" s="16" t="s">
        <v>53</v>
      </c>
      <c r="E478" s="10" t="str">
        <f>IF(Table28[[#This Row],[Tên hàng hóa ]]&lt;&gt;0,VLOOKUP(Table28[[#This Row],[Tên hàng hóa ]],Table1[[Tên hàng hóa]:[Quy cách]],2,0),"")</f>
        <v>Bộ Điều Khiển Lập Trình</v>
      </c>
      <c r="F478" s="18" t="str">
        <f>IF(Table28[[#This Row],[Tên hàng hóa ]]&lt;&gt;0,VLOOKUP(Table28[[#This Row],[Tên hàng hóa ]],Table1[[Tên hàng hóa]:[ĐVT]],3,0),"")</f>
        <v>Cái</v>
      </c>
      <c r="G478" s="23">
        <v>3740000</v>
      </c>
      <c r="H478" s="17">
        <v>2</v>
      </c>
      <c r="I478" s="14">
        <f>IF(Table28[[#This Row],[Số lượng]]&lt;&gt;0,Table28[[#This Row],[Số lượng]]*Table28[[#This Row],[Đơn giá]],"")</f>
        <v>7480000</v>
      </c>
      <c r="J478" s="14" t="str">
        <f ca="1">IF(AND(Table28[[#This Row],[Tên hàng hóa ]]&lt;&gt;0,D479=""),SUM(OFFSET(Table28[[#This Row],[Thành tiền]],0,0,-COUNTIF(Table28[Số HĐ],Table28[[#This Row],[Số HĐ]]))),"")</f>
        <v/>
      </c>
      <c r="K478" s="17"/>
      <c r="L47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78" s="15"/>
    </row>
    <row r="479" spans="1:13" ht="35.1" customHeight="1" x14ac:dyDescent="0.2">
      <c r="A479" s="11">
        <f>IF(Table28[[#This Row],[Tên hàng hóa ]]="","",A478)</f>
        <v>42290</v>
      </c>
      <c r="B479" s="12" t="str">
        <f>IF(Table28[[#This Row],[Tên hàng hóa ]]="","",B478)</f>
        <v>PXK 186</v>
      </c>
      <c r="C479" s="13" t="str">
        <f>IF(Table28[[#This Row],[Tên hàng hóa ]]="","",C478)</f>
        <v>CTY CỔ PHẦN QUỐC TẾ PANCERA</v>
      </c>
      <c r="D479" s="16" t="s">
        <v>364</v>
      </c>
      <c r="E479" s="10" t="str">
        <f>IF(Table28[[#This Row],[Tên hàng hóa ]]&lt;&gt;0,VLOOKUP(Table28[[#This Row],[Tên hàng hóa ]],Table1[[Tên hàng hóa]:[Quy cách]],2,0),"")</f>
        <v>Relay</v>
      </c>
      <c r="F479" s="18" t="str">
        <f>IF(Table28[[#This Row],[Tên hàng hóa ]]&lt;&gt;0,VLOOKUP(Table28[[#This Row],[Tên hàng hóa ]],Table1[[Tên hàng hóa]:[ĐVT]],3,0),"")</f>
        <v>Cái</v>
      </c>
      <c r="G479" s="23">
        <v>182050</v>
      </c>
      <c r="H479" s="17">
        <v>16</v>
      </c>
      <c r="I479" s="14">
        <f>IF(Table28[[#This Row],[Số lượng]]&lt;&gt;0,Table28[[#This Row],[Số lượng]]*Table28[[#This Row],[Đơn giá]],"")</f>
        <v>2912800</v>
      </c>
      <c r="J479" s="14" t="str">
        <f ca="1">IF(AND(Table28[[#This Row],[Tên hàng hóa ]]&lt;&gt;0,D480=""),SUM(OFFSET(Table28[[#This Row],[Thành tiền]],0,0,-COUNTIF(Table28[Số HĐ],Table28[[#This Row],[Số HĐ]]))),"")</f>
        <v/>
      </c>
      <c r="K479" s="17"/>
      <c r="L479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79" s="15"/>
    </row>
    <row r="480" spans="1:13" ht="35.1" customHeight="1" x14ac:dyDescent="0.2">
      <c r="A480" s="11">
        <f>IF(Table28[[#This Row],[Tên hàng hóa ]]="","",A479)</f>
        <v>42290</v>
      </c>
      <c r="B480" s="12" t="str">
        <f>IF(Table28[[#This Row],[Tên hàng hóa ]]="","",B479)</f>
        <v>PXK 186</v>
      </c>
      <c r="C480" s="13" t="str">
        <f>IF(Table28[[#This Row],[Tên hàng hóa ]]="","",C479)</f>
        <v>CTY CỔ PHẦN QUỐC TẾ PANCERA</v>
      </c>
      <c r="D480" s="16" t="s">
        <v>1615</v>
      </c>
      <c r="E480" s="10" t="str">
        <f>IF(Table28[[#This Row],[Tên hàng hóa ]]&lt;&gt;0,VLOOKUP(Table28[[#This Row],[Tên hàng hóa ]],Table1[[Tên hàng hóa]:[Quy cách]],2,0),"")</f>
        <v>Đế Relay</v>
      </c>
      <c r="F480" s="18" t="str">
        <f>IF(Table28[[#This Row],[Tên hàng hóa ]]&lt;&gt;0,VLOOKUP(Table28[[#This Row],[Tên hàng hóa ]],Table1[[Tên hàng hóa]:[ĐVT]],3,0),"")</f>
        <v>Cái</v>
      </c>
      <c r="G480" s="23">
        <v>100540</v>
      </c>
      <c r="H480" s="17">
        <v>16</v>
      </c>
      <c r="I480" s="14">
        <f>IF(Table28[[#This Row],[Số lượng]]&lt;&gt;0,Table28[[#This Row],[Số lượng]]*Table28[[#This Row],[Đơn giá]],"")</f>
        <v>1608640</v>
      </c>
      <c r="J480" s="14">
        <f ca="1">IF(AND(Table28[[#This Row],[Tên hàng hóa ]]&lt;&gt;0,D481=""),SUM(OFFSET(Table28[[#This Row],[Thành tiền]],0,0,-COUNTIF(Table28[Số HĐ],Table28[[#This Row],[Số HĐ]]))),"")</f>
        <v>12001440</v>
      </c>
      <c r="K480" s="17" t="s">
        <v>464</v>
      </c>
      <c r="L480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80" s="15" t="s">
        <v>1664</v>
      </c>
    </row>
    <row r="481" spans="1:13" ht="35.1" customHeight="1" x14ac:dyDescent="0.2">
      <c r="A481" s="11" t="str">
        <f>IF(Table28[[#This Row],[Tên hàng hóa ]]="","",A480)</f>
        <v/>
      </c>
      <c r="B481" s="12" t="str">
        <f>IF(Table28[[#This Row],[Tên hàng hóa ]]="","",B480)</f>
        <v/>
      </c>
      <c r="C481" s="13" t="str">
        <f>IF(Table28[[#This Row],[Tên hàng hóa ]]="","",C480)</f>
        <v/>
      </c>
      <c r="D481" s="16"/>
      <c r="E481" s="10" t="str">
        <f>IF(Table28[[#This Row],[Tên hàng hóa ]]&lt;&gt;0,VLOOKUP(Table28[[#This Row],[Tên hàng hóa ]],Table1[[Tên hàng hóa]:[Quy cách]],2,0),"")</f>
        <v/>
      </c>
      <c r="F481" s="18" t="str">
        <f>IF(Table28[[#This Row],[Tên hàng hóa ]]&lt;&gt;0,VLOOKUP(Table28[[#This Row],[Tên hàng hóa ]],Table1[[Tên hàng hóa]:[ĐVT]],3,0),"")</f>
        <v/>
      </c>
      <c r="G481" s="23" t="str">
        <f>IF(Table28[[#This Row],[Tên hàng hóa ]]=0,"",VLOOKUP(Table28[[#This Row],[Tên hàng hóa ]],Table1[[Tên hàng hóa]:[Giá bán]],4,0))</f>
        <v/>
      </c>
      <c r="H481" s="17"/>
      <c r="I481" s="14" t="str">
        <f>IF(Table28[[#This Row],[Số lượng]]&lt;&gt;0,Table28[[#This Row],[Số lượng]]*Table28[[#This Row],[Đơn giá]],"")</f>
        <v/>
      </c>
      <c r="J481" s="14" t="str">
        <f ca="1">IF(AND(Table28[[#This Row],[Tên hàng hóa ]]&lt;&gt;0,D482=""),SUM(OFFSET(Table28[[#This Row],[Thành tiền]],0,0,-COUNTIF(Table28[Số HĐ],Table28[[#This Row],[Số HĐ]]))),"")</f>
        <v/>
      </c>
      <c r="K481" s="17"/>
      <c r="L48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81" s="15"/>
    </row>
    <row r="482" spans="1:13" ht="35.1" customHeight="1" x14ac:dyDescent="0.2">
      <c r="A482" s="11">
        <v>42290</v>
      </c>
      <c r="B482" s="12" t="s">
        <v>1665</v>
      </c>
      <c r="C482" s="13" t="s">
        <v>1666</v>
      </c>
      <c r="D482" s="16" t="s">
        <v>343</v>
      </c>
      <c r="E482" s="10" t="str">
        <f>IF(Table28[[#This Row],[Tên hàng hóa ]]&lt;&gt;0,VLOOKUP(Table28[[#This Row],[Tên hàng hóa ]],Table1[[Tên hàng hóa]:[Quy cách]],2,0),"")</f>
        <v>Relay</v>
      </c>
      <c r="F482" s="18" t="str">
        <f>IF(Table28[[#This Row],[Tên hàng hóa ]]&lt;&gt;0,VLOOKUP(Table28[[#This Row],[Tên hàng hóa ]],Table1[[Tên hàng hóa]:[ĐVT]],3,0),"")</f>
        <v>Cái</v>
      </c>
      <c r="G482" s="23">
        <v>60500</v>
      </c>
      <c r="H482" s="17">
        <v>5</v>
      </c>
      <c r="I482" s="14">
        <f>IF(Table28[[#This Row],[Số lượng]]&lt;&gt;0,Table28[[#This Row],[Số lượng]]*Table28[[#This Row],[Đơn giá]],"")</f>
        <v>302500</v>
      </c>
      <c r="J482" s="14" t="str">
        <f ca="1">IF(AND(Table28[[#This Row],[Tên hàng hóa ]]&lt;&gt;0,D483=""),SUM(OFFSET(Table28[[#This Row],[Thành tiền]],0,0,-COUNTIF(Table28[Số HĐ],Table28[[#This Row],[Số HĐ]]))),"")</f>
        <v/>
      </c>
      <c r="K482" s="17"/>
      <c r="L48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82" s="15"/>
    </row>
    <row r="483" spans="1:13" ht="35.1" customHeight="1" x14ac:dyDescent="0.2">
      <c r="A483" s="11">
        <f>IF(Table28[[#This Row],[Tên hàng hóa ]]="","",A482)</f>
        <v>42290</v>
      </c>
      <c r="B483" s="12" t="str">
        <f>IF(Table28[[#This Row],[Tên hàng hóa ]]="","",B482)</f>
        <v>PXK 187</v>
      </c>
      <c r="C483" s="13" t="str">
        <f>IF(Table28[[#This Row],[Tên hàng hóa ]]="","",C482)</f>
        <v>CTY ATP</v>
      </c>
      <c r="D483" s="16" t="s">
        <v>346</v>
      </c>
      <c r="E483" s="10" t="str">
        <f>IF(Table28[[#This Row],[Tên hàng hóa ]]&lt;&gt;0,VLOOKUP(Table28[[#This Row],[Tên hàng hóa ]],Table1[[Tên hàng hóa]:[Quy cách]],2,0),"")</f>
        <v>Relay</v>
      </c>
      <c r="F483" s="18" t="str">
        <f>IF(Table28[[#This Row],[Tên hàng hóa ]]&lt;&gt;0,VLOOKUP(Table28[[#This Row],[Tên hàng hóa ]],Table1[[Tên hàng hóa]:[ĐVT]],3,0),"")</f>
        <v>Cái</v>
      </c>
      <c r="G483" s="23">
        <v>62700</v>
      </c>
      <c r="H483" s="17">
        <v>5</v>
      </c>
      <c r="I483" s="14">
        <f>IF(Table28[[#This Row],[Số lượng]]&lt;&gt;0,Table28[[#This Row],[Số lượng]]*Table28[[#This Row],[Đơn giá]],"")</f>
        <v>313500</v>
      </c>
      <c r="J483" s="14" t="str">
        <f ca="1">IF(AND(Table28[[#This Row],[Tên hàng hóa ]]&lt;&gt;0,D484=""),SUM(OFFSET(Table28[[#This Row],[Thành tiền]],0,0,-COUNTIF(Table28[Số HĐ],Table28[[#This Row],[Số HĐ]]))),"")</f>
        <v/>
      </c>
      <c r="K483" s="17"/>
      <c r="L483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83" s="15"/>
    </row>
    <row r="484" spans="1:13" ht="35.1" customHeight="1" x14ac:dyDescent="0.2">
      <c r="A484" s="11">
        <f>IF(Table28[[#This Row],[Tên hàng hóa ]]="","",A483)</f>
        <v>42290</v>
      </c>
      <c r="B484" s="12" t="str">
        <f>IF(Table28[[#This Row],[Tên hàng hóa ]]="","",B483)</f>
        <v>PXK 187</v>
      </c>
      <c r="C484" s="13" t="str">
        <f>IF(Table28[[#This Row],[Tên hàng hóa ]]="","",C483)</f>
        <v>CTY ATP</v>
      </c>
      <c r="D484" s="16" t="s">
        <v>431</v>
      </c>
      <c r="E484" s="10" t="str">
        <f>IF(Table28[[#This Row],[Tên hàng hóa ]]&lt;&gt;0,VLOOKUP(Table28[[#This Row],[Tên hàng hóa ]],Table1[[Tên hàng hóa]:[Quy cách]],2,0),"")</f>
        <v>Socket</v>
      </c>
      <c r="F484" s="18" t="str">
        <f>IF(Table28[[#This Row],[Tên hàng hóa ]]&lt;&gt;0,VLOOKUP(Table28[[#This Row],[Tên hàng hóa ]],Table1[[Tên hàng hóa]:[ĐVT]],3,0),"")</f>
        <v>Cái</v>
      </c>
      <c r="G484" s="23">
        <v>35200</v>
      </c>
      <c r="H484" s="17">
        <v>10</v>
      </c>
      <c r="I484" s="14">
        <f>IF(Table28[[#This Row],[Số lượng]]&lt;&gt;0,Table28[[#This Row],[Số lượng]]*Table28[[#This Row],[Đơn giá]],"")</f>
        <v>352000</v>
      </c>
      <c r="J484" s="14" t="str">
        <f ca="1">IF(AND(Table28[[#This Row],[Tên hàng hóa ]]&lt;&gt;0,D485=""),SUM(OFFSET(Table28[[#This Row],[Thành tiền]],0,0,-COUNTIF(Table28[Số HĐ],Table28[[#This Row],[Số HĐ]]))),"")</f>
        <v/>
      </c>
      <c r="K484" s="17"/>
      <c r="L48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84" s="15"/>
    </row>
    <row r="485" spans="1:13" ht="35.1" customHeight="1" x14ac:dyDescent="0.2">
      <c r="A485" s="11">
        <f>IF(Table28[[#This Row],[Tên hàng hóa ]]="","",A484)</f>
        <v>42290</v>
      </c>
      <c r="B485" s="12" t="str">
        <f>IF(Table28[[#This Row],[Tên hàng hóa ]]="","",B484)</f>
        <v>PXK 187</v>
      </c>
      <c r="C485" s="13" t="str">
        <f>IF(Table28[[#This Row],[Tên hàng hóa ]]="","",C484)</f>
        <v>CTY ATP</v>
      </c>
      <c r="D485" s="16" t="s">
        <v>289</v>
      </c>
      <c r="E485" s="10" t="str">
        <f>IF(Table28[[#This Row],[Tên hàng hóa ]]&lt;&gt;0,VLOOKUP(Table28[[#This Row],[Tên hàng hóa ]],Table1[[Tên hàng hóa]:[Quy cách]],2,0),"")</f>
        <v>Công Tắc Hành Trình</v>
      </c>
      <c r="F485" s="18" t="str">
        <f>IF(Table28[[#This Row],[Tên hàng hóa ]]&lt;&gt;0,VLOOKUP(Table28[[#This Row],[Tên hàng hóa ]],Table1[[Tên hàng hóa]:[ĐVT]],3,0),"")</f>
        <v>Cái</v>
      </c>
      <c r="G485" s="23">
        <v>715000</v>
      </c>
      <c r="H485" s="17">
        <v>2</v>
      </c>
      <c r="I485" s="14">
        <f>IF(Table28[[#This Row],[Số lượng]]&lt;&gt;0,Table28[[#This Row],[Số lượng]]*Table28[[#This Row],[Đơn giá]],"")</f>
        <v>1430000</v>
      </c>
      <c r="J485" s="14" t="str">
        <f ca="1">IF(AND(Table28[[#This Row],[Tên hàng hóa ]]&lt;&gt;0,D486=""),SUM(OFFSET(Table28[[#This Row],[Thành tiền]],0,0,-COUNTIF(Table28[Số HĐ],Table28[[#This Row],[Số HĐ]]))),"")</f>
        <v/>
      </c>
      <c r="K485" s="17"/>
      <c r="L485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85" s="15"/>
    </row>
    <row r="486" spans="1:13" ht="35.1" customHeight="1" x14ac:dyDescent="0.2">
      <c r="A486" s="11">
        <f>IF(Table28[[#This Row],[Tên hàng hóa ]]="","",A485)</f>
        <v>42290</v>
      </c>
      <c r="B486" s="12" t="str">
        <f>IF(Table28[[#This Row],[Tên hàng hóa ]]="","",B485)</f>
        <v>PXK 187</v>
      </c>
      <c r="C486" s="13" t="str">
        <f>IF(Table28[[#This Row],[Tên hàng hóa ]]="","",C485)</f>
        <v>CTY ATP</v>
      </c>
      <c r="D486" s="16" t="s">
        <v>1618</v>
      </c>
      <c r="E486" s="10" t="str">
        <f>IF(Table28[[#This Row],[Tên hàng hóa ]]&lt;&gt;0,VLOOKUP(Table28[[#This Row],[Tên hàng hóa ]],Table1[[Tên hàng hóa]:[Quy cách]],2,0),"")</f>
        <v>Điều Khiển Mức Nước</v>
      </c>
      <c r="F486" s="18" t="str">
        <f>IF(Table28[[#This Row],[Tên hàng hóa ]]&lt;&gt;0,VLOOKUP(Table28[[#This Row],[Tên hàng hóa ]],Table1[[Tên hàng hóa]:[ĐVT]],3,0),"")</f>
        <v>Cái</v>
      </c>
      <c r="G486" s="23">
        <v>715000</v>
      </c>
      <c r="H486" s="17">
        <v>1</v>
      </c>
      <c r="I486" s="14">
        <f>IF(Table28[[#This Row],[Số lượng]]&lt;&gt;0,Table28[[#This Row],[Số lượng]]*Table28[[#This Row],[Đơn giá]],"")</f>
        <v>715000</v>
      </c>
      <c r="J486" s="14" t="str">
        <f ca="1">IF(AND(Table28[[#This Row],[Tên hàng hóa ]]&lt;&gt;0,D487=""),SUM(OFFSET(Table28[[#This Row],[Thành tiền]],0,0,-COUNTIF(Table28[Số HĐ],Table28[[#This Row],[Số HĐ]]))),"")</f>
        <v/>
      </c>
      <c r="K486" s="17"/>
      <c r="L48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86" s="15"/>
    </row>
    <row r="487" spans="1:13" ht="35.1" customHeight="1" x14ac:dyDescent="0.2">
      <c r="A487" s="11">
        <f>IF(Table28[[#This Row],[Tên hàng hóa ]]="","",A486)</f>
        <v>42290</v>
      </c>
      <c r="B487" s="12" t="str">
        <f>IF(Table28[[#This Row],[Tên hàng hóa ]]="","",B486)</f>
        <v>PXK 187</v>
      </c>
      <c r="C487" s="13" t="str">
        <f>IF(Table28[[#This Row],[Tên hàng hóa ]]="","",C486)</f>
        <v>CTY ATP</v>
      </c>
      <c r="D487" s="16" t="s">
        <v>315</v>
      </c>
      <c r="E487" s="10" t="str">
        <f>IF(Table28[[#This Row],[Tên hàng hóa ]]&lt;&gt;0,VLOOKUP(Table28[[#This Row],[Tên hàng hóa ]],Table1[[Tên hàng hóa]:[Quy cách]],2,0),"")</f>
        <v>Điều Khiển Mức Nước</v>
      </c>
      <c r="F487" s="18" t="str">
        <f>IF(Table28[[#This Row],[Tên hàng hóa ]]&lt;&gt;0,VLOOKUP(Table28[[#This Row],[Tên hàng hóa ]],Table1[[Tên hàng hóa]:[ĐVT]],3,0),"")</f>
        <v>Cái</v>
      </c>
      <c r="G487" s="23">
        <v>1155000</v>
      </c>
      <c r="H487" s="17">
        <v>2</v>
      </c>
      <c r="I487" s="14">
        <f>IF(Table28[[#This Row],[Số lượng]]&lt;&gt;0,Table28[[#This Row],[Số lượng]]*Table28[[#This Row],[Đơn giá]],"")</f>
        <v>2310000</v>
      </c>
      <c r="J487" s="14" t="str">
        <f ca="1">IF(AND(Table28[[#This Row],[Tên hàng hóa ]]&lt;&gt;0,D488=""),SUM(OFFSET(Table28[[#This Row],[Thành tiền]],0,0,-COUNTIF(Table28[Số HĐ],Table28[[#This Row],[Số HĐ]]))),"")</f>
        <v/>
      </c>
      <c r="K487" s="17"/>
      <c r="L48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87" s="15"/>
    </row>
    <row r="488" spans="1:13" ht="35.1" customHeight="1" x14ac:dyDescent="0.2">
      <c r="A488" s="11">
        <f>IF(Table28[[#This Row],[Tên hàng hóa ]]="","",A487)</f>
        <v>42290</v>
      </c>
      <c r="B488" s="12" t="str">
        <f>IF(Table28[[#This Row],[Tên hàng hóa ]]="","",B487)</f>
        <v>PXK 187</v>
      </c>
      <c r="C488" s="13" t="str">
        <f>IF(Table28[[#This Row],[Tên hàng hóa ]]="","",C487)</f>
        <v>CTY ATP</v>
      </c>
      <c r="D488" s="16" t="s">
        <v>1619</v>
      </c>
      <c r="E488" s="10" t="str">
        <f>IF(Table28[[#This Row],[Tên hàng hóa ]]&lt;&gt;0,VLOOKUP(Table28[[#This Row],[Tên hàng hóa ]],Table1[[Tên hàng hóa]:[Quy cách]],2,0),"")</f>
        <v>Công Tắc Hành Trình</v>
      </c>
      <c r="F488" s="18" t="str">
        <f>IF(Table28[[#This Row],[Tên hàng hóa ]]&lt;&gt;0,VLOOKUP(Table28[[#This Row],[Tên hàng hóa ]],Table1[[Tên hàng hóa]:[ĐVT]],3,0),"")</f>
        <v>Cái</v>
      </c>
      <c r="G488" s="23">
        <v>363000</v>
      </c>
      <c r="H488" s="17">
        <v>2</v>
      </c>
      <c r="I488" s="14">
        <f>IF(Table28[[#This Row],[Số lượng]]&lt;&gt;0,Table28[[#This Row],[Số lượng]]*Table28[[#This Row],[Đơn giá]],"")</f>
        <v>726000</v>
      </c>
      <c r="J488" s="14" t="str">
        <f ca="1">IF(AND(Table28[[#This Row],[Tên hàng hóa ]]&lt;&gt;0,D489=""),SUM(OFFSET(Table28[[#This Row],[Thành tiền]],0,0,-COUNTIF(Table28[Số HĐ],Table28[[#This Row],[Số HĐ]]))),"")</f>
        <v/>
      </c>
      <c r="K488" s="17"/>
      <c r="L48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88" s="15"/>
    </row>
    <row r="489" spans="1:13" ht="35.1" customHeight="1" x14ac:dyDescent="0.2">
      <c r="A489" s="11">
        <f>IF(Table28[[#This Row],[Tên hàng hóa ]]="","",A488)</f>
        <v>42290</v>
      </c>
      <c r="B489" s="12" t="str">
        <f>IF(Table28[[#This Row],[Tên hàng hóa ]]="","",B488)</f>
        <v>PXK 187</v>
      </c>
      <c r="C489" s="13" t="str">
        <f>IF(Table28[[#This Row],[Tên hàng hóa ]]="","",C488)</f>
        <v>CTY ATP</v>
      </c>
      <c r="D489" s="16" t="s">
        <v>293</v>
      </c>
      <c r="E489" s="10" t="str">
        <f>IF(Table28[[#This Row],[Tên hàng hóa ]]&lt;&gt;0,VLOOKUP(Table28[[#This Row],[Tên hàng hóa ]],Table1[[Tên hàng hóa]:[Quy cách]],2,0),"")</f>
        <v>Công Tắc Hành Trình</v>
      </c>
      <c r="F489" s="18" t="str">
        <f>IF(Table28[[#This Row],[Tên hàng hóa ]]&lt;&gt;0,VLOOKUP(Table28[[#This Row],[Tên hàng hóa ]],Table1[[Tên hàng hóa]:[ĐVT]],3,0),"")</f>
        <v>Cái</v>
      </c>
      <c r="G489" s="23">
        <v>814000</v>
      </c>
      <c r="H489" s="17">
        <v>2</v>
      </c>
      <c r="I489" s="14">
        <f>IF(Table28[[#This Row],[Số lượng]]&lt;&gt;0,Table28[[#This Row],[Số lượng]]*Table28[[#This Row],[Đơn giá]],"")</f>
        <v>1628000</v>
      </c>
      <c r="J489" s="14">
        <f ca="1">IF(AND(Table28[[#This Row],[Tên hàng hóa ]]&lt;&gt;0,D490=""),SUM(OFFSET(Table28[[#This Row],[Thành tiền]],0,0,-COUNTIF(Table28[Số HĐ],Table28[[#This Row],[Số HĐ]]))),"")</f>
        <v>7777000</v>
      </c>
      <c r="K489" s="17" t="s">
        <v>464</v>
      </c>
      <c r="L48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89" s="15" t="s">
        <v>1667</v>
      </c>
    </row>
    <row r="490" spans="1:13" ht="35.1" customHeight="1" x14ac:dyDescent="0.2">
      <c r="A490" s="11" t="str">
        <f>IF(Table28[[#This Row],[Tên hàng hóa ]]="","",A489)</f>
        <v/>
      </c>
      <c r="B490" s="12" t="str">
        <f>IF(Table28[[#This Row],[Tên hàng hóa ]]="","",B489)</f>
        <v/>
      </c>
      <c r="C490" s="13" t="str">
        <f>IF(Table28[[#This Row],[Tên hàng hóa ]]="","",C489)</f>
        <v/>
      </c>
      <c r="D490" s="16"/>
      <c r="E490" s="10" t="str">
        <f>IF(Table28[[#This Row],[Tên hàng hóa ]]&lt;&gt;0,VLOOKUP(Table28[[#This Row],[Tên hàng hóa ]],Table1[[Tên hàng hóa]:[Quy cách]],2,0),"")</f>
        <v/>
      </c>
      <c r="F490" s="18" t="str">
        <f>IF(Table28[[#This Row],[Tên hàng hóa ]]&lt;&gt;0,VLOOKUP(Table28[[#This Row],[Tên hàng hóa ]],Table1[[Tên hàng hóa]:[ĐVT]],3,0),"")</f>
        <v/>
      </c>
      <c r="G490" s="23" t="str">
        <f>IF(Table28[[#This Row],[Tên hàng hóa ]]=0,"",VLOOKUP(Table28[[#This Row],[Tên hàng hóa ]],Table1[[Tên hàng hóa]:[Giá bán]],4,0))</f>
        <v/>
      </c>
      <c r="H490" s="17"/>
      <c r="I490" s="14" t="str">
        <f>IF(Table28[[#This Row],[Số lượng]]&lt;&gt;0,Table28[[#This Row],[Số lượng]]*Table28[[#This Row],[Đơn giá]],"")</f>
        <v/>
      </c>
      <c r="J490" s="14" t="str">
        <f ca="1">IF(AND(Table28[[#This Row],[Tên hàng hóa ]]&lt;&gt;0,D491=""),SUM(OFFSET(Table28[[#This Row],[Thành tiền]],0,0,-COUNTIF(Table28[Số HĐ],Table28[[#This Row],[Số HĐ]]))),"")</f>
        <v/>
      </c>
      <c r="K490" s="17"/>
      <c r="L49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90" s="15"/>
    </row>
    <row r="491" spans="1:13" ht="35.1" customHeight="1" x14ac:dyDescent="0.2">
      <c r="A491" s="11">
        <v>42292</v>
      </c>
      <c r="B491" s="12" t="s">
        <v>1668</v>
      </c>
      <c r="C491" s="13" t="s">
        <v>569</v>
      </c>
      <c r="D491" s="16" t="s">
        <v>179</v>
      </c>
      <c r="E491" s="10" t="str">
        <f>IF(Table28[[#This Row],[Tên hàng hóa ]]&lt;&gt;0,VLOOKUP(Table28[[#This Row],[Tên hàng hóa ]],Table1[[Tên hàng hóa]:[Quy cách]],2,0),"")</f>
        <v>Bộ Nguồn Xung</v>
      </c>
      <c r="F491" s="18" t="str">
        <f>IF(Table28[[#This Row],[Tên hàng hóa ]]&lt;&gt;0,VLOOKUP(Table28[[#This Row],[Tên hàng hóa ]],Table1[[Tên hàng hóa]:[ĐVT]],3,0),"")</f>
        <v>Cái</v>
      </c>
      <c r="G491" s="23">
        <v>913000</v>
      </c>
      <c r="H491" s="17">
        <v>3</v>
      </c>
      <c r="I491" s="14">
        <f>IF(Table28[[#This Row],[Số lượng]]&lt;&gt;0,Table28[[#This Row],[Số lượng]]*Table28[[#This Row],[Đơn giá]],"")</f>
        <v>2739000</v>
      </c>
      <c r="J491" s="14">
        <f ca="1">IF(AND(Table28[[#This Row],[Tên hàng hóa ]]&lt;&gt;0,D492=""),SUM(OFFSET(Table28[[#This Row],[Thành tiền]],0,0,-COUNTIF(Table28[Số HĐ],Table28[[#This Row],[Số HĐ]]))),"")</f>
        <v>2739000</v>
      </c>
      <c r="K491" s="17" t="s">
        <v>464</v>
      </c>
      <c r="L491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91" s="15" t="s">
        <v>1669</v>
      </c>
    </row>
    <row r="492" spans="1:13" ht="35.1" customHeight="1" x14ac:dyDescent="0.2">
      <c r="A492" s="11" t="str">
        <f>IF(Table28[[#This Row],[Tên hàng hóa ]]="","",A491)</f>
        <v/>
      </c>
      <c r="B492" s="12" t="str">
        <f>IF(Table28[[#This Row],[Tên hàng hóa ]]="","",B491)</f>
        <v/>
      </c>
      <c r="C492" s="13" t="str">
        <f>IF(Table28[[#This Row],[Tên hàng hóa ]]="","",C491)</f>
        <v/>
      </c>
      <c r="D492" s="16"/>
      <c r="E492" s="10" t="str">
        <f>IF(Table28[[#This Row],[Tên hàng hóa ]]&lt;&gt;0,VLOOKUP(Table28[[#This Row],[Tên hàng hóa ]],Table1[[Tên hàng hóa]:[Quy cách]],2,0),"")</f>
        <v/>
      </c>
      <c r="F492" s="18" t="str">
        <f>IF(Table28[[#This Row],[Tên hàng hóa ]]&lt;&gt;0,VLOOKUP(Table28[[#This Row],[Tên hàng hóa ]],Table1[[Tên hàng hóa]:[ĐVT]],3,0),"")</f>
        <v/>
      </c>
      <c r="G492" s="23" t="str">
        <f>IF(Table28[[#This Row],[Tên hàng hóa ]]=0,"",VLOOKUP(Table28[[#This Row],[Tên hàng hóa ]],Table1[[Tên hàng hóa]:[Giá bán]],4,0))</f>
        <v/>
      </c>
      <c r="H492" s="17"/>
      <c r="I492" s="14" t="str">
        <f>IF(Table28[[#This Row],[Số lượng]]&lt;&gt;0,Table28[[#This Row],[Số lượng]]*Table28[[#This Row],[Đơn giá]],"")</f>
        <v/>
      </c>
      <c r="J492" s="14" t="str">
        <f ca="1">IF(AND(Table28[[#This Row],[Tên hàng hóa ]]&lt;&gt;0,D493=""),SUM(OFFSET(Table28[[#This Row],[Thành tiền]],0,0,-COUNTIF(Table28[Số HĐ],Table28[[#This Row],[Số HĐ]]))),"")</f>
        <v/>
      </c>
      <c r="K492" s="17"/>
      <c r="L49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92" s="15"/>
    </row>
    <row r="493" spans="1:13" ht="35.1" customHeight="1" x14ac:dyDescent="0.2">
      <c r="A493" s="11">
        <v>42292</v>
      </c>
      <c r="B493" s="12" t="s">
        <v>2215</v>
      </c>
      <c r="C493" s="13" t="s">
        <v>1034</v>
      </c>
      <c r="D493" s="16" t="s">
        <v>234</v>
      </c>
      <c r="E493" s="10" t="str">
        <f>IF(Table28[[#This Row],[Tên hàng hóa ]]&lt;&gt;0,VLOOKUP(Table28[[#This Row],[Tên hàng hóa ]],Table1[[Tên hàng hóa]:[Quy cách]],2,0),"")</f>
        <v>Cảm Biến</v>
      </c>
      <c r="F493" s="18" t="str">
        <f>IF(Table28[[#This Row],[Tên hàng hóa ]]&lt;&gt;0,VLOOKUP(Table28[[#This Row],[Tên hàng hóa ]],Table1[[Tên hàng hóa]:[ĐVT]],3,0),"")</f>
        <v>Cái</v>
      </c>
      <c r="G493" s="23">
        <v>594000</v>
      </c>
      <c r="H493" s="17">
        <v>10</v>
      </c>
      <c r="I493" s="14">
        <f>IF(Table28[[#This Row],[Số lượng]]&lt;&gt;0,Table28[[#This Row],[Số lượng]]*Table28[[#This Row],[Đơn giá]],"")</f>
        <v>5940000</v>
      </c>
      <c r="J493" s="14">
        <f ca="1">IF(AND(Table28[[#This Row],[Tên hàng hóa ]]&lt;&gt;0,D494=""),SUM(OFFSET(Table28[[#This Row],[Thành tiền]],0,0,-COUNTIF(Table28[Số HĐ],Table28[[#This Row],[Số HĐ]]))),"")</f>
        <v>5940000</v>
      </c>
      <c r="K493" s="17" t="s">
        <v>464</v>
      </c>
      <c r="L49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93" s="15" t="s">
        <v>1660</v>
      </c>
    </row>
    <row r="494" spans="1:13" ht="35.1" customHeight="1" x14ac:dyDescent="0.2">
      <c r="A494" s="11" t="str">
        <f>IF(Table28[[#This Row],[Tên hàng hóa ]]="","",A493)</f>
        <v/>
      </c>
      <c r="B494" s="12" t="str">
        <f>IF(Table28[[#This Row],[Tên hàng hóa ]]="","",B493)</f>
        <v/>
      </c>
      <c r="C494" s="13" t="str">
        <f>IF(Table28[[#This Row],[Tên hàng hóa ]]="","",C493)</f>
        <v/>
      </c>
      <c r="D494" s="16"/>
      <c r="E494" s="10" t="str">
        <f>IF(Table28[[#This Row],[Tên hàng hóa ]]&lt;&gt;0,VLOOKUP(Table28[[#This Row],[Tên hàng hóa ]],Table1[[Tên hàng hóa]:[Quy cách]],2,0),"")</f>
        <v/>
      </c>
      <c r="F494" s="18" t="str">
        <f>IF(Table28[[#This Row],[Tên hàng hóa ]]&lt;&gt;0,VLOOKUP(Table28[[#This Row],[Tên hàng hóa ]],Table1[[Tên hàng hóa]:[ĐVT]],3,0),"")</f>
        <v/>
      </c>
      <c r="G494" s="23" t="str">
        <f>IF(Table28[[#This Row],[Tên hàng hóa ]]=0,"",VLOOKUP(Table28[[#This Row],[Tên hàng hóa ]],Table1[[Tên hàng hóa]:[Giá bán]],4,0))</f>
        <v/>
      </c>
      <c r="H494" s="17"/>
      <c r="I494" s="14" t="str">
        <f>IF(Table28[[#This Row],[Số lượng]]&lt;&gt;0,Table28[[#This Row],[Số lượng]]*Table28[[#This Row],[Đơn giá]],"")</f>
        <v/>
      </c>
      <c r="J494" s="14" t="str">
        <f ca="1">IF(AND(Table28[[#This Row],[Tên hàng hóa ]]&lt;&gt;0,D495=""),SUM(OFFSET(Table28[[#This Row],[Thành tiền]],0,0,-COUNTIF(Table28[Số HĐ],Table28[[#This Row],[Số HĐ]]))),"")</f>
        <v/>
      </c>
      <c r="K494" s="17"/>
      <c r="L494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94" s="15"/>
    </row>
    <row r="495" spans="1:13" ht="35.1" customHeight="1" x14ac:dyDescent="0.2">
      <c r="A495" s="11">
        <v>42292</v>
      </c>
      <c r="B495" s="12" t="s">
        <v>1670</v>
      </c>
      <c r="C495" s="13" t="s">
        <v>860</v>
      </c>
      <c r="D495" s="16" t="s">
        <v>59</v>
      </c>
      <c r="E495" s="10" t="str">
        <f>IF(Table28[[#This Row],[Tên hàng hóa ]]&lt;&gt;0,VLOOKUP(Table28[[#This Row],[Tên hàng hóa ]],Table1[[Tên hàng hóa]:[Quy cách]],2,0),"")</f>
        <v>Bộ Điều Khiển Lập Trình</v>
      </c>
      <c r="F495" s="18" t="str">
        <f>IF(Table28[[#This Row],[Tên hàng hóa ]]&lt;&gt;0,VLOOKUP(Table28[[#This Row],[Tên hàng hóa ]],Table1[[Tên hàng hóa]:[ĐVT]],3,0),"")</f>
        <v>Cái</v>
      </c>
      <c r="G495" s="23">
        <v>9900000</v>
      </c>
      <c r="H495" s="17">
        <v>1</v>
      </c>
      <c r="I495" s="14">
        <f>IF(Table28[[#This Row],[Số lượng]]&lt;&gt;0,Table28[[#This Row],[Số lượng]]*Table28[[#This Row],[Đơn giá]],"")</f>
        <v>9900000</v>
      </c>
      <c r="J495" s="14">
        <f ca="1">IF(AND(Table28[[#This Row],[Tên hàng hóa ]]&lt;&gt;0,D496=""),SUM(OFFSET(Table28[[#This Row],[Thành tiền]],0,0,-COUNTIF(Table28[Số HĐ],Table28[[#This Row],[Số HĐ]]))),"")</f>
        <v>9900000</v>
      </c>
      <c r="K495" s="17" t="s">
        <v>464</v>
      </c>
      <c r="L495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95" s="15" t="s">
        <v>1646</v>
      </c>
    </row>
    <row r="496" spans="1:13" ht="35.1" customHeight="1" x14ac:dyDescent="0.2">
      <c r="A496" s="11" t="str">
        <f>IF(Table28[[#This Row],[Tên hàng hóa ]]="","",A495)</f>
        <v/>
      </c>
      <c r="B496" s="12" t="str">
        <f>IF(Table28[[#This Row],[Tên hàng hóa ]]="","",B495)</f>
        <v/>
      </c>
      <c r="C496" s="13" t="str">
        <f>IF(Table28[[#This Row],[Tên hàng hóa ]]="","",C495)</f>
        <v/>
      </c>
      <c r="D496" s="16"/>
      <c r="E496" s="10" t="str">
        <f>IF(Table28[[#This Row],[Tên hàng hóa ]]&lt;&gt;0,VLOOKUP(Table28[[#This Row],[Tên hàng hóa ]],Table1[[Tên hàng hóa]:[Quy cách]],2,0),"")</f>
        <v/>
      </c>
      <c r="F496" s="18" t="str">
        <f>IF(Table28[[#This Row],[Tên hàng hóa ]]&lt;&gt;0,VLOOKUP(Table28[[#This Row],[Tên hàng hóa ]],Table1[[Tên hàng hóa]:[ĐVT]],3,0),"")</f>
        <v/>
      </c>
      <c r="G496" s="23" t="str">
        <f>IF(Table28[[#This Row],[Tên hàng hóa ]]=0,"",VLOOKUP(Table28[[#This Row],[Tên hàng hóa ]],Table1[[Tên hàng hóa]:[Giá bán]],4,0))</f>
        <v/>
      </c>
      <c r="H496" s="17"/>
      <c r="I496" s="14" t="str">
        <f>IF(Table28[[#This Row],[Số lượng]]&lt;&gt;0,Table28[[#This Row],[Số lượng]]*Table28[[#This Row],[Đơn giá]],"")</f>
        <v/>
      </c>
      <c r="J496" s="14" t="str">
        <f ca="1">IF(AND(Table28[[#This Row],[Tên hàng hóa ]]&lt;&gt;0,D497=""),SUM(OFFSET(Table28[[#This Row],[Thành tiền]],0,0,-COUNTIF(Table28[Số HĐ],Table28[[#This Row],[Số HĐ]]))),"")</f>
        <v/>
      </c>
      <c r="K496" s="17"/>
      <c r="L496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96" s="15"/>
    </row>
    <row r="497" spans="1:13" ht="35.1" customHeight="1" x14ac:dyDescent="0.2">
      <c r="A497" s="11">
        <v>42292</v>
      </c>
      <c r="B497" s="12" t="s">
        <v>1676</v>
      </c>
      <c r="C497" s="13" t="s">
        <v>1122</v>
      </c>
      <c r="D497" s="16" t="s">
        <v>1113</v>
      </c>
      <c r="E497" s="10" t="str">
        <f>IF(Table28[[#This Row],[Tên hàng hóa ]]&lt;&gt;0,VLOOKUP(Table28[[#This Row],[Tên hàng hóa ]],Table1[[Tên hàng hóa]:[Quy cách]],2,0),"")</f>
        <v>LS</v>
      </c>
      <c r="F497" s="18" t="str">
        <f>IF(Table28[[#This Row],[Tên hàng hóa ]]&lt;&gt;0,VLOOKUP(Table28[[#This Row],[Tên hàng hóa ]],Table1[[Tên hàng hóa]:[ĐVT]],3,0),"")</f>
        <v>Cái</v>
      </c>
      <c r="G497" s="23">
        <v>2797300</v>
      </c>
      <c r="H497" s="17">
        <v>5</v>
      </c>
      <c r="I497" s="14">
        <f>IF(Table28[[#This Row],[Số lượng]]&lt;&gt;0,Table28[[#This Row],[Số lượng]]*Table28[[#This Row],[Đơn giá]],"")</f>
        <v>13986500</v>
      </c>
      <c r="J497" s="14" t="str">
        <f ca="1">IF(AND(Table28[[#This Row],[Tên hàng hóa ]]&lt;&gt;0,D498=""),SUM(OFFSET(Table28[[#This Row],[Thành tiền]],0,0,-COUNTIF(Table28[Số HĐ],Table28[[#This Row],[Số HĐ]]))),"")</f>
        <v/>
      </c>
      <c r="K497" s="17"/>
      <c r="L497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97" s="15"/>
    </row>
    <row r="498" spans="1:13" ht="35.1" customHeight="1" x14ac:dyDescent="0.2">
      <c r="A498" s="11">
        <f>IF(Table28[[#This Row],[Tên hàng hóa ]]="","",A497)</f>
        <v>42292</v>
      </c>
      <c r="B498" s="12" t="str">
        <f>IF(Table28[[#This Row],[Tên hàng hóa ]]="","",B497)</f>
        <v>PXK 191</v>
      </c>
      <c r="C498" s="13" t="str">
        <f>IF(Table28[[#This Row],[Tên hàng hóa ]]="","",C497)</f>
        <v>CTY CỔ PHẦN FRIT HUẾ</v>
      </c>
      <c r="D498" s="16" t="s">
        <v>1675</v>
      </c>
      <c r="E498" s="10" t="str">
        <f>IF(Table28[[#This Row],[Tên hàng hóa ]]&lt;&gt;0,VLOOKUP(Table28[[#This Row],[Tên hàng hóa ]],Table1[[Tên hàng hóa]:[Quy cách]],2,0),"")</f>
        <v>Rờ le nhiệt</v>
      </c>
      <c r="F498" s="18" t="str">
        <f>IF(Table28[[#This Row],[Tên hàng hóa ]]&lt;&gt;0,VLOOKUP(Table28[[#This Row],[Tên hàng hóa ]],Table1[[Tên hàng hóa]:[ĐVT]],3,0),"")</f>
        <v>Cái</v>
      </c>
      <c r="G498" s="23">
        <v>737000</v>
      </c>
      <c r="H498" s="17">
        <v>5</v>
      </c>
      <c r="I498" s="14">
        <f>IF(Table28[[#This Row],[Số lượng]]&lt;&gt;0,Table28[[#This Row],[Số lượng]]*Table28[[#This Row],[Đơn giá]],"")</f>
        <v>3685000</v>
      </c>
      <c r="J498" s="14" t="str">
        <f ca="1">IF(AND(Table28[[#This Row],[Tên hàng hóa ]]&lt;&gt;0,D499=""),SUM(OFFSET(Table28[[#This Row],[Thành tiền]],0,0,-COUNTIF(Table28[Số HĐ],Table28[[#This Row],[Số HĐ]]))),"")</f>
        <v/>
      </c>
      <c r="K498" s="17"/>
      <c r="L498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498" s="15"/>
    </row>
    <row r="499" spans="1:13" ht="35.1" customHeight="1" x14ac:dyDescent="0.2">
      <c r="A499" s="11">
        <f>IF(Table28[[#This Row],[Tên hàng hóa ]]="","",A498)</f>
        <v>42292</v>
      </c>
      <c r="B499" s="12" t="str">
        <f>IF(Table28[[#This Row],[Tên hàng hóa ]]="","",B498)</f>
        <v>PXK 191</v>
      </c>
      <c r="C499" s="13" t="str">
        <f>IF(Table28[[#This Row],[Tên hàng hóa ]]="","",C498)</f>
        <v>CTY CỔ PHẦN FRIT HUẾ</v>
      </c>
      <c r="D499" s="16" t="s">
        <v>1673</v>
      </c>
      <c r="E499" s="10" t="str">
        <f>IF(Table28[[#This Row],[Tên hàng hóa ]]&lt;&gt;0,VLOOKUP(Table28[[#This Row],[Tên hàng hóa ]],Table1[[Tên hàng hóa]:[Quy cách]],2,0),"")</f>
        <v>Cảm Biến</v>
      </c>
      <c r="F499" s="18" t="str">
        <f>IF(Table28[[#This Row],[Tên hàng hóa ]]&lt;&gt;0,VLOOKUP(Table28[[#This Row],[Tên hàng hóa ]],Table1[[Tên hàng hóa]:[ĐVT]],3,0),"")</f>
        <v>Cái</v>
      </c>
      <c r="G499" s="23">
        <v>338800</v>
      </c>
      <c r="H499" s="17">
        <v>5</v>
      </c>
      <c r="I499" s="14">
        <f>IF(Table28[[#This Row],[Số lượng]]&lt;&gt;0,Table28[[#This Row],[Số lượng]]*Table28[[#This Row],[Đơn giá]],"")</f>
        <v>1694000</v>
      </c>
      <c r="J499" s="14">
        <f ca="1">IF(AND(Table28[[#This Row],[Tên hàng hóa ]]&lt;&gt;0,D500=""),SUM(OFFSET(Table28[[#This Row],[Thành tiền]],0,0,-COUNTIF(Table28[Số HĐ],Table28[[#This Row],[Số HĐ]]))),"")</f>
        <v>19365500</v>
      </c>
      <c r="K499" s="17" t="s">
        <v>464</v>
      </c>
      <c r="L499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499" s="15" t="s">
        <v>1678</v>
      </c>
    </row>
    <row r="500" spans="1:13" ht="35.1" customHeight="1" x14ac:dyDescent="0.2">
      <c r="A500" s="11" t="str">
        <f>IF(Table28[[#This Row],[Tên hàng hóa ]]="","",A499)</f>
        <v/>
      </c>
      <c r="B500" s="12" t="str">
        <f>IF(Table28[[#This Row],[Tên hàng hóa ]]="","",B499)</f>
        <v/>
      </c>
      <c r="C500" s="13" t="str">
        <f>IF(Table28[[#This Row],[Tên hàng hóa ]]="","",C499)</f>
        <v/>
      </c>
      <c r="D500" s="16"/>
      <c r="E500" s="10" t="str">
        <f>IF(Table28[[#This Row],[Tên hàng hóa ]]&lt;&gt;0,VLOOKUP(Table28[[#This Row],[Tên hàng hóa ]],Table1[[Tên hàng hóa]:[Quy cách]],2,0),"")</f>
        <v/>
      </c>
      <c r="F500" s="18" t="str">
        <f>IF(Table28[[#This Row],[Tên hàng hóa ]]&lt;&gt;0,VLOOKUP(Table28[[#This Row],[Tên hàng hóa ]],Table1[[Tên hàng hóa]:[ĐVT]],3,0),"")</f>
        <v/>
      </c>
      <c r="G500" s="23" t="str">
        <f>IF(Table28[[#This Row],[Tên hàng hóa ]]=0,"",VLOOKUP(Table28[[#This Row],[Tên hàng hóa ]],Table1[[Tên hàng hóa]:[Giá bán]],4,0))</f>
        <v/>
      </c>
      <c r="H500" s="17"/>
      <c r="I500" s="14" t="str">
        <f>IF(Table28[[#This Row],[Số lượng]]&lt;&gt;0,Table28[[#This Row],[Số lượng]]*Table28[[#This Row],[Đơn giá]],"")</f>
        <v/>
      </c>
      <c r="J500" s="14" t="str">
        <f ca="1">IF(AND(Table28[[#This Row],[Tên hàng hóa ]]&lt;&gt;0,D501=""),SUM(OFFSET(Table28[[#This Row],[Thành tiền]],0,0,-COUNTIF(Table28[Số HĐ],Table28[[#This Row],[Số HĐ]]))),"")</f>
        <v/>
      </c>
      <c r="K500" s="17"/>
      <c r="L50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00" s="15"/>
    </row>
    <row r="501" spans="1:13" ht="35.1" customHeight="1" x14ac:dyDescent="0.2">
      <c r="A501" s="11">
        <v>42292</v>
      </c>
      <c r="B501" s="12" t="s">
        <v>1677</v>
      </c>
      <c r="C501" s="13" t="s">
        <v>811</v>
      </c>
      <c r="D501" s="16" t="s">
        <v>595</v>
      </c>
      <c r="E501" s="10" t="str">
        <f>IF(Table28[[#This Row],[Tên hàng hóa ]]&lt;&gt;0,VLOOKUP(Table28[[#This Row],[Tên hàng hóa ]],Table1[[Tên hàng hóa]:[Quy cách]],2,0),"")</f>
        <v>Cảm Biến</v>
      </c>
      <c r="F501" s="18" t="str">
        <f>IF(Table28[[#This Row],[Tên hàng hóa ]]&lt;&gt;0,VLOOKUP(Table28[[#This Row],[Tên hàng hóa ]],Table1[[Tên hàng hóa]:[ĐVT]],3,0),"")</f>
        <v>Cái</v>
      </c>
      <c r="G501" s="23">
        <v>836000</v>
      </c>
      <c r="H501" s="17">
        <v>4</v>
      </c>
      <c r="I501" s="14">
        <f>IF(Table28[[#This Row],[Số lượng]]&lt;&gt;0,Table28[[#This Row],[Số lượng]]*Table28[[#This Row],[Đơn giá]],"")</f>
        <v>3344000</v>
      </c>
      <c r="J501" s="14" t="str">
        <f ca="1">IF(AND(Table28[[#This Row],[Tên hàng hóa ]]&lt;&gt;0,D502=""),SUM(OFFSET(Table28[[#This Row],[Thành tiền]],0,0,-COUNTIF(Table28[Số HĐ],Table28[[#This Row],[Số HĐ]]))),"")</f>
        <v/>
      </c>
      <c r="K501" s="17"/>
      <c r="L50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01" s="15"/>
    </row>
    <row r="502" spans="1:13" ht="35.1" customHeight="1" x14ac:dyDescent="0.2">
      <c r="A502" s="11">
        <f>IF(Table28[[#This Row],[Tên hàng hóa ]]="","",A501)</f>
        <v>42292</v>
      </c>
      <c r="B502" s="12" t="str">
        <f>IF(Table28[[#This Row],[Tên hàng hóa ]]="","",B501)</f>
        <v>PXK 192</v>
      </c>
      <c r="C502" s="13" t="str">
        <f>IF(Table28[[#This Row],[Tên hàng hóa ]]="","",C501)</f>
        <v>CTY TNHH BA CON CÒ</v>
      </c>
      <c r="D502" s="16" t="s">
        <v>1446</v>
      </c>
      <c r="E502" s="10" t="str">
        <f>IF(Table28[[#This Row],[Tên hàng hóa ]]&lt;&gt;0,VLOOKUP(Table28[[#This Row],[Tên hàng hóa ]],Table1[[Tên hàng hóa]:[Quy cách]],2,0),"")</f>
        <v>Cảm Biến</v>
      </c>
      <c r="F502" s="18" t="str">
        <f>IF(Table28[[#This Row],[Tên hàng hóa ]]&lt;&gt;0,VLOOKUP(Table28[[#This Row],[Tên hàng hóa ]],Table1[[Tên hàng hóa]:[ĐVT]],3,0),"")</f>
        <v>Cái</v>
      </c>
      <c r="G502" s="23">
        <v>165000</v>
      </c>
      <c r="H502" s="17">
        <v>2</v>
      </c>
      <c r="I502" s="14">
        <f>IF(Table28[[#This Row],[Số lượng]]&lt;&gt;0,Table28[[#This Row],[Số lượng]]*Table28[[#This Row],[Đơn giá]],"")</f>
        <v>330000</v>
      </c>
      <c r="J502" s="14" t="str">
        <f ca="1">IF(AND(Table28[[#This Row],[Tên hàng hóa ]]&lt;&gt;0,D503=""),SUM(OFFSET(Table28[[#This Row],[Thành tiền]],0,0,-COUNTIF(Table28[Số HĐ],Table28[[#This Row],[Số HĐ]]))),"")</f>
        <v/>
      </c>
      <c r="K502" s="17"/>
      <c r="L502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02" s="15"/>
    </row>
    <row r="503" spans="1:13" ht="35.1" customHeight="1" x14ac:dyDescent="0.2">
      <c r="A503" s="11">
        <f>IF(Table28[[#This Row],[Tên hàng hóa ]]="","",A502)</f>
        <v>42292</v>
      </c>
      <c r="B503" s="12" t="str">
        <f>IF(Table28[[#This Row],[Tên hàng hóa ]]="","",B502)</f>
        <v>PXK 192</v>
      </c>
      <c r="C503" s="13" t="str">
        <f>IF(Table28[[#This Row],[Tên hàng hóa ]]="","",C502)</f>
        <v>CTY TNHH BA CON CÒ</v>
      </c>
      <c r="D503" s="16" t="s">
        <v>1671</v>
      </c>
      <c r="E503" s="10" t="str">
        <f>IF(Table28[[#This Row],[Tên hàng hóa ]]&lt;&gt;0,VLOOKUP(Table28[[#This Row],[Tên hàng hóa ]],Table1[[Tên hàng hóa]:[Quy cách]],2,0),"")</f>
        <v>Đầu dò nhiệt độ</v>
      </c>
      <c r="F503" s="18" t="str">
        <f>IF(Table28[[#This Row],[Tên hàng hóa ]]&lt;&gt;0,VLOOKUP(Table28[[#This Row],[Tên hàng hóa ]],Table1[[Tên hàng hóa]:[ĐVT]],3,0),"")</f>
        <v>Cái</v>
      </c>
      <c r="G503" s="23">
        <v>1760000</v>
      </c>
      <c r="H503" s="17">
        <v>2</v>
      </c>
      <c r="I503" s="14">
        <f>IF(Table28[[#This Row],[Số lượng]]&lt;&gt;0,Table28[[#This Row],[Số lượng]]*Table28[[#This Row],[Đơn giá]],"")</f>
        <v>3520000</v>
      </c>
      <c r="J503" s="14">
        <f ca="1">IF(AND(Table28[[#This Row],[Tên hàng hóa ]]&lt;&gt;0,D3210=""),SUM(OFFSET(Table28[[#This Row],[Thành tiền]],0,0,-COUNTIF(Table28[Số HĐ],Table28[[#This Row],[Số HĐ]]))),"")</f>
        <v>7194000</v>
      </c>
      <c r="K503" s="17" t="s">
        <v>464</v>
      </c>
      <c r="L503" s="1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03" s="15" t="s">
        <v>1679</v>
      </c>
    </row>
    <row r="504" spans="1:13" ht="35.1" customHeight="1" x14ac:dyDescent="0.2">
      <c r="A504" s="103"/>
      <c r="B504" s="104"/>
      <c r="C504" s="105" t="str">
        <f t="shared" ref="C504:C566" si="0">IF(AND(D504&lt;&gt;0,D505=""),C503,"")</f>
        <v/>
      </c>
      <c r="D504" s="106"/>
      <c r="E504" s="111" t="str">
        <f>IF(Table28[[#This Row],[Tên hàng hóa ]]&lt;&gt;0,VLOOKUP(Table28[[#This Row],[Tên hàng hóa ]],Table1[[Tên hàng hóa]:[Quy cách]],2,0),"")</f>
        <v/>
      </c>
      <c r="F504" s="107" t="str">
        <f>IF(Table28[[#This Row],[Tên hàng hóa ]]&lt;&gt;0,VLOOKUP(Table28[[#This Row],[Tên hàng hóa ]],Table1[[Tên hàng hóa]:[ĐVT]],3,0),"")</f>
        <v/>
      </c>
      <c r="G504" s="112" t="str">
        <f>IF(Table28[[#This Row],[Tên hàng hóa ]]=0,"",VLOOKUP(Table28[[#This Row],[Tên hàng hóa ]],Table1[[Tên hàng hóa]:[Giá bán]],4,0))</f>
        <v/>
      </c>
      <c r="H504" s="108"/>
      <c r="I504" s="109" t="str">
        <f>IF(Table28[[#This Row],[Số lượng]]&lt;&gt;0,Table28[[#This Row],[Số lượng]]*Table28[[#This Row],[Đơn giá]],"")</f>
        <v/>
      </c>
      <c r="J504" s="109" t="str">
        <f ca="1">IF(AND(Table28[[#This Row],[Tên hàng hóa ]]&lt;&gt;0,D505=""),SUM(OFFSET(Table28[[#This Row],[Thành tiền]],0,0,-COUNTIF(Table28[Số HĐ],Table28[[#This Row],[Số HĐ]]))),"")</f>
        <v/>
      </c>
      <c r="K504" s="108"/>
      <c r="L50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04" s="110"/>
    </row>
    <row r="505" spans="1:13" ht="35.1" customHeight="1" x14ac:dyDescent="0.2">
      <c r="A505" s="103">
        <v>42293</v>
      </c>
      <c r="B505" s="104" t="s">
        <v>1681</v>
      </c>
      <c r="C505" s="13" t="s">
        <v>1034</v>
      </c>
      <c r="D505" s="106" t="s">
        <v>533</v>
      </c>
      <c r="E505" s="111" t="str">
        <f>IF(Table28[[#This Row],[Tên hàng hóa ]]&lt;&gt;0,VLOOKUP(Table28[[#This Row],[Tên hàng hóa ]],Table1[[Tên hàng hóa]:[Quy cách]],2,0),"")</f>
        <v>Bộ Điều Khiển Lập Trình</v>
      </c>
      <c r="F505" s="107" t="str">
        <f>IF(Table28[[#This Row],[Tên hàng hóa ]]&lt;&gt;0,VLOOKUP(Table28[[#This Row],[Tên hàng hóa ]],Table1[[Tên hàng hóa]:[ĐVT]],3,0),"")</f>
        <v>Cái</v>
      </c>
      <c r="G505" s="112">
        <v>2750000</v>
      </c>
      <c r="H505" s="108">
        <v>1</v>
      </c>
      <c r="I505" s="109">
        <f>IF(Table28[[#This Row],[Số lượng]]&lt;&gt;0,Table28[[#This Row],[Số lượng]]*Table28[[#This Row],[Đơn giá]],"")</f>
        <v>2750000</v>
      </c>
      <c r="J505" s="109">
        <f ca="1">IF(AND(Table28[[#This Row],[Tên hàng hóa ]]&lt;&gt;0,D506=""),SUM(OFFSET(Table28[[#This Row],[Thành tiền]],0,0,-COUNTIF(Table28[Số HĐ],Table28[[#This Row],[Số HĐ]]))),"")</f>
        <v>2750000</v>
      </c>
      <c r="K505" s="108" t="s">
        <v>464</v>
      </c>
      <c r="L50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05" s="110" t="s">
        <v>1682</v>
      </c>
    </row>
    <row r="506" spans="1:13" ht="35.1" customHeight="1" x14ac:dyDescent="0.2">
      <c r="A506" s="103"/>
      <c r="B506" s="104"/>
      <c r="C506" s="105" t="str">
        <f t="shared" si="0"/>
        <v/>
      </c>
      <c r="D506" s="106"/>
      <c r="E506" s="111" t="str">
        <f>IF(Table28[[#This Row],[Tên hàng hóa ]]&lt;&gt;0,VLOOKUP(Table28[[#This Row],[Tên hàng hóa ]],Table1[[Tên hàng hóa]:[Quy cách]],2,0),"")</f>
        <v/>
      </c>
      <c r="F506" s="107" t="str">
        <f>IF(Table28[[#This Row],[Tên hàng hóa ]]&lt;&gt;0,VLOOKUP(Table28[[#This Row],[Tên hàng hóa ]],Table1[[Tên hàng hóa]:[ĐVT]],3,0),"")</f>
        <v/>
      </c>
      <c r="G506" s="112" t="str">
        <f>IF(Table28[[#This Row],[Tên hàng hóa ]]=0,"",VLOOKUP(Table28[[#This Row],[Tên hàng hóa ]],Table1[[Tên hàng hóa]:[Giá bán]],4,0))</f>
        <v/>
      </c>
      <c r="H506" s="108"/>
      <c r="I506" s="109" t="str">
        <f>IF(Table28[[#This Row],[Số lượng]]&lt;&gt;0,Table28[[#This Row],[Số lượng]]*Table28[[#This Row],[Đơn giá]],"")</f>
        <v/>
      </c>
      <c r="J506" s="109" t="str">
        <f ca="1">IF(AND(Table28[[#This Row],[Tên hàng hóa ]]&lt;&gt;0,D507=""),SUM(OFFSET(Table28[[#This Row],[Thành tiền]],0,0,-COUNTIF(Table28[Số HĐ],Table28[[#This Row],[Số HĐ]]))),"")</f>
        <v/>
      </c>
      <c r="K506" s="108"/>
      <c r="L50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06" s="110"/>
    </row>
    <row r="507" spans="1:13" ht="35.1" customHeight="1" x14ac:dyDescent="0.2">
      <c r="A507" s="103">
        <v>42296</v>
      </c>
      <c r="B507" s="104" t="s">
        <v>1685</v>
      </c>
      <c r="C507" s="105" t="s">
        <v>1686</v>
      </c>
      <c r="D507" s="106" t="s">
        <v>2111</v>
      </c>
      <c r="E507" s="111" t="str">
        <f>IF(Table28[[#This Row],[Tên hàng hóa ]]&lt;&gt;0,VLOOKUP(Table28[[#This Row],[Tên hàng hóa ]],Table1[[Tên hàng hóa]:[Quy cách]],2,0),"")</f>
        <v>Bộ Mã Hóa Xung(Encoder)</v>
      </c>
      <c r="F507" s="107" t="str">
        <f>IF(Table28[[#This Row],[Tên hàng hóa ]]&lt;&gt;0,VLOOKUP(Table28[[#This Row],[Tên hàng hóa ]],Table1[[Tên hàng hóa]:[ĐVT]],3,0),"")</f>
        <v>Cái</v>
      </c>
      <c r="G507" s="112">
        <v>2530000</v>
      </c>
      <c r="H507" s="108">
        <v>1</v>
      </c>
      <c r="I507" s="109">
        <f>IF(Table28[[#This Row],[Số lượng]]&lt;&gt;0,Table28[[#This Row],[Số lượng]]*Table28[[#This Row],[Đơn giá]],"")</f>
        <v>2530000</v>
      </c>
      <c r="J507" s="109">
        <f ca="1">IF(AND(Table28[[#This Row],[Tên hàng hóa ]]&lt;&gt;0,D508=""),SUM(OFFSET(Table28[[#This Row],[Thành tiền]],0,0,-COUNTIF(Table28[Số HĐ],Table28[[#This Row],[Số HĐ]]))),"")</f>
        <v>2530000</v>
      </c>
      <c r="K507" s="108" t="s">
        <v>464</v>
      </c>
      <c r="L50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07" s="110" t="s">
        <v>1687</v>
      </c>
    </row>
    <row r="508" spans="1:13" ht="35.1" customHeight="1" x14ac:dyDescent="0.2">
      <c r="A508" s="103"/>
      <c r="B508" s="104"/>
      <c r="C508" s="105" t="str">
        <f t="shared" si="0"/>
        <v/>
      </c>
      <c r="D508" s="106"/>
      <c r="E508" s="111" t="str">
        <f>IF(Table28[[#This Row],[Tên hàng hóa ]]&lt;&gt;0,VLOOKUP(Table28[[#This Row],[Tên hàng hóa ]],Table1[[Tên hàng hóa]:[Quy cách]],2,0),"")</f>
        <v/>
      </c>
      <c r="F508" s="107" t="str">
        <f>IF(Table28[[#This Row],[Tên hàng hóa ]]&lt;&gt;0,VLOOKUP(Table28[[#This Row],[Tên hàng hóa ]],Table1[[Tên hàng hóa]:[ĐVT]],3,0),"")</f>
        <v/>
      </c>
      <c r="G508" s="112" t="str">
        <f>IF(Table28[[#This Row],[Tên hàng hóa ]]=0,"",VLOOKUP(Table28[[#This Row],[Tên hàng hóa ]],Table1[[Tên hàng hóa]:[Giá bán]],4,0))</f>
        <v/>
      </c>
      <c r="H508" s="108"/>
      <c r="I508" s="109" t="str">
        <f>IF(Table28[[#This Row],[Số lượng]]&lt;&gt;0,Table28[[#This Row],[Số lượng]]*Table28[[#This Row],[Đơn giá]],"")</f>
        <v/>
      </c>
      <c r="J508" s="109" t="str">
        <f ca="1">IF(AND(Table28[[#This Row],[Tên hàng hóa ]]&lt;&gt;0,D509=""),SUM(OFFSET(Table28[[#This Row],[Thành tiền]],0,0,-COUNTIF(Table28[Số HĐ],Table28[[#This Row],[Số HĐ]]))),"")</f>
        <v/>
      </c>
      <c r="K508" s="108"/>
      <c r="L50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08" s="110"/>
    </row>
    <row r="509" spans="1:13" ht="35.1" customHeight="1" x14ac:dyDescent="0.2">
      <c r="A509" s="103">
        <v>42296</v>
      </c>
      <c r="B509" s="104" t="s">
        <v>1688</v>
      </c>
      <c r="C509" s="13" t="s">
        <v>860</v>
      </c>
      <c r="D509" s="106" t="s">
        <v>317</v>
      </c>
      <c r="E509" s="111" t="str">
        <f>IF(Table28[[#This Row],[Tên hàng hóa ]]&lt;&gt;0,VLOOKUP(Table28[[#This Row],[Tên hàng hóa ]],Table1[[Tên hàng hóa]:[Quy cách]],2,0),"")</f>
        <v>Điều Khiển Mức Nước</v>
      </c>
      <c r="F509" s="107" t="str">
        <f>IF(Table28[[#This Row],[Tên hàng hóa ]]&lt;&gt;0,VLOOKUP(Table28[[#This Row],[Tên hàng hóa ]],Table1[[Tên hàng hóa]:[ĐVT]],3,0),"")</f>
        <v>Cái</v>
      </c>
      <c r="G509" s="112">
        <v>3025000</v>
      </c>
      <c r="H509" s="108">
        <v>4</v>
      </c>
      <c r="I509" s="109">
        <f>IF(Table28[[#This Row],[Số lượng]]&lt;&gt;0,Table28[[#This Row],[Số lượng]]*Table28[[#This Row],[Đơn giá]],"")</f>
        <v>12100000</v>
      </c>
      <c r="J509" s="109">
        <f ca="1">IF(AND(Table28[[#This Row],[Tên hàng hóa ]]&lt;&gt;0,D510=""),SUM(OFFSET(Table28[[#This Row],[Thành tiền]],0,0,-COUNTIF(Table28[Số HĐ],Table28[[#This Row],[Số HĐ]]))),"")</f>
        <v>12100000</v>
      </c>
      <c r="K509" s="108" t="s">
        <v>464</v>
      </c>
      <c r="L50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09" s="110" t="s">
        <v>1690</v>
      </c>
    </row>
    <row r="510" spans="1:13" ht="35.1" customHeight="1" x14ac:dyDescent="0.2">
      <c r="A510" s="103"/>
      <c r="B510" s="104"/>
      <c r="C510" s="105" t="str">
        <f t="shared" si="0"/>
        <v/>
      </c>
      <c r="D510" s="106"/>
      <c r="E510" s="111" t="str">
        <f>IF(Table28[[#This Row],[Tên hàng hóa ]]&lt;&gt;0,VLOOKUP(Table28[[#This Row],[Tên hàng hóa ]],Table1[[Tên hàng hóa]:[Quy cách]],2,0),"")</f>
        <v/>
      </c>
      <c r="F510" s="107" t="str">
        <f>IF(Table28[[#This Row],[Tên hàng hóa ]]&lt;&gt;0,VLOOKUP(Table28[[#This Row],[Tên hàng hóa ]],Table1[[Tên hàng hóa]:[ĐVT]],3,0),"")</f>
        <v/>
      </c>
      <c r="G510" s="112" t="str">
        <f>IF(Table28[[#This Row],[Tên hàng hóa ]]=0,"",VLOOKUP(Table28[[#This Row],[Tên hàng hóa ]],Table1[[Tên hàng hóa]:[Giá bán]],4,0))</f>
        <v/>
      </c>
      <c r="H510" s="108"/>
      <c r="I510" s="109" t="str">
        <f>IF(Table28[[#This Row],[Số lượng]]&lt;&gt;0,Table28[[#This Row],[Số lượng]]*Table28[[#This Row],[Đơn giá]],"")</f>
        <v/>
      </c>
      <c r="J510" s="109" t="str">
        <f ca="1">IF(AND(Table28[[#This Row],[Tên hàng hóa ]]&lt;&gt;0,D511=""),SUM(OFFSET(Table28[[#This Row],[Thành tiền]],0,0,-COUNTIF(Table28[Số HĐ],Table28[[#This Row],[Số HĐ]]))),"")</f>
        <v/>
      </c>
      <c r="K510" s="108"/>
      <c r="L51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10" s="110"/>
    </row>
    <row r="511" spans="1:13" ht="35.1" customHeight="1" x14ac:dyDescent="0.2">
      <c r="A511" s="103">
        <v>42297</v>
      </c>
      <c r="B511" s="104" t="s">
        <v>1689</v>
      </c>
      <c r="C511" s="105" t="s">
        <v>1847</v>
      </c>
      <c r="D511" s="106" t="s">
        <v>275</v>
      </c>
      <c r="E511" s="111" t="str">
        <f>IF(Table28[[#This Row],[Tên hàng hóa ]]&lt;&gt;0,VLOOKUP(Table28[[#This Row],[Tên hàng hóa ]],Table1[[Tên hàng hóa]:[Quy cách]],2,0),"")</f>
        <v>Cảm Biến</v>
      </c>
      <c r="F511" s="107" t="str">
        <f>IF(Table28[[#This Row],[Tên hàng hóa ]]&lt;&gt;0,VLOOKUP(Table28[[#This Row],[Tên hàng hóa ]],Table1[[Tên hàng hóa]:[ĐVT]],3,0),"")</f>
        <v>Cái</v>
      </c>
      <c r="G511" s="112">
        <v>1650000</v>
      </c>
      <c r="H511" s="108">
        <v>2</v>
      </c>
      <c r="I511" s="109">
        <f>IF(Table28[[#This Row],[Số lượng]]&lt;&gt;0,Table28[[#This Row],[Số lượng]]*Table28[[#This Row],[Đơn giá]],"")</f>
        <v>3300000</v>
      </c>
      <c r="J511" s="109" t="str">
        <f ca="1">IF(AND(Table28[[#This Row],[Tên hàng hóa ]]&lt;&gt;0,D512=""),SUM(OFFSET(Table28[[#This Row],[Thành tiền]],0,0,-COUNTIF(Table28[Số HĐ],Table28[[#This Row],[Số HĐ]]))),"")</f>
        <v/>
      </c>
      <c r="K511" s="108"/>
      <c r="L51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11" s="110"/>
    </row>
    <row r="512" spans="1:13" ht="35.1" customHeight="1" x14ac:dyDescent="0.2">
      <c r="A512" s="103">
        <v>42297</v>
      </c>
      <c r="B512" s="104" t="s">
        <v>1689</v>
      </c>
      <c r="C512" s="105" t="str">
        <f t="shared" si="0"/>
        <v>CTY CÔNG NGHỆ TVP</v>
      </c>
      <c r="D512" s="106" t="s">
        <v>179</v>
      </c>
      <c r="E512" s="111" t="str">
        <f>IF(Table28[[#This Row],[Tên hàng hóa ]]&lt;&gt;0,VLOOKUP(Table28[[#This Row],[Tên hàng hóa ]],Table1[[Tên hàng hóa]:[Quy cách]],2,0),"")</f>
        <v>Bộ Nguồn Xung</v>
      </c>
      <c r="F512" s="107" t="str">
        <f>IF(Table28[[#This Row],[Tên hàng hóa ]]&lt;&gt;0,VLOOKUP(Table28[[#This Row],[Tên hàng hóa ]],Table1[[Tên hàng hóa]:[ĐVT]],3,0),"")</f>
        <v>Cái</v>
      </c>
      <c r="G512" s="112">
        <v>935000</v>
      </c>
      <c r="H512" s="108">
        <v>2</v>
      </c>
      <c r="I512" s="109">
        <f>IF(Table28[[#This Row],[Số lượng]]&lt;&gt;0,Table28[[#This Row],[Số lượng]]*Table28[[#This Row],[Đơn giá]],"")</f>
        <v>1870000</v>
      </c>
      <c r="J512" s="109">
        <f ca="1">IF(AND(Table28[[#This Row],[Tên hàng hóa ]]&lt;&gt;0,D513=""),SUM(OFFSET(Table28[[#This Row],[Thành tiền]],0,0,-COUNTIF(Table28[Số HĐ],Table28[[#This Row],[Số HĐ]]))),"")</f>
        <v>5170000</v>
      </c>
      <c r="K512" s="108" t="s">
        <v>464</v>
      </c>
      <c r="L51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12" s="110" t="s">
        <v>1691</v>
      </c>
    </row>
    <row r="513" spans="1:13" ht="35.1" customHeight="1" x14ac:dyDescent="0.2">
      <c r="A513" s="103"/>
      <c r="B513" s="104"/>
      <c r="C513" s="105" t="str">
        <f t="shared" si="0"/>
        <v/>
      </c>
      <c r="D513" s="106"/>
      <c r="E513" s="111" t="str">
        <f>IF(Table28[[#This Row],[Tên hàng hóa ]]&lt;&gt;0,VLOOKUP(Table28[[#This Row],[Tên hàng hóa ]],Table1[[Tên hàng hóa]:[Quy cách]],2,0),"")</f>
        <v/>
      </c>
      <c r="F513" s="107" t="str">
        <f>IF(Table28[[#This Row],[Tên hàng hóa ]]&lt;&gt;0,VLOOKUP(Table28[[#This Row],[Tên hàng hóa ]],Table1[[Tên hàng hóa]:[ĐVT]],3,0),"")</f>
        <v/>
      </c>
      <c r="G513" s="112" t="str">
        <f>IF(Table28[[#This Row],[Tên hàng hóa ]]=0,"",VLOOKUP(Table28[[#This Row],[Tên hàng hóa ]],Table1[[Tên hàng hóa]:[Giá bán]],4,0))</f>
        <v/>
      </c>
      <c r="H513" s="108"/>
      <c r="I513" s="109" t="str">
        <f>IF(Table28[[#This Row],[Số lượng]]&lt;&gt;0,Table28[[#This Row],[Số lượng]]*Table28[[#This Row],[Đơn giá]],"")</f>
        <v/>
      </c>
      <c r="J513" s="109" t="str">
        <f ca="1">IF(AND(Table28[[#This Row],[Tên hàng hóa ]]&lt;&gt;0,D514=""),SUM(OFFSET(Table28[[#This Row],[Thành tiền]],0,0,-COUNTIF(Table28[Số HĐ],Table28[[#This Row],[Số HĐ]]))),"")</f>
        <v/>
      </c>
      <c r="K513" s="108"/>
      <c r="L51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13" s="110"/>
    </row>
    <row r="514" spans="1:13" ht="35.1" customHeight="1" x14ac:dyDescent="0.2">
      <c r="A514" s="103">
        <v>42298</v>
      </c>
      <c r="B514" s="104" t="s">
        <v>1692</v>
      </c>
      <c r="C514" s="105" t="s">
        <v>1693</v>
      </c>
      <c r="D514" s="106" t="s">
        <v>531</v>
      </c>
      <c r="E514" s="111" t="str">
        <f>IF(Table28[[#This Row],[Tên hàng hóa ]]&lt;&gt;0,VLOOKUP(Table28[[#This Row],[Tên hàng hóa ]],Table1[[Tên hàng hóa]:[Quy cách]],2,0),"")</f>
        <v>Bộ Điều Khiển Lập Trình</v>
      </c>
      <c r="F514" s="107" t="str">
        <f>IF(Table28[[#This Row],[Tên hàng hóa ]]&lt;&gt;0,VLOOKUP(Table28[[#This Row],[Tên hàng hóa ]],Table1[[Tên hàng hóa]:[ĐVT]],3,0),"")</f>
        <v>Cái</v>
      </c>
      <c r="G514" s="112">
        <v>2860000</v>
      </c>
      <c r="H514" s="108">
        <v>1</v>
      </c>
      <c r="I514" s="109">
        <f>IF(Table28[[#This Row],[Số lượng]]&lt;&gt;0,Table28[[#This Row],[Số lượng]]*Table28[[#This Row],[Đơn giá]],"")</f>
        <v>2860000</v>
      </c>
      <c r="J514" s="109" t="str">
        <f ca="1">IF(AND(Table28[[#This Row],[Tên hàng hóa ]]&lt;&gt;0,D515=""),SUM(OFFSET(Table28[[#This Row],[Thành tiền]],0,0,-COUNTIF(Table28[Số HĐ],Table28[[#This Row],[Số HĐ]]))),"")</f>
        <v/>
      </c>
      <c r="K514" s="108"/>
      <c r="L51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14" s="110"/>
    </row>
    <row r="515" spans="1:13" ht="35.1" customHeight="1" x14ac:dyDescent="0.2">
      <c r="A515" s="103">
        <v>42298</v>
      </c>
      <c r="B515" s="104" t="s">
        <v>1692</v>
      </c>
      <c r="C515" s="105" t="s">
        <v>1693</v>
      </c>
      <c r="D515" s="106" t="s">
        <v>346</v>
      </c>
      <c r="E515" s="111" t="str">
        <f>IF(Table28[[#This Row],[Tên hàng hóa ]]&lt;&gt;0,VLOOKUP(Table28[[#This Row],[Tên hàng hóa ]],Table1[[Tên hàng hóa]:[Quy cách]],2,0),"")</f>
        <v>Relay</v>
      </c>
      <c r="F515" s="107" t="str">
        <f>IF(Table28[[#This Row],[Tên hàng hóa ]]&lt;&gt;0,VLOOKUP(Table28[[#This Row],[Tên hàng hóa ]],Table1[[Tên hàng hóa]:[ĐVT]],3,0),"")</f>
        <v>Cái</v>
      </c>
      <c r="G515" s="112">
        <v>61600</v>
      </c>
      <c r="H515" s="108">
        <v>6</v>
      </c>
      <c r="I515" s="109">
        <f>IF(Table28[[#This Row],[Số lượng]]&lt;&gt;0,Table28[[#This Row],[Số lượng]]*Table28[[#This Row],[Đơn giá]],"")</f>
        <v>369600</v>
      </c>
      <c r="J515" s="109" t="str">
        <f ca="1">IF(AND(Table28[[#This Row],[Tên hàng hóa ]]&lt;&gt;0,D516=""),SUM(OFFSET(Table28[[#This Row],[Thành tiền]],0,0,-COUNTIF(Table28[Số HĐ],Table28[[#This Row],[Số HĐ]]))),"")</f>
        <v/>
      </c>
      <c r="K515" s="108"/>
      <c r="L51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15" s="110"/>
    </row>
    <row r="516" spans="1:13" ht="35.1" customHeight="1" x14ac:dyDescent="0.2">
      <c r="A516" s="103">
        <v>42298</v>
      </c>
      <c r="B516" s="104" t="s">
        <v>1692</v>
      </c>
      <c r="C516" s="105" t="s">
        <v>1693</v>
      </c>
      <c r="D516" s="106" t="s">
        <v>431</v>
      </c>
      <c r="E516" s="111" t="str">
        <f>IF(Table28[[#This Row],[Tên hàng hóa ]]&lt;&gt;0,VLOOKUP(Table28[[#This Row],[Tên hàng hóa ]],Table1[[Tên hàng hóa]:[Quy cách]],2,0),"")</f>
        <v>Socket</v>
      </c>
      <c r="F516" s="107" t="str">
        <f>IF(Table28[[#This Row],[Tên hàng hóa ]]&lt;&gt;0,VLOOKUP(Table28[[#This Row],[Tên hàng hóa ]],Table1[[Tên hàng hóa]:[ĐVT]],3,0),"")</f>
        <v>Cái</v>
      </c>
      <c r="G516" s="112">
        <v>35200</v>
      </c>
      <c r="H516" s="108">
        <v>6</v>
      </c>
      <c r="I516" s="109">
        <f>IF(Table28[[#This Row],[Số lượng]]&lt;&gt;0,Table28[[#This Row],[Số lượng]]*Table28[[#This Row],[Đơn giá]],"")</f>
        <v>211200</v>
      </c>
      <c r="J516" s="109">
        <f ca="1">IF(AND(Table28[[#This Row],[Tên hàng hóa ]]&lt;&gt;0,D517=""),SUM(OFFSET(Table28[[#This Row],[Thành tiền]],0,0,-COUNTIF(Table28[Số HĐ],Table28[[#This Row],[Số HĐ]]))),"")</f>
        <v>3440800</v>
      </c>
      <c r="K516" s="108" t="s">
        <v>464</v>
      </c>
      <c r="L51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16" s="110" t="s">
        <v>1773</v>
      </c>
    </row>
    <row r="517" spans="1:13" ht="35.1" customHeight="1" x14ac:dyDescent="0.2">
      <c r="A517" s="103"/>
      <c r="B517" s="104"/>
      <c r="C517" s="105" t="str">
        <f t="shared" si="0"/>
        <v/>
      </c>
      <c r="D517" s="106"/>
      <c r="E517" s="111" t="str">
        <f>IF(Table28[[#This Row],[Tên hàng hóa ]]&lt;&gt;0,VLOOKUP(Table28[[#This Row],[Tên hàng hóa ]],Table1[[Tên hàng hóa]:[Quy cách]],2,0),"")</f>
        <v/>
      </c>
      <c r="F517" s="107" t="str">
        <f>IF(Table28[[#This Row],[Tên hàng hóa ]]&lt;&gt;0,VLOOKUP(Table28[[#This Row],[Tên hàng hóa ]],Table1[[Tên hàng hóa]:[ĐVT]],3,0),"")</f>
        <v/>
      </c>
      <c r="G517" s="112" t="str">
        <f>IF(Table28[[#This Row],[Tên hàng hóa ]]=0,"",VLOOKUP(Table28[[#This Row],[Tên hàng hóa ]],Table1[[Tên hàng hóa]:[Giá bán]],4,0))</f>
        <v/>
      </c>
      <c r="H517" s="108"/>
      <c r="I517" s="109" t="str">
        <f>IF(Table28[[#This Row],[Số lượng]]&lt;&gt;0,Table28[[#This Row],[Số lượng]]*Table28[[#This Row],[Đơn giá]],"")</f>
        <v/>
      </c>
      <c r="J517" s="109" t="str">
        <f ca="1">IF(AND(Table28[[#This Row],[Tên hàng hóa ]]&lt;&gt;0,D518=""),SUM(OFFSET(Table28[[#This Row],[Thành tiền]],0,0,-COUNTIF(Table28[Số HĐ],Table28[[#This Row],[Số HĐ]]))),"")</f>
        <v/>
      </c>
      <c r="K517" s="108"/>
      <c r="L51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17" s="110"/>
    </row>
    <row r="518" spans="1:13" ht="35.1" customHeight="1" x14ac:dyDescent="0.2">
      <c r="A518" s="103">
        <v>42299</v>
      </c>
      <c r="B518" s="104" t="s">
        <v>1694</v>
      </c>
      <c r="C518" s="13" t="s">
        <v>1034</v>
      </c>
      <c r="D518" s="106" t="s">
        <v>161</v>
      </c>
      <c r="E518" s="111" t="str">
        <f>IF(Table28[[#This Row],[Tên hàng hóa ]]&lt;&gt;0,VLOOKUP(Table28[[#This Row],[Tên hàng hóa ]],Table1[[Tên hàng hóa]:[Quy cách]],2,0),"")</f>
        <v>Bộ Nguồn Xung</v>
      </c>
      <c r="F518" s="107" t="str">
        <f>IF(Table28[[#This Row],[Tên hàng hóa ]]&lt;&gt;0,VLOOKUP(Table28[[#This Row],[Tên hàng hóa ]],Table1[[Tên hàng hóa]:[ĐVT]],3,0),"")</f>
        <v>Cái</v>
      </c>
      <c r="G518" s="112">
        <v>1100000</v>
      </c>
      <c r="H518" s="108">
        <v>2</v>
      </c>
      <c r="I518" s="109">
        <f>IF(Table28[[#This Row],[Số lượng]]&lt;&gt;0,Table28[[#This Row],[Số lượng]]*Table28[[#This Row],[Đơn giá]],"")</f>
        <v>2200000</v>
      </c>
      <c r="J518" s="109">
        <f ca="1">IF(AND(Table28[[#This Row],[Tên hàng hóa ]]&lt;&gt;0,D519=""),SUM(OFFSET(Table28[[#This Row],[Thành tiền]],0,0,-COUNTIF(Table28[Số HĐ],Table28[[#This Row],[Số HĐ]]))),"")</f>
        <v>2200000</v>
      </c>
      <c r="K518" s="108" t="s">
        <v>464</v>
      </c>
      <c r="L51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18" s="110" t="s">
        <v>1695</v>
      </c>
    </row>
    <row r="519" spans="1:13" ht="35.1" customHeight="1" x14ac:dyDescent="0.2">
      <c r="A519" s="103"/>
      <c r="B519" s="104"/>
      <c r="C519" s="105" t="str">
        <f t="shared" si="0"/>
        <v/>
      </c>
      <c r="D519" s="106"/>
      <c r="E519" s="111" t="str">
        <f>IF(Table28[[#This Row],[Tên hàng hóa ]]&lt;&gt;0,VLOOKUP(Table28[[#This Row],[Tên hàng hóa ]],Table1[[Tên hàng hóa]:[Quy cách]],2,0),"")</f>
        <v/>
      </c>
      <c r="F519" s="107" t="str">
        <f>IF(Table28[[#This Row],[Tên hàng hóa ]]&lt;&gt;0,VLOOKUP(Table28[[#This Row],[Tên hàng hóa ]],Table1[[Tên hàng hóa]:[ĐVT]],3,0),"")</f>
        <v/>
      </c>
      <c r="G519" s="112" t="str">
        <f>IF(Table28[[#This Row],[Tên hàng hóa ]]=0,"",VLOOKUP(Table28[[#This Row],[Tên hàng hóa ]],Table1[[Tên hàng hóa]:[Giá bán]],4,0))</f>
        <v/>
      </c>
      <c r="H519" s="108"/>
      <c r="I519" s="109" t="str">
        <f>IF(Table28[[#This Row],[Số lượng]]&lt;&gt;0,Table28[[#This Row],[Số lượng]]*Table28[[#This Row],[Đơn giá]],"")</f>
        <v/>
      </c>
      <c r="J519" s="109" t="str">
        <f ca="1">IF(AND(Table28[[#This Row],[Tên hàng hóa ]]&lt;&gt;0,D520=""),SUM(OFFSET(Table28[[#This Row],[Thành tiền]],0,0,-COUNTIF(Table28[Số HĐ],Table28[[#This Row],[Số HĐ]]))),"")</f>
        <v/>
      </c>
      <c r="K519" s="108"/>
      <c r="L51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19" s="110"/>
    </row>
    <row r="520" spans="1:13" ht="35.1" customHeight="1" x14ac:dyDescent="0.2">
      <c r="A520" s="103">
        <v>42299</v>
      </c>
      <c r="B520" s="104" t="s">
        <v>1696</v>
      </c>
      <c r="C520" s="105" t="s">
        <v>1686</v>
      </c>
      <c r="D520" s="106" t="s">
        <v>2111</v>
      </c>
      <c r="E520" s="111" t="str">
        <f>IF(Table28[[#This Row],[Tên hàng hóa ]]&lt;&gt;0,VLOOKUP(Table28[[#This Row],[Tên hàng hóa ]],Table1[[Tên hàng hóa]:[Quy cách]],2,0),"")</f>
        <v>Bộ Mã Hóa Xung(Encoder)</v>
      </c>
      <c r="F520" s="107" t="str">
        <f>IF(Table28[[#This Row],[Tên hàng hóa ]]&lt;&gt;0,VLOOKUP(Table28[[#This Row],[Tên hàng hóa ]],Table1[[Tên hàng hóa]:[ĐVT]],3,0),"")</f>
        <v>Cái</v>
      </c>
      <c r="G520" s="112">
        <v>2530000</v>
      </c>
      <c r="H520" s="108">
        <v>2</v>
      </c>
      <c r="I520" s="109">
        <f>IF(Table28[[#This Row],[Số lượng]]&lt;&gt;0,Table28[[#This Row],[Số lượng]]*Table28[[#This Row],[Đơn giá]],"")</f>
        <v>5060000</v>
      </c>
      <c r="J520" s="109">
        <f ca="1">IF(AND(Table28[[#This Row],[Tên hàng hóa ]]&lt;&gt;0,D521=""),SUM(OFFSET(Table28[[#This Row],[Thành tiền]],0,0,-COUNTIF(Table28[Số HĐ],Table28[[#This Row],[Số HĐ]]))),"")</f>
        <v>5060000</v>
      </c>
      <c r="K520" s="108" t="s">
        <v>464</v>
      </c>
      <c r="L52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20" s="110" t="s">
        <v>1697</v>
      </c>
    </row>
    <row r="521" spans="1:13" ht="35.1" customHeight="1" x14ac:dyDescent="0.2">
      <c r="A521" s="103"/>
      <c r="B521" s="104"/>
      <c r="C521" s="105" t="str">
        <f t="shared" si="0"/>
        <v/>
      </c>
      <c r="D521" s="106"/>
      <c r="E521" s="111" t="str">
        <f>IF(Table28[[#This Row],[Tên hàng hóa ]]&lt;&gt;0,VLOOKUP(Table28[[#This Row],[Tên hàng hóa ]],Table1[[Tên hàng hóa]:[Quy cách]],2,0),"")</f>
        <v/>
      </c>
      <c r="F521" s="107" t="str">
        <f>IF(Table28[[#This Row],[Tên hàng hóa ]]&lt;&gt;0,VLOOKUP(Table28[[#This Row],[Tên hàng hóa ]],Table1[[Tên hàng hóa]:[ĐVT]],3,0),"")</f>
        <v/>
      </c>
      <c r="G521" s="112" t="str">
        <f>IF(Table28[[#This Row],[Tên hàng hóa ]]=0,"",VLOOKUP(Table28[[#This Row],[Tên hàng hóa ]],Table1[[Tên hàng hóa]:[Giá bán]],4,0))</f>
        <v/>
      </c>
      <c r="H521" s="108"/>
      <c r="I521" s="109" t="str">
        <f>IF(Table28[[#This Row],[Số lượng]]&lt;&gt;0,Table28[[#This Row],[Số lượng]]*Table28[[#This Row],[Đơn giá]],"")</f>
        <v/>
      </c>
      <c r="J521" s="109" t="str">
        <f ca="1">IF(AND(Table28[[#This Row],[Tên hàng hóa ]]&lt;&gt;0,D522=""),SUM(OFFSET(Table28[[#This Row],[Thành tiền]],0,0,-COUNTIF(Table28[Số HĐ],Table28[[#This Row],[Số HĐ]]))),"")</f>
        <v/>
      </c>
      <c r="K521" s="108"/>
      <c r="L52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21" s="110"/>
    </row>
    <row r="522" spans="1:13" ht="35.1" customHeight="1" x14ac:dyDescent="0.2">
      <c r="A522" s="103">
        <v>42299</v>
      </c>
      <c r="B522" s="104" t="s">
        <v>1698</v>
      </c>
      <c r="C522" s="105" t="s">
        <v>1969</v>
      </c>
      <c r="D522" s="106" t="s">
        <v>161</v>
      </c>
      <c r="E522" s="111" t="str">
        <f>IF(Table28[[#This Row],[Tên hàng hóa ]]&lt;&gt;0,VLOOKUP(Table28[[#This Row],[Tên hàng hóa ]],Table1[[Tên hàng hóa]:[Quy cách]],2,0),"")</f>
        <v>Bộ Nguồn Xung</v>
      </c>
      <c r="F522" s="107" t="str">
        <f>IF(Table28[[#This Row],[Tên hàng hóa ]]&lt;&gt;0,VLOOKUP(Table28[[#This Row],[Tên hàng hóa ]],Table1[[Tên hàng hóa]:[ĐVT]],3,0),"")</f>
        <v>Cái</v>
      </c>
      <c r="G522" s="112">
        <v>1100000</v>
      </c>
      <c r="H522" s="108">
        <v>1</v>
      </c>
      <c r="I522" s="109">
        <f>IF(Table28[[#This Row],[Số lượng]]&lt;&gt;0,Table28[[#This Row],[Số lượng]]*Table28[[#This Row],[Đơn giá]],"")</f>
        <v>1100000</v>
      </c>
      <c r="J522" s="109">
        <f ca="1">IF(AND(Table28[[#This Row],[Tên hàng hóa ]]&lt;&gt;0,D523=""),SUM(OFFSET(Table28[[#This Row],[Thành tiền]],0,0,-COUNTIF(Table28[Số HĐ],Table28[[#This Row],[Số HĐ]]))),"")</f>
        <v>1100000</v>
      </c>
      <c r="K522" s="108" t="s">
        <v>464</v>
      </c>
      <c r="L52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22" s="110"/>
    </row>
    <row r="523" spans="1:13" ht="35.1" customHeight="1" x14ac:dyDescent="0.2">
      <c r="A523" s="103"/>
      <c r="B523" s="104"/>
      <c r="C523" s="105" t="str">
        <f t="shared" si="0"/>
        <v/>
      </c>
      <c r="D523" s="106"/>
      <c r="E523" s="111" t="str">
        <f>IF(Table28[[#This Row],[Tên hàng hóa ]]&lt;&gt;0,VLOOKUP(Table28[[#This Row],[Tên hàng hóa ]],Table1[[Tên hàng hóa]:[Quy cách]],2,0),"")</f>
        <v/>
      </c>
      <c r="F523" s="107" t="str">
        <f>IF(Table28[[#This Row],[Tên hàng hóa ]]&lt;&gt;0,VLOOKUP(Table28[[#This Row],[Tên hàng hóa ]],Table1[[Tên hàng hóa]:[ĐVT]],3,0),"")</f>
        <v/>
      </c>
      <c r="G523" s="112" t="str">
        <f>IF(Table28[[#This Row],[Tên hàng hóa ]]=0,"",VLOOKUP(Table28[[#This Row],[Tên hàng hóa ]],Table1[[Tên hàng hóa]:[Giá bán]],4,0))</f>
        <v/>
      </c>
      <c r="H523" s="108"/>
      <c r="I523" s="109" t="str">
        <f>IF(Table28[[#This Row],[Số lượng]]&lt;&gt;0,Table28[[#This Row],[Số lượng]]*Table28[[#This Row],[Đơn giá]],"")</f>
        <v/>
      </c>
      <c r="J523" s="109" t="str">
        <f ca="1">IF(AND(Table28[[#This Row],[Tên hàng hóa ]]&lt;&gt;0,D524=""),SUM(OFFSET(Table28[[#This Row],[Thành tiền]],0,0,-COUNTIF(Table28[Số HĐ],Table28[[#This Row],[Số HĐ]]))),"")</f>
        <v/>
      </c>
      <c r="K523" s="108"/>
      <c r="L52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23" s="110"/>
    </row>
    <row r="524" spans="1:13" ht="35.1" customHeight="1" x14ac:dyDescent="0.2">
      <c r="A524" s="103">
        <v>42299</v>
      </c>
      <c r="B524" s="104" t="s">
        <v>1702</v>
      </c>
      <c r="C524" s="105" t="s">
        <v>571</v>
      </c>
      <c r="D524" s="106" t="s">
        <v>1699</v>
      </c>
      <c r="E524" s="111" t="str">
        <f>IF(Table28[[#This Row],[Tên hàng hóa ]]&lt;&gt;0,VLOOKUP(Table28[[#This Row],[Tên hàng hóa ]],Table1[[Tên hàng hóa]:[Quy cách]],2,0),"")</f>
        <v>Bộ định thời gian</v>
      </c>
      <c r="F524" s="107" t="str">
        <f>IF(Table28[[#This Row],[Tên hàng hóa ]]&lt;&gt;0,VLOOKUP(Table28[[#This Row],[Tên hàng hóa ]],Table1[[Tên hàng hóa]:[ĐVT]],3,0),"")</f>
        <v>Cái</v>
      </c>
      <c r="G524" s="112">
        <v>935000</v>
      </c>
      <c r="H524" s="108">
        <v>5</v>
      </c>
      <c r="I524" s="109">
        <f>IF(Table28[[#This Row],[Số lượng]]&lt;&gt;0,Table28[[#This Row],[Số lượng]]*Table28[[#This Row],[Đơn giá]],"")</f>
        <v>4675000</v>
      </c>
      <c r="J524" s="109">
        <f ca="1">IF(AND(Table28[[#This Row],[Tên hàng hóa ]]&lt;&gt;0,D525=""),SUM(OFFSET(Table28[[#This Row],[Thành tiền]],0,0,-COUNTIF(Table28[Số HĐ],Table28[[#This Row],[Số HĐ]]))),"")</f>
        <v>4675000</v>
      </c>
      <c r="K524" s="108" t="s">
        <v>464</v>
      </c>
      <c r="L52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24" s="110" t="s">
        <v>1703</v>
      </c>
    </row>
    <row r="525" spans="1:13" ht="35.1" customHeight="1" x14ac:dyDescent="0.2">
      <c r="A525" s="103"/>
      <c r="B525" s="104"/>
      <c r="C525" s="105" t="str">
        <f t="shared" si="0"/>
        <v/>
      </c>
      <c r="D525" s="106"/>
      <c r="E525" s="111" t="str">
        <f>IF(Table28[[#This Row],[Tên hàng hóa ]]&lt;&gt;0,VLOOKUP(Table28[[#This Row],[Tên hàng hóa ]],Table1[[Tên hàng hóa]:[Quy cách]],2,0),"")</f>
        <v/>
      </c>
      <c r="F525" s="107" t="str">
        <f>IF(Table28[[#This Row],[Tên hàng hóa ]]&lt;&gt;0,VLOOKUP(Table28[[#This Row],[Tên hàng hóa ]],Table1[[Tên hàng hóa]:[ĐVT]],3,0),"")</f>
        <v/>
      </c>
      <c r="G525" s="112" t="str">
        <f>IF(Table28[[#This Row],[Tên hàng hóa ]]=0,"",VLOOKUP(Table28[[#This Row],[Tên hàng hóa ]],Table1[[Tên hàng hóa]:[Giá bán]],4,0))</f>
        <v/>
      </c>
      <c r="H525" s="108"/>
      <c r="I525" s="109" t="str">
        <f>IF(Table28[[#This Row],[Số lượng]]&lt;&gt;0,Table28[[#This Row],[Số lượng]]*Table28[[#This Row],[Đơn giá]],"")</f>
        <v/>
      </c>
      <c r="J525" s="109" t="str">
        <f ca="1">IF(AND(Table28[[#This Row],[Tên hàng hóa ]]&lt;&gt;0,D526=""),SUM(OFFSET(Table28[[#This Row],[Thành tiền]],0,0,-COUNTIF(Table28[Số HĐ],Table28[[#This Row],[Số HĐ]]))),"")</f>
        <v/>
      </c>
      <c r="K525" s="108"/>
      <c r="L52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25" s="110"/>
    </row>
    <row r="526" spans="1:13" ht="35.1" customHeight="1" x14ac:dyDescent="0.2">
      <c r="A526" s="103">
        <v>42300</v>
      </c>
      <c r="B526" s="104" t="s">
        <v>1707</v>
      </c>
      <c r="C526" s="123" t="s">
        <v>4118</v>
      </c>
      <c r="D526" s="106" t="s">
        <v>513</v>
      </c>
      <c r="E526" s="111" t="str">
        <f>IF(Table28[[#This Row],[Tên hàng hóa ]]&lt;&gt;0,VLOOKUP(Table28[[#This Row],[Tên hàng hóa ]],Table1[[Tên hàng hóa]:[Quy cách]],2,0),"")</f>
        <v>Counter</v>
      </c>
      <c r="F526" s="107" t="str">
        <f>IF(Table28[[#This Row],[Tên hàng hóa ]]&lt;&gt;0,VLOOKUP(Table28[[#This Row],[Tên hàng hóa ]],Table1[[Tên hàng hóa]:[ĐVT]],3,0),"")</f>
        <v>Cái</v>
      </c>
      <c r="G526" s="112">
        <v>803000</v>
      </c>
      <c r="H526" s="108">
        <v>2</v>
      </c>
      <c r="I526" s="109">
        <f>IF(Table28[[#This Row],[Số lượng]]&lt;&gt;0,Table28[[#This Row],[Số lượng]]*Table28[[#This Row],[Đơn giá]],"")</f>
        <v>1606000</v>
      </c>
      <c r="J526" s="109">
        <f ca="1">IF(AND(Table28[[#This Row],[Tên hàng hóa ]]&lt;&gt;0,D527=""),SUM(OFFSET(Table28[[#This Row],[Thành tiền]],0,0,-COUNTIF(Table28[Số HĐ],Table28[[#This Row],[Số HĐ]]))),"")</f>
        <v>1606000</v>
      </c>
      <c r="K526" s="108" t="s">
        <v>464</v>
      </c>
      <c r="L52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26" s="110" t="s">
        <v>1853</v>
      </c>
    </row>
    <row r="527" spans="1:13" ht="35.1" customHeight="1" x14ac:dyDescent="0.2">
      <c r="A527" s="103"/>
      <c r="B527" s="104"/>
      <c r="C527" s="105" t="str">
        <f t="shared" si="0"/>
        <v/>
      </c>
      <c r="D527" s="106"/>
      <c r="E527" s="111" t="str">
        <f>IF(Table28[[#This Row],[Tên hàng hóa ]]&lt;&gt;0,VLOOKUP(Table28[[#This Row],[Tên hàng hóa ]],Table1[[Tên hàng hóa]:[Quy cách]],2,0),"")</f>
        <v/>
      </c>
      <c r="F527" s="107" t="str">
        <f>IF(Table28[[#This Row],[Tên hàng hóa ]]&lt;&gt;0,VLOOKUP(Table28[[#This Row],[Tên hàng hóa ]],Table1[[Tên hàng hóa]:[ĐVT]],3,0),"")</f>
        <v/>
      </c>
      <c r="G527" s="112" t="str">
        <f>IF(Table28[[#This Row],[Tên hàng hóa ]]=0,"",VLOOKUP(Table28[[#This Row],[Tên hàng hóa ]],Table1[[Tên hàng hóa]:[Giá bán]],4,0))</f>
        <v/>
      </c>
      <c r="H527" s="108"/>
      <c r="I527" s="109" t="str">
        <f>IF(Table28[[#This Row],[Số lượng]]&lt;&gt;0,Table28[[#This Row],[Số lượng]]*Table28[[#This Row],[Đơn giá]],"")</f>
        <v/>
      </c>
      <c r="J527" s="109" t="str">
        <f ca="1">IF(AND(Table28[[#This Row],[Tên hàng hóa ]]&lt;&gt;0,D528=""),SUM(OFFSET(Table28[[#This Row],[Thành tiền]],0,0,-COUNTIF(Table28[Số HĐ],Table28[[#This Row],[Số HĐ]]))),"")</f>
        <v/>
      </c>
      <c r="K527" s="108"/>
      <c r="L52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27" s="110"/>
    </row>
    <row r="528" spans="1:13" ht="35.1" customHeight="1" x14ac:dyDescent="0.2">
      <c r="A528" s="103">
        <v>42300</v>
      </c>
      <c r="B528" s="104" t="s">
        <v>1708</v>
      </c>
      <c r="C528" s="105" t="s">
        <v>1643</v>
      </c>
      <c r="D528" s="106" t="s">
        <v>159</v>
      </c>
      <c r="E528" s="111" t="str">
        <f>IF(Table28[[#This Row],[Tên hàng hóa ]]&lt;&gt;0,VLOOKUP(Table28[[#This Row],[Tên hàng hóa ]],Table1[[Tên hàng hóa]:[Quy cách]],2,0),"")</f>
        <v>Bộ Nguồn Xung</v>
      </c>
      <c r="F528" s="107" t="str">
        <f>IF(Table28[[#This Row],[Tên hàng hóa ]]&lt;&gt;0,VLOOKUP(Table28[[#This Row],[Tên hàng hóa ]],Table1[[Tên hàng hóa]:[ĐVT]],3,0),"")</f>
        <v>Cái</v>
      </c>
      <c r="G528" s="112">
        <v>770000</v>
      </c>
      <c r="H528" s="108">
        <v>2</v>
      </c>
      <c r="I528" s="109">
        <f>IF(Table28[[#This Row],[Số lượng]]&lt;&gt;0,Table28[[#This Row],[Số lượng]]*Table28[[#This Row],[Đơn giá]],"")</f>
        <v>1540000</v>
      </c>
      <c r="J528" s="109">
        <f ca="1">IF(AND(Table28[[#This Row],[Tên hàng hóa ]]&lt;&gt;0,D529=""),SUM(OFFSET(Table28[[#This Row],[Thành tiền]],0,0,-COUNTIF(Table28[Số HĐ],Table28[[#This Row],[Số HĐ]]))),"")</f>
        <v>1540000</v>
      </c>
      <c r="K528" s="108" t="s">
        <v>464</v>
      </c>
      <c r="L52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28" s="110" t="s">
        <v>1709</v>
      </c>
    </row>
    <row r="529" spans="1:13" ht="35.1" customHeight="1" x14ac:dyDescent="0.2">
      <c r="A529" s="103"/>
      <c r="B529" s="104"/>
      <c r="C529" s="105" t="str">
        <f t="shared" si="0"/>
        <v/>
      </c>
      <c r="D529" s="106"/>
      <c r="E529" s="111" t="str">
        <f>IF(Table28[[#This Row],[Tên hàng hóa ]]&lt;&gt;0,VLOOKUP(Table28[[#This Row],[Tên hàng hóa ]],Table1[[Tên hàng hóa]:[Quy cách]],2,0),"")</f>
        <v/>
      </c>
      <c r="F529" s="107" t="str">
        <f>IF(Table28[[#This Row],[Tên hàng hóa ]]&lt;&gt;0,VLOOKUP(Table28[[#This Row],[Tên hàng hóa ]],Table1[[Tên hàng hóa]:[ĐVT]],3,0),"")</f>
        <v/>
      </c>
      <c r="G529" s="112" t="str">
        <f>IF(Table28[[#This Row],[Tên hàng hóa ]]=0,"",VLOOKUP(Table28[[#This Row],[Tên hàng hóa ]],Table1[[Tên hàng hóa]:[Giá bán]],4,0))</f>
        <v/>
      </c>
      <c r="H529" s="108"/>
      <c r="I529" s="109" t="str">
        <f>IF(Table28[[#This Row],[Số lượng]]&lt;&gt;0,Table28[[#This Row],[Số lượng]]*Table28[[#This Row],[Đơn giá]],"")</f>
        <v/>
      </c>
      <c r="J529" s="109" t="str">
        <f ca="1">IF(AND(Table28[[#This Row],[Tên hàng hóa ]]&lt;&gt;0,D530=""),SUM(OFFSET(Table28[[#This Row],[Thành tiền]],0,0,-COUNTIF(Table28[Số HĐ],Table28[[#This Row],[Số HĐ]]))),"")</f>
        <v/>
      </c>
      <c r="K529" s="108"/>
      <c r="L52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29" s="110"/>
    </row>
    <row r="530" spans="1:13" ht="35.1" customHeight="1" x14ac:dyDescent="0.2">
      <c r="A530" s="103">
        <v>42301</v>
      </c>
      <c r="B530" s="104" t="s">
        <v>1710</v>
      </c>
      <c r="C530" s="105" t="s">
        <v>1711</v>
      </c>
      <c r="D530" s="106" t="s">
        <v>385</v>
      </c>
      <c r="E530" s="111" t="str">
        <f>IF(Table28[[#This Row],[Tên hàng hóa ]]&lt;&gt;0,VLOOKUP(Table28[[#This Row],[Tên hàng hóa ]],Table1[[Tên hàng hóa]:[Quy cách]],2,0),"")</f>
        <v>Relay</v>
      </c>
      <c r="F530" s="107" t="str">
        <f>IF(Table28[[#This Row],[Tên hàng hóa ]]&lt;&gt;0,VLOOKUP(Table28[[#This Row],[Tên hàng hóa ]],Table1[[Tên hàng hóa]:[ĐVT]],3,0),"")</f>
        <v>Cái</v>
      </c>
      <c r="G530" s="112">
        <v>127050</v>
      </c>
      <c r="H530" s="108">
        <v>10</v>
      </c>
      <c r="I530" s="109">
        <f>IF(Table28[[#This Row],[Số lượng]]&lt;&gt;0,Table28[[#This Row],[Số lượng]]*Table28[[#This Row],[Đơn giá]],"")</f>
        <v>1270500</v>
      </c>
      <c r="J530" s="109">
        <f ca="1">IF(AND(Table28[[#This Row],[Tên hàng hóa ]]&lt;&gt;0,D531=""),SUM(OFFSET(Table28[[#This Row],[Thành tiền]],0,0,-COUNTIF(Table28[Số HĐ],Table28[[#This Row],[Số HĐ]]))),"")</f>
        <v>1270500</v>
      </c>
      <c r="K530" s="108" t="s">
        <v>464</v>
      </c>
      <c r="L53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30" s="110" t="s">
        <v>1712</v>
      </c>
    </row>
    <row r="531" spans="1:13" ht="35.1" customHeight="1" x14ac:dyDescent="0.2">
      <c r="A531" s="103"/>
      <c r="B531" s="104"/>
      <c r="C531" s="105" t="str">
        <f t="shared" si="0"/>
        <v/>
      </c>
      <c r="D531" s="106"/>
      <c r="E531" s="111" t="str">
        <f>IF(Table28[[#This Row],[Tên hàng hóa ]]&lt;&gt;0,VLOOKUP(Table28[[#This Row],[Tên hàng hóa ]],Table1[[Tên hàng hóa]:[Quy cách]],2,0),"")</f>
        <v/>
      </c>
      <c r="F531" s="107" t="str">
        <f>IF(Table28[[#This Row],[Tên hàng hóa ]]&lt;&gt;0,VLOOKUP(Table28[[#This Row],[Tên hàng hóa ]],Table1[[Tên hàng hóa]:[ĐVT]],3,0),"")</f>
        <v/>
      </c>
      <c r="G531" s="112" t="str">
        <f>IF(Table28[[#This Row],[Tên hàng hóa ]]=0,"",VLOOKUP(Table28[[#This Row],[Tên hàng hóa ]],Table1[[Tên hàng hóa]:[Giá bán]],4,0))</f>
        <v/>
      </c>
      <c r="H531" s="108"/>
      <c r="I531" s="109" t="str">
        <f>IF(Table28[[#This Row],[Số lượng]]&lt;&gt;0,Table28[[#This Row],[Số lượng]]*Table28[[#This Row],[Đơn giá]],"")</f>
        <v/>
      </c>
      <c r="J531" s="109" t="str">
        <f ca="1">IF(AND(Table28[[#This Row],[Tên hàng hóa ]]&lt;&gt;0,D532=""),SUM(OFFSET(Table28[[#This Row],[Thành tiền]],0,0,-COUNTIF(Table28[Số HĐ],Table28[[#This Row],[Số HĐ]]))),"")</f>
        <v/>
      </c>
      <c r="K531" s="108"/>
      <c r="L53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31" s="110"/>
    </row>
    <row r="532" spans="1:13" ht="35.1" customHeight="1" x14ac:dyDescent="0.2">
      <c r="A532" s="103">
        <v>42301</v>
      </c>
      <c r="B532" s="104" t="s">
        <v>1713</v>
      </c>
      <c r="C532" s="105" t="s">
        <v>1714</v>
      </c>
      <c r="D532" s="106" t="s">
        <v>392</v>
      </c>
      <c r="E532" s="111" t="str">
        <f>IF(Table28[[#This Row],[Tên hàng hóa ]]&lt;&gt;0,VLOOKUP(Table28[[#This Row],[Tên hàng hóa ]],Table1[[Tên hàng hóa]:[Quy cách]],2,0),"")</f>
        <v>Timer</v>
      </c>
      <c r="F532" s="107" t="str">
        <f>IF(Table28[[#This Row],[Tên hàng hóa ]]&lt;&gt;0,VLOOKUP(Table28[[#This Row],[Tên hàng hóa ]],Table1[[Tên hàng hóa]:[ĐVT]],3,0),"")</f>
        <v>Cái</v>
      </c>
      <c r="G532" s="112">
        <v>517000</v>
      </c>
      <c r="H532" s="108">
        <v>10</v>
      </c>
      <c r="I532" s="109">
        <f>IF(Table28[[#This Row],[Số lượng]]&lt;&gt;0,Table28[[#This Row],[Số lượng]]*Table28[[#This Row],[Đơn giá]],"")</f>
        <v>5170000</v>
      </c>
      <c r="J532" s="109" t="str">
        <f ca="1">IF(AND(Table28[[#This Row],[Tên hàng hóa ]]&lt;&gt;0,D533=""),SUM(OFFSET(Table28[[#This Row],[Thành tiền]],0,0,-COUNTIF(Table28[Số HĐ],Table28[[#This Row],[Số HĐ]]))),"")</f>
        <v/>
      </c>
      <c r="K532" s="108"/>
      <c r="L53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32" s="110"/>
    </row>
    <row r="533" spans="1:13" ht="35.1" customHeight="1" x14ac:dyDescent="0.2">
      <c r="A533" s="103">
        <v>42301</v>
      </c>
      <c r="B533" s="104" t="s">
        <v>1713</v>
      </c>
      <c r="C533" s="105" t="str">
        <f t="shared" si="0"/>
        <v>CTY KỸ THUẬT TỰ ĐỘNG PHÚC AN</v>
      </c>
      <c r="D533" s="106" t="s">
        <v>433</v>
      </c>
      <c r="E533" s="111" t="str">
        <f>IF(Table28[[#This Row],[Tên hàng hóa ]]&lt;&gt;0,VLOOKUP(Table28[[#This Row],[Tên hàng hóa ]],Table1[[Tên hàng hóa]:[Quy cách]],2,0),"")</f>
        <v>Socket</v>
      </c>
      <c r="F533" s="107" t="str">
        <f>IF(Table28[[#This Row],[Tên hàng hóa ]]&lt;&gt;0,VLOOKUP(Table28[[#This Row],[Tên hàng hóa ]],Table1[[Tên hàng hóa]:[ĐVT]],3,0),"")</f>
        <v>Cái</v>
      </c>
      <c r="G533" s="112">
        <v>30800</v>
      </c>
      <c r="H533" s="108">
        <v>10</v>
      </c>
      <c r="I533" s="109">
        <f>IF(Table28[[#This Row],[Số lượng]]&lt;&gt;0,Table28[[#This Row],[Số lượng]]*Table28[[#This Row],[Đơn giá]],"")</f>
        <v>308000</v>
      </c>
      <c r="J533" s="109">
        <f ca="1">IF(AND(Table28[[#This Row],[Tên hàng hóa ]]&lt;&gt;0,D534=""),SUM(OFFSET(Table28[[#This Row],[Thành tiền]],0,0,-COUNTIF(Table28[Số HĐ],Table28[[#This Row],[Số HĐ]]))),"")</f>
        <v>5478000</v>
      </c>
      <c r="K533" s="108" t="s">
        <v>464</v>
      </c>
      <c r="L53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33" s="110" t="s">
        <v>1715</v>
      </c>
    </row>
    <row r="534" spans="1:13" ht="35.1" customHeight="1" x14ac:dyDescent="0.2">
      <c r="A534" s="103"/>
      <c r="B534" s="104"/>
      <c r="C534" s="105" t="str">
        <f t="shared" si="0"/>
        <v/>
      </c>
      <c r="D534" s="106"/>
      <c r="E534" s="111" t="str">
        <f>IF(Table28[[#This Row],[Tên hàng hóa ]]&lt;&gt;0,VLOOKUP(Table28[[#This Row],[Tên hàng hóa ]],Table1[[Tên hàng hóa]:[Quy cách]],2,0),"")</f>
        <v/>
      </c>
      <c r="F534" s="107" t="str">
        <f>IF(Table28[[#This Row],[Tên hàng hóa ]]&lt;&gt;0,VLOOKUP(Table28[[#This Row],[Tên hàng hóa ]],Table1[[Tên hàng hóa]:[ĐVT]],3,0),"")</f>
        <v/>
      </c>
      <c r="G534" s="112" t="str">
        <f>IF(Table28[[#This Row],[Tên hàng hóa ]]=0,"",VLOOKUP(Table28[[#This Row],[Tên hàng hóa ]],Table1[[Tên hàng hóa]:[Giá bán]],4,0))</f>
        <v/>
      </c>
      <c r="H534" s="108"/>
      <c r="I534" s="109" t="str">
        <f>IF(Table28[[#This Row],[Số lượng]]&lt;&gt;0,Table28[[#This Row],[Số lượng]]*Table28[[#This Row],[Đơn giá]],"")</f>
        <v/>
      </c>
      <c r="J534" s="109" t="str">
        <f ca="1">IF(AND(Table28[[#This Row],[Tên hàng hóa ]]&lt;&gt;0,D535=""),SUM(OFFSET(Table28[[#This Row],[Thành tiền]],0,0,-COUNTIF(Table28[Số HĐ],Table28[[#This Row],[Số HĐ]]))),"")</f>
        <v/>
      </c>
      <c r="K534" s="108"/>
      <c r="L53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34" s="110"/>
    </row>
    <row r="535" spans="1:13" ht="35.1" customHeight="1" x14ac:dyDescent="0.2">
      <c r="A535" s="103">
        <v>42303</v>
      </c>
      <c r="B535" s="104" t="s">
        <v>1716</v>
      </c>
      <c r="C535" s="13" t="s">
        <v>569</v>
      </c>
      <c r="D535" s="106" t="s">
        <v>159</v>
      </c>
      <c r="E535" s="111" t="str">
        <f>IF(Table28[[#This Row],[Tên hàng hóa ]]&lt;&gt;0,VLOOKUP(Table28[[#This Row],[Tên hàng hóa ]],Table1[[Tên hàng hóa]:[Quy cách]],2,0),"")</f>
        <v>Bộ Nguồn Xung</v>
      </c>
      <c r="F535" s="107" t="str">
        <f>IF(Table28[[#This Row],[Tên hàng hóa ]]&lt;&gt;0,VLOOKUP(Table28[[#This Row],[Tên hàng hóa ]],Table1[[Tên hàng hóa]:[ĐVT]],3,0),"")</f>
        <v>Cái</v>
      </c>
      <c r="G535" s="112">
        <v>781000</v>
      </c>
      <c r="H535" s="108">
        <v>1</v>
      </c>
      <c r="I535" s="109">
        <f>IF(Table28[[#This Row],[Số lượng]]&lt;&gt;0,Table28[[#This Row],[Số lượng]]*Table28[[#This Row],[Đơn giá]],"")</f>
        <v>781000</v>
      </c>
      <c r="J535" s="109">
        <f ca="1">IF(AND(Table28[[#This Row],[Tên hàng hóa ]]&lt;&gt;0,D536=""),SUM(OFFSET(Table28[[#This Row],[Thành tiền]],0,0,-COUNTIF(Table28[Số HĐ],Table28[[#This Row],[Số HĐ]]))),"")</f>
        <v>781000</v>
      </c>
      <c r="K535" s="108" t="s">
        <v>464</v>
      </c>
      <c r="L53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35" s="110" t="s">
        <v>1717</v>
      </c>
    </row>
    <row r="536" spans="1:13" ht="35.1" customHeight="1" x14ac:dyDescent="0.2">
      <c r="A536" s="103"/>
      <c r="B536" s="104"/>
      <c r="C536" s="105" t="str">
        <f t="shared" si="0"/>
        <v/>
      </c>
      <c r="D536" s="106"/>
      <c r="E536" s="111" t="str">
        <f>IF(Table28[[#This Row],[Tên hàng hóa ]]&lt;&gt;0,VLOOKUP(Table28[[#This Row],[Tên hàng hóa ]],Table1[[Tên hàng hóa]:[Quy cách]],2,0),"")</f>
        <v/>
      </c>
      <c r="F536" s="107" t="str">
        <f>IF(Table28[[#This Row],[Tên hàng hóa ]]&lt;&gt;0,VLOOKUP(Table28[[#This Row],[Tên hàng hóa ]],Table1[[Tên hàng hóa]:[ĐVT]],3,0),"")</f>
        <v/>
      </c>
      <c r="G536" s="112" t="str">
        <f>IF(Table28[[#This Row],[Tên hàng hóa ]]=0,"",VLOOKUP(Table28[[#This Row],[Tên hàng hóa ]],Table1[[Tên hàng hóa]:[Giá bán]],4,0))</f>
        <v/>
      </c>
      <c r="H536" s="108"/>
      <c r="I536" s="109" t="str">
        <f>IF(Table28[[#This Row],[Số lượng]]&lt;&gt;0,Table28[[#This Row],[Số lượng]]*Table28[[#This Row],[Đơn giá]],"")</f>
        <v/>
      </c>
      <c r="J536" s="109" t="str">
        <f ca="1">IF(AND(Table28[[#This Row],[Tên hàng hóa ]]&lt;&gt;0,D537=""),SUM(OFFSET(Table28[[#This Row],[Thành tiền]],0,0,-COUNTIF(Table28[Số HĐ],Table28[[#This Row],[Số HĐ]]))),"")</f>
        <v/>
      </c>
      <c r="K536" s="108"/>
      <c r="L53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36" s="110"/>
    </row>
    <row r="537" spans="1:13" ht="35.1" customHeight="1" x14ac:dyDescent="0.2">
      <c r="A537" s="103">
        <v>42303</v>
      </c>
      <c r="B537" s="104" t="s">
        <v>1718</v>
      </c>
      <c r="C537" s="13" t="s">
        <v>569</v>
      </c>
      <c r="D537" s="106" t="s">
        <v>315</v>
      </c>
      <c r="E537" s="111" t="str">
        <f>IF(Table28[[#This Row],[Tên hàng hóa ]]&lt;&gt;0,VLOOKUP(Table28[[#This Row],[Tên hàng hóa ]],Table1[[Tên hàng hóa]:[Quy cách]],2,0),"")</f>
        <v>Điều Khiển Mức Nước</v>
      </c>
      <c r="F537" s="107" t="str">
        <f>IF(Table28[[#This Row],[Tên hàng hóa ]]&lt;&gt;0,VLOOKUP(Table28[[#This Row],[Tên hàng hóa ]],Table1[[Tên hàng hóa]:[ĐVT]],3,0),"")</f>
        <v>Cái</v>
      </c>
      <c r="G537" s="112">
        <v>1138500</v>
      </c>
      <c r="H537" s="108">
        <v>1</v>
      </c>
      <c r="I537" s="109">
        <f>IF(Table28[[#This Row],[Số lượng]]&lt;&gt;0,Table28[[#This Row],[Số lượng]]*Table28[[#This Row],[Đơn giá]],"")</f>
        <v>1138500</v>
      </c>
      <c r="J537" s="109">
        <f ca="1">IF(AND(Table28[[#This Row],[Tên hàng hóa ]]&lt;&gt;0,D538=""),SUM(OFFSET(Table28[[#This Row],[Thành tiền]],0,0,-COUNTIF(Table28[Số HĐ],Table28[[#This Row],[Số HĐ]]))),"")</f>
        <v>1138500</v>
      </c>
      <c r="K537" s="108" t="s">
        <v>464</v>
      </c>
      <c r="L53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37" s="110" t="s">
        <v>1719</v>
      </c>
    </row>
    <row r="538" spans="1:13" ht="35.1" customHeight="1" x14ac:dyDescent="0.2">
      <c r="A538" s="103"/>
      <c r="B538" s="104"/>
      <c r="C538" s="105" t="str">
        <f t="shared" si="0"/>
        <v/>
      </c>
      <c r="D538" s="106"/>
      <c r="E538" s="111" t="str">
        <f>IF(Table28[[#This Row],[Tên hàng hóa ]]&lt;&gt;0,VLOOKUP(Table28[[#This Row],[Tên hàng hóa ]],Table1[[Tên hàng hóa]:[Quy cách]],2,0),"")</f>
        <v/>
      </c>
      <c r="F538" s="107" t="str">
        <f>IF(Table28[[#This Row],[Tên hàng hóa ]]&lt;&gt;0,VLOOKUP(Table28[[#This Row],[Tên hàng hóa ]],Table1[[Tên hàng hóa]:[ĐVT]],3,0),"")</f>
        <v/>
      </c>
      <c r="G538" s="112" t="str">
        <f>IF(Table28[[#This Row],[Tên hàng hóa ]]=0,"",VLOOKUP(Table28[[#This Row],[Tên hàng hóa ]],Table1[[Tên hàng hóa]:[Giá bán]],4,0))</f>
        <v/>
      </c>
      <c r="H538" s="108"/>
      <c r="I538" s="109" t="str">
        <f>IF(Table28[[#This Row],[Số lượng]]&lt;&gt;0,Table28[[#This Row],[Số lượng]]*Table28[[#This Row],[Đơn giá]],"")</f>
        <v/>
      </c>
      <c r="J538" s="109" t="str">
        <f ca="1">IF(AND(Table28[[#This Row],[Tên hàng hóa ]]&lt;&gt;0,D539=""),SUM(OFFSET(Table28[[#This Row],[Thành tiền]],0,0,-COUNTIF(Table28[Số HĐ],Table28[[#This Row],[Số HĐ]]))),"")</f>
        <v/>
      </c>
      <c r="K538" s="108"/>
      <c r="L53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38" s="110"/>
    </row>
    <row r="539" spans="1:13" ht="35.1" customHeight="1" x14ac:dyDescent="0.2">
      <c r="A539" s="103">
        <v>42303</v>
      </c>
      <c r="B539" s="104" t="s">
        <v>1721</v>
      </c>
      <c r="C539" s="13" t="s">
        <v>1034</v>
      </c>
      <c r="D539" s="106" t="s">
        <v>159</v>
      </c>
      <c r="E539" s="111" t="str">
        <f>IF(Table28[[#This Row],[Tên hàng hóa ]]&lt;&gt;0,VLOOKUP(Table28[[#This Row],[Tên hàng hóa ]],Table1[[Tên hàng hóa]:[Quy cách]],2,0),"")</f>
        <v>Bộ Nguồn Xung</v>
      </c>
      <c r="F539" s="107" t="str">
        <f>IF(Table28[[#This Row],[Tên hàng hóa ]]&lt;&gt;0,VLOOKUP(Table28[[#This Row],[Tên hàng hóa ]],Table1[[Tên hàng hóa]:[ĐVT]],3,0),"")</f>
        <v>Cái</v>
      </c>
      <c r="G539" s="112">
        <v>737000</v>
      </c>
      <c r="H539" s="108">
        <v>3</v>
      </c>
      <c r="I539" s="109">
        <f>IF(Table28[[#This Row],[Số lượng]]&lt;&gt;0,Table28[[#This Row],[Số lượng]]*Table28[[#This Row],[Đơn giá]],"")</f>
        <v>2211000</v>
      </c>
      <c r="J539" s="109">
        <f ca="1">IF(AND(Table28[[#This Row],[Tên hàng hóa ]]&lt;&gt;0,D540=""),SUM(OFFSET(Table28[[#This Row],[Thành tiền]],0,0,-COUNTIF(Table28[Số HĐ],Table28[[#This Row],[Số HĐ]]))),"")</f>
        <v>2211000</v>
      </c>
      <c r="K539" s="108" t="s">
        <v>464</v>
      </c>
      <c r="L53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39" s="110" t="s">
        <v>1723</v>
      </c>
    </row>
    <row r="540" spans="1:13" ht="35.1" customHeight="1" x14ac:dyDescent="0.2">
      <c r="A540" s="103"/>
      <c r="B540" s="104"/>
      <c r="C540" s="105" t="str">
        <f t="shared" si="0"/>
        <v/>
      </c>
      <c r="D540" s="106"/>
      <c r="E540" s="111" t="str">
        <f>IF(Table28[[#This Row],[Tên hàng hóa ]]&lt;&gt;0,VLOOKUP(Table28[[#This Row],[Tên hàng hóa ]],Table1[[Tên hàng hóa]:[Quy cách]],2,0),"")</f>
        <v/>
      </c>
      <c r="F540" s="107" t="str">
        <f>IF(Table28[[#This Row],[Tên hàng hóa ]]&lt;&gt;0,VLOOKUP(Table28[[#This Row],[Tên hàng hóa ]],Table1[[Tên hàng hóa]:[ĐVT]],3,0),"")</f>
        <v/>
      </c>
      <c r="G540" s="112" t="str">
        <f>IF(Table28[[#This Row],[Tên hàng hóa ]]=0,"",VLOOKUP(Table28[[#This Row],[Tên hàng hóa ]],Table1[[Tên hàng hóa]:[Giá bán]],4,0))</f>
        <v/>
      </c>
      <c r="H540" s="108"/>
      <c r="I540" s="109" t="str">
        <f>IF(Table28[[#This Row],[Số lượng]]&lt;&gt;0,Table28[[#This Row],[Số lượng]]*Table28[[#This Row],[Đơn giá]],"")</f>
        <v/>
      </c>
      <c r="J540" s="109" t="str">
        <f ca="1">IF(AND(Table28[[#This Row],[Tên hàng hóa ]]&lt;&gt;0,D541=""),SUM(OFFSET(Table28[[#This Row],[Thành tiền]],0,0,-COUNTIF(Table28[Số HĐ],Table28[[#This Row],[Số HĐ]]))),"")</f>
        <v/>
      </c>
      <c r="K540" s="108"/>
      <c r="L54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40" s="110"/>
    </row>
    <row r="541" spans="1:13" ht="35.1" customHeight="1" x14ac:dyDescent="0.2">
      <c r="A541" s="103">
        <v>42303</v>
      </c>
      <c r="B541" s="104" t="s">
        <v>1722</v>
      </c>
      <c r="C541" s="13" t="s">
        <v>1034</v>
      </c>
      <c r="D541" s="106" t="s">
        <v>949</v>
      </c>
      <c r="E541" s="111" t="str">
        <f>IF(Table28[[#This Row],[Tên hàng hóa ]]&lt;&gt;0,VLOOKUP(Table28[[#This Row],[Tên hàng hóa ]],Table1[[Tên hàng hóa]:[Quy cách]],2,0),"")</f>
        <v>Relay</v>
      </c>
      <c r="F541" s="107" t="str">
        <f>IF(Table28[[#This Row],[Tên hàng hóa ]]&lt;&gt;0,VLOOKUP(Table28[[#This Row],[Tên hàng hóa ]],Table1[[Tên hàng hóa]:[ĐVT]],3,0),"")</f>
        <v>Cái</v>
      </c>
      <c r="G541" s="112">
        <v>855800</v>
      </c>
      <c r="H541" s="108">
        <v>1</v>
      </c>
      <c r="I541" s="109">
        <f>IF(Table28[[#This Row],[Số lượng]]&lt;&gt;0,Table28[[#This Row],[Số lượng]]*Table28[[#This Row],[Đơn giá]],"")</f>
        <v>855800</v>
      </c>
      <c r="J541" s="109" t="str">
        <f ca="1">IF(AND(Table28[[#This Row],[Tên hàng hóa ]]&lt;&gt;0,D542=""),SUM(OFFSET(Table28[[#This Row],[Thành tiền]],0,0,-COUNTIF(Table28[Số HĐ],Table28[[#This Row],[Số HĐ]]))),"")</f>
        <v/>
      </c>
      <c r="K541" s="108"/>
      <c r="L54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41" s="110"/>
    </row>
    <row r="542" spans="1:13" ht="35.1" customHeight="1" x14ac:dyDescent="0.2">
      <c r="A542" s="103">
        <v>42303</v>
      </c>
      <c r="B542" s="104" t="s">
        <v>1722</v>
      </c>
      <c r="C542" s="105" t="str">
        <f t="shared" si="0"/>
        <v>CTY TNHH KTTĐ TIẾN PHÁT</v>
      </c>
      <c r="D542" s="106" t="s">
        <v>181</v>
      </c>
      <c r="E542" s="111" t="str">
        <f>IF(Table28[[#This Row],[Tên hàng hóa ]]&lt;&gt;0,VLOOKUP(Table28[[#This Row],[Tên hàng hóa ]],Table1[[Tên hàng hóa]:[Quy cách]],2,0),"")</f>
        <v>Bộ Nguồn Xung</v>
      </c>
      <c r="F542" s="107" t="str">
        <f>IF(Table28[[#This Row],[Tên hàng hóa ]]&lt;&gt;0,VLOOKUP(Table28[[#This Row],[Tên hàng hóa ]],Table1[[Tên hàng hóa]:[ĐVT]],3,0),"")</f>
        <v>Cái</v>
      </c>
      <c r="G542" s="112">
        <v>1870000</v>
      </c>
      <c r="H542" s="108">
        <v>1</v>
      </c>
      <c r="I542" s="109">
        <f>IF(Table28[[#This Row],[Số lượng]]&lt;&gt;0,Table28[[#This Row],[Số lượng]]*Table28[[#This Row],[Đơn giá]],"")</f>
        <v>1870000</v>
      </c>
      <c r="J542" s="109">
        <f ca="1">IF(AND(Table28[[#This Row],[Tên hàng hóa ]]&lt;&gt;0,D543=""),SUM(OFFSET(Table28[[#This Row],[Thành tiền]],0,0,-COUNTIF(Table28[Số HĐ],Table28[[#This Row],[Số HĐ]]))),"")</f>
        <v>2725800</v>
      </c>
      <c r="K542" s="108" t="s">
        <v>464</v>
      </c>
      <c r="L54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42" s="110" t="s">
        <v>1723</v>
      </c>
    </row>
    <row r="543" spans="1:13" ht="35.1" customHeight="1" x14ac:dyDescent="0.2">
      <c r="A543" s="103"/>
      <c r="B543" s="104"/>
      <c r="C543" s="105" t="str">
        <f t="shared" si="0"/>
        <v/>
      </c>
      <c r="D543" s="106"/>
      <c r="E543" s="111" t="str">
        <f>IF(Table28[[#This Row],[Tên hàng hóa ]]&lt;&gt;0,VLOOKUP(Table28[[#This Row],[Tên hàng hóa ]],Table1[[Tên hàng hóa]:[Quy cách]],2,0),"")</f>
        <v/>
      </c>
      <c r="F543" s="107" t="str">
        <f>IF(Table28[[#This Row],[Tên hàng hóa ]]&lt;&gt;0,VLOOKUP(Table28[[#This Row],[Tên hàng hóa ]],Table1[[Tên hàng hóa]:[ĐVT]],3,0),"")</f>
        <v/>
      </c>
      <c r="G543" s="112" t="str">
        <f>IF(Table28[[#This Row],[Tên hàng hóa ]]=0,"",VLOOKUP(Table28[[#This Row],[Tên hàng hóa ]],Table1[[Tên hàng hóa]:[Giá bán]],4,0))</f>
        <v/>
      </c>
      <c r="H543" s="108"/>
      <c r="I543" s="109" t="str">
        <f>IF(Table28[[#This Row],[Số lượng]]&lt;&gt;0,Table28[[#This Row],[Số lượng]]*Table28[[#This Row],[Đơn giá]],"")</f>
        <v/>
      </c>
      <c r="J543" s="109" t="str">
        <f ca="1">IF(AND(Table28[[#This Row],[Tên hàng hóa ]]&lt;&gt;0,D544=""),SUM(OFFSET(Table28[[#This Row],[Thành tiền]],0,0,-COUNTIF(Table28[Số HĐ],Table28[[#This Row],[Số HĐ]]))),"")</f>
        <v/>
      </c>
      <c r="K543" s="108"/>
      <c r="L54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43" s="110"/>
    </row>
    <row r="544" spans="1:13" ht="35.1" customHeight="1" x14ac:dyDescent="0.2">
      <c r="A544" s="103">
        <v>42303</v>
      </c>
      <c r="B544" s="104" t="s">
        <v>1724</v>
      </c>
      <c r="C544" s="105" t="s">
        <v>1725</v>
      </c>
      <c r="D544" s="106" t="s">
        <v>65</v>
      </c>
      <c r="E544" s="111" t="str">
        <f>IF(Table28[[#This Row],[Tên hàng hóa ]]&lt;&gt;0,VLOOKUP(Table28[[#This Row],[Tên hàng hóa ]],Table1[[Tên hàng hóa]:[Quy cách]],2,0),"")</f>
        <v>Bộ Điều Khiển Lập Trình</v>
      </c>
      <c r="F544" s="107" t="str">
        <f>IF(Table28[[#This Row],[Tên hàng hóa ]]&lt;&gt;0,VLOOKUP(Table28[[#This Row],[Tên hàng hóa ]],Table1[[Tên hàng hóa]:[ĐVT]],3,0),"")</f>
        <v>Cái</v>
      </c>
      <c r="G544" s="112">
        <v>8800000</v>
      </c>
      <c r="H544" s="108">
        <v>1</v>
      </c>
      <c r="I544" s="109">
        <f>IF(Table28[[#This Row],[Số lượng]]&lt;&gt;0,Table28[[#This Row],[Số lượng]]*Table28[[#This Row],[Đơn giá]],"")</f>
        <v>8800000</v>
      </c>
      <c r="J544" s="109">
        <f ca="1">IF(AND(Table28[[#This Row],[Tên hàng hóa ]]&lt;&gt;0,D545=""),SUM(OFFSET(Table28[[#This Row],[Thành tiền]],0,0,-COUNTIF(Table28[Số HĐ],Table28[[#This Row],[Số HĐ]]))),"")</f>
        <v>8800000</v>
      </c>
      <c r="K544" s="17" t="s">
        <v>464</v>
      </c>
      <c r="L54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44" s="110" t="s">
        <v>1734</v>
      </c>
    </row>
    <row r="545" spans="1:13" ht="35.1" customHeight="1" x14ac:dyDescent="0.2">
      <c r="A545" s="103"/>
      <c r="B545" s="104"/>
      <c r="C545" s="105" t="str">
        <f t="shared" si="0"/>
        <v/>
      </c>
      <c r="D545" s="106"/>
      <c r="E545" s="111" t="str">
        <f>IF(Table28[[#This Row],[Tên hàng hóa ]]&lt;&gt;0,VLOOKUP(Table28[[#This Row],[Tên hàng hóa ]],Table1[[Tên hàng hóa]:[Quy cách]],2,0),"")</f>
        <v/>
      </c>
      <c r="F545" s="107" t="str">
        <f>IF(Table28[[#This Row],[Tên hàng hóa ]]&lt;&gt;0,VLOOKUP(Table28[[#This Row],[Tên hàng hóa ]],Table1[[Tên hàng hóa]:[ĐVT]],3,0),"")</f>
        <v/>
      </c>
      <c r="G545" s="112" t="str">
        <f>IF(Table28[[#This Row],[Tên hàng hóa ]]=0,"",VLOOKUP(Table28[[#This Row],[Tên hàng hóa ]],Table1[[Tên hàng hóa]:[Giá bán]],4,0))</f>
        <v/>
      </c>
      <c r="H545" s="108"/>
      <c r="I545" s="109" t="str">
        <f>IF(Table28[[#This Row],[Số lượng]]&lt;&gt;0,Table28[[#This Row],[Số lượng]]*Table28[[#This Row],[Đơn giá]],"")</f>
        <v/>
      </c>
      <c r="J545" s="109" t="str">
        <f ca="1">IF(AND(Table28[[#This Row],[Tên hàng hóa ]]&lt;&gt;0,D546=""),SUM(OFFSET(Table28[[#This Row],[Thành tiền]],0,0,-COUNTIF(Table28[Số HĐ],Table28[[#This Row],[Số HĐ]]))),"")</f>
        <v/>
      </c>
      <c r="K545" s="108"/>
      <c r="L54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45" s="110"/>
    </row>
    <row r="546" spans="1:13" ht="35.1" customHeight="1" x14ac:dyDescent="0.2">
      <c r="A546" s="103">
        <v>42303</v>
      </c>
      <c r="B546" s="104" t="s">
        <v>1726</v>
      </c>
      <c r="C546" s="105" t="s">
        <v>560</v>
      </c>
      <c r="D546" s="106" t="s">
        <v>641</v>
      </c>
      <c r="E546" s="111" t="str">
        <f>IF(Table28[[#This Row],[Tên hàng hóa ]]&lt;&gt;0,VLOOKUP(Table28[[#This Row],[Tên hàng hóa ]],Table1[[Tên hàng hóa]:[Quy cách]],2,0),"")</f>
        <v>Timer</v>
      </c>
      <c r="F546" s="107" t="str">
        <f>IF(Table28[[#This Row],[Tên hàng hóa ]]&lt;&gt;0,VLOOKUP(Table28[[#This Row],[Tên hàng hóa ]],Table1[[Tên hàng hóa]:[ĐVT]],3,0),"")</f>
        <v>Cái</v>
      </c>
      <c r="G546" s="112">
        <v>2585000</v>
      </c>
      <c r="H546" s="108">
        <v>2</v>
      </c>
      <c r="I546" s="109">
        <f>IF(Table28[[#This Row],[Số lượng]]&lt;&gt;0,Table28[[#This Row],[Số lượng]]*Table28[[#This Row],[Đơn giá]],"")</f>
        <v>5170000</v>
      </c>
      <c r="J546" s="109">
        <f ca="1">IF(AND(Table28[[#This Row],[Tên hàng hóa ]]&lt;&gt;0,D547=""),SUM(OFFSET(Table28[[#This Row],[Thành tiền]],0,0,-COUNTIF(Table28[Số HĐ],Table28[[#This Row],[Số HĐ]]))),"")</f>
        <v>5170000</v>
      </c>
      <c r="K546" s="108" t="s">
        <v>464</v>
      </c>
      <c r="L54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46" s="110" t="s">
        <v>1885</v>
      </c>
    </row>
    <row r="547" spans="1:13" ht="35.1" customHeight="1" x14ac:dyDescent="0.2">
      <c r="A547" s="103"/>
      <c r="B547" s="104"/>
      <c r="C547" s="105" t="str">
        <f t="shared" si="0"/>
        <v/>
      </c>
      <c r="D547" s="106"/>
      <c r="E547" s="111" t="str">
        <f>IF(Table28[[#This Row],[Tên hàng hóa ]]&lt;&gt;0,VLOOKUP(Table28[[#This Row],[Tên hàng hóa ]],Table1[[Tên hàng hóa]:[Quy cách]],2,0),"")</f>
        <v/>
      </c>
      <c r="F547" s="107" t="str">
        <f>IF(Table28[[#This Row],[Tên hàng hóa ]]&lt;&gt;0,VLOOKUP(Table28[[#This Row],[Tên hàng hóa ]],Table1[[Tên hàng hóa]:[ĐVT]],3,0),"")</f>
        <v/>
      </c>
      <c r="G547" s="112" t="str">
        <f>IF(Table28[[#This Row],[Tên hàng hóa ]]=0,"",VLOOKUP(Table28[[#This Row],[Tên hàng hóa ]],Table1[[Tên hàng hóa]:[Giá bán]],4,0))</f>
        <v/>
      </c>
      <c r="H547" s="108"/>
      <c r="I547" s="109" t="str">
        <f>IF(Table28[[#This Row],[Số lượng]]&lt;&gt;0,Table28[[#This Row],[Số lượng]]*Table28[[#This Row],[Đơn giá]],"")</f>
        <v/>
      </c>
      <c r="J547" s="109" t="str">
        <f ca="1">IF(AND(Table28[[#This Row],[Tên hàng hóa ]]&lt;&gt;0,D548=""),SUM(OFFSET(Table28[[#This Row],[Thành tiền]],0,0,-COUNTIF(Table28[Số HĐ],Table28[[#This Row],[Số HĐ]]))),"")</f>
        <v/>
      </c>
      <c r="K547" s="108"/>
      <c r="L54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47" s="110"/>
    </row>
    <row r="548" spans="1:13" ht="35.1" customHeight="1" x14ac:dyDescent="0.2">
      <c r="A548" s="103">
        <v>42303</v>
      </c>
      <c r="B548" s="104" t="s">
        <v>1727</v>
      </c>
      <c r="C548" s="13" t="s">
        <v>860</v>
      </c>
      <c r="D548" s="106" t="s">
        <v>269</v>
      </c>
      <c r="E548" s="111" t="str">
        <f>IF(Table28[[#This Row],[Tên hàng hóa ]]&lt;&gt;0,VLOOKUP(Table28[[#This Row],[Tên hàng hóa ]],Table1[[Tên hàng hóa]:[Quy cách]],2,0),"")</f>
        <v>Cảm Biến</v>
      </c>
      <c r="F548" s="107" t="str">
        <f>IF(Table28[[#This Row],[Tên hàng hóa ]]&lt;&gt;0,VLOOKUP(Table28[[#This Row],[Tên hàng hóa ]],Table1[[Tên hàng hóa]:[ĐVT]],3,0),"")</f>
        <v>Cái</v>
      </c>
      <c r="G548" s="112">
        <v>1045000</v>
      </c>
      <c r="H548" s="108">
        <v>15</v>
      </c>
      <c r="I548" s="109">
        <f>IF(Table28[[#This Row],[Số lượng]]&lt;&gt;0,Table28[[#This Row],[Số lượng]]*Table28[[#This Row],[Đơn giá]],"")</f>
        <v>15675000</v>
      </c>
      <c r="J548" s="109">
        <f ca="1">IF(AND(Table28[[#This Row],[Tên hàng hóa ]]&lt;&gt;0,D549=""),SUM(OFFSET(Table28[[#This Row],[Thành tiền]],0,0,-COUNTIF(Table28[Số HĐ],Table28[[#This Row],[Số HĐ]]))),"")</f>
        <v>15675000</v>
      </c>
      <c r="K548" s="108" t="s">
        <v>464</v>
      </c>
      <c r="L54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48" s="110" t="s">
        <v>2278</v>
      </c>
    </row>
    <row r="549" spans="1:13" ht="35.1" customHeight="1" x14ac:dyDescent="0.2">
      <c r="A549" s="103"/>
      <c r="B549" s="104"/>
      <c r="C549" s="105" t="str">
        <f t="shared" si="0"/>
        <v/>
      </c>
      <c r="D549" s="106"/>
      <c r="E549" s="111" t="str">
        <f>IF(Table28[[#This Row],[Tên hàng hóa ]]&lt;&gt;0,VLOOKUP(Table28[[#This Row],[Tên hàng hóa ]],Table1[[Tên hàng hóa]:[Quy cách]],2,0),"")</f>
        <v/>
      </c>
      <c r="F549" s="107" t="str">
        <f>IF(Table28[[#This Row],[Tên hàng hóa ]]&lt;&gt;0,VLOOKUP(Table28[[#This Row],[Tên hàng hóa ]],Table1[[Tên hàng hóa]:[ĐVT]],3,0),"")</f>
        <v/>
      </c>
      <c r="G549" s="112" t="str">
        <f>IF(Table28[[#This Row],[Tên hàng hóa ]]=0,"",VLOOKUP(Table28[[#This Row],[Tên hàng hóa ]],Table1[[Tên hàng hóa]:[Giá bán]],4,0))</f>
        <v/>
      </c>
      <c r="H549" s="108"/>
      <c r="I549" s="109" t="str">
        <f>IF(Table28[[#This Row],[Số lượng]]&lt;&gt;0,Table28[[#This Row],[Số lượng]]*Table28[[#This Row],[Đơn giá]],"")</f>
        <v/>
      </c>
      <c r="J549" s="109" t="str">
        <f ca="1">IF(AND(Table28[[#This Row],[Tên hàng hóa ]]&lt;&gt;0,D550=""),SUM(OFFSET(Table28[[#This Row],[Thành tiền]],0,0,-COUNTIF(Table28[Số HĐ],Table28[[#This Row],[Số HĐ]]))),"")</f>
        <v/>
      </c>
      <c r="K549" s="108"/>
      <c r="L54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49" s="110"/>
    </row>
    <row r="550" spans="1:13" ht="35.1" customHeight="1" x14ac:dyDescent="0.2">
      <c r="A550" s="103">
        <v>42303</v>
      </c>
      <c r="B550" s="104" t="s">
        <v>1733</v>
      </c>
      <c r="C550" s="105" t="s">
        <v>543</v>
      </c>
      <c r="D550" s="106" t="s">
        <v>1571</v>
      </c>
      <c r="E550" s="111" t="str">
        <f>IF(Table28[[#This Row],[Tên hàng hóa ]]&lt;&gt;0,VLOOKUP(Table28[[#This Row],[Tên hàng hóa ]],Table1[[Tên hàng hóa]:[Quy cách]],2,0),"")</f>
        <v>Biến Tần Yaskawa</v>
      </c>
      <c r="F550" s="107" t="str">
        <f>IF(Table28[[#This Row],[Tên hàng hóa ]]&lt;&gt;0,VLOOKUP(Table28[[#This Row],[Tên hàng hóa ]],Table1[[Tên hàng hóa]:[ĐVT]],3,0),"")</f>
        <v>Cái</v>
      </c>
      <c r="G550" s="112">
        <v>13384800</v>
      </c>
      <c r="H550" s="108">
        <v>3</v>
      </c>
      <c r="I550" s="109">
        <f>IF(Table28[[#This Row],[Số lượng]]&lt;&gt;0,Table28[[#This Row],[Số lượng]]*Table28[[#This Row],[Đơn giá]],"")</f>
        <v>40154400</v>
      </c>
      <c r="J550" s="109">
        <f ca="1">IF(AND(Table28[[#This Row],[Tên hàng hóa ]]&lt;&gt;0,D551=""),SUM(OFFSET(Table28[[#This Row],[Thành tiền]],0,0,-COUNTIF(Table28[Số HĐ],Table28[[#This Row],[Số HĐ]]))),"")</f>
        <v>40154400</v>
      </c>
      <c r="K550" s="108" t="s">
        <v>464</v>
      </c>
      <c r="L55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50" s="110"/>
    </row>
    <row r="551" spans="1:13" ht="35.1" customHeight="1" x14ac:dyDescent="0.2">
      <c r="A551" s="103"/>
      <c r="B551" s="104"/>
      <c r="C551" s="105" t="str">
        <f t="shared" si="0"/>
        <v/>
      </c>
      <c r="D551" s="106"/>
      <c r="E551" s="111" t="str">
        <f>IF(Table28[[#This Row],[Tên hàng hóa ]]&lt;&gt;0,VLOOKUP(Table28[[#This Row],[Tên hàng hóa ]],Table1[[Tên hàng hóa]:[Quy cách]],2,0),"")</f>
        <v/>
      </c>
      <c r="F551" s="107" t="str">
        <f>IF(Table28[[#This Row],[Tên hàng hóa ]]&lt;&gt;0,VLOOKUP(Table28[[#This Row],[Tên hàng hóa ]],Table1[[Tên hàng hóa]:[ĐVT]],3,0),"")</f>
        <v/>
      </c>
      <c r="G551" s="112" t="str">
        <f>IF(Table28[[#This Row],[Tên hàng hóa ]]=0,"",VLOOKUP(Table28[[#This Row],[Tên hàng hóa ]],Table1[[Tên hàng hóa]:[Giá bán]],4,0))</f>
        <v/>
      </c>
      <c r="H551" s="108"/>
      <c r="I551" s="109" t="str">
        <f>IF(Table28[[#This Row],[Số lượng]]&lt;&gt;0,Table28[[#This Row],[Số lượng]]*Table28[[#This Row],[Đơn giá]],"")</f>
        <v/>
      </c>
      <c r="J551" s="109" t="str">
        <f ca="1">IF(AND(Table28[[#This Row],[Tên hàng hóa ]]&lt;&gt;0,D552=""),SUM(OFFSET(Table28[[#This Row],[Thành tiền]],0,0,-COUNTIF(Table28[Số HĐ],Table28[[#This Row],[Số HĐ]]))),"")</f>
        <v/>
      </c>
      <c r="K551" s="108"/>
      <c r="L55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51" s="110"/>
    </row>
    <row r="552" spans="1:13" ht="35.1" customHeight="1" x14ac:dyDescent="0.2">
      <c r="A552" s="103">
        <v>42306</v>
      </c>
      <c r="B552" s="104" t="s">
        <v>1735</v>
      </c>
      <c r="C552" s="105" t="s">
        <v>1736</v>
      </c>
      <c r="D552" s="106" t="s">
        <v>68</v>
      </c>
      <c r="E552" s="111" t="str">
        <f>IF(Table28[[#This Row],[Tên hàng hóa ]]&lt;&gt;0,VLOOKUP(Table28[[#This Row],[Tên hàng hóa ]],Table1[[Tên hàng hóa]:[Quy cách]],2,0),"")</f>
        <v>Bộ Điều Khiển Lập Trình</v>
      </c>
      <c r="F552" s="107" t="str">
        <f>IF(Table28[[#This Row],[Tên hàng hóa ]]&lt;&gt;0,VLOOKUP(Table28[[#This Row],[Tên hàng hóa ]],Table1[[Tên hàng hóa]:[ĐVT]],3,0),"")</f>
        <v>Cái</v>
      </c>
      <c r="G552" s="112">
        <v>825000</v>
      </c>
      <c r="H552" s="108">
        <v>1</v>
      </c>
      <c r="I552" s="109">
        <f>IF(Table28[[#This Row],[Số lượng]]&lt;&gt;0,Table28[[#This Row],[Số lượng]]*Table28[[#This Row],[Đơn giá]],"")</f>
        <v>825000</v>
      </c>
      <c r="J552" s="109" t="str">
        <f ca="1">IF(AND(Table28[[#This Row],[Tên hàng hóa ]]&lt;&gt;0,D553=""),SUM(OFFSET(Table28[[#This Row],[Thành tiền]],0,0,-COUNTIF(Table28[Số HĐ],Table28[[#This Row],[Số HĐ]]))),"")</f>
        <v/>
      </c>
      <c r="K552" s="108"/>
      <c r="L55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52" s="110"/>
    </row>
    <row r="553" spans="1:13" ht="35.1" customHeight="1" x14ac:dyDescent="0.2">
      <c r="A553" s="103">
        <v>42306</v>
      </c>
      <c r="B553" s="104" t="s">
        <v>1735</v>
      </c>
      <c r="C553" s="105" t="s">
        <v>1736</v>
      </c>
      <c r="D553" s="106" t="s">
        <v>76</v>
      </c>
      <c r="E553" s="111" t="str">
        <f>IF(Table28[[#This Row],[Tên hàng hóa ]]&lt;&gt;0,VLOOKUP(Table28[[#This Row],[Tên hàng hóa ]],Table1[[Tên hàng hóa]:[Quy cách]],2,0),"")</f>
        <v>Bộ Điều Khiển Lập Trình</v>
      </c>
      <c r="F553" s="107" t="str">
        <f>IF(Table28[[#This Row],[Tên hàng hóa ]]&lt;&gt;0,VLOOKUP(Table28[[#This Row],[Tên hàng hóa ]],Table1[[Tên hàng hóa]:[ĐVT]],3,0),"")</f>
        <v>Cái</v>
      </c>
      <c r="G553" s="112">
        <v>3300000</v>
      </c>
      <c r="H553" s="108">
        <v>1</v>
      </c>
      <c r="I553" s="109">
        <f>IF(Table28[[#This Row],[Số lượng]]&lt;&gt;0,Table28[[#This Row],[Số lượng]]*Table28[[#This Row],[Đơn giá]],"")</f>
        <v>3300000</v>
      </c>
      <c r="J553" s="109" t="str">
        <f ca="1">IF(AND(Table28[[#This Row],[Tên hàng hóa ]]&lt;&gt;0,D554=""),SUM(OFFSET(Table28[[#This Row],[Thành tiền]],0,0,-COUNTIF(Table28[Số HĐ],Table28[[#This Row],[Số HĐ]]))),"")</f>
        <v/>
      </c>
      <c r="K553" s="108"/>
      <c r="L55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53" s="110"/>
    </row>
    <row r="554" spans="1:13" ht="35.1" customHeight="1" x14ac:dyDescent="0.2">
      <c r="A554" s="103">
        <v>42306</v>
      </c>
      <c r="B554" s="104" t="s">
        <v>1735</v>
      </c>
      <c r="C554" s="105" t="s">
        <v>1736</v>
      </c>
      <c r="D554" s="106" t="s">
        <v>71</v>
      </c>
      <c r="E554" s="111" t="str">
        <f>IF(Table28[[#This Row],[Tên hàng hóa ]]&lt;&gt;0,VLOOKUP(Table28[[#This Row],[Tên hàng hóa ]],Table1[[Tên hàng hóa]:[Quy cách]],2,0),"")</f>
        <v>Bộ Điều Khiển Lập Trình</v>
      </c>
      <c r="F554" s="107" t="str">
        <f>IF(Table28[[#This Row],[Tên hàng hóa ]]&lt;&gt;0,VLOOKUP(Table28[[#This Row],[Tên hàng hóa ]],Table1[[Tên hàng hóa]:[ĐVT]],3,0),"")</f>
        <v>Cái</v>
      </c>
      <c r="G554" s="112">
        <v>2090000</v>
      </c>
      <c r="H554" s="108">
        <v>1</v>
      </c>
      <c r="I554" s="109">
        <f>IF(Table28[[#This Row],[Số lượng]]&lt;&gt;0,Table28[[#This Row],[Số lượng]]*Table28[[#This Row],[Đơn giá]],"")</f>
        <v>2090000</v>
      </c>
      <c r="J554" s="109" t="str">
        <f ca="1">IF(AND(Table28[[#This Row],[Tên hàng hóa ]]&lt;&gt;0,D555=""),SUM(OFFSET(Table28[[#This Row],[Thành tiền]],0,0,-COUNTIF(Table28[Số HĐ],Table28[[#This Row],[Số HĐ]]))),"")</f>
        <v/>
      </c>
      <c r="K554" s="108"/>
      <c r="L55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54" s="110"/>
    </row>
    <row r="555" spans="1:13" ht="35.1" customHeight="1" x14ac:dyDescent="0.2">
      <c r="A555" s="103">
        <v>42306</v>
      </c>
      <c r="B555" s="104" t="s">
        <v>1735</v>
      </c>
      <c r="C555" s="105" t="s">
        <v>1736</v>
      </c>
      <c r="D555" s="106" t="s">
        <v>58</v>
      </c>
      <c r="E555" s="111" t="str">
        <f>IF(Table28[[#This Row],[Tên hàng hóa ]]&lt;&gt;0,VLOOKUP(Table28[[#This Row],[Tên hàng hóa ]],Table1[[Tên hàng hóa]:[Quy cách]],2,0),"")</f>
        <v>Bộ Điều Khiển Lập Trình</v>
      </c>
      <c r="F555" s="107" t="str">
        <f>IF(Table28[[#This Row],[Tên hàng hóa ]]&lt;&gt;0,VLOOKUP(Table28[[#This Row],[Tên hàng hóa ]],Table1[[Tên hàng hóa]:[ĐVT]],3,0),"")</f>
        <v>Cái</v>
      </c>
      <c r="G555" s="112">
        <v>9900000</v>
      </c>
      <c r="H555" s="108">
        <v>1</v>
      </c>
      <c r="I555" s="109">
        <f>IF(Table28[[#This Row],[Số lượng]]&lt;&gt;0,Table28[[#This Row],[Số lượng]]*Table28[[#This Row],[Đơn giá]],"")</f>
        <v>9900000</v>
      </c>
      <c r="J555" s="109">
        <f ca="1">IF(AND(Table28[[#This Row],[Tên hàng hóa ]]&lt;&gt;0,D556=""),SUM(OFFSET(Table28[[#This Row],[Thành tiền]],0,0,-COUNTIF(Table28[Số HĐ],Table28[[#This Row],[Số HĐ]]))),"")</f>
        <v>16115000</v>
      </c>
      <c r="K555" s="108" t="s">
        <v>464</v>
      </c>
      <c r="L55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55" s="110" t="s">
        <v>1743</v>
      </c>
    </row>
    <row r="556" spans="1:13" ht="35.1" customHeight="1" x14ac:dyDescent="0.2">
      <c r="A556" s="103"/>
      <c r="B556" s="104"/>
      <c r="C556" s="105" t="str">
        <f t="shared" si="0"/>
        <v/>
      </c>
      <c r="D556" s="106"/>
      <c r="E556" s="111" t="str">
        <f>IF(Table28[[#This Row],[Tên hàng hóa ]]&lt;&gt;0,VLOOKUP(Table28[[#This Row],[Tên hàng hóa ]],Table1[[Tên hàng hóa]:[Quy cách]],2,0),"")</f>
        <v/>
      </c>
      <c r="F556" s="107" t="str">
        <f>IF(Table28[[#This Row],[Tên hàng hóa ]]&lt;&gt;0,VLOOKUP(Table28[[#This Row],[Tên hàng hóa ]],Table1[[Tên hàng hóa]:[ĐVT]],3,0),"")</f>
        <v/>
      </c>
      <c r="G556" s="112" t="str">
        <f>IF(Table28[[#This Row],[Tên hàng hóa ]]=0,"",VLOOKUP(Table28[[#This Row],[Tên hàng hóa ]],Table1[[Tên hàng hóa]:[Giá bán]],4,0))</f>
        <v/>
      </c>
      <c r="H556" s="108"/>
      <c r="I556" s="109" t="str">
        <f>IF(Table28[[#This Row],[Số lượng]]&lt;&gt;0,Table28[[#This Row],[Số lượng]]*Table28[[#This Row],[Đơn giá]],"")</f>
        <v/>
      </c>
      <c r="J556" s="109" t="str">
        <f ca="1">IF(AND(Table28[[#This Row],[Tên hàng hóa ]]&lt;&gt;0,D557=""),SUM(OFFSET(Table28[[#This Row],[Thành tiền]],0,0,-COUNTIF(Table28[Số HĐ],Table28[[#This Row],[Số HĐ]]))),"")</f>
        <v/>
      </c>
      <c r="K556" s="108"/>
      <c r="L55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56" s="110"/>
    </row>
    <row r="557" spans="1:13" ht="35.1" customHeight="1" x14ac:dyDescent="0.2">
      <c r="A557" s="103">
        <v>42306</v>
      </c>
      <c r="B557" s="104" t="s">
        <v>1737</v>
      </c>
      <c r="C557" s="105" t="s">
        <v>1738</v>
      </c>
      <c r="D557" s="106" t="s">
        <v>664</v>
      </c>
      <c r="E557" s="111" t="str">
        <f>IF(Table28[[#This Row],[Tên hàng hóa ]]&lt;&gt;0,VLOOKUP(Table28[[#This Row],[Tên hàng hóa ]],Table1[[Tên hàng hóa]:[Quy cách]],2,0),"")</f>
        <v>Cảm Biến</v>
      </c>
      <c r="F557" s="107" t="str">
        <f>IF(Table28[[#This Row],[Tên hàng hóa ]]&lt;&gt;0,VLOOKUP(Table28[[#This Row],[Tên hàng hóa ]],Table1[[Tên hàng hóa]:[ĐVT]],3,0),"")</f>
        <v>Cái</v>
      </c>
      <c r="G557" s="112">
        <v>315700</v>
      </c>
      <c r="H557" s="108">
        <v>8</v>
      </c>
      <c r="I557" s="109">
        <f>IF(Table28[[#This Row],[Số lượng]]&lt;&gt;0,Table28[[#This Row],[Số lượng]]*Table28[[#This Row],[Đơn giá]],"")</f>
        <v>2525600</v>
      </c>
      <c r="J557" s="109">
        <f ca="1">IF(AND(Table28[[#This Row],[Tên hàng hóa ]]&lt;&gt;0,D558=""),SUM(OFFSET(Table28[[#This Row],[Thành tiền]],0,0,-COUNTIF(Table28[Số HĐ],Table28[[#This Row],[Số HĐ]]))),"")</f>
        <v>2525600</v>
      </c>
      <c r="K557" s="108" t="s">
        <v>464</v>
      </c>
      <c r="L55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57" s="110" t="s">
        <v>1742</v>
      </c>
    </row>
    <row r="558" spans="1:13" ht="35.1" customHeight="1" x14ac:dyDescent="0.2">
      <c r="A558" s="103"/>
      <c r="B558" s="104"/>
      <c r="C558" s="105" t="str">
        <f t="shared" si="0"/>
        <v/>
      </c>
      <c r="D558" s="106"/>
      <c r="E558" s="111" t="str">
        <f>IF(Table28[[#This Row],[Tên hàng hóa ]]&lt;&gt;0,VLOOKUP(Table28[[#This Row],[Tên hàng hóa ]],Table1[[Tên hàng hóa]:[Quy cách]],2,0),"")</f>
        <v/>
      </c>
      <c r="F558" s="107" t="str">
        <f>IF(Table28[[#This Row],[Tên hàng hóa ]]&lt;&gt;0,VLOOKUP(Table28[[#This Row],[Tên hàng hóa ]],Table1[[Tên hàng hóa]:[ĐVT]],3,0),"")</f>
        <v/>
      </c>
      <c r="G558" s="112" t="str">
        <f>IF(Table28[[#This Row],[Tên hàng hóa ]]=0,"",VLOOKUP(Table28[[#This Row],[Tên hàng hóa ]],Table1[[Tên hàng hóa]:[Giá bán]],4,0))</f>
        <v/>
      </c>
      <c r="H558" s="108"/>
      <c r="I558" s="109" t="str">
        <f>IF(Table28[[#This Row],[Số lượng]]&lt;&gt;0,Table28[[#This Row],[Số lượng]]*Table28[[#This Row],[Đơn giá]],"")</f>
        <v/>
      </c>
      <c r="J558" s="109" t="str">
        <f ca="1">IF(AND(Table28[[#This Row],[Tên hàng hóa ]]&lt;&gt;0,D559=""),SUM(OFFSET(Table28[[#This Row],[Thành tiền]],0,0,-COUNTIF(Table28[Số HĐ],Table28[[#This Row],[Số HĐ]]))),"")</f>
        <v/>
      </c>
      <c r="K558" s="108"/>
      <c r="L55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58" s="110"/>
    </row>
    <row r="559" spans="1:13" ht="35.1" customHeight="1" x14ac:dyDescent="0.2">
      <c r="A559" s="103">
        <v>42306</v>
      </c>
      <c r="B559" s="104" t="s">
        <v>1739</v>
      </c>
      <c r="C559" s="105" t="s">
        <v>1122</v>
      </c>
      <c r="D559" s="106" t="s">
        <v>1730</v>
      </c>
      <c r="E559" s="111" t="str">
        <f>IF(Table28[[#This Row],[Tên hàng hóa ]]&lt;&gt;0,VLOOKUP(Table28[[#This Row],[Tên hàng hóa ]],Table1[[Tên hàng hóa]:[Quy cách]],2,0),"")</f>
        <v>Schneider</v>
      </c>
      <c r="F559" s="107" t="str">
        <f>IF(Table28[[#This Row],[Tên hàng hóa ]]&lt;&gt;0,VLOOKUP(Table28[[#This Row],[Tên hàng hóa ]],Table1[[Tên hàng hóa]:[ĐVT]],3,0),"")</f>
        <v>Cái</v>
      </c>
      <c r="G559" s="112">
        <v>326700</v>
      </c>
      <c r="H559" s="108">
        <v>5</v>
      </c>
      <c r="I559" s="109">
        <f>IF(Table28[[#This Row],[Số lượng]]&lt;&gt;0,Table28[[#This Row],[Số lượng]]*Table28[[#This Row],[Đơn giá]],"")</f>
        <v>1633500</v>
      </c>
      <c r="J559" s="109" t="str">
        <f ca="1">IF(AND(Table28[[#This Row],[Tên hàng hóa ]]&lt;&gt;0,D560=""),SUM(OFFSET(Table28[[#This Row],[Thành tiền]],0,0,-COUNTIF(Table28[Số HĐ],Table28[[#This Row],[Số HĐ]]))),"")</f>
        <v/>
      </c>
      <c r="K559" s="108"/>
      <c r="L55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59" s="110"/>
    </row>
    <row r="560" spans="1:13" ht="35.1" customHeight="1" x14ac:dyDescent="0.2">
      <c r="A560" s="103">
        <v>42306</v>
      </c>
      <c r="B560" s="104" t="s">
        <v>1739</v>
      </c>
      <c r="C560" s="105" t="s">
        <v>1122</v>
      </c>
      <c r="D560" s="106" t="s">
        <v>1110</v>
      </c>
      <c r="E560" s="111" t="str">
        <f>IF(Table28[[#This Row],[Tên hàng hóa ]]&lt;&gt;0,VLOOKUP(Table28[[#This Row],[Tên hàng hóa ]],Table1[[Tên hàng hóa]:[Quy cách]],2,0),"")</f>
        <v>Schneider</v>
      </c>
      <c r="F560" s="107" t="str">
        <f>IF(Table28[[#This Row],[Tên hàng hóa ]]&lt;&gt;0,VLOOKUP(Table28[[#This Row],[Tên hàng hóa ]],Table1[[Tên hàng hóa]:[ĐVT]],3,0),"")</f>
        <v>Cái</v>
      </c>
      <c r="G560" s="112">
        <v>355850</v>
      </c>
      <c r="H560" s="108">
        <v>4</v>
      </c>
      <c r="I560" s="109">
        <f>IF(Table28[[#This Row],[Số lượng]]&lt;&gt;0,Table28[[#This Row],[Số lượng]]*Table28[[#This Row],[Đơn giá]],"")</f>
        <v>1423400</v>
      </c>
      <c r="J560" s="109" t="str">
        <f ca="1">IF(AND(Table28[[#This Row],[Tên hàng hóa ]]&lt;&gt;0,D561=""),SUM(OFFSET(Table28[[#This Row],[Thành tiền]],0,0,-COUNTIF(Table28[Số HĐ],Table28[[#This Row],[Số HĐ]]))),"")</f>
        <v/>
      </c>
      <c r="K560" s="108"/>
      <c r="L56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60" s="110"/>
    </row>
    <row r="561" spans="1:13" ht="35.1" customHeight="1" x14ac:dyDescent="0.2">
      <c r="A561" s="103">
        <v>42306</v>
      </c>
      <c r="B561" s="104" t="s">
        <v>1739</v>
      </c>
      <c r="C561" s="105" t="s">
        <v>1122</v>
      </c>
      <c r="D561" s="106" t="s">
        <v>1731</v>
      </c>
      <c r="E561" s="111" t="str">
        <f>IF(Table28[[#This Row],[Tên hàng hóa ]]&lt;&gt;0,VLOOKUP(Table28[[#This Row],[Tên hàng hóa ]],Table1[[Tên hàng hóa]:[Quy cách]],2,0),"")</f>
        <v>Schneider</v>
      </c>
      <c r="F561" s="107" t="str">
        <f>IF(Table28[[#This Row],[Tên hàng hóa ]]&lt;&gt;0,VLOOKUP(Table28[[#This Row],[Tên hàng hóa ]],Table1[[Tên hàng hóa]:[ĐVT]],3,0),"")</f>
        <v>Cái</v>
      </c>
      <c r="G561" s="112">
        <v>584020.80000000005</v>
      </c>
      <c r="H561" s="108">
        <v>2</v>
      </c>
      <c r="I561" s="109">
        <f>IF(Table28[[#This Row],[Số lượng]]&lt;&gt;0,Table28[[#This Row],[Số lượng]]*Table28[[#This Row],[Đơn giá]],"")</f>
        <v>1168041.6000000001</v>
      </c>
      <c r="J561" s="109" t="str">
        <f ca="1">IF(AND(Table28[[#This Row],[Tên hàng hóa ]]&lt;&gt;0,D562=""),SUM(OFFSET(Table28[[#This Row],[Thành tiền]],0,0,-COUNTIF(Table28[Số HĐ],Table28[[#This Row],[Số HĐ]]))),"")</f>
        <v/>
      </c>
      <c r="K561" s="108"/>
      <c r="L56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61" s="110"/>
    </row>
    <row r="562" spans="1:13" ht="35.1" customHeight="1" x14ac:dyDescent="0.2">
      <c r="A562" s="103">
        <v>42306</v>
      </c>
      <c r="B562" s="104" t="s">
        <v>1739</v>
      </c>
      <c r="C562" s="105" t="s">
        <v>1122</v>
      </c>
      <c r="D562" s="106" t="s">
        <v>1579</v>
      </c>
      <c r="E562" s="111" t="str">
        <f>IF(Table28[[#This Row],[Tên hàng hóa ]]&lt;&gt;0,VLOOKUP(Table28[[#This Row],[Tên hàng hóa ]],Table1[[Tên hàng hóa]:[Quy cách]],2,0),"")</f>
        <v>Rờ le nhiệt Schneider</v>
      </c>
      <c r="F562" s="107" t="str">
        <f>IF(Table28[[#This Row],[Tên hàng hóa ]]&lt;&gt;0,VLOOKUP(Table28[[#This Row],[Tên hàng hóa ]],Table1[[Tên hàng hóa]:[ĐVT]],3,0),"")</f>
        <v>Cái</v>
      </c>
      <c r="G562" s="112">
        <v>280500</v>
      </c>
      <c r="H562" s="108">
        <v>8</v>
      </c>
      <c r="I562" s="109">
        <f>IF(Table28[[#This Row],[Số lượng]]&lt;&gt;0,Table28[[#This Row],[Số lượng]]*Table28[[#This Row],[Đơn giá]],"")</f>
        <v>2244000</v>
      </c>
      <c r="J562" s="109">
        <f ca="1">IF(AND(Table28[[#This Row],[Tên hàng hóa ]]&lt;&gt;0,D563=""),SUM(OFFSET(Table28[[#This Row],[Thành tiền]],0,0,-COUNTIF(Table28[Số HĐ],Table28[[#This Row],[Số HĐ]]))),"")</f>
        <v>6468941.5999999996</v>
      </c>
      <c r="K562" s="108" t="s">
        <v>464</v>
      </c>
      <c r="L56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62" s="110" t="s">
        <v>1741</v>
      </c>
    </row>
    <row r="563" spans="1:13" ht="35.1" customHeight="1" x14ac:dyDescent="0.2">
      <c r="A563" s="103"/>
      <c r="B563" s="104"/>
      <c r="C563" s="105" t="str">
        <f t="shared" si="0"/>
        <v/>
      </c>
      <c r="D563" s="106"/>
      <c r="E563" s="111" t="str">
        <f>IF(Table28[[#This Row],[Tên hàng hóa ]]&lt;&gt;0,VLOOKUP(Table28[[#This Row],[Tên hàng hóa ]],Table1[[Tên hàng hóa]:[Quy cách]],2,0),"")</f>
        <v/>
      </c>
      <c r="F563" s="107" t="str">
        <f>IF(Table28[[#This Row],[Tên hàng hóa ]]&lt;&gt;0,VLOOKUP(Table28[[#This Row],[Tên hàng hóa ]],Table1[[Tên hàng hóa]:[ĐVT]],3,0),"")</f>
        <v/>
      </c>
      <c r="G563" s="112" t="str">
        <f>IF(Table28[[#This Row],[Tên hàng hóa ]]=0,"",VLOOKUP(Table28[[#This Row],[Tên hàng hóa ]],Table1[[Tên hàng hóa]:[Giá bán]],4,0))</f>
        <v/>
      </c>
      <c r="H563" s="108"/>
      <c r="I563" s="109" t="str">
        <f>IF(Table28[[#This Row],[Số lượng]]&lt;&gt;0,Table28[[#This Row],[Số lượng]]*Table28[[#This Row],[Đơn giá]],"")</f>
        <v/>
      </c>
      <c r="J563" s="109" t="str">
        <f ca="1">IF(AND(Table28[[#This Row],[Tên hàng hóa ]]&lt;&gt;0,D564=""),SUM(OFFSET(Table28[[#This Row],[Thành tiền]],0,0,-COUNTIF(Table28[Số HĐ],Table28[[#This Row],[Số HĐ]]))),"")</f>
        <v/>
      </c>
      <c r="K563" s="108"/>
      <c r="L56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63" s="110"/>
    </row>
    <row r="564" spans="1:13" ht="35.1" customHeight="1" x14ac:dyDescent="0.2">
      <c r="A564" s="103">
        <v>42306</v>
      </c>
      <c r="B564" s="104" t="s">
        <v>1740</v>
      </c>
      <c r="C564" s="105" t="s">
        <v>1623</v>
      </c>
      <c r="D564" s="106" t="s">
        <v>344</v>
      </c>
      <c r="E564" s="111" t="str">
        <f>IF(Table28[[#This Row],[Tên hàng hóa ]]&lt;&gt;0,VLOOKUP(Table28[[#This Row],[Tên hàng hóa ]],Table1[[Tên hàng hóa]:[Quy cách]],2,0),"")</f>
        <v>Relay</v>
      </c>
      <c r="F564" s="107" t="str">
        <f>IF(Table28[[#This Row],[Tên hàng hóa ]]&lt;&gt;0,VLOOKUP(Table28[[#This Row],[Tên hàng hóa ]],Table1[[Tên hàng hóa]:[ĐVT]],3,0),"")</f>
        <v>Cái</v>
      </c>
      <c r="G564" s="112">
        <v>83000</v>
      </c>
      <c r="H564" s="108">
        <v>5</v>
      </c>
      <c r="I564" s="109">
        <f>IF(Table28[[#This Row],[Số lượng]]&lt;&gt;0,Table28[[#This Row],[Số lượng]]*Table28[[#This Row],[Đơn giá]],"")</f>
        <v>415000</v>
      </c>
      <c r="J564" s="109" t="str">
        <f ca="1">IF(AND(Table28[[#This Row],[Tên hàng hóa ]]&lt;&gt;0,D565=""),SUM(OFFSET(Table28[[#This Row],[Thành tiền]],0,0,-COUNTIF(Table28[Số HĐ],Table28[[#This Row],[Số HĐ]]))),"")</f>
        <v/>
      </c>
      <c r="K564" s="108"/>
      <c r="L56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64" s="110"/>
    </row>
    <row r="565" spans="1:13" ht="35.1" customHeight="1" x14ac:dyDescent="0.2">
      <c r="A565" s="103">
        <v>42306</v>
      </c>
      <c r="B565" s="104" t="s">
        <v>1740</v>
      </c>
      <c r="C565" s="105" t="str">
        <f t="shared" si="0"/>
        <v>CTY TNHH II-VI VIỆT NAM</v>
      </c>
      <c r="D565" s="106" t="s">
        <v>431</v>
      </c>
      <c r="E565" s="111" t="str">
        <f>IF(Table28[[#This Row],[Tên hàng hóa ]]&lt;&gt;0,VLOOKUP(Table28[[#This Row],[Tên hàng hóa ]],Table1[[Tên hàng hóa]:[Quy cách]],2,0),"")</f>
        <v>Socket</v>
      </c>
      <c r="F565" s="107" t="str">
        <f>IF(Table28[[#This Row],[Tên hàng hóa ]]&lt;&gt;0,VLOOKUP(Table28[[#This Row],[Tên hàng hóa ]],Table1[[Tên hàng hóa]:[ĐVT]],3,0),"")</f>
        <v>Cái</v>
      </c>
      <c r="G565" s="112">
        <v>34700</v>
      </c>
      <c r="H565" s="108">
        <v>5</v>
      </c>
      <c r="I565" s="109">
        <f>IF(Table28[[#This Row],[Số lượng]]&lt;&gt;0,Table28[[#This Row],[Số lượng]]*Table28[[#This Row],[Đơn giá]],"")</f>
        <v>173500</v>
      </c>
      <c r="J565" s="109">
        <f ca="1">IF(AND(Table28[[#This Row],[Tên hàng hóa ]]&lt;&gt;0,D566=""),SUM(OFFSET(Table28[[#This Row],[Thành tiền]],0,0,-COUNTIF(Table28[Số HĐ],Table28[[#This Row],[Số HĐ]]))),"")</f>
        <v>588500</v>
      </c>
      <c r="K565" s="108" t="s">
        <v>464</v>
      </c>
      <c r="L56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65" s="110" t="s">
        <v>2092</v>
      </c>
    </row>
    <row r="566" spans="1:13" ht="35.1" customHeight="1" x14ac:dyDescent="0.2">
      <c r="A566" s="103"/>
      <c r="B566" s="104"/>
      <c r="C566" s="105" t="str">
        <f t="shared" si="0"/>
        <v/>
      </c>
      <c r="D566" s="106"/>
      <c r="E566" s="111" t="str">
        <f>IF(Table28[[#This Row],[Tên hàng hóa ]]&lt;&gt;0,VLOOKUP(Table28[[#This Row],[Tên hàng hóa ]],Table1[[Tên hàng hóa]:[Quy cách]],2,0),"")</f>
        <v/>
      </c>
      <c r="F566" s="107" t="str">
        <f>IF(Table28[[#This Row],[Tên hàng hóa ]]&lt;&gt;0,VLOOKUP(Table28[[#This Row],[Tên hàng hóa ]],Table1[[Tên hàng hóa]:[ĐVT]],3,0),"")</f>
        <v/>
      </c>
      <c r="G566" s="112" t="str">
        <f>IF(Table28[[#This Row],[Tên hàng hóa ]]=0,"",VLOOKUP(Table28[[#This Row],[Tên hàng hóa ]],Table1[[Tên hàng hóa]:[Giá bán]],4,0))</f>
        <v/>
      </c>
      <c r="H566" s="108"/>
      <c r="I566" s="109" t="str">
        <f>IF(Table28[[#This Row],[Số lượng]]&lt;&gt;0,Table28[[#This Row],[Số lượng]]*Table28[[#This Row],[Đơn giá]],"")</f>
        <v/>
      </c>
      <c r="J566" s="109" t="str">
        <f ca="1">IF(AND(Table28[[#This Row],[Tên hàng hóa ]]&lt;&gt;0,D567=""),SUM(OFFSET(Table28[[#This Row],[Thành tiền]],0,0,-COUNTIF(Table28[Số HĐ],Table28[[#This Row],[Số HĐ]]))),"")</f>
        <v/>
      </c>
      <c r="K566" s="108"/>
      <c r="L56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66" s="110"/>
    </row>
    <row r="567" spans="1:13" ht="35.1" customHeight="1" x14ac:dyDescent="0.2">
      <c r="A567" s="103">
        <v>42306</v>
      </c>
      <c r="B567" s="104" t="s">
        <v>1744</v>
      </c>
      <c r="C567" s="105" t="s">
        <v>860</v>
      </c>
      <c r="D567" s="106" t="s">
        <v>161</v>
      </c>
      <c r="E567" s="111" t="str">
        <f>IF(Table28[[#This Row],[Tên hàng hóa ]]&lt;&gt;0,VLOOKUP(Table28[[#This Row],[Tên hàng hóa ]],Table1[[Tên hàng hóa]:[Quy cách]],2,0),"")</f>
        <v>Bộ Nguồn Xung</v>
      </c>
      <c r="F567" s="107" t="str">
        <f>IF(Table28[[#This Row],[Tên hàng hóa ]]&lt;&gt;0,VLOOKUP(Table28[[#This Row],[Tên hàng hóa ]],Table1[[Tên hàng hóa]:[ĐVT]],3,0),"")</f>
        <v>Cái</v>
      </c>
      <c r="G567" s="112">
        <v>1100000</v>
      </c>
      <c r="H567" s="108">
        <v>4</v>
      </c>
      <c r="I567" s="109">
        <f>IF(Table28[[#This Row],[Số lượng]]&lt;&gt;0,Table28[[#This Row],[Số lượng]]*Table28[[#This Row],[Đơn giá]],"")</f>
        <v>4400000</v>
      </c>
      <c r="J567" s="109">
        <f ca="1">IF(AND(Table28[[#This Row],[Tên hàng hóa ]]&lt;&gt;0,D568=""),SUM(OFFSET(Table28[[#This Row],[Thành tiền]],0,0,-COUNTIF(Table28[Số HĐ],Table28[[#This Row],[Số HĐ]]))),"")</f>
        <v>4400000</v>
      </c>
      <c r="K567" s="108" t="s">
        <v>464</v>
      </c>
      <c r="L56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67" s="110" t="s">
        <v>2278</v>
      </c>
    </row>
    <row r="568" spans="1:13" ht="35.1" customHeight="1" x14ac:dyDescent="0.2">
      <c r="A568" s="103"/>
      <c r="B568" s="104"/>
      <c r="C568" s="105" t="str">
        <f t="shared" ref="C568:C631" si="1">IF(AND(D568&lt;&gt;0,D569=""),C567,"")</f>
        <v/>
      </c>
      <c r="D568" s="106"/>
      <c r="E568" s="111" t="str">
        <f>IF(Table28[[#This Row],[Tên hàng hóa ]]&lt;&gt;0,VLOOKUP(Table28[[#This Row],[Tên hàng hóa ]],Table1[[Tên hàng hóa]:[Quy cách]],2,0),"")</f>
        <v/>
      </c>
      <c r="F568" s="107" t="str">
        <f>IF(Table28[[#This Row],[Tên hàng hóa ]]&lt;&gt;0,VLOOKUP(Table28[[#This Row],[Tên hàng hóa ]],Table1[[Tên hàng hóa]:[ĐVT]],3,0),"")</f>
        <v/>
      </c>
      <c r="G568" s="112" t="str">
        <f>IF(Table28[[#This Row],[Tên hàng hóa ]]=0,"",VLOOKUP(Table28[[#This Row],[Tên hàng hóa ]],Table1[[Tên hàng hóa]:[Giá bán]],4,0))</f>
        <v/>
      </c>
      <c r="H568" s="108"/>
      <c r="I568" s="109" t="str">
        <f>IF(Table28[[#This Row],[Số lượng]]&lt;&gt;0,Table28[[#This Row],[Số lượng]]*Table28[[#This Row],[Đơn giá]],"")</f>
        <v/>
      </c>
      <c r="J568" s="109" t="str">
        <f ca="1">IF(AND(Table28[[#This Row],[Tên hàng hóa ]]&lt;&gt;0,D569=""),SUM(OFFSET(Table28[[#This Row],[Thành tiền]],0,0,-COUNTIF(Table28[Số HĐ],Table28[[#This Row],[Số HĐ]]))),"")</f>
        <v/>
      </c>
      <c r="K568" s="108"/>
      <c r="L56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68" s="110"/>
    </row>
    <row r="569" spans="1:13" ht="35.1" customHeight="1" x14ac:dyDescent="0.2">
      <c r="A569" s="103">
        <v>42308</v>
      </c>
      <c r="B569" s="104" t="s">
        <v>1745</v>
      </c>
      <c r="C569" s="105" t="s">
        <v>569</v>
      </c>
      <c r="D569" s="106" t="s">
        <v>181</v>
      </c>
      <c r="E569" s="111" t="str">
        <f>IF(Table28[[#This Row],[Tên hàng hóa ]]&lt;&gt;0,VLOOKUP(Table28[[#This Row],[Tên hàng hóa ]],Table1[[Tên hàng hóa]:[Quy cách]],2,0),"")</f>
        <v>Bộ Nguồn Xung</v>
      </c>
      <c r="F569" s="107" t="str">
        <f>IF(Table28[[#This Row],[Tên hàng hóa ]]&lt;&gt;0,VLOOKUP(Table28[[#This Row],[Tên hàng hóa ]],Table1[[Tên hàng hóa]:[ĐVT]],3,0),"")</f>
        <v>Cái</v>
      </c>
      <c r="G569" s="112">
        <v>2090000</v>
      </c>
      <c r="H569" s="108">
        <v>1</v>
      </c>
      <c r="I569" s="109">
        <f>IF(Table28[[#This Row],[Số lượng]]&lt;&gt;0,Table28[[#This Row],[Số lượng]]*Table28[[#This Row],[Đơn giá]],"")</f>
        <v>2090000</v>
      </c>
      <c r="J569" s="109">
        <f ca="1">IF(AND(Table28[[#This Row],[Tên hàng hóa ]]&lt;&gt;0,D570=""),SUM(OFFSET(Table28[[#This Row],[Thành tiền]],0,0,-COUNTIF(Table28[Số HĐ],Table28[[#This Row],[Số HĐ]]))),"")</f>
        <v>2090000</v>
      </c>
      <c r="K569" s="108" t="s">
        <v>464</v>
      </c>
      <c r="L56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69" s="110" t="s">
        <v>1746</v>
      </c>
    </row>
    <row r="570" spans="1:13" ht="35.1" customHeight="1" x14ac:dyDescent="0.2">
      <c r="A570" s="103"/>
      <c r="B570" s="104"/>
      <c r="C570" s="105" t="str">
        <f t="shared" si="1"/>
        <v/>
      </c>
      <c r="D570" s="106"/>
      <c r="E570" s="111" t="str">
        <f>IF(Table28[[#This Row],[Tên hàng hóa ]]&lt;&gt;0,VLOOKUP(Table28[[#This Row],[Tên hàng hóa ]],Table1[[Tên hàng hóa]:[Quy cách]],2,0),"")</f>
        <v/>
      </c>
      <c r="F570" s="107" t="str">
        <f>IF(Table28[[#This Row],[Tên hàng hóa ]]&lt;&gt;0,VLOOKUP(Table28[[#This Row],[Tên hàng hóa ]],Table1[[Tên hàng hóa]:[ĐVT]],3,0),"")</f>
        <v/>
      </c>
      <c r="G570" s="112" t="str">
        <f>IF(Table28[[#This Row],[Tên hàng hóa ]]=0,"",VLOOKUP(Table28[[#This Row],[Tên hàng hóa ]],Table1[[Tên hàng hóa]:[Giá bán]],4,0))</f>
        <v/>
      </c>
      <c r="H570" s="108"/>
      <c r="I570" s="109" t="str">
        <f>IF(Table28[[#This Row],[Số lượng]]&lt;&gt;0,Table28[[#This Row],[Số lượng]]*Table28[[#This Row],[Đơn giá]],"")</f>
        <v/>
      </c>
      <c r="J570" s="109" t="str">
        <f ca="1">IF(AND(Table28[[#This Row],[Tên hàng hóa ]]&lt;&gt;0,D571=""),SUM(OFFSET(Table28[[#This Row],[Thành tiền]],0,0,-COUNTIF(Table28[Số HĐ],Table28[[#This Row],[Số HĐ]]))),"")</f>
        <v/>
      </c>
      <c r="K570" s="108"/>
      <c r="L57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70" s="110"/>
    </row>
    <row r="571" spans="1:13" ht="35.1" customHeight="1" x14ac:dyDescent="0.2">
      <c r="A571" s="103">
        <v>42308</v>
      </c>
      <c r="B571" s="104" t="s">
        <v>1747</v>
      </c>
      <c r="C571" s="105" t="s">
        <v>1258</v>
      </c>
      <c r="D571" s="106" t="s">
        <v>392</v>
      </c>
      <c r="E571" s="111" t="str">
        <f>IF(Table28[[#This Row],[Tên hàng hóa ]]&lt;&gt;0,VLOOKUP(Table28[[#This Row],[Tên hàng hóa ]],Table1[[Tên hàng hóa]:[Quy cách]],2,0),"")</f>
        <v>Timer</v>
      </c>
      <c r="F571" s="107" t="str">
        <f>IF(Table28[[#This Row],[Tên hàng hóa ]]&lt;&gt;0,VLOOKUP(Table28[[#This Row],[Tên hàng hóa ]],Table1[[Tên hàng hóa]:[ĐVT]],3,0),"")</f>
        <v>Cái</v>
      </c>
      <c r="G571" s="112">
        <v>517000</v>
      </c>
      <c r="H571" s="108">
        <v>1</v>
      </c>
      <c r="I571" s="109">
        <f>IF(Table28[[#This Row],[Số lượng]]&lt;&gt;0,Table28[[#This Row],[Số lượng]]*Table28[[#This Row],[Đơn giá]],"")</f>
        <v>517000</v>
      </c>
      <c r="J571" s="109">
        <f ca="1">IF(AND(Table28[[#This Row],[Tên hàng hóa ]]&lt;&gt;0,D572=""),SUM(OFFSET(Table28[[#This Row],[Thành tiền]],0,0,-COUNTIF(Table28[Số HĐ],Table28[[#This Row],[Số HĐ]]))),"")</f>
        <v>517000</v>
      </c>
      <c r="K571" s="108" t="s">
        <v>464</v>
      </c>
      <c r="L57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71" s="110" t="s">
        <v>1748</v>
      </c>
    </row>
    <row r="572" spans="1:13" ht="35.1" customHeight="1" x14ac:dyDescent="0.2">
      <c r="A572" s="103"/>
      <c r="B572" s="104"/>
      <c r="C572" s="105" t="str">
        <f t="shared" si="1"/>
        <v/>
      </c>
      <c r="D572" s="106"/>
      <c r="E572" s="111" t="str">
        <f>IF(Table28[[#This Row],[Tên hàng hóa ]]&lt;&gt;0,VLOOKUP(Table28[[#This Row],[Tên hàng hóa ]],Table1[[Tên hàng hóa]:[Quy cách]],2,0),"")</f>
        <v/>
      </c>
      <c r="F572" s="107" t="str">
        <f>IF(Table28[[#This Row],[Tên hàng hóa ]]&lt;&gt;0,VLOOKUP(Table28[[#This Row],[Tên hàng hóa ]],Table1[[Tên hàng hóa]:[ĐVT]],3,0),"")</f>
        <v/>
      </c>
      <c r="G572" s="112" t="str">
        <f>IF(Table28[[#This Row],[Tên hàng hóa ]]=0,"",VLOOKUP(Table28[[#This Row],[Tên hàng hóa ]],Table1[[Tên hàng hóa]:[Giá bán]],4,0))</f>
        <v/>
      </c>
      <c r="H572" s="108"/>
      <c r="I572" s="109" t="str">
        <f>IF(Table28[[#This Row],[Số lượng]]&lt;&gt;0,Table28[[#This Row],[Số lượng]]*Table28[[#This Row],[Đơn giá]],"")</f>
        <v/>
      </c>
      <c r="J572" s="109" t="str">
        <f ca="1">IF(AND(Table28[[#This Row],[Tên hàng hóa ]]&lt;&gt;0,D573=""),SUM(OFFSET(Table28[[#This Row],[Thành tiền]],0,0,-COUNTIF(Table28[Số HĐ],Table28[[#This Row],[Số HĐ]]))),"")</f>
        <v/>
      </c>
      <c r="K572" s="108"/>
      <c r="L57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72" s="110"/>
    </row>
    <row r="573" spans="1:13" ht="35.1" customHeight="1" x14ac:dyDescent="0.2">
      <c r="A573" s="103">
        <v>42308</v>
      </c>
      <c r="B573" s="104" t="s">
        <v>1749</v>
      </c>
      <c r="C573" s="105" t="s">
        <v>1263</v>
      </c>
      <c r="D573" s="106" t="s">
        <v>224</v>
      </c>
      <c r="E573" s="111" t="str">
        <f>IF(Table28[[#This Row],[Tên hàng hóa ]]&lt;&gt;0,VLOOKUP(Table28[[#This Row],[Tên hàng hóa ]],Table1[[Tên hàng hóa]:[Quy cách]],2,0),"")</f>
        <v>Cảm Biến</v>
      </c>
      <c r="F573" s="107" t="str">
        <f>IF(Table28[[#This Row],[Tên hàng hóa ]]&lt;&gt;0,VLOOKUP(Table28[[#This Row],[Tên hàng hóa ]],Table1[[Tên hàng hóa]:[ĐVT]],3,0),"")</f>
        <v>Cái</v>
      </c>
      <c r="G573" s="112">
        <v>1210000</v>
      </c>
      <c r="H573" s="108">
        <v>11</v>
      </c>
      <c r="I573" s="109">
        <f>IF(Table28[[#This Row],[Số lượng]]&lt;&gt;0,Table28[[#This Row],[Số lượng]]*Table28[[#This Row],[Đơn giá]],"")</f>
        <v>13310000</v>
      </c>
      <c r="J573" s="109">
        <f ca="1">IF(AND(Table28[[#This Row],[Tên hàng hóa ]]&lt;&gt;0,D574=""),SUM(OFFSET(Table28[[#This Row],[Thành tiền]],0,0,-COUNTIF(Table28[Số HĐ],Table28[[#This Row],[Số HĐ]]))),"")</f>
        <v>13310000</v>
      </c>
      <c r="K573" s="108" t="s">
        <v>464</v>
      </c>
      <c r="L57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73" s="110" t="s">
        <v>1750</v>
      </c>
    </row>
    <row r="574" spans="1:13" ht="35.1" customHeight="1" x14ac:dyDescent="0.2">
      <c r="A574" s="103"/>
      <c r="B574" s="104"/>
      <c r="C574" s="105" t="str">
        <f t="shared" si="1"/>
        <v/>
      </c>
      <c r="D574" s="106"/>
      <c r="E574" s="111" t="str">
        <f>IF(Table28[[#This Row],[Tên hàng hóa ]]&lt;&gt;0,VLOOKUP(Table28[[#This Row],[Tên hàng hóa ]],Table1[[Tên hàng hóa]:[Quy cách]],2,0),"")</f>
        <v/>
      </c>
      <c r="F574" s="107" t="str">
        <f>IF(Table28[[#This Row],[Tên hàng hóa ]]&lt;&gt;0,VLOOKUP(Table28[[#This Row],[Tên hàng hóa ]],Table1[[Tên hàng hóa]:[ĐVT]],3,0),"")</f>
        <v/>
      </c>
      <c r="G574" s="112" t="str">
        <f>IF(Table28[[#This Row],[Tên hàng hóa ]]=0,"",VLOOKUP(Table28[[#This Row],[Tên hàng hóa ]],Table1[[Tên hàng hóa]:[Giá bán]],4,0))</f>
        <v/>
      </c>
      <c r="H574" s="108"/>
      <c r="I574" s="109" t="str">
        <f>IF(Table28[[#This Row],[Số lượng]]&lt;&gt;0,Table28[[#This Row],[Số lượng]]*Table28[[#This Row],[Đơn giá]],"")</f>
        <v/>
      </c>
      <c r="J574" s="109" t="str">
        <f ca="1">IF(AND(Table28[[#This Row],[Tên hàng hóa ]]&lt;&gt;0,D575=""),SUM(OFFSET(Table28[[#This Row],[Thành tiền]],0,0,-COUNTIF(Table28[Số HĐ],Table28[[#This Row],[Số HĐ]]))),"")</f>
        <v/>
      </c>
      <c r="K574" s="108"/>
      <c r="L57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74" s="110"/>
    </row>
    <row r="575" spans="1:13" ht="35.1" customHeight="1" x14ac:dyDescent="0.2">
      <c r="A575" s="103">
        <v>42310</v>
      </c>
      <c r="B575" s="104" t="s">
        <v>1769</v>
      </c>
      <c r="C575" s="105" t="s">
        <v>543</v>
      </c>
      <c r="D575" s="106" t="s">
        <v>85</v>
      </c>
      <c r="E575" s="111" t="str">
        <f>IF(Table28[[#This Row],[Tên hàng hóa ]]&lt;&gt;0,VLOOKUP(Table28[[#This Row],[Tên hàng hóa ]],Table1[[Tên hàng hóa]:[Quy cách]],2,0),"")</f>
        <v>Bộ Điều Khiển Lập Trình</v>
      </c>
      <c r="F575" s="107" t="str">
        <f>IF(Table28[[#This Row],[Tên hàng hóa ]]&lt;&gt;0,VLOOKUP(Table28[[#This Row],[Tên hàng hóa ]],Table1[[Tên hàng hóa]:[ĐVT]],3,0),"")</f>
        <v>Cái</v>
      </c>
      <c r="G575" s="112">
        <v>3850000</v>
      </c>
      <c r="H575" s="108">
        <v>1</v>
      </c>
      <c r="I575" s="109">
        <f>IF(Table28[[#This Row],[Số lượng]]&lt;&gt;0,Table28[[#This Row],[Số lượng]]*Table28[[#This Row],[Đơn giá]],"")</f>
        <v>3850000</v>
      </c>
      <c r="J575" s="109" t="str">
        <f ca="1">IF(AND(Table28[[#This Row],[Tên hàng hóa ]]&lt;&gt;0,D576=""),SUM(OFFSET(Table28[[#This Row],[Thành tiền]],0,0,-COUNTIF(Table28[Số HĐ],Table28[[#This Row],[Số HĐ]]))),"")</f>
        <v/>
      </c>
      <c r="K575" s="108"/>
      <c r="L57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75" s="110"/>
    </row>
    <row r="576" spans="1:13" ht="35.1" customHeight="1" x14ac:dyDescent="0.2">
      <c r="A576" s="103">
        <v>42310</v>
      </c>
      <c r="B576" s="104" t="s">
        <v>1769</v>
      </c>
      <c r="C576" s="105" t="s">
        <v>543</v>
      </c>
      <c r="D576" s="106" t="s">
        <v>230</v>
      </c>
      <c r="E576" s="111" t="str">
        <f>IF(Table28[[#This Row],[Tên hàng hóa ]]&lt;&gt;0,VLOOKUP(Table28[[#This Row],[Tên hàng hóa ]],Table1[[Tên hàng hóa]:[Quy cách]],2,0),"")</f>
        <v>Cảm Biến</v>
      </c>
      <c r="F576" s="107" t="str">
        <f>IF(Table28[[#This Row],[Tên hàng hóa ]]&lt;&gt;0,VLOOKUP(Table28[[#This Row],[Tên hàng hóa ]],Table1[[Tên hàng hóa]:[ĐVT]],3,0),"")</f>
        <v>Cái</v>
      </c>
      <c r="G576" s="112">
        <v>1672000</v>
      </c>
      <c r="H576" s="108">
        <v>1</v>
      </c>
      <c r="I576" s="109">
        <f>IF(Table28[[#This Row],[Số lượng]]&lt;&gt;0,Table28[[#This Row],[Số lượng]]*Table28[[#This Row],[Đơn giá]],"")</f>
        <v>1672000</v>
      </c>
      <c r="J576" s="109" t="str">
        <f ca="1">IF(AND(Table28[[#This Row],[Tên hàng hóa ]]&lt;&gt;0,D577=""),SUM(OFFSET(Table28[[#This Row],[Thành tiền]],0,0,-COUNTIF(Table28[Số HĐ],Table28[[#This Row],[Số HĐ]]))),"")</f>
        <v/>
      </c>
      <c r="K576" s="108"/>
      <c r="L57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76" s="110"/>
    </row>
    <row r="577" spans="1:13" ht="35.1" customHeight="1" x14ac:dyDescent="0.2">
      <c r="A577" s="103">
        <v>42310</v>
      </c>
      <c r="B577" s="104" t="s">
        <v>1769</v>
      </c>
      <c r="C577" s="105" t="s">
        <v>543</v>
      </c>
      <c r="D577" s="106" t="s">
        <v>291</v>
      </c>
      <c r="E577" s="111" t="str">
        <f>IF(Table28[[#This Row],[Tên hàng hóa ]]&lt;&gt;0,VLOOKUP(Table28[[#This Row],[Tên hàng hóa ]],Table1[[Tên hàng hóa]:[Quy cách]],2,0),"")</f>
        <v>Công Tắc Hành Trình</v>
      </c>
      <c r="F577" s="107" t="str">
        <f>IF(Table28[[#This Row],[Tên hàng hóa ]]&lt;&gt;0,VLOOKUP(Table28[[#This Row],[Tên hàng hóa ]],Table1[[Tên hàng hóa]:[ĐVT]],3,0),"")</f>
        <v>Cái</v>
      </c>
      <c r="G577" s="112">
        <v>759000</v>
      </c>
      <c r="H577" s="108">
        <v>1</v>
      </c>
      <c r="I577" s="109">
        <f>IF(Table28[[#This Row],[Số lượng]]&lt;&gt;0,Table28[[#This Row],[Số lượng]]*Table28[[#This Row],[Đơn giá]],"")</f>
        <v>759000</v>
      </c>
      <c r="J577" s="109">
        <f ca="1">IF(AND(Table28[[#This Row],[Tên hàng hóa ]]&lt;&gt;0,D578=""),SUM(OFFSET(Table28[[#This Row],[Thành tiền]],0,0,-COUNTIF(Table28[Số HĐ],Table28[[#This Row],[Số HĐ]]))),"")</f>
        <v>6281000</v>
      </c>
      <c r="K577" s="108" t="s">
        <v>464</v>
      </c>
      <c r="L57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77" s="110" t="s">
        <v>1770</v>
      </c>
    </row>
    <row r="578" spans="1:13" ht="35.1" customHeight="1" x14ac:dyDescent="0.2">
      <c r="A578" s="103"/>
      <c r="B578" s="104"/>
      <c r="C578" s="105" t="str">
        <f t="shared" si="1"/>
        <v/>
      </c>
      <c r="D578" s="106"/>
      <c r="E578" s="111" t="str">
        <f>IF(Table28[[#This Row],[Tên hàng hóa ]]&lt;&gt;0,VLOOKUP(Table28[[#This Row],[Tên hàng hóa ]],Table1[[Tên hàng hóa]:[Quy cách]],2,0),"")</f>
        <v/>
      </c>
      <c r="F578" s="107" t="str">
        <f>IF(Table28[[#This Row],[Tên hàng hóa ]]&lt;&gt;0,VLOOKUP(Table28[[#This Row],[Tên hàng hóa ]],Table1[[Tên hàng hóa]:[ĐVT]],3,0),"")</f>
        <v/>
      </c>
      <c r="G578" s="112" t="str">
        <f>IF(Table28[[#This Row],[Tên hàng hóa ]]=0,"",VLOOKUP(Table28[[#This Row],[Tên hàng hóa ]],Table1[[Tên hàng hóa]:[Giá bán]],4,0))</f>
        <v/>
      </c>
      <c r="H578" s="108"/>
      <c r="I578" s="109" t="str">
        <f>IF(Table28[[#This Row],[Số lượng]]&lt;&gt;0,Table28[[#This Row],[Số lượng]]*Table28[[#This Row],[Đơn giá]],"")</f>
        <v/>
      </c>
      <c r="J578" s="109" t="str">
        <f ca="1">IF(AND(Table28[[#This Row],[Tên hàng hóa ]]&lt;&gt;0,D579=""),SUM(OFFSET(Table28[[#This Row],[Thành tiền]],0,0,-COUNTIF(Table28[Số HĐ],Table28[[#This Row],[Số HĐ]]))),"")</f>
        <v/>
      </c>
      <c r="K578" s="108"/>
      <c r="L57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78" s="110"/>
    </row>
    <row r="579" spans="1:13" ht="35.1" customHeight="1" x14ac:dyDescent="0.2">
      <c r="A579" s="103">
        <v>42311</v>
      </c>
      <c r="B579" s="104" t="s">
        <v>1771</v>
      </c>
      <c r="C579" s="105" t="s">
        <v>1122</v>
      </c>
      <c r="D579" s="106" t="s">
        <v>1110</v>
      </c>
      <c r="E579" s="111" t="str">
        <f>IF(Table28[[#This Row],[Tên hàng hóa ]]&lt;&gt;0,VLOOKUP(Table28[[#This Row],[Tên hàng hóa ]],Table1[[Tên hàng hóa]:[Quy cách]],2,0),"")</f>
        <v>Schneider</v>
      </c>
      <c r="F579" s="107" t="str">
        <f>IF(Table28[[#This Row],[Tên hàng hóa ]]&lt;&gt;0,VLOOKUP(Table28[[#This Row],[Tên hàng hóa ]],Table1[[Tên hàng hóa]:[ĐVT]],3,0),"")</f>
        <v>Cái</v>
      </c>
      <c r="G579" s="112">
        <v>355850</v>
      </c>
      <c r="H579" s="108">
        <v>10</v>
      </c>
      <c r="I579" s="109">
        <f>IF(Table28[[#This Row],[Số lượng]]&lt;&gt;0,Table28[[#This Row],[Số lượng]]*Table28[[#This Row],[Đơn giá]],"")</f>
        <v>3558500</v>
      </c>
      <c r="J579" s="109" t="str">
        <f ca="1">IF(AND(Table28[[#This Row],[Tên hàng hóa ]]&lt;&gt;0,D580=""),SUM(OFFSET(Table28[[#This Row],[Thành tiền]],0,0,-COUNTIF(Table28[Số HĐ],Table28[[#This Row],[Số HĐ]]))),"")</f>
        <v/>
      </c>
      <c r="K579" s="108"/>
      <c r="L57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79" s="110"/>
    </row>
    <row r="580" spans="1:13" ht="35.1" customHeight="1" x14ac:dyDescent="0.2">
      <c r="A580" s="103">
        <v>42311</v>
      </c>
      <c r="B580" s="104" t="s">
        <v>1771</v>
      </c>
      <c r="C580" s="105" t="str">
        <f t="shared" si="1"/>
        <v>CTY CỔ PHẦN FRIT HUẾ</v>
      </c>
      <c r="D580" s="106" t="s">
        <v>1216</v>
      </c>
      <c r="E580" s="111" t="str">
        <f>IF(Table28[[#This Row],[Tên hàng hóa ]]&lt;&gt;0,VLOOKUP(Table28[[#This Row],[Tên hàng hóa ]],Table1[[Tên hàng hóa]:[Quy cách]],2,0),"")</f>
        <v xml:space="preserve"> Cầu dao Schneider</v>
      </c>
      <c r="F580" s="107" t="str">
        <f>IF(Table28[[#This Row],[Tên hàng hóa ]]&lt;&gt;0,VLOOKUP(Table28[[#This Row],[Tên hàng hóa ]],Table1[[Tên hàng hóa]:[ĐVT]],3,0),"")</f>
        <v>Cái</v>
      </c>
      <c r="G580" s="112">
        <v>272800</v>
      </c>
      <c r="H580" s="108">
        <v>10</v>
      </c>
      <c r="I580" s="109">
        <f>IF(Table28[[#This Row],[Số lượng]]&lt;&gt;0,Table28[[#This Row],[Số lượng]]*Table28[[#This Row],[Đơn giá]],"")</f>
        <v>2728000</v>
      </c>
      <c r="J580" s="109">
        <f ca="1">IF(AND(Table28[[#This Row],[Tên hàng hóa ]]&lt;&gt;0,D581=""),SUM(OFFSET(Table28[[#This Row],[Thành tiền]],0,0,-COUNTIF(Table28[Số HĐ],Table28[[#This Row],[Số HĐ]]))),"")</f>
        <v>6286500</v>
      </c>
      <c r="K580" s="108" t="s">
        <v>464</v>
      </c>
      <c r="L58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80" s="110" t="s">
        <v>1772</v>
      </c>
    </row>
    <row r="581" spans="1:13" ht="35.1" customHeight="1" x14ac:dyDescent="0.2">
      <c r="A581" s="103"/>
      <c r="B581" s="104"/>
      <c r="C581" s="105" t="str">
        <f t="shared" si="1"/>
        <v/>
      </c>
      <c r="D581" s="106"/>
      <c r="E581" s="111" t="str">
        <f>IF(Table28[[#This Row],[Tên hàng hóa ]]&lt;&gt;0,VLOOKUP(Table28[[#This Row],[Tên hàng hóa ]],Table1[[Tên hàng hóa]:[Quy cách]],2,0),"")</f>
        <v/>
      </c>
      <c r="F581" s="107" t="str">
        <f>IF(Table28[[#This Row],[Tên hàng hóa ]]&lt;&gt;0,VLOOKUP(Table28[[#This Row],[Tên hàng hóa ]],Table1[[Tên hàng hóa]:[ĐVT]],3,0),"")</f>
        <v/>
      </c>
      <c r="G581" s="112" t="str">
        <f>IF(Table28[[#This Row],[Tên hàng hóa ]]=0,"",VLOOKUP(Table28[[#This Row],[Tên hàng hóa ]],Table1[[Tên hàng hóa]:[Giá bán]],4,0))</f>
        <v/>
      </c>
      <c r="H581" s="108"/>
      <c r="I581" s="109" t="str">
        <f>IF(Table28[[#This Row],[Số lượng]]&lt;&gt;0,Table28[[#This Row],[Số lượng]]*Table28[[#This Row],[Đơn giá]],"")</f>
        <v/>
      </c>
      <c r="J581" s="109" t="str">
        <f ca="1">IF(AND(Table28[[#This Row],[Tên hàng hóa ]]&lt;&gt;0,D582=""),SUM(OFFSET(Table28[[#This Row],[Thành tiền]],0,0,-COUNTIF(Table28[Số HĐ],Table28[[#This Row],[Số HĐ]]))),"")</f>
        <v/>
      </c>
      <c r="K581" s="108"/>
      <c r="L58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81" s="110"/>
    </row>
    <row r="582" spans="1:13" ht="35.1" customHeight="1" x14ac:dyDescent="0.2">
      <c r="A582" s="103">
        <v>42313</v>
      </c>
      <c r="B582" s="104" t="s">
        <v>1774</v>
      </c>
      <c r="C582" s="105" t="s">
        <v>860</v>
      </c>
      <c r="D582" s="106" t="s">
        <v>267</v>
      </c>
      <c r="E582" s="111" t="str">
        <f>IF(Table28[[#This Row],[Tên hàng hóa ]]&lt;&gt;0,VLOOKUP(Table28[[#This Row],[Tên hàng hóa ]],Table1[[Tên hàng hóa]:[Quy cách]],2,0),"")</f>
        <v>Cảm Biến</v>
      </c>
      <c r="F582" s="107" t="str">
        <f>IF(Table28[[#This Row],[Tên hàng hóa ]]&lt;&gt;0,VLOOKUP(Table28[[#This Row],[Tên hàng hóa ]],Table1[[Tên hàng hóa]:[ĐVT]],3,0),"")</f>
        <v>Cái</v>
      </c>
      <c r="G582" s="112">
        <v>1045000</v>
      </c>
      <c r="H582" s="108">
        <v>6</v>
      </c>
      <c r="I582" s="109">
        <f>IF(Table28[[#This Row],[Số lượng]]&lt;&gt;0,Table28[[#This Row],[Số lượng]]*Table28[[#This Row],[Đơn giá]],"")</f>
        <v>6270000</v>
      </c>
      <c r="J582" s="109">
        <f ca="1">IF(AND(Table28[[#This Row],[Tên hàng hóa ]]&lt;&gt;0,D583=""),SUM(OFFSET(Table28[[#This Row],[Thành tiền]],0,0,-COUNTIF(Table28[Số HĐ],Table28[[#This Row],[Số HĐ]]))),"")</f>
        <v>6270000</v>
      </c>
      <c r="K582" s="108" t="s">
        <v>464</v>
      </c>
      <c r="L58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82" s="110" t="s">
        <v>1775</v>
      </c>
    </row>
    <row r="583" spans="1:13" ht="35.1" customHeight="1" x14ac:dyDescent="0.2">
      <c r="A583" s="103"/>
      <c r="B583" s="104"/>
      <c r="C583" s="105" t="str">
        <f t="shared" si="1"/>
        <v/>
      </c>
      <c r="D583" s="106"/>
      <c r="E583" s="111" t="str">
        <f>IF(Table28[[#This Row],[Tên hàng hóa ]]&lt;&gt;0,VLOOKUP(Table28[[#This Row],[Tên hàng hóa ]],Table1[[Tên hàng hóa]:[Quy cách]],2,0),"")</f>
        <v/>
      </c>
      <c r="F583" s="107" t="str">
        <f>IF(Table28[[#This Row],[Tên hàng hóa ]]&lt;&gt;0,VLOOKUP(Table28[[#This Row],[Tên hàng hóa ]],Table1[[Tên hàng hóa]:[ĐVT]],3,0),"")</f>
        <v/>
      </c>
      <c r="G583" s="112" t="str">
        <f>IF(Table28[[#This Row],[Tên hàng hóa ]]=0,"",VLOOKUP(Table28[[#This Row],[Tên hàng hóa ]],Table1[[Tên hàng hóa]:[Giá bán]],4,0))</f>
        <v/>
      </c>
      <c r="H583" s="108"/>
      <c r="I583" s="109" t="str">
        <f>IF(Table28[[#This Row],[Số lượng]]&lt;&gt;0,Table28[[#This Row],[Số lượng]]*Table28[[#This Row],[Đơn giá]],"")</f>
        <v/>
      </c>
      <c r="J583" s="109" t="str">
        <f ca="1">IF(AND(Table28[[#This Row],[Tên hàng hóa ]]&lt;&gt;0,D584=""),SUM(OFFSET(Table28[[#This Row],[Thành tiền]],0,0,-COUNTIF(Table28[Số HĐ],Table28[[#This Row],[Số HĐ]]))),"")</f>
        <v/>
      </c>
      <c r="K583" s="108"/>
      <c r="L58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83" s="110"/>
    </row>
    <row r="584" spans="1:13" ht="35.1" customHeight="1" x14ac:dyDescent="0.2">
      <c r="A584" s="103">
        <v>42314</v>
      </c>
      <c r="B584" s="104" t="s">
        <v>1777</v>
      </c>
      <c r="C584" s="105" t="s">
        <v>1778</v>
      </c>
      <c r="D584" s="106" t="s">
        <v>275</v>
      </c>
      <c r="E584" s="111" t="str">
        <f>IF(Table28[[#This Row],[Tên hàng hóa ]]&lt;&gt;0,VLOOKUP(Table28[[#This Row],[Tên hàng hóa ]],Table1[[Tên hàng hóa]:[Quy cách]],2,0),"")</f>
        <v>Cảm Biến</v>
      </c>
      <c r="F584" s="107" t="str">
        <f>IF(Table28[[#This Row],[Tên hàng hóa ]]&lt;&gt;0,VLOOKUP(Table28[[#This Row],[Tên hàng hóa ]],Table1[[Tên hàng hóa]:[ĐVT]],3,0),"")</f>
        <v>Cái</v>
      </c>
      <c r="G584" s="112">
        <v>990000</v>
      </c>
      <c r="H584" s="108">
        <v>82</v>
      </c>
      <c r="I584" s="109">
        <f>IF(Table28[[#This Row],[Số lượng]]&lt;&gt;0,Table28[[#This Row],[Số lượng]]*Table28[[#This Row],[Đơn giá]],"")</f>
        <v>81180000</v>
      </c>
      <c r="J584" s="109">
        <f ca="1">IF(AND(Table28[[#This Row],[Tên hàng hóa ]]&lt;&gt;0,D585=""),SUM(OFFSET(Table28[[#This Row],[Thành tiền]],0,0,-COUNTIF(Table28[Số HĐ],Table28[[#This Row],[Số HĐ]]))),"")</f>
        <v>81180000</v>
      </c>
      <c r="K584" s="108" t="s">
        <v>464</v>
      </c>
      <c r="L58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84" s="110" t="s">
        <v>1779</v>
      </c>
    </row>
    <row r="585" spans="1:13" ht="35.1" customHeight="1" x14ac:dyDescent="0.2">
      <c r="A585" s="103"/>
      <c r="B585" s="104"/>
      <c r="C585" s="105" t="str">
        <f t="shared" si="1"/>
        <v/>
      </c>
      <c r="D585" s="106"/>
      <c r="E585" s="111" t="str">
        <f>IF(Table28[[#This Row],[Tên hàng hóa ]]&lt;&gt;0,VLOOKUP(Table28[[#This Row],[Tên hàng hóa ]],Table1[[Tên hàng hóa]:[Quy cách]],2,0),"")</f>
        <v/>
      </c>
      <c r="F585" s="107" t="str">
        <f>IF(Table28[[#This Row],[Tên hàng hóa ]]&lt;&gt;0,VLOOKUP(Table28[[#This Row],[Tên hàng hóa ]],Table1[[Tên hàng hóa]:[ĐVT]],3,0),"")</f>
        <v/>
      </c>
      <c r="G585" s="112" t="str">
        <f>IF(Table28[[#This Row],[Tên hàng hóa ]]=0,"",VLOOKUP(Table28[[#This Row],[Tên hàng hóa ]],Table1[[Tên hàng hóa]:[Giá bán]],4,0))</f>
        <v/>
      </c>
      <c r="H585" s="108"/>
      <c r="I585" s="109" t="str">
        <f>IF(Table28[[#This Row],[Số lượng]]&lt;&gt;0,Table28[[#This Row],[Số lượng]]*Table28[[#This Row],[Đơn giá]],"")</f>
        <v/>
      </c>
      <c r="J585" s="109" t="str">
        <f ca="1">IF(AND(Table28[[#This Row],[Tên hàng hóa ]]&lt;&gt;0,D586=""),SUM(OFFSET(Table28[[#This Row],[Thành tiền]],0,0,-COUNTIF(Table28[Số HĐ],Table28[[#This Row],[Số HĐ]]))),"")</f>
        <v/>
      </c>
      <c r="K585" s="108"/>
      <c r="L58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85" s="110"/>
    </row>
    <row r="586" spans="1:13" ht="35.1" customHeight="1" x14ac:dyDescent="0.2">
      <c r="A586" s="103">
        <v>42314</v>
      </c>
      <c r="B586" s="104" t="s">
        <v>1780</v>
      </c>
      <c r="C586" s="13" t="s">
        <v>1034</v>
      </c>
      <c r="D586" s="106" t="s">
        <v>159</v>
      </c>
      <c r="E586" s="111" t="str">
        <f>IF(Table28[[#This Row],[Tên hàng hóa ]]&lt;&gt;0,VLOOKUP(Table28[[#This Row],[Tên hàng hóa ]],Table1[[Tên hàng hóa]:[Quy cách]],2,0),"")</f>
        <v>Bộ Nguồn Xung</v>
      </c>
      <c r="F586" s="107" t="str">
        <f>IF(Table28[[#This Row],[Tên hàng hóa ]]&lt;&gt;0,VLOOKUP(Table28[[#This Row],[Tên hàng hóa ]],Table1[[Tên hàng hóa]:[ĐVT]],3,0),"")</f>
        <v>Cái</v>
      </c>
      <c r="G586" s="112">
        <v>737000</v>
      </c>
      <c r="H586" s="108">
        <v>1</v>
      </c>
      <c r="I586" s="109">
        <f>IF(Table28[[#This Row],[Số lượng]]&lt;&gt;0,Table28[[#This Row],[Số lượng]]*Table28[[#This Row],[Đơn giá]],"")</f>
        <v>737000</v>
      </c>
      <c r="J586" s="109">
        <f ca="1">IF(AND(Table28[[#This Row],[Tên hàng hóa ]]&lt;&gt;0,D587=""),SUM(OFFSET(Table28[[#This Row],[Thành tiền]],0,0,-COUNTIF(Table28[Số HĐ],Table28[[#This Row],[Số HĐ]]))),"")</f>
        <v>737000</v>
      </c>
      <c r="K586" s="108" t="s">
        <v>464</v>
      </c>
      <c r="L58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86" s="110" t="s">
        <v>1781</v>
      </c>
    </row>
    <row r="587" spans="1:13" ht="35.1" customHeight="1" x14ac:dyDescent="0.2">
      <c r="A587" s="103"/>
      <c r="B587" s="104"/>
      <c r="C587" s="105" t="str">
        <f t="shared" si="1"/>
        <v/>
      </c>
      <c r="D587" s="106"/>
      <c r="E587" s="111" t="str">
        <f>IF(Table28[[#This Row],[Tên hàng hóa ]]&lt;&gt;0,VLOOKUP(Table28[[#This Row],[Tên hàng hóa ]],Table1[[Tên hàng hóa]:[Quy cách]],2,0),"")</f>
        <v/>
      </c>
      <c r="F587" s="107" t="str">
        <f>IF(Table28[[#This Row],[Tên hàng hóa ]]&lt;&gt;0,VLOOKUP(Table28[[#This Row],[Tên hàng hóa ]],Table1[[Tên hàng hóa]:[ĐVT]],3,0),"")</f>
        <v/>
      </c>
      <c r="G587" s="112" t="str">
        <f>IF(Table28[[#This Row],[Tên hàng hóa ]]=0,"",VLOOKUP(Table28[[#This Row],[Tên hàng hóa ]],Table1[[Tên hàng hóa]:[Giá bán]],4,0))</f>
        <v/>
      </c>
      <c r="H587" s="108"/>
      <c r="I587" s="109" t="str">
        <f>IF(Table28[[#This Row],[Số lượng]]&lt;&gt;0,Table28[[#This Row],[Số lượng]]*Table28[[#This Row],[Đơn giá]],"")</f>
        <v/>
      </c>
      <c r="J587" s="109" t="str">
        <f ca="1">IF(AND(Table28[[#This Row],[Tên hàng hóa ]]&lt;&gt;0,D588=""),SUM(OFFSET(Table28[[#This Row],[Thành tiền]],0,0,-COUNTIF(Table28[Số HĐ],Table28[[#This Row],[Số HĐ]]))),"")</f>
        <v/>
      </c>
      <c r="K587" s="108"/>
      <c r="L58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87" s="110"/>
    </row>
    <row r="588" spans="1:13" ht="35.1" customHeight="1" x14ac:dyDescent="0.2">
      <c r="A588" s="103">
        <v>42315</v>
      </c>
      <c r="B588" s="104" t="s">
        <v>1782</v>
      </c>
      <c r="C588" s="13" t="s">
        <v>1034</v>
      </c>
      <c r="D588" s="106" t="s">
        <v>114</v>
      </c>
      <c r="E588" s="111" t="str">
        <f>IF(Table28[[#This Row],[Tên hàng hóa ]]&lt;&gt;0,VLOOKUP(Table28[[#This Row],[Tên hàng hóa ]],Table1[[Tên hàng hóa]:[Quy cách]],2,0),"")</f>
        <v>Bộ Điều Khiển Nhiệt Độ</v>
      </c>
      <c r="F588" s="107" t="str">
        <f>IF(Table28[[#This Row],[Tên hàng hóa ]]&lt;&gt;0,VLOOKUP(Table28[[#This Row],[Tên hàng hóa ]],Table1[[Tên hàng hóa]:[ĐVT]],3,0),"")</f>
        <v>Cái</v>
      </c>
      <c r="G588" s="112">
        <v>1265000</v>
      </c>
      <c r="H588" s="108">
        <v>5</v>
      </c>
      <c r="I588" s="109">
        <f>IF(Table28[[#This Row],[Số lượng]]&lt;&gt;0,Table28[[#This Row],[Số lượng]]*Table28[[#This Row],[Đơn giá]],"")</f>
        <v>6325000</v>
      </c>
      <c r="J588" s="109">
        <f ca="1">IF(AND(Table28[[#This Row],[Tên hàng hóa ]]&lt;&gt;0,D589=""),SUM(OFFSET(Table28[[#This Row],[Thành tiền]],0,0,-COUNTIF(Table28[Số HĐ],Table28[[#This Row],[Số HĐ]]))),"")</f>
        <v>6325000</v>
      </c>
      <c r="K588" s="108" t="s">
        <v>464</v>
      </c>
      <c r="L58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88" s="110" t="s">
        <v>1783</v>
      </c>
    </row>
    <row r="589" spans="1:13" ht="35.1" customHeight="1" x14ac:dyDescent="0.2">
      <c r="A589" s="103"/>
      <c r="B589" s="104"/>
      <c r="C589" s="105" t="str">
        <f t="shared" si="1"/>
        <v/>
      </c>
      <c r="D589" s="106"/>
      <c r="E589" s="111" t="str">
        <f>IF(Table28[[#This Row],[Tên hàng hóa ]]&lt;&gt;0,VLOOKUP(Table28[[#This Row],[Tên hàng hóa ]],Table1[[Tên hàng hóa]:[Quy cách]],2,0),"")</f>
        <v/>
      </c>
      <c r="F589" s="107" t="str">
        <f>IF(Table28[[#This Row],[Tên hàng hóa ]]&lt;&gt;0,VLOOKUP(Table28[[#This Row],[Tên hàng hóa ]],Table1[[Tên hàng hóa]:[ĐVT]],3,0),"")</f>
        <v/>
      </c>
      <c r="G589" s="112" t="str">
        <f>IF(Table28[[#This Row],[Tên hàng hóa ]]=0,"",VLOOKUP(Table28[[#This Row],[Tên hàng hóa ]],Table1[[Tên hàng hóa]:[Giá bán]],4,0))</f>
        <v/>
      </c>
      <c r="H589" s="108"/>
      <c r="I589" s="109" t="str">
        <f>IF(Table28[[#This Row],[Số lượng]]&lt;&gt;0,Table28[[#This Row],[Số lượng]]*Table28[[#This Row],[Đơn giá]],"")</f>
        <v/>
      </c>
      <c r="J589" s="109" t="str">
        <f ca="1">IF(AND(Table28[[#This Row],[Tên hàng hóa ]]&lt;&gt;0,D590=""),SUM(OFFSET(Table28[[#This Row],[Thành tiền]],0,0,-COUNTIF(Table28[Số HĐ],Table28[[#This Row],[Số HĐ]]))),"")</f>
        <v/>
      </c>
      <c r="K589" s="108"/>
      <c r="L58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89" s="110"/>
    </row>
    <row r="590" spans="1:13" ht="35.1" customHeight="1" x14ac:dyDescent="0.2">
      <c r="A590" s="103">
        <v>42315</v>
      </c>
      <c r="B590" s="104" t="s">
        <v>1787</v>
      </c>
      <c r="C590" s="13" t="s">
        <v>1343</v>
      </c>
      <c r="D590" s="106" t="s">
        <v>1786</v>
      </c>
      <c r="E590" s="111" t="str">
        <f>IF(Table28[[#This Row],[Tên hàng hóa ]]&lt;&gt;0,VLOOKUP(Table28[[#This Row],[Tên hàng hóa ]],Table1[[Tên hàng hóa]:[Quy cách]],2,0),"")</f>
        <v>Bộ Điều Khiển Lập Trình</v>
      </c>
      <c r="F590" s="107" t="str">
        <f>IF(Table28[[#This Row],[Tên hàng hóa ]]&lt;&gt;0,VLOOKUP(Table28[[#This Row],[Tên hàng hóa ]],Table1[[Tên hàng hóa]:[ĐVT]],3,0),"")</f>
        <v>Cái</v>
      </c>
      <c r="G590" s="112">
        <v>3828000</v>
      </c>
      <c r="H590" s="108">
        <v>2</v>
      </c>
      <c r="I590" s="109">
        <f>IF(Table28[[#This Row],[Số lượng]]&lt;&gt;0,Table28[[#This Row],[Số lượng]]*Table28[[#This Row],[Đơn giá]],"")</f>
        <v>7656000</v>
      </c>
      <c r="J590" s="109">
        <f ca="1">IF(AND(Table28[[#This Row],[Tên hàng hóa ]]&lt;&gt;0,D591=""),SUM(OFFSET(Table28[[#This Row],[Thành tiền]],0,0,-COUNTIF(Table28[Số HĐ],Table28[[#This Row],[Số HĐ]]))),"")</f>
        <v>7656000</v>
      </c>
      <c r="K590" s="108" t="s">
        <v>464</v>
      </c>
      <c r="L59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90" s="110" t="s">
        <v>1788</v>
      </c>
    </row>
    <row r="591" spans="1:13" ht="35.1" customHeight="1" x14ac:dyDescent="0.2">
      <c r="A591" s="103"/>
      <c r="B591" s="104"/>
      <c r="C591" s="105" t="str">
        <f t="shared" si="1"/>
        <v/>
      </c>
      <c r="D591" s="106"/>
      <c r="E591" s="111" t="str">
        <f>IF(Table28[[#This Row],[Tên hàng hóa ]]&lt;&gt;0,VLOOKUP(Table28[[#This Row],[Tên hàng hóa ]],Table1[[Tên hàng hóa]:[Quy cách]],2,0),"")</f>
        <v/>
      </c>
      <c r="F591" s="107" t="str">
        <f>IF(Table28[[#This Row],[Tên hàng hóa ]]&lt;&gt;0,VLOOKUP(Table28[[#This Row],[Tên hàng hóa ]],Table1[[Tên hàng hóa]:[ĐVT]],3,0),"")</f>
        <v/>
      </c>
      <c r="G591" s="112" t="str">
        <f>IF(Table28[[#This Row],[Tên hàng hóa ]]=0,"",VLOOKUP(Table28[[#This Row],[Tên hàng hóa ]],Table1[[Tên hàng hóa]:[Giá bán]],4,0))</f>
        <v/>
      </c>
      <c r="H591" s="108"/>
      <c r="I591" s="109" t="str">
        <f>IF(Table28[[#This Row],[Số lượng]]&lt;&gt;0,Table28[[#This Row],[Số lượng]]*Table28[[#This Row],[Đơn giá]],"")</f>
        <v/>
      </c>
      <c r="J591" s="109" t="str">
        <f ca="1">IF(AND(Table28[[#This Row],[Tên hàng hóa ]]&lt;&gt;0,D592=""),SUM(OFFSET(Table28[[#This Row],[Thành tiền]],0,0,-COUNTIF(Table28[Số HĐ],Table28[[#This Row],[Số HĐ]]))),"")</f>
        <v/>
      </c>
      <c r="K591" s="108"/>
      <c r="L59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91" s="110"/>
    </row>
    <row r="592" spans="1:13" ht="35.1" customHeight="1" x14ac:dyDescent="0.2">
      <c r="A592" s="103">
        <v>42315</v>
      </c>
      <c r="B592" s="104" t="s">
        <v>1796</v>
      </c>
      <c r="C592" s="105" t="s">
        <v>1122</v>
      </c>
      <c r="D592" s="106" t="s">
        <v>1337</v>
      </c>
      <c r="E592" s="111" t="str">
        <f>IF(Table28[[#This Row],[Tên hàng hóa ]]&lt;&gt;0,VLOOKUP(Table28[[#This Row],[Tên hàng hóa ]],Table1[[Tên hàng hóa]:[Quy cách]],2,0),"")</f>
        <v>LS (KOREA)</v>
      </c>
      <c r="F592" s="107" t="str">
        <f>IF(Table28[[#This Row],[Tên hàng hóa ]]&lt;&gt;0,VLOOKUP(Table28[[#This Row],[Tên hàng hóa ]],Table1[[Tên hàng hóa]:[ĐVT]],3,0),"")</f>
        <v>Cái</v>
      </c>
      <c r="G592" s="112">
        <v>748000</v>
      </c>
      <c r="H592" s="108">
        <v>10</v>
      </c>
      <c r="I592" s="109">
        <f>IF(Table28[[#This Row],[Số lượng]]&lt;&gt;0,Table28[[#This Row],[Số lượng]]*Table28[[#This Row],[Đơn giá]],"")</f>
        <v>7480000</v>
      </c>
      <c r="J592" s="109">
        <f ca="1">IF(AND(Table28[[#This Row],[Tên hàng hóa ]]&lt;&gt;0,D593=""),SUM(OFFSET(Table28[[#This Row],[Thành tiền]],0,0,-COUNTIF(Table28[Số HĐ],Table28[[#This Row],[Số HĐ]]))),"")</f>
        <v>7480000</v>
      </c>
      <c r="K592" s="108" t="s">
        <v>464</v>
      </c>
      <c r="L59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92" s="110" t="s">
        <v>1797</v>
      </c>
    </row>
    <row r="593" spans="1:13" ht="35.1" customHeight="1" x14ac:dyDescent="0.2">
      <c r="A593" s="103"/>
      <c r="B593" s="104"/>
      <c r="C593" s="105" t="str">
        <f t="shared" si="1"/>
        <v/>
      </c>
      <c r="D593" s="106"/>
      <c r="E593" s="111" t="str">
        <f>IF(Table28[[#This Row],[Tên hàng hóa ]]&lt;&gt;0,VLOOKUP(Table28[[#This Row],[Tên hàng hóa ]],Table1[[Tên hàng hóa]:[Quy cách]],2,0),"")</f>
        <v/>
      </c>
      <c r="F593" s="107" t="str">
        <f>IF(Table28[[#This Row],[Tên hàng hóa ]]&lt;&gt;0,VLOOKUP(Table28[[#This Row],[Tên hàng hóa ]],Table1[[Tên hàng hóa]:[ĐVT]],3,0),"")</f>
        <v/>
      </c>
      <c r="G593" s="112" t="str">
        <f>IF(Table28[[#This Row],[Tên hàng hóa ]]=0,"",VLOOKUP(Table28[[#This Row],[Tên hàng hóa ]],Table1[[Tên hàng hóa]:[Giá bán]],4,0))</f>
        <v/>
      </c>
      <c r="H593" s="108"/>
      <c r="I593" s="109" t="str">
        <f>IF(Table28[[#This Row],[Số lượng]]&lt;&gt;0,Table28[[#This Row],[Số lượng]]*Table28[[#This Row],[Đơn giá]],"")</f>
        <v/>
      </c>
      <c r="J593" s="109" t="str">
        <f ca="1">IF(AND(Table28[[#This Row],[Tên hàng hóa ]]&lt;&gt;0,D594=""),SUM(OFFSET(Table28[[#This Row],[Thành tiền]],0,0,-COUNTIF(Table28[Số HĐ],Table28[[#This Row],[Số HĐ]]))),"")</f>
        <v/>
      </c>
      <c r="K593" s="108"/>
      <c r="L59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93" s="110"/>
    </row>
    <row r="594" spans="1:13" ht="35.1" customHeight="1" x14ac:dyDescent="0.2">
      <c r="A594" s="103">
        <v>42318</v>
      </c>
      <c r="B594" s="104" t="s">
        <v>1803</v>
      </c>
      <c r="C594" s="105" t="s">
        <v>1643</v>
      </c>
      <c r="D594" s="106" t="s">
        <v>159</v>
      </c>
      <c r="E594" s="111" t="str">
        <f>IF(Table28[[#This Row],[Tên hàng hóa ]]&lt;&gt;0,VLOOKUP(Table28[[#This Row],[Tên hàng hóa ]],Table1[[Tên hàng hóa]:[Quy cách]],2,0),"")</f>
        <v>Bộ Nguồn Xung</v>
      </c>
      <c r="F594" s="107" t="str">
        <f>IF(Table28[[#This Row],[Tên hàng hóa ]]&lt;&gt;0,VLOOKUP(Table28[[#This Row],[Tên hàng hóa ]],Table1[[Tên hàng hóa]:[ĐVT]],3,0),"")</f>
        <v>Cái</v>
      </c>
      <c r="G594" s="112">
        <v>770000</v>
      </c>
      <c r="H594" s="108">
        <v>2</v>
      </c>
      <c r="I594" s="109">
        <f>IF(Table28[[#This Row],[Số lượng]]&lt;&gt;0,Table28[[#This Row],[Số lượng]]*Table28[[#This Row],[Đơn giá]],"")</f>
        <v>1540000</v>
      </c>
      <c r="J594" s="109">
        <f ca="1">IF(AND(Table28[[#This Row],[Tên hàng hóa ]]&lt;&gt;0,D595=""),SUM(OFFSET(Table28[[#This Row],[Thành tiền]],0,0,-COUNTIF(Table28[Số HĐ],Table28[[#This Row],[Số HĐ]]))),"")</f>
        <v>1540000</v>
      </c>
      <c r="K594" s="108" t="s">
        <v>464</v>
      </c>
      <c r="L59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594" s="110" t="s">
        <v>2088</v>
      </c>
    </row>
    <row r="595" spans="1:13" ht="35.1" customHeight="1" x14ac:dyDescent="0.2">
      <c r="A595" s="103"/>
      <c r="B595" s="104"/>
      <c r="C595" s="105" t="str">
        <f t="shared" si="1"/>
        <v/>
      </c>
      <c r="D595" s="106"/>
      <c r="E595" s="111" t="str">
        <f>IF(Table28[[#This Row],[Tên hàng hóa ]]&lt;&gt;0,VLOOKUP(Table28[[#This Row],[Tên hàng hóa ]],Table1[[Tên hàng hóa]:[Quy cách]],2,0),"")</f>
        <v/>
      </c>
      <c r="F595" s="107" t="str">
        <f>IF(Table28[[#This Row],[Tên hàng hóa ]]&lt;&gt;0,VLOOKUP(Table28[[#This Row],[Tên hàng hóa ]],Table1[[Tên hàng hóa]:[ĐVT]],3,0),"")</f>
        <v/>
      </c>
      <c r="G595" s="112" t="str">
        <f>IF(Table28[[#This Row],[Tên hàng hóa ]]=0,"",VLOOKUP(Table28[[#This Row],[Tên hàng hóa ]],Table1[[Tên hàng hóa]:[Giá bán]],4,0))</f>
        <v/>
      </c>
      <c r="H595" s="108"/>
      <c r="I595" s="109" t="str">
        <f>IF(Table28[[#This Row],[Số lượng]]&lt;&gt;0,Table28[[#This Row],[Số lượng]]*Table28[[#This Row],[Đơn giá]],"")</f>
        <v/>
      </c>
      <c r="J595" s="109" t="str">
        <f ca="1">IF(AND(Table28[[#This Row],[Tên hàng hóa ]]&lt;&gt;0,D596=""),SUM(OFFSET(Table28[[#This Row],[Thành tiền]],0,0,-COUNTIF(Table28[Số HĐ],Table28[[#This Row],[Số HĐ]]))),"")</f>
        <v/>
      </c>
      <c r="K595" s="108"/>
      <c r="L59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95" s="110"/>
    </row>
    <row r="596" spans="1:13" ht="35.1" customHeight="1" x14ac:dyDescent="0.2">
      <c r="A596" s="103">
        <v>42318</v>
      </c>
      <c r="B596" s="104" t="s">
        <v>1804</v>
      </c>
      <c r="C596" s="105" t="s">
        <v>1805</v>
      </c>
      <c r="D596" s="106" t="s">
        <v>407</v>
      </c>
      <c r="E596" s="111" t="str">
        <f>IF(Table28[[#This Row],[Tên hàng hóa ]]&lt;&gt;0,VLOOKUP(Table28[[#This Row],[Tên hàng hóa ]],Table1[[Tên hàng hóa]:[Quy cách]],2,0),"")</f>
        <v>Timer</v>
      </c>
      <c r="F596" s="107" t="str">
        <f>IF(Table28[[#This Row],[Tên hàng hóa ]]&lt;&gt;0,VLOOKUP(Table28[[#This Row],[Tên hàng hóa ]],Table1[[Tên hàng hóa]:[ĐVT]],3,0),"")</f>
        <v>Cái</v>
      </c>
      <c r="G596" s="112">
        <v>330000</v>
      </c>
      <c r="H596" s="108">
        <v>4</v>
      </c>
      <c r="I596" s="109">
        <f>IF(Table28[[#This Row],[Số lượng]]&lt;&gt;0,Table28[[#This Row],[Số lượng]]*Table28[[#This Row],[Đơn giá]],"")</f>
        <v>1320000</v>
      </c>
      <c r="J596" s="109" t="str">
        <f ca="1">IF(AND(Table28[[#This Row],[Tên hàng hóa ]]&lt;&gt;0,D597=""),SUM(OFFSET(Table28[[#This Row],[Thành tiền]],0,0,-COUNTIF(Table28[Số HĐ],Table28[[#This Row],[Số HĐ]]))),"")</f>
        <v/>
      </c>
      <c r="K596" s="108"/>
      <c r="L59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96" s="110"/>
    </row>
    <row r="597" spans="1:13" ht="35.1" customHeight="1" x14ac:dyDescent="0.2">
      <c r="A597" s="103">
        <v>42318</v>
      </c>
      <c r="B597" s="104" t="s">
        <v>1804</v>
      </c>
      <c r="C597" s="105" t="s">
        <v>1805</v>
      </c>
      <c r="D597" s="106" t="s">
        <v>412</v>
      </c>
      <c r="E597" s="111" t="str">
        <f>IF(Table28[[#This Row],[Tên hàng hóa ]]&lt;&gt;0,VLOOKUP(Table28[[#This Row],[Tên hàng hóa ]],Table1[[Tên hàng hóa]:[Quy cách]],2,0),"")</f>
        <v>Timer</v>
      </c>
      <c r="F597" s="107" t="str">
        <f>IF(Table28[[#This Row],[Tên hàng hóa ]]&lt;&gt;0,VLOOKUP(Table28[[#This Row],[Tên hàng hóa ]],Table1[[Tên hàng hóa]:[ĐVT]],3,0),"")</f>
        <v>Cái</v>
      </c>
      <c r="G597" s="112">
        <v>396000</v>
      </c>
      <c r="H597" s="108">
        <v>1</v>
      </c>
      <c r="I597" s="109">
        <f>IF(Table28[[#This Row],[Số lượng]]&lt;&gt;0,Table28[[#This Row],[Số lượng]]*Table28[[#This Row],[Đơn giá]],"")</f>
        <v>396000</v>
      </c>
      <c r="J597" s="109" t="str">
        <f ca="1">IF(AND(Table28[[#This Row],[Tên hàng hóa ]]&lt;&gt;0,D598=""),SUM(OFFSET(Table28[[#This Row],[Thành tiền]],0,0,-COUNTIF(Table28[Số HĐ],Table28[[#This Row],[Số HĐ]]))),"")</f>
        <v/>
      </c>
      <c r="K597" s="108"/>
      <c r="L59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97" s="110"/>
    </row>
    <row r="598" spans="1:13" ht="35.1" customHeight="1" x14ac:dyDescent="0.2">
      <c r="A598" s="103">
        <v>42318</v>
      </c>
      <c r="B598" s="104" t="s">
        <v>1804</v>
      </c>
      <c r="C598" s="105" t="s">
        <v>1805</v>
      </c>
      <c r="D598" s="106" t="s">
        <v>149</v>
      </c>
      <c r="E598" s="111" t="str">
        <f>IF(Table28[[#This Row],[Tên hàng hóa ]]&lt;&gt;0,VLOOKUP(Table28[[#This Row],[Tên hàng hóa ]],Table1[[Tên hàng hóa]:[Quy cách]],2,0),"")</f>
        <v>Bộ Nguồn Xung</v>
      </c>
      <c r="F598" s="107" t="str">
        <f>IF(Table28[[#This Row],[Tên hàng hóa ]]&lt;&gt;0,VLOOKUP(Table28[[#This Row],[Tên hàng hóa ]],Table1[[Tên hàng hóa]:[ĐVT]],3,0),"")</f>
        <v>Cái</v>
      </c>
      <c r="G598" s="112">
        <v>390500</v>
      </c>
      <c r="H598" s="108">
        <v>1</v>
      </c>
      <c r="I598" s="109">
        <f>IF(Table28[[#This Row],[Số lượng]]&lt;&gt;0,Table28[[#This Row],[Số lượng]]*Table28[[#This Row],[Đơn giá]],"")</f>
        <v>390500</v>
      </c>
      <c r="J598" s="109" t="str">
        <f ca="1">IF(AND(Table28[[#This Row],[Tên hàng hóa ]]&lt;&gt;0,D599=""),SUM(OFFSET(Table28[[#This Row],[Thành tiền]],0,0,-COUNTIF(Table28[Số HĐ],Table28[[#This Row],[Số HĐ]]))),"")</f>
        <v/>
      </c>
      <c r="K598" s="108"/>
      <c r="L59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98" s="110"/>
    </row>
    <row r="599" spans="1:13" ht="35.1" customHeight="1" x14ac:dyDescent="0.2">
      <c r="A599" s="103">
        <v>42318</v>
      </c>
      <c r="B599" s="104" t="s">
        <v>1804</v>
      </c>
      <c r="C599" s="105" t="s">
        <v>1805</v>
      </c>
      <c r="D599" s="106" t="s">
        <v>319</v>
      </c>
      <c r="E599" s="111" t="str">
        <f>IF(Table28[[#This Row],[Tên hàng hóa ]]&lt;&gt;0,VLOOKUP(Table28[[#This Row],[Tên hàng hóa ]],Table1[[Tên hàng hóa]:[Quy cách]],2,0),"")</f>
        <v>Điều Khiển Mức Nước</v>
      </c>
      <c r="F599" s="107" t="str">
        <f>IF(Table28[[#This Row],[Tên hàng hóa ]]&lt;&gt;0,VLOOKUP(Table28[[#This Row],[Tên hàng hóa ]],Table1[[Tên hàng hóa]:[ĐVT]],3,0),"")</f>
        <v>Cái</v>
      </c>
      <c r="G599" s="112">
        <v>1045000</v>
      </c>
      <c r="H599" s="108">
        <v>2</v>
      </c>
      <c r="I599" s="109">
        <f>IF(Table28[[#This Row],[Số lượng]]&lt;&gt;0,Table28[[#This Row],[Số lượng]]*Table28[[#This Row],[Đơn giá]],"")</f>
        <v>2090000</v>
      </c>
      <c r="J599" s="109" t="str">
        <f ca="1">IF(AND(Table28[[#This Row],[Tên hàng hóa ]]&lt;&gt;0,D600=""),SUM(OFFSET(Table28[[#This Row],[Thành tiền]],0,0,-COUNTIF(Table28[Số HĐ],Table28[[#This Row],[Số HĐ]]))),"")</f>
        <v/>
      </c>
      <c r="K599" s="108"/>
      <c r="L59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599" s="110"/>
    </row>
    <row r="600" spans="1:13" ht="35.1" customHeight="1" x14ac:dyDescent="0.2">
      <c r="A600" s="103">
        <v>42318</v>
      </c>
      <c r="B600" s="104" t="s">
        <v>1804</v>
      </c>
      <c r="C600" s="105" t="s">
        <v>1805</v>
      </c>
      <c r="D600" s="106" t="s">
        <v>432</v>
      </c>
      <c r="E600" s="111" t="str">
        <f>IF(Table28[[#This Row],[Tên hàng hóa ]]&lt;&gt;0,VLOOKUP(Table28[[#This Row],[Tên hàng hóa ]],Table1[[Tên hàng hóa]:[Quy cách]],2,0),"")</f>
        <v>Socket</v>
      </c>
      <c r="F600" s="107" t="str">
        <f>IF(Table28[[#This Row],[Tên hàng hóa ]]&lt;&gt;0,VLOOKUP(Table28[[#This Row],[Tên hàng hóa ]],Table1[[Tên hàng hóa]:[ĐVT]],3,0),"")</f>
        <v>Cái</v>
      </c>
      <c r="G600" s="112">
        <v>41800</v>
      </c>
      <c r="H600" s="108">
        <v>2</v>
      </c>
      <c r="I600" s="109">
        <f>IF(Table28[[#This Row],[Số lượng]]&lt;&gt;0,Table28[[#This Row],[Số lượng]]*Table28[[#This Row],[Đơn giá]],"")</f>
        <v>83600</v>
      </c>
      <c r="J600" s="109" t="str">
        <f ca="1">IF(AND(Table28[[#This Row],[Tên hàng hóa ]]&lt;&gt;0,D601=""),SUM(OFFSET(Table28[[#This Row],[Thành tiền]],0,0,-COUNTIF(Table28[Số HĐ],Table28[[#This Row],[Số HĐ]]))),"")</f>
        <v/>
      </c>
      <c r="K600" s="108"/>
      <c r="L60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00" s="110"/>
    </row>
    <row r="601" spans="1:13" ht="35.1" customHeight="1" x14ac:dyDescent="0.2">
      <c r="A601" s="103">
        <v>42318</v>
      </c>
      <c r="B601" s="104" t="s">
        <v>1804</v>
      </c>
      <c r="C601" s="105" t="s">
        <v>1805</v>
      </c>
      <c r="D601" s="106" t="s">
        <v>949</v>
      </c>
      <c r="E601" s="111" t="str">
        <f>IF(Table28[[#This Row],[Tên hàng hóa ]]&lt;&gt;0,VLOOKUP(Table28[[#This Row],[Tên hàng hóa ]],Table1[[Tên hàng hóa]:[Quy cách]],2,0),"")</f>
        <v>Relay</v>
      </c>
      <c r="F601" s="107" t="str">
        <f>IF(Table28[[#This Row],[Tên hàng hóa ]]&lt;&gt;0,VLOOKUP(Table28[[#This Row],[Tên hàng hóa ]],Table1[[Tên hàng hóa]:[ĐVT]],3,0),"")</f>
        <v>Cái</v>
      </c>
      <c r="G601" s="112">
        <v>876700</v>
      </c>
      <c r="H601" s="108">
        <v>2</v>
      </c>
      <c r="I601" s="109">
        <f>IF(Table28[[#This Row],[Số lượng]]&lt;&gt;0,Table28[[#This Row],[Số lượng]]*Table28[[#This Row],[Đơn giá]],"")</f>
        <v>1753400</v>
      </c>
      <c r="J601" s="109" t="str">
        <f ca="1">IF(AND(Table28[[#This Row],[Tên hàng hóa ]]&lt;&gt;0,D602=""),SUM(OFFSET(Table28[[#This Row],[Thành tiền]],0,0,-COUNTIF(Table28[Số HĐ],Table28[[#This Row],[Số HĐ]]))),"")</f>
        <v/>
      </c>
      <c r="K601" s="108"/>
      <c r="L60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01" s="110"/>
    </row>
    <row r="602" spans="1:13" ht="35.1" customHeight="1" x14ac:dyDescent="0.2">
      <c r="A602" s="103">
        <v>42318</v>
      </c>
      <c r="B602" s="104" t="s">
        <v>1804</v>
      </c>
      <c r="C602" s="105" t="s">
        <v>1805</v>
      </c>
      <c r="D602" s="106" t="s">
        <v>951</v>
      </c>
      <c r="E602" s="111" t="str">
        <f>IF(Table28[[#This Row],[Tên hàng hóa ]]&lt;&gt;0,VLOOKUP(Table28[[#This Row],[Tên hàng hóa ]],Table1[[Tên hàng hóa]:[Quy cách]],2,0),"")</f>
        <v>Socket</v>
      </c>
      <c r="F602" s="107" t="str">
        <f>IF(Table28[[#This Row],[Tên hàng hóa ]]&lt;&gt;0,VLOOKUP(Table28[[#This Row],[Tên hàng hóa ]],Table1[[Tên hàng hóa]:[ĐVT]],3,0),"")</f>
        <v>Cái</v>
      </c>
      <c r="G602" s="112">
        <v>163900</v>
      </c>
      <c r="H602" s="108">
        <v>2</v>
      </c>
      <c r="I602" s="109">
        <f>IF(Table28[[#This Row],[Số lượng]]&lt;&gt;0,Table28[[#This Row],[Số lượng]]*Table28[[#This Row],[Đơn giá]],"")</f>
        <v>327800</v>
      </c>
      <c r="J602" s="109">
        <f ca="1">IF(AND(Table28[[#This Row],[Tên hàng hóa ]]&lt;&gt;0,D603=""),SUM(OFFSET(Table28[[#This Row],[Thành tiền]],0,0,-COUNTIF(Table28[Số HĐ],Table28[[#This Row],[Số HĐ]]))),"")</f>
        <v>6361300</v>
      </c>
      <c r="K602" s="108" t="s">
        <v>464</v>
      </c>
      <c r="L60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02" s="110" t="s">
        <v>1812</v>
      </c>
    </row>
    <row r="603" spans="1:13" ht="35.1" customHeight="1" x14ac:dyDescent="0.2">
      <c r="A603" s="103"/>
      <c r="B603" s="104"/>
      <c r="C603" s="105" t="str">
        <f t="shared" si="1"/>
        <v/>
      </c>
      <c r="D603" s="106"/>
      <c r="E603" s="111" t="str">
        <f>IF(Table28[[#This Row],[Tên hàng hóa ]]&lt;&gt;0,VLOOKUP(Table28[[#This Row],[Tên hàng hóa ]],Table1[[Tên hàng hóa]:[Quy cách]],2,0),"")</f>
        <v/>
      </c>
      <c r="F603" s="107" t="str">
        <f>IF(Table28[[#This Row],[Tên hàng hóa ]]&lt;&gt;0,VLOOKUP(Table28[[#This Row],[Tên hàng hóa ]],Table1[[Tên hàng hóa]:[ĐVT]],3,0),"")</f>
        <v/>
      </c>
      <c r="G603" s="112" t="str">
        <f>IF(Table28[[#This Row],[Tên hàng hóa ]]=0,"",VLOOKUP(Table28[[#This Row],[Tên hàng hóa ]],Table1[[Tên hàng hóa]:[Giá bán]],4,0))</f>
        <v/>
      </c>
      <c r="H603" s="108"/>
      <c r="I603" s="109" t="str">
        <f>IF(Table28[[#This Row],[Số lượng]]&lt;&gt;0,Table28[[#This Row],[Số lượng]]*Table28[[#This Row],[Đơn giá]],"")</f>
        <v/>
      </c>
      <c r="J603" s="109" t="str">
        <f ca="1">IF(AND(Table28[[#This Row],[Tên hàng hóa ]]&lt;&gt;0,D604=""),SUM(OFFSET(Table28[[#This Row],[Thành tiền]],0,0,-COUNTIF(Table28[Số HĐ],Table28[[#This Row],[Số HĐ]]))),"")</f>
        <v/>
      </c>
      <c r="K603" s="108"/>
      <c r="L60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03" s="110"/>
    </row>
    <row r="604" spans="1:13" ht="35.1" customHeight="1" x14ac:dyDescent="0.2">
      <c r="A604" s="103">
        <v>42320</v>
      </c>
      <c r="B604" s="104" t="s">
        <v>1810</v>
      </c>
      <c r="C604" s="105" t="s">
        <v>1811</v>
      </c>
      <c r="D604" s="106" t="s">
        <v>1806</v>
      </c>
      <c r="E604" s="111" t="str">
        <f>IF(Table28[[#This Row],[Tên hàng hóa ]]&lt;&gt;0,VLOOKUP(Table28[[#This Row],[Tên hàng hóa ]],Table1[[Tên hàng hóa]:[Quy cách]],2,0),"")</f>
        <v>Schneider</v>
      </c>
      <c r="F604" s="107" t="str">
        <f>IF(Table28[[#This Row],[Tên hàng hóa ]]&lt;&gt;0,VLOOKUP(Table28[[#This Row],[Tên hàng hóa ]],Table1[[Tên hàng hóa]:[ĐVT]],3,0),"")</f>
        <v>Cái</v>
      </c>
      <c r="G604" s="112">
        <v>114950</v>
      </c>
      <c r="H604" s="108">
        <v>70</v>
      </c>
      <c r="I604" s="109">
        <f>IF(Table28[[#This Row],[Số lượng]]&lt;&gt;0,Table28[[#This Row],[Số lượng]]*Table28[[#This Row],[Đơn giá]],"")</f>
        <v>8046500</v>
      </c>
      <c r="J604" s="109" t="str">
        <f ca="1">IF(AND(Table28[[#This Row],[Tên hàng hóa ]]&lt;&gt;0,D605=""),SUM(OFFSET(Table28[[#This Row],[Thành tiền]],0,0,-COUNTIF(Table28[Số HĐ],Table28[[#This Row],[Số HĐ]]))),"")</f>
        <v/>
      </c>
      <c r="K604" s="108"/>
      <c r="L60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04" s="110"/>
    </row>
    <row r="605" spans="1:13" ht="35.1" customHeight="1" x14ac:dyDescent="0.2">
      <c r="A605" s="103">
        <v>42320</v>
      </c>
      <c r="B605" s="104" t="s">
        <v>1810</v>
      </c>
      <c r="C605" s="105" t="str">
        <f t="shared" si="1"/>
        <v>CTY NĂM DŨNG</v>
      </c>
      <c r="D605" s="106" t="s">
        <v>1807</v>
      </c>
      <c r="E605" s="111" t="str">
        <f>IF(Table28[[#This Row],[Tên hàng hóa ]]&lt;&gt;0,VLOOKUP(Table28[[#This Row],[Tên hàng hóa ]],Table1[[Tên hàng hóa]:[Quy cách]],2,0),"")</f>
        <v>Schneider</v>
      </c>
      <c r="F605" s="107" t="str">
        <f>IF(Table28[[#This Row],[Tên hàng hóa ]]&lt;&gt;0,VLOOKUP(Table28[[#This Row],[Tên hàng hóa ]],Table1[[Tên hàng hóa]:[ĐVT]],3,0),"")</f>
        <v>Cái</v>
      </c>
      <c r="G605" s="112">
        <v>94050</v>
      </c>
      <c r="H605" s="108">
        <v>70</v>
      </c>
      <c r="I605" s="109">
        <f>IF(Table28[[#This Row],[Số lượng]]&lt;&gt;0,Table28[[#This Row],[Số lượng]]*Table28[[#This Row],[Đơn giá]],"")</f>
        <v>6583500</v>
      </c>
      <c r="J605" s="109">
        <f ca="1">IF(AND(Table28[[#This Row],[Tên hàng hóa ]]&lt;&gt;0,D606=""),SUM(OFFSET(Table28[[#This Row],[Thành tiền]],0,0,-COUNTIF(Table28[Số HĐ],Table28[[#This Row],[Số HĐ]]))),"")</f>
        <v>14630000</v>
      </c>
      <c r="K605" s="108" t="s">
        <v>464</v>
      </c>
      <c r="L60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05" s="110" t="s">
        <v>1813</v>
      </c>
    </row>
    <row r="606" spans="1:13" ht="35.1" customHeight="1" x14ac:dyDescent="0.2">
      <c r="A606" s="103"/>
      <c r="B606" s="104"/>
      <c r="C606" s="105" t="str">
        <f t="shared" si="1"/>
        <v/>
      </c>
      <c r="D606" s="106"/>
      <c r="E606" s="111" t="str">
        <f>IF(Table28[[#This Row],[Tên hàng hóa ]]&lt;&gt;0,VLOOKUP(Table28[[#This Row],[Tên hàng hóa ]],Table1[[Tên hàng hóa]:[Quy cách]],2,0),"")</f>
        <v/>
      </c>
      <c r="F606" s="107" t="str">
        <f>IF(Table28[[#This Row],[Tên hàng hóa ]]&lt;&gt;0,VLOOKUP(Table28[[#This Row],[Tên hàng hóa ]],Table1[[Tên hàng hóa]:[ĐVT]],3,0),"")</f>
        <v/>
      </c>
      <c r="G606" s="112" t="str">
        <f>IF(Table28[[#This Row],[Tên hàng hóa ]]=0,"",VLOOKUP(Table28[[#This Row],[Tên hàng hóa ]],Table1[[Tên hàng hóa]:[Giá bán]],4,0))</f>
        <v/>
      </c>
      <c r="H606" s="108"/>
      <c r="I606" s="109" t="str">
        <f>IF(Table28[[#This Row],[Số lượng]]&lt;&gt;0,Table28[[#This Row],[Số lượng]]*Table28[[#This Row],[Đơn giá]],"")</f>
        <v/>
      </c>
      <c r="J606" s="109" t="str">
        <f ca="1">IF(AND(Table28[[#This Row],[Tên hàng hóa ]]&lt;&gt;0,D607=""),SUM(OFFSET(Table28[[#This Row],[Thành tiền]],0,0,-COUNTIF(Table28[Số HĐ],Table28[[#This Row],[Số HĐ]]))),"")</f>
        <v/>
      </c>
      <c r="K606" s="108"/>
      <c r="L60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06" s="110"/>
    </row>
    <row r="607" spans="1:13" ht="35.1" customHeight="1" x14ac:dyDescent="0.2">
      <c r="A607" s="103">
        <v>42320</v>
      </c>
      <c r="B607" s="104" t="s">
        <v>1814</v>
      </c>
      <c r="C607" s="13" t="s">
        <v>1034</v>
      </c>
      <c r="D607" s="106" t="s">
        <v>1815</v>
      </c>
      <c r="E607" s="111" t="str">
        <f>IF(Table28[[#This Row],[Tên hàng hóa ]]&lt;&gt;0,VLOOKUP(Table28[[#This Row],[Tên hàng hóa ]],Table1[[Tên hàng hóa]:[Quy cách]],2,0),"")</f>
        <v>Bộ Điều Khiển Nhiệt Độ</v>
      </c>
      <c r="F607" s="107" t="str">
        <f>IF(Table28[[#This Row],[Tên hàng hóa ]]&lt;&gt;0,VLOOKUP(Table28[[#This Row],[Tên hàng hóa ]],Table1[[Tên hàng hóa]:[ĐVT]],3,0),"")</f>
        <v>Cái</v>
      </c>
      <c r="G607" s="112">
        <v>3374800</v>
      </c>
      <c r="H607" s="108">
        <v>2</v>
      </c>
      <c r="I607" s="109">
        <f>IF(Table28[[#This Row],[Số lượng]]&lt;&gt;0,Table28[[#This Row],[Số lượng]]*Table28[[#This Row],[Đơn giá]],"")</f>
        <v>6749600</v>
      </c>
      <c r="J607" s="109">
        <f ca="1">IF(AND(Table28[[#This Row],[Tên hàng hóa ]]&lt;&gt;0,D608=""),SUM(OFFSET(Table28[[#This Row],[Thành tiền]],0,0,-COUNTIF(Table28[Số HĐ],Table28[[#This Row],[Số HĐ]]))),"")</f>
        <v>6749600</v>
      </c>
      <c r="K607" s="108" t="s">
        <v>464</v>
      </c>
      <c r="L60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07" s="110" t="s">
        <v>1816</v>
      </c>
    </row>
    <row r="608" spans="1:13" ht="35.1" customHeight="1" x14ac:dyDescent="0.2">
      <c r="A608" s="103"/>
      <c r="B608" s="104"/>
      <c r="C608" s="105" t="str">
        <f t="shared" si="1"/>
        <v/>
      </c>
      <c r="D608" s="106"/>
      <c r="E608" s="111" t="str">
        <f>IF(Table28[[#This Row],[Tên hàng hóa ]]&lt;&gt;0,VLOOKUP(Table28[[#This Row],[Tên hàng hóa ]],Table1[[Tên hàng hóa]:[Quy cách]],2,0),"")</f>
        <v/>
      </c>
      <c r="F608" s="107" t="str">
        <f>IF(Table28[[#This Row],[Tên hàng hóa ]]&lt;&gt;0,VLOOKUP(Table28[[#This Row],[Tên hàng hóa ]],Table1[[Tên hàng hóa]:[ĐVT]],3,0),"")</f>
        <v/>
      </c>
      <c r="G608" s="112" t="str">
        <f>IF(Table28[[#This Row],[Tên hàng hóa ]]=0,"",VLOOKUP(Table28[[#This Row],[Tên hàng hóa ]],Table1[[Tên hàng hóa]:[Giá bán]],4,0))</f>
        <v/>
      </c>
      <c r="H608" s="108"/>
      <c r="I608" s="109" t="str">
        <f>IF(Table28[[#This Row],[Số lượng]]&lt;&gt;0,Table28[[#This Row],[Số lượng]]*Table28[[#This Row],[Đơn giá]],"")</f>
        <v/>
      </c>
      <c r="J608" s="109" t="str">
        <f ca="1">IF(AND(Table28[[#This Row],[Tên hàng hóa ]]&lt;&gt;0,D609=""),SUM(OFFSET(Table28[[#This Row],[Thành tiền]],0,0,-COUNTIF(Table28[Số HĐ],Table28[[#This Row],[Số HĐ]]))),"")</f>
        <v/>
      </c>
      <c r="K608" s="108"/>
      <c r="L60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08" s="110"/>
    </row>
    <row r="609" spans="1:13" ht="35.1" customHeight="1" x14ac:dyDescent="0.2">
      <c r="A609" s="103">
        <v>42320</v>
      </c>
      <c r="B609" s="104" t="s">
        <v>1817</v>
      </c>
      <c r="C609" s="105" t="s">
        <v>1039</v>
      </c>
      <c r="D609" s="106" t="s">
        <v>566</v>
      </c>
      <c r="E609" s="111" t="str">
        <f>IF(Table28[[#This Row],[Tên hàng hóa ]]&lt;&gt;0,VLOOKUP(Table28[[#This Row],[Tên hàng hóa ]],Table1[[Tên hàng hóa]:[Quy cách]],2,0),"")</f>
        <v>Relay</v>
      </c>
      <c r="F609" s="107" t="str">
        <f>IF(Table28[[#This Row],[Tên hàng hóa ]]&lt;&gt;0,VLOOKUP(Table28[[#This Row],[Tên hàng hóa ]],Table1[[Tên hàng hóa]:[ĐVT]],3,0),"")</f>
        <v>Cái</v>
      </c>
      <c r="G609" s="112">
        <v>2530000</v>
      </c>
      <c r="H609" s="108">
        <v>2</v>
      </c>
      <c r="I609" s="109">
        <f>IF(Table28[[#This Row],[Số lượng]]&lt;&gt;0,Table28[[#This Row],[Số lượng]]*Table28[[#This Row],[Đơn giá]],"")</f>
        <v>5060000</v>
      </c>
      <c r="J609" s="109">
        <f ca="1">IF(AND(Table28[[#This Row],[Tên hàng hóa ]]&lt;&gt;0,D610=""),SUM(OFFSET(Table28[[#This Row],[Thành tiền]],0,0,-COUNTIF(Table28[Số HĐ],Table28[[#This Row],[Số HĐ]]))),"")</f>
        <v>5060000</v>
      </c>
      <c r="K609" s="108" t="s">
        <v>464</v>
      </c>
      <c r="L60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09" s="110" t="s">
        <v>2087</v>
      </c>
    </row>
    <row r="610" spans="1:13" ht="35.1" customHeight="1" x14ac:dyDescent="0.2">
      <c r="A610" s="103"/>
      <c r="B610" s="104"/>
      <c r="C610" s="105" t="str">
        <f t="shared" si="1"/>
        <v/>
      </c>
      <c r="D610" s="106"/>
      <c r="E610" s="111" t="str">
        <f>IF(Table28[[#This Row],[Tên hàng hóa ]]&lt;&gt;0,VLOOKUP(Table28[[#This Row],[Tên hàng hóa ]],Table1[[Tên hàng hóa]:[Quy cách]],2,0),"")</f>
        <v/>
      </c>
      <c r="F610" s="107" t="str">
        <f>IF(Table28[[#This Row],[Tên hàng hóa ]]&lt;&gt;0,VLOOKUP(Table28[[#This Row],[Tên hàng hóa ]],Table1[[Tên hàng hóa]:[ĐVT]],3,0),"")</f>
        <v/>
      </c>
      <c r="G610" s="112" t="str">
        <f>IF(Table28[[#This Row],[Tên hàng hóa ]]=0,"",VLOOKUP(Table28[[#This Row],[Tên hàng hóa ]],Table1[[Tên hàng hóa]:[Giá bán]],4,0))</f>
        <v/>
      </c>
      <c r="H610" s="108"/>
      <c r="I610" s="109" t="str">
        <f>IF(Table28[[#This Row],[Số lượng]]&lt;&gt;0,Table28[[#This Row],[Số lượng]]*Table28[[#This Row],[Đơn giá]],"")</f>
        <v/>
      </c>
      <c r="J610" s="109" t="str">
        <f ca="1">IF(AND(Table28[[#This Row],[Tên hàng hóa ]]&lt;&gt;0,D611=""),SUM(OFFSET(Table28[[#This Row],[Thành tiền]],0,0,-COUNTIF(Table28[Số HĐ],Table28[[#This Row],[Số HĐ]]))),"")</f>
        <v/>
      </c>
      <c r="K610" s="108"/>
      <c r="L61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10" s="110"/>
    </row>
    <row r="611" spans="1:13" ht="35.1" customHeight="1" x14ac:dyDescent="0.2">
      <c r="A611" s="103">
        <v>42326</v>
      </c>
      <c r="B611" s="104" t="s">
        <v>1825</v>
      </c>
      <c r="C611" s="13" t="s">
        <v>1034</v>
      </c>
      <c r="D611" s="106" t="s">
        <v>396</v>
      </c>
      <c r="E611" s="111" t="str">
        <f>IF(Table28[[#This Row],[Tên hàng hóa ]]&lt;&gt;0,VLOOKUP(Table28[[#This Row],[Tên hàng hóa ]],Table1[[Tên hàng hóa]:[Quy cách]],2,0),"")</f>
        <v>Timer</v>
      </c>
      <c r="F611" s="107" t="str">
        <f>IF(Table28[[#This Row],[Tên hàng hóa ]]&lt;&gt;0,VLOOKUP(Table28[[#This Row],[Tên hàng hóa ]],Table1[[Tên hàng hóa]:[ĐVT]],3,0),"")</f>
        <v>Cái</v>
      </c>
      <c r="G611" s="112">
        <v>1573000</v>
      </c>
      <c r="H611" s="108">
        <v>4</v>
      </c>
      <c r="I611" s="109">
        <f>IF(Table28[[#This Row],[Số lượng]]&lt;&gt;0,Table28[[#This Row],[Số lượng]]*Table28[[#This Row],[Đơn giá]],"")</f>
        <v>6292000</v>
      </c>
      <c r="J611" s="109" t="str">
        <f ca="1">IF(AND(Table28[[#This Row],[Tên hàng hóa ]]&lt;&gt;0,D612=""),SUM(OFFSET(Table28[[#This Row],[Thành tiền]],0,0,-COUNTIF(Table28[Số HĐ],Table28[[#This Row],[Số HĐ]]))),"")</f>
        <v/>
      </c>
      <c r="K611" s="108"/>
      <c r="L61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11" s="110"/>
    </row>
    <row r="612" spans="1:13" ht="35.1" customHeight="1" x14ac:dyDescent="0.2">
      <c r="A612" s="103">
        <v>42326</v>
      </c>
      <c r="B612" s="104" t="s">
        <v>1825</v>
      </c>
      <c r="C612" s="105" t="str">
        <f t="shared" si="1"/>
        <v>CTY TNHH KTTĐ TIẾN PHÁT</v>
      </c>
      <c r="D612" s="106" t="s">
        <v>279</v>
      </c>
      <c r="E612" s="111" t="str">
        <f>IF(Table28[[#This Row],[Tên hàng hóa ]]&lt;&gt;0,VLOOKUP(Table28[[#This Row],[Tên hàng hóa ]],Table1[[Tên hàng hóa]:[Quy cách]],2,0),"")</f>
        <v>Cảm Biến</v>
      </c>
      <c r="F612" s="107" t="str">
        <f>IF(Table28[[#This Row],[Tên hàng hóa ]]&lt;&gt;0,VLOOKUP(Table28[[#This Row],[Tên hàng hóa ]],Table1[[Tên hàng hóa]:[ĐVT]],3,0),"")</f>
        <v>Cái</v>
      </c>
      <c r="G612" s="112">
        <v>193600</v>
      </c>
      <c r="H612" s="108">
        <v>3</v>
      </c>
      <c r="I612" s="109">
        <f>IF(Table28[[#This Row],[Số lượng]]&lt;&gt;0,Table28[[#This Row],[Số lượng]]*Table28[[#This Row],[Đơn giá]],"")</f>
        <v>580800</v>
      </c>
      <c r="J612" s="109">
        <f ca="1">IF(AND(Table28[[#This Row],[Tên hàng hóa ]]&lt;&gt;0,D613=""),SUM(OFFSET(Table28[[#This Row],[Thành tiền]],0,0,-COUNTIF(Table28[Số HĐ],Table28[[#This Row],[Số HĐ]]))),"")</f>
        <v>6872800</v>
      </c>
      <c r="K612" s="108" t="s">
        <v>464</v>
      </c>
      <c r="L61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12" s="110" t="s">
        <v>1826</v>
      </c>
    </row>
    <row r="613" spans="1:13" ht="35.1" customHeight="1" x14ac:dyDescent="0.2">
      <c r="A613" s="103"/>
      <c r="B613" s="104"/>
      <c r="C613" s="105" t="str">
        <f t="shared" si="1"/>
        <v/>
      </c>
      <c r="D613" s="106"/>
      <c r="E613" s="111" t="str">
        <f>IF(Table28[[#This Row],[Tên hàng hóa ]]&lt;&gt;0,VLOOKUP(Table28[[#This Row],[Tên hàng hóa ]],Table1[[Tên hàng hóa]:[Quy cách]],2,0),"")</f>
        <v/>
      </c>
      <c r="F613" s="107" t="str">
        <f>IF(Table28[[#This Row],[Tên hàng hóa ]]&lt;&gt;0,VLOOKUP(Table28[[#This Row],[Tên hàng hóa ]],Table1[[Tên hàng hóa]:[ĐVT]],3,0),"")</f>
        <v/>
      </c>
      <c r="G613" s="112" t="str">
        <f>IF(Table28[[#This Row],[Tên hàng hóa ]]=0,"",VLOOKUP(Table28[[#This Row],[Tên hàng hóa ]],Table1[[Tên hàng hóa]:[Giá bán]],4,0))</f>
        <v/>
      </c>
      <c r="H613" s="108"/>
      <c r="I613" s="109" t="str">
        <f>IF(Table28[[#This Row],[Số lượng]]&lt;&gt;0,Table28[[#This Row],[Số lượng]]*Table28[[#This Row],[Đơn giá]],"")</f>
        <v/>
      </c>
      <c r="J613" s="109" t="str">
        <f ca="1">IF(AND(Table28[[#This Row],[Tên hàng hóa ]]&lt;&gt;0,D614=""),SUM(OFFSET(Table28[[#This Row],[Thành tiền]],0,0,-COUNTIF(Table28[Số HĐ],Table28[[#This Row],[Số HĐ]]))),"")</f>
        <v/>
      </c>
      <c r="K613" s="108"/>
      <c r="L61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13" s="110"/>
    </row>
    <row r="614" spans="1:13" ht="35.1" customHeight="1" x14ac:dyDescent="0.2">
      <c r="A614" s="103">
        <v>42326</v>
      </c>
      <c r="B614" s="104" t="s">
        <v>1827</v>
      </c>
      <c r="C614" s="105" t="s">
        <v>1828</v>
      </c>
      <c r="D614" s="106" t="s">
        <v>1193</v>
      </c>
      <c r="E614" s="111" t="str">
        <f>IF(Table28[[#This Row],[Tên hàng hóa ]]&lt;&gt;0,VLOOKUP(Table28[[#This Row],[Tên hàng hóa ]],Table1[[Tên hàng hóa]:[Quy cách]],2,0),"")</f>
        <v>Bộ Điều Khiển Lập Trình</v>
      </c>
      <c r="F614" s="107" t="str">
        <f>IF(Table28[[#This Row],[Tên hàng hóa ]]&lt;&gt;0,VLOOKUP(Table28[[#This Row],[Tên hàng hóa ]],Table1[[Tên hàng hóa]:[ĐVT]],3,0),"")</f>
        <v>Cái</v>
      </c>
      <c r="G614" s="112">
        <v>3630000</v>
      </c>
      <c r="H614" s="108">
        <v>1</v>
      </c>
      <c r="I614" s="109">
        <f>IF(Table28[[#This Row],[Số lượng]]&lt;&gt;0,Table28[[#This Row],[Số lượng]]*Table28[[#This Row],[Đơn giá]],"")</f>
        <v>3630000</v>
      </c>
      <c r="J614" s="109" t="str">
        <f ca="1">IF(AND(Table28[[#This Row],[Tên hàng hóa ]]&lt;&gt;0,D615=""),SUM(OFFSET(Table28[[#This Row],[Thành tiền]],0,0,-COUNTIF(Table28[Số HĐ],Table28[[#This Row],[Số HĐ]]))),"")</f>
        <v/>
      </c>
      <c r="K614" s="108"/>
      <c r="L61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14" s="110"/>
    </row>
    <row r="615" spans="1:13" ht="35.1" customHeight="1" x14ac:dyDescent="0.2">
      <c r="A615" s="103">
        <v>42326</v>
      </c>
      <c r="B615" s="104" t="s">
        <v>1827</v>
      </c>
      <c r="C615" s="105" t="s">
        <v>1828</v>
      </c>
      <c r="D615" s="106" t="s">
        <v>108</v>
      </c>
      <c r="E615" s="111" t="str">
        <f>IF(Table28[[#This Row],[Tên hàng hóa ]]&lt;&gt;0,VLOOKUP(Table28[[#This Row],[Tên hàng hóa ]],Table1[[Tên hàng hóa]:[Quy cách]],2,0),"")</f>
        <v>Bộ Điều Khiển Lập Trình</v>
      </c>
      <c r="F615" s="107" t="str">
        <f>IF(Table28[[#This Row],[Tên hàng hóa ]]&lt;&gt;0,VLOOKUP(Table28[[#This Row],[Tên hàng hóa ]],Table1[[Tên hàng hóa]:[ĐVT]],3,0),"")</f>
        <v>Cái</v>
      </c>
      <c r="G615" s="112">
        <v>3520000</v>
      </c>
      <c r="H615" s="108">
        <v>1</v>
      </c>
      <c r="I615" s="109">
        <f>IF(Table28[[#This Row],[Số lượng]]&lt;&gt;0,Table28[[#This Row],[Số lượng]]*Table28[[#This Row],[Đơn giá]],"")</f>
        <v>3520000</v>
      </c>
      <c r="J615" s="109" t="str">
        <f ca="1">IF(AND(Table28[[#This Row],[Tên hàng hóa ]]&lt;&gt;0,D616=""),SUM(OFFSET(Table28[[#This Row],[Thành tiền]],0,0,-COUNTIF(Table28[Số HĐ],Table28[[#This Row],[Số HĐ]]))),"")</f>
        <v/>
      </c>
      <c r="K615" s="108"/>
      <c r="L61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15" s="110"/>
    </row>
    <row r="616" spans="1:13" ht="35.1" customHeight="1" x14ac:dyDescent="0.2">
      <c r="A616" s="103">
        <v>42326</v>
      </c>
      <c r="B616" s="104" t="s">
        <v>1827</v>
      </c>
      <c r="C616" s="105" t="s">
        <v>1828</v>
      </c>
      <c r="D616" s="106" t="s">
        <v>106</v>
      </c>
      <c r="E616" s="111" t="str">
        <f>IF(Table28[[#This Row],[Tên hàng hóa ]]&lt;&gt;0,VLOOKUP(Table28[[#This Row],[Tên hàng hóa ]],Table1[[Tên hàng hóa]:[Quy cách]],2,0),"")</f>
        <v>Bộ Điều Khiển Lập Trình</v>
      </c>
      <c r="F616" s="107" t="str">
        <f>IF(Table28[[#This Row],[Tên hàng hóa ]]&lt;&gt;0,VLOOKUP(Table28[[#This Row],[Tên hàng hóa ]],Table1[[Tên hàng hóa]:[ĐVT]],3,0),"")</f>
        <v>Cái</v>
      </c>
      <c r="G616" s="112">
        <v>2420000</v>
      </c>
      <c r="H616" s="108">
        <v>1</v>
      </c>
      <c r="I616" s="109">
        <f>IF(Table28[[#This Row],[Số lượng]]&lt;&gt;0,Table28[[#This Row],[Số lượng]]*Table28[[#This Row],[Đơn giá]],"")</f>
        <v>2420000</v>
      </c>
      <c r="J616" s="109">
        <f ca="1">IF(AND(Table28[[#This Row],[Tên hàng hóa ]]&lt;&gt;0,D617=""),SUM(OFFSET(Table28[[#This Row],[Thành tiền]],0,0,-COUNTIF(Table28[Số HĐ],Table28[[#This Row],[Số HĐ]]))),"")</f>
        <v>9570000</v>
      </c>
      <c r="K616" s="108" t="s">
        <v>464</v>
      </c>
      <c r="L61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16" s="110" t="s">
        <v>1829</v>
      </c>
    </row>
    <row r="617" spans="1:13" ht="35.1" customHeight="1" x14ac:dyDescent="0.2">
      <c r="A617" s="103"/>
      <c r="B617" s="104"/>
      <c r="C617" s="105" t="str">
        <f t="shared" si="1"/>
        <v/>
      </c>
      <c r="D617" s="106"/>
      <c r="E617" s="111" t="str">
        <f>IF(Table28[[#This Row],[Tên hàng hóa ]]&lt;&gt;0,VLOOKUP(Table28[[#This Row],[Tên hàng hóa ]],Table1[[Tên hàng hóa]:[Quy cách]],2,0),"")</f>
        <v/>
      </c>
      <c r="F617" s="107" t="str">
        <f>IF(Table28[[#This Row],[Tên hàng hóa ]]&lt;&gt;0,VLOOKUP(Table28[[#This Row],[Tên hàng hóa ]],Table1[[Tên hàng hóa]:[ĐVT]],3,0),"")</f>
        <v/>
      </c>
      <c r="G617" s="112" t="str">
        <f>IF(Table28[[#This Row],[Tên hàng hóa ]]=0,"",VLOOKUP(Table28[[#This Row],[Tên hàng hóa ]],Table1[[Tên hàng hóa]:[Giá bán]],4,0))</f>
        <v/>
      </c>
      <c r="H617" s="108"/>
      <c r="I617" s="109" t="str">
        <f>IF(Table28[[#This Row],[Số lượng]]&lt;&gt;0,Table28[[#This Row],[Số lượng]]*Table28[[#This Row],[Đơn giá]],"")</f>
        <v/>
      </c>
      <c r="J617" s="109" t="str">
        <f ca="1">IF(AND(Table28[[#This Row],[Tên hàng hóa ]]&lt;&gt;0,D618=""),SUM(OFFSET(Table28[[#This Row],[Thành tiền]],0,0,-COUNTIF(Table28[Số HĐ],Table28[[#This Row],[Số HĐ]]))),"")</f>
        <v/>
      </c>
      <c r="K617" s="108"/>
      <c r="L61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17" s="110"/>
    </row>
    <row r="618" spans="1:13" ht="35.1" customHeight="1" x14ac:dyDescent="0.2">
      <c r="A618" s="103">
        <v>42326</v>
      </c>
      <c r="B618" s="104" t="s">
        <v>1830</v>
      </c>
      <c r="C618" s="105" t="s">
        <v>860</v>
      </c>
      <c r="D618" s="106" t="s">
        <v>513</v>
      </c>
      <c r="E618" s="111" t="str">
        <f>IF(Table28[[#This Row],[Tên hàng hóa ]]&lt;&gt;0,VLOOKUP(Table28[[#This Row],[Tên hàng hóa ]],Table1[[Tên hàng hóa]:[Quy cách]],2,0),"")</f>
        <v>Counter</v>
      </c>
      <c r="F618" s="107" t="str">
        <f>IF(Table28[[#This Row],[Tên hàng hóa ]]&lt;&gt;0,VLOOKUP(Table28[[#This Row],[Tên hàng hóa ]],Table1[[Tên hàng hóa]:[ĐVT]],3,0),"")</f>
        <v>Cái</v>
      </c>
      <c r="G618" s="112">
        <v>770000</v>
      </c>
      <c r="H618" s="108">
        <v>1</v>
      </c>
      <c r="I618" s="109">
        <f>IF(Table28[[#This Row],[Số lượng]]&lt;&gt;0,Table28[[#This Row],[Số lượng]]*Table28[[#This Row],[Đơn giá]],"")</f>
        <v>770000</v>
      </c>
      <c r="J618" s="109">
        <f ca="1">IF(AND(Table28[[#This Row],[Tên hàng hóa ]]&lt;&gt;0,D619=""),SUM(OFFSET(Table28[[#This Row],[Thành tiền]],0,0,-COUNTIF(Table28[Số HĐ],Table28[[#This Row],[Số HĐ]]))),"")</f>
        <v>770000</v>
      </c>
      <c r="K618" s="108" t="s">
        <v>464</v>
      </c>
      <c r="L61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18" s="110" t="s">
        <v>1831</v>
      </c>
    </row>
    <row r="619" spans="1:13" ht="35.1" customHeight="1" x14ac:dyDescent="0.2">
      <c r="A619" s="103"/>
      <c r="B619" s="104"/>
      <c r="C619" s="105" t="str">
        <f t="shared" si="1"/>
        <v/>
      </c>
      <c r="D619" s="106"/>
      <c r="E619" s="111" t="str">
        <f>IF(Table28[[#This Row],[Tên hàng hóa ]]&lt;&gt;0,VLOOKUP(Table28[[#This Row],[Tên hàng hóa ]],Table1[[Tên hàng hóa]:[Quy cách]],2,0),"")</f>
        <v/>
      </c>
      <c r="F619" s="107" t="str">
        <f>IF(Table28[[#This Row],[Tên hàng hóa ]]&lt;&gt;0,VLOOKUP(Table28[[#This Row],[Tên hàng hóa ]],Table1[[Tên hàng hóa]:[ĐVT]],3,0),"")</f>
        <v/>
      </c>
      <c r="G619" s="112" t="str">
        <f>IF(Table28[[#This Row],[Tên hàng hóa ]]=0,"",VLOOKUP(Table28[[#This Row],[Tên hàng hóa ]],Table1[[Tên hàng hóa]:[Giá bán]],4,0))</f>
        <v/>
      </c>
      <c r="H619" s="108"/>
      <c r="I619" s="109" t="str">
        <f>IF(Table28[[#This Row],[Số lượng]]&lt;&gt;0,Table28[[#This Row],[Số lượng]]*Table28[[#This Row],[Đơn giá]],"")</f>
        <v/>
      </c>
      <c r="J619" s="109" t="str">
        <f ca="1">IF(AND(Table28[[#This Row],[Tên hàng hóa ]]&lt;&gt;0,D620=""),SUM(OFFSET(Table28[[#This Row],[Thành tiền]],0,0,-COUNTIF(Table28[Số HĐ],Table28[[#This Row],[Số HĐ]]))),"")</f>
        <v/>
      </c>
      <c r="K619" s="108"/>
      <c r="L61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19" s="110"/>
    </row>
    <row r="620" spans="1:13" ht="35.1" customHeight="1" x14ac:dyDescent="0.2">
      <c r="A620" s="103">
        <v>42327</v>
      </c>
      <c r="B620" s="104" t="s">
        <v>1844</v>
      </c>
      <c r="C620" s="105" t="s">
        <v>1034</v>
      </c>
      <c r="D620" s="106" t="s">
        <v>261</v>
      </c>
      <c r="E620" s="111" t="str">
        <f>IF(Table28[[#This Row],[Tên hàng hóa ]]&lt;&gt;0,VLOOKUP(Table28[[#This Row],[Tên hàng hóa ]],Table1[[Tên hàng hóa]:[Quy cách]],2,0),"")</f>
        <v>Cảm Biến</v>
      </c>
      <c r="F620" s="107" t="str">
        <f>IF(Table28[[#This Row],[Tên hàng hóa ]]&lt;&gt;0,VLOOKUP(Table28[[#This Row],[Tên hàng hóa ]],Table1[[Tên hàng hóa]:[ĐVT]],3,0),"")</f>
        <v>Cái</v>
      </c>
      <c r="G620" s="112">
        <v>1210000</v>
      </c>
      <c r="H620" s="108">
        <v>5</v>
      </c>
      <c r="I620" s="109">
        <f>IF(Table28[[#This Row],[Số lượng]]&lt;&gt;0,Table28[[#This Row],[Số lượng]]*Table28[[#This Row],[Đơn giá]],"")</f>
        <v>6050000</v>
      </c>
      <c r="J620" s="109">
        <f ca="1">IF(AND(Table28[[#This Row],[Tên hàng hóa ]]&lt;&gt;0,D621=""),SUM(OFFSET(Table28[[#This Row],[Thành tiền]],0,0,-COUNTIF(Table28[Số HĐ],Table28[[#This Row],[Số HĐ]]))),"")</f>
        <v>6050000</v>
      </c>
      <c r="K620" s="108" t="s">
        <v>464</v>
      </c>
      <c r="L62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20" s="110" t="s">
        <v>1845</v>
      </c>
    </row>
    <row r="621" spans="1:13" ht="35.1" customHeight="1" x14ac:dyDescent="0.2">
      <c r="A621" s="103"/>
      <c r="B621" s="104"/>
      <c r="C621" s="105" t="str">
        <f t="shared" si="1"/>
        <v/>
      </c>
      <c r="D621" s="106"/>
      <c r="E621" s="111" t="str">
        <f>IF(Table28[[#This Row],[Tên hàng hóa ]]&lt;&gt;0,VLOOKUP(Table28[[#This Row],[Tên hàng hóa ]],Table1[[Tên hàng hóa]:[Quy cách]],2,0),"")</f>
        <v/>
      </c>
      <c r="F621" s="107" t="str">
        <f>IF(Table28[[#This Row],[Tên hàng hóa ]]&lt;&gt;0,VLOOKUP(Table28[[#This Row],[Tên hàng hóa ]],Table1[[Tên hàng hóa]:[ĐVT]],3,0),"")</f>
        <v/>
      </c>
      <c r="G621" s="112" t="str">
        <f>IF(Table28[[#This Row],[Tên hàng hóa ]]=0,"",VLOOKUP(Table28[[#This Row],[Tên hàng hóa ]],Table1[[Tên hàng hóa]:[Giá bán]],4,0))</f>
        <v/>
      </c>
      <c r="H621" s="108"/>
      <c r="I621" s="109" t="str">
        <f>IF(Table28[[#This Row],[Số lượng]]&lt;&gt;0,Table28[[#This Row],[Số lượng]]*Table28[[#This Row],[Đơn giá]],"")</f>
        <v/>
      </c>
      <c r="J621" s="109" t="str">
        <f ca="1">IF(AND(Table28[[#This Row],[Tên hàng hóa ]]&lt;&gt;0,D622=""),SUM(OFFSET(Table28[[#This Row],[Thành tiền]],0,0,-COUNTIF(Table28[Số HĐ],Table28[[#This Row],[Số HĐ]]))),"")</f>
        <v/>
      </c>
      <c r="K621" s="108"/>
      <c r="L62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21" s="110"/>
    </row>
    <row r="622" spans="1:13" ht="35.1" customHeight="1" x14ac:dyDescent="0.2">
      <c r="A622" s="103">
        <v>42327</v>
      </c>
      <c r="B622" s="104" t="s">
        <v>1846</v>
      </c>
      <c r="C622" s="105" t="s">
        <v>1847</v>
      </c>
      <c r="D622" s="106" t="s">
        <v>1842</v>
      </c>
      <c r="E622" s="111" t="str">
        <f>IF(Table28[[#This Row],[Tên hàng hóa ]]&lt;&gt;0,VLOOKUP(Table28[[#This Row],[Tên hàng hóa ]],Table1[[Tên hàng hóa]:[Quy cách]],2,0),"")</f>
        <v>Mitsubishi</v>
      </c>
      <c r="F622" s="107" t="str">
        <f>IF(Table28[[#This Row],[Tên hàng hóa ]]&lt;&gt;0,VLOOKUP(Table28[[#This Row],[Tên hàng hóa ]],Table1[[Tên hàng hóa]:[ĐVT]],3,0),"")</f>
        <v>Cái</v>
      </c>
      <c r="G622" s="112">
        <v>6050000</v>
      </c>
      <c r="H622" s="108">
        <v>1</v>
      </c>
      <c r="I622" s="109">
        <f>IF(Table28[[#This Row],[Số lượng]]&lt;&gt;0,Table28[[#This Row],[Số lượng]]*Table28[[#This Row],[Đơn giá]],"")</f>
        <v>6050000</v>
      </c>
      <c r="J622" s="109" t="str">
        <f ca="1">IF(AND(Table28[[#This Row],[Tên hàng hóa ]]&lt;&gt;0,D623=""),SUM(OFFSET(Table28[[#This Row],[Thành tiền]],0,0,-COUNTIF(Table28[Số HĐ],Table28[[#This Row],[Số HĐ]]))),"")</f>
        <v/>
      </c>
      <c r="K622" s="108"/>
      <c r="L62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22" s="110"/>
    </row>
    <row r="623" spans="1:13" ht="35.1" customHeight="1" x14ac:dyDescent="0.2">
      <c r="A623" s="103">
        <v>42327</v>
      </c>
      <c r="B623" s="104" t="s">
        <v>1846</v>
      </c>
      <c r="C623" s="105" t="str">
        <f t="shared" si="1"/>
        <v>CTY CÔNG NGHỆ TVP</v>
      </c>
      <c r="D623" s="106" t="s">
        <v>1903</v>
      </c>
      <c r="E623" s="111" t="str">
        <f>IF(Table28[[#This Row],[Tên hàng hóa ]]&lt;&gt;0,VLOOKUP(Table28[[#This Row],[Tên hàng hóa ]],Table1[[Tên hàng hóa]:[Quy cách]],2,0),"")</f>
        <v>Cáp mitsu</v>
      </c>
      <c r="F623" s="107" t="str">
        <f>IF(Table28[[#This Row],[Tên hàng hóa ]]&lt;&gt;0,VLOOKUP(Table28[[#This Row],[Tên hàng hóa ]],Table1[[Tên hàng hóa]:[ĐVT]],3,0),"")</f>
        <v>Cái</v>
      </c>
      <c r="G623" s="112">
        <v>935000</v>
      </c>
      <c r="H623" s="108">
        <v>1</v>
      </c>
      <c r="I623" s="109">
        <f>IF(Table28[[#This Row],[Số lượng]]&lt;&gt;0,Table28[[#This Row],[Số lượng]]*Table28[[#This Row],[Đơn giá]],"")</f>
        <v>935000</v>
      </c>
      <c r="J623" s="109">
        <f ca="1">IF(AND(Table28[[#This Row],[Tên hàng hóa ]]&lt;&gt;0,D624=""),SUM(OFFSET(Table28[[#This Row],[Thành tiền]],0,0,-COUNTIF(Table28[Số HĐ],Table28[[#This Row],[Số HĐ]]))),"")</f>
        <v>6985000</v>
      </c>
      <c r="K623" s="108" t="s">
        <v>464</v>
      </c>
      <c r="L62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23" s="110" t="s">
        <v>1848</v>
      </c>
    </row>
    <row r="624" spans="1:13" ht="35.1" customHeight="1" x14ac:dyDescent="0.2">
      <c r="A624" s="103"/>
      <c r="B624" s="104"/>
      <c r="C624" s="105" t="str">
        <f t="shared" si="1"/>
        <v/>
      </c>
      <c r="D624" s="106"/>
      <c r="E624" s="111" t="str">
        <f>IF(Table28[[#This Row],[Tên hàng hóa ]]&lt;&gt;0,VLOOKUP(Table28[[#This Row],[Tên hàng hóa ]],Table1[[Tên hàng hóa]:[Quy cách]],2,0),"")</f>
        <v/>
      </c>
      <c r="F624" s="107" t="str">
        <f>IF(Table28[[#This Row],[Tên hàng hóa ]]&lt;&gt;0,VLOOKUP(Table28[[#This Row],[Tên hàng hóa ]],Table1[[Tên hàng hóa]:[ĐVT]],3,0),"")</f>
        <v/>
      </c>
      <c r="G624" s="112" t="str">
        <f>IF(Table28[[#This Row],[Tên hàng hóa ]]=0,"",VLOOKUP(Table28[[#This Row],[Tên hàng hóa ]],Table1[[Tên hàng hóa]:[Giá bán]],4,0))</f>
        <v/>
      </c>
      <c r="H624" s="108"/>
      <c r="I624" s="109" t="str">
        <f>IF(Table28[[#This Row],[Số lượng]]&lt;&gt;0,Table28[[#This Row],[Số lượng]]*Table28[[#This Row],[Đơn giá]],"")</f>
        <v/>
      </c>
      <c r="J624" s="109" t="str">
        <f ca="1">IF(AND(Table28[[#This Row],[Tên hàng hóa ]]&lt;&gt;0,D625=""),SUM(OFFSET(Table28[[#This Row],[Thành tiền]],0,0,-COUNTIF(Table28[Số HĐ],Table28[[#This Row],[Số HĐ]]))),"")</f>
        <v/>
      </c>
      <c r="K624" s="108"/>
      <c r="L62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24" s="110"/>
    </row>
    <row r="625" spans="1:13" ht="35.1" customHeight="1" x14ac:dyDescent="0.2">
      <c r="A625" s="103">
        <v>42327</v>
      </c>
      <c r="B625" s="104" t="s">
        <v>1849</v>
      </c>
      <c r="C625" s="105" t="s">
        <v>1197</v>
      </c>
      <c r="D625" s="106" t="s">
        <v>1193</v>
      </c>
      <c r="E625" s="111" t="str">
        <f>IF(Table28[[#This Row],[Tên hàng hóa ]]&lt;&gt;0,VLOOKUP(Table28[[#This Row],[Tên hàng hóa ]],Table1[[Tên hàng hóa]:[Quy cách]],2,0),"")</f>
        <v>Bộ Điều Khiển Lập Trình</v>
      </c>
      <c r="F625" s="107" t="str">
        <f>IF(Table28[[#This Row],[Tên hàng hóa ]]&lt;&gt;0,VLOOKUP(Table28[[#This Row],[Tên hàng hóa ]],Table1[[Tên hàng hóa]:[ĐVT]],3,0),"")</f>
        <v>Cái</v>
      </c>
      <c r="G625" s="112">
        <v>3630000</v>
      </c>
      <c r="H625" s="108">
        <v>2</v>
      </c>
      <c r="I625" s="109">
        <f>IF(Table28[[#This Row],[Số lượng]]&lt;&gt;0,Table28[[#This Row],[Số lượng]]*Table28[[#This Row],[Đơn giá]],"")</f>
        <v>7260000</v>
      </c>
      <c r="J625" s="109">
        <f ca="1">IF(AND(Table28[[#This Row],[Tên hàng hóa ]]&lt;&gt;0,D626=""),SUM(OFFSET(Table28[[#This Row],[Thành tiền]],0,0,-COUNTIF(Table28[Số HĐ],Table28[[#This Row],[Số HĐ]]))),"")</f>
        <v>7260000</v>
      </c>
      <c r="K625" s="108" t="s">
        <v>464</v>
      </c>
      <c r="L62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25" s="110" t="s">
        <v>2160</v>
      </c>
    </row>
    <row r="626" spans="1:13" ht="35.1" customHeight="1" x14ac:dyDescent="0.2">
      <c r="A626" s="103"/>
      <c r="B626" s="104"/>
      <c r="C626" s="105" t="str">
        <f t="shared" si="1"/>
        <v/>
      </c>
      <c r="D626" s="106"/>
      <c r="E626" s="111" t="str">
        <f>IF(Table28[[#This Row],[Tên hàng hóa ]]&lt;&gt;0,VLOOKUP(Table28[[#This Row],[Tên hàng hóa ]],Table1[[Tên hàng hóa]:[Quy cách]],2,0),"")</f>
        <v/>
      </c>
      <c r="F626" s="107" t="str">
        <f>IF(Table28[[#This Row],[Tên hàng hóa ]]&lt;&gt;0,VLOOKUP(Table28[[#This Row],[Tên hàng hóa ]],Table1[[Tên hàng hóa]:[ĐVT]],3,0),"")</f>
        <v/>
      </c>
      <c r="G626" s="112" t="str">
        <f>IF(Table28[[#This Row],[Tên hàng hóa ]]=0,"",VLOOKUP(Table28[[#This Row],[Tên hàng hóa ]],Table1[[Tên hàng hóa]:[Giá bán]],4,0))</f>
        <v/>
      </c>
      <c r="H626" s="108"/>
      <c r="I626" s="109" t="str">
        <f>IF(Table28[[#This Row],[Số lượng]]&lt;&gt;0,Table28[[#This Row],[Số lượng]]*Table28[[#This Row],[Đơn giá]],"")</f>
        <v/>
      </c>
      <c r="J626" s="109" t="str">
        <f ca="1">IF(AND(Table28[[#This Row],[Tên hàng hóa ]]&lt;&gt;0,D627=""),SUM(OFFSET(Table28[[#This Row],[Thành tiền]],0,0,-COUNTIF(Table28[Số HĐ],Table28[[#This Row],[Số HĐ]]))),"")</f>
        <v/>
      </c>
      <c r="K626" s="108"/>
      <c r="L62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26" s="110"/>
    </row>
    <row r="627" spans="1:13" ht="35.1" customHeight="1" x14ac:dyDescent="0.2">
      <c r="A627" s="103">
        <v>42327</v>
      </c>
      <c r="B627" s="104" t="s">
        <v>1855</v>
      </c>
      <c r="C627" s="13" t="s">
        <v>773</v>
      </c>
      <c r="D627" s="106" t="s">
        <v>335</v>
      </c>
      <c r="E627" s="111" t="str">
        <f>IF(Table28[[#This Row],[Tên hàng hóa ]]&lt;&gt;0,VLOOKUP(Table28[[#This Row],[Tên hàng hóa ]],Table1[[Tên hàng hóa]:[Quy cách]],2,0),"")</f>
        <v>Relay</v>
      </c>
      <c r="F627" s="107" t="str">
        <f>IF(Table28[[#This Row],[Tên hàng hóa ]]&lt;&gt;0,VLOOKUP(Table28[[#This Row],[Tên hàng hóa ]],Table1[[Tên hàng hóa]:[ĐVT]],3,0),"")</f>
        <v>Cái</v>
      </c>
      <c r="G627" s="112">
        <v>52800</v>
      </c>
      <c r="H627" s="108">
        <v>32</v>
      </c>
      <c r="I627" s="109">
        <f>IF(Table28[[#This Row],[Số lượng]]&lt;&gt;0,Table28[[#This Row],[Số lượng]]*Table28[[#This Row],[Đơn giá]],"")</f>
        <v>1689600</v>
      </c>
      <c r="J627" s="109" t="str">
        <f ca="1">IF(AND(Table28[[#This Row],[Tên hàng hóa ]]&lt;&gt;0,D628=""),SUM(OFFSET(Table28[[#This Row],[Thành tiền]],0,0,-COUNTIF(Table28[Số HĐ],Table28[[#This Row],[Số HĐ]]))),"")</f>
        <v/>
      </c>
      <c r="K627" s="108"/>
      <c r="L62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27" s="110"/>
    </row>
    <row r="628" spans="1:13" ht="35.1" customHeight="1" x14ac:dyDescent="0.2">
      <c r="A628" s="103">
        <v>42327</v>
      </c>
      <c r="B628" s="104" t="s">
        <v>1855</v>
      </c>
      <c r="C628" s="13" t="s">
        <v>773</v>
      </c>
      <c r="D628" s="106" t="s">
        <v>338</v>
      </c>
      <c r="E628" s="111" t="str">
        <f>IF(Table28[[#This Row],[Tên hàng hóa ]]&lt;&gt;0,VLOOKUP(Table28[[#This Row],[Tên hàng hóa ]],Table1[[Tên hàng hóa]:[Quy cách]],2,0),"")</f>
        <v>Relay</v>
      </c>
      <c r="F628" s="107" t="str">
        <f>IF(Table28[[#This Row],[Tên hàng hóa ]]&lt;&gt;0,VLOOKUP(Table28[[#This Row],[Tên hàng hóa ]],Table1[[Tên hàng hóa]:[ĐVT]],3,0),"")</f>
        <v>Cái</v>
      </c>
      <c r="G628" s="112">
        <v>53900</v>
      </c>
      <c r="H628" s="108">
        <v>15</v>
      </c>
      <c r="I628" s="109">
        <f>IF(Table28[[#This Row],[Số lượng]]&lt;&gt;0,Table28[[#This Row],[Số lượng]]*Table28[[#This Row],[Đơn giá]],"")</f>
        <v>808500</v>
      </c>
      <c r="J628" s="109" t="str">
        <f ca="1">IF(AND(Table28[[#This Row],[Tên hàng hóa ]]&lt;&gt;0,D629=""),SUM(OFFSET(Table28[[#This Row],[Thành tiền]],0,0,-COUNTIF(Table28[Số HĐ],Table28[[#This Row],[Số HĐ]]))),"")</f>
        <v/>
      </c>
      <c r="K628" s="108"/>
      <c r="L62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28" s="110"/>
    </row>
    <row r="629" spans="1:13" ht="35.1" customHeight="1" x14ac:dyDescent="0.2">
      <c r="A629" s="103">
        <v>42327</v>
      </c>
      <c r="B629" s="104" t="s">
        <v>1855</v>
      </c>
      <c r="C629" s="13" t="s">
        <v>773</v>
      </c>
      <c r="D629" s="106" t="s">
        <v>429</v>
      </c>
      <c r="E629" s="111" t="str">
        <f>IF(Table28[[#This Row],[Tên hàng hóa ]]&lt;&gt;0,VLOOKUP(Table28[[#This Row],[Tên hàng hóa ]],Table1[[Tên hàng hóa]:[Quy cách]],2,0),"")</f>
        <v>Socket</v>
      </c>
      <c r="F629" s="107" t="str">
        <f>IF(Table28[[#This Row],[Tên hàng hóa ]]&lt;&gt;0,VLOOKUP(Table28[[#This Row],[Tên hàng hóa ]],Table1[[Tên hàng hóa]:[ĐVT]],3,0),"")</f>
        <v>Cái</v>
      </c>
      <c r="G629" s="112">
        <v>26400</v>
      </c>
      <c r="H629" s="108">
        <v>47</v>
      </c>
      <c r="I629" s="109">
        <f>IF(Table28[[#This Row],[Số lượng]]&lt;&gt;0,Table28[[#This Row],[Số lượng]]*Table28[[#This Row],[Đơn giá]],"")</f>
        <v>1240800</v>
      </c>
      <c r="J629" s="109" t="str">
        <f ca="1">IF(AND(Table28[[#This Row],[Tên hàng hóa ]]&lt;&gt;0,D630=""),SUM(OFFSET(Table28[[#This Row],[Thành tiền]],0,0,-COUNTIF(Table28[Số HĐ],Table28[[#This Row],[Số HĐ]]))),"")</f>
        <v/>
      </c>
      <c r="K629" s="108"/>
      <c r="L62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29" s="110"/>
    </row>
    <row r="630" spans="1:13" ht="35.1" customHeight="1" x14ac:dyDescent="0.2">
      <c r="A630" s="103">
        <v>42327</v>
      </c>
      <c r="B630" s="104" t="s">
        <v>1855</v>
      </c>
      <c r="C630" s="13" t="s">
        <v>773</v>
      </c>
      <c r="D630" s="106" t="s">
        <v>155</v>
      </c>
      <c r="E630" s="111" t="str">
        <f>IF(Table28[[#This Row],[Tên hàng hóa ]]&lt;&gt;0,VLOOKUP(Table28[[#This Row],[Tên hàng hóa ]],Table1[[Tên hàng hóa]:[Quy cách]],2,0),"")</f>
        <v>Bộ Nguồn Xung</v>
      </c>
      <c r="F630" s="107" t="str">
        <f>IF(Table28[[#This Row],[Tên hàng hóa ]]&lt;&gt;0,VLOOKUP(Table28[[#This Row],[Tên hàng hóa ]],Table1[[Tên hàng hóa]:[ĐVT]],3,0),"")</f>
        <v>Cái</v>
      </c>
      <c r="G630" s="112">
        <v>495000</v>
      </c>
      <c r="H630" s="108">
        <v>1</v>
      </c>
      <c r="I630" s="109">
        <f>IF(Table28[[#This Row],[Số lượng]]&lt;&gt;0,Table28[[#This Row],[Số lượng]]*Table28[[#This Row],[Đơn giá]],"")</f>
        <v>495000</v>
      </c>
      <c r="J630" s="109">
        <f ca="1">IF(AND(Table28[[#This Row],[Tên hàng hóa ]]&lt;&gt;0,D631=""),SUM(OFFSET(Table28[[#This Row],[Thành tiền]],0,0,-COUNTIF(Table28[Số HĐ],Table28[[#This Row],[Số HĐ]]))),"")</f>
        <v>4233900</v>
      </c>
      <c r="K630" s="108" t="s">
        <v>464</v>
      </c>
      <c r="L63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30" s="110" t="s">
        <v>1856</v>
      </c>
    </row>
    <row r="631" spans="1:13" ht="35.1" customHeight="1" x14ac:dyDescent="0.2">
      <c r="A631" s="103"/>
      <c r="B631" s="104"/>
      <c r="C631" s="105" t="str">
        <f t="shared" si="1"/>
        <v/>
      </c>
      <c r="D631" s="106"/>
      <c r="E631" s="111" t="str">
        <f>IF(Table28[[#This Row],[Tên hàng hóa ]]&lt;&gt;0,VLOOKUP(Table28[[#This Row],[Tên hàng hóa ]],Table1[[Tên hàng hóa]:[Quy cách]],2,0),"")</f>
        <v/>
      </c>
      <c r="F631" s="107" t="str">
        <f>IF(Table28[[#This Row],[Tên hàng hóa ]]&lt;&gt;0,VLOOKUP(Table28[[#This Row],[Tên hàng hóa ]],Table1[[Tên hàng hóa]:[ĐVT]],3,0),"")</f>
        <v/>
      </c>
      <c r="G631" s="112" t="str">
        <f>IF(Table28[[#This Row],[Tên hàng hóa ]]=0,"",VLOOKUP(Table28[[#This Row],[Tên hàng hóa ]],Table1[[Tên hàng hóa]:[Giá bán]],4,0))</f>
        <v/>
      </c>
      <c r="H631" s="108"/>
      <c r="I631" s="109" t="str">
        <f>IF(Table28[[#This Row],[Số lượng]]&lt;&gt;0,Table28[[#This Row],[Số lượng]]*Table28[[#This Row],[Đơn giá]],"")</f>
        <v/>
      </c>
      <c r="J631" s="109" t="str">
        <f ca="1">IF(AND(Table28[[#This Row],[Tên hàng hóa ]]&lt;&gt;0,D632=""),SUM(OFFSET(Table28[[#This Row],[Thành tiền]],0,0,-COUNTIF(Table28[Số HĐ],Table28[[#This Row],[Số HĐ]]))),"")</f>
        <v/>
      </c>
      <c r="K631" s="108"/>
      <c r="L63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31" s="110"/>
    </row>
    <row r="632" spans="1:13" ht="35.1" customHeight="1" x14ac:dyDescent="0.2">
      <c r="A632" s="103">
        <v>42332</v>
      </c>
      <c r="B632" s="104" t="s">
        <v>1865</v>
      </c>
      <c r="C632" s="105" t="s">
        <v>1866</v>
      </c>
      <c r="D632" s="106" t="s">
        <v>392</v>
      </c>
      <c r="E632" s="111" t="str">
        <f>IF(Table28[[#This Row],[Tên hàng hóa ]]&lt;&gt;0,VLOOKUP(Table28[[#This Row],[Tên hàng hóa ]],Table1[[Tên hàng hóa]:[Quy cách]],2,0),"")</f>
        <v>Timer</v>
      </c>
      <c r="F632" s="107" t="str">
        <f>IF(Table28[[#This Row],[Tên hàng hóa ]]&lt;&gt;0,VLOOKUP(Table28[[#This Row],[Tên hàng hóa ]],Table1[[Tên hàng hóa]:[ĐVT]],3,0),"")</f>
        <v>Cái</v>
      </c>
      <c r="G632" s="112">
        <v>517000</v>
      </c>
      <c r="H632" s="108">
        <v>24</v>
      </c>
      <c r="I632" s="109">
        <f>IF(Table28[[#This Row],[Số lượng]]&lt;&gt;0,Table28[[#This Row],[Số lượng]]*Table28[[#This Row],[Đơn giá]],"")</f>
        <v>12408000</v>
      </c>
      <c r="J632" s="109" t="str">
        <f ca="1">IF(AND(Table28[[#This Row],[Tên hàng hóa ]]&lt;&gt;0,D633=""),SUM(OFFSET(Table28[[#This Row],[Thành tiền]],0,0,-COUNTIF(Table28[Số HĐ],Table28[[#This Row],[Số HĐ]]))),"")</f>
        <v/>
      </c>
      <c r="K632" s="108"/>
      <c r="L63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32" s="110"/>
    </row>
    <row r="633" spans="1:13" ht="35.1" customHeight="1" x14ac:dyDescent="0.2">
      <c r="A633" s="103">
        <v>42332</v>
      </c>
      <c r="B633" s="104" t="s">
        <v>1865</v>
      </c>
      <c r="C633" s="105" t="str">
        <f t="shared" ref="C633:C695" si="2">IF(AND(D633&lt;&gt;0,D634=""),C632,"")</f>
        <v>CTY TNHH THIẾT BỊ TOÀN TRÍ</v>
      </c>
      <c r="D633" s="106" t="s">
        <v>433</v>
      </c>
      <c r="E633" s="111" t="str">
        <f>IF(Table28[[#This Row],[Tên hàng hóa ]]&lt;&gt;0,VLOOKUP(Table28[[#This Row],[Tên hàng hóa ]],Table1[[Tên hàng hóa]:[Quy cách]],2,0),"")</f>
        <v>Socket</v>
      </c>
      <c r="F633" s="107" t="str">
        <f>IF(Table28[[#This Row],[Tên hàng hóa ]]&lt;&gt;0,VLOOKUP(Table28[[#This Row],[Tên hàng hóa ]],Table1[[Tên hàng hóa]:[ĐVT]],3,0),"")</f>
        <v>Cái</v>
      </c>
      <c r="G633" s="112">
        <v>33000</v>
      </c>
      <c r="H633" s="108">
        <v>24</v>
      </c>
      <c r="I633" s="109">
        <f>IF(Table28[[#This Row],[Số lượng]]&lt;&gt;0,Table28[[#This Row],[Số lượng]]*Table28[[#This Row],[Đơn giá]],"")</f>
        <v>792000</v>
      </c>
      <c r="J633" s="109">
        <f ca="1">IF(AND(Table28[[#This Row],[Tên hàng hóa ]]&lt;&gt;0,D634=""),SUM(OFFSET(Table28[[#This Row],[Thành tiền]],0,0,-COUNTIF(Table28[Số HĐ],Table28[[#This Row],[Số HĐ]]))),"")</f>
        <v>13200000</v>
      </c>
      <c r="K633" s="108" t="s">
        <v>464</v>
      </c>
      <c r="L63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33" s="110" t="s">
        <v>1867</v>
      </c>
    </row>
    <row r="634" spans="1:13" ht="35.1" customHeight="1" x14ac:dyDescent="0.2">
      <c r="A634" s="103"/>
      <c r="B634" s="104"/>
      <c r="C634" s="105" t="str">
        <f t="shared" si="2"/>
        <v/>
      </c>
      <c r="D634" s="106"/>
      <c r="E634" s="111" t="str">
        <f>IF(Table28[[#This Row],[Tên hàng hóa ]]&lt;&gt;0,VLOOKUP(Table28[[#This Row],[Tên hàng hóa ]],Table1[[Tên hàng hóa]:[Quy cách]],2,0),"")</f>
        <v/>
      </c>
      <c r="F634" s="107" t="str">
        <f>IF(Table28[[#This Row],[Tên hàng hóa ]]&lt;&gt;0,VLOOKUP(Table28[[#This Row],[Tên hàng hóa ]],Table1[[Tên hàng hóa]:[ĐVT]],3,0),"")</f>
        <v/>
      </c>
      <c r="G634" s="112" t="str">
        <f>IF(Table28[[#This Row],[Tên hàng hóa ]]=0,"",VLOOKUP(Table28[[#This Row],[Tên hàng hóa ]],Table1[[Tên hàng hóa]:[Giá bán]],4,0))</f>
        <v/>
      </c>
      <c r="H634" s="108"/>
      <c r="I634" s="109" t="str">
        <f>IF(Table28[[#This Row],[Số lượng]]&lt;&gt;0,Table28[[#This Row],[Số lượng]]*Table28[[#This Row],[Đơn giá]],"")</f>
        <v/>
      </c>
      <c r="J634" s="109" t="str">
        <f ca="1">IF(AND(Table28[[#This Row],[Tên hàng hóa ]]&lt;&gt;0,D635=""),SUM(OFFSET(Table28[[#This Row],[Thành tiền]],0,0,-COUNTIF(Table28[Số HĐ],Table28[[#This Row],[Số HĐ]]))),"")</f>
        <v/>
      </c>
      <c r="K634" s="108"/>
      <c r="L63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34" s="110"/>
    </row>
    <row r="635" spans="1:13" ht="35.1" customHeight="1" x14ac:dyDescent="0.2">
      <c r="A635" s="103">
        <v>42332</v>
      </c>
      <c r="B635" s="104" t="s">
        <v>1868</v>
      </c>
      <c r="C635" s="13" t="s">
        <v>1043</v>
      </c>
      <c r="D635" s="106" t="s">
        <v>1836</v>
      </c>
      <c r="E635" s="111" t="str">
        <f>IF(Table28[[#This Row],[Tên hàng hóa ]]&lt;&gt;0,VLOOKUP(Table28[[#This Row],[Tên hàng hóa ]],Table1[[Tên hàng hóa]:[Quy cách]],2,0),"")</f>
        <v>DANFOSS</v>
      </c>
      <c r="F635" s="107" t="str">
        <f>IF(Table28[[#This Row],[Tên hàng hóa ]]&lt;&gt;0,VLOOKUP(Table28[[#This Row],[Tên hàng hóa ]],Table1[[Tên hàng hóa]:[ĐVT]],3,0),"")</f>
        <v>Cái</v>
      </c>
      <c r="G635" s="112">
        <v>1320000</v>
      </c>
      <c r="H635" s="108">
        <v>1</v>
      </c>
      <c r="I635" s="109">
        <f>IF(Table28[[#This Row],[Số lượng]]&lt;&gt;0,Table28[[#This Row],[Số lượng]]*Table28[[#This Row],[Đơn giá]],"")</f>
        <v>1320000</v>
      </c>
      <c r="J635" s="109">
        <f ca="1">IF(AND(Table28[[#This Row],[Tên hàng hóa ]]&lt;&gt;0,D636=""),SUM(OFFSET(Table28[[#This Row],[Thành tiền]],0,0,-COUNTIF(Table28[Số HĐ],Table28[[#This Row],[Số HĐ]]))),"")</f>
        <v>1320000</v>
      </c>
      <c r="K635" s="108" t="s">
        <v>464</v>
      </c>
      <c r="L63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35" s="110" t="s">
        <v>1869</v>
      </c>
    </row>
    <row r="636" spans="1:13" ht="35.1" customHeight="1" x14ac:dyDescent="0.2">
      <c r="A636" s="103"/>
      <c r="B636" s="104"/>
      <c r="C636" s="105" t="str">
        <f t="shared" si="2"/>
        <v/>
      </c>
      <c r="D636" s="106"/>
      <c r="E636" s="111" t="str">
        <f>IF(Table28[[#This Row],[Tên hàng hóa ]]&lt;&gt;0,VLOOKUP(Table28[[#This Row],[Tên hàng hóa ]],Table1[[Tên hàng hóa]:[Quy cách]],2,0),"")</f>
        <v/>
      </c>
      <c r="F636" s="107" t="str">
        <f>IF(Table28[[#This Row],[Tên hàng hóa ]]&lt;&gt;0,VLOOKUP(Table28[[#This Row],[Tên hàng hóa ]],Table1[[Tên hàng hóa]:[ĐVT]],3,0),"")</f>
        <v/>
      </c>
      <c r="G636" s="112" t="str">
        <f>IF(Table28[[#This Row],[Tên hàng hóa ]]=0,"",VLOOKUP(Table28[[#This Row],[Tên hàng hóa ]],Table1[[Tên hàng hóa]:[Giá bán]],4,0))</f>
        <v/>
      </c>
      <c r="H636" s="108"/>
      <c r="I636" s="109" t="str">
        <f>IF(Table28[[#This Row],[Số lượng]]&lt;&gt;0,Table28[[#This Row],[Số lượng]]*Table28[[#This Row],[Đơn giá]],"")</f>
        <v/>
      </c>
      <c r="J636" s="109" t="str">
        <f ca="1">IF(AND(Table28[[#This Row],[Tên hàng hóa ]]&lt;&gt;0,D637=""),SUM(OFFSET(Table28[[#This Row],[Thành tiền]],0,0,-COUNTIF(Table28[Số HĐ],Table28[[#This Row],[Số HĐ]]))),"")</f>
        <v/>
      </c>
      <c r="K636" s="108"/>
      <c r="L63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36" s="110"/>
    </row>
    <row r="637" spans="1:13" ht="35.1" customHeight="1" x14ac:dyDescent="0.2">
      <c r="A637" s="103">
        <v>42334</v>
      </c>
      <c r="B637" s="104" t="s">
        <v>1872</v>
      </c>
      <c r="C637" s="105" t="s">
        <v>1666</v>
      </c>
      <c r="D637" s="106" t="s">
        <v>1618</v>
      </c>
      <c r="E637" s="111" t="str">
        <f>IF(Table28[[#This Row],[Tên hàng hóa ]]&lt;&gt;0,VLOOKUP(Table28[[#This Row],[Tên hàng hóa ]],Table1[[Tên hàng hóa]:[Quy cách]],2,0),"")</f>
        <v>Điều Khiển Mức Nước</v>
      </c>
      <c r="F637" s="107" t="str">
        <f>IF(Table28[[#This Row],[Tên hàng hóa ]]&lt;&gt;0,VLOOKUP(Table28[[#This Row],[Tên hàng hóa ]],Table1[[Tên hàng hóa]:[ĐVT]],3,0),"")</f>
        <v>Cái</v>
      </c>
      <c r="G637" s="112">
        <v>715000</v>
      </c>
      <c r="H637" s="108">
        <v>1</v>
      </c>
      <c r="I637" s="109">
        <f>IF(Table28[[#This Row],[Số lượng]]&lt;&gt;0,Table28[[#This Row],[Số lượng]]*Table28[[#This Row],[Đơn giá]],"")</f>
        <v>715000</v>
      </c>
      <c r="J637" s="109">
        <f ca="1">IF(AND(Table28[[#This Row],[Tên hàng hóa ]]&lt;&gt;0,D638=""),SUM(OFFSET(Table28[[#This Row],[Thành tiền]],0,0,-COUNTIF(Table28[Số HĐ],Table28[[#This Row],[Số HĐ]]))),"")</f>
        <v>715000</v>
      </c>
      <c r="K637" s="108" t="s">
        <v>464</v>
      </c>
      <c r="L63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37" s="110" t="s">
        <v>1873</v>
      </c>
    </row>
    <row r="638" spans="1:13" ht="35.1" customHeight="1" x14ac:dyDescent="0.2">
      <c r="A638" s="103"/>
      <c r="B638" s="104"/>
      <c r="C638" s="105" t="str">
        <f t="shared" si="2"/>
        <v/>
      </c>
      <c r="D638" s="106"/>
      <c r="E638" s="111" t="str">
        <f>IF(Table28[[#This Row],[Tên hàng hóa ]]&lt;&gt;0,VLOOKUP(Table28[[#This Row],[Tên hàng hóa ]],Table1[[Tên hàng hóa]:[Quy cách]],2,0),"")</f>
        <v/>
      </c>
      <c r="F638" s="107" t="str">
        <f>IF(Table28[[#This Row],[Tên hàng hóa ]]&lt;&gt;0,VLOOKUP(Table28[[#This Row],[Tên hàng hóa ]],Table1[[Tên hàng hóa]:[ĐVT]],3,0),"")</f>
        <v/>
      </c>
      <c r="G638" s="112" t="str">
        <f>IF(Table28[[#This Row],[Tên hàng hóa ]]=0,"",VLOOKUP(Table28[[#This Row],[Tên hàng hóa ]],Table1[[Tên hàng hóa]:[Giá bán]],4,0))</f>
        <v/>
      </c>
      <c r="H638" s="108"/>
      <c r="I638" s="109" t="str">
        <f>IF(Table28[[#This Row],[Số lượng]]&lt;&gt;0,Table28[[#This Row],[Số lượng]]*Table28[[#This Row],[Đơn giá]],"")</f>
        <v/>
      </c>
      <c r="J638" s="109" t="str">
        <f ca="1">IF(AND(Table28[[#This Row],[Tên hàng hóa ]]&lt;&gt;0,D639=""),SUM(OFFSET(Table28[[#This Row],[Thành tiền]],0,0,-COUNTIF(Table28[Số HĐ],Table28[[#This Row],[Số HĐ]]))),"")</f>
        <v/>
      </c>
      <c r="K638" s="108"/>
      <c r="L63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38" s="110"/>
    </row>
    <row r="639" spans="1:13" ht="35.1" customHeight="1" x14ac:dyDescent="0.2">
      <c r="A639" s="103">
        <v>42334</v>
      </c>
      <c r="B639" s="104" t="s">
        <v>1874</v>
      </c>
      <c r="C639" s="105" t="s">
        <v>1206</v>
      </c>
      <c r="D639" s="106" t="s">
        <v>397</v>
      </c>
      <c r="E639" s="111" t="str">
        <f>IF(Table28[[#This Row],[Tên hàng hóa ]]&lt;&gt;0,VLOOKUP(Table28[[#This Row],[Tên hàng hóa ]],Table1[[Tên hàng hóa]:[Quy cách]],2,0),"")</f>
        <v>Timer</v>
      </c>
      <c r="F639" s="107" t="str">
        <f>IF(Table28[[#This Row],[Tên hàng hóa ]]&lt;&gt;0,VLOOKUP(Table28[[#This Row],[Tên hàng hóa ]],Table1[[Tên hàng hóa]:[ĐVT]],3,0),"")</f>
        <v>Cái</v>
      </c>
      <c r="G639" s="112">
        <v>1650000</v>
      </c>
      <c r="H639" s="108">
        <v>2</v>
      </c>
      <c r="I639" s="109">
        <f>IF(Table28[[#This Row],[Số lượng]]&lt;&gt;0,Table28[[#This Row],[Số lượng]]*Table28[[#This Row],[Đơn giá]],"")</f>
        <v>3300000</v>
      </c>
      <c r="J639" s="109">
        <f ca="1">IF(AND(Table28[[#This Row],[Tên hàng hóa ]]&lt;&gt;0,D640=""),SUM(OFFSET(Table28[[#This Row],[Thành tiền]],0,0,-COUNTIF(Table28[Số HĐ],Table28[[#This Row],[Số HĐ]]))),"")</f>
        <v>3300000</v>
      </c>
      <c r="K639" s="108" t="s">
        <v>464</v>
      </c>
      <c r="L63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39" s="110" t="s">
        <v>1875</v>
      </c>
    </row>
    <row r="640" spans="1:13" ht="35.1" customHeight="1" x14ac:dyDescent="0.2">
      <c r="A640" s="103"/>
      <c r="B640" s="104"/>
      <c r="C640" s="105" t="str">
        <f t="shared" si="2"/>
        <v/>
      </c>
      <c r="D640" s="106"/>
      <c r="E640" s="111" t="str">
        <f>IF(Table28[[#This Row],[Tên hàng hóa ]]&lt;&gt;0,VLOOKUP(Table28[[#This Row],[Tên hàng hóa ]],Table1[[Tên hàng hóa]:[Quy cách]],2,0),"")</f>
        <v/>
      </c>
      <c r="F640" s="107" t="str">
        <f>IF(Table28[[#This Row],[Tên hàng hóa ]]&lt;&gt;0,VLOOKUP(Table28[[#This Row],[Tên hàng hóa ]],Table1[[Tên hàng hóa]:[ĐVT]],3,0),"")</f>
        <v/>
      </c>
      <c r="G640" s="112" t="str">
        <f>IF(Table28[[#This Row],[Tên hàng hóa ]]=0,"",VLOOKUP(Table28[[#This Row],[Tên hàng hóa ]],Table1[[Tên hàng hóa]:[Giá bán]],4,0))</f>
        <v/>
      </c>
      <c r="H640" s="108"/>
      <c r="I640" s="109" t="str">
        <f>IF(Table28[[#This Row],[Số lượng]]&lt;&gt;0,Table28[[#This Row],[Số lượng]]*Table28[[#This Row],[Đơn giá]],"")</f>
        <v/>
      </c>
      <c r="J640" s="109" t="str">
        <f ca="1">IF(AND(Table28[[#This Row],[Tên hàng hóa ]]&lt;&gt;0,D641=""),SUM(OFFSET(Table28[[#This Row],[Thành tiền]],0,0,-COUNTIF(Table28[Số HĐ],Table28[[#This Row],[Số HĐ]]))),"")</f>
        <v/>
      </c>
      <c r="K640" s="108"/>
      <c r="L64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40" s="110"/>
    </row>
    <row r="641" spans="1:13" ht="35.1" customHeight="1" x14ac:dyDescent="0.2">
      <c r="A641" s="103">
        <v>42334</v>
      </c>
      <c r="B641" s="104" t="s">
        <v>1876</v>
      </c>
      <c r="C641" s="105" t="s">
        <v>1778</v>
      </c>
      <c r="D641" s="106" t="s">
        <v>158</v>
      </c>
      <c r="E641" s="111" t="str">
        <f>IF(Table28[[#This Row],[Tên hàng hóa ]]&lt;&gt;0,VLOOKUP(Table28[[#This Row],[Tên hàng hóa ]],Table1[[Tên hàng hóa]:[Quy cách]],2,0),"")</f>
        <v>Bộ Nguồn Xung</v>
      </c>
      <c r="F641" s="107" t="str">
        <f>IF(Table28[[#This Row],[Tên hàng hóa ]]&lt;&gt;0,VLOOKUP(Table28[[#This Row],[Tên hàng hóa ]],Table1[[Tên hàng hóa]:[ĐVT]],3,0),"")</f>
        <v>Cái</v>
      </c>
      <c r="G641" s="112">
        <v>704000</v>
      </c>
      <c r="H641" s="108">
        <v>3</v>
      </c>
      <c r="I641" s="109">
        <f>IF(Table28[[#This Row],[Số lượng]]&lt;&gt;0,Table28[[#This Row],[Số lượng]]*Table28[[#This Row],[Đơn giá]],"")</f>
        <v>2112000</v>
      </c>
      <c r="J641" s="109">
        <f ca="1">IF(AND(Table28[[#This Row],[Tên hàng hóa ]]&lt;&gt;0,D642=""),SUM(OFFSET(Table28[[#This Row],[Thành tiền]],0,0,-COUNTIF(Table28[Số HĐ],Table28[[#This Row],[Số HĐ]]))),"")</f>
        <v>2112000</v>
      </c>
      <c r="K641" s="108" t="s">
        <v>464</v>
      </c>
      <c r="L64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41" s="110" t="s">
        <v>2218</v>
      </c>
    </row>
    <row r="642" spans="1:13" ht="35.1" customHeight="1" x14ac:dyDescent="0.2">
      <c r="A642" s="103"/>
      <c r="B642" s="104"/>
      <c r="C642" s="105" t="str">
        <f t="shared" si="2"/>
        <v/>
      </c>
      <c r="D642" s="106"/>
      <c r="E642" s="111" t="str">
        <f>IF(Table28[[#This Row],[Tên hàng hóa ]]&lt;&gt;0,VLOOKUP(Table28[[#This Row],[Tên hàng hóa ]],Table1[[Tên hàng hóa]:[Quy cách]],2,0),"")</f>
        <v/>
      </c>
      <c r="F642" s="107" t="str">
        <f>IF(Table28[[#This Row],[Tên hàng hóa ]]&lt;&gt;0,VLOOKUP(Table28[[#This Row],[Tên hàng hóa ]],Table1[[Tên hàng hóa]:[ĐVT]],3,0),"")</f>
        <v/>
      </c>
      <c r="G642" s="112" t="str">
        <f>IF(Table28[[#This Row],[Tên hàng hóa ]]=0,"",VLOOKUP(Table28[[#This Row],[Tên hàng hóa ]],Table1[[Tên hàng hóa]:[Giá bán]],4,0))</f>
        <v/>
      </c>
      <c r="H642" s="108"/>
      <c r="I642" s="109" t="str">
        <f>IF(Table28[[#This Row],[Số lượng]]&lt;&gt;0,Table28[[#This Row],[Số lượng]]*Table28[[#This Row],[Đơn giá]],"")</f>
        <v/>
      </c>
      <c r="J642" s="109" t="str">
        <f ca="1">IF(AND(Table28[[#This Row],[Tên hàng hóa ]]&lt;&gt;0,D643=""),SUM(OFFSET(Table28[[#This Row],[Thành tiền]],0,0,-COUNTIF(Table28[Số HĐ],Table28[[#This Row],[Số HĐ]]))),"")</f>
        <v/>
      </c>
      <c r="K642" s="108"/>
      <c r="L64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42" s="110"/>
    </row>
    <row r="643" spans="1:13" ht="35.1" customHeight="1" x14ac:dyDescent="0.2">
      <c r="A643" s="103">
        <v>42335</v>
      </c>
      <c r="B643" s="104" t="s">
        <v>1878</v>
      </c>
      <c r="C643" s="105" t="s">
        <v>1879</v>
      </c>
      <c r="D643" s="106" t="s">
        <v>53</v>
      </c>
      <c r="E643" s="111" t="str">
        <f>IF(Table28[[#This Row],[Tên hàng hóa ]]&lt;&gt;0,VLOOKUP(Table28[[#This Row],[Tên hàng hóa ]],Table1[[Tên hàng hóa]:[Quy cách]],2,0),"")</f>
        <v>Bộ Điều Khiển Lập Trình</v>
      </c>
      <c r="F643" s="107" t="str">
        <f>IF(Table28[[#This Row],[Tên hàng hóa ]]&lt;&gt;0,VLOOKUP(Table28[[#This Row],[Tên hàng hóa ]],Table1[[Tên hàng hóa]:[ĐVT]],3,0),"")</f>
        <v>Cái</v>
      </c>
      <c r="G643" s="112">
        <v>3850000</v>
      </c>
      <c r="H643" s="108">
        <v>1</v>
      </c>
      <c r="I643" s="109">
        <f>IF(Table28[[#This Row],[Số lượng]]&lt;&gt;0,Table28[[#This Row],[Số lượng]]*Table28[[#This Row],[Đơn giá]],"")</f>
        <v>3850000</v>
      </c>
      <c r="J643" s="109">
        <f ca="1">IF(AND(Table28[[#This Row],[Tên hàng hóa ]]&lt;&gt;0,D644=""),SUM(OFFSET(Table28[[#This Row],[Thành tiền]],0,0,-COUNTIF(Table28[Số HĐ],Table28[[#This Row],[Số HĐ]]))),"")</f>
        <v>3850000</v>
      </c>
      <c r="K643" s="108" t="s">
        <v>464</v>
      </c>
      <c r="L64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43" s="110" t="s">
        <v>1898</v>
      </c>
    </row>
    <row r="644" spans="1:13" ht="35.1" customHeight="1" x14ac:dyDescent="0.2">
      <c r="A644" s="103"/>
      <c r="B644" s="104"/>
      <c r="C644" s="105" t="str">
        <f t="shared" si="2"/>
        <v/>
      </c>
      <c r="D644" s="106"/>
      <c r="E644" s="111" t="str">
        <f>IF(Table28[[#This Row],[Tên hàng hóa ]]&lt;&gt;0,VLOOKUP(Table28[[#This Row],[Tên hàng hóa ]],Table1[[Tên hàng hóa]:[Quy cách]],2,0),"")</f>
        <v/>
      </c>
      <c r="F644" s="107" t="str">
        <f>IF(Table28[[#This Row],[Tên hàng hóa ]]&lt;&gt;0,VLOOKUP(Table28[[#This Row],[Tên hàng hóa ]],Table1[[Tên hàng hóa]:[ĐVT]],3,0),"")</f>
        <v/>
      </c>
      <c r="G644" s="112" t="str">
        <f>IF(Table28[[#This Row],[Tên hàng hóa ]]=0,"",VLOOKUP(Table28[[#This Row],[Tên hàng hóa ]],Table1[[Tên hàng hóa]:[Giá bán]],4,0))</f>
        <v/>
      </c>
      <c r="H644" s="108"/>
      <c r="I644" s="109" t="str">
        <f>IF(Table28[[#This Row],[Số lượng]]&lt;&gt;0,Table28[[#This Row],[Số lượng]]*Table28[[#This Row],[Đơn giá]],"")</f>
        <v/>
      </c>
      <c r="J644" s="109" t="str">
        <f ca="1">IF(AND(Table28[[#This Row],[Tên hàng hóa ]]&lt;&gt;0,D645=""),SUM(OFFSET(Table28[[#This Row],[Thành tiền]],0,0,-COUNTIF(Table28[Số HĐ],Table28[[#This Row],[Số HĐ]]))),"")</f>
        <v/>
      </c>
      <c r="K644" s="108"/>
      <c r="L64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44" s="110"/>
    </row>
    <row r="645" spans="1:13" ht="35.1" customHeight="1" x14ac:dyDescent="0.2">
      <c r="A645" s="103">
        <v>42335</v>
      </c>
      <c r="B645" s="104" t="s">
        <v>1880</v>
      </c>
      <c r="C645" s="105" t="s">
        <v>570</v>
      </c>
      <c r="D645" s="106" t="s">
        <v>204</v>
      </c>
      <c r="E645" s="111" t="str">
        <f>IF(Table28[[#This Row],[Tên hàng hóa ]]&lt;&gt;0,VLOOKUP(Table28[[#This Row],[Tên hàng hóa ]],Table1[[Tên hàng hóa]:[Quy cách]],2,0),"")</f>
        <v>Bộ Xử Lý Tín Hiệu Và Phụ Kiện</v>
      </c>
      <c r="F645" s="107" t="str">
        <f>IF(Table28[[#This Row],[Tên hàng hóa ]]&lt;&gt;0,VLOOKUP(Table28[[#This Row],[Tên hàng hóa ]],Table1[[Tên hàng hóa]:[ĐVT]],3,0),"")</f>
        <v>Cái</v>
      </c>
      <c r="G645" s="112">
        <v>6039000</v>
      </c>
      <c r="H645" s="108">
        <v>3</v>
      </c>
      <c r="I645" s="109">
        <f>IF(Table28[[#This Row],[Số lượng]]&lt;&gt;0,Table28[[#This Row],[Số lượng]]*Table28[[#This Row],[Đơn giá]],"")</f>
        <v>18117000</v>
      </c>
      <c r="J645" s="109">
        <f ca="1">IF(AND(Table28[[#This Row],[Tên hàng hóa ]]&lt;&gt;0,D646=""),SUM(OFFSET(Table28[[#This Row],[Thành tiền]],0,0,-COUNTIF(Table28[Số HĐ],Table28[[#This Row],[Số HĐ]]))),"")</f>
        <v>18117000</v>
      </c>
      <c r="K645" s="108" t="s">
        <v>464</v>
      </c>
      <c r="L64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45" s="110" t="s">
        <v>1881</v>
      </c>
    </row>
    <row r="646" spans="1:13" ht="35.1" customHeight="1" x14ac:dyDescent="0.2">
      <c r="A646" s="103"/>
      <c r="B646" s="104"/>
      <c r="C646" s="105" t="str">
        <f t="shared" si="2"/>
        <v/>
      </c>
      <c r="D646" s="106"/>
      <c r="E646" s="111" t="str">
        <f>IF(Table28[[#This Row],[Tên hàng hóa ]]&lt;&gt;0,VLOOKUP(Table28[[#This Row],[Tên hàng hóa ]],Table1[[Tên hàng hóa]:[Quy cách]],2,0),"")</f>
        <v/>
      </c>
      <c r="F646" s="107" t="str">
        <f>IF(Table28[[#This Row],[Tên hàng hóa ]]&lt;&gt;0,VLOOKUP(Table28[[#This Row],[Tên hàng hóa ]],Table1[[Tên hàng hóa]:[ĐVT]],3,0),"")</f>
        <v/>
      </c>
      <c r="G646" s="112" t="str">
        <f>IF(Table28[[#This Row],[Tên hàng hóa ]]=0,"",VLOOKUP(Table28[[#This Row],[Tên hàng hóa ]],Table1[[Tên hàng hóa]:[Giá bán]],4,0))</f>
        <v/>
      </c>
      <c r="H646" s="108"/>
      <c r="I646" s="109" t="str">
        <f>IF(Table28[[#This Row],[Số lượng]]&lt;&gt;0,Table28[[#This Row],[Số lượng]]*Table28[[#This Row],[Đơn giá]],"")</f>
        <v/>
      </c>
      <c r="J646" s="109" t="str">
        <f ca="1">IF(AND(Table28[[#This Row],[Tên hàng hóa ]]&lt;&gt;0,D647=""),SUM(OFFSET(Table28[[#This Row],[Thành tiền]],0,0,-COUNTIF(Table28[Số HĐ],Table28[[#This Row],[Số HĐ]]))),"")</f>
        <v/>
      </c>
      <c r="K646" s="108"/>
      <c r="L64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46" s="110"/>
    </row>
    <row r="647" spans="1:13" ht="35.1" customHeight="1" x14ac:dyDescent="0.2">
      <c r="A647" s="103">
        <v>42335</v>
      </c>
      <c r="B647" s="104" t="s">
        <v>1882</v>
      </c>
      <c r="C647" s="13" t="s">
        <v>860</v>
      </c>
      <c r="D647" s="106" t="s">
        <v>155</v>
      </c>
      <c r="E647" s="111" t="str">
        <f>IF(Table28[[#This Row],[Tên hàng hóa ]]&lt;&gt;0,VLOOKUP(Table28[[#This Row],[Tên hàng hóa ]],Table1[[Tên hàng hóa]:[Quy cách]],2,0),"")</f>
        <v>Bộ Nguồn Xung</v>
      </c>
      <c r="F647" s="107" t="str">
        <f>IF(Table28[[#This Row],[Tên hàng hóa ]]&lt;&gt;0,VLOOKUP(Table28[[#This Row],[Tên hàng hóa ]],Table1[[Tên hàng hóa]:[ĐVT]],3,0),"")</f>
        <v>Cái</v>
      </c>
      <c r="G647" s="112">
        <v>495000</v>
      </c>
      <c r="H647" s="108">
        <v>1</v>
      </c>
      <c r="I647" s="109">
        <f>IF(Table28[[#This Row],[Số lượng]]&lt;&gt;0,Table28[[#This Row],[Số lượng]]*Table28[[#This Row],[Đơn giá]],"")</f>
        <v>495000</v>
      </c>
      <c r="J647" s="109">
        <f ca="1">IF(AND(Table28[[#This Row],[Tên hàng hóa ]]&lt;&gt;0,D648=""),SUM(OFFSET(Table28[[#This Row],[Thành tiền]],0,0,-COUNTIF(Table28[Số HĐ],Table28[[#This Row],[Số HĐ]]))),"")</f>
        <v>495000</v>
      </c>
      <c r="K647" s="108" t="s">
        <v>464</v>
      </c>
      <c r="L64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47" s="110" t="s">
        <v>2010</v>
      </c>
    </row>
    <row r="648" spans="1:13" ht="35.1" customHeight="1" x14ac:dyDescent="0.2">
      <c r="A648" s="103"/>
      <c r="B648" s="104"/>
      <c r="C648" s="105" t="str">
        <f t="shared" si="2"/>
        <v/>
      </c>
      <c r="D648" s="106"/>
      <c r="E648" s="111" t="str">
        <f>IF(Table28[[#This Row],[Tên hàng hóa ]]&lt;&gt;0,VLOOKUP(Table28[[#This Row],[Tên hàng hóa ]],Table1[[Tên hàng hóa]:[Quy cách]],2,0),"")</f>
        <v/>
      </c>
      <c r="F648" s="107" t="str">
        <f>IF(Table28[[#This Row],[Tên hàng hóa ]]&lt;&gt;0,VLOOKUP(Table28[[#This Row],[Tên hàng hóa ]],Table1[[Tên hàng hóa]:[ĐVT]],3,0),"")</f>
        <v/>
      </c>
      <c r="G648" s="112" t="str">
        <f>IF(Table28[[#This Row],[Tên hàng hóa ]]=0,"",VLOOKUP(Table28[[#This Row],[Tên hàng hóa ]],Table1[[Tên hàng hóa]:[Giá bán]],4,0))</f>
        <v/>
      </c>
      <c r="H648" s="108"/>
      <c r="I648" s="109" t="str">
        <f>IF(Table28[[#This Row],[Số lượng]]&lt;&gt;0,Table28[[#This Row],[Số lượng]]*Table28[[#This Row],[Đơn giá]],"")</f>
        <v/>
      </c>
      <c r="J648" s="109" t="str">
        <f ca="1">IF(AND(Table28[[#This Row],[Tên hàng hóa ]]&lt;&gt;0,D649=""),SUM(OFFSET(Table28[[#This Row],[Thành tiền]],0,0,-COUNTIF(Table28[Số HĐ],Table28[[#This Row],[Số HĐ]]))),"")</f>
        <v/>
      </c>
      <c r="K648" s="108"/>
      <c r="L64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48" s="110"/>
    </row>
    <row r="649" spans="1:13" ht="35.1" customHeight="1" x14ac:dyDescent="0.2">
      <c r="A649" s="103">
        <v>42338</v>
      </c>
      <c r="B649" s="104" t="s">
        <v>1891</v>
      </c>
      <c r="C649" s="105" t="s">
        <v>1892</v>
      </c>
      <c r="D649" s="106" t="s">
        <v>161</v>
      </c>
      <c r="E649" s="111" t="str">
        <f>IF(Table28[[#This Row],[Tên hàng hóa ]]&lt;&gt;0,VLOOKUP(Table28[[#This Row],[Tên hàng hóa ]],Table1[[Tên hàng hóa]:[Quy cách]],2,0),"")</f>
        <v>Bộ Nguồn Xung</v>
      </c>
      <c r="F649" s="107" t="str">
        <f>IF(Table28[[#This Row],[Tên hàng hóa ]]&lt;&gt;0,VLOOKUP(Table28[[#This Row],[Tên hàng hóa ]],Table1[[Tên hàng hóa]:[ĐVT]],3,0),"")</f>
        <v>Cái</v>
      </c>
      <c r="G649" s="112">
        <v>1595000</v>
      </c>
      <c r="H649" s="108">
        <v>5</v>
      </c>
      <c r="I649" s="109">
        <f>IF(Table28[[#This Row],[Số lượng]]&lt;&gt;0,Table28[[#This Row],[Số lượng]]*Table28[[#This Row],[Đơn giá]],"")</f>
        <v>7975000</v>
      </c>
      <c r="J649" s="109">
        <f ca="1">IF(AND(Table28[[#This Row],[Tên hàng hóa ]]&lt;&gt;0,D650=""),SUM(OFFSET(Table28[[#This Row],[Thành tiền]],0,0,-COUNTIF(Table28[Số HĐ],Table28[[#This Row],[Số HĐ]]))),"")</f>
        <v>7975000</v>
      </c>
      <c r="K649" s="108" t="s">
        <v>464</v>
      </c>
      <c r="L64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49" s="110" t="s">
        <v>1895</v>
      </c>
    </row>
    <row r="650" spans="1:13" ht="35.1" customHeight="1" x14ac:dyDescent="0.2">
      <c r="A650" s="103"/>
      <c r="B650" s="104"/>
      <c r="C650" s="105" t="str">
        <f t="shared" si="2"/>
        <v/>
      </c>
      <c r="D650" s="106"/>
      <c r="E650" s="111" t="str">
        <f>IF(Table28[[#This Row],[Tên hàng hóa ]]&lt;&gt;0,VLOOKUP(Table28[[#This Row],[Tên hàng hóa ]],Table1[[Tên hàng hóa]:[Quy cách]],2,0),"")</f>
        <v/>
      </c>
      <c r="F650" s="107" t="str">
        <f>IF(Table28[[#This Row],[Tên hàng hóa ]]&lt;&gt;0,VLOOKUP(Table28[[#This Row],[Tên hàng hóa ]],Table1[[Tên hàng hóa]:[ĐVT]],3,0),"")</f>
        <v/>
      </c>
      <c r="G650" s="112" t="str">
        <f>IF(Table28[[#This Row],[Tên hàng hóa ]]=0,"",VLOOKUP(Table28[[#This Row],[Tên hàng hóa ]],Table1[[Tên hàng hóa]:[Giá bán]],4,0))</f>
        <v/>
      </c>
      <c r="H650" s="108"/>
      <c r="I650" s="109" t="str">
        <f>IF(Table28[[#This Row],[Số lượng]]&lt;&gt;0,Table28[[#This Row],[Số lượng]]*Table28[[#This Row],[Đơn giá]],"")</f>
        <v/>
      </c>
      <c r="J650" s="109" t="str">
        <f ca="1">IF(AND(Table28[[#This Row],[Tên hàng hóa ]]&lt;&gt;0,D651=""),SUM(OFFSET(Table28[[#This Row],[Thành tiền]],0,0,-COUNTIF(Table28[Số HĐ],Table28[[#This Row],[Số HĐ]]))),"")</f>
        <v/>
      </c>
      <c r="K650" s="108"/>
      <c r="L65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50" s="110"/>
    </row>
    <row r="651" spans="1:13" ht="35.1" customHeight="1" x14ac:dyDescent="0.2">
      <c r="A651" s="103">
        <v>42338</v>
      </c>
      <c r="B651" s="104" t="s">
        <v>1893</v>
      </c>
      <c r="C651" s="105" t="s">
        <v>1894</v>
      </c>
      <c r="D651" s="106" t="s">
        <v>743</v>
      </c>
      <c r="E651" s="111" t="str">
        <f>IF(Table28[[#This Row],[Tên hàng hóa ]]&lt;&gt;0,VLOOKUP(Table28[[#This Row],[Tên hàng hóa ]],Table1[[Tên hàng hóa]:[Quy cách]],2,0),"")</f>
        <v>Cảm Biến</v>
      </c>
      <c r="F651" s="107" t="str">
        <f>IF(Table28[[#This Row],[Tên hàng hóa ]]&lt;&gt;0,VLOOKUP(Table28[[#This Row],[Tên hàng hóa ]],Table1[[Tên hàng hóa]:[ĐVT]],3,0),"")</f>
        <v>Cái</v>
      </c>
      <c r="G651" s="112">
        <v>462000</v>
      </c>
      <c r="H651" s="108">
        <v>2</v>
      </c>
      <c r="I651" s="109">
        <f>IF(Table28[[#This Row],[Số lượng]]&lt;&gt;0,Table28[[#This Row],[Số lượng]]*Table28[[#This Row],[Đơn giá]],"")</f>
        <v>924000</v>
      </c>
      <c r="J651" s="109">
        <f ca="1">IF(AND(Table28[[#This Row],[Tên hàng hóa ]]&lt;&gt;0,D652=""),SUM(OFFSET(Table28[[#This Row],[Thành tiền]],0,0,-COUNTIF(Table28[Số HĐ],Table28[[#This Row],[Số HĐ]]))),"")</f>
        <v>924000</v>
      </c>
      <c r="K651" s="108" t="s">
        <v>464</v>
      </c>
      <c r="L65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51" s="110" t="s">
        <v>1896</v>
      </c>
    </row>
    <row r="652" spans="1:13" ht="35.1" customHeight="1" x14ac:dyDescent="0.2">
      <c r="A652" s="103"/>
      <c r="B652" s="104"/>
      <c r="C652" s="105" t="str">
        <f t="shared" si="2"/>
        <v/>
      </c>
      <c r="D652" s="106"/>
      <c r="E652" s="111" t="str">
        <f>IF(Table28[[#This Row],[Tên hàng hóa ]]&lt;&gt;0,VLOOKUP(Table28[[#This Row],[Tên hàng hóa ]],Table1[[Tên hàng hóa]:[Quy cách]],2,0),"")</f>
        <v/>
      </c>
      <c r="F652" s="107" t="str">
        <f>IF(Table28[[#This Row],[Tên hàng hóa ]]&lt;&gt;0,VLOOKUP(Table28[[#This Row],[Tên hàng hóa ]],Table1[[Tên hàng hóa]:[ĐVT]],3,0),"")</f>
        <v/>
      </c>
      <c r="G652" s="112" t="str">
        <f>IF(Table28[[#This Row],[Tên hàng hóa ]]=0,"",VLOOKUP(Table28[[#This Row],[Tên hàng hóa ]],Table1[[Tên hàng hóa]:[Giá bán]],4,0))</f>
        <v/>
      </c>
      <c r="H652" s="108"/>
      <c r="I652" s="109" t="str">
        <f>IF(Table28[[#This Row],[Số lượng]]&lt;&gt;0,Table28[[#This Row],[Số lượng]]*Table28[[#This Row],[Đơn giá]],"")</f>
        <v/>
      </c>
      <c r="J652" s="109" t="str">
        <f ca="1">IF(AND(Table28[[#This Row],[Tên hàng hóa ]]&lt;&gt;0,D653=""),SUM(OFFSET(Table28[[#This Row],[Thành tiền]],0,0,-COUNTIF(Table28[Số HĐ],Table28[[#This Row],[Số HĐ]]))),"")</f>
        <v/>
      </c>
      <c r="K652" s="108"/>
      <c r="L65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52" s="110"/>
    </row>
    <row r="653" spans="1:13" ht="35.1" customHeight="1" x14ac:dyDescent="0.2">
      <c r="A653" s="103">
        <v>42338</v>
      </c>
      <c r="B653" s="104" t="s">
        <v>1897</v>
      </c>
      <c r="C653" s="13" t="s">
        <v>543</v>
      </c>
      <c r="D653" s="106" t="s">
        <v>217</v>
      </c>
      <c r="E653" s="111" t="str">
        <f>IF(Table28[[#This Row],[Tên hàng hóa ]]&lt;&gt;0,VLOOKUP(Table28[[#This Row],[Tên hàng hóa ]],Table1[[Tên hàng hóa]:[Quy cách]],2,0),"")</f>
        <v>Cảm Biến</v>
      </c>
      <c r="F653" s="107" t="str">
        <f>IF(Table28[[#This Row],[Tên hàng hóa ]]&lt;&gt;0,VLOOKUP(Table28[[#This Row],[Tên hàng hóa ]],Table1[[Tên hàng hóa]:[ĐVT]],3,0),"")</f>
        <v>Cái</v>
      </c>
      <c r="G653" s="112">
        <v>979000</v>
      </c>
      <c r="H653" s="108">
        <v>5</v>
      </c>
      <c r="I653" s="109">
        <f>IF(Table28[[#This Row],[Số lượng]]&lt;&gt;0,Table28[[#This Row],[Số lượng]]*Table28[[#This Row],[Đơn giá]],"")</f>
        <v>4895000</v>
      </c>
      <c r="J653" s="109" t="str">
        <f ca="1">IF(AND(Table28[[#This Row],[Tên hàng hóa ]]&lt;&gt;0,D654=""),SUM(OFFSET(Table28[[#This Row],[Thành tiền]],0,0,-COUNTIF(Table28[Số HĐ],Table28[[#This Row],[Số HĐ]]))),"")</f>
        <v/>
      </c>
      <c r="K653" s="108"/>
      <c r="L65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53" s="110"/>
    </row>
    <row r="654" spans="1:13" ht="35.1" customHeight="1" x14ac:dyDescent="0.2">
      <c r="A654" s="103">
        <v>42338</v>
      </c>
      <c r="B654" s="104" t="s">
        <v>1897</v>
      </c>
      <c r="C654" s="13" t="s">
        <v>543</v>
      </c>
      <c r="D654" s="106" t="s">
        <v>279</v>
      </c>
      <c r="E654" s="111" t="str">
        <f>IF(Table28[[#This Row],[Tên hàng hóa ]]&lt;&gt;0,VLOOKUP(Table28[[#This Row],[Tên hàng hóa ]],Table1[[Tên hàng hóa]:[Quy cách]],2,0),"")</f>
        <v>Cảm Biến</v>
      </c>
      <c r="F654" s="107" t="str">
        <f>IF(Table28[[#This Row],[Tên hàng hóa ]]&lt;&gt;0,VLOOKUP(Table28[[#This Row],[Tên hàng hóa ]],Table1[[Tên hàng hóa]:[ĐVT]],3,0),"")</f>
        <v>Cái</v>
      </c>
      <c r="G654" s="112">
        <v>176000</v>
      </c>
      <c r="H654" s="108">
        <v>3</v>
      </c>
      <c r="I654" s="109">
        <f>IF(Table28[[#This Row],[Số lượng]]&lt;&gt;0,Table28[[#This Row],[Số lượng]]*Table28[[#This Row],[Đơn giá]],"")</f>
        <v>528000</v>
      </c>
      <c r="J654" s="109" t="str">
        <f ca="1">IF(AND(Table28[[#This Row],[Tên hàng hóa ]]&lt;&gt;0,D655=""),SUM(OFFSET(Table28[[#This Row],[Thành tiền]],0,0,-COUNTIF(Table28[Số HĐ],Table28[[#This Row],[Số HĐ]]))),"")</f>
        <v/>
      </c>
      <c r="K654" s="108"/>
      <c r="L65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54" s="110"/>
    </row>
    <row r="655" spans="1:13" ht="35.1" customHeight="1" x14ac:dyDescent="0.2">
      <c r="A655" s="103">
        <v>42338</v>
      </c>
      <c r="B655" s="104" t="s">
        <v>1897</v>
      </c>
      <c r="C655" s="13" t="s">
        <v>543</v>
      </c>
      <c r="D655" s="106" t="s">
        <v>1859</v>
      </c>
      <c r="E655" s="111" t="str">
        <f>IF(Table28[[#This Row],[Tên hàng hóa ]]&lt;&gt;0,VLOOKUP(Table28[[#This Row],[Tên hàng hóa ]],Table1[[Tên hàng hóa]:[Quy cách]],2,0),"")</f>
        <v xml:space="preserve">Nút nhấn </v>
      </c>
      <c r="F655" s="107" t="str">
        <f>IF(Table28[[#This Row],[Tên hàng hóa ]]&lt;&gt;0,VLOOKUP(Table28[[#This Row],[Tên hàng hóa ]],Table1[[Tên hàng hóa]:[ĐVT]],3,0),"")</f>
        <v>Cái</v>
      </c>
      <c r="G655" s="112">
        <v>141900</v>
      </c>
      <c r="H655" s="108">
        <v>1</v>
      </c>
      <c r="I655" s="109">
        <f>IF(Table28[[#This Row],[Số lượng]]&lt;&gt;0,Table28[[#This Row],[Số lượng]]*Table28[[#This Row],[Đơn giá]],"")</f>
        <v>141900</v>
      </c>
      <c r="J655" s="109" t="str">
        <f ca="1">IF(AND(Table28[[#This Row],[Tên hàng hóa ]]&lt;&gt;0,D656=""),SUM(OFFSET(Table28[[#This Row],[Thành tiền]],0,0,-COUNTIF(Table28[Số HĐ],Table28[[#This Row],[Số HĐ]]))),"")</f>
        <v/>
      </c>
      <c r="K655" s="108"/>
      <c r="L65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55" s="110"/>
    </row>
    <row r="656" spans="1:13" ht="35.1" customHeight="1" x14ac:dyDescent="0.2">
      <c r="A656" s="103">
        <v>42338</v>
      </c>
      <c r="B656" s="104" t="s">
        <v>1897</v>
      </c>
      <c r="C656" s="13" t="s">
        <v>543</v>
      </c>
      <c r="D656" s="106" t="s">
        <v>1861</v>
      </c>
      <c r="E656" s="111" t="str">
        <f>IF(Table28[[#This Row],[Tên hàng hóa ]]&lt;&gt;0,VLOOKUP(Table28[[#This Row],[Tên hàng hóa ]],Table1[[Tên hàng hóa]:[Quy cách]],2,0),"")</f>
        <v>Đèn 120V led</v>
      </c>
      <c r="F656" s="107" t="str">
        <f>IF(Table28[[#This Row],[Tên hàng hóa ]]&lt;&gt;0,VLOOKUP(Table28[[#This Row],[Tên hàng hóa ]],Table1[[Tên hàng hóa]:[ĐVT]],3,0),"")</f>
        <v>Cái</v>
      </c>
      <c r="G656" s="112">
        <v>227700</v>
      </c>
      <c r="H656" s="108">
        <v>1</v>
      </c>
      <c r="I656" s="109">
        <f>IF(Table28[[#This Row],[Số lượng]]&lt;&gt;0,Table28[[#This Row],[Số lượng]]*Table28[[#This Row],[Đơn giá]],"")</f>
        <v>227700</v>
      </c>
      <c r="J656" s="109">
        <f ca="1">IF(AND(Table28[[#This Row],[Tên hàng hóa ]]&lt;&gt;0,D657=""),SUM(OFFSET(Table28[[#This Row],[Thành tiền]],0,0,-COUNTIF(Table28[Số HĐ],Table28[[#This Row],[Số HĐ]]))),"")</f>
        <v>5792600</v>
      </c>
      <c r="K656" s="108" t="s">
        <v>464</v>
      </c>
      <c r="L65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56" s="110" t="s">
        <v>2210</v>
      </c>
    </row>
    <row r="657" spans="1:13" ht="35.1" customHeight="1" x14ac:dyDescent="0.2">
      <c r="A657" s="103"/>
      <c r="B657" s="104"/>
      <c r="C657" s="105" t="str">
        <f t="shared" si="2"/>
        <v/>
      </c>
      <c r="D657" s="106"/>
      <c r="E657" s="111" t="str">
        <f>IF(Table28[[#This Row],[Tên hàng hóa ]]&lt;&gt;0,VLOOKUP(Table28[[#This Row],[Tên hàng hóa ]],Table1[[Tên hàng hóa]:[Quy cách]],2,0),"")</f>
        <v/>
      </c>
      <c r="F657" s="107" t="str">
        <f>IF(Table28[[#This Row],[Tên hàng hóa ]]&lt;&gt;0,VLOOKUP(Table28[[#This Row],[Tên hàng hóa ]],Table1[[Tên hàng hóa]:[ĐVT]],3,0),"")</f>
        <v/>
      </c>
      <c r="G657" s="112" t="str">
        <f>IF(Table28[[#This Row],[Tên hàng hóa ]]=0,"",VLOOKUP(Table28[[#This Row],[Tên hàng hóa ]],Table1[[Tên hàng hóa]:[Giá bán]],4,0))</f>
        <v/>
      </c>
      <c r="H657" s="108"/>
      <c r="I657" s="109" t="str">
        <f>IF(Table28[[#This Row],[Số lượng]]&lt;&gt;0,Table28[[#This Row],[Số lượng]]*Table28[[#This Row],[Đơn giá]],"")</f>
        <v/>
      </c>
      <c r="J657" s="109" t="str">
        <f ca="1">IF(AND(Table28[[#This Row],[Tên hàng hóa ]]&lt;&gt;0,D658=""),SUM(OFFSET(Table28[[#This Row],[Thành tiền]],0,0,-COUNTIF(Table28[Số HĐ],Table28[[#This Row],[Số HĐ]]))),"")</f>
        <v/>
      </c>
      <c r="K657" s="108"/>
      <c r="L65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57" s="110"/>
    </row>
    <row r="658" spans="1:13" ht="35.1" customHeight="1" x14ac:dyDescent="0.2">
      <c r="A658" s="103">
        <v>42339</v>
      </c>
      <c r="B658" s="104" t="s">
        <v>1899</v>
      </c>
      <c r="C658" s="13" t="s">
        <v>890</v>
      </c>
      <c r="D658" s="106" t="s">
        <v>412</v>
      </c>
      <c r="E658" s="111" t="str">
        <f>IF(Table28[[#This Row],[Tên hàng hóa ]]&lt;&gt;0,VLOOKUP(Table28[[#This Row],[Tên hàng hóa ]],Table1[[Tên hàng hóa]:[Quy cách]],2,0),"")</f>
        <v>Timer</v>
      </c>
      <c r="F658" s="107" t="str">
        <f>IF(Table28[[#This Row],[Tên hàng hóa ]]&lt;&gt;0,VLOOKUP(Table28[[#This Row],[Tên hàng hóa ]],Table1[[Tên hàng hóa]:[ĐVT]],3,0),"")</f>
        <v>Cái</v>
      </c>
      <c r="G658" s="112">
        <v>389400</v>
      </c>
      <c r="H658" s="108">
        <v>5</v>
      </c>
      <c r="I658" s="109">
        <f>IF(Table28[[#This Row],[Số lượng]]&lt;&gt;0,Table28[[#This Row],[Số lượng]]*Table28[[#This Row],[Đơn giá]],"")</f>
        <v>1947000</v>
      </c>
      <c r="J658" s="109">
        <f ca="1">IF(AND(Table28[[#This Row],[Tên hàng hóa ]]&lt;&gt;0,D659=""),SUM(OFFSET(Table28[[#This Row],[Thành tiền]],0,0,-COUNTIF(Table28[Số HĐ],Table28[[#This Row],[Số HĐ]]))),"")</f>
        <v>1947000</v>
      </c>
      <c r="K658" s="108" t="s">
        <v>464</v>
      </c>
      <c r="L65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58" s="110" t="s">
        <v>1900</v>
      </c>
    </row>
    <row r="659" spans="1:13" ht="35.1" customHeight="1" x14ac:dyDescent="0.2">
      <c r="A659" s="103"/>
      <c r="B659" s="104"/>
      <c r="C659" s="105" t="str">
        <f t="shared" si="2"/>
        <v/>
      </c>
      <c r="D659" s="106"/>
      <c r="E659" s="111" t="str">
        <f>IF(Table28[[#This Row],[Tên hàng hóa ]]&lt;&gt;0,VLOOKUP(Table28[[#This Row],[Tên hàng hóa ]],Table1[[Tên hàng hóa]:[Quy cách]],2,0),"")</f>
        <v/>
      </c>
      <c r="F659" s="107" t="str">
        <f>IF(Table28[[#This Row],[Tên hàng hóa ]]&lt;&gt;0,VLOOKUP(Table28[[#This Row],[Tên hàng hóa ]],Table1[[Tên hàng hóa]:[ĐVT]],3,0),"")</f>
        <v/>
      </c>
      <c r="G659" s="112" t="str">
        <f>IF(Table28[[#This Row],[Tên hàng hóa ]]=0,"",VLOOKUP(Table28[[#This Row],[Tên hàng hóa ]],Table1[[Tên hàng hóa]:[Giá bán]],4,0))</f>
        <v/>
      </c>
      <c r="H659" s="108"/>
      <c r="I659" s="109" t="str">
        <f>IF(Table28[[#This Row],[Số lượng]]&lt;&gt;0,Table28[[#This Row],[Số lượng]]*Table28[[#This Row],[Đơn giá]],"")</f>
        <v/>
      </c>
      <c r="J659" s="109" t="str">
        <f ca="1">IF(AND(Table28[[#This Row],[Tên hàng hóa ]]&lt;&gt;0,D660=""),SUM(OFFSET(Table28[[#This Row],[Thành tiền]],0,0,-COUNTIF(Table28[Số HĐ],Table28[[#This Row],[Số HĐ]]))),"")</f>
        <v/>
      </c>
      <c r="K659" s="108"/>
      <c r="L65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59" s="110"/>
    </row>
    <row r="660" spans="1:13" ht="35.1" customHeight="1" x14ac:dyDescent="0.2">
      <c r="A660" s="103">
        <v>42343</v>
      </c>
      <c r="B660" s="104" t="s">
        <v>1906</v>
      </c>
      <c r="C660" s="105" t="s">
        <v>1206</v>
      </c>
      <c r="D660" s="106" t="s">
        <v>397</v>
      </c>
      <c r="E660" s="111" t="str">
        <f>IF(Table28[[#This Row],[Tên hàng hóa ]]&lt;&gt;0,VLOOKUP(Table28[[#This Row],[Tên hàng hóa ]],Table1[[Tên hàng hóa]:[Quy cách]],2,0),"")</f>
        <v>Timer</v>
      </c>
      <c r="F660" s="107" t="str">
        <f>IF(Table28[[#This Row],[Tên hàng hóa ]]&lt;&gt;0,VLOOKUP(Table28[[#This Row],[Tên hàng hóa ]],Table1[[Tên hàng hóa]:[ĐVT]],3,0),"")</f>
        <v>Cái</v>
      </c>
      <c r="G660" s="112">
        <v>1650000</v>
      </c>
      <c r="H660" s="108">
        <v>2</v>
      </c>
      <c r="I660" s="109">
        <f>IF(Table28[[#This Row],[Số lượng]]&lt;&gt;0,Table28[[#This Row],[Số lượng]]*Table28[[#This Row],[Đơn giá]],"")</f>
        <v>3300000</v>
      </c>
      <c r="J660" s="109">
        <f ca="1">IF(AND(Table28[[#This Row],[Tên hàng hóa ]]&lt;&gt;0,D661=""),SUM(OFFSET(Table28[[#This Row],[Thành tiền]],0,0,-COUNTIF(Table28[Số HĐ],Table28[[#This Row],[Số HĐ]]))),"")</f>
        <v>3300000</v>
      </c>
      <c r="K660" s="108" t="s">
        <v>464</v>
      </c>
      <c r="L66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60" s="110" t="s">
        <v>1908</v>
      </c>
    </row>
    <row r="661" spans="1:13" ht="35.1" customHeight="1" x14ac:dyDescent="0.2">
      <c r="A661" s="103"/>
      <c r="B661" s="104"/>
      <c r="C661" s="105" t="str">
        <f t="shared" si="2"/>
        <v/>
      </c>
      <c r="D661" s="106"/>
      <c r="E661" s="111" t="str">
        <f>IF(Table28[[#This Row],[Tên hàng hóa ]]&lt;&gt;0,VLOOKUP(Table28[[#This Row],[Tên hàng hóa ]],Table1[[Tên hàng hóa]:[Quy cách]],2,0),"")</f>
        <v/>
      </c>
      <c r="F661" s="107" t="str">
        <f>IF(Table28[[#This Row],[Tên hàng hóa ]]&lt;&gt;0,VLOOKUP(Table28[[#This Row],[Tên hàng hóa ]],Table1[[Tên hàng hóa]:[ĐVT]],3,0),"")</f>
        <v/>
      </c>
      <c r="G661" s="112" t="str">
        <f>IF(Table28[[#This Row],[Tên hàng hóa ]]=0,"",VLOOKUP(Table28[[#This Row],[Tên hàng hóa ]],Table1[[Tên hàng hóa]:[Giá bán]],4,0))</f>
        <v/>
      </c>
      <c r="H661" s="108"/>
      <c r="I661" s="109" t="str">
        <f>IF(Table28[[#This Row],[Số lượng]]&lt;&gt;0,Table28[[#This Row],[Số lượng]]*Table28[[#This Row],[Đơn giá]],"")</f>
        <v/>
      </c>
      <c r="J661" s="109" t="str">
        <f ca="1">IF(AND(Table28[[#This Row],[Tên hàng hóa ]]&lt;&gt;0,D662=""),SUM(OFFSET(Table28[[#This Row],[Thành tiền]],0,0,-COUNTIF(Table28[Số HĐ],Table28[[#This Row],[Số HĐ]]))),"")</f>
        <v/>
      </c>
      <c r="K661" s="108"/>
      <c r="L66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61" s="110"/>
    </row>
    <row r="662" spans="1:13" ht="35.1" customHeight="1" x14ac:dyDescent="0.2">
      <c r="A662" s="103">
        <v>42343</v>
      </c>
      <c r="B662" s="104" t="s">
        <v>1907</v>
      </c>
      <c r="C662" s="105" t="s">
        <v>1076</v>
      </c>
      <c r="D662" s="106" t="s">
        <v>132</v>
      </c>
      <c r="E662" s="111" t="str">
        <f>IF(Table28[[#This Row],[Tên hàng hóa ]]&lt;&gt;0,VLOOKUP(Table28[[#This Row],[Tên hàng hóa ]],Table1[[Tên hàng hóa]:[Quy cách]],2,0),"")</f>
        <v>Bộ Điều Khiển Nhiệt Độ</v>
      </c>
      <c r="F662" s="107" t="str">
        <f>IF(Table28[[#This Row],[Tên hàng hóa ]]&lt;&gt;0,VLOOKUP(Table28[[#This Row],[Tên hàng hóa ]],Table1[[Tên hàng hóa]:[ĐVT]],3,0),"")</f>
        <v>Cái</v>
      </c>
      <c r="G662" s="112">
        <v>2200000</v>
      </c>
      <c r="H662" s="108">
        <v>5</v>
      </c>
      <c r="I662" s="109">
        <f>IF(Table28[[#This Row],[Số lượng]]&lt;&gt;0,Table28[[#This Row],[Số lượng]]*Table28[[#This Row],[Đơn giá]],"")</f>
        <v>11000000</v>
      </c>
      <c r="J662" s="109" t="str">
        <f ca="1">IF(AND(Table28[[#This Row],[Tên hàng hóa ]]&lt;&gt;0,D663=""),SUM(OFFSET(Table28[[#This Row],[Thành tiền]],0,0,-COUNTIF(Table28[Số HĐ],Table28[[#This Row],[Số HĐ]]))),"")</f>
        <v/>
      </c>
      <c r="K662" s="108"/>
      <c r="L66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62" s="110"/>
    </row>
    <row r="663" spans="1:13" ht="35.1" customHeight="1" x14ac:dyDescent="0.2">
      <c r="A663" s="103">
        <v>42343</v>
      </c>
      <c r="B663" s="104" t="s">
        <v>1907</v>
      </c>
      <c r="C663" s="105" t="s">
        <v>1076</v>
      </c>
      <c r="D663" s="106" t="s">
        <v>394</v>
      </c>
      <c r="E663" s="111" t="str">
        <f>IF(Table28[[#This Row],[Tên hàng hóa ]]&lt;&gt;0,VLOOKUP(Table28[[#This Row],[Tên hàng hóa ]],Table1[[Tên hàng hóa]:[Quy cách]],2,0),"")</f>
        <v>Timer</v>
      </c>
      <c r="F663" s="107" t="str">
        <f>IF(Table28[[#This Row],[Tên hàng hóa ]]&lt;&gt;0,VLOOKUP(Table28[[#This Row],[Tên hàng hóa ]],Table1[[Tên hàng hóa]:[ĐVT]],3,0),"")</f>
        <v>Cái</v>
      </c>
      <c r="G663" s="112">
        <v>775500</v>
      </c>
      <c r="H663" s="108">
        <v>5</v>
      </c>
      <c r="I663" s="109">
        <f>IF(Table28[[#This Row],[Số lượng]]&lt;&gt;0,Table28[[#This Row],[Số lượng]]*Table28[[#This Row],[Đơn giá]],"")</f>
        <v>3877500</v>
      </c>
      <c r="J663" s="109" t="str">
        <f ca="1">IF(AND(Table28[[#This Row],[Tên hàng hóa ]]&lt;&gt;0,D664=""),SUM(OFFSET(Table28[[#This Row],[Thành tiền]],0,0,-COUNTIF(Table28[Số HĐ],Table28[[#This Row],[Số HĐ]]))),"")</f>
        <v/>
      </c>
      <c r="K663" s="108"/>
      <c r="L66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63" s="110"/>
    </row>
    <row r="664" spans="1:13" ht="35.1" customHeight="1" x14ac:dyDescent="0.2">
      <c r="A664" s="103">
        <v>42343</v>
      </c>
      <c r="B664" s="104" t="s">
        <v>1907</v>
      </c>
      <c r="C664" s="105" t="s">
        <v>1076</v>
      </c>
      <c r="D664" s="106" t="s">
        <v>1905</v>
      </c>
      <c r="E664" s="111" t="str">
        <f>IF(Table28[[#This Row],[Tên hàng hóa ]]&lt;&gt;0,VLOOKUP(Table28[[#This Row],[Tên hàng hóa ]],Table1[[Tên hàng hóa]:[Quy cách]],2,0),"")</f>
        <v>Timer</v>
      </c>
      <c r="F664" s="107" t="str">
        <f>IF(Table28[[#This Row],[Tên hàng hóa ]]&lt;&gt;0,VLOOKUP(Table28[[#This Row],[Tên hàng hóa ]],Table1[[Tên hàng hóa]:[ĐVT]],3,0),"")</f>
        <v>Cái</v>
      </c>
      <c r="G664" s="112">
        <v>660000</v>
      </c>
      <c r="H664" s="108">
        <v>5</v>
      </c>
      <c r="I664" s="109">
        <f>IF(Table28[[#This Row],[Số lượng]]&lt;&gt;0,Table28[[#This Row],[Số lượng]]*Table28[[#This Row],[Đơn giá]],"")</f>
        <v>3300000</v>
      </c>
      <c r="J664" s="109" t="str">
        <f ca="1">IF(AND(Table28[[#This Row],[Tên hàng hóa ]]&lt;&gt;0,D665=""),SUM(OFFSET(Table28[[#This Row],[Thành tiền]],0,0,-COUNTIF(Table28[Số HĐ],Table28[[#This Row],[Số HĐ]]))),"")</f>
        <v/>
      </c>
      <c r="K664" s="108"/>
      <c r="L66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64" s="110"/>
    </row>
    <row r="665" spans="1:13" ht="35.1" customHeight="1" x14ac:dyDescent="0.2">
      <c r="A665" s="103">
        <v>42343</v>
      </c>
      <c r="B665" s="104" t="s">
        <v>1907</v>
      </c>
      <c r="C665" s="105" t="s">
        <v>1076</v>
      </c>
      <c r="D665" s="106" t="s">
        <v>115</v>
      </c>
      <c r="E665" s="111" t="str">
        <f>IF(Table28[[#This Row],[Tên hàng hóa ]]&lt;&gt;0,VLOOKUP(Table28[[#This Row],[Tên hàng hóa ]],Table1[[Tên hàng hóa]:[Quy cách]],2,0),"")</f>
        <v>Bộ Điều Khiển Nhiệt Độ</v>
      </c>
      <c r="F665" s="107" t="str">
        <f>IF(Table28[[#This Row],[Tên hàng hóa ]]&lt;&gt;0,VLOOKUP(Table28[[#This Row],[Tên hàng hóa ]],Table1[[Tên hàng hóa]:[ĐVT]],3,0),"")</f>
        <v>Cái</v>
      </c>
      <c r="G665" s="112">
        <v>1265000</v>
      </c>
      <c r="H665" s="108">
        <v>1</v>
      </c>
      <c r="I665" s="109">
        <f>IF(Table28[[#This Row],[Số lượng]]&lt;&gt;0,Table28[[#This Row],[Số lượng]]*Table28[[#This Row],[Đơn giá]],"")</f>
        <v>1265000</v>
      </c>
      <c r="J665" s="109">
        <f ca="1">IF(AND(Table28[[#This Row],[Tên hàng hóa ]]&lt;&gt;0,D666=""),SUM(OFFSET(Table28[[#This Row],[Thành tiền]],0,0,-COUNTIF(Table28[Số HĐ],Table28[[#This Row],[Số HĐ]]))),"")</f>
        <v>19442500</v>
      </c>
      <c r="K665" s="108" t="s">
        <v>464</v>
      </c>
      <c r="L66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65" s="110" t="s">
        <v>1909</v>
      </c>
    </row>
    <row r="666" spans="1:13" ht="35.1" customHeight="1" x14ac:dyDescent="0.2">
      <c r="A666" s="103"/>
      <c r="B666" s="104"/>
      <c r="C666" s="105" t="str">
        <f t="shared" si="2"/>
        <v/>
      </c>
      <c r="D666" s="106"/>
      <c r="E666" s="111" t="str">
        <f>IF(Table28[[#This Row],[Tên hàng hóa ]]&lt;&gt;0,VLOOKUP(Table28[[#This Row],[Tên hàng hóa ]],Table1[[Tên hàng hóa]:[Quy cách]],2,0),"")</f>
        <v/>
      </c>
      <c r="F666" s="107" t="str">
        <f>IF(Table28[[#This Row],[Tên hàng hóa ]]&lt;&gt;0,VLOOKUP(Table28[[#This Row],[Tên hàng hóa ]],Table1[[Tên hàng hóa]:[ĐVT]],3,0),"")</f>
        <v/>
      </c>
      <c r="G666" s="112" t="str">
        <f>IF(Table28[[#This Row],[Tên hàng hóa ]]=0,"",VLOOKUP(Table28[[#This Row],[Tên hàng hóa ]],Table1[[Tên hàng hóa]:[Giá bán]],4,0))</f>
        <v/>
      </c>
      <c r="H666" s="108"/>
      <c r="I666" s="109" t="str">
        <f>IF(Table28[[#This Row],[Số lượng]]&lt;&gt;0,Table28[[#This Row],[Số lượng]]*Table28[[#This Row],[Đơn giá]],"")</f>
        <v/>
      </c>
      <c r="J666" s="109" t="str">
        <f ca="1">IF(AND(Table28[[#This Row],[Tên hàng hóa ]]&lt;&gt;0,D667=""),SUM(OFFSET(Table28[[#This Row],[Thành tiền]],0,0,-COUNTIF(Table28[Số HĐ],Table28[[#This Row],[Số HĐ]]))),"")</f>
        <v/>
      </c>
      <c r="K666" s="108"/>
      <c r="L66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66" s="110"/>
    </row>
    <row r="667" spans="1:13" ht="35.1" customHeight="1" x14ac:dyDescent="0.2">
      <c r="A667" s="103">
        <v>42343</v>
      </c>
      <c r="B667" s="104" t="s">
        <v>1910</v>
      </c>
      <c r="C667" s="13" t="s">
        <v>543</v>
      </c>
      <c r="D667" s="106" t="s">
        <v>1911</v>
      </c>
      <c r="E667" s="111" t="str">
        <f>IF(Table28[[#This Row],[Tên hàng hóa ]]&lt;&gt;0,VLOOKUP(Table28[[#This Row],[Tên hàng hóa ]],Table1[[Tên hàng hóa]:[Quy cách]],2,0),"")</f>
        <v>Ngõ vào bộ lập trình</v>
      </c>
      <c r="F667" s="107" t="str">
        <f>IF(Table28[[#This Row],[Tên hàng hóa ]]&lt;&gt;0,VLOOKUP(Table28[[#This Row],[Tên hàng hóa ]],Table1[[Tên hàng hóa]:[ĐVT]],3,0),"")</f>
        <v>Cái</v>
      </c>
      <c r="G667" s="112">
        <v>10450000</v>
      </c>
      <c r="H667" s="108">
        <v>1</v>
      </c>
      <c r="I667" s="109">
        <f>IF(Table28[[#This Row],[Số lượng]]&lt;&gt;0,Table28[[#This Row],[Số lượng]]*Table28[[#This Row],[Đơn giá]],"")</f>
        <v>10450000</v>
      </c>
      <c r="J667" s="109" t="str">
        <f ca="1">IF(AND(Table28[[#This Row],[Tên hàng hóa ]]&lt;&gt;0,D668=""),SUM(OFFSET(Table28[[#This Row],[Thành tiền]],0,0,-COUNTIF(Table28[Số HĐ],Table28[[#This Row],[Số HĐ]]))),"")</f>
        <v/>
      </c>
      <c r="K667" s="108"/>
      <c r="L66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67" s="110"/>
    </row>
    <row r="668" spans="1:13" ht="35.1" customHeight="1" x14ac:dyDescent="0.2">
      <c r="A668" s="103">
        <v>42343</v>
      </c>
      <c r="B668" s="104" t="s">
        <v>1910</v>
      </c>
      <c r="C668" s="105" t="str">
        <f t="shared" si="2"/>
        <v>CTY TNHH CN Gốm Bạch Mã (VN)</v>
      </c>
      <c r="D668" s="106" t="s">
        <v>223</v>
      </c>
      <c r="E668" s="111" t="str">
        <f>IF(Table28[[#This Row],[Tên hàng hóa ]]&lt;&gt;0,VLOOKUP(Table28[[#This Row],[Tên hàng hóa ]],Table1[[Tên hàng hóa]:[Quy cách]],2,0),"")</f>
        <v>Cảm Biến</v>
      </c>
      <c r="F668" s="107" t="str">
        <f>IF(Table28[[#This Row],[Tên hàng hóa ]]&lt;&gt;0,VLOOKUP(Table28[[#This Row],[Tên hàng hóa ]],Table1[[Tên hàng hóa]:[ĐVT]],3,0),"")</f>
        <v>Cái</v>
      </c>
      <c r="G668" s="112">
        <v>858000</v>
      </c>
      <c r="H668" s="108">
        <v>2</v>
      </c>
      <c r="I668" s="109">
        <f>IF(Table28[[#This Row],[Số lượng]]&lt;&gt;0,Table28[[#This Row],[Số lượng]]*Table28[[#This Row],[Đơn giá]],"")</f>
        <v>1716000</v>
      </c>
      <c r="J668" s="109">
        <f ca="1">IF(AND(Table28[[#This Row],[Tên hàng hóa ]]&lt;&gt;0,D669=""),SUM(OFFSET(Table28[[#This Row],[Thành tiền]],0,0,-COUNTIF(Table28[Số HĐ],Table28[[#This Row],[Số HĐ]]))),"")</f>
        <v>12166000</v>
      </c>
      <c r="K668" s="108" t="s">
        <v>464</v>
      </c>
      <c r="L66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68" s="110" t="s">
        <v>1913</v>
      </c>
    </row>
    <row r="669" spans="1:13" ht="35.1" customHeight="1" x14ac:dyDescent="0.2">
      <c r="A669" s="103"/>
      <c r="B669" s="104"/>
      <c r="C669" s="105" t="str">
        <f t="shared" si="2"/>
        <v/>
      </c>
      <c r="D669" s="106"/>
      <c r="E669" s="111" t="str">
        <f>IF(Table28[[#This Row],[Tên hàng hóa ]]&lt;&gt;0,VLOOKUP(Table28[[#This Row],[Tên hàng hóa ]],Table1[[Tên hàng hóa]:[Quy cách]],2,0),"")</f>
        <v/>
      </c>
      <c r="F669" s="107" t="str">
        <f>IF(Table28[[#This Row],[Tên hàng hóa ]]&lt;&gt;0,VLOOKUP(Table28[[#This Row],[Tên hàng hóa ]],Table1[[Tên hàng hóa]:[ĐVT]],3,0),"")</f>
        <v/>
      </c>
      <c r="G669" s="112" t="str">
        <f>IF(Table28[[#This Row],[Tên hàng hóa ]]=0,"",VLOOKUP(Table28[[#This Row],[Tên hàng hóa ]],Table1[[Tên hàng hóa]:[Giá bán]],4,0))</f>
        <v/>
      </c>
      <c r="H669" s="108"/>
      <c r="I669" s="109" t="str">
        <f>IF(Table28[[#This Row],[Số lượng]]&lt;&gt;0,Table28[[#This Row],[Số lượng]]*Table28[[#This Row],[Đơn giá]],"")</f>
        <v/>
      </c>
      <c r="J669" s="109" t="str">
        <f ca="1">IF(AND(Table28[[#This Row],[Tên hàng hóa ]]&lt;&gt;0,D670=""),SUM(OFFSET(Table28[[#This Row],[Thành tiền]],0,0,-COUNTIF(Table28[Số HĐ],Table28[[#This Row],[Số HĐ]]))),"")</f>
        <v/>
      </c>
      <c r="K669" s="108"/>
      <c r="L66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69" s="110"/>
    </row>
    <row r="670" spans="1:13" ht="35.1" customHeight="1" x14ac:dyDescent="0.2">
      <c r="A670" s="103">
        <v>42345</v>
      </c>
      <c r="B670" s="104" t="s">
        <v>1914</v>
      </c>
      <c r="C670" s="105" t="s">
        <v>1034</v>
      </c>
      <c r="D670" s="106" t="s">
        <v>115</v>
      </c>
      <c r="E670" s="111" t="str">
        <f>IF(Table28[[#This Row],[Tên hàng hóa ]]&lt;&gt;0,VLOOKUP(Table28[[#This Row],[Tên hàng hóa ]],Table1[[Tên hàng hóa]:[Quy cách]],2,0),"")</f>
        <v>Bộ Điều Khiển Nhiệt Độ</v>
      </c>
      <c r="F670" s="107" t="str">
        <f>IF(Table28[[#This Row],[Tên hàng hóa ]]&lt;&gt;0,VLOOKUP(Table28[[#This Row],[Tên hàng hóa ]],Table1[[Tên hàng hóa]:[ĐVT]],3,0),"")</f>
        <v>Cái</v>
      </c>
      <c r="G670" s="112">
        <v>1265000</v>
      </c>
      <c r="H670" s="108">
        <v>1</v>
      </c>
      <c r="I670" s="109">
        <f>IF(Table28[[#This Row],[Số lượng]]&lt;&gt;0,Table28[[#This Row],[Số lượng]]*Table28[[#This Row],[Đơn giá]],"")</f>
        <v>1265000</v>
      </c>
      <c r="J670" s="109">
        <f ca="1">IF(AND(Table28[[#This Row],[Tên hàng hóa ]]&lt;&gt;0,D671=""),SUM(OFFSET(Table28[[#This Row],[Thành tiền]],0,0,-COUNTIF(Table28[Số HĐ],Table28[[#This Row],[Số HĐ]]))),"")</f>
        <v>1265000</v>
      </c>
      <c r="K670" s="108" t="s">
        <v>464</v>
      </c>
      <c r="L67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70" s="110" t="s">
        <v>1915</v>
      </c>
    </row>
    <row r="671" spans="1:13" ht="35.1" customHeight="1" x14ac:dyDescent="0.2">
      <c r="A671" s="103"/>
      <c r="B671" s="104"/>
      <c r="C671" s="105" t="str">
        <f t="shared" si="2"/>
        <v/>
      </c>
      <c r="D671" s="106"/>
      <c r="E671" s="111" t="str">
        <f>IF(Table28[[#This Row],[Tên hàng hóa ]]&lt;&gt;0,VLOOKUP(Table28[[#This Row],[Tên hàng hóa ]],Table1[[Tên hàng hóa]:[Quy cách]],2,0),"")</f>
        <v/>
      </c>
      <c r="F671" s="107" t="str">
        <f>IF(Table28[[#This Row],[Tên hàng hóa ]]&lt;&gt;0,VLOOKUP(Table28[[#This Row],[Tên hàng hóa ]],Table1[[Tên hàng hóa]:[ĐVT]],3,0),"")</f>
        <v/>
      </c>
      <c r="G671" s="112" t="str">
        <f>IF(Table28[[#This Row],[Tên hàng hóa ]]=0,"",VLOOKUP(Table28[[#This Row],[Tên hàng hóa ]],Table1[[Tên hàng hóa]:[Giá bán]],4,0))</f>
        <v/>
      </c>
      <c r="H671" s="108"/>
      <c r="I671" s="109" t="str">
        <f>IF(Table28[[#This Row],[Số lượng]]&lt;&gt;0,Table28[[#This Row],[Số lượng]]*Table28[[#This Row],[Đơn giá]],"")</f>
        <v/>
      </c>
      <c r="J671" s="109" t="str">
        <f ca="1">IF(AND(Table28[[#This Row],[Tên hàng hóa ]]&lt;&gt;0,D672=""),SUM(OFFSET(Table28[[#This Row],[Thành tiền]],0,0,-COUNTIF(Table28[Số HĐ],Table28[[#This Row],[Số HĐ]]))),"")</f>
        <v/>
      </c>
      <c r="K671" s="108"/>
      <c r="L67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71" s="110"/>
    </row>
    <row r="672" spans="1:13" ht="35.1" customHeight="1" x14ac:dyDescent="0.2">
      <c r="A672" s="103">
        <v>42345</v>
      </c>
      <c r="B672" s="104" t="s">
        <v>1930</v>
      </c>
      <c r="C672" s="105" t="s">
        <v>1027</v>
      </c>
      <c r="D672" s="106" t="s">
        <v>1444</v>
      </c>
      <c r="E672" s="111" t="str">
        <f>IF(Table28[[#This Row],[Tên hàng hóa ]]&lt;&gt;0,VLOOKUP(Table28[[#This Row],[Tên hàng hóa ]],Table1[[Tên hàng hóa]:[Quy cách]],2,0),"")</f>
        <v>Quạt</v>
      </c>
      <c r="F672" s="107" t="str">
        <f>IF(Table28[[#This Row],[Tên hàng hóa ]]&lt;&gt;0,VLOOKUP(Table28[[#This Row],[Tên hàng hóa ]],Table1[[Tên hàng hóa]:[ĐVT]],3,0),"")</f>
        <v>Cái</v>
      </c>
      <c r="G672" s="112">
        <v>70000</v>
      </c>
      <c r="H672" s="108">
        <v>10</v>
      </c>
      <c r="I672" s="109">
        <f>IF(Table28[[#This Row],[Số lượng]]&lt;&gt;0,Table28[[#This Row],[Số lượng]]*Table28[[#This Row],[Đơn giá]],"")</f>
        <v>700000</v>
      </c>
      <c r="J672" s="109" t="str">
        <f ca="1">IF(AND(Table28[[#This Row],[Tên hàng hóa ]]&lt;&gt;0,D673=""),SUM(OFFSET(Table28[[#This Row],[Thành tiền]],0,0,-COUNTIF(Table28[Số HĐ],Table28[[#This Row],[Số HĐ]]))),"")</f>
        <v/>
      </c>
      <c r="K672" s="108"/>
      <c r="L67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72" s="110"/>
    </row>
    <row r="673" spans="1:13" ht="35.1" customHeight="1" x14ac:dyDescent="0.2">
      <c r="A673" s="103">
        <v>42345</v>
      </c>
      <c r="B673" s="104" t="s">
        <v>1930</v>
      </c>
      <c r="C673" s="105" t="s">
        <v>1027</v>
      </c>
      <c r="D673" s="106" t="s">
        <v>115</v>
      </c>
      <c r="E673" s="111" t="str">
        <f>IF(Table28[[#This Row],[Tên hàng hóa ]]&lt;&gt;0,VLOOKUP(Table28[[#This Row],[Tên hàng hóa ]],Table1[[Tên hàng hóa]:[Quy cách]],2,0),"")</f>
        <v>Bộ Điều Khiển Nhiệt Độ</v>
      </c>
      <c r="F673" s="107" t="str">
        <f>IF(Table28[[#This Row],[Tên hàng hóa ]]&lt;&gt;0,VLOOKUP(Table28[[#This Row],[Tên hàng hóa ]],Table1[[Tên hàng hóa]:[ĐVT]],3,0),"")</f>
        <v>Cái</v>
      </c>
      <c r="G673" s="112">
        <v>1400000</v>
      </c>
      <c r="H673" s="108">
        <v>5</v>
      </c>
      <c r="I673" s="109">
        <f>IF(Table28[[#This Row],[Số lượng]]&lt;&gt;0,Table28[[#This Row],[Số lượng]]*Table28[[#This Row],[Đơn giá]],"")</f>
        <v>7000000</v>
      </c>
      <c r="J673" s="109" t="str">
        <f ca="1">IF(AND(Table28[[#This Row],[Tên hàng hóa ]]&lt;&gt;0,D674=""),SUM(OFFSET(Table28[[#This Row],[Thành tiền]],0,0,-COUNTIF(Table28[Số HĐ],Table28[[#This Row],[Số HĐ]]))),"")</f>
        <v/>
      </c>
      <c r="K673" s="108"/>
      <c r="L67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73" s="110"/>
    </row>
    <row r="674" spans="1:13" ht="35.1" customHeight="1" x14ac:dyDescent="0.2">
      <c r="A674" s="103">
        <v>42345</v>
      </c>
      <c r="B674" s="104" t="s">
        <v>1930</v>
      </c>
      <c r="C674" s="105" t="s">
        <v>1027</v>
      </c>
      <c r="D674" s="106" t="s">
        <v>1921</v>
      </c>
      <c r="E674" s="111" t="str">
        <f>IF(Table28[[#This Row],[Tên hàng hóa ]]&lt;&gt;0,VLOOKUP(Table28[[#This Row],[Tên hàng hóa ]],Table1[[Tên hàng hóa]:[Quy cách]],2,0),"")</f>
        <v>Fuji</v>
      </c>
      <c r="F674" s="107" t="str">
        <f>IF(Table28[[#This Row],[Tên hàng hóa ]]&lt;&gt;0,VLOOKUP(Table28[[#This Row],[Tên hàng hóa ]],Table1[[Tên hàng hóa]:[ĐVT]],3,0),"")</f>
        <v>Cái</v>
      </c>
      <c r="G674" s="112">
        <v>623500</v>
      </c>
      <c r="H674" s="108">
        <v>2</v>
      </c>
      <c r="I674" s="109">
        <f>IF(Table28[[#This Row],[Số lượng]]&lt;&gt;0,Table28[[#This Row],[Số lượng]]*Table28[[#This Row],[Đơn giá]],"")</f>
        <v>1247000</v>
      </c>
      <c r="J674" s="109" t="str">
        <f ca="1">IF(AND(Table28[[#This Row],[Tên hàng hóa ]]&lt;&gt;0,D675=""),SUM(OFFSET(Table28[[#This Row],[Thành tiền]],0,0,-COUNTIF(Table28[Số HĐ],Table28[[#This Row],[Số HĐ]]))),"")</f>
        <v/>
      </c>
      <c r="K674" s="108"/>
      <c r="L67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74" s="110"/>
    </row>
    <row r="675" spans="1:13" ht="35.1" customHeight="1" x14ac:dyDescent="0.2">
      <c r="A675" s="103">
        <v>42345</v>
      </c>
      <c r="B675" s="104" t="s">
        <v>1930</v>
      </c>
      <c r="C675" s="105" t="s">
        <v>1027</v>
      </c>
      <c r="D675" s="106" t="s">
        <v>1927</v>
      </c>
      <c r="E675" s="111" t="str">
        <f>IF(Table28[[#This Row],[Tên hàng hóa ]]&lt;&gt;0,VLOOKUP(Table28[[#This Row],[Tên hàng hóa ]],Table1[[Tên hàng hóa]:[Quy cách]],2,0),"")</f>
        <v>Fuji</v>
      </c>
      <c r="F675" s="107" t="str">
        <f>IF(Table28[[#This Row],[Tên hàng hóa ]]&lt;&gt;0,VLOOKUP(Table28[[#This Row],[Tên hàng hóa ]],Table1[[Tên hàng hóa]:[ĐVT]],3,0),"")</f>
        <v>Cái</v>
      </c>
      <c r="G675" s="112">
        <v>456000</v>
      </c>
      <c r="H675" s="108">
        <v>1</v>
      </c>
      <c r="I675" s="109">
        <f>IF(Table28[[#This Row],[Số lượng]]&lt;&gt;0,Table28[[#This Row],[Số lượng]]*Table28[[#This Row],[Đơn giá]],"")</f>
        <v>456000</v>
      </c>
      <c r="J675" s="109" t="str">
        <f ca="1">IF(AND(Table28[[#This Row],[Tên hàng hóa ]]&lt;&gt;0,D676=""),SUM(OFFSET(Table28[[#This Row],[Thành tiền]],0,0,-COUNTIF(Table28[Số HĐ],Table28[[#This Row],[Số HĐ]]))),"")</f>
        <v/>
      </c>
      <c r="K675" s="108"/>
      <c r="L67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75" s="110"/>
    </row>
    <row r="676" spans="1:13" ht="35.1" customHeight="1" x14ac:dyDescent="0.2">
      <c r="A676" s="103">
        <v>42345</v>
      </c>
      <c r="B676" s="104" t="s">
        <v>1930</v>
      </c>
      <c r="C676" s="105" t="s">
        <v>1027</v>
      </c>
      <c r="D676" s="106" t="s">
        <v>1928</v>
      </c>
      <c r="E676" s="111" t="str">
        <f>IF(Table28[[#This Row],[Tên hàng hóa ]]&lt;&gt;0,VLOOKUP(Table28[[#This Row],[Tên hàng hóa ]],Table1[[Tên hàng hóa]:[Quy cách]],2,0),"")</f>
        <v>Mitsubishi</v>
      </c>
      <c r="F676" s="107" t="str">
        <f>IF(Table28[[#This Row],[Tên hàng hóa ]]&lt;&gt;0,VLOOKUP(Table28[[#This Row],[Tên hàng hóa ]],Table1[[Tên hàng hóa]:[ĐVT]],3,0),"")</f>
        <v>Cái</v>
      </c>
      <c r="G676" s="112">
        <v>285000</v>
      </c>
      <c r="H676" s="108">
        <v>1</v>
      </c>
      <c r="I676" s="109">
        <f>IF(Table28[[#This Row],[Số lượng]]&lt;&gt;0,Table28[[#This Row],[Số lượng]]*Table28[[#This Row],[Đơn giá]],"")</f>
        <v>285000</v>
      </c>
      <c r="J676" s="109">
        <f ca="1">IF(AND(Table28[[#This Row],[Tên hàng hóa ]]&lt;&gt;0,D677=""),SUM(OFFSET(Table28[[#This Row],[Thành tiền]],0,0,-COUNTIF(Table28[Số HĐ],Table28[[#This Row],[Số HĐ]]))),"")</f>
        <v>9688000</v>
      </c>
      <c r="K676" s="108" t="s">
        <v>464</v>
      </c>
      <c r="L67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76" s="110" t="s">
        <v>2277</v>
      </c>
    </row>
    <row r="677" spans="1:13" ht="35.1" customHeight="1" x14ac:dyDescent="0.2">
      <c r="A677" s="103"/>
      <c r="B677" s="104"/>
      <c r="C677" s="105" t="str">
        <f t="shared" si="2"/>
        <v/>
      </c>
      <c r="D677" s="106"/>
      <c r="E677" s="111" t="str">
        <f>IF(Table28[[#This Row],[Tên hàng hóa ]]&lt;&gt;0,VLOOKUP(Table28[[#This Row],[Tên hàng hóa ]],Table1[[Tên hàng hóa]:[Quy cách]],2,0),"")</f>
        <v/>
      </c>
      <c r="F677" s="107" t="str">
        <f>IF(Table28[[#This Row],[Tên hàng hóa ]]&lt;&gt;0,VLOOKUP(Table28[[#This Row],[Tên hàng hóa ]],Table1[[Tên hàng hóa]:[ĐVT]],3,0),"")</f>
        <v/>
      </c>
      <c r="G677" s="112" t="str">
        <f>IF(Table28[[#This Row],[Tên hàng hóa ]]=0,"",VLOOKUP(Table28[[#This Row],[Tên hàng hóa ]],Table1[[Tên hàng hóa]:[Giá bán]],4,0))</f>
        <v/>
      </c>
      <c r="H677" s="108"/>
      <c r="I677" s="109" t="str">
        <f>IF(Table28[[#This Row],[Số lượng]]&lt;&gt;0,Table28[[#This Row],[Số lượng]]*Table28[[#This Row],[Đơn giá]],"")</f>
        <v/>
      </c>
      <c r="J677" s="109" t="str">
        <f ca="1">IF(AND(Table28[[#This Row],[Tên hàng hóa ]]&lt;&gt;0,D678=""),SUM(OFFSET(Table28[[#This Row],[Thành tiền]],0,0,-COUNTIF(Table28[Số HĐ],Table28[[#This Row],[Số HĐ]]))),"")</f>
        <v/>
      </c>
      <c r="K677" s="108"/>
      <c r="L67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77" s="110"/>
    </row>
    <row r="678" spans="1:13" ht="35.1" customHeight="1" x14ac:dyDescent="0.2">
      <c r="A678" s="103">
        <v>42346</v>
      </c>
      <c r="B678" s="104" t="s">
        <v>1931</v>
      </c>
      <c r="C678" s="105" t="s">
        <v>1034</v>
      </c>
      <c r="D678" s="106" t="s">
        <v>53</v>
      </c>
      <c r="E678" s="111" t="str">
        <f>IF(Table28[[#This Row],[Tên hàng hóa ]]&lt;&gt;0,VLOOKUP(Table28[[#This Row],[Tên hàng hóa ]],Table1[[Tên hàng hóa]:[Quy cách]],2,0),"")</f>
        <v>Bộ Điều Khiển Lập Trình</v>
      </c>
      <c r="F678" s="107" t="str">
        <f>IF(Table28[[#This Row],[Tên hàng hóa ]]&lt;&gt;0,VLOOKUP(Table28[[#This Row],[Tên hàng hóa ]],Table1[[Tên hàng hóa]:[ĐVT]],3,0),"")</f>
        <v>Cái</v>
      </c>
      <c r="G678" s="112">
        <v>3850000</v>
      </c>
      <c r="H678" s="108">
        <v>1</v>
      </c>
      <c r="I678" s="109">
        <f>IF(Table28[[#This Row],[Số lượng]]&lt;&gt;0,Table28[[#This Row],[Số lượng]]*Table28[[#This Row],[Đơn giá]],"")</f>
        <v>3850000</v>
      </c>
      <c r="J678" s="109">
        <f ca="1">IF(AND(Table28[[#This Row],[Tên hàng hóa ]]&lt;&gt;0,D679=""),SUM(OFFSET(Table28[[#This Row],[Thành tiền]],0,0,-COUNTIF(Table28[Số HĐ],Table28[[#This Row],[Số HĐ]]))),"")</f>
        <v>3850000</v>
      </c>
      <c r="K678" s="108" t="s">
        <v>464</v>
      </c>
      <c r="L67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78" s="110" t="s">
        <v>1936</v>
      </c>
    </row>
    <row r="679" spans="1:13" ht="35.1" customHeight="1" x14ac:dyDescent="0.2">
      <c r="A679" s="103"/>
      <c r="B679" s="104"/>
      <c r="C679" s="105" t="str">
        <f t="shared" si="2"/>
        <v/>
      </c>
      <c r="D679" s="106"/>
      <c r="E679" s="111" t="str">
        <f>IF(Table28[[#This Row],[Tên hàng hóa ]]&lt;&gt;0,VLOOKUP(Table28[[#This Row],[Tên hàng hóa ]],Table1[[Tên hàng hóa]:[Quy cách]],2,0),"")</f>
        <v/>
      </c>
      <c r="F679" s="107" t="str">
        <f>IF(Table28[[#This Row],[Tên hàng hóa ]]&lt;&gt;0,VLOOKUP(Table28[[#This Row],[Tên hàng hóa ]],Table1[[Tên hàng hóa]:[ĐVT]],3,0),"")</f>
        <v/>
      </c>
      <c r="G679" s="112" t="str">
        <f>IF(Table28[[#This Row],[Tên hàng hóa ]]=0,"",VLOOKUP(Table28[[#This Row],[Tên hàng hóa ]],Table1[[Tên hàng hóa]:[Giá bán]],4,0))</f>
        <v/>
      </c>
      <c r="H679" s="108"/>
      <c r="I679" s="109" t="str">
        <f>IF(Table28[[#This Row],[Số lượng]]&lt;&gt;0,Table28[[#This Row],[Số lượng]]*Table28[[#This Row],[Đơn giá]],"")</f>
        <v/>
      </c>
      <c r="J679" s="109" t="str">
        <f ca="1">IF(AND(Table28[[#This Row],[Tên hàng hóa ]]&lt;&gt;0,D680=""),SUM(OFFSET(Table28[[#This Row],[Thành tiền]],0,0,-COUNTIF(Table28[Số HĐ],Table28[[#This Row],[Số HĐ]]))),"")</f>
        <v/>
      </c>
      <c r="K679" s="108"/>
      <c r="L67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79" s="110"/>
    </row>
    <row r="680" spans="1:13" ht="35.1" customHeight="1" x14ac:dyDescent="0.2">
      <c r="A680" s="103">
        <v>42347</v>
      </c>
      <c r="B680" s="104" t="s">
        <v>1935</v>
      </c>
      <c r="C680" s="105" t="s">
        <v>543</v>
      </c>
      <c r="D680" s="106" t="s">
        <v>85</v>
      </c>
      <c r="E680" s="111" t="str">
        <f>IF(Table28[[#This Row],[Tên hàng hóa ]]&lt;&gt;0,VLOOKUP(Table28[[#This Row],[Tên hàng hóa ]],Table1[[Tên hàng hóa]:[Quy cách]],2,0),"")</f>
        <v>Bộ Điều Khiển Lập Trình</v>
      </c>
      <c r="F680" s="107" t="str">
        <f>IF(Table28[[#This Row],[Tên hàng hóa ]]&lt;&gt;0,VLOOKUP(Table28[[#This Row],[Tên hàng hóa ]],Table1[[Tên hàng hóa]:[ĐVT]],3,0),"")</f>
        <v>Cái</v>
      </c>
      <c r="G680" s="112">
        <v>3850000</v>
      </c>
      <c r="H680" s="108">
        <v>1</v>
      </c>
      <c r="I680" s="109">
        <f>IF(Table28[[#This Row],[Số lượng]]&lt;&gt;0,Table28[[#This Row],[Số lượng]]*Table28[[#This Row],[Đơn giá]],"")</f>
        <v>3850000</v>
      </c>
      <c r="J680" s="109" t="str">
        <f ca="1">IF(AND(Table28[[#This Row],[Tên hàng hóa ]]&lt;&gt;0,D681=""),SUM(OFFSET(Table28[[#This Row],[Thành tiền]],0,0,-COUNTIF(Table28[Số HĐ],Table28[[#This Row],[Số HĐ]]))),"")</f>
        <v/>
      </c>
      <c r="K680" s="108"/>
      <c r="L68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80" s="110"/>
    </row>
    <row r="681" spans="1:13" ht="35.1" customHeight="1" x14ac:dyDescent="0.2">
      <c r="A681" s="103">
        <v>42347</v>
      </c>
      <c r="B681" s="104" t="s">
        <v>1935</v>
      </c>
      <c r="C681" s="105" t="s">
        <v>543</v>
      </c>
      <c r="D681" s="106" t="s">
        <v>232</v>
      </c>
      <c r="E681" s="111" t="str">
        <f>IF(Table28[[#This Row],[Tên hàng hóa ]]&lt;&gt;0,VLOOKUP(Table28[[#This Row],[Tên hàng hóa ]],Table1[[Tên hàng hóa]:[Quy cách]],2,0),"")</f>
        <v>Cảm Biến</v>
      </c>
      <c r="F681" s="107" t="str">
        <f>IF(Table28[[#This Row],[Tên hàng hóa ]]&lt;&gt;0,VLOOKUP(Table28[[#This Row],[Tên hàng hóa ]],Table1[[Tên hàng hóa]:[ĐVT]],3,0),"")</f>
        <v>Cái</v>
      </c>
      <c r="G681" s="112">
        <v>1672000</v>
      </c>
      <c r="H681" s="108">
        <v>1</v>
      </c>
      <c r="I681" s="109">
        <f>IF(Table28[[#This Row],[Số lượng]]&lt;&gt;0,Table28[[#This Row],[Số lượng]]*Table28[[#This Row],[Đơn giá]],"")</f>
        <v>1672000</v>
      </c>
      <c r="J681" s="109" t="str">
        <f ca="1">IF(AND(Table28[[#This Row],[Tên hàng hóa ]]&lt;&gt;0,D682=""),SUM(OFFSET(Table28[[#This Row],[Thành tiền]],0,0,-COUNTIF(Table28[Số HĐ],Table28[[#This Row],[Số HĐ]]))),"")</f>
        <v/>
      </c>
      <c r="K681" s="108"/>
      <c r="L68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81" s="110"/>
    </row>
    <row r="682" spans="1:13" ht="35.1" customHeight="1" x14ac:dyDescent="0.2">
      <c r="A682" s="103">
        <v>42347</v>
      </c>
      <c r="B682" s="104" t="s">
        <v>1935</v>
      </c>
      <c r="C682" s="105" t="s">
        <v>543</v>
      </c>
      <c r="D682" s="106" t="s">
        <v>392</v>
      </c>
      <c r="E682" s="111" t="str">
        <f>IF(Table28[[#This Row],[Tên hàng hóa ]]&lt;&gt;0,VLOOKUP(Table28[[#This Row],[Tên hàng hóa ]],Table1[[Tên hàng hóa]:[Quy cách]],2,0),"")</f>
        <v>Timer</v>
      </c>
      <c r="F682" s="107" t="str">
        <f>IF(Table28[[#This Row],[Tên hàng hóa ]]&lt;&gt;0,VLOOKUP(Table28[[#This Row],[Tên hàng hóa ]],Table1[[Tên hàng hóa]:[ĐVT]],3,0),"")</f>
        <v>Cái</v>
      </c>
      <c r="G682" s="112">
        <v>517000</v>
      </c>
      <c r="H682" s="108">
        <v>1</v>
      </c>
      <c r="I682" s="109">
        <f>IF(Table28[[#This Row],[Số lượng]]&lt;&gt;0,Table28[[#This Row],[Số lượng]]*Table28[[#This Row],[Đơn giá]],"")</f>
        <v>517000</v>
      </c>
      <c r="J682" s="109">
        <f ca="1">IF(AND(Table28[[#This Row],[Tên hàng hóa ]]&lt;&gt;0,D683=""),SUM(OFFSET(Table28[[#This Row],[Thành tiền]],0,0,-COUNTIF(Table28[Số HĐ],Table28[[#This Row],[Số HĐ]]))),"")</f>
        <v>6039000</v>
      </c>
      <c r="K682" s="108" t="s">
        <v>464</v>
      </c>
      <c r="L68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82" s="110" t="s">
        <v>1937</v>
      </c>
    </row>
    <row r="683" spans="1:13" ht="35.1" customHeight="1" x14ac:dyDescent="0.2">
      <c r="A683" s="103"/>
      <c r="B683" s="104"/>
      <c r="C683" s="105" t="str">
        <f t="shared" si="2"/>
        <v/>
      </c>
      <c r="D683" s="106"/>
      <c r="E683" s="111" t="str">
        <f>IF(Table28[[#This Row],[Tên hàng hóa ]]&lt;&gt;0,VLOOKUP(Table28[[#This Row],[Tên hàng hóa ]],Table1[[Tên hàng hóa]:[Quy cách]],2,0),"")</f>
        <v/>
      </c>
      <c r="F683" s="107" t="str">
        <f>IF(Table28[[#This Row],[Tên hàng hóa ]]&lt;&gt;0,VLOOKUP(Table28[[#This Row],[Tên hàng hóa ]],Table1[[Tên hàng hóa]:[ĐVT]],3,0),"")</f>
        <v/>
      </c>
      <c r="G683" s="112" t="str">
        <f>IF(Table28[[#This Row],[Tên hàng hóa ]]=0,"",VLOOKUP(Table28[[#This Row],[Tên hàng hóa ]],Table1[[Tên hàng hóa]:[Giá bán]],4,0))</f>
        <v/>
      </c>
      <c r="H683" s="108"/>
      <c r="I683" s="109" t="str">
        <f>IF(Table28[[#This Row],[Số lượng]]&lt;&gt;0,Table28[[#This Row],[Số lượng]]*Table28[[#This Row],[Đơn giá]],"")</f>
        <v/>
      </c>
      <c r="J683" s="109" t="str">
        <f ca="1">IF(AND(Table28[[#This Row],[Tên hàng hóa ]]&lt;&gt;0,D684=""),SUM(OFFSET(Table28[[#This Row],[Thành tiền]],0,0,-COUNTIF(Table28[Số HĐ],Table28[[#This Row],[Số HĐ]]))),"")</f>
        <v/>
      </c>
      <c r="K683" s="108"/>
      <c r="L68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83" s="110"/>
    </row>
    <row r="684" spans="1:13" ht="35.1" customHeight="1" x14ac:dyDescent="0.2">
      <c r="A684" s="103">
        <v>42347</v>
      </c>
      <c r="B684" s="104" t="s">
        <v>1938</v>
      </c>
      <c r="C684" s="105" t="s">
        <v>1939</v>
      </c>
      <c r="D684" s="106" t="s">
        <v>194</v>
      </c>
      <c r="E684" s="111" t="str">
        <f>IF(Table28[[#This Row],[Tên hàng hóa ]]&lt;&gt;0,VLOOKUP(Table28[[#This Row],[Tên hàng hóa ]],Table1[[Tên hàng hóa]:[Quy cách]],2,0),"")</f>
        <v>Bộ Xử Lý Tín Hiệu Và Phụ Kiện</v>
      </c>
      <c r="F684" s="107" t="str">
        <f>IF(Table28[[#This Row],[Tên hàng hóa ]]&lt;&gt;0,VLOOKUP(Table28[[#This Row],[Tên hàng hóa ]],Table1[[Tên hàng hóa]:[ĐVT]],3,0),"")</f>
        <v>Cái</v>
      </c>
      <c r="G684" s="112">
        <v>947100</v>
      </c>
      <c r="H684" s="108">
        <v>2</v>
      </c>
      <c r="I684" s="109">
        <f>IF(Table28[[#This Row],[Số lượng]]&lt;&gt;0,Table28[[#This Row],[Số lượng]]*Table28[[#This Row],[Đơn giá]],"")</f>
        <v>1894200</v>
      </c>
      <c r="J684" s="109">
        <f ca="1">IF(AND(Table28[[#This Row],[Tên hàng hóa ]]&lt;&gt;0,D685=""),SUM(OFFSET(Table28[[#This Row],[Thành tiền]],0,0,-COUNTIF(Table28[Số HĐ],Table28[[#This Row],[Số HĐ]]))),"")</f>
        <v>1894200</v>
      </c>
      <c r="K684" s="108" t="s">
        <v>464</v>
      </c>
      <c r="L68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84" s="110" t="s">
        <v>2093</v>
      </c>
    </row>
    <row r="685" spans="1:13" ht="35.1" customHeight="1" x14ac:dyDescent="0.2">
      <c r="A685" s="103"/>
      <c r="B685" s="104"/>
      <c r="C685" s="105" t="str">
        <f t="shared" si="2"/>
        <v/>
      </c>
      <c r="D685" s="106"/>
      <c r="E685" s="111" t="str">
        <f>IF(Table28[[#This Row],[Tên hàng hóa ]]&lt;&gt;0,VLOOKUP(Table28[[#This Row],[Tên hàng hóa ]],Table1[[Tên hàng hóa]:[Quy cách]],2,0),"")</f>
        <v/>
      </c>
      <c r="F685" s="107" t="str">
        <f>IF(Table28[[#This Row],[Tên hàng hóa ]]&lt;&gt;0,VLOOKUP(Table28[[#This Row],[Tên hàng hóa ]],Table1[[Tên hàng hóa]:[ĐVT]],3,0),"")</f>
        <v/>
      </c>
      <c r="G685" s="112" t="str">
        <f>IF(Table28[[#This Row],[Tên hàng hóa ]]=0,"",VLOOKUP(Table28[[#This Row],[Tên hàng hóa ]],Table1[[Tên hàng hóa]:[Giá bán]],4,0))</f>
        <v/>
      </c>
      <c r="H685" s="108"/>
      <c r="I685" s="109" t="str">
        <f>IF(Table28[[#This Row],[Số lượng]]&lt;&gt;0,Table28[[#This Row],[Số lượng]]*Table28[[#This Row],[Đơn giá]],"")</f>
        <v/>
      </c>
      <c r="J685" s="109" t="str">
        <f ca="1">IF(AND(Table28[[#This Row],[Tên hàng hóa ]]&lt;&gt;0,D686=""),SUM(OFFSET(Table28[[#This Row],[Thành tiền]],0,0,-COUNTIF(Table28[Số HĐ],Table28[[#This Row],[Số HĐ]]))),"")</f>
        <v/>
      </c>
      <c r="K685" s="108"/>
      <c r="L68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85" s="110"/>
    </row>
    <row r="686" spans="1:13" ht="35.1" customHeight="1" x14ac:dyDescent="0.2">
      <c r="A686" s="103">
        <v>42349</v>
      </c>
      <c r="B686" s="104" t="s">
        <v>1952</v>
      </c>
      <c r="C686" s="105" t="s">
        <v>773</v>
      </c>
      <c r="D686" s="106" t="s">
        <v>338</v>
      </c>
      <c r="E686" s="111" t="str">
        <f>IF(Table28[[#This Row],[Tên hàng hóa ]]&lt;&gt;0,VLOOKUP(Table28[[#This Row],[Tên hàng hóa ]],Table1[[Tên hàng hóa]:[Quy cách]],2,0),"")</f>
        <v>Relay</v>
      </c>
      <c r="F686" s="107" t="str">
        <f>IF(Table28[[#This Row],[Tên hàng hóa ]]&lt;&gt;0,VLOOKUP(Table28[[#This Row],[Tên hàng hóa ]],Table1[[Tên hàng hóa]:[ĐVT]],3,0),"")</f>
        <v>Cái</v>
      </c>
      <c r="G686" s="112">
        <v>53900</v>
      </c>
      <c r="H686" s="108">
        <v>5</v>
      </c>
      <c r="I686" s="109">
        <f>IF(Table28[[#This Row],[Số lượng]]&lt;&gt;0,Table28[[#This Row],[Số lượng]]*Table28[[#This Row],[Đơn giá]],"")</f>
        <v>269500</v>
      </c>
      <c r="J686" s="109" t="str">
        <f ca="1">IF(AND(Table28[[#This Row],[Tên hàng hóa ]]&lt;&gt;0,D687=""),SUM(OFFSET(Table28[[#This Row],[Thành tiền]],0,0,-COUNTIF(Table28[Số HĐ],Table28[[#This Row],[Số HĐ]]))),"")</f>
        <v/>
      </c>
      <c r="K686" s="108"/>
      <c r="L68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86" s="110"/>
    </row>
    <row r="687" spans="1:13" ht="35.1" customHeight="1" x14ac:dyDescent="0.2">
      <c r="A687" s="103">
        <v>42349</v>
      </c>
      <c r="B687" s="104" t="s">
        <v>1952</v>
      </c>
      <c r="C687" s="105" t="s">
        <v>773</v>
      </c>
      <c r="D687" s="106" t="s">
        <v>335</v>
      </c>
      <c r="E687" s="111" t="str">
        <f>IF(Table28[[#This Row],[Tên hàng hóa ]]&lt;&gt;0,VLOOKUP(Table28[[#This Row],[Tên hàng hóa ]],Table1[[Tên hàng hóa]:[Quy cách]],2,0),"")</f>
        <v>Relay</v>
      </c>
      <c r="F687" s="107" t="str">
        <f>IF(Table28[[#This Row],[Tên hàng hóa ]]&lt;&gt;0,VLOOKUP(Table28[[#This Row],[Tên hàng hóa ]],Table1[[Tên hàng hóa]:[ĐVT]],3,0),"")</f>
        <v>Cái</v>
      </c>
      <c r="G687" s="112">
        <v>52800</v>
      </c>
      <c r="H687" s="108">
        <v>5</v>
      </c>
      <c r="I687" s="109">
        <f>IF(Table28[[#This Row],[Số lượng]]&lt;&gt;0,Table28[[#This Row],[Số lượng]]*Table28[[#This Row],[Đơn giá]],"")</f>
        <v>264000</v>
      </c>
      <c r="J687" s="109" t="str">
        <f ca="1">IF(AND(Table28[[#This Row],[Tên hàng hóa ]]&lt;&gt;0,D688=""),SUM(OFFSET(Table28[[#This Row],[Thành tiền]],0,0,-COUNTIF(Table28[Số HĐ],Table28[[#This Row],[Số HĐ]]))),"")</f>
        <v/>
      </c>
      <c r="K687" s="108"/>
      <c r="L68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87" s="110"/>
    </row>
    <row r="688" spans="1:13" ht="35.1" customHeight="1" x14ac:dyDescent="0.2">
      <c r="A688" s="103">
        <v>42349</v>
      </c>
      <c r="B688" s="104" t="s">
        <v>1952</v>
      </c>
      <c r="C688" s="105" t="s">
        <v>773</v>
      </c>
      <c r="D688" s="106" t="s">
        <v>429</v>
      </c>
      <c r="E688" s="111" t="str">
        <f>IF(Table28[[#This Row],[Tên hàng hóa ]]&lt;&gt;0,VLOOKUP(Table28[[#This Row],[Tên hàng hóa ]],Table1[[Tên hàng hóa]:[Quy cách]],2,0),"")</f>
        <v>Socket</v>
      </c>
      <c r="F688" s="107" t="str">
        <f>IF(Table28[[#This Row],[Tên hàng hóa ]]&lt;&gt;0,VLOOKUP(Table28[[#This Row],[Tên hàng hóa ]],Table1[[Tên hàng hóa]:[ĐVT]],3,0),"")</f>
        <v>Cái</v>
      </c>
      <c r="G688" s="112">
        <v>26400</v>
      </c>
      <c r="H688" s="108">
        <v>10</v>
      </c>
      <c r="I688" s="109">
        <f>IF(Table28[[#This Row],[Số lượng]]&lt;&gt;0,Table28[[#This Row],[Số lượng]]*Table28[[#This Row],[Đơn giá]],"")</f>
        <v>264000</v>
      </c>
      <c r="J688" s="109">
        <f ca="1">IF(AND(Table28[[#This Row],[Tên hàng hóa ]]&lt;&gt;0,D689=""),SUM(OFFSET(Table28[[#This Row],[Thành tiền]],0,0,-COUNTIF(Table28[Số HĐ],Table28[[#This Row],[Số HĐ]]))),"")</f>
        <v>797500</v>
      </c>
      <c r="K688" s="108" t="s">
        <v>464</v>
      </c>
      <c r="L68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88" s="110" t="s">
        <v>1954</v>
      </c>
    </row>
    <row r="689" spans="1:13" ht="35.1" customHeight="1" x14ac:dyDescent="0.2">
      <c r="A689" s="103"/>
      <c r="B689" s="104"/>
      <c r="C689" s="105" t="str">
        <f t="shared" si="2"/>
        <v/>
      </c>
      <c r="D689" s="106"/>
      <c r="E689" s="111" t="str">
        <f>IF(Table28[[#This Row],[Tên hàng hóa ]]&lt;&gt;0,VLOOKUP(Table28[[#This Row],[Tên hàng hóa ]],Table1[[Tên hàng hóa]:[Quy cách]],2,0),"")</f>
        <v/>
      </c>
      <c r="F689" s="107" t="str">
        <f>IF(Table28[[#This Row],[Tên hàng hóa ]]&lt;&gt;0,VLOOKUP(Table28[[#This Row],[Tên hàng hóa ]],Table1[[Tên hàng hóa]:[ĐVT]],3,0),"")</f>
        <v/>
      </c>
      <c r="G689" s="112" t="str">
        <f>IF(Table28[[#This Row],[Tên hàng hóa ]]=0,"",VLOOKUP(Table28[[#This Row],[Tên hàng hóa ]],Table1[[Tên hàng hóa]:[Giá bán]],4,0))</f>
        <v/>
      </c>
      <c r="H689" s="108"/>
      <c r="I689" s="109" t="str">
        <f>IF(Table28[[#This Row],[Số lượng]]&lt;&gt;0,Table28[[#This Row],[Số lượng]]*Table28[[#This Row],[Đơn giá]],"")</f>
        <v/>
      </c>
      <c r="J689" s="109" t="str">
        <f ca="1">IF(AND(Table28[[#This Row],[Tên hàng hóa ]]&lt;&gt;0,D690=""),SUM(OFFSET(Table28[[#This Row],[Thành tiền]],0,0,-COUNTIF(Table28[Số HĐ],Table28[[#This Row],[Số HĐ]]))),"")</f>
        <v/>
      </c>
      <c r="K689" s="108"/>
      <c r="L68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89" s="110"/>
    </row>
    <row r="690" spans="1:13" ht="35.1" customHeight="1" x14ac:dyDescent="0.2">
      <c r="A690" s="103">
        <v>42349</v>
      </c>
      <c r="B690" s="104" t="s">
        <v>1953</v>
      </c>
      <c r="C690" s="105" t="s">
        <v>1206</v>
      </c>
      <c r="D690" s="106" t="s">
        <v>392</v>
      </c>
      <c r="E690" s="111" t="str">
        <f>IF(Table28[[#This Row],[Tên hàng hóa ]]&lt;&gt;0,VLOOKUP(Table28[[#This Row],[Tên hàng hóa ]],Table1[[Tên hàng hóa]:[Quy cách]],2,0),"")</f>
        <v>Timer</v>
      </c>
      <c r="F690" s="107" t="str">
        <f>IF(Table28[[#This Row],[Tên hàng hóa ]]&lt;&gt;0,VLOOKUP(Table28[[#This Row],[Tên hàng hóa ]],Table1[[Tên hàng hóa]:[ĐVT]],3,0),"")</f>
        <v>Cái</v>
      </c>
      <c r="G690" s="112">
        <v>517000</v>
      </c>
      <c r="H690" s="108">
        <v>2</v>
      </c>
      <c r="I690" s="109">
        <f>IF(Table28[[#This Row],[Số lượng]]&lt;&gt;0,Table28[[#This Row],[Số lượng]]*Table28[[#This Row],[Đơn giá]],"")</f>
        <v>1034000</v>
      </c>
      <c r="J690" s="109">
        <f ca="1">IF(AND(Table28[[#This Row],[Tên hàng hóa ]]&lt;&gt;0,D691=""),SUM(OFFSET(Table28[[#This Row],[Thành tiền]],0,0,-COUNTIF(Table28[Số HĐ],Table28[[#This Row],[Số HĐ]]))),"")</f>
        <v>1034000</v>
      </c>
      <c r="K690" s="108" t="s">
        <v>464</v>
      </c>
      <c r="L69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90" s="110" t="s">
        <v>1955</v>
      </c>
    </row>
    <row r="691" spans="1:13" ht="35.1" customHeight="1" x14ac:dyDescent="0.2">
      <c r="A691" s="103"/>
      <c r="B691" s="104"/>
      <c r="C691" s="105" t="str">
        <f t="shared" si="2"/>
        <v/>
      </c>
      <c r="D691" s="106"/>
      <c r="E691" s="111" t="str">
        <f>IF(Table28[[#This Row],[Tên hàng hóa ]]&lt;&gt;0,VLOOKUP(Table28[[#This Row],[Tên hàng hóa ]],Table1[[Tên hàng hóa]:[Quy cách]],2,0),"")</f>
        <v/>
      </c>
      <c r="F691" s="107" t="str">
        <f>IF(Table28[[#This Row],[Tên hàng hóa ]]&lt;&gt;0,VLOOKUP(Table28[[#This Row],[Tên hàng hóa ]],Table1[[Tên hàng hóa]:[ĐVT]],3,0),"")</f>
        <v/>
      </c>
      <c r="G691" s="112" t="str">
        <f>IF(Table28[[#This Row],[Tên hàng hóa ]]=0,"",VLOOKUP(Table28[[#This Row],[Tên hàng hóa ]],Table1[[Tên hàng hóa]:[Giá bán]],4,0))</f>
        <v/>
      </c>
      <c r="H691" s="108"/>
      <c r="I691" s="109" t="str">
        <f>IF(Table28[[#This Row],[Số lượng]]&lt;&gt;0,Table28[[#This Row],[Số lượng]]*Table28[[#This Row],[Đơn giá]],"")</f>
        <v/>
      </c>
      <c r="J691" s="109" t="str">
        <f ca="1">IF(AND(Table28[[#This Row],[Tên hàng hóa ]]&lt;&gt;0,D692=""),SUM(OFFSET(Table28[[#This Row],[Thành tiền]],0,0,-COUNTIF(Table28[Số HĐ],Table28[[#This Row],[Số HĐ]]))),"")</f>
        <v/>
      </c>
      <c r="K691" s="108"/>
      <c r="L69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91" s="110"/>
    </row>
    <row r="692" spans="1:13" ht="35.1" customHeight="1" x14ac:dyDescent="0.2">
      <c r="A692" s="103">
        <v>42350</v>
      </c>
      <c r="B692" s="104" t="s">
        <v>1956</v>
      </c>
      <c r="C692" s="105" t="s">
        <v>1034</v>
      </c>
      <c r="D692" s="106" t="s">
        <v>111</v>
      </c>
      <c r="E692" s="111" t="str">
        <f>IF(Table28[[#This Row],[Tên hàng hóa ]]&lt;&gt;0,VLOOKUP(Table28[[#This Row],[Tên hàng hóa ]],Table1[[Tên hàng hóa]:[Quy cách]],2,0),"")</f>
        <v>Bộ Điều Khiển Nhiệt Độ</v>
      </c>
      <c r="F692" s="107" t="str">
        <f>IF(Table28[[#This Row],[Tên hàng hóa ]]&lt;&gt;0,VLOOKUP(Table28[[#This Row],[Tên hàng hóa ]],Table1[[Tên hàng hóa]:[ĐVT]],3,0),"")</f>
        <v>Cái</v>
      </c>
      <c r="G692" s="112">
        <v>1650000</v>
      </c>
      <c r="H692" s="108">
        <v>1</v>
      </c>
      <c r="I692" s="109">
        <f>IF(Table28[[#This Row],[Số lượng]]&lt;&gt;0,Table28[[#This Row],[Số lượng]]*Table28[[#This Row],[Đơn giá]],"")</f>
        <v>1650000</v>
      </c>
      <c r="J692" s="109">
        <f ca="1">IF(AND(Table28[[#This Row],[Tên hàng hóa ]]&lt;&gt;0,D693=""),SUM(OFFSET(Table28[[#This Row],[Thành tiền]],0,0,-COUNTIF(Table28[Số HĐ],Table28[[#This Row],[Số HĐ]]))),"")</f>
        <v>1650000</v>
      </c>
      <c r="K692" s="108" t="s">
        <v>464</v>
      </c>
      <c r="L69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92" s="110" t="s">
        <v>1959</v>
      </c>
    </row>
    <row r="693" spans="1:13" ht="35.1" customHeight="1" x14ac:dyDescent="0.2">
      <c r="A693" s="103"/>
      <c r="B693" s="104"/>
      <c r="C693" s="105" t="str">
        <f t="shared" si="2"/>
        <v/>
      </c>
      <c r="D693" s="106"/>
      <c r="E693" s="111" t="str">
        <f>IF(Table28[[#This Row],[Tên hàng hóa ]]&lt;&gt;0,VLOOKUP(Table28[[#This Row],[Tên hàng hóa ]],Table1[[Tên hàng hóa]:[Quy cách]],2,0),"")</f>
        <v/>
      </c>
      <c r="F693" s="107" t="str">
        <f>IF(Table28[[#This Row],[Tên hàng hóa ]]&lt;&gt;0,VLOOKUP(Table28[[#This Row],[Tên hàng hóa ]],Table1[[Tên hàng hóa]:[ĐVT]],3,0),"")</f>
        <v/>
      </c>
      <c r="G693" s="112" t="str">
        <f>IF(Table28[[#This Row],[Tên hàng hóa ]]=0,"",VLOOKUP(Table28[[#This Row],[Tên hàng hóa ]],Table1[[Tên hàng hóa]:[Giá bán]],4,0))</f>
        <v/>
      </c>
      <c r="H693" s="108"/>
      <c r="I693" s="109" t="str">
        <f>IF(Table28[[#This Row],[Số lượng]]&lt;&gt;0,Table28[[#This Row],[Số lượng]]*Table28[[#This Row],[Đơn giá]],"")</f>
        <v/>
      </c>
      <c r="J693" s="109" t="str">
        <f ca="1">IF(AND(Table28[[#This Row],[Tên hàng hóa ]]&lt;&gt;0,D694=""),SUM(OFFSET(Table28[[#This Row],[Thành tiền]],0,0,-COUNTIF(Table28[Số HĐ],Table28[[#This Row],[Số HĐ]]))),"")</f>
        <v/>
      </c>
      <c r="K693" s="108"/>
      <c r="L69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93" s="110"/>
    </row>
    <row r="694" spans="1:13" ht="35.1" customHeight="1" x14ac:dyDescent="0.2">
      <c r="A694" s="103">
        <v>42350</v>
      </c>
      <c r="B694" s="104" t="s">
        <v>1957</v>
      </c>
      <c r="C694" s="105" t="s">
        <v>569</v>
      </c>
      <c r="D694" s="106" t="s">
        <v>289</v>
      </c>
      <c r="E694" s="111" t="str">
        <f>IF(Table28[[#This Row],[Tên hàng hóa ]]&lt;&gt;0,VLOOKUP(Table28[[#This Row],[Tên hàng hóa ]],Table1[[Tên hàng hóa]:[Quy cách]],2,0),"")</f>
        <v>Công Tắc Hành Trình</v>
      </c>
      <c r="F694" s="107" t="str">
        <f>IF(Table28[[#This Row],[Tên hàng hóa ]]&lt;&gt;0,VLOOKUP(Table28[[#This Row],[Tên hàng hóa ]],Table1[[Tên hàng hóa]:[ĐVT]],3,0),"")</f>
        <v>Cái</v>
      </c>
      <c r="G694" s="112">
        <v>583000</v>
      </c>
      <c r="H694" s="108">
        <v>5</v>
      </c>
      <c r="I694" s="109">
        <f>IF(Table28[[#This Row],[Số lượng]]&lt;&gt;0,Table28[[#This Row],[Số lượng]]*Table28[[#This Row],[Đơn giá]],"")</f>
        <v>2915000</v>
      </c>
      <c r="J694" s="109">
        <f ca="1">IF(AND(Table28[[#This Row],[Tên hàng hóa ]]&lt;&gt;0,D695=""),SUM(OFFSET(Table28[[#This Row],[Thành tiền]],0,0,-COUNTIF(Table28[Số HĐ],Table28[[#This Row],[Số HĐ]]))),"")</f>
        <v>2915000</v>
      </c>
      <c r="K694" s="108" t="s">
        <v>464</v>
      </c>
      <c r="L69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94" s="110" t="s">
        <v>1958</v>
      </c>
    </row>
    <row r="695" spans="1:13" ht="35.1" customHeight="1" x14ac:dyDescent="0.2">
      <c r="A695" s="103"/>
      <c r="B695" s="104"/>
      <c r="C695" s="105" t="str">
        <f t="shared" si="2"/>
        <v/>
      </c>
      <c r="D695" s="106"/>
      <c r="E695" s="111" t="str">
        <f>IF(Table28[[#This Row],[Tên hàng hóa ]]&lt;&gt;0,VLOOKUP(Table28[[#This Row],[Tên hàng hóa ]],Table1[[Tên hàng hóa]:[Quy cách]],2,0),"")</f>
        <v/>
      </c>
      <c r="F695" s="107" t="str">
        <f>IF(Table28[[#This Row],[Tên hàng hóa ]]&lt;&gt;0,VLOOKUP(Table28[[#This Row],[Tên hàng hóa ]],Table1[[Tên hàng hóa]:[ĐVT]],3,0),"")</f>
        <v/>
      </c>
      <c r="G695" s="112" t="str">
        <f>IF(Table28[[#This Row],[Tên hàng hóa ]]=0,"",VLOOKUP(Table28[[#This Row],[Tên hàng hóa ]],Table1[[Tên hàng hóa]:[Giá bán]],4,0))</f>
        <v/>
      </c>
      <c r="H695" s="108"/>
      <c r="I695" s="109" t="str">
        <f>IF(Table28[[#This Row],[Số lượng]]&lt;&gt;0,Table28[[#This Row],[Số lượng]]*Table28[[#This Row],[Đơn giá]],"")</f>
        <v/>
      </c>
      <c r="J695" s="109" t="str">
        <f ca="1">IF(AND(Table28[[#This Row],[Tên hàng hóa ]]&lt;&gt;0,D696=""),SUM(OFFSET(Table28[[#This Row],[Thành tiền]],0,0,-COUNTIF(Table28[Số HĐ],Table28[[#This Row],[Số HĐ]]))),"")</f>
        <v/>
      </c>
      <c r="K695" s="108"/>
      <c r="L69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95" s="110"/>
    </row>
    <row r="696" spans="1:13" ht="35.1" customHeight="1" x14ac:dyDescent="0.2">
      <c r="A696" s="103">
        <v>42350</v>
      </c>
      <c r="B696" s="104" t="s">
        <v>1960</v>
      </c>
      <c r="C696" s="105" t="s">
        <v>1263</v>
      </c>
      <c r="D696" s="106" t="s">
        <v>224</v>
      </c>
      <c r="E696" s="111" t="str">
        <f>IF(Table28[[#This Row],[Tên hàng hóa ]]&lt;&gt;0,VLOOKUP(Table28[[#This Row],[Tên hàng hóa ]],Table1[[Tên hàng hóa]:[Quy cách]],2,0),"")</f>
        <v>Cảm Biến</v>
      </c>
      <c r="F696" s="107" t="str">
        <f>IF(Table28[[#This Row],[Tên hàng hóa ]]&lt;&gt;0,VLOOKUP(Table28[[#This Row],[Tên hàng hóa ]],Table1[[Tên hàng hóa]:[ĐVT]],3,0),"")</f>
        <v>Cái</v>
      </c>
      <c r="G696" s="112">
        <v>1210000</v>
      </c>
      <c r="H696" s="108">
        <v>2</v>
      </c>
      <c r="I696" s="109">
        <f>IF(Table28[[#This Row],[Số lượng]]&lt;&gt;0,Table28[[#This Row],[Số lượng]]*Table28[[#This Row],[Đơn giá]],"")</f>
        <v>2420000</v>
      </c>
      <c r="J696" s="109">
        <f ca="1">IF(AND(Table28[[#This Row],[Tên hàng hóa ]]&lt;&gt;0,D697=""),SUM(OFFSET(Table28[[#This Row],[Thành tiền]],0,0,-COUNTIF(Table28[Số HĐ],Table28[[#This Row],[Số HĐ]]))),"")</f>
        <v>2420000</v>
      </c>
      <c r="K696" s="108" t="s">
        <v>464</v>
      </c>
      <c r="L69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96" s="110"/>
    </row>
    <row r="697" spans="1:13" ht="35.1" customHeight="1" x14ac:dyDescent="0.2">
      <c r="A697" s="103"/>
      <c r="B697" s="104"/>
      <c r="C697" s="105" t="str">
        <f t="shared" ref="C697:C759" si="3">IF(AND(D697&lt;&gt;0,D698=""),C696,"")</f>
        <v/>
      </c>
      <c r="D697" s="106"/>
      <c r="E697" s="111" t="str">
        <f>IF(Table28[[#This Row],[Tên hàng hóa ]]&lt;&gt;0,VLOOKUP(Table28[[#This Row],[Tên hàng hóa ]],Table1[[Tên hàng hóa]:[Quy cách]],2,0),"")</f>
        <v/>
      </c>
      <c r="F697" s="107" t="str">
        <f>IF(Table28[[#This Row],[Tên hàng hóa ]]&lt;&gt;0,VLOOKUP(Table28[[#This Row],[Tên hàng hóa ]],Table1[[Tên hàng hóa]:[ĐVT]],3,0),"")</f>
        <v/>
      </c>
      <c r="G697" s="112" t="str">
        <f>IF(Table28[[#This Row],[Tên hàng hóa ]]=0,"",VLOOKUP(Table28[[#This Row],[Tên hàng hóa ]],Table1[[Tên hàng hóa]:[Giá bán]],4,0))</f>
        <v/>
      </c>
      <c r="H697" s="108"/>
      <c r="I697" s="109" t="str">
        <f>IF(Table28[[#This Row],[Số lượng]]&lt;&gt;0,Table28[[#This Row],[Số lượng]]*Table28[[#This Row],[Đơn giá]],"")</f>
        <v/>
      </c>
      <c r="J697" s="109" t="str">
        <f ca="1">IF(AND(Table28[[#This Row],[Tên hàng hóa ]]&lt;&gt;0,D698=""),SUM(OFFSET(Table28[[#This Row],[Thành tiền]],0,0,-COUNTIF(Table28[Số HĐ],Table28[[#This Row],[Số HĐ]]))),"")</f>
        <v/>
      </c>
      <c r="K697" s="108"/>
      <c r="L69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97" s="110"/>
    </row>
    <row r="698" spans="1:13" ht="35.1" customHeight="1" x14ac:dyDescent="0.2">
      <c r="A698" s="103">
        <v>42350</v>
      </c>
      <c r="B698" s="104" t="s">
        <v>1961</v>
      </c>
      <c r="C698" s="105" t="s">
        <v>1962</v>
      </c>
      <c r="D698" s="106" t="s">
        <v>743</v>
      </c>
      <c r="E698" s="111" t="str">
        <f>IF(Table28[[#This Row],[Tên hàng hóa ]]&lt;&gt;0,VLOOKUP(Table28[[#This Row],[Tên hàng hóa ]],Table1[[Tên hàng hóa]:[Quy cách]],2,0),"")</f>
        <v>Cảm Biến</v>
      </c>
      <c r="F698" s="107" t="str">
        <f>IF(Table28[[#This Row],[Tên hàng hóa ]]&lt;&gt;0,VLOOKUP(Table28[[#This Row],[Tên hàng hóa ]],Table1[[Tên hàng hóa]:[ĐVT]],3,0),"")</f>
        <v>Cái</v>
      </c>
      <c r="G698" s="112">
        <v>462000</v>
      </c>
      <c r="H698" s="108">
        <v>2</v>
      </c>
      <c r="I698" s="109">
        <f>IF(Table28[[#This Row],[Số lượng]]&lt;&gt;0,Table28[[#This Row],[Số lượng]]*Table28[[#This Row],[Đơn giá]],"")</f>
        <v>924000</v>
      </c>
      <c r="J698" s="109">
        <f ca="1">IF(AND(Table28[[#This Row],[Tên hàng hóa ]]&lt;&gt;0,D699=""),SUM(OFFSET(Table28[[#This Row],[Thành tiền]],0,0,-COUNTIF(Table28[Số HĐ],Table28[[#This Row],[Số HĐ]]))),"")</f>
        <v>924000</v>
      </c>
      <c r="K698" s="108" t="s">
        <v>464</v>
      </c>
      <c r="L69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698" s="110" t="s">
        <v>1963</v>
      </c>
    </row>
    <row r="699" spans="1:13" ht="35.1" customHeight="1" x14ac:dyDescent="0.2">
      <c r="A699" s="103"/>
      <c r="B699" s="104"/>
      <c r="C699" s="105" t="str">
        <f t="shared" si="3"/>
        <v/>
      </c>
      <c r="D699" s="106"/>
      <c r="E699" s="111" t="str">
        <f>IF(Table28[[#This Row],[Tên hàng hóa ]]&lt;&gt;0,VLOOKUP(Table28[[#This Row],[Tên hàng hóa ]],Table1[[Tên hàng hóa]:[Quy cách]],2,0),"")</f>
        <v/>
      </c>
      <c r="F699" s="107" t="str">
        <f>IF(Table28[[#This Row],[Tên hàng hóa ]]&lt;&gt;0,VLOOKUP(Table28[[#This Row],[Tên hàng hóa ]],Table1[[Tên hàng hóa]:[ĐVT]],3,0),"")</f>
        <v/>
      </c>
      <c r="G699" s="112" t="str">
        <f>IF(Table28[[#This Row],[Tên hàng hóa ]]=0,"",VLOOKUP(Table28[[#This Row],[Tên hàng hóa ]],Table1[[Tên hàng hóa]:[Giá bán]],4,0))</f>
        <v/>
      </c>
      <c r="H699" s="108"/>
      <c r="I699" s="109" t="str">
        <f>IF(Table28[[#This Row],[Số lượng]]&lt;&gt;0,Table28[[#This Row],[Số lượng]]*Table28[[#This Row],[Đơn giá]],"")</f>
        <v/>
      </c>
      <c r="J699" s="109" t="str">
        <f ca="1">IF(AND(Table28[[#This Row],[Tên hàng hóa ]]&lt;&gt;0,D700=""),SUM(OFFSET(Table28[[#This Row],[Thành tiền]],0,0,-COUNTIF(Table28[Số HĐ],Table28[[#This Row],[Số HĐ]]))),"")</f>
        <v/>
      </c>
      <c r="K699" s="108"/>
      <c r="L69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699" s="110"/>
    </row>
    <row r="700" spans="1:13" ht="35.1" customHeight="1" x14ac:dyDescent="0.2">
      <c r="A700" s="103">
        <v>42352</v>
      </c>
      <c r="B700" s="104" t="s">
        <v>1964</v>
      </c>
      <c r="C700" s="105" t="s">
        <v>962</v>
      </c>
      <c r="D700" s="106" t="s">
        <v>159</v>
      </c>
      <c r="E700" s="111" t="str">
        <f>IF(Table28[[#This Row],[Tên hàng hóa ]]&lt;&gt;0,VLOOKUP(Table28[[#This Row],[Tên hàng hóa ]],Table1[[Tên hàng hóa]:[Quy cách]],2,0),"")</f>
        <v>Bộ Nguồn Xung</v>
      </c>
      <c r="F700" s="107" t="str">
        <f>IF(Table28[[#This Row],[Tên hàng hóa ]]&lt;&gt;0,VLOOKUP(Table28[[#This Row],[Tên hàng hóa ]],Table1[[Tên hàng hóa]:[ĐVT]],3,0),"")</f>
        <v>Cái</v>
      </c>
      <c r="G700" s="112">
        <v>737000</v>
      </c>
      <c r="H700" s="108">
        <v>2</v>
      </c>
      <c r="I700" s="109">
        <f>IF(Table28[[#This Row],[Số lượng]]&lt;&gt;0,Table28[[#This Row],[Số lượng]]*Table28[[#This Row],[Đơn giá]],"")</f>
        <v>1474000</v>
      </c>
      <c r="J700" s="109">
        <f ca="1">IF(AND(Table28[[#This Row],[Tên hàng hóa ]]&lt;&gt;0,D701=""),SUM(OFFSET(Table28[[#This Row],[Thành tiền]],0,0,-COUNTIF(Table28[Số HĐ],Table28[[#This Row],[Số HĐ]]))),"")</f>
        <v>1474000</v>
      </c>
      <c r="K700" s="108" t="s">
        <v>464</v>
      </c>
      <c r="L70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00" s="110" t="s">
        <v>1965</v>
      </c>
    </row>
    <row r="701" spans="1:13" ht="35.1" customHeight="1" x14ac:dyDescent="0.2">
      <c r="A701" s="103"/>
      <c r="B701" s="104"/>
      <c r="C701" s="105" t="str">
        <f t="shared" si="3"/>
        <v/>
      </c>
      <c r="D701" s="106"/>
      <c r="E701" s="111" t="str">
        <f>IF(Table28[[#This Row],[Tên hàng hóa ]]&lt;&gt;0,VLOOKUP(Table28[[#This Row],[Tên hàng hóa ]],Table1[[Tên hàng hóa]:[Quy cách]],2,0),"")</f>
        <v/>
      </c>
      <c r="F701" s="107" t="str">
        <f>IF(Table28[[#This Row],[Tên hàng hóa ]]&lt;&gt;0,VLOOKUP(Table28[[#This Row],[Tên hàng hóa ]],Table1[[Tên hàng hóa]:[ĐVT]],3,0),"")</f>
        <v/>
      </c>
      <c r="G701" s="112" t="str">
        <f>IF(Table28[[#This Row],[Tên hàng hóa ]]=0,"",VLOOKUP(Table28[[#This Row],[Tên hàng hóa ]],Table1[[Tên hàng hóa]:[Giá bán]],4,0))</f>
        <v/>
      </c>
      <c r="H701" s="108"/>
      <c r="I701" s="109" t="str">
        <f>IF(Table28[[#This Row],[Số lượng]]&lt;&gt;0,Table28[[#This Row],[Số lượng]]*Table28[[#This Row],[Đơn giá]],"")</f>
        <v/>
      </c>
      <c r="J701" s="109" t="str">
        <f ca="1">IF(AND(Table28[[#This Row],[Tên hàng hóa ]]&lt;&gt;0,D702=""),SUM(OFFSET(Table28[[#This Row],[Thành tiền]],0,0,-COUNTIF(Table28[Số HĐ],Table28[[#This Row],[Số HĐ]]))),"")</f>
        <v/>
      </c>
      <c r="K701" s="108"/>
      <c r="L70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01" s="110"/>
    </row>
    <row r="702" spans="1:13" ht="35.1" customHeight="1" x14ac:dyDescent="0.2">
      <c r="A702" s="103">
        <v>42352</v>
      </c>
      <c r="B702" s="104" t="s">
        <v>1966</v>
      </c>
      <c r="C702" s="105" t="s">
        <v>1805</v>
      </c>
      <c r="D702" s="106" t="s">
        <v>949</v>
      </c>
      <c r="E702" s="111" t="str">
        <f>IF(Table28[[#This Row],[Tên hàng hóa ]]&lt;&gt;0,VLOOKUP(Table28[[#This Row],[Tên hàng hóa ]],Table1[[Tên hàng hóa]:[Quy cách]],2,0),"")</f>
        <v>Relay</v>
      </c>
      <c r="F702" s="107" t="str">
        <f>IF(Table28[[#This Row],[Tên hàng hóa ]]&lt;&gt;0,VLOOKUP(Table28[[#This Row],[Tên hàng hóa ]],Table1[[Tên hàng hóa]:[ĐVT]],3,0),"")</f>
        <v>Cái</v>
      </c>
      <c r="G702" s="112">
        <v>876700</v>
      </c>
      <c r="H702" s="108">
        <v>2</v>
      </c>
      <c r="I702" s="109">
        <f>IF(Table28[[#This Row],[Số lượng]]&lt;&gt;0,Table28[[#This Row],[Số lượng]]*Table28[[#This Row],[Đơn giá]],"")</f>
        <v>1753400</v>
      </c>
      <c r="J702" s="109" t="str">
        <f ca="1">IF(AND(Table28[[#This Row],[Tên hàng hóa ]]&lt;&gt;0,D703=""),SUM(OFFSET(Table28[[#This Row],[Thành tiền]],0,0,-COUNTIF(Table28[Số HĐ],Table28[[#This Row],[Số HĐ]]))),"")</f>
        <v/>
      </c>
      <c r="K702" s="108"/>
      <c r="L70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02" s="110"/>
    </row>
    <row r="703" spans="1:13" ht="35.1" customHeight="1" x14ac:dyDescent="0.2">
      <c r="A703" s="103">
        <v>42352</v>
      </c>
      <c r="B703" s="104" t="s">
        <v>1966</v>
      </c>
      <c r="C703" s="105" t="str">
        <f t="shared" si="3"/>
        <v>CTY NĂNG LƯỢNG VIỆT</v>
      </c>
      <c r="D703" s="106" t="s">
        <v>951</v>
      </c>
      <c r="E703" s="111" t="str">
        <f>IF(Table28[[#This Row],[Tên hàng hóa ]]&lt;&gt;0,VLOOKUP(Table28[[#This Row],[Tên hàng hóa ]],Table1[[Tên hàng hóa]:[Quy cách]],2,0),"")</f>
        <v>Socket</v>
      </c>
      <c r="F703" s="107" t="str">
        <f>IF(Table28[[#This Row],[Tên hàng hóa ]]&lt;&gt;0,VLOOKUP(Table28[[#This Row],[Tên hàng hóa ]],Table1[[Tên hàng hóa]:[ĐVT]],3,0),"")</f>
        <v>Cái</v>
      </c>
      <c r="G703" s="112">
        <v>163900</v>
      </c>
      <c r="H703" s="108">
        <v>2</v>
      </c>
      <c r="I703" s="109">
        <f>IF(Table28[[#This Row],[Số lượng]]&lt;&gt;0,Table28[[#This Row],[Số lượng]]*Table28[[#This Row],[Đơn giá]],"")</f>
        <v>327800</v>
      </c>
      <c r="J703" s="109">
        <f ca="1">IF(AND(Table28[[#This Row],[Tên hàng hóa ]]&lt;&gt;0,D704=""),SUM(OFFSET(Table28[[#This Row],[Thành tiền]],0,0,-COUNTIF(Table28[Số HĐ],Table28[[#This Row],[Số HĐ]]))),"")</f>
        <v>2081200</v>
      </c>
      <c r="K703" s="108" t="s">
        <v>464</v>
      </c>
      <c r="L70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03" s="110" t="s">
        <v>1967</v>
      </c>
    </row>
    <row r="704" spans="1:13" ht="35.1" customHeight="1" x14ac:dyDescent="0.2">
      <c r="A704" s="103"/>
      <c r="B704" s="104"/>
      <c r="C704" s="105" t="str">
        <f t="shared" si="3"/>
        <v/>
      </c>
      <c r="D704" s="106"/>
      <c r="E704" s="111" t="str">
        <f>IF(Table28[[#This Row],[Tên hàng hóa ]]&lt;&gt;0,VLOOKUP(Table28[[#This Row],[Tên hàng hóa ]],Table1[[Tên hàng hóa]:[Quy cách]],2,0),"")</f>
        <v/>
      </c>
      <c r="F704" s="107" t="str">
        <f>IF(Table28[[#This Row],[Tên hàng hóa ]]&lt;&gt;0,VLOOKUP(Table28[[#This Row],[Tên hàng hóa ]],Table1[[Tên hàng hóa]:[ĐVT]],3,0),"")</f>
        <v/>
      </c>
      <c r="G704" s="112" t="str">
        <f>IF(Table28[[#This Row],[Tên hàng hóa ]]=0,"",VLOOKUP(Table28[[#This Row],[Tên hàng hóa ]],Table1[[Tên hàng hóa]:[Giá bán]],4,0))</f>
        <v/>
      </c>
      <c r="H704" s="108"/>
      <c r="I704" s="109" t="str">
        <f>IF(Table28[[#This Row],[Số lượng]]&lt;&gt;0,Table28[[#This Row],[Số lượng]]*Table28[[#This Row],[Đơn giá]],"")</f>
        <v/>
      </c>
      <c r="J704" s="109" t="str">
        <f ca="1">IF(AND(Table28[[#This Row],[Tên hàng hóa ]]&lt;&gt;0,D705=""),SUM(OFFSET(Table28[[#This Row],[Thành tiền]],0,0,-COUNTIF(Table28[Số HĐ],Table28[[#This Row],[Số HĐ]]))),"")</f>
        <v/>
      </c>
      <c r="K704" s="108"/>
      <c r="L70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04" s="110"/>
    </row>
    <row r="705" spans="1:13" ht="35.1" customHeight="1" x14ac:dyDescent="0.2">
      <c r="A705" s="103">
        <v>42352</v>
      </c>
      <c r="B705" s="104" t="s">
        <v>1968</v>
      </c>
      <c r="C705" s="105" t="s">
        <v>1969</v>
      </c>
      <c r="D705" s="106" t="s">
        <v>161</v>
      </c>
      <c r="E705" s="111" t="str">
        <f>IF(Table28[[#This Row],[Tên hàng hóa ]]&lt;&gt;0,VLOOKUP(Table28[[#This Row],[Tên hàng hóa ]],Table1[[Tên hàng hóa]:[Quy cách]],2,0),"")</f>
        <v>Bộ Nguồn Xung</v>
      </c>
      <c r="F705" s="107" t="str">
        <f>IF(Table28[[#This Row],[Tên hàng hóa ]]&lt;&gt;0,VLOOKUP(Table28[[#This Row],[Tên hàng hóa ]],Table1[[Tên hàng hóa]:[ĐVT]],3,0),"")</f>
        <v>Cái</v>
      </c>
      <c r="G705" s="112">
        <v>1100000</v>
      </c>
      <c r="H705" s="108">
        <v>1</v>
      </c>
      <c r="I705" s="109">
        <f>IF(Table28[[#This Row],[Số lượng]]&lt;&gt;0,Table28[[#This Row],[Số lượng]]*Table28[[#This Row],[Đơn giá]],"")</f>
        <v>1100000</v>
      </c>
      <c r="J705" s="109">
        <f ca="1">IF(AND(Table28[[#This Row],[Tên hàng hóa ]]&lt;&gt;0,D706=""),SUM(OFFSET(Table28[[#This Row],[Thành tiền]],0,0,-COUNTIF(Table28[Số HĐ],Table28[[#This Row],[Số HĐ]]))),"")</f>
        <v>1100000</v>
      </c>
      <c r="K705" s="108" t="s">
        <v>464</v>
      </c>
      <c r="L70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05" s="110" t="s">
        <v>2208</v>
      </c>
    </row>
    <row r="706" spans="1:13" ht="35.1" customHeight="1" x14ac:dyDescent="0.2">
      <c r="A706" s="103"/>
      <c r="B706" s="104"/>
      <c r="C706" s="105" t="str">
        <f t="shared" si="3"/>
        <v/>
      </c>
      <c r="D706" s="106"/>
      <c r="E706" s="111" t="str">
        <f>IF(Table28[[#This Row],[Tên hàng hóa ]]&lt;&gt;0,VLOOKUP(Table28[[#This Row],[Tên hàng hóa ]],Table1[[Tên hàng hóa]:[Quy cách]],2,0),"")</f>
        <v/>
      </c>
      <c r="F706" s="107" t="str">
        <f>IF(Table28[[#This Row],[Tên hàng hóa ]]&lt;&gt;0,VLOOKUP(Table28[[#This Row],[Tên hàng hóa ]],Table1[[Tên hàng hóa]:[ĐVT]],3,0),"")</f>
        <v/>
      </c>
      <c r="G706" s="112" t="str">
        <f>IF(Table28[[#This Row],[Tên hàng hóa ]]=0,"",VLOOKUP(Table28[[#This Row],[Tên hàng hóa ]],Table1[[Tên hàng hóa]:[Giá bán]],4,0))</f>
        <v/>
      </c>
      <c r="H706" s="108"/>
      <c r="I706" s="109" t="str">
        <f>IF(Table28[[#This Row],[Số lượng]]&lt;&gt;0,Table28[[#This Row],[Số lượng]]*Table28[[#This Row],[Đơn giá]],"")</f>
        <v/>
      </c>
      <c r="J706" s="109" t="str">
        <f ca="1">IF(AND(Table28[[#This Row],[Tên hàng hóa ]]&lt;&gt;0,D707=""),SUM(OFFSET(Table28[[#This Row],[Thành tiền]],0,0,-COUNTIF(Table28[Số HĐ],Table28[[#This Row],[Số HĐ]]))),"")</f>
        <v/>
      </c>
      <c r="K706" s="108"/>
      <c r="L70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06" s="110"/>
    </row>
    <row r="707" spans="1:13" ht="35.1" customHeight="1" x14ac:dyDescent="0.2">
      <c r="A707" s="103">
        <v>42352</v>
      </c>
      <c r="B707" s="104" t="s">
        <v>1970</v>
      </c>
      <c r="C707" s="105" t="s">
        <v>1778</v>
      </c>
      <c r="D707" s="106" t="s">
        <v>1944</v>
      </c>
      <c r="E707" s="111" t="str">
        <f>IF(Table28[[#This Row],[Tên hàng hóa ]]&lt;&gt;0,VLOOKUP(Table28[[#This Row],[Tên hàng hóa ]],Table1[[Tên hàng hóa]:[Quy cách]],2,0),"")</f>
        <v>Cảm Biến</v>
      </c>
      <c r="F707" s="107" t="str">
        <f>IF(Table28[[#This Row],[Tên hàng hóa ]]&lt;&gt;0,VLOOKUP(Table28[[#This Row],[Tên hàng hóa ]],Table1[[Tên hàng hóa]:[ĐVT]],3,0),"")</f>
        <v>Cái</v>
      </c>
      <c r="G707" s="112">
        <v>990000</v>
      </c>
      <c r="H707" s="108">
        <v>45</v>
      </c>
      <c r="I707" s="109">
        <f>IF(Table28[[#This Row],[Số lượng]]&lt;&gt;0,Table28[[#This Row],[Số lượng]]*Table28[[#This Row],[Đơn giá]],"")</f>
        <v>44550000</v>
      </c>
      <c r="J707" s="109">
        <f ca="1">IF(AND(Table28[[#This Row],[Tên hàng hóa ]]&lt;&gt;0,D708=""),SUM(OFFSET(Table28[[#This Row],[Thành tiền]],0,0,-COUNTIF(Table28[Số HĐ],Table28[[#This Row],[Số HĐ]]))),"")</f>
        <v>44550000</v>
      </c>
      <c r="K707" s="108" t="s">
        <v>464</v>
      </c>
      <c r="L70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07" s="110" t="s">
        <v>2219</v>
      </c>
    </row>
    <row r="708" spans="1:13" ht="35.1" customHeight="1" x14ac:dyDescent="0.2">
      <c r="A708" s="103"/>
      <c r="B708" s="104"/>
      <c r="C708" s="105" t="str">
        <f t="shared" si="3"/>
        <v/>
      </c>
      <c r="D708" s="106"/>
      <c r="E708" s="111" t="str">
        <f>IF(Table28[[#This Row],[Tên hàng hóa ]]&lt;&gt;0,VLOOKUP(Table28[[#This Row],[Tên hàng hóa ]],Table1[[Tên hàng hóa]:[Quy cách]],2,0),"")</f>
        <v/>
      </c>
      <c r="F708" s="107" t="str">
        <f>IF(Table28[[#This Row],[Tên hàng hóa ]]&lt;&gt;0,VLOOKUP(Table28[[#This Row],[Tên hàng hóa ]],Table1[[Tên hàng hóa]:[ĐVT]],3,0),"")</f>
        <v/>
      </c>
      <c r="G708" s="112" t="str">
        <f>IF(Table28[[#This Row],[Tên hàng hóa ]]=0,"",VLOOKUP(Table28[[#This Row],[Tên hàng hóa ]],Table1[[Tên hàng hóa]:[Giá bán]],4,0))</f>
        <v/>
      </c>
      <c r="H708" s="108"/>
      <c r="I708" s="109" t="str">
        <f>IF(Table28[[#This Row],[Số lượng]]&lt;&gt;0,Table28[[#This Row],[Số lượng]]*Table28[[#This Row],[Đơn giá]],"")</f>
        <v/>
      </c>
      <c r="J708" s="109" t="str">
        <f ca="1">IF(AND(Table28[[#This Row],[Tên hàng hóa ]]&lt;&gt;0,D709=""),SUM(OFFSET(Table28[[#This Row],[Thành tiền]],0,0,-COUNTIF(Table28[Số HĐ],Table28[[#This Row],[Số HĐ]]))),"")</f>
        <v/>
      </c>
      <c r="K708" s="108"/>
      <c r="L70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08" s="110"/>
    </row>
    <row r="709" spans="1:13" ht="35.1" customHeight="1" x14ac:dyDescent="0.2">
      <c r="A709" s="103">
        <v>42353</v>
      </c>
      <c r="B709" s="104" t="s">
        <v>1971</v>
      </c>
      <c r="C709" s="105" t="s">
        <v>1034</v>
      </c>
      <c r="D709" s="106" t="s">
        <v>319</v>
      </c>
      <c r="E709" s="111" t="str">
        <f>IF(Table28[[#This Row],[Tên hàng hóa ]]&lt;&gt;0,VLOOKUP(Table28[[#This Row],[Tên hàng hóa ]],Table1[[Tên hàng hóa]:[Quy cách]],2,0),"")</f>
        <v>Điều Khiển Mức Nước</v>
      </c>
      <c r="F709" s="107" t="str">
        <f>IF(Table28[[#This Row],[Tên hàng hóa ]]&lt;&gt;0,VLOOKUP(Table28[[#This Row],[Tên hàng hóa ]],Table1[[Tên hàng hóa]:[ĐVT]],3,0),"")</f>
        <v>Cái</v>
      </c>
      <c r="G709" s="112">
        <v>990000</v>
      </c>
      <c r="H709" s="108">
        <v>3</v>
      </c>
      <c r="I709" s="109">
        <f>IF(Table28[[#This Row],[Số lượng]]&lt;&gt;0,Table28[[#This Row],[Số lượng]]*Table28[[#This Row],[Đơn giá]],"")</f>
        <v>2970000</v>
      </c>
      <c r="J709" s="109">
        <f ca="1">IF(AND(Table28[[#This Row],[Tên hàng hóa ]]&lt;&gt;0,D710=""),SUM(OFFSET(Table28[[#This Row],[Thành tiền]],0,0,-COUNTIF(Table28[Số HĐ],Table28[[#This Row],[Số HĐ]]))),"")</f>
        <v>2970000</v>
      </c>
      <c r="K709" s="108" t="s">
        <v>464</v>
      </c>
      <c r="L70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09" s="110" t="s">
        <v>1972</v>
      </c>
    </row>
    <row r="710" spans="1:13" ht="35.1" customHeight="1" x14ac:dyDescent="0.2">
      <c r="A710" s="103"/>
      <c r="B710" s="104"/>
      <c r="C710" s="105" t="str">
        <f t="shared" si="3"/>
        <v/>
      </c>
      <c r="D710" s="106"/>
      <c r="E710" s="111" t="str">
        <f>IF(Table28[[#This Row],[Tên hàng hóa ]]&lt;&gt;0,VLOOKUP(Table28[[#This Row],[Tên hàng hóa ]],Table1[[Tên hàng hóa]:[Quy cách]],2,0),"")</f>
        <v/>
      </c>
      <c r="F710" s="107" t="str">
        <f>IF(Table28[[#This Row],[Tên hàng hóa ]]&lt;&gt;0,VLOOKUP(Table28[[#This Row],[Tên hàng hóa ]],Table1[[Tên hàng hóa]:[ĐVT]],3,0),"")</f>
        <v/>
      </c>
      <c r="G710" s="112" t="str">
        <f>IF(Table28[[#This Row],[Tên hàng hóa ]]=0,"",VLOOKUP(Table28[[#This Row],[Tên hàng hóa ]],Table1[[Tên hàng hóa]:[Giá bán]],4,0))</f>
        <v/>
      </c>
      <c r="H710" s="108"/>
      <c r="I710" s="109" t="str">
        <f>IF(Table28[[#This Row],[Số lượng]]&lt;&gt;0,Table28[[#This Row],[Số lượng]]*Table28[[#This Row],[Đơn giá]],"")</f>
        <v/>
      </c>
      <c r="J710" s="109" t="str">
        <f ca="1">IF(AND(Table28[[#This Row],[Tên hàng hóa ]]&lt;&gt;0,D711=""),SUM(OFFSET(Table28[[#This Row],[Thành tiền]],0,0,-COUNTIF(Table28[Số HĐ],Table28[[#This Row],[Số HĐ]]))),"")</f>
        <v/>
      </c>
      <c r="K710" s="108"/>
      <c r="L71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10" s="110"/>
    </row>
    <row r="711" spans="1:13" ht="35.1" customHeight="1" x14ac:dyDescent="0.2">
      <c r="A711" s="103">
        <v>42353</v>
      </c>
      <c r="B711" s="104" t="s">
        <v>1973</v>
      </c>
      <c r="C711" s="105" t="s">
        <v>1122</v>
      </c>
      <c r="D711" s="106" t="s">
        <v>1217</v>
      </c>
      <c r="E711" s="111" t="str">
        <f>IF(Table28[[#This Row],[Tên hàng hóa ]]&lt;&gt;0,VLOOKUP(Table28[[#This Row],[Tên hàng hóa ]],Table1[[Tên hàng hóa]:[Quy cách]],2,0),"")</f>
        <v xml:space="preserve"> Cầu dao Schneider</v>
      </c>
      <c r="F711" s="107" t="str">
        <f>IF(Table28[[#This Row],[Tên hàng hóa ]]&lt;&gt;0,VLOOKUP(Table28[[#This Row],[Tên hàng hóa ]],Table1[[Tên hàng hóa]:[ĐVT]],3,0),"")</f>
        <v>Cái</v>
      </c>
      <c r="G711" s="112">
        <v>2830300</v>
      </c>
      <c r="H711" s="108">
        <v>3</v>
      </c>
      <c r="I711" s="109">
        <f>IF(Table28[[#This Row],[Số lượng]]&lt;&gt;0,Table28[[#This Row],[Số lượng]]*Table28[[#This Row],[Đơn giá]],"")</f>
        <v>8490900</v>
      </c>
      <c r="J711" s="109" t="str">
        <f ca="1">IF(AND(Table28[[#This Row],[Tên hàng hóa ]]&lt;&gt;0,D712=""),SUM(OFFSET(Table28[[#This Row],[Thành tiền]],0,0,-COUNTIF(Table28[Số HĐ],Table28[[#This Row],[Số HĐ]]))),"")</f>
        <v/>
      </c>
      <c r="K711" s="108"/>
      <c r="L71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11" s="110"/>
    </row>
    <row r="712" spans="1:13" ht="35.1" customHeight="1" x14ac:dyDescent="0.2">
      <c r="A712" s="103">
        <v>42353</v>
      </c>
      <c r="B712" s="104" t="s">
        <v>1973</v>
      </c>
      <c r="C712" s="105" t="s">
        <v>1122</v>
      </c>
      <c r="D712" s="106" t="s">
        <v>1215</v>
      </c>
      <c r="E712" s="111" t="str">
        <f>IF(Table28[[#This Row],[Tên hàng hóa ]]&lt;&gt;0,VLOOKUP(Table28[[#This Row],[Tên hàng hóa ]],Table1[[Tên hàng hóa]:[Quy cách]],2,0),"")</f>
        <v xml:space="preserve"> Cầu dao Schneider</v>
      </c>
      <c r="F712" s="107" t="str">
        <f>IF(Table28[[#This Row],[Tên hàng hóa ]]&lt;&gt;0,VLOOKUP(Table28[[#This Row],[Tên hàng hóa ]],Table1[[Tên hàng hóa]:[ĐVT]],3,0),"")</f>
        <v>Cái</v>
      </c>
      <c r="G712" s="112">
        <v>1024100</v>
      </c>
      <c r="H712" s="108">
        <v>6</v>
      </c>
      <c r="I712" s="109">
        <f>IF(Table28[[#This Row],[Số lượng]]&lt;&gt;0,Table28[[#This Row],[Số lượng]]*Table28[[#This Row],[Đơn giá]],"")</f>
        <v>6144600</v>
      </c>
      <c r="J712" s="109" t="str">
        <f ca="1">IF(AND(Table28[[#This Row],[Tên hàng hóa ]]&lt;&gt;0,D713=""),SUM(OFFSET(Table28[[#This Row],[Thành tiền]],0,0,-COUNTIF(Table28[Số HĐ],Table28[[#This Row],[Số HĐ]]))),"")</f>
        <v/>
      </c>
      <c r="K712" s="108"/>
      <c r="L71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12" s="110"/>
    </row>
    <row r="713" spans="1:13" ht="35.1" customHeight="1" x14ac:dyDescent="0.2">
      <c r="A713" s="103">
        <v>42353</v>
      </c>
      <c r="B713" s="104" t="s">
        <v>1973</v>
      </c>
      <c r="C713" s="105" t="s">
        <v>1122</v>
      </c>
      <c r="D713" s="106" t="s">
        <v>1730</v>
      </c>
      <c r="E713" s="111" t="str">
        <f>IF(Table28[[#This Row],[Tên hàng hóa ]]&lt;&gt;0,VLOOKUP(Table28[[#This Row],[Tên hàng hóa ]],Table1[[Tên hàng hóa]:[Quy cách]],2,0),"")</f>
        <v>Schneider</v>
      </c>
      <c r="F713" s="107" t="str">
        <f>IF(Table28[[#This Row],[Tên hàng hóa ]]&lt;&gt;0,VLOOKUP(Table28[[#This Row],[Tên hàng hóa ]],Table1[[Tên hàng hóa]:[ĐVT]],3,0),"")</f>
        <v>Cái</v>
      </c>
      <c r="G713" s="112">
        <v>326700</v>
      </c>
      <c r="H713" s="108">
        <v>3</v>
      </c>
      <c r="I713" s="109">
        <f>IF(Table28[[#This Row],[Số lượng]]&lt;&gt;0,Table28[[#This Row],[Số lượng]]*Table28[[#This Row],[Đơn giá]],"")</f>
        <v>980100</v>
      </c>
      <c r="J713" s="109">
        <f ca="1">IF(AND(Table28[[#This Row],[Tên hàng hóa ]]&lt;&gt;0,D714=""),SUM(OFFSET(Table28[[#This Row],[Thành tiền]],0,0,-COUNTIF(Table28[Số HĐ],Table28[[#This Row],[Số HĐ]]))),"")</f>
        <v>15615600</v>
      </c>
      <c r="K713" s="108" t="s">
        <v>464</v>
      </c>
      <c r="L71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13" s="110" t="s">
        <v>2178</v>
      </c>
    </row>
    <row r="714" spans="1:13" ht="35.1" customHeight="1" x14ac:dyDescent="0.2">
      <c r="A714" s="103"/>
      <c r="B714" s="104"/>
      <c r="C714" s="105" t="str">
        <f t="shared" si="3"/>
        <v/>
      </c>
      <c r="D714" s="106"/>
      <c r="E714" s="111" t="str">
        <f>IF(Table28[[#This Row],[Tên hàng hóa ]]&lt;&gt;0,VLOOKUP(Table28[[#This Row],[Tên hàng hóa ]],Table1[[Tên hàng hóa]:[Quy cách]],2,0),"")</f>
        <v/>
      </c>
      <c r="F714" s="107" t="str">
        <f>IF(Table28[[#This Row],[Tên hàng hóa ]]&lt;&gt;0,VLOOKUP(Table28[[#This Row],[Tên hàng hóa ]],Table1[[Tên hàng hóa]:[ĐVT]],3,0),"")</f>
        <v/>
      </c>
      <c r="G714" s="112" t="str">
        <f>IF(Table28[[#This Row],[Tên hàng hóa ]]=0,"",VLOOKUP(Table28[[#This Row],[Tên hàng hóa ]],Table1[[Tên hàng hóa]:[Giá bán]],4,0))</f>
        <v/>
      </c>
      <c r="H714" s="108"/>
      <c r="I714" s="109" t="str">
        <f>IF(Table28[[#This Row],[Số lượng]]&lt;&gt;0,Table28[[#This Row],[Số lượng]]*Table28[[#This Row],[Đơn giá]],"")</f>
        <v/>
      </c>
      <c r="J714" s="109" t="str">
        <f ca="1">IF(AND(Table28[[#This Row],[Tên hàng hóa ]]&lt;&gt;0,D715=""),SUM(OFFSET(Table28[[#This Row],[Thành tiền]],0,0,-COUNTIF(Table28[Số HĐ],Table28[[#This Row],[Số HĐ]]))),"")</f>
        <v/>
      </c>
      <c r="K714" s="108"/>
      <c r="L71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14" s="110"/>
    </row>
    <row r="715" spans="1:13" ht="35.1" customHeight="1" x14ac:dyDescent="0.2">
      <c r="A715" s="103">
        <v>42354</v>
      </c>
      <c r="B715" s="104" t="s">
        <v>1974</v>
      </c>
      <c r="C715" s="105" t="s">
        <v>1736</v>
      </c>
      <c r="D715" s="106" t="s">
        <v>161</v>
      </c>
      <c r="E715" s="111" t="str">
        <f>IF(Table28[[#This Row],[Tên hàng hóa ]]&lt;&gt;0,VLOOKUP(Table28[[#This Row],[Tên hàng hóa ]],Table1[[Tên hàng hóa]:[Quy cách]],2,0),"")</f>
        <v>Bộ Nguồn Xung</v>
      </c>
      <c r="F715" s="107" t="str">
        <f>IF(Table28[[#This Row],[Tên hàng hóa ]]&lt;&gt;0,VLOOKUP(Table28[[#This Row],[Tên hàng hóa ]],Table1[[Tên hàng hóa]:[ĐVT]],3,0),"")</f>
        <v>Cái</v>
      </c>
      <c r="G715" s="112">
        <v>1210000</v>
      </c>
      <c r="H715" s="108">
        <v>7</v>
      </c>
      <c r="I715" s="109">
        <f>IF(Table28[[#This Row],[Số lượng]]&lt;&gt;0,Table28[[#This Row],[Số lượng]]*Table28[[#This Row],[Đơn giá]],"")</f>
        <v>8470000</v>
      </c>
      <c r="J715" s="109">
        <f ca="1">IF(AND(Table28[[#This Row],[Tên hàng hóa ]]&lt;&gt;0,D716=""),SUM(OFFSET(Table28[[#This Row],[Thành tiền]],0,0,-COUNTIF(Table28[Số HĐ],Table28[[#This Row],[Số HĐ]]))),"")</f>
        <v>8470000</v>
      </c>
      <c r="K715" s="108" t="s">
        <v>464</v>
      </c>
      <c r="L71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15" s="110" t="s">
        <v>2147</v>
      </c>
    </row>
    <row r="716" spans="1:13" ht="35.1" customHeight="1" x14ac:dyDescent="0.2">
      <c r="A716" s="103"/>
      <c r="B716" s="104"/>
      <c r="C716" s="105" t="str">
        <f t="shared" si="3"/>
        <v/>
      </c>
      <c r="D716" s="106"/>
      <c r="E716" s="111" t="str">
        <f>IF(Table28[[#This Row],[Tên hàng hóa ]]&lt;&gt;0,VLOOKUP(Table28[[#This Row],[Tên hàng hóa ]],Table1[[Tên hàng hóa]:[Quy cách]],2,0),"")</f>
        <v/>
      </c>
      <c r="F716" s="107" t="str">
        <f>IF(Table28[[#This Row],[Tên hàng hóa ]]&lt;&gt;0,VLOOKUP(Table28[[#This Row],[Tên hàng hóa ]],Table1[[Tên hàng hóa]:[ĐVT]],3,0),"")</f>
        <v/>
      </c>
      <c r="G716" s="112" t="str">
        <f>IF(Table28[[#This Row],[Tên hàng hóa ]]=0,"",VLOOKUP(Table28[[#This Row],[Tên hàng hóa ]],Table1[[Tên hàng hóa]:[Giá bán]],4,0))</f>
        <v/>
      </c>
      <c r="H716" s="108"/>
      <c r="I716" s="109" t="str">
        <f>IF(Table28[[#This Row],[Số lượng]]&lt;&gt;0,Table28[[#This Row],[Số lượng]]*Table28[[#This Row],[Đơn giá]],"")</f>
        <v/>
      </c>
      <c r="J716" s="109" t="str">
        <f ca="1">IF(AND(Table28[[#This Row],[Tên hàng hóa ]]&lt;&gt;0,D717=""),SUM(OFFSET(Table28[[#This Row],[Thành tiền]],0,0,-COUNTIF(Table28[Số HĐ],Table28[[#This Row],[Số HĐ]]))),"")</f>
        <v/>
      </c>
      <c r="K716" s="108"/>
      <c r="L71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16" s="110"/>
    </row>
    <row r="717" spans="1:13" ht="35.1" customHeight="1" x14ac:dyDescent="0.2">
      <c r="A717" s="103">
        <v>42355</v>
      </c>
      <c r="B717" s="104" t="s">
        <v>1979</v>
      </c>
      <c r="C717" s="105" t="s">
        <v>1258</v>
      </c>
      <c r="D717" s="106" t="s">
        <v>180</v>
      </c>
      <c r="E717" s="111" t="str">
        <f>IF(Table28[[#This Row],[Tên hàng hóa ]]&lt;&gt;0,VLOOKUP(Table28[[#This Row],[Tên hàng hóa ]],Table1[[Tên hàng hóa]:[Quy cách]],2,0),"")</f>
        <v>Bộ Nguồn Xung</v>
      </c>
      <c r="F717" s="107" t="str">
        <f>IF(Table28[[#This Row],[Tên hàng hóa ]]&lt;&gt;0,VLOOKUP(Table28[[#This Row],[Tên hàng hóa ]],Table1[[Tên hàng hóa]:[ĐVT]],3,0),"")</f>
        <v>Cái</v>
      </c>
      <c r="G717" s="112">
        <v>1210000</v>
      </c>
      <c r="H717" s="108">
        <v>1</v>
      </c>
      <c r="I717" s="109">
        <f>IF(Table28[[#This Row],[Số lượng]]&lt;&gt;0,Table28[[#This Row],[Số lượng]]*Table28[[#This Row],[Đơn giá]],"")</f>
        <v>1210000</v>
      </c>
      <c r="J717" s="109">
        <f ca="1">IF(AND(Table28[[#This Row],[Tên hàng hóa ]]&lt;&gt;0,D718=""),SUM(OFFSET(Table28[[#This Row],[Thành tiền]],0,0,-COUNTIF(Table28[Số HĐ],Table28[[#This Row],[Số HĐ]]))),"")</f>
        <v>1210000</v>
      </c>
      <c r="K717" s="108" t="s">
        <v>464</v>
      </c>
      <c r="L71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17" s="110" t="s">
        <v>1980</v>
      </c>
    </row>
    <row r="718" spans="1:13" ht="35.1" customHeight="1" x14ac:dyDescent="0.2">
      <c r="A718" s="103"/>
      <c r="B718" s="104"/>
      <c r="C718" s="105" t="str">
        <f t="shared" si="3"/>
        <v/>
      </c>
      <c r="D718" s="106"/>
      <c r="E718" s="111" t="str">
        <f>IF(Table28[[#This Row],[Tên hàng hóa ]]&lt;&gt;0,VLOOKUP(Table28[[#This Row],[Tên hàng hóa ]],Table1[[Tên hàng hóa]:[Quy cách]],2,0),"")</f>
        <v/>
      </c>
      <c r="F718" s="107" t="str">
        <f>IF(Table28[[#This Row],[Tên hàng hóa ]]&lt;&gt;0,VLOOKUP(Table28[[#This Row],[Tên hàng hóa ]],Table1[[Tên hàng hóa]:[ĐVT]],3,0),"")</f>
        <v/>
      </c>
      <c r="G718" s="112" t="str">
        <f>IF(Table28[[#This Row],[Tên hàng hóa ]]=0,"",VLOOKUP(Table28[[#This Row],[Tên hàng hóa ]],Table1[[Tên hàng hóa]:[Giá bán]],4,0))</f>
        <v/>
      </c>
      <c r="H718" s="108"/>
      <c r="I718" s="109" t="str">
        <f>IF(Table28[[#This Row],[Số lượng]]&lt;&gt;0,Table28[[#This Row],[Số lượng]]*Table28[[#This Row],[Đơn giá]],"")</f>
        <v/>
      </c>
      <c r="J718" s="109" t="str">
        <f ca="1">IF(AND(Table28[[#This Row],[Tên hàng hóa ]]&lt;&gt;0,D719=""),SUM(OFFSET(Table28[[#This Row],[Thành tiền]],0,0,-COUNTIF(Table28[Số HĐ],Table28[[#This Row],[Số HĐ]]))),"")</f>
        <v/>
      </c>
      <c r="K718" s="108"/>
      <c r="L71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18" s="110"/>
    </row>
    <row r="719" spans="1:13" ht="35.1" customHeight="1" x14ac:dyDescent="0.2">
      <c r="A719" s="103">
        <v>42355</v>
      </c>
      <c r="B719" s="104" t="s">
        <v>1981</v>
      </c>
      <c r="C719" s="105" t="s">
        <v>1043</v>
      </c>
      <c r="D719" s="16" t="s">
        <v>1924</v>
      </c>
      <c r="E719" s="111" t="str">
        <f>IF(Table28[[#This Row],[Tên hàng hóa ]]&lt;&gt;0,VLOOKUP(Table28[[#This Row],[Tên hàng hóa ]],Table1[[Tên hàng hóa]:[Quy cách]],2,0),"")</f>
        <v>Cadivi</v>
      </c>
      <c r="F719" s="107" t="str">
        <f>IF(Table28[[#This Row],[Tên hàng hóa ]]&lt;&gt;0,VLOOKUP(Table28[[#This Row],[Tên hàng hóa ]],Table1[[Tên hàng hóa]:[ĐVT]],3,0),"")</f>
        <v>Mét</v>
      </c>
      <c r="G719" s="112">
        <v>7700</v>
      </c>
      <c r="H719" s="108">
        <v>140</v>
      </c>
      <c r="I719" s="109">
        <f>IF(Table28[[#This Row],[Số lượng]]&lt;&gt;0,Table28[[#This Row],[Số lượng]]*Table28[[#This Row],[Đơn giá]],"")</f>
        <v>1078000</v>
      </c>
      <c r="J719" s="109" t="str">
        <f ca="1">IF(AND(Table28[[#This Row],[Tên hàng hóa ]]&lt;&gt;0,D720=""),SUM(OFFSET(Table28[[#This Row],[Thành tiền]],0,0,-COUNTIF(Table28[Số HĐ],Table28[[#This Row],[Số HĐ]]))),"")</f>
        <v/>
      </c>
      <c r="K719" s="108"/>
      <c r="L71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19" s="110"/>
    </row>
    <row r="720" spans="1:13" ht="35.1" customHeight="1" x14ac:dyDescent="0.2">
      <c r="A720" s="103">
        <v>42355</v>
      </c>
      <c r="B720" s="104" t="s">
        <v>1981</v>
      </c>
      <c r="C720" s="105" t="s">
        <v>1043</v>
      </c>
      <c r="D720" s="106" t="s">
        <v>1924</v>
      </c>
      <c r="E720" s="111" t="str">
        <f>IF(Table28[[#This Row],[Tên hàng hóa ]]&lt;&gt;0,VLOOKUP(Table28[[#This Row],[Tên hàng hóa ]],Table1[[Tên hàng hóa]:[Quy cách]],2,0),"")</f>
        <v>Cadivi</v>
      </c>
      <c r="F720" s="107" t="str">
        <f>IF(Table28[[#This Row],[Tên hàng hóa ]]&lt;&gt;0,VLOOKUP(Table28[[#This Row],[Tên hàng hóa ]],Table1[[Tên hàng hóa]:[ĐVT]],3,0),"")</f>
        <v>Mét</v>
      </c>
      <c r="G720" s="112">
        <v>4180</v>
      </c>
      <c r="H720" s="108">
        <v>200</v>
      </c>
      <c r="I720" s="109">
        <f>IF(Table28[[#This Row],[Số lượng]]&lt;&gt;0,Table28[[#This Row],[Số lượng]]*Table28[[#This Row],[Đơn giá]],"")</f>
        <v>836000</v>
      </c>
      <c r="J720" s="109" t="str">
        <f ca="1">IF(AND(Table28[[#This Row],[Tên hàng hóa ]]&lt;&gt;0,D721=""),SUM(OFFSET(Table28[[#This Row],[Thành tiền]],0,0,-COUNTIF(Table28[Số HĐ],Table28[[#This Row],[Số HĐ]]))),"")</f>
        <v/>
      </c>
      <c r="K720" s="108"/>
      <c r="L72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20" s="110"/>
    </row>
    <row r="721" spans="1:13" ht="35.1" customHeight="1" x14ac:dyDescent="0.2">
      <c r="A721" s="103">
        <v>42355</v>
      </c>
      <c r="B721" s="104" t="s">
        <v>1981</v>
      </c>
      <c r="C721" s="105" t="s">
        <v>1043</v>
      </c>
      <c r="D721" s="106" t="s">
        <v>1926</v>
      </c>
      <c r="E721" s="111" t="str">
        <f>IF(Table28[[#This Row],[Tên hàng hóa ]]&lt;&gt;0,VLOOKUP(Table28[[#This Row],[Tên hàng hóa ]],Table1[[Tên hàng hóa]:[Quy cách]],2,0),"")</f>
        <v>Cadivi</v>
      </c>
      <c r="F721" s="107" t="str">
        <f>IF(Table28[[#This Row],[Tên hàng hóa ]]&lt;&gt;0,VLOOKUP(Table28[[#This Row],[Tên hàng hóa ]],Table1[[Tên hàng hóa]:[ĐVT]],3,0),"")</f>
        <v>Mét</v>
      </c>
      <c r="G721" s="112">
        <v>11440</v>
      </c>
      <c r="H721" s="108">
        <v>100</v>
      </c>
      <c r="I721" s="109">
        <f>IF(Table28[[#This Row],[Số lượng]]&lt;&gt;0,Table28[[#This Row],[Số lượng]]*Table28[[#This Row],[Đơn giá]],"")</f>
        <v>1144000</v>
      </c>
      <c r="J721" s="109" t="str">
        <f ca="1">IF(AND(Table28[[#This Row],[Tên hàng hóa ]]&lt;&gt;0,D722=""),SUM(OFFSET(Table28[[#This Row],[Thành tiền]],0,0,-COUNTIF(Table28[Số HĐ],Table28[[#This Row],[Số HĐ]]))),"")</f>
        <v/>
      </c>
      <c r="K721" s="108"/>
      <c r="L72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21" s="110"/>
    </row>
    <row r="722" spans="1:13" ht="35.1" customHeight="1" x14ac:dyDescent="0.2">
      <c r="A722" s="103">
        <v>42355</v>
      </c>
      <c r="B722" s="104" t="s">
        <v>1981</v>
      </c>
      <c r="C722" s="105" t="str">
        <f t="shared" si="3"/>
        <v>CTY CỔ PHẦN SỮA VIỆT NAM- NHÀ MÁY NƯỚC GIẢI KHÁT VN</v>
      </c>
      <c r="D722" s="106" t="s">
        <v>1977</v>
      </c>
      <c r="E722" s="111" t="str">
        <f>IF(Table28[[#This Row],[Tên hàng hóa ]]&lt;&gt;0,VLOOKUP(Table28[[#This Row],[Tên hàng hóa ]],Table1[[Tên hàng hóa]:[Quy cách]],2,0),"")</f>
        <v>Công Tắc Hành Trình</v>
      </c>
      <c r="F722" s="107" t="str">
        <f>IF(Table28[[#This Row],[Tên hàng hóa ]]&lt;&gt;0,VLOOKUP(Table28[[#This Row],[Tên hàng hóa ]],Table1[[Tên hàng hóa]:[ĐVT]],3,0),"")</f>
        <v>Cái</v>
      </c>
      <c r="G722" s="112">
        <v>154000</v>
      </c>
      <c r="H722" s="108">
        <v>1</v>
      </c>
      <c r="I722" s="109">
        <f>IF(Table28[[#This Row],[Số lượng]]&lt;&gt;0,Table28[[#This Row],[Số lượng]]*Table28[[#This Row],[Đơn giá]],"")</f>
        <v>154000</v>
      </c>
      <c r="J722" s="109">
        <f ca="1">IF(AND(Table28[[#This Row],[Tên hàng hóa ]]&lt;&gt;0,D723=""),SUM(OFFSET(Table28[[#This Row],[Thành tiền]],0,0,-COUNTIF(Table28[Số HĐ],Table28[[#This Row],[Số HĐ]]))),"")</f>
        <v>3212000</v>
      </c>
      <c r="K722" s="108" t="s">
        <v>464</v>
      </c>
      <c r="L72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22" s="110" t="s">
        <v>2221</v>
      </c>
    </row>
    <row r="723" spans="1:13" ht="35.1" customHeight="1" x14ac:dyDescent="0.2">
      <c r="A723" s="103"/>
      <c r="B723" s="104"/>
      <c r="C723" s="105" t="str">
        <f t="shared" si="3"/>
        <v/>
      </c>
      <c r="D723" s="106"/>
      <c r="E723" s="111" t="str">
        <f>IF(Table28[[#This Row],[Tên hàng hóa ]]&lt;&gt;0,VLOOKUP(Table28[[#This Row],[Tên hàng hóa ]],Table1[[Tên hàng hóa]:[Quy cách]],2,0),"")</f>
        <v/>
      </c>
      <c r="F723" s="107" t="str">
        <f>IF(Table28[[#This Row],[Tên hàng hóa ]]&lt;&gt;0,VLOOKUP(Table28[[#This Row],[Tên hàng hóa ]],Table1[[Tên hàng hóa]:[ĐVT]],3,0),"")</f>
        <v/>
      </c>
      <c r="G723" s="112" t="str">
        <f>IF(Table28[[#This Row],[Tên hàng hóa ]]=0,"",VLOOKUP(Table28[[#This Row],[Tên hàng hóa ]],Table1[[Tên hàng hóa]:[Giá bán]],4,0))</f>
        <v/>
      </c>
      <c r="H723" s="108"/>
      <c r="I723" s="109" t="str">
        <f>IF(Table28[[#This Row],[Số lượng]]&lt;&gt;0,Table28[[#This Row],[Số lượng]]*Table28[[#This Row],[Đơn giá]],"")</f>
        <v/>
      </c>
      <c r="J723" s="109" t="str">
        <f ca="1">IF(AND(Table28[[#This Row],[Tên hàng hóa ]]&lt;&gt;0,D724=""),SUM(OFFSET(Table28[[#This Row],[Thành tiền]],0,0,-COUNTIF(Table28[Số HĐ],Table28[[#This Row],[Số HĐ]]))),"")</f>
        <v/>
      </c>
      <c r="K723" s="108"/>
      <c r="L72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23" s="110"/>
    </row>
    <row r="724" spans="1:13" ht="35.1" customHeight="1" x14ac:dyDescent="0.2">
      <c r="A724" s="103">
        <v>42356</v>
      </c>
      <c r="B724" s="104" t="s">
        <v>1987</v>
      </c>
      <c r="C724" s="105" t="s">
        <v>1034</v>
      </c>
      <c r="D724" s="106" t="s">
        <v>531</v>
      </c>
      <c r="E724" s="111" t="str">
        <f>IF(Table28[[#This Row],[Tên hàng hóa ]]&lt;&gt;0,VLOOKUP(Table28[[#This Row],[Tên hàng hóa ]],Table1[[Tên hàng hóa]:[Quy cách]],2,0),"")</f>
        <v>Bộ Điều Khiển Lập Trình</v>
      </c>
      <c r="F724" s="107" t="str">
        <f>IF(Table28[[#This Row],[Tên hàng hóa ]]&lt;&gt;0,VLOOKUP(Table28[[#This Row],[Tên hàng hóa ]],Table1[[Tên hàng hóa]:[ĐVT]],3,0),"")</f>
        <v>Cái</v>
      </c>
      <c r="G724" s="112">
        <v>2860000</v>
      </c>
      <c r="H724" s="108">
        <v>1</v>
      </c>
      <c r="I724" s="109">
        <f>IF(Table28[[#This Row],[Số lượng]]&lt;&gt;0,Table28[[#This Row],[Số lượng]]*Table28[[#This Row],[Đơn giá]],"")</f>
        <v>2860000</v>
      </c>
      <c r="J724" s="109" t="str">
        <f ca="1">IF(AND(Table28[[#This Row],[Tên hàng hóa ]]&lt;&gt;0,D725=""),SUM(OFFSET(Table28[[#This Row],[Thành tiền]],0,0,-COUNTIF(Table28[Số HĐ],Table28[[#This Row],[Số HĐ]]))),"")</f>
        <v/>
      </c>
      <c r="K724" s="108"/>
      <c r="L72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24" s="110"/>
    </row>
    <row r="725" spans="1:13" ht="35.1" customHeight="1" x14ac:dyDescent="0.2">
      <c r="A725" s="103">
        <v>42356</v>
      </c>
      <c r="B725" s="104" t="s">
        <v>1987</v>
      </c>
      <c r="C725" s="105" t="str">
        <f t="shared" si="3"/>
        <v>CTY TNHH KTTĐ TIẾN PHÁT</v>
      </c>
      <c r="D725" s="106" t="s">
        <v>113</v>
      </c>
      <c r="E725" s="111" t="str">
        <f>IF(Table28[[#This Row],[Tên hàng hóa ]]&lt;&gt;0,VLOOKUP(Table28[[#This Row],[Tên hàng hóa ]],Table1[[Tên hàng hóa]:[Quy cách]],2,0),"")</f>
        <v>Bộ Điều Khiển Nhiệt Độ</v>
      </c>
      <c r="F725" s="107" t="str">
        <f>IF(Table28[[#This Row],[Tên hàng hóa ]]&lt;&gt;0,VLOOKUP(Table28[[#This Row],[Tên hàng hóa ]],Table1[[Tên hàng hóa]:[ĐVT]],3,0),"")</f>
        <v>Cái</v>
      </c>
      <c r="G725" s="112">
        <v>1595000</v>
      </c>
      <c r="H725" s="108">
        <v>4</v>
      </c>
      <c r="I725" s="109">
        <f>IF(Table28[[#This Row],[Số lượng]]&lt;&gt;0,Table28[[#This Row],[Số lượng]]*Table28[[#This Row],[Đơn giá]],"")</f>
        <v>6380000</v>
      </c>
      <c r="J725" s="109">
        <f ca="1">IF(AND(Table28[[#This Row],[Tên hàng hóa ]]&lt;&gt;0,D726=""),SUM(OFFSET(Table28[[#This Row],[Thành tiền]],0,0,-COUNTIF(Table28[Số HĐ],Table28[[#This Row],[Số HĐ]]))),"")</f>
        <v>9240000</v>
      </c>
      <c r="K725" s="17" t="s">
        <v>464</v>
      </c>
      <c r="L72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25" s="15" t="s">
        <v>2317</v>
      </c>
    </row>
    <row r="726" spans="1:13" ht="35.1" customHeight="1" x14ac:dyDescent="0.2">
      <c r="A726" s="103"/>
      <c r="B726" s="104"/>
      <c r="C726" s="105" t="str">
        <f t="shared" si="3"/>
        <v/>
      </c>
      <c r="D726" s="106"/>
      <c r="E726" s="111" t="str">
        <f>IF(Table28[[#This Row],[Tên hàng hóa ]]&lt;&gt;0,VLOOKUP(Table28[[#This Row],[Tên hàng hóa ]],Table1[[Tên hàng hóa]:[Quy cách]],2,0),"")</f>
        <v/>
      </c>
      <c r="F726" s="107" t="str">
        <f>IF(Table28[[#This Row],[Tên hàng hóa ]]&lt;&gt;0,VLOOKUP(Table28[[#This Row],[Tên hàng hóa ]],Table1[[Tên hàng hóa]:[ĐVT]],3,0),"")</f>
        <v/>
      </c>
      <c r="G726" s="112" t="str">
        <f>IF(Table28[[#This Row],[Tên hàng hóa ]]=0,"",VLOOKUP(Table28[[#This Row],[Tên hàng hóa ]],Table1[[Tên hàng hóa]:[Giá bán]],4,0))</f>
        <v/>
      </c>
      <c r="H726" s="108"/>
      <c r="I726" s="109" t="str">
        <f>IF(Table28[[#This Row],[Số lượng]]&lt;&gt;0,Table28[[#This Row],[Số lượng]]*Table28[[#This Row],[Đơn giá]],"")</f>
        <v/>
      </c>
      <c r="J726" s="109" t="str">
        <f ca="1">IF(AND(Table28[[#This Row],[Tên hàng hóa ]]&lt;&gt;0,D727=""),SUM(OFFSET(Table28[[#This Row],[Thành tiền]],0,0,-COUNTIF(Table28[Số HĐ],Table28[[#This Row],[Số HĐ]]))),"")</f>
        <v/>
      </c>
      <c r="K726" s="108"/>
      <c r="L72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26" s="110"/>
    </row>
    <row r="727" spans="1:13" ht="35.1" customHeight="1" x14ac:dyDescent="0.2">
      <c r="A727" s="103">
        <v>42356</v>
      </c>
      <c r="B727" s="104" t="s">
        <v>1988</v>
      </c>
      <c r="C727" s="105" t="s">
        <v>1263</v>
      </c>
      <c r="D727" s="106" t="s">
        <v>1225</v>
      </c>
      <c r="E727" s="111" t="str">
        <f>IF(Table28[[#This Row],[Tên hàng hóa ]]&lt;&gt;0,VLOOKUP(Table28[[#This Row],[Tên hàng hóa ]],Table1[[Tên hàng hóa]:[Quy cách]],2,0),"")</f>
        <v>Cảm Biến</v>
      </c>
      <c r="F727" s="107" t="str">
        <f>IF(Table28[[#This Row],[Tên hàng hóa ]]&lt;&gt;0,VLOOKUP(Table28[[#This Row],[Tên hàng hóa ]],Table1[[Tên hàng hóa]:[ĐVT]],3,0),"")</f>
        <v>Cái</v>
      </c>
      <c r="G727" s="112">
        <v>500000</v>
      </c>
      <c r="H727" s="108">
        <v>1</v>
      </c>
      <c r="I727" s="109">
        <f>IF(Table28[[#This Row],[Số lượng]]&lt;&gt;0,Table28[[#This Row],[Số lượng]]*Table28[[#This Row],[Đơn giá]],"")</f>
        <v>500000</v>
      </c>
      <c r="J727" s="109" t="str">
        <f ca="1">IF(AND(Table28[[#This Row],[Tên hàng hóa ]]&lt;&gt;0,D728=""),SUM(OFFSET(Table28[[#This Row],[Thành tiền]],0,0,-COUNTIF(Table28[Số HĐ],Table28[[#This Row],[Số HĐ]]))),"")</f>
        <v/>
      </c>
      <c r="K727" s="108"/>
      <c r="L72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27" s="110"/>
    </row>
    <row r="728" spans="1:13" ht="35.1" customHeight="1" x14ac:dyDescent="0.2">
      <c r="A728" s="103">
        <v>42356</v>
      </c>
      <c r="B728" s="104" t="s">
        <v>1988</v>
      </c>
      <c r="C728" s="105" t="s">
        <v>1263</v>
      </c>
      <c r="D728" s="106" t="s">
        <v>158</v>
      </c>
      <c r="E728" s="111" t="str">
        <f>IF(Table28[[#This Row],[Tên hàng hóa ]]&lt;&gt;0,VLOOKUP(Table28[[#This Row],[Tên hàng hóa ]],Table1[[Tên hàng hóa]:[Quy cách]],2,0),"")</f>
        <v>Bộ Nguồn Xung</v>
      </c>
      <c r="F728" s="107" t="str">
        <f>IF(Table28[[#This Row],[Tên hàng hóa ]]&lt;&gt;0,VLOOKUP(Table28[[#This Row],[Tên hàng hóa ]],Table1[[Tên hàng hóa]:[ĐVT]],3,0),"")</f>
        <v>Cái</v>
      </c>
      <c r="G728" s="112">
        <v>670000</v>
      </c>
      <c r="H728" s="108">
        <v>1</v>
      </c>
      <c r="I728" s="109">
        <f>IF(Table28[[#This Row],[Số lượng]]&lt;&gt;0,Table28[[#This Row],[Số lượng]]*Table28[[#This Row],[Đơn giá]],"")</f>
        <v>670000</v>
      </c>
      <c r="J728" s="109" t="str">
        <f ca="1">IF(AND(Table28[[#This Row],[Tên hàng hóa ]]&lt;&gt;0,D729=""),SUM(OFFSET(Table28[[#This Row],[Thành tiền]],0,0,-COUNTIF(Table28[Số HĐ],Table28[[#This Row],[Số HĐ]]))),"")</f>
        <v/>
      </c>
      <c r="K728" s="108"/>
      <c r="L72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28" s="110"/>
    </row>
    <row r="729" spans="1:13" ht="35.1" customHeight="1" x14ac:dyDescent="0.2">
      <c r="A729" s="103">
        <v>42356</v>
      </c>
      <c r="B729" s="104" t="s">
        <v>1988</v>
      </c>
      <c r="C729" s="105" t="s">
        <v>1263</v>
      </c>
      <c r="D729" s="106" t="s">
        <v>224</v>
      </c>
      <c r="E729" s="111" t="str">
        <f>IF(Table28[[#This Row],[Tên hàng hóa ]]&lt;&gt;0,VLOOKUP(Table28[[#This Row],[Tên hàng hóa ]],Table1[[Tên hàng hóa]:[Quy cách]],2,0),"")</f>
        <v>Cảm Biến</v>
      </c>
      <c r="F729" s="107" t="str">
        <f>IF(Table28[[#This Row],[Tên hàng hóa ]]&lt;&gt;0,VLOOKUP(Table28[[#This Row],[Tên hàng hóa ]],Table1[[Tên hàng hóa]:[ĐVT]],3,0),"")</f>
        <v>Cái</v>
      </c>
      <c r="G729" s="112">
        <v>1210000</v>
      </c>
      <c r="H729" s="108">
        <v>2</v>
      </c>
      <c r="I729" s="109">
        <f>IF(Table28[[#This Row],[Số lượng]]&lt;&gt;0,Table28[[#This Row],[Số lượng]]*Table28[[#This Row],[Đơn giá]],"")</f>
        <v>2420000</v>
      </c>
      <c r="J729" s="109">
        <f ca="1">IF(AND(Table28[[#This Row],[Tên hàng hóa ]]&lt;&gt;0,D730=""),SUM(OFFSET(Table28[[#This Row],[Thành tiền]],0,0,-COUNTIF(Table28[Số HĐ],Table28[[#This Row],[Số HĐ]]))),"")</f>
        <v>3590000</v>
      </c>
      <c r="K729" s="108" t="s">
        <v>464</v>
      </c>
      <c r="L72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29" s="110" t="s">
        <v>2089</v>
      </c>
    </row>
    <row r="730" spans="1:13" ht="35.1" customHeight="1" x14ac:dyDescent="0.2">
      <c r="A730" s="103"/>
      <c r="B730" s="104"/>
      <c r="C730" s="105" t="str">
        <f t="shared" si="3"/>
        <v/>
      </c>
      <c r="D730" s="106"/>
      <c r="E730" s="111" t="str">
        <f>IF(Table28[[#This Row],[Tên hàng hóa ]]&lt;&gt;0,VLOOKUP(Table28[[#This Row],[Tên hàng hóa ]],Table1[[Tên hàng hóa]:[Quy cách]],2,0),"")</f>
        <v/>
      </c>
      <c r="F730" s="107" t="str">
        <f>IF(Table28[[#This Row],[Tên hàng hóa ]]&lt;&gt;0,VLOOKUP(Table28[[#This Row],[Tên hàng hóa ]],Table1[[Tên hàng hóa]:[ĐVT]],3,0),"")</f>
        <v/>
      </c>
      <c r="G730" s="112" t="str">
        <f>IF(Table28[[#This Row],[Tên hàng hóa ]]=0,"",VLOOKUP(Table28[[#This Row],[Tên hàng hóa ]],Table1[[Tên hàng hóa]:[Giá bán]],4,0))</f>
        <v/>
      </c>
      <c r="H730" s="108"/>
      <c r="I730" s="109" t="str">
        <f>IF(Table28[[#This Row],[Số lượng]]&lt;&gt;0,Table28[[#This Row],[Số lượng]]*Table28[[#This Row],[Đơn giá]],"")</f>
        <v/>
      </c>
      <c r="J730" s="109" t="str">
        <f ca="1">IF(AND(Table28[[#This Row],[Tên hàng hóa ]]&lt;&gt;0,D731=""),SUM(OFFSET(Table28[[#This Row],[Thành tiền]],0,0,-COUNTIF(Table28[Số HĐ],Table28[[#This Row],[Số HĐ]]))),"")</f>
        <v/>
      </c>
      <c r="K730" s="108"/>
      <c r="L73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30" s="110"/>
    </row>
    <row r="731" spans="1:13" ht="35.1" customHeight="1" x14ac:dyDescent="0.2">
      <c r="A731" s="103">
        <v>42356</v>
      </c>
      <c r="B731" s="104" t="s">
        <v>1989</v>
      </c>
      <c r="C731" s="105" t="s">
        <v>1990</v>
      </c>
      <c r="D731" s="106" t="s">
        <v>844</v>
      </c>
      <c r="E731" s="111" t="str">
        <f>IF(Table28[[#This Row],[Tên hàng hóa ]]&lt;&gt;0,VLOOKUP(Table28[[#This Row],[Tên hàng hóa ]],Table1[[Tên hàng hóa]:[Quy cách]],2,0),"")</f>
        <v>Bộ Điều Khiển Lập Trình</v>
      </c>
      <c r="F731" s="107" t="str">
        <f>IF(Table28[[#This Row],[Tên hàng hóa ]]&lt;&gt;0,VLOOKUP(Table28[[#This Row],[Tên hàng hóa ]],Table1[[Tên hàng hóa]:[ĐVT]],3,0),"")</f>
        <v>Cái</v>
      </c>
      <c r="G731" s="112">
        <v>4620000</v>
      </c>
      <c r="H731" s="108">
        <v>4</v>
      </c>
      <c r="I731" s="109">
        <f>IF(Table28[[#This Row],[Số lượng]]&lt;&gt;0,Table28[[#This Row],[Số lượng]]*Table28[[#This Row],[Đơn giá]],"")</f>
        <v>18480000</v>
      </c>
      <c r="J731" s="109" t="str">
        <f ca="1">IF(AND(Table28[[#This Row],[Tên hàng hóa ]]&lt;&gt;0,D732=""),SUM(OFFSET(Table28[[#This Row],[Thành tiền]],0,0,-COUNTIF(Table28[Số HĐ],Table28[[#This Row],[Số HĐ]]))),"")</f>
        <v/>
      </c>
      <c r="K731" s="108"/>
      <c r="L73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31" s="110"/>
    </row>
    <row r="732" spans="1:13" ht="35.1" customHeight="1" x14ac:dyDescent="0.2">
      <c r="A732" s="103">
        <v>42356</v>
      </c>
      <c r="B732" s="104" t="s">
        <v>1989</v>
      </c>
      <c r="C732" s="105" t="s">
        <v>1990</v>
      </c>
      <c r="D732" s="106" t="s">
        <v>85</v>
      </c>
      <c r="E732" s="111" t="str">
        <f>IF(Table28[[#This Row],[Tên hàng hóa ]]&lt;&gt;0,VLOOKUP(Table28[[#This Row],[Tên hàng hóa ]],Table1[[Tên hàng hóa]:[Quy cách]],2,0),"")</f>
        <v>Bộ Điều Khiển Lập Trình</v>
      </c>
      <c r="F732" s="107" t="str">
        <f>IF(Table28[[#This Row],[Tên hàng hóa ]]&lt;&gt;0,VLOOKUP(Table28[[#This Row],[Tên hàng hóa ]],Table1[[Tên hàng hóa]:[ĐVT]],3,0),"")</f>
        <v>Cái</v>
      </c>
      <c r="G732" s="112">
        <v>4620000</v>
      </c>
      <c r="H732" s="108">
        <v>4</v>
      </c>
      <c r="I732" s="109">
        <f>IF(Table28[[#This Row],[Số lượng]]&lt;&gt;0,Table28[[#This Row],[Số lượng]]*Table28[[#This Row],[Đơn giá]],"")</f>
        <v>18480000</v>
      </c>
      <c r="J732" s="109" t="str">
        <f ca="1">IF(AND(Table28[[#This Row],[Tên hàng hóa ]]&lt;&gt;0,D733=""),SUM(OFFSET(Table28[[#This Row],[Thành tiền]],0,0,-COUNTIF(Table28[Số HĐ],Table28[[#This Row],[Số HĐ]]))),"")</f>
        <v/>
      </c>
      <c r="K732" s="108"/>
      <c r="L73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32" s="110"/>
    </row>
    <row r="733" spans="1:13" ht="35.1" customHeight="1" x14ac:dyDescent="0.2">
      <c r="A733" s="103">
        <v>42356</v>
      </c>
      <c r="B733" s="104" t="s">
        <v>1989</v>
      </c>
      <c r="C733" s="105" t="s">
        <v>1990</v>
      </c>
      <c r="D733" s="106" t="s">
        <v>1943</v>
      </c>
      <c r="E733" s="111" t="str">
        <f>IF(Table28[[#This Row],[Tên hàng hóa ]]&lt;&gt;0,VLOOKUP(Table28[[#This Row],[Tên hàng hóa ]],Table1[[Tên hàng hóa]:[Quy cách]],2,0),"")</f>
        <v>Bộ Điều Khiển Lập Trình</v>
      </c>
      <c r="F733" s="107" t="str">
        <f>IF(Table28[[#This Row],[Tên hàng hóa ]]&lt;&gt;0,VLOOKUP(Table28[[#This Row],[Tên hàng hóa ]],Table1[[Tên hàng hóa]:[ĐVT]],3,0),"")</f>
        <v>Cái</v>
      </c>
      <c r="G733" s="112">
        <v>5500000</v>
      </c>
      <c r="H733" s="108">
        <v>2</v>
      </c>
      <c r="I733" s="109">
        <f>IF(Table28[[#This Row],[Số lượng]]&lt;&gt;0,Table28[[#This Row],[Số lượng]]*Table28[[#This Row],[Đơn giá]],"")</f>
        <v>11000000</v>
      </c>
      <c r="J733" s="109">
        <f ca="1">IF(AND(Table28[[#This Row],[Tên hàng hóa ]]&lt;&gt;0,D734=""),SUM(OFFSET(Table28[[#This Row],[Thành tiền]],0,0,-COUNTIF(Table28[Số HĐ],Table28[[#This Row],[Số HĐ]]))),"")</f>
        <v>47960000</v>
      </c>
      <c r="K733" s="108" t="s">
        <v>464</v>
      </c>
      <c r="L73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33" s="110" t="s">
        <v>2252</v>
      </c>
    </row>
    <row r="734" spans="1:13" ht="35.1" customHeight="1" x14ac:dyDescent="0.2">
      <c r="A734" s="103"/>
      <c r="B734" s="104"/>
      <c r="C734" s="105" t="str">
        <f t="shared" si="3"/>
        <v/>
      </c>
      <c r="D734" s="106"/>
      <c r="E734" s="111" t="str">
        <f>IF(Table28[[#This Row],[Tên hàng hóa ]]&lt;&gt;0,VLOOKUP(Table28[[#This Row],[Tên hàng hóa ]],Table1[[Tên hàng hóa]:[Quy cách]],2,0),"")</f>
        <v/>
      </c>
      <c r="F734" s="107" t="str">
        <f>IF(Table28[[#This Row],[Tên hàng hóa ]]&lt;&gt;0,VLOOKUP(Table28[[#This Row],[Tên hàng hóa ]],Table1[[Tên hàng hóa]:[ĐVT]],3,0),"")</f>
        <v/>
      </c>
      <c r="G734" s="112" t="str">
        <f>IF(Table28[[#This Row],[Tên hàng hóa ]]=0,"",VLOOKUP(Table28[[#This Row],[Tên hàng hóa ]],Table1[[Tên hàng hóa]:[Giá bán]],4,0))</f>
        <v/>
      </c>
      <c r="H734" s="108"/>
      <c r="I734" s="109" t="str">
        <f>IF(Table28[[#This Row],[Số lượng]]&lt;&gt;0,Table28[[#This Row],[Số lượng]]*Table28[[#This Row],[Đơn giá]],"")</f>
        <v/>
      </c>
      <c r="J734" s="109" t="str">
        <f ca="1">IF(AND(Table28[[#This Row],[Tên hàng hóa ]]&lt;&gt;0,D735=""),SUM(OFFSET(Table28[[#This Row],[Thành tiền]],0,0,-COUNTIF(Table28[Số HĐ],Table28[[#This Row],[Số HĐ]]))),"")</f>
        <v/>
      </c>
      <c r="K734" s="108"/>
      <c r="L73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34" s="110"/>
    </row>
    <row r="735" spans="1:13" ht="35.1" customHeight="1" x14ac:dyDescent="0.2">
      <c r="A735" s="103">
        <v>42356</v>
      </c>
      <c r="B735" s="104" t="s">
        <v>1991</v>
      </c>
      <c r="C735" s="105" t="s">
        <v>1990</v>
      </c>
      <c r="D735" s="106" t="s">
        <v>1992</v>
      </c>
      <c r="E735" s="111" t="str">
        <f>IF(Table28[[#This Row],[Tên hàng hóa ]]&lt;&gt;0,VLOOKUP(Table28[[#This Row],[Tên hàng hóa ]],Table1[[Tên hàng hóa]:[Quy cách]],2,0),"")</f>
        <v>SMC</v>
      </c>
      <c r="F735" s="107" t="str">
        <f>IF(Table28[[#This Row],[Tên hàng hóa ]]&lt;&gt;0,VLOOKUP(Table28[[#This Row],[Tên hàng hóa ]],Table1[[Tên hàng hóa]:[ĐVT]],3,0),"")</f>
        <v>Cái</v>
      </c>
      <c r="G735" s="112">
        <v>2098800</v>
      </c>
      <c r="H735" s="108">
        <v>4</v>
      </c>
      <c r="I735" s="109">
        <f>IF(Table28[[#This Row],[Số lượng]]&lt;&gt;0,Table28[[#This Row],[Số lượng]]*Table28[[#This Row],[Đơn giá]],"")</f>
        <v>8395200</v>
      </c>
      <c r="J735" s="109" t="str">
        <f ca="1">IF(AND(Table28[[#This Row],[Tên hàng hóa ]]&lt;&gt;0,D736=""),SUM(OFFSET(Table28[[#This Row],[Thành tiền]],0,0,-COUNTIF(Table28[Số HĐ],Table28[[#This Row],[Số HĐ]]))),"")</f>
        <v/>
      </c>
      <c r="K735" s="108"/>
      <c r="L73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35" s="110"/>
    </row>
    <row r="736" spans="1:13" ht="35.1" customHeight="1" x14ac:dyDescent="0.2">
      <c r="A736" s="103">
        <v>42356</v>
      </c>
      <c r="B736" s="104" t="s">
        <v>1991</v>
      </c>
      <c r="C736" s="105" t="str">
        <f t="shared" si="3"/>
        <v>CTY CỔ PHẦN GẠCH MEN ANH EM</v>
      </c>
      <c r="D736" s="106" t="s">
        <v>1994</v>
      </c>
      <c r="E736" s="111" t="str">
        <f>IF(Table28[[#This Row],[Tên hàng hóa ]]&lt;&gt;0,VLOOKUP(Table28[[#This Row],[Tên hàng hóa ]],Table1[[Tên hàng hóa]:[Quy cách]],2,0),"")</f>
        <v>SMC</v>
      </c>
      <c r="F736" s="107" t="str">
        <f>IF(Table28[[#This Row],[Tên hàng hóa ]]&lt;&gt;0,VLOOKUP(Table28[[#This Row],[Tên hàng hóa ]],Table1[[Tên hàng hóa]:[ĐVT]],3,0),"")</f>
        <v>Cái</v>
      </c>
      <c r="G736" s="112">
        <v>3089900</v>
      </c>
      <c r="H736" s="108">
        <v>4</v>
      </c>
      <c r="I736" s="109">
        <f>IF(Table28[[#This Row],[Số lượng]]&lt;&gt;0,Table28[[#This Row],[Số lượng]]*Table28[[#This Row],[Đơn giá]],"")</f>
        <v>12359600</v>
      </c>
      <c r="J736" s="109">
        <f ca="1">IF(AND(Table28[[#This Row],[Tên hàng hóa ]]&lt;&gt;0,D737=""),SUM(OFFSET(Table28[[#This Row],[Thành tiền]],0,0,-COUNTIF(Table28[Số HĐ],Table28[[#This Row],[Số HĐ]]))),"")</f>
        <v>20754800</v>
      </c>
      <c r="K736" s="108" t="s">
        <v>464</v>
      </c>
      <c r="L73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36" s="110" t="s">
        <v>2253</v>
      </c>
    </row>
    <row r="737" spans="1:13" ht="35.1" customHeight="1" x14ac:dyDescent="0.2">
      <c r="A737" s="103"/>
      <c r="B737" s="104"/>
      <c r="C737" s="105" t="str">
        <f t="shared" si="3"/>
        <v/>
      </c>
      <c r="D737" s="106"/>
      <c r="E737" s="111" t="str">
        <f>IF(Table28[[#This Row],[Tên hàng hóa ]]&lt;&gt;0,VLOOKUP(Table28[[#This Row],[Tên hàng hóa ]],Table1[[Tên hàng hóa]:[Quy cách]],2,0),"")</f>
        <v/>
      </c>
      <c r="F737" s="107" t="str">
        <f>IF(Table28[[#This Row],[Tên hàng hóa ]]&lt;&gt;0,VLOOKUP(Table28[[#This Row],[Tên hàng hóa ]],Table1[[Tên hàng hóa]:[ĐVT]],3,0),"")</f>
        <v/>
      </c>
      <c r="G737" s="112" t="str">
        <f>IF(Table28[[#This Row],[Tên hàng hóa ]]=0,"",VLOOKUP(Table28[[#This Row],[Tên hàng hóa ]],Table1[[Tên hàng hóa]:[Giá bán]],4,0))</f>
        <v/>
      </c>
      <c r="H737" s="108"/>
      <c r="I737" s="109" t="str">
        <f>IF(Table28[[#This Row],[Số lượng]]&lt;&gt;0,Table28[[#This Row],[Số lượng]]*Table28[[#This Row],[Đơn giá]],"")</f>
        <v/>
      </c>
      <c r="J737" s="109" t="str">
        <f ca="1">IF(AND(Table28[[#This Row],[Tên hàng hóa ]]&lt;&gt;0,D738=""),SUM(OFFSET(Table28[[#This Row],[Thành tiền]],0,0,-COUNTIF(Table28[Số HĐ],Table28[[#This Row],[Số HĐ]]))),"")</f>
        <v/>
      </c>
      <c r="K737" s="108"/>
      <c r="L73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37" s="110"/>
    </row>
    <row r="738" spans="1:13" ht="35.1" customHeight="1" x14ac:dyDescent="0.2">
      <c r="A738" s="103">
        <v>42357</v>
      </c>
      <c r="B738" s="104" t="s">
        <v>1997</v>
      </c>
      <c r="C738" s="105" t="s">
        <v>543</v>
      </c>
      <c r="D738" s="106" t="s">
        <v>48</v>
      </c>
      <c r="E738" s="111" t="str">
        <f>IF(Table28[[#This Row],[Tên hàng hóa ]]&lt;&gt;0,VLOOKUP(Table28[[#This Row],[Tên hàng hóa ]],Table1[[Tên hàng hóa]:[Quy cách]],2,0),"")</f>
        <v>Biến Tần</v>
      </c>
      <c r="F738" s="107" t="str">
        <f>IF(Table28[[#This Row],[Tên hàng hóa ]]&lt;&gt;0,VLOOKUP(Table28[[#This Row],[Tên hàng hóa ]],Table1[[Tên hàng hóa]:[ĐVT]],3,0),"")</f>
        <v>Cái</v>
      </c>
      <c r="G738" s="112">
        <v>4400000</v>
      </c>
      <c r="H738" s="108">
        <v>6</v>
      </c>
      <c r="I738" s="109">
        <f>IF(Table28[[#This Row],[Số lượng]]&lt;&gt;0,Table28[[#This Row],[Số lượng]]*Table28[[#This Row],[Đơn giá]],"")</f>
        <v>26400000</v>
      </c>
      <c r="J738" s="109">
        <f ca="1">IF(AND(Table28[[#This Row],[Tên hàng hóa ]]&lt;&gt;0,D739=""),SUM(OFFSET(Table28[[#This Row],[Thành tiền]],0,0,-COUNTIF(Table28[Số HĐ],Table28[[#This Row],[Số HĐ]]))),"")</f>
        <v>26400000</v>
      </c>
      <c r="K738" s="108" t="s">
        <v>464</v>
      </c>
      <c r="L73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38" s="110" t="s">
        <v>1998</v>
      </c>
    </row>
    <row r="739" spans="1:13" ht="35.1" customHeight="1" x14ac:dyDescent="0.2">
      <c r="A739" s="103"/>
      <c r="B739" s="104"/>
      <c r="C739" s="105" t="str">
        <f t="shared" si="3"/>
        <v/>
      </c>
      <c r="D739" s="106"/>
      <c r="E739" s="111" t="str">
        <f>IF(Table28[[#This Row],[Tên hàng hóa ]]&lt;&gt;0,VLOOKUP(Table28[[#This Row],[Tên hàng hóa ]],Table1[[Tên hàng hóa]:[Quy cách]],2,0),"")</f>
        <v/>
      </c>
      <c r="F739" s="107" t="str">
        <f>IF(Table28[[#This Row],[Tên hàng hóa ]]&lt;&gt;0,VLOOKUP(Table28[[#This Row],[Tên hàng hóa ]],Table1[[Tên hàng hóa]:[ĐVT]],3,0),"")</f>
        <v/>
      </c>
      <c r="G739" s="112" t="str">
        <f>IF(Table28[[#This Row],[Tên hàng hóa ]]=0,"",VLOOKUP(Table28[[#This Row],[Tên hàng hóa ]],Table1[[Tên hàng hóa]:[Giá bán]],4,0))</f>
        <v/>
      </c>
      <c r="H739" s="108"/>
      <c r="I739" s="109" t="str">
        <f>IF(Table28[[#This Row],[Số lượng]]&lt;&gt;0,Table28[[#This Row],[Số lượng]]*Table28[[#This Row],[Đơn giá]],"")</f>
        <v/>
      </c>
      <c r="J739" s="109" t="str">
        <f ca="1">IF(AND(Table28[[#This Row],[Tên hàng hóa ]]&lt;&gt;0,D740=""),SUM(OFFSET(Table28[[#This Row],[Thành tiền]],0,0,-COUNTIF(Table28[Số HĐ],Table28[[#This Row],[Số HĐ]]))),"")</f>
        <v/>
      </c>
      <c r="K739" s="108"/>
      <c r="L73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39" s="110"/>
    </row>
    <row r="740" spans="1:13" ht="35.1" customHeight="1" x14ac:dyDescent="0.2">
      <c r="A740" s="103">
        <v>42357</v>
      </c>
      <c r="B740" s="104" t="s">
        <v>1999</v>
      </c>
      <c r="C740" s="105" t="s">
        <v>543</v>
      </c>
      <c r="D740" s="106" t="s">
        <v>216</v>
      </c>
      <c r="E740" s="111" t="str">
        <f>IF(Table28[[#This Row],[Tên hàng hóa ]]&lt;&gt;0,VLOOKUP(Table28[[#This Row],[Tên hàng hóa ]],Table1[[Tên hàng hóa]:[Quy cách]],2,0),"")</f>
        <v>Cảm Biến</v>
      </c>
      <c r="F740" s="107" t="str">
        <f>IF(Table28[[#This Row],[Tên hàng hóa ]]&lt;&gt;0,VLOOKUP(Table28[[#This Row],[Tên hàng hóa ]],Table1[[Tên hàng hóa]:[ĐVT]],3,0),"")</f>
        <v>Cái</v>
      </c>
      <c r="G740" s="112">
        <v>935000</v>
      </c>
      <c r="H740" s="108">
        <v>2</v>
      </c>
      <c r="I740" s="109">
        <f>IF(Table28[[#This Row],[Số lượng]]&lt;&gt;0,Table28[[#This Row],[Số lượng]]*Table28[[#This Row],[Đơn giá]],"")</f>
        <v>1870000</v>
      </c>
      <c r="J740" s="109" t="str">
        <f ca="1">IF(AND(Table28[[#This Row],[Tên hàng hóa ]]&lt;&gt;0,D741=""),SUM(OFFSET(Table28[[#This Row],[Thành tiền]],0,0,-COUNTIF(Table28[Số HĐ],Table28[[#This Row],[Số HĐ]]))),"")</f>
        <v/>
      </c>
      <c r="K740" s="108"/>
      <c r="L74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40" s="110"/>
    </row>
    <row r="741" spans="1:13" ht="35.1" customHeight="1" x14ac:dyDescent="0.2">
      <c r="A741" s="103">
        <v>42357</v>
      </c>
      <c r="B741" s="104" t="s">
        <v>1999</v>
      </c>
      <c r="C741" s="105" t="str">
        <f t="shared" si="3"/>
        <v>CTY TNHH CN Gốm Bạch Mã (VN)</v>
      </c>
      <c r="D741" s="106" t="s">
        <v>1949</v>
      </c>
      <c r="E741" s="111" t="str">
        <f>IF(Table28[[#This Row],[Tên hàng hóa ]]&lt;&gt;0,VLOOKUP(Table28[[#This Row],[Tên hàng hóa ]],Table1[[Tên hàng hóa]:[Quy cách]],2,0),"")</f>
        <v>Schneider</v>
      </c>
      <c r="F741" s="107" t="str">
        <f>IF(Table28[[#This Row],[Tên hàng hóa ]]&lt;&gt;0,VLOOKUP(Table28[[#This Row],[Tên hàng hóa ]],Table1[[Tên hàng hóa]:[ĐVT]],3,0),"")</f>
        <v>Cái</v>
      </c>
      <c r="G741" s="112">
        <v>31900</v>
      </c>
      <c r="H741" s="108">
        <v>3</v>
      </c>
      <c r="I741" s="109">
        <f>IF(Table28[[#This Row],[Số lượng]]&lt;&gt;0,Table28[[#This Row],[Số lượng]]*Table28[[#This Row],[Đơn giá]],"")</f>
        <v>95700</v>
      </c>
      <c r="J741" s="109">
        <f ca="1">IF(AND(Table28[[#This Row],[Tên hàng hóa ]]&lt;&gt;0,D742=""),SUM(OFFSET(Table28[[#This Row],[Thành tiền]],0,0,-COUNTIF(Table28[Số HĐ],Table28[[#This Row],[Số HĐ]]))),"")</f>
        <v>1965700</v>
      </c>
      <c r="K741" s="108" t="s">
        <v>464</v>
      </c>
      <c r="L74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41" s="110" t="s">
        <v>1998</v>
      </c>
    </row>
    <row r="742" spans="1:13" ht="35.1" customHeight="1" x14ac:dyDescent="0.2">
      <c r="A742" s="103"/>
      <c r="B742" s="104"/>
      <c r="C742" s="105" t="str">
        <f t="shared" si="3"/>
        <v/>
      </c>
      <c r="D742" s="106"/>
      <c r="E742" s="111" t="str">
        <f>IF(Table28[[#This Row],[Tên hàng hóa ]]&lt;&gt;0,VLOOKUP(Table28[[#This Row],[Tên hàng hóa ]],Table1[[Tên hàng hóa]:[Quy cách]],2,0),"")</f>
        <v/>
      </c>
      <c r="F742" s="107" t="str">
        <f>IF(Table28[[#This Row],[Tên hàng hóa ]]&lt;&gt;0,VLOOKUP(Table28[[#This Row],[Tên hàng hóa ]],Table1[[Tên hàng hóa]:[ĐVT]],3,0),"")</f>
        <v/>
      </c>
      <c r="G742" s="112" t="str">
        <f>IF(Table28[[#This Row],[Tên hàng hóa ]]=0,"",VLOOKUP(Table28[[#This Row],[Tên hàng hóa ]],Table1[[Tên hàng hóa]:[Giá bán]],4,0))</f>
        <v/>
      </c>
      <c r="H742" s="108"/>
      <c r="I742" s="109" t="str">
        <f>IF(Table28[[#This Row],[Số lượng]]&lt;&gt;0,Table28[[#This Row],[Số lượng]]*Table28[[#This Row],[Đơn giá]],"")</f>
        <v/>
      </c>
      <c r="J742" s="109" t="str">
        <f ca="1">IF(AND(Table28[[#This Row],[Tên hàng hóa ]]&lt;&gt;0,D743=""),SUM(OFFSET(Table28[[#This Row],[Thành tiền]],0,0,-COUNTIF(Table28[Số HĐ],Table28[[#This Row],[Số HĐ]]))),"")</f>
        <v/>
      </c>
      <c r="K742" s="108"/>
      <c r="L74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42" s="110"/>
    </row>
    <row r="743" spans="1:13" ht="35.1" customHeight="1" x14ac:dyDescent="0.2">
      <c r="A743" s="103">
        <v>42359</v>
      </c>
      <c r="B743" s="104" t="s">
        <v>2009</v>
      </c>
      <c r="C743" s="13" t="s">
        <v>860</v>
      </c>
      <c r="D743" s="106" t="s">
        <v>52</v>
      </c>
      <c r="E743" s="111" t="str">
        <f>IF(Table28[[#This Row],[Tên hàng hóa ]]&lt;&gt;0,VLOOKUP(Table28[[#This Row],[Tên hàng hóa ]],Table1[[Tên hàng hóa]:[Quy cách]],2,0),"")</f>
        <v>Bộ Điều Khiển Lập Trình</v>
      </c>
      <c r="F743" s="107" t="str">
        <f>IF(Table28[[#This Row],[Tên hàng hóa ]]&lt;&gt;0,VLOOKUP(Table28[[#This Row],[Tên hàng hóa ]],Table1[[Tên hàng hóa]:[ĐVT]],3,0),"")</f>
        <v>Cái</v>
      </c>
      <c r="G743" s="112">
        <v>2970000</v>
      </c>
      <c r="H743" s="108">
        <v>2</v>
      </c>
      <c r="I743" s="109">
        <f>IF(Table28[[#This Row],[Số lượng]]&lt;&gt;0,Table28[[#This Row],[Số lượng]]*Table28[[#This Row],[Đơn giá]],"")</f>
        <v>5940000</v>
      </c>
      <c r="J743" s="109">
        <f ca="1">IF(AND(Table28[[#This Row],[Tên hàng hóa ]]&lt;&gt;0,D744=""),SUM(OFFSET(Table28[[#This Row],[Thành tiền]],0,0,-COUNTIF(Table28[Số HĐ],Table28[[#This Row],[Số HĐ]]))),"")</f>
        <v>5940000</v>
      </c>
      <c r="K743" s="108" t="s">
        <v>464</v>
      </c>
      <c r="L74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43" s="110" t="s">
        <v>2010</v>
      </c>
    </row>
    <row r="744" spans="1:13" ht="35.1" customHeight="1" x14ac:dyDescent="0.2">
      <c r="A744" s="103"/>
      <c r="B744" s="104"/>
      <c r="C744" s="105" t="str">
        <f t="shared" si="3"/>
        <v/>
      </c>
      <c r="D744" s="106"/>
      <c r="E744" s="111" t="str">
        <f>IF(Table28[[#This Row],[Tên hàng hóa ]]&lt;&gt;0,VLOOKUP(Table28[[#This Row],[Tên hàng hóa ]],Table1[[Tên hàng hóa]:[Quy cách]],2,0),"")</f>
        <v/>
      </c>
      <c r="F744" s="107" t="str">
        <f>IF(Table28[[#This Row],[Tên hàng hóa ]]&lt;&gt;0,VLOOKUP(Table28[[#This Row],[Tên hàng hóa ]],Table1[[Tên hàng hóa]:[ĐVT]],3,0),"")</f>
        <v/>
      </c>
      <c r="G744" s="112" t="str">
        <f>IF(Table28[[#This Row],[Tên hàng hóa ]]=0,"",VLOOKUP(Table28[[#This Row],[Tên hàng hóa ]],Table1[[Tên hàng hóa]:[Giá bán]],4,0))</f>
        <v/>
      </c>
      <c r="H744" s="108"/>
      <c r="I744" s="109" t="str">
        <f>IF(Table28[[#This Row],[Số lượng]]&lt;&gt;0,Table28[[#This Row],[Số lượng]]*Table28[[#This Row],[Đơn giá]],"")</f>
        <v/>
      </c>
      <c r="J744" s="109" t="str">
        <f ca="1">IF(AND(Table28[[#This Row],[Tên hàng hóa ]]&lt;&gt;0,D745=""),SUM(OFFSET(Table28[[#This Row],[Thành tiền]],0,0,-COUNTIF(Table28[Số HĐ],Table28[[#This Row],[Số HĐ]]))),"")</f>
        <v/>
      </c>
      <c r="K744" s="108"/>
      <c r="L74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44" s="110"/>
    </row>
    <row r="745" spans="1:13" ht="35.1" customHeight="1" x14ac:dyDescent="0.2">
      <c r="A745" s="103">
        <v>42359</v>
      </c>
      <c r="B745" s="104" t="s">
        <v>2011</v>
      </c>
      <c r="C745" s="13" t="s">
        <v>1408</v>
      </c>
      <c r="D745" s="106" t="s">
        <v>2109</v>
      </c>
      <c r="E745" s="111" t="str">
        <f>IF(Table28[[#This Row],[Tên hàng hóa ]]&lt;&gt;0,VLOOKUP(Table28[[#This Row],[Tên hàng hóa ]],Table1[[Tên hàng hóa]:[Quy cách]],2,0),"")</f>
        <v>Bộ Mã Hóa Xung(Encoder)</v>
      </c>
      <c r="F745" s="107" t="str">
        <f>IF(Table28[[#This Row],[Tên hàng hóa ]]&lt;&gt;0,VLOOKUP(Table28[[#This Row],[Tên hàng hóa ]],Table1[[Tên hàng hóa]:[ĐVT]],3,0),"")</f>
        <v>Cái</v>
      </c>
      <c r="G745" s="112">
        <v>3300000</v>
      </c>
      <c r="H745" s="108">
        <v>1</v>
      </c>
      <c r="I745" s="109">
        <f>IF(Table28[[#This Row],[Số lượng]]&lt;&gt;0,Table28[[#This Row],[Số lượng]]*Table28[[#This Row],[Đơn giá]],"")</f>
        <v>3300000</v>
      </c>
      <c r="J745" s="109">
        <f ca="1">IF(AND(Table28[[#This Row],[Tên hàng hóa ]]&lt;&gt;0,D746=""),SUM(OFFSET(Table28[[#This Row],[Thành tiền]],0,0,-COUNTIF(Table28[Số HĐ],Table28[[#This Row],[Số HĐ]]))),"")</f>
        <v>3300000</v>
      </c>
      <c r="K745" s="108" t="s">
        <v>464</v>
      </c>
      <c r="L74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45" s="110" t="s">
        <v>2274</v>
      </c>
    </row>
    <row r="746" spans="1:13" ht="35.1" customHeight="1" x14ac:dyDescent="0.2">
      <c r="A746" s="103"/>
      <c r="B746" s="104"/>
      <c r="C746" s="105" t="str">
        <f t="shared" si="3"/>
        <v/>
      </c>
      <c r="D746" s="106"/>
      <c r="E746" s="111" t="str">
        <f>IF(Table28[[#This Row],[Tên hàng hóa ]]&lt;&gt;0,VLOOKUP(Table28[[#This Row],[Tên hàng hóa ]],Table1[[Tên hàng hóa]:[Quy cách]],2,0),"")</f>
        <v/>
      </c>
      <c r="F746" s="107" t="str">
        <f>IF(Table28[[#This Row],[Tên hàng hóa ]]&lt;&gt;0,VLOOKUP(Table28[[#This Row],[Tên hàng hóa ]],Table1[[Tên hàng hóa]:[ĐVT]],3,0),"")</f>
        <v/>
      </c>
      <c r="G746" s="112" t="str">
        <f>IF(Table28[[#This Row],[Tên hàng hóa ]]=0,"",VLOOKUP(Table28[[#This Row],[Tên hàng hóa ]],Table1[[Tên hàng hóa]:[Giá bán]],4,0))</f>
        <v/>
      </c>
      <c r="H746" s="108"/>
      <c r="I746" s="109" t="str">
        <f>IF(Table28[[#This Row],[Số lượng]]&lt;&gt;0,Table28[[#This Row],[Số lượng]]*Table28[[#This Row],[Đơn giá]],"")</f>
        <v/>
      </c>
      <c r="J746" s="109" t="str">
        <f ca="1">IF(AND(Table28[[#This Row],[Tên hàng hóa ]]&lt;&gt;0,D747=""),SUM(OFFSET(Table28[[#This Row],[Thành tiền]],0,0,-COUNTIF(Table28[Số HĐ],Table28[[#This Row],[Số HĐ]]))),"")</f>
        <v/>
      </c>
      <c r="K746" s="108"/>
      <c r="L74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46" s="110"/>
    </row>
    <row r="747" spans="1:13" ht="35.1" customHeight="1" x14ac:dyDescent="0.2">
      <c r="A747" s="103">
        <v>42360</v>
      </c>
      <c r="B747" s="104" t="s">
        <v>2012</v>
      </c>
      <c r="C747" s="105" t="s">
        <v>1076</v>
      </c>
      <c r="D747" s="106" t="s">
        <v>180</v>
      </c>
      <c r="E747" s="111" t="str">
        <f>IF(Table28[[#This Row],[Tên hàng hóa ]]&lt;&gt;0,VLOOKUP(Table28[[#This Row],[Tên hàng hóa ]],Table1[[Tên hàng hóa]:[Quy cách]],2,0),"")</f>
        <v>Bộ Nguồn Xung</v>
      </c>
      <c r="F747" s="107" t="str">
        <f>IF(Table28[[#This Row],[Tên hàng hóa ]]&lt;&gt;0,VLOOKUP(Table28[[#This Row],[Tên hàng hóa ]],Table1[[Tên hàng hóa]:[ĐVT]],3,0),"")</f>
        <v>Cái</v>
      </c>
      <c r="G747" s="112">
        <v>1210000</v>
      </c>
      <c r="H747" s="108">
        <v>2</v>
      </c>
      <c r="I747" s="109">
        <f>IF(Table28[[#This Row],[Số lượng]]&lt;&gt;0,Table28[[#This Row],[Số lượng]]*Table28[[#This Row],[Đơn giá]],"")</f>
        <v>2420000</v>
      </c>
      <c r="J747" s="109">
        <f ca="1">IF(AND(Table28[[#This Row],[Tên hàng hóa ]]&lt;&gt;0,D748=""),SUM(OFFSET(Table28[[#This Row],[Thành tiền]],0,0,-COUNTIF(Table28[Số HĐ],Table28[[#This Row],[Số HĐ]]))),"")</f>
        <v>2420000</v>
      </c>
      <c r="K747" s="108" t="s">
        <v>464</v>
      </c>
      <c r="L74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47" s="110" t="s">
        <v>2013</v>
      </c>
    </row>
    <row r="748" spans="1:13" ht="35.1" customHeight="1" x14ac:dyDescent="0.2">
      <c r="A748" s="103"/>
      <c r="B748" s="104"/>
      <c r="C748" s="105" t="str">
        <f t="shared" si="3"/>
        <v/>
      </c>
      <c r="D748" s="106"/>
      <c r="E748" s="111" t="str">
        <f>IF(Table28[[#This Row],[Tên hàng hóa ]]&lt;&gt;0,VLOOKUP(Table28[[#This Row],[Tên hàng hóa ]],Table1[[Tên hàng hóa]:[Quy cách]],2,0),"")</f>
        <v/>
      </c>
      <c r="F748" s="107" t="str">
        <f>IF(Table28[[#This Row],[Tên hàng hóa ]]&lt;&gt;0,VLOOKUP(Table28[[#This Row],[Tên hàng hóa ]],Table1[[Tên hàng hóa]:[ĐVT]],3,0),"")</f>
        <v/>
      </c>
      <c r="G748" s="112" t="str">
        <f>IF(Table28[[#This Row],[Tên hàng hóa ]]=0,"",VLOOKUP(Table28[[#This Row],[Tên hàng hóa ]],Table1[[Tên hàng hóa]:[Giá bán]],4,0))</f>
        <v/>
      </c>
      <c r="H748" s="108"/>
      <c r="I748" s="109" t="str">
        <f>IF(Table28[[#This Row],[Số lượng]]&lt;&gt;0,Table28[[#This Row],[Số lượng]]*Table28[[#This Row],[Đơn giá]],"")</f>
        <v/>
      </c>
      <c r="J748" s="109" t="str">
        <f ca="1">IF(AND(Table28[[#This Row],[Tên hàng hóa ]]&lt;&gt;0,D749=""),SUM(OFFSET(Table28[[#This Row],[Thành tiền]],0,0,-COUNTIF(Table28[Số HĐ],Table28[[#This Row],[Số HĐ]]))),"")</f>
        <v/>
      </c>
      <c r="K748" s="108"/>
      <c r="L74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48" s="110"/>
    </row>
    <row r="749" spans="1:13" ht="35.1" customHeight="1" x14ac:dyDescent="0.2">
      <c r="A749" s="103">
        <v>42360</v>
      </c>
      <c r="B749" s="104" t="s">
        <v>2014</v>
      </c>
      <c r="C749" s="105" t="s">
        <v>2015</v>
      </c>
      <c r="D749" s="106" t="s">
        <v>373</v>
      </c>
      <c r="E749" s="111" t="str">
        <f>IF(Table28[[#This Row],[Tên hàng hóa ]]&lt;&gt;0,VLOOKUP(Table28[[#This Row],[Tên hàng hóa ]],Table1[[Tên hàng hóa]:[Quy cách]],2,0),"")</f>
        <v>Relay</v>
      </c>
      <c r="F749" s="107" t="str">
        <f>IF(Table28[[#This Row],[Tên hàng hóa ]]&lt;&gt;0,VLOOKUP(Table28[[#This Row],[Tên hàng hóa ]],Table1[[Tên hàng hóa]:[ĐVT]],3,0),"")</f>
        <v>Cái</v>
      </c>
      <c r="G749" s="112">
        <v>38500</v>
      </c>
      <c r="H749" s="108">
        <v>2</v>
      </c>
      <c r="I749" s="109">
        <f>IF(Table28[[#This Row],[Số lượng]]&lt;&gt;0,Table28[[#This Row],[Số lượng]]*Table28[[#This Row],[Đơn giá]],"")</f>
        <v>77000</v>
      </c>
      <c r="J749" s="109">
        <f ca="1">IF(AND(Table28[[#This Row],[Tên hàng hóa ]]&lt;&gt;0,D750=""),SUM(OFFSET(Table28[[#This Row],[Thành tiền]],0,0,-COUNTIF(Table28[Số HĐ],Table28[[#This Row],[Số HĐ]]))),"")</f>
        <v>77000</v>
      </c>
      <c r="K749" s="108" t="s">
        <v>464</v>
      </c>
      <c r="L74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49" s="110" t="s">
        <v>2016</v>
      </c>
    </row>
    <row r="750" spans="1:13" ht="35.1" customHeight="1" x14ac:dyDescent="0.2">
      <c r="A750" s="103"/>
      <c r="B750" s="104"/>
      <c r="C750" s="105" t="str">
        <f t="shared" si="3"/>
        <v/>
      </c>
      <c r="D750" s="106"/>
      <c r="E750" s="111" t="str">
        <f>IF(Table28[[#This Row],[Tên hàng hóa ]]&lt;&gt;0,VLOOKUP(Table28[[#This Row],[Tên hàng hóa ]],Table1[[Tên hàng hóa]:[Quy cách]],2,0),"")</f>
        <v/>
      </c>
      <c r="F750" s="107" t="str">
        <f>IF(Table28[[#This Row],[Tên hàng hóa ]]&lt;&gt;0,VLOOKUP(Table28[[#This Row],[Tên hàng hóa ]],Table1[[Tên hàng hóa]:[ĐVT]],3,0),"")</f>
        <v/>
      </c>
      <c r="G750" s="112" t="str">
        <f>IF(Table28[[#This Row],[Tên hàng hóa ]]=0,"",VLOOKUP(Table28[[#This Row],[Tên hàng hóa ]],Table1[[Tên hàng hóa]:[Giá bán]],4,0))</f>
        <v/>
      </c>
      <c r="H750" s="108"/>
      <c r="I750" s="109" t="str">
        <f>IF(Table28[[#This Row],[Số lượng]]&lt;&gt;0,Table28[[#This Row],[Số lượng]]*Table28[[#This Row],[Đơn giá]],"")</f>
        <v/>
      </c>
      <c r="J750" s="109" t="str">
        <f ca="1">IF(AND(Table28[[#This Row],[Tên hàng hóa ]]&lt;&gt;0,D751=""),SUM(OFFSET(Table28[[#This Row],[Thành tiền]],0,0,-COUNTIF(Table28[Số HĐ],Table28[[#This Row],[Số HĐ]]))),"")</f>
        <v/>
      </c>
      <c r="K750" s="108"/>
      <c r="L75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50" s="110"/>
    </row>
    <row r="751" spans="1:13" ht="35.1" customHeight="1" x14ac:dyDescent="0.2">
      <c r="A751" s="103">
        <v>42361</v>
      </c>
      <c r="B751" s="104" t="s">
        <v>2017</v>
      </c>
      <c r="C751" s="105" t="s">
        <v>543</v>
      </c>
      <c r="D751" s="106" t="s">
        <v>2005</v>
      </c>
      <c r="E751" s="111" t="str">
        <f>IF(Table28[[#This Row],[Tên hàng hóa ]]&lt;&gt;0,VLOOKUP(Table28[[#This Row],[Tên hàng hóa ]],Table1[[Tên hàng hóa]:[Quy cách]],2,0),"")</f>
        <v>Schneider</v>
      </c>
      <c r="F751" s="107" t="str">
        <f>IF(Table28[[#This Row],[Tên hàng hóa ]]&lt;&gt;0,VLOOKUP(Table28[[#This Row],[Tên hàng hóa ]],Table1[[Tên hàng hóa]:[ĐVT]],3,0),"")</f>
        <v>Cái</v>
      </c>
      <c r="G751" s="112">
        <v>1389300</v>
      </c>
      <c r="H751" s="108">
        <v>3</v>
      </c>
      <c r="I751" s="109">
        <f>IF(Table28[[#This Row],[Số lượng]]&lt;&gt;0,Table28[[#This Row],[Số lượng]]*Table28[[#This Row],[Đơn giá]],"")</f>
        <v>4167900</v>
      </c>
      <c r="J751" s="109">
        <f ca="1">IF(AND(Table28[[#This Row],[Tên hàng hóa ]]&lt;&gt;0,D752=""),SUM(OFFSET(Table28[[#This Row],[Thành tiền]],0,0,-COUNTIF(Table28[Số HĐ],Table28[[#This Row],[Số HĐ]]))),"")</f>
        <v>4167900</v>
      </c>
      <c r="K751" s="108" t="s">
        <v>464</v>
      </c>
      <c r="L75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51" s="110" t="s">
        <v>2018</v>
      </c>
    </row>
    <row r="752" spans="1:13" ht="35.1" customHeight="1" x14ac:dyDescent="0.2">
      <c r="A752" s="103"/>
      <c r="B752" s="104"/>
      <c r="C752" s="105" t="str">
        <f t="shared" si="3"/>
        <v/>
      </c>
      <c r="D752" s="106"/>
      <c r="E752" s="111" t="str">
        <f>IF(Table28[[#This Row],[Tên hàng hóa ]]&lt;&gt;0,VLOOKUP(Table28[[#This Row],[Tên hàng hóa ]],Table1[[Tên hàng hóa]:[Quy cách]],2,0),"")</f>
        <v/>
      </c>
      <c r="F752" s="107" t="str">
        <f>IF(Table28[[#This Row],[Tên hàng hóa ]]&lt;&gt;0,VLOOKUP(Table28[[#This Row],[Tên hàng hóa ]],Table1[[Tên hàng hóa]:[ĐVT]],3,0),"")</f>
        <v/>
      </c>
      <c r="G752" s="112" t="str">
        <f>IF(Table28[[#This Row],[Tên hàng hóa ]]=0,"",VLOOKUP(Table28[[#This Row],[Tên hàng hóa ]],Table1[[Tên hàng hóa]:[Giá bán]],4,0))</f>
        <v/>
      </c>
      <c r="H752" s="108"/>
      <c r="I752" s="109" t="str">
        <f>IF(Table28[[#This Row],[Số lượng]]&lt;&gt;0,Table28[[#This Row],[Số lượng]]*Table28[[#This Row],[Đơn giá]],"")</f>
        <v/>
      </c>
      <c r="J752" s="109" t="str">
        <f ca="1">IF(AND(Table28[[#This Row],[Tên hàng hóa ]]&lt;&gt;0,D753=""),SUM(OFFSET(Table28[[#This Row],[Thành tiền]],0,0,-COUNTIF(Table28[Số HĐ],Table28[[#This Row],[Số HĐ]]))),"")</f>
        <v/>
      </c>
      <c r="K752" s="108"/>
      <c r="L75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52" s="110"/>
    </row>
    <row r="753" spans="1:13" ht="35.1" customHeight="1" x14ac:dyDescent="0.2">
      <c r="A753" s="103">
        <v>42361</v>
      </c>
      <c r="B753" s="104" t="s">
        <v>2019</v>
      </c>
      <c r="C753" s="105" t="s">
        <v>543</v>
      </c>
      <c r="D753" s="106" t="s">
        <v>392</v>
      </c>
      <c r="E753" s="111" t="str">
        <f>IF(Table28[[#This Row],[Tên hàng hóa ]]&lt;&gt;0,VLOOKUP(Table28[[#This Row],[Tên hàng hóa ]],Table1[[Tên hàng hóa]:[Quy cách]],2,0),"")</f>
        <v>Timer</v>
      </c>
      <c r="F753" s="107" t="str">
        <f>IF(Table28[[#This Row],[Tên hàng hóa ]]&lt;&gt;0,VLOOKUP(Table28[[#This Row],[Tên hàng hóa ]],Table1[[Tên hàng hóa]:[ĐVT]],3,0),"")</f>
        <v>Cái</v>
      </c>
      <c r="G753" s="112">
        <v>517000</v>
      </c>
      <c r="H753" s="108">
        <v>1</v>
      </c>
      <c r="I753" s="109">
        <f>IF(Table28[[#This Row],[Số lượng]]&lt;&gt;0,Table28[[#This Row],[Số lượng]]*Table28[[#This Row],[Đơn giá]],"")</f>
        <v>517000</v>
      </c>
      <c r="J753" s="109" t="str">
        <f ca="1">IF(AND(Table28[[#This Row],[Tên hàng hóa ]]&lt;&gt;0,D754=""),SUM(OFFSET(Table28[[#This Row],[Thành tiền]],0,0,-COUNTIF(Table28[Số HĐ],Table28[[#This Row],[Số HĐ]]))),"")</f>
        <v/>
      </c>
      <c r="K753" s="108"/>
      <c r="L75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53" s="110"/>
    </row>
    <row r="754" spans="1:13" ht="35.1" customHeight="1" x14ac:dyDescent="0.2">
      <c r="A754" s="103">
        <v>42361</v>
      </c>
      <c r="B754" s="104" t="s">
        <v>2019</v>
      </c>
      <c r="C754" s="105" t="str">
        <f t="shared" si="3"/>
        <v>CTY TNHH CN Gốm Bạch Mã (VN)</v>
      </c>
      <c r="D754" s="106" t="s">
        <v>230</v>
      </c>
      <c r="E754" s="111" t="str">
        <f>IF(Table28[[#This Row],[Tên hàng hóa ]]&lt;&gt;0,VLOOKUP(Table28[[#This Row],[Tên hàng hóa ]],Table1[[Tên hàng hóa]:[Quy cách]],2,0),"")</f>
        <v>Cảm Biến</v>
      </c>
      <c r="F754" s="107" t="str">
        <f>IF(Table28[[#This Row],[Tên hàng hóa ]]&lt;&gt;0,VLOOKUP(Table28[[#This Row],[Tên hàng hóa ]],Table1[[Tên hàng hóa]:[ĐVT]],3,0),"")</f>
        <v>Cái</v>
      </c>
      <c r="G754" s="112">
        <v>1672000</v>
      </c>
      <c r="H754" s="108">
        <v>1</v>
      </c>
      <c r="I754" s="109">
        <f>IF(Table28[[#This Row],[Số lượng]]&lt;&gt;0,Table28[[#This Row],[Số lượng]]*Table28[[#This Row],[Đơn giá]],"")</f>
        <v>1672000</v>
      </c>
      <c r="J754" s="109">
        <f ca="1">IF(AND(Table28[[#This Row],[Tên hàng hóa ]]&lt;&gt;0,D755=""),SUM(OFFSET(Table28[[#This Row],[Thành tiền]],0,0,-COUNTIF(Table28[Số HĐ],Table28[[#This Row],[Số HĐ]]))),"")</f>
        <v>2189000</v>
      </c>
      <c r="K754" s="108" t="s">
        <v>464</v>
      </c>
      <c r="L75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54" s="110" t="s">
        <v>2209</v>
      </c>
    </row>
    <row r="755" spans="1:13" ht="35.1" customHeight="1" x14ac:dyDescent="0.2">
      <c r="A755" s="103"/>
      <c r="B755" s="104"/>
      <c r="C755" s="105" t="str">
        <f t="shared" si="3"/>
        <v/>
      </c>
      <c r="D755" s="106"/>
      <c r="E755" s="111" t="str">
        <f>IF(Table28[[#This Row],[Tên hàng hóa ]]&lt;&gt;0,VLOOKUP(Table28[[#This Row],[Tên hàng hóa ]],Table1[[Tên hàng hóa]:[Quy cách]],2,0),"")</f>
        <v/>
      </c>
      <c r="F755" s="107" t="str">
        <f>IF(Table28[[#This Row],[Tên hàng hóa ]]&lt;&gt;0,VLOOKUP(Table28[[#This Row],[Tên hàng hóa ]],Table1[[Tên hàng hóa]:[ĐVT]],3,0),"")</f>
        <v/>
      </c>
      <c r="G755" s="112" t="str">
        <f>IF(Table28[[#This Row],[Tên hàng hóa ]]=0,"",VLOOKUP(Table28[[#This Row],[Tên hàng hóa ]],Table1[[Tên hàng hóa]:[Giá bán]],4,0))</f>
        <v/>
      </c>
      <c r="H755" s="108"/>
      <c r="I755" s="109" t="str">
        <f>IF(Table28[[#This Row],[Số lượng]]&lt;&gt;0,Table28[[#This Row],[Số lượng]]*Table28[[#This Row],[Đơn giá]],"")</f>
        <v/>
      </c>
      <c r="J755" s="109" t="str">
        <f ca="1">IF(AND(Table28[[#This Row],[Tên hàng hóa ]]&lt;&gt;0,D756=""),SUM(OFFSET(Table28[[#This Row],[Thành tiền]],0,0,-COUNTIF(Table28[Số HĐ],Table28[[#This Row],[Số HĐ]]))),"")</f>
        <v/>
      </c>
      <c r="K755" s="108"/>
      <c r="L75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55" s="110"/>
    </row>
    <row r="756" spans="1:13" ht="35.1" customHeight="1" x14ac:dyDescent="0.2">
      <c r="A756" s="103">
        <v>42361</v>
      </c>
      <c r="B756" s="104" t="s">
        <v>2020</v>
      </c>
      <c r="C756" s="105" t="s">
        <v>1456</v>
      </c>
      <c r="D756" s="106" t="s">
        <v>1226</v>
      </c>
      <c r="E756" s="111" t="str">
        <f>IF(Table28[[#This Row],[Tên hàng hóa ]]&lt;&gt;0,VLOOKUP(Table28[[#This Row],[Tên hàng hóa ]],Table1[[Tên hàng hóa]:[Quy cách]],2,0),"")</f>
        <v>Cảm Biến</v>
      </c>
      <c r="F756" s="107" t="str">
        <f>IF(Table28[[#This Row],[Tên hàng hóa ]]&lt;&gt;0,VLOOKUP(Table28[[#This Row],[Tên hàng hóa ]],Table1[[Tên hàng hóa]:[ĐVT]],3,0),"")</f>
        <v>Cái</v>
      </c>
      <c r="G756" s="112">
        <v>517000</v>
      </c>
      <c r="H756" s="108">
        <v>5</v>
      </c>
      <c r="I756" s="109">
        <f>IF(Table28[[#This Row],[Số lượng]]&lt;&gt;0,Table28[[#This Row],[Số lượng]]*Table28[[#This Row],[Đơn giá]],"")</f>
        <v>2585000</v>
      </c>
      <c r="J756" s="109">
        <f ca="1">IF(AND(Table28[[#This Row],[Tên hàng hóa ]]&lt;&gt;0,D757=""),SUM(OFFSET(Table28[[#This Row],[Thành tiền]],0,0,-COUNTIF(Table28[Số HĐ],Table28[[#This Row],[Số HĐ]]))),"")</f>
        <v>2585000</v>
      </c>
      <c r="K756" s="108" t="s">
        <v>464</v>
      </c>
      <c r="L75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56" s="110" t="s">
        <v>2249</v>
      </c>
    </row>
    <row r="757" spans="1:13" ht="35.1" customHeight="1" x14ac:dyDescent="0.2">
      <c r="A757" s="103"/>
      <c r="B757" s="104"/>
      <c r="C757" s="105" t="str">
        <f t="shared" si="3"/>
        <v/>
      </c>
      <c r="D757" s="106"/>
      <c r="E757" s="111" t="str">
        <f>IF(Table28[[#This Row],[Tên hàng hóa ]]&lt;&gt;0,VLOOKUP(Table28[[#This Row],[Tên hàng hóa ]],Table1[[Tên hàng hóa]:[Quy cách]],2,0),"")</f>
        <v/>
      </c>
      <c r="F757" s="107" t="str">
        <f>IF(Table28[[#This Row],[Tên hàng hóa ]]&lt;&gt;0,VLOOKUP(Table28[[#This Row],[Tên hàng hóa ]],Table1[[Tên hàng hóa]:[ĐVT]],3,0),"")</f>
        <v/>
      </c>
      <c r="G757" s="112" t="str">
        <f>IF(Table28[[#This Row],[Tên hàng hóa ]]=0,"",VLOOKUP(Table28[[#This Row],[Tên hàng hóa ]],Table1[[Tên hàng hóa]:[Giá bán]],4,0))</f>
        <v/>
      </c>
      <c r="H757" s="108"/>
      <c r="I757" s="109" t="str">
        <f>IF(Table28[[#This Row],[Số lượng]]&lt;&gt;0,Table28[[#This Row],[Số lượng]]*Table28[[#This Row],[Đơn giá]],"")</f>
        <v/>
      </c>
      <c r="J757" s="109" t="str">
        <f ca="1">IF(AND(Table28[[#This Row],[Tên hàng hóa ]]&lt;&gt;0,D758=""),SUM(OFFSET(Table28[[#This Row],[Thành tiền]],0,0,-COUNTIF(Table28[Số HĐ],Table28[[#This Row],[Số HĐ]]))),"")</f>
        <v/>
      </c>
      <c r="K757" s="108"/>
      <c r="L75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57" s="110"/>
    </row>
    <row r="758" spans="1:13" ht="35.1" customHeight="1" x14ac:dyDescent="0.2">
      <c r="A758" s="103">
        <v>42361</v>
      </c>
      <c r="B758" s="104" t="s">
        <v>2021</v>
      </c>
      <c r="C758" s="105" t="s">
        <v>1122</v>
      </c>
      <c r="D758" s="106" t="s">
        <v>205</v>
      </c>
      <c r="E758" s="111" t="str">
        <f>IF(Table28[[#This Row],[Tên hàng hóa ]]&lt;&gt;0,VLOOKUP(Table28[[#This Row],[Tên hàng hóa ]],Table1[[Tên hàng hóa]:[Quy cách]],2,0),"")</f>
        <v>Bộ Xử Lý Tín Hiệu Và Phụ Kiện</v>
      </c>
      <c r="F758" s="107" t="str">
        <f>IF(Table28[[#This Row],[Tên hàng hóa ]]&lt;&gt;0,VLOOKUP(Table28[[#This Row],[Tên hàng hóa ]],Table1[[Tên hàng hóa]:[ĐVT]],3,0),"")</f>
        <v>Cái</v>
      </c>
      <c r="G758" s="112">
        <v>4950000</v>
      </c>
      <c r="H758" s="108">
        <v>1</v>
      </c>
      <c r="I758" s="109">
        <f>IF(Table28[[#This Row],[Số lượng]]&lt;&gt;0,Table28[[#This Row],[Số lượng]]*Table28[[#This Row],[Đơn giá]],"")</f>
        <v>4950000</v>
      </c>
      <c r="J758" s="109" t="str">
        <f ca="1">IF(AND(Table28[[#This Row],[Tên hàng hóa ]]&lt;&gt;0,D759=""),SUM(OFFSET(Table28[[#This Row],[Thành tiền]],0,0,-COUNTIF(Table28[Số HĐ],Table28[[#This Row],[Số HĐ]]))),"")</f>
        <v/>
      </c>
      <c r="K758" s="108"/>
      <c r="L75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58" s="110"/>
    </row>
    <row r="759" spans="1:13" ht="35.1" customHeight="1" x14ac:dyDescent="0.2">
      <c r="A759" s="103">
        <v>42361</v>
      </c>
      <c r="B759" s="104" t="s">
        <v>2021</v>
      </c>
      <c r="C759" s="105" t="str">
        <f t="shared" si="3"/>
        <v>CTY CỔ PHẦN FRIT HUẾ</v>
      </c>
      <c r="D759" s="106" t="s">
        <v>194</v>
      </c>
      <c r="E759" s="111" t="str">
        <f>IF(Table28[[#This Row],[Tên hàng hóa ]]&lt;&gt;0,VLOOKUP(Table28[[#This Row],[Tên hàng hóa ]],Table1[[Tên hàng hóa]:[Quy cách]],2,0),"")</f>
        <v>Bộ Xử Lý Tín Hiệu Và Phụ Kiện</v>
      </c>
      <c r="F759" s="107" t="str">
        <f>IF(Table28[[#This Row],[Tên hàng hóa ]]&lt;&gt;0,VLOOKUP(Table28[[#This Row],[Tên hàng hóa ]],Table1[[Tên hàng hóa]:[ĐVT]],3,0),"")</f>
        <v>Cái</v>
      </c>
      <c r="G759" s="112">
        <v>947100</v>
      </c>
      <c r="H759" s="108">
        <v>1</v>
      </c>
      <c r="I759" s="109">
        <f>IF(Table28[[#This Row],[Số lượng]]&lt;&gt;0,Table28[[#This Row],[Số lượng]]*Table28[[#This Row],[Đơn giá]],"")</f>
        <v>947100</v>
      </c>
      <c r="J759" s="109">
        <f ca="1">IF(AND(Table28[[#This Row],[Tên hàng hóa ]]&lt;&gt;0,D760=""),SUM(OFFSET(Table28[[#This Row],[Thành tiền]],0,0,-COUNTIF(Table28[Số HĐ],Table28[[#This Row],[Số HĐ]]))),"")</f>
        <v>5897100</v>
      </c>
      <c r="K759" s="108" t="s">
        <v>464</v>
      </c>
      <c r="L75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59" s="110" t="s">
        <v>2212</v>
      </c>
    </row>
    <row r="760" spans="1:13" ht="35.1" customHeight="1" x14ac:dyDescent="0.2">
      <c r="A760" s="103"/>
      <c r="B760" s="104"/>
      <c r="C760" s="105" t="str">
        <f t="shared" ref="C760:C790" si="4">IF(AND(D760&lt;&gt;0,D761=""),C759,"")</f>
        <v/>
      </c>
      <c r="D760" s="106"/>
      <c r="E760" s="111" t="str">
        <f>IF(Table28[[#This Row],[Tên hàng hóa ]]&lt;&gt;0,VLOOKUP(Table28[[#This Row],[Tên hàng hóa ]],Table1[[Tên hàng hóa]:[Quy cách]],2,0),"")</f>
        <v/>
      </c>
      <c r="F760" s="107" t="str">
        <f>IF(Table28[[#This Row],[Tên hàng hóa ]]&lt;&gt;0,VLOOKUP(Table28[[#This Row],[Tên hàng hóa ]],Table1[[Tên hàng hóa]:[ĐVT]],3,0),"")</f>
        <v/>
      </c>
      <c r="G760" s="112" t="str">
        <f>IF(Table28[[#This Row],[Tên hàng hóa ]]=0,"",VLOOKUP(Table28[[#This Row],[Tên hàng hóa ]],Table1[[Tên hàng hóa]:[Giá bán]],4,0))</f>
        <v/>
      </c>
      <c r="H760" s="108"/>
      <c r="I760" s="109" t="str">
        <f>IF(Table28[[#This Row],[Số lượng]]&lt;&gt;0,Table28[[#This Row],[Số lượng]]*Table28[[#This Row],[Đơn giá]],"")</f>
        <v/>
      </c>
      <c r="J760" s="109" t="str">
        <f ca="1">IF(AND(Table28[[#This Row],[Tên hàng hóa ]]&lt;&gt;0,D761=""),SUM(OFFSET(Table28[[#This Row],[Thành tiền]],0,0,-COUNTIF(Table28[Số HĐ],Table28[[#This Row],[Số HĐ]]))),"")</f>
        <v/>
      </c>
      <c r="K760" s="108"/>
      <c r="L76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60" s="110"/>
    </row>
    <row r="761" spans="1:13" ht="35.1" customHeight="1" x14ac:dyDescent="0.2">
      <c r="A761" s="103">
        <v>42361</v>
      </c>
      <c r="B761" s="104" t="s">
        <v>2022</v>
      </c>
      <c r="C761" s="105" t="s">
        <v>1122</v>
      </c>
      <c r="D761" s="106" t="s">
        <v>2007</v>
      </c>
      <c r="E761" s="111" t="str">
        <f>IF(Table28[[#This Row],[Tên hàng hóa ]]&lt;&gt;0,VLOOKUP(Table28[[#This Row],[Tên hàng hóa ]],Table1[[Tên hàng hóa]:[Quy cách]],2,0),"")</f>
        <v>Schneider</v>
      </c>
      <c r="F761" s="107" t="str">
        <f>IF(Table28[[#This Row],[Tên hàng hóa ]]&lt;&gt;0,VLOOKUP(Table28[[#This Row],[Tên hàng hóa ]],Table1[[Tên hàng hóa]:[ĐVT]],3,0),"")</f>
        <v>Cái</v>
      </c>
      <c r="G761" s="112">
        <v>743600</v>
      </c>
      <c r="H761" s="108">
        <v>4</v>
      </c>
      <c r="I761" s="109">
        <f>IF(Table28[[#This Row],[Số lượng]]&lt;&gt;0,Table28[[#This Row],[Số lượng]]*Table28[[#This Row],[Đơn giá]],"")</f>
        <v>2974400</v>
      </c>
      <c r="J761" s="109" t="str">
        <f ca="1">IF(AND(Table28[[#This Row],[Tên hàng hóa ]]&lt;&gt;0,D762=""),SUM(OFFSET(Table28[[#This Row],[Thành tiền]],0,0,-COUNTIF(Table28[Số HĐ],Table28[[#This Row],[Số HĐ]]))),"")</f>
        <v/>
      </c>
      <c r="K761" s="108"/>
      <c r="L76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61" s="110"/>
    </row>
    <row r="762" spans="1:13" ht="35.1" customHeight="1" x14ac:dyDescent="0.2">
      <c r="A762" s="103">
        <v>42361</v>
      </c>
      <c r="B762" s="104" t="s">
        <v>2022</v>
      </c>
      <c r="C762" s="105" t="str">
        <f t="shared" si="4"/>
        <v>CTY CỔ PHẦN FRIT HUẾ</v>
      </c>
      <c r="D762" s="106" t="s">
        <v>2008</v>
      </c>
      <c r="E762" s="111" t="str">
        <f>IF(Table28[[#This Row],[Tên hàng hóa ]]&lt;&gt;0,VLOOKUP(Table28[[#This Row],[Tên hàng hóa ]],Table1[[Tên hàng hóa]:[Quy cách]],2,0),"")</f>
        <v>Schneider</v>
      </c>
      <c r="F762" s="107" t="str">
        <f>IF(Table28[[#This Row],[Tên hàng hóa ]]&lt;&gt;0,VLOOKUP(Table28[[#This Row],[Tên hàng hóa ]],Table1[[Tên hàng hóa]:[ĐVT]],3,0),"")</f>
        <v>Cái</v>
      </c>
      <c r="G762" s="112">
        <v>871200</v>
      </c>
      <c r="H762" s="108">
        <v>4</v>
      </c>
      <c r="I762" s="109">
        <f>IF(Table28[[#This Row],[Số lượng]]&lt;&gt;0,Table28[[#This Row],[Số lượng]]*Table28[[#This Row],[Đơn giá]],"")</f>
        <v>3484800</v>
      </c>
      <c r="J762" s="109">
        <f ca="1">IF(AND(Table28[[#This Row],[Tên hàng hóa ]]&lt;&gt;0,D763=""),SUM(OFFSET(Table28[[#This Row],[Thành tiền]],0,0,-COUNTIF(Table28[Số HĐ],Table28[[#This Row],[Số HĐ]]))),"")</f>
        <v>6459200</v>
      </c>
      <c r="K762" s="108" t="s">
        <v>464</v>
      </c>
      <c r="L76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62" s="110" t="s">
        <v>2213</v>
      </c>
    </row>
    <row r="763" spans="1:13" ht="35.1" customHeight="1" x14ac:dyDescent="0.2">
      <c r="A763" s="103"/>
      <c r="B763" s="104"/>
      <c r="C763" s="105" t="str">
        <f t="shared" si="4"/>
        <v/>
      </c>
      <c r="D763" s="106"/>
      <c r="E763" s="111" t="str">
        <f>IF(Table28[[#This Row],[Tên hàng hóa ]]&lt;&gt;0,VLOOKUP(Table28[[#This Row],[Tên hàng hóa ]],Table1[[Tên hàng hóa]:[Quy cách]],2,0),"")</f>
        <v/>
      </c>
      <c r="F763" s="107" t="str">
        <f>IF(Table28[[#This Row],[Tên hàng hóa ]]&lt;&gt;0,VLOOKUP(Table28[[#This Row],[Tên hàng hóa ]],Table1[[Tên hàng hóa]:[ĐVT]],3,0),"")</f>
        <v/>
      </c>
      <c r="G763" s="112" t="str">
        <f>IF(Table28[[#This Row],[Tên hàng hóa ]]=0,"",VLOOKUP(Table28[[#This Row],[Tên hàng hóa ]],Table1[[Tên hàng hóa]:[Giá bán]],4,0))</f>
        <v/>
      </c>
      <c r="H763" s="108"/>
      <c r="I763" s="109" t="str">
        <f>IF(Table28[[#This Row],[Số lượng]]&lt;&gt;0,Table28[[#This Row],[Số lượng]]*Table28[[#This Row],[Đơn giá]],"")</f>
        <v/>
      </c>
      <c r="J763" s="109" t="str">
        <f ca="1">IF(AND(Table28[[#This Row],[Tên hàng hóa ]]&lt;&gt;0,D764=""),SUM(OFFSET(Table28[[#This Row],[Thành tiền]],0,0,-COUNTIF(Table28[Số HĐ],Table28[[#This Row],[Số HĐ]]))),"")</f>
        <v/>
      </c>
      <c r="K763" s="108"/>
      <c r="L76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63" s="110"/>
    </row>
    <row r="764" spans="1:13" ht="35.1" customHeight="1" x14ac:dyDescent="0.2">
      <c r="A764" s="103">
        <v>42362</v>
      </c>
      <c r="B764" s="104" t="s">
        <v>2025</v>
      </c>
      <c r="C764" s="105" t="s">
        <v>1666</v>
      </c>
      <c r="D764" s="106" t="s">
        <v>1226</v>
      </c>
      <c r="E764" s="111" t="str">
        <f>IF(Table28[[#This Row],[Tên hàng hóa ]]&lt;&gt;0,VLOOKUP(Table28[[#This Row],[Tên hàng hóa ]],Table1[[Tên hàng hóa]:[Quy cách]],2,0),"")</f>
        <v>Cảm Biến</v>
      </c>
      <c r="F764" s="107" t="str">
        <f>IF(Table28[[#This Row],[Tên hàng hóa ]]&lt;&gt;0,VLOOKUP(Table28[[#This Row],[Tên hàng hóa ]],Table1[[Tên hàng hóa]:[ĐVT]],3,0),"")</f>
        <v>Cái</v>
      </c>
      <c r="G764" s="112">
        <v>528000</v>
      </c>
      <c r="H764" s="108">
        <v>1</v>
      </c>
      <c r="I764" s="109">
        <f>IF(Table28[[#This Row],[Số lượng]]&lt;&gt;0,Table28[[#This Row],[Số lượng]]*Table28[[#This Row],[Đơn giá]],"")</f>
        <v>528000</v>
      </c>
      <c r="J764" s="109">
        <f ca="1">IF(AND(Table28[[#This Row],[Tên hàng hóa ]]&lt;&gt;0,D765=""),SUM(OFFSET(Table28[[#This Row],[Thành tiền]],0,0,-COUNTIF(Table28[Số HĐ],Table28[[#This Row],[Số HĐ]]))),"")</f>
        <v>528000</v>
      </c>
      <c r="K764" s="108" t="s">
        <v>464</v>
      </c>
      <c r="L76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64" s="110" t="s">
        <v>2230</v>
      </c>
    </row>
    <row r="765" spans="1:13" ht="35.1" customHeight="1" x14ac:dyDescent="0.2">
      <c r="A765" s="103"/>
      <c r="B765" s="104"/>
      <c r="C765" s="105" t="str">
        <f t="shared" si="4"/>
        <v/>
      </c>
      <c r="D765" s="106"/>
      <c r="E765" s="111" t="str">
        <f>IF(Table28[[#This Row],[Tên hàng hóa ]]&lt;&gt;0,VLOOKUP(Table28[[#This Row],[Tên hàng hóa ]],Table1[[Tên hàng hóa]:[Quy cách]],2,0),"")</f>
        <v/>
      </c>
      <c r="F765" s="107" t="str">
        <f>IF(Table28[[#This Row],[Tên hàng hóa ]]&lt;&gt;0,VLOOKUP(Table28[[#This Row],[Tên hàng hóa ]],Table1[[Tên hàng hóa]:[ĐVT]],3,0),"")</f>
        <v/>
      </c>
      <c r="G765" s="112" t="str">
        <f>IF(Table28[[#This Row],[Tên hàng hóa ]]=0,"",VLOOKUP(Table28[[#This Row],[Tên hàng hóa ]],Table1[[Tên hàng hóa]:[Giá bán]],4,0))</f>
        <v/>
      </c>
      <c r="H765" s="108"/>
      <c r="I765" s="109" t="str">
        <f>IF(Table28[[#This Row],[Số lượng]]&lt;&gt;0,Table28[[#This Row],[Số lượng]]*Table28[[#This Row],[Đơn giá]],"")</f>
        <v/>
      </c>
      <c r="J765" s="109" t="str">
        <f ca="1">IF(AND(Table28[[#This Row],[Tên hàng hóa ]]&lt;&gt;0,D766=""),SUM(OFFSET(Table28[[#This Row],[Thành tiền]],0,0,-COUNTIF(Table28[Số HĐ],Table28[[#This Row],[Số HĐ]]))),"")</f>
        <v/>
      </c>
      <c r="K765" s="108"/>
      <c r="L76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65" s="110"/>
    </row>
    <row r="766" spans="1:13" ht="35.1" customHeight="1" x14ac:dyDescent="0.2">
      <c r="A766" s="103">
        <v>42362</v>
      </c>
      <c r="B766" s="104" t="s">
        <v>2026</v>
      </c>
      <c r="C766" s="105" t="s">
        <v>860</v>
      </c>
      <c r="D766" s="106" t="s">
        <v>115</v>
      </c>
      <c r="E766" s="111" t="str">
        <f>IF(Table28[[#This Row],[Tên hàng hóa ]]&lt;&gt;0,VLOOKUP(Table28[[#This Row],[Tên hàng hóa ]],Table1[[Tên hàng hóa]:[Quy cách]],2,0),"")</f>
        <v>Bộ Điều Khiển Nhiệt Độ</v>
      </c>
      <c r="F766" s="107" t="str">
        <f>IF(Table28[[#This Row],[Tên hàng hóa ]]&lt;&gt;0,VLOOKUP(Table28[[#This Row],[Tên hàng hóa ]],Table1[[Tên hàng hóa]:[ĐVT]],3,0),"")</f>
        <v>Cái</v>
      </c>
      <c r="G766" s="112">
        <v>1265000</v>
      </c>
      <c r="H766" s="108">
        <v>4</v>
      </c>
      <c r="I766" s="109">
        <f>IF(Table28[[#This Row],[Số lượng]]&lt;&gt;0,Table28[[#This Row],[Số lượng]]*Table28[[#This Row],[Đơn giá]],"")</f>
        <v>5060000</v>
      </c>
      <c r="J766" s="109">
        <f ca="1">IF(AND(Table28[[#This Row],[Tên hàng hóa ]]&lt;&gt;0,D767=""),SUM(OFFSET(Table28[[#This Row],[Thành tiền]],0,0,-COUNTIF(Table28[Số HĐ],Table28[[#This Row],[Số HĐ]]))),"")</f>
        <v>5060000</v>
      </c>
      <c r="K766" s="108" t="s">
        <v>464</v>
      </c>
      <c r="L76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66" s="110" t="s">
        <v>2027</v>
      </c>
    </row>
    <row r="767" spans="1:13" ht="35.1" customHeight="1" x14ac:dyDescent="0.2">
      <c r="A767" s="103"/>
      <c r="B767" s="104"/>
      <c r="C767" s="105" t="str">
        <f t="shared" si="4"/>
        <v/>
      </c>
      <c r="D767" s="106"/>
      <c r="E767" s="111" t="str">
        <f>IF(Table28[[#This Row],[Tên hàng hóa ]]&lt;&gt;0,VLOOKUP(Table28[[#This Row],[Tên hàng hóa ]],Table1[[Tên hàng hóa]:[Quy cách]],2,0),"")</f>
        <v/>
      </c>
      <c r="F767" s="107" t="str">
        <f>IF(Table28[[#This Row],[Tên hàng hóa ]]&lt;&gt;0,VLOOKUP(Table28[[#This Row],[Tên hàng hóa ]],Table1[[Tên hàng hóa]:[ĐVT]],3,0),"")</f>
        <v/>
      </c>
      <c r="G767" s="112" t="str">
        <f>IF(Table28[[#This Row],[Tên hàng hóa ]]=0,"",VLOOKUP(Table28[[#This Row],[Tên hàng hóa ]],Table1[[Tên hàng hóa]:[Giá bán]],4,0))</f>
        <v/>
      </c>
      <c r="H767" s="108"/>
      <c r="I767" s="109" t="str">
        <f>IF(Table28[[#This Row],[Số lượng]]&lt;&gt;0,Table28[[#This Row],[Số lượng]]*Table28[[#This Row],[Đơn giá]],"")</f>
        <v/>
      </c>
      <c r="J767" s="109" t="str">
        <f ca="1">IF(AND(Table28[[#This Row],[Tên hàng hóa ]]&lt;&gt;0,D768=""),SUM(OFFSET(Table28[[#This Row],[Thành tiền]],0,0,-COUNTIF(Table28[Số HĐ],Table28[[#This Row],[Số HĐ]]))),"")</f>
        <v/>
      </c>
      <c r="K767" s="108"/>
      <c r="L76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67" s="110"/>
    </row>
    <row r="768" spans="1:13" ht="35.1" customHeight="1" x14ac:dyDescent="0.2">
      <c r="A768" s="103">
        <v>42362</v>
      </c>
      <c r="B768" s="104" t="s">
        <v>2030</v>
      </c>
      <c r="C768" s="105" t="s">
        <v>1197</v>
      </c>
      <c r="D768" s="106" t="s">
        <v>2028</v>
      </c>
      <c r="E768" s="111" t="str">
        <f>IF(Table28[[#This Row],[Tên hàng hóa ]]&lt;&gt;0,VLOOKUP(Table28[[#This Row],[Tên hàng hóa ]],Table1[[Tên hàng hóa]:[Quy cách]],2,0),"")</f>
        <v>Sanwa</v>
      </c>
      <c r="F768" s="107" t="str">
        <f>IF(Table28[[#This Row],[Tên hàng hóa ]]&lt;&gt;0,VLOOKUP(Table28[[#This Row],[Tên hàng hóa ]],Table1[[Tên hàng hóa]:[ĐVT]],3,0),"")</f>
        <v>Cái</v>
      </c>
      <c r="G768" s="112">
        <v>2750000</v>
      </c>
      <c r="H768" s="108">
        <v>2</v>
      </c>
      <c r="I768" s="109">
        <f>IF(Table28[[#This Row],[Số lượng]]&lt;&gt;0,Table28[[#This Row],[Số lượng]]*Table28[[#This Row],[Đơn giá]],"")</f>
        <v>5500000</v>
      </c>
      <c r="J768" s="109">
        <f ca="1">IF(AND(Table28[[#This Row],[Tên hàng hóa ]]&lt;&gt;0,D769=""),SUM(OFFSET(Table28[[#This Row],[Thành tiền]],0,0,-COUNTIF(Table28[Số HĐ],Table28[[#This Row],[Số HĐ]]))),"")</f>
        <v>5500000</v>
      </c>
      <c r="K768" s="17" t="s">
        <v>464</v>
      </c>
      <c r="L76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68" s="15" t="s">
        <v>2406</v>
      </c>
    </row>
    <row r="769" spans="1:13" ht="35.1" customHeight="1" x14ac:dyDescent="0.2">
      <c r="A769" s="103"/>
      <c r="B769" s="104"/>
      <c r="C769" s="105" t="str">
        <f t="shared" si="4"/>
        <v/>
      </c>
      <c r="D769" s="106"/>
      <c r="E769" s="111" t="str">
        <f>IF(Table28[[#This Row],[Tên hàng hóa ]]&lt;&gt;0,VLOOKUP(Table28[[#This Row],[Tên hàng hóa ]],Table1[[Tên hàng hóa]:[Quy cách]],2,0),"")</f>
        <v/>
      </c>
      <c r="F769" s="107" t="str">
        <f>IF(Table28[[#This Row],[Tên hàng hóa ]]&lt;&gt;0,VLOOKUP(Table28[[#This Row],[Tên hàng hóa ]],Table1[[Tên hàng hóa]:[ĐVT]],3,0),"")</f>
        <v/>
      </c>
      <c r="G769" s="112" t="str">
        <f>IF(Table28[[#This Row],[Tên hàng hóa ]]=0,"",VLOOKUP(Table28[[#This Row],[Tên hàng hóa ]],Table1[[Tên hàng hóa]:[Giá bán]],4,0))</f>
        <v/>
      </c>
      <c r="H769" s="108"/>
      <c r="I769" s="109" t="str">
        <f>IF(Table28[[#This Row],[Số lượng]]&lt;&gt;0,Table28[[#This Row],[Số lượng]]*Table28[[#This Row],[Đơn giá]],"")</f>
        <v/>
      </c>
      <c r="J769" s="109" t="str">
        <f ca="1">IF(AND(Table28[[#This Row],[Tên hàng hóa ]]&lt;&gt;0,D770=""),SUM(OFFSET(Table28[[#This Row],[Thành tiền]],0,0,-COUNTIF(Table28[Số HĐ],Table28[[#This Row],[Số HĐ]]))),"")</f>
        <v/>
      </c>
      <c r="K769" s="108"/>
      <c r="L76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69" s="110"/>
    </row>
    <row r="770" spans="1:13" ht="35.1" customHeight="1" x14ac:dyDescent="0.2">
      <c r="A770" s="103">
        <v>42362</v>
      </c>
      <c r="B770" s="104" t="s">
        <v>2031</v>
      </c>
      <c r="C770" s="105" t="s">
        <v>579</v>
      </c>
      <c r="D770" s="106" t="s">
        <v>271</v>
      </c>
      <c r="E770" s="111" t="str">
        <f>IF(Table28[[#This Row],[Tên hàng hóa ]]&lt;&gt;0,VLOOKUP(Table28[[#This Row],[Tên hàng hóa ]],Table1[[Tên hàng hóa]:[Quy cách]],2,0),"")</f>
        <v>Cảm Biến</v>
      </c>
      <c r="F770" s="107" t="str">
        <f>IF(Table28[[#This Row],[Tên hàng hóa ]]&lt;&gt;0,VLOOKUP(Table28[[#This Row],[Tên hàng hóa ]],Table1[[Tên hàng hóa]:[ĐVT]],3,0),"")</f>
        <v>Cái</v>
      </c>
      <c r="G770" s="112">
        <v>3300000</v>
      </c>
      <c r="H770" s="108">
        <v>2</v>
      </c>
      <c r="I770" s="109">
        <f>IF(Table28[[#This Row],[Số lượng]]&lt;&gt;0,Table28[[#This Row],[Số lượng]]*Table28[[#This Row],[Đơn giá]],"")</f>
        <v>6600000</v>
      </c>
      <c r="J770" s="109">
        <f ca="1">IF(AND(Table28[[#This Row],[Tên hàng hóa ]]&lt;&gt;0,D771=""),SUM(OFFSET(Table28[[#This Row],[Thành tiền]],0,0,-COUNTIF(Table28[Số HĐ],Table28[[#This Row],[Số HĐ]]))),"")</f>
        <v>6600000</v>
      </c>
      <c r="K770" s="108" t="s">
        <v>464</v>
      </c>
      <c r="L77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70" s="110" t="s">
        <v>2247</v>
      </c>
    </row>
    <row r="771" spans="1:13" ht="35.1" customHeight="1" x14ac:dyDescent="0.2">
      <c r="A771" s="103"/>
      <c r="B771" s="104"/>
      <c r="C771" s="105" t="str">
        <f t="shared" si="4"/>
        <v/>
      </c>
      <c r="D771" s="106"/>
      <c r="E771" s="111" t="str">
        <f>IF(Table28[[#This Row],[Tên hàng hóa ]]&lt;&gt;0,VLOOKUP(Table28[[#This Row],[Tên hàng hóa ]],Table1[[Tên hàng hóa]:[Quy cách]],2,0),"")</f>
        <v/>
      </c>
      <c r="F771" s="107" t="str">
        <f>IF(Table28[[#This Row],[Tên hàng hóa ]]&lt;&gt;0,VLOOKUP(Table28[[#This Row],[Tên hàng hóa ]],Table1[[Tên hàng hóa]:[ĐVT]],3,0),"")</f>
        <v/>
      </c>
      <c r="G771" s="112" t="str">
        <f>IF(Table28[[#This Row],[Tên hàng hóa ]]=0,"",VLOOKUP(Table28[[#This Row],[Tên hàng hóa ]],Table1[[Tên hàng hóa]:[Giá bán]],4,0))</f>
        <v/>
      </c>
      <c r="H771" s="108"/>
      <c r="I771" s="109" t="str">
        <f>IF(Table28[[#This Row],[Số lượng]]&lt;&gt;0,Table28[[#This Row],[Số lượng]]*Table28[[#This Row],[Đơn giá]],"")</f>
        <v/>
      </c>
      <c r="J771" s="109" t="str">
        <f ca="1">IF(AND(Table28[[#This Row],[Tên hàng hóa ]]&lt;&gt;0,D772=""),SUM(OFFSET(Table28[[#This Row],[Thành tiền]],0,0,-COUNTIF(Table28[Số HĐ],Table28[[#This Row],[Số HĐ]]))),"")</f>
        <v/>
      </c>
      <c r="K771" s="108"/>
      <c r="L77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71" s="110"/>
    </row>
    <row r="772" spans="1:13" ht="35.1" customHeight="1" x14ac:dyDescent="0.2">
      <c r="A772" s="103">
        <v>42362</v>
      </c>
      <c r="B772" s="104" t="s">
        <v>2032</v>
      </c>
      <c r="C772" s="105" t="s">
        <v>2033</v>
      </c>
      <c r="D772" s="106" t="s">
        <v>159</v>
      </c>
      <c r="E772" s="111" t="str">
        <f>IF(Table28[[#This Row],[Tên hàng hóa ]]&lt;&gt;0,VLOOKUP(Table28[[#This Row],[Tên hàng hóa ]],Table1[[Tên hàng hóa]:[Quy cách]],2,0),"")</f>
        <v>Bộ Nguồn Xung</v>
      </c>
      <c r="F772" s="107" t="str">
        <f>IF(Table28[[#This Row],[Tên hàng hóa ]]&lt;&gt;0,VLOOKUP(Table28[[#This Row],[Tên hàng hóa ]],Table1[[Tên hàng hóa]:[ĐVT]],3,0),"")</f>
        <v>Cái</v>
      </c>
      <c r="G772" s="112">
        <v>869000</v>
      </c>
      <c r="H772" s="108">
        <v>1</v>
      </c>
      <c r="I772" s="109">
        <f>IF(Table28[[#This Row],[Số lượng]]&lt;&gt;0,Table28[[#This Row],[Số lượng]]*Table28[[#This Row],[Đơn giá]],"")</f>
        <v>869000</v>
      </c>
      <c r="J772" s="109">
        <f ca="1">IF(AND(Table28[[#This Row],[Tên hàng hóa ]]&lt;&gt;0,D773=""),SUM(OFFSET(Table28[[#This Row],[Thành tiền]],0,0,-COUNTIF(Table28[Số HĐ],Table28[[#This Row],[Số HĐ]]))),"")</f>
        <v>869000</v>
      </c>
      <c r="K772" s="108" t="s">
        <v>464</v>
      </c>
      <c r="L77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72" s="110" t="s">
        <v>2137</v>
      </c>
    </row>
    <row r="773" spans="1:13" ht="35.1" customHeight="1" x14ac:dyDescent="0.2">
      <c r="A773" s="103"/>
      <c r="B773" s="104"/>
      <c r="C773" s="105" t="str">
        <f t="shared" si="4"/>
        <v/>
      </c>
      <c r="D773" s="106"/>
      <c r="E773" s="111" t="str">
        <f>IF(Table28[[#This Row],[Tên hàng hóa ]]&lt;&gt;0,VLOOKUP(Table28[[#This Row],[Tên hàng hóa ]],Table1[[Tên hàng hóa]:[Quy cách]],2,0),"")</f>
        <v/>
      </c>
      <c r="F773" s="107" t="str">
        <f>IF(Table28[[#This Row],[Tên hàng hóa ]]&lt;&gt;0,VLOOKUP(Table28[[#This Row],[Tên hàng hóa ]],Table1[[Tên hàng hóa]:[ĐVT]],3,0),"")</f>
        <v/>
      </c>
      <c r="G773" s="112" t="str">
        <f>IF(Table28[[#This Row],[Tên hàng hóa ]]=0,"",VLOOKUP(Table28[[#This Row],[Tên hàng hóa ]],Table1[[Tên hàng hóa]:[Giá bán]],4,0))</f>
        <v/>
      </c>
      <c r="H773" s="108"/>
      <c r="I773" s="109" t="str">
        <f>IF(Table28[[#This Row],[Số lượng]]&lt;&gt;0,Table28[[#This Row],[Số lượng]]*Table28[[#This Row],[Đơn giá]],"")</f>
        <v/>
      </c>
      <c r="J773" s="109" t="str">
        <f ca="1">IF(AND(Table28[[#This Row],[Tên hàng hóa ]]&lt;&gt;0,D774=""),SUM(OFFSET(Table28[[#This Row],[Thành tiền]],0,0,-COUNTIF(Table28[Số HĐ],Table28[[#This Row],[Số HĐ]]))),"")</f>
        <v/>
      </c>
      <c r="K773" s="108"/>
      <c r="L77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73" s="110"/>
    </row>
    <row r="774" spans="1:13" ht="35.1" customHeight="1" x14ac:dyDescent="0.2">
      <c r="A774" s="103">
        <v>42363</v>
      </c>
      <c r="B774" s="104" t="s">
        <v>2034</v>
      </c>
      <c r="C774" s="105" t="s">
        <v>1263</v>
      </c>
      <c r="D774" s="106" t="s">
        <v>276</v>
      </c>
      <c r="E774" s="111" t="str">
        <f>IF(Table28[[#This Row],[Tên hàng hóa ]]&lt;&gt;0,VLOOKUP(Table28[[#This Row],[Tên hàng hóa ]],Table1[[Tên hàng hóa]:[Quy cách]],2,0),"")</f>
        <v>Cảm Biến</v>
      </c>
      <c r="F774" s="107" t="str">
        <f>IF(Table28[[#This Row],[Tên hàng hóa ]]&lt;&gt;0,VLOOKUP(Table28[[#This Row],[Tên hàng hóa ]],Table1[[Tên hàng hóa]:[ĐVT]],3,0),"")</f>
        <v>Cái</v>
      </c>
      <c r="G774" s="112">
        <v>900000</v>
      </c>
      <c r="H774" s="108">
        <v>1</v>
      </c>
      <c r="I774" s="109">
        <f>IF(Table28[[#This Row],[Số lượng]]&lt;&gt;0,Table28[[#This Row],[Số lượng]]*Table28[[#This Row],[Đơn giá]],"")</f>
        <v>900000</v>
      </c>
      <c r="J774" s="109">
        <f ca="1">IF(AND(Table28[[#This Row],[Tên hàng hóa ]]&lt;&gt;0,D775=""),SUM(OFFSET(Table28[[#This Row],[Thành tiền]],0,0,-COUNTIF(Table28[Số HĐ],Table28[[#This Row],[Số HĐ]]))),"")</f>
        <v>900000</v>
      </c>
      <c r="K774" s="108" t="s">
        <v>464</v>
      </c>
      <c r="L77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74" s="110" t="s">
        <v>2148</v>
      </c>
    </row>
    <row r="775" spans="1:13" ht="35.1" customHeight="1" x14ac:dyDescent="0.2">
      <c r="A775" s="103"/>
      <c r="B775" s="104"/>
      <c r="C775" s="105" t="str">
        <f t="shared" si="4"/>
        <v/>
      </c>
      <c r="D775" s="106"/>
      <c r="E775" s="111" t="str">
        <f>IF(Table28[[#This Row],[Tên hàng hóa ]]&lt;&gt;0,VLOOKUP(Table28[[#This Row],[Tên hàng hóa ]],Table1[[Tên hàng hóa]:[Quy cách]],2,0),"")</f>
        <v/>
      </c>
      <c r="F775" s="107" t="str">
        <f>IF(Table28[[#This Row],[Tên hàng hóa ]]&lt;&gt;0,VLOOKUP(Table28[[#This Row],[Tên hàng hóa ]],Table1[[Tên hàng hóa]:[ĐVT]],3,0),"")</f>
        <v/>
      </c>
      <c r="G775" s="112" t="str">
        <f>IF(Table28[[#This Row],[Tên hàng hóa ]]=0,"",VLOOKUP(Table28[[#This Row],[Tên hàng hóa ]],Table1[[Tên hàng hóa]:[Giá bán]],4,0))</f>
        <v/>
      </c>
      <c r="H775" s="108"/>
      <c r="I775" s="109" t="str">
        <f>IF(Table28[[#This Row],[Số lượng]]&lt;&gt;0,Table28[[#This Row],[Số lượng]]*Table28[[#This Row],[Đơn giá]],"")</f>
        <v/>
      </c>
      <c r="J775" s="109" t="str">
        <f ca="1">IF(AND(Table28[[#This Row],[Tên hàng hóa ]]&lt;&gt;0,D776=""),SUM(OFFSET(Table28[[#This Row],[Thành tiền]],0,0,-COUNTIF(Table28[Số HĐ],Table28[[#This Row],[Số HĐ]]))),"")</f>
        <v/>
      </c>
      <c r="K775" s="108"/>
      <c r="L77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75" s="110"/>
    </row>
    <row r="776" spans="1:13" ht="35.1" customHeight="1" x14ac:dyDescent="0.2">
      <c r="A776" s="103">
        <v>42363</v>
      </c>
      <c r="B776" s="104" t="s">
        <v>2039</v>
      </c>
      <c r="C776" s="105" t="s">
        <v>1043</v>
      </c>
      <c r="D776" s="106" t="s">
        <v>2035</v>
      </c>
      <c r="E776" s="111" t="str">
        <f>IF(Table28[[#This Row],[Tên hàng hóa ]]&lt;&gt;0,VLOOKUP(Table28[[#This Row],[Tên hàng hóa ]],Table1[[Tên hàng hóa]:[Quy cách]],2,0),"")</f>
        <v>Quạt hút</v>
      </c>
      <c r="F776" s="107" t="str">
        <f>IF(Table28[[#This Row],[Tên hàng hóa ]]&lt;&gt;0,VLOOKUP(Table28[[#This Row],[Tên hàng hóa ]],Table1[[Tên hàng hóa]:[ĐVT]],3,0),"")</f>
        <v>Cái</v>
      </c>
      <c r="G776" s="112">
        <v>220000</v>
      </c>
      <c r="H776" s="108">
        <v>1</v>
      </c>
      <c r="I776" s="109">
        <f>IF(Table28[[#This Row],[Số lượng]]&lt;&gt;0,Table28[[#This Row],[Số lượng]]*Table28[[#This Row],[Đơn giá]],"")</f>
        <v>220000</v>
      </c>
      <c r="J776" s="109" t="str">
        <f ca="1">IF(AND(Table28[[#This Row],[Tên hàng hóa ]]&lt;&gt;0,D777=""),SUM(OFFSET(Table28[[#This Row],[Thành tiền]],0,0,-COUNTIF(Table28[Số HĐ],Table28[[#This Row],[Số HĐ]]))),"")</f>
        <v/>
      </c>
      <c r="K776" s="108"/>
      <c r="L77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76" s="110"/>
    </row>
    <row r="777" spans="1:13" ht="35.1" customHeight="1" x14ac:dyDescent="0.2">
      <c r="A777" s="103">
        <v>42363</v>
      </c>
      <c r="B777" s="104" t="s">
        <v>2039</v>
      </c>
      <c r="C777" s="105" t="s">
        <v>1043</v>
      </c>
      <c r="D777" s="106" t="s">
        <v>2037</v>
      </c>
      <c r="E777" s="111" t="str">
        <f>IF(Table28[[#This Row],[Tên hàng hóa ]]&lt;&gt;0,VLOOKUP(Table28[[#This Row],[Tên hàng hóa ]],Table1[[Tên hàng hóa]:[Quy cách]],2,0),"")</f>
        <v>Idec</v>
      </c>
      <c r="F777" s="107" t="str">
        <f>IF(Table28[[#This Row],[Tên hàng hóa ]]&lt;&gt;0,VLOOKUP(Table28[[#This Row],[Tên hàng hóa ]],Table1[[Tên hàng hóa]:[ĐVT]],3,0),"")</f>
        <v>Cái</v>
      </c>
      <c r="G777" s="112">
        <v>66000</v>
      </c>
      <c r="H777" s="108">
        <v>2</v>
      </c>
      <c r="I777" s="109">
        <f>IF(Table28[[#This Row],[Số lượng]]&lt;&gt;0,Table28[[#This Row],[Số lượng]]*Table28[[#This Row],[Đơn giá]],"")</f>
        <v>132000</v>
      </c>
      <c r="J777" s="109" t="str">
        <f ca="1">IF(AND(Table28[[#This Row],[Tên hàng hóa ]]&lt;&gt;0,D778=""),SUM(OFFSET(Table28[[#This Row],[Thành tiền]],0,0,-COUNTIF(Table28[Số HĐ],Table28[[#This Row],[Số HĐ]]))),"")</f>
        <v/>
      </c>
      <c r="K777" s="108"/>
      <c r="L77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77" s="110"/>
    </row>
    <row r="778" spans="1:13" ht="35.1" customHeight="1" x14ac:dyDescent="0.2">
      <c r="A778" s="103">
        <v>42363</v>
      </c>
      <c r="B778" s="104" t="s">
        <v>2039</v>
      </c>
      <c r="C778" s="105" t="s">
        <v>1043</v>
      </c>
      <c r="D778" s="106" t="s">
        <v>1924</v>
      </c>
      <c r="E778" s="111" t="str">
        <f>IF(Table28[[#This Row],[Tên hàng hóa ]]&lt;&gt;0,VLOOKUP(Table28[[#This Row],[Tên hàng hóa ]],Table1[[Tên hàng hóa]:[Quy cách]],2,0),"")</f>
        <v>Cadivi</v>
      </c>
      <c r="F778" s="107" t="str">
        <f>IF(Table28[[#This Row],[Tên hàng hóa ]]&lt;&gt;0,VLOOKUP(Table28[[#This Row],[Tên hàng hóa ]],Table1[[Tên hàng hóa]:[ĐVT]],3,0),"")</f>
        <v>Mét</v>
      </c>
      <c r="G778" s="112">
        <v>4180</v>
      </c>
      <c r="H778" s="108">
        <v>100</v>
      </c>
      <c r="I778" s="109">
        <f>IF(Table28[[#This Row],[Số lượng]]&lt;&gt;0,Table28[[#This Row],[Số lượng]]*Table28[[#This Row],[Đơn giá]],"")</f>
        <v>418000</v>
      </c>
      <c r="J778" s="109" t="str">
        <f ca="1">IF(AND(Table28[[#This Row],[Tên hàng hóa ]]&lt;&gt;0,D779=""),SUM(OFFSET(Table28[[#This Row],[Thành tiền]],0,0,-COUNTIF(Table28[Số HĐ],Table28[[#This Row],[Số HĐ]]))),"")</f>
        <v/>
      </c>
      <c r="K778" s="108"/>
      <c r="L77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78" s="110"/>
    </row>
    <row r="779" spans="1:13" ht="35.1" customHeight="1" x14ac:dyDescent="0.2">
      <c r="A779" s="103">
        <v>42363</v>
      </c>
      <c r="B779" s="104" t="s">
        <v>2039</v>
      </c>
      <c r="C779" s="105" t="s">
        <v>1043</v>
      </c>
      <c r="D779" s="106" t="s">
        <v>427</v>
      </c>
      <c r="E779" s="111" t="str">
        <f>IF(Table28[[#This Row],[Tên hàng hóa ]]&lt;&gt;0,VLOOKUP(Table28[[#This Row],[Tên hàng hóa ]],Table1[[Tên hàng hóa]:[Quy cách]],2,0),"")</f>
        <v>Timer</v>
      </c>
      <c r="F779" s="107" t="str">
        <f>IF(Table28[[#This Row],[Tên hàng hóa ]]&lt;&gt;0,VLOOKUP(Table28[[#This Row],[Tên hàng hóa ]],Table1[[Tên hàng hóa]:[ĐVT]],3,0),"")</f>
        <v>Cái</v>
      </c>
      <c r="G779" s="112">
        <v>445500</v>
      </c>
      <c r="H779" s="108">
        <v>2</v>
      </c>
      <c r="I779" s="109">
        <f>IF(Table28[[#This Row],[Số lượng]]&lt;&gt;0,Table28[[#This Row],[Số lượng]]*Table28[[#This Row],[Đơn giá]],"")</f>
        <v>891000</v>
      </c>
      <c r="J779" s="109" t="str">
        <f ca="1">IF(AND(Table28[[#This Row],[Tên hàng hóa ]]&lt;&gt;0,D780=""),SUM(OFFSET(Table28[[#This Row],[Thành tiền]],0,0,-COUNTIF(Table28[Số HĐ],Table28[[#This Row],[Số HĐ]]))),"")</f>
        <v/>
      </c>
      <c r="K779" s="108"/>
      <c r="L77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79" s="110"/>
    </row>
    <row r="780" spans="1:13" ht="35.1" customHeight="1" x14ac:dyDescent="0.2">
      <c r="A780" s="103">
        <v>42363</v>
      </c>
      <c r="B780" s="104" t="s">
        <v>2039</v>
      </c>
      <c r="C780" s="105" t="s">
        <v>1043</v>
      </c>
      <c r="D780" s="106" t="s">
        <v>433</v>
      </c>
      <c r="E780" s="111" t="str">
        <f>IF(Table28[[#This Row],[Tên hàng hóa ]]&lt;&gt;0,VLOOKUP(Table28[[#This Row],[Tên hàng hóa ]],Table1[[Tên hàng hóa]:[Quy cách]],2,0),"")</f>
        <v>Socket</v>
      </c>
      <c r="F780" s="107" t="str">
        <f>IF(Table28[[#This Row],[Tên hàng hóa ]]&lt;&gt;0,VLOOKUP(Table28[[#This Row],[Tên hàng hóa ]],Table1[[Tên hàng hóa]:[ĐVT]],3,0),"")</f>
        <v>Cái</v>
      </c>
      <c r="G780" s="112">
        <v>36300</v>
      </c>
      <c r="H780" s="108">
        <v>2</v>
      </c>
      <c r="I780" s="109">
        <f>IF(Table28[[#This Row],[Số lượng]]&lt;&gt;0,Table28[[#This Row],[Số lượng]]*Table28[[#This Row],[Đơn giá]],"")</f>
        <v>72600</v>
      </c>
      <c r="J780" s="109">
        <f ca="1">IF(AND(Table28[[#This Row],[Tên hàng hóa ]]&lt;&gt;0,D781=""),SUM(OFFSET(Table28[[#This Row],[Thành tiền]],0,0,-COUNTIF(Table28[Số HĐ],Table28[[#This Row],[Số HĐ]]))),"")</f>
        <v>1733600</v>
      </c>
      <c r="K780" s="108" t="s">
        <v>464</v>
      </c>
      <c r="L78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80" s="110" t="s">
        <v>2222</v>
      </c>
    </row>
    <row r="781" spans="1:13" ht="35.1" customHeight="1" x14ac:dyDescent="0.2">
      <c r="A781" s="103"/>
      <c r="B781" s="104"/>
      <c r="C781" s="105" t="str">
        <f t="shared" si="4"/>
        <v/>
      </c>
      <c r="D781" s="106"/>
      <c r="E781" s="111" t="str">
        <f>IF(Table28[[#This Row],[Tên hàng hóa ]]&lt;&gt;0,VLOOKUP(Table28[[#This Row],[Tên hàng hóa ]],Table1[[Tên hàng hóa]:[Quy cách]],2,0),"")</f>
        <v/>
      </c>
      <c r="F781" s="107" t="str">
        <f>IF(Table28[[#This Row],[Tên hàng hóa ]]&lt;&gt;0,VLOOKUP(Table28[[#This Row],[Tên hàng hóa ]],Table1[[Tên hàng hóa]:[ĐVT]],3,0),"")</f>
        <v/>
      </c>
      <c r="G781" s="112" t="str">
        <f>IF(Table28[[#This Row],[Tên hàng hóa ]]=0,"",VLOOKUP(Table28[[#This Row],[Tên hàng hóa ]],Table1[[Tên hàng hóa]:[Giá bán]],4,0))</f>
        <v/>
      </c>
      <c r="H781" s="108"/>
      <c r="I781" s="109" t="str">
        <f>IF(Table28[[#This Row],[Số lượng]]&lt;&gt;0,Table28[[#This Row],[Số lượng]]*Table28[[#This Row],[Đơn giá]],"")</f>
        <v/>
      </c>
      <c r="J781" s="109" t="str">
        <f ca="1">IF(AND(Table28[[#This Row],[Tên hàng hóa ]]&lt;&gt;0,D782=""),SUM(OFFSET(Table28[[#This Row],[Thành tiền]],0,0,-COUNTIF(Table28[Số HĐ],Table28[[#This Row],[Số HĐ]]))),"")</f>
        <v/>
      </c>
      <c r="K781" s="108"/>
      <c r="L78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81" s="110"/>
    </row>
    <row r="782" spans="1:13" ht="35.1" customHeight="1" x14ac:dyDescent="0.2">
      <c r="A782" s="103">
        <v>42363</v>
      </c>
      <c r="B782" s="104" t="s">
        <v>2040</v>
      </c>
      <c r="C782" s="105" t="s">
        <v>1034</v>
      </c>
      <c r="D782" s="106" t="s">
        <v>520</v>
      </c>
      <c r="E782" s="111" t="str">
        <f>IF(Table28[[#This Row],[Tên hàng hóa ]]&lt;&gt;0,VLOOKUP(Table28[[#This Row],[Tên hàng hóa ]],Table1[[Tên hàng hóa]:[Quy cách]],2,0),"")</f>
        <v>Cảm Biến</v>
      </c>
      <c r="F782" s="107" t="str">
        <f>IF(Table28[[#This Row],[Tên hàng hóa ]]&lt;&gt;0,VLOOKUP(Table28[[#This Row],[Tên hàng hóa ]],Table1[[Tên hàng hóa]:[ĐVT]],3,0),"")</f>
        <v>Cái</v>
      </c>
      <c r="G782" s="112">
        <v>990000</v>
      </c>
      <c r="H782" s="108">
        <v>3</v>
      </c>
      <c r="I782" s="109">
        <f>IF(Table28[[#This Row],[Số lượng]]&lt;&gt;0,Table28[[#This Row],[Số lượng]]*Table28[[#This Row],[Đơn giá]],"")</f>
        <v>2970000</v>
      </c>
      <c r="J782" s="109">
        <f ca="1">IF(AND(Table28[[#This Row],[Tên hàng hóa ]]&lt;&gt;0,D783=""),SUM(OFFSET(Table28[[#This Row],[Thành tiền]],0,0,-COUNTIF(Table28[Số HĐ],Table28[[#This Row],[Số HĐ]]))),"")</f>
        <v>2970000</v>
      </c>
      <c r="K782" s="17" t="s">
        <v>464</v>
      </c>
      <c r="L78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82" s="15" t="s">
        <v>2318</v>
      </c>
    </row>
    <row r="783" spans="1:13" ht="35.1" customHeight="1" x14ac:dyDescent="0.2">
      <c r="A783" s="103"/>
      <c r="B783" s="104"/>
      <c r="C783" s="105" t="str">
        <f t="shared" si="4"/>
        <v/>
      </c>
      <c r="D783" s="106"/>
      <c r="E783" s="111" t="str">
        <f>IF(Table28[[#This Row],[Tên hàng hóa ]]&lt;&gt;0,VLOOKUP(Table28[[#This Row],[Tên hàng hóa ]],Table1[[Tên hàng hóa]:[Quy cách]],2,0),"")</f>
        <v/>
      </c>
      <c r="F783" s="107" t="str">
        <f>IF(Table28[[#This Row],[Tên hàng hóa ]]&lt;&gt;0,VLOOKUP(Table28[[#This Row],[Tên hàng hóa ]],Table1[[Tên hàng hóa]:[ĐVT]],3,0),"")</f>
        <v/>
      </c>
      <c r="G783" s="112" t="str">
        <f>IF(Table28[[#This Row],[Tên hàng hóa ]]=0,"",VLOOKUP(Table28[[#This Row],[Tên hàng hóa ]],Table1[[Tên hàng hóa]:[Giá bán]],4,0))</f>
        <v/>
      </c>
      <c r="H783" s="108"/>
      <c r="I783" s="109" t="str">
        <f>IF(Table28[[#This Row],[Số lượng]]&lt;&gt;0,Table28[[#This Row],[Số lượng]]*Table28[[#This Row],[Đơn giá]],"")</f>
        <v/>
      </c>
      <c r="J783" s="109" t="str">
        <f ca="1">IF(AND(Table28[[#This Row],[Tên hàng hóa ]]&lt;&gt;0,D784=""),SUM(OFFSET(Table28[[#This Row],[Thành tiền]],0,0,-COUNTIF(Table28[Số HĐ],Table28[[#This Row],[Số HĐ]]))),"")</f>
        <v/>
      </c>
      <c r="K783" s="108"/>
      <c r="L78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83" s="110"/>
    </row>
    <row r="784" spans="1:13" ht="35.1" customHeight="1" x14ac:dyDescent="0.2">
      <c r="A784" s="103">
        <v>42363</v>
      </c>
      <c r="B784" s="104" t="s">
        <v>2041</v>
      </c>
      <c r="C784" s="105" t="s">
        <v>1778</v>
      </c>
      <c r="D784" s="106" t="s">
        <v>158</v>
      </c>
      <c r="E784" s="111" t="str">
        <f>IF(Table28[[#This Row],[Tên hàng hóa ]]&lt;&gt;0,VLOOKUP(Table28[[#This Row],[Tên hàng hóa ]],Table1[[Tên hàng hóa]:[Quy cách]],2,0),"")</f>
        <v>Bộ Nguồn Xung</v>
      </c>
      <c r="F784" s="107" t="str">
        <f>IF(Table28[[#This Row],[Tên hàng hóa ]]&lt;&gt;0,VLOOKUP(Table28[[#This Row],[Tên hàng hóa ]],Table1[[Tên hàng hóa]:[ĐVT]],3,0),"")</f>
        <v>Cái</v>
      </c>
      <c r="G784" s="112">
        <v>704000</v>
      </c>
      <c r="H784" s="108">
        <v>1</v>
      </c>
      <c r="I784" s="109">
        <f>IF(Table28[[#This Row],[Số lượng]]&lt;&gt;0,Table28[[#This Row],[Số lượng]]*Table28[[#This Row],[Đơn giá]],"")</f>
        <v>704000</v>
      </c>
      <c r="J784" s="109">
        <f ca="1">IF(AND(Table28[[#This Row],[Tên hàng hóa ]]&lt;&gt;0,D785=""),SUM(OFFSET(Table28[[#This Row],[Thành tiền]],0,0,-COUNTIF(Table28[Số HĐ],Table28[[#This Row],[Số HĐ]]))),"")</f>
        <v>704000</v>
      </c>
      <c r="K784" s="108" t="s">
        <v>464</v>
      </c>
      <c r="L78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84" s="110" t="s">
        <v>2220</v>
      </c>
    </row>
    <row r="785" spans="1:13" ht="35.1" customHeight="1" x14ac:dyDescent="0.2">
      <c r="A785" s="103"/>
      <c r="B785" s="104"/>
      <c r="C785" s="105" t="str">
        <f t="shared" si="4"/>
        <v/>
      </c>
      <c r="D785" s="106"/>
      <c r="E785" s="111" t="str">
        <f>IF(Table28[[#This Row],[Tên hàng hóa ]]&lt;&gt;0,VLOOKUP(Table28[[#This Row],[Tên hàng hóa ]],Table1[[Tên hàng hóa]:[Quy cách]],2,0),"")</f>
        <v/>
      </c>
      <c r="F785" s="107" t="str">
        <f>IF(Table28[[#This Row],[Tên hàng hóa ]]&lt;&gt;0,VLOOKUP(Table28[[#This Row],[Tên hàng hóa ]],Table1[[Tên hàng hóa]:[ĐVT]],3,0),"")</f>
        <v/>
      </c>
      <c r="G785" s="112" t="str">
        <f>IF(Table28[[#This Row],[Tên hàng hóa ]]=0,"",VLOOKUP(Table28[[#This Row],[Tên hàng hóa ]],Table1[[Tên hàng hóa]:[Giá bán]],4,0))</f>
        <v/>
      </c>
      <c r="H785" s="108"/>
      <c r="I785" s="109" t="str">
        <f>IF(Table28[[#This Row],[Số lượng]]&lt;&gt;0,Table28[[#This Row],[Số lượng]]*Table28[[#This Row],[Đơn giá]],"")</f>
        <v/>
      </c>
      <c r="J785" s="109" t="str">
        <f ca="1">IF(AND(Table28[[#This Row],[Tên hàng hóa ]]&lt;&gt;0,D786=""),SUM(OFFSET(Table28[[#This Row],[Thành tiền]],0,0,-COUNTIF(Table28[Số HĐ],Table28[[#This Row],[Số HĐ]]))),"")</f>
        <v/>
      </c>
      <c r="K785" s="108"/>
      <c r="L78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85" s="110"/>
    </row>
    <row r="786" spans="1:13" ht="35.1" customHeight="1" x14ac:dyDescent="0.2">
      <c r="A786" s="103">
        <v>42368</v>
      </c>
      <c r="B786" s="104" t="s">
        <v>2073</v>
      </c>
      <c r="C786" s="105" t="s">
        <v>773</v>
      </c>
      <c r="D786" s="106" t="s">
        <v>346</v>
      </c>
      <c r="E786" s="111" t="str">
        <f>IF(Table28[[#This Row],[Tên hàng hóa ]]&lt;&gt;0,VLOOKUP(Table28[[#This Row],[Tên hàng hóa ]],Table1[[Tên hàng hóa]:[Quy cách]],2,0),"")</f>
        <v>Relay</v>
      </c>
      <c r="F786" s="107" t="str">
        <f>IF(Table28[[#This Row],[Tên hàng hóa ]]&lt;&gt;0,VLOOKUP(Table28[[#This Row],[Tên hàng hóa ]],Table1[[Tên hàng hóa]:[ĐVT]],3,0),"")</f>
        <v>Cái</v>
      </c>
      <c r="G786" s="112">
        <v>61600</v>
      </c>
      <c r="H786" s="108">
        <v>10</v>
      </c>
      <c r="I786" s="109">
        <f>IF(Table28[[#This Row],[Số lượng]]&lt;&gt;0,Table28[[#This Row],[Số lượng]]*Table28[[#This Row],[Đơn giá]],"")</f>
        <v>616000</v>
      </c>
      <c r="J786" s="109" t="str">
        <f ca="1">IF(AND(Table28[[#This Row],[Tên hàng hóa ]]&lt;&gt;0,D787=""),SUM(OFFSET(Table28[[#This Row],[Thành tiền]],0,0,-COUNTIF(Table28[Số HĐ],Table28[[#This Row],[Số HĐ]]))),"")</f>
        <v/>
      </c>
      <c r="K786" s="108"/>
      <c r="L78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86" s="110"/>
    </row>
    <row r="787" spans="1:13" ht="35.1" customHeight="1" x14ac:dyDescent="0.2">
      <c r="A787" s="103">
        <v>42368</v>
      </c>
      <c r="B787" s="104" t="s">
        <v>2073</v>
      </c>
      <c r="C787" s="105" t="str">
        <f t="shared" si="4"/>
        <v>CTY TNHH CN NAM PHƯƠNG VIỆT</v>
      </c>
      <c r="D787" s="106" t="s">
        <v>431</v>
      </c>
      <c r="E787" s="111" t="str">
        <f>IF(Table28[[#This Row],[Tên hàng hóa ]]&lt;&gt;0,VLOOKUP(Table28[[#This Row],[Tên hàng hóa ]],Table1[[Tên hàng hóa]:[Quy cách]],2,0),"")</f>
        <v>Socket</v>
      </c>
      <c r="F787" s="107" t="str">
        <f>IF(Table28[[#This Row],[Tên hàng hóa ]]&lt;&gt;0,VLOOKUP(Table28[[#This Row],[Tên hàng hóa ]],Table1[[Tên hàng hóa]:[ĐVT]],3,0),"")</f>
        <v>Cái</v>
      </c>
      <c r="G787" s="112">
        <v>35200</v>
      </c>
      <c r="H787" s="108">
        <v>10</v>
      </c>
      <c r="I787" s="109">
        <f>IF(Table28[[#This Row],[Số lượng]]&lt;&gt;0,Table28[[#This Row],[Số lượng]]*Table28[[#This Row],[Đơn giá]],"")</f>
        <v>352000</v>
      </c>
      <c r="J787" s="109">
        <f ca="1">IF(AND(Table28[[#This Row],[Tên hàng hóa ]]&lt;&gt;0,D788=""),SUM(OFFSET(Table28[[#This Row],[Thành tiền]],0,0,-COUNTIF(Table28[Số HĐ],Table28[[#This Row],[Số HĐ]]))),"")</f>
        <v>968000</v>
      </c>
      <c r="K787" s="17" t="s">
        <v>464</v>
      </c>
      <c r="L78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87" s="15" t="s">
        <v>2323</v>
      </c>
    </row>
    <row r="788" spans="1:13" ht="35.1" customHeight="1" x14ac:dyDescent="0.2">
      <c r="A788" s="103"/>
      <c r="B788" s="104"/>
      <c r="C788" s="105" t="str">
        <f t="shared" si="4"/>
        <v/>
      </c>
      <c r="D788" s="106"/>
      <c r="E788" s="111" t="str">
        <f>IF(Table28[[#This Row],[Tên hàng hóa ]]&lt;&gt;0,VLOOKUP(Table28[[#This Row],[Tên hàng hóa ]],Table1[[Tên hàng hóa]:[Quy cách]],2,0),"")</f>
        <v/>
      </c>
      <c r="F788" s="107" t="str">
        <f>IF(Table28[[#This Row],[Tên hàng hóa ]]&lt;&gt;0,VLOOKUP(Table28[[#This Row],[Tên hàng hóa ]],Table1[[Tên hàng hóa]:[ĐVT]],3,0),"")</f>
        <v/>
      </c>
      <c r="G788" s="112" t="str">
        <f>IF(Table28[[#This Row],[Tên hàng hóa ]]=0,"",VLOOKUP(Table28[[#This Row],[Tên hàng hóa ]],Table1[[Tên hàng hóa]:[Giá bán]],4,0))</f>
        <v/>
      </c>
      <c r="H788" s="108"/>
      <c r="I788" s="109" t="str">
        <f>IF(Table28[[#This Row],[Số lượng]]&lt;&gt;0,Table28[[#This Row],[Số lượng]]*Table28[[#This Row],[Đơn giá]],"")</f>
        <v/>
      </c>
      <c r="J788" s="109" t="str">
        <f ca="1">IF(AND(Table28[[#This Row],[Tên hàng hóa ]]&lt;&gt;0,D789=""),SUM(OFFSET(Table28[[#This Row],[Thành tiền]],0,0,-COUNTIF(Table28[Số HĐ],Table28[[#This Row],[Số HĐ]]))),"")</f>
        <v/>
      </c>
      <c r="K788" s="108"/>
      <c r="L78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88" s="110"/>
    </row>
    <row r="789" spans="1:13" ht="35.1" customHeight="1" x14ac:dyDescent="0.2">
      <c r="A789" s="103">
        <v>42368</v>
      </c>
      <c r="B789" s="104" t="s">
        <v>2074</v>
      </c>
      <c r="C789" s="105" t="s">
        <v>2075</v>
      </c>
      <c r="D789" s="106" t="s">
        <v>280</v>
      </c>
      <c r="E789" s="111" t="str">
        <f>IF(Table28[[#This Row],[Tên hàng hóa ]]&lt;&gt;0,VLOOKUP(Table28[[#This Row],[Tên hàng hóa ]],Table1[[Tên hàng hóa]:[Quy cách]],2,0),"")</f>
        <v>Công Tắc Hành Trình</v>
      </c>
      <c r="F789" s="107" t="str">
        <f>IF(Table28[[#This Row],[Tên hàng hóa ]]&lt;&gt;0,VLOOKUP(Table28[[#This Row],[Tên hàng hóa ]],Table1[[Tên hàng hóa]:[ĐVT]],3,0),"")</f>
        <v>Cái</v>
      </c>
      <c r="G789" s="112">
        <v>600000</v>
      </c>
      <c r="H789" s="108">
        <v>1</v>
      </c>
      <c r="I789" s="109">
        <f>IF(Table28[[#This Row],[Số lượng]]&lt;&gt;0,Table28[[#This Row],[Số lượng]]*Table28[[#This Row],[Đơn giá]],"")</f>
        <v>600000</v>
      </c>
      <c r="J789" s="109">
        <f ca="1">IF(AND(Table28[[#This Row],[Tên hàng hóa ]]&lt;&gt;0,D790=""),SUM(OFFSET(Table28[[#This Row],[Thành tiền]],0,0,-COUNTIF(Table28[Số HĐ],Table28[[#This Row],[Số HĐ]]))),"")</f>
        <v>600000</v>
      </c>
      <c r="K789" s="108" t="s">
        <v>464</v>
      </c>
      <c r="L78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89" s="110" t="s">
        <v>2095</v>
      </c>
    </row>
    <row r="790" spans="1:13" ht="35.1" customHeight="1" x14ac:dyDescent="0.2">
      <c r="A790" s="103"/>
      <c r="B790" s="104"/>
      <c r="C790" s="105" t="str">
        <f t="shared" si="4"/>
        <v/>
      </c>
      <c r="D790" s="106"/>
      <c r="E790" s="111" t="str">
        <f>IF(Table28[[#This Row],[Tên hàng hóa ]]&lt;&gt;0,VLOOKUP(Table28[[#This Row],[Tên hàng hóa ]],Table1[[Tên hàng hóa]:[Quy cách]],2,0),"")</f>
        <v/>
      </c>
      <c r="F790" s="107" t="str">
        <f>IF(Table28[[#This Row],[Tên hàng hóa ]]&lt;&gt;0,VLOOKUP(Table28[[#This Row],[Tên hàng hóa ]],Table1[[Tên hàng hóa]:[ĐVT]],3,0),"")</f>
        <v/>
      </c>
      <c r="G790" s="112" t="str">
        <f>IF(Table28[[#This Row],[Tên hàng hóa ]]=0,"",VLOOKUP(Table28[[#This Row],[Tên hàng hóa ]],Table1[[Tên hàng hóa]:[Giá bán]],4,0))</f>
        <v/>
      </c>
      <c r="H790" s="108"/>
      <c r="I790" s="109" t="str">
        <f>IF(Table28[[#This Row],[Số lượng]]&lt;&gt;0,Table28[[#This Row],[Số lượng]]*Table28[[#This Row],[Đơn giá]],"")</f>
        <v/>
      </c>
      <c r="J790" s="109" t="str">
        <f ca="1">IF(AND(Table28[[#This Row],[Tên hàng hóa ]]&lt;&gt;0,D791=""),SUM(OFFSET(Table28[[#This Row],[Thành tiền]],0,0,-COUNTIF(Table28[Số HĐ],Table28[[#This Row],[Số HĐ]]))),"")</f>
        <v/>
      </c>
      <c r="K790" s="108"/>
      <c r="L79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90" s="110"/>
    </row>
    <row r="791" spans="1:13" ht="35.1" customHeight="1" x14ac:dyDescent="0.2">
      <c r="A791" s="103">
        <v>42369</v>
      </c>
      <c r="B791" s="104" t="s">
        <v>2079</v>
      </c>
      <c r="C791" s="105" t="s">
        <v>860</v>
      </c>
      <c r="D791" s="106" t="s">
        <v>115</v>
      </c>
      <c r="E791" s="111" t="str">
        <f>IF(Table28[[#This Row],[Tên hàng hóa ]]&lt;&gt;0,VLOOKUP(Table28[[#This Row],[Tên hàng hóa ]],Table1[[Tên hàng hóa]:[Quy cách]],2,0),"")</f>
        <v>Bộ Điều Khiển Nhiệt Độ</v>
      </c>
      <c r="F791" s="107" t="str">
        <f>IF(Table28[[#This Row],[Tên hàng hóa ]]&lt;&gt;0,VLOOKUP(Table28[[#This Row],[Tên hàng hóa ]],Table1[[Tên hàng hóa]:[ĐVT]],3,0),"")</f>
        <v>Cái</v>
      </c>
      <c r="G791" s="112">
        <v>1265000</v>
      </c>
      <c r="H791" s="108">
        <v>2</v>
      </c>
      <c r="I791" s="109">
        <f>IF(Table28[[#This Row],[Số lượng]]&lt;&gt;0,Table28[[#This Row],[Số lượng]]*Table28[[#This Row],[Đơn giá]],"")</f>
        <v>2530000</v>
      </c>
      <c r="J791" s="109">
        <f ca="1">IF(AND(Table28[[#This Row],[Tên hàng hóa ]]&lt;&gt;0,D792=""),SUM(OFFSET(Table28[[#This Row],[Thành tiền]],0,0,-COUNTIF(Table28[Số HĐ],Table28[[#This Row],[Số HĐ]]))),"")</f>
        <v>2530000</v>
      </c>
      <c r="K791" s="108" t="s">
        <v>464</v>
      </c>
      <c r="L79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91" s="110" t="s">
        <v>2279</v>
      </c>
    </row>
    <row r="792" spans="1:13" ht="35.1" customHeight="1" x14ac:dyDescent="0.2">
      <c r="A792" s="103"/>
      <c r="B792" s="104"/>
      <c r="C792" s="105" t="str">
        <f>IF(AND(D792&lt;&gt;0,D793=""),C503,"")</f>
        <v/>
      </c>
      <c r="D792" s="106"/>
      <c r="E792" s="111" t="str">
        <f>IF(Table28[[#This Row],[Tên hàng hóa ]]&lt;&gt;0,VLOOKUP(Table28[[#This Row],[Tên hàng hóa ]],Table1[[Tên hàng hóa]:[Quy cách]],2,0),"")</f>
        <v/>
      </c>
      <c r="F792" s="107" t="str">
        <f>IF(Table28[[#This Row],[Tên hàng hóa ]]&lt;&gt;0,VLOOKUP(Table28[[#This Row],[Tên hàng hóa ]],Table1[[Tên hàng hóa]:[ĐVT]],3,0),"")</f>
        <v/>
      </c>
      <c r="G792" s="112" t="str">
        <f>IF(Table28[[#This Row],[Tên hàng hóa ]]=0,"",VLOOKUP(Table28[[#This Row],[Tên hàng hóa ]],Table1[[Tên hàng hóa]:[Giá bán]],4,0))</f>
        <v/>
      </c>
      <c r="H792" s="108"/>
      <c r="I792" s="109" t="str">
        <f>IF(Table28[[#This Row],[Số lượng]]&lt;&gt;0,Table28[[#This Row],[Số lượng]]*Table28[[#This Row],[Đơn giá]],"")</f>
        <v/>
      </c>
      <c r="J792" s="109" t="str">
        <f ca="1">IF(AND(Table28[[#This Row],[Tên hàng hóa ]]&lt;&gt;0,D793=""),SUM(OFFSET(Table28[[#This Row],[Thành tiền]],0,0,-COUNTIF(Table28[Số HĐ],Table28[[#This Row],[Số HĐ]]))),"")</f>
        <v/>
      </c>
      <c r="K792" s="108"/>
      <c r="L79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92" s="110"/>
    </row>
    <row r="793" spans="1:13" ht="35.1" customHeight="1" x14ac:dyDescent="0.2">
      <c r="A793" s="103">
        <v>42369</v>
      </c>
      <c r="B793" s="104" t="s">
        <v>2080</v>
      </c>
      <c r="C793" s="105" t="s">
        <v>1805</v>
      </c>
      <c r="D793" s="106" t="s">
        <v>949</v>
      </c>
      <c r="E793" s="111" t="str">
        <f>IF(Table28[[#This Row],[Tên hàng hóa ]]&lt;&gt;0,VLOOKUP(Table28[[#This Row],[Tên hàng hóa ]],Table1[[Tên hàng hóa]:[Quy cách]],2,0),"")</f>
        <v>Relay</v>
      </c>
      <c r="F793" s="107" t="str">
        <f>IF(Table28[[#This Row],[Tên hàng hóa ]]&lt;&gt;0,VLOOKUP(Table28[[#This Row],[Tên hàng hóa ]],Table1[[Tên hàng hóa]:[ĐVT]],3,0),"")</f>
        <v>Cái</v>
      </c>
      <c r="G793" s="112">
        <v>876700</v>
      </c>
      <c r="H793" s="108">
        <v>2</v>
      </c>
      <c r="I793" s="109">
        <f>IF(Table28[[#This Row],[Số lượng]]&lt;&gt;0,Table28[[#This Row],[Số lượng]]*Table28[[#This Row],[Đơn giá]],"")</f>
        <v>1753400</v>
      </c>
      <c r="J793" s="109" t="str">
        <f ca="1">IF(AND(Table28[[#This Row],[Tên hàng hóa ]]&lt;&gt;0,D794=""),SUM(OFFSET(Table28[[#This Row],[Thành tiền]],0,0,-COUNTIF(Table28[Số HĐ],Table28[[#This Row],[Số HĐ]]))),"")</f>
        <v/>
      </c>
      <c r="K793" s="108"/>
      <c r="L79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93" s="110"/>
    </row>
    <row r="794" spans="1:13" ht="35.1" customHeight="1" x14ac:dyDescent="0.2">
      <c r="A794" s="103">
        <v>42369</v>
      </c>
      <c r="B794" s="104" t="s">
        <v>2080</v>
      </c>
      <c r="C794" s="105" t="str">
        <f t="shared" ref="C794:C822" si="5">IF(AND(D794&lt;&gt;0,D795=""),C793,"")</f>
        <v>CTY NĂNG LƯỢNG VIỆT</v>
      </c>
      <c r="D794" s="106" t="s">
        <v>951</v>
      </c>
      <c r="E794" s="111" t="str">
        <f>IF(Table28[[#This Row],[Tên hàng hóa ]]&lt;&gt;0,VLOOKUP(Table28[[#This Row],[Tên hàng hóa ]],Table1[[Tên hàng hóa]:[Quy cách]],2,0),"")</f>
        <v>Socket</v>
      </c>
      <c r="F794" s="107" t="str">
        <f>IF(Table28[[#This Row],[Tên hàng hóa ]]&lt;&gt;0,VLOOKUP(Table28[[#This Row],[Tên hàng hóa ]],Table1[[Tên hàng hóa]:[ĐVT]],3,0),"")</f>
        <v>Cái</v>
      </c>
      <c r="G794" s="112">
        <v>163900</v>
      </c>
      <c r="H794" s="108">
        <v>2</v>
      </c>
      <c r="I794" s="109">
        <f>IF(Table28[[#This Row],[Số lượng]]&lt;&gt;0,Table28[[#This Row],[Số lượng]]*Table28[[#This Row],[Đơn giá]],"")</f>
        <v>327800</v>
      </c>
      <c r="J794" s="109">
        <f ca="1">IF(AND(Table28[[#This Row],[Tên hàng hóa ]]&lt;&gt;0,D795=""),SUM(OFFSET(Table28[[#This Row],[Thành tiền]],0,0,-COUNTIF(Table28[Số HĐ],Table28[[#This Row],[Số HĐ]]))),"")</f>
        <v>2081200</v>
      </c>
      <c r="K794" s="108" t="s">
        <v>464</v>
      </c>
      <c r="L79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94" s="110" t="s">
        <v>2094</v>
      </c>
    </row>
    <row r="795" spans="1:13" ht="35.1" customHeight="1" x14ac:dyDescent="0.2">
      <c r="A795" s="103"/>
      <c r="B795" s="104"/>
      <c r="C795" s="105" t="str">
        <f t="shared" si="5"/>
        <v/>
      </c>
      <c r="D795" s="106"/>
      <c r="E795" s="111" t="str">
        <f>IF(Table28[[#This Row],[Tên hàng hóa ]]&lt;&gt;0,VLOOKUP(Table28[[#This Row],[Tên hàng hóa ]],Table1[[Tên hàng hóa]:[Quy cách]],2,0),"")</f>
        <v/>
      </c>
      <c r="F795" s="107" t="str">
        <f>IF(Table28[[#This Row],[Tên hàng hóa ]]&lt;&gt;0,VLOOKUP(Table28[[#This Row],[Tên hàng hóa ]],Table1[[Tên hàng hóa]:[ĐVT]],3,0),"")</f>
        <v/>
      </c>
      <c r="G795" s="112" t="str">
        <f>IF(Table28[[#This Row],[Tên hàng hóa ]]=0,"",VLOOKUP(Table28[[#This Row],[Tên hàng hóa ]],Table1[[Tên hàng hóa]:[Giá bán]],4,0))</f>
        <v/>
      </c>
      <c r="H795" s="108"/>
      <c r="I795" s="109" t="str">
        <f>IF(Table28[[#This Row],[Số lượng]]&lt;&gt;0,Table28[[#This Row],[Số lượng]]*Table28[[#This Row],[Đơn giá]],"")</f>
        <v/>
      </c>
      <c r="J795" s="109" t="str">
        <f ca="1">IF(AND(Table28[[#This Row],[Tên hàng hóa ]]&lt;&gt;0,D796=""),SUM(OFFSET(Table28[[#This Row],[Thành tiền]],0,0,-COUNTIF(Table28[Số HĐ],Table28[[#This Row],[Số HĐ]]))),"")</f>
        <v/>
      </c>
      <c r="K795" s="108"/>
      <c r="L79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95" s="110"/>
    </row>
    <row r="796" spans="1:13" ht="35.1" customHeight="1" x14ac:dyDescent="0.2">
      <c r="A796" s="103">
        <v>42369</v>
      </c>
      <c r="B796" s="104" t="s">
        <v>2081</v>
      </c>
      <c r="C796" s="105" t="s">
        <v>1122</v>
      </c>
      <c r="D796" s="106" t="s">
        <v>1110</v>
      </c>
      <c r="E796" s="111" t="str">
        <f>IF(Table28[[#This Row],[Tên hàng hóa ]]&lt;&gt;0,VLOOKUP(Table28[[#This Row],[Tên hàng hóa ]],Table1[[Tên hàng hóa]:[Quy cách]],2,0),"")</f>
        <v>Schneider</v>
      </c>
      <c r="F796" s="107" t="str">
        <f>IF(Table28[[#This Row],[Tên hàng hóa ]]&lt;&gt;0,VLOOKUP(Table28[[#This Row],[Tên hàng hóa ]],Table1[[Tên hàng hóa]:[ĐVT]],3,0),"")</f>
        <v>Cái</v>
      </c>
      <c r="G796" s="112">
        <v>355850</v>
      </c>
      <c r="H796" s="108">
        <v>14</v>
      </c>
      <c r="I796" s="109">
        <f>IF(Table28[[#This Row],[Số lượng]]&lt;&gt;0,Table28[[#This Row],[Số lượng]]*Table28[[#This Row],[Đơn giá]],"")</f>
        <v>4981900</v>
      </c>
      <c r="J796" s="109" t="str">
        <f ca="1">IF(AND(Table28[[#This Row],[Tên hàng hóa ]]&lt;&gt;0,D797=""),SUM(OFFSET(Table28[[#This Row],[Thành tiền]],0,0,-COUNTIF(Table28[Số HĐ],Table28[[#This Row],[Số HĐ]]))),"")</f>
        <v/>
      </c>
      <c r="K796" s="108"/>
      <c r="L79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96" s="110"/>
    </row>
    <row r="797" spans="1:13" ht="35.1" customHeight="1" x14ac:dyDescent="0.2">
      <c r="A797" s="103">
        <v>42369</v>
      </c>
      <c r="B797" s="104" t="s">
        <v>2081</v>
      </c>
      <c r="C797" s="105" t="s">
        <v>1122</v>
      </c>
      <c r="D797" s="106" t="s">
        <v>2008</v>
      </c>
      <c r="E797" s="111" t="str">
        <f>IF(Table28[[#This Row],[Tên hàng hóa ]]&lt;&gt;0,VLOOKUP(Table28[[#This Row],[Tên hàng hóa ]],Table1[[Tên hàng hóa]:[Quy cách]],2,0),"")</f>
        <v>Schneider</v>
      </c>
      <c r="F797" s="107" t="str">
        <f>IF(Table28[[#This Row],[Tên hàng hóa ]]&lt;&gt;0,VLOOKUP(Table28[[#This Row],[Tên hàng hóa ]],Table1[[Tên hàng hóa]:[ĐVT]],3,0),"")</f>
        <v>Cái</v>
      </c>
      <c r="G797" s="112">
        <v>871200</v>
      </c>
      <c r="H797" s="108">
        <v>2</v>
      </c>
      <c r="I797" s="109">
        <f>IF(Table28[[#This Row],[Số lượng]]&lt;&gt;0,Table28[[#This Row],[Số lượng]]*Table28[[#This Row],[Đơn giá]],"")</f>
        <v>1742400</v>
      </c>
      <c r="J797" s="109" t="str">
        <f ca="1">IF(AND(Table28[[#This Row],[Tên hàng hóa ]]&lt;&gt;0,D798=""),SUM(OFFSET(Table28[[#This Row],[Thành tiền]],0,0,-COUNTIF(Table28[Số HĐ],Table28[[#This Row],[Số HĐ]]))),"")</f>
        <v/>
      </c>
      <c r="K797" s="108"/>
      <c r="L79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97" s="110"/>
    </row>
    <row r="798" spans="1:13" ht="35.1" customHeight="1" x14ac:dyDescent="0.2">
      <c r="A798" s="103">
        <v>42369</v>
      </c>
      <c r="B798" s="104" t="s">
        <v>2081</v>
      </c>
      <c r="C798" s="105" t="s">
        <v>1122</v>
      </c>
      <c r="D798" s="106" t="s">
        <v>1730</v>
      </c>
      <c r="E798" s="111" t="str">
        <f>IF(Table28[[#This Row],[Tên hàng hóa ]]&lt;&gt;0,VLOOKUP(Table28[[#This Row],[Tên hàng hóa ]],Table1[[Tên hàng hóa]:[Quy cách]],2,0),"")</f>
        <v>Schneider</v>
      </c>
      <c r="F798" s="107" t="str">
        <f>IF(Table28[[#This Row],[Tên hàng hóa ]]&lt;&gt;0,VLOOKUP(Table28[[#This Row],[Tên hàng hóa ]],Table1[[Tên hàng hóa]:[ĐVT]],3,0),"")</f>
        <v>Cái</v>
      </c>
      <c r="G798" s="112">
        <v>326700</v>
      </c>
      <c r="H798" s="108">
        <v>6</v>
      </c>
      <c r="I798" s="109">
        <f>IF(Table28[[#This Row],[Số lượng]]&lt;&gt;0,Table28[[#This Row],[Số lượng]]*Table28[[#This Row],[Đơn giá]],"")</f>
        <v>1960200</v>
      </c>
      <c r="J798" s="109">
        <f ca="1">IF(AND(Table28[[#This Row],[Tên hàng hóa ]]&lt;&gt;0,D799=""),SUM(OFFSET(Table28[[#This Row],[Thành tiền]],0,0,-COUNTIF(Table28[Số HĐ],Table28[[#This Row],[Số HĐ]]))),"")</f>
        <v>8684500</v>
      </c>
      <c r="K798" s="17" t="s">
        <v>464</v>
      </c>
      <c r="L79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798" s="15" t="s">
        <v>2292</v>
      </c>
    </row>
    <row r="799" spans="1:13" ht="35.1" customHeight="1" x14ac:dyDescent="0.2">
      <c r="A799" s="103"/>
      <c r="B799" s="104"/>
      <c r="C799" s="105" t="str">
        <f t="shared" si="5"/>
        <v/>
      </c>
      <c r="D799" s="106"/>
      <c r="E799" s="111" t="str">
        <f>IF(Table28[[#This Row],[Tên hàng hóa ]]&lt;&gt;0,VLOOKUP(Table28[[#This Row],[Tên hàng hóa ]],Table1[[Tên hàng hóa]:[Quy cách]],2,0),"")</f>
        <v/>
      </c>
      <c r="F799" s="107" t="str">
        <f>IF(Table28[[#This Row],[Tên hàng hóa ]]&lt;&gt;0,VLOOKUP(Table28[[#This Row],[Tên hàng hóa ]],Table1[[Tên hàng hóa]:[ĐVT]],3,0),"")</f>
        <v/>
      </c>
      <c r="G799" s="112" t="str">
        <f>IF(Table28[[#This Row],[Tên hàng hóa ]]=0,"",VLOOKUP(Table28[[#This Row],[Tên hàng hóa ]],Table1[[Tên hàng hóa]:[Giá bán]],4,0))</f>
        <v/>
      </c>
      <c r="H799" s="108"/>
      <c r="I799" s="109" t="str">
        <f>IF(Table28[[#This Row],[Số lượng]]&lt;&gt;0,Table28[[#This Row],[Số lượng]]*Table28[[#This Row],[Đơn giá]],"")</f>
        <v/>
      </c>
      <c r="J799" s="109" t="str">
        <f ca="1">IF(AND(Table28[[#This Row],[Tên hàng hóa ]]&lt;&gt;0,D800=""),SUM(OFFSET(Table28[[#This Row],[Thành tiền]],0,0,-COUNTIF(Table28[Số HĐ],Table28[[#This Row],[Số HĐ]]))),"")</f>
        <v/>
      </c>
      <c r="K799" s="108"/>
      <c r="L79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799" s="110"/>
    </row>
    <row r="800" spans="1:13" ht="35.1" customHeight="1" x14ac:dyDescent="0.2">
      <c r="A800" s="103">
        <v>42373</v>
      </c>
      <c r="B800" s="104" t="s">
        <v>2097</v>
      </c>
      <c r="C800" s="105" t="s">
        <v>2098</v>
      </c>
      <c r="D800" s="106" t="s">
        <v>843</v>
      </c>
      <c r="E800" s="111" t="str">
        <f>IF(Table28[[#This Row],[Tên hàng hóa ]]&lt;&gt;0,VLOOKUP(Table28[[#This Row],[Tên hàng hóa ]],Table1[[Tên hàng hóa]:[Quy cách]],2,0),"")</f>
        <v>Bộ Điều Khiển Lập Trình</v>
      </c>
      <c r="F800" s="107" t="str">
        <f>IF(Table28[[#This Row],[Tên hàng hóa ]]&lt;&gt;0,VLOOKUP(Table28[[#This Row],[Tên hàng hóa ]],Table1[[Tên hàng hóa]:[ĐVT]],3,0),"")</f>
        <v>Cái</v>
      </c>
      <c r="G800" s="112">
        <v>5060000</v>
      </c>
      <c r="H800" s="108">
        <v>3</v>
      </c>
      <c r="I800" s="109">
        <f>IF(Table28[[#This Row],[Số lượng]]&lt;&gt;0,Table28[[#This Row],[Số lượng]]*Table28[[#This Row],[Đơn giá]],"")</f>
        <v>15180000</v>
      </c>
      <c r="J800" s="109">
        <f ca="1">IF(AND(Table28[[#This Row],[Tên hàng hóa ]]&lt;&gt;0,D801=""),SUM(OFFSET(Table28[[#This Row],[Thành tiền]],0,0,-COUNTIF(Table28[Số HĐ],Table28[[#This Row],[Số HĐ]]))),"")</f>
        <v>15180000</v>
      </c>
      <c r="K800" s="108" t="s">
        <v>464</v>
      </c>
      <c r="L80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00" s="110" t="s">
        <v>2227</v>
      </c>
    </row>
    <row r="801" spans="1:13" ht="35.1" customHeight="1" x14ac:dyDescent="0.2">
      <c r="A801" s="103"/>
      <c r="B801" s="104"/>
      <c r="C801" s="105" t="str">
        <f t="shared" si="5"/>
        <v/>
      </c>
      <c r="D801" s="106"/>
      <c r="E801" s="111" t="str">
        <f>IF(Table28[[#This Row],[Tên hàng hóa ]]&lt;&gt;0,VLOOKUP(Table28[[#This Row],[Tên hàng hóa ]],Table1[[Tên hàng hóa]:[Quy cách]],2,0),"")</f>
        <v/>
      </c>
      <c r="F801" s="107" t="str">
        <f>IF(Table28[[#This Row],[Tên hàng hóa ]]&lt;&gt;0,VLOOKUP(Table28[[#This Row],[Tên hàng hóa ]],Table1[[Tên hàng hóa]:[ĐVT]],3,0),"")</f>
        <v/>
      </c>
      <c r="G801" s="112" t="str">
        <f>IF(Table28[[#This Row],[Tên hàng hóa ]]=0,"",VLOOKUP(Table28[[#This Row],[Tên hàng hóa ]],Table1[[Tên hàng hóa]:[Giá bán]],4,0))</f>
        <v/>
      </c>
      <c r="H801" s="108"/>
      <c r="I801" s="109" t="str">
        <f>IF(Table28[[#This Row],[Số lượng]]&lt;&gt;0,Table28[[#This Row],[Số lượng]]*Table28[[#This Row],[Đơn giá]],"")</f>
        <v/>
      </c>
      <c r="J801" s="109" t="str">
        <f ca="1">IF(AND(Table28[[#This Row],[Tên hàng hóa ]]&lt;&gt;0,D802=""),SUM(OFFSET(Table28[[#This Row],[Thành tiền]],0,0,-COUNTIF(Table28[Số HĐ],Table28[[#This Row],[Số HĐ]]))),"")</f>
        <v/>
      </c>
      <c r="K801" s="108"/>
      <c r="L80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01" s="110"/>
    </row>
    <row r="802" spans="1:13" ht="35.1" customHeight="1" x14ac:dyDescent="0.2">
      <c r="A802" s="103">
        <v>42373</v>
      </c>
      <c r="B802" s="104" t="s">
        <v>2099</v>
      </c>
      <c r="C802" s="105" t="s">
        <v>1197</v>
      </c>
      <c r="D802" s="106" t="s">
        <v>431</v>
      </c>
      <c r="E802" s="111" t="str">
        <f>IF(Table28[[#This Row],[Tên hàng hóa ]]&lt;&gt;0,VLOOKUP(Table28[[#This Row],[Tên hàng hóa ]],Table1[[Tên hàng hóa]:[Quy cách]],2,0),"")</f>
        <v>Socket</v>
      </c>
      <c r="F802" s="107" t="str">
        <f>IF(Table28[[#This Row],[Tên hàng hóa ]]&lt;&gt;0,VLOOKUP(Table28[[#This Row],[Tên hàng hóa ]],Table1[[Tên hàng hóa]:[ĐVT]],3,0),"")</f>
        <v>Cái</v>
      </c>
      <c r="G802" s="112">
        <v>43560</v>
      </c>
      <c r="H802" s="108">
        <v>4</v>
      </c>
      <c r="I802" s="109">
        <f>IF(Table28[[#This Row],[Số lượng]]&lt;&gt;0,Table28[[#This Row],[Số lượng]]*Table28[[#This Row],[Đơn giá]],"")</f>
        <v>174240</v>
      </c>
      <c r="J802" s="109" t="str">
        <f ca="1">IF(AND(Table28[[#This Row],[Tên hàng hóa ]]&lt;&gt;0,D803=""),SUM(OFFSET(Table28[[#This Row],[Thành tiền]],0,0,-COUNTIF(Table28[Số HĐ],Table28[[#This Row],[Số HĐ]]))),"")</f>
        <v/>
      </c>
      <c r="K802" s="108"/>
      <c r="L80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02" s="110"/>
    </row>
    <row r="803" spans="1:13" ht="35.1" customHeight="1" x14ac:dyDescent="0.2">
      <c r="A803" s="103">
        <v>42373</v>
      </c>
      <c r="B803" s="104" t="s">
        <v>2099</v>
      </c>
      <c r="C803" s="105" t="s">
        <v>1197</v>
      </c>
      <c r="D803" s="106" t="s">
        <v>346</v>
      </c>
      <c r="E803" s="111" t="str">
        <f>IF(Table28[[#This Row],[Tên hàng hóa ]]&lt;&gt;0,VLOOKUP(Table28[[#This Row],[Tên hàng hóa ]],Table1[[Tên hàng hóa]:[Quy cách]],2,0),"")</f>
        <v>Relay</v>
      </c>
      <c r="F803" s="107" t="str">
        <f>IF(Table28[[#This Row],[Tên hàng hóa ]]&lt;&gt;0,VLOOKUP(Table28[[#This Row],[Tên hàng hóa ]],Table1[[Tên hàng hóa]:[ĐVT]],3,0),"")</f>
        <v>Cái</v>
      </c>
      <c r="G803" s="112">
        <v>62700</v>
      </c>
      <c r="H803" s="108">
        <v>20</v>
      </c>
      <c r="I803" s="109">
        <f>IF(Table28[[#This Row],[Số lượng]]&lt;&gt;0,Table28[[#This Row],[Số lượng]]*Table28[[#This Row],[Đơn giá]],"")</f>
        <v>1254000</v>
      </c>
      <c r="J803" s="109" t="str">
        <f ca="1">IF(AND(Table28[[#This Row],[Tên hàng hóa ]]&lt;&gt;0,D804=""),SUM(OFFSET(Table28[[#This Row],[Thành tiền]],0,0,-COUNTIF(Table28[Số HĐ],Table28[[#This Row],[Số HĐ]]))),"")</f>
        <v/>
      </c>
      <c r="K803" s="108"/>
      <c r="L80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03" s="110"/>
    </row>
    <row r="804" spans="1:13" ht="35.1" customHeight="1" x14ac:dyDescent="0.2">
      <c r="A804" s="103">
        <v>42373</v>
      </c>
      <c r="B804" s="104" t="s">
        <v>2099</v>
      </c>
      <c r="C804" s="105" t="s">
        <v>1197</v>
      </c>
      <c r="D804" s="106" t="s">
        <v>338</v>
      </c>
      <c r="E804" s="111" t="str">
        <f>IF(Table28[[#This Row],[Tên hàng hóa ]]&lt;&gt;0,VLOOKUP(Table28[[#This Row],[Tên hàng hóa ]],Table1[[Tên hàng hóa]:[Quy cách]],2,0),"")</f>
        <v>Relay</v>
      </c>
      <c r="F804" s="107" t="str">
        <f>IF(Table28[[#This Row],[Tên hàng hóa ]]&lt;&gt;0,VLOOKUP(Table28[[#This Row],[Tên hàng hóa ]],Table1[[Tên hàng hóa]:[ĐVT]],3,0),"")</f>
        <v>Cái</v>
      </c>
      <c r="G804" s="112">
        <v>55000</v>
      </c>
      <c r="H804" s="108">
        <v>20</v>
      </c>
      <c r="I804" s="109">
        <f>IF(Table28[[#This Row],[Số lượng]]&lt;&gt;0,Table28[[#This Row],[Số lượng]]*Table28[[#This Row],[Đơn giá]],"")</f>
        <v>1100000</v>
      </c>
      <c r="J804" s="109" t="str">
        <f ca="1">IF(AND(Table28[[#This Row],[Tên hàng hóa ]]&lt;&gt;0,D805=""),SUM(OFFSET(Table28[[#This Row],[Thành tiền]],0,0,-COUNTIF(Table28[Số HĐ],Table28[[#This Row],[Số HĐ]]))),"")</f>
        <v/>
      </c>
      <c r="K804" s="108"/>
      <c r="L80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04" s="110"/>
    </row>
    <row r="805" spans="1:13" ht="35.1" customHeight="1" x14ac:dyDescent="0.2">
      <c r="A805" s="103">
        <v>42373</v>
      </c>
      <c r="B805" s="104" t="s">
        <v>2099</v>
      </c>
      <c r="C805" s="105" t="s">
        <v>1197</v>
      </c>
      <c r="D805" s="106" t="s">
        <v>344</v>
      </c>
      <c r="E805" s="111" t="str">
        <f>IF(Table28[[#This Row],[Tên hàng hóa ]]&lt;&gt;0,VLOOKUP(Table28[[#This Row],[Tên hàng hóa ]],Table1[[Tên hàng hóa]:[Quy cách]],2,0),"")</f>
        <v>Relay</v>
      </c>
      <c r="F805" s="107" t="str">
        <f>IF(Table28[[#This Row],[Tên hàng hóa ]]&lt;&gt;0,VLOOKUP(Table28[[#This Row],[Tên hàng hóa ]],Table1[[Tên hàng hóa]:[ĐVT]],3,0),"")</f>
        <v>Cái</v>
      </c>
      <c r="G805" s="112">
        <v>79200</v>
      </c>
      <c r="H805" s="108">
        <v>4</v>
      </c>
      <c r="I805" s="109">
        <f>IF(Table28[[#This Row],[Số lượng]]&lt;&gt;0,Table28[[#This Row],[Số lượng]]*Table28[[#This Row],[Đơn giá]],"")</f>
        <v>316800</v>
      </c>
      <c r="J805" s="109" t="str">
        <f ca="1">IF(AND(Table28[[#This Row],[Tên hàng hóa ]]&lt;&gt;0,D806=""),SUM(OFFSET(Table28[[#This Row],[Thành tiền]],0,0,-COUNTIF(Table28[Số HĐ],Table28[[#This Row],[Số HĐ]]))),"")</f>
        <v/>
      </c>
      <c r="K805" s="108"/>
      <c r="L80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05" s="110"/>
    </row>
    <row r="806" spans="1:13" ht="35.1" customHeight="1" x14ac:dyDescent="0.2">
      <c r="A806" s="103">
        <v>42373</v>
      </c>
      <c r="B806" s="104" t="s">
        <v>2099</v>
      </c>
      <c r="C806" s="105" t="s">
        <v>1197</v>
      </c>
      <c r="D806" s="106" t="s">
        <v>1807</v>
      </c>
      <c r="E806" s="111" t="str">
        <f>IF(Table28[[#This Row],[Tên hàng hóa ]]&lt;&gt;0,VLOOKUP(Table28[[#This Row],[Tên hàng hóa ]],Table1[[Tên hàng hóa]:[Quy cách]],2,0),"")</f>
        <v>Schneider</v>
      </c>
      <c r="F806" s="107" t="str">
        <f>IF(Table28[[#This Row],[Tên hàng hóa ]]&lt;&gt;0,VLOOKUP(Table28[[#This Row],[Tên hàng hóa ]],Table1[[Tên hàng hóa]:[ĐVT]],3,0),"")</f>
        <v>Cái</v>
      </c>
      <c r="G806" s="112">
        <v>85800</v>
      </c>
      <c r="H806" s="108">
        <v>30</v>
      </c>
      <c r="I806" s="109">
        <f>IF(Table28[[#This Row],[Số lượng]]&lt;&gt;0,Table28[[#This Row],[Số lượng]]*Table28[[#This Row],[Đơn giá]],"")</f>
        <v>2574000</v>
      </c>
      <c r="J806" s="109" t="str">
        <f ca="1">IF(AND(Table28[[#This Row],[Tên hàng hóa ]]&lt;&gt;0,D807=""),SUM(OFFSET(Table28[[#This Row],[Thành tiền]],0,0,-COUNTIF(Table28[Số HĐ],Table28[[#This Row],[Số HĐ]]))),"")</f>
        <v/>
      </c>
      <c r="K806" s="108"/>
      <c r="L80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06" s="110"/>
    </row>
    <row r="807" spans="1:13" ht="35.1" customHeight="1" x14ac:dyDescent="0.2">
      <c r="A807" s="103">
        <v>42373</v>
      </c>
      <c r="B807" s="104" t="s">
        <v>2099</v>
      </c>
      <c r="C807" s="105" t="s">
        <v>1197</v>
      </c>
      <c r="D807" s="106" t="s">
        <v>1949</v>
      </c>
      <c r="E807" s="111" t="str">
        <f>IF(Table28[[#This Row],[Tên hàng hóa ]]&lt;&gt;0,VLOOKUP(Table28[[#This Row],[Tên hàng hóa ]],Table1[[Tên hàng hóa]:[Quy cách]],2,0),"")</f>
        <v>Schneider</v>
      </c>
      <c r="F807" s="107" t="str">
        <f>IF(Table28[[#This Row],[Tên hàng hóa ]]&lt;&gt;0,VLOOKUP(Table28[[#This Row],[Tên hàng hóa ]],Table1[[Tên hàng hóa]:[ĐVT]],3,0),"")</f>
        <v>Cái</v>
      </c>
      <c r="G807" s="112">
        <v>28600</v>
      </c>
      <c r="H807" s="108">
        <v>30</v>
      </c>
      <c r="I807" s="109">
        <f>IF(Table28[[#This Row],[Số lượng]]&lt;&gt;0,Table28[[#This Row],[Số lượng]]*Table28[[#This Row],[Đơn giá]],"")</f>
        <v>858000</v>
      </c>
      <c r="J807" s="109">
        <f ca="1">IF(AND(Table28[[#This Row],[Tên hàng hóa ]]&lt;&gt;0,D808=""),SUM(OFFSET(Table28[[#This Row],[Thành tiền]],0,0,-COUNTIF(Table28[Số HĐ],Table28[[#This Row],[Số HĐ]]))),"")</f>
        <v>6277040</v>
      </c>
      <c r="K807" s="17" t="s">
        <v>464</v>
      </c>
      <c r="L80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07" s="15" t="s">
        <v>2506</v>
      </c>
    </row>
    <row r="808" spans="1:13" ht="35.1" customHeight="1" x14ac:dyDescent="0.2">
      <c r="A808" s="103"/>
      <c r="B808" s="104"/>
      <c r="C808" s="105" t="str">
        <f t="shared" si="5"/>
        <v/>
      </c>
      <c r="D808" s="106"/>
      <c r="E808" s="111" t="str">
        <f>IF(Table28[[#This Row],[Tên hàng hóa ]]&lt;&gt;0,VLOOKUP(Table28[[#This Row],[Tên hàng hóa ]],Table1[[Tên hàng hóa]:[Quy cách]],2,0),"")</f>
        <v/>
      </c>
      <c r="F808" s="107" t="str">
        <f>IF(Table28[[#This Row],[Tên hàng hóa ]]&lt;&gt;0,VLOOKUP(Table28[[#This Row],[Tên hàng hóa ]],Table1[[Tên hàng hóa]:[ĐVT]],3,0),"")</f>
        <v/>
      </c>
      <c r="G808" s="112" t="str">
        <f>IF(Table28[[#This Row],[Tên hàng hóa ]]=0,"",VLOOKUP(Table28[[#This Row],[Tên hàng hóa ]],Table1[[Tên hàng hóa]:[Giá bán]],4,0))</f>
        <v/>
      </c>
      <c r="H808" s="108"/>
      <c r="I808" s="109" t="str">
        <f>IF(Table28[[#This Row],[Số lượng]]&lt;&gt;0,Table28[[#This Row],[Số lượng]]*Table28[[#This Row],[Đơn giá]],"")</f>
        <v/>
      </c>
      <c r="J808" s="109" t="str">
        <f ca="1">IF(AND(Table28[[#This Row],[Tên hàng hóa ]]&lt;&gt;0,D809=""),SUM(OFFSET(Table28[[#This Row],[Thành tiền]],0,0,-COUNTIF(Table28[Số HĐ],Table28[[#This Row],[Số HĐ]]))),"")</f>
        <v/>
      </c>
      <c r="K808" s="108"/>
      <c r="L80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08" s="110"/>
    </row>
    <row r="809" spans="1:13" ht="35.1" customHeight="1" x14ac:dyDescent="0.2">
      <c r="A809" s="103">
        <v>42374</v>
      </c>
      <c r="B809" s="104" t="s">
        <v>2100</v>
      </c>
      <c r="C809" s="105" t="s">
        <v>1636</v>
      </c>
      <c r="D809" s="106" t="s">
        <v>68</v>
      </c>
      <c r="E809" s="111" t="str">
        <f>IF(Table28[[#This Row],[Tên hàng hóa ]]&lt;&gt;0,VLOOKUP(Table28[[#This Row],[Tên hàng hóa ]],Table1[[Tên hàng hóa]:[Quy cách]],2,0),"")</f>
        <v>Bộ Điều Khiển Lập Trình</v>
      </c>
      <c r="F809" s="107" t="str">
        <f>IF(Table28[[#This Row],[Tên hàng hóa ]]&lt;&gt;0,VLOOKUP(Table28[[#This Row],[Tên hàng hóa ]],Table1[[Tên hàng hóa]:[ĐVT]],3,0),"")</f>
        <v>Cái</v>
      </c>
      <c r="G809" s="112">
        <v>825000</v>
      </c>
      <c r="H809" s="108">
        <v>1</v>
      </c>
      <c r="I809" s="109">
        <f>IF(Table28[[#This Row],[Số lượng]]&lt;&gt;0,Table28[[#This Row],[Số lượng]]*Table28[[#This Row],[Đơn giá]],"")</f>
        <v>825000</v>
      </c>
      <c r="J809" s="109">
        <f ca="1">IF(AND(Table28[[#This Row],[Tên hàng hóa ]]&lt;&gt;0,D810=""),SUM(OFFSET(Table28[[#This Row],[Thành tiền]],0,0,-COUNTIF(Table28[Số HĐ],Table28[[#This Row],[Số HĐ]]))),"")</f>
        <v>825000</v>
      </c>
      <c r="K809" s="108" t="s">
        <v>464</v>
      </c>
      <c r="L80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09" s="110" t="s">
        <v>2101</v>
      </c>
    </row>
    <row r="810" spans="1:13" ht="35.1" customHeight="1" x14ac:dyDescent="0.2">
      <c r="A810" s="103"/>
      <c r="B810" s="104"/>
      <c r="C810" s="105" t="str">
        <f t="shared" si="5"/>
        <v/>
      </c>
      <c r="D810" s="106"/>
      <c r="E810" s="111" t="str">
        <f>IF(Table28[[#This Row],[Tên hàng hóa ]]&lt;&gt;0,VLOOKUP(Table28[[#This Row],[Tên hàng hóa ]],Table1[[Tên hàng hóa]:[Quy cách]],2,0),"")</f>
        <v/>
      </c>
      <c r="F810" s="107" t="str">
        <f>IF(Table28[[#This Row],[Tên hàng hóa ]]&lt;&gt;0,VLOOKUP(Table28[[#This Row],[Tên hàng hóa ]],Table1[[Tên hàng hóa]:[ĐVT]],3,0),"")</f>
        <v/>
      </c>
      <c r="G810" s="112" t="str">
        <f>IF(Table28[[#This Row],[Tên hàng hóa ]]=0,"",VLOOKUP(Table28[[#This Row],[Tên hàng hóa ]],Table1[[Tên hàng hóa]:[Giá bán]],4,0))</f>
        <v/>
      </c>
      <c r="H810" s="108"/>
      <c r="I810" s="109" t="str">
        <f>IF(Table28[[#This Row],[Số lượng]]&lt;&gt;0,Table28[[#This Row],[Số lượng]]*Table28[[#This Row],[Đơn giá]],"")</f>
        <v/>
      </c>
      <c r="J810" s="109" t="str">
        <f ca="1">IF(AND(Table28[[#This Row],[Tên hàng hóa ]]&lt;&gt;0,D811=""),SUM(OFFSET(Table28[[#This Row],[Thành tiền]],0,0,-COUNTIF(Table28[Số HĐ],Table28[[#This Row],[Số HĐ]]))),"")</f>
        <v/>
      </c>
      <c r="K810" s="108"/>
      <c r="L81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10" s="110"/>
    </row>
    <row r="811" spans="1:13" ht="35.1" customHeight="1" x14ac:dyDescent="0.2">
      <c r="A811" s="103">
        <v>42374</v>
      </c>
      <c r="B811" s="104" t="s">
        <v>2102</v>
      </c>
      <c r="C811" s="105" t="s">
        <v>543</v>
      </c>
      <c r="D811" s="106" t="s">
        <v>2103</v>
      </c>
      <c r="E811" s="111" t="str">
        <f>IF(Table28[[#This Row],[Tên hàng hóa ]]&lt;&gt;0,VLOOKUP(Table28[[#This Row],[Tên hàng hóa ]],Table1[[Tên hàng hóa]:[Quy cách]],2,0),"")</f>
        <v>OMRON</v>
      </c>
      <c r="F811" s="107" t="str">
        <f>IF(Table28[[#This Row],[Tên hàng hóa ]]&lt;&gt;0,VLOOKUP(Table28[[#This Row],[Tên hàng hóa ]],Table1[[Tên hàng hóa]:[ĐVT]],3,0),"")</f>
        <v>Cái</v>
      </c>
      <c r="G811" s="112">
        <v>3850000</v>
      </c>
      <c r="H811" s="108">
        <v>1</v>
      </c>
      <c r="I811" s="109">
        <f>IF(Table28[[#This Row],[Số lượng]]&lt;&gt;0,Table28[[#This Row],[Số lượng]]*Table28[[#This Row],[Đơn giá]],"")</f>
        <v>3850000</v>
      </c>
      <c r="J811" s="109">
        <f ca="1">IF(AND(Table28[[#This Row],[Tên hàng hóa ]]&lt;&gt;0,D812=""),SUM(OFFSET(Table28[[#This Row],[Thành tiền]],0,0,-COUNTIF(Table28[Số HĐ],Table28[[#This Row],[Số HĐ]]))),"")</f>
        <v>3850000</v>
      </c>
      <c r="K811" s="108" t="s">
        <v>464</v>
      </c>
      <c r="L81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11" s="110" t="s">
        <v>2275</v>
      </c>
    </row>
    <row r="812" spans="1:13" ht="35.1" customHeight="1" x14ac:dyDescent="0.2">
      <c r="A812" s="103"/>
      <c r="B812" s="104"/>
      <c r="C812" s="105" t="str">
        <f t="shared" si="5"/>
        <v/>
      </c>
      <c r="D812" s="106"/>
      <c r="E812" s="111" t="str">
        <f>IF(Table28[[#This Row],[Tên hàng hóa ]]&lt;&gt;0,VLOOKUP(Table28[[#This Row],[Tên hàng hóa ]],Table1[[Tên hàng hóa]:[Quy cách]],2,0),"")</f>
        <v/>
      </c>
      <c r="F812" s="107" t="str">
        <f>IF(Table28[[#This Row],[Tên hàng hóa ]]&lt;&gt;0,VLOOKUP(Table28[[#This Row],[Tên hàng hóa ]],Table1[[Tên hàng hóa]:[ĐVT]],3,0),"")</f>
        <v/>
      </c>
      <c r="G812" s="112" t="str">
        <f>IF(Table28[[#This Row],[Tên hàng hóa ]]=0,"",VLOOKUP(Table28[[#This Row],[Tên hàng hóa ]],Table1[[Tên hàng hóa]:[Giá bán]],4,0))</f>
        <v/>
      </c>
      <c r="H812" s="108"/>
      <c r="I812" s="109" t="str">
        <f>IF(Table28[[#This Row],[Số lượng]]&lt;&gt;0,Table28[[#This Row],[Số lượng]]*Table28[[#This Row],[Đơn giá]],"")</f>
        <v/>
      </c>
      <c r="J812" s="109" t="str">
        <f ca="1">IF(AND(Table28[[#This Row],[Tên hàng hóa ]]&lt;&gt;0,D813=""),SUM(OFFSET(Table28[[#This Row],[Thành tiền]],0,0,-COUNTIF(Table28[Số HĐ],Table28[[#This Row],[Số HĐ]]))),"")</f>
        <v/>
      </c>
      <c r="K812" s="108"/>
      <c r="L81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12" s="110"/>
    </row>
    <row r="813" spans="1:13" ht="35.1" customHeight="1" x14ac:dyDescent="0.2">
      <c r="A813" s="103">
        <v>42374</v>
      </c>
      <c r="B813" s="104" t="s">
        <v>2104</v>
      </c>
      <c r="C813" s="105" t="s">
        <v>543</v>
      </c>
      <c r="D813" s="106" t="s">
        <v>1859</v>
      </c>
      <c r="E813" s="111" t="str">
        <f>IF(Table28[[#This Row],[Tên hàng hóa ]]&lt;&gt;0,VLOOKUP(Table28[[#This Row],[Tên hàng hóa ]],Table1[[Tên hàng hóa]:[Quy cách]],2,0),"")</f>
        <v xml:space="preserve">Nút nhấn </v>
      </c>
      <c r="F813" s="107" t="str">
        <f>IF(Table28[[#This Row],[Tên hàng hóa ]]&lt;&gt;0,VLOOKUP(Table28[[#This Row],[Tên hàng hóa ]],Table1[[Tên hàng hóa]:[ĐVT]],3,0),"")</f>
        <v>Cái</v>
      </c>
      <c r="G813" s="112">
        <v>141900</v>
      </c>
      <c r="H813" s="108">
        <v>1</v>
      </c>
      <c r="I813" s="109">
        <f>IF(Table28[[#This Row],[Số lượng]]&lt;&gt;0,Table28[[#This Row],[Số lượng]]*Table28[[#This Row],[Đơn giá]],"")</f>
        <v>141900</v>
      </c>
      <c r="J813" s="109" t="str">
        <f ca="1">IF(AND(Table28[[#This Row],[Tên hàng hóa ]]&lt;&gt;0,D814=""),SUM(OFFSET(Table28[[#This Row],[Thành tiền]],0,0,-COUNTIF(Table28[Số HĐ],Table28[[#This Row],[Số HĐ]]))),"")</f>
        <v/>
      </c>
      <c r="K813" s="108"/>
      <c r="L81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13" s="110"/>
    </row>
    <row r="814" spans="1:13" ht="35.1" customHeight="1" x14ac:dyDescent="0.2">
      <c r="A814" s="103">
        <v>42374</v>
      </c>
      <c r="B814" s="104" t="s">
        <v>2104</v>
      </c>
      <c r="C814" s="105" t="str">
        <f t="shared" si="5"/>
        <v>CTY TNHH CN Gốm Bạch Mã (VN)</v>
      </c>
      <c r="D814" s="106" t="s">
        <v>1861</v>
      </c>
      <c r="E814" s="111" t="str">
        <f>IF(Table28[[#This Row],[Tên hàng hóa ]]&lt;&gt;0,VLOOKUP(Table28[[#This Row],[Tên hàng hóa ]],Table1[[Tên hàng hóa]:[Quy cách]],2,0),"")</f>
        <v>Đèn 120V led</v>
      </c>
      <c r="F814" s="107" t="str">
        <f>IF(Table28[[#This Row],[Tên hàng hóa ]]&lt;&gt;0,VLOOKUP(Table28[[#This Row],[Tên hàng hóa ]],Table1[[Tên hàng hóa]:[ĐVT]],3,0),"")</f>
        <v>Cái</v>
      </c>
      <c r="G814" s="112">
        <v>227700</v>
      </c>
      <c r="H814" s="108">
        <v>1</v>
      </c>
      <c r="I814" s="109">
        <f>IF(Table28[[#This Row],[Số lượng]]&lt;&gt;0,Table28[[#This Row],[Số lượng]]*Table28[[#This Row],[Đơn giá]],"")</f>
        <v>227700</v>
      </c>
      <c r="J814" s="109">
        <f ca="1">IF(AND(Table28[[#This Row],[Tên hàng hóa ]]&lt;&gt;0,D815=""),SUM(OFFSET(Table28[[#This Row],[Thành tiền]],0,0,-COUNTIF(Table28[Số HĐ],Table28[[#This Row],[Số HĐ]]))),"")</f>
        <v>369600</v>
      </c>
      <c r="K814" s="108" t="s">
        <v>464</v>
      </c>
      <c r="L81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14" s="110" t="s">
        <v>2275</v>
      </c>
    </row>
    <row r="815" spans="1:13" ht="35.1" customHeight="1" x14ac:dyDescent="0.2">
      <c r="A815" s="103"/>
      <c r="B815" s="104"/>
      <c r="C815" s="105" t="str">
        <f t="shared" si="5"/>
        <v/>
      </c>
      <c r="D815" s="106"/>
      <c r="E815" s="111" t="str">
        <f>IF(Table28[[#This Row],[Tên hàng hóa ]]&lt;&gt;0,VLOOKUP(Table28[[#This Row],[Tên hàng hóa ]],Table1[[Tên hàng hóa]:[Quy cách]],2,0),"")</f>
        <v/>
      </c>
      <c r="F815" s="107" t="str">
        <f>IF(Table28[[#This Row],[Tên hàng hóa ]]&lt;&gt;0,VLOOKUP(Table28[[#This Row],[Tên hàng hóa ]],Table1[[Tên hàng hóa]:[ĐVT]],3,0),"")</f>
        <v/>
      </c>
      <c r="G815" s="112" t="str">
        <f>IF(Table28[[#This Row],[Tên hàng hóa ]]=0,"",VLOOKUP(Table28[[#This Row],[Tên hàng hóa ]],Table1[[Tên hàng hóa]:[Giá bán]],4,0))</f>
        <v/>
      </c>
      <c r="H815" s="108"/>
      <c r="I815" s="109" t="str">
        <f>IF(Table28[[#This Row],[Số lượng]]&lt;&gt;0,Table28[[#This Row],[Số lượng]]*Table28[[#This Row],[Đơn giá]],"")</f>
        <v/>
      </c>
      <c r="J815" s="109" t="str">
        <f ca="1">IF(AND(Table28[[#This Row],[Tên hàng hóa ]]&lt;&gt;0,D816=""),SUM(OFFSET(Table28[[#This Row],[Thành tiền]],0,0,-COUNTIF(Table28[Số HĐ],Table28[[#This Row],[Số HĐ]]))),"")</f>
        <v/>
      </c>
      <c r="K815" s="108"/>
      <c r="L81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15" s="110"/>
    </row>
    <row r="816" spans="1:13" ht="35.1" customHeight="1" x14ac:dyDescent="0.2">
      <c r="A816" s="103">
        <v>42374</v>
      </c>
      <c r="B816" s="104" t="s">
        <v>2105</v>
      </c>
      <c r="C816" s="105" t="s">
        <v>543</v>
      </c>
      <c r="D816" s="106" t="s">
        <v>1859</v>
      </c>
      <c r="E816" s="111" t="str">
        <f>IF(Table28[[#This Row],[Tên hàng hóa ]]&lt;&gt;0,VLOOKUP(Table28[[#This Row],[Tên hàng hóa ]],Table1[[Tên hàng hóa]:[Quy cách]],2,0),"")</f>
        <v xml:space="preserve">Nút nhấn </v>
      </c>
      <c r="F816" s="107" t="str">
        <f>IF(Table28[[#This Row],[Tên hàng hóa ]]&lt;&gt;0,VLOOKUP(Table28[[#This Row],[Tên hàng hóa ]],Table1[[Tên hàng hóa]:[ĐVT]],3,0),"")</f>
        <v>Cái</v>
      </c>
      <c r="G816" s="112">
        <v>141900</v>
      </c>
      <c r="H816" s="108">
        <v>1</v>
      </c>
      <c r="I816" s="109">
        <f>IF(Table28[[#This Row],[Số lượng]]&lt;&gt;0,Table28[[#This Row],[Số lượng]]*Table28[[#This Row],[Đơn giá]],"")</f>
        <v>141900</v>
      </c>
      <c r="J816" s="109" t="str">
        <f ca="1">IF(AND(Table28[[#This Row],[Tên hàng hóa ]]&lt;&gt;0,D817=""),SUM(OFFSET(Table28[[#This Row],[Thành tiền]],0,0,-COUNTIF(Table28[Số HĐ],Table28[[#This Row],[Số HĐ]]))),"")</f>
        <v/>
      </c>
      <c r="K816" s="108"/>
      <c r="L81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16" s="110"/>
    </row>
    <row r="817" spans="1:13" ht="35.1" customHeight="1" x14ac:dyDescent="0.2">
      <c r="A817" s="103">
        <v>42374</v>
      </c>
      <c r="B817" s="104" t="s">
        <v>2105</v>
      </c>
      <c r="C817" s="105" t="s">
        <v>543</v>
      </c>
      <c r="D817" s="106" t="s">
        <v>1861</v>
      </c>
      <c r="E817" s="111" t="str">
        <f>IF(Table28[[#This Row],[Tên hàng hóa ]]&lt;&gt;0,VLOOKUP(Table28[[#This Row],[Tên hàng hóa ]],Table1[[Tên hàng hóa]:[Quy cách]],2,0),"")</f>
        <v>Đèn 120V led</v>
      </c>
      <c r="F817" s="107" t="str">
        <f>IF(Table28[[#This Row],[Tên hàng hóa ]]&lt;&gt;0,VLOOKUP(Table28[[#This Row],[Tên hàng hóa ]],Table1[[Tên hàng hóa]:[ĐVT]],3,0),"")</f>
        <v>Cái</v>
      </c>
      <c r="G817" s="112">
        <v>227700</v>
      </c>
      <c r="H817" s="108">
        <v>1</v>
      </c>
      <c r="I817" s="109">
        <f>IF(Table28[[#This Row],[Số lượng]]&lt;&gt;0,Table28[[#This Row],[Số lượng]]*Table28[[#This Row],[Đơn giá]],"")</f>
        <v>227700</v>
      </c>
      <c r="J817" s="109" t="str">
        <f ca="1">IF(AND(Table28[[#This Row],[Tên hàng hóa ]]&lt;&gt;0,D818=""),SUM(OFFSET(Table28[[#This Row],[Thành tiền]],0,0,-COUNTIF(Table28[Số HĐ],Table28[[#This Row],[Số HĐ]]))),"")</f>
        <v/>
      </c>
      <c r="K817" s="108"/>
      <c r="L81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17" s="110"/>
    </row>
    <row r="818" spans="1:13" ht="35.1" customHeight="1" x14ac:dyDescent="0.2">
      <c r="A818" s="103">
        <v>42374</v>
      </c>
      <c r="B818" s="104" t="s">
        <v>2105</v>
      </c>
      <c r="C818" s="105" t="s">
        <v>543</v>
      </c>
      <c r="D818" s="106" t="s">
        <v>217</v>
      </c>
      <c r="E818" s="111" t="str">
        <f>IF(Table28[[#This Row],[Tên hàng hóa ]]&lt;&gt;0,VLOOKUP(Table28[[#This Row],[Tên hàng hóa ]],Table1[[Tên hàng hóa]:[Quy cách]],2,0),"")</f>
        <v>Cảm Biến</v>
      </c>
      <c r="F818" s="107" t="str">
        <f>IF(Table28[[#This Row],[Tên hàng hóa ]]&lt;&gt;0,VLOOKUP(Table28[[#This Row],[Tên hàng hóa ]],Table1[[Tên hàng hóa]:[ĐVT]],3,0),"")</f>
        <v>Cái</v>
      </c>
      <c r="G818" s="112">
        <v>979000</v>
      </c>
      <c r="H818" s="108">
        <v>4</v>
      </c>
      <c r="I818" s="109">
        <f>IF(Table28[[#This Row],[Số lượng]]&lt;&gt;0,Table28[[#This Row],[Số lượng]]*Table28[[#This Row],[Đơn giá]],"")</f>
        <v>3916000</v>
      </c>
      <c r="J818" s="109" t="str">
        <f ca="1">IF(AND(Table28[[#This Row],[Tên hàng hóa ]]&lt;&gt;0,D819=""),SUM(OFFSET(Table28[[#This Row],[Thành tiền]],0,0,-COUNTIF(Table28[Số HĐ],Table28[[#This Row],[Số HĐ]]))),"")</f>
        <v/>
      </c>
      <c r="K818" s="108"/>
      <c r="L81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18" s="110"/>
    </row>
    <row r="819" spans="1:13" ht="35.1" customHeight="1" x14ac:dyDescent="0.2">
      <c r="A819" s="103">
        <v>42374</v>
      </c>
      <c r="B819" s="104" t="s">
        <v>2105</v>
      </c>
      <c r="C819" s="105" t="s">
        <v>543</v>
      </c>
      <c r="D819" s="106" t="s">
        <v>216</v>
      </c>
      <c r="E819" s="111" t="str">
        <f>IF(Table28[[#This Row],[Tên hàng hóa ]]&lt;&gt;0,VLOOKUP(Table28[[#This Row],[Tên hàng hóa ]],Table1[[Tên hàng hóa]:[Quy cách]],2,0),"")</f>
        <v>Cảm Biến</v>
      </c>
      <c r="F819" s="107" t="str">
        <f>IF(Table28[[#This Row],[Tên hàng hóa ]]&lt;&gt;0,VLOOKUP(Table28[[#This Row],[Tên hàng hóa ]],Table1[[Tên hàng hóa]:[ĐVT]],3,0),"")</f>
        <v>Cái</v>
      </c>
      <c r="G819" s="112">
        <v>935000</v>
      </c>
      <c r="H819" s="108">
        <v>2</v>
      </c>
      <c r="I819" s="109">
        <f>IF(Table28[[#This Row],[Số lượng]]&lt;&gt;0,Table28[[#This Row],[Số lượng]]*Table28[[#This Row],[Đơn giá]],"")</f>
        <v>1870000</v>
      </c>
      <c r="J819" s="109" t="str">
        <f ca="1">IF(AND(Table28[[#This Row],[Tên hàng hóa ]]&lt;&gt;0,D820=""),SUM(OFFSET(Table28[[#This Row],[Thành tiền]],0,0,-COUNTIF(Table28[Số HĐ],Table28[[#This Row],[Số HĐ]]))),"")</f>
        <v/>
      </c>
      <c r="K819" s="108"/>
      <c r="L81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19" s="110"/>
    </row>
    <row r="820" spans="1:13" ht="35.1" customHeight="1" x14ac:dyDescent="0.2">
      <c r="A820" s="103">
        <v>42374</v>
      </c>
      <c r="B820" s="104" t="s">
        <v>2105</v>
      </c>
      <c r="C820" s="105" t="s">
        <v>543</v>
      </c>
      <c r="D820" s="106" t="s">
        <v>279</v>
      </c>
      <c r="E820" s="111" t="str">
        <f>IF(Table28[[#This Row],[Tên hàng hóa ]]&lt;&gt;0,VLOOKUP(Table28[[#This Row],[Tên hàng hóa ]],Table1[[Tên hàng hóa]:[Quy cách]],2,0),"")</f>
        <v>Cảm Biến</v>
      </c>
      <c r="F820" s="107" t="str">
        <f>IF(Table28[[#This Row],[Tên hàng hóa ]]&lt;&gt;0,VLOOKUP(Table28[[#This Row],[Tên hàng hóa ]],Table1[[Tên hàng hóa]:[ĐVT]],3,0),"")</f>
        <v>Cái</v>
      </c>
      <c r="G820" s="112">
        <v>176000</v>
      </c>
      <c r="H820" s="108">
        <v>3</v>
      </c>
      <c r="I820" s="109">
        <f>IF(Table28[[#This Row],[Số lượng]]&lt;&gt;0,Table28[[#This Row],[Số lượng]]*Table28[[#This Row],[Đơn giá]],"")</f>
        <v>528000</v>
      </c>
      <c r="J820" s="109" t="str">
        <f ca="1">IF(AND(Table28[[#This Row],[Tên hàng hóa ]]&lt;&gt;0,D821=""),SUM(OFFSET(Table28[[#This Row],[Thành tiền]],0,0,-COUNTIF(Table28[Số HĐ],Table28[[#This Row],[Số HĐ]]))),"")</f>
        <v/>
      </c>
      <c r="K820" s="108"/>
      <c r="L82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20" s="110"/>
    </row>
    <row r="821" spans="1:13" ht="35.1" customHeight="1" x14ac:dyDescent="0.2">
      <c r="A821" s="103">
        <v>42374</v>
      </c>
      <c r="B821" s="104" t="s">
        <v>2105</v>
      </c>
      <c r="C821" s="105" t="s">
        <v>543</v>
      </c>
      <c r="D821" s="106" t="s">
        <v>392</v>
      </c>
      <c r="E821" s="111" t="str">
        <f>IF(Table28[[#This Row],[Tên hàng hóa ]]&lt;&gt;0,VLOOKUP(Table28[[#This Row],[Tên hàng hóa ]],Table1[[Tên hàng hóa]:[Quy cách]],2,0),"")</f>
        <v>Timer</v>
      </c>
      <c r="F821" s="107" t="str">
        <f>IF(Table28[[#This Row],[Tên hàng hóa ]]&lt;&gt;0,VLOOKUP(Table28[[#This Row],[Tên hàng hóa ]],Table1[[Tên hàng hóa]:[ĐVT]],3,0),"")</f>
        <v>Cái</v>
      </c>
      <c r="G821" s="112">
        <v>517000</v>
      </c>
      <c r="H821" s="108">
        <v>2</v>
      </c>
      <c r="I821" s="109">
        <f>IF(Table28[[#This Row],[Số lượng]]&lt;&gt;0,Table28[[#This Row],[Số lượng]]*Table28[[#This Row],[Đơn giá]],"")</f>
        <v>1034000</v>
      </c>
      <c r="J821" s="109">
        <f ca="1">IF(AND(Table28[[#This Row],[Tên hàng hóa ]]&lt;&gt;0,D822=""),SUM(OFFSET(Table28[[#This Row],[Thành tiền]],0,0,-COUNTIF(Table28[Số HĐ],Table28[[#This Row],[Số HĐ]]))),"")</f>
        <v>7717600</v>
      </c>
      <c r="K821" s="108" t="s">
        <v>464</v>
      </c>
      <c r="L82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21" s="110" t="s">
        <v>2275</v>
      </c>
    </row>
    <row r="822" spans="1:13" ht="35.1" customHeight="1" x14ac:dyDescent="0.2">
      <c r="A822" s="103"/>
      <c r="B822" s="104"/>
      <c r="C822" s="105" t="str">
        <f t="shared" si="5"/>
        <v/>
      </c>
      <c r="D822" s="106"/>
      <c r="E822" s="111" t="str">
        <f>IF(Table28[[#This Row],[Tên hàng hóa ]]&lt;&gt;0,VLOOKUP(Table28[[#This Row],[Tên hàng hóa ]],Table1[[Tên hàng hóa]:[Quy cách]],2,0),"")</f>
        <v/>
      </c>
      <c r="F822" s="107" t="str">
        <f>IF(Table28[[#This Row],[Tên hàng hóa ]]&lt;&gt;0,VLOOKUP(Table28[[#This Row],[Tên hàng hóa ]],Table1[[Tên hàng hóa]:[ĐVT]],3,0),"")</f>
        <v/>
      </c>
      <c r="G822" s="112" t="str">
        <f>IF(Table28[[#This Row],[Tên hàng hóa ]]=0,"",VLOOKUP(Table28[[#This Row],[Tên hàng hóa ]],Table1[[Tên hàng hóa]:[Giá bán]],4,0))</f>
        <v/>
      </c>
      <c r="H822" s="108"/>
      <c r="I822" s="109" t="str">
        <f>IF(Table28[[#This Row],[Số lượng]]&lt;&gt;0,Table28[[#This Row],[Số lượng]]*Table28[[#This Row],[Đơn giá]],"")</f>
        <v/>
      </c>
      <c r="J822" s="109" t="str">
        <f ca="1">IF(AND(Table28[[#This Row],[Tên hàng hóa ]]&lt;&gt;0,D823=""),SUM(OFFSET(Table28[[#This Row],[Thành tiền]],0,0,-COUNTIF(Table28[Số HĐ],Table28[[#This Row],[Số HĐ]]))),"")</f>
        <v/>
      </c>
      <c r="K822" s="108"/>
      <c r="L82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22" s="110"/>
    </row>
    <row r="823" spans="1:13" ht="35.1" customHeight="1" x14ac:dyDescent="0.2">
      <c r="A823" s="103">
        <v>42375</v>
      </c>
      <c r="B823" s="104" t="s">
        <v>2106</v>
      </c>
      <c r="C823" s="105" t="s">
        <v>591</v>
      </c>
      <c r="D823" s="106" t="s">
        <v>2107</v>
      </c>
      <c r="E823" s="111" t="str">
        <f>IF(Table28[[#This Row],[Tên hàng hóa ]]&lt;&gt;0,VLOOKUP(Table28[[#This Row],[Tên hàng hóa ]],Table1[[Tên hàng hóa]:[Quy cách]],2,0),"")</f>
        <v>OMRON</v>
      </c>
      <c r="F823" s="107" t="str">
        <f>IF(Table28[[#This Row],[Tên hàng hóa ]]&lt;&gt;0,VLOOKUP(Table28[[#This Row],[Tên hàng hóa ]],Table1[[Tên hàng hóa]:[ĐVT]],3,0),"")</f>
        <v>Cái</v>
      </c>
      <c r="G823" s="112">
        <v>2640000</v>
      </c>
      <c r="H823" s="108">
        <v>2</v>
      </c>
      <c r="I823" s="109">
        <f>IF(Table28[[#This Row],[Số lượng]]&lt;&gt;0,Table28[[#This Row],[Số lượng]]*Table28[[#This Row],[Đơn giá]],"")</f>
        <v>5280000</v>
      </c>
      <c r="J823" s="109">
        <f ca="1">IF(AND(Table28[[#This Row],[Tên hàng hóa ]]&lt;&gt;0,D824=""),SUM(OFFSET(Table28[[#This Row],[Thành tiền]],0,0,-COUNTIF(Table28[Số HĐ],Table28[[#This Row],[Số HĐ]]))),"")</f>
        <v>5280000</v>
      </c>
      <c r="K823" s="17" t="s">
        <v>464</v>
      </c>
      <c r="L82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23" s="15" t="s">
        <v>2330</v>
      </c>
    </row>
    <row r="824" spans="1:13" ht="35.1" customHeight="1" x14ac:dyDescent="0.2">
      <c r="A824" s="103"/>
      <c r="B824" s="104"/>
      <c r="C824" s="105" t="str">
        <f t="shared" ref="C824:C854" si="6">IF(AND(D824&lt;&gt;0,D825=""),C823,"")</f>
        <v/>
      </c>
      <c r="D824" s="106"/>
      <c r="E824" s="111" t="str">
        <f>IF(Table28[[#This Row],[Tên hàng hóa ]]&lt;&gt;0,VLOOKUP(Table28[[#This Row],[Tên hàng hóa ]],Table1[[Tên hàng hóa]:[Quy cách]],2,0),"")</f>
        <v/>
      </c>
      <c r="F824" s="107" t="str">
        <f>IF(Table28[[#This Row],[Tên hàng hóa ]]&lt;&gt;0,VLOOKUP(Table28[[#This Row],[Tên hàng hóa ]],Table1[[Tên hàng hóa]:[ĐVT]],3,0),"")</f>
        <v/>
      </c>
      <c r="G824" s="112" t="str">
        <f>IF(Table28[[#This Row],[Tên hàng hóa ]]=0,"",VLOOKUP(Table28[[#This Row],[Tên hàng hóa ]],Table1[[Tên hàng hóa]:[Giá bán]],4,0))</f>
        <v/>
      </c>
      <c r="H824" s="108"/>
      <c r="I824" s="109" t="str">
        <f>IF(Table28[[#This Row],[Số lượng]]&lt;&gt;0,Table28[[#This Row],[Số lượng]]*Table28[[#This Row],[Đơn giá]],"")</f>
        <v/>
      </c>
      <c r="J824" s="109" t="str">
        <f ca="1">IF(AND(Table28[[#This Row],[Tên hàng hóa ]]&lt;&gt;0,D825=""),SUM(OFFSET(Table28[[#This Row],[Thành tiền]],0,0,-COUNTIF(Table28[Số HĐ],Table28[[#This Row],[Số HĐ]]))),"")</f>
        <v/>
      </c>
      <c r="K824" s="108"/>
      <c r="L82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24" s="110"/>
    </row>
    <row r="825" spans="1:13" ht="35.1" customHeight="1" x14ac:dyDescent="0.2">
      <c r="A825" s="103">
        <v>42377</v>
      </c>
      <c r="B825" s="104" t="s">
        <v>2129</v>
      </c>
      <c r="C825" s="105" t="s">
        <v>860</v>
      </c>
      <c r="D825" s="106" t="s">
        <v>268</v>
      </c>
      <c r="E825" s="111" t="str">
        <f>IF(Table28[[#This Row],[Tên hàng hóa ]]&lt;&gt;0,VLOOKUP(Table28[[#This Row],[Tên hàng hóa ]],Table1[[Tên hàng hóa]:[Quy cách]],2,0),"")</f>
        <v>Cảm Biến</v>
      </c>
      <c r="F825" s="107" t="str">
        <f>IF(Table28[[#This Row],[Tên hàng hóa ]]&lt;&gt;0,VLOOKUP(Table28[[#This Row],[Tên hàng hóa ]],Table1[[Tên hàng hóa]:[ĐVT]],3,0),"")</f>
        <v>Cái</v>
      </c>
      <c r="G825" s="112">
        <v>1100000</v>
      </c>
      <c r="H825" s="108">
        <v>4</v>
      </c>
      <c r="I825" s="109">
        <f>IF(Table28[[#This Row],[Số lượng]]&lt;&gt;0,Table28[[#This Row],[Số lượng]]*Table28[[#This Row],[Đơn giá]],"")</f>
        <v>4400000</v>
      </c>
      <c r="J825" s="109">
        <f ca="1">IF(AND(Table28[[#This Row],[Tên hàng hóa ]]&lt;&gt;0,D826=""),SUM(OFFSET(Table28[[#This Row],[Thành tiền]],0,0,-COUNTIF(Table28[Số HĐ],Table28[[#This Row],[Số HĐ]]))),"")</f>
        <v>4400000</v>
      </c>
      <c r="K825" s="17" t="s">
        <v>464</v>
      </c>
      <c r="L82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25" s="110" t="s">
        <v>2130</v>
      </c>
    </row>
    <row r="826" spans="1:13" ht="35.1" customHeight="1" x14ac:dyDescent="0.2">
      <c r="A826" s="103"/>
      <c r="B826" s="104"/>
      <c r="C826" s="105" t="str">
        <f t="shared" si="6"/>
        <v/>
      </c>
      <c r="D826" s="106"/>
      <c r="E826" s="111" t="str">
        <f>IF(Table28[[#This Row],[Tên hàng hóa ]]&lt;&gt;0,VLOOKUP(Table28[[#This Row],[Tên hàng hóa ]],Table1[[Tên hàng hóa]:[Quy cách]],2,0),"")</f>
        <v/>
      </c>
      <c r="F826" s="107" t="str">
        <f>IF(Table28[[#This Row],[Tên hàng hóa ]]&lt;&gt;0,VLOOKUP(Table28[[#This Row],[Tên hàng hóa ]],Table1[[Tên hàng hóa]:[ĐVT]],3,0),"")</f>
        <v/>
      </c>
      <c r="G826" s="112" t="str">
        <f>IF(Table28[[#This Row],[Tên hàng hóa ]]=0,"",VLOOKUP(Table28[[#This Row],[Tên hàng hóa ]],Table1[[Tên hàng hóa]:[Giá bán]],4,0))</f>
        <v/>
      </c>
      <c r="H826" s="108"/>
      <c r="I826" s="109" t="str">
        <f>IF(Table28[[#This Row],[Số lượng]]&lt;&gt;0,Table28[[#This Row],[Số lượng]]*Table28[[#This Row],[Đơn giá]],"")</f>
        <v/>
      </c>
      <c r="J826" s="109" t="str">
        <f ca="1">IF(AND(Table28[[#This Row],[Tên hàng hóa ]]&lt;&gt;0,D827=""),SUM(OFFSET(Table28[[#This Row],[Thành tiền]],0,0,-COUNTIF(Table28[Số HĐ],Table28[[#This Row],[Số HĐ]]))),"")</f>
        <v/>
      </c>
      <c r="K826" s="108"/>
      <c r="L82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26" s="110"/>
    </row>
    <row r="827" spans="1:13" ht="35.1" customHeight="1" x14ac:dyDescent="0.2">
      <c r="A827" s="103">
        <v>42377</v>
      </c>
      <c r="B827" s="104" t="s">
        <v>2131</v>
      </c>
      <c r="C827" s="105" t="s">
        <v>962</v>
      </c>
      <c r="D827" s="106" t="s">
        <v>214</v>
      </c>
      <c r="E827" s="111" t="str">
        <f>IF(Table28[[#This Row],[Tên hàng hóa ]]&lt;&gt;0,VLOOKUP(Table28[[#This Row],[Tên hàng hóa ]],Table1[[Tên hàng hóa]:[Quy cách]],2,0),"")</f>
        <v>Cảm Biến</v>
      </c>
      <c r="F827" s="107" t="str">
        <f>IF(Table28[[#This Row],[Tên hàng hóa ]]&lt;&gt;0,VLOOKUP(Table28[[#This Row],[Tên hàng hóa ]],Table1[[Tên hàng hóa]:[ĐVT]],3,0),"")</f>
        <v>Cái</v>
      </c>
      <c r="G827" s="112">
        <v>550000</v>
      </c>
      <c r="H827" s="108">
        <v>8</v>
      </c>
      <c r="I827" s="109">
        <f>IF(Table28[[#This Row],[Số lượng]]&lt;&gt;0,Table28[[#This Row],[Số lượng]]*Table28[[#This Row],[Đơn giá]],"")</f>
        <v>4400000</v>
      </c>
      <c r="J827" s="109">
        <f ca="1">IF(AND(Table28[[#This Row],[Tên hàng hóa ]]&lt;&gt;0,D828=""),SUM(OFFSET(Table28[[#This Row],[Thành tiền]],0,0,-COUNTIF(Table28[Số HĐ],Table28[[#This Row],[Số HĐ]]))),"")</f>
        <v>4400000</v>
      </c>
      <c r="K827" s="108" t="s">
        <v>464</v>
      </c>
      <c r="L82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27" s="110" t="s">
        <v>2214</v>
      </c>
    </row>
    <row r="828" spans="1:13" ht="35.1" customHeight="1" x14ac:dyDescent="0.2">
      <c r="A828" s="103"/>
      <c r="B828" s="104"/>
      <c r="C828" s="105" t="str">
        <f t="shared" si="6"/>
        <v/>
      </c>
      <c r="D828" s="106"/>
      <c r="E828" s="111" t="str">
        <f>IF(Table28[[#This Row],[Tên hàng hóa ]]&lt;&gt;0,VLOOKUP(Table28[[#This Row],[Tên hàng hóa ]],Table1[[Tên hàng hóa]:[Quy cách]],2,0),"")</f>
        <v/>
      </c>
      <c r="F828" s="107" t="str">
        <f>IF(Table28[[#This Row],[Tên hàng hóa ]]&lt;&gt;0,VLOOKUP(Table28[[#This Row],[Tên hàng hóa ]],Table1[[Tên hàng hóa]:[ĐVT]],3,0),"")</f>
        <v/>
      </c>
      <c r="G828" s="112" t="str">
        <f>IF(Table28[[#This Row],[Tên hàng hóa ]]=0,"",VLOOKUP(Table28[[#This Row],[Tên hàng hóa ]],Table1[[Tên hàng hóa]:[Giá bán]],4,0))</f>
        <v/>
      </c>
      <c r="H828" s="108"/>
      <c r="I828" s="109" t="str">
        <f>IF(Table28[[#This Row],[Số lượng]]&lt;&gt;0,Table28[[#This Row],[Số lượng]]*Table28[[#This Row],[Đơn giá]],"")</f>
        <v/>
      </c>
      <c r="J828" s="109" t="str">
        <f ca="1">IF(AND(Table28[[#This Row],[Tên hàng hóa ]]&lt;&gt;0,D829=""),SUM(OFFSET(Table28[[#This Row],[Thành tiền]],0,0,-COUNTIF(Table28[Số HĐ],Table28[[#This Row],[Số HĐ]]))),"")</f>
        <v/>
      </c>
      <c r="K828" s="108"/>
      <c r="L82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28" s="110"/>
    </row>
    <row r="829" spans="1:13" ht="35.1" customHeight="1" x14ac:dyDescent="0.2">
      <c r="A829" s="103">
        <v>42377</v>
      </c>
      <c r="B829" s="104" t="s">
        <v>2132</v>
      </c>
      <c r="C829" s="105" t="s">
        <v>962</v>
      </c>
      <c r="D829" s="106" t="s">
        <v>280</v>
      </c>
      <c r="E829" s="111" t="str">
        <f>IF(Table28[[#This Row],[Tên hàng hóa ]]&lt;&gt;0,VLOOKUP(Table28[[#This Row],[Tên hàng hóa ]],Table1[[Tên hàng hóa]:[Quy cách]],2,0),"")</f>
        <v>Công Tắc Hành Trình</v>
      </c>
      <c r="F829" s="107" t="str">
        <f>IF(Table28[[#This Row],[Tên hàng hóa ]]&lt;&gt;0,VLOOKUP(Table28[[#This Row],[Tên hàng hóa ]],Table1[[Tên hàng hóa]:[ĐVT]],3,0),"")</f>
        <v>Cái</v>
      </c>
      <c r="G829" s="112">
        <v>594000</v>
      </c>
      <c r="H829" s="108">
        <v>9</v>
      </c>
      <c r="I829" s="109">
        <f>IF(Table28[[#This Row],[Số lượng]]&lt;&gt;0,Table28[[#This Row],[Số lượng]]*Table28[[#This Row],[Đơn giá]],"")</f>
        <v>5346000</v>
      </c>
      <c r="J829" s="109">
        <f ca="1">IF(AND(Table28[[#This Row],[Tên hàng hóa ]]&lt;&gt;0,D830=""),SUM(OFFSET(Table28[[#This Row],[Thành tiền]],0,0,-COUNTIF(Table28[Số HĐ],Table28[[#This Row],[Số HĐ]]))),"")</f>
        <v>5346000</v>
      </c>
      <c r="K829" s="108" t="s">
        <v>464</v>
      </c>
      <c r="L82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29" s="110" t="s">
        <v>2246</v>
      </c>
    </row>
    <row r="830" spans="1:13" ht="35.1" customHeight="1" x14ac:dyDescent="0.2">
      <c r="A830" s="103"/>
      <c r="B830" s="104"/>
      <c r="C830" s="105" t="str">
        <f t="shared" si="6"/>
        <v/>
      </c>
      <c r="D830" s="106"/>
      <c r="E830" s="111" t="str">
        <f>IF(Table28[[#This Row],[Tên hàng hóa ]]&lt;&gt;0,VLOOKUP(Table28[[#This Row],[Tên hàng hóa ]],Table1[[Tên hàng hóa]:[Quy cách]],2,0),"")</f>
        <v/>
      </c>
      <c r="F830" s="107" t="str">
        <f>IF(Table28[[#This Row],[Tên hàng hóa ]]&lt;&gt;0,VLOOKUP(Table28[[#This Row],[Tên hàng hóa ]],Table1[[Tên hàng hóa]:[ĐVT]],3,0),"")</f>
        <v/>
      </c>
      <c r="G830" s="112" t="str">
        <f>IF(Table28[[#This Row],[Tên hàng hóa ]]=0,"",VLOOKUP(Table28[[#This Row],[Tên hàng hóa ]],Table1[[Tên hàng hóa]:[Giá bán]],4,0))</f>
        <v/>
      </c>
      <c r="H830" s="108"/>
      <c r="I830" s="109" t="str">
        <f>IF(Table28[[#This Row],[Số lượng]]&lt;&gt;0,Table28[[#This Row],[Số lượng]]*Table28[[#This Row],[Đơn giá]],"")</f>
        <v/>
      </c>
      <c r="J830" s="109" t="str">
        <f ca="1">IF(AND(Table28[[#This Row],[Tên hàng hóa ]]&lt;&gt;0,D831=""),SUM(OFFSET(Table28[[#This Row],[Thành tiền]],0,0,-COUNTIF(Table28[Số HĐ],Table28[[#This Row],[Số HĐ]]))),"")</f>
        <v/>
      </c>
      <c r="K830" s="108"/>
      <c r="L83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30" s="110"/>
    </row>
    <row r="831" spans="1:13" ht="35.1" customHeight="1" x14ac:dyDescent="0.2">
      <c r="A831" s="103">
        <v>42377</v>
      </c>
      <c r="B831" s="104" t="s">
        <v>2133</v>
      </c>
      <c r="C831" s="105" t="s">
        <v>890</v>
      </c>
      <c r="D831" s="106" t="s">
        <v>1977</v>
      </c>
      <c r="E831" s="111" t="str">
        <f>IF(Table28[[#This Row],[Tên hàng hóa ]]&lt;&gt;0,VLOOKUP(Table28[[#This Row],[Tên hàng hóa ]],Table1[[Tên hàng hóa]:[Quy cách]],2,0),"")</f>
        <v>Công Tắc Hành Trình</v>
      </c>
      <c r="F831" s="107" t="str">
        <f>IF(Table28[[#This Row],[Tên hàng hóa ]]&lt;&gt;0,VLOOKUP(Table28[[#This Row],[Tên hàng hóa ]],Table1[[Tên hàng hóa]:[ĐVT]],3,0),"")</f>
        <v>Cái</v>
      </c>
      <c r="G831" s="112">
        <v>143000</v>
      </c>
      <c r="H831" s="108">
        <v>10</v>
      </c>
      <c r="I831" s="109">
        <f>IF(Table28[[#This Row],[Số lượng]]&lt;&gt;0,Table28[[#This Row],[Số lượng]]*Table28[[#This Row],[Đơn giá]],"")</f>
        <v>1430000</v>
      </c>
      <c r="J831" s="109">
        <f ca="1">IF(AND(Table28[[#This Row],[Tên hàng hóa ]]&lt;&gt;0,D832=""),SUM(OFFSET(Table28[[#This Row],[Thành tiền]],0,0,-COUNTIF(Table28[Số HĐ],Table28[[#This Row],[Số HĐ]]))),"")</f>
        <v>1430000</v>
      </c>
      <c r="K831" s="108" t="s">
        <v>464</v>
      </c>
      <c r="L83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31" s="110" t="s">
        <v>2163</v>
      </c>
    </row>
    <row r="832" spans="1:13" ht="35.1" customHeight="1" x14ac:dyDescent="0.2">
      <c r="A832" s="103"/>
      <c r="B832" s="104"/>
      <c r="C832" s="105" t="str">
        <f t="shared" si="6"/>
        <v/>
      </c>
      <c r="D832" s="106"/>
      <c r="E832" s="111" t="str">
        <f>IF(Table28[[#This Row],[Tên hàng hóa ]]&lt;&gt;0,VLOOKUP(Table28[[#This Row],[Tên hàng hóa ]],Table1[[Tên hàng hóa]:[Quy cách]],2,0),"")</f>
        <v/>
      </c>
      <c r="F832" s="107" t="str">
        <f>IF(Table28[[#This Row],[Tên hàng hóa ]]&lt;&gt;0,VLOOKUP(Table28[[#This Row],[Tên hàng hóa ]],Table1[[Tên hàng hóa]:[ĐVT]],3,0),"")</f>
        <v/>
      </c>
      <c r="G832" s="112" t="str">
        <f>IF(Table28[[#This Row],[Tên hàng hóa ]]=0,"",VLOOKUP(Table28[[#This Row],[Tên hàng hóa ]],Table1[[Tên hàng hóa]:[Giá bán]],4,0))</f>
        <v/>
      </c>
      <c r="H832" s="108"/>
      <c r="I832" s="109" t="str">
        <f>IF(Table28[[#This Row],[Số lượng]]&lt;&gt;0,Table28[[#This Row],[Số lượng]]*Table28[[#This Row],[Đơn giá]],"")</f>
        <v/>
      </c>
      <c r="J832" s="109" t="str">
        <f ca="1">IF(AND(Table28[[#This Row],[Tên hàng hóa ]]&lt;&gt;0,D833=""),SUM(OFFSET(Table28[[#This Row],[Thành tiền]],0,0,-COUNTIF(Table28[Số HĐ],Table28[[#This Row],[Số HĐ]]))),"")</f>
        <v/>
      </c>
      <c r="K832" s="108"/>
      <c r="L83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32" s="110"/>
    </row>
    <row r="833" spans="1:13" ht="35.1" customHeight="1" x14ac:dyDescent="0.2">
      <c r="A833" s="103">
        <v>42378</v>
      </c>
      <c r="B833" s="104" t="s">
        <v>2134</v>
      </c>
      <c r="C833" s="105" t="s">
        <v>2135</v>
      </c>
      <c r="D833" s="106" t="s">
        <v>268</v>
      </c>
      <c r="E833" s="111" t="str">
        <f>IF(Table28[[#This Row],[Tên hàng hóa ]]&lt;&gt;0,VLOOKUP(Table28[[#This Row],[Tên hàng hóa ]],Table1[[Tên hàng hóa]:[Quy cách]],2,0),"")</f>
        <v>Cảm Biến</v>
      </c>
      <c r="F833" s="107" t="str">
        <f>IF(Table28[[#This Row],[Tên hàng hóa ]]&lt;&gt;0,VLOOKUP(Table28[[#This Row],[Tên hàng hóa ]],Table1[[Tên hàng hóa]:[ĐVT]],3,0),"")</f>
        <v>Cái</v>
      </c>
      <c r="G833" s="112">
        <v>1200000</v>
      </c>
      <c r="H833" s="108">
        <v>5</v>
      </c>
      <c r="I833" s="109">
        <f>IF(Table28[[#This Row],[Số lượng]]&lt;&gt;0,Table28[[#This Row],[Số lượng]]*Table28[[#This Row],[Đơn giá]],"")</f>
        <v>6000000</v>
      </c>
      <c r="J833" s="109">
        <f ca="1">IF(AND(Table28[[#This Row],[Tên hàng hóa ]]&lt;&gt;0,D834=""),SUM(OFFSET(Table28[[#This Row],[Thành tiền]],0,0,-COUNTIF(Table28[Số HĐ],Table28[[#This Row],[Số HĐ]]))),"")</f>
        <v>6000000</v>
      </c>
      <c r="K833" s="108" t="s">
        <v>464</v>
      </c>
      <c r="L83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33" s="110" t="s">
        <v>2136</v>
      </c>
    </row>
    <row r="834" spans="1:13" ht="35.1" customHeight="1" x14ac:dyDescent="0.2">
      <c r="A834" s="103"/>
      <c r="B834" s="104"/>
      <c r="C834" s="105" t="str">
        <f t="shared" si="6"/>
        <v/>
      </c>
      <c r="D834" s="106"/>
      <c r="E834" s="111" t="str">
        <f>IF(Table28[[#This Row],[Tên hàng hóa ]]&lt;&gt;0,VLOOKUP(Table28[[#This Row],[Tên hàng hóa ]],Table1[[Tên hàng hóa]:[Quy cách]],2,0),"")</f>
        <v/>
      </c>
      <c r="F834" s="107" t="str">
        <f>IF(Table28[[#This Row],[Tên hàng hóa ]]&lt;&gt;0,VLOOKUP(Table28[[#This Row],[Tên hàng hóa ]],Table1[[Tên hàng hóa]:[ĐVT]],3,0),"")</f>
        <v/>
      </c>
      <c r="G834" s="112" t="str">
        <f>IF(Table28[[#This Row],[Tên hàng hóa ]]=0,"",VLOOKUP(Table28[[#This Row],[Tên hàng hóa ]],Table1[[Tên hàng hóa]:[Giá bán]],4,0))</f>
        <v/>
      </c>
      <c r="H834" s="108"/>
      <c r="I834" s="109" t="str">
        <f>IF(Table28[[#This Row],[Số lượng]]&lt;&gt;0,Table28[[#This Row],[Số lượng]]*Table28[[#This Row],[Đơn giá]],"")</f>
        <v/>
      </c>
      <c r="J834" s="109" t="str">
        <f ca="1">IF(AND(Table28[[#This Row],[Tên hàng hóa ]]&lt;&gt;0,D835=""),SUM(OFFSET(Table28[[#This Row],[Thành tiền]],0,0,-COUNTIF(Table28[Số HĐ],Table28[[#This Row],[Số HĐ]]))),"")</f>
        <v/>
      </c>
      <c r="K834" s="108"/>
      <c r="L83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34" s="110"/>
    </row>
    <row r="835" spans="1:13" ht="35.1" customHeight="1" x14ac:dyDescent="0.2">
      <c r="A835" s="103">
        <v>42380</v>
      </c>
      <c r="B835" s="104" t="s">
        <v>2156</v>
      </c>
      <c r="C835" s="105" t="s">
        <v>570</v>
      </c>
      <c r="D835" s="106" t="s">
        <v>239</v>
      </c>
      <c r="E835" s="111" t="str">
        <f>IF(Table28[[#This Row],[Tên hàng hóa ]]&lt;&gt;0,VLOOKUP(Table28[[#This Row],[Tên hàng hóa ]],Table1[[Tên hàng hóa]:[Quy cách]],2,0),"")</f>
        <v>Cảm Biến</v>
      </c>
      <c r="F835" s="107" t="str">
        <f>IF(Table28[[#This Row],[Tên hàng hóa ]]&lt;&gt;0,VLOOKUP(Table28[[#This Row],[Tên hàng hóa ]],Table1[[Tên hàng hóa]:[ĐVT]],3,0),"")</f>
        <v>Cái</v>
      </c>
      <c r="G835" s="112">
        <v>566500</v>
      </c>
      <c r="H835" s="108">
        <v>10</v>
      </c>
      <c r="I835" s="109">
        <f>IF(Table28[[#This Row],[Số lượng]]&lt;&gt;0,Table28[[#This Row],[Số lượng]]*Table28[[#This Row],[Đơn giá]],"")</f>
        <v>5665000</v>
      </c>
      <c r="J835" s="109">
        <f ca="1">IF(AND(Table28[[#This Row],[Tên hàng hóa ]]&lt;&gt;0,D836=""),SUM(OFFSET(Table28[[#This Row],[Thành tiền]],0,0,-COUNTIF(Table28[Số HĐ],Table28[[#This Row],[Số HĐ]]))),"")</f>
        <v>5665000</v>
      </c>
      <c r="K835" s="108" t="s">
        <v>464</v>
      </c>
      <c r="L83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35" s="110" t="s">
        <v>2240</v>
      </c>
    </row>
    <row r="836" spans="1:13" ht="35.1" customHeight="1" x14ac:dyDescent="0.2">
      <c r="A836" s="103"/>
      <c r="B836" s="104"/>
      <c r="C836" s="105" t="str">
        <f t="shared" si="6"/>
        <v/>
      </c>
      <c r="D836" s="106"/>
      <c r="E836" s="111" t="str">
        <f>IF(Table28[[#This Row],[Tên hàng hóa ]]&lt;&gt;0,VLOOKUP(Table28[[#This Row],[Tên hàng hóa ]],Table1[[Tên hàng hóa]:[Quy cách]],2,0),"")</f>
        <v/>
      </c>
      <c r="F836" s="107" t="str">
        <f>IF(Table28[[#This Row],[Tên hàng hóa ]]&lt;&gt;0,VLOOKUP(Table28[[#This Row],[Tên hàng hóa ]],Table1[[Tên hàng hóa]:[ĐVT]],3,0),"")</f>
        <v/>
      </c>
      <c r="G836" s="112" t="str">
        <f>IF(Table28[[#This Row],[Tên hàng hóa ]]=0,"",VLOOKUP(Table28[[#This Row],[Tên hàng hóa ]],Table1[[Tên hàng hóa]:[Giá bán]],4,0))</f>
        <v/>
      </c>
      <c r="H836" s="108"/>
      <c r="I836" s="109" t="str">
        <f>IF(Table28[[#This Row],[Số lượng]]&lt;&gt;0,Table28[[#This Row],[Số lượng]]*Table28[[#This Row],[Đơn giá]],"")</f>
        <v/>
      </c>
      <c r="J836" s="109" t="str">
        <f ca="1">IF(AND(Table28[[#This Row],[Tên hàng hóa ]]&lt;&gt;0,D837=""),SUM(OFFSET(Table28[[#This Row],[Thành tiền]],0,0,-COUNTIF(Table28[Số HĐ],Table28[[#This Row],[Số HĐ]]))),"")</f>
        <v/>
      </c>
      <c r="K836" s="108"/>
      <c r="L83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36" s="110"/>
    </row>
    <row r="837" spans="1:13" ht="35.1" customHeight="1" x14ac:dyDescent="0.2">
      <c r="A837" s="103">
        <v>42381</v>
      </c>
      <c r="B837" s="104" t="s">
        <v>2157</v>
      </c>
      <c r="C837" s="105" t="s">
        <v>1197</v>
      </c>
      <c r="D837" s="106" t="s">
        <v>338</v>
      </c>
      <c r="E837" s="111" t="str">
        <f>IF(Table28[[#This Row],[Tên hàng hóa ]]&lt;&gt;0,VLOOKUP(Table28[[#This Row],[Tên hàng hóa ]],Table1[[Tên hàng hóa]:[Quy cách]],2,0),"")</f>
        <v>Relay</v>
      </c>
      <c r="F837" s="107" t="str">
        <f>IF(Table28[[#This Row],[Tên hàng hóa ]]&lt;&gt;0,VLOOKUP(Table28[[#This Row],[Tên hàng hóa ]],Table1[[Tên hàng hóa]:[ĐVT]],3,0),"")</f>
        <v>Cái</v>
      </c>
      <c r="G837" s="112">
        <v>55000</v>
      </c>
      <c r="H837" s="108">
        <v>20</v>
      </c>
      <c r="I837" s="109">
        <f>IF(Table28[[#This Row],[Số lượng]]&lt;&gt;0,Table28[[#This Row],[Số lượng]]*Table28[[#This Row],[Đơn giá]],"")</f>
        <v>1100000</v>
      </c>
      <c r="J837" s="109" t="str">
        <f ca="1">IF(AND(Table28[[#This Row],[Tên hàng hóa ]]&lt;&gt;0,D838=""),SUM(OFFSET(Table28[[#This Row],[Thành tiền]],0,0,-COUNTIF(Table28[Số HĐ],Table28[[#This Row],[Số HĐ]]))),"")</f>
        <v/>
      </c>
      <c r="K837" s="108"/>
      <c r="L83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37" s="110"/>
    </row>
    <row r="838" spans="1:13" ht="35.1" customHeight="1" x14ac:dyDescent="0.2">
      <c r="A838" s="103">
        <v>42381</v>
      </c>
      <c r="B838" s="104" t="s">
        <v>2157</v>
      </c>
      <c r="C838" s="105" t="s">
        <v>1197</v>
      </c>
      <c r="D838" s="106" t="s">
        <v>335</v>
      </c>
      <c r="E838" s="111" t="str">
        <f>IF(Table28[[#This Row],[Tên hàng hóa ]]&lt;&gt;0,VLOOKUP(Table28[[#This Row],[Tên hàng hóa ]],Table1[[Tên hàng hóa]:[Quy cách]],2,0),"")</f>
        <v>Relay</v>
      </c>
      <c r="F838" s="107" t="str">
        <f>IF(Table28[[#This Row],[Tên hàng hóa ]]&lt;&gt;0,VLOOKUP(Table28[[#This Row],[Tên hàng hóa ]],Table1[[Tên hàng hóa]:[ĐVT]],3,0),"")</f>
        <v>Cái</v>
      </c>
      <c r="G838" s="112">
        <v>52800</v>
      </c>
      <c r="H838" s="108">
        <v>20</v>
      </c>
      <c r="I838" s="109">
        <f>IF(Table28[[#This Row],[Số lượng]]&lt;&gt;0,Table28[[#This Row],[Số lượng]]*Table28[[#This Row],[Đơn giá]],"")</f>
        <v>1056000</v>
      </c>
      <c r="J838" s="109" t="str">
        <f ca="1">IF(AND(Table28[[#This Row],[Tên hàng hóa ]]&lt;&gt;0,D839=""),SUM(OFFSET(Table28[[#This Row],[Thành tiền]],0,0,-COUNTIF(Table28[Số HĐ],Table28[[#This Row],[Số HĐ]]))),"")</f>
        <v/>
      </c>
      <c r="K838" s="108"/>
      <c r="L83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38" s="110"/>
    </row>
    <row r="839" spans="1:13" ht="35.1" customHeight="1" x14ac:dyDescent="0.2">
      <c r="A839" s="103">
        <v>42381</v>
      </c>
      <c r="B839" s="104" t="s">
        <v>2157</v>
      </c>
      <c r="C839" s="105" t="s">
        <v>1197</v>
      </c>
      <c r="D839" s="106" t="s">
        <v>343</v>
      </c>
      <c r="E839" s="111" t="str">
        <f>IF(Table28[[#This Row],[Tên hàng hóa ]]&lt;&gt;0,VLOOKUP(Table28[[#This Row],[Tên hàng hóa ]],Table1[[Tên hàng hóa]:[Quy cách]],2,0),"")</f>
        <v>Relay</v>
      </c>
      <c r="F839" s="107" t="str">
        <f>IF(Table28[[#This Row],[Tên hàng hóa ]]&lt;&gt;0,VLOOKUP(Table28[[#This Row],[Tên hàng hóa ]],Table1[[Tên hàng hóa]:[ĐVT]],3,0),"")</f>
        <v>Cái</v>
      </c>
      <c r="G839" s="112">
        <v>60500</v>
      </c>
      <c r="H839" s="108">
        <v>20</v>
      </c>
      <c r="I839" s="109">
        <f>IF(Table28[[#This Row],[Số lượng]]&lt;&gt;0,Table28[[#This Row],[Số lượng]]*Table28[[#This Row],[Đơn giá]],"")</f>
        <v>1210000</v>
      </c>
      <c r="J839" s="109" t="str">
        <f ca="1">IF(AND(Table28[[#This Row],[Tên hàng hóa ]]&lt;&gt;0,D840=""),SUM(OFFSET(Table28[[#This Row],[Thành tiền]],0,0,-COUNTIF(Table28[Số HĐ],Table28[[#This Row],[Số HĐ]]))),"")</f>
        <v/>
      </c>
      <c r="K839" s="108"/>
      <c r="L83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39" s="110"/>
    </row>
    <row r="840" spans="1:13" ht="35.1" customHeight="1" x14ac:dyDescent="0.2">
      <c r="A840" s="103">
        <v>42381</v>
      </c>
      <c r="B840" s="104" t="s">
        <v>2157</v>
      </c>
      <c r="C840" s="105" t="s">
        <v>1197</v>
      </c>
      <c r="D840" s="106" t="s">
        <v>346</v>
      </c>
      <c r="E840" s="111" t="str">
        <f>IF(Table28[[#This Row],[Tên hàng hóa ]]&lt;&gt;0,VLOOKUP(Table28[[#This Row],[Tên hàng hóa ]],Table1[[Tên hàng hóa]:[Quy cách]],2,0),"")</f>
        <v>Relay</v>
      </c>
      <c r="F840" s="107" t="str">
        <f>IF(Table28[[#This Row],[Tên hàng hóa ]]&lt;&gt;0,VLOOKUP(Table28[[#This Row],[Tên hàng hóa ]],Table1[[Tên hàng hóa]:[ĐVT]],3,0),"")</f>
        <v>Cái</v>
      </c>
      <c r="G840" s="112">
        <v>62700</v>
      </c>
      <c r="H840" s="108">
        <v>20</v>
      </c>
      <c r="I840" s="109">
        <f>IF(Table28[[#This Row],[Số lượng]]&lt;&gt;0,Table28[[#This Row],[Số lượng]]*Table28[[#This Row],[Đơn giá]],"")</f>
        <v>1254000</v>
      </c>
      <c r="J840" s="109">
        <f ca="1">IF(AND(Table28[[#This Row],[Tên hàng hóa ]]&lt;&gt;0,D841=""),SUM(OFFSET(Table28[[#This Row],[Thành tiền]],0,0,-COUNTIF(Table28[Số HĐ],Table28[[#This Row],[Số HĐ]]))),"")</f>
        <v>4620000</v>
      </c>
      <c r="K840" s="17" t="s">
        <v>464</v>
      </c>
      <c r="L84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40" s="15" t="s">
        <v>2507</v>
      </c>
    </row>
    <row r="841" spans="1:13" ht="35.1" customHeight="1" x14ac:dyDescent="0.2">
      <c r="A841" s="103"/>
      <c r="B841" s="104"/>
      <c r="C841" s="105" t="str">
        <f t="shared" si="6"/>
        <v/>
      </c>
      <c r="D841" s="106"/>
      <c r="E841" s="111" t="str">
        <f>IF(Table28[[#This Row],[Tên hàng hóa ]]&lt;&gt;0,VLOOKUP(Table28[[#This Row],[Tên hàng hóa ]],Table1[[Tên hàng hóa]:[Quy cách]],2,0),"")</f>
        <v/>
      </c>
      <c r="F841" s="107" t="str">
        <f>IF(Table28[[#This Row],[Tên hàng hóa ]]&lt;&gt;0,VLOOKUP(Table28[[#This Row],[Tên hàng hóa ]],Table1[[Tên hàng hóa]:[ĐVT]],3,0),"")</f>
        <v/>
      </c>
      <c r="G841" s="112" t="str">
        <f>IF(Table28[[#This Row],[Tên hàng hóa ]]=0,"",VLOOKUP(Table28[[#This Row],[Tên hàng hóa ]],Table1[[Tên hàng hóa]:[Giá bán]],4,0))</f>
        <v/>
      </c>
      <c r="H841" s="108"/>
      <c r="I841" s="109" t="str">
        <f>IF(Table28[[#This Row],[Số lượng]]&lt;&gt;0,Table28[[#This Row],[Số lượng]]*Table28[[#This Row],[Đơn giá]],"")</f>
        <v/>
      </c>
      <c r="J841" s="109" t="str">
        <f ca="1">IF(AND(Table28[[#This Row],[Tên hàng hóa ]]&lt;&gt;0,D842=""),SUM(OFFSET(Table28[[#This Row],[Thành tiền]],0,0,-COUNTIF(Table28[Số HĐ],Table28[[#This Row],[Số HĐ]]))),"")</f>
        <v/>
      </c>
      <c r="K841" s="108"/>
      <c r="L84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41" s="110"/>
    </row>
    <row r="842" spans="1:13" ht="35.1" customHeight="1" x14ac:dyDescent="0.2">
      <c r="A842" s="103">
        <v>42382</v>
      </c>
      <c r="B842" s="104" t="s">
        <v>2158</v>
      </c>
      <c r="C842" s="105" t="s">
        <v>1043</v>
      </c>
      <c r="D842" s="106" t="s">
        <v>2124</v>
      </c>
      <c r="E842" s="111" t="str">
        <f>IF(Table28[[#This Row],[Tên hàng hóa ]]&lt;&gt;0,VLOOKUP(Table28[[#This Row],[Tên hàng hóa ]],Table1[[Tên hàng hóa]:[Quy cách]],2,0),"")</f>
        <v>OMRON</v>
      </c>
      <c r="F842" s="107" t="str">
        <f>IF(Table28[[#This Row],[Tên hàng hóa ]]&lt;&gt;0,VLOOKUP(Table28[[#This Row],[Tên hàng hóa ]],Table1[[Tên hàng hóa]:[ĐVT]],3,0),"")</f>
        <v>Cái</v>
      </c>
      <c r="G842" s="112">
        <v>3557400</v>
      </c>
      <c r="H842" s="108">
        <v>1</v>
      </c>
      <c r="I842" s="109">
        <f>IF(Table28[[#This Row],[Số lượng]]&lt;&gt;0,Table28[[#This Row],[Số lượng]]*Table28[[#This Row],[Đơn giá]],"")</f>
        <v>3557400</v>
      </c>
      <c r="J842" s="109" t="str">
        <f ca="1">IF(AND(Table28[[#This Row],[Tên hàng hóa ]]&lt;&gt;0,D843=""),SUM(OFFSET(Table28[[#This Row],[Thành tiền]],0,0,-COUNTIF(Table28[Số HĐ],Table28[[#This Row],[Số HĐ]]))),"")</f>
        <v/>
      </c>
      <c r="K842" s="108"/>
      <c r="L84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42" s="110"/>
    </row>
    <row r="843" spans="1:13" ht="35.1" customHeight="1" x14ac:dyDescent="0.2">
      <c r="A843" s="103">
        <v>42382</v>
      </c>
      <c r="B843" s="104" t="s">
        <v>2158</v>
      </c>
      <c r="C843" s="105" t="str">
        <f t="shared" si="6"/>
        <v>CTY CỔ PHẦN SỮA VIỆT NAM- NHÀ MÁY NƯỚC GIẢI KHÁT VN</v>
      </c>
      <c r="D843" s="106" t="s">
        <v>2159</v>
      </c>
      <c r="E843" s="111" t="str">
        <f>IF(Table28[[#This Row],[Tên hàng hóa ]]&lt;&gt;0,VLOOKUP(Table28[[#This Row],[Tên hàng hóa ]],Table1[[Tên hàng hóa]:[Quy cách]],2,0),"")</f>
        <v>SMC</v>
      </c>
      <c r="F843" s="107" t="str">
        <f>IF(Table28[[#This Row],[Tên hàng hóa ]]&lt;&gt;0,VLOOKUP(Table28[[#This Row],[Tên hàng hóa ]],Table1[[Tên hàng hóa]:[ĐVT]],3,0),"")</f>
        <v>Cái</v>
      </c>
      <c r="G843" s="112">
        <v>7667000</v>
      </c>
      <c r="H843" s="108">
        <v>1</v>
      </c>
      <c r="I843" s="109">
        <f>IF(Table28[[#This Row],[Số lượng]]&lt;&gt;0,Table28[[#This Row],[Số lượng]]*Table28[[#This Row],[Đơn giá]],"")</f>
        <v>7667000</v>
      </c>
      <c r="J843" s="109">
        <f ca="1">IF(AND(Table28[[#This Row],[Tên hàng hóa ]]&lt;&gt;0,D844=""),SUM(OFFSET(Table28[[#This Row],[Thành tiền]],0,0,-COUNTIF(Table28[Số HĐ],Table28[[#This Row],[Số HĐ]]))),"")</f>
        <v>11224400</v>
      </c>
      <c r="K843" s="17" t="s">
        <v>464</v>
      </c>
      <c r="L84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43" s="15" t="s">
        <v>2359</v>
      </c>
    </row>
    <row r="844" spans="1:13" ht="35.1" customHeight="1" x14ac:dyDescent="0.2">
      <c r="A844" s="103"/>
      <c r="B844" s="104"/>
      <c r="C844" s="105" t="str">
        <f t="shared" si="6"/>
        <v/>
      </c>
      <c r="D844" s="106"/>
      <c r="E844" s="111" t="str">
        <f>IF(Table28[[#This Row],[Tên hàng hóa ]]&lt;&gt;0,VLOOKUP(Table28[[#This Row],[Tên hàng hóa ]],Table1[[Tên hàng hóa]:[Quy cách]],2,0),"")</f>
        <v/>
      </c>
      <c r="F844" s="107" t="str">
        <f>IF(Table28[[#This Row],[Tên hàng hóa ]]&lt;&gt;0,VLOOKUP(Table28[[#This Row],[Tên hàng hóa ]],Table1[[Tên hàng hóa]:[ĐVT]],3,0),"")</f>
        <v/>
      </c>
      <c r="G844" s="112" t="str">
        <f>IF(Table28[[#This Row],[Tên hàng hóa ]]=0,"",VLOOKUP(Table28[[#This Row],[Tên hàng hóa ]],Table1[[Tên hàng hóa]:[Giá bán]],4,0))</f>
        <v/>
      </c>
      <c r="H844" s="108"/>
      <c r="I844" s="109" t="str">
        <f>IF(Table28[[#This Row],[Số lượng]]&lt;&gt;0,Table28[[#This Row],[Số lượng]]*Table28[[#This Row],[Đơn giá]],"")</f>
        <v/>
      </c>
      <c r="J844" s="109" t="str">
        <f ca="1">IF(AND(Table28[[#This Row],[Tên hàng hóa ]]&lt;&gt;0,D845=""),SUM(OFFSET(Table28[[#This Row],[Thành tiền]],0,0,-COUNTIF(Table28[Số HĐ],Table28[[#This Row],[Số HĐ]]))),"")</f>
        <v/>
      </c>
      <c r="K844" s="108"/>
      <c r="L84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44" s="110"/>
    </row>
    <row r="845" spans="1:13" ht="35.1" customHeight="1" x14ac:dyDescent="0.2">
      <c r="A845" s="103">
        <v>42383</v>
      </c>
      <c r="B845" s="104" t="s">
        <v>2171</v>
      </c>
      <c r="C845" s="105" t="s">
        <v>2172</v>
      </c>
      <c r="D845" s="106" t="s">
        <v>180</v>
      </c>
      <c r="E845" s="111" t="str">
        <f>IF(Table28[[#This Row],[Tên hàng hóa ]]&lt;&gt;0,VLOOKUP(Table28[[#This Row],[Tên hàng hóa ]],Table1[[Tên hàng hóa]:[Quy cách]],2,0),"")</f>
        <v>Bộ Nguồn Xung</v>
      </c>
      <c r="F845" s="107" t="str">
        <f>IF(Table28[[#This Row],[Tên hàng hóa ]]&lt;&gt;0,VLOOKUP(Table28[[#This Row],[Tên hàng hóa ]],Table1[[Tên hàng hóa]:[ĐVT]],3,0),"")</f>
        <v>Cái</v>
      </c>
      <c r="G845" s="112">
        <v>1265000</v>
      </c>
      <c r="H845" s="108">
        <v>1</v>
      </c>
      <c r="I845" s="109">
        <f>IF(Table28[[#This Row],[Số lượng]]&lt;&gt;0,Table28[[#This Row],[Số lượng]]*Table28[[#This Row],[Đơn giá]],"")</f>
        <v>1265000</v>
      </c>
      <c r="J845" s="109">
        <f ca="1">IF(AND(Table28[[#This Row],[Tên hàng hóa ]]&lt;&gt;0,D846=""),SUM(OFFSET(Table28[[#This Row],[Thành tiền]],0,0,-COUNTIF(Table28[Số HĐ],Table28[[#This Row],[Số HĐ]]))),"")</f>
        <v>1265000</v>
      </c>
      <c r="K845" s="108" t="s">
        <v>464</v>
      </c>
      <c r="L84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45" s="110" t="s">
        <v>2182</v>
      </c>
    </row>
    <row r="846" spans="1:13" ht="35.1" customHeight="1" x14ac:dyDescent="0.2">
      <c r="A846" s="103"/>
      <c r="B846" s="104"/>
      <c r="C846" s="105" t="str">
        <f t="shared" si="6"/>
        <v/>
      </c>
      <c r="D846" s="106"/>
      <c r="E846" s="111" t="str">
        <f>IF(Table28[[#This Row],[Tên hàng hóa ]]&lt;&gt;0,VLOOKUP(Table28[[#This Row],[Tên hàng hóa ]],Table1[[Tên hàng hóa]:[Quy cách]],2,0),"")</f>
        <v/>
      </c>
      <c r="F846" s="107" t="str">
        <f>IF(Table28[[#This Row],[Tên hàng hóa ]]&lt;&gt;0,VLOOKUP(Table28[[#This Row],[Tên hàng hóa ]],Table1[[Tên hàng hóa]:[ĐVT]],3,0),"")</f>
        <v/>
      </c>
      <c r="G846" s="112" t="str">
        <f>IF(Table28[[#This Row],[Tên hàng hóa ]]=0,"",VLOOKUP(Table28[[#This Row],[Tên hàng hóa ]],Table1[[Tên hàng hóa]:[Giá bán]],4,0))</f>
        <v/>
      </c>
      <c r="H846" s="108"/>
      <c r="I846" s="109" t="str">
        <f>IF(Table28[[#This Row],[Số lượng]]&lt;&gt;0,Table28[[#This Row],[Số lượng]]*Table28[[#This Row],[Đơn giá]],"")</f>
        <v/>
      </c>
      <c r="J846" s="109" t="str">
        <f ca="1">IF(AND(Table28[[#This Row],[Tên hàng hóa ]]&lt;&gt;0,D847=""),SUM(OFFSET(Table28[[#This Row],[Thành tiền]],0,0,-COUNTIF(Table28[Số HĐ],Table28[[#This Row],[Số HĐ]]))),"")</f>
        <v/>
      </c>
      <c r="K846" s="108"/>
      <c r="L84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46" s="110"/>
    </row>
    <row r="847" spans="1:13" ht="35.1" customHeight="1" x14ac:dyDescent="0.2">
      <c r="A847" s="103">
        <v>42383</v>
      </c>
      <c r="B847" s="104" t="s">
        <v>2173</v>
      </c>
      <c r="C847" s="105" t="s">
        <v>2174</v>
      </c>
      <c r="D847" s="106" t="s">
        <v>531</v>
      </c>
      <c r="E847" s="111" t="str">
        <f>IF(Table28[[#This Row],[Tên hàng hóa ]]&lt;&gt;0,VLOOKUP(Table28[[#This Row],[Tên hàng hóa ]],Table1[[Tên hàng hóa]:[Quy cách]],2,0),"")</f>
        <v>Bộ Điều Khiển Lập Trình</v>
      </c>
      <c r="F847" s="107" t="str">
        <f>IF(Table28[[#This Row],[Tên hàng hóa ]]&lt;&gt;0,VLOOKUP(Table28[[#This Row],[Tên hàng hóa ]],Table1[[Tên hàng hóa]:[ĐVT]],3,0),"")</f>
        <v>Cái</v>
      </c>
      <c r="G847" s="112">
        <v>2750000</v>
      </c>
      <c r="H847" s="108">
        <v>2</v>
      </c>
      <c r="I847" s="109">
        <f>IF(Table28[[#This Row],[Số lượng]]&lt;&gt;0,Table28[[#This Row],[Số lượng]]*Table28[[#This Row],[Đơn giá]],"")</f>
        <v>5500000</v>
      </c>
      <c r="J847" s="109">
        <f ca="1">IF(AND(Table28[[#This Row],[Tên hàng hóa ]]&lt;&gt;0,D848=""),SUM(OFFSET(Table28[[#This Row],[Thành tiền]],0,0,-COUNTIF(Table28[Số HĐ],Table28[[#This Row],[Số HĐ]]))),"")</f>
        <v>5500000</v>
      </c>
      <c r="K847" s="17" t="s">
        <v>464</v>
      </c>
      <c r="L84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47" s="15" t="s">
        <v>2360</v>
      </c>
    </row>
    <row r="848" spans="1:13" ht="35.1" customHeight="1" x14ac:dyDescent="0.2">
      <c r="A848" s="103"/>
      <c r="B848" s="104"/>
      <c r="C848" s="105" t="str">
        <f t="shared" si="6"/>
        <v/>
      </c>
      <c r="D848" s="106"/>
      <c r="E848" s="111" t="str">
        <f>IF(Table28[[#This Row],[Tên hàng hóa ]]&lt;&gt;0,VLOOKUP(Table28[[#This Row],[Tên hàng hóa ]],Table1[[Tên hàng hóa]:[Quy cách]],2,0),"")</f>
        <v/>
      </c>
      <c r="F848" s="107" t="str">
        <f>IF(Table28[[#This Row],[Tên hàng hóa ]]&lt;&gt;0,VLOOKUP(Table28[[#This Row],[Tên hàng hóa ]],Table1[[Tên hàng hóa]:[ĐVT]],3,0),"")</f>
        <v/>
      </c>
      <c r="G848" s="112" t="str">
        <f>IF(Table28[[#This Row],[Tên hàng hóa ]]=0,"",VLOOKUP(Table28[[#This Row],[Tên hàng hóa ]],Table1[[Tên hàng hóa]:[Giá bán]],4,0))</f>
        <v/>
      </c>
      <c r="H848" s="108"/>
      <c r="I848" s="109" t="str">
        <f>IF(Table28[[#This Row],[Số lượng]]&lt;&gt;0,Table28[[#This Row],[Số lượng]]*Table28[[#This Row],[Đơn giá]],"")</f>
        <v/>
      </c>
      <c r="J848" s="109" t="str">
        <f ca="1">IF(AND(Table28[[#This Row],[Tên hàng hóa ]]&lt;&gt;0,D849=""),SUM(OFFSET(Table28[[#This Row],[Thành tiền]],0,0,-COUNTIF(Table28[Số HĐ],Table28[[#This Row],[Số HĐ]]))),"")</f>
        <v/>
      </c>
      <c r="K848" s="108"/>
      <c r="L84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48" s="110"/>
    </row>
    <row r="849" spans="1:13" ht="35.1" customHeight="1" x14ac:dyDescent="0.2">
      <c r="A849" s="103">
        <v>42383</v>
      </c>
      <c r="B849" s="104" t="s">
        <v>2175</v>
      </c>
      <c r="C849" s="105" t="s">
        <v>860</v>
      </c>
      <c r="D849" s="106" t="s">
        <v>2170</v>
      </c>
      <c r="E849" s="111" t="str">
        <f>IF(Table28[[#This Row],[Tên hàng hóa ]]&lt;&gt;0,VLOOKUP(Table28[[#This Row],[Tên hàng hóa ]],Table1[[Tên hàng hóa]:[Quy cách]],2,0),"")</f>
        <v>OMRON</v>
      </c>
      <c r="F849" s="107" t="str">
        <f>IF(Table28[[#This Row],[Tên hàng hóa ]]&lt;&gt;0,VLOOKUP(Table28[[#This Row],[Tên hàng hóa ]],Table1[[Tên hàng hóa]:[ĐVT]],3,0),"")</f>
        <v>Cái</v>
      </c>
      <c r="G849" s="112">
        <v>1870000</v>
      </c>
      <c r="H849" s="108">
        <v>1</v>
      </c>
      <c r="I849" s="109">
        <f>IF(Table28[[#This Row],[Số lượng]]&lt;&gt;0,Table28[[#This Row],[Số lượng]]*Table28[[#This Row],[Đơn giá]],"")</f>
        <v>1870000</v>
      </c>
      <c r="J849" s="109">
        <f ca="1">IF(AND(Table28[[#This Row],[Tên hàng hóa ]]&lt;&gt;0,D850=""),SUM(OFFSET(Table28[[#This Row],[Thành tiền]],0,0,-COUNTIF(Table28[Số HĐ],Table28[[#This Row],[Số HĐ]]))),"")</f>
        <v>1870000</v>
      </c>
      <c r="K849" s="17" t="s">
        <v>464</v>
      </c>
      <c r="L84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49" s="110" t="s">
        <v>2176</v>
      </c>
    </row>
    <row r="850" spans="1:13" ht="35.1" customHeight="1" x14ac:dyDescent="0.2">
      <c r="A850" s="103"/>
      <c r="B850" s="104"/>
      <c r="C850" s="105" t="str">
        <f t="shared" si="6"/>
        <v/>
      </c>
      <c r="D850" s="106"/>
      <c r="E850" s="111" t="str">
        <f>IF(Table28[[#This Row],[Tên hàng hóa ]]&lt;&gt;0,VLOOKUP(Table28[[#This Row],[Tên hàng hóa ]],Table1[[Tên hàng hóa]:[Quy cách]],2,0),"")</f>
        <v/>
      </c>
      <c r="F850" s="107" t="str">
        <f>IF(Table28[[#This Row],[Tên hàng hóa ]]&lt;&gt;0,VLOOKUP(Table28[[#This Row],[Tên hàng hóa ]],Table1[[Tên hàng hóa]:[ĐVT]],3,0),"")</f>
        <v/>
      </c>
      <c r="G850" s="112" t="str">
        <f>IF(Table28[[#This Row],[Tên hàng hóa ]]=0,"",VLOOKUP(Table28[[#This Row],[Tên hàng hóa ]],Table1[[Tên hàng hóa]:[Giá bán]],4,0))</f>
        <v/>
      </c>
      <c r="H850" s="108"/>
      <c r="I850" s="109" t="str">
        <f>IF(Table28[[#This Row],[Số lượng]]&lt;&gt;0,Table28[[#This Row],[Số lượng]]*Table28[[#This Row],[Đơn giá]],"")</f>
        <v/>
      </c>
      <c r="J850" s="109" t="str">
        <f ca="1">IF(AND(Table28[[#This Row],[Tên hàng hóa ]]&lt;&gt;0,D851=""),SUM(OFFSET(Table28[[#This Row],[Thành tiền]],0,0,-COUNTIF(Table28[Số HĐ],Table28[[#This Row],[Số HĐ]]))),"")</f>
        <v/>
      </c>
      <c r="K850" s="108"/>
      <c r="L85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50" s="110"/>
    </row>
    <row r="851" spans="1:13" ht="35.1" customHeight="1" x14ac:dyDescent="0.2">
      <c r="A851" s="103">
        <v>42387</v>
      </c>
      <c r="B851" s="104" t="s">
        <v>2186</v>
      </c>
      <c r="C851" s="105" t="s">
        <v>775</v>
      </c>
      <c r="D851" s="106" t="s">
        <v>520</v>
      </c>
      <c r="E851" s="111" t="str">
        <f>IF(Table28[[#This Row],[Tên hàng hóa ]]&lt;&gt;0,VLOOKUP(Table28[[#This Row],[Tên hàng hóa ]],Table1[[Tên hàng hóa]:[Quy cách]],2,0),"")</f>
        <v>Cảm Biến</v>
      </c>
      <c r="F851" s="107" t="str">
        <f>IF(Table28[[#This Row],[Tên hàng hóa ]]&lt;&gt;0,VLOOKUP(Table28[[#This Row],[Tên hàng hóa ]],Table1[[Tên hàng hóa]:[ĐVT]],3,0),"")</f>
        <v>Cái</v>
      </c>
      <c r="G851" s="112">
        <v>1430000</v>
      </c>
      <c r="H851" s="108">
        <v>3</v>
      </c>
      <c r="I851" s="109">
        <f>IF(Table28[[#This Row],[Số lượng]]&lt;&gt;0,Table28[[#This Row],[Số lượng]]*Table28[[#This Row],[Đơn giá]],"")</f>
        <v>4290000</v>
      </c>
      <c r="J851" s="109">
        <f ca="1">IF(AND(Table28[[#This Row],[Tên hàng hóa ]]&lt;&gt;0,D852=""),SUM(OFFSET(Table28[[#This Row],[Thành tiền]],0,0,-COUNTIF(Table28[Số HĐ],Table28[[#This Row],[Số HĐ]]))),"")</f>
        <v>4290000</v>
      </c>
      <c r="K851" s="108" t="s">
        <v>464</v>
      </c>
      <c r="L85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51" s="110" t="s">
        <v>2187</v>
      </c>
    </row>
    <row r="852" spans="1:13" ht="35.1" customHeight="1" x14ac:dyDescent="0.2">
      <c r="A852" s="103"/>
      <c r="B852" s="104"/>
      <c r="C852" s="105" t="str">
        <f t="shared" si="6"/>
        <v/>
      </c>
      <c r="D852" s="106"/>
      <c r="E852" s="111" t="str">
        <f>IF(Table28[[#This Row],[Tên hàng hóa ]]&lt;&gt;0,VLOOKUP(Table28[[#This Row],[Tên hàng hóa ]],Table1[[Tên hàng hóa]:[Quy cách]],2,0),"")</f>
        <v/>
      </c>
      <c r="F852" s="107" t="str">
        <f>IF(Table28[[#This Row],[Tên hàng hóa ]]&lt;&gt;0,VLOOKUP(Table28[[#This Row],[Tên hàng hóa ]],Table1[[Tên hàng hóa]:[ĐVT]],3,0),"")</f>
        <v/>
      </c>
      <c r="G852" s="112" t="str">
        <f>IF(Table28[[#This Row],[Tên hàng hóa ]]=0,"",VLOOKUP(Table28[[#This Row],[Tên hàng hóa ]],Table1[[Tên hàng hóa]:[Giá bán]],4,0))</f>
        <v/>
      </c>
      <c r="H852" s="108"/>
      <c r="I852" s="109" t="str">
        <f>IF(Table28[[#This Row],[Số lượng]]&lt;&gt;0,Table28[[#This Row],[Số lượng]]*Table28[[#This Row],[Đơn giá]],"")</f>
        <v/>
      </c>
      <c r="J852" s="109" t="str">
        <f ca="1">IF(AND(Table28[[#This Row],[Tên hàng hóa ]]&lt;&gt;0,D853=""),SUM(OFFSET(Table28[[#This Row],[Thành tiền]],0,0,-COUNTIF(Table28[Số HĐ],Table28[[#This Row],[Số HĐ]]))),"")</f>
        <v/>
      </c>
      <c r="K852" s="108"/>
      <c r="L85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52" s="110"/>
    </row>
    <row r="853" spans="1:13" ht="35.1" customHeight="1" x14ac:dyDescent="0.2">
      <c r="A853" s="103">
        <v>42388</v>
      </c>
      <c r="B853" s="104" t="s">
        <v>2202</v>
      </c>
      <c r="C853" s="105" t="s">
        <v>569</v>
      </c>
      <c r="D853" s="106" t="s">
        <v>181</v>
      </c>
      <c r="E853" s="111" t="str">
        <f>IF(Table28[[#This Row],[Tên hàng hóa ]]&lt;&gt;0,VLOOKUP(Table28[[#This Row],[Tên hàng hóa ]],Table1[[Tên hàng hóa]:[Quy cách]],2,0),"")</f>
        <v>Bộ Nguồn Xung</v>
      </c>
      <c r="F853" s="107" t="str">
        <f>IF(Table28[[#This Row],[Tên hàng hóa ]]&lt;&gt;0,VLOOKUP(Table28[[#This Row],[Tên hàng hóa ]],Table1[[Tên hàng hóa]:[ĐVT]],3,0),"")</f>
        <v>Cái</v>
      </c>
      <c r="G853" s="112">
        <v>1980000</v>
      </c>
      <c r="H853" s="108">
        <v>3</v>
      </c>
      <c r="I853" s="109">
        <f>IF(Table28[[#This Row],[Số lượng]]&lt;&gt;0,Table28[[#This Row],[Số lượng]]*Table28[[#This Row],[Đơn giá]],"")</f>
        <v>5940000</v>
      </c>
      <c r="J853" s="109">
        <f ca="1">IF(AND(Table28[[#This Row],[Tên hàng hóa ]]&lt;&gt;0,D854=""),SUM(OFFSET(Table28[[#This Row],[Thành tiền]],0,0,-COUNTIF(Table28[Số HĐ],Table28[[#This Row],[Số HĐ]]))),"")</f>
        <v>5940000</v>
      </c>
      <c r="K853" s="17" t="s">
        <v>464</v>
      </c>
      <c r="L85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53" s="110" t="s">
        <v>2203</v>
      </c>
    </row>
    <row r="854" spans="1:13" ht="35.1" customHeight="1" x14ac:dyDescent="0.2">
      <c r="A854" s="103"/>
      <c r="B854" s="104"/>
      <c r="C854" s="105" t="str">
        <f t="shared" si="6"/>
        <v/>
      </c>
      <c r="D854" s="106"/>
      <c r="E854" s="111" t="str">
        <f>IF(Table28[[#This Row],[Tên hàng hóa ]]&lt;&gt;0,VLOOKUP(Table28[[#This Row],[Tên hàng hóa ]],Table1[[Tên hàng hóa]:[Quy cách]],2,0),"")</f>
        <v/>
      </c>
      <c r="F854" s="107" t="str">
        <f>IF(Table28[[#This Row],[Tên hàng hóa ]]&lt;&gt;0,VLOOKUP(Table28[[#This Row],[Tên hàng hóa ]],Table1[[Tên hàng hóa]:[ĐVT]],3,0),"")</f>
        <v/>
      </c>
      <c r="G854" s="112" t="str">
        <f>IF(Table28[[#This Row],[Tên hàng hóa ]]=0,"",VLOOKUP(Table28[[#This Row],[Tên hàng hóa ]],Table1[[Tên hàng hóa]:[Giá bán]],4,0))</f>
        <v/>
      </c>
      <c r="H854" s="108"/>
      <c r="I854" s="109" t="str">
        <f>IF(Table28[[#This Row],[Số lượng]]&lt;&gt;0,Table28[[#This Row],[Số lượng]]*Table28[[#This Row],[Đơn giá]],"")</f>
        <v/>
      </c>
      <c r="J854" s="109" t="str">
        <f ca="1">IF(AND(Table28[[#This Row],[Tên hàng hóa ]]&lt;&gt;0,D855=""),SUM(OFFSET(Table28[[#This Row],[Thành tiền]],0,0,-COUNTIF(Table28[Số HĐ],Table28[[#This Row],[Số HĐ]]))),"")</f>
        <v/>
      </c>
      <c r="K854" s="108"/>
      <c r="L85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54" s="110"/>
    </row>
    <row r="855" spans="1:13" ht="35.1" customHeight="1" x14ac:dyDescent="0.2">
      <c r="A855" s="103">
        <v>42388</v>
      </c>
      <c r="B855" s="104" t="s">
        <v>2204</v>
      </c>
      <c r="C855" s="105" t="s">
        <v>1625</v>
      </c>
      <c r="D855" s="106" t="s">
        <v>2120</v>
      </c>
      <c r="E855" s="111" t="str">
        <f>IF(Table28[[#This Row],[Tên hàng hóa ]]&lt;&gt;0,VLOOKUP(Table28[[#This Row],[Tên hàng hóa ]],Table1[[Tên hàng hóa]:[Quy cách]],2,0),"")</f>
        <v>OMRON</v>
      </c>
      <c r="F855" s="107" t="str">
        <f>IF(Table28[[#This Row],[Tên hàng hóa ]]&lt;&gt;0,VLOOKUP(Table28[[#This Row],[Tên hàng hóa ]],Table1[[Tên hàng hóa]:[ĐVT]],3,0),"")</f>
        <v>Cái</v>
      </c>
      <c r="G855" s="112">
        <v>83600</v>
      </c>
      <c r="H855" s="108">
        <v>20</v>
      </c>
      <c r="I855" s="109">
        <f>IF(Table28[[#This Row],[Số lượng]]&lt;&gt;0,Table28[[#This Row],[Số lượng]]*Table28[[#This Row],[Đơn giá]],"")</f>
        <v>1672000</v>
      </c>
      <c r="J855" s="109" t="str">
        <f ca="1">IF(AND(Table28[[#This Row],[Tên hàng hóa ]]&lt;&gt;0,D856=""),SUM(OFFSET(Table28[[#This Row],[Thành tiền]],0,0,-COUNTIF(Table28[Số HĐ],Table28[[#This Row],[Số HĐ]]))),"")</f>
        <v/>
      </c>
      <c r="K855" s="108"/>
      <c r="L85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55" s="110"/>
    </row>
    <row r="856" spans="1:13" ht="35.1" customHeight="1" x14ac:dyDescent="0.2">
      <c r="A856" s="103">
        <v>42388</v>
      </c>
      <c r="B856" s="104" t="s">
        <v>2204</v>
      </c>
      <c r="C856" s="105" t="s">
        <v>1625</v>
      </c>
      <c r="D856" s="106" t="s">
        <v>800</v>
      </c>
      <c r="E856" s="111" t="str">
        <f>IF(Table28[[#This Row],[Tên hàng hóa ]]&lt;&gt;0,VLOOKUP(Table28[[#This Row],[Tên hàng hóa ]],Table1[[Tên hàng hóa]:[Quy cách]],2,0),"")</f>
        <v>Socket</v>
      </c>
      <c r="F856" s="107" t="str">
        <f>IF(Table28[[#This Row],[Tên hàng hóa ]]&lt;&gt;0,VLOOKUP(Table28[[#This Row],[Tên hàng hóa ]],Table1[[Tên hàng hóa]:[ĐVT]],3,0),"")</f>
        <v>cái</v>
      </c>
      <c r="G856" s="112">
        <v>99000</v>
      </c>
      <c r="H856" s="108">
        <v>20</v>
      </c>
      <c r="I856" s="109">
        <f>IF(Table28[[#This Row],[Số lượng]]&lt;&gt;0,Table28[[#This Row],[Số lượng]]*Table28[[#This Row],[Đơn giá]],"")</f>
        <v>1980000</v>
      </c>
      <c r="J856" s="109" t="str">
        <f ca="1">IF(AND(Table28[[#This Row],[Tên hàng hóa ]]&lt;&gt;0,D857=""),SUM(OFFSET(Table28[[#This Row],[Thành tiền]],0,0,-COUNTIF(Table28[Số HĐ],Table28[[#This Row],[Số HĐ]]))),"")</f>
        <v/>
      </c>
      <c r="K856" s="108"/>
      <c r="L85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56" s="110"/>
    </row>
    <row r="857" spans="1:13" ht="35.1" customHeight="1" x14ac:dyDescent="0.2">
      <c r="A857" s="103">
        <v>42388</v>
      </c>
      <c r="B857" s="104" t="s">
        <v>2204</v>
      </c>
      <c r="C857" s="105" t="s">
        <v>1625</v>
      </c>
      <c r="D857" s="106" t="s">
        <v>2121</v>
      </c>
      <c r="E857" s="111" t="str">
        <f>IF(Table28[[#This Row],[Tên hàng hóa ]]&lt;&gt;0,VLOOKUP(Table28[[#This Row],[Tên hàng hóa ]],Table1[[Tên hàng hóa]:[Quy cách]],2,0),"")</f>
        <v>OMRON</v>
      </c>
      <c r="F857" s="107" t="str">
        <f>IF(Table28[[#This Row],[Tên hàng hóa ]]&lt;&gt;0,VLOOKUP(Table28[[#This Row],[Tên hàng hóa ]],Table1[[Tên hàng hóa]:[ĐVT]],3,0),"")</f>
        <v>Cái</v>
      </c>
      <c r="G857" s="112">
        <v>148500</v>
      </c>
      <c r="H857" s="108">
        <v>5</v>
      </c>
      <c r="I857" s="109">
        <f>IF(Table28[[#This Row],[Số lượng]]&lt;&gt;0,Table28[[#This Row],[Số lượng]]*Table28[[#This Row],[Đơn giá]],"")</f>
        <v>742500</v>
      </c>
      <c r="J857" s="109" t="str">
        <f ca="1">IF(AND(Table28[[#This Row],[Tên hàng hóa ]]&lt;&gt;0,D858=""),SUM(OFFSET(Table28[[#This Row],[Thành tiền]],0,0,-COUNTIF(Table28[Số HĐ],Table28[[#This Row],[Số HĐ]]))),"")</f>
        <v/>
      </c>
      <c r="K857" s="108"/>
      <c r="L85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57" s="110"/>
    </row>
    <row r="858" spans="1:13" ht="35.1" customHeight="1" x14ac:dyDescent="0.2">
      <c r="A858" s="103">
        <v>42388</v>
      </c>
      <c r="B858" s="104" t="s">
        <v>2204</v>
      </c>
      <c r="C858" s="105" t="s">
        <v>1625</v>
      </c>
      <c r="D858" s="106" t="s">
        <v>203</v>
      </c>
      <c r="E858" s="111" t="str">
        <f>IF(Table28[[#This Row],[Tên hàng hóa ]]&lt;&gt;0,VLOOKUP(Table28[[#This Row],[Tên hàng hóa ]],Table1[[Tên hàng hóa]:[Quy cách]],2,0),"")</f>
        <v>Bộ Xử Lý Tín Hiệu Và Phụ Kiện</v>
      </c>
      <c r="F858" s="107" t="str">
        <f>IF(Table28[[#This Row],[Tên hàng hóa ]]&lt;&gt;0,VLOOKUP(Table28[[#This Row],[Tên hàng hóa ]],Table1[[Tên hàng hóa]:[ĐVT]],3,0),"")</f>
        <v>Cái</v>
      </c>
      <c r="G858" s="112">
        <v>8250000</v>
      </c>
      <c r="H858" s="108">
        <v>2</v>
      </c>
      <c r="I858" s="109">
        <f>IF(Table28[[#This Row],[Số lượng]]&lt;&gt;0,Table28[[#This Row],[Số lượng]]*Table28[[#This Row],[Đơn giá]],"")</f>
        <v>16500000</v>
      </c>
      <c r="J858" s="109" t="str">
        <f ca="1">IF(AND(Table28[[#This Row],[Tên hàng hóa ]]&lt;&gt;0,D859=""),SUM(OFFSET(Table28[[#This Row],[Thành tiền]],0,0,-COUNTIF(Table28[Số HĐ],Table28[[#This Row],[Số HĐ]]))),"")</f>
        <v/>
      </c>
      <c r="K858" s="108"/>
      <c r="L85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58" s="110"/>
    </row>
    <row r="859" spans="1:13" ht="35.1" customHeight="1" x14ac:dyDescent="0.2">
      <c r="A859" s="103">
        <v>42388</v>
      </c>
      <c r="B859" s="104" t="s">
        <v>2204</v>
      </c>
      <c r="C859" s="105" t="s">
        <v>1625</v>
      </c>
      <c r="D859" s="106" t="s">
        <v>200</v>
      </c>
      <c r="E859" s="111" t="str">
        <f>IF(Table28[[#This Row],[Tên hàng hóa ]]&lt;&gt;0,VLOOKUP(Table28[[#This Row],[Tên hàng hóa ]],Table1[[Tên hàng hóa]:[Quy cách]],2,0),"")</f>
        <v>Bộ Xử Lý Tín Hiệu Và Phụ Kiện</v>
      </c>
      <c r="F859" s="107" t="str">
        <f>IF(Table28[[#This Row],[Tên hàng hóa ]]&lt;&gt;0,VLOOKUP(Table28[[#This Row],[Tên hàng hóa ]],Table1[[Tên hàng hóa]:[ĐVT]],3,0),"")</f>
        <v>Cái</v>
      </c>
      <c r="G859" s="112">
        <v>1650000</v>
      </c>
      <c r="H859" s="108">
        <v>2</v>
      </c>
      <c r="I859" s="109">
        <f>IF(Table28[[#This Row],[Số lượng]]&lt;&gt;0,Table28[[#This Row],[Số lượng]]*Table28[[#This Row],[Đơn giá]],"")</f>
        <v>3300000</v>
      </c>
      <c r="J859" s="109" t="str">
        <f ca="1">IF(AND(Table28[[#This Row],[Tên hàng hóa ]]&lt;&gt;0,D860=""),SUM(OFFSET(Table28[[#This Row],[Thành tiền]],0,0,-COUNTIF(Table28[Số HĐ],Table28[[#This Row],[Số HĐ]]))),"")</f>
        <v/>
      </c>
      <c r="K859" s="108"/>
      <c r="L85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59" s="110"/>
    </row>
    <row r="860" spans="1:13" ht="35.1" customHeight="1" x14ac:dyDescent="0.2">
      <c r="A860" s="103">
        <v>42388</v>
      </c>
      <c r="B860" s="104" t="s">
        <v>2204</v>
      </c>
      <c r="C860" s="105" t="s">
        <v>1625</v>
      </c>
      <c r="D860" s="106" t="s">
        <v>2191</v>
      </c>
      <c r="E860" s="111" t="str">
        <f>IF(Table28[[#This Row],[Tên hàng hóa ]]&lt;&gt;0,VLOOKUP(Table28[[#This Row],[Tên hàng hóa ]],Table1[[Tên hàng hóa]:[Quy cách]],2,0),"")</f>
        <v>Thanh ray gắn đế</v>
      </c>
      <c r="F860" s="107" t="str">
        <f>IF(Table28[[#This Row],[Tên hàng hóa ]]&lt;&gt;0,VLOOKUP(Table28[[#This Row],[Tên hàng hóa ]],Table1[[Tên hàng hóa]:[ĐVT]],3,0),"")</f>
        <v>Cái</v>
      </c>
      <c r="G860" s="112">
        <v>38500</v>
      </c>
      <c r="H860" s="108">
        <v>2</v>
      </c>
      <c r="I860" s="109">
        <f>IF(Table28[[#This Row],[Số lượng]]&lt;&gt;0,Table28[[#This Row],[Số lượng]]*Table28[[#This Row],[Đơn giá]],"")</f>
        <v>77000</v>
      </c>
      <c r="J860" s="109" t="str">
        <f ca="1">IF(AND(Table28[[#This Row],[Tên hàng hóa ]]&lt;&gt;0,D861=""),SUM(OFFSET(Table28[[#This Row],[Thành tiền]],0,0,-COUNTIF(Table28[Số HĐ],Table28[[#This Row],[Số HĐ]]))),"")</f>
        <v/>
      </c>
      <c r="K860" s="108"/>
      <c r="L86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60" s="110"/>
    </row>
    <row r="861" spans="1:13" ht="35.1" customHeight="1" x14ac:dyDescent="0.2">
      <c r="A861" s="103">
        <v>42388</v>
      </c>
      <c r="B861" s="104" t="s">
        <v>2204</v>
      </c>
      <c r="C861" s="105" t="s">
        <v>1625</v>
      </c>
      <c r="D861" s="106" t="s">
        <v>2193</v>
      </c>
      <c r="E861" s="111" t="str">
        <f>IF(Table28[[#This Row],[Tên hàng hóa ]]&lt;&gt;0,VLOOKUP(Table28[[#This Row],[Tên hàng hóa ]],Table1[[Tên hàng hóa]:[Quy cách]],2,0),"")</f>
        <v>Thanh cài Domino SHT-20A020P</v>
      </c>
      <c r="F861" s="107" t="str">
        <f>IF(Table28[[#This Row],[Tên hàng hóa ]]&lt;&gt;0,VLOOKUP(Table28[[#This Row],[Tên hàng hóa ]],Table1[[Tên hàng hóa]:[ĐVT]],3,0),"")</f>
        <v>Cái</v>
      </c>
      <c r="G861" s="112">
        <v>66000</v>
      </c>
      <c r="H861" s="108">
        <v>5</v>
      </c>
      <c r="I861" s="109">
        <f>IF(Table28[[#This Row],[Số lượng]]&lt;&gt;0,Table28[[#This Row],[Số lượng]]*Table28[[#This Row],[Đơn giá]],"")</f>
        <v>330000</v>
      </c>
      <c r="J861" s="109">
        <f ca="1">IF(AND(Table28[[#This Row],[Tên hàng hóa ]]&lt;&gt;0,D862=""),SUM(OFFSET(Table28[[#This Row],[Thành tiền]],0,0,-COUNTIF(Table28[Số HĐ],Table28[[#This Row],[Số HĐ]]))),"")</f>
        <v>24601500</v>
      </c>
      <c r="K861" s="17" t="s">
        <v>464</v>
      </c>
      <c r="L86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61" s="15" t="s">
        <v>2399</v>
      </c>
    </row>
    <row r="862" spans="1:13" ht="35.1" customHeight="1" x14ac:dyDescent="0.2">
      <c r="A862" s="103"/>
      <c r="B862" s="104"/>
      <c r="C862" s="105" t="str">
        <f t="shared" ref="C862:C887" si="7">IF(AND(D862&lt;&gt;0,D863=""),C861,"")</f>
        <v/>
      </c>
      <c r="D862" s="106"/>
      <c r="E862" s="111" t="str">
        <f>IF(Table28[[#This Row],[Tên hàng hóa ]]&lt;&gt;0,VLOOKUP(Table28[[#This Row],[Tên hàng hóa ]],Table1[[Tên hàng hóa]:[Quy cách]],2,0),"")</f>
        <v/>
      </c>
      <c r="F862" s="107" t="str">
        <f>IF(Table28[[#This Row],[Tên hàng hóa ]]&lt;&gt;0,VLOOKUP(Table28[[#This Row],[Tên hàng hóa ]],Table1[[Tên hàng hóa]:[ĐVT]],3,0),"")</f>
        <v/>
      </c>
      <c r="G862" s="112" t="str">
        <f>IF(Table28[[#This Row],[Tên hàng hóa ]]=0,"",VLOOKUP(Table28[[#This Row],[Tên hàng hóa ]],Table1[[Tên hàng hóa]:[Giá bán]],4,0))</f>
        <v/>
      </c>
      <c r="H862" s="108"/>
      <c r="I862" s="109" t="str">
        <f>IF(Table28[[#This Row],[Số lượng]]&lt;&gt;0,Table28[[#This Row],[Số lượng]]*Table28[[#This Row],[Đơn giá]],"")</f>
        <v/>
      </c>
      <c r="J862" s="109" t="str">
        <f ca="1">IF(AND(Table28[[#This Row],[Tên hàng hóa ]]&lt;&gt;0,D863=""),SUM(OFFSET(Table28[[#This Row],[Thành tiền]],0,0,-COUNTIF(Table28[Số HĐ],Table28[[#This Row],[Số HĐ]]))),"")</f>
        <v/>
      </c>
      <c r="K862" s="108"/>
      <c r="L86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62" s="110"/>
    </row>
    <row r="863" spans="1:13" ht="35.1" customHeight="1" x14ac:dyDescent="0.2">
      <c r="A863" s="103">
        <v>42388</v>
      </c>
      <c r="B863" s="104" t="s">
        <v>2205</v>
      </c>
      <c r="C863" s="105" t="s">
        <v>1197</v>
      </c>
      <c r="D863" s="106" t="s">
        <v>2197</v>
      </c>
      <c r="E863" s="111" t="str">
        <f>IF(Table28[[#This Row],[Tên hàng hóa ]]&lt;&gt;0,VLOOKUP(Table28[[#This Row],[Tên hàng hóa ]],Table1[[Tên hàng hóa]:[Quy cách]],2,0),"")</f>
        <v>Schneider</v>
      </c>
      <c r="F863" s="107" t="str">
        <f>IF(Table28[[#This Row],[Tên hàng hóa ]]&lt;&gt;0,VLOOKUP(Table28[[#This Row],[Tên hàng hóa ]],Table1[[Tên hàng hóa]:[ĐVT]],3,0),"")</f>
        <v>Cái</v>
      </c>
      <c r="G863" s="112">
        <v>216700</v>
      </c>
      <c r="H863" s="108">
        <v>20</v>
      </c>
      <c r="I863" s="109">
        <f>IF(Table28[[#This Row],[Số lượng]]&lt;&gt;0,Table28[[#This Row],[Số lượng]]*Table28[[#This Row],[Đơn giá]],"")</f>
        <v>4334000</v>
      </c>
      <c r="J863" s="109" t="str">
        <f ca="1">IF(AND(Table28[[#This Row],[Tên hàng hóa ]]&lt;&gt;0,D864=""),SUM(OFFSET(Table28[[#This Row],[Thành tiền]],0,0,-COUNTIF(Table28[Số HĐ],Table28[[#This Row],[Số HĐ]]))),"")</f>
        <v/>
      </c>
      <c r="K863" s="108"/>
      <c r="L86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63" s="110"/>
    </row>
    <row r="864" spans="1:13" ht="35.1" customHeight="1" x14ac:dyDescent="0.2">
      <c r="A864" s="103">
        <v>42388</v>
      </c>
      <c r="B864" s="104" t="s">
        <v>2205</v>
      </c>
      <c r="C864" s="105" t="s">
        <v>1197</v>
      </c>
      <c r="D864" s="106" t="s">
        <v>2198</v>
      </c>
      <c r="E864" s="111" t="str">
        <f>IF(Table28[[#This Row],[Tên hàng hóa ]]&lt;&gt;0,VLOOKUP(Table28[[#This Row],[Tên hàng hóa ]],Table1[[Tên hàng hóa]:[Quy cách]],2,0),"")</f>
        <v>Schneider</v>
      </c>
      <c r="F864" s="107" t="str">
        <f>IF(Table28[[#This Row],[Tên hàng hóa ]]&lt;&gt;0,VLOOKUP(Table28[[#This Row],[Tên hàng hóa ]],Table1[[Tên hàng hóa]:[ĐVT]],3,0),"")</f>
        <v>Cái</v>
      </c>
      <c r="G864" s="112">
        <v>682000</v>
      </c>
      <c r="H864" s="108">
        <v>10</v>
      </c>
      <c r="I864" s="109">
        <f>IF(Table28[[#This Row],[Số lượng]]&lt;&gt;0,Table28[[#This Row],[Số lượng]]*Table28[[#This Row],[Đơn giá]],"")</f>
        <v>6820000</v>
      </c>
      <c r="J864" s="109" t="str">
        <f ca="1">IF(AND(Table28[[#This Row],[Tên hàng hóa ]]&lt;&gt;0,D865=""),SUM(OFFSET(Table28[[#This Row],[Thành tiền]],0,0,-COUNTIF(Table28[Số HĐ],Table28[[#This Row],[Số HĐ]]))),"")</f>
        <v/>
      </c>
      <c r="K864" s="108"/>
      <c r="L86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64" s="110"/>
    </row>
    <row r="865" spans="1:13" ht="35.1" customHeight="1" x14ac:dyDescent="0.2">
      <c r="A865" s="103">
        <v>42388</v>
      </c>
      <c r="B865" s="104" t="s">
        <v>2205</v>
      </c>
      <c r="C865" s="105" t="s">
        <v>1197</v>
      </c>
      <c r="D865" s="106" t="s">
        <v>2199</v>
      </c>
      <c r="E865" s="111" t="str">
        <f>IF(Table28[[#This Row],[Tên hàng hóa ]]&lt;&gt;0,VLOOKUP(Table28[[#This Row],[Tên hàng hóa ]],Table1[[Tên hàng hóa]:[Quy cách]],2,0),"")</f>
        <v>Schneider</v>
      </c>
      <c r="F865" s="107" t="str">
        <f>IF(Table28[[#This Row],[Tên hàng hóa ]]&lt;&gt;0,VLOOKUP(Table28[[#This Row],[Tên hàng hóa ]],Table1[[Tên hàng hóa]:[ĐVT]],3,0),"")</f>
        <v>Cái</v>
      </c>
      <c r="G865" s="112">
        <v>225500</v>
      </c>
      <c r="H865" s="108">
        <v>10</v>
      </c>
      <c r="I865" s="109">
        <f>IF(Table28[[#This Row],[Số lượng]]&lt;&gt;0,Table28[[#This Row],[Số lượng]]*Table28[[#This Row],[Đơn giá]],"")</f>
        <v>2255000</v>
      </c>
      <c r="J865" s="109">
        <f ca="1">IF(AND(Table28[[#This Row],[Tên hàng hóa ]]&lt;&gt;0,D866=""),SUM(OFFSET(Table28[[#This Row],[Thành tiền]],0,0,-COUNTIF(Table28[Số HĐ],Table28[[#This Row],[Số HĐ]]))),"")</f>
        <v>13409000</v>
      </c>
      <c r="K865" s="17" t="s">
        <v>464</v>
      </c>
      <c r="L86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65" s="15" t="s">
        <v>2508</v>
      </c>
    </row>
    <row r="866" spans="1:13" ht="35.1" customHeight="1" x14ac:dyDescent="0.2">
      <c r="A866" s="103"/>
      <c r="B866" s="104"/>
      <c r="C866" s="105" t="str">
        <f t="shared" si="7"/>
        <v/>
      </c>
      <c r="D866" s="106"/>
      <c r="E866" s="111" t="str">
        <f>IF(Table28[[#This Row],[Tên hàng hóa ]]&lt;&gt;0,VLOOKUP(Table28[[#This Row],[Tên hàng hóa ]],Table1[[Tên hàng hóa]:[Quy cách]],2,0),"")</f>
        <v/>
      </c>
      <c r="F866" s="107" t="str">
        <f>IF(Table28[[#This Row],[Tên hàng hóa ]]&lt;&gt;0,VLOOKUP(Table28[[#This Row],[Tên hàng hóa ]],Table1[[Tên hàng hóa]:[ĐVT]],3,0),"")</f>
        <v/>
      </c>
      <c r="G866" s="112" t="str">
        <f>IF(Table28[[#This Row],[Tên hàng hóa ]]=0,"",VLOOKUP(Table28[[#This Row],[Tên hàng hóa ]],Table1[[Tên hàng hóa]:[Giá bán]],4,0))</f>
        <v/>
      </c>
      <c r="H866" s="108"/>
      <c r="I866" s="109" t="str">
        <f>IF(Table28[[#This Row],[Số lượng]]&lt;&gt;0,Table28[[#This Row],[Số lượng]]*Table28[[#This Row],[Đơn giá]],"")</f>
        <v/>
      </c>
      <c r="J866" s="109" t="str">
        <f ca="1">IF(AND(Table28[[#This Row],[Tên hàng hóa ]]&lt;&gt;0,D867=""),SUM(OFFSET(Table28[[#This Row],[Thành tiền]],0,0,-COUNTIF(Table28[Số HĐ],Table28[[#This Row],[Số HĐ]]))),"")</f>
        <v/>
      </c>
      <c r="K866" s="108"/>
      <c r="L86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66" s="110"/>
    </row>
    <row r="867" spans="1:13" ht="35.1" customHeight="1" x14ac:dyDescent="0.2">
      <c r="A867" s="103">
        <v>42388</v>
      </c>
      <c r="B867" s="104" t="s">
        <v>2206</v>
      </c>
      <c r="C867" s="105" t="s">
        <v>1122</v>
      </c>
      <c r="D867" s="106" t="s">
        <v>1110</v>
      </c>
      <c r="E867" s="111" t="str">
        <f>IF(Table28[[#This Row],[Tên hàng hóa ]]&lt;&gt;0,VLOOKUP(Table28[[#This Row],[Tên hàng hóa ]],Table1[[Tên hàng hóa]:[Quy cách]],2,0),"")</f>
        <v>Schneider</v>
      </c>
      <c r="F867" s="107" t="str">
        <f>IF(Table28[[#This Row],[Tên hàng hóa ]]&lt;&gt;0,VLOOKUP(Table28[[#This Row],[Tên hàng hóa ]],Table1[[Tên hàng hóa]:[ĐVT]],3,0),"")</f>
        <v>Cái</v>
      </c>
      <c r="G867" s="112">
        <v>355850</v>
      </c>
      <c r="H867" s="108">
        <v>10</v>
      </c>
      <c r="I867" s="109">
        <f>IF(Table28[[#This Row],[Số lượng]]&lt;&gt;0,Table28[[#This Row],[Số lượng]]*Table28[[#This Row],[Đơn giá]],"")</f>
        <v>3558500</v>
      </c>
      <c r="J867" s="109" t="str">
        <f ca="1">IF(AND(Table28[[#This Row],[Tên hàng hóa ]]&lt;&gt;0,D868=""),SUM(OFFSET(Table28[[#This Row],[Thành tiền]],0,0,-COUNTIF(Table28[Số HĐ],Table28[[#This Row],[Số HĐ]]))),"")</f>
        <v/>
      </c>
      <c r="K867" s="108"/>
      <c r="L86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67" s="110"/>
    </row>
    <row r="868" spans="1:13" ht="35.1" customHeight="1" x14ac:dyDescent="0.2">
      <c r="A868" s="103">
        <v>42388</v>
      </c>
      <c r="B868" s="104" t="s">
        <v>2206</v>
      </c>
      <c r="C868" s="105" t="s">
        <v>1122</v>
      </c>
      <c r="D868" s="106" t="s">
        <v>1730</v>
      </c>
      <c r="E868" s="111" t="str">
        <f>IF(Table28[[#This Row],[Tên hàng hóa ]]&lt;&gt;0,VLOOKUP(Table28[[#This Row],[Tên hàng hóa ]],Table1[[Tên hàng hóa]:[Quy cách]],2,0),"")</f>
        <v>Schneider</v>
      </c>
      <c r="F868" s="107" t="str">
        <f>IF(Table28[[#This Row],[Tên hàng hóa ]]&lt;&gt;0,VLOOKUP(Table28[[#This Row],[Tên hàng hóa ]],Table1[[Tên hàng hóa]:[ĐVT]],3,0),"")</f>
        <v>Cái</v>
      </c>
      <c r="G868" s="112">
        <v>326700</v>
      </c>
      <c r="H868" s="108">
        <v>5</v>
      </c>
      <c r="I868" s="109">
        <f>IF(Table28[[#This Row],[Số lượng]]&lt;&gt;0,Table28[[#This Row],[Số lượng]]*Table28[[#This Row],[Đơn giá]],"")</f>
        <v>1633500</v>
      </c>
      <c r="J868" s="109" t="str">
        <f ca="1">IF(AND(Table28[[#This Row],[Tên hàng hóa ]]&lt;&gt;0,D869=""),SUM(OFFSET(Table28[[#This Row],[Thành tiền]],0,0,-COUNTIF(Table28[Số HĐ],Table28[[#This Row],[Số HĐ]]))),"")</f>
        <v/>
      </c>
      <c r="K868" s="108"/>
      <c r="L86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68" s="110"/>
    </row>
    <row r="869" spans="1:13" ht="35.1" customHeight="1" x14ac:dyDescent="0.2">
      <c r="A869" s="103">
        <v>42388</v>
      </c>
      <c r="B869" s="104" t="s">
        <v>2206</v>
      </c>
      <c r="C869" s="105" t="s">
        <v>1122</v>
      </c>
      <c r="D869" s="106" t="s">
        <v>2008</v>
      </c>
      <c r="E869" s="111" t="str">
        <f>IF(Table28[[#This Row],[Tên hàng hóa ]]&lt;&gt;0,VLOOKUP(Table28[[#This Row],[Tên hàng hóa ]],Table1[[Tên hàng hóa]:[Quy cách]],2,0),"")</f>
        <v>Schneider</v>
      </c>
      <c r="F869" s="107" t="str">
        <f>IF(Table28[[#This Row],[Tên hàng hóa ]]&lt;&gt;0,VLOOKUP(Table28[[#This Row],[Tên hàng hóa ]],Table1[[Tên hàng hóa]:[ĐVT]],3,0),"")</f>
        <v>Cái</v>
      </c>
      <c r="G869" s="112">
        <v>871200</v>
      </c>
      <c r="H869" s="108">
        <v>1</v>
      </c>
      <c r="I869" s="109">
        <f>IF(Table28[[#This Row],[Số lượng]]&lt;&gt;0,Table28[[#This Row],[Số lượng]]*Table28[[#This Row],[Đơn giá]],"")</f>
        <v>871200</v>
      </c>
      <c r="J869" s="109">
        <f ca="1">IF(AND(Table28[[#This Row],[Tên hàng hóa ]]&lt;&gt;0,D870=""),SUM(OFFSET(Table28[[#This Row],[Thành tiền]],0,0,-COUNTIF(Table28[Số HĐ],Table28[[#This Row],[Số HĐ]]))),"")</f>
        <v>6063200</v>
      </c>
      <c r="K869" s="17" t="s">
        <v>464</v>
      </c>
      <c r="L86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69" s="15" t="s">
        <v>2386</v>
      </c>
    </row>
    <row r="870" spans="1:13" ht="35.1" customHeight="1" x14ac:dyDescent="0.2">
      <c r="A870" s="103"/>
      <c r="B870" s="104"/>
      <c r="C870" s="105" t="str">
        <f t="shared" si="7"/>
        <v/>
      </c>
      <c r="D870" s="106"/>
      <c r="E870" s="111" t="str">
        <f>IF(Table28[[#This Row],[Tên hàng hóa ]]&lt;&gt;0,VLOOKUP(Table28[[#This Row],[Tên hàng hóa ]],Table1[[Tên hàng hóa]:[Quy cách]],2,0),"")</f>
        <v/>
      </c>
      <c r="F870" s="107" t="str">
        <f>IF(Table28[[#This Row],[Tên hàng hóa ]]&lt;&gt;0,VLOOKUP(Table28[[#This Row],[Tên hàng hóa ]],Table1[[Tên hàng hóa]:[ĐVT]],3,0),"")</f>
        <v/>
      </c>
      <c r="G870" s="112" t="str">
        <f>IF(Table28[[#This Row],[Tên hàng hóa ]]=0,"",VLOOKUP(Table28[[#This Row],[Tên hàng hóa ]],Table1[[Tên hàng hóa]:[Giá bán]],4,0))</f>
        <v/>
      </c>
      <c r="H870" s="108"/>
      <c r="I870" s="109" t="str">
        <f>IF(Table28[[#This Row],[Số lượng]]&lt;&gt;0,Table28[[#This Row],[Số lượng]]*Table28[[#This Row],[Đơn giá]],"")</f>
        <v/>
      </c>
      <c r="J870" s="109" t="str">
        <f ca="1">IF(AND(Table28[[#This Row],[Tên hàng hóa ]]&lt;&gt;0,D871=""),SUM(OFFSET(Table28[[#This Row],[Thành tiền]],0,0,-COUNTIF(Table28[Số HĐ],Table28[[#This Row],[Số HĐ]]))),"")</f>
        <v/>
      </c>
      <c r="K870" s="108"/>
      <c r="L87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70" s="110"/>
    </row>
    <row r="871" spans="1:13" ht="35.1" customHeight="1" x14ac:dyDescent="0.2">
      <c r="A871" s="103">
        <v>42389</v>
      </c>
      <c r="B871" s="104" t="s">
        <v>2207</v>
      </c>
      <c r="C871" s="105" t="s">
        <v>1894</v>
      </c>
      <c r="D871" s="106" t="s">
        <v>731</v>
      </c>
      <c r="E871" s="111" t="str">
        <f>IF(Table28[[#This Row],[Tên hàng hóa ]]&lt;&gt;0,VLOOKUP(Table28[[#This Row],[Tên hàng hóa ]],Table1[[Tên hàng hóa]:[Quy cách]],2,0),"")</f>
        <v>Cảm Biến</v>
      </c>
      <c r="F871" s="107" t="str">
        <f>IF(Table28[[#This Row],[Tên hàng hóa ]]&lt;&gt;0,VLOOKUP(Table28[[#This Row],[Tên hàng hóa ]],Table1[[Tên hàng hóa]:[ĐVT]],3,0),"")</f>
        <v>Cái</v>
      </c>
      <c r="G871" s="112">
        <v>303600</v>
      </c>
      <c r="H871" s="108">
        <v>5</v>
      </c>
      <c r="I871" s="109">
        <f>IF(Table28[[#This Row],[Số lượng]]&lt;&gt;0,Table28[[#This Row],[Số lượng]]*Table28[[#This Row],[Đơn giá]],"")</f>
        <v>1518000</v>
      </c>
      <c r="J871" s="109">
        <f ca="1">IF(AND(Table28[[#This Row],[Tên hàng hóa ]]&lt;&gt;0,D872=""),SUM(OFFSET(Table28[[#This Row],[Thành tiền]],0,0,-COUNTIF(Table28[Số HĐ],Table28[[#This Row],[Số HĐ]]))),"")</f>
        <v>1518000</v>
      </c>
      <c r="K871" s="108" t="s">
        <v>464</v>
      </c>
      <c r="L87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71" s="110" t="s">
        <v>2217</v>
      </c>
    </row>
    <row r="872" spans="1:13" ht="35.1" customHeight="1" x14ac:dyDescent="0.2">
      <c r="A872" s="103"/>
      <c r="B872" s="104"/>
      <c r="C872" s="105" t="str">
        <f t="shared" si="7"/>
        <v/>
      </c>
      <c r="D872" s="106"/>
      <c r="E872" s="111" t="str">
        <f>IF(Table28[[#This Row],[Tên hàng hóa ]]&lt;&gt;0,VLOOKUP(Table28[[#This Row],[Tên hàng hóa ]],Table1[[Tên hàng hóa]:[Quy cách]],2,0),"")</f>
        <v/>
      </c>
      <c r="F872" s="107" t="str">
        <f>IF(Table28[[#This Row],[Tên hàng hóa ]]&lt;&gt;0,VLOOKUP(Table28[[#This Row],[Tên hàng hóa ]],Table1[[Tên hàng hóa]:[ĐVT]],3,0),"")</f>
        <v/>
      </c>
      <c r="G872" s="112" t="str">
        <f>IF(Table28[[#This Row],[Tên hàng hóa ]]=0,"",VLOOKUP(Table28[[#This Row],[Tên hàng hóa ]],Table1[[Tên hàng hóa]:[Giá bán]],4,0))</f>
        <v/>
      </c>
      <c r="H872" s="108"/>
      <c r="I872" s="109" t="str">
        <f>IF(Table28[[#This Row],[Số lượng]]&lt;&gt;0,Table28[[#This Row],[Số lượng]]*Table28[[#This Row],[Đơn giá]],"")</f>
        <v/>
      </c>
      <c r="J872" s="109" t="str">
        <f ca="1">IF(AND(Table28[[#This Row],[Tên hàng hóa ]]&lt;&gt;0,D873=""),SUM(OFFSET(Table28[[#This Row],[Thành tiền]],0,0,-COUNTIF(Table28[Số HĐ],Table28[[#This Row],[Số HĐ]]))),"")</f>
        <v/>
      </c>
      <c r="K872" s="108"/>
      <c r="L87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72" s="110"/>
    </row>
    <row r="873" spans="1:13" ht="35.1" customHeight="1" x14ac:dyDescent="0.2">
      <c r="A873" s="103">
        <v>42390</v>
      </c>
      <c r="B873" s="104" t="s">
        <v>2231</v>
      </c>
      <c r="C873" s="105" t="s">
        <v>1034</v>
      </c>
      <c r="D873" s="106" t="s">
        <v>319</v>
      </c>
      <c r="E873" s="111" t="str">
        <f>IF(Table28[[#This Row],[Tên hàng hóa ]]&lt;&gt;0,VLOOKUP(Table28[[#This Row],[Tên hàng hóa ]],Table1[[Tên hàng hóa]:[Quy cách]],2,0),"")</f>
        <v>Điều Khiển Mức Nước</v>
      </c>
      <c r="F873" s="107" t="str">
        <f>IF(Table28[[#This Row],[Tên hàng hóa ]]&lt;&gt;0,VLOOKUP(Table28[[#This Row],[Tên hàng hóa ]],Table1[[Tên hàng hóa]:[ĐVT]],3,0),"")</f>
        <v>Cái</v>
      </c>
      <c r="G873" s="112">
        <v>990000</v>
      </c>
      <c r="H873" s="108">
        <v>1</v>
      </c>
      <c r="I873" s="109">
        <f>IF(Table28[[#This Row],[Số lượng]]&lt;&gt;0,Table28[[#This Row],[Số lượng]]*Table28[[#This Row],[Đơn giá]],"")</f>
        <v>990000</v>
      </c>
      <c r="J873" s="109">
        <f ca="1">IF(AND(Table28[[#This Row],[Tên hàng hóa ]]&lt;&gt;0,D874=""),SUM(OFFSET(Table28[[#This Row],[Thành tiền]],0,0,-COUNTIF(Table28[Số HĐ],Table28[[#This Row],[Số HĐ]]))),"")</f>
        <v>990000</v>
      </c>
      <c r="K873" s="17" t="s">
        <v>464</v>
      </c>
      <c r="L87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73" s="15" t="s">
        <v>2319</v>
      </c>
    </row>
    <row r="874" spans="1:13" ht="35.1" customHeight="1" x14ac:dyDescent="0.2">
      <c r="A874" s="103"/>
      <c r="B874" s="104"/>
      <c r="C874" s="105" t="str">
        <f t="shared" si="7"/>
        <v/>
      </c>
      <c r="D874" s="106"/>
      <c r="E874" s="111" t="str">
        <f>IF(Table28[[#This Row],[Tên hàng hóa ]]&lt;&gt;0,VLOOKUP(Table28[[#This Row],[Tên hàng hóa ]],Table1[[Tên hàng hóa]:[Quy cách]],2,0),"")</f>
        <v/>
      </c>
      <c r="F874" s="107" t="str">
        <f>IF(Table28[[#This Row],[Tên hàng hóa ]]&lt;&gt;0,VLOOKUP(Table28[[#This Row],[Tên hàng hóa ]],Table1[[Tên hàng hóa]:[ĐVT]],3,0),"")</f>
        <v/>
      </c>
      <c r="G874" s="112" t="str">
        <f>IF(Table28[[#This Row],[Tên hàng hóa ]]=0,"",VLOOKUP(Table28[[#This Row],[Tên hàng hóa ]],Table1[[Tên hàng hóa]:[Giá bán]],4,0))</f>
        <v/>
      </c>
      <c r="H874" s="108"/>
      <c r="I874" s="109" t="str">
        <f>IF(Table28[[#This Row],[Số lượng]]&lt;&gt;0,Table28[[#This Row],[Số lượng]]*Table28[[#This Row],[Đơn giá]],"")</f>
        <v/>
      </c>
      <c r="J874" s="109" t="str">
        <f ca="1">IF(AND(Table28[[#This Row],[Tên hàng hóa ]]&lt;&gt;0,D875=""),SUM(OFFSET(Table28[[#This Row],[Thành tiền]],0,0,-COUNTIF(Table28[Số HĐ],Table28[[#This Row],[Số HĐ]]))),"")</f>
        <v/>
      </c>
      <c r="K874" s="108"/>
      <c r="L87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74" s="110"/>
    </row>
    <row r="875" spans="1:13" ht="35.1" customHeight="1" x14ac:dyDescent="0.2">
      <c r="A875" s="103">
        <v>42391</v>
      </c>
      <c r="B875" s="104" t="s">
        <v>2232</v>
      </c>
      <c r="C875" s="105" t="s">
        <v>2233</v>
      </c>
      <c r="D875" s="106" t="s">
        <v>2225</v>
      </c>
      <c r="E875" s="111" t="str">
        <f>IF(Table28[[#This Row],[Tên hàng hóa ]]&lt;&gt;0,VLOOKUP(Table28[[#This Row],[Tên hàng hóa ]],Table1[[Tên hàng hóa]:[Quy cách]],2,0),"")</f>
        <v>Autonic</v>
      </c>
      <c r="F875" s="107" t="str">
        <f>IF(Table28[[#This Row],[Tên hàng hóa ]]&lt;&gt;0,VLOOKUP(Table28[[#This Row],[Tên hàng hóa ]],Table1[[Tên hàng hóa]:[ĐVT]],3,0),"")</f>
        <v>Cái</v>
      </c>
      <c r="G875" s="112">
        <v>2159300</v>
      </c>
      <c r="H875" s="108">
        <v>1</v>
      </c>
      <c r="I875" s="109">
        <f>IF(Table28[[#This Row],[Số lượng]]&lt;&gt;0,Table28[[#This Row],[Số lượng]]*Table28[[#This Row],[Đơn giá]],"")</f>
        <v>2159300</v>
      </c>
      <c r="J875" s="109">
        <f ca="1">IF(AND(Table28[[#This Row],[Tên hàng hóa ]]&lt;&gt;0,D876=""),SUM(OFFSET(Table28[[#This Row],[Thành tiền]],0,0,-COUNTIF(Table28[Số HĐ],Table28[[#This Row],[Số HĐ]]))),"")</f>
        <v>2159300</v>
      </c>
      <c r="K875" s="17" t="s">
        <v>464</v>
      </c>
      <c r="L87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75" s="15" t="s">
        <v>2387</v>
      </c>
    </row>
    <row r="876" spans="1:13" ht="35.1" customHeight="1" x14ac:dyDescent="0.2">
      <c r="A876" s="103"/>
      <c r="B876" s="104"/>
      <c r="C876" s="105" t="str">
        <f t="shared" si="7"/>
        <v/>
      </c>
      <c r="D876" s="106"/>
      <c r="E876" s="111" t="str">
        <f>IF(Table28[[#This Row],[Tên hàng hóa ]]&lt;&gt;0,VLOOKUP(Table28[[#This Row],[Tên hàng hóa ]],Table1[[Tên hàng hóa]:[Quy cách]],2,0),"")</f>
        <v/>
      </c>
      <c r="F876" s="107" t="str">
        <f>IF(Table28[[#This Row],[Tên hàng hóa ]]&lt;&gt;0,VLOOKUP(Table28[[#This Row],[Tên hàng hóa ]],Table1[[Tên hàng hóa]:[ĐVT]],3,0),"")</f>
        <v/>
      </c>
      <c r="G876" s="112" t="str">
        <f>IF(Table28[[#This Row],[Tên hàng hóa ]]=0,"",VLOOKUP(Table28[[#This Row],[Tên hàng hóa ]],Table1[[Tên hàng hóa]:[Giá bán]],4,0))</f>
        <v/>
      </c>
      <c r="H876" s="108"/>
      <c r="I876" s="109" t="str">
        <f>IF(Table28[[#This Row],[Số lượng]]&lt;&gt;0,Table28[[#This Row],[Số lượng]]*Table28[[#This Row],[Đơn giá]],"")</f>
        <v/>
      </c>
      <c r="J876" s="109" t="str">
        <f ca="1">IF(AND(Table28[[#This Row],[Tên hàng hóa ]]&lt;&gt;0,D877=""),SUM(OFFSET(Table28[[#This Row],[Thành tiền]],0,0,-COUNTIF(Table28[Số HĐ],Table28[[#This Row],[Số HĐ]]))),"")</f>
        <v/>
      </c>
      <c r="K876" s="108"/>
      <c r="L87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76" s="110"/>
    </row>
    <row r="877" spans="1:13" ht="35.1" customHeight="1" x14ac:dyDescent="0.2">
      <c r="A877" s="103">
        <v>42392</v>
      </c>
      <c r="B877" s="104" t="s">
        <v>2241</v>
      </c>
      <c r="C877" s="105" t="s">
        <v>579</v>
      </c>
      <c r="D877" s="106" t="s">
        <v>159</v>
      </c>
      <c r="E877" s="111" t="str">
        <f>IF(Table28[[#This Row],[Tên hàng hóa ]]&lt;&gt;0,VLOOKUP(Table28[[#This Row],[Tên hàng hóa ]],Table1[[Tên hàng hóa]:[Quy cách]],2,0),"")</f>
        <v>Bộ Nguồn Xung</v>
      </c>
      <c r="F877" s="107" t="str">
        <f>IF(Table28[[#This Row],[Tên hàng hóa ]]&lt;&gt;0,VLOOKUP(Table28[[#This Row],[Tên hàng hóa ]],Table1[[Tên hàng hóa]:[ĐVT]],3,0),"")</f>
        <v>Cái</v>
      </c>
      <c r="G877" s="112">
        <v>748000</v>
      </c>
      <c r="H877" s="108">
        <v>1</v>
      </c>
      <c r="I877" s="109">
        <f>IF(Table28[[#This Row],[Số lượng]]&lt;&gt;0,Table28[[#This Row],[Số lượng]]*Table28[[#This Row],[Đơn giá]],"")</f>
        <v>748000</v>
      </c>
      <c r="J877" s="109">
        <f ca="1">IF(AND(Table28[[#This Row],[Tên hàng hóa ]]&lt;&gt;0,D878=""),SUM(OFFSET(Table28[[#This Row],[Thành tiền]],0,0,-COUNTIF(Table28[Số HĐ],Table28[[#This Row],[Số HĐ]]))),"")</f>
        <v>748000</v>
      </c>
      <c r="K877" s="108" t="s">
        <v>464</v>
      </c>
      <c r="L87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77" s="110" t="s">
        <v>2248</v>
      </c>
    </row>
    <row r="878" spans="1:13" ht="35.1" customHeight="1" x14ac:dyDescent="0.2">
      <c r="A878" s="103"/>
      <c r="B878" s="104"/>
      <c r="C878" s="105" t="str">
        <f t="shared" si="7"/>
        <v/>
      </c>
      <c r="D878" s="106"/>
      <c r="E878" s="111" t="str">
        <f>IF(Table28[[#This Row],[Tên hàng hóa ]]&lt;&gt;0,VLOOKUP(Table28[[#This Row],[Tên hàng hóa ]],Table1[[Tên hàng hóa]:[Quy cách]],2,0),"")</f>
        <v/>
      </c>
      <c r="F878" s="107" t="str">
        <f>IF(Table28[[#This Row],[Tên hàng hóa ]]&lt;&gt;0,VLOOKUP(Table28[[#This Row],[Tên hàng hóa ]],Table1[[Tên hàng hóa]:[ĐVT]],3,0),"")</f>
        <v/>
      </c>
      <c r="G878" s="112" t="str">
        <f>IF(Table28[[#This Row],[Tên hàng hóa ]]=0,"",VLOOKUP(Table28[[#This Row],[Tên hàng hóa ]],Table1[[Tên hàng hóa]:[Giá bán]],4,0))</f>
        <v/>
      </c>
      <c r="H878" s="108"/>
      <c r="I878" s="109" t="str">
        <f>IF(Table28[[#This Row],[Số lượng]]&lt;&gt;0,Table28[[#This Row],[Số lượng]]*Table28[[#This Row],[Đơn giá]],"")</f>
        <v/>
      </c>
      <c r="J878" s="109" t="str">
        <f ca="1">IF(AND(Table28[[#This Row],[Tên hàng hóa ]]&lt;&gt;0,D879=""),SUM(OFFSET(Table28[[#This Row],[Thành tiền]],0,0,-COUNTIF(Table28[Số HĐ],Table28[[#This Row],[Số HĐ]]))),"")</f>
        <v/>
      </c>
      <c r="K878" s="108"/>
      <c r="L87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78" s="110"/>
    </row>
    <row r="879" spans="1:13" ht="35.1" customHeight="1" x14ac:dyDescent="0.2">
      <c r="A879" s="103">
        <v>42394</v>
      </c>
      <c r="B879" s="104" t="s">
        <v>2242</v>
      </c>
      <c r="C879" s="105" t="s">
        <v>543</v>
      </c>
      <c r="D879" s="106" t="s">
        <v>2237</v>
      </c>
      <c r="E879" s="111" t="str">
        <f>IF(Table28[[#This Row],[Tên hàng hóa ]]&lt;&gt;0,VLOOKUP(Table28[[#This Row],[Tên hàng hóa ]],Table1[[Tên hàng hóa]:[Quy cách]],2,0),"")</f>
        <v>Bộ lập trình</v>
      </c>
      <c r="F879" s="107" t="str">
        <f>IF(Table28[[#This Row],[Tên hàng hóa ]]&lt;&gt;0,VLOOKUP(Table28[[#This Row],[Tên hàng hóa ]],Table1[[Tên hàng hóa]:[ĐVT]],3,0),"")</f>
        <v>Cái</v>
      </c>
      <c r="G879" s="112">
        <v>4356000</v>
      </c>
      <c r="H879" s="108">
        <v>1</v>
      </c>
      <c r="I879" s="109">
        <f>IF(Table28[[#This Row],[Số lượng]]&lt;&gt;0,Table28[[#This Row],[Số lượng]]*Table28[[#This Row],[Đơn giá]],"")</f>
        <v>4356000</v>
      </c>
      <c r="J879" s="109" t="str">
        <f ca="1">IF(AND(Table28[[#This Row],[Tên hàng hóa ]]&lt;&gt;0,D880=""),SUM(OFFSET(Table28[[#This Row],[Thành tiền]],0,0,-COUNTIF(Table28[Số HĐ],Table28[[#This Row],[Số HĐ]]))),"")</f>
        <v/>
      </c>
      <c r="K879" s="108"/>
      <c r="L87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79" s="110"/>
    </row>
    <row r="880" spans="1:13" ht="35.1" customHeight="1" x14ac:dyDescent="0.2">
      <c r="A880" s="103">
        <v>42394</v>
      </c>
      <c r="B880" s="104" t="s">
        <v>2242</v>
      </c>
      <c r="C880" s="105" t="str">
        <f t="shared" si="7"/>
        <v>CTY TNHH CN Gốm Bạch Mã (VN)</v>
      </c>
      <c r="D880" s="106" t="s">
        <v>2236</v>
      </c>
      <c r="E880" s="111" t="str">
        <f>IF(Table28[[#This Row],[Tên hàng hóa ]]&lt;&gt;0,VLOOKUP(Table28[[#This Row],[Tên hàng hóa ]],Table1[[Tên hàng hóa]:[Quy cách]],2,0),"")</f>
        <v>Bộ lập trình</v>
      </c>
      <c r="F880" s="107" t="str">
        <f>IF(Table28[[#This Row],[Tên hàng hóa ]]&lt;&gt;0,VLOOKUP(Table28[[#This Row],[Tên hàng hóa ]],Table1[[Tên hàng hóa]:[ĐVT]],3,0),"")</f>
        <v>Cái</v>
      </c>
      <c r="G880" s="112">
        <v>5885000</v>
      </c>
      <c r="H880" s="108">
        <v>1</v>
      </c>
      <c r="I880" s="109">
        <f>IF(Table28[[#This Row],[Số lượng]]&lt;&gt;0,Table28[[#This Row],[Số lượng]]*Table28[[#This Row],[Đơn giá]],"")</f>
        <v>5885000</v>
      </c>
      <c r="J880" s="109">
        <f ca="1">IF(AND(Table28[[#This Row],[Tên hàng hóa ]]&lt;&gt;0,D881=""),SUM(OFFSET(Table28[[#This Row],[Thành tiền]],0,0,-COUNTIF(Table28[Số HĐ],Table28[[#This Row],[Số HĐ]]))),"")</f>
        <v>10241000</v>
      </c>
      <c r="K880" s="17" t="s">
        <v>464</v>
      </c>
      <c r="L88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80" s="15" t="s">
        <v>2409</v>
      </c>
    </row>
    <row r="881" spans="1:13" ht="35.1" customHeight="1" x14ac:dyDescent="0.2">
      <c r="A881" s="103"/>
      <c r="B881" s="104"/>
      <c r="C881" s="105" t="str">
        <f t="shared" si="7"/>
        <v/>
      </c>
      <c r="D881" s="106"/>
      <c r="E881" s="111" t="str">
        <f>IF(Table28[[#This Row],[Tên hàng hóa ]]&lt;&gt;0,VLOOKUP(Table28[[#This Row],[Tên hàng hóa ]],Table1[[Tên hàng hóa]:[Quy cách]],2,0),"")</f>
        <v/>
      </c>
      <c r="F881" s="107" t="str">
        <f>IF(Table28[[#This Row],[Tên hàng hóa ]]&lt;&gt;0,VLOOKUP(Table28[[#This Row],[Tên hàng hóa ]],Table1[[Tên hàng hóa]:[ĐVT]],3,0),"")</f>
        <v/>
      </c>
      <c r="G881" s="112" t="str">
        <f>IF(Table28[[#This Row],[Tên hàng hóa ]]=0,"",VLOOKUP(Table28[[#This Row],[Tên hàng hóa ]],Table1[[Tên hàng hóa]:[Giá bán]],4,0))</f>
        <v/>
      </c>
      <c r="H881" s="108"/>
      <c r="I881" s="109" t="str">
        <f>IF(Table28[[#This Row],[Số lượng]]&lt;&gt;0,Table28[[#This Row],[Số lượng]]*Table28[[#This Row],[Đơn giá]],"")</f>
        <v/>
      </c>
      <c r="J881" s="109" t="str">
        <f ca="1">IF(AND(Table28[[#This Row],[Tên hàng hóa ]]&lt;&gt;0,D882=""),SUM(OFFSET(Table28[[#This Row],[Thành tiền]],0,0,-COUNTIF(Table28[Số HĐ],Table28[[#This Row],[Số HĐ]]))),"")</f>
        <v/>
      </c>
      <c r="K881" s="108"/>
      <c r="L88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81" s="110"/>
    </row>
    <row r="882" spans="1:13" ht="35.1" customHeight="1" x14ac:dyDescent="0.2">
      <c r="A882" s="103">
        <v>42394</v>
      </c>
      <c r="B882" s="104" t="s">
        <v>2243</v>
      </c>
      <c r="C882" s="105" t="s">
        <v>543</v>
      </c>
      <c r="D882" s="106" t="s">
        <v>230</v>
      </c>
      <c r="E882" s="111" t="str">
        <f>IF(Table28[[#This Row],[Tên hàng hóa ]]&lt;&gt;0,VLOOKUP(Table28[[#This Row],[Tên hàng hóa ]],Table1[[Tên hàng hóa]:[Quy cách]],2,0),"")</f>
        <v>Cảm Biến</v>
      </c>
      <c r="F882" s="107" t="str">
        <f>IF(Table28[[#This Row],[Tên hàng hóa ]]&lt;&gt;0,VLOOKUP(Table28[[#This Row],[Tên hàng hóa ]],Table1[[Tên hàng hóa]:[ĐVT]],3,0),"")</f>
        <v>Cái</v>
      </c>
      <c r="G882" s="112">
        <v>1672000</v>
      </c>
      <c r="H882" s="108">
        <v>1</v>
      </c>
      <c r="I882" s="109">
        <f>IF(Table28[[#This Row],[Số lượng]]&lt;&gt;0,Table28[[#This Row],[Số lượng]]*Table28[[#This Row],[Đơn giá]],"")</f>
        <v>1672000</v>
      </c>
      <c r="J882" s="109">
        <f ca="1">IF(AND(Table28[[#This Row],[Tên hàng hóa ]]&lt;&gt;0,D883=""),SUM(OFFSET(Table28[[#This Row],[Thành tiền]],0,0,-COUNTIF(Table28[Số HĐ],Table28[[#This Row],[Số HĐ]]))),"")</f>
        <v>1672000</v>
      </c>
      <c r="K882" s="17" t="s">
        <v>464</v>
      </c>
      <c r="L88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82" s="15" t="s">
        <v>2408</v>
      </c>
    </row>
    <row r="883" spans="1:13" ht="35.1" customHeight="1" x14ac:dyDescent="0.2">
      <c r="A883" s="103"/>
      <c r="B883" s="104"/>
      <c r="C883" s="105" t="str">
        <f t="shared" si="7"/>
        <v/>
      </c>
      <c r="D883" s="106"/>
      <c r="E883" s="111" t="str">
        <f>IF(Table28[[#This Row],[Tên hàng hóa ]]&lt;&gt;0,VLOOKUP(Table28[[#This Row],[Tên hàng hóa ]],Table1[[Tên hàng hóa]:[Quy cách]],2,0),"")</f>
        <v/>
      </c>
      <c r="F883" s="107" t="str">
        <f>IF(Table28[[#This Row],[Tên hàng hóa ]]&lt;&gt;0,VLOOKUP(Table28[[#This Row],[Tên hàng hóa ]],Table1[[Tên hàng hóa]:[ĐVT]],3,0),"")</f>
        <v/>
      </c>
      <c r="G883" s="112" t="str">
        <f>IF(Table28[[#This Row],[Tên hàng hóa ]]=0,"",VLOOKUP(Table28[[#This Row],[Tên hàng hóa ]],Table1[[Tên hàng hóa]:[Giá bán]],4,0))</f>
        <v/>
      </c>
      <c r="H883" s="108"/>
      <c r="I883" s="109" t="str">
        <f>IF(Table28[[#This Row],[Số lượng]]&lt;&gt;0,Table28[[#This Row],[Số lượng]]*Table28[[#This Row],[Đơn giá]],"")</f>
        <v/>
      </c>
      <c r="J883" s="109" t="str">
        <f ca="1">IF(AND(Table28[[#This Row],[Tên hàng hóa ]]&lt;&gt;0,D884=""),SUM(OFFSET(Table28[[#This Row],[Thành tiền]],0,0,-COUNTIF(Table28[Số HĐ],Table28[[#This Row],[Số HĐ]]))),"")</f>
        <v/>
      </c>
      <c r="K883" s="108"/>
      <c r="L88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83" s="110"/>
    </row>
    <row r="884" spans="1:13" ht="35.1" customHeight="1" x14ac:dyDescent="0.2">
      <c r="A884" s="103">
        <v>42394</v>
      </c>
      <c r="B884" s="104" t="s">
        <v>2244</v>
      </c>
      <c r="C884" s="105" t="s">
        <v>962</v>
      </c>
      <c r="D884" s="106" t="s">
        <v>2235</v>
      </c>
      <c r="E884" s="111" t="str">
        <f>IF(Table28[[#This Row],[Tên hàng hóa ]]&lt;&gt;0,VLOOKUP(Table28[[#This Row],[Tên hàng hóa ]],Table1[[Tên hàng hóa]:[Quy cách]],2,0),"")</f>
        <v>Cảm biến</v>
      </c>
      <c r="F884" s="107" t="str">
        <f>IF(Table28[[#This Row],[Tên hàng hóa ]]&lt;&gt;0,VLOOKUP(Table28[[#This Row],[Tên hàng hóa ]],Table1[[Tên hàng hóa]:[ĐVT]],3,0),"")</f>
        <v>Cái</v>
      </c>
      <c r="G884" s="112">
        <v>1447600</v>
      </c>
      <c r="H884" s="108">
        <v>5</v>
      </c>
      <c r="I884" s="109">
        <f>IF(Table28[[#This Row],[Số lượng]]&lt;&gt;0,Table28[[#This Row],[Số lượng]]*Table28[[#This Row],[Đơn giá]],"")</f>
        <v>7238000</v>
      </c>
      <c r="J884" s="109">
        <f ca="1">IF(AND(Table28[[#This Row],[Tên hàng hóa ]]&lt;&gt;0,D885=""),SUM(OFFSET(Table28[[#This Row],[Thành tiền]],0,0,-COUNTIF(Table28[Số HĐ],Table28[[#This Row],[Số HĐ]]))),"")</f>
        <v>7238000</v>
      </c>
      <c r="K884" s="108" t="s">
        <v>464</v>
      </c>
      <c r="L88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84" s="110" t="s">
        <v>2246</v>
      </c>
    </row>
    <row r="885" spans="1:13" ht="35.1" customHeight="1" x14ac:dyDescent="0.2">
      <c r="A885" s="103"/>
      <c r="B885" s="104"/>
      <c r="C885" s="105" t="str">
        <f t="shared" si="7"/>
        <v/>
      </c>
      <c r="D885" s="106"/>
      <c r="E885" s="111" t="str">
        <f>IF(Table28[[#This Row],[Tên hàng hóa ]]&lt;&gt;0,VLOOKUP(Table28[[#This Row],[Tên hàng hóa ]],Table1[[Tên hàng hóa]:[Quy cách]],2,0),"")</f>
        <v/>
      </c>
      <c r="F885" s="107" t="str">
        <f>IF(Table28[[#This Row],[Tên hàng hóa ]]&lt;&gt;0,VLOOKUP(Table28[[#This Row],[Tên hàng hóa ]],Table1[[Tên hàng hóa]:[ĐVT]],3,0),"")</f>
        <v/>
      </c>
      <c r="G885" s="112" t="str">
        <f>IF(Table28[[#This Row],[Tên hàng hóa ]]=0,"",VLOOKUP(Table28[[#This Row],[Tên hàng hóa ]],Table1[[Tên hàng hóa]:[Giá bán]],4,0))</f>
        <v/>
      </c>
      <c r="H885" s="108"/>
      <c r="I885" s="109" t="str">
        <f>IF(Table28[[#This Row],[Số lượng]]&lt;&gt;0,Table28[[#This Row],[Số lượng]]*Table28[[#This Row],[Đơn giá]],"")</f>
        <v/>
      </c>
      <c r="J885" s="109" t="str">
        <f ca="1">IF(AND(Table28[[#This Row],[Tên hàng hóa ]]&lt;&gt;0,D886=""),SUM(OFFSET(Table28[[#This Row],[Thành tiền]],0,0,-COUNTIF(Table28[Số HĐ],Table28[[#This Row],[Số HĐ]]))),"")</f>
        <v/>
      </c>
      <c r="K885" s="108"/>
      <c r="L88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85" s="110"/>
    </row>
    <row r="886" spans="1:13" ht="35.1" customHeight="1" x14ac:dyDescent="0.2">
      <c r="A886" s="103">
        <v>42394</v>
      </c>
      <c r="B886" s="104" t="s">
        <v>2263</v>
      </c>
      <c r="C886" s="123" t="s">
        <v>3140</v>
      </c>
      <c r="D886" s="106" t="s">
        <v>120</v>
      </c>
      <c r="E886" s="111" t="str">
        <f>IF(Table28[[#This Row],[Tên hàng hóa ]]&lt;&gt;0,VLOOKUP(Table28[[#This Row],[Tên hàng hóa ]],Table1[[Tên hàng hóa]:[Quy cách]],2,0),"")</f>
        <v>Bộ Điều Khiển Nhiệt Độ</v>
      </c>
      <c r="F886" s="107" t="str">
        <f>IF(Table28[[#This Row],[Tên hàng hóa ]]&lt;&gt;0,VLOOKUP(Table28[[#This Row],[Tên hàng hóa ]],Table1[[Tên hàng hóa]:[ĐVT]],3,0),"")</f>
        <v>Cái</v>
      </c>
      <c r="G886" s="112">
        <v>2970000</v>
      </c>
      <c r="H886" s="108">
        <v>2</v>
      </c>
      <c r="I886" s="109">
        <f>IF(Table28[[#This Row],[Số lượng]]&lt;&gt;0,Table28[[#This Row],[Số lượng]]*Table28[[#This Row],[Đơn giá]],"")</f>
        <v>5940000</v>
      </c>
      <c r="J886" s="109">
        <f ca="1">IF(AND(Table28[[#This Row],[Tên hàng hóa ]]&lt;&gt;0,D887=""),SUM(OFFSET(Table28[[#This Row],[Thành tiền]],0,0,-COUNTIF(Table28[Số HĐ],Table28[[#This Row],[Số HĐ]]))),"")</f>
        <v>5940000</v>
      </c>
      <c r="K886" s="108" t="s">
        <v>464</v>
      </c>
      <c r="L88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86" s="110" t="s">
        <v>2280</v>
      </c>
    </row>
    <row r="887" spans="1:13" ht="35.1" customHeight="1" x14ac:dyDescent="0.2">
      <c r="A887" s="103"/>
      <c r="B887" s="104"/>
      <c r="C887" s="105" t="str">
        <f t="shared" si="7"/>
        <v/>
      </c>
      <c r="D887" s="106"/>
      <c r="E887" s="111" t="str">
        <f>IF(Table28[[#This Row],[Tên hàng hóa ]]&lt;&gt;0,VLOOKUP(Table28[[#This Row],[Tên hàng hóa ]],Table1[[Tên hàng hóa]:[Quy cách]],2,0),"")</f>
        <v/>
      </c>
      <c r="F887" s="107" t="str">
        <f>IF(Table28[[#This Row],[Tên hàng hóa ]]&lt;&gt;0,VLOOKUP(Table28[[#This Row],[Tên hàng hóa ]],Table1[[Tên hàng hóa]:[ĐVT]],3,0),"")</f>
        <v/>
      </c>
      <c r="G887" s="112" t="str">
        <f>IF(Table28[[#This Row],[Tên hàng hóa ]]=0,"",VLOOKUP(Table28[[#This Row],[Tên hàng hóa ]],Table1[[Tên hàng hóa]:[Giá bán]],4,0))</f>
        <v/>
      </c>
      <c r="H887" s="108"/>
      <c r="I887" s="109" t="str">
        <f>IF(Table28[[#This Row],[Số lượng]]&lt;&gt;0,Table28[[#This Row],[Số lượng]]*Table28[[#This Row],[Đơn giá]],"")</f>
        <v/>
      </c>
      <c r="J887" s="109" t="str">
        <f ca="1">IF(AND(Table28[[#This Row],[Tên hàng hóa ]]&lt;&gt;0,D888=""),SUM(OFFSET(Table28[[#This Row],[Thành tiền]],0,0,-COUNTIF(Table28[Số HĐ],Table28[[#This Row],[Số HĐ]]))),"")</f>
        <v/>
      </c>
      <c r="K887" s="108"/>
      <c r="L88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87" s="110"/>
    </row>
    <row r="888" spans="1:13" ht="35.1" customHeight="1" x14ac:dyDescent="0.2">
      <c r="A888" s="103">
        <v>42395</v>
      </c>
      <c r="B888" s="104" t="s">
        <v>2264</v>
      </c>
      <c r="C888" s="105" t="s">
        <v>860</v>
      </c>
      <c r="D888" s="106" t="s">
        <v>234</v>
      </c>
      <c r="E888" s="111" t="str">
        <f>IF(Table28[[#This Row],[Tên hàng hóa ]]&lt;&gt;0,VLOOKUP(Table28[[#This Row],[Tên hàng hóa ]],Table1[[Tên hàng hóa]:[Quy cách]],2,0),"")</f>
        <v>Cảm Biến</v>
      </c>
      <c r="F888" s="107" t="str">
        <f>IF(Table28[[#This Row],[Tên hàng hóa ]]&lt;&gt;0,VLOOKUP(Table28[[#This Row],[Tên hàng hóa ]],Table1[[Tên hàng hóa]:[ĐVT]],3,0),"")</f>
        <v>Cái</v>
      </c>
      <c r="G888" s="112">
        <v>599500</v>
      </c>
      <c r="H888" s="108">
        <v>5</v>
      </c>
      <c r="I888" s="109">
        <f>IF(Table28[[#This Row],[Số lượng]]&lt;&gt;0,Table28[[#This Row],[Số lượng]]*Table28[[#This Row],[Đơn giá]],"")</f>
        <v>2997500</v>
      </c>
      <c r="J888" s="109">
        <f ca="1">IF(AND(Table28[[#This Row],[Tên hàng hóa ]]&lt;&gt;0,D889=""),SUM(OFFSET(Table28[[#This Row],[Thành tiền]],0,0,-COUNTIF(Table28[Số HĐ],Table28[[#This Row],[Số HĐ]]))),"")</f>
        <v>2997500</v>
      </c>
      <c r="K888" s="17" t="s">
        <v>464</v>
      </c>
      <c r="L88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88" s="110" t="s">
        <v>2265</v>
      </c>
    </row>
    <row r="889" spans="1:13" ht="35.1" customHeight="1" x14ac:dyDescent="0.2">
      <c r="A889" s="103"/>
      <c r="B889" s="104"/>
      <c r="C889" s="105" t="str">
        <f t="shared" ref="C889:C917" si="8">IF(AND(D889&lt;&gt;0,D890=""),C888,"")</f>
        <v/>
      </c>
      <c r="D889" s="106"/>
      <c r="E889" s="111" t="str">
        <f>IF(Table28[[#This Row],[Tên hàng hóa ]]&lt;&gt;0,VLOOKUP(Table28[[#This Row],[Tên hàng hóa ]],Table1[[Tên hàng hóa]:[Quy cách]],2,0),"")</f>
        <v/>
      </c>
      <c r="F889" s="107" t="str">
        <f>IF(Table28[[#This Row],[Tên hàng hóa ]]&lt;&gt;0,VLOOKUP(Table28[[#This Row],[Tên hàng hóa ]],Table1[[Tên hàng hóa]:[ĐVT]],3,0),"")</f>
        <v/>
      </c>
      <c r="G889" s="112" t="str">
        <f>IF(Table28[[#This Row],[Tên hàng hóa ]]=0,"",VLOOKUP(Table28[[#This Row],[Tên hàng hóa ]],Table1[[Tên hàng hóa]:[Giá bán]],4,0))</f>
        <v/>
      </c>
      <c r="H889" s="108"/>
      <c r="I889" s="109" t="str">
        <f>IF(Table28[[#This Row],[Số lượng]]&lt;&gt;0,Table28[[#This Row],[Số lượng]]*Table28[[#This Row],[Đơn giá]],"")</f>
        <v/>
      </c>
      <c r="J889" s="109" t="str">
        <f ca="1">IF(AND(Table28[[#This Row],[Tên hàng hóa ]]&lt;&gt;0,D890=""),SUM(OFFSET(Table28[[#This Row],[Thành tiền]],0,0,-COUNTIF(Table28[Số HĐ],Table28[[#This Row],[Số HĐ]]))),"")</f>
        <v/>
      </c>
      <c r="K889" s="108"/>
      <c r="L88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89" s="110"/>
    </row>
    <row r="890" spans="1:13" ht="35.1" customHeight="1" x14ac:dyDescent="0.2">
      <c r="A890" s="103">
        <v>42396</v>
      </c>
      <c r="B890" s="104" t="s">
        <v>2266</v>
      </c>
      <c r="C890" s="105" t="s">
        <v>2267</v>
      </c>
      <c r="D890" s="106" t="s">
        <v>2254</v>
      </c>
      <c r="E890" s="111" t="str">
        <f>IF(Table28[[#This Row],[Tên hàng hóa ]]&lt;&gt;0,VLOOKUP(Table28[[#This Row],[Tên hàng hóa ]],Table1[[Tên hàng hóa]:[Quy cách]],2,0),"")</f>
        <v>Biến tần LS</v>
      </c>
      <c r="F890" s="107" t="str">
        <f>IF(Table28[[#This Row],[Tên hàng hóa ]]&lt;&gt;0,VLOOKUP(Table28[[#This Row],[Tên hàng hóa ]],Table1[[Tên hàng hóa]:[ĐVT]],3,0),"")</f>
        <v>Cái</v>
      </c>
      <c r="G890" s="112">
        <v>3316500</v>
      </c>
      <c r="H890" s="108">
        <v>1</v>
      </c>
      <c r="I890" s="109">
        <f>IF(Table28[[#This Row],[Số lượng]]&lt;&gt;0,Table28[[#This Row],[Số lượng]]*Table28[[#This Row],[Đơn giá]],"")</f>
        <v>3316500</v>
      </c>
      <c r="J890" s="109" t="str">
        <f ca="1">IF(AND(Table28[[#This Row],[Tên hàng hóa ]]&lt;&gt;0,D891=""),SUM(OFFSET(Table28[[#This Row],[Thành tiền]],0,0,-COUNTIF(Table28[Số HĐ],Table28[[#This Row],[Số HĐ]]))),"")</f>
        <v/>
      </c>
      <c r="K890" s="108"/>
      <c r="L89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90" s="110"/>
    </row>
    <row r="891" spans="1:13" ht="35.1" customHeight="1" x14ac:dyDescent="0.2">
      <c r="A891" s="103">
        <v>42396</v>
      </c>
      <c r="B891" s="104" t="s">
        <v>2266</v>
      </c>
      <c r="C891" s="105" t="str">
        <f t="shared" si="8"/>
        <v>CTY CỔ PHẦN BIBICA</v>
      </c>
      <c r="D891" s="106" t="s">
        <v>2256</v>
      </c>
      <c r="E891" s="111" t="str">
        <f>IF(Table28[[#This Row],[Tên hàng hóa ]]&lt;&gt;0,VLOOKUP(Table28[[#This Row],[Tên hàng hóa ]],Table1[[Tên hàng hóa]:[Quy cách]],2,0),"")</f>
        <v>Biến tần LS</v>
      </c>
      <c r="F891" s="107" t="str">
        <f>IF(Table28[[#This Row],[Tên hàng hóa ]]&lt;&gt;0,VLOOKUP(Table28[[#This Row],[Tên hàng hóa ]],Table1[[Tên hàng hóa]:[ĐVT]],3,0),"")</f>
        <v>Cái</v>
      </c>
      <c r="G891" s="112">
        <v>3818100</v>
      </c>
      <c r="H891" s="108">
        <v>1</v>
      </c>
      <c r="I891" s="109">
        <f>IF(Table28[[#This Row],[Số lượng]]&lt;&gt;0,Table28[[#This Row],[Số lượng]]*Table28[[#This Row],[Đơn giá]],"")</f>
        <v>3818100</v>
      </c>
      <c r="J891" s="109">
        <f ca="1">IF(AND(Table28[[#This Row],[Tên hàng hóa ]]&lt;&gt;0,D892=""),SUM(OFFSET(Table28[[#This Row],[Thành tiền]],0,0,-COUNTIF(Table28[Số HĐ],Table28[[#This Row],[Số HĐ]]))),"")</f>
        <v>7134600</v>
      </c>
      <c r="K891" s="17" t="s">
        <v>464</v>
      </c>
      <c r="L89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91" s="15" t="s">
        <v>2421</v>
      </c>
    </row>
    <row r="892" spans="1:13" ht="35.1" customHeight="1" x14ac:dyDescent="0.2">
      <c r="A892" s="103"/>
      <c r="B892" s="104"/>
      <c r="C892" s="105" t="str">
        <f t="shared" si="8"/>
        <v/>
      </c>
      <c r="D892" s="106"/>
      <c r="E892" s="111" t="str">
        <f>IF(Table28[[#This Row],[Tên hàng hóa ]]&lt;&gt;0,VLOOKUP(Table28[[#This Row],[Tên hàng hóa ]],Table1[[Tên hàng hóa]:[Quy cách]],2,0),"")</f>
        <v/>
      </c>
      <c r="F892" s="107" t="str">
        <f>IF(Table28[[#This Row],[Tên hàng hóa ]]&lt;&gt;0,VLOOKUP(Table28[[#This Row],[Tên hàng hóa ]],Table1[[Tên hàng hóa]:[ĐVT]],3,0),"")</f>
        <v/>
      </c>
      <c r="G892" s="112" t="str">
        <f>IF(Table28[[#This Row],[Tên hàng hóa ]]=0,"",VLOOKUP(Table28[[#This Row],[Tên hàng hóa ]],Table1[[Tên hàng hóa]:[Giá bán]],4,0))</f>
        <v/>
      </c>
      <c r="H892" s="108"/>
      <c r="I892" s="109" t="str">
        <f>IF(Table28[[#This Row],[Số lượng]]&lt;&gt;0,Table28[[#This Row],[Số lượng]]*Table28[[#This Row],[Đơn giá]],"")</f>
        <v/>
      </c>
      <c r="J892" s="109" t="str">
        <f ca="1">IF(AND(Table28[[#This Row],[Tên hàng hóa ]]&lt;&gt;0,D893=""),SUM(OFFSET(Table28[[#This Row],[Thành tiền]],0,0,-COUNTIF(Table28[Số HĐ],Table28[[#This Row],[Số HĐ]]))),"")</f>
        <v/>
      </c>
      <c r="K892" s="108"/>
      <c r="L89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92" s="110"/>
    </row>
    <row r="893" spans="1:13" ht="35.1" customHeight="1" x14ac:dyDescent="0.2">
      <c r="A893" s="103">
        <v>42396</v>
      </c>
      <c r="B893" s="104" t="s">
        <v>2268</v>
      </c>
      <c r="C893" s="105" t="s">
        <v>962</v>
      </c>
      <c r="D893" s="106" t="s">
        <v>181</v>
      </c>
      <c r="E893" s="111" t="str">
        <f>IF(Table28[[#This Row],[Tên hàng hóa ]]&lt;&gt;0,VLOOKUP(Table28[[#This Row],[Tên hàng hóa ]],Table1[[Tên hàng hóa]:[Quy cách]],2,0),"")</f>
        <v>Bộ Nguồn Xung</v>
      </c>
      <c r="F893" s="107" t="str">
        <f>IF(Table28[[#This Row],[Tên hàng hóa ]]&lt;&gt;0,VLOOKUP(Table28[[#This Row],[Tên hàng hóa ]],Table1[[Tên hàng hóa]:[ĐVT]],3,0),"")</f>
        <v>Cái</v>
      </c>
      <c r="G893" s="112">
        <v>1870000</v>
      </c>
      <c r="H893" s="108">
        <v>1</v>
      </c>
      <c r="I893" s="109">
        <f>IF(Table28[[#This Row],[Số lượng]]&lt;&gt;0,Table28[[#This Row],[Số lượng]]*Table28[[#This Row],[Đơn giá]],"")</f>
        <v>1870000</v>
      </c>
      <c r="J893" s="109">
        <f ca="1">IF(AND(Table28[[#This Row],[Tên hàng hóa ]]&lt;&gt;0,D894=""),SUM(OFFSET(Table28[[#This Row],[Thành tiền]],0,0,-COUNTIF(Table28[Số HĐ],Table28[[#This Row],[Số HĐ]]))),"")</f>
        <v>1870000</v>
      </c>
      <c r="K893" s="17" t="s">
        <v>464</v>
      </c>
      <c r="L89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93" s="15" t="s">
        <v>2398</v>
      </c>
    </row>
    <row r="894" spans="1:13" ht="35.1" customHeight="1" x14ac:dyDescent="0.2">
      <c r="A894" s="103"/>
      <c r="B894" s="104"/>
      <c r="C894" s="105" t="str">
        <f t="shared" si="8"/>
        <v/>
      </c>
      <c r="D894" s="106"/>
      <c r="E894" s="111" t="str">
        <f>IF(Table28[[#This Row],[Tên hàng hóa ]]&lt;&gt;0,VLOOKUP(Table28[[#This Row],[Tên hàng hóa ]],Table1[[Tên hàng hóa]:[Quy cách]],2,0),"")</f>
        <v/>
      </c>
      <c r="F894" s="107" t="str">
        <f>IF(Table28[[#This Row],[Tên hàng hóa ]]&lt;&gt;0,VLOOKUP(Table28[[#This Row],[Tên hàng hóa ]],Table1[[Tên hàng hóa]:[ĐVT]],3,0),"")</f>
        <v/>
      </c>
      <c r="G894" s="112" t="str">
        <f>IF(Table28[[#This Row],[Tên hàng hóa ]]=0,"",VLOOKUP(Table28[[#This Row],[Tên hàng hóa ]],Table1[[Tên hàng hóa]:[Giá bán]],4,0))</f>
        <v/>
      </c>
      <c r="H894" s="108"/>
      <c r="I894" s="109" t="str">
        <f>IF(Table28[[#This Row],[Số lượng]]&lt;&gt;0,Table28[[#This Row],[Số lượng]]*Table28[[#This Row],[Đơn giá]],"")</f>
        <v/>
      </c>
      <c r="J894" s="109" t="str">
        <f ca="1">IF(AND(Table28[[#This Row],[Tên hàng hóa ]]&lt;&gt;0,D895=""),SUM(OFFSET(Table28[[#This Row],[Thành tiền]],0,0,-COUNTIF(Table28[Số HĐ],Table28[[#This Row],[Số HĐ]]))),"")</f>
        <v/>
      </c>
      <c r="K894" s="108"/>
      <c r="L89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94" s="110"/>
    </row>
    <row r="895" spans="1:13" ht="35.1" customHeight="1" x14ac:dyDescent="0.2">
      <c r="A895" s="103">
        <v>42396</v>
      </c>
      <c r="B895" s="104" t="s">
        <v>2269</v>
      </c>
      <c r="C895" s="105" t="s">
        <v>1990</v>
      </c>
      <c r="D895" s="106" t="s">
        <v>56</v>
      </c>
      <c r="E895" s="111" t="str">
        <f>IF(Table28[[#This Row],[Tên hàng hóa ]]&lt;&gt;0,VLOOKUP(Table28[[#This Row],[Tên hàng hóa ]],Table1[[Tên hàng hóa]:[Quy cách]],2,0),"")</f>
        <v>Bộ Điều Khiển Lập Trình</v>
      </c>
      <c r="F895" s="107" t="str">
        <f>IF(Table28[[#This Row],[Tên hàng hóa ]]&lt;&gt;0,VLOOKUP(Table28[[#This Row],[Tên hàng hóa ]],Table1[[Tên hàng hóa]:[ĐVT]],3,0),"")</f>
        <v>Cái</v>
      </c>
      <c r="G895" s="112">
        <v>3740000</v>
      </c>
      <c r="H895" s="108">
        <v>2</v>
      </c>
      <c r="I895" s="109">
        <f>IF(Table28[[#This Row],[Số lượng]]&lt;&gt;0,Table28[[#This Row],[Số lượng]]*Table28[[#This Row],[Đơn giá]],"")</f>
        <v>7480000</v>
      </c>
      <c r="J895" s="109">
        <f ca="1">IF(AND(Table28[[#This Row],[Tên hàng hóa ]]&lt;&gt;0,D896=""),SUM(OFFSET(Table28[[#This Row],[Thành tiền]],0,0,-COUNTIF(Table28[Số HĐ],Table28[[#This Row],[Số HĐ]]))),"")</f>
        <v>7480000</v>
      </c>
      <c r="K895" s="17" t="s">
        <v>464</v>
      </c>
      <c r="L89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895" s="15" t="s">
        <v>2569</v>
      </c>
    </row>
    <row r="896" spans="1:13" ht="35.1" customHeight="1" x14ac:dyDescent="0.2">
      <c r="A896" s="103"/>
      <c r="B896" s="104"/>
      <c r="C896" s="105" t="str">
        <f t="shared" si="8"/>
        <v/>
      </c>
      <c r="D896" s="106"/>
      <c r="E896" s="111" t="str">
        <f>IF(Table28[[#This Row],[Tên hàng hóa ]]&lt;&gt;0,VLOOKUP(Table28[[#This Row],[Tên hàng hóa ]],Table1[[Tên hàng hóa]:[Quy cách]],2,0),"")</f>
        <v/>
      </c>
      <c r="F896" s="107" t="str">
        <f>IF(Table28[[#This Row],[Tên hàng hóa ]]&lt;&gt;0,VLOOKUP(Table28[[#This Row],[Tên hàng hóa ]],Table1[[Tên hàng hóa]:[ĐVT]],3,0),"")</f>
        <v/>
      </c>
      <c r="G896" s="112" t="str">
        <f>IF(Table28[[#This Row],[Tên hàng hóa ]]=0,"",VLOOKUP(Table28[[#This Row],[Tên hàng hóa ]],Table1[[Tên hàng hóa]:[Giá bán]],4,0))</f>
        <v/>
      </c>
      <c r="H896" s="108"/>
      <c r="I896" s="109" t="str">
        <f>IF(Table28[[#This Row],[Số lượng]]&lt;&gt;0,Table28[[#This Row],[Số lượng]]*Table28[[#This Row],[Đơn giá]],"")</f>
        <v/>
      </c>
      <c r="J896" s="109" t="str">
        <f ca="1">IF(AND(Table28[[#This Row],[Tên hàng hóa ]]&lt;&gt;0,D897=""),SUM(OFFSET(Table28[[#This Row],[Thành tiền]],0,0,-COUNTIF(Table28[Số HĐ],Table28[[#This Row],[Số HĐ]]))),"")</f>
        <v/>
      </c>
      <c r="K896" s="108"/>
      <c r="L89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96" s="110"/>
    </row>
    <row r="897" spans="1:13" ht="35.1" customHeight="1" x14ac:dyDescent="0.2">
      <c r="A897" s="103">
        <v>42397</v>
      </c>
      <c r="B897" s="104" t="s">
        <v>2271</v>
      </c>
      <c r="C897" s="105" t="s">
        <v>761</v>
      </c>
      <c r="D897" s="106" t="s">
        <v>159</v>
      </c>
      <c r="E897" s="111" t="str">
        <f>IF(Table28[[#This Row],[Tên hàng hóa ]]&lt;&gt;0,VLOOKUP(Table28[[#This Row],[Tên hàng hóa ]],Table1[[Tên hàng hóa]:[Quy cách]],2,0),"")</f>
        <v>Bộ Nguồn Xung</v>
      </c>
      <c r="F897" s="107" t="str">
        <f>IF(Table28[[#This Row],[Tên hàng hóa ]]&lt;&gt;0,VLOOKUP(Table28[[#This Row],[Tên hàng hóa ]],Table1[[Tên hàng hóa]:[ĐVT]],3,0),"")</f>
        <v>Cái</v>
      </c>
      <c r="G897" s="112">
        <v>770000</v>
      </c>
      <c r="H897" s="108">
        <v>3</v>
      </c>
      <c r="I897" s="109">
        <f>IF(Table28[[#This Row],[Số lượng]]&lt;&gt;0,Table28[[#This Row],[Số lượng]]*Table28[[#This Row],[Đơn giá]],"")</f>
        <v>2310000</v>
      </c>
      <c r="J897" s="109" t="str">
        <f ca="1">IF(AND(Table28[[#This Row],[Tên hàng hóa ]]&lt;&gt;0,D898=""),SUM(OFFSET(Table28[[#This Row],[Thành tiền]],0,0,-COUNTIF(Table28[Số HĐ],Table28[[#This Row],[Số HĐ]]))),"")</f>
        <v/>
      </c>
      <c r="K897" s="108"/>
      <c r="L89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97" s="110"/>
    </row>
    <row r="898" spans="1:13" ht="35.1" customHeight="1" x14ac:dyDescent="0.2">
      <c r="A898" s="103">
        <v>42397</v>
      </c>
      <c r="B898" s="104" t="s">
        <v>2271</v>
      </c>
      <c r="C898" s="105" t="s">
        <v>761</v>
      </c>
      <c r="D898" s="106" t="s">
        <v>2262</v>
      </c>
      <c r="E898" s="111" t="str">
        <f>IF(Table28[[#This Row],[Tên hàng hóa ]]&lt;&gt;0,VLOOKUP(Table28[[#This Row],[Tên hàng hóa ]],Table1[[Tên hàng hóa]:[Quy cách]],2,0),"")</f>
        <v>Yaskawa</v>
      </c>
      <c r="F898" s="107" t="str">
        <f>IF(Table28[[#This Row],[Tên hàng hóa ]]&lt;&gt;0,VLOOKUP(Table28[[#This Row],[Tên hàng hóa ]],Table1[[Tên hàng hóa]:[ĐVT]],3,0),"")</f>
        <v>Cái</v>
      </c>
      <c r="G898" s="112">
        <v>3025000</v>
      </c>
      <c r="H898" s="108">
        <v>5</v>
      </c>
      <c r="I898" s="109">
        <f>IF(Table28[[#This Row],[Số lượng]]&lt;&gt;0,Table28[[#This Row],[Số lượng]]*Table28[[#This Row],[Đơn giá]],"")</f>
        <v>15125000</v>
      </c>
      <c r="J898" s="109" t="str">
        <f ca="1">IF(AND(Table28[[#This Row],[Tên hàng hóa ]]&lt;&gt;0,D899=""),SUM(OFFSET(Table28[[#This Row],[Thành tiền]],0,0,-COUNTIF(Table28[Số HĐ],Table28[[#This Row],[Số HĐ]]))),"")</f>
        <v/>
      </c>
      <c r="K898" s="108"/>
      <c r="L89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98" s="110"/>
    </row>
    <row r="899" spans="1:13" ht="35.1" customHeight="1" x14ac:dyDescent="0.2">
      <c r="A899" s="103">
        <v>42397</v>
      </c>
      <c r="B899" s="104" t="s">
        <v>2271</v>
      </c>
      <c r="C899" s="105" t="s">
        <v>761</v>
      </c>
      <c r="D899" s="106" t="s">
        <v>120</v>
      </c>
      <c r="E899" s="111" t="str">
        <f>IF(Table28[[#This Row],[Tên hàng hóa ]]&lt;&gt;0,VLOOKUP(Table28[[#This Row],[Tên hàng hóa ]],Table1[[Tên hàng hóa]:[Quy cách]],2,0),"")</f>
        <v>Bộ Điều Khiển Nhiệt Độ</v>
      </c>
      <c r="F899" s="107" t="str">
        <f>IF(Table28[[#This Row],[Tên hàng hóa ]]&lt;&gt;0,VLOOKUP(Table28[[#This Row],[Tên hàng hóa ]],Table1[[Tên hàng hóa]:[ĐVT]],3,0),"")</f>
        <v>Cái</v>
      </c>
      <c r="G899" s="112">
        <v>3300000</v>
      </c>
      <c r="H899" s="108">
        <v>2</v>
      </c>
      <c r="I899" s="109">
        <f>IF(Table28[[#This Row],[Số lượng]]&lt;&gt;0,Table28[[#This Row],[Số lượng]]*Table28[[#This Row],[Đơn giá]],"")</f>
        <v>6600000</v>
      </c>
      <c r="J899" s="109" t="str">
        <f ca="1">IF(AND(Table28[[#This Row],[Tên hàng hóa ]]&lt;&gt;0,D900=""),SUM(OFFSET(Table28[[#This Row],[Thành tiền]],0,0,-COUNTIF(Table28[Số HĐ],Table28[[#This Row],[Số HĐ]]))),"")</f>
        <v/>
      </c>
      <c r="K899" s="108"/>
      <c r="L89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899" s="110"/>
    </row>
    <row r="900" spans="1:13" ht="35.1" customHeight="1" x14ac:dyDescent="0.2">
      <c r="A900" s="103">
        <v>42397</v>
      </c>
      <c r="B900" s="104" t="s">
        <v>2271</v>
      </c>
      <c r="C900" s="105" t="s">
        <v>761</v>
      </c>
      <c r="D900" s="106" t="s">
        <v>343</v>
      </c>
      <c r="E900" s="111" t="str">
        <f>IF(Table28[[#This Row],[Tên hàng hóa ]]&lt;&gt;0,VLOOKUP(Table28[[#This Row],[Tên hàng hóa ]],Table1[[Tên hàng hóa]:[Quy cách]],2,0),"")</f>
        <v>Relay</v>
      </c>
      <c r="F900" s="107" t="str">
        <f>IF(Table28[[#This Row],[Tên hàng hóa ]]&lt;&gt;0,VLOOKUP(Table28[[#This Row],[Tên hàng hóa ]],Table1[[Tên hàng hóa]:[ĐVT]],3,0),"")</f>
        <v>Cái</v>
      </c>
      <c r="G900" s="112">
        <v>60500</v>
      </c>
      <c r="H900" s="108">
        <v>4</v>
      </c>
      <c r="I900" s="109">
        <f>IF(Table28[[#This Row],[Số lượng]]&lt;&gt;0,Table28[[#This Row],[Số lượng]]*Table28[[#This Row],[Đơn giá]],"")</f>
        <v>242000</v>
      </c>
      <c r="J900" s="109">
        <f ca="1">IF(AND(Table28[[#This Row],[Tên hàng hóa ]]&lt;&gt;0,D901=""),SUM(OFFSET(Table28[[#This Row],[Thành tiền]],0,0,-COUNTIF(Table28[Số HĐ],Table28[[#This Row],[Số HĐ]]))),"")</f>
        <v>24277000</v>
      </c>
      <c r="K900" s="17" t="s">
        <v>464</v>
      </c>
      <c r="L90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00" s="15" t="s">
        <v>2316</v>
      </c>
    </row>
    <row r="901" spans="1:13" ht="35.1" customHeight="1" x14ac:dyDescent="0.2">
      <c r="A901" s="103"/>
      <c r="B901" s="104"/>
      <c r="C901" s="105" t="str">
        <f t="shared" si="8"/>
        <v/>
      </c>
      <c r="D901" s="106"/>
      <c r="E901" s="111" t="str">
        <f>IF(Table28[[#This Row],[Tên hàng hóa ]]&lt;&gt;0,VLOOKUP(Table28[[#This Row],[Tên hàng hóa ]],Table1[[Tên hàng hóa]:[Quy cách]],2,0),"")</f>
        <v/>
      </c>
      <c r="F901" s="107" t="str">
        <f>IF(Table28[[#This Row],[Tên hàng hóa ]]&lt;&gt;0,VLOOKUP(Table28[[#This Row],[Tên hàng hóa ]],Table1[[Tên hàng hóa]:[ĐVT]],3,0),"")</f>
        <v/>
      </c>
      <c r="G901" s="112" t="str">
        <f>IF(Table28[[#This Row],[Tên hàng hóa ]]=0,"",VLOOKUP(Table28[[#This Row],[Tên hàng hóa ]],Table1[[Tên hàng hóa]:[Giá bán]],4,0))</f>
        <v/>
      </c>
      <c r="H901" s="108"/>
      <c r="I901" s="109" t="str">
        <f>IF(Table28[[#This Row],[Số lượng]]&lt;&gt;0,Table28[[#This Row],[Số lượng]]*Table28[[#This Row],[Đơn giá]],"")</f>
        <v/>
      </c>
      <c r="J901" s="109" t="str">
        <f ca="1">IF(AND(Table28[[#This Row],[Tên hàng hóa ]]&lt;&gt;0,D902=""),SUM(OFFSET(Table28[[#This Row],[Thành tiền]],0,0,-COUNTIF(Table28[Số HĐ],Table28[[#This Row],[Số HĐ]]))),"")</f>
        <v/>
      </c>
      <c r="K901" s="108"/>
      <c r="L90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01" s="110"/>
    </row>
    <row r="902" spans="1:13" ht="35.1" customHeight="1" x14ac:dyDescent="0.2">
      <c r="A902" s="103">
        <v>42398</v>
      </c>
      <c r="B902" s="12" t="s">
        <v>2303</v>
      </c>
      <c r="C902" s="123" t="s">
        <v>2304</v>
      </c>
      <c r="D902" s="16" t="s">
        <v>155</v>
      </c>
      <c r="E902" s="111" t="str">
        <f>IF(Table28[[#This Row],[Tên hàng hóa ]]&lt;&gt;0,VLOOKUP(Table28[[#This Row],[Tên hàng hóa ]],Table1[[Tên hàng hóa]:[Quy cách]],2,0),"")</f>
        <v>Bộ Nguồn Xung</v>
      </c>
      <c r="F902" s="107" t="str">
        <f>IF(Table28[[#This Row],[Tên hàng hóa ]]&lt;&gt;0,VLOOKUP(Table28[[#This Row],[Tên hàng hóa ]],Table1[[Tên hàng hóa]:[ĐVT]],3,0),"")</f>
        <v>Cái</v>
      </c>
      <c r="G902" s="112">
        <v>484000</v>
      </c>
      <c r="H902" s="108">
        <v>5</v>
      </c>
      <c r="I902" s="109">
        <f>IF(Table28[[#This Row],[Số lượng]]&lt;&gt;0,Table28[[#This Row],[Số lượng]]*Table28[[#This Row],[Đơn giá]],"")</f>
        <v>2420000</v>
      </c>
      <c r="J902" s="109">
        <f ca="1">IF(AND(Table28[[#This Row],[Tên hàng hóa ]]&lt;&gt;0,D903=""),SUM(OFFSET(Table28[[#This Row],[Thành tiền]],0,0,-COUNTIF(Table28[Số HĐ],Table28[[#This Row],[Số HĐ]]))),"")</f>
        <v>2420000</v>
      </c>
      <c r="K902" s="17" t="s">
        <v>464</v>
      </c>
      <c r="L90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02" s="15" t="s">
        <v>2397</v>
      </c>
    </row>
    <row r="903" spans="1:13" ht="35.1" customHeight="1" x14ac:dyDescent="0.2">
      <c r="A903" s="103"/>
      <c r="B903" s="104"/>
      <c r="C903" s="105" t="str">
        <f t="shared" si="8"/>
        <v/>
      </c>
      <c r="D903" s="106"/>
      <c r="E903" s="111" t="str">
        <f>IF(Table28[[#This Row],[Tên hàng hóa ]]&lt;&gt;0,VLOOKUP(Table28[[#This Row],[Tên hàng hóa ]],Table1[[Tên hàng hóa]:[Quy cách]],2,0),"")</f>
        <v/>
      </c>
      <c r="F903" s="107" t="str">
        <f>IF(Table28[[#This Row],[Tên hàng hóa ]]&lt;&gt;0,VLOOKUP(Table28[[#This Row],[Tên hàng hóa ]],Table1[[Tên hàng hóa]:[ĐVT]],3,0),"")</f>
        <v/>
      </c>
      <c r="G903" s="112" t="str">
        <f>IF(Table28[[#This Row],[Tên hàng hóa ]]=0,"",VLOOKUP(Table28[[#This Row],[Tên hàng hóa ]],Table1[[Tên hàng hóa]:[Giá bán]],4,0))</f>
        <v/>
      </c>
      <c r="H903" s="108"/>
      <c r="I903" s="109" t="str">
        <f>IF(Table28[[#This Row],[Số lượng]]&lt;&gt;0,Table28[[#This Row],[Số lượng]]*Table28[[#This Row],[Đơn giá]],"")</f>
        <v/>
      </c>
      <c r="J903" s="109" t="str">
        <f ca="1">IF(AND(Table28[[#This Row],[Tên hàng hóa ]]&lt;&gt;0,D904=""),SUM(OFFSET(Table28[[#This Row],[Thành tiền]],0,0,-COUNTIF(Table28[Số HĐ],Table28[[#This Row],[Số HĐ]]))),"")</f>
        <v/>
      </c>
      <c r="K903" s="108"/>
      <c r="L90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03" s="110"/>
    </row>
    <row r="904" spans="1:13" ht="35.1" customHeight="1" x14ac:dyDescent="0.2">
      <c r="A904" s="103">
        <v>42402</v>
      </c>
      <c r="B904" s="12" t="s">
        <v>2305</v>
      </c>
      <c r="C904" s="123" t="s">
        <v>860</v>
      </c>
      <c r="D904" s="16" t="s">
        <v>179</v>
      </c>
      <c r="E904" s="111" t="str">
        <f>IF(Table28[[#This Row],[Tên hàng hóa ]]&lt;&gt;0,VLOOKUP(Table28[[#This Row],[Tên hàng hóa ]],Table1[[Tên hàng hóa]:[Quy cách]],2,0),"")</f>
        <v>Bộ Nguồn Xung</v>
      </c>
      <c r="F904" s="107" t="str">
        <f>IF(Table28[[#This Row],[Tên hàng hóa ]]&lt;&gt;0,VLOOKUP(Table28[[#This Row],[Tên hàng hóa ]],Table1[[Tên hàng hóa]:[ĐVT]],3,0),"")</f>
        <v>Cái</v>
      </c>
      <c r="G904" s="112">
        <v>880000</v>
      </c>
      <c r="H904" s="108">
        <v>4</v>
      </c>
      <c r="I904" s="109">
        <f>IF(Table28[[#This Row],[Số lượng]]&lt;&gt;0,Table28[[#This Row],[Số lượng]]*Table28[[#This Row],[Đơn giá]],"")</f>
        <v>3520000</v>
      </c>
      <c r="J904" s="109">
        <f ca="1">IF(AND(Table28[[#This Row],[Tên hàng hóa ]]&lt;&gt;0,D905=""),SUM(OFFSET(Table28[[#This Row],[Thành tiền]],0,0,-COUNTIF(Table28[Số HĐ],Table28[[#This Row],[Số HĐ]]))),"")</f>
        <v>3520000</v>
      </c>
      <c r="K904" s="17" t="s">
        <v>464</v>
      </c>
      <c r="L90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04" s="15" t="s">
        <v>2306</v>
      </c>
    </row>
    <row r="905" spans="1:13" ht="35.1" customHeight="1" x14ac:dyDescent="0.2">
      <c r="A905" s="103"/>
      <c r="B905" s="104"/>
      <c r="C905" s="105" t="str">
        <f t="shared" si="8"/>
        <v/>
      </c>
      <c r="D905" s="106"/>
      <c r="E905" s="111" t="str">
        <f>IF(Table28[[#This Row],[Tên hàng hóa ]]&lt;&gt;0,VLOOKUP(Table28[[#This Row],[Tên hàng hóa ]],Table1[[Tên hàng hóa]:[Quy cách]],2,0),"")</f>
        <v/>
      </c>
      <c r="F905" s="107" t="str">
        <f>IF(Table28[[#This Row],[Tên hàng hóa ]]&lt;&gt;0,VLOOKUP(Table28[[#This Row],[Tên hàng hóa ]],Table1[[Tên hàng hóa]:[ĐVT]],3,0),"")</f>
        <v/>
      </c>
      <c r="G905" s="112" t="str">
        <f>IF(Table28[[#This Row],[Tên hàng hóa ]]=0,"",VLOOKUP(Table28[[#This Row],[Tên hàng hóa ]],Table1[[Tên hàng hóa]:[Giá bán]],4,0))</f>
        <v/>
      </c>
      <c r="H905" s="108"/>
      <c r="I905" s="109" t="str">
        <f>IF(Table28[[#This Row],[Số lượng]]&lt;&gt;0,Table28[[#This Row],[Số lượng]]*Table28[[#This Row],[Đơn giá]],"")</f>
        <v/>
      </c>
      <c r="J905" s="109" t="str">
        <f ca="1">IF(AND(Table28[[#This Row],[Tên hàng hóa ]]&lt;&gt;0,D906=""),SUM(OFFSET(Table28[[#This Row],[Thành tiền]],0,0,-COUNTIF(Table28[Số HĐ],Table28[[#This Row],[Số HĐ]]))),"")</f>
        <v/>
      </c>
      <c r="K905" s="108"/>
      <c r="L90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05" s="110"/>
    </row>
    <row r="906" spans="1:13" ht="35.1" customHeight="1" x14ac:dyDescent="0.2">
      <c r="A906" s="103">
        <v>42402</v>
      </c>
      <c r="B906" s="12" t="s">
        <v>2307</v>
      </c>
      <c r="C906" s="123" t="s">
        <v>2308</v>
      </c>
      <c r="D906" s="16" t="s">
        <v>395</v>
      </c>
      <c r="E906" s="111" t="str">
        <f>IF(Table28[[#This Row],[Tên hàng hóa ]]&lt;&gt;0,VLOOKUP(Table28[[#This Row],[Tên hàng hóa ]],Table1[[Tên hàng hóa]:[Quy cách]],2,0),"")</f>
        <v>Timer</v>
      </c>
      <c r="F906" s="107" t="str">
        <f>IF(Table28[[#This Row],[Tên hàng hóa ]]&lt;&gt;0,VLOOKUP(Table28[[#This Row],[Tên hàng hóa ]],Table1[[Tên hàng hóa]:[ĐVT]],3,0),"")</f>
        <v>Cái</v>
      </c>
      <c r="G906" s="112">
        <v>863500</v>
      </c>
      <c r="H906" s="108">
        <v>2</v>
      </c>
      <c r="I906" s="109">
        <f>IF(Table28[[#This Row],[Số lượng]]&lt;&gt;0,Table28[[#This Row],[Số lượng]]*Table28[[#This Row],[Đơn giá]],"")</f>
        <v>1727000</v>
      </c>
      <c r="J906" s="109" t="str">
        <f ca="1">IF(AND(Table28[[#This Row],[Tên hàng hóa ]]&lt;&gt;0,D907=""),SUM(OFFSET(Table28[[#This Row],[Thành tiền]],0,0,-COUNTIF(Table28[Số HĐ],Table28[[#This Row],[Số HĐ]]))),"")</f>
        <v/>
      </c>
      <c r="K906" s="108"/>
      <c r="L90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06" s="110"/>
    </row>
    <row r="907" spans="1:13" ht="35.1" customHeight="1" x14ac:dyDescent="0.2">
      <c r="A907" s="103">
        <v>42402</v>
      </c>
      <c r="B907" s="12" t="s">
        <v>2307</v>
      </c>
      <c r="C907" s="123" t="s">
        <v>2308</v>
      </c>
      <c r="D907" s="16" t="s">
        <v>391</v>
      </c>
      <c r="E907" s="111" t="str">
        <f>IF(Table28[[#This Row],[Tên hàng hóa ]]&lt;&gt;0,VLOOKUP(Table28[[#This Row],[Tên hàng hóa ]],Table1[[Tên hàng hóa]:[Quy cách]],2,0),"")</f>
        <v>Timer</v>
      </c>
      <c r="F907" s="107" t="str">
        <f>IF(Table28[[#This Row],[Tên hàng hóa ]]&lt;&gt;0,VLOOKUP(Table28[[#This Row],[Tên hàng hóa ]],Table1[[Tên hàng hóa]:[ĐVT]],3,0),"")</f>
        <v>Cái</v>
      </c>
      <c r="G907" s="112">
        <v>588500</v>
      </c>
      <c r="H907" s="108">
        <v>1</v>
      </c>
      <c r="I907" s="109">
        <f>IF(Table28[[#This Row],[Số lượng]]&lt;&gt;0,Table28[[#This Row],[Số lượng]]*Table28[[#This Row],[Đơn giá]],"")</f>
        <v>588500</v>
      </c>
      <c r="J907" s="109" t="str">
        <f ca="1">IF(AND(Table28[[#This Row],[Tên hàng hóa ]]&lt;&gt;0,D908=""),SUM(OFFSET(Table28[[#This Row],[Thành tiền]],0,0,-COUNTIF(Table28[Số HĐ],Table28[[#This Row],[Số HĐ]]))),"")</f>
        <v/>
      </c>
      <c r="K907" s="108"/>
      <c r="L90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07" s="110"/>
    </row>
    <row r="908" spans="1:13" ht="35.1" customHeight="1" x14ac:dyDescent="0.2">
      <c r="A908" s="103">
        <v>42402</v>
      </c>
      <c r="B908" s="12" t="s">
        <v>2307</v>
      </c>
      <c r="C908" s="123" t="s">
        <v>2308</v>
      </c>
      <c r="D908" s="16" t="s">
        <v>2284</v>
      </c>
      <c r="E908" s="111" t="str">
        <f>IF(Table28[[#This Row],[Tên hàng hóa ]]&lt;&gt;0,VLOOKUP(Table28[[#This Row],[Tên hàng hóa ]],Table1[[Tên hàng hóa]:[Quy cách]],2,0),"")</f>
        <v>Cảm Biến</v>
      </c>
      <c r="F908" s="107" t="str">
        <f>IF(Table28[[#This Row],[Tên hàng hóa ]]&lt;&gt;0,VLOOKUP(Table28[[#This Row],[Tên hàng hóa ]],Table1[[Tên hàng hóa]:[ĐVT]],3,0),"")</f>
        <v>Cái</v>
      </c>
      <c r="G908" s="112">
        <v>680900</v>
      </c>
      <c r="H908" s="108">
        <v>1</v>
      </c>
      <c r="I908" s="109">
        <f>IF(Table28[[#This Row],[Số lượng]]&lt;&gt;0,Table28[[#This Row],[Số lượng]]*Table28[[#This Row],[Đơn giá]],"")</f>
        <v>680900</v>
      </c>
      <c r="J908" s="109" t="str">
        <f ca="1">IF(AND(Table28[[#This Row],[Tên hàng hóa ]]&lt;&gt;0,D909=""),SUM(OFFSET(Table28[[#This Row],[Thành tiền]],0,0,-COUNTIF(Table28[Số HĐ],Table28[[#This Row],[Số HĐ]]))),"")</f>
        <v/>
      </c>
      <c r="K908" s="108"/>
      <c r="L90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08" s="110"/>
    </row>
    <row r="909" spans="1:13" ht="35.1" customHeight="1" x14ac:dyDescent="0.2">
      <c r="A909" s="103">
        <v>42402</v>
      </c>
      <c r="B909" s="12" t="s">
        <v>2307</v>
      </c>
      <c r="C909" s="123" t="s">
        <v>2308</v>
      </c>
      <c r="D909" s="16" t="s">
        <v>405</v>
      </c>
      <c r="E909" s="111" t="str">
        <f>IF(Table28[[#This Row],[Tên hàng hóa ]]&lt;&gt;0,VLOOKUP(Table28[[#This Row],[Tên hàng hóa ]],Table1[[Tên hàng hóa]:[Quy cách]],2,0),"")</f>
        <v>Timer</v>
      </c>
      <c r="F909" s="107" t="str">
        <f>IF(Table28[[#This Row],[Tên hàng hóa ]]&lt;&gt;0,VLOOKUP(Table28[[#This Row],[Tên hàng hóa ]],Table1[[Tên hàng hóa]:[ĐVT]],3,0),"")</f>
        <v>Cái</v>
      </c>
      <c r="G909" s="112">
        <v>1461900</v>
      </c>
      <c r="H909" s="108">
        <v>1</v>
      </c>
      <c r="I909" s="109">
        <f>IF(Table28[[#This Row],[Số lượng]]&lt;&gt;0,Table28[[#This Row],[Số lượng]]*Table28[[#This Row],[Đơn giá]],"")</f>
        <v>1461900</v>
      </c>
      <c r="J909" s="109" t="str">
        <f ca="1">IF(AND(Table28[[#This Row],[Tên hàng hóa ]]&lt;&gt;0,D910=""),SUM(OFFSET(Table28[[#This Row],[Thành tiền]],0,0,-COUNTIF(Table28[Số HĐ],Table28[[#This Row],[Số HĐ]]))),"")</f>
        <v/>
      </c>
      <c r="K909" s="108"/>
      <c r="L90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09" s="110"/>
    </row>
    <row r="910" spans="1:13" ht="35.1" customHeight="1" x14ac:dyDescent="0.2">
      <c r="A910" s="103">
        <v>42402</v>
      </c>
      <c r="B910" s="12" t="s">
        <v>2307</v>
      </c>
      <c r="C910" s="123" t="s">
        <v>2308</v>
      </c>
      <c r="D910" s="16" t="s">
        <v>2285</v>
      </c>
      <c r="E910" s="111" t="str">
        <f>IF(Table28[[#This Row],[Tên hàng hóa ]]&lt;&gt;0,VLOOKUP(Table28[[#This Row],[Tên hàng hóa ]],Table1[[Tên hàng hóa]:[Quy cách]],2,0),"")</f>
        <v>Timer</v>
      </c>
      <c r="F910" s="107" t="str">
        <f>IF(Table28[[#This Row],[Tên hàng hóa ]]&lt;&gt;0,VLOOKUP(Table28[[#This Row],[Tên hàng hóa ]],Table1[[Tên hàng hóa]:[ĐVT]],3,0),"")</f>
        <v>Cái</v>
      </c>
      <c r="G910" s="112">
        <v>1141800</v>
      </c>
      <c r="H910" s="108">
        <v>1</v>
      </c>
      <c r="I910" s="109">
        <f>IF(Table28[[#This Row],[Số lượng]]&lt;&gt;0,Table28[[#This Row],[Số lượng]]*Table28[[#This Row],[Đơn giá]],"")</f>
        <v>1141800</v>
      </c>
      <c r="J910" s="109" t="str">
        <f ca="1">IF(AND(Table28[[#This Row],[Tên hàng hóa ]]&lt;&gt;0,D911=""),SUM(OFFSET(Table28[[#This Row],[Thành tiền]],0,0,-COUNTIF(Table28[Số HĐ],Table28[[#This Row],[Số HĐ]]))),"")</f>
        <v/>
      </c>
      <c r="K910" s="108"/>
      <c r="L91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10" s="110"/>
    </row>
    <row r="911" spans="1:13" ht="35.1" customHeight="1" x14ac:dyDescent="0.2">
      <c r="A911" s="103">
        <v>42402</v>
      </c>
      <c r="B911" s="12" t="s">
        <v>2307</v>
      </c>
      <c r="C911" s="123" t="s">
        <v>2308</v>
      </c>
      <c r="D911" s="16" t="s">
        <v>392</v>
      </c>
      <c r="E911" s="111" t="str">
        <f>IF(Table28[[#This Row],[Tên hàng hóa ]]&lt;&gt;0,VLOOKUP(Table28[[#This Row],[Tên hàng hóa ]],Table1[[Tên hàng hóa]:[Quy cách]],2,0),"")</f>
        <v>Timer</v>
      </c>
      <c r="F911" s="107" t="str">
        <f>IF(Table28[[#This Row],[Tên hàng hóa ]]&lt;&gt;0,VLOOKUP(Table28[[#This Row],[Tên hàng hóa ]],Table1[[Tên hàng hóa]:[ĐVT]],3,0),"")</f>
        <v>Cái</v>
      </c>
      <c r="G911" s="112">
        <v>550000</v>
      </c>
      <c r="H911" s="108">
        <v>1</v>
      </c>
      <c r="I911" s="109">
        <f>IF(Table28[[#This Row],[Số lượng]]&lt;&gt;0,Table28[[#This Row],[Số lượng]]*Table28[[#This Row],[Đơn giá]],"")</f>
        <v>550000</v>
      </c>
      <c r="J911" s="109" t="str">
        <f ca="1">IF(AND(Table28[[#This Row],[Tên hàng hóa ]]&lt;&gt;0,D912=""),SUM(OFFSET(Table28[[#This Row],[Thành tiền]],0,0,-COUNTIF(Table28[Số HĐ],Table28[[#This Row],[Số HĐ]]))),"")</f>
        <v/>
      </c>
      <c r="K911" s="108"/>
      <c r="L91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11" s="110"/>
    </row>
    <row r="912" spans="1:13" ht="35.1" customHeight="1" x14ac:dyDescent="0.2">
      <c r="A912" s="103">
        <v>42402</v>
      </c>
      <c r="B912" s="12" t="s">
        <v>2307</v>
      </c>
      <c r="C912" s="123" t="s">
        <v>2308</v>
      </c>
      <c r="D912" s="16" t="s">
        <v>2286</v>
      </c>
      <c r="E912" s="111" t="str">
        <f>IF(Table28[[#This Row],[Tên hàng hóa ]]&lt;&gt;0,VLOOKUP(Table28[[#This Row],[Tên hàng hóa ]],Table1[[Tên hàng hóa]:[Quy cách]],2,0),"")</f>
        <v>Công tắc Timer</v>
      </c>
      <c r="F912" s="107" t="str">
        <f>IF(Table28[[#This Row],[Tên hàng hóa ]]&lt;&gt;0,VLOOKUP(Table28[[#This Row],[Tên hàng hóa ]],Table1[[Tên hàng hóa]:[ĐVT]],3,0),"")</f>
        <v>Cái</v>
      </c>
      <c r="G912" s="112">
        <v>643500</v>
      </c>
      <c r="H912" s="108">
        <v>1</v>
      </c>
      <c r="I912" s="109">
        <f>IF(Table28[[#This Row],[Số lượng]]&lt;&gt;0,Table28[[#This Row],[Số lượng]]*Table28[[#This Row],[Đơn giá]],"")</f>
        <v>643500</v>
      </c>
      <c r="J912" s="109">
        <f ca="1">IF(AND(Table28[[#This Row],[Tên hàng hóa ]]&lt;&gt;0,D913=""),SUM(OFFSET(Table28[[#This Row],[Thành tiền]],0,0,-COUNTIF(Table28[Số HĐ],Table28[[#This Row],[Số HĐ]]))),"")</f>
        <v>6793600</v>
      </c>
      <c r="K912" s="17" t="s">
        <v>464</v>
      </c>
      <c r="L91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12" s="15" t="s">
        <v>2465</v>
      </c>
    </row>
    <row r="913" spans="1:13" ht="35.1" customHeight="1" x14ac:dyDescent="0.2">
      <c r="A913" s="103"/>
      <c r="B913" s="104"/>
      <c r="C913" s="105" t="str">
        <f t="shared" si="8"/>
        <v/>
      </c>
      <c r="D913" s="106"/>
      <c r="E913" s="111" t="str">
        <f>IF(Table28[[#This Row],[Tên hàng hóa ]]&lt;&gt;0,VLOOKUP(Table28[[#This Row],[Tên hàng hóa ]],Table1[[Tên hàng hóa]:[Quy cách]],2,0),"")</f>
        <v/>
      </c>
      <c r="F913" s="107" t="str">
        <f>IF(Table28[[#This Row],[Tên hàng hóa ]]&lt;&gt;0,VLOOKUP(Table28[[#This Row],[Tên hàng hóa ]],Table1[[Tên hàng hóa]:[ĐVT]],3,0),"")</f>
        <v/>
      </c>
      <c r="G913" s="112" t="str">
        <f>IF(Table28[[#This Row],[Tên hàng hóa ]]=0,"",VLOOKUP(Table28[[#This Row],[Tên hàng hóa ]],Table1[[Tên hàng hóa]:[Giá bán]],4,0))</f>
        <v/>
      </c>
      <c r="H913" s="108"/>
      <c r="I913" s="109" t="str">
        <f>IF(Table28[[#This Row],[Số lượng]]&lt;&gt;0,Table28[[#This Row],[Số lượng]]*Table28[[#This Row],[Đơn giá]],"")</f>
        <v/>
      </c>
      <c r="J913" s="109" t="str">
        <f ca="1">IF(AND(Table28[[#This Row],[Tên hàng hóa ]]&lt;&gt;0,D914=""),SUM(OFFSET(Table28[[#This Row],[Thành tiền]],0,0,-COUNTIF(Table28[Số HĐ],Table28[[#This Row],[Số HĐ]]))),"")</f>
        <v/>
      </c>
      <c r="K913" s="108"/>
      <c r="L91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13" s="110"/>
    </row>
    <row r="914" spans="1:13" ht="35.1" customHeight="1" x14ac:dyDescent="0.2">
      <c r="A914" s="103">
        <v>42402</v>
      </c>
      <c r="B914" s="12" t="s">
        <v>2309</v>
      </c>
      <c r="C914" s="123" t="s">
        <v>2310</v>
      </c>
      <c r="D914" s="16" t="s">
        <v>158</v>
      </c>
      <c r="E914" s="111" t="str">
        <f>IF(Table28[[#This Row],[Tên hàng hóa ]]&lt;&gt;0,VLOOKUP(Table28[[#This Row],[Tên hàng hóa ]],Table1[[Tên hàng hóa]:[Quy cách]],2,0),"")</f>
        <v>Bộ Nguồn Xung</v>
      </c>
      <c r="F914" s="107" t="str">
        <f>IF(Table28[[#This Row],[Tên hàng hóa ]]&lt;&gt;0,VLOOKUP(Table28[[#This Row],[Tên hàng hóa ]],Table1[[Tên hàng hóa]:[ĐVT]],3,0),"")</f>
        <v>Cái</v>
      </c>
      <c r="G914" s="112">
        <v>750000</v>
      </c>
      <c r="H914" s="108">
        <v>1</v>
      </c>
      <c r="I914" s="109">
        <f>IF(Table28[[#This Row],[Số lượng]]&lt;&gt;0,Table28[[#This Row],[Số lượng]]*Table28[[#This Row],[Đơn giá]],"")</f>
        <v>750000</v>
      </c>
      <c r="J914" s="109">
        <f ca="1">IF(AND(Table28[[#This Row],[Tên hàng hóa ]]&lt;&gt;0,D915=""),SUM(OFFSET(Table28[[#This Row],[Thành tiền]],0,0,-COUNTIF(Table28[Số HĐ],Table28[[#This Row],[Số HĐ]]))),"")</f>
        <v>750000</v>
      </c>
      <c r="K914" s="17" t="s">
        <v>464</v>
      </c>
      <c r="L91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14" s="15" t="s">
        <v>2136</v>
      </c>
    </row>
    <row r="915" spans="1:13" ht="35.1" customHeight="1" x14ac:dyDescent="0.2">
      <c r="A915" s="103"/>
      <c r="B915" s="104"/>
      <c r="C915" s="105" t="str">
        <f t="shared" si="8"/>
        <v/>
      </c>
      <c r="D915" s="106"/>
      <c r="E915" s="111" t="str">
        <f>IF(Table28[[#This Row],[Tên hàng hóa ]]&lt;&gt;0,VLOOKUP(Table28[[#This Row],[Tên hàng hóa ]],Table1[[Tên hàng hóa]:[Quy cách]],2,0),"")</f>
        <v/>
      </c>
      <c r="F915" s="107" t="str">
        <f>IF(Table28[[#This Row],[Tên hàng hóa ]]&lt;&gt;0,VLOOKUP(Table28[[#This Row],[Tên hàng hóa ]],Table1[[Tên hàng hóa]:[ĐVT]],3,0),"")</f>
        <v/>
      </c>
      <c r="G915" s="112" t="str">
        <f>IF(Table28[[#This Row],[Tên hàng hóa ]]=0,"",VLOOKUP(Table28[[#This Row],[Tên hàng hóa ]],Table1[[Tên hàng hóa]:[Giá bán]],4,0))</f>
        <v/>
      </c>
      <c r="H915" s="108"/>
      <c r="I915" s="109" t="str">
        <f>IF(Table28[[#This Row],[Số lượng]]&lt;&gt;0,Table28[[#This Row],[Số lượng]]*Table28[[#This Row],[Đơn giá]],"")</f>
        <v/>
      </c>
      <c r="J915" s="109" t="str">
        <f ca="1">IF(AND(Table28[[#This Row],[Tên hàng hóa ]]&lt;&gt;0,D916=""),SUM(OFFSET(Table28[[#This Row],[Thành tiền]],0,0,-COUNTIF(Table28[Số HĐ],Table28[[#This Row],[Số HĐ]]))),"")</f>
        <v/>
      </c>
      <c r="K915" s="108"/>
      <c r="L91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15" s="110"/>
    </row>
    <row r="916" spans="1:13" ht="35.1" customHeight="1" x14ac:dyDescent="0.2">
      <c r="A916" s="103">
        <v>42403</v>
      </c>
      <c r="B916" s="12" t="s">
        <v>2311</v>
      </c>
      <c r="C916" s="123" t="s">
        <v>2304</v>
      </c>
      <c r="D916" s="16" t="s">
        <v>155</v>
      </c>
      <c r="E916" s="111" t="str">
        <f>IF(Table28[[#This Row],[Tên hàng hóa ]]&lt;&gt;0,VLOOKUP(Table28[[#This Row],[Tên hàng hóa ]],Table1[[Tên hàng hóa]:[Quy cách]],2,0),"")</f>
        <v>Bộ Nguồn Xung</v>
      </c>
      <c r="F916" s="107" t="str">
        <f>IF(Table28[[#This Row],[Tên hàng hóa ]]&lt;&gt;0,VLOOKUP(Table28[[#This Row],[Tên hàng hóa ]],Table1[[Tên hàng hóa]:[ĐVT]],3,0),"")</f>
        <v>Cái</v>
      </c>
      <c r="G916" s="112">
        <v>484000</v>
      </c>
      <c r="H916" s="108">
        <v>5</v>
      </c>
      <c r="I916" s="109">
        <f>IF(Table28[[#This Row],[Số lượng]]&lt;&gt;0,Table28[[#This Row],[Số lượng]]*Table28[[#This Row],[Đơn giá]],"")</f>
        <v>2420000</v>
      </c>
      <c r="J916" s="109">
        <f ca="1">IF(AND(Table28[[#This Row],[Tên hàng hóa ]]&lt;&gt;0,D917=""),SUM(OFFSET(Table28[[#This Row],[Thành tiền]],0,0,-COUNTIF(Table28[Số HĐ],Table28[[#This Row],[Số HĐ]]))),"")</f>
        <v>2420000</v>
      </c>
      <c r="K916" s="17" t="s">
        <v>464</v>
      </c>
      <c r="L91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16" s="15" t="s">
        <v>2397</v>
      </c>
    </row>
    <row r="917" spans="1:13" ht="35.1" customHeight="1" x14ac:dyDescent="0.2">
      <c r="A917" s="103"/>
      <c r="B917" s="104"/>
      <c r="C917" s="105" t="str">
        <f t="shared" si="8"/>
        <v/>
      </c>
      <c r="D917" s="106"/>
      <c r="E917" s="111" t="str">
        <f>IF(Table28[[#This Row],[Tên hàng hóa ]]&lt;&gt;0,VLOOKUP(Table28[[#This Row],[Tên hàng hóa ]],Table1[[Tên hàng hóa]:[Quy cách]],2,0),"")</f>
        <v/>
      </c>
      <c r="F917" s="107" t="str">
        <f>IF(Table28[[#This Row],[Tên hàng hóa ]]&lt;&gt;0,VLOOKUP(Table28[[#This Row],[Tên hàng hóa ]],Table1[[Tên hàng hóa]:[ĐVT]],3,0),"")</f>
        <v/>
      </c>
      <c r="G917" s="112" t="str">
        <f>IF(Table28[[#This Row],[Tên hàng hóa ]]=0,"",VLOOKUP(Table28[[#This Row],[Tên hàng hóa ]],Table1[[Tên hàng hóa]:[Giá bán]],4,0))</f>
        <v/>
      </c>
      <c r="H917" s="108"/>
      <c r="I917" s="109" t="str">
        <f>IF(Table28[[#This Row],[Số lượng]]&lt;&gt;0,Table28[[#This Row],[Số lượng]]*Table28[[#This Row],[Đơn giá]],"")</f>
        <v/>
      </c>
      <c r="J917" s="109" t="str">
        <f ca="1">IF(AND(Table28[[#This Row],[Tên hàng hóa ]]&lt;&gt;0,D918=""),SUM(OFFSET(Table28[[#This Row],[Thành tiền]],0,0,-COUNTIF(Table28[Số HĐ],Table28[[#This Row],[Số HĐ]]))),"")</f>
        <v/>
      </c>
      <c r="K917" s="108"/>
      <c r="L91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17" s="110"/>
    </row>
    <row r="918" spans="1:13" ht="35.1" customHeight="1" x14ac:dyDescent="0.2">
      <c r="A918" s="103">
        <v>42403</v>
      </c>
      <c r="B918" s="12" t="s">
        <v>2312</v>
      </c>
      <c r="C918" s="123" t="s">
        <v>1043</v>
      </c>
      <c r="D918" s="16" t="s">
        <v>2296</v>
      </c>
      <c r="E918" s="111" t="str">
        <f>IF(Table28[[#This Row],[Tên hàng hóa ]]&lt;&gt;0,VLOOKUP(Table28[[#This Row],[Tên hàng hóa ]],Table1[[Tên hàng hóa]:[Quy cách]],2,0),"")</f>
        <v>Relay</v>
      </c>
      <c r="F918" s="107" t="str">
        <f>IF(Table28[[#This Row],[Tên hàng hóa ]]&lt;&gt;0,VLOOKUP(Table28[[#This Row],[Tên hàng hóa ]],Table1[[Tên hàng hóa]:[ĐVT]],3,0),"")</f>
        <v>Cái</v>
      </c>
      <c r="G918" s="112">
        <v>365200</v>
      </c>
      <c r="H918" s="108">
        <v>5</v>
      </c>
      <c r="I918" s="109">
        <f>IF(Table28[[#This Row],[Số lượng]]&lt;&gt;0,Table28[[#This Row],[Số lượng]]*Table28[[#This Row],[Đơn giá]],"")</f>
        <v>1826000</v>
      </c>
      <c r="J918" s="109" t="str">
        <f ca="1">IF(AND(Table28[[#This Row],[Tên hàng hóa ]]&lt;&gt;0,D919=""),SUM(OFFSET(Table28[[#This Row],[Thành tiền]],0,0,-COUNTIF(Table28[Số HĐ],Table28[[#This Row],[Số HĐ]]))),"")</f>
        <v/>
      </c>
      <c r="K918" s="108"/>
      <c r="L91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18" s="110"/>
    </row>
    <row r="919" spans="1:13" ht="35.1" customHeight="1" x14ac:dyDescent="0.2">
      <c r="A919" s="103">
        <v>42403</v>
      </c>
      <c r="B919" s="12" t="s">
        <v>2312</v>
      </c>
      <c r="C919" s="123" t="s">
        <v>1043</v>
      </c>
      <c r="D919" s="16" t="s">
        <v>2313</v>
      </c>
      <c r="E919" s="111" t="str">
        <f>IF(Table28[[#This Row],[Tên hàng hóa ]]&lt;&gt;0,VLOOKUP(Table28[[#This Row],[Tên hàng hóa ]],Table1[[Tên hàng hóa]:[Quy cách]],2,0),"")</f>
        <v>Philips</v>
      </c>
      <c r="F919" s="107" t="str">
        <f>IF(Table28[[#This Row],[Tên hàng hóa ]]&lt;&gt;0,VLOOKUP(Table28[[#This Row],[Tên hàng hóa ]],Table1[[Tên hàng hóa]:[ĐVT]],3,0),"")</f>
        <v>Cái</v>
      </c>
      <c r="G919" s="112">
        <v>108900</v>
      </c>
      <c r="H919" s="108">
        <v>10</v>
      </c>
      <c r="I919" s="109">
        <f>IF(Table28[[#This Row],[Số lượng]]&lt;&gt;0,Table28[[#This Row],[Số lượng]]*Table28[[#This Row],[Đơn giá]],"")</f>
        <v>1089000</v>
      </c>
      <c r="J919" s="109">
        <f ca="1">IF(AND(Table28[[#This Row],[Tên hàng hóa ]]&lt;&gt;0,D920=""),SUM(OFFSET(Table28[[#This Row],[Thành tiền]],0,0,-COUNTIF(Table28[Số HĐ],Table28[[#This Row],[Số HĐ]]))),"")</f>
        <v>2915000</v>
      </c>
      <c r="K919" s="17" t="s">
        <v>464</v>
      </c>
      <c r="L91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19" s="15" t="s">
        <v>2576</v>
      </c>
    </row>
    <row r="920" spans="1:13" ht="35.1" customHeight="1" x14ac:dyDescent="0.2">
      <c r="A920" s="103"/>
      <c r="B920" s="104"/>
      <c r="C920" s="105" t="str">
        <f t="shared" ref="C920:C935" si="9">IF(AND(D920&lt;&gt;0,D921=""),C919,"")</f>
        <v/>
      </c>
      <c r="D920" s="106"/>
      <c r="E920" s="111" t="str">
        <f>IF(Table28[[#This Row],[Tên hàng hóa ]]&lt;&gt;0,VLOOKUP(Table28[[#This Row],[Tên hàng hóa ]],Table1[[Tên hàng hóa]:[Quy cách]],2,0),"")</f>
        <v/>
      </c>
      <c r="F920" s="107" t="str">
        <f>IF(Table28[[#This Row],[Tên hàng hóa ]]&lt;&gt;0,VLOOKUP(Table28[[#This Row],[Tên hàng hóa ]],Table1[[Tên hàng hóa]:[ĐVT]],3,0),"")</f>
        <v/>
      </c>
      <c r="G920" s="112" t="str">
        <f>IF(Table28[[#This Row],[Tên hàng hóa ]]=0,"",VLOOKUP(Table28[[#This Row],[Tên hàng hóa ]],Table1[[Tên hàng hóa]:[Giá bán]],4,0))</f>
        <v/>
      </c>
      <c r="H920" s="108"/>
      <c r="I920" s="109" t="str">
        <f>IF(Table28[[#This Row],[Số lượng]]&lt;&gt;0,Table28[[#This Row],[Số lượng]]*Table28[[#This Row],[Đơn giá]],"")</f>
        <v/>
      </c>
      <c r="J920" s="109" t="str">
        <f ca="1">IF(AND(Table28[[#This Row],[Tên hàng hóa ]]&lt;&gt;0,D921=""),SUM(OFFSET(Table28[[#This Row],[Thành tiền]],0,0,-COUNTIF(Table28[Số HĐ],Table28[[#This Row],[Số HĐ]]))),"")</f>
        <v/>
      </c>
      <c r="K920" s="108"/>
      <c r="L92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20" s="110"/>
    </row>
    <row r="921" spans="1:13" ht="35.1" customHeight="1" x14ac:dyDescent="0.2">
      <c r="A921" s="103">
        <v>42405</v>
      </c>
      <c r="B921" s="12" t="s">
        <v>2324</v>
      </c>
      <c r="C921" s="123" t="s">
        <v>1892</v>
      </c>
      <c r="D921" s="16" t="s">
        <v>2117</v>
      </c>
      <c r="E921" s="111" t="str">
        <f>IF(Table28[[#This Row],[Tên hàng hóa ]]&lt;&gt;0,VLOOKUP(Table28[[#This Row],[Tên hàng hóa ]],Table1[[Tên hàng hóa]:[Quy cách]],2,0),"")</f>
        <v>OMRON</v>
      </c>
      <c r="F921" s="107" t="str">
        <f>IF(Table28[[#This Row],[Tên hàng hóa ]]&lt;&gt;0,VLOOKUP(Table28[[#This Row],[Tên hàng hóa ]],Table1[[Tên hàng hóa]:[ĐVT]],3,0),"")</f>
        <v>Cái</v>
      </c>
      <c r="G921" s="112">
        <v>4791600</v>
      </c>
      <c r="H921" s="108">
        <v>2</v>
      </c>
      <c r="I921" s="109">
        <f>IF(Table28[[#This Row],[Số lượng]]&lt;&gt;0,Table28[[#This Row],[Số lượng]]*Table28[[#This Row],[Đơn giá]],"")</f>
        <v>9583200</v>
      </c>
      <c r="J921" s="109">
        <f ca="1">IF(AND(Table28[[#This Row],[Tên hàng hóa ]]&lt;&gt;0,D922=""),SUM(OFFSET(Table28[[#This Row],[Thành tiền]],0,0,-COUNTIF(Table28[Số HĐ],Table28[[#This Row],[Số HĐ]]))),"")</f>
        <v>9583200</v>
      </c>
      <c r="K921" s="17" t="s">
        <v>464</v>
      </c>
      <c r="L92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21" s="15" t="s">
        <v>2325</v>
      </c>
    </row>
    <row r="922" spans="1:13" ht="35.1" customHeight="1" x14ac:dyDescent="0.2">
      <c r="A922" s="103"/>
      <c r="B922" s="104"/>
      <c r="C922" s="105" t="str">
        <f t="shared" si="9"/>
        <v/>
      </c>
      <c r="D922" s="106"/>
      <c r="E922" s="111" t="str">
        <f>IF(Table28[[#This Row],[Tên hàng hóa ]]&lt;&gt;0,VLOOKUP(Table28[[#This Row],[Tên hàng hóa ]],Table1[[Tên hàng hóa]:[Quy cách]],2,0),"")</f>
        <v/>
      </c>
      <c r="F922" s="107" t="str">
        <f>IF(Table28[[#This Row],[Tên hàng hóa ]]&lt;&gt;0,VLOOKUP(Table28[[#This Row],[Tên hàng hóa ]],Table1[[Tên hàng hóa]:[ĐVT]],3,0),"")</f>
        <v/>
      </c>
      <c r="G922" s="112" t="str">
        <f>IF(Table28[[#This Row],[Tên hàng hóa ]]=0,"",VLOOKUP(Table28[[#This Row],[Tên hàng hóa ]],Table1[[Tên hàng hóa]:[Giá bán]],4,0))</f>
        <v/>
      </c>
      <c r="H922" s="108"/>
      <c r="I922" s="109" t="str">
        <f>IF(Table28[[#This Row],[Số lượng]]&lt;&gt;0,Table28[[#This Row],[Số lượng]]*Table28[[#This Row],[Đơn giá]],"")</f>
        <v/>
      </c>
      <c r="J922" s="109" t="str">
        <f ca="1">IF(AND(Table28[[#This Row],[Tên hàng hóa ]]&lt;&gt;0,D923=""),SUM(OFFSET(Table28[[#This Row],[Thành tiền]],0,0,-COUNTIF(Table28[Số HĐ],Table28[[#This Row],[Số HĐ]]))),"")</f>
        <v/>
      </c>
      <c r="K922" s="108"/>
      <c r="L92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22" s="110"/>
    </row>
    <row r="923" spans="1:13" ht="35.1" customHeight="1" x14ac:dyDescent="0.2">
      <c r="A923" s="103">
        <v>42415</v>
      </c>
      <c r="B923" s="12" t="s">
        <v>2335</v>
      </c>
      <c r="C923" s="123" t="s">
        <v>761</v>
      </c>
      <c r="D923" s="106" t="s">
        <v>2315</v>
      </c>
      <c r="E923" s="111" t="str">
        <f>IF(Table28[[#This Row],[Tên hàng hóa ]]&lt;&gt;0,VLOOKUP(Table28[[#This Row],[Tên hàng hóa ]],Table1[[Tên hàng hóa]:[Quy cách]],2,0),"")</f>
        <v>Timer</v>
      </c>
      <c r="F923" s="107" t="str">
        <f>IF(Table28[[#This Row],[Tên hàng hóa ]]&lt;&gt;0,VLOOKUP(Table28[[#This Row],[Tên hàng hóa ]],Table1[[Tên hàng hóa]:[ĐVT]],3,0),"")</f>
        <v>Cái</v>
      </c>
      <c r="G923" s="112">
        <v>1016400</v>
      </c>
      <c r="H923" s="108">
        <v>4</v>
      </c>
      <c r="I923" s="109">
        <f>IF(Table28[[#This Row],[Số lượng]]&lt;&gt;0,Table28[[#This Row],[Số lượng]]*Table28[[#This Row],[Đơn giá]],"")</f>
        <v>4065600</v>
      </c>
      <c r="J923" s="109">
        <f ca="1">IF(AND(Table28[[#This Row],[Tên hàng hóa ]]&lt;&gt;0,D924=""),SUM(OFFSET(Table28[[#This Row],[Thành tiền]],0,0,-COUNTIF(Table28[Số HĐ],Table28[[#This Row],[Số HĐ]]))),"")</f>
        <v>4065600</v>
      </c>
      <c r="K923" s="17" t="s">
        <v>464</v>
      </c>
      <c r="L92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23" s="15" t="s">
        <v>2361</v>
      </c>
    </row>
    <row r="924" spans="1:13" ht="35.1" customHeight="1" x14ac:dyDescent="0.2">
      <c r="A924" s="103"/>
      <c r="B924" s="104"/>
      <c r="C924" s="105" t="str">
        <f t="shared" si="9"/>
        <v/>
      </c>
      <c r="D924" s="106"/>
      <c r="E924" s="111" t="str">
        <f>IF(Table28[[#This Row],[Tên hàng hóa ]]&lt;&gt;0,VLOOKUP(Table28[[#This Row],[Tên hàng hóa ]],Table1[[Tên hàng hóa]:[Quy cách]],2,0),"")</f>
        <v/>
      </c>
      <c r="F924" s="107" t="str">
        <f>IF(Table28[[#This Row],[Tên hàng hóa ]]&lt;&gt;0,VLOOKUP(Table28[[#This Row],[Tên hàng hóa ]],Table1[[Tên hàng hóa]:[ĐVT]],3,0),"")</f>
        <v/>
      </c>
      <c r="G924" s="112" t="str">
        <f>IF(Table28[[#This Row],[Tên hàng hóa ]]=0,"",VLOOKUP(Table28[[#This Row],[Tên hàng hóa ]],Table1[[Tên hàng hóa]:[Giá bán]],4,0))</f>
        <v/>
      </c>
      <c r="H924" s="108"/>
      <c r="I924" s="109" t="str">
        <f>IF(Table28[[#This Row],[Số lượng]]&lt;&gt;0,Table28[[#This Row],[Số lượng]]*Table28[[#This Row],[Đơn giá]],"")</f>
        <v/>
      </c>
      <c r="J924" s="109" t="str">
        <f ca="1">IF(AND(Table28[[#This Row],[Tên hàng hóa ]]&lt;&gt;0,D925=""),SUM(OFFSET(Table28[[#This Row],[Thành tiền]],0,0,-COUNTIF(Table28[Số HĐ],Table28[[#This Row],[Số HĐ]]))),"")</f>
        <v/>
      </c>
      <c r="K924" s="108"/>
      <c r="L92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24" s="110"/>
    </row>
    <row r="925" spans="1:13" ht="35.1" customHeight="1" x14ac:dyDescent="0.2">
      <c r="A925" s="103">
        <v>42416</v>
      </c>
      <c r="B925" s="12" t="s">
        <v>2336</v>
      </c>
      <c r="C925" s="123" t="s">
        <v>860</v>
      </c>
      <c r="D925" s="16" t="s">
        <v>155</v>
      </c>
      <c r="E925" s="111" t="str">
        <f>IF(Table28[[#This Row],[Tên hàng hóa ]]&lt;&gt;0,VLOOKUP(Table28[[#This Row],[Tên hàng hóa ]],Table1[[Tên hàng hóa]:[Quy cách]],2,0),"")</f>
        <v>Bộ Nguồn Xung</v>
      </c>
      <c r="F925" s="107" t="str">
        <f>IF(Table28[[#This Row],[Tên hàng hóa ]]&lt;&gt;0,VLOOKUP(Table28[[#This Row],[Tên hàng hóa ]],Table1[[Tên hàng hóa]:[ĐVT]],3,0),"")</f>
        <v>Cái</v>
      </c>
      <c r="G925" s="112">
        <v>495000</v>
      </c>
      <c r="H925" s="108">
        <v>1</v>
      </c>
      <c r="I925" s="109">
        <f>IF(Table28[[#This Row],[Số lượng]]&lt;&gt;0,Table28[[#This Row],[Số lượng]]*Table28[[#This Row],[Đơn giá]],"")</f>
        <v>495000</v>
      </c>
      <c r="J925" s="109">
        <f ca="1">IF(AND(Table28[[#This Row],[Tên hàng hóa ]]&lt;&gt;0,D926=""),SUM(OFFSET(Table28[[#This Row],[Thành tiền]],0,0,-COUNTIF(Table28[Số HĐ],Table28[[#This Row],[Số HĐ]]))),"")</f>
        <v>495000</v>
      </c>
      <c r="K925" s="17" t="s">
        <v>464</v>
      </c>
      <c r="L92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25" s="15" t="s">
        <v>2498</v>
      </c>
    </row>
    <row r="926" spans="1:13" ht="35.1" customHeight="1" x14ac:dyDescent="0.2">
      <c r="A926" s="103"/>
      <c r="B926" s="104"/>
      <c r="C926" s="105" t="str">
        <f t="shared" si="9"/>
        <v/>
      </c>
      <c r="D926" s="106"/>
      <c r="E926" s="111" t="str">
        <f>IF(Table28[[#This Row],[Tên hàng hóa ]]&lt;&gt;0,VLOOKUP(Table28[[#This Row],[Tên hàng hóa ]],Table1[[Tên hàng hóa]:[Quy cách]],2,0),"")</f>
        <v/>
      </c>
      <c r="F926" s="107" t="str">
        <f>IF(Table28[[#This Row],[Tên hàng hóa ]]&lt;&gt;0,VLOOKUP(Table28[[#This Row],[Tên hàng hóa ]],Table1[[Tên hàng hóa]:[ĐVT]],3,0),"")</f>
        <v/>
      </c>
      <c r="G926" s="112" t="str">
        <f>IF(Table28[[#This Row],[Tên hàng hóa ]]=0,"",VLOOKUP(Table28[[#This Row],[Tên hàng hóa ]],Table1[[Tên hàng hóa]:[Giá bán]],4,0))</f>
        <v/>
      </c>
      <c r="H926" s="108"/>
      <c r="I926" s="109" t="str">
        <f>IF(Table28[[#This Row],[Số lượng]]&lt;&gt;0,Table28[[#This Row],[Số lượng]]*Table28[[#This Row],[Đơn giá]],"")</f>
        <v/>
      </c>
      <c r="J926" s="109" t="str">
        <f ca="1">IF(AND(Table28[[#This Row],[Tên hàng hóa ]]&lt;&gt;0,D927=""),SUM(OFFSET(Table28[[#This Row],[Thành tiền]],0,0,-COUNTIF(Table28[Số HĐ],Table28[[#This Row],[Số HĐ]]))),"")</f>
        <v/>
      </c>
      <c r="K926" s="108"/>
      <c r="L92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26" s="110"/>
    </row>
    <row r="927" spans="1:13" ht="35.1" customHeight="1" x14ac:dyDescent="0.2">
      <c r="A927" s="103">
        <v>42416</v>
      </c>
      <c r="B927" s="12" t="s">
        <v>2337</v>
      </c>
      <c r="C927" s="123" t="s">
        <v>543</v>
      </c>
      <c r="D927" s="16" t="s">
        <v>232</v>
      </c>
      <c r="E927" s="111" t="str">
        <f>IF(Table28[[#This Row],[Tên hàng hóa ]]&lt;&gt;0,VLOOKUP(Table28[[#This Row],[Tên hàng hóa ]],Table1[[Tên hàng hóa]:[Quy cách]],2,0),"")</f>
        <v>Cảm Biến</v>
      </c>
      <c r="F927" s="107" t="str">
        <f>IF(Table28[[#This Row],[Tên hàng hóa ]]&lt;&gt;0,VLOOKUP(Table28[[#This Row],[Tên hàng hóa ]],Table1[[Tên hàng hóa]:[ĐVT]],3,0),"")</f>
        <v>Cái</v>
      </c>
      <c r="G927" s="112">
        <v>1672000</v>
      </c>
      <c r="H927" s="108">
        <v>1</v>
      </c>
      <c r="I927" s="109">
        <f>IF(Table28[[#This Row],[Số lượng]]&lt;&gt;0,Table28[[#This Row],[Số lượng]]*Table28[[#This Row],[Đơn giá]],"")</f>
        <v>1672000</v>
      </c>
      <c r="J927" s="109" t="str">
        <f ca="1">IF(AND(Table28[[#This Row],[Tên hàng hóa ]]&lt;&gt;0,D928=""),SUM(OFFSET(Table28[[#This Row],[Thành tiền]],0,0,-COUNTIF(Table28[Số HĐ],Table28[[#This Row],[Số HĐ]]))),"")</f>
        <v/>
      </c>
      <c r="K927" s="108"/>
      <c r="L92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27" s="110"/>
    </row>
    <row r="928" spans="1:13" ht="35.1" customHeight="1" x14ac:dyDescent="0.2">
      <c r="A928" s="103">
        <v>42416</v>
      </c>
      <c r="B928" s="12" t="s">
        <v>2337</v>
      </c>
      <c r="C928" s="123" t="s">
        <v>543</v>
      </c>
      <c r="D928" s="16" t="s">
        <v>216</v>
      </c>
      <c r="E928" s="111" t="str">
        <f>IF(Table28[[#This Row],[Tên hàng hóa ]]&lt;&gt;0,VLOOKUP(Table28[[#This Row],[Tên hàng hóa ]],Table1[[Tên hàng hóa]:[Quy cách]],2,0),"")</f>
        <v>Cảm Biến</v>
      </c>
      <c r="F928" s="107" t="str">
        <f>IF(Table28[[#This Row],[Tên hàng hóa ]]&lt;&gt;0,VLOOKUP(Table28[[#This Row],[Tên hàng hóa ]],Table1[[Tên hàng hóa]:[ĐVT]],3,0),"")</f>
        <v>Cái</v>
      </c>
      <c r="G928" s="112">
        <v>935000</v>
      </c>
      <c r="H928" s="108">
        <v>2</v>
      </c>
      <c r="I928" s="109">
        <f>IF(Table28[[#This Row],[Số lượng]]&lt;&gt;0,Table28[[#This Row],[Số lượng]]*Table28[[#This Row],[Đơn giá]],"")</f>
        <v>1870000</v>
      </c>
      <c r="J928" s="109" t="str">
        <f ca="1">IF(AND(Table28[[#This Row],[Tên hàng hóa ]]&lt;&gt;0,D929=""),SUM(OFFSET(Table28[[#This Row],[Thành tiền]],0,0,-COUNTIF(Table28[Số HĐ],Table28[[#This Row],[Số HĐ]]))),"")</f>
        <v/>
      </c>
      <c r="K928" s="108"/>
      <c r="L92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28" s="110"/>
    </row>
    <row r="929" spans="1:13" ht="35.1" customHeight="1" x14ac:dyDescent="0.2">
      <c r="A929" s="103">
        <v>42416</v>
      </c>
      <c r="B929" s="12" t="s">
        <v>2337</v>
      </c>
      <c r="C929" s="123" t="s">
        <v>543</v>
      </c>
      <c r="D929" s="16" t="s">
        <v>217</v>
      </c>
      <c r="E929" s="111" t="str">
        <f>IF(Table28[[#This Row],[Tên hàng hóa ]]&lt;&gt;0,VLOOKUP(Table28[[#This Row],[Tên hàng hóa ]],Table1[[Tên hàng hóa]:[Quy cách]],2,0),"")</f>
        <v>Cảm Biến</v>
      </c>
      <c r="F929" s="107" t="str">
        <f>IF(Table28[[#This Row],[Tên hàng hóa ]]&lt;&gt;0,VLOOKUP(Table28[[#This Row],[Tên hàng hóa ]],Table1[[Tên hàng hóa]:[ĐVT]],3,0),"")</f>
        <v>Cái</v>
      </c>
      <c r="G929" s="112">
        <v>979000</v>
      </c>
      <c r="H929" s="108">
        <v>4</v>
      </c>
      <c r="I929" s="109">
        <f>IF(Table28[[#This Row],[Số lượng]]&lt;&gt;0,Table28[[#This Row],[Số lượng]]*Table28[[#This Row],[Đơn giá]],"")</f>
        <v>3916000</v>
      </c>
      <c r="J929" s="109">
        <f ca="1">IF(AND(Table28[[#This Row],[Tên hàng hóa ]]&lt;&gt;0,D930=""),SUM(OFFSET(Table28[[#This Row],[Thành tiền]],0,0,-COUNTIF(Table28[Số HĐ],Table28[[#This Row],[Số HĐ]]))),"")</f>
        <v>7458000</v>
      </c>
      <c r="K929" s="17" t="s">
        <v>464</v>
      </c>
      <c r="L92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29" s="15" t="s">
        <v>2466</v>
      </c>
    </row>
    <row r="930" spans="1:13" ht="35.1" customHeight="1" x14ac:dyDescent="0.2">
      <c r="A930" s="103"/>
      <c r="B930" s="104"/>
      <c r="C930" s="105" t="str">
        <f t="shared" si="9"/>
        <v/>
      </c>
      <c r="D930" s="106"/>
      <c r="E930" s="111" t="str">
        <f>IF(Table28[[#This Row],[Tên hàng hóa ]]&lt;&gt;0,VLOOKUP(Table28[[#This Row],[Tên hàng hóa ]],Table1[[Tên hàng hóa]:[Quy cách]],2,0),"")</f>
        <v/>
      </c>
      <c r="F930" s="107" t="str">
        <f>IF(Table28[[#This Row],[Tên hàng hóa ]]&lt;&gt;0,VLOOKUP(Table28[[#This Row],[Tên hàng hóa ]],Table1[[Tên hàng hóa]:[ĐVT]],3,0),"")</f>
        <v/>
      </c>
      <c r="G930" s="112" t="str">
        <f>IF(Table28[[#This Row],[Tên hàng hóa ]]=0,"",VLOOKUP(Table28[[#This Row],[Tên hàng hóa ]],Table1[[Tên hàng hóa]:[Giá bán]],4,0))</f>
        <v/>
      </c>
      <c r="H930" s="108"/>
      <c r="I930" s="109" t="str">
        <f>IF(Table28[[#This Row],[Số lượng]]&lt;&gt;0,Table28[[#This Row],[Số lượng]]*Table28[[#This Row],[Đơn giá]],"")</f>
        <v/>
      </c>
      <c r="J930" s="109" t="str">
        <f ca="1">IF(AND(Table28[[#This Row],[Tên hàng hóa ]]&lt;&gt;0,D931=""),SUM(OFFSET(Table28[[#This Row],[Thành tiền]],0,0,-COUNTIF(Table28[Số HĐ],Table28[[#This Row],[Số HĐ]]))),"")</f>
        <v/>
      </c>
      <c r="K930" s="108"/>
      <c r="L93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30" s="110"/>
    </row>
    <row r="931" spans="1:13" ht="35.1" customHeight="1" x14ac:dyDescent="0.2">
      <c r="A931" s="103">
        <v>42416</v>
      </c>
      <c r="B931" s="12" t="s">
        <v>2338</v>
      </c>
      <c r="C931" s="123" t="s">
        <v>2339</v>
      </c>
      <c r="D931" s="16" t="s">
        <v>641</v>
      </c>
      <c r="E931" s="111" t="str">
        <f>IF(Table28[[#This Row],[Tên hàng hóa ]]&lt;&gt;0,VLOOKUP(Table28[[#This Row],[Tên hàng hóa ]],Table1[[Tên hàng hóa]:[Quy cách]],2,0),"")</f>
        <v>Timer</v>
      </c>
      <c r="F931" s="107" t="str">
        <f>IF(Table28[[#This Row],[Tên hàng hóa ]]&lt;&gt;0,VLOOKUP(Table28[[#This Row],[Tên hàng hóa ]],Table1[[Tên hàng hóa]:[ĐVT]],3,0),"")</f>
        <v>Cái</v>
      </c>
      <c r="G931" s="112">
        <v>2695000</v>
      </c>
      <c r="H931" s="108">
        <v>2</v>
      </c>
      <c r="I931" s="109">
        <f>IF(Table28[[#This Row],[Số lượng]]&lt;&gt;0,Table28[[#This Row],[Số lượng]]*Table28[[#This Row],[Đơn giá]],"")</f>
        <v>5390000</v>
      </c>
      <c r="J931" s="109">
        <f ca="1">IF(AND(Table28[[#This Row],[Tên hàng hóa ]]&lt;&gt;0,D932=""),SUM(OFFSET(Table28[[#This Row],[Thành tiền]],0,0,-COUNTIF(Table28[Số HĐ],Table28[[#This Row],[Số HĐ]]))),"")</f>
        <v>5390000</v>
      </c>
      <c r="K931" s="17" t="s">
        <v>464</v>
      </c>
      <c r="L93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31" s="15" t="s">
        <v>2681</v>
      </c>
    </row>
    <row r="932" spans="1:13" ht="35.1" customHeight="1" x14ac:dyDescent="0.2">
      <c r="A932" s="103"/>
      <c r="B932" s="104"/>
      <c r="C932" s="105" t="str">
        <f t="shared" si="9"/>
        <v/>
      </c>
      <c r="D932" s="106"/>
      <c r="E932" s="111" t="str">
        <f>IF(Table28[[#This Row],[Tên hàng hóa ]]&lt;&gt;0,VLOOKUP(Table28[[#This Row],[Tên hàng hóa ]],Table1[[Tên hàng hóa]:[Quy cách]],2,0),"")</f>
        <v/>
      </c>
      <c r="F932" s="107" t="str">
        <f>IF(Table28[[#This Row],[Tên hàng hóa ]]&lt;&gt;0,VLOOKUP(Table28[[#This Row],[Tên hàng hóa ]],Table1[[Tên hàng hóa]:[ĐVT]],3,0),"")</f>
        <v/>
      </c>
      <c r="G932" s="112" t="str">
        <f>IF(Table28[[#This Row],[Tên hàng hóa ]]=0,"",VLOOKUP(Table28[[#This Row],[Tên hàng hóa ]],Table1[[Tên hàng hóa]:[Giá bán]],4,0))</f>
        <v/>
      </c>
      <c r="H932" s="108"/>
      <c r="I932" s="109" t="str">
        <f>IF(Table28[[#This Row],[Số lượng]]&lt;&gt;0,Table28[[#This Row],[Số lượng]]*Table28[[#This Row],[Đơn giá]],"")</f>
        <v/>
      </c>
      <c r="J932" s="109" t="str">
        <f ca="1">IF(AND(Table28[[#This Row],[Tên hàng hóa ]]&lt;&gt;0,D933=""),SUM(OFFSET(Table28[[#This Row],[Thành tiền]],0,0,-COUNTIF(Table28[Số HĐ],Table28[[#This Row],[Số HĐ]]))),"")</f>
        <v/>
      </c>
      <c r="K932" s="108"/>
      <c r="L93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32" s="110"/>
    </row>
    <row r="933" spans="1:13" ht="35.1" customHeight="1" x14ac:dyDescent="0.2">
      <c r="A933" s="103">
        <v>42416</v>
      </c>
      <c r="B933" s="12" t="s">
        <v>2340</v>
      </c>
      <c r="C933" s="13" t="s">
        <v>2731</v>
      </c>
      <c r="D933" s="16" t="s">
        <v>179</v>
      </c>
      <c r="E933" s="111" t="str">
        <f>IF(Table28[[#This Row],[Tên hàng hóa ]]&lt;&gt;0,VLOOKUP(Table28[[#This Row],[Tên hàng hóa ]],Table1[[Tên hàng hóa]:[Quy cách]],2,0),"")</f>
        <v>Bộ Nguồn Xung</v>
      </c>
      <c r="F933" s="107" t="str">
        <f>IF(Table28[[#This Row],[Tên hàng hóa ]]&lt;&gt;0,VLOOKUP(Table28[[#This Row],[Tên hàng hóa ]],Table1[[Tên hàng hóa]:[ĐVT]],3,0),"")</f>
        <v>Cái</v>
      </c>
      <c r="G933" s="112">
        <v>990000</v>
      </c>
      <c r="H933" s="108">
        <v>2</v>
      </c>
      <c r="I933" s="109">
        <f>IF(Table28[[#This Row],[Số lượng]]&lt;&gt;0,Table28[[#This Row],[Số lượng]]*Table28[[#This Row],[Đơn giá]],"")</f>
        <v>1980000</v>
      </c>
      <c r="J933" s="109" t="str">
        <f ca="1">IF(AND(Table28[[#This Row],[Tên hàng hóa ]]&lt;&gt;0,D934=""),SUM(OFFSET(Table28[[#This Row],[Thành tiền]],0,0,-COUNTIF(Table28[Số HĐ],Table28[[#This Row],[Số HĐ]]))),"")</f>
        <v/>
      </c>
      <c r="K933" s="108"/>
      <c r="L93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33" s="110"/>
    </row>
    <row r="934" spans="1:13" ht="35.1" customHeight="1" x14ac:dyDescent="0.2">
      <c r="A934" s="103">
        <v>42416</v>
      </c>
      <c r="B934" s="12" t="s">
        <v>2340</v>
      </c>
      <c r="C934" s="13" t="s">
        <v>2731</v>
      </c>
      <c r="D934" s="16" t="s">
        <v>2332</v>
      </c>
      <c r="E934" s="111" t="str">
        <f>IF(Table28[[#This Row],[Tên hàng hóa ]]&lt;&gt;0,VLOOKUP(Table28[[#This Row],[Tên hàng hóa ]],Table1[[Tên hàng hóa]:[Quy cách]],2,0),"")</f>
        <v>Bộ nguồn</v>
      </c>
      <c r="F934" s="107" t="str">
        <f>IF(Table28[[#This Row],[Tên hàng hóa ]]&lt;&gt;0,VLOOKUP(Table28[[#This Row],[Tên hàng hóa ]],Table1[[Tên hàng hóa]:[ĐVT]],3,0),"")</f>
        <v>Cái</v>
      </c>
      <c r="G934" s="112">
        <v>880000</v>
      </c>
      <c r="H934" s="108">
        <v>5</v>
      </c>
      <c r="I934" s="109">
        <f>IF(Table28[[#This Row],[Số lượng]]&lt;&gt;0,Table28[[#This Row],[Số lượng]]*Table28[[#This Row],[Đơn giá]],"")</f>
        <v>4400000</v>
      </c>
      <c r="J934" s="109">
        <f ca="1">IF(AND(Table28[[#This Row],[Tên hàng hóa ]]&lt;&gt;0,D935=""),SUM(OFFSET(Table28[[#This Row],[Thành tiền]],0,0,-COUNTIF(Table28[Số HĐ],Table28[[#This Row],[Số HĐ]]))),"")</f>
        <v>6380000</v>
      </c>
      <c r="K934" s="17" t="s">
        <v>464</v>
      </c>
      <c r="L93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34" s="15" t="s">
        <v>2878</v>
      </c>
    </row>
    <row r="935" spans="1:13" ht="35.1" customHeight="1" x14ac:dyDescent="0.2">
      <c r="A935" s="103"/>
      <c r="B935" s="104"/>
      <c r="C935" s="105" t="str">
        <f t="shared" si="9"/>
        <v/>
      </c>
      <c r="D935" s="106"/>
      <c r="E935" s="111" t="str">
        <f>IF(Table28[[#This Row],[Tên hàng hóa ]]&lt;&gt;0,VLOOKUP(Table28[[#This Row],[Tên hàng hóa ]],Table1[[Tên hàng hóa]:[Quy cách]],2,0),"")</f>
        <v/>
      </c>
      <c r="F935" s="107" t="str">
        <f>IF(Table28[[#This Row],[Tên hàng hóa ]]&lt;&gt;0,VLOOKUP(Table28[[#This Row],[Tên hàng hóa ]],Table1[[Tên hàng hóa]:[ĐVT]],3,0),"")</f>
        <v/>
      </c>
      <c r="G935" s="112" t="str">
        <f>IF(Table28[[#This Row],[Tên hàng hóa ]]=0,"",VLOOKUP(Table28[[#This Row],[Tên hàng hóa ]],Table1[[Tên hàng hóa]:[Giá bán]],4,0))</f>
        <v/>
      </c>
      <c r="H935" s="108"/>
      <c r="I935" s="109" t="str">
        <f>IF(Table28[[#This Row],[Số lượng]]&lt;&gt;0,Table28[[#This Row],[Số lượng]]*Table28[[#This Row],[Đơn giá]],"")</f>
        <v/>
      </c>
      <c r="J935" s="109" t="str">
        <f ca="1">IF(AND(Table28[[#This Row],[Tên hàng hóa ]]&lt;&gt;0,D936=""),SUM(OFFSET(Table28[[#This Row],[Thành tiền]],0,0,-COUNTIF(Table28[Số HĐ],Table28[[#This Row],[Số HĐ]]))),"")</f>
        <v/>
      </c>
      <c r="K935" s="108"/>
      <c r="L93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35" s="110"/>
    </row>
    <row r="936" spans="1:13" ht="35.1" customHeight="1" x14ac:dyDescent="0.2">
      <c r="A936" s="103">
        <v>42416</v>
      </c>
      <c r="B936" s="12" t="s">
        <v>2341</v>
      </c>
      <c r="C936" s="123" t="s">
        <v>1034</v>
      </c>
      <c r="D936" s="16" t="s">
        <v>270</v>
      </c>
      <c r="E936" s="111" t="str">
        <f>IF(Table28[[#This Row],[Tên hàng hóa ]]&lt;&gt;0,VLOOKUP(Table28[[#This Row],[Tên hàng hóa ]],Table1[[Tên hàng hóa]:[Quy cách]],2,0),"")</f>
        <v>Cảm Biến</v>
      </c>
      <c r="F936" s="107" t="str">
        <f>IF(Table28[[#This Row],[Tên hàng hóa ]]&lt;&gt;0,VLOOKUP(Table28[[#This Row],[Tên hàng hóa ]],Table1[[Tên hàng hóa]:[ĐVT]],3,0),"")</f>
        <v>Cái</v>
      </c>
      <c r="G936" s="112">
        <v>990000</v>
      </c>
      <c r="H936" s="108">
        <v>1</v>
      </c>
      <c r="I936" s="109">
        <f>IF(Table28[[#This Row],[Số lượng]]&lt;&gt;0,Table28[[#This Row],[Số lượng]]*Table28[[#This Row],[Đơn giá]],"")</f>
        <v>990000</v>
      </c>
      <c r="J936" s="109">
        <f ca="1">IF(AND(Table28[[#This Row],[Tên hàng hóa ]]&lt;&gt;0,D937=""),SUM(OFFSET(Table28[[#This Row],[Thành tiền]],0,0,-COUNTIF(Table28[Số HĐ],Table28[[#This Row],[Số HĐ]]))),"")</f>
        <v>990000</v>
      </c>
      <c r="K936" s="17" t="s">
        <v>464</v>
      </c>
      <c r="L93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36" s="15" t="s">
        <v>2624</v>
      </c>
    </row>
    <row r="937" spans="1:13" ht="35.1" customHeight="1" x14ac:dyDescent="0.2">
      <c r="A937" s="103"/>
      <c r="B937" s="104"/>
      <c r="C937" s="105" t="str">
        <f t="shared" ref="C937:C967" si="10">IF(AND(D937&lt;&gt;0,D938=""),C936,"")</f>
        <v/>
      </c>
      <c r="D937" s="106"/>
      <c r="E937" s="111" t="str">
        <f>IF(Table28[[#This Row],[Tên hàng hóa ]]&lt;&gt;0,VLOOKUP(Table28[[#This Row],[Tên hàng hóa ]],Table1[[Tên hàng hóa]:[Quy cách]],2,0),"")</f>
        <v/>
      </c>
      <c r="F937" s="107" t="str">
        <f>IF(Table28[[#This Row],[Tên hàng hóa ]]&lt;&gt;0,VLOOKUP(Table28[[#This Row],[Tên hàng hóa ]],Table1[[Tên hàng hóa]:[ĐVT]],3,0),"")</f>
        <v/>
      </c>
      <c r="G937" s="112" t="str">
        <f>IF(Table28[[#This Row],[Tên hàng hóa ]]=0,"",VLOOKUP(Table28[[#This Row],[Tên hàng hóa ]],Table1[[Tên hàng hóa]:[Giá bán]],4,0))</f>
        <v/>
      </c>
      <c r="H937" s="108"/>
      <c r="I937" s="109" t="str">
        <f>IF(Table28[[#This Row],[Số lượng]]&lt;&gt;0,Table28[[#This Row],[Số lượng]]*Table28[[#This Row],[Đơn giá]],"")</f>
        <v/>
      </c>
      <c r="J937" s="109" t="str">
        <f ca="1">IF(AND(Table28[[#This Row],[Tên hàng hóa ]]&lt;&gt;0,D938=""),SUM(OFFSET(Table28[[#This Row],[Thành tiền]],0,0,-COUNTIF(Table28[Số HĐ],Table28[[#This Row],[Số HĐ]]))),"")</f>
        <v/>
      </c>
      <c r="K937" s="108"/>
      <c r="L93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37" s="110"/>
    </row>
    <row r="938" spans="1:13" ht="35.1" customHeight="1" x14ac:dyDescent="0.2">
      <c r="A938" s="103">
        <v>42416</v>
      </c>
      <c r="B938" s="12" t="s">
        <v>2342</v>
      </c>
      <c r="C938" s="123" t="s">
        <v>2343</v>
      </c>
      <c r="D938" s="16" t="s">
        <v>2333</v>
      </c>
      <c r="E938" s="111" t="str">
        <f>IF(Table28[[#This Row],[Tên hàng hóa ]]&lt;&gt;0,VLOOKUP(Table28[[#This Row],[Tên hàng hóa ]],Table1[[Tên hàng hóa]:[Quy cách]],2,0),"")</f>
        <v>Schneider</v>
      </c>
      <c r="F938" s="107" t="str">
        <f>IF(Table28[[#This Row],[Tên hàng hóa ]]&lt;&gt;0,VLOOKUP(Table28[[#This Row],[Tên hàng hóa ]],Table1[[Tên hàng hóa]:[ĐVT]],3,0),"")</f>
        <v>Cái</v>
      </c>
      <c r="G938" s="112">
        <v>55000</v>
      </c>
      <c r="H938" s="108">
        <v>2</v>
      </c>
      <c r="I938" s="109">
        <f>IF(Table28[[#This Row],[Số lượng]]&lt;&gt;0,Table28[[#This Row],[Số lượng]]*Table28[[#This Row],[Đơn giá]],"")</f>
        <v>110000</v>
      </c>
      <c r="J938" s="109" t="str">
        <f ca="1">IF(AND(Table28[[#This Row],[Tên hàng hóa ]]&lt;&gt;0,D939=""),SUM(OFFSET(Table28[[#This Row],[Thành tiền]],0,0,-COUNTIF(Table28[Số HĐ],Table28[[#This Row],[Số HĐ]]))),"")</f>
        <v/>
      </c>
      <c r="K938" s="108"/>
      <c r="L93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38" s="110"/>
    </row>
    <row r="939" spans="1:13" ht="35.1" customHeight="1" x14ac:dyDescent="0.2">
      <c r="A939" s="103">
        <v>42416</v>
      </c>
      <c r="B939" s="12" t="s">
        <v>2342</v>
      </c>
      <c r="C939" s="123" t="s">
        <v>2343</v>
      </c>
      <c r="D939" s="16" t="s">
        <v>1807</v>
      </c>
      <c r="E939" s="111" t="str">
        <f>IF(Table28[[#This Row],[Tên hàng hóa ]]&lt;&gt;0,VLOOKUP(Table28[[#This Row],[Tên hàng hóa ]],Table1[[Tên hàng hóa]:[Quy cách]],2,0),"")</f>
        <v>Schneider</v>
      </c>
      <c r="F939" s="107" t="str">
        <f>IF(Table28[[#This Row],[Tên hàng hóa ]]&lt;&gt;0,VLOOKUP(Table28[[#This Row],[Tên hàng hóa ]],Table1[[Tên hàng hóa]:[ĐVT]],3,0),"")</f>
        <v>Cái</v>
      </c>
      <c r="G939" s="112">
        <v>99000</v>
      </c>
      <c r="H939" s="108">
        <v>2</v>
      </c>
      <c r="I939" s="109">
        <f>IF(Table28[[#This Row],[Số lượng]]&lt;&gt;0,Table28[[#This Row],[Số lượng]]*Table28[[#This Row],[Đơn giá]],"")</f>
        <v>198000</v>
      </c>
      <c r="J939" s="109" t="str">
        <f ca="1">IF(AND(Table28[[#This Row],[Tên hàng hóa ]]&lt;&gt;0,D940=""),SUM(OFFSET(Table28[[#This Row],[Thành tiền]],0,0,-COUNTIF(Table28[Số HĐ],Table28[[#This Row],[Số HĐ]]))),"")</f>
        <v/>
      </c>
      <c r="K939" s="108"/>
      <c r="L93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39" s="110"/>
    </row>
    <row r="940" spans="1:13" ht="35.1" customHeight="1" x14ac:dyDescent="0.2">
      <c r="A940" s="103">
        <v>42416</v>
      </c>
      <c r="B940" s="12" t="s">
        <v>2342</v>
      </c>
      <c r="C940" s="123" t="s">
        <v>2343</v>
      </c>
      <c r="D940" s="16" t="s">
        <v>1806</v>
      </c>
      <c r="E940" s="111" t="str">
        <f>IF(Table28[[#This Row],[Tên hàng hóa ]]&lt;&gt;0,VLOOKUP(Table28[[#This Row],[Tên hàng hóa ]],Table1[[Tên hàng hóa]:[Quy cách]],2,0),"")</f>
        <v>Schneider</v>
      </c>
      <c r="F940" s="107" t="str">
        <f>IF(Table28[[#This Row],[Tên hàng hóa ]]&lt;&gt;0,VLOOKUP(Table28[[#This Row],[Tên hàng hóa ]],Table1[[Tên hàng hóa]:[ĐVT]],3,0),"")</f>
        <v>Cái</v>
      </c>
      <c r="G940" s="112">
        <v>121000</v>
      </c>
      <c r="H940" s="108">
        <v>2</v>
      </c>
      <c r="I940" s="109">
        <f>IF(Table28[[#This Row],[Số lượng]]&lt;&gt;0,Table28[[#This Row],[Số lượng]]*Table28[[#This Row],[Đơn giá]],"")</f>
        <v>242000</v>
      </c>
      <c r="J940" s="109">
        <f ca="1">IF(AND(Table28[[#This Row],[Tên hàng hóa ]]&lt;&gt;0,D941=""),SUM(OFFSET(Table28[[#This Row],[Thành tiền]],0,0,-COUNTIF(Table28[Số HĐ],Table28[[#This Row],[Số HĐ]]))),"")</f>
        <v>550000</v>
      </c>
      <c r="K940" s="17" t="s">
        <v>464</v>
      </c>
      <c r="L94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40" s="15" t="s">
        <v>2473</v>
      </c>
    </row>
    <row r="941" spans="1:13" ht="35.1" customHeight="1" x14ac:dyDescent="0.2">
      <c r="A941" s="103"/>
      <c r="B941" s="104"/>
      <c r="C941" s="105" t="str">
        <f t="shared" si="10"/>
        <v/>
      </c>
      <c r="D941" s="106"/>
      <c r="E941" s="111" t="str">
        <f>IF(Table28[[#This Row],[Tên hàng hóa ]]&lt;&gt;0,VLOOKUP(Table28[[#This Row],[Tên hàng hóa ]],Table1[[Tên hàng hóa]:[Quy cách]],2,0),"")</f>
        <v/>
      </c>
      <c r="F941" s="107" t="str">
        <f>IF(Table28[[#This Row],[Tên hàng hóa ]]&lt;&gt;0,VLOOKUP(Table28[[#This Row],[Tên hàng hóa ]],Table1[[Tên hàng hóa]:[ĐVT]],3,0),"")</f>
        <v/>
      </c>
      <c r="G941" s="112" t="str">
        <f>IF(Table28[[#This Row],[Tên hàng hóa ]]=0,"",VLOOKUP(Table28[[#This Row],[Tên hàng hóa ]],Table1[[Tên hàng hóa]:[Giá bán]],4,0))</f>
        <v/>
      </c>
      <c r="H941" s="108"/>
      <c r="I941" s="109" t="str">
        <f>IF(Table28[[#This Row],[Số lượng]]&lt;&gt;0,Table28[[#This Row],[Số lượng]]*Table28[[#This Row],[Đơn giá]],"")</f>
        <v/>
      </c>
      <c r="J941" s="109" t="str">
        <f ca="1">IF(AND(Table28[[#This Row],[Tên hàng hóa ]]&lt;&gt;0,D942=""),SUM(OFFSET(Table28[[#This Row],[Thành tiền]],0,0,-COUNTIF(Table28[Số HĐ],Table28[[#This Row],[Số HĐ]]))),"")</f>
        <v/>
      </c>
      <c r="K941" s="108"/>
      <c r="L94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41" s="110"/>
    </row>
    <row r="942" spans="1:13" ht="35.1" customHeight="1" x14ac:dyDescent="0.2">
      <c r="A942" s="103">
        <v>42417</v>
      </c>
      <c r="B942" s="12" t="s">
        <v>2344</v>
      </c>
      <c r="C942" s="123" t="s">
        <v>2310</v>
      </c>
      <c r="D942" s="16" t="s">
        <v>278</v>
      </c>
      <c r="E942" s="111" t="str">
        <f>IF(Table28[[#This Row],[Tên hàng hóa ]]&lt;&gt;0,VLOOKUP(Table28[[#This Row],[Tên hàng hóa ]],Table1[[Tên hàng hóa]:[Quy cách]],2,0),"")</f>
        <v>Cảm Biến</v>
      </c>
      <c r="F942" s="107" t="str">
        <f>IF(Table28[[#This Row],[Tên hàng hóa ]]&lt;&gt;0,VLOOKUP(Table28[[#This Row],[Tên hàng hóa ]],Table1[[Tên hàng hóa]:[ĐVT]],3,0),"")</f>
        <v>Cái</v>
      </c>
      <c r="G942" s="112">
        <v>690000</v>
      </c>
      <c r="H942" s="108">
        <v>3</v>
      </c>
      <c r="I942" s="109">
        <f>IF(Table28[[#This Row],[Số lượng]]&lt;&gt;0,Table28[[#This Row],[Số lượng]]*Table28[[#This Row],[Đơn giá]],"")</f>
        <v>2070000</v>
      </c>
      <c r="J942" s="109">
        <f ca="1">IF(AND(Table28[[#This Row],[Tên hàng hóa ]]&lt;&gt;0,D943=""),SUM(OFFSET(Table28[[#This Row],[Thành tiền]],0,0,-COUNTIF(Table28[Số HĐ],Table28[[#This Row],[Số HĐ]]))),"")</f>
        <v>2070000</v>
      </c>
      <c r="K942" s="17" t="s">
        <v>464</v>
      </c>
      <c r="L94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42" s="15" t="s">
        <v>2345</v>
      </c>
    </row>
    <row r="943" spans="1:13" ht="35.1" customHeight="1" x14ac:dyDescent="0.2">
      <c r="A943" s="103"/>
      <c r="B943" s="104"/>
      <c r="C943" s="105" t="str">
        <f t="shared" si="10"/>
        <v/>
      </c>
      <c r="D943" s="106"/>
      <c r="E943" s="111" t="str">
        <f>IF(Table28[[#This Row],[Tên hàng hóa ]]&lt;&gt;0,VLOOKUP(Table28[[#This Row],[Tên hàng hóa ]],Table1[[Tên hàng hóa]:[Quy cách]],2,0),"")</f>
        <v/>
      </c>
      <c r="F943" s="107" t="str">
        <f>IF(Table28[[#This Row],[Tên hàng hóa ]]&lt;&gt;0,VLOOKUP(Table28[[#This Row],[Tên hàng hóa ]],Table1[[Tên hàng hóa]:[ĐVT]],3,0),"")</f>
        <v/>
      </c>
      <c r="G943" s="112" t="str">
        <f>IF(Table28[[#This Row],[Tên hàng hóa ]]=0,"",VLOOKUP(Table28[[#This Row],[Tên hàng hóa ]],Table1[[Tên hàng hóa]:[Giá bán]],4,0))</f>
        <v/>
      </c>
      <c r="H943" s="108"/>
      <c r="I943" s="109" t="str">
        <f>IF(Table28[[#This Row],[Số lượng]]&lt;&gt;0,Table28[[#This Row],[Số lượng]]*Table28[[#This Row],[Đơn giá]],"")</f>
        <v/>
      </c>
      <c r="J943" s="109" t="str">
        <f ca="1">IF(AND(Table28[[#This Row],[Tên hàng hóa ]]&lt;&gt;0,D944=""),SUM(OFFSET(Table28[[#This Row],[Thành tiền]],0,0,-COUNTIF(Table28[Số HĐ],Table28[[#This Row],[Số HĐ]]))),"")</f>
        <v/>
      </c>
      <c r="K943" s="108"/>
      <c r="L94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43" s="110"/>
    </row>
    <row r="944" spans="1:13" ht="35.1" customHeight="1" x14ac:dyDescent="0.2">
      <c r="A944" s="103">
        <v>42418</v>
      </c>
      <c r="B944" s="12" t="s">
        <v>2347</v>
      </c>
      <c r="C944" s="123" t="s">
        <v>2098</v>
      </c>
      <c r="D944" s="16" t="s">
        <v>389</v>
      </c>
      <c r="E944" s="111" t="str">
        <f>IF(Table28[[#This Row],[Tên hàng hóa ]]&lt;&gt;0,VLOOKUP(Table28[[#This Row],[Tên hàng hóa ]],Table1[[Tên hàng hóa]:[Quy cách]],2,0),"")</f>
        <v>Relay</v>
      </c>
      <c r="F944" s="107" t="str">
        <f>IF(Table28[[#This Row],[Tên hàng hóa ]]&lt;&gt;0,VLOOKUP(Table28[[#This Row],[Tên hàng hóa ]],Table1[[Tên hàng hóa]:[ĐVT]],3,0),"")</f>
        <v>Cái</v>
      </c>
      <c r="G944" s="112">
        <v>737000</v>
      </c>
      <c r="H944" s="108">
        <v>4</v>
      </c>
      <c r="I944" s="109">
        <f>IF(Table28[[#This Row],[Số lượng]]&lt;&gt;0,Table28[[#This Row],[Số lượng]]*Table28[[#This Row],[Đơn giá]],"")</f>
        <v>2948000</v>
      </c>
      <c r="J944" s="109">
        <f ca="1">IF(AND(Table28[[#This Row],[Tên hàng hóa ]]&lt;&gt;0,D945=""),SUM(OFFSET(Table28[[#This Row],[Thành tiền]],0,0,-COUNTIF(Table28[Số HĐ],Table28[[#This Row],[Số HĐ]]))),"")</f>
        <v>2948000</v>
      </c>
      <c r="K944" s="17" t="s">
        <v>464</v>
      </c>
      <c r="L94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44" s="15" t="s">
        <v>2423</v>
      </c>
    </row>
    <row r="945" spans="1:13" ht="35.1" customHeight="1" x14ac:dyDescent="0.2">
      <c r="A945" s="103"/>
      <c r="B945" s="104"/>
      <c r="C945" s="105" t="str">
        <f t="shared" si="10"/>
        <v/>
      </c>
      <c r="D945" s="106"/>
      <c r="E945" s="111" t="str">
        <f>IF(Table28[[#This Row],[Tên hàng hóa ]]&lt;&gt;0,VLOOKUP(Table28[[#This Row],[Tên hàng hóa ]],Table1[[Tên hàng hóa]:[Quy cách]],2,0),"")</f>
        <v/>
      </c>
      <c r="F945" s="107" t="str">
        <f>IF(Table28[[#This Row],[Tên hàng hóa ]]&lt;&gt;0,VLOOKUP(Table28[[#This Row],[Tên hàng hóa ]],Table1[[Tên hàng hóa]:[ĐVT]],3,0),"")</f>
        <v/>
      </c>
      <c r="G945" s="112" t="str">
        <f>IF(Table28[[#This Row],[Tên hàng hóa ]]=0,"",VLOOKUP(Table28[[#This Row],[Tên hàng hóa ]],Table1[[Tên hàng hóa]:[Giá bán]],4,0))</f>
        <v/>
      </c>
      <c r="H945" s="108"/>
      <c r="I945" s="109" t="str">
        <f>IF(Table28[[#This Row],[Số lượng]]&lt;&gt;0,Table28[[#This Row],[Số lượng]]*Table28[[#This Row],[Đơn giá]],"")</f>
        <v/>
      </c>
      <c r="J945" s="109" t="str">
        <f ca="1">IF(AND(Table28[[#This Row],[Tên hàng hóa ]]&lt;&gt;0,D946=""),SUM(OFFSET(Table28[[#This Row],[Thành tiền]],0,0,-COUNTIF(Table28[Số HĐ],Table28[[#This Row],[Số HĐ]]))),"")</f>
        <v/>
      </c>
      <c r="K945" s="108"/>
      <c r="L94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45" s="110"/>
    </row>
    <row r="946" spans="1:13" ht="35.1" customHeight="1" x14ac:dyDescent="0.2">
      <c r="A946" s="103">
        <v>42418</v>
      </c>
      <c r="B946" s="12" t="s">
        <v>2348</v>
      </c>
      <c r="C946" s="123" t="s">
        <v>2349</v>
      </c>
      <c r="D946" s="16" t="s">
        <v>159</v>
      </c>
      <c r="E946" s="111" t="str">
        <f>IF(Table28[[#This Row],[Tên hàng hóa ]]&lt;&gt;0,VLOOKUP(Table28[[#This Row],[Tên hàng hóa ]],Table1[[Tên hàng hóa]:[Quy cách]],2,0),"")</f>
        <v>Bộ Nguồn Xung</v>
      </c>
      <c r="F946" s="107" t="str">
        <f>IF(Table28[[#This Row],[Tên hàng hóa ]]&lt;&gt;0,VLOOKUP(Table28[[#This Row],[Tên hàng hóa ]],Table1[[Tên hàng hóa]:[ĐVT]],3,0),"")</f>
        <v>Cái</v>
      </c>
      <c r="G946" s="112">
        <v>770000</v>
      </c>
      <c r="H946" s="108">
        <v>2</v>
      </c>
      <c r="I946" s="109">
        <f>IF(Table28[[#This Row],[Số lượng]]&lt;&gt;0,Table28[[#This Row],[Số lượng]]*Table28[[#This Row],[Đơn giá]],"")</f>
        <v>1540000</v>
      </c>
      <c r="J946" s="109">
        <f ca="1">IF(AND(Table28[[#This Row],[Tên hàng hóa ]]&lt;&gt;0,D947=""),SUM(OFFSET(Table28[[#This Row],[Thành tiền]],0,0,-COUNTIF(Table28[Số HĐ],Table28[[#This Row],[Số HĐ]]))),"")</f>
        <v>1540000</v>
      </c>
      <c r="K946" s="17" t="s">
        <v>464</v>
      </c>
      <c r="L94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46" s="15" t="s">
        <v>2362</v>
      </c>
    </row>
    <row r="947" spans="1:13" ht="35.1" customHeight="1" x14ac:dyDescent="0.2">
      <c r="A947" s="103"/>
      <c r="B947" s="104"/>
      <c r="C947" s="105" t="str">
        <f t="shared" si="10"/>
        <v/>
      </c>
      <c r="D947" s="106"/>
      <c r="E947" s="111" t="str">
        <f>IF(Table28[[#This Row],[Tên hàng hóa ]]&lt;&gt;0,VLOOKUP(Table28[[#This Row],[Tên hàng hóa ]],Table1[[Tên hàng hóa]:[Quy cách]],2,0),"")</f>
        <v/>
      </c>
      <c r="F947" s="107" t="str">
        <f>IF(Table28[[#This Row],[Tên hàng hóa ]]&lt;&gt;0,VLOOKUP(Table28[[#This Row],[Tên hàng hóa ]],Table1[[Tên hàng hóa]:[ĐVT]],3,0),"")</f>
        <v/>
      </c>
      <c r="G947" s="112" t="str">
        <f>IF(Table28[[#This Row],[Tên hàng hóa ]]=0,"",VLOOKUP(Table28[[#This Row],[Tên hàng hóa ]],Table1[[Tên hàng hóa]:[Giá bán]],4,0))</f>
        <v/>
      </c>
      <c r="H947" s="108"/>
      <c r="I947" s="109" t="str">
        <f>IF(Table28[[#This Row],[Số lượng]]&lt;&gt;0,Table28[[#This Row],[Số lượng]]*Table28[[#This Row],[Đơn giá]],"")</f>
        <v/>
      </c>
      <c r="J947" s="109" t="str">
        <f ca="1">IF(AND(Table28[[#This Row],[Tên hàng hóa ]]&lt;&gt;0,D948=""),SUM(OFFSET(Table28[[#This Row],[Thành tiền]],0,0,-COUNTIF(Table28[Số HĐ],Table28[[#This Row],[Số HĐ]]))),"")</f>
        <v/>
      </c>
      <c r="K947" s="108"/>
      <c r="L94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47" s="110"/>
    </row>
    <row r="948" spans="1:13" ht="35.1" customHeight="1" x14ac:dyDescent="0.2">
      <c r="A948" s="103">
        <v>42419</v>
      </c>
      <c r="B948" s="12" t="s">
        <v>2351</v>
      </c>
      <c r="C948" s="123" t="s">
        <v>2352</v>
      </c>
      <c r="D948" s="16" t="s">
        <v>205</v>
      </c>
      <c r="E948" s="111" t="str">
        <f>IF(Table28[[#This Row],[Tên hàng hóa ]]&lt;&gt;0,VLOOKUP(Table28[[#This Row],[Tên hàng hóa ]],Table1[[Tên hàng hóa]:[Quy cách]],2,0),"")</f>
        <v>Bộ Xử Lý Tín Hiệu Và Phụ Kiện</v>
      </c>
      <c r="F948" s="107" t="str">
        <f>IF(Table28[[#This Row],[Tên hàng hóa ]]&lt;&gt;0,VLOOKUP(Table28[[#This Row],[Tên hàng hóa ]],Table1[[Tên hàng hóa]:[ĐVT]],3,0),"")</f>
        <v>Cái</v>
      </c>
      <c r="G948" s="112">
        <v>4840000</v>
      </c>
      <c r="H948" s="108">
        <v>1</v>
      </c>
      <c r="I948" s="109">
        <f>IF(Table28[[#This Row],[Số lượng]]&lt;&gt;0,Table28[[#This Row],[Số lượng]]*Table28[[#This Row],[Đơn giá]],"")</f>
        <v>4840000</v>
      </c>
      <c r="J948" s="109" t="str">
        <f ca="1">IF(AND(Table28[[#This Row],[Tên hàng hóa ]]&lt;&gt;0,D949=""),SUM(OFFSET(Table28[[#This Row],[Thành tiền]],0,0,-COUNTIF(Table28[Số HĐ],Table28[[#This Row],[Số HĐ]]))),"")</f>
        <v/>
      </c>
      <c r="K948" s="108"/>
      <c r="L94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48" s="110"/>
    </row>
    <row r="949" spans="1:13" ht="35.1" customHeight="1" x14ac:dyDescent="0.2">
      <c r="A949" s="103">
        <v>42419</v>
      </c>
      <c r="B949" s="12" t="s">
        <v>2351</v>
      </c>
      <c r="C949" s="105" t="str">
        <f t="shared" si="10"/>
        <v>CTY MÊ KONG</v>
      </c>
      <c r="D949" s="16" t="s">
        <v>198</v>
      </c>
      <c r="E949" s="111" t="str">
        <f>IF(Table28[[#This Row],[Tên hàng hóa ]]&lt;&gt;0,VLOOKUP(Table28[[#This Row],[Tên hàng hóa ]],Table1[[Tên hàng hóa]:[Quy cách]],2,0),"")</f>
        <v>Bộ Xử Lý Tín Hiệu Và Phụ Kiện</v>
      </c>
      <c r="F949" s="107" t="str">
        <f>IF(Table28[[#This Row],[Tên hàng hóa ]]&lt;&gt;0,VLOOKUP(Table28[[#This Row],[Tên hàng hóa ]],Table1[[Tên hàng hóa]:[ĐVT]],3,0),"")</f>
        <v>Cái</v>
      </c>
      <c r="G949" s="112">
        <v>4180000</v>
      </c>
      <c r="H949" s="108">
        <v>1</v>
      </c>
      <c r="I949" s="109">
        <f>IF(Table28[[#This Row],[Số lượng]]&lt;&gt;0,Table28[[#This Row],[Số lượng]]*Table28[[#This Row],[Đơn giá]],"")</f>
        <v>4180000</v>
      </c>
      <c r="J949" s="109">
        <f ca="1">IF(AND(Table28[[#This Row],[Tên hàng hóa ]]&lt;&gt;0,D950=""),SUM(OFFSET(Table28[[#This Row],[Thành tiền]],0,0,-COUNTIF(Table28[Số HĐ],Table28[[#This Row],[Số HĐ]]))),"")</f>
        <v>9020000</v>
      </c>
      <c r="K949" s="17" t="s">
        <v>464</v>
      </c>
      <c r="L94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49" s="15" t="s">
        <v>2353</v>
      </c>
    </row>
    <row r="950" spans="1:13" ht="35.1" customHeight="1" x14ac:dyDescent="0.2">
      <c r="A950" s="103"/>
      <c r="B950" s="104"/>
      <c r="C950" s="105" t="str">
        <f t="shared" si="10"/>
        <v/>
      </c>
      <c r="D950" s="106"/>
      <c r="E950" s="111" t="str">
        <f>IF(Table28[[#This Row],[Tên hàng hóa ]]&lt;&gt;0,VLOOKUP(Table28[[#This Row],[Tên hàng hóa ]],Table1[[Tên hàng hóa]:[Quy cách]],2,0),"")</f>
        <v/>
      </c>
      <c r="F950" s="107" t="str">
        <f>IF(Table28[[#This Row],[Tên hàng hóa ]]&lt;&gt;0,VLOOKUP(Table28[[#This Row],[Tên hàng hóa ]],Table1[[Tên hàng hóa]:[ĐVT]],3,0),"")</f>
        <v/>
      </c>
      <c r="G950" s="112" t="str">
        <f>IF(Table28[[#This Row],[Tên hàng hóa ]]=0,"",VLOOKUP(Table28[[#This Row],[Tên hàng hóa ]],Table1[[Tên hàng hóa]:[Giá bán]],4,0))</f>
        <v/>
      </c>
      <c r="H950" s="108"/>
      <c r="I950" s="109" t="str">
        <f>IF(Table28[[#This Row],[Số lượng]]&lt;&gt;0,Table28[[#This Row],[Số lượng]]*Table28[[#This Row],[Đơn giá]],"")</f>
        <v/>
      </c>
      <c r="J950" s="109" t="str">
        <f ca="1">IF(AND(Table28[[#This Row],[Tên hàng hóa ]]&lt;&gt;0,D951=""),SUM(OFFSET(Table28[[#This Row],[Thành tiền]],0,0,-COUNTIF(Table28[Số HĐ],Table28[[#This Row],[Số HĐ]]))),"")</f>
        <v/>
      </c>
      <c r="K950" s="108"/>
      <c r="L95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50" s="110"/>
    </row>
    <row r="951" spans="1:13" ht="35.1" customHeight="1" x14ac:dyDescent="0.2">
      <c r="A951" s="103">
        <v>42419</v>
      </c>
      <c r="B951" s="12" t="s">
        <v>2354</v>
      </c>
      <c r="C951" s="123" t="s">
        <v>2355</v>
      </c>
      <c r="D951" s="16" t="s">
        <v>113</v>
      </c>
      <c r="E951" s="111" t="str">
        <f>IF(Table28[[#This Row],[Tên hàng hóa ]]&lt;&gt;0,VLOOKUP(Table28[[#This Row],[Tên hàng hóa ]],Table1[[Tên hàng hóa]:[Quy cách]],2,0),"")</f>
        <v>Bộ Điều Khiển Nhiệt Độ</v>
      </c>
      <c r="F951" s="107" t="str">
        <f>IF(Table28[[#This Row],[Tên hàng hóa ]]&lt;&gt;0,VLOOKUP(Table28[[#This Row],[Tên hàng hóa ]],Table1[[Tên hàng hóa]:[ĐVT]],3,0),"")</f>
        <v>Cái</v>
      </c>
      <c r="G951" s="112">
        <v>1843600</v>
      </c>
      <c r="H951" s="108">
        <v>2</v>
      </c>
      <c r="I951" s="109">
        <f>IF(Table28[[#This Row],[Số lượng]]&lt;&gt;0,Table28[[#This Row],[Số lượng]]*Table28[[#This Row],[Đơn giá]],"")</f>
        <v>3687200</v>
      </c>
      <c r="J951" s="109">
        <f ca="1">IF(AND(Table28[[#This Row],[Tên hàng hóa ]]&lt;&gt;0,D952=""),SUM(OFFSET(Table28[[#This Row],[Thành tiền]],0,0,-COUNTIF(Table28[Số HĐ],Table28[[#This Row],[Số HĐ]]))),"")</f>
        <v>3687200</v>
      </c>
      <c r="K951" s="17" t="s">
        <v>464</v>
      </c>
      <c r="L95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51" s="15" t="s">
        <v>2363</v>
      </c>
    </row>
    <row r="952" spans="1:13" ht="35.1" customHeight="1" x14ac:dyDescent="0.2">
      <c r="A952" s="103"/>
      <c r="B952" s="104"/>
      <c r="C952" s="105" t="str">
        <f t="shared" si="10"/>
        <v/>
      </c>
      <c r="D952" s="106"/>
      <c r="E952" s="111" t="str">
        <f>IF(Table28[[#This Row],[Tên hàng hóa ]]&lt;&gt;0,VLOOKUP(Table28[[#This Row],[Tên hàng hóa ]],Table1[[Tên hàng hóa]:[Quy cách]],2,0),"")</f>
        <v/>
      </c>
      <c r="F952" s="107" t="str">
        <f>IF(Table28[[#This Row],[Tên hàng hóa ]]&lt;&gt;0,VLOOKUP(Table28[[#This Row],[Tên hàng hóa ]],Table1[[Tên hàng hóa]:[ĐVT]],3,0),"")</f>
        <v/>
      </c>
      <c r="G952" s="112" t="str">
        <f>IF(Table28[[#This Row],[Tên hàng hóa ]]=0,"",VLOOKUP(Table28[[#This Row],[Tên hàng hóa ]],Table1[[Tên hàng hóa]:[Giá bán]],4,0))</f>
        <v/>
      </c>
      <c r="H952" s="108"/>
      <c r="I952" s="109" t="str">
        <f>IF(Table28[[#This Row],[Số lượng]]&lt;&gt;0,Table28[[#This Row],[Số lượng]]*Table28[[#This Row],[Đơn giá]],"")</f>
        <v/>
      </c>
      <c r="J952" s="109" t="str">
        <f ca="1">IF(AND(Table28[[#This Row],[Tên hàng hóa ]]&lt;&gt;0,D953=""),SUM(OFFSET(Table28[[#This Row],[Thành tiền]],0,0,-COUNTIF(Table28[Số HĐ],Table28[[#This Row],[Số HĐ]]))),"")</f>
        <v/>
      </c>
      <c r="K952" s="108"/>
      <c r="L95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52" s="110"/>
    </row>
    <row r="953" spans="1:13" ht="35.1" customHeight="1" x14ac:dyDescent="0.2">
      <c r="A953" s="103">
        <v>42419</v>
      </c>
      <c r="B953" s="12" t="s">
        <v>2356</v>
      </c>
      <c r="C953" s="123" t="s">
        <v>1778</v>
      </c>
      <c r="D953" s="16" t="s">
        <v>234</v>
      </c>
      <c r="E953" s="111" t="str">
        <f>IF(Table28[[#This Row],[Tên hàng hóa ]]&lt;&gt;0,VLOOKUP(Table28[[#This Row],[Tên hàng hóa ]],Table1[[Tên hàng hóa]:[Quy cách]],2,0),"")</f>
        <v>Cảm Biến</v>
      </c>
      <c r="F953" s="107" t="str">
        <f>IF(Table28[[#This Row],[Tên hàng hóa ]]&lt;&gt;0,VLOOKUP(Table28[[#This Row],[Tên hàng hóa ]],Table1[[Tên hàng hóa]:[ĐVT]],3,0),"")</f>
        <v>Cái</v>
      </c>
      <c r="G953" s="112">
        <v>572000</v>
      </c>
      <c r="H953" s="108">
        <v>2</v>
      </c>
      <c r="I953" s="109">
        <f>IF(Table28[[#This Row],[Số lượng]]&lt;&gt;0,Table28[[#This Row],[Số lượng]]*Table28[[#This Row],[Đơn giá]],"")</f>
        <v>1144000</v>
      </c>
      <c r="J953" s="109">
        <f ca="1">IF(AND(Table28[[#This Row],[Tên hàng hóa ]]&lt;&gt;0,D954=""),SUM(OFFSET(Table28[[#This Row],[Thành tiền]],0,0,-COUNTIF(Table28[Số HĐ],Table28[[#This Row],[Số HĐ]]))),"")</f>
        <v>1144000</v>
      </c>
      <c r="K953" s="17" t="s">
        <v>464</v>
      </c>
      <c r="L95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53" s="15" t="s">
        <v>2658</v>
      </c>
    </row>
    <row r="954" spans="1:13" ht="35.1" customHeight="1" x14ac:dyDescent="0.2">
      <c r="A954" s="103"/>
      <c r="B954" s="104"/>
      <c r="C954" s="105" t="str">
        <f t="shared" si="10"/>
        <v/>
      </c>
      <c r="D954" s="106"/>
      <c r="E954" s="111" t="str">
        <f>IF(Table28[[#This Row],[Tên hàng hóa ]]&lt;&gt;0,VLOOKUP(Table28[[#This Row],[Tên hàng hóa ]],Table1[[Tên hàng hóa]:[Quy cách]],2,0),"")</f>
        <v/>
      </c>
      <c r="F954" s="107" t="str">
        <f>IF(Table28[[#This Row],[Tên hàng hóa ]]&lt;&gt;0,VLOOKUP(Table28[[#This Row],[Tên hàng hóa ]],Table1[[Tên hàng hóa]:[ĐVT]],3,0),"")</f>
        <v/>
      </c>
      <c r="G954" s="112" t="str">
        <f>IF(Table28[[#This Row],[Tên hàng hóa ]]=0,"",VLOOKUP(Table28[[#This Row],[Tên hàng hóa ]],Table1[[Tên hàng hóa]:[Giá bán]],4,0))</f>
        <v/>
      </c>
      <c r="H954" s="108"/>
      <c r="I954" s="109" t="str">
        <f>IF(Table28[[#This Row],[Số lượng]]&lt;&gt;0,Table28[[#This Row],[Số lượng]]*Table28[[#This Row],[Đơn giá]],"")</f>
        <v/>
      </c>
      <c r="J954" s="109" t="str">
        <f ca="1">IF(AND(Table28[[#This Row],[Tên hàng hóa ]]&lt;&gt;0,D955=""),SUM(OFFSET(Table28[[#This Row],[Thành tiền]],0,0,-COUNTIF(Table28[Số HĐ],Table28[[#This Row],[Số HĐ]]))),"")</f>
        <v/>
      </c>
      <c r="K954" s="108"/>
      <c r="L95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54" s="110"/>
    </row>
    <row r="955" spans="1:13" ht="35.1" customHeight="1" x14ac:dyDescent="0.2">
      <c r="A955" s="103">
        <v>42419</v>
      </c>
      <c r="B955" s="12" t="s">
        <v>2357</v>
      </c>
      <c r="C955" s="123" t="s">
        <v>860</v>
      </c>
      <c r="D955" s="16" t="s">
        <v>390</v>
      </c>
      <c r="E955" s="111" t="str">
        <f>IF(Table28[[#This Row],[Tên hàng hóa ]]&lt;&gt;0,VLOOKUP(Table28[[#This Row],[Tên hàng hóa ]],Table1[[Tên hàng hóa]:[Quy cách]],2,0),"")</f>
        <v>Timer</v>
      </c>
      <c r="F955" s="107" t="str">
        <f>IF(Table28[[#This Row],[Tên hàng hóa ]]&lt;&gt;0,VLOOKUP(Table28[[#This Row],[Tên hàng hóa ]],Table1[[Tên hàng hóa]:[ĐVT]],3,0),"")</f>
        <v>Cái</v>
      </c>
      <c r="G955" s="112">
        <v>3080000</v>
      </c>
      <c r="H955" s="108">
        <v>1</v>
      </c>
      <c r="I955" s="109">
        <f>IF(Table28[[#This Row],[Số lượng]]&lt;&gt;0,Table28[[#This Row],[Số lượng]]*Table28[[#This Row],[Đơn giá]],"")</f>
        <v>3080000</v>
      </c>
      <c r="J955" s="109">
        <f ca="1">IF(AND(Table28[[#This Row],[Tên hàng hóa ]]&lt;&gt;0,D956=""),SUM(OFFSET(Table28[[#This Row],[Thành tiền]],0,0,-COUNTIF(Table28[Số HĐ],Table28[[#This Row],[Số HĐ]]))),"")</f>
        <v>3080000</v>
      </c>
      <c r="K955" s="17" t="s">
        <v>464</v>
      </c>
      <c r="L95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55" s="15" t="s">
        <v>2358</v>
      </c>
    </row>
    <row r="956" spans="1:13" ht="35.1" customHeight="1" x14ac:dyDescent="0.2">
      <c r="A956" s="103"/>
      <c r="B956" s="104"/>
      <c r="C956" s="105" t="str">
        <f t="shared" si="10"/>
        <v/>
      </c>
      <c r="D956" s="106"/>
      <c r="E956" s="111" t="str">
        <f>IF(Table28[[#This Row],[Tên hàng hóa ]]&lt;&gt;0,VLOOKUP(Table28[[#This Row],[Tên hàng hóa ]],Table1[[Tên hàng hóa]:[Quy cách]],2,0),"")</f>
        <v/>
      </c>
      <c r="F956" s="107" t="str">
        <f>IF(Table28[[#This Row],[Tên hàng hóa ]]&lt;&gt;0,VLOOKUP(Table28[[#This Row],[Tên hàng hóa ]],Table1[[Tên hàng hóa]:[ĐVT]],3,0),"")</f>
        <v/>
      </c>
      <c r="G956" s="112" t="str">
        <f>IF(Table28[[#This Row],[Tên hàng hóa ]]=0,"",VLOOKUP(Table28[[#This Row],[Tên hàng hóa ]],Table1[[Tên hàng hóa]:[Giá bán]],4,0))</f>
        <v/>
      </c>
      <c r="H956" s="108"/>
      <c r="I956" s="109" t="str">
        <f>IF(Table28[[#This Row],[Số lượng]]&lt;&gt;0,Table28[[#This Row],[Số lượng]]*Table28[[#This Row],[Đơn giá]],"")</f>
        <v/>
      </c>
      <c r="J956" s="109" t="str">
        <f ca="1">IF(AND(Table28[[#This Row],[Tên hàng hóa ]]&lt;&gt;0,D957=""),SUM(OFFSET(Table28[[#This Row],[Thành tiền]],0,0,-COUNTIF(Table28[Số HĐ],Table28[[#This Row],[Số HĐ]]))),"")</f>
        <v/>
      </c>
      <c r="K956" s="108"/>
      <c r="L95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56" s="110"/>
    </row>
    <row r="957" spans="1:13" ht="35.1" customHeight="1" x14ac:dyDescent="0.2">
      <c r="A957" s="103">
        <v>42422</v>
      </c>
      <c r="B957" s="12" t="s">
        <v>2371</v>
      </c>
      <c r="C957" s="123" t="s">
        <v>2352</v>
      </c>
      <c r="D957" s="16" t="s">
        <v>198</v>
      </c>
      <c r="E957" s="111" t="str">
        <f>IF(Table28[[#This Row],[Tên hàng hóa ]]&lt;&gt;0,VLOOKUP(Table28[[#This Row],[Tên hàng hóa ]],Table1[[Tên hàng hóa]:[Quy cách]],2,0),"")</f>
        <v>Bộ Xử Lý Tín Hiệu Và Phụ Kiện</v>
      </c>
      <c r="F957" s="107" t="str">
        <f>IF(Table28[[#This Row],[Tên hàng hóa ]]&lt;&gt;0,VLOOKUP(Table28[[#This Row],[Tên hàng hóa ]],Table1[[Tên hàng hóa]:[ĐVT]],3,0),"")</f>
        <v>Cái</v>
      </c>
      <c r="G957" s="112">
        <v>4180000</v>
      </c>
      <c r="H957" s="108">
        <v>2</v>
      </c>
      <c r="I957" s="109">
        <f>IF(Table28[[#This Row],[Số lượng]]&lt;&gt;0,Table28[[#This Row],[Số lượng]]*Table28[[#This Row],[Đơn giá]],"")</f>
        <v>8360000</v>
      </c>
      <c r="J957" s="109" t="str">
        <f ca="1">IF(AND(Table28[[#This Row],[Tên hàng hóa ]]&lt;&gt;0,D958=""),SUM(OFFSET(Table28[[#This Row],[Thành tiền]],0,0,-COUNTIF(Table28[Số HĐ],Table28[[#This Row],[Số HĐ]]))),"")</f>
        <v/>
      </c>
      <c r="K957" s="108"/>
      <c r="L95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57" s="110"/>
    </row>
    <row r="958" spans="1:13" ht="35.1" customHeight="1" x14ac:dyDescent="0.2">
      <c r="A958" s="103">
        <v>42422</v>
      </c>
      <c r="B958" s="12" t="s">
        <v>2371</v>
      </c>
      <c r="C958" s="105" t="str">
        <f t="shared" si="10"/>
        <v>CTY MÊ KONG</v>
      </c>
      <c r="D958" s="16" t="s">
        <v>205</v>
      </c>
      <c r="E958" s="111" t="str">
        <f>IF(Table28[[#This Row],[Tên hàng hóa ]]&lt;&gt;0,VLOOKUP(Table28[[#This Row],[Tên hàng hóa ]],Table1[[Tên hàng hóa]:[Quy cách]],2,0),"")</f>
        <v>Bộ Xử Lý Tín Hiệu Và Phụ Kiện</v>
      </c>
      <c r="F958" s="107" t="str">
        <f>IF(Table28[[#This Row],[Tên hàng hóa ]]&lt;&gt;0,VLOOKUP(Table28[[#This Row],[Tên hàng hóa ]],Table1[[Tên hàng hóa]:[ĐVT]],3,0),"")</f>
        <v>Cái</v>
      </c>
      <c r="G958" s="112">
        <v>4840000</v>
      </c>
      <c r="H958" s="108">
        <v>2</v>
      </c>
      <c r="I958" s="109">
        <f>IF(Table28[[#This Row],[Số lượng]]&lt;&gt;0,Table28[[#This Row],[Số lượng]]*Table28[[#This Row],[Đơn giá]],"")</f>
        <v>9680000</v>
      </c>
      <c r="J958" s="109">
        <f ca="1">IF(AND(Table28[[#This Row],[Tên hàng hóa ]]&lt;&gt;0,D959=""),SUM(OFFSET(Table28[[#This Row],[Thành tiền]],0,0,-COUNTIF(Table28[Số HĐ],Table28[[#This Row],[Số HĐ]]))),"")</f>
        <v>18040000</v>
      </c>
      <c r="K958" s="17" t="s">
        <v>464</v>
      </c>
      <c r="L95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58" s="15" t="s">
        <v>2405</v>
      </c>
    </row>
    <row r="959" spans="1:13" ht="35.1" customHeight="1" x14ac:dyDescent="0.2">
      <c r="A959" s="103"/>
      <c r="B959" s="104"/>
      <c r="C959" s="105" t="str">
        <f t="shared" si="10"/>
        <v/>
      </c>
      <c r="D959" s="106"/>
      <c r="E959" s="111" t="str">
        <f>IF(Table28[[#This Row],[Tên hàng hóa ]]&lt;&gt;0,VLOOKUP(Table28[[#This Row],[Tên hàng hóa ]],Table1[[Tên hàng hóa]:[Quy cách]],2,0),"")</f>
        <v/>
      </c>
      <c r="F959" s="107" t="str">
        <f>IF(Table28[[#This Row],[Tên hàng hóa ]]&lt;&gt;0,VLOOKUP(Table28[[#This Row],[Tên hàng hóa ]],Table1[[Tên hàng hóa]:[ĐVT]],3,0),"")</f>
        <v/>
      </c>
      <c r="G959" s="112" t="str">
        <f>IF(Table28[[#This Row],[Tên hàng hóa ]]=0,"",VLOOKUP(Table28[[#This Row],[Tên hàng hóa ]],Table1[[Tên hàng hóa]:[Giá bán]],4,0))</f>
        <v/>
      </c>
      <c r="H959" s="108"/>
      <c r="I959" s="109" t="str">
        <f>IF(Table28[[#This Row],[Số lượng]]&lt;&gt;0,Table28[[#This Row],[Số lượng]]*Table28[[#This Row],[Đơn giá]],"")</f>
        <v/>
      </c>
      <c r="J959" s="109" t="str">
        <f ca="1">IF(AND(Table28[[#This Row],[Tên hàng hóa ]]&lt;&gt;0,D960=""),SUM(OFFSET(Table28[[#This Row],[Thành tiền]],0,0,-COUNTIF(Table28[Số HĐ],Table28[[#This Row],[Số HĐ]]))),"")</f>
        <v/>
      </c>
      <c r="K959" s="108"/>
      <c r="L95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59" s="110"/>
    </row>
    <row r="960" spans="1:13" ht="35.1" customHeight="1" x14ac:dyDescent="0.2">
      <c r="A960" s="103">
        <v>42422</v>
      </c>
      <c r="B960" s="12" t="s">
        <v>2372</v>
      </c>
      <c r="C960" s="123" t="s">
        <v>2373</v>
      </c>
      <c r="D960" s="16" t="s">
        <v>509</v>
      </c>
      <c r="E960" s="111" t="str">
        <f>IF(Table28[[#This Row],[Tên hàng hóa ]]&lt;&gt;0,VLOOKUP(Table28[[#This Row],[Tên hàng hóa ]],Table1[[Tên hàng hóa]:[Quy cách]],2,0),"")</f>
        <v>Điều Khiển Mức Nước</v>
      </c>
      <c r="F960" s="107" t="str">
        <f>IF(Table28[[#This Row],[Tên hàng hóa ]]&lt;&gt;0,VLOOKUP(Table28[[#This Row],[Tên hàng hóa ]],Table1[[Tên hàng hóa]:[ĐVT]],3,0),"")</f>
        <v>Cái</v>
      </c>
      <c r="G960" s="112">
        <v>2630100</v>
      </c>
      <c r="H960" s="108">
        <v>2</v>
      </c>
      <c r="I960" s="109">
        <f>IF(Table28[[#This Row],[Số lượng]]&lt;&gt;0,Table28[[#This Row],[Số lượng]]*Table28[[#This Row],[Đơn giá]],"")</f>
        <v>5260200</v>
      </c>
      <c r="J960" s="109">
        <f ca="1">IF(AND(Table28[[#This Row],[Tên hàng hóa ]]&lt;&gt;0,D961=""),SUM(OFFSET(Table28[[#This Row],[Thành tiền]],0,0,-COUNTIF(Table28[Số HĐ],Table28[[#This Row],[Số HĐ]]))),"")</f>
        <v>5260200</v>
      </c>
      <c r="K960" s="17" t="s">
        <v>464</v>
      </c>
      <c r="L96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60" s="15" t="s">
        <v>2374</v>
      </c>
    </row>
    <row r="961" spans="1:13" ht="35.1" customHeight="1" x14ac:dyDescent="0.2">
      <c r="A961" s="103"/>
      <c r="B961" s="104"/>
      <c r="C961" s="105" t="str">
        <f t="shared" si="10"/>
        <v/>
      </c>
      <c r="D961" s="106"/>
      <c r="E961" s="111" t="str">
        <f>IF(Table28[[#This Row],[Tên hàng hóa ]]&lt;&gt;0,VLOOKUP(Table28[[#This Row],[Tên hàng hóa ]],Table1[[Tên hàng hóa]:[Quy cách]],2,0),"")</f>
        <v/>
      </c>
      <c r="F961" s="107" t="str">
        <f>IF(Table28[[#This Row],[Tên hàng hóa ]]&lt;&gt;0,VLOOKUP(Table28[[#This Row],[Tên hàng hóa ]],Table1[[Tên hàng hóa]:[ĐVT]],3,0),"")</f>
        <v/>
      </c>
      <c r="G961" s="112" t="str">
        <f>IF(Table28[[#This Row],[Tên hàng hóa ]]=0,"",VLOOKUP(Table28[[#This Row],[Tên hàng hóa ]],Table1[[Tên hàng hóa]:[Giá bán]],4,0))</f>
        <v/>
      </c>
      <c r="H961" s="108"/>
      <c r="I961" s="109" t="str">
        <f>IF(Table28[[#This Row],[Số lượng]]&lt;&gt;0,Table28[[#This Row],[Số lượng]]*Table28[[#This Row],[Đơn giá]],"")</f>
        <v/>
      </c>
      <c r="J961" s="109" t="str">
        <f ca="1">IF(AND(Table28[[#This Row],[Tên hàng hóa ]]&lt;&gt;0,D962=""),SUM(OFFSET(Table28[[#This Row],[Thành tiền]],0,0,-COUNTIF(Table28[Số HĐ],Table28[[#This Row],[Số HĐ]]))),"")</f>
        <v/>
      </c>
      <c r="K961" s="108"/>
      <c r="L96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61" s="110"/>
    </row>
    <row r="962" spans="1:13" ht="35.1" customHeight="1" x14ac:dyDescent="0.2">
      <c r="A962" s="103">
        <v>42425</v>
      </c>
      <c r="B962" s="12" t="s">
        <v>2389</v>
      </c>
      <c r="C962" s="123" t="s">
        <v>1034</v>
      </c>
      <c r="D962" s="16" t="s">
        <v>270</v>
      </c>
      <c r="E962" s="111" t="str">
        <f>IF(Table28[[#This Row],[Tên hàng hóa ]]&lt;&gt;0,VLOOKUP(Table28[[#This Row],[Tên hàng hóa ]],Table1[[Tên hàng hóa]:[Quy cách]],2,0),"")</f>
        <v>Cảm Biến</v>
      </c>
      <c r="F962" s="107" t="str">
        <f>IF(Table28[[#This Row],[Tên hàng hóa ]]&lt;&gt;0,VLOOKUP(Table28[[#This Row],[Tên hàng hóa ]],Table1[[Tên hàng hóa]:[ĐVT]],3,0),"")</f>
        <v>Cái</v>
      </c>
      <c r="G962" s="112">
        <v>990000</v>
      </c>
      <c r="H962" s="108">
        <v>2</v>
      </c>
      <c r="I962" s="109">
        <f>IF(Table28[[#This Row],[Số lượng]]&lt;&gt;0,Table28[[#This Row],[Số lượng]]*Table28[[#This Row],[Đơn giá]],"")</f>
        <v>1980000</v>
      </c>
      <c r="J962" s="109">
        <f ca="1">IF(AND(Table28[[#This Row],[Tên hàng hóa ]]&lt;&gt;0,D963=""),SUM(OFFSET(Table28[[#This Row],[Thành tiền]],0,0,-COUNTIF(Table28[Số HĐ],Table28[[#This Row],[Số HĐ]]))),"")</f>
        <v>1980000</v>
      </c>
      <c r="K962" s="17" t="s">
        <v>464</v>
      </c>
      <c r="L96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62" s="15" t="s">
        <v>2623</v>
      </c>
    </row>
    <row r="963" spans="1:13" ht="35.1" customHeight="1" x14ac:dyDescent="0.2">
      <c r="A963" s="103"/>
      <c r="B963" s="104"/>
      <c r="C963" s="105" t="str">
        <f t="shared" si="10"/>
        <v/>
      </c>
      <c r="D963" s="106"/>
      <c r="E963" s="111" t="str">
        <f>IF(Table28[[#This Row],[Tên hàng hóa ]]&lt;&gt;0,VLOOKUP(Table28[[#This Row],[Tên hàng hóa ]],Table1[[Tên hàng hóa]:[Quy cách]],2,0),"")</f>
        <v/>
      </c>
      <c r="F963" s="107" t="str">
        <f>IF(Table28[[#This Row],[Tên hàng hóa ]]&lt;&gt;0,VLOOKUP(Table28[[#This Row],[Tên hàng hóa ]],Table1[[Tên hàng hóa]:[ĐVT]],3,0),"")</f>
        <v/>
      </c>
      <c r="G963" s="112" t="str">
        <f>IF(Table28[[#This Row],[Tên hàng hóa ]]=0,"",VLOOKUP(Table28[[#This Row],[Tên hàng hóa ]],Table1[[Tên hàng hóa]:[Giá bán]],4,0))</f>
        <v/>
      </c>
      <c r="H963" s="108"/>
      <c r="I963" s="109" t="str">
        <f>IF(Table28[[#This Row],[Số lượng]]&lt;&gt;0,Table28[[#This Row],[Số lượng]]*Table28[[#This Row],[Đơn giá]],"")</f>
        <v/>
      </c>
      <c r="J963" s="109" t="str">
        <f ca="1">IF(AND(Table28[[#This Row],[Tên hàng hóa ]]&lt;&gt;0,D964=""),SUM(OFFSET(Table28[[#This Row],[Thành tiền]],0,0,-COUNTIF(Table28[Số HĐ],Table28[[#This Row],[Số HĐ]]))),"")</f>
        <v/>
      </c>
      <c r="K963" s="108"/>
      <c r="L96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63" s="110"/>
    </row>
    <row r="964" spans="1:13" ht="35.1" customHeight="1" x14ac:dyDescent="0.2">
      <c r="A964" s="103">
        <v>42425</v>
      </c>
      <c r="B964" s="12" t="s">
        <v>2390</v>
      </c>
      <c r="C964" s="123" t="s">
        <v>1043</v>
      </c>
      <c r="D964" s="16" t="s">
        <v>2370</v>
      </c>
      <c r="E964" s="111" t="str">
        <f>IF(Table28[[#This Row],[Tên hàng hóa ]]&lt;&gt;0,VLOOKUP(Table28[[#This Row],[Tên hàng hóa ]],Table1[[Tên hàng hóa]:[Quy cách]],2,0),"")</f>
        <v>Relay</v>
      </c>
      <c r="F964" s="107" t="str">
        <f>IF(Table28[[#This Row],[Tên hàng hóa ]]&lt;&gt;0,VLOOKUP(Table28[[#This Row],[Tên hàng hóa ]],Table1[[Tên hàng hóa]:[ĐVT]],3,0),"")</f>
        <v>Cái</v>
      </c>
      <c r="G964" s="112">
        <v>3682800</v>
      </c>
      <c r="H964" s="108">
        <v>2</v>
      </c>
      <c r="I964" s="109">
        <f>IF(Table28[[#This Row],[Số lượng]]&lt;&gt;0,Table28[[#This Row],[Số lượng]]*Table28[[#This Row],[Đơn giá]],"")</f>
        <v>7365600</v>
      </c>
      <c r="J964" s="109">
        <f ca="1">IF(AND(Table28[[#This Row],[Tên hàng hóa ]]&lt;&gt;0,D965=""),SUM(OFFSET(Table28[[#This Row],[Thành tiền]],0,0,-COUNTIF(Table28[Số HĐ],Table28[[#This Row],[Số HĐ]]))),"")</f>
        <v>7365600</v>
      </c>
      <c r="K964" s="17" t="s">
        <v>464</v>
      </c>
      <c r="L96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64" s="15" t="s">
        <v>2575</v>
      </c>
    </row>
    <row r="965" spans="1:13" ht="35.1" customHeight="1" x14ac:dyDescent="0.2">
      <c r="A965" s="103"/>
      <c r="B965" s="104"/>
      <c r="C965" s="105" t="str">
        <f t="shared" si="10"/>
        <v/>
      </c>
      <c r="D965" s="106"/>
      <c r="E965" s="111" t="str">
        <f>IF(Table28[[#This Row],[Tên hàng hóa ]]&lt;&gt;0,VLOOKUP(Table28[[#This Row],[Tên hàng hóa ]],Table1[[Tên hàng hóa]:[Quy cách]],2,0),"")</f>
        <v/>
      </c>
      <c r="F965" s="107" t="str">
        <f>IF(Table28[[#This Row],[Tên hàng hóa ]]&lt;&gt;0,VLOOKUP(Table28[[#This Row],[Tên hàng hóa ]],Table1[[Tên hàng hóa]:[ĐVT]],3,0),"")</f>
        <v/>
      </c>
      <c r="G965" s="112" t="str">
        <f>IF(Table28[[#This Row],[Tên hàng hóa ]]=0,"",VLOOKUP(Table28[[#This Row],[Tên hàng hóa ]],Table1[[Tên hàng hóa]:[Giá bán]],4,0))</f>
        <v/>
      </c>
      <c r="H965" s="108"/>
      <c r="I965" s="109" t="str">
        <f>IF(Table28[[#This Row],[Số lượng]]&lt;&gt;0,Table28[[#This Row],[Số lượng]]*Table28[[#This Row],[Đơn giá]],"")</f>
        <v/>
      </c>
      <c r="J965" s="109" t="str">
        <f ca="1">IF(AND(Table28[[#This Row],[Tên hàng hóa ]]&lt;&gt;0,D966=""),SUM(OFFSET(Table28[[#This Row],[Thành tiền]],0,0,-COUNTIF(Table28[Số HĐ],Table28[[#This Row],[Số HĐ]]))),"")</f>
        <v/>
      </c>
      <c r="K965" s="108"/>
      <c r="L96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65" s="110"/>
    </row>
    <row r="966" spans="1:13" ht="35.1" customHeight="1" x14ac:dyDescent="0.2">
      <c r="A966" s="103">
        <v>42425</v>
      </c>
      <c r="B966" s="12" t="s">
        <v>2391</v>
      </c>
      <c r="C966" s="123" t="s">
        <v>1043</v>
      </c>
      <c r="D966" s="16" t="s">
        <v>2384</v>
      </c>
      <c r="E966" s="111" t="str">
        <f>IF(Table28[[#This Row],[Tên hàng hóa ]]&lt;&gt;0,VLOOKUP(Table28[[#This Row],[Tên hàng hóa ]],Table1[[Tên hàng hóa]:[Quy cách]],2,0),"")</f>
        <v>Lika</v>
      </c>
      <c r="F966" s="107" t="str">
        <f>IF(Table28[[#This Row],[Tên hàng hóa ]]&lt;&gt;0,VLOOKUP(Table28[[#This Row],[Tên hàng hóa ]],Table1[[Tên hàng hóa]:[ĐVT]],3,0),"")</f>
        <v>Cái</v>
      </c>
      <c r="G966" s="112">
        <v>10729400</v>
      </c>
      <c r="H966" s="108">
        <v>1</v>
      </c>
      <c r="I966" s="109">
        <f>IF(Table28[[#This Row],[Số lượng]]&lt;&gt;0,Table28[[#This Row],[Số lượng]]*Table28[[#This Row],[Đơn giá]],"")</f>
        <v>10729400</v>
      </c>
      <c r="J966" s="109">
        <f ca="1">IF(AND(Table28[[#This Row],[Tên hàng hóa ]]&lt;&gt;0,D967=""),SUM(OFFSET(Table28[[#This Row],[Thành tiền]],0,0,-COUNTIF(Table28[Số HĐ],Table28[[#This Row],[Số HĐ]]))),"")</f>
        <v>10729400</v>
      </c>
      <c r="K966" s="17" t="s">
        <v>464</v>
      </c>
      <c r="L96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66" s="15" t="s">
        <v>2574</v>
      </c>
    </row>
    <row r="967" spans="1:13" ht="35.1" customHeight="1" x14ac:dyDescent="0.2">
      <c r="A967" s="103"/>
      <c r="B967" s="104"/>
      <c r="C967" s="105" t="str">
        <f t="shared" si="10"/>
        <v/>
      </c>
      <c r="D967" s="106"/>
      <c r="E967" s="111" t="str">
        <f>IF(Table28[[#This Row],[Tên hàng hóa ]]&lt;&gt;0,VLOOKUP(Table28[[#This Row],[Tên hàng hóa ]],Table1[[Tên hàng hóa]:[Quy cách]],2,0),"")</f>
        <v/>
      </c>
      <c r="F967" s="107" t="str">
        <f>IF(Table28[[#This Row],[Tên hàng hóa ]]&lt;&gt;0,VLOOKUP(Table28[[#This Row],[Tên hàng hóa ]],Table1[[Tên hàng hóa]:[ĐVT]],3,0),"")</f>
        <v/>
      </c>
      <c r="G967" s="112" t="str">
        <f>IF(Table28[[#This Row],[Tên hàng hóa ]]=0,"",VLOOKUP(Table28[[#This Row],[Tên hàng hóa ]],Table1[[Tên hàng hóa]:[Giá bán]],4,0))</f>
        <v/>
      </c>
      <c r="H967" s="108"/>
      <c r="I967" s="109" t="str">
        <f>IF(Table28[[#This Row],[Số lượng]]&lt;&gt;0,Table28[[#This Row],[Số lượng]]*Table28[[#This Row],[Đơn giá]],"")</f>
        <v/>
      </c>
      <c r="J967" s="109" t="str">
        <f ca="1">IF(AND(Table28[[#This Row],[Tên hàng hóa ]]&lt;&gt;0,D968=""),SUM(OFFSET(Table28[[#This Row],[Thành tiền]],0,0,-COUNTIF(Table28[Số HĐ],Table28[[#This Row],[Số HĐ]]))),"")</f>
        <v/>
      </c>
      <c r="K967" s="108"/>
      <c r="L96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67" s="110"/>
    </row>
    <row r="968" spans="1:13" ht="35.1" customHeight="1" x14ac:dyDescent="0.2">
      <c r="A968" s="103">
        <v>42426</v>
      </c>
      <c r="B968" s="12" t="s">
        <v>2400</v>
      </c>
      <c r="C968" s="123" t="s">
        <v>543</v>
      </c>
      <c r="D968" s="16" t="s">
        <v>2394</v>
      </c>
      <c r="E968" s="111" t="str">
        <f>IF(Table28[[#This Row],[Tên hàng hóa ]]&lt;&gt;0,VLOOKUP(Table28[[#This Row],[Tên hàng hóa ]],Table1[[Tên hàng hóa]:[Quy cách]],2,0),"")</f>
        <v>Seimen</v>
      </c>
      <c r="F968" s="107" t="str">
        <f>IF(Table28[[#This Row],[Tên hàng hóa ]]&lt;&gt;0,VLOOKUP(Table28[[#This Row],[Tên hàng hóa ]],Table1[[Tên hàng hóa]:[ĐVT]],3,0),"")</f>
        <v>Cái</v>
      </c>
      <c r="G968" s="112">
        <v>680900</v>
      </c>
      <c r="H968" s="108">
        <v>1</v>
      </c>
      <c r="I968" s="109">
        <f>IF(Table28[[#This Row],[Số lượng]]&lt;&gt;0,Table28[[#This Row],[Số lượng]]*Table28[[#This Row],[Đơn giá]],"")</f>
        <v>680900</v>
      </c>
      <c r="J968" s="109">
        <f ca="1">IF(AND(Table28[[#This Row],[Tên hàng hóa ]]&lt;&gt;0,D969=""),SUM(OFFSET(Table28[[#This Row],[Thành tiền]],0,0,-COUNTIF(Table28[Số HĐ],Table28[[#This Row],[Số HĐ]]))),"")</f>
        <v>680900</v>
      </c>
      <c r="K968" s="17" t="s">
        <v>464</v>
      </c>
      <c r="L96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68" s="15" t="s">
        <v>2573</v>
      </c>
    </row>
    <row r="969" spans="1:13" ht="35.1" customHeight="1" x14ac:dyDescent="0.2">
      <c r="A969" s="103"/>
      <c r="B969" s="104"/>
      <c r="C969" s="105" t="str">
        <f t="shared" ref="C969:C999" si="11">IF(AND(D969&lt;&gt;0,D970=""),C968,"")</f>
        <v/>
      </c>
      <c r="D969" s="106"/>
      <c r="E969" s="111" t="str">
        <f>IF(Table28[[#This Row],[Tên hàng hóa ]]&lt;&gt;0,VLOOKUP(Table28[[#This Row],[Tên hàng hóa ]],Table1[[Tên hàng hóa]:[Quy cách]],2,0),"")</f>
        <v/>
      </c>
      <c r="F969" s="107" t="str">
        <f>IF(Table28[[#This Row],[Tên hàng hóa ]]&lt;&gt;0,VLOOKUP(Table28[[#This Row],[Tên hàng hóa ]],Table1[[Tên hàng hóa]:[ĐVT]],3,0),"")</f>
        <v/>
      </c>
      <c r="G969" s="112" t="str">
        <f>IF(Table28[[#This Row],[Tên hàng hóa ]]=0,"",VLOOKUP(Table28[[#This Row],[Tên hàng hóa ]],Table1[[Tên hàng hóa]:[Giá bán]],4,0))</f>
        <v/>
      </c>
      <c r="H969" s="108"/>
      <c r="I969" s="109" t="str">
        <f>IF(Table28[[#This Row],[Số lượng]]&lt;&gt;0,Table28[[#This Row],[Số lượng]]*Table28[[#This Row],[Đơn giá]],"")</f>
        <v/>
      </c>
      <c r="J969" s="109" t="str">
        <f ca="1">IF(AND(Table28[[#This Row],[Tên hàng hóa ]]&lt;&gt;0,D970=""),SUM(OFFSET(Table28[[#This Row],[Thành tiền]],0,0,-COUNTIF(Table28[Số HĐ],Table28[[#This Row],[Số HĐ]]))),"")</f>
        <v/>
      </c>
      <c r="K969" s="108"/>
      <c r="L96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69" s="110"/>
    </row>
    <row r="970" spans="1:13" ht="35.1" customHeight="1" x14ac:dyDescent="0.2">
      <c r="A970" s="103">
        <v>42426</v>
      </c>
      <c r="B970" s="12" t="s">
        <v>2401</v>
      </c>
      <c r="C970" s="123" t="s">
        <v>543</v>
      </c>
      <c r="D970" s="106" t="s">
        <v>392</v>
      </c>
      <c r="E970" s="111" t="str">
        <f>IF(Table28[[#This Row],[Tên hàng hóa ]]&lt;&gt;0,VLOOKUP(Table28[[#This Row],[Tên hàng hóa ]],Table1[[Tên hàng hóa]:[Quy cách]],2,0),"")</f>
        <v>Timer</v>
      </c>
      <c r="F970" s="107" t="str">
        <f>IF(Table28[[#This Row],[Tên hàng hóa ]]&lt;&gt;0,VLOOKUP(Table28[[#This Row],[Tên hàng hóa ]],Table1[[Tên hàng hóa]:[ĐVT]],3,0),"")</f>
        <v>Cái</v>
      </c>
      <c r="G970" s="112">
        <v>517000</v>
      </c>
      <c r="H970" s="108">
        <v>1</v>
      </c>
      <c r="I970" s="109">
        <f>IF(Table28[[#This Row],[Số lượng]]&lt;&gt;0,Table28[[#This Row],[Số lượng]]*Table28[[#This Row],[Đơn giá]],"")</f>
        <v>517000</v>
      </c>
      <c r="J970" s="109">
        <f ca="1">IF(AND(Table28[[#This Row],[Tên hàng hóa ]]&lt;&gt;0,D971=""),SUM(OFFSET(Table28[[#This Row],[Thành tiền]],0,0,-COUNTIF(Table28[Số HĐ],Table28[[#This Row],[Số HĐ]]))),"")</f>
        <v>517000</v>
      </c>
      <c r="K970" s="17" t="s">
        <v>464</v>
      </c>
      <c r="L97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70" s="15" t="s">
        <v>2573</v>
      </c>
    </row>
    <row r="971" spans="1:13" ht="35.1" customHeight="1" x14ac:dyDescent="0.2">
      <c r="A971" s="103"/>
      <c r="B971" s="104"/>
      <c r="C971" s="105" t="str">
        <f t="shared" si="11"/>
        <v/>
      </c>
      <c r="D971" s="106"/>
      <c r="E971" s="111" t="str">
        <f>IF(Table28[[#This Row],[Tên hàng hóa ]]&lt;&gt;0,VLOOKUP(Table28[[#This Row],[Tên hàng hóa ]],Table1[[Tên hàng hóa]:[Quy cách]],2,0),"")</f>
        <v/>
      </c>
      <c r="F971" s="107" t="str">
        <f>IF(Table28[[#This Row],[Tên hàng hóa ]]&lt;&gt;0,VLOOKUP(Table28[[#This Row],[Tên hàng hóa ]],Table1[[Tên hàng hóa]:[ĐVT]],3,0),"")</f>
        <v/>
      </c>
      <c r="G971" s="112" t="str">
        <f>IF(Table28[[#This Row],[Tên hàng hóa ]]=0,"",VLOOKUP(Table28[[#This Row],[Tên hàng hóa ]],Table1[[Tên hàng hóa]:[Giá bán]],4,0))</f>
        <v/>
      </c>
      <c r="H971" s="108"/>
      <c r="I971" s="109" t="str">
        <f>IF(Table28[[#This Row],[Số lượng]]&lt;&gt;0,Table28[[#This Row],[Số lượng]]*Table28[[#This Row],[Đơn giá]],"")</f>
        <v/>
      </c>
      <c r="J971" s="109" t="str">
        <f ca="1">IF(AND(Table28[[#This Row],[Tên hàng hóa ]]&lt;&gt;0,D972=""),SUM(OFFSET(Table28[[#This Row],[Thành tiền]],0,0,-COUNTIF(Table28[Số HĐ],Table28[[#This Row],[Số HĐ]]))),"")</f>
        <v/>
      </c>
      <c r="K971" s="108"/>
      <c r="L97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71" s="110"/>
    </row>
    <row r="972" spans="1:13" ht="35.1" customHeight="1" x14ac:dyDescent="0.2">
      <c r="A972" s="103">
        <v>42426</v>
      </c>
      <c r="B972" s="12" t="s">
        <v>2402</v>
      </c>
      <c r="C972" s="123" t="s">
        <v>543</v>
      </c>
      <c r="D972" s="16" t="s">
        <v>2005</v>
      </c>
      <c r="E972" s="111" t="str">
        <f>IF(Table28[[#This Row],[Tên hàng hóa ]]&lt;&gt;0,VLOOKUP(Table28[[#This Row],[Tên hàng hóa ]],Table1[[Tên hàng hóa]:[Quy cách]],2,0),"")</f>
        <v>Schneider</v>
      </c>
      <c r="F972" s="107" t="str">
        <f>IF(Table28[[#This Row],[Tên hàng hóa ]]&lt;&gt;0,VLOOKUP(Table28[[#This Row],[Tên hàng hóa ]],Table1[[Tên hàng hóa]:[ĐVT]],3,0),"")</f>
        <v>Cái</v>
      </c>
      <c r="G972" s="112">
        <v>1389300</v>
      </c>
      <c r="H972" s="108">
        <v>3</v>
      </c>
      <c r="I972" s="109">
        <f>IF(Table28[[#This Row],[Số lượng]]&lt;&gt;0,Table28[[#This Row],[Số lượng]]*Table28[[#This Row],[Đơn giá]],"")</f>
        <v>4167900</v>
      </c>
      <c r="J972" s="109">
        <f ca="1">IF(AND(Table28[[#This Row],[Tên hàng hóa ]]&lt;&gt;0,D973=""),SUM(OFFSET(Table28[[#This Row],[Thành tiền]],0,0,-COUNTIF(Table28[Số HĐ],Table28[[#This Row],[Số HĐ]]))),"")</f>
        <v>4167900</v>
      </c>
      <c r="K972" s="17" t="s">
        <v>464</v>
      </c>
      <c r="L97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72" s="15" t="s">
        <v>2573</v>
      </c>
    </row>
    <row r="973" spans="1:13" ht="35.1" customHeight="1" x14ac:dyDescent="0.2">
      <c r="A973" s="103"/>
      <c r="B973" s="104"/>
      <c r="C973" s="105" t="str">
        <f t="shared" si="11"/>
        <v/>
      </c>
      <c r="D973" s="106"/>
      <c r="E973" s="111" t="str">
        <f>IF(Table28[[#This Row],[Tên hàng hóa ]]&lt;&gt;0,VLOOKUP(Table28[[#This Row],[Tên hàng hóa ]],Table1[[Tên hàng hóa]:[Quy cách]],2,0),"")</f>
        <v/>
      </c>
      <c r="F973" s="107" t="str">
        <f>IF(Table28[[#This Row],[Tên hàng hóa ]]&lt;&gt;0,VLOOKUP(Table28[[#This Row],[Tên hàng hóa ]],Table1[[Tên hàng hóa]:[ĐVT]],3,0),"")</f>
        <v/>
      </c>
      <c r="G973" s="112" t="str">
        <f>IF(Table28[[#This Row],[Tên hàng hóa ]]=0,"",VLOOKUP(Table28[[#This Row],[Tên hàng hóa ]],Table1[[Tên hàng hóa]:[Giá bán]],4,0))</f>
        <v/>
      </c>
      <c r="H973" s="108"/>
      <c r="I973" s="109" t="str">
        <f>IF(Table28[[#This Row],[Số lượng]]&lt;&gt;0,Table28[[#This Row],[Số lượng]]*Table28[[#This Row],[Đơn giá]],"")</f>
        <v/>
      </c>
      <c r="J973" s="109" t="str">
        <f ca="1">IF(AND(Table28[[#This Row],[Tên hàng hóa ]]&lt;&gt;0,D974=""),SUM(OFFSET(Table28[[#This Row],[Thành tiền]],0,0,-COUNTIF(Table28[Số HĐ],Table28[[#This Row],[Số HĐ]]))),"")</f>
        <v/>
      </c>
      <c r="K973" s="108"/>
      <c r="L97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73" s="110"/>
    </row>
    <row r="974" spans="1:13" ht="35.1" customHeight="1" x14ac:dyDescent="0.2">
      <c r="A974" s="103">
        <v>42426</v>
      </c>
      <c r="B974" s="12" t="s">
        <v>2415</v>
      </c>
      <c r="C974" s="123" t="s">
        <v>1034</v>
      </c>
      <c r="D974" s="16" t="s">
        <v>161</v>
      </c>
      <c r="E974" s="111" t="str">
        <f>IF(Table28[[#This Row],[Tên hàng hóa ]]&lt;&gt;0,VLOOKUP(Table28[[#This Row],[Tên hàng hóa ]],Table1[[Tên hàng hóa]:[Quy cách]],2,0),"")</f>
        <v>Bộ Nguồn Xung</v>
      </c>
      <c r="F974" s="107" t="str">
        <f>IF(Table28[[#This Row],[Tên hàng hóa ]]&lt;&gt;0,VLOOKUP(Table28[[#This Row],[Tên hàng hóa ]],Table1[[Tên hàng hóa]:[ĐVT]],3,0),"")</f>
        <v>Cái</v>
      </c>
      <c r="G974" s="112">
        <v>1045000</v>
      </c>
      <c r="H974" s="108">
        <v>3</v>
      </c>
      <c r="I974" s="109">
        <f>IF(Table28[[#This Row],[Số lượng]]&lt;&gt;0,Table28[[#This Row],[Số lượng]]*Table28[[#This Row],[Đơn giá]],"")</f>
        <v>3135000</v>
      </c>
      <c r="J974" s="109" t="str">
        <f ca="1">IF(AND(Table28[[#This Row],[Tên hàng hóa ]]&lt;&gt;0,D975=""),SUM(OFFSET(Table28[[#This Row],[Thành tiền]],0,0,-COUNTIF(Table28[Số HĐ],Table28[[#This Row],[Số HĐ]]))),"")</f>
        <v/>
      </c>
      <c r="K974" s="108"/>
      <c r="L97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74" s="110"/>
    </row>
    <row r="975" spans="1:13" ht="35.1" customHeight="1" x14ac:dyDescent="0.2">
      <c r="A975" s="103">
        <v>42426</v>
      </c>
      <c r="B975" s="12" t="s">
        <v>2415</v>
      </c>
      <c r="C975" s="105" t="str">
        <f t="shared" si="11"/>
        <v>CTY TNHH KTTĐ TIẾN PHÁT</v>
      </c>
      <c r="D975" s="16" t="s">
        <v>319</v>
      </c>
      <c r="E975" s="111" t="str">
        <f>IF(Table28[[#This Row],[Tên hàng hóa ]]&lt;&gt;0,VLOOKUP(Table28[[#This Row],[Tên hàng hóa ]],Table1[[Tên hàng hóa]:[Quy cách]],2,0),"")</f>
        <v>Điều Khiển Mức Nước</v>
      </c>
      <c r="F975" s="107" t="str">
        <f>IF(Table28[[#This Row],[Tên hàng hóa ]]&lt;&gt;0,VLOOKUP(Table28[[#This Row],[Tên hàng hóa ]],Table1[[Tên hàng hóa]:[ĐVT]],3,0),"")</f>
        <v>Cái</v>
      </c>
      <c r="G975" s="112">
        <v>990000</v>
      </c>
      <c r="H975" s="108">
        <v>3</v>
      </c>
      <c r="I975" s="109">
        <f>IF(Table28[[#This Row],[Số lượng]]&lt;&gt;0,Table28[[#This Row],[Số lượng]]*Table28[[#This Row],[Đơn giá]],"")</f>
        <v>2970000</v>
      </c>
      <c r="J975" s="109">
        <f ca="1">IF(AND(Table28[[#This Row],[Tên hàng hóa ]]&lt;&gt;0,D976=""),SUM(OFFSET(Table28[[#This Row],[Thành tiền]],0,0,-COUNTIF(Table28[Số HĐ],Table28[[#This Row],[Số HĐ]]))),"")</f>
        <v>6105000</v>
      </c>
      <c r="K975" s="17" t="s">
        <v>464</v>
      </c>
      <c r="L97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75" s="15" t="s">
        <v>2622</v>
      </c>
    </row>
    <row r="976" spans="1:13" ht="35.1" customHeight="1" x14ac:dyDescent="0.2">
      <c r="A976" s="103"/>
      <c r="B976" s="104"/>
      <c r="C976" s="105" t="str">
        <f t="shared" si="11"/>
        <v/>
      </c>
      <c r="D976" s="106"/>
      <c r="E976" s="111" t="str">
        <f>IF(Table28[[#This Row],[Tên hàng hóa ]]&lt;&gt;0,VLOOKUP(Table28[[#This Row],[Tên hàng hóa ]],Table1[[Tên hàng hóa]:[Quy cách]],2,0),"")</f>
        <v/>
      </c>
      <c r="F976" s="107" t="str">
        <f>IF(Table28[[#This Row],[Tên hàng hóa ]]&lt;&gt;0,VLOOKUP(Table28[[#This Row],[Tên hàng hóa ]],Table1[[Tên hàng hóa]:[ĐVT]],3,0),"")</f>
        <v/>
      </c>
      <c r="G976" s="112" t="str">
        <f>IF(Table28[[#This Row],[Tên hàng hóa ]]=0,"",VLOOKUP(Table28[[#This Row],[Tên hàng hóa ]],Table1[[Tên hàng hóa]:[Giá bán]],4,0))</f>
        <v/>
      </c>
      <c r="H976" s="108"/>
      <c r="I976" s="109" t="str">
        <f>IF(Table28[[#This Row],[Số lượng]]&lt;&gt;0,Table28[[#This Row],[Số lượng]]*Table28[[#This Row],[Đơn giá]],"")</f>
        <v/>
      </c>
      <c r="J976" s="109" t="str">
        <f ca="1">IF(AND(Table28[[#This Row],[Tên hàng hóa ]]&lt;&gt;0,D977=""),SUM(OFFSET(Table28[[#This Row],[Thành tiền]],0,0,-COUNTIF(Table28[Số HĐ],Table28[[#This Row],[Số HĐ]]))),"")</f>
        <v/>
      </c>
      <c r="K976" s="108"/>
      <c r="L97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76" s="110"/>
    </row>
    <row r="977" spans="1:13" ht="35.1" customHeight="1" x14ac:dyDescent="0.2">
      <c r="A977" s="103">
        <v>42430</v>
      </c>
      <c r="B977" s="12" t="s">
        <v>2419</v>
      </c>
      <c r="C977" s="123" t="s">
        <v>2098</v>
      </c>
      <c r="D977" s="16" t="s">
        <v>389</v>
      </c>
      <c r="E977" s="111" t="str">
        <f>IF(Table28[[#This Row],[Tên hàng hóa ]]&lt;&gt;0,VLOOKUP(Table28[[#This Row],[Tên hàng hóa ]],Table1[[Tên hàng hóa]:[Quy cách]],2,0),"")</f>
        <v>Relay</v>
      </c>
      <c r="F977" s="107" t="str">
        <f>IF(Table28[[#This Row],[Tên hàng hóa ]]&lt;&gt;0,VLOOKUP(Table28[[#This Row],[Tên hàng hóa ]],Table1[[Tên hàng hóa]:[ĐVT]],3,0),"")</f>
        <v>Cái</v>
      </c>
      <c r="G977" s="112">
        <v>737000</v>
      </c>
      <c r="H977" s="108">
        <v>8</v>
      </c>
      <c r="I977" s="109">
        <f>IF(Table28[[#This Row],[Số lượng]]&lt;&gt;0,Table28[[#This Row],[Số lượng]]*Table28[[#This Row],[Đơn giá]],"")</f>
        <v>5896000</v>
      </c>
      <c r="J977" s="109">
        <f ca="1">IF(AND(Table28[[#This Row],[Tên hàng hóa ]]&lt;&gt;0,D978=""),SUM(OFFSET(Table28[[#This Row],[Thành tiền]],0,0,-COUNTIF(Table28[Số HĐ],Table28[[#This Row],[Số HĐ]]))),"")</f>
        <v>5896000</v>
      </c>
      <c r="K977" s="17" t="s">
        <v>464</v>
      </c>
      <c r="L97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77" s="15" t="s">
        <v>2474</v>
      </c>
    </row>
    <row r="978" spans="1:13" ht="35.1" customHeight="1" x14ac:dyDescent="0.2">
      <c r="A978" s="103"/>
      <c r="B978" s="104"/>
      <c r="C978" s="105" t="str">
        <f t="shared" si="11"/>
        <v/>
      </c>
      <c r="D978" s="106"/>
      <c r="E978" s="111" t="str">
        <f>IF(Table28[[#This Row],[Tên hàng hóa ]]&lt;&gt;0,VLOOKUP(Table28[[#This Row],[Tên hàng hóa ]],Table1[[Tên hàng hóa]:[Quy cách]],2,0),"")</f>
        <v/>
      </c>
      <c r="F978" s="107" t="str">
        <f>IF(Table28[[#This Row],[Tên hàng hóa ]]&lt;&gt;0,VLOOKUP(Table28[[#This Row],[Tên hàng hóa ]],Table1[[Tên hàng hóa]:[ĐVT]],3,0),"")</f>
        <v/>
      </c>
      <c r="G978" s="112" t="str">
        <f>IF(Table28[[#This Row],[Tên hàng hóa ]]=0,"",VLOOKUP(Table28[[#This Row],[Tên hàng hóa ]],Table1[[Tên hàng hóa]:[Giá bán]],4,0))</f>
        <v/>
      </c>
      <c r="H978" s="108"/>
      <c r="I978" s="109" t="str">
        <f>IF(Table28[[#This Row],[Số lượng]]&lt;&gt;0,Table28[[#This Row],[Số lượng]]*Table28[[#This Row],[Đơn giá]],"")</f>
        <v/>
      </c>
      <c r="J978" s="109" t="str">
        <f ca="1">IF(AND(Table28[[#This Row],[Tên hàng hóa ]]&lt;&gt;0,D979=""),SUM(OFFSET(Table28[[#This Row],[Thành tiền]],0,0,-COUNTIF(Table28[Số HĐ],Table28[[#This Row],[Số HĐ]]))),"")</f>
        <v/>
      </c>
      <c r="K978" s="108"/>
      <c r="L97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78" s="110"/>
    </row>
    <row r="979" spans="1:13" ht="35.1" customHeight="1" x14ac:dyDescent="0.2">
      <c r="A979" s="103">
        <v>42431</v>
      </c>
      <c r="B979" s="12" t="s">
        <v>2428</v>
      </c>
      <c r="C979" s="123" t="s">
        <v>773</v>
      </c>
      <c r="D979" s="16" t="s">
        <v>331</v>
      </c>
      <c r="E979" s="111" t="str">
        <f>IF(Table28[[#This Row],[Tên hàng hóa ]]&lt;&gt;0,VLOOKUP(Table28[[#This Row],[Tên hàng hóa ]],Table1[[Tên hàng hóa]:[Quy cách]],2,0),"")</f>
        <v>Màn Hình Cảm Ứng</v>
      </c>
      <c r="F979" s="107" t="str">
        <f>IF(Table28[[#This Row],[Tên hàng hóa ]]&lt;&gt;0,VLOOKUP(Table28[[#This Row],[Tên hàng hóa ]],Table1[[Tên hàng hóa]:[ĐVT]],3,0),"")</f>
        <v>Cái</v>
      </c>
      <c r="G979" s="112">
        <v>5414200</v>
      </c>
      <c r="H979" s="108">
        <v>2</v>
      </c>
      <c r="I979" s="109">
        <f>IF(Table28[[#This Row],[Số lượng]]&lt;&gt;0,Table28[[#This Row],[Số lượng]]*Table28[[#This Row],[Đơn giá]],"")</f>
        <v>10828400</v>
      </c>
      <c r="J979" s="109" t="str">
        <f ca="1">IF(AND(Table28[[#This Row],[Tên hàng hóa ]]&lt;&gt;0,D980=""),SUM(OFFSET(Table28[[#This Row],[Thành tiền]],0,0,-COUNTIF(Table28[Số HĐ],Table28[[#This Row],[Số HĐ]]))),"")</f>
        <v/>
      </c>
      <c r="K979" s="108"/>
      <c r="L97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79" s="110"/>
    </row>
    <row r="980" spans="1:13" ht="35.1" customHeight="1" x14ac:dyDescent="0.2">
      <c r="A980" s="103">
        <v>42431</v>
      </c>
      <c r="B980" s="12" t="s">
        <v>2428</v>
      </c>
      <c r="C980" s="105" t="str">
        <f t="shared" si="11"/>
        <v>CTY TNHH CN NAM PHƯƠNG VIỆT</v>
      </c>
      <c r="D980" s="16" t="s">
        <v>1558</v>
      </c>
      <c r="E980" s="111" t="str">
        <f>IF(Table28[[#This Row],[Tên hàng hóa ]]&lt;&gt;0,VLOOKUP(Table28[[#This Row],[Tên hàng hóa ]],Table1[[Tên hàng hóa]:[Quy cách]],2,0),"")</f>
        <v>Bộ Điều Khiển Lập Trình</v>
      </c>
      <c r="F980" s="107" t="str">
        <f>IF(Table28[[#This Row],[Tên hàng hóa ]]&lt;&gt;0,VLOOKUP(Table28[[#This Row],[Tên hàng hóa ]],Table1[[Tên hàng hóa]:[ĐVT]],3,0),"")</f>
        <v>Cái</v>
      </c>
      <c r="G980" s="112">
        <v>4290000</v>
      </c>
      <c r="H980" s="108">
        <v>2</v>
      </c>
      <c r="I980" s="109">
        <f>IF(Table28[[#This Row],[Số lượng]]&lt;&gt;0,Table28[[#This Row],[Số lượng]]*Table28[[#This Row],[Đơn giá]],"")</f>
        <v>8580000</v>
      </c>
      <c r="J980" s="109">
        <f ca="1">IF(AND(Table28[[#This Row],[Tên hàng hóa ]]&lt;&gt;0,D981=""),SUM(OFFSET(Table28[[#This Row],[Thành tiền]],0,0,-COUNTIF(Table28[Số HĐ],Table28[[#This Row],[Số HĐ]]))),"")</f>
        <v>19408400</v>
      </c>
      <c r="K980" s="17" t="s">
        <v>464</v>
      </c>
      <c r="L98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80" s="15" t="s">
        <v>2429</v>
      </c>
    </row>
    <row r="981" spans="1:13" ht="35.1" customHeight="1" x14ac:dyDescent="0.2">
      <c r="A981" s="103"/>
      <c r="B981" s="104"/>
      <c r="C981" s="105" t="str">
        <f t="shared" si="11"/>
        <v/>
      </c>
      <c r="D981" s="106"/>
      <c r="E981" s="111" t="str">
        <f>IF(Table28[[#This Row],[Tên hàng hóa ]]&lt;&gt;0,VLOOKUP(Table28[[#This Row],[Tên hàng hóa ]],Table1[[Tên hàng hóa]:[Quy cách]],2,0),"")</f>
        <v/>
      </c>
      <c r="F981" s="107" t="str">
        <f>IF(Table28[[#This Row],[Tên hàng hóa ]]&lt;&gt;0,VLOOKUP(Table28[[#This Row],[Tên hàng hóa ]],Table1[[Tên hàng hóa]:[ĐVT]],3,0),"")</f>
        <v/>
      </c>
      <c r="G981" s="112" t="str">
        <f>IF(Table28[[#This Row],[Tên hàng hóa ]]=0,"",VLOOKUP(Table28[[#This Row],[Tên hàng hóa ]],Table1[[Tên hàng hóa]:[Giá bán]],4,0))</f>
        <v/>
      </c>
      <c r="H981" s="108"/>
      <c r="I981" s="109" t="str">
        <f>IF(Table28[[#This Row],[Số lượng]]&lt;&gt;0,Table28[[#This Row],[Số lượng]]*Table28[[#This Row],[Đơn giá]],"")</f>
        <v/>
      </c>
      <c r="J981" s="109" t="str">
        <f ca="1">IF(AND(Table28[[#This Row],[Tên hàng hóa ]]&lt;&gt;0,D982=""),SUM(OFFSET(Table28[[#This Row],[Thành tiền]],0,0,-COUNTIF(Table28[Số HĐ],Table28[[#This Row],[Số HĐ]]))),"")</f>
        <v/>
      </c>
      <c r="K981" s="108"/>
      <c r="L98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81" s="110"/>
    </row>
    <row r="982" spans="1:13" ht="35.1" customHeight="1" x14ac:dyDescent="0.2">
      <c r="A982" s="103">
        <v>42431</v>
      </c>
      <c r="B982" s="12" t="s">
        <v>2430</v>
      </c>
      <c r="C982" s="123" t="s">
        <v>2339</v>
      </c>
      <c r="D982" s="16" t="s">
        <v>641</v>
      </c>
      <c r="E982" s="111" t="str">
        <f>IF(Table28[[#This Row],[Tên hàng hóa ]]&lt;&gt;0,VLOOKUP(Table28[[#This Row],[Tên hàng hóa ]],Table1[[Tên hàng hóa]:[Quy cách]],2,0),"")</f>
        <v>Timer</v>
      </c>
      <c r="F982" s="107" t="str">
        <f>IF(Table28[[#This Row],[Tên hàng hóa ]]&lt;&gt;0,VLOOKUP(Table28[[#This Row],[Tên hàng hóa ]],Table1[[Tên hàng hóa]:[ĐVT]],3,0),"")</f>
        <v>Cái</v>
      </c>
      <c r="G982" s="112">
        <v>2695000</v>
      </c>
      <c r="H982" s="108">
        <v>2</v>
      </c>
      <c r="I982" s="109">
        <f>IF(Table28[[#This Row],[Số lượng]]&lt;&gt;0,Table28[[#This Row],[Số lượng]]*Table28[[#This Row],[Đơn giá]],"")</f>
        <v>5390000</v>
      </c>
      <c r="J982" s="109">
        <f ca="1">IF(AND(Table28[[#This Row],[Tên hàng hóa ]]&lt;&gt;0,D983=""),SUM(OFFSET(Table28[[#This Row],[Thành tiền]],0,0,-COUNTIF(Table28[Số HĐ],Table28[[#This Row],[Số HĐ]]))),"")</f>
        <v>5390000</v>
      </c>
      <c r="K982" s="17" t="s">
        <v>464</v>
      </c>
      <c r="L98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82" s="15" t="s">
        <v>2682</v>
      </c>
    </row>
    <row r="983" spans="1:13" ht="35.1" customHeight="1" x14ac:dyDescent="0.2">
      <c r="A983" s="103"/>
      <c r="B983" s="104"/>
      <c r="C983" s="105" t="str">
        <f t="shared" si="11"/>
        <v/>
      </c>
      <c r="D983" s="106"/>
      <c r="E983" s="111" t="str">
        <f>IF(Table28[[#This Row],[Tên hàng hóa ]]&lt;&gt;0,VLOOKUP(Table28[[#This Row],[Tên hàng hóa ]],Table1[[Tên hàng hóa]:[Quy cách]],2,0),"")</f>
        <v/>
      </c>
      <c r="F983" s="107" t="str">
        <f>IF(Table28[[#This Row],[Tên hàng hóa ]]&lt;&gt;0,VLOOKUP(Table28[[#This Row],[Tên hàng hóa ]],Table1[[Tên hàng hóa]:[ĐVT]],3,0),"")</f>
        <v/>
      </c>
      <c r="G983" s="112" t="str">
        <f>IF(Table28[[#This Row],[Tên hàng hóa ]]=0,"",VLOOKUP(Table28[[#This Row],[Tên hàng hóa ]],Table1[[Tên hàng hóa]:[Giá bán]],4,0))</f>
        <v/>
      </c>
      <c r="H983" s="108"/>
      <c r="I983" s="109" t="str">
        <f>IF(Table28[[#This Row],[Số lượng]]&lt;&gt;0,Table28[[#This Row],[Số lượng]]*Table28[[#This Row],[Đơn giá]],"")</f>
        <v/>
      </c>
      <c r="J983" s="109" t="str">
        <f ca="1">IF(AND(Table28[[#This Row],[Tên hàng hóa ]]&lt;&gt;0,D984=""),SUM(OFFSET(Table28[[#This Row],[Thành tiền]],0,0,-COUNTIF(Table28[Số HĐ],Table28[[#This Row],[Số HĐ]]))),"")</f>
        <v/>
      </c>
      <c r="K983" s="108"/>
      <c r="L98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83" s="110"/>
    </row>
    <row r="984" spans="1:13" ht="35.1" customHeight="1" x14ac:dyDescent="0.2">
      <c r="A984" s="103">
        <v>42432</v>
      </c>
      <c r="B984" s="12" t="s">
        <v>2431</v>
      </c>
      <c r="C984" s="123" t="s">
        <v>1636</v>
      </c>
      <c r="D984" s="16" t="s">
        <v>848</v>
      </c>
      <c r="E984" s="111" t="str">
        <f>IF(Table28[[#This Row],[Tên hàng hóa ]]&lt;&gt;0,VLOOKUP(Table28[[#This Row],[Tên hàng hóa ]],Table1[[Tên hàng hóa]:[Quy cách]],2,0),"")</f>
        <v>Bộ Điều Khiển Lập Trình</v>
      </c>
      <c r="F984" s="107" t="str">
        <f>IF(Table28[[#This Row],[Tên hàng hóa ]]&lt;&gt;0,VLOOKUP(Table28[[#This Row],[Tên hàng hóa ]],Table1[[Tên hàng hóa]:[ĐVT]],3,0),"")</f>
        <v>Cái</v>
      </c>
      <c r="G984" s="112">
        <v>5808000</v>
      </c>
      <c r="H984" s="108">
        <v>2</v>
      </c>
      <c r="I984" s="109">
        <f>IF(Table28[[#This Row],[Số lượng]]&lt;&gt;0,Table28[[#This Row],[Số lượng]]*Table28[[#This Row],[Đơn giá]],"")</f>
        <v>11616000</v>
      </c>
      <c r="J984" s="109">
        <f ca="1">IF(AND(Table28[[#This Row],[Tên hàng hóa ]]&lt;&gt;0,D985=""),SUM(OFFSET(Table28[[#This Row],[Thành tiền]],0,0,-COUNTIF(Table28[Số HĐ],Table28[[#This Row],[Số HĐ]]))),"")</f>
        <v>11616000</v>
      </c>
      <c r="K984" s="17" t="s">
        <v>464</v>
      </c>
      <c r="L98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84" s="15" t="s">
        <v>2617</v>
      </c>
    </row>
    <row r="985" spans="1:13" ht="35.1" customHeight="1" x14ac:dyDescent="0.2">
      <c r="A985" s="103"/>
      <c r="B985" s="104"/>
      <c r="C985" s="105" t="str">
        <f t="shared" si="11"/>
        <v/>
      </c>
      <c r="D985" s="106"/>
      <c r="E985" s="111" t="str">
        <f>IF(Table28[[#This Row],[Tên hàng hóa ]]&lt;&gt;0,VLOOKUP(Table28[[#This Row],[Tên hàng hóa ]],Table1[[Tên hàng hóa]:[Quy cách]],2,0),"")</f>
        <v/>
      </c>
      <c r="F985" s="107" t="str">
        <f>IF(Table28[[#This Row],[Tên hàng hóa ]]&lt;&gt;0,VLOOKUP(Table28[[#This Row],[Tên hàng hóa ]],Table1[[Tên hàng hóa]:[ĐVT]],3,0),"")</f>
        <v/>
      </c>
      <c r="G985" s="112" t="str">
        <f>IF(Table28[[#This Row],[Tên hàng hóa ]]=0,"",VLOOKUP(Table28[[#This Row],[Tên hàng hóa ]],Table1[[Tên hàng hóa]:[Giá bán]],4,0))</f>
        <v/>
      </c>
      <c r="H985" s="108"/>
      <c r="I985" s="109" t="str">
        <f>IF(Table28[[#This Row],[Số lượng]]&lt;&gt;0,Table28[[#This Row],[Số lượng]]*Table28[[#This Row],[Đơn giá]],"")</f>
        <v/>
      </c>
      <c r="J985" s="109" t="str">
        <f ca="1">IF(AND(Table28[[#This Row],[Tên hàng hóa ]]&lt;&gt;0,D986=""),SUM(OFFSET(Table28[[#This Row],[Thành tiền]],0,0,-COUNTIF(Table28[Số HĐ],Table28[[#This Row],[Số HĐ]]))),"")</f>
        <v/>
      </c>
      <c r="K985" s="108"/>
      <c r="L98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85" s="110"/>
    </row>
    <row r="986" spans="1:13" ht="35.1" customHeight="1" x14ac:dyDescent="0.2">
      <c r="A986" s="103">
        <v>42432</v>
      </c>
      <c r="B986" s="12" t="s">
        <v>2432</v>
      </c>
      <c r="C986" s="123" t="s">
        <v>1636</v>
      </c>
      <c r="D986" s="16" t="s">
        <v>226</v>
      </c>
      <c r="E986" s="111" t="str">
        <f>IF(Table28[[#This Row],[Tên hàng hóa ]]&lt;&gt;0,VLOOKUP(Table28[[#This Row],[Tên hàng hóa ]],Table1[[Tên hàng hóa]:[Quy cách]],2,0),"")</f>
        <v>Cảm Biến</v>
      </c>
      <c r="F986" s="107" t="str">
        <f>IF(Table28[[#This Row],[Tên hàng hóa ]]&lt;&gt;0,VLOOKUP(Table28[[#This Row],[Tên hàng hóa ]],Table1[[Tên hàng hóa]:[ĐVT]],3,0),"")</f>
        <v>Cái</v>
      </c>
      <c r="G986" s="112">
        <v>2090000</v>
      </c>
      <c r="H986" s="108">
        <v>2</v>
      </c>
      <c r="I986" s="109">
        <f>IF(Table28[[#This Row],[Số lượng]]&lt;&gt;0,Table28[[#This Row],[Số lượng]]*Table28[[#This Row],[Đơn giá]],"")</f>
        <v>4180000</v>
      </c>
      <c r="J986" s="109">
        <f ca="1">IF(AND(Table28[[#This Row],[Tên hàng hóa ]]&lt;&gt;0,D987=""),SUM(OFFSET(Table28[[#This Row],[Thành tiền]],0,0,-COUNTIF(Table28[Số HĐ],Table28[[#This Row],[Số HĐ]]))),"")</f>
        <v>4180000</v>
      </c>
      <c r="K986" s="17" t="s">
        <v>464</v>
      </c>
      <c r="L98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86" s="15" t="s">
        <v>2617</v>
      </c>
    </row>
    <row r="987" spans="1:13" ht="35.1" customHeight="1" x14ac:dyDescent="0.2">
      <c r="A987" s="103"/>
      <c r="B987" s="104"/>
      <c r="C987" s="105" t="str">
        <f t="shared" si="11"/>
        <v/>
      </c>
      <c r="D987" s="106"/>
      <c r="E987" s="111" t="str">
        <f>IF(Table28[[#This Row],[Tên hàng hóa ]]&lt;&gt;0,VLOOKUP(Table28[[#This Row],[Tên hàng hóa ]],Table1[[Tên hàng hóa]:[Quy cách]],2,0),"")</f>
        <v/>
      </c>
      <c r="F987" s="107" t="str">
        <f>IF(Table28[[#This Row],[Tên hàng hóa ]]&lt;&gt;0,VLOOKUP(Table28[[#This Row],[Tên hàng hóa ]],Table1[[Tên hàng hóa]:[ĐVT]],3,0),"")</f>
        <v/>
      </c>
      <c r="G987" s="112" t="str">
        <f>IF(Table28[[#This Row],[Tên hàng hóa ]]=0,"",VLOOKUP(Table28[[#This Row],[Tên hàng hóa ]],Table1[[Tên hàng hóa]:[Giá bán]],4,0))</f>
        <v/>
      </c>
      <c r="H987" s="108"/>
      <c r="I987" s="109" t="str">
        <f>IF(Table28[[#This Row],[Số lượng]]&lt;&gt;0,Table28[[#This Row],[Số lượng]]*Table28[[#This Row],[Đơn giá]],"")</f>
        <v/>
      </c>
      <c r="J987" s="109" t="str">
        <f ca="1">IF(AND(Table28[[#This Row],[Tên hàng hóa ]]&lt;&gt;0,D988=""),SUM(OFFSET(Table28[[#This Row],[Thành tiền]],0,0,-COUNTIF(Table28[Số HĐ],Table28[[#This Row],[Số HĐ]]))),"")</f>
        <v/>
      </c>
      <c r="K987" s="108"/>
      <c r="L98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87" s="110"/>
    </row>
    <row r="988" spans="1:13" ht="35.1" customHeight="1" x14ac:dyDescent="0.2">
      <c r="A988" s="103">
        <v>42436</v>
      </c>
      <c r="B988" s="12" t="s">
        <v>2440</v>
      </c>
      <c r="C988" s="123" t="s">
        <v>1258</v>
      </c>
      <c r="D988" s="16" t="s">
        <v>115</v>
      </c>
      <c r="E988" s="111" t="str">
        <f>IF(Table28[[#This Row],[Tên hàng hóa ]]&lt;&gt;0,VLOOKUP(Table28[[#This Row],[Tên hàng hóa ]],Table1[[Tên hàng hóa]:[Quy cách]],2,0),"")</f>
        <v>Bộ Điều Khiển Nhiệt Độ</v>
      </c>
      <c r="F988" s="107" t="str">
        <f>IF(Table28[[#This Row],[Tên hàng hóa ]]&lt;&gt;0,VLOOKUP(Table28[[#This Row],[Tên hàng hóa ]],Table1[[Tên hàng hóa]:[ĐVT]],3,0),"")</f>
        <v>Cái</v>
      </c>
      <c r="G988" s="112">
        <v>1265000</v>
      </c>
      <c r="H988" s="108">
        <v>2</v>
      </c>
      <c r="I988" s="109">
        <f>IF(Table28[[#This Row],[Số lượng]]&lt;&gt;0,Table28[[#This Row],[Số lượng]]*Table28[[#This Row],[Đơn giá]],"")</f>
        <v>2530000</v>
      </c>
      <c r="J988" s="109">
        <f ca="1">IF(AND(Table28[[#This Row],[Tên hàng hóa ]]&lt;&gt;0,D989=""),SUM(OFFSET(Table28[[#This Row],[Thành tiền]],0,0,-COUNTIF(Table28[Số HĐ],Table28[[#This Row],[Số HĐ]]))),"")</f>
        <v>2530000</v>
      </c>
      <c r="K988" s="17" t="s">
        <v>464</v>
      </c>
      <c r="L98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88" s="15" t="s">
        <v>2446</v>
      </c>
    </row>
    <row r="989" spans="1:13" ht="35.1" customHeight="1" x14ac:dyDescent="0.2">
      <c r="A989" s="103"/>
      <c r="B989" s="104"/>
      <c r="C989" s="105" t="str">
        <f t="shared" si="11"/>
        <v/>
      </c>
      <c r="D989" s="106"/>
      <c r="E989" s="111" t="str">
        <f>IF(Table28[[#This Row],[Tên hàng hóa ]]&lt;&gt;0,VLOOKUP(Table28[[#This Row],[Tên hàng hóa ]],Table1[[Tên hàng hóa]:[Quy cách]],2,0),"")</f>
        <v/>
      </c>
      <c r="F989" s="107" t="str">
        <f>IF(Table28[[#This Row],[Tên hàng hóa ]]&lt;&gt;0,VLOOKUP(Table28[[#This Row],[Tên hàng hóa ]],Table1[[Tên hàng hóa]:[ĐVT]],3,0),"")</f>
        <v/>
      </c>
      <c r="G989" s="112" t="str">
        <f>IF(Table28[[#This Row],[Tên hàng hóa ]]=0,"",VLOOKUP(Table28[[#This Row],[Tên hàng hóa ]],Table1[[Tên hàng hóa]:[Giá bán]],4,0))</f>
        <v/>
      </c>
      <c r="H989" s="108"/>
      <c r="I989" s="109" t="str">
        <f>IF(Table28[[#This Row],[Số lượng]]&lt;&gt;0,Table28[[#This Row],[Số lượng]]*Table28[[#This Row],[Đơn giá]],"")</f>
        <v/>
      </c>
      <c r="J989" s="109" t="str">
        <f ca="1">IF(AND(Table28[[#This Row],[Tên hàng hóa ]]&lt;&gt;0,D990=""),SUM(OFFSET(Table28[[#This Row],[Thành tiền]],0,0,-COUNTIF(Table28[Số HĐ],Table28[[#This Row],[Số HĐ]]))),"")</f>
        <v/>
      </c>
      <c r="K989" s="108"/>
      <c r="L98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89" s="110"/>
    </row>
    <row r="990" spans="1:13" ht="35.1" customHeight="1" x14ac:dyDescent="0.2">
      <c r="A990" s="103">
        <v>42436</v>
      </c>
      <c r="B990" s="12" t="s">
        <v>2441</v>
      </c>
      <c r="C990" s="123" t="s">
        <v>1197</v>
      </c>
      <c r="D990" s="16" t="s">
        <v>161</v>
      </c>
      <c r="E990" s="111" t="str">
        <f>IF(Table28[[#This Row],[Tên hàng hóa ]]&lt;&gt;0,VLOOKUP(Table28[[#This Row],[Tên hàng hóa ]],Table1[[Tên hàng hóa]:[Quy cách]],2,0),"")</f>
        <v>Bộ Nguồn Xung</v>
      </c>
      <c r="F990" s="107" t="str">
        <f>IF(Table28[[#This Row],[Tên hàng hóa ]]&lt;&gt;0,VLOOKUP(Table28[[#This Row],[Tên hàng hóa ]],Table1[[Tên hàng hóa]:[ĐVT]],3,0),"")</f>
        <v>Cái</v>
      </c>
      <c r="G990" s="112">
        <v>1078000</v>
      </c>
      <c r="H990" s="108">
        <v>3</v>
      </c>
      <c r="I990" s="109">
        <f>IF(Table28[[#This Row],[Số lượng]]&lt;&gt;0,Table28[[#This Row],[Số lượng]]*Table28[[#This Row],[Đơn giá]],"")</f>
        <v>3234000</v>
      </c>
      <c r="J990" s="109">
        <f ca="1">IF(AND(Table28[[#This Row],[Tên hàng hóa ]]&lt;&gt;0,D991=""),SUM(OFFSET(Table28[[#This Row],[Thành tiền]],0,0,-COUNTIF(Table28[Số HĐ],Table28[[#This Row],[Số HĐ]]))),"")</f>
        <v>3234000</v>
      </c>
      <c r="K990" s="17" t="s">
        <v>464</v>
      </c>
      <c r="L99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90" s="15" t="s">
        <v>2789</v>
      </c>
    </row>
    <row r="991" spans="1:13" ht="35.1" customHeight="1" x14ac:dyDescent="0.2">
      <c r="A991" s="103"/>
      <c r="B991" s="104"/>
      <c r="C991" s="105" t="str">
        <f t="shared" si="11"/>
        <v/>
      </c>
      <c r="D991" s="106"/>
      <c r="E991" s="111" t="str">
        <f>IF(Table28[[#This Row],[Tên hàng hóa ]]&lt;&gt;0,VLOOKUP(Table28[[#This Row],[Tên hàng hóa ]],Table1[[Tên hàng hóa]:[Quy cách]],2,0),"")</f>
        <v/>
      </c>
      <c r="F991" s="107" t="str">
        <f>IF(Table28[[#This Row],[Tên hàng hóa ]]&lt;&gt;0,VLOOKUP(Table28[[#This Row],[Tên hàng hóa ]],Table1[[Tên hàng hóa]:[ĐVT]],3,0),"")</f>
        <v/>
      </c>
      <c r="G991" s="112" t="str">
        <f>IF(Table28[[#This Row],[Tên hàng hóa ]]=0,"",VLOOKUP(Table28[[#This Row],[Tên hàng hóa ]],Table1[[Tên hàng hóa]:[Giá bán]],4,0))</f>
        <v/>
      </c>
      <c r="H991" s="108"/>
      <c r="I991" s="109" t="str">
        <f>IF(Table28[[#This Row],[Số lượng]]&lt;&gt;0,Table28[[#This Row],[Số lượng]]*Table28[[#This Row],[Đơn giá]],"")</f>
        <v/>
      </c>
      <c r="J991" s="109" t="str">
        <f ca="1">IF(AND(Table28[[#This Row],[Tên hàng hóa ]]&lt;&gt;0,D992=""),SUM(OFFSET(Table28[[#This Row],[Thành tiền]],0,0,-COUNTIF(Table28[Số HĐ],Table28[[#This Row],[Số HĐ]]))),"")</f>
        <v/>
      </c>
      <c r="K991" s="108"/>
      <c r="L99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91" s="110"/>
    </row>
    <row r="992" spans="1:13" ht="35.1" customHeight="1" x14ac:dyDescent="0.2">
      <c r="A992" s="103">
        <v>42437</v>
      </c>
      <c r="B992" s="12" t="s">
        <v>2442</v>
      </c>
      <c r="C992" s="123" t="s">
        <v>2308</v>
      </c>
      <c r="D992" s="16" t="s">
        <v>2435</v>
      </c>
      <c r="E992" s="111" t="str">
        <f>IF(Table28[[#This Row],[Tên hàng hóa ]]&lt;&gt;0,VLOOKUP(Table28[[#This Row],[Tên hàng hóa ]],Table1[[Tên hàng hóa]:[Quy cách]],2,0),"")</f>
        <v>Cảm Biến</v>
      </c>
      <c r="F992" s="107" t="str">
        <f>IF(Table28[[#This Row],[Tên hàng hóa ]]&lt;&gt;0,VLOOKUP(Table28[[#This Row],[Tên hàng hóa ]],Table1[[Tên hàng hóa]:[ĐVT]],3,0),"")</f>
        <v>Cái</v>
      </c>
      <c r="G992" s="112">
        <v>751300</v>
      </c>
      <c r="H992" s="108">
        <v>1</v>
      </c>
      <c r="I992" s="109">
        <f>IF(Table28[[#This Row],[Số lượng]]&lt;&gt;0,Table28[[#This Row],[Số lượng]]*Table28[[#This Row],[Đơn giá]],"")</f>
        <v>751300</v>
      </c>
      <c r="J992" s="109">
        <f ca="1">IF(AND(Table28[[#This Row],[Tên hàng hóa ]]&lt;&gt;0,D993=""),SUM(OFFSET(Table28[[#This Row],[Thành tiền]],0,0,-COUNTIF(Table28[Số HĐ],Table28[[#This Row],[Số HĐ]]))),"")</f>
        <v>751300</v>
      </c>
      <c r="K992" s="17" t="s">
        <v>464</v>
      </c>
      <c r="L99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92" s="15" t="s">
        <v>2577</v>
      </c>
    </row>
    <row r="993" spans="1:13" ht="35.1" customHeight="1" x14ac:dyDescent="0.2">
      <c r="A993" s="103"/>
      <c r="B993" s="104"/>
      <c r="C993" s="105" t="str">
        <f t="shared" si="11"/>
        <v/>
      </c>
      <c r="D993" s="106"/>
      <c r="E993" s="111" t="str">
        <f>IF(Table28[[#This Row],[Tên hàng hóa ]]&lt;&gt;0,VLOOKUP(Table28[[#This Row],[Tên hàng hóa ]],Table1[[Tên hàng hóa]:[Quy cách]],2,0),"")</f>
        <v/>
      </c>
      <c r="F993" s="107" t="str">
        <f>IF(Table28[[#This Row],[Tên hàng hóa ]]&lt;&gt;0,VLOOKUP(Table28[[#This Row],[Tên hàng hóa ]],Table1[[Tên hàng hóa]:[ĐVT]],3,0),"")</f>
        <v/>
      </c>
      <c r="G993" s="112" t="str">
        <f>IF(Table28[[#This Row],[Tên hàng hóa ]]=0,"",VLOOKUP(Table28[[#This Row],[Tên hàng hóa ]],Table1[[Tên hàng hóa]:[Giá bán]],4,0))</f>
        <v/>
      </c>
      <c r="H993" s="108"/>
      <c r="I993" s="109" t="str">
        <f>IF(Table28[[#This Row],[Số lượng]]&lt;&gt;0,Table28[[#This Row],[Số lượng]]*Table28[[#This Row],[Đơn giá]],"")</f>
        <v/>
      </c>
      <c r="J993" s="109" t="str">
        <f ca="1">IF(AND(Table28[[#This Row],[Tên hàng hóa ]]&lt;&gt;0,D994=""),SUM(OFFSET(Table28[[#This Row],[Thành tiền]],0,0,-COUNTIF(Table28[Số HĐ],Table28[[#This Row],[Số HĐ]]))),"")</f>
        <v/>
      </c>
      <c r="K993" s="108"/>
      <c r="L99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93" s="110"/>
    </row>
    <row r="994" spans="1:13" ht="35.1" customHeight="1" x14ac:dyDescent="0.2">
      <c r="A994" s="103">
        <v>42437</v>
      </c>
      <c r="B994" s="12" t="s">
        <v>2443</v>
      </c>
      <c r="C994" s="105" t="s">
        <v>1811</v>
      </c>
      <c r="D994" s="16" t="s">
        <v>2436</v>
      </c>
      <c r="E994" s="111" t="str">
        <f>IF(Table28[[#This Row],[Tên hàng hóa ]]&lt;&gt;0,VLOOKUP(Table28[[#This Row],[Tên hàng hóa ]],Table1[[Tên hàng hóa]:[Quy cách]],2,0),"")</f>
        <v>Schneider</v>
      </c>
      <c r="F994" s="107" t="str">
        <f>IF(Table28[[#This Row],[Tên hàng hóa ]]&lt;&gt;0,VLOOKUP(Table28[[#This Row],[Tên hàng hóa ]],Table1[[Tên hàng hóa]:[ĐVT]],3,0),"")</f>
        <v>Cái</v>
      </c>
      <c r="G994" s="112">
        <v>171050</v>
      </c>
      <c r="H994" s="108">
        <v>2</v>
      </c>
      <c r="I994" s="109">
        <f>IF(Table28[[#This Row],[Số lượng]]&lt;&gt;0,Table28[[#This Row],[Số lượng]]*Table28[[#This Row],[Đơn giá]],"")</f>
        <v>342100</v>
      </c>
      <c r="J994" s="109" t="str">
        <f ca="1">IF(AND(Table28[[#This Row],[Tên hàng hóa ]]&lt;&gt;0,D995=""),SUM(OFFSET(Table28[[#This Row],[Thành tiền]],0,0,-COUNTIF(Table28[Số HĐ],Table28[[#This Row],[Số HĐ]]))),"")</f>
        <v/>
      </c>
      <c r="K994" s="108"/>
      <c r="L99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94" s="110"/>
    </row>
    <row r="995" spans="1:13" ht="35.1" customHeight="1" x14ac:dyDescent="0.2">
      <c r="A995" s="103">
        <v>42437</v>
      </c>
      <c r="B995" s="12" t="s">
        <v>2443</v>
      </c>
      <c r="C995" s="105" t="s">
        <v>1811</v>
      </c>
      <c r="D995" s="16" t="s">
        <v>2437</v>
      </c>
      <c r="E995" s="111" t="str">
        <f>IF(Table28[[#This Row],[Tên hàng hóa ]]&lt;&gt;0,VLOOKUP(Table28[[#This Row],[Tên hàng hóa ]],Table1[[Tên hàng hóa]:[Quy cách]],2,0),"")</f>
        <v>Schneider</v>
      </c>
      <c r="F995" s="107" t="str">
        <f>IF(Table28[[#This Row],[Tên hàng hóa ]]&lt;&gt;0,VLOOKUP(Table28[[#This Row],[Tên hàng hóa ]],Table1[[Tên hàng hóa]:[ĐVT]],3,0),"")</f>
        <v>Cái</v>
      </c>
      <c r="G995" s="112">
        <v>183700</v>
      </c>
      <c r="H995" s="108">
        <v>2</v>
      </c>
      <c r="I995" s="109">
        <f>IF(Table28[[#This Row],[Số lượng]]&lt;&gt;0,Table28[[#This Row],[Số lượng]]*Table28[[#This Row],[Đơn giá]],"")</f>
        <v>367400</v>
      </c>
      <c r="J995" s="109" t="str">
        <f ca="1">IF(AND(Table28[[#This Row],[Tên hàng hóa ]]&lt;&gt;0,D996=""),SUM(OFFSET(Table28[[#This Row],[Thành tiền]],0,0,-COUNTIF(Table28[Số HĐ],Table28[[#This Row],[Số HĐ]]))),"")</f>
        <v/>
      </c>
      <c r="K995" s="108"/>
      <c r="L99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95" s="110"/>
    </row>
    <row r="996" spans="1:13" ht="35.1" customHeight="1" x14ac:dyDescent="0.2">
      <c r="A996" s="103">
        <v>42437</v>
      </c>
      <c r="B996" s="12" t="s">
        <v>2443</v>
      </c>
      <c r="C996" s="105" t="s">
        <v>1811</v>
      </c>
      <c r="D996" s="16" t="s">
        <v>2438</v>
      </c>
      <c r="E996" s="111" t="str">
        <f>IF(Table28[[#This Row],[Tên hàng hóa ]]&lt;&gt;0,VLOOKUP(Table28[[#This Row],[Tên hàng hóa ]],Table1[[Tên hàng hóa]:[Quy cách]],2,0),"")</f>
        <v>Schneider</v>
      </c>
      <c r="F996" s="107" t="str">
        <f>IF(Table28[[#This Row],[Tên hàng hóa ]]&lt;&gt;0,VLOOKUP(Table28[[#This Row],[Tên hàng hóa ]],Table1[[Tên hàng hóa]:[ĐVT]],3,0),"")</f>
        <v>Cái</v>
      </c>
      <c r="G996" s="112">
        <v>183700</v>
      </c>
      <c r="H996" s="108">
        <v>2</v>
      </c>
      <c r="I996" s="109">
        <f>IF(Table28[[#This Row],[Số lượng]]&lt;&gt;0,Table28[[#This Row],[Số lượng]]*Table28[[#This Row],[Đơn giá]],"")</f>
        <v>367400</v>
      </c>
      <c r="J996" s="109">
        <f ca="1">IF(AND(Table28[[#This Row],[Tên hàng hóa ]]&lt;&gt;0,D997=""),SUM(OFFSET(Table28[[#This Row],[Thành tiền]],0,0,-COUNTIF(Table28[Số HĐ],Table28[[#This Row],[Số HĐ]]))),"")</f>
        <v>1076900</v>
      </c>
      <c r="K996" s="17" t="s">
        <v>464</v>
      </c>
      <c r="L99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96" s="15" t="s">
        <v>2708</v>
      </c>
    </row>
    <row r="997" spans="1:13" ht="35.1" customHeight="1" x14ac:dyDescent="0.2">
      <c r="A997" s="103"/>
      <c r="B997" s="104"/>
      <c r="C997" s="105" t="str">
        <f t="shared" si="11"/>
        <v/>
      </c>
      <c r="D997" s="106"/>
      <c r="E997" s="111" t="str">
        <f>IF(Table28[[#This Row],[Tên hàng hóa ]]&lt;&gt;0,VLOOKUP(Table28[[#This Row],[Tên hàng hóa ]],Table1[[Tên hàng hóa]:[Quy cách]],2,0),"")</f>
        <v/>
      </c>
      <c r="F997" s="107" t="str">
        <f>IF(Table28[[#This Row],[Tên hàng hóa ]]&lt;&gt;0,VLOOKUP(Table28[[#This Row],[Tên hàng hóa ]],Table1[[Tên hàng hóa]:[ĐVT]],3,0),"")</f>
        <v/>
      </c>
      <c r="G997" s="112" t="str">
        <f>IF(Table28[[#This Row],[Tên hàng hóa ]]=0,"",VLOOKUP(Table28[[#This Row],[Tên hàng hóa ]],Table1[[Tên hàng hóa]:[Giá bán]],4,0))</f>
        <v/>
      </c>
      <c r="H997" s="108"/>
      <c r="I997" s="109" t="str">
        <f>IF(Table28[[#This Row],[Số lượng]]&lt;&gt;0,Table28[[#This Row],[Số lượng]]*Table28[[#This Row],[Đơn giá]],"")</f>
        <v/>
      </c>
      <c r="J997" s="109" t="str">
        <f ca="1">IF(AND(Table28[[#This Row],[Tên hàng hóa ]]&lt;&gt;0,D998=""),SUM(OFFSET(Table28[[#This Row],[Thành tiền]],0,0,-COUNTIF(Table28[Số HĐ],Table28[[#This Row],[Số HĐ]]))),"")</f>
        <v/>
      </c>
      <c r="K997" s="108"/>
      <c r="L99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97" s="110"/>
    </row>
    <row r="998" spans="1:13" ht="35.1" customHeight="1" x14ac:dyDescent="0.2">
      <c r="A998" s="103">
        <v>42447</v>
      </c>
      <c r="B998" s="12" t="s">
        <v>2444</v>
      </c>
      <c r="C998" s="123" t="s">
        <v>1034</v>
      </c>
      <c r="D998" s="16" t="s">
        <v>330</v>
      </c>
      <c r="E998" s="111" t="str">
        <f>IF(Table28[[#This Row],[Tên hàng hóa ]]&lt;&gt;0,VLOOKUP(Table28[[#This Row],[Tên hàng hóa ]],Table1[[Tên hàng hóa]:[Quy cách]],2,0),"")</f>
        <v>Màn Hình Cảm Ứng</v>
      </c>
      <c r="F998" s="107" t="str">
        <f>IF(Table28[[#This Row],[Tên hàng hóa ]]&lt;&gt;0,VLOOKUP(Table28[[#This Row],[Tên hàng hóa ]],Table1[[Tên hàng hóa]:[ĐVT]],3,0),"")</f>
        <v>Cái</v>
      </c>
      <c r="G998" s="112">
        <v>4400000</v>
      </c>
      <c r="H998" s="108">
        <v>1</v>
      </c>
      <c r="I998" s="109">
        <f>IF(Table28[[#This Row],[Số lượng]]&lt;&gt;0,Table28[[#This Row],[Số lượng]]*Table28[[#This Row],[Đơn giá]],"")</f>
        <v>4400000</v>
      </c>
      <c r="J998" s="109" t="str">
        <f ca="1">IF(AND(Table28[[#This Row],[Tên hàng hóa ]]&lt;&gt;0,D999=""),SUM(OFFSET(Table28[[#This Row],[Thành tiền]],0,0,-COUNTIF(Table28[Số HĐ],Table28[[#This Row],[Số HĐ]]))),"")</f>
        <v/>
      </c>
      <c r="K998" s="108"/>
      <c r="L99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998" s="110"/>
    </row>
    <row r="999" spans="1:13" ht="35.1" customHeight="1" x14ac:dyDescent="0.2">
      <c r="A999" s="103">
        <v>42447</v>
      </c>
      <c r="B999" s="12" t="s">
        <v>2444</v>
      </c>
      <c r="C999" s="105" t="str">
        <f t="shared" si="11"/>
        <v>CTY TNHH KTTĐ TIẾN PHÁT</v>
      </c>
      <c r="D999" s="16" t="s">
        <v>52</v>
      </c>
      <c r="E999" s="111" t="str">
        <f>IF(Table28[[#This Row],[Tên hàng hóa ]]&lt;&gt;0,VLOOKUP(Table28[[#This Row],[Tên hàng hóa ]],Table1[[Tên hàng hóa]:[Quy cách]],2,0),"")</f>
        <v>Bộ Điều Khiển Lập Trình</v>
      </c>
      <c r="F999" s="107" t="str">
        <f>IF(Table28[[#This Row],[Tên hàng hóa ]]&lt;&gt;0,VLOOKUP(Table28[[#This Row],[Tên hàng hóa ]],Table1[[Tên hàng hóa]:[ĐVT]],3,0),"")</f>
        <v>Cái</v>
      </c>
      <c r="G999" s="112">
        <v>3080000</v>
      </c>
      <c r="H999" s="108">
        <v>0</v>
      </c>
      <c r="I999" s="109" t="str">
        <f>IF(Table28[[#This Row],[Số lượng]]&lt;&gt;0,Table28[[#This Row],[Số lượng]]*Table28[[#This Row],[Đơn giá]],"")</f>
        <v/>
      </c>
      <c r="J999" s="109">
        <f ca="1">IF(AND(Table28[[#This Row],[Tên hàng hóa ]]&lt;&gt;0,D1000=""),SUM(OFFSET(Table28[[#This Row],[Thành tiền]],0,0,-COUNTIF(Table28[Số HĐ],Table28[[#This Row],[Số HĐ]]))),"")</f>
        <v>4400000</v>
      </c>
      <c r="K999" s="17" t="s">
        <v>464</v>
      </c>
      <c r="L99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999" s="15" t="s">
        <v>2621</v>
      </c>
    </row>
    <row r="1000" spans="1:13" ht="35.1" customHeight="1" x14ac:dyDescent="0.2">
      <c r="A1000" s="103"/>
      <c r="B1000" s="104"/>
      <c r="C1000" s="105" t="str">
        <f t="shared" ref="C1000:C1007" si="12">IF(AND(D1000&lt;&gt;0,D1001=""),C999,"")</f>
        <v/>
      </c>
      <c r="D1000" s="106"/>
      <c r="E1000" s="111" t="str">
        <f>IF(Table28[[#This Row],[Tên hàng hóa ]]&lt;&gt;0,VLOOKUP(Table28[[#This Row],[Tên hàng hóa ]],Table1[[Tên hàng hóa]:[Quy cách]],2,0),"")</f>
        <v/>
      </c>
      <c r="F1000" s="107" t="str">
        <f>IF(Table28[[#This Row],[Tên hàng hóa ]]&lt;&gt;0,VLOOKUP(Table28[[#This Row],[Tên hàng hóa ]],Table1[[Tên hàng hóa]:[ĐVT]],3,0),"")</f>
        <v/>
      </c>
      <c r="G1000" s="112" t="str">
        <f>IF(Table28[[#This Row],[Tên hàng hóa ]]=0,"",VLOOKUP(Table28[[#This Row],[Tên hàng hóa ]],Table1[[Tên hàng hóa]:[Giá bán]],4,0))</f>
        <v/>
      </c>
      <c r="H1000" s="108"/>
      <c r="I1000" s="109" t="str">
        <f>IF(Table28[[#This Row],[Số lượng]]&lt;&gt;0,Table28[[#This Row],[Số lượng]]*Table28[[#This Row],[Đơn giá]],"")</f>
        <v/>
      </c>
      <c r="J1000" s="109" t="str">
        <f ca="1">IF(AND(Table28[[#This Row],[Tên hàng hóa ]]&lt;&gt;0,D1001=""),SUM(OFFSET(Table28[[#This Row],[Thành tiền]],0,0,-COUNTIF(Table28[Số HĐ],Table28[[#This Row],[Số HĐ]]))),"")</f>
        <v/>
      </c>
      <c r="K1000" s="108"/>
      <c r="L100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00" s="110"/>
    </row>
    <row r="1001" spans="1:13" ht="35.1" customHeight="1" x14ac:dyDescent="0.2">
      <c r="A1001" s="103">
        <v>42438</v>
      </c>
      <c r="B1001" s="12" t="s">
        <v>2456</v>
      </c>
      <c r="C1001" s="123" t="s">
        <v>2457</v>
      </c>
      <c r="D1001" s="16" t="s">
        <v>2448</v>
      </c>
      <c r="E1001" s="111" t="str">
        <f>IF(Table28[[#This Row],[Tên hàng hóa ]]&lt;&gt;0,VLOOKUP(Table28[[#This Row],[Tên hàng hóa ]],Table1[[Tên hàng hóa]:[Quy cách]],2,0),"")</f>
        <v>Cadivi</v>
      </c>
      <c r="F1001" s="107" t="str">
        <f>IF(Table28[[#This Row],[Tên hàng hóa ]]&lt;&gt;0,VLOOKUP(Table28[[#This Row],[Tên hàng hóa ]],Table1[[Tên hàng hóa]:[ĐVT]],3,0),"")</f>
        <v>Mét</v>
      </c>
      <c r="G1001" s="112">
        <v>12870</v>
      </c>
      <c r="H1001" s="108">
        <v>300</v>
      </c>
      <c r="I1001" s="109">
        <f>IF(Table28[[#This Row],[Số lượng]]&lt;&gt;0,Table28[[#This Row],[Số lượng]]*Table28[[#This Row],[Đơn giá]],"")</f>
        <v>3861000</v>
      </c>
      <c r="J1001" s="109">
        <f ca="1">IF(AND(Table28[[#This Row],[Tên hàng hóa ]]&lt;&gt;0,D1002=""),SUM(OFFSET(Table28[[#This Row],[Thành tiền]],0,0,-COUNTIF(Table28[Số HĐ],Table28[[#This Row],[Số HĐ]]))),"")</f>
        <v>3861000</v>
      </c>
      <c r="K1001" s="17" t="s">
        <v>464</v>
      </c>
      <c r="L100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01" s="15" t="s">
        <v>2458</v>
      </c>
    </row>
    <row r="1002" spans="1:13" ht="35.1" customHeight="1" x14ac:dyDescent="0.2">
      <c r="A1002" s="103"/>
      <c r="B1002" s="104"/>
      <c r="C1002" s="105" t="str">
        <f t="shared" si="12"/>
        <v/>
      </c>
      <c r="D1002" s="106"/>
      <c r="E1002" s="111" t="str">
        <f>IF(Table28[[#This Row],[Tên hàng hóa ]]&lt;&gt;0,VLOOKUP(Table28[[#This Row],[Tên hàng hóa ]],Table1[[Tên hàng hóa]:[Quy cách]],2,0),"")</f>
        <v/>
      </c>
      <c r="F1002" s="107" t="str">
        <f>IF(Table28[[#This Row],[Tên hàng hóa ]]&lt;&gt;0,VLOOKUP(Table28[[#This Row],[Tên hàng hóa ]],Table1[[Tên hàng hóa]:[ĐVT]],3,0),"")</f>
        <v/>
      </c>
      <c r="G1002" s="112" t="str">
        <f>IF(Table28[[#This Row],[Tên hàng hóa ]]=0,"",VLOOKUP(Table28[[#This Row],[Tên hàng hóa ]],Table1[[Tên hàng hóa]:[Giá bán]],4,0))</f>
        <v/>
      </c>
      <c r="H1002" s="108"/>
      <c r="I1002" s="109" t="str">
        <f>IF(Table28[[#This Row],[Số lượng]]&lt;&gt;0,Table28[[#This Row],[Số lượng]]*Table28[[#This Row],[Đơn giá]],"")</f>
        <v/>
      </c>
      <c r="J1002" s="109" t="str">
        <f ca="1">IF(AND(Table28[[#This Row],[Tên hàng hóa ]]&lt;&gt;0,D1003=""),SUM(OFFSET(Table28[[#This Row],[Thành tiền]],0,0,-COUNTIF(Table28[Số HĐ],Table28[[#This Row],[Số HĐ]]))),"")</f>
        <v/>
      </c>
      <c r="K1002" s="108"/>
      <c r="L100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02" s="110"/>
    </row>
    <row r="1003" spans="1:13" ht="35.1" customHeight="1" x14ac:dyDescent="0.2">
      <c r="A1003" s="103">
        <v>42440</v>
      </c>
      <c r="B1003" s="12" t="s">
        <v>2459</v>
      </c>
      <c r="C1003" s="123" t="s">
        <v>2355</v>
      </c>
      <c r="D1003" s="16" t="s">
        <v>645</v>
      </c>
      <c r="E1003" s="111" t="str">
        <f>IF(Table28[[#This Row],[Tên hàng hóa ]]&lt;&gt;0,VLOOKUP(Table28[[#This Row],[Tên hàng hóa ]],Table1[[Tên hàng hóa]:[Quy cách]],2,0),"")</f>
        <v>Bộ Nguồn Xung</v>
      </c>
      <c r="F1003" s="107" t="str">
        <f>IF(Table28[[#This Row],[Tên hàng hóa ]]&lt;&gt;0,VLOOKUP(Table28[[#This Row],[Tên hàng hóa ]],Table1[[Tên hàng hóa]:[ĐVT]],3,0),"")</f>
        <v>Cái</v>
      </c>
      <c r="G1003" s="112">
        <v>8996900</v>
      </c>
      <c r="H1003" s="108">
        <v>1</v>
      </c>
      <c r="I1003" s="109">
        <f>IF(Table28[[#This Row],[Số lượng]]&lt;&gt;0,Table28[[#This Row],[Số lượng]]*Table28[[#This Row],[Đơn giá]],"")</f>
        <v>8996900</v>
      </c>
      <c r="J1003" s="109">
        <f ca="1">IF(AND(Table28[[#This Row],[Tên hàng hóa ]]&lt;&gt;0,D1004=""),SUM(OFFSET(Table28[[#This Row],[Thành tiền]],0,0,-COUNTIF(Table28[Số HĐ],Table28[[#This Row],[Số HĐ]]))),"")</f>
        <v>8996900</v>
      </c>
      <c r="K1003" s="17" t="s">
        <v>464</v>
      </c>
      <c r="L100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03" s="15" t="s">
        <v>2460</v>
      </c>
    </row>
    <row r="1004" spans="1:13" ht="35.1" customHeight="1" x14ac:dyDescent="0.2">
      <c r="A1004" s="103"/>
      <c r="B1004" s="104"/>
      <c r="C1004" s="105" t="str">
        <f t="shared" si="12"/>
        <v/>
      </c>
      <c r="D1004" s="106"/>
      <c r="E1004" s="111" t="str">
        <f>IF(Table28[[#This Row],[Tên hàng hóa ]]&lt;&gt;0,VLOOKUP(Table28[[#This Row],[Tên hàng hóa ]],Table1[[Tên hàng hóa]:[Quy cách]],2,0),"")</f>
        <v/>
      </c>
      <c r="F1004" s="107" t="str">
        <f>IF(Table28[[#This Row],[Tên hàng hóa ]]&lt;&gt;0,VLOOKUP(Table28[[#This Row],[Tên hàng hóa ]],Table1[[Tên hàng hóa]:[ĐVT]],3,0),"")</f>
        <v/>
      </c>
      <c r="G1004" s="112" t="str">
        <f>IF(Table28[[#This Row],[Tên hàng hóa ]]=0,"",VLOOKUP(Table28[[#This Row],[Tên hàng hóa ]],Table1[[Tên hàng hóa]:[Giá bán]],4,0))</f>
        <v/>
      </c>
      <c r="H1004" s="108"/>
      <c r="I1004" s="109" t="str">
        <f>IF(Table28[[#This Row],[Số lượng]]&lt;&gt;0,Table28[[#This Row],[Số lượng]]*Table28[[#This Row],[Đơn giá]],"")</f>
        <v/>
      </c>
      <c r="J1004" s="109" t="str">
        <f ca="1">IF(AND(Table28[[#This Row],[Tên hàng hóa ]]&lt;&gt;0,D1005=""),SUM(OFFSET(Table28[[#This Row],[Thành tiền]],0,0,-COUNTIF(Table28[Số HĐ],Table28[[#This Row],[Số HĐ]]))),"")</f>
        <v/>
      </c>
      <c r="K1004" s="108"/>
      <c r="L100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04" s="110"/>
    </row>
    <row r="1005" spans="1:13" ht="35.1" customHeight="1" x14ac:dyDescent="0.2">
      <c r="A1005" s="103">
        <v>42440</v>
      </c>
      <c r="B1005" s="12" t="s">
        <v>2461</v>
      </c>
      <c r="C1005" s="123" t="s">
        <v>761</v>
      </c>
      <c r="D1005" s="16" t="s">
        <v>120</v>
      </c>
      <c r="E1005" s="111" t="str">
        <f>IF(Table28[[#This Row],[Tên hàng hóa ]]&lt;&gt;0,VLOOKUP(Table28[[#This Row],[Tên hàng hóa ]],Table1[[Tên hàng hóa]:[Quy cách]],2,0),"")</f>
        <v>Bộ Điều Khiển Nhiệt Độ</v>
      </c>
      <c r="F1005" s="107" t="str">
        <f>IF(Table28[[#This Row],[Tên hàng hóa ]]&lt;&gt;0,VLOOKUP(Table28[[#This Row],[Tên hàng hóa ]],Table1[[Tên hàng hóa]:[ĐVT]],3,0),"")</f>
        <v>Cái</v>
      </c>
      <c r="G1005" s="112">
        <v>3300000</v>
      </c>
      <c r="H1005" s="108">
        <v>2</v>
      </c>
      <c r="I1005" s="109">
        <f>IF(Table28[[#This Row],[Số lượng]]&lt;&gt;0,Table28[[#This Row],[Số lượng]]*Table28[[#This Row],[Đơn giá]],"")</f>
        <v>6600000</v>
      </c>
      <c r="J1005" s="109" t="str">
        <f ca="1">IF(AND(Table28[[#This Row],[Tên hàng hóa ]]&lt;&gt;0,D1006=""),SUM(OFFSET(Table28[[#This Row],[Thành tiền]],0,0,-COUNTIF(Table28[Số HĐ],Table28[[#This Row],[Số HĐ]]))),"")</f>
        <v/>
      </c>
      <c r="K1005" s="108"/>
      <c r="L100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05" s="110"/>
    </row>
    <row r="1006" spans="1:13" ht="35.1" customHeight="1" x14ac:dyDescent="0.2">
      <c r="A1006" s="103">
        <v>42440</v>
      </c>
      <c r="B1006" s="12" t="s">
        <v>2461</v>
      </c>
      <c r="C1006" s="105" t="str">
        <f t="shared" si="12"/>
        <v>CTY TNHH DOBLA CHÂU Á</v>
      </c>
      <c r="D1006" s="16" t="s">
        <v>2449</v>
      </c>
      <c r="E1006" s="111" t="str">
        <f>IF(Table28[[#This Row],[Tên hàng hóa ]]&lt;&gt;0,VLOOKUP(Table28[[#This Row],[Tên hàng hóa ]],Table1[[Tên hàng hóa]:[Quy cách]],2,0),"")</f>
        <v>OMRON</v>
      </c>
      <c r="F1006" s="107" t="str">
        <f>IF(Table28[[#This Row],[Tên hàng hóa ]]&lt;&gt;0,VLOOKUP(Table28[[#This Row],[Tên hàng hóa ]],Table1[[Tên hàng hóa]:[ĐVT]],3,0),"")</f>
        <v>Cái</v>
      </c>
      <c r="G1006" s="112">
        <v>23100</v>
      </c>
      <c r="H1006" s="108">
        <v>10</v>
      </c>
      <c r="I1006" s="109">
        <f>IF(Table28[[#This Row],[Số lượng]]&lt;&gt;0,Table28[[#This Row],[Số lượng]]*Table28[[#This Row],[Đơn giá]],"")</f>
        <v>231000</v>
      </c>
      <c r="J1006" s="109">
        <f ca="1">IF(AND(Table28[[#This Row],[Tên hàng hóa ]]&lt;&gt;0,D1007=""),SUM(OFFSET(Table28[[#This Row],[Thành tiền]],0,0,-COUNTIF(Table28[Số HĐ],Table28[[#This Row],[Số HĐ]]))),"")</f>
        <v>6831000</v>
      </c>
      <c r="K1006" s="17" t="s">
        <v>464</v>
      </c>
      <c r="L100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06" s="15" t="s">
        <v>2514</v>
      </c>
    </row>
    <row r="1007" spans="1:13" ht="35.1" customHeight="1" x14ac:dyDescent="0.2">
      <c r="A1007" s="103"/>
      <c r="B1007" s="104"/>
      <c r="C1007" s="105" t="str">
        <f t="shared" si="12"/>
        <v/>
      </c>
      <c r="D1007" s="106"/>
      <c r="E1007" s="111" t="str">
        <f>IF(Table28[[#This Row],[Tên hàng hóa ]]&lt;&gt;0,VLOOKUP(Table28[[#This Row],[Tên hàng hóa ]],Table1[[Tên hàng hóa]:[Quy cách]],2,0),"")</f>
        <v/>
      </c>
      <c r="F1007" s="107" t="str">
        <f>IF(Table28[[#This Row],[Tên hàng hóa ]]&lt;&gt;0,VLOOKUP(Table28[[#This Row],[Tên hàng hóa ]],Table1[[Tên hàng hóa]:[ĐVT]],3,0),"")</f>
        <v/>
      </c>
      <c r="G1007" s="112" t="str">
        <f>IF(Table28[[#This Row],[Tên hàng hóa ]]=0,"",VLOOKUP(Table28[[#This Row],[Tên hàng hóa ]],Table1[[Tên hàng hóa]:[Giá bán]],4,0))</f>
        <v/>
      </c>
      <c r="H1007" s="108"/>
      <c r="I1007" s="109" t="str">
        <f>IF(Table28[[#This Row],[Số lượng]]&lt;&gt;0,Table28[[#This Row],[Số lượng]]*Table28[[#This Row],[Đơn giá]],"")</f>
        <v/>
      </c>
      <c r="J1007" s="109" t="str">
        <f ca="1">IF(AND(Table28[[#This Row],[Tên hàng hóa ]]&lt;&gt;0,D1008=""),SUM(OFFSET(Table28[[#This Row],[Thành tiền]],0,0,-COUNTIF(Table28[Số HĐ],Table28[[#This Row],[Số HĐ]]))),"")</f>
        <v/>
      </c>
      <c r="K1007" s="108"/>
      <c r="L100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07" s="110"/>
    </row>
    <row r="1008" spans="1:13" ht="35.1" customHeight="1" x14ac:dyDescent="0.2">
      <c r="A1008" s="103">
        <v>42441</v>
      </c>
      <c r="B1008" s="12" t="s">
        <v>2462</v>
      </c>
      <c r="C1008" s="123" t="s">
        <v>1043</v>
      </c>
      <c r="D1008" s="16" t="s">
        <v>2370</v>
      </c>
      <c r="E1008" s="111" t="str">
        <f>IF(Table28[[#This Row],[Tên hàng hóa ]]&lt;&gt;0,VLOOKUP(Table28[[#This Row],[Tên hàng hóa ]],Table1[[Tên hàng hóa]:[Quy cách]],2,0),"")</f>
        <v>Relay</v>
      </c>
      <c r="F1008" s="107" t="str">
        <f>IF(Table28[[#This Row],[Tên hàng hóa ]]&lt;&gt;0,VLOOKUP(Table28[[#This Row],[Tên hàng hóa ]],Table1[[Tên hàng hóa]:[ĐVT]],3,0),"")</f>
        <v>Cái</v>
      </c>
      <c r="G1008" s="112">
        <v>3682800</v>
      </c>
      <c r="H1008" s="108">
        <v>5</v>
      </c>
      <c r="I1008" s="109">
        <f>IF(Table28[[#This Row],[Số lượng]]&lt;&gt;0,Table28[[#This Row],[Số lượng]]*Table28[[#This Row],[Đơn giá]],"")</f>
        <v>18414000</v>
      </c>
      <c r="J1008" s="109">
        <f ca="1">IF(AND(Table28[[#This Row],[Tên hàng hóa ]]&lt;&gt;0,D1009=""),SUM(OFFSET(Table28[[#This Row],[Thành tiền]],0,0,-COUNTIF(Table28[Số HĐ],Table28[[#This Row],[Số HĐ]]))),"")</f>
        <v>18414000</v>
      </c>
      <c r="K1008" s="17" t="s">
        <v>464</v>
      </c>
      <c r="L100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08" s="15" t="s">
        <v>2716</v>
      </c>
    </row>
    <row r="1009" spans="1:13" ht="35.1" customHeight="1" x14ac:dyDescent="0.2">
      <c r="A1009" s="103"/>
      <c r="B1009" s="104"/>
      <c r="C1009" s="105" t="str">
        <f t="shared" ref="C1009:C1042" si="13">IF(AND(D1009&lt;&gt;0,D1010=""),C1008,"")</f>
        <v/>
      </c>
      <c r="D1009" s="106"/>
      <c r="E1009" s="111" t="str">
        <f>IF(Table28[[#This Row],[Tên hàng hóa ]]&lt;&gt;0,VLOOKUP(Table28[[#This Row],[Tên hàng hóa ]],Table1[[Tên hàng hóa]:[Quy cách]],2,0),"")</f>
        <v/>
      </c>
      <c r="F1009" s="107" t="str">
        <f>IF(Table28[[#This Row],[Tên hàng hóa ]]&lt;&gt;0,VLOOKUP(Table28[[#This Row],[Tên hàng hóa ]],Table1[[Tên hàng hóa]:[ĐVT]],3,0),"")</f>
        <v/>
      </c>
      <c r="G1009" s="112" t="str">
        <f>IF(Table28[[#This Row],[Tên hàng hóa ]]=0,"",VLOOKUP(Table28[[#This Row],[Tên hàng hóa ]],Table1[[Tên hàng hóa]:[Giá bán]],4,0))</f>
        <v/>
      </c>
      <c r="H1009" s="108"/>
      <c r="I1009" s="109" t="str">
        <f>IF(Table28[[#This Row],[Số lượng]]&lt;&gt;0,Table28[[#This Row],[Số lượng]]*Table28[[#This Row],[Đơn giá]],"")</f>
        <v/>
      </c>
      <c r="J1009" s="109" t="str">
        <f ca="1">IF(AND(Table28[[#This Row],[Tên hàng hóa ]]&lt;&gt;0,D1010=""),SUM(OFFSET(Table28[[#This Row],[Thành tiền]],0,0,-COUNTIF(Table28[Số HĐ],Table28[[#This Row],[Số HĐ]]))),"")</f>
        <v/>
      </c>
      <c r="K1009" s="108"/>
      <c r="L100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09" s="110"/>
    </row>
    <row r="1010" spans="1:13" ht="35.1" customHeight="1" x14ac:dyDescent="0.2">
      <c r="A1010" s="103">
        <v>42441</v>
      </c>
      <c r="B1010" s="12" t="s">
        <v>2463</v>
      </c>
      <c r="C1010" s="123" t="s">
        <v>2464</v>
      </c>
      <c r="D1010" s="16" t="s">
        <v>267</v>
      </c>
      <c r="E1010" s="111" t="str">
        <f>IF(Table28[[#This Row],[Tên hàng hóa ]]&lt;&gt;0,VLOOKUP(Table28[[#This Row],[Tên hàng hóa ]],Table1[[Tên hàng hóa]:[Quy cách]],2,0),"")</f>
        <v>Cảm Biến</v>
      </c>
      <c r="F1010" s="107" t="str">
        <f>IF(Table28[[#This Row],[Tên hàng hóa ]]&lt;&gt;0,VLOOKUP(Table28[[#This Row],[Tên hàng hóa ]],Table1[[Tên hàng hóa]:[ĐVT]],3,0),"")</f>
        <v>Cái</v>
      </c>
      <c r="G1010" s="112">
        <v>847000</v>
      </c>
      <c r="H1010" s="108">
        <v>5</v>
      </c>
      <c r="I1010" s="109">
        <f>IF(Table28[[#This Row],[Số lượng]]&lt;&gt;0,Table28[[#This Row],[Số lượng]]*Table28[[#This Row],[Đơn giá]],"")</f>
        <v>4235000</v>
      </c>
      <c r="J1010" s="109" t="str">
        <f ca="1">IF(AND(Table28[[#This Row],[Tên hàng hóa ]]&lt;&gt;0,D1011=""),SUM(OFFSET(Table28[[#This Row],[Thành tiền]],0,0,-COUNTIF(Table28[Số HĐ],Table28[[#This Row],[Số HĐ]]))),"")</f>
        <v/>
      </c>
      <c r="K1010" s="108"/>
      <c r="L101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10" s="110"/>
    </row>
    <row r="1011" spans="1:13" ht="35.1" customHeight="1" x14ac:dyDescent="0.2">
      <c r="A1011" s="103">
        <v>42441</v>
      </c>
      <c r="B1011" s="12" t="s">
        <v>2463</v>
      </c>
      <c r="C1011" s="123" t="s">
        <v>2464</v>
      </c>
      <c r="D1011" s="106" t="s">
        <v>497</v>
      </c>
      <c r="E1011" s="111" t="str">
        <f>IF(Table28[[#This Row],[Tên hàng hóa ]]&lt;&gt;0,VLOOKUP(Table28[[#This Row],[Tên hàng hóa ]],Table1[[Tên hàng hóa]:[Quy cách]],2,0),"")</f>
        <v>Biến Tần</v>
      </c>
      <c r="F1011" s="107" t="str">
        <f>IF(Table28[[#This Row],[Tên hàng hóa ]]&lt;&gt;0,VLOOKUP(Table28[[#This Row],[Tên hàng hóa ]],Table1[[Tên hàng hóa]:[ĐVT]],3,0),"")</f>
        <v>Cái</v>
      </c>
      <c r="G1011" s="112">
        <v>4070000</v>
      </c>
      <c r="H1011" s="108">
        <v>3</v>
      </c>
      <c r="I1011" s="109">
        <f>IF(Table28[[#This Row],[Số lượng]]&lt;&gt;0,Table28[[#This Row],[Số lượng]]*Table28[[#This Row],[Đơn giá]],"")</f>
        <v>12210000</v>
      </c>
      <c r="J1011" s="109" t="str">
        <f ca="1">IF(AND(Table28[[#This Row],[Tên hàng hóa ]]&lt;&gt;0,D1012=""),SUM(OFFSET(Table28[[#This Row],[Thành tiền]],0,0,-COUNTIF(Table28[Số HĐ],Table28[[#This Row],[Số HĐ]]))),"")</f>
        <v/>
      </c>
      <c r="K1011" s="108"/>
      <c r="L101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11" s="110"/>
    </row>
    <row r="1012" spans="1:13" ht="35.1" customHeight="1" x14ac:dyDescent="0.2">
      <c r="A1012" s="103">
        <v>42441</v>
      </c>
      <c r="B1012" s="12" t="s">
        <v>2463</v>
      </c>
      <c r="C1012" s="123" t="s">
        <v>2464</v>
      </c>
      <c r="D1012" s="16" t="s">
        <v>2450</v>
      </c>
      <c r="E1012" s="111" t="str">
        <f>IF(Table28[[#This Row],[Tên hàng hóa ]]&lt;&gt;0,VLOOKUP(Table28[[#This Row],[Tên hàng hóa ]],Table1[[Tên hàng hóa]:[Quy cách]],2,0),"")</f>
        <v>Cảm Biến</v>
      </c>
      <c r="F1012" s="107" t="str">
        <f>IF(Table28[[#This Row],[Tên hàng hóa ]]&lt;&gt;0,VLOOKUP(Table28[[#This Row],[Tên hàng hóa ]],Table1[[Tên hàng hóa]:[ĐVT]],3,0),"")</f>
        <v>Cái</v>
      </c>
      <c r="G1012" s="112">
        <v>886600</v>
      </c>
      <c r="H1012" s="108">
        <v>2</v>
      </c>
      <c r="I1012" s="109">
        <f>IF(Table28[[#This Row],[Số lượng]]&lt;&gt;0,Table28[[#This Row],[Số lượng]]*Table28[[#This Row],[Đơn giá]],"")</f>
        <v>1773200</v>
      </c>
      <c r="J1012" s="109" t="str">
        <f ca="1">IF(AND(Table28[[#This Row],[Tên hàng hóa ]]&lt;&gt;0,D1013=""),SUM(OFFSET(Table28[[#This Row],[Thành tiền]],0,0,-COUNTIF(Table28[Số HĐ],Table28[[#This Row],[Số HĐ]]))),"")</f>
        <v/>
      </c>
      <c r="K1012" s="108"/>
      <c r="L101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12" s="110"/>
    </row>
    <row r="1013" spans="1:13" ht="35.1" customHeight="1" x14ac:dyDescent="0.2">
      <c r="A1013" s="103">
        <v>42441</v>
      </c>
      <c r="B1013" s="12" t="s">
        <v>2463</v>
      </c>
      <c r="C1013" s="123" t="s">
        <v>2464</v>
      </c>
      <c r="D1013" s="16" t="s">
        <v>234</v>
      </c>
      <c r="E1013" s="111" t="str">
        <f>IF(Table28[[#This Row],[Tên hàng hóa ]]&lt;&gt;0,VLOOKUP(Table28[[#This Row],[Tên hàng hóa ]],Table1[[Tên hàng hóa]:[Quy cách]],2,0),"")</f>
        <v>Cảm Biến</v>
      </c>
      <c r="F1013" s="107" t="str">
        <f>IF(Table28[[#This Row],[Tên hàng hóa ]]&lt;&gt;0,VLOOKUP(Table28[[#This Row],[Tên hàng hóa ]],Table1[[Tên hàng hóa]:[ĐVT]],3,0),"")</f>
        <v>Cái</v>
      </c>
      <c r="G1013" s="112">
        <v>638000</v>
      </c>
      <c r="H1013" s="108">
        <v>2</v>
      </c>
      <c r="I1013" s="109">
        <f>IF(Table28[[#This Row],[Số lượng]]&lt;&gt;0,Table28[[#This Row],[Số lượng]]*Table28[[#This Row],[Đơn giá]],"")</f>
        <v>1276000</v>
      </c>
      <c r="J1013" s="109">
        <f ca="1">IF(AND(Table28[[#This Row],[Tên hàng hóa ]]&lt;&gt;0,D1014=""),SUM(OFFSET(Table28[[#This Row],[Thành tiền]],0,0,-COUNTIF(Table28[Số HĐ],Table28[[#This Row],[Số HĐ]]))),"")</f>
        <v>19494200</v>
      </c>
      <c r="K1013" s="17" t="s">
        <v>464</v>
      </c>
      <c r="L101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13" s="15" t="s">
        <v>2513</v>
      </c>
    </row>
    <row r="1014" spans="1:13" ht="35.1" customHeight="1" x14ac:dyDescent="0.2">
      <c r="A1014" s="103"/>
      <c r="B1014" s="104"/>
      <c r="C1014" s="105" t="str">
        <f t="shared" si="13"/>
        <v/>
      </c>
      <c r="D1014" s="106"/>
      <c r="E1014" s="111" t="str">
        <f>IF(Table28[[#This Row],[Tên hàng hóa ]]&lt;&gt;0,VLOOKUP(Table28[[#This Row],[Tên hàng hóa ]],Table1[[Tên hàng hóa]:[Quy cách]],2,0),"")</f>
        <v/>
      </c>
      <c r="F1014" s="107" t="str">
        <f>IF(Table28[[#This Row],[Tên hàng hóa ]]&lt;&gt;0,VLOOKUP(Table28[[#This Row],[Tên hàng hóa ]],Table1[[Tên hàng hóa]:[ĐVT]],3,0),"")</f>
        <v/>
      </c>
      <c r="G1014" s="112" t="str">
        <f>IF(Table28[[#This Row],[Tên hàng hóa ]]=0,"",VLOOKUP(Table28[[#This Row],[Tên hàng hóa ]],Table1[[Tên hàng hóa]:[Giá bán]],4,0))</f>
        <v/>
      </c>
      <c r="H1014" s="108"/>
      <c r="I1014" s="109" t="str">
        <f>IF(Table28[[#This Row],[Số lượng]]&lt;&gt;0,Table28[[#This Row],[Số lượng]]*Table28[[#This Row],[Đơn giá]],"")</f>
        <v/>
      </c>
      <c r="J1014" s="109" t="str">
        <f ca="1">IF(AND(Table28[[#This Row],[Tên hàng hóa ]]&lt;&gt;0,D1015=""),SUM(OFFSET(Table28[[#This Row],[Thành tiền]],0,0,-COUNTIF(Table28[Số HĐ],Table28[[#This Row],[Số HĐ]]))),"")</f>
        <v/>
      </c>
      <c r="K1014" s="108"/>
      <c r="L101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14" s="110"/>
    </row>
    <row r="1015" spans="1:13" ht="35.1" customHeight="1" x14ac:dyDescent="0.2">
      <c r="A1015" s="103">
        <v>42443</v>
      </c>
      <c r="B1015" s="12" t="s">
        <v>2470</v>
      </c>
      <c r="C1015" s="123" t="s">
        <v>2310</v>
      </c>
      <c r="D1015" s="16" t="s">
        <v>159</v>
      </c>
      <c r="E1015" s="111" t="str">
        <f>IF(Table28[[#This Row],[Tên hàng hóa ]]&lt;&gt;0,VLOOKUP(Table28[[#This Row],[Tên hàng hóa ]],Table1[[Tên hàng hóa]:[Quy cách]],2,0),"")</f>
        <v>Bộ Nguồn Xung</v>
      </c>
      <c r="F1015" s="107" t="str">
        <f>IF(Table28[[#This Row],[Tên hàng hóa ]]&lt;&gt;0,VLOOKUP(Table28[[#This Row],[Tên hàng hóa ]],Table1[[Tên hàng hóa]:[ĐVT]],3,0),"")</f>
        <v>Cái</v>
      </c>
      <c r="G1015" s="112">
        <v>680000</v>
      </c>
      <c r="H1015" s="108">
        <v>3</v>
      </c>
      <c r="I1015" s="109">
        <f>IF(Table28[[#This Row],[Số lượng]]&lt;&gt;0,Table28[[#This Row],[Số lượng]]*Table28[[#This Row],[Đơn giá]],"")</f>
        <v>2040000</v>
      </c>
      <c r="J1015" s="109">
        <f ca="1">IF(AND(Table28[[#This Row],[Tên hàng hóa ]]&lt;&gt;0,D1016=""),SUM(OFFSET(Table28[[#This Row],[Thành tiền]],0,0,-COUNTIF(Table28[Số HĐ],Table28[[#This Row],[Số HĐ]]))),"")</f>
        <v>2040000</v>
      </c>
      <c r="K1015" s="17" t="s">
        <v>464</v>
      </c>
      <c r="L101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15" s="15" t="s">
        <v>2345</v>
      </c>
    </row>
    <row r="1016" spans="1:13" ht="35.1" customHeight="1" x14ac:dyDescent="0.2">
      <c r="A1016" s="103"/>
      <c r="B1016" s="104"/>
      <c r="C1016" s="105" t="str">
        <f t="shared" si="13"/>
        <v/>
      </c>
      <c r="D1016" s="106"/>
      <c r="E1016" s="111" t="str">
        <f>IF(Table28[[#This Row],[Tên hàng hóa ]]&lt;&gt;0,VLOOKUP(Table28[[#This Row],[Tên hàng hóa ]],Table1[[Tên hàng hóa]:[Quy cách]],2,0),"")</f>
        <v/>
      </c>
      <c r="F1016" s="107" t="str">
        <f>IF(Table28[[#This Row],[Tên hàng hóa ]]&lt;&gt;0,VLOOKUP(Table28[[#This Row],[Tên hàng hóa ]],Table1[[Tên hàng hóa]:[ĐVT]],3,0),"")</f>
        <v/>
      </c>
      <c r="G1016" s="112" t="str">
        <f>IF(Table28[[#This Row],[Tên hàng hóa ]]=0,"",VLOOKUP(Table28[[#This Row],[Tên hàng hóa ]],Table1[[Tên hàng hóa]:[Giá bán]],4,0))</f>
        <v/>
      </c>
      <c r="H1016" s="108"/>
      <c r="I1016" s="109" t="str">
        <f>IF(Table28[[#This Row],[Số lượng]]&lt;&gt;0,Table28[[#This Row],[Số lượng]]*Table28[[#This Row],[Đơn giá]],"")</f>
        <v/>
      </c>
      <c r="J1016" s="109" t="str">
        <f ca="1">IF(AND(Table28[[#This Row],[Tên hàng hóa ]]&lt;&gt;0,D1017=""),SUM(OFFSET(Table28[[#This Row],[Thành tiền]],0,0,-COUNTIF(Table28[Số HĐ],Table28[[#This Row],[Số HĐ]]))),"")</f>
        <v/>
      </c>
      <c r="K1016" s="108"/>
      <c r="L101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16" s="110"/>
    </row>
    <row r="1017" spans="1:13" ht="35.1" customHeight="1" x14ac:dyDescent="0.2">
      <c r="A1017" s="103">
        <v>42443</v>
      </c>
      <c r="B1017" s="12" t="s">
        <v>2471</v>
      </c>
      <c r="C1017" s="105" t="s">
        <v>1778</v>
      </c>
      <c r="D1017" s="16" t="s">
        <v>2110</v>
      </c>
      <c r="E1017" s="111" t="str">
        <f>IF(Table28[[#This Row],[Tên hàng hóa ]]&lt;&gt;0,VLOOKUP(Table28[[#This Row],[Tên hàng hóa ]],Table1[[Tên hàng hóa]:[Quy cách]],2,0),"")</f>
        <v>Bộ Mã Hóa Xung(Encoder)</v>
      </c>
      <c r="F1017" s="107" t="str">
        <f>IF(Table28[[#This Row],[Tên hàng hóa ]]&lt;&gt;0,VLOOKUP(Table28[[#This Row],[Tên hàng hóa ]],Table1[[Tên hàng hóa]:[ĐVT]],3,0),"")</f>
        <v>Cái</v>
      </c>
      <c r="G1017" s="112">
        <v>1925000</v>
      </c>
      <c r="H1017" s="108">
        <v>5</v>
      </c>
      <c r="I1017" s="109">
        <f>IF(Table28[[#This Row],[Số lượng]]&lt;&gt;0,Table28[[#This Row],[Số lượng]]*Table28[[#This Row],[Đơn giá]],"")</f>
        <v>9625000</v>
      </c>
      <c r="J1017" s="109" t="str">
        <f ca="1">IF(AND(Table28[[#This Row],[Tên hàng hóa ]]&lt;&gt;0,D1018=""),SUM(OFFSET(Table28[[#This Row],[Thành tiền]],0,0,-COUNTIF(Table28[Số HĐ],Table28[[#This Row],[Số HĐ]]))),"")</f>
        <v/>
      </c>
      <c r="K1017" s="108"/>
      <c r="L101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17" s="110"/>
    </row>
    <row r="1018" spans="1:13" ht="35.1" customHeight="1" x14ac:dyDescent="0.2">
      <c r="A1018" s="103">
        <v>42443</v>
      </c>
      <c r="B1018" s="12" t="s">
        <v>2471</v>
      </c>
      <c r="C1018" s="105" t="s">
        <v>1778</v>
      </c>
      <c r="D1018" s="16" t="s">
        <v>233</v>
      </c>
      <c r="E1018" s="111" t="str">
        <f>IF(Table28[[#This Row],[Tên hàng hóa ]]&lt;&gt;0,VLOOKUP(Table28[[#This Row],[Tên hàng hóa ]],Table1[[Tên hàng hóa]:[Quy cách]],2,0),"")</f>
        <v>Cảm Biến</v>
      </c>
      <c r="F1018" s="107" t="str">
        <f>IF(Table28[[#This Row],[Tên hàng hóa ]]&lt;&gt;0,VLOOKUP(Table28[[#This Row],[Tên hàng hóa ]],Table1[[Tên hàng hóa]:[ĐVT]],3,0),"")</f>
        <v>Cái</v>
      </c>
      <c r="G1018" s="112">
        <v>550000</v>
      </c>
      <c r="H1018" s="108">
        <v>5</v>
      </c>
      <c r="I1018" s="109">
        <f>IF(Table28[[#This Row],[Số lượng]]&lt;&gt;0,Table28[[#This Row],[Số lượng]]*Table28[[#This Row],[Đơn giá]],"")</f>
        <v>2750000</v>
      </c>
      <c r="J1018" s="109" t="str">
        <f ca="1">IF(AND(Table28[[#This Row],[Tên hàng hóa ]]&lt;&gt;0,D1019=""),SUM(OFFSET(Table28[[#This Row],[Thành tiền]],0,0,-COUNTIF(Table28[Số HĐ],Table28[[#This Row],[Số HĐ]]))),"")</f>
        <v/>
      </c>
      <c r="K1018" s="108"/>
      <c r="L101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18" s="110"/>
    </row>
    <row r="1019" spans="1:13" ht="35.1" customHeight="1" x14ac:dyDescent="0.2">
      <c r="A1019" s="103">
        <v>42443</v>
      </c>
      <c r="B1019" s="12" t="s">
        <v>2471</v>
      </c>
      <c r="C1019" s="105" t="s">
        <v>1778</v>
      </c>
      <c r="D1019" s="106" t="s">
        <v>338</v>
      </c>
      <c r="E1019" s="111" t="str">
        <f>IF(Table28[[#This Row],[Tên hàng hóa ]]&lt;&gt;0,VLOOKUP(Table28[[#This Row],[Tên hàng hóa ]],Table1[[Tên hàng hóa]:[Quy cách]],2,0),"")</f>
        <v>Relay</v>
      </c>
      <c r="F1019" s="107" t="str">
        <f>IF(Table28[[#This Row],[Tên hàng hóa ]]&lt;&gt;0,VLOOKUP(Table28[[#This Row],[Tên hàng hóa ]],Table1[[Tên hàng hóa]:[ĐVT]],3,0),"")</f>
        <v>Cái</v>
      </c>
      <c r="G1019" s="112">
        <v>52800</v>
      </c>
      <c r="H1019" s="108">
        <v>8</v>
      </c>
      <c r="I1019" s="109">
        <f>IF(Table28[[#This Row],[Số lượng]]&lt;&gt;0,Table28[[#This Row],[Số lượng]]*Table28[[#This Row],[Đơn giá]],"")</f>
        <v>422400</v>
      </c>
      <c r="J1019" s="109">
        <f ca="1">IF(AND(Table28[[#This Row],[Tên hàng hóa ]]&lt;&gt;0,D1020=""),SUM(OFFSET(Table28[[#This Row],[Thành tiền]],0,0,-COUNTIF(Table28[Số HĐ],Table28[[#This Row],[Số HĐ]]))),"")</f>
        <v>12797400</v>
      </c>
      <c r="K1019" s="17" t="s">
        <v>464</v>
      </c>
      <c r="L1019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19" s="15" t="s">
        <v>2659</v>
      </c>
    </row>
    <row r="1020" spans="1:13" ht="35.1" customHeight="1" x14ac:dyDescent="0.2">
      <c r="A1020" s="103"/>
      <c r="B1020" s="104"/>
      <c r="C1020" s="105" t="str">
        <f t="shared" si="13"/>
        <v/>
      </c>
      <c r="D1020" s="106"/>
      <c r="E1020" s="111" t="str">
        <f>IF(Table28[[#This Row],[Tên hàng hóa ]]&lt;&gt;0,VLOOKUP(Table28[[#This Row],[Tên hàng hóa ]],Table1[[Tên hàng hóa]:[Quy cách]],2,0),"")</f>
        <v/>
      </c>
      <c r="F1020" s="107" t="str">
        <f>IF(Table28[[#This Row],[Tên hàng hóa ]]&lt;&gt;0,VLOOKUP(Table28[[#This Row],[Tên hàng hóa ]],Table1[[Tên hàng hóa]:[ĐVT]],3,0),"")</f>
        <v/>
      </c>
      <c r="G1020" s="112" t="str">
        <f>IF(Table28[[#This Row],[Tên hàng hóa ]]=0,"",VLOOKUP(Table28[[#This Row],[Tên hàng hóa ]],Table1[[Tên hàng hóa]:[Giá bán]],4,0))</f>
        <v/>
      </c>
      <c r="H1020" s="108"/>
      <c r="I1020" s="109" t="str">
        <f>IF(Table28[[#This Row],[Số lượng]]&lt;&gt;0,Table28[[#This Row],[Số lượng]]*Table28[[#This Row],[Đơn giá]],"")</f>
        <v/>
      </c>
      <c r="J1020" s="109" t="str">
        <f ca="1">IF(AND(Table28[[#This Row],[Tên hàng hóa ]]&lt;&gt;0,D1021=""),SUM(OFFSET(Table28[[#This Row],[Thành tiền]],0,0,-COUNTIF(Table28[Số HĐ],Table28[[#This Row],[Số HĐ]]))),"")</f>
        <v/>
      </c>
      <c r="K1020" s="108"/>
      <c r="L102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20" s="110"/>
    </row>
    <row r="1021" spans="1:13" ht="35.1" customHeight="1" x14ac:dyDescent="0.2">
      <c r="A1021" s="103">
        <v>42443</v>
      </c>
      <c r="B1021" s="12" t="s">
        <v>2472</v>
      </c>
      <c r="C1021" s="123" t="s">
        <v>1636</v>
      </c>
      <c r="D1021" s="16" t="s">
        <v>433</v>
      </c>
      <c r="E1021" s="111" t="str">
        <f>IF(Table28[[#This Row],[Tên hàng hóa ]]&lt;&gt;0,VLOOKUP(Table28[[#This Row],[Tên hàng hóa ]],Table1[[Tên hàng hóa]:[Quy cách]],2,0),"")</f>
        <v>Socket</v>
      </c>
      <c r="F1021" s="107" t="str">
        <f>IF(Table28[[#This Row],[Tên hàng hóa ]]&lt;&gt;0,VLOOKUP(Table28[[#This Row],[Tên hàng hóa ]],Table1[[Tên hàng hóa]:[ĐVT]],3,0),"")</f>
        <v>Cái</v>
      </c>
      <c r="G1021" s="112">
        <v>33000</v>
      </c>
      <c r="H1021" s="108">
        <v>10</v>
      </c>
      <c r="I1021" s="109">
        <f>IF(Table28[[#This Row],[Số lượng]]&lt;&gt;0,Table28[[#This Row],[Số lượng]]*Table28[[#This Row],[Đơn giá]],"")</f>
        <v>330000</v>
      </c>
      <c r="J1021" s="109">
        <f ca="1">IF(AND(Table28[[#This Row],[Tên hàng hóa ]]&lt;&gt;0,D1022=""),SUM(OFFSET(Table28[[#This Row],[Thành tiền]],0,0,-COUNTIF(Table28[Số HĐ],Table28[[#This Row],[Số HĐ]]))),"")</f>
        <v>330000</v>
      </c>
      <c r="K1021" s="17" t="s">
        <v>464</v>
      </c>
      <c r="L102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21" s="15" t="s">
        <v>3017</v>
      </c>
    </row>
    <row r="1022" spans="1:13" ht="35.1" customHeight="1" x14ac:dyDescent="0.2">
      <c r="A1022" s="103"/>
      <c r="B1022" s="104"/>
      <c r="C1022" s="105" t="str">
        <f t="shared" si="13"/>
        <v/>
      </c>
      <c r="D1022" s="106"/>
      <c r="E1022" s="111" t="str">
        <f>IF(Table28[[#This Row],[Tên hàng hóa ]]&lt;&gt;0,VLOOKUP(Table28[[#This Row],[Tên hàng hóa ]],Table1[[Tên hàng hóa]:[Quy cách]],2,0),"")</f>
        <v/>
      </c>
      <c r="F1022" s="107" t="str">
        <f>IF(Table28[[#This Row],[Tên hàng hóa ]]&lt;&gt;0,VLOOKUP(Table28[[#This Row],[Tên hàng hóa ]],Table1[[Tên hàng hóa]:[ĐVT]],3,0),"")</f>
        <v/>
      </c>
      <c r="G1022" s="112" t="str">
        <f>IF(Table28[[#This Row],[Tên hàng hóa ]]=0,"",VLOOKUP(Table28[[#This Row],[Tên hàng hóa ]],Table1[[Tên hàng hóa]:[Giá bán]],4,0))</f>
        <v/>
      </c>
      <c r="H1022" s="108"/>
      <c r="I1022" s="109" t="str">
        <f>IF(Table28[[#This Row],[Số lượng]]&lt;&gt;0,Table28[[#This Row],[Số lượng]]*Table28[[#This Row],[Đơn giá]],"")</f>
        <v/>
      </c>
      <c r="J1022" s="109" t="str">
        <f ca="1">IF(AND(Table28[[#This Row],[Tên hàng hóa ]]&lt;&gt;0,D1023=""),SUM(OFFSET(Table28[[#This Row],[Thành tiền]],0,0,-COUNTIF(Table28[Số HĐ],Table28[[#This Row],[Số HĐ]]))),"")</f>
        <v/>
      </c>
      <c r="K1022" s="108"/>
      <c r="L102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22" s="110"/>
    </row>
    <row r="1023" spans="1:13" ht="35.1" customHeight="1" x14ac:dyDescent="0.2">
      <c r="A1023" s="103">
        <v>42445</v>
      </c>
      <c r="B1023" s="12" t="s">
        <v>2485</v>
      </c>
      <c r="C1023" s="123" t="s">
        <v>2486</v>
      </c>
      <c r="D1023" s="16" t="s">
        <v>262</v>
      </c>
      <c r="E1023" s="111" t="str">
        <f>IF(Table28[[#This Row],[Tên hàng hóa ]]&lt;&gt;0,VLOOKUP(Table28[[#This Row],[Tên hàng hóa ]],Table1[[Tên hàng hóa]:[Quy cách]],2,0),"")</f>
        <v>Cảm Biến</v>
      </c>
      <c r="F1023" s="107" t="str">
        <f>IF(Table28[[#This Row],[Tên hàng hóa ]]&lt;&gt;0,VLOOKUP(Table28[[#This Row],[Tên hàng hóa ]],Table1[[Tên hàng hóa]:[ĐVT]],3,0),"")</f>
        <v>Cái</v>
      </c>
      <c r="G1023" s="112">
        <v>2006400</v>
      </c>
      <c r="H1023" s="108">
        <v>10</v>
      </c>
      <c r="I1023" s="109">
        <f>IF(Table28[[#This Row],[Số lượng]]&lt;&gt;0,Table28[[#This Row],[Số lượng]]*Table28[[#This Row],[Đơn giá]],"")</f>
        <v>20064000</v>
      </c>
      <c r="J1023" s="109">
        <f ca="1">IF(AND(Table28[[#This Row],[Tên hàng hóa ]]&lt;&gt;0,D1024=""),SUM(OFFSET(Table28[[#This Row],[Thành tiền]],0,0,-COUNTIF(Table28[Số HĐ],Table28[[#This Row],[Số HĐ]]))),"")</f>
        <v>20064000</v>
      </c>
      <c r="K1023" s="17" t="s">
        <v>464</v>
      </c>
      <c r="L102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23" s="15" t="s">
        <v>2510</v>
      </c>
    </row>
    <row r="1024" spans="1:13" ht="35.1" customHeight="1" x14ac:dyDescent="0.2">
      <c r="A1024" s="103"/>
      <c r="B1024" s="104"/>
      <c r="C1024" s="105" t="str">
        <f t="shared" si="13"/>
        <v/>
      </c>
      <c r="D1024" s="106"/>
      <c r="E1024" s="111" t="str">
        <f>IF(Table28[[#This Row],[Tên hàng hóa ]]&lt;&gt;0,VLOOKUP(Table28[[#This Row],[Tên hàng hóa ]],Table1[[Tên hàng hóa]:[Quy cách]],2,0),"")</f>
        <v/>
      </c>
      <c r="F1024" s="107" t="str">
        <f>IF(Table28[[#This Row],[Tên hàng hóa ]]&lt;&gt;0,VLOOKUP(Table28[[#This Row],[Tên hàng hóa ]],Table1[[Tên hàng hóa]:[ĐVT]],3,0),"")</f>
        <v/>
      </c>
      <c r="G1024" s="112" t="str">
        <f>IF(Table28[[#This Row],[Tên hàng hóa ]]=0,"",VLOOKUP(Table28[[#This Row],[Tên hàng hóa ]],Table1[[Tên hàng hóa]:[Giá bán]],4,0))</f>
        <v/>
      </c>
      <c r="H1024" s="108"/>
      <c r="I1024" s="109" t="str">
        <f>IF(Table28[[#This Row],[Số lượng]]&lt;&gt;0,Table28[[#This Row],[Số lượng]]*Table28[[#This Row],[Đơn giá]],"")</f>
        <v/>
      </c>
      <c r="J1024" s="109" t="str">
        <f ca="1">IF(AND(Table28[[#This Row],[Tên hàng hóa ]]&lt;&gt;0,D1025=""),SUM(OFFSET(Table28[[#This Row],[Thành tiền]],0,0,-COUNTIF(Table28[Số HĐ],Table28[[#This Row],[Số HĐ]]))),"")</f>
        <v/>
      </c>
      <c r="K1024" s="108"/>
      <c r="L102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24" s="110"/>
    </row>
    <row r="1025" spans="1:13" ht="35.1" customHeight="1" x14ac:dyDescent="0.2">
      <c r="A1025" s="103">
        <v>42445</v>
      </c>
      <c r="B1025" s="12" t="s">
        <v>2487</v>
      </c>
      <c r="C1025" s="123" t="s">
        <v>1990</v>
      </c>
      <c r="D1025" s="16" t="s">
        <v>2411</v>
      </c>
      <c r="E1025" s="111" t="str">
        <f>IF(Table28[[#This Row],[Tên hàng hóa ]]&lt;&gt;0,VLOOKUP(Table28[[#This Row],[Tên hàng hóa ]],Table1[[Tên hàng hóa]:[Quy cách]],2,0),"")</f>
        <v>Autonic</v>
      </c>
      <c r="F1025" s="107" t="str">
        <f>IF(Table28[[#This Row],[Tên hàng hóa ]]&lt;&gt;0,VLOOKUP(Table28[[#This Row],[Tên hàng hóa ]],Table1[[Tên hàng hóa]:[ĐVT]],3,0),"")</f>
        <v>Cái</v>
      </c>
      <c r="G1025" s="112">
        <v>1232000</v>
      </c>
      <c r="H1025" s="108">
        <v>10</v>
      </c>
      <c r="I1025" s="109">
        <f>IF(Table28[[#This Row],[Số lượng]]&lt;&gt;0,Table28[[#This Row],[Số lượng]]*Table28[[#This Row],[Đơn giá]],"")</f>
        <v>12320000</v>
      </c>
      <c r="J1025" s="109">
        <f ca="1">IF(AND(Table28[[#This Row],[Tên hàng hóa ]]&lt;&gt;0,D1026=""),SUM(OFFSET(Table28[[#This Row],[Thành tiền]],0,0,-COUNTIF(Table28[Số HĐ],Table28[[#This Row],[Số HĐ]]))),"")</f>
        <v>12320000</v>
      </c>
      <c r="K1025" s="17" t="s">
        <v>464</v>
      </c>
      <c r="L102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25" s="15" t="s">
        <v>2570</v>
      </c>
    </row>
    <row r="1026" spans="1:13" ht="35.1" customHeight="1" x14ac:dyDescent="0.2">
      <c r="A1026" s="103"/>
      <c r="B1026" s="104"/>
      <c r="C1026" s="105" t="str">
        <f t="shared" si="13"/>
        <v/>
      </c>
      <c r="D1026" s="106"/>
      <c r="E1026" s="111" t="str">
        <f>IF(Table28[[#This Row],[Tên hàng hóa ]]&lt;&gt;0,VLOOKUP(Table28[[#This Row],[Tên hàng hóa ]],Table1[[Tên hàng hóa]:[Quy cách]],2,0),"")</f>
        <v/>
      </c>
      <c r="F1026" s="107" t="str">
        <f>IF(Table28[[#This Row],[Tên hàng hóa ]]&lt;&gt;0,VLOOKUP(Table28[[#This Row],[Tên hàng hóa ]],Table1[[Tên hàng hóa]:[ĐVT]],3,0),"")</f>
        <v/>
      </c>
      <c r="G1026" s="112" t="str">
        <f>IF(Table28[[#This Row],[Tên hàng hóa ]]=0,"",VLOOKUP(Table28[[#This Row],[Tên hàng hóa ]],Table1[[Tên hàng hóa]:[Giá bán]],4,0))</f>
        <v/>
      </c>
      <c r="H1026" s="108"/>
      <c r="I1026" s="109" t="str">
        <f>IF(Table28[[#This Row],[Số lượng]]&lt;&gt;0,Table28[[#This Row],[Số lượng]]*Table28[[#This Row],[Đơn giá]],"")</f>
        <v/>
      </c>
      <c r="J1026" s="109" t="str">
        <f ca="1">IF(AND(Table28[[#This Row],[Tên hàng hóa ]]&lt;&gt;0,D1027=""),SUM(OFFSET(Table28[[#This Row],[Thành tiền]],0,0,-COUNTIF(Table28[Số HĐ],Table28[[#This Row],[Số HĐ]]))),"")</f>
        <v/>
      </c>
      <c r="K1026" s="108"/>
      <c r="L102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26" s="110"/>
    </row>
    <row r="1027" spans="1:13" ht="35.1" customHeight="1" x14ac:dyDescent="0.2">
      <c r="A1027" s="103">
        <v>42447</v>
      </c>
      <c r="B1027" s="12" t="s">
        <v>2488</v>
      </c>
      <c r="C1027" s="123" t="s">
        <v>1122</v>
      </c>
      <c r="D1027" s="16" t="s">
        <v>1216</v>
      </c>
      <c r="E1027" s="111" t="str">
        <f>IF(Table28[[#This Row],[Tên hàng hóa ]]&lt;&gt;0,VLOOKUP(Table28[[#This Row],[Tên hàng hóa ]],Table1[[Tên hàng hóa]:[Quy cách]],2,0),"")</f>
        <v xml:space="preserve"> Cầu dao Schneider</v>
      </c>
      <c r="F1027" s="107" t="str">
        <f>IF(Table28[[#This Row],[Tên hàng hóa ]]&lt;&gt;0,VLOOKUP(Table28[[#This Row],[Tên hàng hóa ]],Table1[[Tên hàng hóa]:[ĐVT]],3,0),"")</f>
        <v>Cái</v>
      </c>
      <c r="G1027" s="112">
        <v>272800</v>
      </c>
      <c r="H1027" s="108">
        <v>10</v>
      </c>
      <c r="I1027" s="109">
        <f>IF(Table28[[#This Row],[Số lượng]]&lt;&gt;0,Table28[[#This Row],[Số lượng]]*Table28[[#This Row],[Đơn giá]],"")</f>
        <v>2728000</v>
      </c>
      <c r="J1027" s="109" t="str">
        <f ca="1">IF(AND(Table28[[#This Row],[Tên hàng hóa ]]&lt;&gt;0,D1028=""),SUM(OFFSET(Table28[[#This Row],[Thành tiền]],0,0,-COUNTIF(Table28[Số HĐ],Table28[[#This Row],[Số HĐ]]))),"")</f>
        <v/>
      </c>
      <c r="K1027" s="108"/>
      <c r="L102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27" s="110"/>
    </row>
    <row r="1028" spans="1:13" ht="35.1" customHeight="1" x14ac:dyDescent="0.2">
      <c r="A1028" s="103">
        <v>42447</v>
      </c>
      <c r="B1028" s="12" t="s">
        <v>2488</v>
      </c>
      <c r="C1028" s="123" t="s">
        <v>1122</v>
      </c>
      <c r="D1028" s="16" t="s">
        <v>1579</v>
      </c>
      <c r="E1028" s="111" t="str">
        <f>IF(Table28[[#This Row],[Tên hàng hóa ]]&lt;&gt;0,VLOOKUP(Table28[[#This Row],[Tên hàng hóa ]],Table1[[Tên hàng hóa]:[Quy cách]],2,0),"")</f>
        <v>Rờ le nhiệt Schneider</v>
      </c>
      <c r="F1028" s="107" t="str">
        <f>IF(Table28[[#This Row],[Tên hàng hóa ]]&lt;&gt;0,VLOOKUP(Table28[[#This Row],[Tên hàng hóa ]],Table1[[Tên hàng hóa]:[ĐVT]],3,0),"")</f>
        <v>Cái</v>
      </c>
      <c r="G1028" s="112">
        <v>280500</v>
      </c>
      <c r="H1028" s="108">
        <v>10</v>
      </c>
      <c r="I1028" s="109">
        <f>IF(Table28[[#This Row],[Số lượng]]&lt;&gt;0,Table28[[#This Row],[Số lượng]]*Table28[[#This Row],[Đơn giá]],"")</f>
        <v>2805000</v>
      </c>
      <c r="J1028" s="109" t="str">
        <f ca="1">IF(AND(Table28[[#This Row],[Tên hàng hóa ]]&lt;&gt;0,D1029=""),SUM(OFFSET(Table28[[#This Row],[Thành tiền]],0,0,-COUNTIF(Table28[Số HĐ],Table28[[#This Row],[Số HĐ]]))),"")</f>
        <v/>
      </c>
      <c r="K1028" s="108"/>
      <c r="L102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28" s="110"/>
    </row>
    <row r="1029" spans="1:13" ht="35.1" customHeight="1" x14ac:dyDescent="0.2">
      <c r="A1029" s="103">
        <v>42447</v>
      </c>
      <c r="B1029" s="12" t="s">
        <v>2488</v>
      </c>
      <c r="C1029" s="123" t="s">
        <v>1122</v>
      </c>
      <c r="D1029" s="16" t="s">
        <v>1112</v>
      </c>
      <c r="E1029" s="111" t="str">
        <f>IF(Table28[[#This Row],[Tên hàng hóa ]]&lt;&gt;0,VLOOKUP(Table28[[#This Row],[Tên hàng hóa ]],Table1[[Tên hàng hóa]:[Quy cách]],2,0),"")</f>
        <v>Schneider</v>
      </c>
      <c r="F1029" s="107" t="str">
        <f>IF(Table28[[#This Row],[Tên hàng hóa ]]&lt;&gt;0,VLOOKUP(Table28[[#This Row],[Tên hàng hóa ]],Table1[[Tên hàng hóa]:[ĐVT]],3,0),"")</f>
        <v>Cái</v>
      </c>
      <c r="G1029" s="112">
        <v>269500</v>
      </c>
      <c r="H1029" s="108">
        <v>10</v>
      </c>
      <c r="I1029" s="109">
        <f>IF(Table28[[#This Row],[Số lượng]]&lt;&gt;0,Table28[[#This Row],[Số lượng]]*Table28[[#This Row],[Đơn giá]],"")</f>
        <v>2695000</v>
      </c>
      <c r="J1029" s="109" t="str">
        <f ca="1">IF(AND(Table28[[#This Row],[Tên hàng hóa ]]&lt;&gt;0,D1030=""),SUM(OFFSET(Table28[[#This Row],[Thành tiền]],0,0,-COUNTIF(Table28[Số HĐ],Table28[[#This Row],[Số HĐ]]))),"")</f>
        <v/>
      </c>
      <c r="K1029" s="108"/>
      <c r="L102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29" s="110"/>
    </row>
    <row r="1030" spans="1:13" ht="35.1" customHeight="1" x14ac:dyDescent="0.2">
      <c r="A1030" s="103">
        <v>42447</v>
      </c>
      <c r="B1030" s="12" t="s">
        <v>2488</v>
      </c>
      <c r="C1030" s="123" t="s">
        <v>1122</v>
      </c>
      <c r="D1030" s="16" t="s">
        <v>1110</v>
      </c>
      <c r="E1030" s="111" t="str">
        <f>IF(Table28[[#This Row],[Tên hàng hóa ]]&lt;&gt;0,VLOOKUP(Table28[[#This Row],[Tên hàng hóa ]],Table1[[Tên hàng hóa]:[Quy cách]],2,0),"")</f>
        <v>Schneider</v>
      </c>
      <c r="F1030" s="107" t="str">
        <f>IF(Table28[[#This Row],[Tên hàng hóa ]]&lt;&gt;0,VLOOKUP(Table28[[#This Row],[Tên hàng hóa ]],Table1[[Tên hàng hóa]:[ĐVT]],3,0),"")</f>
        <v>Cái</v>
      </c>
      <c r="G1030" s="112">
        <v>355850</v>
      </c>
      <c r="H1030" s="108">
        <v>10</v>
      </c>
      <c r="I1030" s="109">
        <f>IF(Table28[[#This Row],[Số lượng]]&lt;&gt;0,Table28[[#This Row],[Số lượng]]*Table28[[#This Row],[Đơn giá]],"")</f>
        <v>3558500</v>
      </c>
      <c r="J1030" s="109">
        <f ca="1">IF(AND(Table28[[#This Row],[Tên hàng hóa ]]&lt;&gt;0,D1031=""),SUM(OFFSET(Table28[[#This Row],[Thành tiền]],0,0,-COUNTIF(Table28[Số HĐ],Table28[[#This Row],[Số HĐ]]))),"")</f>
        <v>11786500</v>
      </c>
      <c r="K1030" s="17" t="s">
        <v>464</v>
      </c>
      <c r="L103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30" s="15" t="s">
        <v>2676</v>
      </c>
    </row>
    <row r="1031" spans="1:13" ht="35.1" customHeight="1" x14ac:dyDescent="0.2">
      <c r="A1031" s="103"/>
      <c r="B1031" s="104"/>
      <c r="C1031" s="105" t="str">
        <f t="shared" si="13"/>
        <v/>
      </c>
      <c r="D1031" s="106"/>
      <c r="E1031" s="111" t="str">
        <f>IF(Table28[[#This Row],[Tên hàng hóa ]]&lt;&gt;0,VLOOKUP(Table28[[#This Row],[Tên hàng hóa ]],Table1[[Tên hàng hóa]:[Quy cách]],2,0),"")</f>
        <v/>
      </c>
      <c r="F1031" s="107" t="str">
        <f>IF(Table28[[#This Row],[Tên hàng hóa ]]&lt;&gt;0,VLOOKUP(Table28[[#This Row],[Tên hàng hóa ]],Table1[[Tên hàng hóa]:[ĐVT]],3,0),"")</f>
        <v/>
      </c>
      <c r="G1031" s="112" t="str">
        <f>IF(Table28[[#This Row],[Tên hàng hóa ]]=0,"",VLOOKUP(Table28[[#This Row],[Tên hàng hóa ]],Table1[[Tên hàng hóa]:[Giá bán]],4,0))</f>
        <v/>
      </c>
      <c r="H1031" s="108"/>
      <c r="I1031" s="109" t="str">
        <f>IF(Table28[[#This Row],[Số lượng]]&lt;&gt;0,Table28[[#This Row],[Số lượng]]*Table28[[#This Row],[Đơn giá]],"")</f>
        <v/>
      </c>
      <c r="J1031" s="109" t="str">
        <f ca="1">IF(AND(Table28[[#This Row],[Tên hàng hóa ]]&lt;&gt;0,D1032=""),SUM(OFFSET(Table28[[#This Row],[Thành tiền]],0,0,-COUNTIF(Table28[Số HĐ],Table28[[#This Row],[Số HĐ]]))),"")</f>
        <v/>
      </c>
      <c r="K1031" s="108"/>
      <c r="L103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31" s="110"/>
    </row>
    <row r="1032" spans="1:13" ht="35.1" customHeight="1" x14ac:dyDescent="0.2">
      <c r="A1032" s="103">
        <v>42447</v>
      </c>
      <c r="B1032" s="12" t="s">
        <v>2489</v>
      </c>
      <c r="C1032" s="123" t="s">
        <v>1122</v>
      </c>
      <c r="D1032" s="16" t="s">
        <v>2482</v>
      </c>
      <c r="E1032" s="111" t="str">
        <f>IF(Table28[[#This Row],[Tên hàng hóa ]]&lt;&gt;0,VLOOKUP(Table28[[#This Row],[Tên hàng hóa ]],Table1[[Tên hàng hóa]:[Quy cách]],2,0),"")</f>
        <v>Van UNI-D</v>
      </c>
      <c r="F1032" s="107" t="str">
        <f>IF(Table28[[#This Row],[Tên hàng hóa ]]&lt;&gt;0,VLOOKUP(Table28[[#This Row],[Tên hàng hóa ]],Table1[[Tên hàng hóa]:[ĐVT]],3,0),"")</f>
        <v>Cái</v>
      </c>
      <c r="G1032" s="112">
        <v>338800</v>
      </c>
      <c r="H1032" s="108">
        <v>5</v>
      </c>
      <c r="I1032" s="109">
        <f>IF(Table28[[#This Row],[Số lượng]]&lt;&gt;0,Table28[[#This Row],[Số lượng]]*Table28[[#This Row],[Đơn giá]],"")</f>
        <v>1694000</v>
      </c>
      <c r="J1032" s="109" t="str">
        <f ca="1">IF(AND(Table28[[#This Row],[Tên hàng hóa ]]&lt;&gt;0,D1033=""),SUM(OFFSET(Table28[[#This Row],[Thành tiền]],0,0,-COUNTIF(Table28[Số HĐ],Table28[[#This Row],[Số HĐ]]))),"")</f>
        <v/>
      </c>
      <c r="K1032" s="108"/>
      <c r="L103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32" s="110"/>
    </row>
    <row r="1033" spans="1:13" ht="35.1" customHeight="1" x14ac:dyDescent="0.2">
      <c r="A1033" s="103">
        <v>42447</v>
      </c>
      <c r="B1033" s="12" t="s">
        <v>2489</v>
      </c>
      <c r="C1033" s="105" t="str">
        <f t="shared" si="13"/>
        <v>CTY CỔ PHẦN FRIT HUẾ</v>
      </c>
      <c r="D1033" s="16" t="s">
        <v>2483</v>
      </c>
      <c r="E1033" s="111" t="str">
        <f>IF(Table28[[#This Row],[Tên hàng hóa ]]&lt;&gt;0,VLOOKUP(Table28[[#This Row],[Tên hàng hóa ]],Table1[[Tên hàng hóa]:[Quy cách]],2,0),"")</f>
        <v>Van UNI-D</v>
      </c>
      <c r="F1033" s="107" t="str">
        <f>IF(Table28[[#This Row],[Tên hàng hóa ]]&lt;&gt;0,VLOOKUP(Table28[[#This Row],[Tên hàng hóa ]],Table1[[Tên hàng hóa]:[ĐVT]],3,0),"")</f>
        <v>Cái</v>
      </c>
      <c r="G1033" s="112">
        <v>364100</v>
      </c>
      <c r="H1033" s="108">
        <v>2</v>
      </c>
      <c r="I1033" s="109">
        <f>IF(Table28[[#This Row],[Số lượng]]&lt;&gt;0,Table28[[#This Row],[Số lượng]]*Table28[[#This Row],[Đơn giá]],"")</f>
        <v>728200</v>
      </c>
      <c r="J1033" s="109">
        <f ca="1">IF(AND(Table28[[#This Row],[Tên hàng hóa ]]&lt;&gt;0,D1034=""),SUM(OFFSET(Table28[[#This Row],[Thành tiền]],0,0,-COUNTIF(Table28[Số HĐ],Table28[[#This Row],[Số HĐ]]))),"")</f>
        <v>2422200</v>
      </c>
      <c r="K1033" s="17" t="s">
        <v>464</v>
      </c>
      <c r="L103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33" s="15" t="s">
        <v>2677</v>
      </c>
    </row>
    <row r="1034" spans="1:13" ht="35.1" customHeight="1" x14ac:dyDescent="0.2">
      <c r="A1034" s="103"/>
      <c r="B1034" s="104"/>
      <c r="C1034" s="105" t="str">
        <f t="shared" si="13"/>
        <v/>
      </c>
      <c r="D1034" s="106"/>
      <c r="E1034" s="111" t="str">
        <f>IF(Table28[[#This Row],[Tên hàng hóa ]]&lt;&gt;0,VLOOKUP(Table28[[#This Row],[Tên hàng hóa ]],Table1[[Tên hàng hóa]:[Quy cách]],2,0),"")</f>
        <v/>
      </c>
      <c r="F1034" s="107" t="str">
        <f>IF(Table28[[#This Row],[Tên hàng hóa ]]&lt;&gt;0,VLOOKUP(Table28[[#This Row],[Tên hàng hóa ]],Table1[[Tên hàng hóa]:[ĐVT]],3,0),"")</f>
        <v/>
      </c>
      <c r="G1034" s="112" t="str">
        <f>IF(Table28[[#This Row],[Tên hàng hóa ]]=0,"",VLOOKUP(Table28[[#This Row],[Tên hàng hóa ]],Table1[[Tên hàng hóa]:[Giá bán]],4,0))</f>
        <v/>
      </c>
      <c r="H1034" s="108"/>
      <c r="I1034" s="109" t="str">
        <f>IF(Table28[[#This Row],[Số lượng]]&lt;&gt;0,Table28[[#This Row],[Số lượng]]*Table28[[#This Row],[Đơn giá]],"")</f>
        <v/>
      </c>
      <c r="J1034" s="109" t="str">
        <f ca="1">IF(AND(Table28[[#This Row],[Tên hàng hóa ]]&lt;&gt;0,D1035=""),SUM(OFFSET(Table28[[#This Row],[Thành tiền]],0,0,-COUNTIF(Table28[Số HĐ],Table28[[#This Row],[Số HĐ]]))),"")</f>
        <v/>
      </c>
      <c r="K1034" s="108"/>
      <c r="L103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34" s="110"/>
    </row>
    <row r="1035" spans="1:13" ht="35.1" customHeight="1" x14ac:dyDescent="0.2">
      <c r="A1035" s="103">
        <v>42447</v>
      </c>
      <c r="B1035" s="12" t="s">
        <v>2491</v>
      </c>
      <c r="C1035" s="123" t="s">
        <v>1892</v>
      </c>
      <c r="D1035" s="16" t="s">
        <v>2061</v>
      </c>
      <c r="E1035" s="111" t="str">
        <f>IF(Table28[[#This Row],[Tên hàng hóa ]]&lt;&gt;0,VLOOKUP(Table28[[#This Row],[Tên hàng hóa ]],Table1[[Tên hàng hóa]:[Quy cách]],2,0),"")</f>
        <v>OMRON</v>
      </c>
      <c r="F1035" s="107" t="str">
        <f>IF(Table28[[#This Row],[Tên hàng hóa ]]&lt;&gt;0,VLOOKUP(Table28[[#This Row],[Tên hàng hóa ]],Table1[[Tên hàng hóa]:[ĐVT]],3,0),"")</f>
        <v>Cái</v>
      </c>
      <c r="G1035" s="112">
        <v>1500000</v>
      </c>
      <c r="H1035" s="108">
        <v>6</v>
      </c>
      <c r="I1035" s="109">
        <f>IF(Table28[[#This Row],[Số lượng]]&lt;&gt;0,Table28[[#This Row],[Số lượng]]*Table28[[#This Row],[Đơn giá]],"")</f>
        <v>9000000</v>
      </c>
      <c r="J1035" s="109" t="str">
        <f ca="1">IF(AND(Table28[[#This Row],[Tên hàng hóa ]]&lt;&gt;0,D1036=""),SUM(OFFSET(Table28[[#This Row],[Thành tiền]],0,0,-COUNTIF(Table28[Số HĐ],Table28[[#This Row],[Số HĐ]]))),"")</f>
        <v/>
      </c>
      <c r="K1035" s="108"/>
      <c r="L103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35" s="110"/>
    </row>
    <row r="1036" spans="1:13" ht="35.1" customHeight="1" x14ac:dyDescent="0.2">
      <c r="A1036" s="103">
        <v>42447</v>
      </c>
      <c r="B1036" s="12" t="s">
        <v>2491</v>
      </c>
      <c r="C1036" s="105" t="str">
        <f t="shared" si="13"/>
        <v>DNTN VIỆT NHẬT</v>
      </c>
      <c r="D1036" s="16" t="s">
        <v>2065</v>
      </c>
      <c r="E1036" s="111" t="str">
        <f>IF(Table28[[#This Row],[Tên hàng hóa ]]&lt;&gt;0,VLOOKUP(Table28[[#This Row],[Tên hàng hóa ]],Table1[[Tên hàng hóa]:[Quy cách]],2,0),"")</f>
        <v>OMRON</v>
      </c>
      <c r="F1036" s="107" t="str">
        <f>IF(Table28[[#This Row],[Tên hàng hóa ]]&lt;&gt;0,VLOOKUP(Table28[[#This Row],[Tên hàng hóa ]],Table1[[Tên hàng hóa]:[ĐVT]],3,0),"")</f>
        <v>Cái</v>
      </c>
      <c r="G1036" s="112">
        <v>95000</v>
      </c>
      <c r="H1036" s="108">
        <v>6</v>
      </c>
      <c r="I1036" s="109">
        <f>IF(Table28[[#This Row],[Số lượng]]&lt;&gt;0,Table28[[#This Row],[Số lượng]]*Table28[[#This Row],[Đơn giá]],"")</f>
        <v>570000</v>
      </c>
      <c r="J1036" s="109">
        <f ca="1">IF(AND(Table28[[#This Row],[Tên hàng hóa ]]&lt;&gt;0,D1037=""),SUM(OFFSET(Table28[[#This Row],[Thành tiền]],0,0,-COUNTIF(Table28[Số HĐ],Table28[[#This Row],[Số HĐ]]))),"")</f>
        <v>9570000</v>
      </c>
      <c r="K1036" s="17" t="s">
        <v>464</v>
      </c>
      <c r="L103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36" s="15" t="s">
        <v>2548</v>
      </c>
    </row>
    <row r="1037" spans="1:13" ht="35.1" customHeight="1" x14ac:dyDescent="0.2">
      <c r="A1037" s="103"/>
      <c r="B1037" s="104"/>
      <c r="C1037" s="105" t="str">
        <f t="shared" si="13"/>
        <v/>
      </c>
      <c r="D1037" s="106"/>
      <c r="E1037" s="111" t="str">
        <f>IF(Table28[[#This Row],[Tên hàng hóa ]]&lt;&gt;0,VLOOKUP(Table28[[#This Row],[Tên hàng hóa ]],Table1[[Tên hàng hóa]:[Quy cách]],2,0),"")</f>
        <v/>
      </c>
      <c r="F1037" s="107" t="str">
        <f>IF(Table28[[#This Row],[Tên hàng hóa ]]&lt;&gt;0,VLOOKUP(Table28[[#This Row],[Tên hàng hóa ]],Table1[[Tên hàng hóa]:[ĐVT]],3,0),"")</f>
        <v/>
      </c>
      <c r="G1037" s="112" t="str">
        <f>IF(Table28[[#This Row],[Tên hàng hóa ]]=0,"",VLOOKUP(Table28[[#This Row],[Tên hàng hóa ]],Table1[[Tên hàng hóa]:[Giá bán]],4,0))</f>
        <v/>
      </c>
      <c r="H1037" s="108"/>
      <c r="I1037" s="109" t="str">
        <f>IF(Table28[[#This Row],[Số lượng]]&lt;&gt;0,Table28[[#This Row],[Số lượng]]*Table28[[#This Row],[Đơn giá]],"")</f>
        <v/>
      </c>
      <c r="J1037" s="109" t="str">
        <f ca="1">IF(AND(Table28[[#This Row],[Tên hàng hóa ]]&lt;&gt;0,D1038=""),SUM(OFFSET(Table28[[#This Row],[Thành tiền]],0,0,-COUNTIF(Table28[Số HĐ],Table28[[#This Row],[Số HĐ]]))),"")</f>
        <v/>
      </c>
      <c r="K1037" s="108"/>
      <c r="L103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37" s="110"/>
    </row>
    <row r="1038" spans="1:13" ht="35.1" customHeight="1" x14ac:dyDescent="0.2">
      <c r="A1038" s="103">
        <v>42447</v>
      </c>
      <c r="B1038" s="12" t="s">
        <v>2492</v>
      </c>
      <c r="C1038" s="123" t="s">
        <v>2493</v>
      </c>
      <c r="D1038" s="16" t="s">
        <v>513</v>
      </c>
      <c r="E1038" s="111" t="str">
        <f>IF(Table28[[#This Row],[Tên hàng hóa ]]&lt;&gt;0,VLOOKUP(Table28[[#This Row],[Tên hàng hóa ]],Table1[[Tên hàng hóa]:[Quy cách]],2,0),"")</f>
        <v>Counter</v>
      </c>
      <c r="F1038" s="107" t="str">
        <f>IF(Table28[[#This Row],[Tên hàng hóa ]]&lt;&gt;0,VLOOKUP(Table28[[#This Row],[Tên hàng hóa ]],Table1[[Tên hàng hóa]:[ĐVT]],3,0),"")</f>
        <v>Cái</v>
      </c>
      <c r="G1038" s="112">
        <v>1078000</v>
      </c>
      <c r="H1038" s="108">
        <v>5</v>
      </c>
      <c r="I1038" s="109">
        <f>IF(Table28[[#This Row],[Số lượng]]&lt;&gt;0,Table28[[#This Row],[Số lượng]]*Table28[[#This Row],[Đơn giá]],"")</f>
        <v>5390000</v>
      </c>
      <c r="J1038" s="109">
        <f ca="1">IF(AND(Table28[[#This Row],[Tên hàng hóa ]]&lt;&gt;0,D1039=""),SUM(OFFSET(Table28[[#This Row],[Thành tiền]],0,0,-COUNTIF(Table28[Số HĐ],Table28[[#This Row],[Số HĐ]]))),"")</f>
        <v>5390000</v>
      </c>
      <c r="K1038" s="17" t="s">
        <v>464</v>
      </c>
      <c r="L103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38" s="15" t="s">
        <v>2549</v>
      </c>
    </row>
    <row r="1039" spans="1:13" ht="35.1" customHeight="1" x14ac:dyDescent="0.2">
      <c r="A1039" s="103"/>
      <c r="B1039" s="104"/>
      <c r="C1039" s="105" t="str">
        <f t="shared" si="13"/>
        <v/>
      </c>
      <c r="D1039" s="106"/>
      <c r="E1039" s="111" t="str">
        <f>IF(Table28[[#This Row],[Tên hàng hóa ]]&lt;&gt;0,VLOOKUP(Table28[[#This Row],[Tên hàng hóa ]],Table1[[Tên hàng hóa]:[Quy cách]],2,0),"")</f>
        <v/>
      </c>
      <c r="F1039" s="107" t="str">
        <f>IF(Table28[[#This Row],[Tên hàng hóa ]]&lt;&gt;0,VLOOKUP(Table28[[#This Row],[Tên hàng hóa ]],Table1[[Tên hàng hóa]:[ĐVT]],3,0),"")</f>
        <v/>
      </c>
      <c r="G1039" s="112" t="str">
        <f>IF(Table28[[#This Row],[Tên hàng hóa ]]=0,"",VLOOKUP(Table28[[#This Row],[Tên hàng hóa ]],Table1[[Tên hàng hóa]:[Giá bán]],4,0))</f>
        <v/>
      </c>
      <c r="H1039" s="108"/>
      <c r="I1039" s="109" t="str">
        <f>IF(Table28[[#This Row],[Số lượng]]&lt;&gt;0,Table28[[#This Row],[Số lượng]]*Table28[[#This Row],[Đơn giá]],"")</f>
        <v/>
      </c>
      <c r="J1039" s="109" t="str">
        <f ca="1">IF(AND(Table28[[#This Row],[Tên hàng hóa ]]&lt;&gt;0,D1040=""),SUM(OFFSET(Table28[[#This Row],[Thành tiền]],0,0,-COUNTIF(Table28[Số HĐ],Table28[[#This Row],[Số HĐ]]))),"")</f>
        <v/>
      </c>
      <c r="K1039" s="108"/>
      <c r="L103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39" s="110"/>
    </row>
    <row r="1040" spans="1:13" ht="35.1" customHeight="1" x14ac:dyDescent="0.2">
      <c r="A1040" s="103">
        <v>42447</v>
      </c>
      <c r="B1040" s="12" t="s">
        <v>2496</v>
      </c>
      <c r="C1040" s="123" t="s">
        <v>543</v>
      </c>
      <c r="D1040" s="16" t="s">
        <v>2494</v>
      </c>
      <c r="E1040" s="111" t="str">
        <f>IF(Table28[[#This Row],[Tên hàng hóa ]]&lt;&gt;0,VLOOKUP(Table28[[#This Row],[Tên hàng hóa ]],Table1[[Tên hàng hóa]:[Quy cách]],2,0),"")</f>
        <v xml:space="preserve">Bộ đếm vòng quay </v>
      </c>
      <c r="F1040" s="107" t="str">
        <f>IF(Table28[[#This Row],[Tên hàng hóa ]]&lt;&gt;0,VLOOKUP(Table28[[#This Row],[Tên hàng hóa ]],Table1[[Tên hàng hóa]:[ĐVT]],3,0),"")</f>
        <v>Cái</v>
      </c>
      <c r="G1040" s="112">
        <v>3712500</v>
      </c>
      <c r="H1040" s="108">
        <v>1</v>
      </c>
      <c r="I1040" s="109">
        <f>IF(Table28[[#This Row],[Số lượng]]&lt;&gt;0,Table28[[#This Row],[Số lượng]]*Table28[[#This Row],[Đơn giá]],"")</f>
        <v>3712500</v>
      </c>
      <c r="J1040" s="109" t="str">
        <f ca="1">IF(AND(Table28[[#This Row],[Tên hàng hóa ]]&lt;&gt;0,D1041=""),SUM(OFFSET(Table28[[#This Row],[Thành tiền]],0,0,-COUNTIF(Table28[Số HĐ],Table28[[#This Row],[Số HĐ]]))),"")</f>
        <v/>
      </c>
      <c r="K1040" s="108"/>
      <c r="L104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40" s="110"/>
    </row>
    <row r="1041" spans="1:13" ht="35.1" customHeight="1" x14ac:dyDescent="0.2">
      <c r="A1041" s="103">
        <v>42447</v>
      </c>
      <c r="B1041" s="12" t="s">
        <v>2496</v>
      </c>
      <c r="C1041" s="105" t="str">
        <f t="shared" si="13"/>
        <v>CTY TNHH CN Gốm Bạch Mã (VN)</v>
      </c>
      <c r="D1041" s="16" t="s">
        <v>217</v>
      </c>
      <c r="E1041" s="111" t="str">
        <f>IF(Table28[[#This Row],[Tên hàng hóa ]]&lt;&gt;0,VLOOKUP(Table28[[#This Row],[Tên hàng hóa ]],Table1[[Tên hàng hóa]:[Quy cách]],2,0),"")</f>
        <v>Cảm Biến</v>
      </c>
      <c r="F1041" s="107" t="str">
        <f>IF(Table28[[#This Row],[Tên hàng hóa ]]&lt;&gt;0,VLOOKUP(Table28[[#This Row],[Tên hàng hóa ]],Table1[[Tên hàng hóa]:[ĐVT]],3,0),"")</f>
        <v>Cái</v>
      </c>
      <c r="G1041" s="112">
        <v>979000</v>
      </c>
      <c r="H1041" s="108">
        <v>5</v>
      </c>
      <c r="I1041" s="109">
        <f>IF(Table28[[#This Row],[Số lượng]]&lt;&gt;0,Table28[[#This Row],[Số lượng]]*Table28[[#This Row],[Đơn giá]],"")</f>
        <v>4895000</v>
      </c>
      <c r="J1041" s="109">
        <f ca="1">IF(AND(Table28[[#This Row],[Tên hàng hóa ]]&lt;&gt;0,D1042=""),SUM(OFFSET(Table28[[#This Row],[Thành tiền]],0,0,-COUNTIF(Table28[Số HĐ],Table28[[#This Row],[Số HĐ]]))),"")</f>
        <v>8607500</v>
      </c>
      <c r="K1041" s="17" t="s">
        <v>464</v>
      </c>
      <c r="L104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41" s="15" t="s">
        <v>2777</v>
      </c>
    </row>
    <row r="1042" spans="1:13" ht="35.1" customHeight="1" x14ac:dyDescent="0.2">
      <c r="A1042" s="103"/>
      <c r="B1042" s="104"/>
      <c r="C1042" s="105" t="str">
        <f t="shared" si="13"/>
        <v/>
      </c>
      <c r="D1042" s="106"/>
      <c r="E1042" s="111" t="str">
        <f>IF(Table28[[#This Row],[Tên hàng hóa ]]&lt;&gt;0,VLOOKUP(Table28[[#This Row],[Tên hàng hóa ]],Table1[[Tên hàng hóa]:[Quy cách]],2,0),"")</f>
        <v/>
      </c>
      <c r="F1042" s="107" t="str">
        <f>IF(Table28[[#This Row],[Tên hàng hóa ]]&lt;&gt;0,VLOOKUP(Table28[[#This Row],[Tên hàng hóa ]],Table1[[Tên hàng hóa]:[ĐVT]],3,0),"")</f>
        <v/>
      </c>
      <c r="G1042" s="112" t="str">
        <f>IF(Table28[[#This Row],[Tên hàng hóa ]]=0,"",VLOOKUP(Table28[[#This Row],[Tên hàng hóa ]],Table1[[Tên hàng hóa]:[Giá bán]],4,0))</f>
        <v/>
      </c>
      <c r="H1042" s="108"/>
      <c r="I1042" s="109" t="str">
        <f>IF(Table28[[#This Row],[Số lượng]]&lt;&gt;0,Table28[[#This Row],[Số lượng]]*Table28[[#This Row],[Đơn giá]],"")</f>
        <v/>
      </c>
      <c r="J1042" s="109" t="str">
        <f ca="1">IF(AND(Table28[[#This Row],[Tên hàng hóa ]]&lt;&gt;0,D1043=""),SUM(OFFSET(Table28[[#This Row],[Thành tiền]],0,0,-COUNTIF(Table28[Số HĐ],Table28[[#This Row],[Số HĐ]]))),"")</f>
        <v/>
      </c>
      <c r="K1042" s="108"/>
      <c r="L104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42" s="110"/>
    </row>
    <row r="1043" spans="1:13" ht="35.1" customHeight="1" x14ac:dyDescent="0.2">
      <c r="A1043" s="103">
        <v>42447</v>
      </c>
      <c r="B1043" s="12" t="s">
        <v>2497</v>
      </c>
      <c r="C1043" s="105" t="s">
        <v>860</v>
      </c>
      <c r="D1043" s="16" t="s">
        <v>180</v>
      </c>
      <c r="E1043" s="111" t="str">
        <f>IF(Table28[[#This Row],[Tên hàng hóa ]]&lt;&gt;0,VLOOKUP(Table28[[#This Row],[Tên hàng hóa ]],Table1[[Tên hàng hóa]:[Quy cách]],2,0),"")</f>
        <v>Bộ Nguồn Xung</v>
      </c>
      <c r="F1043" s="107" t="str">
        <f>IF(Table28[[#This Row],[Tên hàng hóa ]]&lt;&gt;0,VLOOKUP(Table28[[#This Row],[Tên hàng hóa ]],Table1[[Tên hàng hóa]:[ĐVT]],3,0),"")</f>
        <v>Cái</v>
      </c>
      <c r="G1043" s="112">
        <v>1210000</v>
      </c>
      <c r="H1043" s="108">
        <v>1</v>
      </c>
      <c r="I1043" s="109">
        <f>IF(Table28[[#This Row],[Số lượng]]&lt;&gt;0,Table28[[#This Row],[Số lượng]]*Table28[[#This Row],[Đơn giá]],"")</f>
        <v>1210000</v>
      </c>
      <c r="J1043" s="109" t="str">
        <f ca="1">IF(AND(Table28[[#This Row],[Tên hàng hóa ]]&lt;&gt;0,D1044=""),SUM(OFFSET(Table28[[#This Row],[Thành tiền]],0,0,-COUNTIF(Table28[Số HĐ],Table28[[#This Row],[Số HĐ]]))),"")</f>
        <v/>
      </c>
      <c r="K1043" s="108"/>
      <c r="L104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43" s="110"/>
    </row>
    <row r="1044" spans="1:13" ht="35.1" customHeight="1" x14ac:dyDescent="0.2">
      <c r="A1044" s="103">
        <v>42447</v>
      </c>
      <c r="B1044" s="12" t="s">
        <v>2497</v>
      </c>
      <c r="C1044" s="105" t="s">
        <v>860</v>
      </c>
      <c r="D1044" s="16" t="s">
        <v>1558</v>
      </c>
      <c r="E1044" s="111" t="str">
        <f>IF(Table28[[#This Row],[Tên hàng hóa ]]&lt;&gt;0,VLOOKUP(Table28[[#This Row],[Tên hàng hóa ]],Table1[[Tên hàng hóa]:[Quy cách]],2,0),"")</f>
        <v>Bộ Điều Khiển Lập Trình</v>
      </c>
      <c r="F1044" s="107" t="str">
        <f>IF(Table28[[#This Row],[Tên hàng hóa ]]&lt;&gt;0,VLOOKUP(Table28[[#This Row],[Tên hàng hóa ]],Table1[[Tên hàng hóa]:[ĐVT]],3,0),"")</f>
        <v>Cái</v>
      </c>
      <c r="G1044" s="112">
        <v>4290000</v>
      </c>
      <c r="H1044" s="108">
        <v>1</v>
      </c>
      <c r="I1044" s="109">
        <f>IF(Table28[[#This Row],[Số lượng]]&lt;&gt;0,Table28[[#This Row],[Số lượng]]*Table28[[#This Row],[Đơn giá]],"")</f>
        <v>4290000</v>
      </c>
      <c r="J1044" s="109" t="str">
        <f ca="1">IF(AND(Table28[[#This Row],[Tên hàng hóa ]]&lt;&gt;0,D1045=""),SUM(OFFSET(Table28[[#This Row],[Thành tiền]],0,0,-COUNTIF(Table28[Số HĐ],Table28[[#This Row],[Số HĐ]]))),"")</f>
        <v/>
      </c>
      <c r="K1044" s="108"/>
      <c r="L104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44" s="110"/>
    </row>
    <row r="1045" spans="1:13" ht="35.1" customHeight="1" x14ac:dyDescent="0.2">
      <c r="A1045" s="103">
        <v>42447</v>
      </c>
      <c r="B1045" s="12" t="s">
        <v>2497</v>
      </c>
      <c r="C1045" s="105" t="s">
        <v>860</v>
      </c>
      <c r="D1045" s="16" t="s">
        <v>2503</v>
      </c>
      <c r="E1045" s="111" t="str">
        <f>IF(Table28[[#This Row],[Tên hàng hóa ]]&lt;&gt;0,VLOOKUP(Table28[[#This Row],[Tên hàng hóa ]],Table1[[Tên hàng hóa]:[Quy cách]],2,0),"")</f>
        <v>Cảm Biến</v>
      </c>
      <c r="F1045" s="107" t="str">
        <f>IF(Table28[[#This Row],[Tên hàng hóa ]]&lt;&gt;0,VLOOKUP(Table28[[#This Row],[Tên hàng hóa ]],Table1[[Tên hàng hóa]:[ĐVT]],3,0),"")</f>
        <v>Cái</v>
      </c>
      <c r="G1045" s="112">
        <v>880000</v>
      </c>
      <c r="H1045" s="108">
        <v>5</v>
      </c>
      <c r="I1045" s="109">
        <f>IF(Table28[[#This Row],[Số lượng]]&lt;&gt;0,Table28[[#This Row],[Số lượng]]*Table28[[#This Row],[Đơn giá]],"")</f>
        <v>4400000</v>
      </c>
      <c r="J1045" s="109">
        <f ca="1">IF(AND(Table28[[#This Row],[Tên hàng hóa ]]&lt;&gt;0,D1046=""),SUM(OFFSET(Table28[[#This Row],[Thành tiền]],0,0,-COUNTIF(Table28[Số HĐ],Table28[[#This Row],[Số HĐ]]))),"")</f>
        <v>9900000</v>
      </c>
      <c r="K1045" s="17" t="s">
        <v>464</v>
      </c>
      <c r="L104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45" s="15" t="s">
        <v>2498</v>
      </c>
    </row>
    <row r="1046" spans="1:13" ht="35.1" customHeight="1" x14ac:dyDescent="0.2">
      <c r="A1046" s="103"/>
      <c r="B1046" s="104"/>
      <c r="C1046" s="105" t="str">
        <f t="shared" ref="C1046:C1061" si="14">IF(AND(D1046&lt;&gt;0,D1047=""),C1045,"")</f>
        <v/>
      </c>
      <c r="D1046" s="106"/>
      <c r="E1046" s="111" t="str">
        <f>IF(Table28[[#This Row],[Tên hàng hóa ]]&lt;&gt;0,VLOOKUP(Table28[[#This Row],[Tên hàng hóa ]],Table1[[Tên hàng hóa]:[Quy cách]],2,0),"")</f>
        <v/>
      </c>
      <c r="F1046" s="107" t="str">
        <f>IF(Table28[[#This Row],[Tên hàng hóa ]]&lt;&gt;0,VLOOKUP(Table28[[#This Row],[Tên hàng hóa ]],Table1[[Tên hàng hóa]:[ĐVT]],3,0),"")</f>
        <v/>
      </c>
      <c r="G1046" s="112" t="str">
        <f>IF(Table28[[#This Row],[Tên hàng hóa ]]=0,"",VLOOKUP(Table28[[#This Row],[Tên hàng hóa ]],Table1[[Tên hàng hóa]:[Giá bán]],4,0))</f>
        <v/>
      </c>
      <c r="H1046" s="108"/>
      <c r="I1046" s="109" t="str">
        <f>IF(Table28[[#This Row],[Số lượng]]&lt;&gt;0,Table28[[#This Row],[Số lượng]]*Table28[[#This Row],[Đơn giá]],"")</f>
        <v/>
      </c>
      <c r="J1046" s="109" t="str">
        <f ca="1">IF(AND(Table28[[#This Row],[Tên hàng hóa ]]&lt;&gt;0,D1047=""),SUM(OFFSET(Table28[[#This Row],[Thành tiền]],0,0,-COUNTIF(Table28[Số HĐ],Table28[[#This Row],[Số HĐ]]))),"")</f>
        <v/>
      </c>
      <c r="K1046" s="108"/>
      <c r="L104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46" s="110"/>
    </row>
    <row r="1047" spans="1:13" ht="35.1" customHeight="1" x14ac:dyDescent="0.2">
      <c r="A1047" s="103">
        <v>42448</v>
      </c>
      <c r="B1047" s="12" t="s">
        <v>2499</v>
      </c>
      <c r="C1047" s="123" t="s">
        <v>1811</v>
      </c>
      <c r="D1047" s="16" t="s">
        <v>1806</v>
      </c>
      <c r="E1047" s="111" t="str">
        <f>IF(Table28[[#This Row],[Tên hàng hóa ]]&lt;&gt;0,VLOOKUP(Table28[[#This Row],[Tên hàng hóa ]],Table1[[Tên hàng hóa]:[Quy cách]],2,0),"")</f>
        <v>Schneider</v>
      </c>
      <c r="F1047" s="107" t="str">
        <f>IF(Table28[[#This Row],[Tên hàng hóa ]]&lt;&gt;0,VLOOKUP(Table28[[#This Row],[Tên hàng hóa ]],Table1[[Tên hàng hóa]:[ĐVT]],3,0),"")</f>
        <v>Cái</v>
      </c>
      <c r="G1047" s="112">
        <v>121000</v>
      </c>
      <c r="H1047" s="108">
        <v>25</v>
      </c>
      <c r="I1047" s="109">
        <f>IF(Table28[[#This Row],[Số lượng]]&lt;&gt;0,Table28[[#This Row],[Số lượng]]*Table28[[#This Row],[Đơn giá]],"")</f>
        <v>3025000</v>
      </c>
      <c r="J1047" s="109" t="str">
        <f ca="1">IF(AND(Table28[[#This Row],[Tên hàng hóa ]]&lt;&gt;0,D1048=""),SUM(OFFSET(Table28[[#This Row],[Thành tiền]],0,0,-COUNTIF(Table28[Số HĐ],Table28[[#This Row],[Số HĐ]]))),"")</f>
        <v/>
      </c>
      <c r="K1047" s="108"/>
      <c r="L104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47" s="110"/>
    </row>
    <row r="1048" spans="1:13" ht="35.1" customHeight="1" x14ac:dyDescent="0.2">
      <c r="A1048" s="103">
        <v>42448</v>
      </c>
      <c r="B1048" s="12" t="s">
        <v>2499</v>
      </c>
      <c r="C1048" s="105" t="str">
        <f t="shared" si="14"/>
        <v>CTY NĂM DŨNG</v>
      </c>
      <c r="D1048" s="16" t="s">
        <v>1807</v>
      </c>
      <c r="E1048" s="111" t="str">
        <f>IF(Table28[[#This Row],[Tên hàng hóa ]]&lt;&gt;0,VLOOKUP(Table28[[#This Row],[Tên hàng hóa ]],Table1[[Tên hàng hóa]:[Quy cách]],2,0),"")</f>
        <v>Schneider</v>
      </c>
      <c r="F1048" s="107" t="str">
        <f>IF(Table28[[#This Row],[Tên hàng hóa ]]&lt;&gt;0,VLOOKUP(Table28[[#This Row],[Tên hàng hóa ]],Table1[[Tên hàng hóa]:[ĐVT]],3,0),"")</f>
        <v>Cái</v>
      </c>
      <c r="G1048" s="112">
        <v>99000</v>
      </c>
      <c r="H1048" s="108">
        <v>25</v>
      </c>
      <c r="I1048" s="109">
        <f>IF(Table28[[#This Row],[Số lượng]]&lt;&gt;0,Table28[[#This Row],[Số lượng]]*Table28[[#This Row],[Đơn giá]],"")</f>
        <v>2475000</v>
      </c>
      <c r="J1048" s="109">
        <f ca="1">IF(AND(Table28[[#This Row],[Tên hàng hóa ]]&lt;&gt;0,D1049=""),SUM(OFFSET(Table28[[#This Row],[Thành tiền]],0,0,-COUNTIF(Table28[Số HĐ],Table28[[#This Row],[Số HĐ]]))),"")</f>
        <v>5500000</v>
      </c>
      <c r="K1048" s="17" t="s">
        <v>464</v>
      </c>
      <c r="L104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48" s="15" t="s">
        <v>2709</v>
      </c>
    </row>
    <row r="1049" spans="1:13" ht="35.1" customHeight="1" x14ac:dyDescent="0.2">
      <c r="A1049" s="103"/>
      <c r="B1049" s="104"/>
      <c r="C1049" s="105" t="str">
        <f t="shared" si="14"/>
        <v/>
      </c>
      <c r="D1049" s="106"/>
      <c r="E1049" s="111" t="str">
        <f>IF(Table28[[#This Row],[Tên hàng hóa ]]&lt;&gt;0,VLOOKUP(Table28[[#This Row],[Tên hàng hóa ]],Table1[[Tên hàng hóa]:[Quy cách]],2,0),"")</f>
        <v/>
      </c>
      <c r="F1049" s="107" t="str">
        <f>IF(Table28[[#This Row],[Tên hàng hóa ]]&lt;&gt;0,VLOOKUP(Table28[[#This Row],[Tên hàng hóa ]],Table1[[Tên hàng hóa]:[ĐVT]],3,0),"")</f>
        <v/>
      </c>
      <c r="G1049" s="112" t="str">
        <f>IF(Table28[[#This Row],[Tên hàng hóa ]]=0,"",VLOOKUP(Table28[[#This Row],[Tên hàng hóa ]],Table1[[Tên hàng hóa]:[Giá bán]],4,0))</f>
        <v/>
      </c>
      <c r="H1049" s="108"/>
      <c r="I1049" s="109" t="str">
        <f>IF(Table28[[#This Row],[Số lượng]]&lt;&gt;0,Table28[[#This Row],[Số lượng]]*Table28[[#This Row],[Đơn giá]],"")</f>
        <v/>
      </c>
      <c r="J1049" s="109" t="str">
        <f ca="1">IF(AND(Table28[[#This Row],[Tên hàng hóa ]]&lt;&gt;0,D1050=""),SUM(OFFSET(Table28[[#This Row],[Thành tiền]],0,0,-COUNTIF(Table28[Số HĐ],Table28[[#This Row],[Số HĐ]]))),"")</f>
        <v/>
      </c>
      <c r="K1049" s="108"/>
      <c r="L104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49" s="110"/>
    </row>
    <row r="1050" spans="1:13" ht="35.1" customHeight="1" x14ac:dyDescent="0.2">
      <c r="A1050" s="103">
        <v>42448</v>
      </c>
      <c r="B1050" s="12" t="s">
        <v>2500</v>
      </c>
      <c r="C1050" s="123" t="s">
        <v>1076</v>
      </c>
      <c r="D1050" s="16" t="s">
        <v>343</v>
      </c>
      <c r="E1050" s="111" t="str">
        <f>IF(Table28[[#This Row],[Tên hàng hóa ]]&lt;&gt;0,VLOOKUP(Table28[[#This Row],[Tên hàng hóa ]],Table1[[Tên hàng hóa]:[Quy cách]],2,0),"")</f>
        <v>Relay</v>
      </c>
      <c r="F1050" s="107" t="str">
        <f>IF(Table28[[#This Row],[Tên hàng hóa ]]&lt;&gt;0,VLOOKUP(Table28[[#This Row],[Tên hàng hóa ]],Table1[[Tên hàng hóa]:[ĐVT]],3,0),"")</f>
        <v>Cái</v>
      </c>
      <c r="G1050" s="112">
        <v>60500</v>
      </c>
      <c r="H1050" s="108">
        <v>5</v>
      </c>
      <c r="I1050" s="109">
        <f>IF(Table28[[#This Row],[Số lượng]]&lt;&gt;0,Table28[[#This Row],[Số lượng]]*Table28[[#This Row],[Đơn giá]],"")</f>
        <v>302500</v>
      </c>
      <c r="J1050" s="109" t="str">
        <f ca="1">IF(AND(Table28[[#This Row],[Tên hàng hóa ]]&lt;&gt;0,D1051=""),SUM(OFFSET(Table28[[#This Row],[Thành tiền]],0,0,-COUNTIF(Table28[Số HĐ],Table28[[#This Row],[Số HĐ]]))),"")</f>
        <v/>
      </c>
      <c r="K1050" s="108"/>
      <c r="L105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50" s="110"/>
    </row>
    <row r="1051" spans="1:13" ht="35.1" customHeight="1" x14ac:dyDescent="0.2">
      <c r="A1051" s="103">
        <v>42448</v>
      </c>
      <c r="B1051" s="12" t="s">
        <v>2500</v>
      </c>
      <c r="C1051" s="123" t="s">
        <v>1076</v>
      </c>
      <c r="D1051" s="16" t="s">
        <v>431</v>
      </c>
      <c r="E1051" s="111" t="str">
        <f>IF(Table28[[#This Row],[Tên hàng hóa ]]&lt;&gt;0,VLOOKUP(Table28[[#This Row],[Tên hàng hóa ]],Table1[[Tên hàng hóa]:[Quy cách]],2,0),"")</f>
        <v>Socket</v>
      </c>
      <c r="F1051" s="107" t="str">
        <f>IF(Table28[[#This Row],[Tên hàng hóa ]]&lt;&gt;0,VLOOKUP(Table28[[#This Row],[Tên hàng hóa ]],Table1[[Tên hàng hóa]:[ĐVT]],3,0),"")</f>
        <v>Cái</v>
      </c>
      <c r="G1051" s="112">
        <v>35200</v>
      </c>
      <c r="H1051" s="108">
        <v>5</v>
      </c>
      <c r="I1051" s="109">
        <f>IF(Table28[[#This Row],[Số lượng]]&lt;&gt;0,Table28[[#This Row],[Số lượng]]*Table28[[#This Row],[Đơn giá]],"")</f>
        <v>176000</v>
      </c>
      <c r="J1051" s="109" t="str">
        <f ca="1">IF(AND(Table28[[#This Row],[Tên hàng hóa ]]&lt;&gt;0,D1052=""),SUM(OFFSET(Table28[[#This Row],[Thành tiền]],0,0,-COUNTIF(Table28[Số HĐ],Table28[[#This Row],[Số HĐ]]))),"")</f>
        <v/>
      </c>
      <c r="K1051" s="108"/>
      <c r="L105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51" s="110"/>
    </row>
    <row r="1052" spans="1:13" ht="35.1" customHeight="1" x14ac:dyDescent="0.2">
      <c r="A1052" s="103">
        <v>42448</v>
      </c>
      <c r="B1052" s="12" t="s">
        <v>2500</v>
      </c>
      <c r="C1052" s="123" t="s">
        <v>1076</v>
      </c>
      <c r="D1052" s="16" t="s">
        <v>180</v>
      </c>
      <c r="E1052" s="111" t="str">
        <f>IF(Table28[[#This Row],[Tên hàng hóa ]]&lt;&gt;0,VLOOKUP(Table28[[#This Row],[Tên hàng hóa ]],Table1[[Tên hàng hóa]:[Quy cách]],2,0),"")</f>
        <v>Bộ Nguồn Xung</v>
      </c>
      <c r="F1052" s="107" t="str">
        <f>IF(Table28[[#This Row],[Tên hàng hóa ]]&lt;&gt;0,VLOOKUP(Table28[[#This Row],[Tên hàng hóa ]],Table1[[Tên hàng hóa]:[ĐVT]],3,0),"")</f>
        <v>Cái</v>
      </c>
      <c r="G1052" s="112">
        <v>1210000</v>
      </c>
      <c r="H1052" s="108">
        <v>7</v>
      </c>
      <c r="I1052" s="109">
        <f>IF(Table28[[#This Row],[Số lượng]]&lt;&gt;0,Table28[[#This Row],[Số lượng]]*Table28[[#This Row],[Đơn giá]],"")</f>
        <v>8470000</v>
      </c>
      <c r="J1052" s="109" t="str">
        <f ca="1">IF(AND(Table28[[#This Row],[Tên hàng hóa ]]&lt;&gt;0,D1053=""),SUM(OFFSET(Table28[[#This Row],[Thành tiền]],0,0,-COUNTIF(Table28[Số HĐ],Table28[[#This Row],[Số HĐ]]))),"")</f>
        <v/>
      </c>
      <c r="K1052" s="108"/>
      <c r="L105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52" s="110"/>
    </row>
    <row r="1053" spans="1:13" ht="35.1" customHeight="1" x14ac:dyDescent="0.2">
      <c r="A1053" s="103">
        <v>42448</v>
      </c>
      <c r="B1053" s="12" t="s">
        <v>2500</v>
      </c>
      <c r="C1053" s="123" t="s">
        <v>1076</v>
      </c>
      <c r="D1053" s="16" t="s">
        <v>64</v>
      </c>
      <c r="E1053" s="111" t="str">
        <f>IF(Table28[[#This Row],[Tên hàng hóa ]]&lt;&gt;0,VLOOKUP(Table28[[#This Row],[Tên hàng hóa ]],Table1[[Tên hàng hóa]:[Quy cách]],2,0),"")</f>
        <v>Bộ Điều Khiển Lập Trình</v>
      </c>
      <c r="F1053" s="107" t="str">
        <f>IF(Table28[[#This Row],[Tên hàng hóa ]]&lt;&gt;0,VLOOKUP(Table28[[#This Row],[Tên hàng hóa ]],Table1[[Tên hàng hóa]:[ĐVT]],3,0),"")</f>
        <v>Cái</v>
      </c>
      <c r="G1053" s="112">
        <v>7150000</v>
      </c>
      <c r="H1053" s="108">
        <v>6</v>
      </c>
      <c r="I1053" s="109">
        <f>IF(Table28[[#This Row],[Số lượng]]&lt;&gt;0,Table28[[#This Row],[Số lượng]]*Table28[[#This Row],[Đơn giá]],"")</f>
        <v>42900000</v>
      </c>
      <c r="J1053" s="109">
        <f ca="1">IF(AND(Table28[[#This Row],[Tên hàng hóa ]]&lt;&gt;0,D1054=""),SUM(OFFSET(Table28[[#This Row],[Thành tiền]],0,0,-COUNTIF(Table28[Số HĐ],Table28[[#This Row],[Số HĐ]]))),"")</f>
        <v>51848500</v>
      </c>
      <c r="K1053" s="17" t="s">
        <v>464</v>
      </c>
      <c r="L105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53" s="15" t="s">
        <v>2511</v>
      </c>
    </row>
    <row r="1054" spans="1:13" ht="35.1" customHeight="1" x14ac:dyDescent="0.2">
      <c r="A1054" s="103"/>
      <c r="B1054" s="104"/>
      <c r="C1054" s="105" t="str">
        <f t="shared" si="14"/>
        <v/>
      </c>
      <c r="D1054" s="106"/>
      <c r="E1054" s="111" t="str">
        <f>IF(Table28[[#This Row],[Tên hàng hóa ]]&lt;&gt;0,VLOOKUP(Table28[[#This Row],[Tên hàng hóa ]],Table1[[Tên hàng hóa]:[Quy cách]],2,0),"")</f>
        <v/>
      </c>
      <c r="F1054" s="107" t="str">
        <f>IF(Table28[[#This Row],[Tên hàng hóa ]]&lt;&gt;0,VLOOKUP(Table28[[#This Row],[Tên hàng hóa ]],Table1[[Tên hàng hóa]:[ĐVT]],3,0),"")</f>
        <v/>
      </c>
      <c r="G1054" s="112" t="str">
        <f>IF(Table28[[#This Row],[Tên hàng hóa ]]=0,"",VLOOKUP(Table28[[#This Row],[Tên hàng hóa ]],Table1[[Tên hàng hóa]:[Giá bán]],4,0))</f>
        <v/>
      </c>
      <c r="H1054" s="108"/>
      <c r="I1054" s="109" t="str">
        <f>IF(Table28[[#This Row],[Số lượng]]&lt;&gt;0,Table28[[#This Row],[Số lượng]]*Table28[[#This Row],[Đơn giá]],"")</f>
        <v/>
      </c>
      <c r="J1054" s="109" t="str">
        <f ca="1">IF(AND(Table28[[#This Row],[Tên hàng hóa ]]&lt;&gt;0,D1055=""),SUM(OFFSET(Table28[[#This Row],[Thành tiền]],0,0,-COUNTIF(Table28[Số HĐ],Table28[[#This Row],[Số HĐ]]))),"")</f>
        <v/>
      </c>
      <c r="K1054" s="108"/>
      <c r="L105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54" s="110"/>
    </row>
    <row r="1055" spans="1:13" ht="35.1" customHeight="1" x14ac:dyDescent="0.2">
      <c r="A1055" s="103">
        <v>42448</v>
      </c>
      <c r="B1055" s="12" t="s">
        <v>2501</v>
      </c>
      <c r="C1055" s="123" t="s">
        <v>579</v>
      </c>
      <c r="D1055" s="16" t="s">
        <v>666</v>
      </c>
      <c r="E1055" s="111" t="str">
        <f>IF(Table28[[#This Row],[Tên hàng hóa ]]&lt;&gt;0,VLOOKUP(Table28[[#This Row],[Tên hàng hóa ]],Table1[[Tên hàng hóa]:[Quy cách]],2,0),"")</f>
        <v>Relay</v>
      </c>
      <c r="F1055" s="107" t="str">
        <f>IF(Table28[[#This Row],[Tên hàng hóa ]]&lt;&gt;0,VLOOKUP(Table28[[#This Row],[Tên hàng hóa ]],Table1[[Tên hàng hóa]:[ĐVT]],3,0),"")</f>
        <v>Cái</v>
      </c>
      <c r="G1055" s="112">
        <v>396000</v>
      </c>
      <c r="H1055" s="108">
        <v>5</v>
      </c>
      <c r="I1055" s="109">
        <f>IF(Table28[[#This Row],[Số lượng]]&lt;&gt;0,Table28[[#This Row],[Số lượng]]*Table28[[#This Row],[Đơn giá]],"")</f>
        <v>1980000</v>
      </c>
      <c r="J1055" s="109" t="str">
        <f ca="1">IF(AND(Table28[[#This Row],[Tên hàng hóa ]]&lt;&gt;0,D1056=""),SUM(OFFSET(Table28[[#This Row],[Thành tiền]],0,0,-COUNTIF(Table28[Số HĐ],Table28[[#This Row],[Số HĐ]]))),"")</f>
        <v/>
      </c>
      <c r="K1055" s="108"/>
      <c r="L105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55" s="110"/>
    </row>
    <row r="1056" spans="1:13" ht="35.1" customHeight="1" x14ac:dyDescent="0.2">
      <c r="A1056" s="103">
        <v>42448</v>
      </c>
      <c r="B1056" s="12" t="s">
        <v>2501</v>
      </c>
      <c r="C1056" s="105" t="str">
        <f t="shared" si="14"/>
        <v>CTY TNHH KTĐ Tài Phát</v>
      </c>
      <c r="D1056" s="16" t="s">
        <v>715</v>
      </c>
      <c r="E1056" s="111" t="str">
        <f>IF(Table28[[#This Row],[Tên hàng hóa ]]&lt;&gt;0,VLOOKUP(Table28[[#This Row],[Tên hàng hóa ]],Table1[[Tên hàng hóa]:[Quy cách]],2,0),"")</f>
        <v>Cảm Biến</v>
      </c>
      <c r="F1056" s="107" t="str">
        <f>IF(Table28[[#This Row],[Tên hàng hóa ]]&lt;&gt;0,VLOOKUP(Table28[[#This Row],[Tên hàng hóa ]],Table1[[Tên hàng hóa]:[ĐVT]],3,0),"")</f>
        <v>Cái</v>
      </c>
      <c r="G1056" s="112">
        <v>825000</v>
      </c>
      <c r="H1056" s="108">
        <v>2</v>
      </c>
      <c r="I1056" s="109">
        <f>IF(Table28[[#This Row],[Số lượng]]&lt;&gt;0,Table28[[#This Row],[Số lượng]]*Table28[[#This Row],[Đơn giá]],"")</f>
        <v>1650000</v>
      </c>
      <c r="J1056" s="109">
        <f ca="1">IF(AND(Table28[[#This Row],[Tên hàng hóa ]]&lt;&gt;0,D1057=""),SUM(OFFSET(Table28[[#This Row],[Thành tiền]],0,0,-COUNTIF(Table28[Số HĐ],Table28[[#This Row],[Số HĐ]]))),"")</f>
        <v>3630000</v>
      </c>
      <c r="K1056" s="17" t="s">
        <v>464</v>
      </c>
      <c r="L105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56" s="15" t="s">
        <v>2704</v>
      </c>
    </row>
    <row r="1057" spans="1:13" ht="35.1" customHeight="1" x14ac:dyDescent="0.2">
      <c r="A1057" s="103"/>
      <c r="B1057" s="104"/>
      <c r="C1057" s="105" t="str">
        <f t="shared" si="14"/>
        <v/>
      </c>
      <c r="D1057" s="106"/>
      <c r="E1057" s="111" t="str">
        <f>IF(Table28[[#This Row],[Tên hàng hóa ]]&lt;&gt;0,VLOOKUP(Table28[[#This Row],[Tên hàng hóa ]],Table1[[Tên hàng hóa]:[Quy cách]],2,0),"")</f>
        <v/>
      </c>
      <c r="F1057" s="107" t="str">
        <f>IF(Table28[[#This Row],[Tên hàng hóa ]]&lt;&gt;0,VLOOKUP(Table28[[#This Row],[Tên hàng hóa ]],Table1[[Tên hàng hóa]:[ĐVT]],3,0),"")</f>
        <v/>
      </c>
      <c r="G1057" s="112" t="str">
        <f>IF(Table28[[#This Row],[Tên hàng hóa ]]=0,"",VLOOKUP(Table28[[#This Row],[Tên hàng hóa ]],Table1[[Tên hàng hóa]:[Giá bán]],4,0))</f>
        <v/>
      </c>
      <c r="H1057" s="108"/>
      <c r="I1057" s="109" t="str">
        <f>IF(Table28[[#This Row],[Số lượng]]&lt;&gt;0,Table28[[#This Row],[Số lượng]]*Table28[[#This Row],[Đơn giá]],"")</f>
        <v/>
      </c>
      <c r="J1057" s="109" t="str">
        <f ca="1">IF(AND(Table28[[#This Row],[Tên hàng hóa ]]&lt;&gt;0,D1058=""),SUM(OFFSET(Table28[[#This Row],[Thành tiền]],0,0,-COUNTIF(Table28[Số HĐ],Table28[[#This Row],[Số HĐ]]))),"")</f>
        <v/>
      </c>
      <c r="K1057" s="108"/>
      <c r="L105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57" s="110"/>
    </row>
    <row r="1058" spans="1:13" ht="35.1" customHeight="1" x14ac:dyDescent="0.2">
      <c r="A1058" s="103">
        <v>42448</v>
      </c>
      <c r="B1058" s="12" t="s">
        <v>2502</v>
      </c>
      <c r="C1058" s="123" t="s">
        <v>860</v>
      </c>
      <c r="D1058" s="16" t="s">
        <v>180</v>
      </c>
      <c r="E1058" s="111" t="str">
        <f>IF(Table28[[#This Row],[Tên hàng hóa ]]&lt;&gt;0,VLOOKUP(Table28[[#This Row],[Tên hàng hóa ]],Table1[[Tên hàng hóa]:[Quy cách]],2,0),"")</f>
        <v>Bộ Nguồn Xung</v>
      </c>
      <c r="F1058" s="107" t="str">
        <f>IF(Table28[[#This Row],[Tên hàng hóa ]]&lt;&gt;0,VLOOKUP(Table28[[#This Row],[Tên hàng hóa ]],Table1[[Tên hàng hóa]:[ĐVT]],3,0),"")</f>
        <v>Cái</v>
      </c>
      <c r="G1058" s="112">
        <v>1210000</v>
      </c>
      <c r="H1058" s="108">
        <v>1</v>
      </c>
      <c r="I1058" s="109">
        <f>IF(Table28[[#This Row],[Số lượng]]&lt;&gt;0,Table28[[#This Row],[Số lượng]]*Table28[[#This Row],[Đơn giá]],"")</f>
        <v>1210000</v>
      </c>
      <c r="J1058" s="109">
        <f ca="1">IF(AND(Table28[[#This Row],[Tên hàng hóa ]]&lt;&gt;0,D1059=""),SUM(OFFSET(Table28[[#This Row],[Thành tiền]],0,0,-COUNTIF(Table28[Số HĐ],Table28[[#This Row],[Số HĐ]]))),"")</f>
        <v>1210000</v>
      </c>
      <c r="K1058" s="17" t="s">
        <v>464</v>
      </c>
      <c r="L1058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58" s="15" t="s">
        <v>2582</v>
      </c>
    </row>
    <row r="1059" spans="1:13" ht="35.1" customHeight="1" x14ac:dyDescent="0.2">
      <c r="A1059" s="103"/>
      <c r="B1059" s="104"/>
      <c r="C1059" s="105" t="str">
        <f t="shared" si="14"/>
        <v/>
      </c>
      <c r="D1059" s="106"/>
      <c r="E1059" s="111" t="str">
        <f>IF(Table28[[#This Row],[Tên hàng hóa ]]&lt;&gt;0,VLOOKUP(Table28[[#This Row],[Tên hàng hóa ]],Table1[[Tên hàng hóa]:[Quy cách]],2,0),"")</f>
        <v/>
      </c>
      <c r="F1059" s="107" t="str">
        <f>IF(Table28[[#This Row],[Tên hàng hóa ]]&lt;&gt;0,VLOOKUP(Table28[[#This Row],[Tên hàng hóa ]],Table1[[Tên hàng hóa]:[ĐVT]],3,0),"")</f>
        <v/>
      </c>
      <c r="G1059" s="112" t="str">
        <f>IF(Table28[[#This Row],[Tên hàng hóa ]]=0,"",VLOOKUP(Table28[[#This Row],[Tên hàng hóa ]],Table1[[Tên hàng hóa]:[Giá bán]],4,0))</f>
        <v/>
      </c>
      <c r="H1059" s="108"/>
      <c r="I1059" s="109" t="str">
        <f>IF(Table28[[#This Row],[Số lượng]]&lt;&gt;0,Table28[[#This Row],[Số lượng]]*Table28[[#This Row],[Đơn giá]],"")</f>
        <v/>
      </c>
      <c r="J1059" s="109" t="str">
        <f ca="1">IF(AND(Table28[[#This Row],[Tên hàng hóa ]]&lt;&gt;0,D1060=""),SUM(OFFSET(Table28[[#This Row],[Thành tiền]],0,0,-COUNTIF(Table28[Số HĐ],Table28[[#This Row],[Số HĐ]]))),"")</f>
        <v/>
      </c>
      <c r="K1059" s="108"/>
      <c r="L105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59" s="110"/>
    </row>
    <row r="1060" spans="1:13" ht="35.1" customHeight="1" x14ac:dyDescent="0.2">
      <c r="A1060" s="103">
        <v>42450</v>
      </c>
      <c r="B1060" s="12" t="s">
        <v>2516</v>
      </c>
      <c r="C1060" s="123" t="s">
        <v>1043</v>
      </c>
      <c r="D1060" s="16" t="s">
        <v>2412</v>
      </c>
      <c r="E1060" s="111" t="str">
        <f>IF(Table28[[#This Row],[Tên hàng hóa ]]&lt;&gt;0,VLOOKUP(Table28[[#This Row],[Tên hàng hóa ]],Table1[[Tên hàng hóa]:[Quy cách]],2,0),"")</f>
        <v>Autonic</v>
      </c>
      <c r="F1060" s="107" t="str">
        <f>IF(Table28[[#This Row],[Tên hàng hóa ]]&lt;&gt;0,VLOOKUP(Table28[[#This Row],[Tên hàng hóa ]],Table1[[Tên hàng hóa]:[ĐVT]],3,0),"")</f>
        <v>Cái</v>
      </c>
      <c r="G1060" s="112">
        <v>2244000</v>
      </c>
      <c r="H1060" s="108">
        <v>1</v>
      </c>
      <c r="I1060" s="109">
        <f>IF(Table28[[#This Row],[Số lượng]]&lt;&gt;0,Table28[[#This Row],[Số lượng]]*Table28[[#This Row],[Đơn giá]],"")</f>
        <v>2244000</v>
      </c>
      <c r="J1060" s="109">
        <f ca="1">IF(AND(Table28[[#This Row],[Tên hàng hóa ]]&lt;&gt;0,D1061=""),SUM(OFFSET(Table28[[#This Row],[Thành tiền]],0,0,-COUNTIF(Table28[Số HĐ],Table28[[#This Row],[Số HĐ]]))),"")</f>
        <v>2244000</v>
      </c>
      <c r="K1060" s="17" t="s">
        <v>464</v>
      </c>
      <c r="L1060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60" s="15" t="s">
        <v>2717</v>
      </c>
    </row>
    <row r="1061" spans="1:13" ht="35.1" customHeight="1" x14ac:dyDescent="0.2">
      <c r="A1061" s="103"/>
      <c r="B1061" s="104"/>
      <c r="C1061" s="105" t="str">
        <f t="shared" si="14"/>
        <v/>
      </c>
      <c r="D1061" s="106"/>
      <c r="E1061" s="111" t="str">
        <f>IF(Table28[[#This Row],[Tên hàng hóa ]]&lt;&gt;0,VLOOKUP(Table28[[#This Row],[Tên hàng hóa ]],Table1[[Tên hàng hóa]:[Quy cách]],2,0),"")</f>
        <v/>
      </c>
      <c r="F1061" s="107" t="str">
        <f>IF(Table28[[#This Row],[Tên hàng hóa ]]&lt;&gt;0,VLOOKUP(Table28[[#This Row],[Tên hàng hóa ]],Table1[[Tên hàng hóa]:[ĐVT]],3,0),"")</f>
        <v/>
      </c>
      <c r="G1061" s="112" t="str">
        <f>IF(Table28[[#This Row],[Tên hàng hóa ]]=0,"",VLOOKUP(Table28[[#This Row],[Tên hàng hóa ]],Table1[[Tên hàng hóa]:[Giá bán]],4,0))</f>
        <v/>
      </c>
      <c r="H1061" s="108"/>
      <c r="I1061" s="109" t="str">
        <f>IF(Table28[[#This Row],[Số lượng]]&lt;&gt;0,Table28[[#This Row],[Số lượng]]*Table28[[#This Row],[Đơn giá]],"")</f>
        <v/>
      </c>
      <c r="J1061" s="109" t="str">
        <f ca="1">IF(AND(Table28[[#This Row],[Tên hàng hóa ]]&lt;&gt;0,D1062=""),SUM(OFFSET(Table28[[#This Row],[Thành tiền]],0,0,-COUNTIF(Table28[Số HĐ],Table28[[#This Row],[Số HĐ]]))),"")</f>
        <v/>
      </c>
      <c r="K1061" s="108"/>
      <c r="L1061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61" s="110"/>
    </row>
    <row r="1062" spans="1:13" ht="35.1" customHeight="1" x14ac:dyDescent="0.2">
      <c r="A1062" s="103">
        <v>42450</v>
      </c>
      <c r="B1062" s="12" t="s">
        <v>2517</v>
      </c>
      <c r="C1062" s="123" t="s">
        <v>1263</v>
      </c>
      <c r="D1062" s="16" t="s">
        <v>224</v>
      </c>
      <c r="E1062" s="111" t="str">
        <f>IF(Table28[[#This Row],[Tên hàng hóa ]]&lt;&gt;0,VLOOKUP(Table28[[#This Row],[Tên hàng hóa ]],Table1[[Tên hàng hóa]:[Quy cách]],2,0),"")</f>
        <v>Cảm Biến</v>
      </c>
      <c r="F1062" s="107" t="str">
        <f>IF(Table28[[#This Row],[Tên hàng hóa ]]&lt;&gt;0,VLOOKUP(Table28[[#This Row],[Tên hàng hóa ]],Table1[[Tên hàng hóa]:[ĐVT]],3,0),"")</f>
        <v>Cái</v>
      </c>
      <c r="G1062" s="112">
        <v>1210000</v>
      </c>
      <c r="H1062" s="108">
        <v>4</v>
      </c>
      <c r="I1062" s="109">
        <f>IF(Table28[[#This Row],[Số lượng]]&lt;&gt;0,Table28[[#This Row],[Số lượng]]*Table28[[#This Row],[Đơn giá]],"")</f>
        <v>4840000</v>
      </c>
      <c r="J1062" s="109">
        <f ca="1">IF(AND(Table28[[#This Row],[Tên hàng hóa ]]&lt;&gt;0,D1063=""),SUM(OFFSET(Table28[[#This Row],[Thành tiền]],0,0,-COUNTIF(Table28[Số HĐ],Table28[[#This Row],[Số HĐ]]))),"")</f>
        <v>4840000</v>
      </c>
      <c r="K1062" s="17" t="s">
        <v>464</v>
      </c>
      <c r="L1062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62" s="15" t="s">
        <v>2345</v>
      </c>
    </row>
    <row r="1063" spans="1:13" ht="35.1" customHeight="1" x14ac:dyDescent="0.2">
      <c r="A1063" s="103"/>
      <c r="B1063" s="104"/>
      <c r="C1063" s="105" t="str">
        <f t="shared" ref="C1063:C1067" si="15">IF(AND(D1063&lt;&gt;0,D1064=""),C1062,"")</f>
        <v/>
      </c>
      <c r="D1063" s="106"/>
      <c r="E1063" s="111" t="str">
        <f>IF(Table28[[#This Row],[Tên hàng hóa ]]&lt;&gt;0,VLOOKUP(Table28[[#This Row],[Tên hàng hóa ]],Table1[[Tên hàng hóa]:[Quy cách]],2,0),"")</f>
        <v/>
      </c>
      <c r="F1063" s="107" t="str">
        <f>IF(Table28[[#This Row],[Tên hàng hóa ]]&lt;&gt;0,VLOOKUP(Table28[[#This Row],[Tên hàng hóa ]],Table1[[Tên hàng hóa]:[ĐVT]],3,0),"")</f>
        <v/>
      </c>
      <c r="G1063" s="112" t="str">
        <f>IF(Table28[[#This Row],[Tên hàng hóa ]]=0,"",VLOOKUP(Table28[[#This Row],[Tên hàng hóa ]],Table1[[Tên hàng hóa]:[Giá bán]],4,0))</f>
        <v/>
      </c>
      <c r="H1063" s="108"/>
      <c r="I1063" s="109" t="str">
        <f>IF(Table28[[#This Row],[Số lượng]]&lt;&gt;0,Table28[[#This Row],[Số lượng]]*Table28[[#This Row],[Đơn giá]],"")</f>
        <v/>
      </c>
      <c r="J1063" s="109" t="str">
        <f ca="1">IF(AND(Table28[[#This Row],[Tên hàng hóa ]]&lt;&gt;0,D1064=""),SUM(OFFSET(Table28[[#This Row],[Thành tiền]],0,0,-COUNTIF(Table28[Số HĐ],Table28[[#This Row],[Số HĐ]]))),"")</f>
        <v/>
      </c>
      <c r="K1063" s="108"/>
      <c r="L1063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63" s="110"/>
    </row>
    <row r="1064" spans="1:13" ht="35.1" customHeight="1" x14ac:dyDescent="0.2">
      <c r="A1064" s="103">
        <v>42452</v>
      </c>
      <c r="B1064" s="12" t="s">
        <v>2535</v>
      </c>
      <c r="C1064" s="123" t="s">
        <v>1043</v>
      </c>
      <c r="D1064" s="16" t="s">
        <v>2522</v>
      </c>
      <c r="E1064" s="111" t="str">
        <f>IF(Table28[[#This Row],[Tên hàng hóa ]]&lt;&gt;0,VLOOKUP(Table28[[#This Row],[Tên hàng hóa ]],Table1[[Tên hàng hóa]:[Quy cách]],2,0),"")</f>
        <v>Simens</v>
      </c>
      <c r="F1064" s="107" t="str">
        <f>IF(Table28[[#This Row],[Tên hàng hóa ]]&lt;&gt;0,VLOOKUP(Table28[[#This Row],[Tên hàng hóa ]],Table1[[Tên hàng hóa]:[ĐVT]],3,0),"")</f>
        <v>Cái</v>
      </c>
      <c r="G1064" s="112">
        <v>3044800</v>
      </c>
      <c r="H1064" s="108">
        <v>2</v>
      </c>
      <c r="I1064" s="109">
        <f>IF(Table28[[#This Row],[Số lượng]]&lt;&gt;0,Table28[[#This Row],[Số lượng]]*Table28[[#This Row],[Đơn giá]],"")</f>
        <v>6089600</v>
      </c>
      <c r="J1064" s="109">
        <f ca="1">IF(AND(Table28[[#This Row],[Tên hàng hóa ]]&lt;&gt;0,D1065=""),SUM(OFFSET(Table28[[#This Row],[Thành tiền]],0,0,-COUNTIF(Table28[Số HĐ],Table28[[#This Row],[Số HĐ]]))),"")</f>
        <v>6089600</v>
      </c>
      <c r="K1064" s="17" t="s">
        <v>464</v>
      </c>
      <c r="L1064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64" s="15" t="s">
        <v>2718</v>
      </c>
    </row>
    <row r="1065" spans="1:13" ht="35.1" customHeight="1" x14ac:dyDescent="0.2">
      <c r="A1065" s="103"/>
      <c r="B1065" s="104"/>
      <c r="C1065" s="105" t="str">
        <f t="shared" si="15"/>
        <v/>
      </c>
      <c r="D1065" s="106"/>
      <c r="E1065" s="111" t="str">
        <f>IF(Table28[[#This Row],[Tên hàng hóa ]]&lt;&gt;0,VLOOKUP(Table28[[#This Row],[Tên hàng hóa ]],Table1[[Tên hàng hóa]:[Quy cách]],2,0),"")</f>
        <v/>
      </c>
      <c r="F1065" s="107" t="str">
        <f>IF(Table28[[#This Row],[Tên hàng hóa ]]&lt;&gt;0,VLOOKUP(Table28[[#This Row],[Tên hàng hóa ]],Table1[[Tên hàng hóa]:[ĐVT]],3,0),"")</f>
        <v/>
      </c>
      <c r="G1065" s="112" t="str">
        <f>IF(Table28[[#This Row],[Tên hàng hóa ]]=0,"",VLOOKUP(Table28[[#This Row],[Tên hàng hóa ]],Table1[[Tên hàng hóa]:[Giá bán]],4,0))</f>
        <v/>
      </c>
      <c r="H1065" s="108"/>
      <c r="I1065" s="109" t="str">
        <f>IF(Table28[[#This Row],[Số lượng]]&lt;&gt;0,Table28[[#This Row],[Số lượng]]*Table28[[#This Row],[Đơn giá]],"")</f>
        <v/>
      </c>
      <c r="J1065" s="109" t="str">
        <f ca="1">IF(AND(Table28[[#This Row],[Tên hàng hóa ]]&lt;&gt;0,D1066=""),SUM(OFFSET(Table28[[#This Row],[Thành tiền]],0,0,-COUNTIF(Table28[Số HĐ],Table28[[#This Row],[Số HĐ]]))),"")</f>
        <v/>
      </c>
      <c r="K1065" s="108"/>
      <c r="L1065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65" s="110"/>
    </row>
    <row r="1066" spans="1:13" ht="35.1" customHeight="1" x14ac:dyDescent="0.2">
      <c r="A1066" s="103">
        <v>42452</v>
      </c>
      <c r="B1066" s="12" t="s">
        <v>2536</v>
      </c>
      <c r="C1066" s="105" t="s">
        <v>1778</v>
      </c>
      <c r="D1066" s="16" t="s">
        <v>158</v>
      </c>
      <c r="E1066" s="111" t="str">
        <f>IF(Table28[[#This Row],[Tên hàng hóa ]]&lt;&gt;0,VLOOKUP(Table28[[#This Row],[Tên hàng hóa ]],Table1[[Tên hàng hóa]:[Quy cách]],2,0),"")</f>
        <v>Bộ Nguồn Xung</v>
      </c>
      <c r="F1066" s="107" t="str">
        <f>IF(Table28[[#This Row],[Tên hàng hóa ]]&lt;&gt;0,VLOOKUP(Table28[[#This Row],[Tên hàng hóa ]],Table1[[Tên hàng hóa]:[ĐVT]],3,0),"")</f>
        <v>Cái</v>
      </c>
      <c r="G1066" s="112">
        <v>748000</v>
      </c>
      <c r="H1066" s="108">
        <v>2</v>
      </c>
      <c r="I1066" s="109">
        <f>IF(Table28[[#This Row],[Số lượng]]&lt;&gt;0,Table28[[#This Row],[Số lượng]]*Table28[[#This Row],[Đơn giá]],"")</f>
        <v>1496000</v>
      </c>
      <c r="J1066" s="109">
        <f ca="1">IF(AND(Table28[[#This Row],[Tên hàng hóa ]]&lt;&gt;0,D1067=""),SUM(OFFSET(Table28[[#This Row],[Thành tiền]],0,0,-COUNTIF(Table28[Số HĐ],Table28[[#This Row],[Số HĐ]]))),"")</f>
        <v>1496000</v>
      </c>
      <c r="K1066" s="17" t="s">
        <v>464</v>
      </c>
      <c r="L1066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66" s="15" t="s">
        <v>2660</v>
      </c>
    </row>
    <row r="1067" spans="1:13" ht="35.1" customHeight="1" x14ac:dyDescent="0.2">
      <c r="A1067" s="103"/>
      <c r="B1067" s="104"/>
      <c r="C1067" s="105" t="str">
        <f t="shared" si="15"/>
        <v/>
      </c>
      <c r="D1067" s="106"/>
      <c r="E1067" s="111" t="str">
        <f>IF(Table28[[#This Row],[Tên hàng hóa ]]&lt;&gt;0,VLOOKUP(Table28[[#This Row],[Tên hàng hóa ]],Table1[[Tên hàng hóa]:[Quy cách]],2,0),"")</f>
        <v/>
      </c>
      <c r="F1067" s="107" t="str">
        <f>IF(Table28[[#This Row],[Tên hàng hóa ]]&lt;&gt;0,VLOOKUP(Table28[[#This Row],[Tên hàng hóa ]],Table1[[Tên hàng hóa]:[ĐVT]],3,0),"")</f>
        <v/>
      </c>
      <c r="G1067" s="112" t="str">
        <f>IF(Table28[[#This Row],[Tên hàng hóa ]]=0,"",VLOOKUP(Table28[[#This Row],[Tên hàng hóa ]],Table1[[Tên hàng hóa]:[Giá bán]],4,0))</f>
        <v/>
      </c>
      <c r="H1067" s="108"/>
      <c r="I1067" s="109" t="str">
        <f>IF(Table28[[#This Row],[Số lượng]]&lt;&gt;0,Table28[[#This Row],[Số lượng]]*Table28[[#This Row],[Đơn giá]],"")</f>
        <v/>
      </c>
      <c r="J1067" s="109" t="str">
        <f ca="1">IF(AND(Table28[[#This Row],[Tên hàng hóa ]]&lt;&gt;0,D1068=""),SUM(OFFSET(Table28[[#This Row],[Thành tiền]],0,0,-COUNTIF(Table28[Số HĐ],Table28[[#This Row],[Số HĐ]]))),"")</f>
        <v/>
      </c>
      <c r="K1067" s="108"/>
      <c r="L1067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67" s="110"/>
    </row>
    <row r="1068" spans="1:13" ht="35.1" customHeight="1" x14ac:dyDescent="0.2">
      <c r="A1068" s="103">
        <v>42452</v>
      </c>
      <c r="B1068" s="12" t="s">
        <v>2537</v>
      </c>
      <c r="C1068" s="123" t="s">
        <v>860</v>
      </c>
      <c r="D1068" s="16" t="s">
        <v>273</v>
      </c>
      <c r="E1068" s="111" t="str">
        <f>IF(Table28[[#This Row],[Tên hàng hóa ]]&lt;&gt;0,VLOOKUP(Table28[[#This Row],[Tên hàng hóa ]],Table1[[Tên hàng hóa]:[Quy cách]],2,0),"")</f>
        <v>Cảm Biến</v>
      </c>
      <c r="F1068" s="107" t="str">
        <f>IF(Table28[[#This Row],[Tên hàng hóa ]]&lt;&gt;0,VLOOKUP(Table28[[#This Row],[Tên hàng hóa ]],Table1[[Tên hàng hóa]:[ĐVT]],3,0),"")</f>
        <v>Cái</v>
      </c>
      <c r="G1068" s="112">
        <v>825000</v>
      </c>
      <c r="H1068" s="108">
        <v>1</v>
      </c>
      <c r="I1068" s="109">
        <f>IF(Table28[[#This Row],[Số lượng]]&lt;&gt;0,Table28[[#This Row],[Số lượng]]*Table28[[#This Row],[Đơn giá]],"")</f>
        <v>825000</v>
      </c>
      <c r="J1068" s="109" t="str">
        <f ca="1">IF(AND(Table28[[#This Row],[Tên hàng hóa ]]&lt;&gt;0,D1069=""),SUM(OFFSET(Table28[[#This Row],[Thành tiền]],0,0,-COUNTIF(Table28[Số HĐ],Table28[[#This Row],[Số HĐ]]))),"")</f>
        <v/>
      </c>
      <c r="K1068" s="108"/>
      <c r="L106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68" s="110"/>
    </row>
    <row r="1069" spans="1:13" ht="35.1" customHeight="1" x14ac:dyDescent="0.2">
      <c r="A1069" s="103">
        <v>42452</v>
      </c>
      <c r="B1069" s="12" t="s">
        <v>2537</v>
      </c>
      <c r="C1069" s="123" t="s">
        <v>860</v>
      </c>
      <c r="D1069" s="16" t="s">
        <v>268</v>
      </c>
      <c r="E1069" s="111" t="str">
        <f>IF(Table28[[#This Row],[Tên hàng hóa ]]&lt;&gt;0,VLOOKUP(Table28[[#This Row],[Tên hàng hóa ]],Table1[[Tên hàng hóa]:[Quy cách]],2,0),"")</f>
        <v>Cảm Biến</v>
      </c>
      <c r="F1069" s="107" t="str">
        <f>IF(Table28[[#This Row],[Tên hàng hóa ]]&lt;&gt;0,VLOOKUP(Table28[[#This Row],[Tên hàng hóa ]],Table1[[Tên hàng hóa]:[ĐVT]],3,0),"")</f>
        <v>Cái</v>
      </c>
      <c r="G1069" s="112">
        <v>1100000</v>
      </c>
      <c r="H1069" s="108">
        <v>2</v>
      </c>
      <c r="I1069" s="109">
        <f>IF(Table28[[#This Row],[Số lượng]]&lt;&gt;0,Table28[[#This Row],[Số lượng]]*Table28[[#This Row],[Đơn giá]],"")</f>
        <v>2200000</v>
      </c>
      <c r="J1069" s="109" t="str">
        <f ca="1">IF(AND(Table28[[#This Row],[Tên hàng hóa ]]&lt;&gt;0,D1070=""),SUM(OFFSET(Table28[[#This Row],[Thành tiền]],0,0,-COUNTIF(Table28[Số HĐ],Table28[[#This Row],[Số HĐ]]))),"")</f>
        <v/>
      </c>
      <c r="K1069" s="108"/>
      <c r="L1069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69" s="110"/>
    </row>
    <row r="1070" spans="1:13" ht="35.1" customHeight="1" x14ac:dyDescent="0.2">
      <c r="A1070" s="103">
        <v>42452</v>
      </c>
      <c r="B1070" s="12" t="s">
        <v>2537</v>
      </c>
      <c r="C1070" s="123" t="s">
        <v>860</v>
      </c>
      <c r="D1070" s="16" t="s">
        <v>1287</v>
      </c>
      <c r="E1070" s="111" t="str">
        <f>IF(Table28[[#This Row],[Tên hàng hóa ]]&lt;&gt;0,VLOOKUP(Table28[[#This Row],[Tên hàng hóa ]],Table1[[Tên hàng hóa]:[Quy cách]],2,0),"")</f>
        <v>Bộ Điều Khiển Lập Trình</v>
      </c>
      <c r="F1070" s="107" t="str">
        <f>IF(Table28[[#This Row],[Tên hàng hóa ]]&lt;&gt;0,VLOOKUP(Table28[[#This Row],[Tên hàng hóa ]],Table1[[Tên hàng hóa]:[ĐVT]],3,0),"")</f>
        <v>Cái</v>
      </c>
      <c r="G1070" s="112">
        <v>2530000</v>
      </c>
      <c r="H1070" s="108">
        <v>1</v>
      </c>
      <c r="I1070" s="109">
        <f>IF(Table28[[#This Row],[Số lượng]]&lt;&gt;0,Table28[[#This Row],[Số lượng]]*Table28[[#This Row],[Đơn giá]],"")</f>
        <v>2530000</v>
      </c>
      <c r="J1070" s="109" t="str">
        <f ca="1">IF(AND(Table28[[#This Row],[Tên hàng hóa ]]&lt;&gt;0,D1071=""),SUM(OFFSET(Table28[[#This Row],[Thành tiền]],0,0,-COUNTIF(Table28[Số HĐ],Table28[[#This Row],[Số HĐ]]))),"")</f>
        <v/>
      </c>
      <c r="K1070" s="108"/>
      <c r="L1070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70" s="110"/>
    </row>
    <row r="1071" spans="1:13" ht="35.1" customHeight="1" x14ac:dyDescent="0.2">
      <c r="A1071" s="103">
        <v>42452</v>
      </c>
      <c r="B1071" s="12" t="s">
        <v>2537</v>
      </c>
      <c r="C1071" s="123" t="s">
        <v>860</v>
      </c>
      <c r="D1071" s="16" t="s">
        <v>113</v>
      </c>
      <c r="E1071" s="111" t="str">
        <f>IF(Table28[[#This Row],[Tên hàng hóa ]]&lt;&gt;0,VLOOKUP(Table28[[#This Row],[Tên hàng hóa ]],Table1[[Tên hàng hóa]:[Quy cách]],2,0),"")</f>
        <v>Bộ Điều Khiển Nhiệt Độ</v>
      </c>
      <c r="F1071" s="107" t="str">
        <f>IF(Table28[[#This Row],[Tên hàng hóa ]]&lt;&gt;0,VLOOKUP(Table28[[#This Row],[Tên hàng hóa ]],Table1[[Tên hàng hóa]:[ĐVT]],3,0),"")</f>
        <v>Cái</v>
      </c>
      <c r="G1071" s="112">
        <v>1727000</v>
      </c>
      <c r="H1071" s="108">
        <v>1</v>
      </c>
      <c r="I1071" s="109">
        <f>IF(Table28[[#This Row],[Số lượng]]&lt;&gt;0,Table28[[#This Row],[Số lượng]]*Table28[[#This Row],[Đơn giá]],"")</f>
        <v>1727000</v>
      </c>
      <c r="J1071" s="109">
        <f ca="1">IF(AND(Table28[[#This Row],[Tên hàng hóa ]]&lt;&gt;0,D1072=""),SUM(OFFSET(Table28[[#This Row],[Thành tiền]],0,0,-COUNTIF(Table28[Số HĐ],Table28[[#This Row],[Số HĐ]]))),"")</f>
        <v>7282000</v>
      </c>
      <c r="K1071" s="17" t="s">
        <v>464</v>
      </c>
      <c r="L1071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71" s="15" t="s">
        <v>2582</v>
      </c>
    </row>
    <row r="1072" spans="1:13" ht="35.1" customHeight="1" x14ac:dyDescent="0.2">
      <c r="A1072" s="103"/>
      <c r="B1072" s="104"/>
      <c r="C1072" s="105" t="str">
        <f t="shared" ref="C1072:C1074" si="16">IF(AND(D1072&lt;&gt;0,D1073=""),C1071,"")</f>
        <v/>
      </c>
      <c r="D1072" s="106"/>
      <c r="E1072" s="111" t="str">
        <f>IF(Table28[[#This Row],[Tên hàng hóa ]]&lt;&gt;0,VLOOKUP(Table28[[#This Row],[Tên hàng hóa ]],Table1[[Tên hàng hóa]:[Quy cách]],2,0),"")</f>
        <v/>
      </c>
      <c r="F1072" s="107" t="str">
        <f>IF(Table28[[#This Row],[Tên hàng hóa ]]&lt;&gt;0,VLOOKUP(Table28[[#This Row],[Tên hàng hóa ]],Table1[[Tên hàng hóa]:[ĐVT]],3,0),"")</f>
        <v/>
      </c>
      <c r="G1072" s="112" t="str">
        <f>IF(Table28[[#This Row],[Tên hàng hóa ]]=0,"",VLOOKUP(Table28[[#This Row],[Tên hàng hóa ]],Table1[[Tên hàng hóa]:[Giá bán]],4,0))</f>
        <v/>
      </c>
      <c r="H1072" s="108"/>
      <c r="I1072" s="109" t="str">
        <f>IF(Table28[[#This Row],[Số lượng]]&lt;&gt;0,Table28[[#This Row],[Số lượng]]*Table28[[#This Row],[Đơn giá]],"")</f>
        <v/>
      </c>
      <c r="J1072" s="109" t="str">
        <f ca="1">IF(AND(Table28[[#This Row],[Tên hàng hóa ]]&lt;&gt;0,D1073=""),SUM(OFFSET(Table28[[#This Row],[Thành tiền]],0,0,-COUNTIF(Table28[Số HĐ],Table28[[#This Row],[Số HĐ]]))),"")</f>
        <v/>
      </c>
      <c r="K1072" s="108"/>
      <c r="L1072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72" s="110"/>
    </row>
    <row r="1073" spans="1:13" ht="35.1" customHeight="1" x14ac:dyDescent="0.2">
      <c r="A1073" s="103">
        <v>42453</v>
      </c>
      <c r="B1073" s="12" t="s">
        <v>2538</v>
      </c>
      <c r="C1073" s="123" t="s">
        <v>1666</v>
      </c>
      <c r="D1073" s="16" t="s">
        <v>115</v>
      </c>
      <c r="E1073" s="111" t="str">
        <f>IF(Table28[[#This Row],[Tên hàng hóa ]]&lt;&gt;0,VLOOKUP(Table28[[#This Row],[Tên hàng hóa ]],Table1[[Tên hàng hóa]:[Quy cách]],2,0),"")</f>
        <v>Bộ Điều Khiển Nhiệt Độ</v>
      </c>
      <c r="F1073" s="107" t="str">
        <f>IF(Table28[[#This Row],[Tên hàng hóa ]]&lt;&gt;0,VLOOKUP(Table28[[#This Row],[Tên hàng hóa ]],Table1[[Tên hàng hóa]:[ĐVT]],3,0),"")</f>
        <v>Cái</v>
      </c>
      <c r="G1073" s="112">
        <v>1320000</v>
      </c>
      <c r="H1073" s="108">
        <v>1</v>
      </c>
      <c r="I1073" s="109">
        <f>IF(Table28[[#This Row],[Số lượng]]&lt;&gt;0,Table28[[#This Row],[Số lượng]]*Table28[[#This Row],[Đơn giá]],"")</f>
        <v>1320000</v>
      </c>
      <c r="J1073" s="109">
        <f ca="1">IF(AND(Table28[[#This Row],[Tên hàng hóa ]]&lt;&gt;0,D1074=""),SUM(OFFSET(Table28[[#This Row],[Thành tiền]],0,0,-COUNTIF(Table28[Số HĐ],Table28[[#This Row],[Số HĐ]]))),"")</f>
        <v>1320000</v>
      </c>
      <c r="K1073" s="17" t="s">
        <v>464</v>
      </c>
      <c r="L1073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73" s="15" t="s">
        <v>2579</v>
      </c>
    </row>
    <row r="1074" spans="1:13" ht="35.1" customHeight="1" x14ac:dyDescent="0.2">
      <c r="A1074" s="103"/>
      <c r="B1074" s="104"/>
      <c r="C1074" s="105" t="str">
        <f t="shared" si="16"/>
        <v/>
      </c>
      <c r="D1074" s="106"/>
      <c r="E1074" s="111" t="str">
        <f>IF(Table28[[#This Row],[Tên hàng hóa ]]&lt;&gt;0,VLOOKUP(Table28[[#This Row],[Tên hàng hóa ]],Table1[[Tên hàng hóa]:[Quy cách]],2,0),"")</f>
        <v/>
      </c>
      <c r="F1074" s="107" t="str">
        <f>IF(Table28[[#This Row],[Tên hàng hóa ]]&lt;&gt;0,VLOOKUP(Table28[[#This Row],[Tên hàng hóa ]],Table1[[Tên hàng hóa]:[ĐVT]],3,0),"")</f>
        <v/>
      </c>
      <c r="G1074" s="112" t="str">
        <f>IF(Table28[[#This Row],[Tên hàng hóa ]]=0,"",VLOOKUP(Table28[[#This Row],[Tên hàng hóa ]],Table1[[Tên hàng hóa]:[Giá bán]],4,0))</f>
        <v/>
      </c>
      <c r="H1074" s="108"/>
      <c r="I1074" s="109" t="str">
        <f>IF(Table28[[#This Row],[Số lượng]]&lt;&gt;0,Table28[[#This Row],[Số lượng]]*Table28[[#This Row],[Đơn giá]],"")</f>
        <v/>
      </c>
      <c r="J1074" s="109" t="str">
        <f ca="1">IF(AND(Table28[[#This Row],[Tên hàng hóa ]]&lt;&gt;0,D1075=""),SUM(OFFSET(Table28[[#This Row],[Thành tiền]],0,0,-COUNTIF(Table28[Số HĐ],Table28[[#This Row],[Số HĐ]]))),"")</f>
        <v/>
      </c>
      <c r="K1074" s="108"/>
      <c r="L1074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74" s="110"/>
    </row>
    <row r="1075" spans="1:13" ht="35.1" customHeight="1" x14ac:dyDescent="0.2">
      <c r="A1075" s="103">
        <v>42457</v>
      </c>
      <c r="B1075" s="12" t="s">
        <v>2539</v>
      </c>
      <c r="C1075" s="123" t="s">
        <v>1122</v>
      </c>
      <c r="D1075" s="106" t="s">
        <v>2544</v>
      </c>
      <c r="E1075" s="111" t="str">
        <f>IF(Table28[[#This Row],[Tên hàng hóa ]]&lt;&gt;0,VLOOKUP(Table28[[#This Row],[Tên hàng hóa ]],Table1[[Tên hàng hóa]:[Quy cách]],2,0),"")</f>
        <v>Đồng hồ nhiệt chân đứng</v>
      </c>
      <c r="F1075" s="107" t="str">
        <f>IF(Table28[[#This Row],[Tên hàng hóa ]]&lt;&gt;0,VLOOKUP(Table28[[#This Row],[Tên hàng hóa ]],Table1[[Tên hàng hóa]:[ĐVT]],3,0),"")</f>
        <v>Cái</v>
      </c>
      <c r="G1075" s="112">
        <v>635000</v>
      </c>
      <c r="H1075" s="108">
        <v>4</v>
      </c>
      <c r="I1075" s="109">
        <f>IF(Table28[[#This Row],[Số lượng]]&lt;&gt;0,Table28[[#This Row],[Số lượng]]*Table28[[#This Row],[Đơn giá]],"")</f>
        <v>2540000</v>
      </c>
      <c r="J1075" s="109">
        <f ca="1">IF(AND(Table28[[#This Row],[Tên hàng hóa ]]&lt;&gt;0,D1076=""),SUM(OFFSET(Table28[[#This Row],[Thành tiền]],0,0,-COUNTIF(Table28[Số HĐ],Table28[[#This Row],[Số HĐ]]))),"")</f>
        <v>2540000</v>
      </c>
      <c r="K1075" s="17" t="s">
        <v>464</v>
      </c>
      <c r="L1075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75" s="15" t="s">
        <v>2678</v>
      </c>
    </row>
    <row r="1076" spans="1:13" ht="35.1" customHeight="1" x14ac:dyDescent="0.2">
      <c r="A1076" s="103"/>
      <c r="B1076" s="104"/>
      <c r="C1076" s="105" t="str">
        <f>IF(AND(D1076&lt;&gt;0,D1077=""),C503,"")</f>
        <v/>
      </c>
      <c r="D1076" s="106"/>
      <c r="E1076" s="111" t="str">
        <f>IF(Table28[[#This Row],[Tên hàng hóa ]]&lt;&gt;0,VLOOKUP(Table28[[#This Row],[Tên hàng hóa ]],Table1[[Tên hàng hóa]:[Quy cách]],2,0),"")</f>
        <v/>
      </c>
      <c r="F1076" s="107" t="str">
        <f>IF(Table28[[#This Row],[Tên hàng hóa ]]&lt;&gt;0,VLOOKUP(Table28[[#This Row],[Tên hàng hóa ]],Table1[[Tên hàng hóa]:[ĐVT]],3,0),"")</f>
        <v/>
      </c>
      <c r="G1076" s="112" t="str">
        <f>IF(Table28[[#This Row],[Tên hàng hóa ]]=0,"",VLOOKUP(Table28[[#This Row],[Tên hàng hóa ]],Table1[[Tên hàng hóa]:[Giá bán]],4,0))</f>
        <v/>
      </c>
      <c r="H1076" s="108"/>
      <c r="I1076" s="109" t="str">
        <f>IF(Table28[[#This Row],[Số lượng]]&lt;&gt;0,Table28[[#This Row],[Số lượng]]*Table28[[#This Row],[Đơn giá]],"")</f>
        <v/>
      </c>
      <c r="J1076" s="109" t="str">
        <f ca="1">IF(AND(Table28[[#This Row],[Tên hàng hóa ]]&lt;&gt;0,D1077=""),SUM(OFFSET(Table28[[#This Row],[Thành tiền]],0,0,-COUNTIF(Table28[Số HĐ],Table28[[#This Row],[Số HĐ]]))),"")</f>
        <v/>
      </c>
      <c r="K1076" s="108"/>
      <c r="L1076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76" s="110"/>
    </row>
    <row r="1077" spans="1:13" ht="35.1" customHeight="1" x14ac:dyDescent="0.2">
      <c r="A1077" s="103">
        <v>42457</v>
      </c>
      <c r="B1077" s="12" t="s">
        <v>2540</v>
      </c>
      <c r="C1077" s="123" t="s">
        <v>2541</v>
      </c>
      <c r="D1077" s="16" t="s">
        <v>155</v>
      </c>
      <c r="E1077" s="111" t="str">
        <f>IF(Table28[[#This Row],[Tên hàng hóa ]]&lt;&gt;0,VLOOKUP(Table28[[#This Row],[Tên hàng hóa ]],Table1[[Tên hàng hóa]:[Quy cách]],2,0),"")</f>
        <v>Bộ Nguồn Xung</v>
      </c>
      <c r="F1077" s="107" t="str">
        <f>IF(Table28[[#This Row],[Tên hàng hóa ]]&lt;&gt;0,VLOOKUP(Table28[[#This Row],[Tên hàng hóa ]],Table1[[Tên hàng hóa]:[ĐVT]],3,0),"")</f>
        <v>Cái</v>
      </c>
      <c r="G1077" s="112">
        <v>495000</v>
      </c>
      <c r="H1077" s="108">
        <v>2</v>
      </c>
      <c r="I1077" s="109">
        <f>IF(Table28[[#This Row],[Số lượng]]&lt;&gt;0,Table28[[#This Row],[Số lượng]]*Table28[[#This Row],[Đơn giá]],"")</f>
        <v>990000</v>
      </c>
      <c r="J1077" s="109">
        <f ca="1">IF(AND(Table28[[#This Row],[Tên hàng hóa ]]&lt;&gt;0,D1078=""),SUM(OFFSET(Table28[[#This Row],[Thành tiền]],0,0,-COUNTIF(Table28[Số HĐ],Table28[[#This Row],[Số HĐ]]))),"")</f>
        <v>990000</v>
      </c>
      <c r="K1077" s="17" t="s">
        <v>464</v>
      </c>
      <c r="L1077" s="109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77" s="15" t="s">
        <v>2578</v>
      </c>
    </row>
    <row r="1078" spans="1:13" ht="35.1" customHeight="1" x14ac:dyDescent="0.2">
      <c r="A1078" s="103"/>
      <c r="B1078" s="104"/>
      <c r="C1078" s="105" t="str">
        <f>IF(AND(D1078&lt;&gt;0,D3210=""),C503,"")</f>
        <v/>
      </c>
      <c r="D1078" s="106"/>
      <c r="E1078" s="111" t="str">
        <f>IF(Table28[[#This Row],[Tên hàng hóa ]]&lt;&gt;0,VLOOKUP(Table28[[#This Row],[Tên hàng hóa ]],Table1[[Tên hàng hóa]:[Quy cách]],2,0),"")</f>
        <v/>
      </c>
      <c r="F1078" s="107" t="str">
        <f>IF(Table28[[#This Row],[Tên hàng hóa ]]&lt;&gt;0,VLOOKUP(Table28[[#This Row],[Tên hàng hóa ]],Table1[[Tên hàng hóa]:[ĐVT]],3,0),"")</f>
        <v/>
      </c>
      <c r="G1078" s="112" t="str">
        <f>IF(Table28[[#This Row],[Tên hàng hóa ]]=0,"",VLOOKUP(Table28[[#This Row],[Tên hàng hóa ]],Table1[[Tên hàng hóa]:[Giá bán]],4,0))</f>
        <v/>
      </c>
      <c r="H1078" s="108"/>
      <c r="I1078" s="109" t="str">
        <f>IF(Table28[[#This Row],[Số lượng]]&lt;&gt;0,Table28[[#This Row],[Số lượng]]*Table28[[#This Row],[Đơn giá]],"")</f>
        <v/>
      </c>
      <c r="J1078" s="109" t="str">
        <f ca="1">IF(AND(Table28[[#This Row],[Tên hàng hóa ]]&lt;&gt;0,D3210=""),SUM(OFFSET(Table28[[#This Row],[Thành tiền]],0,0,-COUNTIF(Table28[Số HĐ],Table28[[#This Row],[Số HĐ]]))),"")</f>
        <v/>
      </c>
      <c r="K1078" s="108"/>
      <c r="L1078" s="109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78" s="110"/>
    </row>
    <row r="1079" spans="1:13" ht="35.1" customHeight="1" x14ac:dyDescent="0.2">
      <c r="A1079" s="126">
        <v>42457</v>
      </c>
      <c r="B1079" s="127" t="s">
        <v>2542</v>
      </c>
      <c r="C1079" s="128" t="s">
        <v>962</v>
      </c>
      <c r="D1079" s="129" t="s">
        <v>281</v>
      </c>
      <c r="E1079" s="130" t="str">
        <f>IF(Table28[[#This Row],[Tên hàng hóa ]]&lt;&gt;0,VLOOKUP(Table28[[#This Row],[Tên hàng hóa ]],Table1[[Tên hàng hóa]:[Quy cách]],2,0),"")</f>
        <v>Công Tắc Hành Trình</v>
      </c>
      <c r="F1079" s="131" t="str">
        <f>IF(Table28[[#This Row],[Tên hàng hóa ]]&lt;&gt;0,VLOOKUP(Table28[[#This Row],[Tên hàng hóa ]],Table1[[Tên hàng hóa]:[ĐVT]],3,0),"")</f>
        <v>Cái</v>
      </c>
      <c r="G1079" s="132">
        <v>539000</v>
      </c>
      <c r="H1079" s="133">
        <v>5</v>
      </c>
      <c r="I1079" s="134">
        <f>IF(Table28[[#This Row],[Số lượng]]&lt;&gt;0,Table28[[#This Row],[Số lượng]]*Table28[[#This Row],[Đơn giá]],"")</f>
        <v>2695000</v>
      </c>
      <c r="J1079" s="134" t="str">
        <f ca="1">IF(AND(Table28[[#This Row],[Tên hàng hóa ]]&lt;&gt;0,D1080=""),SUM(OFFSET(Table28[[#This Row],[Thành tiền]],0,0,-COUNTIF(Table28[Số HĐ],Table28[[#This Row],[Số HĐ]]))),"")</f>
        <v/>
      </c>
      <c r="K1079" s="133"/>
      <c r="L1079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79" s="135"/>
    </row>
    <row r="1080" spans="1:13" ht="35.1" customHeight="1" x14ac:dyDescent="0.2">
      <c r="A1080" s="126">
        <v>42457</v>
      </c>
      <c r="B1080" s="127" t="s">
        <v>2542</v>
      </c>
      <c r="C1080" s="128" t="str">
        <f t="shared" ref="C1080:C1081" si="17">IF(AND(D1080&lt;&gt;0,D1081=""),C1079,"")</f>
        <v>CTY TNHH THỦY LỰC KHÍ NÉN TIẾN PHÁT</v>
      </c>
      <c r="D1080" s="129" t="s">
        <v>2534</v>
      </c>
      <c r="E1080" s="130" t="str">
        <f>IF(Table28[[#This Row],[Tên hàng hóa ]]&lt;&gt;0,VLOOKUP(Table28[[#This Row],[Tên hàng hóa ]],Table1[[Tên hàng hóa]:[Quy cách]],2,0),"")</f>
        <v>OMRON</v>
      </c>
      <c r="F1080" s="131" t="str">
        <f>IF(Table28[[#This Row],[Tên hàng hóa ]]&lt;&gt;0,VLOOKUP(Table28[[#This Row],[Tên hàng hóa ]],Table1[[Tên hàng hóa]:[ĐVT]],3,0),"")</f>
        <v>Cái</v>
      </c>
      <c r="G1080" s="132">
        <v>1716000</v>
      </c>
      <c r="H1080" s="133">
        <v>2</v>
      </c>
      <c r="I1080" s="134">
        <f>IF(Table28[[#This Row],[Số lượng]]&lt;&gt;0,Table28[[#This Row],[Số lượng]]*Table28[[#This Row],[Đơn giá]],"")</f>
        <v>3432000</v>
      </c>
      <c r="J1080" s="134">
        <f ca="1">IF(AND(Table28[[#This Row],[Tên hàng hóa ]]&lt;&gt;0,D1081=""),SUM(OFFSET(Table28[[#This Row],[Thành tiền]],0,0,-COUNTIF(Table28[Số HĐ],Table28[[#This Row],[Số HĐ]]))),"")</f>
        <v>6127000</v>
      </c>
      <c r="K1080" s="17" t="s">
        <v>464</v>
      </c>
      <c r="L1080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80" s="15" t="s">
        <v>2711</v>
      </c>
    </row>
    <row r="1081" spans="1:13" ht="35.1" customHeight="1" x14ac:dyDescent="0.2">
      <c r="A1081" s="126"/>
      <c r="B1081" s="127"/>
      <c r="C1081" s="128" t="str">
        <f t="shared" si="17"/>
        <v/>
      </c>
      <c r="D1081" s="129"/>
      <c r="E1081" s="130" t="str">
        <f>IF(Table28[[#This Row],[Tên hàng hóa ]]&lt;&gt;0,VLOOKUP(Table28[[#This Row],[Tên hàng hóa ]],Table1[[Tên hàng hóa]:[Quy cách]],2,0),"")</f>
        <v/>
      </c>
      <c r="F1081" s="131" t="str">
        <f>IF(Table28[[#This Row],[Tên hàng hóa ]]&lt;&gt;0,VLOOKUP(Table28[[#This Row],[Tên hàng hóa ]],Table1[[Tên hàng hóa]:[ĐVT]],3,0),"")</f>
        <v/>
      </c>
      <c r="G1081" s="132" t="str">
        <f>IF(Table28[[#This Row],[Tên hàng hóa ]]=0,"",VLOOKUP(Table28[[#This Row],[Tên hàng hóa ]],Table1[[Tên hàng hóa]:[Giá bán]],4,0))</f>
        <v/>
      </c>
      <c r="H1081" s="133"/>
      <c r="I1081" s="134" t="str">
        <f>IF(Table28[[#This Row],[Số lượng]]&lt;&gt;0,Table28[[#This Row],[Số lượng]]*Table28[[#This Row],[Đơn giá]],"")</f>
        <v/>
      </c>
      <c r="J1081" s="134" t="str">
        <f ca="1">IF(AND(Table28[[#This Row],[Tên hàng hóa ]]&lt;&gt;0,D1082=""),SUM(OFFSET(Table28[[#This Row],[Thành tiền]],0,0,-COUNTIF(Table28[Số HĐ],Table28[[#This Row],[Số HĐ]]))),"")</f>
        <v/>
      </c>
      <c r="K1081" s="133"/>
      <c r="L1081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81" s="135"/>
    </row>
    <row r="1082" spans="1:13" ht="35.1" customHeight="1" x14ac:dyDescent="0.2">
      <c r="A1082" s="126">
        <v>42458</v>
      </c>
      <c r="B1082" s="127" t="s">
        <v>2543</v>
      </c>
      <c r="C1082" s="128" t="s">
        <v>543</v>
      </c>
      <c r="D1082" s="129" t="s">
        <v>2526</v>
      </c>
      <c r="E1082" s="130" t="str">
        <f>IF(Table28[[#This Row],[Tên hàng hóa ]]&lt;&gt;0,VLOOKUP(Table28[[#This Row],[Tên hàng hóa ]],Table1[[Tên hàng hóa]:[Quy cách]],2,0),"")</f>
        <v>Mitsubishi</v>
      </c>
      <c r="F1082" s="131" t="str">
        <f>IF(Table28[[#This Row],[Tên hàng hóa ]]&lt;&gt;0,VLOOKUP(Table28[[#This Row],[Tên hàng hóa ]],Table1[[Tên hàng hóa]:[ĐVT]],3,0),"")</f>
        <v>Cái</v>
      </c>
      <c r="G1082" s="132">
        <v>62700</v>
      </c>
      <c r="H1082" s="133">
        <v>2</v>
      </c>
      <c r="I1082" s="134">
        <f>IF(Table28[[#This Row],[Số lượng]]&lt;&gt;0,Table28[[#This Row],[Số lượng]]*Table28[[#This Row],[Đơn giá]],"")</f>
        <v>125400</v>
      </c>
      <c r="J1082" s="134" t="str">
        <f ca="1">IF(AND(Table28[[#This Row],[Tên hàng hóa ]]&lt;&gt;0,D1083=""),SUM(OFFSET(Table28[[#This Row],[Thành tiền]],0,0,-COUNTIF(Table28[Số HĐ],Table28[[#This Row],[Số HĐ]]))),"")</f>
        <v/>
      </c>
      <c r="K1082" s="133"/>
      <c r="L1082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82" s="135"/>
    </row>
    <row r="1083" spans="1:13" ht="35.1" customHeight="1" x14ac:dyDescent="0.2">
      <c r="A1083" s="126">
        <v>42458</v>
      </c>
      <c r="B1083" s="127" t="s">
        <v>2543</v>
      </c>
      <c r="C1083" s="128" t="s">
        <v>543</v>
      </c>
      <c r="D1083" s="129" t="s">
        <v>2520</v>
      </c>
      <c r="E1083" s="130" t="str">
        <f>IF(Table28[[#This Row],[Tên hàng hóa ]]&lt;&gt;0,VLOOKUP(Table28[[#This Row],[Tên hàng hóa ]],Table1[[Tên hàng hóa]:[Quy cách]],2,0),"")</f>
        <v>Cảm Biến</v>
      </c>
      <c r="F1083" s="131" t="str">
        <f>IF(Table28[[#This Row],[Tên hàng hóa ]]&lt;&gt;0,VLOOKUP(Table28[[#This Row],[Tên hàng hóa ]],Table1[[Tên hàng hóa]:[ĐVT]],3,0),"")</f>
        <v>Cái</v>
      </c>
      <c r="G1083" s="132">
        <v>874500</v>
      </c>
      <c r="H1083" s="133">
        <v>1</v>
      </c>
      <c r="I1083" s="134">
        <f>IF(Table28[[#This Row],[Số lượng]]&lt;&gt;0,Table28[[#This Row],[Số lượng]]*Table28[[#This Row],[Đơn giá]],"")</f>
        <v>874500</v>
      </c>
      <c r="J1083" s="134" t="str">
        <f ca="1">IF(AND(Table28[[#This Row],[Tên hàng hóa ]]&lt;&gt;0,D1084=""),SUM(OFFSET(Table28[[#This Row],[Thành tiền]],0,0,-COUNTIF(Table28[Số HĐ],Table28[[#This Row],[Số HĐ]]))),"")</f>
        <v/>
      </c>
      <c r="K1083" s="133"/>
      <c r="L1083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83" s="135"/>
    </row>
    <row r="1084" spans="1:13" ht="35.1" customHeight="1" x14ac:dyDescent="0.2">
      <c r="A1084" s="126">
        <v>42458</v>
      </c>
      <c r="B1084" s="127" t="s">
        <v>2543</v>
      </c>
      <c r="C1084" s="128" t="s">
        <v>543</v>
      </c>
      <c r="D1084" s="129" t="s">
        <v>232</v>
      </c>
      <c r="E1084" s="130" t="str">
        <f>IF(Table28[[#This Row],[Tên hàng hóa ]]&lt;&gt;0,VLOOKUP(Table28[[#This Row],[Tên hàng hóa ]],Table1[[Tên hàng hóa]:[Quy cách]],2,0),"")</f>
        <v>Cảm Biến</v>
      </c>
      <c r="F1084" s="131" t="str">
        <f>IF(Table28[[#This Row],[Tên hàng hóa ]]&lt;&gt;0,VLOOKUP(Table28[[#This Row],[Tên hàng hóa ]],Table1[[Tên hàng hóa]:[ĐVT]],3,0),"")</f>
        <v>Cái</v>
      </c>
      <c r="G1084" s="132">
        <v>1672000</v>
      </c>
      <c r="H1084" s="133">
        <v>1</v>
      </c>
      <c r="I1084" s="134">
        <f>IF(Table28[[#This Row],[Số lượng]]&lt;&gt;0,Table28[[#This Row],[Số lượng]]*Table28[[#This Row],[Đơn giá]],"")</f>
        <v>1672000</v>
      </c>
      <c r="J1084" s="134">
        <f ca="1">IF(AND(Table28[[#This Row],[Tên hàng hóa ]]&lt;&gt;0,D1142=""),SUM(OFFSET(Table28[[#This Row],[Thành tiền]],0,0,-COUNTIF(Table28[Số HĐ],Table28[[#This Row],[Số HĐ]]))),"")</f>
        <v>2671900</v>
      </c>
      <c r="K1084" s="17" t="s">
        <v>464</v>
      </c>
      <c r="L1084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84" s="15" t="s">
        <v>2929</v>
      </c>
    </row>
    <row r="1085" spans="1:13" ht="35.1" customHeight="1" x14ac:dyDescent="0.2">
      <c r="A1085" s="126"/>
      <c r="B1085" s="127"/>
      <c r="C1085" s="128" t="str">
        <f t="shared" ref="C1085:C1098" si="18">IF(AND(D1085&lt;&gt;0,D1086=""),C1084,"")</f>
        <v/>
      </c>
      <c r="D1085" s="129"/>
      <c r="E1085" s="130" t="str">
        <f>IF(Table28[[#This Row],[Tên hàng hóa ]]&lt;&gt;0,VLOOKUP(Table28[[#This Row],[Tên hàng hóa ]],Table1[[Tên hàng hóa]:[Quy cách]],2,0),"")</f>
        <v/>
      </c>
      <c r="F1085" s="131" t="str">
        <f>IF(Table28[[#This Row],[Tên hàng hóa ]]&lt;&gt;0,VLOOKUP(Table28[[#This Row],[Tên hàng hóa ]],Table1[[Tên hàng hóa]:[ĐVT]],3,0),"")</f>
        <v/>
      </c>
      <c r="G1085" s="132" t="str">
        <f>IF(Table28[[#This Row],[Tên hàng hóa ]]=0,"",VLOOKUP(Table28[[#This Row],[Tên hàng hóa ]],Table1[[Tên hàng hóa]:[Giá bán]],4,0))</f>
        <v/>
      </c>
      <c r="H1085" s="133"/>
      <c r="I1085" s="134" t="str">
        <f>IF(Table28[[#This Row],[Số lượng]]&lt;&gt;0,Table28[[#This Row],[Số lượng]]*Table28[[#This Row],[Đơn giá]],"")</f>
        <v/>
      </c>
      <c r="J1085" s="134" t="str">
        <f ca="1">IF(AND(Table28[[#This Row],[Tên hàng hóa ]]&lt;&gt;0,D1086=""),SUM(OFFSET(Table28[[#This Row],[Thành tiền]],0,0,-COUNTIF(Table28[Số HĐ],Table28[[#This Row],[Số HĐ]]))),"")</f>
        <v/>
      </c>
      <c r="K1085" s="133"/>
      <c r="L1085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85" s="135"/>
    </row>
    <row r="1086" spans="1:13" ht="35.1" customHeight="1" x14ac:dyDescent="0.2">
      <c r="A1086" s="126">
        <v>42459</v>
      </c>
      <c r="B1086" s="127" t="s">
        <v>2562</v>
      </c>
      <c r="C1086" s="128" t="s">
        <v>579</v>
      </c>
      <c r="D1086" s="129" t="s">
        <v>155</v>
      </c>
      <c r="E1086" s="130" t="str">
        <f>IF(Table28[[#This Row],[Tên hàng hóa ]]&lt;&gt;0,VLOOKUP(Table28[[#This Row],[Tên hàng hóa ]],Table1[[Tên hàng hóa]:[Quy cách]],2,0),"")</f>
        <v>Bộ Nguồn Xung</v>
      </c>
      <c r="F1086" s="131" t="str">
        <f>IF(Table28[[#This Row],[Tên hàng hóa ]]&lt;&gt;0,VLOOKUP(Table28[[#This Row],[Tên hàng hóa ]],Table1[[Tên hàng hóa]:[ĐVT]],3,0),"")</f>
        <v>Cái</v>
      </c>
      <c r="G1086" s="132">
        <v>495000</v>
      </c>
      <c r="H1086" s="133">
        <v>1</v>
      </c>
      <c r="I1086" s="134">
        <f>IF(Table28[[#This Row],[Số lượng]]&lt;&gt;0,Table28[[#This Row],[Số lượng]]*Table28[[#This Row],[Đơn giá]],"")</f>
        <v>495000</v>
      </c>
      <c r="J1086" s="134">
        <f ca="1">IF(AND(Table28[[#This Row],[Tên hàng hóa ]]&lt;&gt;0,D1087=""),SUM(OFFSET(Table28[[#This Row],[Thành tiền]],0,0,-COUNTIF(Table28[Số HĐ],Table28[[#This Row],[Số HĐ]]))),"")</f>
        <v>495000</v>
      </c>
      <c r="K1086" s="17" t="s">
        <v>464</v>
      </c>
      <c r="L1086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86" s="15" t="s">
        <v>2705</v>
      </c>
    </row>
    <row r="1087" spans="1:13" ht="35.1" customHeight="1" x14ac:dyDescent="0.2">
      <c r="A1087" s="126"/>
      <c r="B1087" s="127"/>
      <c r="C1087" s="128" t="str">
        <f t="shared" si="18"/>
        <v/>
      </c>
      <c r="D1087" s="129"/>
      <c r="E1087" s="130" t="str">
        <f>IF(Table28[[#This Row],[Tên hàng hóa ]]&lt;&gt;0,VLOOKUP(Table28[[#This Row],[Tên hàng hóa ]],Table1[[Tên hàng hóa]:[Quy cách]],2,0),"")</f>
        <v/>
      </c>
      <c r="F1087" s="131" t="str">
        <f>IF(Table28[[#This Row],[Tên hàng hóa ]]&lt;&gt;0,VLOOKUP(Table28[[#This Row],[Tên hàng hóa ]],Table1[[Tên hàng hóa]:[ĐVT]],3,0),"")</f>
        <v/>
      </c>
      <c r="G1087" s="132" t="str">
        <f>IF(Table28[[#This Row],[Tên hàng hóa ]]=0,"",VLOOKUP(Table28[[#This Row],[Tên hàng hóa ]],Table1[[Tên hàng hóa]:[Giá bán]],4,0))</f>
        <v/>
      </c>
      <c r="H1087" s="133"/>
      <c r="I1087" s="134" t="str">
        <f>IF(Table28[[#This Row],[Số lượng]]&lt;&gt;0,Table28[[#This Row],[Số lượng]]*Table28[[#This Row],[Đơn giá]],"")</f>
        <v/>
      </c>
      <c r="J1087" s="134" t="str">
        <f ca="1">IF(AND(Table28[[#This Row],[Tên hàng hóa ]]&lt;&gt;0,D1088=""),SUM(OFFSET(Table28[[#This Row],[Thành tiền]],0,0,-COUNTIF(Table28[Số HĐ],Table28[[#This Row],[Số HĐ]]))),"")</f>
        <v/>
      </c>
      <c r="K1087" s="133"/>
      <c r="L1087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87" s="135"/>
    </row>
    <row r="1088" spans="1:13" ht="35.1" customHeight="1" x14ac:dyDescent="0.2">
      <c r="A1088" s="126">
        <v>42461</v>
      </c>
      <c r="B1088" s="127" t="s">
        <v>2563</v>
      </c>
      <c r="C1088" s="128" t="s">
        <v>962</v>
      </c>
      <c r="D1088" s="129" t="s">
        <v>845</v>
      </c>
      <c r="E1088" s="130" t="str">
        <f>IF(Table28[[#This Row],[Tên hàng hóa ]]&lt;&gt;0,VLOOKUP(Table28[[#This Row],[Tên hàng hóa ]],Table1[[Tên hàng hóa]:[Quy cách]],2,0),"")</f>
        <v>Bộ Điều Khiển Lập Trình</v>
      </c>
      <c r="F1088" s="131" t="str">
        <f>IF(Table28[[#This Row],[Tên hàng hóa ]]&lt;&gt;0,VLOOKUP(Table28[[#This Row],[Tên hàng hóa ]],Table1[[Tên hàng hóa]:[ĐVT]],3,0),"")</f>
        <v>Cái</v>
      </c>
      <c r="G1088" s="132">
        <v>3850000</v>
      </c>
      <c r="H1088" s="133">
        <v>2</v>
      </c>
      <c r="I1088" s="134">
        <f>IF(Table28[[#This Row],[Số lượng]]&lt;&gt;0,Table28[[#This Row],[Số lượng]]*Table28[[#This Row],[Đơn giá]],"")</f>
        <v>7700000</v>
      </c>
      <c r="J1088" s="134">
        <f ca="1">IF(AND(Table28[[#This Row],[Tên hàng hóa ]]&lt;&gt;0,D1089=""),SUM(OFFSET(Table28[[#This Row],[Thành tiền]],0,0,-COUNTIF(Table28[Số HĐ],Table28[[#This Row],[Số HĐ]]))),"")</f>
        <v>7700000</v>
      </c>
      <c r="K1088" s="17" t="s">
        <v>464</v>
      </c>
      <c r="L1088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88" s="15" t="s">
        <v>2712</v>
      </c>
    </row>
    <row r="1089" spans="1:13" ht="35.1" customHeight="1" x14ac:dyDescent="0.2">
      <c r="A1089" s="126"/>
      <c r="B1089" s="127"/>
      <c r="C1089" s="128" t="str">
        <f t="shared" si="18"/>
        <v/>
      </c>
      <c r="D1089" s="129"/>
      <c r="E1089" s="130" t="str">
        <f>IF(Table28[[#This Row],[Tên hàng hóa ]]&lt;&gt;0,VLOOKUP(Table28[[#This Row],[Tên hàng hóa ]],Table1[[Tên hàng hóa]:[Quy cách]],2,0),"")</f>
        <v/>
      </c>
      <c r="F1089" s="131" t="str">
        <f>IF(Table28[[#This Row],[Tên hàng hóa ]]&lt;&gt;0,VLOOKUP(Table28[[#This Row],[Tên hàng hóa ]],Table1[[Tên hàng hóa]:[ĐVT]],3,0),"")</f>
        <v/>
      </c>
      <c r="G1089" s="132" t="str">
        <f>IF(Table28[[#This Row],[Tên hàng hóa ]]=0,"",VLOOKUP(Table28[[#This Row],[Tên hàng hóa ]],Table1[[Tên hàng hóa]:[Giá bán]],4,0))</f>
        <v/>
      </c>
      <c r="H1089" s="133"/>
      <c r="I1089" s="134" t="str">
        <f>IF(Table28[[#This Row],[Số lượng]]&lt;&gt;0,Table28[[#This Row],[Số lượng]]*Table28[[#This Row],[Đơn giá]],"")</f>
        <v/>
      </c>
      <c r="J1089" s="134" t="str">
        <f ca="1">IF(AND(Table28[[#This Row],[Tên hàng hóa ]]&lt;&gt;0,D1090=""),SUM(OFFSET(Table28[[#This Row],[Thành tiền]],0,0,-COUNTIF(Table28[Số HĐ],Table28[[#This Row],[Số HĐ]]))),"")</f>
        <v/>
      </c>
      <c r="K1089" s="133"/>
      <c r="L1089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89" s="135"/>
    </row>
    <row r="1090" spans="1:13" ht="35.1" customHeight="1" x14ac:dyDescent="0.2">
      <c r="A1090" s="126">
        <v>42461</v>
      </c>
      <c r="B1090" s="127" t="s">
        <v>2564</v>
      </c>
      <c r="C1090" s="128" t="s">
        <v>1027</v>
      </c>
      <c r="D1090" s="129" t="s">
        <v>1444</v>
      </c>
      <c r="E1090" s="130" t="str">
        <f>IF(Table28[[#This Row],[Tên hàng hóa ]]&lt;&gt;0,VLOOKUP(Table28[[#This Row],[Tên hàng hóa ]],Table1[[Tên hàng hóa]:[Quy cách]],2,0),"")</f>
        <v>Quạt</v>
      </c>
      <c r="F1090" s="131" t="str">
        <f>IF(Table28[[#This Row],[Tên hàng hóa ]]&lt;&gt;0,VLOOKUP(Table28[[#This Row],[Tên hàng hóa ]],Table1[[Tên hàng hóa]:[ĐVT]],3,0),"")</f>
        <v>Cái</v>
      </c>
      <c r="G1090" s="132">
        <v>70000</v>
      </c>
      <c r="H1090" s="133">
        <v>10</v>
      </c>
      <c r="I1090" s="134">
        <f>IF(Table28[[#This Row],[Số lượng]]&lt;&gt;0,Table28[[#This Row],[Số lượng]]*Table28[[#This Row],[Đơn giá]],"")</f>
        <v>700000</v>
      </c>
      <c r="J1090" s="134" t="str">
        <f ca="1">IF(AND(Table28[[#This Row],[Tên hàng hóa ]]&lt;&gt;0,D1091=""),SUM(OFFSET(Table28[[#This Row],[Thành tiền]],0,0,-COUNTIF(Table28[Số HĐ],Table28[[#This Row],[Số HĐ]]))),"")</f>
        <v/>
      </c>
      <c r="K1090" s="133"/>
      <c r="L1090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90" s="135"/>
    </row>
    <row r="1091" spans="1:13" ht="35.1" customHeight="1" x14ac:dyDescent="0.2">
      <c r="A1091" s="126">
        <v>42461</v>
      </c>
      <c r="B1091" s="127" t="s">
        <v>2564</v>
      </c>
      <c r="C1091" s="128" t="s">
        <v>1027</v>
      </c>
      <c r="D1091" s="129" t="s">
        <v>1921</v>
      </c>
      <c r="E1091" s="130" t="str">
        <f>IF(Table28[[#This Row],[Tên hàng hóa ]]&lt;&gt;0,VLOOKUP(Table28[[#This Row],[Tên hàng hóa ]],Table1[[Tên hàng hóa]:[Quy cách]],2,0),"")</f>
        <v>Fuji</v>
      </c>
      <c r="F1091" s="131" t="str">
        <f>IF(Table28[[#This Row],[Tên hàng hóa ]]&lt;&gt;0,VLOOKUP(Table28[[#This Row],[Tên hàng hóa ]],Table1[[Tên hàng hóa]:[ĐVT]],3,0),"")</f>
        <v>Cái</v>
      </c>
      <c r="G1091" s="132">
        <v>623500</v>
      </c>
      <c r="H1091" s="133">
        <v>5</v>
      </c>
      <c r="I1091" s="134">
        <f>IF(Table28[[#This Row],[Số lượng]]&lt;&gt;0,Table28[[#This Row],[Số lượng]]*Table28[[#This Row],[Đơn giá]],"")</f>
        <v>3117500</v>
      </c>
      <c r="J1091" s="134" t="str">
        <f ca="1">IF(AND(Table28[[#This Row],[Tên hàng hóa ]]&lt;&gt;0,D1092=""),SUM(OFFSET(Table28[[#This Row],[Thành tiền]],0,0,-COUNTIF(Table28[Số HĐ],Table28[[#This Row],[Số HĐ]]))),"")</f>
        <v/>
      </c>
      <c r="K1091" s="133"/>
      <c r="L1091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91" s="135"/>
    </row>
    <row r="1092" spans="1:13" ht="35.1" customHeight="1" x14ac:dyDescent="0.2">
      <c r="A1092" s="126">
        <v>42461</v>
      </c>
      <c r="B1092" s="127" t="s">
        <v>2564</v>
      </c>
      <c r="C1092" s="128" t="s">
        <v>1027</v>
      </c>
      <c r="D1092" s="129" t="s">
        <v>2525</v>
      </c>
      <c r="E1092" s="130" t="str">
        <f>IF(Table28[[#This Row],[Tên hàng hóa ]]&lt;&gt;0,VLOOKUP(Table28[[#This Row],[Tên hàng hóa ]],Table1[[Tên hàng hóa]:[Quy cách]],2,0),"")</f>
        <v>Fuji</v>
      </c>
      <c r="F1092" s="131" t="str">
        <f>IF(Table28[[#This Row],[Tên hàng hóa ]]&lt;&gt;0,VLOOKUP(Table28[[#This Row],[Tên hàng hóa ]],Table1[[Tên hàng hóa]:[ĐVT]],3,0),"")</f>
        <v>Cái</v>
      </c>
      <c r="G1092" s="132">
        <v>623500</v>
      </c>
      <c r="H1092" s="133">
        <v>5</v>
      </c>
      <c r="I1092" s="134">
        <f>IF(Table28[[#This Row],[Số lượng]]&lt;&gt;0,Table28[[#This Row],[Số lượng]]*Table28[[#This Row],[Đơn giá]],"")</f>
        <v>3117500</v>
      </c>
      <c r="J1092" s="134" t="str">
        <f ca="1">IF(AND(Table28[[#This Row],[Tên hàng hóa ]]&lt;&gt;0,D1093=""),SUM(OFFSET(Table28[[#This Row],[Thành tiền]],0,0,-COUNTIF(Table28[Số HĐ],Table28[[#This Row],[Số HĐ]]))),"")</f>
        <v/>
      </c>
      <c r="K1092" s="133"/>
      <c r="L1092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92" s="135"/>
    </row>
    <row r="1093" spans="1:13" ht="35.1" customHeight="1" x14ac:dyDescent="0.2">
      <c r="A1093" s="126">
        <v>42461</v>
      </c>
      <c r="B1093" s="127" t="s">
        <v>2564</v>
      </c>
      <c r="C1093" s="128" t="s">
        <v>1027</v>
      </c>
      <c r="D1093" s="129" t="s">
        <v>2524</v>
      </c>
      <c r="E1093" s="130" t="str">
        <f>IF(Table28[[#This Row],[Tên hàng hóa ]]&lt;&gt;0,VLOOKUP(Table28[[#This Row],[Tên hàng hóa ]],Table1[[Tên hàng hóa]:[Quy cách]],2,0),"")</f>
        <v>Fuji</v>
      </c>
      <c r="F1093" s="131" t="str">
        <f>IF(Table28[[#This Row],[Tên hàng hóa ]]&lt;&gt;0,VLOOKUP(Table28[[#This Row],[Tên hàng hóa ]],Table1[[Tên hàng hóa]:[ĐVT]],3,0),"")</f>
        <v>Cái</v>
      </c>
      <c r="G1093" s="132">
        <v>2100000</v>
      </c>
      <c r="H1093" s="133">
        <v>1</v>
      </c>
      <c r="I1093" s="134">
        <f>IF(Table28[[#This Row],[Số lượng]]&lt;&gt;0,Table28[[#This Row],[Số lượng]]*Table28[[#This Row],[Đơn giá]],"")</f>
        <v>2100000</v>
      </c>
      <c r="J1093" s="134">
        <f ca="1">IF(AND(Table28[[#This Row],[Tên hàng hóa ]]&lt;&gt;0,D1094=""),SUM(OFFSET(Table28[[#This Row],[Thành tiền]],0,0,-COUNTIF(Table28[Số HĐ],Table28[[#This Row],[Số HĐ]]))),"")</f>
        <v>9035000</v>
      </c>
      <c r="K1093" s="17" t="s">
        <v>464</v>
      </c>
      <c r="L1093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93" s="15" t="s">
        <v>2955</v>
      </c>
    </row>
    <row r="1094" spans="1:13" ht="35.1" customHeight="1" x14ac:dyDescent="0.2">
      <c r="A1094" s="126"/>
      <c r="B1094" s="127"/>
      <c r="C1094" s="128" t="str">
        <f t="shared" si="18"/>
        <v/>
      </c>
      <c r="D1094" s="129"/>
      <c r="E1094" s="130" t="str">
        <f>IF(Table28[[#This Row],[Tên hàng hóa ]]&lt;&gt;0,VLOOKUP(Table28[[#This Row],[Tên hàng hóa ]],Table1[[Tên hàng hóa]:[Quy cách]],2,0),"")</f>
        <v/>
      </c>
      <c r="F1094" s="131" t="str">
        <f>IF(Table28[[#This Row],[Tên hàng hóa ]]&lt;&gt;0,VLOOKUP(Table28[[#This Row],[Tên hàng hóa ]],Table1[[Tên hàng hóa]:[ĐVT]],3,0),"")</f>
        <v/>
      </c>
      <c r="G1094" s="132" t="str">
        <f>IF(Table28[[#This Row],[Tên hàng hóa ]]=0,"",VLOOKUP(Table28[[#This Row],[Tên hàng hóa ]],Table1[[Tên hàng hóa]:[Giá bán]],4,0))</f>
        <v/>
      </c>
      <c r="H1094" s="133"/>
      <c r="I1094" s="134" t="str">
        <f>IF(Table28[[#This Row],[Số lượng]]&lt;&gt;0,Table28[[#This Row],[Số lượng]]*Table28[[#This Row],[Đơn giá]],"")</f>
        <v/>
      </c>
      <c r="J1094" s="134" t="str">
        <f ca="1">IF(AND(Table28[[#This Row],[Tên hàng hóa ]]&lt;&gt;0,D1095=""),SUM(OFFSET(Table28[[#This Row],[Thành tiền]],0,0,-COUNTIF(Table28[Số HĐ],Table28[[#This Row],[Số HĐ]]))),"")</f>
        <v/>
      </c>
      <c r="K1094" s="133"/>
      <c r="L1094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94" s="135"/>
    </row>
    <row r="1095" spans="1:13" ht="35.1" customHeight="1" x14ac:dyDescent="0.2">
      <c r="A1095" s="126">
        <v>42461</v>
      </c>
      <c r="B1095" s="127" t="s">
        <v>2565</v>
      </c>
      <c r="C1095" s="128" t="s">
        <v>1811</v>
      </c>
      <c r="D1095" s="129" t="s">
        <v>2436</v>
      </c>
      <c r="E1095" s="130" t="str">
        <f>IF(Table28[[#This Row],[Tên hàng hóa ]]&lt;&gt;0,VLOOKUP(Table28[[#This Row],[Tên hàng hóa ]],Table1[[Tên hàng hóa]:[Quy cách]],2,0),"")</f>
        <v>Schneider</v>
      </c>
      <c r="F1095" s="131" t="str">
        <f>IF(Table28[[#This Row],[Tên hàng hóa ]]&lt;&gt;0,VLOOKUP(Table28[[#This Row],[Tên hàng hóa ]],Table1[[Tên hàng hóa]:[ĐVT]],3,0),"")</f>
        <v>Cái</v>
      </c>
      <c r="G1095" s="132">
        <v>171050</v>
      </c>
      <c r="H1095" s="133">
        <v>2</v>
      </c>
      <c r="I1095" s="134">
        <f>IF(Table28[[#This Row],[Số lượng]]&lt;&gt;0,Table28[[#This Row],[Số lượng]]*Table28[[#This Row],[Đơn giá]],"")</f>
        <v>342100</v>
      </c>
      <c r="J1095" s="134" t="str">
        <f ca="1">IF(AND(Table28[[#This Row],[Tên hàng hóa ]]&lt;&gt;0,D1096=""),SUM(OFFSET(Table28[[#This Row],[Thành tiền]],0,0,-COUNTIF(Table28[Số HĐ],Table28[[#This Row],[Số HĐ]]))),"")</f>
        <v/>
      </c>
      <c r="K1095" s="133"/>
      <c r="L1095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95" s="135"/>
    </row>
    <row r="1096" spans="1:13" ht="35.1" customHeight="1" x14ac:dyDescent="0.2">
      <c r="A1096" s="126">
        <v>42461</v>
      </c>
      <c r="B1096" s="127" t="s">
        <v>2565</v>
      </c>
      <c r="C1096" s="128" t="s">
        <v>1811</v>
      </c>
      <c r="D1096" s="129" t="s">
        <v>2437</v>
      </c>
      <c r="E1096" s="130" t="str">
        <f>IF(Table28[[#This Row],[Tên hàng hóa ]]&lt;&gt;0,VLOOKUP(Table28[[#This Row],[Tên hàng hóa ]],Table1[[Tên hàng hóa]:[Quy cách]],2,0),"")</f>
        <v>Schneider</v>
      </c>
      <c r="F1096" s="131" t="str">
        <f>IF(Table28[[#This Row],[Tên hàng hóa ]]&lt;&gt;0,VLOOKUP(Table28[[#This Row],[Tên hàng hóa ]],Table1[[Tên hàng hóa]:[ĐVT]],3,0),"")</f>
        <v>Cái</v>
      </c>
      <c r="G1096" s="132">
        <v>183700</v>
      </c>
      <c r="H1096" s="133">
        <v>1</v>
      </c>
      <c r="I1096" s="134">
        <f>IF(Table28[[#This Row],[Số lượng]]&lt;&gt;0,Table28[[#This Row],[Số lượng]]*Table28[[#This Row],[Đơn giá]],"")</f>
        <v>183700</v>
      </c>
      <c r="J1096" s="134" t="str">
        <f ca="1">IF(AND(Table28[[#This Row],[Tên hàng hóa ]]&lt;&gt;0,D1097=""),SUM(OFFSET(Table28[[#This Row],[Thành tiền]],0,0,-COUNTIF(Table28[Số HĐ],Table28[[#This Row],[Số HĐ]]))),"")</f>
        <v/>
      </c>
      <c r="K1096" s="133"/>
      <c r="L1096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96" s="135"/>
    </row>
    <row r="1097" spans="1:13" ht="35.1" customHeight="1" x14ac:dyDescent="0.2">
      <c r="A1097" s="126">
        <v>42461</v>
      </c>
      <c r="B1097" s="127" t="s">
        <v>2565</v>
      </c>
      <c r="C1097" s="128" t="s">
        <v>1811</v>
      </c>
      <c r="D1097" s="129" t="s">
        <v>2438</v>
      </c>
      <c r="E1097" s="130" t="str">
        <f>IF(Table28[[#This Row],[Tên hàng hóa ]]&lt;&gt;0,VLOOKUP(Table28[[#This Row],[Tên hàng hóa ]],Table1[[Tên hàng hóa]:[Quy cách]],2,0),"")</f>
        <v>Schneider</v>
      </c>
      <c r="F1097" s="131" t="str">
        <f>IF(Table28[[#This Row],[Tên hàng hóa ]]&lt;&gt;0,VLOOKUP(Table28[[#This Row],[Tên hàng hóa ]],Table1[[Tên hàng hóa]:[ĐVT]],3,0),"")</f>
        <v>Cái</v>
      </c>
      <c r="G1097" s="132">
        <v>183700</v>
      </c>
      <c r="H1097" s="133">
        <v>1</v>
      </c>
      <c r="I1097" s="134">
        <f>IF(Table28[[#This Row],[Số lượng]]&lt;&gt;0,Table28[[#This Row],[Số lượng]]*Table28[[#This Row],[Đơn giá]],"")</f>
        <v>183700</v>
      </c>
      <c r="J1097" s="134">
        <f ca="1">IF(AND(Table28[[#This Row],[Tên hàng hóa ]]&lt;&gt;0,D1098=""),SUM(OFFSET(Table28[[#This Row],[Thành tiền]],0,0,-COUNTIF(Table28[Số HĐ],Table28[[#This Row],[Số HĐ]]))),"")</f>
        <v>709500</v>
      </c>
      <c r="K1097" s="17" t="s">
        <v>464</v>
      </c>
      <c r="L1097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097" s="15" t="s">
        <v>2710</v>
      </c>
    </row>
    <row r="1098" spans="1:13" ht="35.1" customHeight="1" x14ac:dyDescent="0.2">
      <c r="A1098" s="126"/>
      <c r="B1098" s="127"/>
      <c r="C1098" s="128" t="str">
        <f t="shared" si="18"/>
        <v/>
      </c>
      <c r="D1098" s="129"/>
      <c r="E1098" s="130" t="str">
        <f>IF(Table28[[#This Row],[Tên hàng hóa ]]&lt;&gt;0,VLOOKUP(Table28[[#This Row],[Tên hàng hóa ]],Table1[[Tên hàng hóa]:[Quy cách]],2,0),"")</f>
        <v/>
      </c>
      <c r="F1098" s="131" t="str">
        <f>IF(Table28[[#This Row],[Tên hàng hóa ]]&lt;&gt;0,VLOOKUP(Table28[[#This Row],[Tên hàng hóa ]],Table1[[Tên hàng hóa]:[ĐVT]],3,0),"")</f>
        <v/>
      </c>
      <c r="G1098" s="132" t="str">
        <f>IF(Table28[[#This Row],[Tên hàng hóa ]]=0,"",VLOOKUP(Table28[[#This Row],[Tên hàng hóa ]],Table1[[Tên hàng hóa]:[Giá bán]],4,0))</f>
        <v/>
      </c>
      <c r="H1098" s="133"/>
      <c r="I1098" s="134" t="str">
        <f>IF(Table28[[#This Row],[Số lượng]]&lt;&gt;0,Table28[[#This Row],[Số lượng]]*Table28[[#This Row],[Đơn giá]],"")</f>
        <v/>
      </c>
      <c r="J1098" s="134" t="str">
        <f ca="1">IF(AND(Table28[[#This Row],[Tên hàng hóa ]]&lt;&gt;0,D1099=""),SUM(OFFSET(Table28[[#This Row],[Thành tiền]],0,0,-COUNTIF(Table28[Số HĐ],Table28[[#This Row],[Số HĐ]]))),"")</f>
        <v/>
      </c>
      <c r="K1098" s="133"/>
      <c r="L1098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98" s="135"/>
    </row>
    <row r="1099" spans="1:13" ht="35.1" customHeight="1" x14ac:dyDescent="0.2">
      <c r="A1099" s="126">
        <v>42462</v>
      </c>
      <c r="B1099" s="127" t="s">
        <v>2566</v>
      </c>
      <c r="C1099" s="123" t="s">
        <v>1043</v>
      </c>
      <c r="D1099" s="129" t="s">
        <v>2551</v>
      </c>
      <c r="E1099" s="130" t="str">
        <f>IF(Table28[[#This Row],[Tên hàng hóa ]]&lt;&gt;0,VLOOKUP(Table28[[#This Row],[Tên hàng hóa ]],Table1[[Tên hàng hóa]:[Quy cách]],2,0),"")</f>
        <v>Schneider</v>
      </c>
      <c r="F1099" s="131" t="str">
        <f>IF(Table28[[#This Row],[Tên hàng hóa ]]&lt;&gt;0,VLOOKUP(Table28[[#This Row],[Tên hàng hóa ]],Table1[[Tên hàng hóa]:[ĐVT]],3,0),"")</f>
        <v>Cái</v>
      </c>
      <c r="G1099" s="132">
        <v>80960</v>
      </c>
      <c r="H1099" s="133">
        <v>1</v>
      </c>
      <c r="I1099" s="134">
        <f>IF(Table28[[#This Row],[Số lượng]]&lt;&gt;0,Table28[[#This Row],[Số lượng]]*Table28[[#This Row],[Đơn giá]],"")</f>
        <v>80960</v>
      </c>
      <c r="J1099" s="134" t="str">
        <f ca="1">IF(AND(Table28[[#This Row],[Tên hàng hóa ]]&lt;&gt;0,D1100=""),SUM(OFFSET(Table28[[#This Row],[Thành tiền]],0,0,-COUNTIF(Table28[Số HĐ],Table28[[#This Row],[Số HĐ]]))),"")</f>
        <v/>
      </c>
      <c r="K1099" s="133"/>
      <c r="L1099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099" s="135"/>
    </row>
    <row r="1100" spans="1:13" ht="35.1" customHeight="1" x14ac:dyDescent="0.2">
      <c r="A1100" s="126">
        <v>42462</v>
      </c>
      <c r="B1100" s="127" t="s">
        <v>2566</v>
      </c>
      <c r="C1100" s="123" t="s">
        <v>1043</v>
      </c>
      <c r="D1100" s="129" t="s">
        <v>2553</v>
      </c>
      <c r="E1100" s="130" t="str">
        <f>IF(Table28[[#This Row],[Tên hàng hóa ]]&lt;&gt;0,VLOOKUP(Table28[[#This Row],[Tên hàng hóa ]],Table1[[Tên hàng hóa]:[Quy cách]],2,0),"")</f>
        <v>Sino</v>
      </c>
      <c r="F1100" s="131" t="str">
        <f>IF(Table28[[#This Row],[Tên hàng hóa ]]&lt;&gt;0,VLOOKUP(Table28[[#This Row],[Tên hàng hóa ]],Table1[[Tên hàng hóa]:[ĐVT]],3,0),"")</f>
        <v>Cái</v>
      </c>
      <c r="G1100" s="132">
        <v>2200</v>
      </c>
      <c r="H1100" s="133">
        <v>20</v>
      </c>
      <c r="I1100" s="134">
        <f>IF(Table28[[#This Row],[Số lượng]]&lt;&gt;0,Table28[[#This Row],[Số lượng]]*Table28[[#This Row],[Đơn giá]],"")</f>
        <v>44000</v>
      </c>
      <c r="J1100" s="134" t="str">
        <f ca="1">IF(AND(Table28[[#This Row],[Tên hàng hóa ]]&lt;&gt;0,D1101=""),SUM(OFFSET(Table28[[#This Row],[Thành tiền]],0,0,-COUNTIF(Table28[Số HĐ],Table28[[#This Row],[Số HĐ]]))),"")</f>
        <v/>
      </c>
      <c r="K1100" s="133"/>
      <c r="L1100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00" s="135"/>
    </row>
    <row r="1101" spans="1:13" ht="35.1" customHeight="1" x14ac:dyDescent="0.2">
      <c r="A1101" s="126">
        <v>42462</v>
      </c>
      <c r="B1101" s="127" t="s">
        <v>2566</v>
      </c>
      <c r="C1101" s="123" t="s">
        <v>1043</v>
      </c>
      <c r="D1101" s="129" t="s">
        <v>2555</v>
      </c>
      <c r="E1101" s="130" t="str">
        <f>IF(Table28[[#This Row],[Tên hàng hóa ]]&lt;&gt;0,VLOOKUP(Table28[[#This Row],[Tên hàng hóa ]],Table1[[Tên hàng hóa]:[Quy cách]],2,0),"")</f>
        <v>Sino</v>
      </c>
      <c r="F1101" s="131" t="str">
        <f>IF(Table28[[#This Row],[Tên hàng hóa ]]&lt;&gt;0,VLOOKUP(Table28[[#This Row],[Tên hàng hóa ]],Table1[[Tên hàng hóa]:[ĐVT]],3,0),"")</f>
        <v>Cái</v>
      </c>
      <c r="G1101" s="132">
        <v>3300</v>
      </c>
      <c r="H1101" s="133">
        <v>30</v>
      </c>
      <c r="I1101" s="134">
        <f>IF(Table28[[#This Row],[Số lượng]]&lt;&gt;0,Table28[[#This Row],[Số lượng]]*Table28[[#This Row],[Đơn giá]],"")</f>
        <v>99000</v>
      </c>
      <c r="J1101" s="134" t="str">
        <f ca="1">IF(AND(Table28[[#This Row],[Tên hàng hóa ]]&lt;&gt;0,D1102=""),SUM(OFFSET(Table28[[#This Row],[Thành tiền]],0,0,-COUNTIF(Table28[Số HĐ],Table28[[#This Row],[Số HĐ]]))),"")</f>
        <v/>
      </c>
      <c r="K1101" s="133"/>
      <c r="L1101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01" s="135"/>
    </row>
    <row r="1102" spans="1:13" ht="35.1" customHeight="1" x14ac:dyDescent="0.2">
      <c r="A1102" s="126">
        <v>42462</v>
      </c>
      <c r="B1102" s="127" t="s">
        <v>2566</v>
      </c>
      <c r="C1102" s="123" t="s">
        <v>1043</v>
      </c>
      <c r="D1102" s="129" t="s">
        <v>2552</v>
      </c>
      <c r="E1102" s="130" t="str">
        <f>IF(Table28[[#This Row],[Tên hàng hóa ]]&lt;&gt;0,VLOOKUP(Table28[[#This Row],[Tên hàng hóa ]],Table1[[Tên hàng hóa]:[Quy cách]],2,0),"")</f>
        <v>Schneider</v>
      </c>
      <c r="F1102" s="131" t="str">
        <f>IF(Table28[[#This Row],[Tên hàng hóa ]]&lt;&gt;0,VLOOKUP(Table28[[#This Row],[Tên hàng hóa ]],Table1[[Tên hàng hóa]:[ĐVT]],3,0),"")</f>
        <v>Cái</v>
      </c>
      <c r="G1102" s="132">
        <v>238700</v>
      </c>
      <c r="H1102" s="133">
        <v>1</v>
      </c>
      <c r="I1102" s="134">
        <f>IF(Table28[[#This Row],[Số lượng]]&lt;&gt;0,Table28[[#This Row],[Số lượng]]*Table28[[#This Row],[Đơn giá]],"")</f>
        <v>238700</v>
      </c>
      <c r="J1102" s="134" t="str">
        <f ca="1">IF(AND(Table28[[#This Row],[Tên hàng hóa ]]&lt;&gt;0,D1103=""),SUM(OFFSET(Table28[[#This Row],[Thành tiền]],0,0,-COUNTIF(Table28[Số HĐ],Table28[[#This Row],[Số HĐ]]))),"")</f>
        <v/>
      </c>
      <c r="K1102" s="133"/>
      <c r="L1102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02" s="135"/>
    </row>
    <row r="1103" spans="1:13" ht="35.1" customHeight="1" x14ac:dyDescent="0.2">
      <c r="A1103" s="126">
        <v>42462</v>
      </c>
      <c r="B1103" s="127" t="s">
        <v>2566</v>
      </c>
      <c r="C1103" s="123" t="s">
        <v>1043</v>
      </c>
      <c r="D1103" s="129" t="s">
        <v>2556</v>
      </c>
      <c r="E1103" s="130" t="str">
        <f>IF(Table28[[#This Row],[Tên hàng hóa ]]&lt;&gt;0,VLOOKUP(Table28[[#This Row],[Tên hàng hóa ]],Table1[[Tên hàng hóa]:[Quy cách]],2,0),"")</f>
        <v>Schneider</v>
      </c>
      <c r="F1103" s="131" t="str">
        <f>IF(Table28[[#This Row],[Tên hàng hóa ]]&lt;&gt;0,VLOOKUP(Table28[[#This Row],[Tên hàng hóa ]],Table1[[Tên hàng hóa]:[ĐVT]],3,0),"")</f>
        <v>Cái</v>
      </c>
      <c r="G1103" s="132">
        <v>294800</v>
      </c>
      <c r="H1103" s="133">
        <v>1</v>
      </c>
      <c r="I1103" s="134">
        <f>IF(Table28[[#This Row],[Số lượng]]&lt;&gt;0,Table28[[#This Row],[Số lượng]]*Table28[[#This Row],[Đơn giá]],"")</f>
        <v>294800</v>
      </c>
      <c r="J1103" s="134" t="str">
        <f ca="1">IF(AND(Table28[[#This Row],[Tên hàng hóa ]]&lt;&gt;0,D1104=""),SUM(OFFSET(Table28[[#This Row],[Thành tiền]],0,0,-COUNTIF(Table28[Số HĐ],Table28[[#This Row],[Số HĐ]]))),"")</f>
        <v/>
      </c>
      <c r="K1103" s="133"/>
      <c r="L1103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03" s="135"/>
    </row>
    <row r="1104" spans="1:13" ht="35.1" customHeight="1" x14ac:dyDescent="0.2">
      <c r="A1104" s="126">
        <v>42462</v>
      </c>
      <c r="B1104" s="127" t="s">
        <v>2566</v>
      </c>
      <c r="C1104" s="123" t="s">
        <v>1043</v>
      </c>
      <c r="D1104" s="129" t="s">
        <v>234</v>
      </c>
      <c r="E1104" s="130" t="str">
        <f>IF(Table28[[#This Row],[Tên hàng hóa ]]&lt;&gt;0,VLOOKUP(Table28[[#This Row],[Tên hàng hóa ]],Table1[[Tên hàng hóa]:[Quy cách]],2,0),"")</f>
        <v>Cảm Biến</v>
      </c>
      <c r="F1104" s="131" t="str">
        <f>IF(Table28[[#This Row],[Tên hàng hóa ]]&lt;&gt;0,VLOOKUP(Table28[[#This Row],[Tên hàng hóa ]],Table1[[Tên hàng hóa]:[ĐVT]],3,0),"")</f>
        <v>Cái</v>
      </c>
      <c r="G1104" s="132">
        <v>665500</v>
      </c>
      <c r="H1104" s="133">
        <v>2</v>
      </c>
      <c r="I1104" s="134">
        <f>IF(Table28[[#This Row],[Số lượng]]&lt;&gt;0,Table28[[#This Row],[Số lượng]]*Table28[[#This Row],[Đơn giá]],"")</f>
        <v>1331000</v>
      </c>
      <c r="J1104" s="134">
        <f ca="1">IF(AND(Table28[[#This Row],[Tên hàng hóa ]]&lt;&gt;0,D1105=""),SUM(OFFSET(Table28[[#This Row],[Thành tiền]],0,0,-COUNTIF(Table28[Số HĐ],Table28[[#This Row],[Số HĐ]]))),"")</f>
        <v>2088460</v>
      </c>
      <c r="K1104" s="17" t="s">
        <v>464</v>
      </c>
      <c r="L1104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04" s="15" t="s">
        <v>2873</v>
      </c>
    </row>
    <row r="1105" spans="1:13" ht="35.1" customHeight="1" x14ac:dyDescent="0.2">
      <c r="A1105" s="126"/>
      <c r="B1105" s="127"/>
      <c r="C1105" s="128" t="str">
        <f t="shared" ref="C1105:C1121" si="19">IF(AND(D1105&lt;&gt;0,D1106=""),C1104,"")</f>
        <v/>
      </c>
      <c r="D1105" s="129"/>
      <c r="E1105" s="130" t="str">
        <f>IF(Table28[[#This Row],[Tên hàng hóa ]]&lt;&gt;0,VLOOKUP(Table28[[#This Row],[Tên hàng hóa ]],Table1[[Tên hàng hóa]:[Quy cách]],2,0),"")</f>
        <v/>
      </c>
      <c r="F1105" s="131" t="str">
        <f>IF(Table28[[#This Row],[Tên hàng hóa ]]&lt;&gt;0,VLOOKUP(Table28[[#This Row],[Tên hàng hóa ]],Table1[[Tên hàng hóa]:[ĐVT]],3,0),"")</f>
        <v/>
      </c>
      <c r="G1105" s="132" t="str">
        <f>IF(Table28[[#This Row],[Tên hàng hóa ]]=0,"",VLOOKUP(Table28[[#This Row],[Tên hàng hóa ]],Table1[[Tên hàng hóa]:[Giá bán]],4,0))</f>
        <v/>
      </c>
      <c r="H1105" s="133"/>
      <c r="I1105" s="134" t="str">
        <f>IF(Table28[[#This Row],[Số lượng]]&lt;&gt;0,Table28[[#This Row],[Số lượng]]*Table28[[#This Row],[Đơn giá]],"")</f>
        <v/>
      </c>
      <c r="J1105" s="134" t="str">
        <f ca="1">IF(AND(Table28[[#This Row],[Tên hàng hóa ]]&lt;&gt;0,D1106=""),SUM(OFFSET(Table28[[#This Row],[Thành tiền]],0,0,-COUNTIF(Table28[Số HĐ],Table28[[#This Row],[Số HĐ]]))),"")</f>
        <v/>
      </c>
      <c r="K1105" s="133"/>
      <c r="L1105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05" s="135"/>
    </row>
    <row r="1106" spans="1:13" ht="35.1" customHeight="1" x14ac:dyDescent="0.2">
      <c r="A1106" s="126">
        <v>42462</v>
      </c>
      <c r="B1106" s="127" t="s">
        <v>2583</v>
      </c>
      <c r="C1106" s="128" t="s">
        <v>570</v>
      </c>
      <c r="D1106" s="129" t="s">
        <v>111</v>
      </c>
      <c r="E1106" s="130" t="str">
        <f>IF(Table28[[#This Row],[Tên hàng hóa ]]&lt;&gt;0,VLOOKUP(Table28[[#This Row],[Tên hàng hóa ]],Table1[[Tên hàng hóa]:[Quy cách]],2,0),"")</f>
        <v>Bộ Điều Khiển Nhiệt Độ</v>
      </c>
      <c r="F1106" s="131" t="str">
        <f>IF(Table28[[#This Row],[Tên hàng hóa ]]&lt;&gt;0,VLOOKUP(Table28[[#This Row],[Tên hàng hóa ]],Table1[[Tên hàng hóa]:[ĐVT]],3,0),"")</f>
        <v>Cái</v>
      </c>
      <c r="G1106" s="132">
        <v>1650000</v>
      </c>
      <c r="H1106" s="133">
        <v>2</v>
      </c>
      <c r="I1106" s="134">
        <f>IF(Table28[[#This Row],[Số lượng]]&lt;&gt;0,Table28[[#This Row],[Số lượng]]*Table28[[#This Row],[Đơn giá]],"")</f>
        <v>3300000</v>
      </c>
      <c r="J1106" s="134">
        <f ca="1">IF(AND(Table28[[#This Row],[Tên hàng hóa ]]&lt;&gt;0,D1107=""),SUM(OFFSET(Table28[[#This Row],[Thành tiền]],0,0,-COUNTIF(Table28[Số HĐ],Table28[[#This Row],[Số HĐ]]))),"")</f>
        <v>3300000</v>
      </c>
      <c r="K1106" s="133" t="s">
        <v>464</v>
      </c>
      <c r="L1106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06" s="135" t="s">
        <v>2584</v>
      </c>
    </row>
    <row r="1107" spans="1:13" ht="35.1" customHeight="1" x14ac:dyDescent="0.2">
      <c r="A1107" s="126"/>
      <c r="B1107" s="127"/>
      <c r="C1107" s="128" t="str">
        <f t="shared" si="19"/>
        <v/>
      </c>
      <c r="D1107" s="129"/>
      <c r="E1107" s="130" t="str">
        <f>IF(Table28[[#This Row],[Tên hàng hóa ]]&lt;&gt;0,VLOOKUP(Table28[[#This Row],[Tên hàng hóa ]],Table1[[Tên hàng hóa]:[Quy cách]],2,0),"")</f>
        <v/>
      </c>
      <c r="F1107" s="131" t="str">
        <f>IF(Table28[[#This Row],[Tên hàng hóa ]]&lt;&gt;0,VLOOKUP(Table28[[#This Row],[Tên hàng hóa ]],Table1[[Tên hàng hóa]:[ĐVT]],3,0),"")</f>
        <v/>
      </c>
      <c r="G1107" s="132" t="str">
        <f>IF(Table28[[#This Row],[Tên hàng hóa ]]=0,"",VLOOKUP(Table28[[#This Row],[Tên hàng hóa ]],Table1[[Tên hàng hóa]:[Giá bán]],4,0))</f>
        <v/>
      </c>
      <c r="H1107" s="133"/>
      <c r="I1107" s="134" t="str">
        <f>IF(Table28[[#This Row],[Số lượng]]&lt;&gt;0,Table28[[#This Row],[Số lượng]]*Table28[[#This Row],[Đơn giá]],"")</f>
        <v/>
      </c>
      <c r="J1107" s="134" t="str">
        <f ca="1">IF(AND(Table28[[#This Row],[Tên hàng hóa ]]&lt;&gt;0,D1108=""),SUM(OFFSET(Table28[[#This Row],[Thành tiền]],0,0,-COUNTIF(Table28[Số HĐ],Table28[[#This Row],[Số HĐ]]))),"")</f>
        <v/>
      </c>
      <c r="K1107" s="133"/>
      <c r="L1107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07" s="135"/>
    </row>
    <row r="1108" spans="1:13" ht="35.1" customHeight="1" x14ac:dyDescent="0.2">
      <c r="A1108" s="126">
        <v>42464</v>
      </c>
      <c r="B1108" s="127" t="s">
        <v>2585</v>
      </c>
      <c r="C1108" s="128" t="s">
        <v>2267</v>
      </c>
      <c r="D1108" s="129" t="s">
        <v>2559</v>
      </c>
      <c r="E1108" s="130" t="str">
        <f>IF(Table28[[#This Row],[Tên hàng hóa ]]&lt;&gt;0,VLOOKUP(Table28[[#This Row],[Tên hàng hóa ]],Table1[[Tên hàng hóa]:[Quy cách]],2,0),"")</f>
        <v>Panasonic</v>
      </c>
      <c r="F1108" s="131" t="str">
        <f>IF(Table28[[#This Row],[Tên hàng hóa ]]&lt;&gt;0,VLOOKUP(Table28[[#This Row],[Tên hàng hóa ]],Table1[[Tên hàng hóa]:[ĐVT]],3,0),"")</f>
        <v>bộ</v>
      </c>
      <c r="G1108" s="132">
        <v>5236000</v>
      </c>
      <c r="H1108" s="133">
        <v>2</v>
      </c>
      <c r="I1108" s="134">
        <f>IF(Table28[[#This Row],[Số lượng]]&lt;&gt;0,Table28[[#This Row],[Số lượng]]*Table28[[#This Row],[Đơn giá]],"")</f>
        <v>10472000</v>
      </c>
      <c r="J1108" s="134">
        <f ca="1">IF(AND(Table28[[#This Row],[Tên hàng hóa ]]&lt;&gt;0,D1109=""),SUM(OFFSET(Table28[[#This Row],[Thành tiền]],0,0,-COUNTIF(Table28[Số HĐ],Table28[[#This Row],[Số HĐ]]))),"")</f>
        <v>10472000</v>
      </c>
      <c r="K1108" s="17" t="s">
        <v>464</v>
      </c>
      <c r="L1108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08" s="15" t="s">
        <v>2778</v>
      </c>
    </row>
    <row r="1109" spans="1:13" ht="35.1" customHeight="1" x14ac:dyDescent="0.2">
      <c r="A1109" s="126"/>
      <c r="B1109" s="127"/>
      <c r="C1109" s="128" t="str">
        <f t="shared" si="19"/>
        <v/>
      </c>
      <c r="D1109" s="129"/>
      <c r="E1109" s="130" t="str">
        <f>IF(Table28[[#This Row],[Tên hàng hóa ]]&lt;&gt;0,VLOOKUP(Table28[[#This Row],[Tên hàng hóa ]],Table1[[Tên hàng hóa]:[Quy cách]],2,0),"")</f>
        <v/>
      </c>
      <c r="F1109" s="131" t="str">
        <f>IF(Table28[[#This Row],[Tên hàng hóa ]]&lt;&gt;0,VLOOKUP(Table28[[#This Row],[Tên hàng hóa ]],Table1[[Tên hàng hóa]:[ĐVT]],3,0),"")</f>
        <v/>
      </c>
      <c r="G1109" s="132" t="str">
        <f>IF(Table28[[#This Row],[Tên hàng hóa ]]=0,"",VLOOKUP(Table28[[#This Row],[Tên hàng hóa ]],Table1[[Tên hàng hóa]:[Giá bán]],4,0))</f>
        <v/>
      </c>
      <c r="H1109" s="133"/>
      <c r="I1109" s="134" t="str">
        <f>IF(Table28[[#This Row],[Số lượng]]&lt;&gt;0,Table28[[#This Row],[Số lượng]]*Table28[[#This Row],[Đơn giá]],"")</f>
        <v/>
      </c>
      <c r="J1109" s="134" t="str">
        <f ca="1">IF(AND(Table28[[#This Row],[Tên hàng hóa ]]&lt;&gt;0,D1110=""),SUM(OFFSET(Table28[[#This Row],[Thành tiền]],0,0,-COUNTIF(Table28[Số HĐ],Table28[[#This Row],[Số HĐ]]))),"")</f>
        <v/>
      </c>
      <c r="K1109" s="133"/>
      <c r="L1109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09" s="135"/>
    </row>
    <row r="1110" spans="1:13" ht="35.1" customHeight="1" x14ac:dyDescent="0.2">
      <c r="A1110" s="126">
        <v>42465</v>
      </c>
      <c r="B1110" s="127" t="s">
        <v>2586</v>
      </c>
      <c r="C1110" s="128" t="s">
        <v>569</v>
      </c>
      <c r="D1110" s="129" t="s">
        <v>113</v>
      </c>
      <c r="E1110" s="130" t="str">
        <f>IF(Table28[[#This Row],[Tên hàng hóa ]]&lt;&gt;0,VLOOKUP(Table28[[#This Row],[Tên hàng hóa ]],Table1[[Tên hàng hóa]:[Quy cách]],2,0),"")</f>
        <v>Bộ Điều Khiển Nhiệt Độ</v>
      </c>
      <c r="F1110" s="131" t="str">
        <f>IF(Table28[[#This Row],[Tên hàng hóa ]]&lt;&gt;0,VLOOKUP(Table28[[#This Row],[Tên hàng hóa ]],Table1[[Tên hàng hóa]:[ĐVT]],3,0),"")</f>
        <v>Cái</v>
      </c>
      <c r="G1110" s="132">
        <v>1837000</v>
      </c>
      <c r="H1110" s="133">
        <v>1</v>
      </c>
      <c r="I1110" s="134">
        <f>IF(Table28[[#This Row],[Số lượng]]&lt;&gt;0,Table28[[#This Row],[Số lượng]]*Table28[[#This Row],[Đơn giá]],"")</f>
        <v>1837000</v>
      </c>
      <c r="J1110" s="134" t="str">
        <f ca="1">IF(AND(Table28[[#This Row],[Tên hàng hóa ]]&lt;&gt;0,D1111=""),SUM(OFFSET(Table28[[#This Row],[Thành tiền]],0,0,-COUNTIF(Table28[Số HĐ],Table28[[#This Row],[Số HĐ]]))),"")</f>
        <v/>
      </c>
      <c r="K1110" s="133"/>
      <c r="L1110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10" s="135"/>
    </row>
    <row r="1111" spans="1:13" ht="35.1" customHeight="1" x14ac:dyDescent="0.2">
      <c r="A1111" s="126">
        <v>42465</v>
      </c>
      <c r="B1111" s="127" t="s">
        <v>2586</v>
      </c>
      <c r="C1111" s="128" t="str">
        <f t="shared" si="19"/>
        <v>CTY TNHH ĐẠI PHÚ CÁT</v>
      </c>
      <c r="D1111" s="129" t="s">
        <v>395</v>
      </c>
      <c r="E1111" s="130" t="str">
        <f>IF(Table28[[#This Row],[Tên hàng hóa ]]&lt;&gt;0,VLOOKUP(Table28[[#This Row],[Tên hàng hóa ]],Table1[[Tên hàng hóa]:[Quy cách]],2,0),"")</f>
        <v>Timer</v>
      </c>
      <c r="F1111" s="131" t="str">
        <f>IF(Table28[[#This Row],[Tên hàng hóa ]]&lt;&gt;0,VLOOKUP(Table28[[#This Row],[Tên hàng hóa ]],Table1[[Tên hàng hóa]:[ĐVT]],3,0),"")</f>
        <v>Cái</v>
      </c>
      <c r="G1111" s="132">
        <v>770000</v>
      </c>
      <c r="H1111" s="133">
        <v>2</v>
      </c>
      <c r="I1111" s="134">
        <f>IF(Table28[[#This Row],[Số lượng]]&lt;&gt;0,Table28[[#This Row],[Số lượng]]*Table28[[#This Row],[Đơn giá]],"")</f>
        <v>1540000</v>
      </c>
      <c r="J1111" s="134">
        <f ca="1">IF(AND(Table28[[#This Row],[Tên hàng hóa ]]&lt;&gt;0,D1112=""),SUM(OFFSET(Table28[[#This Row],[Thành tiền]],0,0,-COUNTIF(Table28[Số HĐ],Table28[[#This Row],[Số HĐ]]))),"")</f>
        <v>3377000</v>
      </c>
      <c r="K1111" s="17" t="s">
        <v>464</v>
      </c>
      <c r="L1111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11" s="15" t="s">
        <v>2972</v>
      </c>
    </row>
    <row r="1112" spans="1:13" ht="35.1" customHeight="1" x14ac:dyDescent="0.2">
      <c r="A1112" s="126"/>
      <c r="B1112" s="127"/>
      <c r="C1112" s="128" t="str">
        <f t="shared" si="19"/>
        <v/>
      </c>
      <c r="D1112" s="129"/>
      <c r="E1112" s="130" t="str">
        <f>IF(Table28[[#This Row],[Tên hàng hóa ]]&lt;&gt;0,VLOOKUP(Table28[[#This Row],[Tên hàng hóa ]],Table1[[Tên hàng hóa]:[Quy cách]],2,0),"")</f>
        <v/>
      </c>
      <c r="F1112" s="131" t="str">
        <f>IF(Table28[[#This Row],[Tên hàng hóa ]]&lt;&gt;0,VLOOKUP(Table28[[#This Row],[Tên hàng hóa ]],Table1[[Tên hàng hóa]:[ĐVT]],3,0),"")</f>
        <v/>
      </c>
      <c r="G1112" s="132" t="str">
        <f>IF(Table28[[#This Row],[Tên hàng hóa ]]=0,"",VLOOKUP(Table28[[#This Row],[Tên hàng hóa ]],Table1[[Tên hàng hóa]:[Giá bán]],4,0))</f>
        <v/>
      </c>
      <c r="H1112" s="133"/>
      <c r="I1112" s="134" t="str">
        <f>IF(Table28[[#This Row],[Số lượng]]&lt;&gt;0,Table28[[#This Row],[Số lượng]]*Table28[[#This Row],[Đơn giá]],"")</f>
        <v/>
      </c>
      <c r="J1112" s="134" t="str">
        <f ca="1">IF(AND(Table28[[#This Row],[Tên hàng hóa ]]&lt;&gt;0,D1113=""),SUM(OFFSET(Table28[[#This Row],[Thành tiền]],0,0,-COUNTIF(Table28[Số HĐ],Table28[[#This Row],[Số HĐ]]))),"")</f>
        <v/>
      </c>
      <c r="K1112" s="133"/>
      <c r="L1112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12" s="135"/>
    </row>
    <row r="1113" spans="1:13" ht="35.1" customHeight="1" x14ac:dyDescent="0.2">
      <c r="A1113" s="126">
        <v>42465</v>
      </c>
      <c r="B1113" s="127" t="s">
        <v>2589</v>
      </c>
      <c r="C1113" s="128" t="s">
        <v>2590</v>
      </c>
      <c r="D1113" s="129" t="s">
        <v>80</v>
      </c>
      <c r="E1113" s="130" t="str">
        <f>IF(Table28[[#This Row],[Tên hàng hóa ]]&lt;&gt;0,VLOOKUP(Table28[[#This Row],[Tên hàng hóa ]],Table1[[Tên hàng hóa]:[Quy cách]],2,0),"")</f>
        <v>Bộ Điều Khiển Lập Trình</v>
      </c>
      <c r="F1113" s="131" t="str">
        <f>IF(Table28[[#This Row],[Tên hàng hóa ]]&lt;&gt;0,VLOOKUP(Table28[[#This Row],[Tên hàng hóa ]],Table1[[Tên hàng hóa]:[ĐVT]],3,0),"")</f>
        <v>Cái</v>
      </c>
      <c r="G1113" s="132">
        <v>5500000</v>
      </c>
      <c r="H1113" s="133">
        <v>1</v>
      </c>
      <c r="I1113" s="134">
        <f>IF(Table28[[#This Row],[Số lượng]]&lt;&gt;0,Table28[[#This Row],[Số lượng]]*Table28[[#This Row],[Đơn giá]],"")</f>
        <v>5500000</v>
      </c>
      <c r="J1113" s="134" t="str">
        <f ca="1">IF(AND(Table28[[#This Row],[Tên hàng hóa ]]&lt;&gt;0,D1114=""),SUM(OFFSET(Table28[[#This Row],[Thành tiền]],0,0,-COUNTIF(Table28[Số HĐ],Table28[[#This Row],[Số HĐ]]))),"")</f>
        <v/>
      </c>
      <c r="K1113" s="133"/>
      <c r="L1113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13" s="135"/>
    </row>
    <row r="1114" spans="1:13" ht="35.1" customHeight="1" x14ac:dyDescent="0.2">
      <c r="A1114" s="126">
        <v>42465</v>
      </c>
      <c r="B1114" s="127" t="s">
        <v>2589</v>
      </c>
      <c r="C1114" s="128" t="s">
        <v>2590</v>
      </c>
      <c r="D1114" s="129" t="s">
        <v>113</v>
      </c>
      <c r="E1114" s="130" t="str">
        <f>IF(Table28[[#This Row],[Tên hàng hóa ]]&lt;&gt;0,VLOOKUP(Table28[[#This Row],[Tên hàng hóa ]],Table1[[Tên hàng hóa]:[Quy cách]],2,0),"")</f>
        <v>Bộ Điều Khiển Nhiệt Độ</v>
      </c>
      <c r="F1114" s="131" t="str">
        <f>IF(Table28[[#This Row],[Tên hàng hóa ]]&lt;&gt;0,VLOOKUP(Table28[[#This Row],[Tên hàng hóa ]],Table1[[Tên hàng hóa]:[ĐVT]],3,0),"")</f>
        <v>Cái</v>
      </c>
      <c r="G1114" s="132">
        <v>1787500</v>
      </c>
      <c r="H1114" s="133">
        <v>4</v>
      </c>
      <c r="I1114" s="134">
        <f>IF(Table28[[#This Row],[Số lượng]]&lt;&gt;0,Table28[[#This Row],[Số lượng]]*Table28[[#This Row],[Đơn giá]],"")</f>
        <v>7150000</v>
      </c>
      <c r="J1114" s="134" t="str">
        <f ca="1">IF(AND(Table28[[#This Row],[Tên hàng hóa ]]&lt;&gt;0,D1115=""),SUM(OFFSET(Table28[[#This Row],[Thành tiền]],0,0,-COUNTIF(Table28[Số HĐ],Table28[[#This Row],[Số HĐ]]))),"")</f>
        <v/>
      </c>
      <c r="K1114" s="133"/>
      <c r="L1114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14" s="135"/>
    </row>
    <row r="1115" spans="1:13" ht="35.1" customHeight="1" x14ac:dyDescent="0.2">
      <c r="A1115" s="126">
        <v>42465</v>
      </c>
      <c r="B1115" s="127" t="s">
        <v>2589</v>
      </c>
      <c r="C1115" s="128" t="s">
        <v>2590</v>
      </c>
      <c r="D1115" s="129" t="s">
        <v>115</v>
      </c>
      <c r="E1115" s="130" t="str">
        <f>IF(Table28[[#This Row],[Tên hàng hóa ]]&lt;&gt;0,VLOOKUP(Table28[[#This Row],[Tên hàng hóa ]],Table1[[Tên hàng hóa]:[Quy cách]],2,0),"")</f>
        <v>Bộ Điều Khiển Nhiệt Độ</v>
      </c>
      <c r="F1115" s="131" t="str">
        <f>IF(Table28[[#This Row],[Tên hàng hóa ]]&lt;&gt;0,VLOOKUP(Table28[[#This Row],[Tên hàng hóa ]],Table1[[Tên hàng hóa]:[ĐVT]],3,0),"")</f>
        <v>Cái</v>
      </c>
      <c r="G1115" s="132">
        <v>1320000</v>
      </c>
      <c r="H1115" s="133">
        <v>8</v>
      </c>
      <c r="I1115" s="134">
        <f>IF(Table28[[#This Row],[Số lượng]]&lt;&gt;0,Table28[[#This Row],[Số lượng]]*Table28[[#This Row],[Đơn giá]],"")</f>
        <v>10560000</v>
      </c>
      <c r="J1115" s="134" t="str">
        <f ca="1">IF(AND(Table28[[#This Row],[Tên hàng hóa ]]&lt;&gt;0,D1116=""),SUM(OFFSET(Table28[[#This Row],[Thành tiền]],0,0,-COUNTIF(Table28[Số HĐ],Table28[[#This Row],[Số HĐ]]))),"")</f>
        <v/>
      </c>
      <c r="K1115" s="133"/>
      <c r="L1115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15" s="135"/>
    </row>
    <row r="1116" spans="1:13" ht="35.1" customHeight="1" x14ac:dyDescent="0.2">
      <c r="A1116" s="126">
        <v>42465</v>
      </c>
      <c r="B1116" s="127" t="s">
        <v>2589</v>
      </c>
      <c r="C1116" s="128" t="s">
        <v>2590</v>
      </c>
      <c r="D1116" s="129" t="s">
        <v>2591</v>
      </c>
      <c r="E1116" s="130" t="str">
        <f>IF(Table28[[#This Row],[Tên hàng hóa ]]&lt;&gt;0,VLOOKUP(Table28[[#This Row],[Tên hàng hóa ]],Table1[[Tên hàng hóa]:[Quy cách]],2,0),"")</f>
        <v>Fotek</v>
      </c>
      <c r="F1116" s="131" t="str">
        <f>IF(Table28[[#This Row],[Tên hàng hóa ]]&lt;&gt;0,VLOOKUP(Table28[[#This Row],[Tên hàng hóa ]],Table1[[Tên hàng hóa]:[ĐVT]],3,0),"")</f>
        <v>Cái</v>
      </c>
      <c r="G1116" s="132">
        <v>819500</v>
      </c>
      <c r="H1116" s="133">
        <v>7</v>
      </c>
      <c r="I1116" s="134">
        <f>IF(Table28[[#This Row],[Số lượng]]&lt;&gt;0,Table28[[#This Row],[Số lượng]]*Table28[[#This Row],[Đơn giá]],"")</f>
        <v>5736500</v>
      </c>
      <c r="J1116" s="134">
        <f ca="1">IF(AND(Table28[[#This Row],[Tên hàng hóa ]]&lt;&gt;0,D1117=""),SUM(OFFSET(Table28[[#This Row],[Thành tiền]],0,0,-COUNTIF(Table28[Số HĐ],Table28[[#This Row],[Số HĐ]]))),"")</f>
        <v>28946500</v>
      </c>
      <c r="K1116" s="17" t="s">
        <v>464</v>
      </c>
      <c r="L1116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16" s="15" t="s">
        <v>2931</v>
      </c>
    </row>
    <row r="1117" spans="1:13" ht="35.1" customHeight="1" x14ac:dyDescent="0.2">
      <c r="A1117" s="126"/>
      <c r="B1117" s="127"/>
      <c r="C1117" s="128" t="str">
        <f t="shared" si="19"/>
        <v/>
      </c>
      <c r="D1117" s="129"/>
      <c r="E1117" s="130" t="str">
        <f>IF(Table28[[#This Row],[Tên hàng hóa ]]&lt;&gt;0,VLOOKUP(Table28[[#This Row],[Tên hàng hóa ]],Table1[[Tên hàng hóa]:[Quy cách]],2,0),"")</f>
        <v/>
      </c>
      <c r="F1117" s="131" t="str">
        <f>IF(Table28[[#This Row],[Tên hàng hóa ]]&lt;&gt;0,VLOOKUP(Table28[[#This Row],[Tên hàng hóa ]],Table1[[Tên hàng hóa]:[ĐVT]],3,0),"")</f>
        <v/>
      </c>
      <c r="G1117" s="132" t="str">
        <f>IF(Table28[[#This Row],[Tên hàng hóa ]]=0,"",VLOOKUP(Table28[[#This Row],[Tên hàng hóa ]],Table1[[Tên hàng hóa]:[Giá bán]],4,0))</f>
        <v/>
      </c>
      <c r="H1117" s="133"/>
      <c r="I1117" s="134" t="str">
        <f>IF(Table28[[#This Row],[Số lượng]]&lt;&gt;0,Table28[[#This Row],[Số lượng]]*Table28[[#This Row],[Đơn giá]],"")</f>
        <v/>
      </c>
      <c r="J1117" s="134" t="str">
        <f ca="1">IF(AND(Table28[[#This Row],[Tên hàng hóa ]]&lt;&gt;0,D1118=""),SUM(OFFSET(Table28[[#This Row],[Thành tiền]],0,0,-COUNTIF(Table28[Số HĐ],Table28[[#This Row],[Số HĐ]]))),"")</f>
        <v/>
      </c>
      <c r="K1117" s="133"/>
      <c r="L1117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17" s="135"/>
    </row>
    <row r="1118" spans="1:13" ht="35.1" customHeight="1" x14ac:dyDescent="0.2">
      <c r="A1118" s="126">
        <v>42465</v>
      </c>
      <c r="B1118" s="127" t="s">
        <v>2592</v>
      </c>
      <c r="C1118" s="128" t="s">
        <v>2593</v>
      </c>
      <c r="D1118" s="129" t="s">
        <v>115</v>
      </c>
      <c r="E1118" s="130" t="str">
        <f>IF(Table28[[#This Row],[Tên hàng hóa ]]&lt;&gt;0,VLOOKUP(Table28[[#This Row],[Tên hàng hóa ]],Table1[[Tên hàng hóa]:[Quy cách]],2,0),"")</f>
        <v>Bộ Điều Khiển Nhiệt Độ</v>
      </c>
      <c r="F1118" s="131" t="str">
        <f>IF(Table28[[#This Row],[Tên hàng hóa ]]&lt;&gt;0,VLOOKUP(Table28[[#This Row],[Tên hàng hóa ]],Table1[[Tên hàng hóa]:[ĐVT]],3,0),"")</f>
        <v>Cái</v>
      </c>
      <c r="G1118" s="132">
        <v>1507000</v>
      </c>
      <c r="H1118" s="133">
        <v>5</v>
      </c>
      <c r="I1118" s="134">
        <f>IF(Table28[[#This Row],[Số lượng]]&lt;&gt;0,Table28[[#This Row],[Số lượng]]*Table28[[#This Row],[Đơn giá]],"")</f>
        <v>7535000</v>
      </c>
      <c r="J1118" s="134">
        <f ca="1">IF(AND(Table28[[#This Row],[Tên hàng hóa ]]&lt;&gt;0,D1119=""),SUM(OFFSET(Table28[[#This Row],[Thành tiền]],0,0,-COUNTIF(Table28[Số HĐ],Table28[[#This Row],[Số HĐ]]))),"")</f>
        <v>7535000</v>
      </c>
      <c r="K1118" s="133" t="s">
        <v>464</v>
      </c>
      <c r="L1118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18" s="135" t="s">
        <v>2594</v>
      </c>
    </row>
    <row r="1119" spans="1:13" ht="35.1" customHeight="1" x14ac:dyDescent="0.2">
      <c r="A1119" s="126"/>
      <c r="B1119" s="127"/>
      <c r="C1119" s="128" t="str">
        <f t="shared" si="19"/>
        <v/>
      </c>
      <c r="D1119" s="129"/>
      <c r="E1119" s="130" t="str">
        <f>IF(Table28[[#This Row],[Tên hàng hóa ]]&lt;&gt;0,VLOOKUP(Table28[[#This Row],[Tên hàng hóa ]],Table1[[Tên hàng hóa]:[Quy cách]],2,0),"")</f>
        <v/>
      </c>
      <c r="F1119" s="131" t="str">
        <f>IF(Table28[[#This Row],[Tên hàng hóa ]]&lt;&gt;0,VLOOKUP(Table28[[#This Row],[Tên hàng hóa ]],Table1[[Tên hàng hóa]:[ĐVT]],3,0),"")</f>
        <v/>
      </c>
      <c r="G1119" s="132" t="str">
        <f>IF(Table28[[#This Row],[Tên hàng hóa ]]=0,"",VLOOKUP(Table28[[#This Row],[Tên hàng hóa ]],Table1[[Tên hàng hóa]:[Giá bán]],4,0))</f>
        <v/>
      </c>
      <c r="H1119" s="133"/>
      <c r="I1119" s="134" t="str">
        <f>IF(Table28[[#This Row],[Số lượng]]&lt;&gt;0,Table28[[#This Row],[Số lượng]]*Table28[[#This Row],[Đơn giá]],"")</f>
        <v/>
      </c>
      <c r="J1119" s="134" t="str">
        <f ca="1">IF(AND(Table28[[#This Row],[Tên hàng hóa ]]&lt;&gt;0,D1120=""),SUM(OFFSET(Table28[[#This Row],[Thành tiền]],0,0,-COUNTIF(Table28[Số HĐ],Table28[[#This Row],[Số HĐ]]))),"")</f>
        <v/>
      </c>
      <c r="K1119" s="133"/>
      <c r="L1119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19" s="135"/>
    </row>
    <row r="1120" spans="1:13" ht="35.1" customHeight="1" x14ac:dyDescent="0.2">
      <c r="A1120" s="126">
        <v>42465</v>
      </c>
      <c r="B1120" s="127" t="s">
        <v>2595</v>
      </c>
      <c r="C1120" s="128" t="s">
        <v>2304</v>
      </c>
      <c r="D1120" s="129" t="s">
        <v>155</v>
      </c>
      <c r="E1120" s="130" t="str">
        <f>IF(Table28[[#This Row],[Tên hàng hóa ]]&lt;&gt;0,VLOOKUP(Table28[[#This Row],[Tên hàng hóa ]],Table1[[Tên hàng hóa]:[Quy cách]],2,0),"")</f>
        <v>Bộ Nguồn Xung</v>
      </c>
      <c r="F1120" s="131" t="str">
        <f>IF(Table28[[#This Row],[Tên hàng hóa ]]&lt;&gt;0,VLOOKUP(Table28[[#This Row],[Tên hàng hóa ]],Table1[[Tên hàng hóa]:[ĐVT]],3,0),"")</f>
        <v>Cái</v>
      </c>
      <c r="G1120" s="132">
        <v>484000</v>
      </c>
      <c r="H1120" s="133">
        <v>10</v>
      </c>
      <c r="I1120" s="134">
        <f>IF(Table28[[#This Row],[Số lượng]]&lt;&gt;0,Table28[[#This Row],[Số lượng]]*Table28[[#This Row],[Đơn giá]],"")</f>
        <v>4840000</v>
      </c>
      <c r="J1120" s="134">
        <f ca="1">IF(AND(Table28[[#This Row],[Tên hàng hóa ]]&lt;&gt;0,D1121=""),SUM(OFFSET(Table28[[#This Row],[Thành tiền]],0,0,-COUNTIF(Table28[Số HĐ],Table28[[#This Row],[Số HĐ]]))),"")</f>
        <v>4840000</v>
      </c>
      <c r="K1120" s="17" t="s">
        <v>464</v>
      </c>
      <c r="L1120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20" s="15" t="s">
        <v>2776</v>
      </c>
    </row>
    <row r="1121" spans="1:13" ht="35.1" customHeight="1" x14ac:dyDescent="0.2">
      <c r="A1121" s="126"/>
      <c r="B1121" s="127"/>
      <c r="C1121" s="128" t="str">
        <f t="shared" si="19"/>
        <v/>
      </c>
      <c r="D1121" s="129"/>
      <c r="E1121" s="130" t="str">
        <f>IF(Table28[[#This Row],[Tên hàng hóa ]]&lt;&gt;0,VLOOKUP(Table28[[#This Row],[Tên hàng hóa ]],Table1[[Tên hàng hóa]:[Quy cách]],2,0),"")</f>
        <v/>
      </c>
      <c r="F1121" s="131" t="str">
        <f>IF(Table28[[#This Row],[Tên hàng hóa ]]&lt;&gt;0,VLOOKUP(Table28[[#This Row],[Tên hàng hóa ]],Table1[[Tên hàng hóa]:[ĐVT]],3,0),"")</f>
        <v/>
      </c>
      <c r="G1121" s="132" t="str">
        <f>IF(Table28[[#This Row],[Tên hàng hóa ]]=0,"",VLOOKUP(Table28[[#This Row],[Tên hàng hóa ]],Table1[[Tên hàng hóa]:[Giá bán]],4,0))</f>
        <v/>
      </c>
      <c r="H1121" s="133"/>
      <c r="I1121" s="134" t="str">
        <f>IF(Table28[[#This Row],[Số lượng]]&lt;&gt;0,Table28[[#This Row],[Số lượng]]*Table28[[#This Row],[Đơn giá]],"")</f>
        <v/>
      </c>
      <c r="J1121" s="134" t="str">
        <f ca="1">IF(AND(Table28[[#This Row],[Tên hàng hóa ]]&lt;&gt;0,D1122=""),SUM(OFFSET(Table28[[#This Row],[Thành tiền]],0,0,-COUNTIF(Table28[Số HĐ],Table28[[#This Row],[Số HĐ]]))),"")</f>
        <v/>
      </c>
      <c r="K1121" s="133"/>
      <c r="L1121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21" s="135"/>
    </row>
    <row r="1122" spans="1:13" ht="35.1" customHeight="1" x14ac:dyDescent="0.2">
      <c r="A1122" s="126">
        <v>42466</v>
      </c>
      <c r="B1122" s="127" t="s">
        <v>2606</v>
      </c>
      <c r="C1122" s="123" t="s">
        <v>860</v>
      </c>
      <c r="D1122" s="129" t="s">
        <v>843</v>
      </c>
      <c r="E1122" s="130" t="str">
        <f>IF(Table28[[#This Row],[Tên hàng hóa ]]&lt;&gt;0,VLOOKUP(Table28[[#This Row],[Tên hàng hóa ]],Table1[[Tên hàng hóa]:[Quy cách]],2,0),"")</f>
        <v>Bộ Điều Khiển Lập Trình</v>
      </c>
      <c r="F1122" s="131" t="str">
        <f>IF(Table28[[#This Row],[Tên hàng hóa ]]&lt;&gt;0,VLOOKUP(Table28[[#This Row],[Tên hàng hóa ]],Table1[[Tên hàng hóa]:[ĐVT]],3,0),"")</f>
        <v>Cái</v>
      </c>
      <c r="G1122" s="132">
        <v>5280000</v>
      </c>
      <c r="H1122" s="133">
        <v>1</v>
      </c>
      <c r="I1122" s="134">
        <f>IF(Table28[[#This Row],[Số lượng]]&lt;&gt;0,Table28[[#This Row],[Số lượng]]*Table28[[#This Row],[Đơn giá]],"")</f>
        <v>5280000</v>
      </c>
      <c r="J1122" s="134" t="str">
        <f ca="1">IF(AND(Table28[[#This Row],[Tên hàng hóa ]]&lt;&gt;0,D1123=""),SUM(OFFSET(Table28[[#This Row],[Thành tiền]],0,0,-COUNTIF(Table28[Số HĐ],Table28[[#This Row],[Số HĐ]]))),"")</f>
        <v/>
      </c>
      <c r="K1122" s="133"/>
      <c r="L1122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22" s="135"/>
    </row>
    <row r="1123" spans="1:13" ht="35.1" customHeight="1" x14ac:dyDescent="0.2">
      <c r="A1123" s="126">
        <v>42466</v>
      </c>
      <c r="B1123" s="127" t="s">
        <v>2606</v>
      </c>
      <c r="C1123" s="123" t="s">
        <v>860</v>
      </c>
      <c r="D1123" s="129" t="s">
        <v>331</v>
      </c>
      <c r="E1123" s="130" t="str">
        <f>IF(Table28[[#This Row],[Tên hàng hóa ]]&lt;&gt;0,VLOOKUP(Table28[[#This Row],[Tên hàng hóa ]],Table1[[Tên hàng hóa]:[Quy cách]],2,0),"")</f>
        <v>Màn Hình Cảm Ứng</v>
      </c>
      <c r="F1123" s="131" t="str">
        <f>IF(Table28[[#This Row],[Tên hàng hóa ]]&lt;&gt;0,VLOOKUP(Table28[[#This Row],[Tên hàng hóa ]],Table1[[Tên hàng hóa]:[ĐVT]],3,0),"")</f>
        <v>Cái</v>
      </c>
      <c r="G1123" s="132">
        <v>4950000</v>
      </c>
      <c r="H1123" s="133">
        <v>1</v>
      </c>
      <c r="I1123" s="134">
        <f>IF(Table28[[#This Row],[Số lượng]]&lt;&gt;0,Table28[[#This Row],[Số lượng]]*Table28[[#This Row],[Đơn giá]],"")</f>
        <v>4950000</v>
      </c>
      <c r="J1123" s="134" t="str">
        <f ca="1">IF(AND(Table28[[#This Row],[Tên hàng hóa ]]&lt;&gt;0,D1124=""),SUM(OFFSET(Table28[[#This Row],[Thành tiền]],0,0,-COUNTIF(Table28[Số HĐ],Table28[[#This Row],[Số HĐ]]))),"")</f>
        <v/>
      </c>
      <c r="K1123" s="133"/>
      <c r="L1123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23" s="135"/>
    </row>
    <row r="1124" spans="1:13" ht="35.1" customHeight="1" x14ac:dyDescent="0.2">
      <c r="A1124" s="126">
        <v>42466</v>
      </c>
      <c r="B1124" s="127" t="s">
        <v>2606</v>
      </c>
      <c r="C1124" s="123" t="s">
        <v>860</v>
      </c>
      <c r="D1124" s="129" t="s">
        <v>181</v>
      </c>
      <c r="E1124" s="130" t="str">
        <f>IF(Table28[[#This Row],[Tên hàng hóa ]]&lt;&gt;0,VLOOKUP(Table28[[#This Row],[Tên hàng hóa ]],Table1[[Tên hàng hóa]:[Quy cách]],2,0),"")</f>
        <v>Bộ Nguồn Xung</v>
      </c>
      <c r="F1124" s="131" t="str">
        <f>IF(Table28[[#This Row],[Tên hàng hóa ]]&lt;&gt;0,VLOOKUP(Table28[[#This Row],[Tên hàng hóa ]],Table1[[Tên hàng hóa]:[ĐVT]],3,0),"")</f>
        <v>Cái</v>
      </c>
      <c r="G1124" s="132">
        <v>1980000</v>
      </c>
      <c r="H1124" s="133">
        <v>1</v>
      </c>
      <c r="I1124" s="134">
        <f>IF(Table28[[#This Row],[Số lượng]]&lt;&gt;0,Table28[[#This Row],[Số lượng]]*Table28[[#This Row],[Đơn giá]],"")</f>
        <v>1980000</v>
      </c>
      <c r="J1124" s="134">
        <f ca="1">IF(AND(Table28[[#This Row],[Tên hàng hóa ]]&lt;&gt;0,D1125=""),SUM(OFFSET(Table28[[#This Row],[Thành tiền]],0,0,-COUNTIF(Table28[Số HĐ],Table28[[#This Row],[Số HĐ]]))),"")</f>
        <v>12210000</v>
      </c>
      <c r="K1124" s="17" t="s">
        <v>464</v>
      </c>
      <c r="L1124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24" s="135" t="s">
        <v>2607</v>
      </c>
    </row>
    <row r="1125" spans="1:13" ht="35.1" customHeight="1" x14ac:dyDescent="0.2">
      <c r="A1125" s="126"/>
      <c r="B1125" s="127"/>
      <c r="C1125" s="128" t="str">
        <f t="shared" ref="C1125:C1141" si="20">IF(AND(D1125&lt;&gt;0,D1126=""),C1124,"")</f>
        <v/>
      </c>
      <c r="D1125" s="129"/>
      <c r="E1125" s="130" t="str">
        <f>IF(Table28[[#This Row],[Tên hàng hóa ]]&lt;&gt;0,VLOOKUP(Table28[[#This Row],[Tên hàng hóa ]],Table1[[Tên hàng hóa]:[Quy cách]],2,0),"")</f>
        <v/>
      </c>
      <c r="F1125" s="131" t="str">
        <f>IF(Table28[[#This Row],[Tên hàng hóa ]]&lt;&gt;0,VLOOKUP(Table28[[#This Row],[Tên hàng hóa ]],Table1[[Tên hàng hóa]:[ĐVT]],3,0),"")</f>
        <v/>
      </c>
      <c r="G1125" s="132" t="str">
        <f>IF(Table28[[#This Row],[Tên hàng hóa ]]=0,"",VLOOKUP(Table28[[#This Row],[Tên hàng hóa ]],Table1[[Tên hàng hóa]:[Giá bán]],4,0))</f>
        <v/>
      </c>
      <c r="H1125" s="133"/>
      <c r="I1125" s="134" t="str">
        <f>IF(Table28[[#This Row],[Số lượng]]&lt;&gt;0,Table28[[#This Row],[Số lượng]]*Table28[[#This Row],[Đơn giá]],"")</f>
        <v/>
      </c>
      <c r="J1125" s="134" t="str">
        <f ca="1">IF(AND(Table28[[#This Row],[Tên hàng hóa ]]&lt;&gt;0,D1126=""),SUM(OFFSET(Table28[[#This Row],[Thành tiền]],0,0,-COUNTIF(Table28[Số HĐ],Table28[[#This Row],[Số HĐ]]))),"")</f>
        <v/>
      </c>
      <c r="K1125" s="133"/>
      <c r="L1125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25" s="135"/>
    </row>
    <row r="1126" spans="1:13" ht="35.1" customHeight="1" x14ac:dyDescent="0.2">
      <c r="A1126" s="126">
        <v>42467</v>
      </c>
      <c r="B1126" s="127" t="s">
        <v>2608</v>
      </c>
      <c r="C1126" s="123" t="s">
        <v>1034</v>
      </c>
      <c r="D1126" s="129" t="s">
        <v>520</v>
      </c>
      <c r="E1126" s="130" t="str">
        <f>IF(Table28[[#This Row],[Tên hàng hóa ]]&lt;&gt;0,VLOOKUP(Table28[[#This Row],[Tên hàng hóa ]],Table1[[Tên hàng hóa]:[Quy cách]],2,0),"")</f>
        <v>Cảm Biến</v>
      </c>
      <c r="F1126" s="131" t="str">
        <f>IF(Table28[[#This Row],[Tên hàng hóa ]]&lt;&gt;0,VLOOKUP(Table28[[#This Row],[Tên hàng hóa ]],Table1[[Tên hàng hóa]:[ĐVT]],3,0),"")</f>
        <v>Cái</v>
      </c>
      <c r="G1126" s="132">
        <v>990000</v>
      </c>
      <c r="H1126" s="133">
        <v>3</v>
      </c>
      <c r="I1126" s="134">
        <f>IF(Table28[[#This Row],[Số lượng]]&lt;&gt;0,Table28[[#This Row],[Số lượng]]*Table28[[#This Row],[Đơn giá]],"")</f>
        <v>2970000</v>
      </c>
      <c r="J1126" s="134">
        <f ca="1">IF(AND(Table28[[#This Row],[Tên hàng hóa ]]&lt;&gt;0,D1127=""),SUM(OFFSET(Table28[[#This Row],[Thành tiền]],0,0,-COUNTIF(Table28[Số HĐ],Table28[[#This Row],[Số HĐ]]))),"")</f>
        <v>2970000</v>
      </c>
      <c r="K1126" s="17" t="s">
        <v>464</v>
      </c>
      <c r="L1126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26" s="15" t="s">
        <v>3102</v>
      </c>
    </row>
    <row r="1127" spans="1:13" ht="35.1" customHeight="1" x14ac:dyDescent="0.2">
      <c r="A1127" s="126"/>
      <c r="B1127" s="127"/>
      <c r="C1127" s="128" t="str">
        <f t="shared" si="20"/>
        <v/>
      </c>
      <c r="D1127" s="129"/>
      <c r="E1127" s="130" t="str">
        <f>IF(Table28[[#This Row],[Tên hàng hóa ]]&lt;&gt;0,VLOOKUP(Table28[[#This Row],[Tên hàng hóa ]],Table1[[Tên hàng hóa]:[Quy cách]],2,0),"")</f>
        <v/>
      </c>
      <c r="F1127" s="131" t="str">
        <f>IF(Table28[[#This Row],[Tên hàng hóa ]]&lt;&gt;0,VLOOKUP(Table28[[#This Row],[Tên hàng hóa ]],Table1[[Tên hàng hóa]:[ĐVT]],3,0),"")</f>
        <v/>
      </c>
      <c r="G1127" s="132" t="str">
        <f>IF(Table28[[#This Row],[Tên hàng hóa ]]=0,"",VLOOKUP(Table28[[#This Row],[Tên hàng hóa ]],Table1[[Tên hàng hóa]:[Giá bán]],4,0))</f>
        <v/>
      </c>
      <c r="H1127" s="133"/>
      <c r="I1127" s="134" t="str">
        <f>IF(Table28[[#This Row],[Số lượng]]&lt;&gt;0,Table28[[#This Row],[Số lượng]]*Table28[[#This Row],[Đơn giá]],"")</f>
        <v/>
      </c>
      <c r="J1127" s="134" t="str">
        <f ca="1">IF(AND(Table28[[#This Row],[Tên hàng hóa ]]&lt;&gt;0,D1128=""),SUM(OFFSET(Table28[[#This Row],[Thành tiền]],0,0,-COUNTIF(Table28[Số HĐ],Table28[[#This Row],[Số HĐ]]))),"")</f>
        <v/>
      </c>
      <c r="K1127" s="133"/>
      <c r="L1127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27" s="135"/>
    </row>
    <row r="1128" spans="1:13" ht="35.1" customHeight="1" x14ac:dyDescent="0.2">
      <c r="A1128" s="126">
        <v>42467</v>
      </c>
      <c r="B1128" s="127" t="s">
        <v>2609</v>
      </c>
      <c r="C1128" s="128" t="s">
        <v>1039</v>
      </c>
      <c r="D1128" s="129" t="s">
        <v>273</v>
      </c>
      <c r="E1128" s="130" t="str">
        <f>IF(Table28[[#This Row],[Tên hàng hóa ]]&lt;&gt;0,VLOOKUP(Table28[[#This Row],[Tên hàng hóa ]],Table1[[Tên hàng hóa]:[Quy cách]],2,0),"")</f>
        <v>Cảm Biến</v>
      </c>
      <c r="F1128" s="131" t="str">
        <f>IF(Table28[[#This Row],[Tên hàng hóa ]]&lt;&gt;0,VLOOKUP(Table28[[#This Row],[Tên hàng hóa ]],Table1[[Tên hàng hóa]:[ĐVT]],3,0),"")</f>
        <v>Cái</v>
      </c>
      <c r="G1128" s="132">
        <v>2063600</v>
      </c>
      <c r="H1128" s="133">
        <v>2</v>
      </c>
      <c r="I1128" s="134">
        <f>IF(Table28[[#This Row],[Số lượng]]&lt;&gt;0,Table28[[#This Row],[Số lượng]]*Table28[[#This Row],[Đơn giá]],"")</f>
        <v>4127200</v>
      </c>
      <c r="J1128" s="134" t="str">
        <f ca="1">IF(AND(Table28[[#This Row],[Tên hàng hóa ]]&lt;&gt;0,D1129=""),SUM(OFFSET(Table28[[#This Row],[Thành tiền]],0,0,-COUNTIF(Table28[Số HĐ],Table28[[#This Row],[Số HĐ]]))),"")</f>
        <v/>
      </c>
      <c r="K1128" s="133"/>
      <c r="L1128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28" s="135"/>
    </row>
    <row r="1129" spans="1:13" ht="35.1" customHeight="1" x14ac:dyDescent="0.2">
      <c r="A1129" s="126">
        <v>42467</v>
      </c>
      <c r="B1129" s="127" t="s">
        <v>2609</v>
      </c>
      <c r="C1129" s="128" t="str">
        <f t="shared" si="20"/>
        <v>CTY CỔ PHẦN FOODTECH</v>
      </c>
      <c r="D1129" s="129" t="s">
        <v>857</v>
      </c>
      <c r="E1129" s="130" t="str">
        <f>IF(Table28[[#This Row],[Tên hàng hóa ]]&lt;&gt;0,VLOOKUP(Table28[[#This Row],[Tên hàng hóa ]],Table1[[Tên hàng hóa]:[Quy cách]],2,0),"")</f>
        <v>Cảm Biến</v>
      </c>
      <c r="F1129" s="131" t="str">
        <f>IF(Table28[[#This Row],[Tên hàng hóa ]]&lt;&gt;0,VLOOKUP(Table28[[#This Row],[Tên hàng hóa ]],Table1[[Tên hàng hóa]:[ĐVT]],3,0),"")</f>
        <v>Cái</v>
      </c>
      <c r="G1129" s="132">
        <v>170500</v>
      </c>
      <c r="H1129" s="133">
        <v>2</v>
      </c>
      <c r="I1129" s="134">
        <f>IF(Table28[[#This Row],[Số lượng]]&lt;&gt;0,Table28[[#This Row],[Số lượng]]*Table28[[#This Row],[Đơn giá]],"")</f>
        <v>341000</v>
      </c>
      <c r="J1129" s="134">
        <f ca="1">IF(AND(Table28[[#This Row],[Tên hàng hóa ]]&lt;&gt;0,D1130=""),SUM(OFFSET(Table28[[#This Row],[Thành tiền]],0,0,-COUNTIF(Table28[Số HĐ],Table28[[#This Row],[Số HĐ]]))),"")</f>
        <v>4468200</v>
      </c>
      <c r="K1129" s="133" t="s">
        <v>464</v>
      </c>
      <c r="L1129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29" s="135" t="s">
        <v>2618</v>
      </c>
    </row>
    <row r="1130" spans="1:13" ht="35.1" customHeight="1" x14ac:dyDescent="0.2">
      <c r="A1130" s="126"/>
      <c r="B1130" s="127"/>
      <c r="C1130" s="128" t="str">
        <f t="shared" si="20"/>
        <v/>
      </c>
      <c r="D1130" s="129"/>
      <c r="E1130" s="130" t="str">
        <f>IF(Table28[[#This Row],[Tên hàng hóa ]]&lt;&gt;0,VLOOKUP(Table28[[#This Row],[Tên hàng hóa ]],Table1[[Tên hàng hóa]:[Quy cách]],2,0),"")</f>
        <v/>
      </c>
      <c r="F1130" s="131" t="str">
        <f>IF(Table28[[#This Row],[Tên hàng hóa ]]&lt;&gt;0,VLOOKUP(Table28[[#This Row],[Tên hàng hóa ]],Table1[[Tên hàng hóa]:[ĐVT]],3,0),"")</f>
        <v/>
      </c>
      <c r="G1130" s="132" t="str">
        <f>IF(Table28[[#This Row],[Tên hàng hóa ]]=0,"",VLOOKUP(Table28[[#This Row],[Tên hàng hóa ]],Table1[[Tên hàng hóa]:[Giá bán]],4,0))</f>
        <v/>
      </c>
      <c r="H1130" s="133"/>
      <c r="I1130" s="134" t="str">
        <f>IF(Table28[[#This Row],[Số lượng]]&lt;&gt;0,Table28[[#This Row],[Số lượng]]*Table28[[#This Row],[Đơn giá]],"")</f>
        <v/>
      </c>
      <c r="J1130" s="134" t="str">
        <f ca="1">IF(AND(Table28[[#This Row],[Tên hàng hóa ]]&lt;&gt;0,D1131=""),SUM(OFFSET(Table28[[#This Row],[Thành tiền]],0,0,-COUNTIF(Table28[Số HĐ],Table28[[#This Row],[Số HĐ]]))),"")</f>
        <v/>
      </c>
      <c r="K1130" s="133"/>
      <c r="L1130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30" s="135"/>
    </row>
    <row r="1131" spans="1:13" ht="35.1" customHeight="1" x14ac:dyDescent="0.2">
      <c r="A1131" s="126">
        <v>42467</v>
      </c>
      <c r="B1131" s="127" t="s">
        <v>2610</v>
      </c>
      <c r="C1131" s="128" t="s">
        <v>1197</v>
      </c>
      <c r="D1131" s="129" t="s">
        <v>353</v>
      </c>
      <c r="E1131" s="130" t="str">
        <f>IF(Table28[[#This Row],[Tên hàng hóa ]]&lt;&gt;0,VLOOKUP(Table28[[#This Row],[Tên hàng hóa ]],Table1[[Tên hàng hóa]:[Quy cách]],2,0),"")</f>
        <v>Relay</v>
      </c>
      <c r="F1131" s="131" t="str">
        <f>IF(Table28[[#This Row],[Tên hàng hóa ]]&lt;&gt;0,VLOOKUP(Table28[[#This Row],[Tên hàng hóa ]],Table1[[Tên hàng hóa]:[ĐVT]],3,0),"")</f>
        <v>Cái</v>
      </c>
      <c r="G1131" s="132">
        <v>100650</v>
      </c>
      <c r="H1131" s="133">
        <v>10</v>
      </c>
      <c r="I1131" s="134">
        <f>IF(Table28[[#This Row],[Số lượng]]&lt;&gt;0,Table28[[#This Row],[Số lượng]]*Table28[[#This Row],[Đơn giá]],"")</f>
        <v>1006500</v>
      </c>
      <c r="J1131" s="134" t="str">
        <f ca="1">IF(AND(Table28[[#This Row],[Tên hàng hóa ]]&lt;&gt;0,D1132=""),SUM(OFFSET(Table28[[#This Row],[Thành tiền]],0,0,-COUNTIF(Table28[Số HĐ],Table28[[#This Row],[Số HĐ]]))),"")</f>
        <v/>
      </c>
      <c r="K1131" s="133"/>
      <c r="L1131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31" s="135"/>
    </row>
    <row r="1132" spans="1:13" ht="35.1" customHeight="1" x14ac:dyDescent="0.2">
      <c r="A1132" s="126">
        <v>42467</v>
      </c>
      <c r="B1132" s="127" t="s">
        <v>2610</v>
      </c>
      <c r="C1132" s="128" t="str">
        <f t="shared" si="20"/>
        <v>CTY CỔ PHẦN QUỐC TẾ PANCERA</v>
      </c>
      <c r="D1132" s="129" t="s">
        <v>2611</v>
      </c>
      <c r="E1132" s="130" t="str">
        <f>IF(Table28[[#This Row],[Tên hàng hóa ]]&lt;&gt;0,VLOOKUP(Table28[[#This Row],[Tên hàng hóa ]],Table1[[Tên hàng hóa]:[Quy cách]],2,0),"")</f>
        <v>Đế Relay</v>
      </c>
      <c r="F1132" s="131" t="str">
        <f>IF(Table28[[#This Row],[Tên hàng hóa ]]&lt;&gt;0,VLOOKUP(Table28[[#This Row],[Tên hàng hóa ]],Table1[[Tên hàng hóa]:[ĐVT]],3,0),"")</f>
        <v>Cái</v>
      </c>
      <c r="G1132" s="132">
        <v>56320</v>
      </c>
      <c r="H1132" s="133">
        <v>10</v>
      </c>
      <c r="I1132" s="134">
        <f>IF(Table28[[#This Row],[Số lượng]]&lt;&gt;0,Table28[[#This Row],[Số lượng]]*Table28[[#This Row],[Đơn giá]],"")</f>
        <v>563200</v>
      </c>
      <c r="J1132" s="134">
        <f ca="1">IF(AND(Table28[[#This Row],[Tên hàng hóa ]]&lt;&gt;0,D1133=""),SUM(OFFSET(Table28[[#This Row],[Thành tiền]],0,0,-COUNTIF(Table28[Số HĐ],Table28[[#This Row],[Số HĐ]]))),"")</f>
        <v>1569700</v>
      </c>
      <c r="K1132" s="17" t="s">
        <v>464</v>
      </c>
      <c r="L1132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32" s="15" t="s">
        <v>3014</v>
      </c>
    </row>
    <row r="1133" spans="1:13" ht="35.1" customHeight="1" x14ac:dyDescent="0.2">
      <c r="A1133" s="126"/>
      <c r="B1133" s="127"/>
      <c r="C1133" s="128" t="str">
        <f t="shared" si="20"/>
        <v/>
      </c>
      <c r="D1133" s="129"/>
      <c r="E1133" s="130" t="str">
        <f>IF(Table28[[#This Row],[Tên hàng hóa ]]&lt;&gt;0,VLOOKUP(Table28[[#This Row],[Tên hàng hóa ]],Table1[[Tên hàng hóa]:[Quy cách]],2,0),"")</f>
        <v/>
      </c>
      <c r="F1133" s="131" t="str">
        <f>IF(Table28[[#This Row],[Tên hàng hóa ]]&lt;&gt;0,VLOOKUP(Table28[[#This Row],[Tên hàng hóa ]],Table1[[Tên hàng hóa]:[ĐVT]],3,0),"")</f>
        <v/>
      </c>
      <c r="G1133" s="132" t="str">
        <f>IF(Table28[[#This Row],[Tên hàng hóa ]]=0,"",VLOOKUP(Table28[[#This Row],[Tên hàng hóa ]],Table1[[Tên hàng hóa]:[Giá bán]],4,0))</f>
        <v/>
      </c>
      <c r="H1133" s="133"/>
      <c r="I1133" s="134" t="str">
        <f>IF(Table28[[#This Row],[Số lượng]]&lt;&gt;0,Table28[[#This Row],[Số lượng]]*Table28[[#This Row],[Đơn giá]],"")</f>
        <v/>
      </c>
      <c r="J1133" s="134" t="str">
        <f ca="1">IF(AND(Table28[[#This Row],[Tên hàng hóa ]]&lt;&gt;0,D1134=""),SUM(OFFSET(Table28[[#This Row],[Thành tiền]],0,0,-COUNTIF(Table28[Số HĐ],Table28[[#This Row],[Số HĐ]]))),"")</f>
        <v/>
      </c>
      <c r="K1133" s="133"/>
      <c r="L1133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33" s="135"/>
    </row>
    <row r="1134" spans="1:13" ht="35.1" customHeight="1" x14ac:dyDescent="0.2">
      <c r="A1134" s="126">
        <v>42467</v>
      </c>
      <c r="B1134" s="127" t="s">
        <v>2612</v>
      </c>
      <c r="C1134" s="128" t="s">
        <v>1197</v>
      </c>
      <c r="D1134" s="129" t="s">
        <v>2197</v>
      </c>
      <c r="E1134" s="130" t="str">
        <f>IF(Table28[[#This Row],[Tên hàng hóa ]]&lt;&gt;0,VLOOKUP(Table28[[#This Row],[Tên hàng hóa ]],Table1[[Tên hàng hóa]:[Quy cách]],2,0),"")</f>
        <v>Schneider</v>
      </c>
      <c r="F1134" s="131" t="str">
        <f>IF(Table28[[#This Row],[Tên hàng hóa ]]&lt;&gt;0,VLOOKUP(Table28[[#This Row],[Tên hàng hóa ]],Table1[[Tên hàng hóa]:[ĐVT]],3,0),"")</f>
        <v>Cái</v>
      </c>
      <c r="G1134" s="132">
        <v>216700</v>
      </c>
      <c r="H1134" s="133">
        <v>20</v>
      </c>
      <c r="I1134" s="134">
        <f>IF(Table28[[#This Row],[Số lượng]]&lt;&gt;0,Table28[[#This Row],[Số lượng]]*Table28[[#This Row],[Đơn giá]],"")</f>
        <v>4334000</v>
      </c>
      <c r="J1134" s="134">
        <f ca="1">IF(AND(Table28[[#This Row],[Tên hàng hóa ]]&lt;&gt;0,D1135=""),SUM(OFFSET(Table28[[#This Row],[Thành tiền]],0,0,-COUNTIF(Table28[Số HĐ],Table28[[#This Row],[Số HĐ]]))),"")</f>
        <v>4334000</v>
      </c>
      <c r="K1134" s="17" t="s">
        <v>464</v>
      </c>
      <c r="L1134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34" s="15" t="s">
        <v>3015</v>
      </c>
    </row>
    <row r="1135" spans="1:13" ht="35.1" customHeight="1" x14ac:dyDescent="0.2">
      <c r="A1135" s="126"/>
      <c r="B1135" s="127"/>
      <c r="C1135" s="128" t="str">
        <f t="shared" si="20"/>
        <v/>
      </c>
      <c r="D1135" s="129"/>
      <c r="E1135" s="130" t="str">
        <f>IF(Table28[[#This Row],[Tên hàng hóa ]]&lt;&gt;0,VLOOKUP(Table28[[#This Row],[Tên hàng hóa ]],Table1[[Tên hàng hóa]:[Quy cách]],2,0),"")</f>
        <v/>
      </c>
      <c r="F1135" s="131" t="str">
        <f>IF(Table28[[#This Row],[Tên hàng hóa ]]&lt;&gt;0,VLOOKUP(Table28[[#This Row],[Tên hàng hóa ]],Table1[[Tên hàng hóa]:[ĐVT]],3,0),"")</f>
        <v/>
      </c>
      <c r="G1135" s="132" t="str">
        <f>IF(Table28[[#This Row],[Tên hàng hóa ]]=0,"",VLOOKUP(Table28[[#This Row],[Tên hàng hóa ]],Table1[[Tên hàng hóa]:[Giá bán]],4,0))</f>
        <v/>
      </c>
      <c r="H1135" s="133"/>
      <c r="I1135" s="134" t="str">
        <f>IF(Table28[[#This Row],[Số lượng]]&lt;&gt;0,Table28[[#This Row],[Số lượng]]*Table28[[#This Row],[Đơn giá]],"")</f>
        <v/>
      </c>
      <c r="J1135" s="134" t="str">
        <f ca="1">IF(AND(Table28[[#This Row],[Tên hàng hóa ]]&lt;&gt;0,D1136=""),SUM(OFFSET(Table28[[#This Row],[Thành tiền]],0,0,-COUNTIF(Table28[Số HĐ],Table28[[#This Row],[Số HĐ]]))),"")</f>
        <v/>
      </c>
      <c r="K1135" s="133"/>
      <c r="L1135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35" s="135"/>
    </row>
    <row r="1136" spans="1:13" ht="35.1" customHeight="1" x14ac:dyDescent="0.2">
      <c r="A1136" s="126">
        <v>42467</v>
      </c>
      <c r="B1136" s="127" t="s">
        <v>2613</v>
      </c>
      <c r="C1136" s="128" t="s">
        <v>1122</v>
      </c>
      <c r="D1136" s="129" t="s">
        <v>1110</v>
      </c>
      <c r="E1136" s="130" t="str">
        <f>IF(Table28[[#This Row],[Tên hàng hóa ]]&lt;&gt;0,VLOOKUP(Table28[[#This Row],[Tên hàng hóa ]],Table1[[Tên hàng hóa]:[Quy cách]],2,0),"")</f>
        <v>Schneider</v>
      </c>
      <c r="F1136" s="131" t="str">
        <f>IF(Table28[[#This Row],[Tên hàng hóa ]]&lt;&gt;0,VLOOKUP(Table28[[#This Row],[Tên hàng hóa ]],Table1[[Tên hàng hóa]:[ĐVT]],3,0),"")</f>
        <v>Cái</v>
      </c>
      <c r="G1136" s="132">
        <v>355850</v>
      </c>
      <c r="H1136" s="133">
        <v>15</v>
      </c>
      <c r="I1136" s="134">
        <f>IF(Table28[[#This Row],[Số lượng]]&lt;&gt;0,Table28[[#This Row],[Số lượng]]*Table28[[#This Row],[Đơn giá]],"")</f>
        <v>5337750</v>
      </c>
      <c r="J1136" s="134" t="str">
        <f ca="1">IF(AND(Table28[[#This Row],[Tên hàng hóa ]]&lt;&gt;0,D1137=""),SUM(OFFSET(Table28[[#This Row],[Thành tiền]],0,0,-COUNTIF(Table28[Số HĐ],Table28[[#This Row],[Số HĐ]]))),"")</f>
        <v/>
      </c>
      <c r="K1136" s="133"/>
      <c r="L1136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36" s="135"/>
    </row>
    <row r="1137" spans="1:13" ht="35.1" customHeight="1" x14ac:dyDescent="0.2">
      <c r="A1137" s="126">
        <v>42467</v>
      </c>
      <c r="B1137" s="127" t="s">
        <v>2613</v>
      </c>
      <c r="C1137" s="128" t="s">
        <v>1122</v>
      </c>
      <c r="D1137" s="129" t="s">
        <v>1730</v>
      </c>
      <c r="E1137" s="130" t="str">
        <f>IF(Table28[[#This Row],[Tên hàng hóa ]]&lt;&gt;0,VLOOKUP(Table28[[#This Row],[Tên hàng hóa ]],Table1[[Tên hàng hóa]:[Quy cách]],2,0),"")</f>
        <v>Schneider</v>
      </c>
      <c r="F1137" s="131" t="str">
        <f>IF(Table28[[#This Row],[Tên hàng hóa ]]&lt;&gt;0,VLOOKUP(Table28[[#This Row],[Tên hàng hóa ]],Table1[[Tên hàng hóa]:[ĐVT]],3,0),"")</f>
        <v>Cái</v>
      </c>
      <c r="G1137" s="132">
        <v>326700</v>
      </c>
      <c r="H1137" s="133">
        <v>5</v>
      </c>
      <c r="I1137" s="134">
        <f>IF(Table28[[#This Row],[Số lượng]]&lt;&gt;0,Table28[[#This Row],[Số lượng]]*Table28[[#This Row],[Đơn giá]],"")</f>
        <v>1633500</v>
      </c>
      <c r="J1137" s="134" t="str">
        <f ca="1">IF(AND(Table28[[#This Row],[Tên hàng hóa ]]&lt;&gt;0,D1138=""),SUM(OFFSET(Table28[[#This Row],[Thành tiền]],0,0,-COUNTIF(Table28[Số HĐ],Table28[[#This Row],[Số HĐ]]))),"")</f>
        <v/>
      </c>
      <c r="K1137" s="133"/>
      <c r="L1137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37" s="135"/>
    </row>
    <row r="1138" spans="1:13" ht="35.1" customHeight="1" x14ac:dyDescent="0.2">
      <c r="A1138" s="126">
        <v>42467</v>
      </c>
      <c r="B1138" s="127" t="s">
        <v>2613</v>
      </c>
      <c r="C1138" s="128" t="s">
        <v>1122</v>
      </c>
      <c r="D1138" s="129" t="s">
        <v>1579</v>
      </c>
      <c r="E1138" s="130" t="str">
        <f>IF(Table28[[#This Row],[Tên hàng hóa ]]&lt;&gt;0,VLOOKUP(Table28[[#This Row],[Tên hàng hóa ]],Table1[[Tên hàng hóa]:[Quy cách]],2,0),"")</f>
        <v>Rờ le nhiệt Schneider</v>
      </c>
      <c r="F1138" s="131" t="str">
        <f>IF(Table28[[#This Row],[Tên hàng hóa ]]&lt;&gt;0,VLOOKUP(Table28[[#This Row],[Tên hàng hóa ]],Table1[[Tên hàng hóa]:[ĐVT]],3,0),"")</f>
        <v>Cái</v>
      </c>
      <c r="G1138" s="132">
        <v>280500</v>
      </c>
      <c r="H1138" s="133">
        <v>10</v>
      </c>
      <c r="I1138" s="134">
        <f>IF(Table28[[#This Row],[Số lượng]]&lt;&gt;0,Table28[[#This Row],[Số lượng]]*Table28[[#This Row],[Đơn giá]],"")</f>
        <v>2805000</v>
      </c>
      <c r="J1138" s="134">
        <f ca="1">IF(AND(Table28[[#This Row],[Tên hàng hóa ]]&lt;&gt;0,D1139=""),SUM(OFFSET(Table28[[#This Row],[Thành tiền]],0,0,-COUNTIF(Table28[Số HĐ],Table28[[#This Row],[Số HĐ]]))),"")</f>
        <v>9776250</v>
      </c>
      <c r="K1138" s="17" t="s">
        <v>464</v>
      </c>
      <c r="L1138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38" s="15" t="s">
        <v>2786</v>
      </c>
    </row>
    <row r="1139" spans="1:13" ht="35.1" customHeight="1" x14ac:dyDescent="0.2">
      <c r="A1139" s="126"/>
      <c r="B1139" s="127"/>
      <c r="C1139" s="128" t="str">
        <f t="shared" si="20"/>
        <v/>
      </c>
      <c r="D1139" s="129"/>
      <c r="E1139" s="130" t="str">
        <f>IF(Table28[[#This Row],[Tên hàng hóa ]]&lt;&gt;0,VLOOKUP(Table28[[#This Row],[Tên hàng hóa ]],Table1[[Tên hàng hóa]:[Quy cách]],2,0),"")</f>
        <v/>
      </c>
      <c r="F1139" s="131" t="str">
        <f>IF(Table28[[#This Row],[Tên hàng hóa ]]&lt;&gt;0,VLOOKUP(Table28[[#This Row],[Tên hàng hóa ]],Table1[[Tên hàng hóa]:[ĐVT]],3,0),"")</f>
        <v/>
      </c>
      <c r="G1139" s="132" t="str">
        <f>IF(Table28[[#This Row],[Tên hàng hóa ]]=0,"",VLOOKUP(Table28[[#This Row],[Tên hàng hóa ]],Table1[[Tên hàng hóa]:[Giá bán]],4,0))</f>
        <v/>
      </c>
      <c r="H1139" s="133"/>
      <c r="I1139" s="134" t="str">
        <f>IF(Table28[[#This Row],[Số lượng]]&lt;&gt;0,Table28[[#This Row],[Số lượng]]*Table28[[#This Row],[Đơn giá]],"")</f>
        <v/>
      </c>
      <c r="J1139" s="134" t="str">
        <f ca="1">IF(AND(Table28[[#This Row],[Tên hàng hóa ]]&lt;&gt;0,D1140=""),SUM(OFFSET(Table28[[#This Row],[Thành tiền]],0,0,-COUNTIF(Table28[Số HĐ],Table28[[#This Row],[Số HĐ]]))),"")</f>
        <v/>
      </c>
      <c r="K1139" s="133"/>
      <c r="L1139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39" s="135"/>
    </row>
    <row r="1140" spans="1:13" ht="35.1" customHeight="1" x14ac:dyDescent="0.2">
      <c r="A1140" s="126">
        <v>42468</v>
      </c>
      <c r="B1140" s="127" t="s">
        <v>2614</v>
      </c>
      <c r="C1140" s="128" t="s">
        <v>2590</v>
      </c>
      <c r="D1140" s="129" t="s">
        <v>2599</v>
      </c>
      <c r="E1140" s="130" t="str">
        <f>IF(Table28[[#This Row],[Tên hàng hóa ]]&lt;&gt;0,VLOOKUP(Table28[[#This Row],[Tên hàng hóa ]],Table1[[Tên hàng hóa]:[Quy cách]],2,0),"")</f>
        <v>Timer</v>
      </c>
      <c r="F1140" s="131" t="str">
        <f>IF(Table28[[#This Row],[Tên hàng hóa ]]&lt;&gt;0,VLOOKUP(Table28[[#This Row],[Tên hàng hóa ]],Table1[[Tên hàng hóa]:[ĐVT]],3,0),"")</f>
        <v>Cái</v>
      </c>
      <c r="G1140" s="132">
        <v>2769800</v>
      </c>
      <c r="H1140" s="133">
        <v>10</v>
      </c>
      <c r="I1140" s="134">
        <f>IF(Table28[[#This Row],[Số lượng]]&lt;&gt;0,Table28[[#This Row],[Số lượng]]*Table28[[#This Row],[Đơn giá]],"")</f>
        <v>27698000</v>
      </c>
      <c r="J1140" s="134" t="str">
        <f ca="1">IF(AND(Table28[[#This Row],[Tên hàng hóa ]]&lt;&gt;0,D1141=""),SUM(OFFSET(Table28[[#This Row],[Thành tiền]],0,0,-COUNTIF(Table28[Số HĐ],Table28[[#This Row],[Số HĐ]]))),"")</f>
        <v/>
      </c>
      <c r="K1140" s="133"/>
      <c r="L1140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40" s="135"/>
    </row>
    <row r="1141" spans="1:13" ht="35.1" customHeight="1" x14ac:dyDescent="0.2">
      <c r="A1141" s="126">
        <v>42468</v>
      </c>
      <c r="B1141" s="127" t="s">
        <v>2614</v>
      </c>
      <c r="C1141" s="128" t="str">
        <f t="shared" si="20"/>
        <v>CTY TPP</v>
      </c>
      <c r="D1141" s="129" t="s">
        <v>2597</v>
      </c>
      <c r="E1141" s="130" t="str">
        <f>IF(Table28[[#This Row],[Tên hàng hóa ]]&lt;&gt;0,VLOOKUP(Table28[[#This Row],[Tên hàng hóa ]],Table1[[Tên hàng hóa]:[Quy cách]],2,0),"")</f>
        <v>OMRON</v>
      </c>
      <c r="F1141" s="131" t="str">
        <f>IF(Table28[[#This Row],[Tên hàng hóa ]]&lt;&gt;0,VLOOKUP(Table28[[#This Row],[Tên hàng hóa ]],Table1[[Tên hàng hóa]:[ĐVT]],3,0),"")</f>
        <v>Cái</v>
      </c>
      <c r="G1141" s="132">
        <v>9350000</v>
      </c>
      <c r="H1141" s="133">
        <v>1</v>
      </c>
      <c r="I1141" s="134">
        <f>IF(Table28[[#This Row],[Số lượng]]&lt;&gt;0,Table28[[#This Row],[Số lượng]]*Table28[[#This Row],[Đơn giá]],"")</f>
        <v>9350000</v>
      </c>
      <c r="J1141" s="134">
        <f ca="1">IF(AND(Table28[[#This Row],[Tên hàng hóa ]]&lt;&gt;0,D1142=""),SUM(OFFSET(Table28[[#This Row],[Thành tiền]],0,0,-COUNTIF(Table28[Số HĐ],Table28[[#This Row],[Số HĐ]]))),"")</f>
        <v>37048000</v>
      </c>
      <c r="K1141" s="17" t="s">
        <v>464</v>
      </c>
      <c r="L1141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41" s="15" t="s">
        <v>2931</v>
      </c>
    </row>
    <row r="1142" spans="1:13" ht="35.1" customHeight="1" x14ac:dyDescent="0.2">
      <c r="A1142" s="126"/>
      <c r="B1142" s="127"/>
      <c r="C1142" s="128" t="str">
        <f>IF(AND(D1142&lt;&gt;0,D1143=""),C1084,"")</f>
        <v/>
      </c>
      <c r="D1142" s="129"/>
      <c r="E1142" s="130" t="str">
        <f>IF(Table28[[#This Row],[Tên hàng hóa ]]&lt;&gt;0,VLOOKUP(Table28[[#This Row],[Tên hàng hóa ]],Table1[[Tên hàng hóa]:[Quy cách]],2,0),"")</f>
        <v/>
      </c>
      <c r="F1142" s="131" t="str">
        <f>IF(Table28[[#This Row],[Tên hàng hóa ]]&lt;&gt;0,VLOOKUP(Table28[[#This Row],[Tên hàng hóa ]],Table1[[Tên hàng hóa]:[ĐVT]],3,0),"")</f>
        <v/>
      </c>
      <c r="G1142" s="132" t="str">
        <f>IF(Table28[[#This Row],[Tên hàng hóa ]]=0,"",VLOOKUP(Table28[[#This Row],[Tên hàng hóa ]],Table1[[Tên hàng hóa]:[Giá bán]],4,0))</f>
        <v/>
      </c>
      <c r="H1142" s="133"/>
      <c r="I1142" s="134" t="str">
        <f>IF(Table28[[#This Row],[Số lượng]]&lt;&gt;0,Table28[[#This Row],[Số lượng]]*Table28[[#This Row],[Đơn giá]],"")</f>
        <v/>
      </c>
      <c r="J1142" s="134" t="str">
        <f ca="1">IF(AND(Table28[[#This Row],[Tên hàng hóa ]]&lt;&gt;0,D1143=""),SUM(OFFSET(Table28[[#This Row],[Thành tiền]],0,0,-COUNTIF(Table28[Số HĐ],Table28[[#This Row],[Số HĐ]]))),"")</f>
        <v/>
      </c>
      <c r="K1142" s="133"/>
      <c r="L1142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42" s="135"/>
    </row>
    <row r="1143" spans="1:13" ht="35.1" customHeight="1" x14ac:dyDescent="0.2">
      <c r="A1143" s="126">
        <v>42471</v>
      </c>
      <c r="B1143" s="12" t="s">
        <v>2626</v>
      </c>
      <c r="C1143" s="123" t="s">
        <v>860</v>
      </c>
      <c r="D1143" s="16" t="s">
        <v>53</v>
      </c>
      <c r="E1143" s="130" t="str">
        <f>IF(Table28[[#This Row],[Tên hàng hóa ]]&lt;&gt;0,VLOOKUP(Table28[[#This Row],[Tên hàng hóa ]],Table1[[Tên hàng hóa]:[Quy cách]],2,0),"")</f>
        <v>Bộ Điều Khiển Lập Trình</v>
      </c>
      <c r="F1143" s="131" t="str">
        <f>IF(Table28[[#This Row],[Tên hàng hóa ]]&lt;&gt;0,VLOOKUP(Table28[[#This Row],[Tên hàng hóa ]],Table1[[Tên hàng hóa]:[ĐVT]],3,0),"")</f>
        <v>Cái</v>
      </c>
      <c r="G1143" s="132">
        <v>3630000</v>
      </c>
      <c r="H1143" s="133">
        <v>1</v>
      </c>
      <c r="I1143" s="134">
        <f>IF(Table28[[#This Row],[Số lượng]]&lt;&gt;0,Table28[[#This Row],[Số lượng]]*Table28[[#This Row],[Đơn giá]],"")</f>
        <v>3630000</v>
      </c>
      <c r="J1143" s="134" t="str">
        <f ca="1">IF(AND(Table28[[#This Row],[Tên hàng hóa ]]&lt;&gt;0,D1144=""),SUM(OFFSET(Table28[[#This Row],[Thành tiền]],0,0,-COUNTIF(Table28[Số HĐ],Table28[[#This Row],[Số HĐ]]))),"")</f>
        <v/>
      </c>
      <c r="K1143" s="133"/>
      <c r="L1143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43" s="135"/>
    </row>
    <row r="1144" spans="1:13" ht="35.1" customHeight="1" x14ac:dyDescent="0.2">
      <c r="A1144" s="126">
        <v>42471</v>
      </c>
      <c r="B1144" s="12" t="s">
        <v>2626</v>
      </c>
      <c r="C1144" s="123" t="s">
        <v>860</v>
      </c>
      <c r="D1144" s="16" t="s">
        <v>275</v>
      </c>
      <c r="E1144" s="130" t="str">
        <f>IF(Table28[[#This Row],[Tên hàng hóa ]]&lt;&gt;0,VLOOKUP(Table28[[#This Row],[Tên hàng hóa ]],Table1[[Tên hàng hóa]:[Quy cách]],2,0),"")</f>
        <v>Cảm Biến</v>
      </c>
      <c r="F1144" s="131" t="str">
        <f>IF(Table28[[#This Row],[Tên hàng hóa ]]&lt;&gt;0,VLOOKUP(Table28[[#This Row],[Tên hàng hóa ]],Table1[[Tên hàng hóa]:[ĐVT]],3,0),"")</f>
        <v>Cái</v>
      </c>
      <c r="G1144" s="132">
        <v>990000</v>
      </c>
      <c r="H1144" s="133">
        <v>1</v>
      </c>
      <c r="I1144" s="134">
        <f>IF(Table28[[#This Row],[Số lượng]]&lt;&gt;0,Table28[[#This Row],[Số lượng]]*Table28[[#This Row],[Đơn giá]],"")</f>
        <v>990000</v>
      </c>
      <c r="J1144" s="134" t="str">
        <f ca="1">IF(AND(Table28[[#This Row],[Tên hàng hóa ]]&lt;&gt;0,D1145=""),SUM(OFFSET(Table28[[#This Row],[Thành tiền]],0,0,-COUNTIF(Table28[Số HĐ],Table28[[#This Row],[Số HĐ]]))),"")</f>
        <v/>
      </c>
      <c r="K1144" s="133"/>
      <c r="L1144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44" s="135"/>
    </row>
    <row r="1145" spans="1:13" ht="35.1" customHeight="1" x14ac:dyDescent="0.2">
      <c r="A1145" s="126">
        <v>42471</v>
      </c>
      <c r="B1145" s="12" t="s">
        <v>2626</v>
      </c>
      <c r="C1145" s="123" t="s">
        <v>860</v>
      </c>
      <c r="D1145" s="16" t="s">
        <v>181</v>
      </c>
      <c r="E1145" s="130" t="str">
        <f>IF(Table28[[#This Row],[Tên hàng hóa ]]&lt;&gt;0,VLOOKUP(Table28[[#This Row],[Tên hàng hóa ]],Table1[[Tên hàng hóa]:[Quy cách]],2,0),"")</f>
        <v>Bộ Nguồn Xung</v>
      </c>
      <c r="F1145" s="131" t="str">
        <f>IF(Table28[[#This Row],[Tên hàng hóa ]]&lt;&gt;0,VLOOKUP(Table28[[#This Row],[Tên hàng hóa ]],Table1[[Tên hàng hóa]:[ĐVT]],3,0),"")</f>
        <v>Cái</v>
      </c>
      <c r="G1145" s="132">
        <v>1980000</v>
      </c>
      <c r="H1145" s="133">
        <v>1</v>
      </c>
      <c r="I1145" s="134">
        <f>IF(Table28[[#This Row],[Số lượng]]&lt;&gt;0,Table28[[#This Row],[Số lượng]]*Table28[[#This Row],[Đơn giá]],"")</f>
        <v>1980000</v>
      </c>
      <c r="J1145" s="134">
        <f ca="1">IF(AND(Table28[[#This Row],[Tên hàng hóa ]]&lt;&gt;0,D2074=""),SUM(OFFSET(Table28[[#This Row],[Thành tiền]],0,0,-COUNTIF(Table28[Số HĐ],Table28[[#This Row],[Số HĐ]]))),"")</f>
        <v>6600000</v>
      </c>
      <c r="K1145" s="17" t="s">
        <v>464</v>
      </c>
      <c r="L1145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45" s="15" t="s">
        <v>3181</v>
      </c>
    </row>
    <row r="1146" spans="1:13" ht="35.1" customHeight="1" x14ac:dyDescent="0.2">
      <c r="A1146" s="138"/>
      <c r="B1146" s="139"/>
      <c r="C1146" s="140" t="str">
        <f t="shared" ref="C1146:C1176" si="21">IF(AND(D1146&lt;&gt;0,D1147=""),C1145,"")</f>
        <v/>
      </c>
      <c r="D1146" s="141"/>
      <c r="E1146" s="142" t="str">
        <f>IF(Table28[[#This Row],[Tên hàng hóa ]]&lt;&gt;0,VLOOKUP(Table28[[#This Row],[Tên hàng hóa ]],Table1[[Tên hàng hóa]:[Quy cách]],2,0),"")</f>
        <v/>
      </c>
      <c r="F1146" s="143" t="str">
        <f>IF(Table28[[#This Row],[Tên hàng hóa ]]&lt;&gt;0,VLOOKUP(Table28[[#This Row],[Tên hàng hóa ]],Table1[[Tên hàng hóa]:[ĐVT]],3,0),"")</f>
        <v/>
      </c>
      <c r="G1146" s="144" t="str">
        <f>IF(Table28[[#This Row],[Tên hàng hóa ]]=0,"",VLOOKUP(Table28[[#This Row],[Tên hàng hóa ]],Table1[[Tên hàng hóa]:[Giá bán]],4,0))</f>
        <v/>
      </c>
      <c r="H1146" s="145"/>
      <c r="I1146" s="146" t="str">
        <f>IF(Table28[[#This Row],[Số lượng]]&lt;&gt;0,Table28[[#This Row],[Số lượng]]*Table28[[#This Row],[Đơn giá]],"")</f>
        <v/>
      </c>
      <c r="J1146" s="146" t="str">
        <f ca="1">IF(AND(Table28[[#This Row],[Tên hàng hóa ]]&lt;&gt;0,D1147=""),SUM(OFFSET(Table28[[#This Row],[Thành tiền]],0,0,-COUNTIF(Table28[Số HĐ],Table28[[#This Row],[Số HĐ]]))),"")</f>
        <v/>
      </c>
      <c r="K1146" s="145"/>
      <c r="L114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46" s="147"/>
    </row>
    <row r="1147" spans="1:13" ht="35.1" customHeight="1" x14ac:dyDescent="0.2">
      <c r="A1147" s="138">
        <v>42473</v>
      </c>
      <c r="B1147" s="139" t="s">
        <v>2630</v>
      </c>
      <c r="C1147" s="140" t="s">
        <v>543</v>
      </c>
      <c r="D1147" s="141" t="s">
        <v>279</v>
      </c>
      <c r="E1147" s="142" t="str">
        <f>IF(Table28[[#This Row],[Tên hàng hóa ]]&lt;&gt;0,VLOOKUP(Table28[[#This Row],[Tên hàng hóa ]],Table1[[Tên hàng hóa]:[Quy cách]],2,0),"")</f>
        <v>Cảm Biến</v>
      </c>
      <c r="F1147" s="143" t="str">
        <f>IF(Table28[[#This Row],[Tên hàng hóa ]]&lt;&gt;0,VLOOKUP(Table28[[#This Row],[Tên hàng hóa ]],Table1[[Tên hàng hóa]:[ĐVT]],3,0),"")</f>
        <v>Cái</v>
      </c>
      <c r="G1147" s="144">
        <v>176000</v>
      </c>
      <c r="H1147" s="145">
        <v>3</v>
      </c>
      <c r="I1147" s="146">
        <f>IF(Table28[[#This Row],[Số lượng]]&lt;&gt;0,Table28[[#This Row],[Số lượng]]*Table28[[#This Row],[Đơn giá]],"")</f>
        <v>528000</v>
      </c>
      <c r="J1147" s="146">
        <f ca="1">IF(AND(Table28[[#This Row],[Tên hàng hóa ]]&lt;&gt;0,D1148=""),SUM(OFFSET(Table28[[#This Row],[Thành tiền]],0,0,-COUNTIF(Table28[Số HĐ],Table28[[#This Row],[Số HĐ]]))),"")</f>
        <v>528000</v>
      </c>
      <c r="K1147" s="145" t="s">
        <v>464</v>
      </c>
      <c r="L114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47" s="147" t="s">
        <v>2928</v>
      </c>
    </row>
    <row r="1148" spans="1:13" ht="35.1" customHeight="1" x14ac:dyDescent="0.2">
      <c r="A1148" s="138"/>
      <c r="B1148" s="139"/>
      <c r="C1148" s="140" t="str">
        <f t="shared" si="21"/>
        <v/>
      </c>
      <c r="D1148" s="141"/>
      <c r="E1148" s="142" t="str">
        <f>IF(Table28[[#This Row],[Tên hàng hóa ]]&lt;&gt;0,VLOOKUP(Table28[[#This Row],[Tên hàng hóa ]],Table1[[Tên hàng hóa]:[Quy cách]],2,0),"")</f>
        <v/>
      </c>
      <c r="F1148" s="143" t="str">
        <f>IF(Table28[[#This Row],[Tên hàng hóa ]]&lt;&gt;0,VLOOKUP(Table28[[#This Row],[Tên hàng hóa ]],Table1[[Tên hàng hóa]:[ĐVT]],3,0),"")</f>
        <v/>
      </c>
      <c r="G1148" s="144" t="str">
        <f>IF(Table28[[#This Row],[Tên hàng hóa ]]=0,"",VLOOKUP(Table28[[#This Row],[Tên hàng hóa ]],Table1[[Tên hàng hóa]:[Giá bán]],4,0))</f>
        <v/>
      </c>
      <c r="H1148" s="145"/>
      <c r="I1148" s="146" t="str">
        <f>IF(Table28[[#This Row],[Số lượng]]&lt;&gt;0,Table28[[#This Row],[Số lượng]]*Table28[[#This Row],[Đơn giá]],"")</f>
        <v/>
      </c>
      <c r="J1148" s="146" t="str">
        <f ca="1">IF(AND(Table28[[#This Row],[Tên hàng hóa ]]&lt;&gt;0,D1149=""),SUM(OFFSET(Table28[[#This Row],[Thành tiền]],0,0,-COUNTIF(Table28[Số HĐ],Table28[[#This Row],[Số HĐ]]))),"")</f>
        <v/>
      </c>
      <c r="K1148" s="145"/>
      <c r="L114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48" s="147"/>
    </row>
    <row r="1149" spans="1:13" ht="35.1" customHeight="1" x14ac:dyDescent="0.2">
      <c r="A1149" s="138">
        <v>42473</v>
      </c>
      <c r="B1149" s="139" t="s">
        <v>2631</v>
      </c>
      <c r="C1149" s="140" t="s">
        <v>543</v>
      </c>
      <c r="D1149" s="141" t="s">
        <v>279</v>
      </c>
      <c r="E1149" s="142" t="str">
        <f>IF(Table28[[#This Row],[Tên hàng hóa ]]&lt;&gt;0,VLOOKUP(Table28[[#This Row],[Tên hàng hóa ]],Table1[[Tên hàng hóa]:[Quy cách]],2,0),"")</f>
        <v>Cảm Biến</v>
      </c>
      <c r="F1149" s="143" t="str">
        <f>IF(Table28[[#This Row],[Tên hàng hóa ]]&lt;&gt;0,VLOOKUP(Table28[[#This Row],[Tên hàng hóa ]],Table1[[Tên hàng hóa]:[ĐVT]],3,0),"")</f>
        <v>Cái</v>
      </c>
      <c r="G1149" s="144">
        <v>176000</v>
      </c>
      <c r="H1149" s="145">
        <v>5</v>
      </c>
      <c r="I1149" s="146">
        <f>IF(Table28[[#This Row],[Số lượng]]&lt;&gt;0,Table28[[#This Row],[Số lượng]]*Table28[[#This Row],[Đơn giá]],"")</f>
        <v>880000</v>
      </c>
      <c r="J1149" s="146">
        <f ca="1">IF(AND(Table28[[#This Row],[Tên hàng hóa ]]&lt;&gt;0,D1150=""),SUM(OFFSET(Table28[[#This Row],[Thành tiền]],0,0,-COUNTIF(Table28[Số HĐ],Table28[[#This Row],[Số HĐ]]))),"")</f>
        <v>880000</v>
      </c>
      <c r="K1149" s="145" t="s">
        <v>464</v>
      </c>
      <c r="L114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49" s="147" t="s">
        <v>2928</v>
      </c>
    </row>
    <row r="1150" spans="1:13" ht="35.1" customHeight="1" x14ac:dyDescent="0.2">
      <c r="A1150" s="138"/>
      <c r="B1150" s="139"/>
      <c r="C1150" s="140" t="str">
        <f t="shared" si="21"/>
        <v/>
      </c>
      <c r="D1150" s="141"/>
      <c r="E1150" s="142" t="str">
        <f>IF(Table28[[#This Row],[Tên hàng hóa ]]&lt;&gt;0,VLOOKUP(Table28[[#This Row],[Tên hàng hóa ]],Table1[[Tên hàng hóa]:[Quy cách]],2,0),"")</f>
        <v/>
      </c>
      <c r="F1150" s="143" t="str">
        <f>IF(Table28[[#This Row],[Tên hàng hóa ]]&lt;&gt;0,VLOOKUP(Table28[[#This Row],[Tên hàng hóa ]],Table1[[Tên hàng hóa]:[ĐVT]],3,0),"")</f>
        <v/>
      </c>
      <c r="G1150" s="144" t="str">
        <f>IF(Table28[[#This Row],[Tên hàng hóa ]]=0,"",VLOOKUP(Table28[[#This Row],[Tên hàng hóa ]],Table1[[Tên hàng hóa]:[Giá bán]],4,0))</f>
        <v/>
      </c>
      <c r="H1150" s="145"/>
      <c r="I1150" s="146" t="str">
        <f>IF(Table28[[#This Row],[Số lượng]]&lt;&gt;0,Table28[[#This Row],[Số lượng]]*Table28[[#This Row],[Đơn giá]],"")</f>
        <v/>
      </c>
      <c r="J1150" s="146" t="str">
        <f ca="1">IF(AND(Table28[[#This Row],[Tên hàng hóa ]]&lt;&gt;0,D1151=""),SUM(OFFSET(Table28[[#This Row],[Thành tiền]],0,0,-COUNTIF(Table28[Số HĐ],Table28[[#This Row],[Số HĐ]]))),"")</f>
        <v/>
      </c>
      <c r="K1150" s="145"/>
      <c r="L115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50" s="147"/>
    </row>
    <row r="1151" spans="1:13" ht="35.1" customHeight="1" x14ac:dyDescent="0.2">
      <c r="A1151" s="138">
        <v>42473</v>
      </c>
      <c r="B1151" s="139" t="s">
        <v>2632</v>
      </c>
      <c r="C1151" s="140" t="s">
        <v>543</v>
      </c>
      <c r="D1151" s="141" t="s">
        <v>217</v>
      </c>
      <c r="E1151" s="142" t="str">
        <f>IF(Table28[[#This Row],[Tên hàng hóa ]]&lt;&gt;0,VLOOKUP(Table28[[#This Row],[Tên hàng hóa ]],Table1[[Tên hàng hóa]:[Quy cách]],2,0),"")</f>
        <v>Cảm Biến</v>
      </c>
      <c r="F1151" s="143" t="str">
        <f>IF(Table28[[#This Row],[Tên hàng hóa ]]&lt;&gt;0,VLOOKUP(Table28[[#This Row],[Tên hàng hóa ]],Table1[[Tên hàng hóa]:[ĐVT]],3,0),"")</f>
        <v>Cái</v>
      </c>
      <c r="G1151" s="144">
        <v>979000</v>
      </c>
      <c r="H1151" s="145">
        <v>2</v>
      </c>
      <c r="I1151" s="146">
        <f>IF(Table28[[#This Row],[Số lượng]]&lt;&gt;0,Table28[[#This Row],[Số lượng]]*Table28[[#This Row],[Đơn giá]],"")</f>
        <v>1958000</v>
      </c>
      <c r="J1151" s="146">
        <f ca="1">IF(AND(Table28[[#This Row],[Tên hàng hóa ]]&lt;&gt;0,D1152=""),SUM(OFFSET(Table28[[#This Row],[Thành tiền]],0,0,-COUNTIF(Table28[Số HĐ],Table28[[#This Row],[Số HĐ]]))),"")</f>
        <v>1958000</v>
      </c>
      <c r="K1151" s="145" t="s">
        <v>464</v>
      </c>
      <c r="L1151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51" s="147" t="s">
        <v>2928</v>
      </c>
    </row>
    <row r="1152" spans="1:13" ht="35.1" customHeight="1" x14ac:dyDescent="0.2">
      <c r="A1152" s="138"/>
      <c r="B1152" s="139"/>
      <c r="C1152" s="140" t="str">
        <f t="shared" si="21"/>
        <v/>
      </c>
      <c r="D1152" s="141"/>
      <c r="E1152" s="142" t="str">
        <f>IF(Table28[[#This Row],[Tên hàng hóa ]]&lt;&gt;0,VLOOKUP(Table28[[#This Row],[Tên hàng hóa ]],Table1[[Tên hàng hóa]:[Quy cách]],2,0),"")</f>
        <v/>
      </c>
      <c r="F1152" s="143" t="str">
        <f>IF(Table28[[#This Row],[Tên hàng hóa ]]&lt;&gt;0,VLOOKUP(Table28[[#This Row],[Tên hàng hóa ]],Table1[[Tên hàng hóa]:[ĐVT]],3,0),"")</f>
        <v/>
      </c>
      <c r="G1152" s="144" t="str">
        <f>IF(Table28[[#This Row],[Tên hàng hóa ]]=0,"",VLOOKUP(Table28[[#This Row],[Tên hàng hóa ]],Table1[[Tên hàng hóa]:[Giá bán]],4,0))</f>
        <v/>
      </c>
      <c r="H1152" s="145"/>
      <c r="I1152" s="146" t="str">
        <f>IF(Table28[[#This Row],[Số lượng]]&lt;&gt;0,Table28[[#This Row],[Số lượng]]*Table28[[#This Row],[Đơn giá]],"")</f>
        <v/>
      </c>
      <c r="J1152" s="146" t="str">
        <f ca="1">IF(AND(Table28[[#This Row],[Tên hàng hóa ]]&lt;&gt;0,D1153=""),SUM(OFFSET(Table28[[#This Row],[Thành tiền]],0,0,-COUNTIF(Table28[Số HĐ],Table28[[#This Row],[Số HĐ]]))),"")</f>
        <v/>
      </c>
      <c r="K1152" s="145"/>
      <c r="L115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52" s="147"/>
    </row>
    <row r="1153" spans="1:13" ht="35.1" customHeight="1" x14ac:dyDescent="0.2">
      <c r="A1153" s="138">
        <v>42473</v>
      </c>
      <c r="B1153" s="139" t="s">
        <v>2633</v>
      </c>
      <c r="C1153" s="123" t="s">
        <v>860</v>
      </c>
      <c r="D1153" s="141" t="s">
        <v>59</v>
      </c>
      <c r="E1153" s="142" t="str">
        <f>IF(Table28[[#This Row],[Tên hàng hóa ]]&lt;&gt;0,VLOOKUP(Table28[[#This Row],[Tên hàng hóa ]],Table1[[Tên hàng hóa]:[Quy cách]],2,0),"")</f>
        <v>Bộ Điều Khiển Lập Trình</v>
      </c>
      <c r="F1153" s="143" t="str">
        <f>IF(Table28[[#This Row],[Tên hàng hóa ]]&lt;&gt;0,VLOOKUP(Table28[[#This Row],[Tên hàng hóa ]],Table1[[Tên hàng hóa]:[ĐVT]],3,0),"")</f>
        <v>Cái</v>
      </c>
      <c r="G1153" s="144">
        <v>6600000</v>
      </c>
      <c r="H1153" s="145">
        <v>1</v>
      </c>
      <c r="I1153" s="146">
        <f>IF(Table28[[#This Row],[Số lượng]]&lt;&gt;0,Table28[[#This Row],[Số lượng]]*Table28[[#This Row],[Đơn giá]],"")</f>
        <v>6600000</v>
      </c>
      <c r="J1153" s="146">
        <f ca="1">IF(AND(Table28[[#This Row],[Tên hàng hóa ]]&lt;&gt;0,D1154=""),SUM(OFFSET(Table28[[#This Row],[Thành tiền]],0,0,-COUNTIF(Table28[Số HĐ],Table28[[#This Row],[Số HĐ]]))),"")</f>
        <v>6600000</v>
      </c>
      <c r="K1153" s="152" t="s">
        <v>464</v>
      </c>
      <c r="L115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53" s="153" t="s">
        <v>3182</v>
      </c>
    </row>
    <row r="1154" spans="1:13" ht="35.1" customHeight="1" x14ac:dyDescent="0.2">
      <c r="A1154" s="138"/>
      <c r="B1154" s="139"/>
      <c r="C1154" s="140" t="str">
        <f t="shared" si="21"/>
        <v/>
      </c>
      <c r="D1154" s="141"/>
      <c r="E1154" s="142" t="str">
        <f>IF(Table28[[#This Row],[Tên hàng hóa ]]&lt;&gt;0,VLOOKUP(Table28[[#This Row],[Tên hàng hóa ]],Table1[[Tên hàng hóa]:[Quy cách]],2,0),"")</f>
        <v/>
      </c>
      <c r="F1154" s="143" t="str">
        <f>IF(Table28[[#This Row],[Tên hàng hóa ]]&lt;&gt;0,VLOOKUP(Table28[[#This Row],[Tên hàng hóa ]],Table1[[Tên hàng hóa]:[ĐVT]],3,0),"")</f>
        <v/>
      </c>
      <c r="G1154" s="144" t="str">
        <f>IF(Table28[[#This Row],[Tên hàng hóa ]]=0,"",VLOOKUP(Table28[[#This Row],[Tên hàng hóa ]],Table1[[Tên hàng hóa]:[Giá bán]],4,0))</f>
        <v/>
      </c>
      <c r="H1154" s="145"/>
      <c r="I1154" s="146" t="str">
        <f>IF(Table28[[#This Row],[Số lượng]]&lt;&gt;0,Table28[[#This Row],[Số lượng]]*Table28[[#This Row],[Đơn giá]],"")</f>
        <v/>
      </c>
      <c r="J1154" s="146" t="str">
        <f ca="1">IF(AND(Table28[[#This Row],[Tên hàng hóa ]]&lt;&gt;0,D1155=""),SUM(OFFSET(Table28[[#This Row],[Thành tiền]],0,0,-COUNTIF(Table28[Số HĐ],Table28[[#This Row],[Số HĐ]]))),"")</f>
        <v/>
      </c>
      <c r="K1154" s="145"/>
      <c r="L115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54" s="147"/>
    </row>
    <row r="1155" spans="1:13" ht="35.1" customHeight="1" x14ac:dyDescent="0.2">
      <c r="A1155" s="138">
        <v>42473</v>
      </c>
      <c r="B1155" s="139" t="s">
        <v>2634</v>
      </c>
      <c r="C1155" s="140" t="s">
        <v>2635</v>
      </c>
      <c r="D1155" s="141" t="s">
        <v>2534</v>
      </c>
      <c r="E1155" s="142" t="str">
        <f>IF(Table28[[#This Row],[Tên hàng hóa ]]&lt;&gt;0,VLOOKUP(Table28[[#This Row],[Tên hàng hóa ]],Table1[[Tên hàng hóa]:[Quy cách]],2,0),"")</f>
        <v>OMRON</v>
      </c>
      <c r="F1155" s="143" t="str">
        <f>IF(Table28[[#This Row],[Tên hàng hóa ]]&lt;&gt;0,VLOOKUP(Table28[[#This Row],[Tên hàng hóa ]],Table1[[Tên hàng hóa]:[ĐVT]],3,0),"")</f>
        <v>Cái</v>
      </c>
      <c r="G1155" s="144">
        <v>1719300</v>
      </c>
      <c r="H1155" s="145">
        <v>3</v>
      </c>
      <c r="I1155" s="146">
        <f>IF(Table28[[#This Row],[Số lượng]]&lt;&gt;0,Table28[[#This Row],[Số lượng]]*Table28[[#This Row],[Đơn giá]],"")</f>
        <v>5157900</v>
      </c>
      <c r="J1155" s="146">
        <f ca="1">IF(AND(Table28[[#This Row],[Tên hàng hóa ]]&lt;&gt;0,D1156=""),SUM(OFFSET(Table28[[#This Row],[Thành tiền]],0,0,-COUNTIF(Table28[Số HĐ],Table28[[#This Row],[Số HĐ]]))),"")</f>
        <v>5157900</v>
      </c>
      <c r="K1155" s="145" t="s">
        <v>464</v>
      </c>
      <c r="L115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55" s="147" t="s">
        <v>2726</v>
      </c>
    </row>
    <row r="1156" spans="1:13" ht="35.1" customHeight="1" x14ac:dyDescent="0.2">
      <c r="A1156" s="138"/>
      <c r="B1156" s="139"/>
      <c r="C1156" s="140" t="str">
        <f t="shared" si="21"/>
        <v/>
      </c>
      <c r="D1156" s="141"/>
      <c r="E1156" s="142" t="str">
        <f>IF(Table28[[#This Row],[Tên hàng hóa ]]&lt;&gt;0,VLOOKUP(Table28[[#This Row],[Tên hàng hóa ]],Table1[[Tên hàng hóa]:[Quy cách]],2,0),"")</f>
        <v/>
      </c>
      <c r="F1156" s="143" t="str">
        <f>IF(Table28[[#This Row],[Tên hàng hóa ]]&lt;&gt;0,VLOOKUP(Table28[[#This Row],[Tên hàng hóa ]],Table1[[Tên hàng hóa]:[ĐVT]],3,0),"")</f>
        <v/>
      </c>
      <c r="G1156" s="144" t="str">
        <f>IF(Table28[[#This Row],[Tên hàng hóa ]]=0,"",VLOOKUP(Table28[[#This Row],[Tên hàng hóa ]],Table1[[Tên hàng hóa]:[Giá bán]],4,0))</f>
        <v/>
      </c>
      <c r="H1156" s="145"/>
      <c r="I1156" s="146" t="str">
        <f>IF(Table28[[#This Row],[Số lượng]]&lt;&gt;0,Table28[[#This Row],[Số lượng]]*Table28[[#This Row],[Đơn giá]],"")</f>
        <v/>
      </c>
      <c r="J1156" s="146" t="str">
        <f ca="1">IF(AND(Table28[[#This Row],[Tên hàng hóa ]]&lt;&gt;0,D1157=""),SUM(OFFSET(Table28[[#This Row],[Thành tiền]],0,0,-COUNTIF(Table28[Số HĐ],Table28[[#This Row],[Số HĐ]]))),"")</f>
        <v/>
      </c>
      <c r="K1156" s="145"/>
      <c r="L115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56" s="147"/>
    </row>
    <row r="1157" spans="1:13" ht="35.1" customHeight="1" x14ac:dyDescent="0.2">
      <c r="A1157" s="138">
        <v>42474</v>
      </c>
      <c r="B1157" s="139" t="s">
        <v>2636</v>
      </c>
      <c r="C1157" s="140" t="s">
        <v>862</v>
      </c>
      <c r="D1157" s="141" t="s">
        <v>161</v>
      </c>
      <c r="E1157" s="142" t="str">
        <f>IF(Table28[[#This Row],[Tên hàng hóa ]]&lt;&gt;0,VLOOKUP(Table28[[#This Row],[Tên hàng hóa ]],Table1[[Tên hàng hóa]:[Quy cách]],2,0),"")</f>
        <v>Bộ Nguồn Xung</v>
      </c>
      <c r="F1157" s="143" t="str">
        <f>IF(Table28[[#This Row],[Tên hàng hóa ]]&lt;&gt;0,VLOOKUP(Table28[[#This Row],[Tên hàng hóa ]],Table1[[Tên hàng hóa]:[ĐVT]],3,0),"")</f>
        <v>Cái</v>
      </c>
      <c r="G1157" s="144">
        <v>1000000</v>
      </c>
      <c r="H1157" s="145">
        <v>1</v>
      </c>
      <c r="I1157" s="146">
        <f>IF(Table28[[#This Row],[Số lượng]]&lt;&gt;0,Table28[[#This Row],[Số lượng]]*Table28[[#This Row],[Đơn giá]],"")</f>
        <v>1000000</v>
      </c>
      <c r="J1157" s="146">
        <f ca="1">IF(AND(Table28[[#This Row],[Tên hàng hóa ]]&lt;&gt;0,D1158=""),SUM(OFFSET(Table28[[#This Row],[Thành tiền]],0,0,-COUNTIF(Table28[Số HĐ],Table28[[#This Row],[Số HĐ]]))),"")</f>
        <v>1000000</v>
      </c>
      <c r="K1157" s="145" t="s">
        <v>464</v>
      </c>
      <c r="L115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57" s="147" t="s">
        <v>2638</v>
      </c>
    </row>
    <row r="1158" spans="1:13" ht="35.1" customHeight="1" x14ac:dyDescent="0.2">
      <c r="A1158" s="138"/>
      <c r="B1158" s="139"/>
      <c r="C1158" s="140" t="str">
        <f t="shared" si="21"/>
        <v/>
      </c>
      <c r="D1158" s="141"/>
      <c r="E1158" s="142" t="str">
        <f>IF(Table28[[#This Row],[Tên hàng hóa ]]&lt;&gt;0,VLOOKUP(Table28[[#This Row],[Tên hàng hóa ]],Table1[[Tên hàng hóa]:[Quy cách]],2,0),"")</f>
        <v/>
      </c>
      <c r="F1158" s="143" t="str">
        <f>IF(Table28[[#This Row],[Tên hàng hóa ]]&lt;&gt;0,VLOOKUP(Table28[[#This Row],[Tên hàng hóa ]],Table1[[Tên hàng hóa]:[ĐVT]],3,0),"")</f>
        <v/>
      </c>
      <c r="G1158" s="144" t="str">
        <f>IF(Table28[[#This Row],[Tên hàng hóa ]]=0,"",VLOOKUP(Table28[[#This Row],[Tên hàng hóa ]],Table1[[Tên hàng hóa]:[Giá bán]],4,0))</f>
        <v/>
      </c>
      <c r="H1158" s="145"/>
      <c r="I1158" s="146" t="str">
        <f>IF(Table28[[#This Row],[Số lượng]]&lt;&gt;0,Table28[[#This Row],[Số lượng]]*Table28[[#This Row],[Đơn giá]],"")</f>
        <v/>
      </c>
      <c r="J1158" s="146" t="str">
        <f ca="1">IF(AND(Table28[[#This Row],[Tên hàng hóa ]]&lt;&gt;0,D1159=""),SUM(OFFSET(Table28[[#This Row],[Thành tiền]],0,0,-COUNTIF(Table28[Số HĐ],Table28[[#This Row],[Số HĐ]]))),"")</f>
        <v/>
      </c>
      <c r="K1158" s="145"/>
      <c r="L115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58" s="147"/>
    </row>
    <row r="1159" spans="1:13" ht="35.1" customHeight="1" x14ac:dyDescent="0.2">
      <c r="A1159" s="138">
        <v>42475</v>
      </c>
      <c r="B1159" s="139" t="s">
        <v>2639</v>
      </c>
      <c r="C1159" s="140" t="s">
        <v>1039</v>
      </c>
      <c r="D1159" s="141" t="s">
        <v>115</v>
      </c>
      <c r="E1159" s="142" t="str">
        <f>IF(Table28[[#This Row],[Tên hàng hóa ]]&lt;&gt;0,VLOOKUP(Table28[[#This Row],[Tên hàng hóa ]],Table1[[Tên hàng hóa]:[Quy cách]],2,0),"")</f>
        <v>Bộ Điều Khiển Nhiệt Độ</v>
      </c>
      <c r="F1159" s="143" t="str">
        <f>IF(Table28[[#This Row],[Tên hàng hóa ]]&lt;&gt;0,VLOOKUP(Table28[[#This Row],[Tên hàng hóa ]],Table1[[Tên hàng hóa]:[ĐVT]],3,0),"")</f>
        <v>Cái</v>
      </c>
      <c r="G1159" s="144">
        <v>1504800</v>
      </c>
      <c r="H1159" s="145">
        <v>2</v>
      </c>
      <c r="I1159" s="146">
        <f>IF(Table28[[#This Row],[Số lượng]]&lt;&gt;0,Table28[[#This Row],[Số lượng]]*Table28[[#This Row],[Đơn giá]],"")</f>
        <v>3009600</v>
      </c>
      <c r="J1159" s="146">
        <f ca="1">IF(AND(Table28[[#This Row],[Tên hàng hóa ]]&lt;&gt;0,D1160=""),SUM(OFFSET(Table28[[#This Row],[Thành tiền]],0,0,-COUNTIF(Table28[Số HĐ],Table28[[#This Row],[Số HĐ]]))),"")</f>
        <v>3009600</v>
      </c>
      <c r="K1159" s="145" t="s">
        <v>464</v>
      </c>
      <c r="L115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59" s="147" t="s">
        <v>2656</v>
      </c>
    </row>
    <row r="1160" spans="1:13" ht="35.1" customHeight="1" x14ac:dyDescent="0.2">
      <c r="A1160" s="138"/>
      <c r="B1160" s="139"/>
      <c r="C1160" s="140" t="str">
        <f t="shared" si="21"/>
        <v/>
      </c>
      <c r="D1160" s="141"/>
      <c r="E1160" s="142" t="str">
        <f>IF(Table28[[#This Row],[Tên hàng hóa ]]&lt;&gt;0,VLOOKUP(Table28[[#This Row],[Tên hàng hóa ]],Table1[[Tên hàng hóa]:[Quy cách]],2,0),"")</f>
        <v/>
      </c>
      <c r="F1160" s="143" t="str">
        <f>IF(Table28[[#This Row],[Tên hàng hóa ]]&lt;&gt;0,VLOOKUP(Table28[[#This Row],[Tên hàng hóa ]],Table1[[Tên hàng hóa]:[ĐVT]],3,0),"")</f>
        <v/>
      </c>
      <c r="G1160" s="144" t="str">
        <f>IF(Table28[[#This Row],[Tên hàng hóa ]]=0,"",VLOOKUP(Table28[[#This Row],[Tên hàng hóa ]],Table1[[Tên hàng hóa]:[Giá bán]],4,0))</f>
        <v/>
      </c>
      <c r="H1160" s="145"/>
      <c r="I1160" s="146" t="str">
        <f>IF(Table28[[#This Row],[Số lượng]]&lt;&gt;0,Table28[[#This Row],[Số lượng]]*Table28[[#This Row],[Đơn giá]],"")</f>
        <v/>
      </c>
      <c r="J1160" s="146" t="str">
        <f ca="1">IF(AND(Table28[[#This Row],[Tên hàng hóa ]]&lt;&gt;0,D1161=""),SUM(OFFSET(Table28[[#This Row],[Thành tiền]],0,0,-COUNTIF(Table28[Số HĐ],Table28[[#This Row],[Số HĐ]]))),"")</f>
        <v/>
      </c>
      <c r="K1160" s="145"/>
      <c r="L116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60" s="147"/>
    </row>
    <row r="1161" spans="1:13" ht="35.1" customHeight="1" x14ac:dyDescent="0.2">
      <c r="A1161" s="138">
        <v>42475</v>
      </c>
      <c r="B1161" s="139" t="s">
        <v>2640</v>
      </c>
      <c r="C1161" s="140" t="s">
        <v>2641</v>
      </c>
      <c r="D1161" s="141" t="s">
        <v>2642</v>
      </c>
      <c r="E1161" s="142" t="str">
        <f>IF(Table28[[#This Row],[Tên hàng hóa ]]&lt;&gt;0,VLOOKUP(Table28[[#This Row],[Tên hàng hóa ]],Table1[[Tên hàng hóa]:[Quy cách]],2,0),"")</f>
        <v>Schneider</v>
      </c>
      <c r="F1161" s="143" t="str">
        <f>IF(Table28[[#This Row],[Tên hàng hóa ]]&lt;&gt;0,VLOOKUP(Table28[[#This Row],[Tên hàng hóa ]],Table1[[Tên hàng hóa]:[ĐVT]],3,0),"")</f>
        <v>Cái</v>
      </c>
      <c r="G1161" s="144">
        <v>27625400</v>
      </c>
      <c r="H1161" s="145">
        <v>1</v>
      </c>
      <c r="I1161" s="146">
        <f>IF(Table28[[#This Row],[Số lượng]]&lt;&gt;0,Table28[[#This Row],[Số lượng]]*Table28[[#This Row],[Đơn giá]],"")</f>
        <v>27625400</v>
      </c>
      <c r="J1161" s="146">
        <f ca="1">IF(AND(Table28[[#This Row],[Tên hàng hóa ]]&lt;&gt;0,D1162=""),SUM(OFFSET(Table28[[#This Row],[Thành tiền]],0,0,-COUNTIF(Table28[Số HĐ],Table28[[#This Row],[Số HĐ]]))),"")</f>
        <v>27625400</v>
      </c>
      <c r="K1161" s="145" t="s">
        <v>464</v>
      </c>
      <c r="L1161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61" s="147" t="s">
        <v>2791</v>
      </c>
    </row>
    <row r="1162" spans="1:13" ht="35.1" customHeight="1" x14ac:dyDescent="0.2">
      <c r="A1162" s="138"/>
      <c r="B1162" s="139"/>
      <c r="C1162" s="140" t="str">
        <f t="shared" si="21"/>
        <v/>
      </c>
      <c r="D1162" s="141"/>
      <c r="E1162" s="142" t="str">
        <f>IF(Table28[[#This Row],[Tên hàng hóa ]]&lt;&gt;0,VLOOKUP(Table28[[#This Row],[Tên hàng hóa ]],Table1[[Tên hàng hóa]:[Quy cách]],2,0),"")</f>
        <v/>
      </c>
      <c r="F1162" s="143" t="str">
        <f>IF(Table28[[#This Row],[Tên hàng hóa ]]&lt;&gt;0,VLOOKUP(Table28[[#This Row],[Tên hàng hóa ]],Table1[[Tên hàng hóa]:[ĐVT]],3,0),"")</f>
        <v/>
      </c>
      <c r="G1162" s="144" t="str">
        <f>IF(Table28[[#This Row],[Tên hàng hóa ]]=0,"",VLOOKUP(Table28[[#This Row],[Tên hàng hóa ]],Table1[[Tên hàng hóa]:[Giá bán]],4,0))</f>
        <v/>
      </c>
      <c r="H1162" s="145"/>
      <c r="I1162" s="146" t="str">
        <f>IF(Table28[[#This Row],[Số lượng]]&lt;&gt;0,Table28[[#This Row],[Số lượng]]*Table28[[#This Row],[Đơn giá]],"")</f>
        <v/>
      </c>
      <c r="J1162" s="146" t="str">
        <f ca="1">IF(AND(Table28[[#This Row],[Tên hàng hóa ]]&lt;&gt;0,D1163=""),SUM(OFFSET(Table28[[#This Row],[Thành tiền]],0,0,-COUNTIF(Table28[Số HĐ],Table28[[#This Row],[Số HĐ]]))),"")</f>
        <v/>
      </c>
      <c r="K1162" s="145"/>
      <c r="L116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62" s="147"/>
    </row>
    <row r="1163" spans="1:13" ht="35.1" customHeight="1" x14ac:dyDescent="0.2">
      <c r="A1163" s="138">
        <v>42475</v>
      </c>
      <c r="B1163" s="139" t="s">
        <v>2643</v>
      </c>
      <c r="C1163" s="140" t="s">
        <v>2644</v>
      </c>
      <c r="D1163" s="141" t="s">
        <v>234</v>
      </c>
      <c r="E1163" s="142" t="str">
        <f>IF(Table28[[#This Row],[Tên hàng hóa ]]&lt;&gt;0,VLOOKUP(Table28[[#This Row],[Tên hàng hóa ]],Table1[[Tên hàng hóa]:[Quy cách]],2,0),"")</f>
        <v>Cảm Biến</v>
      </c>
      <c r="F1163" s="143" t="str">
        <f>IF(Table28[[#This Row],[Tên hàng hóa ]]&lt;&gt;0,VLOOKUP(Table28[[#This Row],[Tên hàng hóa ]],Table1[[Tên hàng hóa]:[ĐVT]],3,0),"")</f>
        <v>Cái</v>
      </c>
      <c r="G1163" s="144">
        <v>646800</v>
      </c>
      <c r="H1163" s="145">
        <v>6</v>
      </c>
      <c r="I1163" s="146">
        <f>IF(Table28[[#This Row],[Số lượng]]&lt;&gt;0,Table28[[#This Row],[Số lượng]]*Table28[[#This Row],[Đơn giá]],"")</f>
        <v>3880800</v>
      </c>
      <c r="J1163" s="146">
        <f ca="1">IF(AND(Table28[[#This Row],[Tên hàng hóa ]]&lt;&gt;0,D1164=""),SUM(OFFSET(Table28[[#This Row],[Thành tiền]],0,0,-COUNTIF(Table28[Số HĐ],Table28[[#This Row],[Số HĐ]]))),"")</f>
        <v>3880800</v>
      </c>
      <c r="K1163" s="145" t="s">
        <v>464</v>
      </c>
      <c r="L116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63" s="147" t="s">
        <v>2657</v>
      </c>
    </row>
    <row r="1164" spans="1:13" ht="35.1" customHeight="1" x14ac:dyDescent="0.2">
      <c r="A1164" s="138"/>
      <c r="B1164" s="139"/>
      <c r="C1164" s="140" t="str">
        <f t="shared" si="21"/>
        <v/>
      </c>
      <c r="D1164" s="141"/>
      <c r="E1164" s="142" t="str">
        <f>IF(Table28[[#This Row],[Tên hàng hóa ]]&lt;&gt;0,VLOOKUP(Table28[[#This Row],[Tên hàng hóa ]],Table1[[Tên hàng hóa]:[Quy cách]],2,0),"")</f>
        <v/>
      </c>
      <c r="F1164" s="143" t="str">
        <f>IF(Table28[[#This Row],[Tên hàng hóa ]]&lt;&gt;0,VLOOKUP(Table28[[#This Row],[Tên hàng hóa ]],Table1[[Tên hàng hóa]:[ĐVT]],3,0),"")</f>
        <v/>
      </c>
      <c r="G1164" s="144" t="str">
        <f>IF(Table28[[#This Row],[Tên hàng hóa ]]=0,"",VLOOKUP(Table28[[#This Row],[Tên hàng hóa ]],Table1[[Tên hàng hóa]:[Giá bán]],4,0))</f>
        <v/>
      </c>
      <c r="H1164" s="145"/>
      <c r="I1164" s="146" t="str">
        <f>IF(Table28[[#This Row],[Số lượng]]&lt;&gt;0,Table28[[#This Row],[Số lượng]]*Table28[[#This Row],[Đơn giá]],"")</f>
        <v/>
      </c>
      <c r="J1164" s="146" t="str">
        <f ca="1">IF(AND(Table28[[#This Row],[Tên hàng hóa ]]&lt;&gt;0,D1165=""),SUM(OFFSET(Table28[[#This Row],[Thành tiền]],0,0,-COUNTIF(Table28[Số HĐ],Table28[[#This Row],[Số HĐ]]))),"")</f>
        <v/>
      </c>
      <c r="K1164" s="145"/>
      <c r="L116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64" s="147"/>
    </row>
    <row r="1165" spans="1:13" ht="35.1" customHeight="1" x14ac:dyDescent="0.2">
      <c r="A1165" s="138">
        <v>42475</v>
      </c>
      <c r="B1165" s="139" t="s">
        <v>2645</v>
      </c>
      <c r="C1165" s="140" t="s">
        <v>2646</v>
      </c>
      <c r="D1165" s="141" t="s">
        <v>422</v>
      </c>
      <c r="E1165" s="142" t="str">
        <f>IF(Table28[[#This Row],[Tên hàng hóa ]]&lt;&gt;0,VLOOKUP(Table28[[#This Row],[Tên hàng hóa ]],Table1[[Tên hàng hóa]:[Quy cách]],2,0),"")</f>
        <v>Timer</v>
      </c>
      <c r="F1165" s="143" t="str">
        <f>IF(Table28[[#This Row],[Tên hàng hóa ]]&lt;&gt;0,VLOOKUP(Table28[[#This Row],[Tên hàng hóa ]],Table1[[Tên hàng hóa]:[ĐVT]],3,0),"")</f>
        <v>Cái</v>
      </c>
      <c r="G1165" s="144">
        <v>346500</v>
      </c>
      <c r="H1165" s="145">
        <v>2</v>
      </c>
      <c r="I1165" s="146">
        <f>IF(Table28[[#This Row],[Số lượng]]&lt;&gt;0,Table28[[#This Row],[Số lượng]]*Table28[[#This Row],[Đơn giá]],"")</f>
        <v>693000</v>
      </c>
      <c r="J1165" s="146">
        <f ca="1">IF(AND(Table28[[#This Row],[Tên hàng hóa ]]&lt;&gt;0,D1166=""),SUM(OFFSET(Table28[[#This Row],[Thành tiền]],0,0,-COUNTIF(Table28[Số HĐ],Table28[[#This Row],[Số HĐ]]))),"")</f>
        <v>693000</v>
      </c>
      <c r="K1165" s="145" t="s">
        <v>464</v>
      </c>
      <c r="L116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65" s="153" t="s">
        <v>4239</v>
      </c>
    </row>
    <row r="1166" spans="1:13" ht="35.1" customHeight="1" x14ac:dyDescent="0.2">
      <c r="A1166" s="138"/>
      <c r="B1166" s="139"/>
      <c r="C1166" s="140" t="str">
        <f t="shared" si="21"/>
        <v/>
      </c>
      <c r="D1166" s="141"/>
      <c r="E1166" s="142" t="str">
        <f>IF(Table28[[#This Row],[Tên hàng hóa ]]&lt;&gt;0,VLOOKUP(Table28[[#This Row],[Tên hàng hóa ]],Table1[[Tên hàng hóa]:[Quy cách]],2,0),"")</f>
        <v/>
      </c>
      <c r="F1166" s="143" t="str">
        <f>IF(Table28[[#This Row],[Tên hàng hóa ]]&lt;&gt;0,VLOOKUP(Table28[[#This Row],[Tên hàng hóa ]],Table1[[Tên hàng hóa]:[ĐVT]],3,0),"")</f>
        <v/>
      </c>
      <c r="G1166" s="144" t="str">
        <f>IF(Table28[[#This Row],[Tên hàng hóa ]]=0,"",VLOOKUP(Table28[[#This Row],[Tên hàng hóa ]],Table1[[Tên hàng hóa]:[Giá bán]],4,0))</f>
        <v/>
      </c>
      <c r="H1166" s="145"/>
      <c r="I1166" s="146" t="str">
        <f>IF(Table28[[#This Row],[Số lượng]]&lt;&gt;0,Table28[[#This Row],[Số lượng]]*Table28[[#This Row],[Đơn giá]],"")</f>
        <v/>
      </c>
      <c r="J1166" s="146" t="str">
        <f ca="1">IF(AND(Table28[[#This Row],[Tên hàng hóa ]]&lt;&gt;0,D1167=""),SUM(OFFSET(Table28[[#This Row],[Thành tiền]],0,0,-COUNTIF(Table28[Số HĐ],Table28[[#This Row],[Số HĐ]]))),"")</f>
        <v/>
      </c>
      <c r="K1166" s="145"/>
      <c r="L116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66" s="147"/>
    </row>
    <row r="1167" spans="1:13" ht="35.1" customHeight="1" x14ac:dyDescent="0.2">
      <c r="A1167" s="138">
        <v>42475</v>
      </c>
      <c r="B1167" s="139" t="s">
        <v>2647</v>
      </c>
      <c r="C1167" s="123" t="s">
        <v>1043</v>
      </c>
      <c r="D1167" s="141" t="s">
        <v>2648</v>
      </c>
      <c r="E1167" s="142" t="str">
        <f>IF(Table28[[#This Row],[Tên hàng hóa ]]&lt;&gt;0,VLOOKUP(Table28[[#This Row],[Tên hàng hóa ]],Table1[[Tên hàng hóa]:[Quy cách]],2,0),"")</f>
        <v>phoenixcontact</v>
      </c>
      <c r="F1167" s="143" t="str">
        <f>IF(Table28[[#This Row],[Tên hàng hóa ]]&lt;&gt;0,VLOOKUP(Table28[[#This Row],[Tên hàng hóa ]],Table1[[Tên hàng hóa]:[ĐVT]],3,0),"")</f>
        <v>Cái</v>
      </c>
      <c r="G1167" s="144">
        <v>1563100</v>
      </c>
      <c r="H1167" s="145">
        <v>1</v>
      </c>
      <c r="I1167" s="146">
        <f>IF(Table28[[#This Row],[Số lượng]]&lt;&gt;0,Table28[[#This Row],[Số lượng]]*Table28[[#This Row],[Đơn giá]],"")</f>
        <v>1563100</v>
      </c>
      <c r="J1167" s="146">
        <f ca="1">IF(AND(Table28[[#This Row],[Tên hàng hóa ]]&lt;&gt;0,D1168=""),SUM(OFFSET(Table28[[#This Row],[Thành tiền]],0,0,-COUNTIF(Table28[Số HĐ],Table28[[#This Row],[Số HĐ]]))),"")</f>
        <v>1563100</v>
      </c>
      <c r="K1167" s="152" t="s">
        <v>464</v>
      </c>
      <c r="L116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67" s="153" t="s">
        <v>2922</v>
      </c>
    </row>
    <row r="1168" spans="1:13" ht="35.1" customHeight="1" x14ac:dyDescent="0.2">
      <c r="A1168" s="138"/>
      <c r="B1168" s="139"/>
      <c r="C1168" s="140" t="str">
        <f t="shared" si="21"/>
        <v/>
      </c>
      <c r="D1168" s="141"/>
      <c r="E1168" s="142" t="str">
        <f>IF(Table28[[#This Row],[Tên hàng hóa ]]&lt;&gt;0,VLOOKUP(Table28[[#This Row],[Tên hàng hóa ]],Table1[[Tên hàng hóa]:[Quy cách]],2,0),"")</f>
        <v/>
      </c>
      <c r="F1168" s="143" t="str">
        <f>IF(Table28[[#This Row],[Tên hàng hóa ]]&lt;&gt;0,VLOOKUP(Table28[[#This Row],[Tên hàng hóa ]],Table1[[Tên hàng hóa]:[ĐVT]],3,0),"")</f>
        <v/>
      </c>
      <c r="G1168" s="144" t="str">
        <f>IF(Table28[[#This Row],[Tên hàng hóa ]]=0,"",VLOOKUP(Table28[[#This Row],[Tên hàng hóa ]],Table1[[Tên hàng hóa]:[Giá bán]],4,0))</f>
        <v/>
      </c>
      <c r="H1168" s="145"/>
      <c r="I1168" s="146" t="str">
        <f>IF(Table28[[#This Row],[Số lượng]]&lt;&gt;0,Table28[[#This Row],[Số lượng]]*Table28[[#This Row],[Đơn giá]],"")</f>
        <v/>
      </c>
      <c r="J1168" s="146" t="str">
        <f ca="1">IF(AND(Table28[[#This Row],[Tên hàng hóa ]]&lt;&gt;0,D1169=""),SUM(OFFSET(Table28[[#This Row],[Thành tiền]],0,0,-COUNTIF(Table28[Số HĐ],Table28[[#This Row],[Số HĐ]]))),"")</f>
        <v/>
      </c>
      <c r="K1168" s="145"/>
      <c r="L116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68" s="147"/>
    </row>
    <row r="1169" spans="1:13" ht="35.1" customHeight="1" x14ac:dyDescent="0.2">
      <c r="A1169" s="138">
        <v>42478</v>
      </c>
      <c r="B1169" s="139" t="s">
        <v>2669</v>
      </c>
      <c r="C1169" s="140" t="s">
        <v>1811</v>
      </c>
      <c r="D1169" s="141" t="s">
        <v>1807</v>
      </c>
      <c r="E1169" s="142" t="str">
        <f>IF(Table28[[#This Row],[Tên hàng hóa ]]&lt;&gt;0,VLOOKUP(Table28[[#This Row],[Tên hàng hóa ]],Table1[[Tên hàng hóa]:[Quy cách]],2,0),"")</f>
        <v>Schneider</v>
      </c>
      <c r="F1169" s="143" t="str">
        <f>IF(Table28[[#This Row],[Tên hàng hóa ]]&lt;&gt;0,VLOOKUP(Table28[[#This Row],[Tên hàng hóa ]],Table1[[Tên hàng hóa]:[ĐVT]],3,0),"")</f>
        <v>Cái</v>
      </c>
      <c r="G1169" s="144">
        <v>99000</v>
      </c>
      <c r="H1169" s="145">
        <v>13</v>
      </c>
      <c r="I1169" s="146">
        <f>IF(Table28[[#This Row],[Số lượng]]&lt;&gt;0,Table28[[#This Row],[Số lượng]]*Table28[[#This Row],[Đơn giá]],"")</f>
        <v>1287000</v>
      </c>
      <c r="J1169" s="146" t="str">
        <f ca="1">IF(AND(Table28[[#This Row],[Tên hàng hóa ]]&lt;&gt;0,D1170=""),SUM(OFFSET(Table28[[#This Row],[Thành tiền]],0,0,-COUNTIF(Table28[Số HĐ],Table28[[#This Row],[Số HĐ]]))),"")</f>
        <v/>
      </c>
      <c r="K1169" s="145"/>
      <c r="L116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69" s="147"/>
    </row>
    <row r="1170" spans="1:13" ht="35.1" customHeight="1" x14ac:dyDescent="0.2">
      <c r="A1170" s="138">
        <v>42478</v>
      </c>
      <c r="B1170" s="139" t="s">
        <v>2669</v>
      </c>
      <c r="C1170" s="140" t="str">
        <f t="shared" si="21"/>
        <v>CTY NĂM DŨNG</v>
      </c>
      <c r="D1170" s="141" t="s">
        <v>1806</v>
      </c>
      <c r="E1170" s="142" t="str">
        <f>IF(Table28[[#This Row],[Tên hàng hóa ]]&lt;&gt;0,VLOOKUP(Table28[[#This Row],[Tên hàng hóa ]],Table1[[Tên hàng hóa]:[Quy cách]],2,0),"")</f>
        <v>Schneider</v>
      </c>
      <c r="F1170" s="143" t="str">
        <f>IF(Table28[[#This Row],[Tên hàng hóa ]]&lt;&gt;0,VLOOKUP(Table28[[#This Row],[Tên hàng hóa ]],Table1[[Tên hàng hóa]:[ĐVT]],3,0),"")</f>
        <v>Cái</v>
      </c>
      <c r="G1170" s="144">
        <v>121000</v>
      </c>
      <c r="H1170" s="145">
        <v>13</v>
      </c>
      <c r="I1170" s="146">
        <f>IF(Table28[[#This Row],[Số lượng]]&lt;&gt;0,Table28[[#This Row],[Số lượng]]*Table28[[#This Row],[Đơn giá]],"")</f>
        <v>1573000</v>
      </c>
      <c r="J1170" s="146">
        <f ca="1">IF(AND(Table28[[#This Row],[Tên hàng hóa ]]&lt;&gt;0,D1171=""),SUM(OFFSET(Table28[[#This Row],[Thành tiền]],0,0,-COUNTIF(Table28[Số HĐ],Table28[[#This Row],[Số HĐ]]))),"")</f>
        <v>2860000</v>
      </c>
      <c r="K1170" s="145" t="s">
        <v>464</v>
      </c>
      <c r="L117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70" s="147" t="s">
        <v>2670</v>
      </c>
    </row>
    <row r="1171" spans="1:13" ht="35.1" customHeight="1" x14ac:dyDescent="0.2">
      <c r="A1171" s="138"/>
      <c r="B1171" s="139"/>
      <c r="C1171" s="140" t="str">
        <f t="shared" si="21"/>
        <v/>
      </c>
      <c r="D1171" s="141"/>
      <c r="E1171" s="142" t="str">
        <f>IF(Table28[[#This Row],[Tên hàng hóa ]]&lt;&gt;0,VLOOKUP(Table28[[#This Row],[Tên hàng hóa ]],Table1[[Tên hàng hóa]:[Quy cách]],2,0),"")</f>
        <v/>
      </c>
      <c r="F1171" s="143" t="str">
        <f>IF(Table28[[#This Row],[Tên hàng hóa ]]&lt;&gt;0,VLOOKUP(Table28[[#This Row],[Tên hàng hóa ]],Table1[[Tên hàng hóa]:[ĐVT]],3,0),"")</f>
        <v/>
      </c>
      <c r="G1171" s="144" t="str">
        <f>IF(Table28[[#This Row],[Tên hàng hóa ]]=0,"",VLOOKUP(Table28[[#This Row],[Tên hàng hóa ]],Table1[[Tên hàng hóa]:[Giá bán]],4,0))</f>
        <v/>
      </c>
      <c r="H1171" s="145"/>
      <c r="I1171" s="146" t="str">
        <f>IF(Table28[[#This Row],[Số lượng]]&lt;&gt;0,Table28[[#This Row],[Số lượng]]*Table28[[#This Row],[Đơn giá]],"")</f>
        <v/>
      </c>
      <c r="J1171" s="146" t="str">
        <f ca="1">IF(AND(Table28[[#This Row],[Tên hàng hóa ]]&lt;&gt;0,D1172=""),SUM(OFFSET(Table28[[#This Row],[Thành tiền]],0,0,-COUNTIF(Table28[Số HĐ],Table28[[#This Row],[Số HĐ]]))),"")</f>
        <v/>
      </c>
      <c r="K1171" s="145"/>
      <c r="L117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71" s="147"/>
    </row>
    <row r="1172" spans="1:13" ht="35.1" customHeight="1" x14ac:dyDescent="0.2">
      <c r="A1172" s="138">
        <v>42479</v>
      </c>
      <c r="B1172" s="139" t="s">
        <v>2671</v>
      </c>
      <c r="C1172" s="140" t="s">
        <v>860</v>
      </c>
      <c r="D1172" s="141" t="s">
        <v>1558</v>
      </c>
      <c r="E1172" s="142" t="str">
        <f>IF(Table28[[#This Row],[Tên hàng hóa ]]&lt;&gt;0,VLOOKUP(Table28[[#This Row],[Tên hàng hóa ]],Table1[[Tên hàng hóa]:[Quy cách]],2,0),"")</f>
        <v>Bộ Điều Khiển Lập Trình</v>
      </c>
      <c r="F1172" s="143" t="str">
        <f>IF(Table28[[#This Row],[Tên hàng hóa ]]&lt;&gt;0,VLOOKUP(Table28[[#This Row],[Tên hàng hóa ]],Table1[[Tên hàng hóa]:[ĐVT]],3,0),"")</f>
        <v>Cái</v>
      </c>
      <c r="G1172" s="144">
        <v>4290000</v>
      </c>
      <c r="H1172" s="145">
        <v>1</v>
      </c>
      <c r="I1172" s="146">
        <f>IF(Table28[[#This Row],[Số lượng]]&lt;&gt;0,Table28[[#This Row],[Số lượng]]*Table28[[#This Row],[Đơn giá]],"")</f>
        <v>4290000</v>
      </c>
      <c r="J1172" s="146">
        <f ca="1">IF(AND(Table28[[#This Row],[Tên hàng hóa ]]&lt;&gt;0,D1173=""),SUM(OFFSET(Table28[[#This Row],[Thành tiền]],0,0,-COUNTIF(Table28[Số HĐ],Table28[[#This Row],[Số HĐ]]))),"")</f>
        <v>4290000</v>
      </c>
      <c r="K1172" s="152" t="s">
        <v>464</v>
      </c>
      <c r="L117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72" s="153" t="s">
        <v>3183</v>
      </c>
    </row>
    <row r="1173" spans="1:13" ht="35.1" customHeight="1" x14ac:dyDescent="0.2">
      <c r="A1173" s="138"/>
      <c r="B1173" s="139"/>
      <c r="C1173" s="140" t="str">
        <f t="shared" si="21"/>
        <v/>
      </c>
      <c r="D1173" s="141"/>
      <c r="E1173" s="142" t="str">
        <f>IF(Table28[[#This Row],[Tên hàng hóa ]]&lt;&gt;0,VLOOKUP(Table28[[#This Row],[Tên hàng hóa ]],Table1[[Tên hàng hóa]:[Quy cách]],2,0),"")</f>
        <v/>
      </c>
      <c r="F1173" s="143" t="str">
        <f>IF(Table28[[#This Row],[Tên hàng hóa ]]&lt;&gt;0,VLOOKUP(Table28[[#This Row],[Tên hàng hóa ]],Table1[[Tên hàng hóa]:[ĐVT]],3,0),"")</f>
        <v/>
      </c>
      <c r="G1173" s="144" t="str">
        <f>IF(Table28[[#This Row],[Tên hàng hóa ]]=0,"",VLOOKUP(Table28[[#This Row],[Tên hàng hóa ]],Table1[[Tên hàng hóa]:[Giá bán]],4,0))</f>
        <v/>
      </c>
      <c r="H1173" s="145"/>
      <c r="I1173" s="146" t="str">
        <f>IF(Table28[[#This Row],[Số lượng]]&lt;&gt;0,Table28[[#This Row],[Số lượng]]*Table28[[#This Row],[Đơn giá]],"")</f>
        <v/>
      </c>
      <c r="J1173" s="146" t="str">
        <f ca="1">IF(AND(Table28[[#This Row],[Tên hàng hóa ]]&lt;&gt;0,D1174=""),SUM(OFFSET(Table28[[#This Row],[Thành tiền]],0,0,-COUNTIF(Table28[Số HĐ],Table28[[#This Row],[Số HĐ]]))),"")</f>
        <v/>
      </c>
      <c r="K1173" s="145"/>
      <c r="L117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73" s="147"/>
    </row>
    <row r="1174" spans="1:13" ht="35.1" customHeight="1" x14ac:dyDescent="0.2">
      <c r="A1174" s="138">
        <v>42479</v>
      </c>
      <c r="B1174" s="139" t="s">
        <v>2672</v>
      </c>
      <c r="C1174" s="140" t="s">
        <v>569</v>
      </c>
      <c r="D1174" s="141" t="s">
        <v>261</v>
      </c>
      <c r="E1174" s="142" t="str">
        <f>IF(Table28[[#This Row],[Tên hàng hóa ]]&lt;&gt;0,VLOOKUP(Table28[[#This Row],[Tên hàng hóa ]],Table1[[Tên hàng hóa]:[Quy cách]],2,0),"")</f>
        <v>Cảm Biến</v>
      </c>
      <c r="F1174" s="143" t="str">
        <f>IF(Table28[[#This Row],[Tên hàng hóa ]]&lt;&gt;0,VLOOKUP(Table28[[#This Row],[Tên hàng hóa ]],Table1[[Tên hàng hóa]:[ĐVT]],3,0),"")</f>
        <v>Cái</v>
      </c>
      <c r="G1174" s="144">
        <v>1276000</v>
      </c>
      <c r="H1174" s="145">
        <v>3</v>
      </c>
      <c r="I1174" s="146">
        <f>IF(Table28[[#This Row],[Số lượng]]&lt;&gt;0,Table28[[#This Row],[Số lượng]]*Table28[[#This Row],[Đơn giá]],"")</f>
        <v>3828000</v>
      </c>
      <c r="J1174" s="146" t="str">
        <f ca="1">IF(AND(Table28[[#This Row],[Tên hàng hóa ]]&lt;&gt;0,D1175=""),SUM(OFFSET(Table28[[#This Row],[Thành tiền]],0,0,-COUNTIF(Table28[Số HĐ],Table28[[#This Row],[Số HĐ]]))),"")</f>
        <v/>
      </c>
      <c r="K1174" s="145"/>
      <c r="L117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74" s="147"/>
    </row>
    <row r="1175" spans="1:13" ht="35.1" customHeight="1" x14ac:dyDescent="0.2">
      <c r="A1175" s="138">
        <v>42479</v>
      </c>
      <c r="B1175" s="139" t="s">
        <v>2672</v>
      </c>
      <c r="C1175" s="140" t="str">
        <f t="shared" si="21"/>
        <v>CTY TNHH ĐẠI PHÚ CÁT</v>
      </c>
      <c r="D1175" s="141" t="s">
        <v>1225</v>
      </c>
      <c r="E1175" s="142" t="str">
        <f>IF(Table28[[#This Row],[Tên hàng hóa ]]&lt;&gt;0,VLOOKUP(Table28[[#This Row],[Tên hàng hóa ]],Table1[[Tên hàng hóa]:[Quy cách]],2,0),"")</f>
        <v>Cảm Biến</v>
      </c>
      <c r="F1175" s="143" t="str">
        <f>IF(Table28[[#This Row],[Tên hàng hóa ]]&lt;&gt;0,VLOOKUP(Table28[[#This Row],[Tên hàng hóa ]],Table1[[Tên hàng hóa]:[ĐVT]],3,0),"")</f>
        <v>Cái</v>
      </c>
      <c r="G1175" s="144">
        <v>583000</v>
      </c>
      <c r="H1175" s="145">
        <v>3</v>
      </c>
      <c r="I1175" s="146">
        <f>IF(Table28[[#This Row],[Số lượng]]&lt;&gt;0,Table28[[#This Row],[Số lượng]]*Table28[[#This Row],[Đơn giá]],"")</f>
        <v>1749000</v>
      </c>
      <c r="J1175" s="146">
        <f ca="1">IF(AND(Table28[[#This Row],[Tên hàng hóa ]]&lt;&gt;0,D1176=""),SUM(OFFSET(Table28[[#This Row],[Thành tiền]],0,0,-COUNTIF(Table28[Số HĐ],Table28[[#This Row],[Số HĐ]]))),"")</f>
        <v>5577000</v>
      </c>
      <c r="K1175" s="145" t="s">
        <v>464</v>
      </c>
      <c r="L117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75" s="147" t="s">
        <v>2973</v>
      </c>
    </row>
    <row r="1176" spans="1:13" ht="35.1" customHeight="1" x14ac:dyDescent="0.2">
      <c r="A1176" s="138"/>
      <c r="B1176" s="139"/>
      <c r="C1176" s="140" t="str">
        <f t="shared" si="21"/>
        <v/>
      </c>
      <c r="D1176" s="141"/>
      <c r="E1176" s="142" t="str">
        <f>IF(Table28[[#This Row],[Tên hàng hóa ]]&lt;&gt;0,VLOOKUP(Table28[[#This Row],[Tên hàng hóa ]],Table1[[Tên hàng hóa]:[Quy cách]],2,0),"")</f>
        <v/>
      </c>
      <c r="F1176" s="143" t="str">
        <f>IF(Table28[[#This Row],[Tên hàng hóa ]]&lt;&gt;0,VLOOKUP(Table28[[#This Row],[Tên hàng hóa ]],Table1[[Tên hàng hóa]:[ĐVT]],3,0),"")</f>
        <v/>
      </c>
      <c r="G1176" s="144" t="str">
        <f>IF(Table28[[#This Row],[Tên hàng hóa ]]=0,"",VLOOKUP(Table28[[#This Row],[Tên hàng hóa ]],Table1[[Tên hàng hóa]:[Giá bán]],4,0))</f>
        <v/>
      </c>
      <c r="H1176" s="145"/>
      <c r="I1176" s="146" t="str">
        <f>IF(Table28[[#This Row],[Số lượng]]&lt;&gt;0,Table28[[#This Row],[Số lượng]]*Table28[[#This Row],[Đơn giá]],"")</f>
        <v/>
      </c>
      <c r="J1176" s="146" t="str">
        <f ca="1">IF(AND(Table28[[#This Row],[Tên hàng hóa ]]&lt;&gt;0,D1177=""),SUM(OFFSET(Table28[[#This Row],[Thành tiền]],0,0,-COUNTIF(Table28[Số HĐ],Table28[[#This Row],[Số HĐ]]))),"")</f>
        <v/>
      </c>
      <c r="K1176" s="145"/>
      <c r="L117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76" s="147"/>
    </row>
    <row r="1177" spans="1:13" ht="35.1" customHeight="1" x14ac:dyDescent="0.2">
      <c r="A1177" s="138">
        <v>42480</v>
      </c>
      <c r="B1177" s="139" t="s">
        <v>2673</v>
      </c>
      <c r="C1177" s="140" t="s">
        <v>2674</v>
      </c>
      <c r="D1177" s="141" t="s">
        <v>2655</v>
      </c>
      <c r="E1177" s="142" t="str">
        <f>IF(Table28[[#This Row],[Tên hàng hóa ]]&lt;&gt;0,VLOOKUP(Table28[[#This Row],[Tên hàng hóa ]],Table1[[Tên hàng hóa]:[Quy cách]],2,0),"")</f>
        <v>Panasonic</v>
      </c>
      <c r="F1177" s="143" t="str">
        <f>IF(Table28[[#This Row],[Tên hàng hóa ]]&lt;&gt;0,VLOOKUP(Table28[[#This Row],[Tên hàng hóa ]],Table1[[Tên hàng hóa]:[ĐVT]],3,0),"")</f>
        <v>Cái</v>
      </c>
      <c r="G1177" s="144">
        <v>5236000</v>
      </c>
      <c r="H1177" s="145">
        <v>2</v>
      </c>
      <c r="I1177" s="146">
        <f>IF(Table28[[#This Row],[Số lượng]]&lt;&gt;0,Table28[[#This Row],[Số lượng]]*Table28[[#This Row],[Đơn giá]],"")</f>
        <v>10472000</v>
      </c>
      <c r="J1177" s="146" t="str">
        <f ca="1">IF(AND(Table28[[#This Row],[Tên hàng hóa ]]&lt;&gt;0,D1178=""),SUM(OFFSET(Table28[[#This Row],[Thành tiền]],0,0,-COUNTIF(Table28[Số HĐ],Table28[[#This Row],[Số HĐ]]))),"")</f>
        <v/>
      </c>
      <c r="K1177" s="145"/>
      <c r="L117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77" s="147"/>
    </row>
    <row r="1178" spans="1:13" ht="35.1" customHeight="1" x14ac:dyDescent="0.2">
      <c r="A1178" s="138">
        <v>42480</v>
      </c>
      <c r="B1178" s="139" t="s">
        <v>2673</v>
      </c>
      <c r="C1178" s="140" t="str">
        <f t="shared" ref="C1178:C1209" si="22">IF(AND(D1178&lt;&gt;0,D1179=""),C1177,"")</f>
        <v>NHÀ MÁY BIBICA BIÊN HÒA</v>
      </c>
      <c r="D1178" s="141" t="s">
        <v>2667</v>
      </c>
      <c r="E1178" s="142" t="str">
        <f>IF(Table28[[#This Row],[Tên hàng hóa ]]&lt;&gt;0,VLOOKUP(Table28[[#This Row],[Tên hàng hóa ]],Table1[[Tên hàng hóa]:[Quy cách]],2,0),"")</f>
        <v>Mitsubisi</v>
      </c>
      <c r="F1178" s="143" t="str">
        <f>IF(Table28[[#This Row],[Tên hàng hóa ]]&lt;&gt;0,VLOOKUP(Table28[[#This Row],[Tên hàng hóa ]],Table1[[Tên hàng hóa]:[ĐVT]],3,0),"")</f>
        <v>Cái</v>
      </c>
      <c r="G1178" s="144">
        <v>4052400</v>
      </c>
      <c r="H1178" s="145">
        <v>1</v>
      </c>
      <c r="I1178" s="146">
        <f>IF(Table28[[#This Row],[Số lượng]]&lt;&gt;0,Table28[[#This Row],[Số lượng]]*Table28[[#This Row],[Đơn giá]],"")</f>
        <v>4052400</v>
      </c>
      <c r="J1178" s="146">
        <f ca="1">IF(AND(Table28[[#This Row],[Tên hàng hóa ]]&lt;&gt;0,D1179=""),SUM(OFFSET(Table28[[#This Row],[Thành tiền]],0,0,-COUNTIF(Table28[Số HĐ],Table28[[#This Row],[Số HĐ]]))),"")</f>
        <v>14524400</v>
      </c>
      <c r="K1178" s="145" t="s">
        <v>464</v>
      </c>
      <c r="L117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78" s="147" t="s">
        <v>2953</v>
      </c>
    </row>
    <row r="1179" spans="1:13" ht="35.1" customHeight="1" x14ac:dyDescent="0.2">
      <c r="A1179" s="138"/>
      <c r="B1179" s="139"/>
      <c r="C1179" s="140" t="str">
        <f t="shared" si="22"/>
        <v/>
      </c>
      <c r="D1179" s="141"/>
      <c r="E1179" s="142" t="str">
        <f>IF(Table28[[#This Row],[Tên hàng hóa ]]&lt;&gt;0,VLOOKUP(Table28[[#This Row],[Tên hàng hóa ]],Table1[[Tên hàng hóa]:[Quy cách]],2,0),"")</f>
        <v/>
      </c>
      <c r="F1179" s="143" t="str">
        <f>IF(Table28[[#This Row],[Tên hàng hóa ]]&lt;&gt;0,VLOOKUP(Table28[[#This Row],[Tên hàng hóa ]],Table1[[Tên hàng hóa]:[ĐVT]],3,0),"")</f>
        <v/>
      </c>
      <c r="G1179" s="144" t="str">
        <f>IF(Table28[[#This Row],[Tên hàng hóa ]]=0,"",VLOOKUP(Table28[[#This Row],[Tên hàng hóa ]],Table1[[Tên hàng hóa]:[Giá bán]],4,0))</f>
        <v/>
      </c>
      <c r="H1179" s="145"/>
      <c r="I1179" s="146" t="str">
        <f>IF(Table28[[#This Row],[Số lượng]]&lt;&gt;0,Table28[[#This Row],[Số lượng]]*Table28[[#This Row],[Đơn giá]],"")</f>
        <v/>
      </c>
      <c r="J1179" s="146" t="str">
        <f ca="1">IF(AND(Table28[[#This Row],[Tên hàng hóa ]]&lt;&gt;0,D1180=""),SUM(OFFSET(Table28[[#This Row],[Thành tiền]],0,0,-COUNTIF(Table28[Số HĐ],Table28[[#This Row],[Số HĐ]]))),"")</f>
        <v/>
      </c>
      <c r="K1179" s="145"/>
      <c r="L117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79" s="147"/>
    </row>
    <row r="1180" spans="1:13" ht="35.1" customHeight="1" x14ac:dyDescent="0.2">
      <c r="A1180" s="138">
        <v>42480</v>
      </c>
      <c r="B1180" s="139" t="s">
        <v>2675</v>
      </c>
      <c r="C1180" s="140" t="s">
        <v>2674</v>
      </c>
      <c r="D1180" s="141" t="s">
        <v>2052</v>
      </c>
      <c r="E1180" s="142" t="str">
        <f>IF(Table28[[#This Row],[Tên hàng hóa ]]&lt;&gt;0,VLOOKUP(Table28[[#This Row],[Tên hàng hóa ]],Table1[[Tên hàng hóa]:[Quy cách]],2,0),"")</f>
        <v>OMRON</v>
      </c>
      <c r="F1180" s="143" t="str">
        <f>IF(Table28[[#This Row],[Tên hàng hóa ]]&lt;&gt;0,VLOOKUP(Table28[[#This Row],[Tên hàng hóa ]],Table1[[Tên hàng hóa]:[ĐVT]],3,0),"")</f>
        <v>Cái</v>
      </c>
      <c r="G1180" s="144">
        <v>253000</v>
      </c>
      <c r="H1180" s="145">
        <v>2</v>
      </c>
      <c r="I1180" s="146">
        <f>IF(Table28[[#This Row],[Số lượng]]&lt;&gt;0,Table28[[#This Row],[Số lượng]]*Table28[[#This Row],[Đơn giá]],"")</f>
        <v>506000</v>
      </c>
      <c r="J1180" s="146" t="str">
        <f ca="1">IF(AND(Table28[[#This Row],[Tên hàng hóa ]]&lt;&gt;0,D1181=""),SUM(OFFSET(Table28[[#This Row],[Thành tiền]],0,0,-COUNTIF(Table28[Số HĐ],Table28[[#This Row],[Số HĐ]]))),"")</f>
        <v/>
      </c>
      <c r="K1180" s="145"/>
      <c r="L118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80" s="147"/>
    </row>
    <row r="1181" spans="1:13" ht="35.1" customHeight="1" x14ac:dyDescent="0.2">
      <c r="A1181" s="138">
        <v>42480</v>
      </c>
      <c r="B1181" s="139" t="s">
        <v>2675</v>
      </c>
      <c r="C1181" s="140" t="s">
        <v>2674</v>
      </c>
      <c r="D1181" s="141" t="s">
        <v>2063</v>
      </c>
      <c r="E1181" s="142" t="str">
        <f>IF(Table28[[#This Row],[Tên hàng hóa ]]&lt;&gt;0,VLOOKUP(Table28[[#This Row],[Tên hàng hóa ]],Table1[[Tên hàng hóa]:[Quy cách]],2,0),"")</f>
        <v>OMRON</v>
      </c>
      <c r="F1181" s="143" t="str">
        <f>IF(Table28[[#This Row],[Tên hàng hóa ]]&lt;&gt;0,VLOOKUP(Table28[[#This Row],[Tên hàng hóa ]],Table1[[Tên hàng hóa]:[ĐVT]],3,0),"")</f>
        <v>Cái</v>
      </c>
      <c r="G1181" s="144">
        <v>191400</v>
      </c>
      <c r="H1181" s="145">
        <v>2</v>
      </c>
      <c r="I1181" s="146">
        <f>IF(Table28[[#This Row],[Số lượng]]&lt;&gt;0,Table28[[#This Row],[Số lượng]]*Table28[[#This Row],[Đơn giá]],"")</f>
        <v>382800</v>
      </c>
      <c r="J1181" s="146" t="str">
        <f ca="1">IF(AND(Table28[[#This Row],[Tên hàng hóa ]]&lt;&gt;0,D1182=""),SUM(OFFSET(Table28[[#This Row],[Thành tiền]],0,0,-COUNTIF(Table28[Số HĐ],Table28[[#This Row],[Số HĐ]]))),"")</f>
        <v/>
      </c>
      <c r="K1181" s="145"/>
      <c r="L118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81" s="147"/>
    </row>
    <row r="1182" spans="1:13" ht="35.1" customHeight="1" x14ac:dyDescent="0.2">
      <c r="A1182" s="138">
        <v>42480</v>
      </c>
      <c r="B1182" s="139" t="s">
        <v>2675</v>
      </c>
      <c r="C1182" s="140" t="s">
        <v>2674</v>
      </c>
      <c r="D1182" s="141" t="s">
        <v>159</v>
      </c>
      <c r="E1182" s="142" t="str">
        <f>IF(Table28[[#This Row],[Tên hàng hóa ]]&lt;&gt;0,VLOOKUP(Table28[[#This Row],[Tên hàng hóa ]],Table1[[Tên hàng hóa]:[Quy cách]],2,0),"")</f>
        <v>Bộ Nguồn Xung</v>
      </c>
      <c r="F1182" s="143" t="str">
        <f>IF(Table28[[#This Row],[Tên hàng hóa ]]&lt;&gt;0,VLOOKUP(Table28[[#This Row],[Tên hàng hóa ]],Table1[[Tên hàng hóa]:[ĐVT]],3,0),"")</f>
        <v>Cái</v>
      </c>
      <c r="G1182" s="144">
        <v>765600</v>
      </c>
      <c r="H1182" s="145">
        <v>2</v>
      </c>
      <c r="I1182" s="146">
        <f>IF(Table28[[#This Row],[Số lượng]]&lt;&gt;0,Table28[[#This Row],[Số lượng]]*Table28[[#This Row],[Đơn giá]],"")</f>
        <v>1531200</v>
      </c>
      <c r="J1182" s="146">
        <f ca="1">IF(AND(Table28[[#This Row],[Tên hàng hóa ]]&lt;&gt;0,D1183=""),SUM(OFFSET(Table28[[#This Row],[Thành tiền]],0,0,-COUNTIF(Table28[Số HĐ],Table28[[#This Row],[Số HĐ]]))),"")</f>
        <v>2420000</v>
      </c>
      <c r="K1182" s="145" t="s">
        <v>464</v>
      </c>
      <c r="L118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82" s="147" t="s">
        <v>2954</v>
      </c>
    </row>
    <row r="1183" spans="1:13" ht="35.1" customHeight="1" x14ac:dyDescent="0.2">
      <c r="A1183" s="138"/>
      <c r="B1183" s="139"/>
      <c r="C1183" s="140" t="str">
        <f t="shared" si="22"/>
        <v/>
      </c>
      <c r="D1183" s="141"/>
      <c r="E1183" s="142" t="str">
        <f>IF(Table28[[#This Row],[Tên hàng hóa ]]&lt;&gt;0,VLOOKUP(Table28[[#This Row],[Tên hàng hóa ]],Table1[[Tên hàng hóa]:[Quy cách]],2,0),"")</f>
        <v/>
      </c>
      <c r="F1183" s="143" t="str">
        <f>IF(Table28[[#This Row],[Tên hàng hóa ]]&lt;&gt;0,VLOOKUP(Table28[[#This Row],[Tên hàng hóa ]],Table1[[Tên hàng hóa]:[ĐVT]],3,0),"")</f>
        <v/>
      </c>
      <c r="G1183" s="144" t="str">
        <f>IF(Table28[[#This Row],[Tên hàng hóa ]]=0,"",VLOOKUP(Table28[[#This Row],[Tên hàng hóa ]],Table1[[Tên hàng hóa]:[Giá bán]],4,0))</f>
        <v/>
      </c>
      <c r="H1183" s="145"/>
      <c r="I1183" s="146" t="str">
        <f>IF(Table28[[#This Row],[Số lượng]]&lt;&gt;0,Table28[[#This Row],[Số lượng]]*Table28[[#This Row],[Đơn giá]],"")</f>
        <v/>
      </c>
      <c r="J1183" s="146" t="str">
        <f ca="1">IF(AND(Table28[[#This Row],[Tên hàng hóa ]]&lt;&gt;0,D1184=""),SUM(OFFSET(Table28[[#This Row],[Thành tiền]],0,0,-COUNTIF(Table28[Số HĐ],Table28[[#This Row],[Số HĐ]]))),"")</f>
        <v/>
      </c>
      <c r="K1183" s="145"/>
      <c r="L118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83" s="147"/>
    </row>
    <row r="1184" spans="1:13" ht="35.1" customHeight="1" x14ac:dyDescent="0.2">
      <c r="A1184" s="138">
        <v>42481</v>
      </c>
      <c r="B1184" s="139" t="s">
        <v>2690</v>
      </c>
      <c r="C1184" s="140" t="s">
        <v>1811</v>
      </c>
      <c r="D1184" s="141" t="s">
        <v>1806</v>
      </c>
      <c r="E1184" s="142" t="str">
        <f>IF(Table28[[#This Row],[Tên hàng hóa ]]&lt;&gt;0,VLOOKUP(Table28[[#This Row],[Tên hàng hóa ]],Table1[[Tên hàng hóa]:[Quy cách]],2,0),"")</f>
        <v>Schneider</v>
      </c>
      <c r="F1184" s="143" t="str">
        <f>IF(Table28[[#This Row],[Tên hàng hóa ]]&lt;&gt;0,VLOOKUP(Table28[[#This Row],[Tên hàng hóa ]],Table1[[Tên hàng hóa]:[ĐVT]],3,0),"")</f>
        <v>Cái</v>
      </c>
      <c r="G1184" s="144">
        <v>121000</v>
      </c>
      <c r="H1184" s="145">
        <v>3</v>
      </c>
      <c r="I1184" s="146">
        <f>IF(Table28[[#This Row],[Số lượng]]&lt;&gt;0,Table28[[#This Row],[Số lượng]]*Table28[[#This Row],[Đơn giá]],"")</f>
        <v>363000</v>
      </c>
      <c r="J1184" s="146" t="str">
        <f ca="1">IF(AND(Table28[[#This Row],[Tên hàng hóa ]]&lt;&gt;0,D1185=""),SUM(OFFSET(Table28[[#This Row],[Thành tiền]],0,0,-COUNTIF(Table28[Số HĐ],Table28[[#This Row],[Số HĐ]]))),"")</f>
        <v/>
      </c>
      <c r="K1184" s="145"/>
      <c r="L118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84" s="147"/>
    </row>
    <row r="1185" spans="1:13" ht="35.1" customHeight="1" x14ac:dyDescent="0.2">
      <c r="A1185" s="138">
        <v>42481</v>
      </c>
      <c r="B1185" s="139" t="s">
        <v>2690</v>
      </c>
      <c r="C1185" s="140" t="str">
        <f t="shared" si="22"/>
        <v>CTY NĂM DŨNG</v>
      </c>
      <c r="D1185" s="141" t="s">
        <v>1807</v>
      </c>
      <c r="E1185" s="142" t="str">
        <f>IF(Table28[[#This Row],[Tên hàng hóa ]]&lt;&gt;0,VLOOKUP(Table28[[#This Row],[Tên hàng hóa ]],Table1[[Tên hàng hóa]:[Quy cách]],2,0),"")</f>
        <v>Schneider</v>
      </c>
      <c r="F1185" s="143" t="str">
        <f>IF(Table28[[#This Row],[Tên hàng hóa ]]&lt;&gt;0,VLOOKUP(Table28[[#This Row],[Tên hàng hóa ]],Table1[[Tên hàng hóa]:[ĐVT]],3,0),"")</f>
        <v>Cái</v>
      </c>
      <c r="G1185" s="144">
        <v>99000</v>
      </c>
      <c r="H1185" s="145">
        <v>3</v>
      </c>
      <c r="I1185" s="146">
        <f>IF(Table28[[#This Row],[Số lượng]]&lt;&gt;0,Table28[[#This Row],[Số lượng]]*Table28[[#This Row],[Đơn giá]],"")</f>
        <v>297000</v>
      </c>
      <c r="J1185" s="146">
        <f ca="1">IF(AND(Table28[[#This Row],[Tên hàng hóa ]]&lt;&gt;0,D1186=""),SUM(OFFSET(Table28[[#This Row],[Thành tiền]],0,0,-COUNTIF(Table28[Số HĐ],Table28[[#This Row],[Số HĐ]]))),"")</f>
        <v>660000</v>
      </c>
      <c r="K1185" s="145" t="s">
        <v>464</v>
      </c>
      <c r="L118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85" s="147" t="s">
        <v>2691</v>
      </c>
    </row>
    <row r="1186" spans="1:13" ht="35.1" customHeight="1" x14ac:dyDescent="0.2">
      <c r="A1186" s="138"/>
      <c r="B1186" s="139"/>
      <c r="C1186" s="140" t="str">
        <f t="shared" si="22"/>
        <v/>
      </c>
      <c r="D1186" s="141"/>
      <c r="E1186" s="142" t="str">
        <f>IF(Table28[[#This Row],[Tên hàng hóa ]]&lt;&gt;0,VLOOKUP(Table28[[#This Row],[Tên hàng hóa ]],Table1[[Tên hàng hóa]:[Quy cách]],2,0),"")</f>
        <v/>
      </c>
      <c r="F1186" s="143" t="str">
        <f>IF(Table28[[#This Row],[Tên hàng hóa ]]&lt;&gt;0,VLOOKUP(Table28[[#This Row],[Tên hàng hóa ]],Table1[[Tên hàng hóa]:[ĐVT]],3,0),"")</f>
        <v/>
      </c>
      <c r="G1186" s="144" t="str">
        <f>IF(Table28[[#This Row],[Tên hàng hóa ]]=0,"",VLOOKUP(Table28[[#This Row],[Tên hàng hóa ]],Table1[[Tên hàng hóa]:[Giá bán]],4,0))</f>
        <v/>
      </c>
      <c r="H1186" s="145"/>
      <c r="I1186" s="146" t="str">
        <f>IF(Table28[[#This Row],[Số lượng]]&lt;&gt;0,Table28[[#This Row],[Số lượng]]*Table28[[#This Row],[Đơn giá]],"")</f>
        <v/>
      </c>
      <c r="J1186" s="146" t="str">
        <f ca="1">IF(AND(Table28[[#This Row],[Tên hàng hóa ]]&lt;&gt;0,D1187=""),SUM(OFFSET(Table28[[#This Row],[Thành tiền]],0,0,-COUNTIF(Table28[Số HĐ],Table28[[#This Row],[Số HĐ]]))),"")</f>
        <v/>
      </c>
      <c r="K1186" s="145"/>
      <c r="L118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86" s="147"/>
    </row>
    <row r="1187" spans="1:13" ht="35.1" customHeight="1" x14ac:dyDescent="0.2">
      <c r="A1187" s="138">
        <v>42481</v>
      </c>
      <c r="B1187" s="139" t="s">
        <v>2692</v>
      </c>
      <c r="C1187" s="140" t="s">
        <v>1122</v>
      </c>
      <c r="D1187" s="141" t="s">
        <v>2008</v>
      </c>
      <c r="E1187" s="142" t="str">
        <f>IF(Table28[[#This Row],[Tên hàng hóa ]]&lt;&gt;0,VLOOKUP(Table28[[#This Row],[Tên hàng hóa ]],Table1[[Tên hàng hóa]:[Quy cách]],2,0),"")</f>
        <v>Schneider</v>
      </c>
      <c r="F1187" s="143" t="str">
        <f>IF(Table28[[#This Row],[Tên hàng hóa ]]&lt;&gt;0,VLOOKUP(Table28[[#This Row],[Tên hàng hóa ]],Table1[[Tên hàng hóa]:[ĐVT]],3,0),"")</f>
        <v>Cái</v>
      </c>
      <c r="G1187" s="144">
        <v>871200</v>
      </c>
      <c r="H1187" s="145">
        <v>1</v>
      </c>
      <c r="I1187" s="146">
        <f>IF(Table28[[#This Row],[Số lượng]]&lt;&gt;0,Table28[[#This Row],[Số lượng]]*Table28[[#This Row],[Đơn giá]],"")</f>
        <v>871200</v>
      </c>
      <c r="J1187" s="146" t="str">
        <f ca="1">IF(AND(Table28[[#This Row],[Tên hàng hóa ]]&lt;&gt;0,D1188=""),SUM(OFFSET(Table28[[#This Row],[Thành tiền]],0,0,-COUNTIF(Table28[Số HĐ],Table28[[#This Row],[Số HĐ]]))),"")</f>
        <v/>
      </c>
      <c r="K1187" s="145"/>
      <c r="L118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87" s="147"/>
    </row>
    <row r="1188" spans="1:13" ht="35.1" customHeight="1" x14ac:dyDescent="0.2">
      <c r="A1188" s="138">
        <v>42481</v>
      </c>
      <c r="B1188" s="139" t="s">
        <v>2692</v>
      </c>
      <c r="C1188" s="140" t="s">
        <v>1122</v>
      </c>
      <c r="D1188" s="141" t="s">
        <v>1730</v>
      </c>
      <c r="E1188" s="142" t="str">
        <f>IF(Table28[[#This Row],[Tên hàng hóa ]]&lt;&gt;0,VLOOKUP(Table28[[#This Row],[Tên hàng hóa ]],Table1[[Tên hàng hóa]:[Quy cách]],2,0),"")</f>
        <v>Schneider</v>
      </c>
      <c r="F1188" s="143" t="str">
        <f>IF(Table28[[#This Row],[Tên hàng hóa ]]&lt;&gt;0,VLOOKUP(Table28[[#This Row],[Tên hàng hóa ]],Table1[[Tên hàng hóa]:[ĐVT]],3,0),"")</f>
        <v>Cái</v>
      </c>
      <c r="G1188" s="144">
        <v>326700</v>
      </c>
      <c r="H1188" s="145">
        <v>5</v>
      </c>
      <c r="I1188" s="146">
        <f>IF(Table28[[#This Row],[Số lượng]]&lt;&gt;0,Table28[[#This Row],[Số lượng]]*Table28[[#This Row],[Đơn giá]],"")</f>
        <v>1633500</v>
      </c>
      <c r="J1188" s="146" t="str">
        <f ca="1">IF(AND(Table28[[#This Row],[Tên hàng hóa ]]&lt;&gt;0,D1189=""),SUM(OFFSET(Table28[[#This Row],[Thành tiền]],0,0,-COUNTIF(Table28[Số HĐ],Table28[[#This Row],[Số HĐ]]))),"")</f>
        <v/>
      </c>
      <c r="K1188" s="145"/>
      <c r="L118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88" s="147"/>
    </row>
    <row r="1189" spans="1:13" ht="35.1" customHeight="1" x14ac:dyDescent="0.2">
      <c r="A1189" s="138">
        <v>42481</v>
      </c>
      <c r="B1189" s="139" t="s">
        <v>2692</v>
      </c>
      <c r="C1189" s="140" t="s">
        <v>1122</v>
      </c>
      <c r="D1189" s="141" t="s">
        <v>1110</v>
      </c>
      <c r="E1189" s="142" t="str">
        <f>IF(Table28[[#This Row],[Tên hàng hóa ]]&lt;&gt;0,VLOOKUP(Table28[[#This Row],[Tên hàng hóa ]],Table1[[Tên hàng hóa]:[Quy cách]],2,0),"")</f>
        <v>Schneider</v>
      </c>
      <c r="F1189" s="143" t="str">
        <f>IF(Table28[[#This Row],[Tên hàng hóa ]]&lt;&gt;0,VLOOKUP(Table28[[#This Row],[Tên hàng hóa ]],Table1[[Tên hàng hóa]:[ĐVT]],3,0),"")</f>
        <v>Cái</v>
      </c>
      <c r="G1189" s="144">
        <v>355850</v>
      </c>
      <c r="H1189" s="145">
        <v>10</v>
      </c>
      <c r="I1189" s="146">
        <f>IF(Table28[[#This Row],[Số lượng]]&lt;&gt;0,Table28[[#This Row],[Số lượng]]*Table28[[#This Row],[Đơn giá]],"")</f>
        <v>3558500</v>
      </c>
      <c r="J1189" s="146" t="str">
        <f ca="1">IF(AND(Table28[[#This Row],[Tên hàng hóa ]]&lt;&gt;0,D1190=""),SUM(OFFSET(Table28[[#This Row],[Thành tiền]],0,0,-COUNTIF(Table28[Số HĐ],Table28[[#This Row],[Số HĐ]]))),"")</f>
        <v/>
      </c>
      <c r="K1189" s="145"/>
      <c r="L118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89" s="147"/>
    </row>
    <row r="1190" spans="1:13" ht="35.1" customHeight="1" x14ac:dyDescent="0.2">
      <c r="A1190" s="138">
        <v>42481</v>
      </c>
      <c r="B1190" s="139" t="s">
        <v>2692</v>
      </c>
      <c r="C1190" s="140" t="s">
        <v>1122</v>
      </c>
      <c r="D1190" s="141" t="s">
        <v>1579</v>
      </c>
      <c r="E1190" s="142" t="str">
        <f>IF(Table28[[#This Row],[Tên hàng hóa ]]&lt;&gt;0,VLOOKUP(Table28[[#This Row],[Tên hàng hóa ]],Table1[[Tên hàng hóa]:[Quy cách]],2,0),"")</f>
        <v>Rờ le nhiệt Schneider</v>
      </c>
      <c r="F1190" s="143" t="str">
        <f>IF(Table28[[#This Row],[Tên hàng hóa ]]&lt;&gt;0,VLOOKUP(Table28[[#This Row],[Tên hàng hóa ]],Table1[[Tên hàng hóa]:[ĐVT]],3,0),"")</f>
        <v>Cái</v>
      </c>
      <c r="G1190" s="144">
        <v>280500</v>
      </c>
      <c r="H1190" s="145">
        <v>10</v>
      </c>
      <c r="I1190" s="146">
        <f>IF(Table28[[#This Row],[Số lượng]]&lt;&gt;0,Table28[[#This Row],[Số lượng]]*Table28[[#This Row],[Đơn giá]],"")</f>
        <v>2805000</v>
      </c>
      <c r="J1190" s="146">
        <f ca="1">IF(AND(Table28[[#This Row],[Tên hàng hóa ]]&lt;&gt;0,D1191=""),SUM(OFFSET(Table28[[#This Row],[Thành tiền]],0,0,-COUNTIF(Table28[Số HĐ],Table28[[#This Row],[Số HĐ]]))),"")</f>
        <v>8868200</v>
      </c>
      <c r="K1190" s="145" t="s">
        <v>464</v>
      </c>
      <c r="L119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90" s="147" t="s">
        <v>2693</v>
      </c>
    </row>
    <row r="1191" spans="1:13" ht="35.1" customHeight="1" x14ac:dyDescent="0.2">
      <c r="A1191" s="138"/>
      <c r="B1191" s="139"/>
      <c r="C1191" s="140" t="str">
        <f t="shared" si="22"/>
        <v/>
      </c>
      <c r="D1191" s="141"/>
      <c r="E1191" s="142" t="str">
        <f>IF(Table28[[#This Row],[Tên hàng hóa ]]&lt;&gt;0,VLOOKUP(Table28[[#This Row],[Tên hàng hóa ]],Table1[[Tên hàng hóa]:[Quy cách]],2,0),"")</f>
        <v/>
      </c>
      <c r="F1191" s="143" t="str">
        <f>IF(Table28[[#This Row],[Tên hàng hóa ]]&lt;&gt;0,VLOOKUP(Table28[[#This Row],[Tên hàng hóa ]],Table1[[Tên hàng hóa]:[ĐVT]],3,0),"")</f>
        <v/>
      </c>
      <c r="G1191" s="144" t="str">
        <f>IF(Table28[[#This Row],[Tên hàng hóa ]]=0,"",VLOOKUP(Table28[[#This Row],[Tên hàng hóa ]],Table1[[Tên hàng hóa]:[Giá bán]],4,0))</f>
        <v/>
      </c>
      <c r="H1191" s="145"/>
      <c r="I1191" s="146" t="str">
        <f>IF(Table28[[#This Row],[Số lượng]]&lt;&gt;0,Table28[[#This Row],[Số lượng]]*Table28[[#This Row],[Đơn giá]],"")</f>
        <v/>
      </c>
      <c r="J1191" s="146" t="str">
        <f ca="1">IF(AND(Table28[[#This Row],[Tên hàng hóa ]]&lt;&gt;0,D1192=""),SUM(OFFSET(Table28[[#This Row],[Thành tiền]],0,0,-COUNTIF(Table28[Số HĐ],Table28[[#This Row],[Số HĐ]]))),"")</f>
        <v/>
      </c>
      <c r="K1191" s="145"/>
      <c r="L119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91" s="147"/>
    </row>
    <row r="1192" spans="1:13" ht="35.1" customHeight="1" x14ac:dyDescent="0.2">
      <c r="A1192" s="138">
        <v>42482</v>
      </c>
      <c r="B1192" s="139" t="s">
        <v>2694</v>
      </c>
      <c r="C1192" s="140" t="s">
        <v>579</v>
      </c>
      <c r="D1192" s="141" t="s">
        <v>392</v>
      </c>
      <c r="E1192" s="142" t="str">
        <f>IF(Table28[[#This Row],[Tên hàng hóa ]]&lt;&gt;0,VLOOKUP(Table28[[#This Row],[Tên hàng hóa ]],Table1[[Tên hàng hóa]:[Quy cách]],2,0),"")</f>
        <v>Timer</v>
      </c>
      <c r="F1192" s="143" t="str">
        <f>IF(Table28[[#This Row],[Tên hàng hóa ]]&lt;&gt;0,VLOOKUP(Table28[[#This Row],[Tên hàng hóa ]],Table1[[Tên hàng hóa]:[ĐVT]],3,0),"")</f>
        <v>Cái</v>
      </c>
      <c r="G1192" s="144">
        <v>517000</v>
      </c>
      <c r="H1192" s="145">
        <v>10</v>
      </c>
      <c r="I1192" s="146">
        <f>IF(Table28[[#This Row],[Số lượng]]&lt;&gt;0,Table28[[#This Row],[Số lượng]]*Table28[[#This Row],[Đơn giá]],"")</f>
        <v>5170000</v>
      </c>
      <c r="J1192" s="146" t="str">
        <f ca="1">IF(AND(Table28[[#This Row],[Tên hàng hóa ]]&lt;&gt;0,D1193=""),SUM(OFFSET(Table28[[#This Row],[Thành tiền]],0,0,-COUNTIF(Table28[Số HĐ],Table28[[#This Row],[Số HĐ]]))),"")</f>
        <v/>
      </c>
      <c r="K1192" s="145"/>
      <c r="L119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92" s="147"/>
    </row>
    <row r="1193" spans="1:13" ht="35.1" customHeight="1" x14ac:dyDescent="0.2">
      <c r="A1193" s="138">
        <v>42482</v>
      </c>
      <c r="B1193" s="139" t="s">
        <v>2694</v>
      </c>
      <c r="C1193" s="140" t="str">
        <f t="shared" si="22"/>
        <v>CTY TNHH KTĐ Tài Phát</v>
      </c>
      <c r="D1193" s="141" t="s">
        <v>433</v>
      </c>
      <c r="E1193" s="142" t="str">
        <f>IF(Table28[[#This Row],[Tên hàng hóa ]]&lt;&gt;0,VLOOKUP(Table28[[#This Row],[Tên hàng hóa ]],Table1[[Tên hàng hóa]:[Quy cách]],2,0),"")</f>
        <v>Socket</v>
      </c>
      <c r="F1193" s="143" t="str">
        <f>IF(Table28[[#This Row],[Tên hàng hóa ]]&lt;&gt;0,VLOOKUP(Table28[[#This Row],[Tên hàng hóa ]],Table1[[Tên hàng hóa]:[ĐVT]],3,0),"")</f>
        <v>Cái</v>
      </c>
      <c r="G1193" s="144">
        <v>33000</v>
      </c>
      <c r="H1193" s="145">
        <v>10</v>
      </c>
      <c r="I1193" s="146">
        <f>IF(Table28[[#This Row],[Số lượng]]&lt;&gt;0,Table28[[#This Row],[Số lượng]]*Table28[[#This Row],[Đơn giá]],"")</f>
        <v>330000</v>
      </c>
      <c r="J1193" s="146">
        <f ca="1">IF(AND(Table28[[#This Row],[Tên hàng hóa ]]&lt;&gt;0,D1194=""),SUM(OFFSET(Table28[[#This Row],[Thành tiền]],0,0,-COUNTIF(Table28[Số HĐ],Table28[[#This Row],[Số HĐ]]))),"")</f>
        <v>5500000</v>
      </c>
      <c r="K1193" s="152" t="s">
        <v>464</v>
      </c>
      <c r="L119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93" s="153" t="s">
        <v>3127</v>
      </c>
    </row>
    <row r="1194" spans="1:13" ht="35.1" customHeight="1" x14ac:dyDescent="0.2">
      <c r="A1194" s="138"/>
      <c r="B1194" s="139"/>
      <c r="C1194" s="140" t="str">
        <f t="shared" si="22"/>
        <v/>
      </c>
      <c r="D1194" s="141"/>
      <c r="E1194" s="142" t="str">
        <f>IF(Table28[[#This Row],[Tên hàng hóa ]]&lt;&gt;0,VLOOKUP(Table28[[#This Row],[Tên hàng hóa ]],Table1[[Tên hàng hóa]:[Quy cách]],2,0),"")</f>
        <v/>
      </c>
      <c r="F1194" s="143" t="str">
        <f>IF(Table28[[#This Row],[Tên hàng hóa ]]&lt;&gt;0,VLOOKUP(Table28[[#This Row],[Tên hàng hóa ]],Table1[[Tên hàng hóa]:[ĐVT]],3,0),"")</f>
        <v/>
      </c>
      <c r="G1194" s="144" t="str">
        <f>IF(Table28[[#This Row],[Tên hàng hóa ]]=0,"",VLOOKUP(Table28[[#This Row],[Tên hàng hóa ]],Table1[[Tên hàng hóa]:[Giá bán]],4,0))</f>
        <v/>
      </c>
      <c r="H1194" s="145"/>
      <c r="I1194" s="146" t="str">
        <f>IF(Table28[[#This Row],[Số lượng]]&lt;&gt;0,Table28[[#This Row],[Số lượng]]*Table28[[#This Row],[Đơn giá]],"")</f>
        <v/>
      </c>
      <c r="J1194" s="146" t="str">
        <f ca="1">IF(AND(Table28[[#This Row],[Tên hàng hóa ]]&lt;&gt;0,D1195=""),SUM(OFFSET(Table28[[#This Row],[Thành tiền]],0,0,-COUNTIF(Table28[Số HĐ],Table28[[#This Row],[Số HĐ]]))),"")</f>
        <v/>
      </c>
      <c r="K1194" s="145"/>
      <c r="L119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94" s="147"/>
    </row>
    <row r="1195" spans="1:13" ht="35.1" customHeight="1" x14ac:dyDescent="0.2">
      <c r="A1195" s="138">
        <v>42482</v>
      </c>
      <c r="B1195" s="139" t="s">
        <v>2695</v>
      </c>
      <c r="C1195" s="140" t="s">
        <v>1206</v>
      </c>
      <c r="D1195" s="141" t="s">
        <v>397</v>
      </c>
      <c r="E1195" s="142" t="str">
        <f>IF(Table28[[#This Row],[Tên hàng hóa ]]&lt;&gt;0,VLOOKUP(Table28[[#This Row],[Tên hàng hóa ]],Table1[[Tên hàng hóa]:[Quy cách]],2,0),"")</f>
        <v>Timer</v>
      </c>
      <c r="F1195" s="143" t="str">
        <f>IF(Table28[[#This Row],[Tên hàng hóa ]]&lt;&gt;0,VLOOKUP(Table28[[#This Row],[Tên hàng hóa ]],Table1[[Tên hàng hóa]:[ĐVT]],3,0),"")</f>
        <v>Cái</v>
      </c>
      <c r="G1195" s="144">
        <v>1650000</v>
      </c>
      <c r="H1195" s="145">
        <v>2</v>
      </c>
      <c r="I1195" s="146">
        <f>IF(Table28[[#This Row],[Số lượng]]&lt;&gt;0,Table28[[#This Row],[Số lượng]]*Table28[[#This Row],[Đơn giá]],"")</f>
        <v>3300000</v>
      </c>
      <c r="J1195" s="146">
        <f ca="1">IF(AND(Table28[[#This Row],[Tên hàng hóa ]]&lt;&gt;0,D1196=""),SUM(OFFSET(Table28[[#This Row],[Thành tiền]],0,0,-COUNTIF(Table28[Số HĐ],Table28[[#This Row],[Số HĐ]]))),"")</f>
        <v>3300000</v>
      </c>
      <c r="K1195" s="145" t="s">
        <v>464</v>
      </c>
      <c r="L119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95" s="147" t="s">
        <v>2698</v>
      </c>
    </row>
    <row r="1196" spans="1:13" ht="35.1" customHeight="1" x14ac:dyDescent="0.2">
      <c r="A1196" s="138"/>
      <c r="B1196" s="139"/>
      <c r="C1196" s="140" t="str">
        <f t="shared" si="22"/>
        <v/>
      </c>
      <c r="D1196" s="141"/>
      <c r="E1196" s="142" t="str">
        <f>IF(Table28[[#This Row],[Tên hàng hóa ]]&lt;&gt;0,VLOOKUP(Table28[[#This Row],[Tên hàng hóa ]],Table1[[Tên hàng hóa]:[Quy cách]],2,0),"")</f>
        <v/>
      </c>
      <c r="F1196" s="143" t="str">
        <f>IF(Table28[[#This Row],[Tên hàng hóa ]]&lt;&gt;0,VLOOKUP(Table28[[#This Row],[Tên hàng hóa ]],Table1[[Tên hàng hóa]:[ĐVT]],3,0),"")</f>
        <v/>
      </c>
      <c r="G1196" s="144" t="str">
        <f>IF(Table28[[#This Row],[Tên hàng hóa ]]=0,"",VLOOKUP(Table28[[#This Row],[Tên hàng hóa ]],Table1[[Tên hàng hóa]:[Giá bán]],4,0))</f>
        <v/>
      </c>
      <c r="H1196" s="145"/>
      <c r="I1196" s="146" t="str">
        <f>IF(Table28[[#This Row],[Số lượng]]&lt;&gt;0,Table28[[#This Row],[Số lượng]]*Table28[[#This Row],[Đơn giá]],"")</f>
        <v/>
      </c>
      <c r="J1196" s="146" t="str">
        <f ca="1">IF(AND(Table28[[#This Row],[Tên hàng hóa ]]&lt;&gt;0,D1197=""),SUM(OFFSET(Table28[[#This Row],[Thành tiền]],0,0,-COUNTIF(Table28[Số HĐ],Table28[[#This Row],[Số HĐ]]))),"")</f>
        <v/>
      </c>
      <c r="K1196" s="145"/>
      <c r="L119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96" s="147"/>
    </row>
    <row r="1197" spans="1:13" ht="35.1" customHeight="1" x14ac:dyDescent="0.2">
      <c r="A1197" s="138">
        <v>42482</v>
      </c>
      <c r="B1197" s="139" t="s">
        <v>2696</v>
      </c>
      <c r="C1197" s="140" t="s">
        <v>543</v>
      </c>
      <c r="D1197" s="141" t="s">
        <v>217</v>
      </c>
      <c r="E1197" s="142" t="str">
        <f>IF(Table28[[#This Row],[Tên hàng hóa ]]&lt;&gt;0,VLOOKUP(Table28[[#This Row],[Tên hàng hóa ]],Table1[[Tên hàng hóa]:[Quy cách]],2,0),"")</f>
        <v>Cảm Biến</v>
      </c>
      <c r="F1197" s="143" t="str">
        <f>IF(Table28[[#This Row],[Tên hàng hóa ]]&lt;&gt;0,VLOOKUP(Table28[[#This Row],[Tên hàng hóa ]],Table1[[Tên hàng hóa]:[ĐVT]],3,0),"")</f>
        <v>Cái</v>
      </c>
      <c r="G1197" s="144">
        <v>979000</v>
      </c>
      <c r="H1197" s="145">
        <v>4</v>
      </c>
      <c r="I1197" s="146">
        <f>IF(Table28[[#This Row],[Số lượng]]&lt;&gt;0,Table28[[#This Row],[Số lượng]]*Table28[[#This Row],[Đơn giá]],"")</f>
        <v>3916000</v>
      </c>
      <c r="J1197" s="146">
        <f ca="1">IF(AND(Table28[[#This Row],[Tên hàng hóa ]]&lt;&gt;0,D1198=""),SUM(OFFSET(Table28[[#This Row],[Thành tiền]],0,0,-COUNTIF(Table28[Số HĐ],Table28[[#This Row],[Số HĐ]]))),"")</f>
        <v>3916000</v>
      </c>
      <c r="K1197" s="145" t="s">
        <v>464</v>
      </c>
      <c r="L119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97" s="147" t="s">
        <v>2927</v>
      </c>
    </row>
    <row r="1198" spans="1:13" ht="35.1" customHeight="1" x14ac:dyDescent="0.2">
      <c r="A1198" s="138"/>
      <c r="B1198" s="139"/>
      <c r="C1198" s="140" t="str">
        <f t="shared" si="22"/>
        <v/>
      </c>
      <c r="D1198" s="141"/>
      <c r="E1198" s="142" t="str">
        <f>IF(Table28[[#This Row],[Tên hàng hóa ]]&lt;&gt;0,VLOOKUP(Table28[[#This Row],[Tên hàng hóa ]],Table1[[Tên hàng hóa]:[Quy cách]],2,0),"")</f>
        <v/>
      </c>
      <c r="F1198" s="143" t="str">
        <f>IF(Table28[[#This Row],[Tên hàng hóa ]]&lt;&gt;0,VLOOKUP(Table28[[#This Row],[Tên hàng hóa ]],Table1[[Tên hàng hóa]:[ĐVT]],3,0),"")</f>
        <v/>
      </c>
      <c r="G1198" s="144" t="str">
        <f>IF(Table28[[#This Row],[Tên hàng hóa ]]=0,"",VLOOKUP(Table28[[#This Row],[Tên hàng hóa ]],Table1[[Tên hàng hóa]:[Giá bán]],4,0))</f>
        <v/>
      </c>
      <c r="H1198" s="145"/>
      <c r="I1198" s="146" t="str">
        <f>IF(Table28[[#This Row],[Số lượng]]&lt;&gt;0,Table28[[#This Row],[Số lượng]]*Table28[[#This Row],[Đơn giá]],"")</f>
        <v/>
      </c>
      <c r="J1198" s="146" t="str">
        <f ca="1">IF(AND(Table28[[#This Row],[Tên hàng hóa ]]&lt;&gt;0,D1199=""),SUM(OFFSET(Table28[[#This Row],[Thành tiền]],0,0,-COUNTIF(Table28[Số HĐ],Table28[[#This Row],[Số HĐ]]))),"")</f>
        <v/>
      </c>
      <c r="K1198" s="145"/>
      <c r="L119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198" s="147"/>
    </row>
    <row r="1199" spans="1:13" ht="35.1" customHeight="1" x14ac:dyDescent="0.2">
      <c r="A1199" s="138">
        <v>42483</v>
      </c>
      <c r="B1199" s="139" t="s">
        <v>2697</v>
      </c>
      <c r="C1199" s="140" t="s">
        <v>1197</v>
      </c>
      <c r="D1199" s="141" t="s">
        <v>65</v>
      </c>
      <c r="E1199" s="142" t="str">
        <f>IF(Table28[[#This Row],[Tên hàng hóa ]]&lt;&gt;0,VLOOKUP(Table28[[#This Row],[Tên hàng hóa ]],Table1[[Tên hàng hóa]:[Quy cách]],2,0),"")</f>
        <v>Bộ Điều Khiển Lập Trình</v>
      </c>
      <c r="F1199" s="143" t="str">
        <f>IF(Table28[[#This Row],[Tên hàng hóa ]]&lt;&gt;0,VLOOKUP(Table28[[#This Row],[Tên hàng hóa ]],Table1[[Tên hàng hóa]:[ĐVT]],3,0),"")</f>
        <v>Cái</v>
      </c>
      <c r="G1199" s="144">
        <v>8030000</v>
      </c>
      <c r="H1199" s="145">
        <v>1</v>
      </c>
      <c r="I1199" s="146">
        <f>IF(Table28[[#This Row],[Số lượng]]&lt;&gt;0,Table28[[#This Row],[Số lượng]]*Table28[[#This Row],[Đơn giá]],"")</f>
        <v>8030000</v>
      </c>
      <c r="J1199" s="146">
        <f ca="1">IF(AND(Table28[[#This Row],[Tên hàng hóa ]]&lt;&gt;0,D1200=""),SUM(OFFSET(Table28[[#This Row],[Thành tiền]],0,0,-COUNTIF(Table28[Số HĐ],Table28[[#This Row],[Số HĐ]]))),"")</f>
        <v>8030000</v>
      </c>
      <c r="K1199" s="152" t="s">
        <v>464</v>
      </c>
      <c r="L119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199" s="153" t="s">
        <v>3016</v>
      </c>
    </row>
    <row r="1200" spans="1:13" ht="35.1" customHeight="1" x14ac:dyDescent="0.2">
      <c r="A1200" s="138"/>
      <c r="B1200" s="139"/>
      <c r="C1200" s="140" t="str">
        <f t="shared" si="22"/>
        <v/>
      </c>
      <c r="D1200" s="141"/>
      <c r="E1200" s="142" t="str">
        <f>IF(Table28[[#This Row],[Tên hàng hóa ]]&lt;&gt;0,VLOOKUP(Table28[[#This Row],[Tên hàng hóa ]],Table1[[Tên hàng hóa]:[Quy cách]],2,0),"")</f>
        <v/>
      </c>
      <c r="F1200" s="143" t="str">
        <f>IF(Table28[[#This Row],[Tên hàng hóa ]]&lt;&gt;0,VLOOKUP(Table28[[#This Row],[Tên hàng hóa ]],Table1[[Tên hàng hóa]:[ĐVT]],3,0),"")</f>
        <v/>
      </c>
      <c r="G1200" s="144" t="str">
        <f>IF(Table28[[#This Row],[Tên hàng hóa ]]=0,"",VLOOKUP(Table28[[#This Row],[Tên hàng hóa ]],Table1[[Tên hàng hóa]:[Giá bán]],4,0))</f>
        <v/>
      </c>
      <c r="H1200" s="145"/>
      <c r="I1200" s="146" t="str">
        <f>IF(Table28[[#This Row],[Số lượng]]&lt;&gt;0,Table28[[#This Row],[Số lượng]]*Table28[[#This Row],[Đơn giá]],"")</f>
        <v/>
      </c>
      <c r="J1200" s="146" t="str">
        <f ca="1">IF(AND(Table28[[#This Row],[Tên hàng hóa ]]&lt;&gt;0,D1201=""),SUM(OFFSET(Table28[[#This Row],[Thành tiền]],0,0,-COUNTIF(Table28[Số HĐ],Table28[[#This Row],[Số HĐ]]))),"")</f>
        <v/>
      </c>
      <c r="K1200" s="145"/>
      <c r="L120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00" s="147"/>
    </row>
    <row r="1201" spans="1:13" ht="35.1" customHeight="1" x14ac:dyDescent="0.2">
      <c r="A1201" s="138">
        <v>42483</v>
      </c>
      <c r="B1201" s="139" t="s">
        <v>2725</v>
      </c>
      <c r="C1201" s="140" t="s">
        <v>2635</v>
      </c>
      <c r="D1201" s="141" t="s">
        <v>2534</v>
      </c>
      <c r="E1201" s="142" t="str">
        <f>IF(Table28[[#This Row],[Tên hàng hóa ]]&lt;&gt;0,VLOOKUP(Table28[[#This Row],[Tên hàng hóa ]],Table1[[Tên hàng hóa]:[Quy cách]],2,0),"")</f>
        <v>OMRON</v>
      </c>
      <c r="F1201" s="143" t="str">
        <f>IF(Table28[[#This Row],[Tên hàng hóa ]]&lt;&gt;0,VLOOKUP(Table28[[#This Row],[Tên hàng hóa ]],Table1[[Tên hàng hóa]:[ĐVT]],3,0),"")</f>
        <v>Cái</v>
      </c>
      <c r="G1201" s="144">
        <v>1719300</v>
      </c>
      <c r="H1201" s="145">
        <v>2</v>
      </c>
      <c r="I1201" s="146">
        <f>IF(Table28[[#This Row],[Số lượng]]&lt;&gt;0,Table28[[#This Row],[Số lượng]]*Table28[[#This Row],[Đơn giá]],"")</f>
        <v>3438600</v>
      </c>
      <c r="J1201" s="146" t="str">
        <f ca="1">IF(AND(Table28[[#This Row],[Tên hàng hóa ]]&lt;&gt;0,D1202=""),SUM(OFFSET(Table28[[#This Row],[Thành tiền]],0,0,-COUNTIF(Table28[Số HĐ],Table28[[#This Row],[Số HĐ]]))),"")</f>
        <v/>
      </c>
      <c r="K1201" s="145"/>
      <c r="L120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01" s="147"/>
    </row>
    <row r="1202" spans="1:13" ht="35.1" customHeight="1" x14ac:dyDescent="0.2">
      <c r="A1202" s="138">
        <v>42483</v>
      </c>
      <c r="B1202" s="139" t="s">
        <v>2725</v>
      </c>
      <c r="C1202" s="140" t="s">
        <v>2635</v>
      </c>
      <c r="D1202" s="141" t="s">
        <v>205</v>
      </c>
      <c r="E1202" s="142" t="str">
        <f>IF(Table28[[#This Row],[Tên hàng hóa ]]&lt;&gt;0,VLOOKUP(Table28[[#This Row],[Tên hàng hóa ]],Table1[[Tên hàng hóa]:[Quy cách]],2,0),"")</f>
        <v>Bộ Xử Lý Tín Hiệu Và Phụ Kiện</v>
      </c>
      <c r="F1202" s="143" t="str">
        <f>IF(Table28[[#This Row],[Tên hàng hóa ]]&lt;&gt;0,VLOOKUP(Table28[[#This Row],[Tên hàng hóa ]],Table1[[Tên hàng hóa]:[ĐVT]],3,0),"")</f>
        <v>Cái</v>
      </c>
      <c r="G1202" s="144">
        <v>4785000</v>
      </c>
      <c r="H1202" s="145">
        <v>6</v>
      </c>
      <c r="I1202" s="146">
        <f>IF(Table28[[#This Row],[Số lượng]]&lt;&gt;0,Table28[[#This Row],[Số lượng]]*Table28[[#This Row],[Đơn giá]],"")</f>
        <v>28710000</v>
      </c>
      <c r="J1202" s="146" t="str">
        <f ca="1">IF(AND(Table28[[#This Row],[Tên hàng hóa ]]&lt;&gt;0,D1203=""),SUM(OFFSET(Table28[[#This Row],[Thành tiền]],0,0,-COUNTIF(Table28[Số HĐ],Table28[[#This Row],[Số HĐ]]))),"")</f>
        <v/>
      </c>
      <c r="K1202" s="145"/>
      <c r="L120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02" s="147"/>
    </row>
    <row r="1203" spans="1:13" ht="35.1" customHeight="1" x14ac:dyDescent="0.2">
      <c r="A1203" s="138">
        <v>42483</v>
      </c>
      <c r="B1203" s="139" t="s">
        <v>2725</v>
      </c>
      <c r="C1203" s="140" t="s">
        <v>2635</v>
      </c>
      <c r="D1203" s="141" t="s">
        <v>198</v>
      </c>
      <c r="E1203" s="142" t="str">
        <f>IF(Table28[[#This Row],[Tên hàng hóa ]]&lt;&gt;0,VLOOKUP(Table28[[#This Row],[Tên hàng hóa ]],Table1[[Tên hàng hóa]:[Quy cách]],2,0),"")</f>
        <v>Bộ Xử Lý Tín Hiệu Và Phụ Kiện</v>
      </c>
      <c r="F1203" s="143" t="str">
        <f>IF(Table28[[#This Row],[Tên hàng hóa ]]&lt;&gt;0,VLOOKUP(Table28[[#This Row],[Tên hàng hóa ]],Table1[[Tên hàng hóa]:[ĐVT]],3,0),"")</f>
        <v>Cái</v>
      </c>
      <c r="G1203" s="144">
        <v>4099700</v>
      </c>
      <c r="H1203" s="145">
        <v>6</v>
      </c>
      <c r="I1203" s="146">
        <f>IF(Table28[[#This Row],[Số lượng]]&lt;&gt;0,Table28[[#This Row],[Số lượng]]*Table28[[#This Row],[Đơn giá]],"")</f>
        <v>24598200</v>
      </c>
      <c r="J1203" s="146">
        <f ca="1">IF(AND(Table28[[#This Row],[Tên hàng hóa ]]&lt;&gt;0,D1204=""),SUM(OFFSET(Table28[[#This Row],[Thành tiền]],0,0,-COUNTIF(Table28[Số HĐ],Table28[[#This Row],[Số HĐ]]))),"")</f>
        <v>56746800</v>
      </c>
      <c r="K1203" s="145" t="s">
        <v>464</v>
      </c>
      <c r="L120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03" s="147" t="s">
        <v>2726</v>
      </c>
    </row>
    <row r="1204" spans="1:13" ht="35.1" customHeight="1" x14ac:dyDescent="0.2">
      <c r="A1204" s="138"/>
      <c r="B1204" s="139"/>
      <c r="C1204" s="140" t="str">
        <f t="shared" si="22"/>
        <v/>
      </c>
      <c r="D1204" s="141"/>
      <c r="E1204" s="142" t="str">
        <f>IF(Table28[[#This Row],[Tên hàng hóa ]]&lt;&gt;0,VLOOKUP(Table28[[#This Row],[Tên hàng hóa ]],Table1[[Tên hàng hóa]:[Quy cách]],2,0),"")</f>
        <v/>
      </c>
      <c r="F1204" s="143" t="str">
        <f>IF(Table28[[#This Row],[Tên hàng hóa ]]&lt;&gt;0,VLOOKUP(Table28[[#This Row],[Tên hàng hóa ]],Table1[[Tên hàng hóa]:[ĐVT]],3,0),"")</f>
        <v/>
      </c>
      <c r="G1204" s="144" t="str">
        <f>IF(Table28[[#This Row],[Tên hàng hóa ]]=0,"",VLOOKUP(Table28[[#This Row],[Tên hàng hóa ]],Table1[[Tên hàng hóa]:[Giá bán]],4,0))</f>
        <v/>
      </c>
      <c r="H1204" s="145"/>
      <c r="I1204" s="146" t="str">
        <f>IF(Table28[[#This Row],[Số lượng]]&lt;&gt;0,Table28[[#This Row],[Số lượng]]*Table28[[#This Row],[Đơn giá]],"")</f>
        <v/>
      </c>
      <c r="J1204" s="146" t="str">
        <f ca="1">IF(AND(Table28[[#This Row],[Tên hàng hóa ]]&lt;&gt;0,D1205=""),SUM(OFFSET(Table28[[#This Row],[Thành tiền]],0,0,-COUNTIF(Table28[Số HĐ],Table28[[#This Row],[Số HĐ]]))),"")</f>
        <v/>
      </c>
      <c r="K1204" s="145"/>
      <c r="L120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04" s="147"/>
    </row>
    <row r="1205" spans="1:13" ht="35.1" customHeight="1" x14ac:dyDescent="0.2">
      <c r="A1205" s="138">
        <v>42485</v>
      </c>
      <c r="B1205" s="139" t="s">
        <v>2727</v>
      </c>
      <c r="C1205" s="140" t="s">
        <v>2590</v>
      </c>
      <c r="D1205" s="141" t="s">
        <v>2591</v>
      </c>
      <c r="E1205" s="142" t="str">
        <f>IF(Table28[[#This Row],[Tên hàng hóa ]]&lt;&gt;0,VLOOKUP(Table28[[#This Row],[Tên hàng hóa ]],Table1[[Tên hàng hóa]:[Quy cách]],2,0),"")</f>
        <v>Fotek</v>
      </c>
      <c r="F1205" s="143" t="str">
        <f>IF(Table28[[#This Row],[Tên hàng hóa ]]&lt;&gt;0,VLOOKUP(Table28[[#This Row],[Tên hàng hóa ]],Table1[[Tên hàng hóa]:[ĐVT]],3,0),"")</f>
        <v>Cái</v>
      </c>
      <c r="G1205" s="144">
        <v>819500</v>
      </c>
      <c r="H1205" s="145">
        <v>3</v>
      </c>
      <c r="I1205" s="146">
        <f>IF(Table28[[#This Row],[Số lượng]]&lt;&gt;0,Table28[[#This Row],[Số lượng]]*Table28[[#This Row],[Đơn giá]],"")</f>
        <v>2458500</v>
      </c>
      <c r="J1205" s="146">
        <f ca="1">IF(AND(Table28[[#This Row],[Tên hàng hóa ]]&lt;&gt;0,D1206=""),SUM(OFFSET(Table28[[#This Row],[Thành tiền]],0,0,-COUNTIF(Table28[Số HĐ],Table28[[#This Row],[Số HĐ]]))),"")</f>
        <v>2458500</v>
      </c>
      <c r="K1205" s="145" t="s">
        <v>464</v>
      </c>
      <c r="L120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05" s="147" t="s">
        <v>2931</v>
      </c>
    </row>
    <row r="1206" spans="1:13" ht="35.1" customHeight="1" x14ac:dyDescent="0.2">
      <c r="A1206" s="138"/>
      <c r="B1206" s="139"/>
      <c r="C1206" s="140" t="str">
        <f t="shared" si="22"/>
        <v/>
      </c>
      <c r="D1206" s="141"/>
      <c r="E1206" s="142" t="str">
        <f>IF(Table28[[#This Row],[Tên hàng hóa ]]&lt;&gt;0,VLOOKUP(Table28[[#This Row],[Tên hàng hóa ]],Table1[[Tên hàng hóa]:[Quy cách]],2,0),"")</f>
        <v/>
      </c>
      <c r="F1206" s="143" t="str">
        <f>IF(Table28[[#This Row],[Tên hàng hóa ]]&lt;&gt;0,VLOOKUP(Table28[[#This Row],[Tên hàng hóa ]],Table1[[Tên hàng hóa]:[ĐVT]],3,0),"")</f>
        <v/>
      </c>
      <c r="G1206" s="144" t="str">
        <f>IF(Table28[[#This Row],[Tên hàng hóa ]]=0,"",VLOOKUP(Table28[[#This Row],[Tên hàng hóa ]],Table1[[Tên hàng hóa]:[Giá bán]],4,0))</f>
        <v/>
      </c>
      <c r="H1206" s="145"/>
      <c r="I1206" s="146" t="str">
        <f>IF(Table28[[#This Row],[Số lượng]]&lt;&gt;0,Table28[[#This Row],[Số lượng]]*Table28[[#This Row],[Đơn giá]],"")</f>
        <v/>
      </c>
      <c r="J1206" s="146" t="str">
        <f ca="1">IF(AND(Table28[[#This Row],[Tên hàng hóa ]]&lt;&gt;0,D1207=""),SUM(OFFSET(Table28[[#This Row],[Thành tiền]],0,0,-COUNTIF(Table28[Số HĐ],Table28[[#This Row],[Số HĐ]]))),"")</f>
        <v/>
      </c>
      <c r="K1206" s="145"/>
      <c r="L120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06" s="147"/>
    </row>
    <row r="1207" spans="1:13" ht="35.1" customHeight="1" x14ac:dyDescent="0.2">
      <c r="A1207" s="138">
        <v>42485</v>
      </c>
      <c r="B1207" s="139" t="s">
        <v>2728</v>
      </c>
      <c r="C1207" s="140" t="s">
        <v>1206</v>
      </c>
      <c r="D1207" s="141" t="s">
        <v>397</v>
      </c>
      <c r="E1207" s="142" t="str">
        <f>IF(Table28[[#This Row],[Tên hàng hóa ]]&lt;&gt;0,VLOOKUP(Table28[[#This Row],[Tên hàng hóa ]],Table1[[Tên hàng hóa]:[Quy cách]],2,0),"")</f>
        <v>Timer</v>
      </c>
      <c r="F1207" s="143" t="str">
        <f>IF(Table28[[#This Row],[Tên hàng hóa ]]&lt;&gt;0,VLOOKUP(Table28[[#This Row],[Tên hàng hóa ]],Table1[[Tên hàng hóa]:[ĐVT]],3,0),"")</f>
        <v>Cái</v>
      </c>
      <c r="G1207" s="144">
        <v>1650000</v>
      </c>
      <c r="H1207" s="145">
        <v>1</v>
      </c>
      <c r="I1207" s="146">
        <f>IF(Table28[[#This Row],[Số lượng]]&lt;&gt;0,Table28[[#This Row],[Số lượng]]*Table28[[#This Row],[Đơn giá]],"")</f>
        <v>1650000</v>
      </c>
      <c r="J1207" s="146" t="str">
        <f ca="1">IF(AND(Table28[[#This Row],[Tên hàng hóa ]]&lt;&gt;0,D1208=""),SUM(OFFSET(Table28[[#This Row],[Thành tiền]],0,0,-COUNTIF(Table28[Số HĐ],Table28[[#This Row],[Số HĐ]]))),"")</f>
        <v/>
      </c>
      <c r="K1207" s="145"/>
      <c r="L120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07" s="147"/>
    </row>
    <row r="1208" spans="1:13" ht="35.1" customHeight="1" x14ac:dyDescent="0.2">
      <c r="A1208" s="138">
        <v>42485</v>
      </c>
      <c r="B1208" s="139" t="s">
        <v>2728</v>
      </c>
      <c r="C1208" s="140" t="str">
        <f t="shared" si="22"/>
        <v>CTY TNHH MTV TRƯỜNG NGUYÊN</v>
      </c>
      <c r="D1208" s="141" t="s">
        <v>737</v>
      </c>
      <c r="E1208" s="142" t="str">
        <f>IF(Table28[[#This Row],[Tên hàng hóa ]]&lt;&gt;0,VLOOKUP(Table28[[#This Row],[Tên hàng hóa ]],Table1[[Tên hàng hóa]:[Quy cách]],2,0),"")</f>
        <v>Cảm Biến</v>
      </c>
      <c r="F1208" s="143" t="str">
        <f>IF(Table28[[#This Row],[Tên hàng hóa ]]&lt;&gt;0,VLOOKUP(Table28[[#This Row],[Tên hàng hóa ]],Table1[[Tên hàng hóa]:[ĐVT]],3,0),"")</f>
        <v>Cái</v>
      </c>
      <c r="G1208" s="144">
        <v>347600</v>
      </c>
      <c r="H1208" s="145">
        <v>2</v>
      </c>
      <c r="I1208" s="146">
        <f>IF(Table28[[#This Row],[Số lượng]]&lt;&gt;0,Table28[[#This Row],[Số lượng]]*Table28[[#This Row],[Đơn giá]],"")</f>
        <v>695200</v>
      </c>
      <c r="J1208" s="146">
        <f ca="1">IF(AND(Table28[[#This Row],[Tên hàng hóa ]]&lt;&gt;0,D1209=""),SUM(OFFSET(Table28[[#This Row],[Thành tiền]],0,0,-COUNTIF(Table28[Số HĐ],Table28[[#This Row],[Số HĐ]]))),"")</f>
        <v>2345200</v>
      </c>
      <c r="K1208" s="145" t="s">
        <v>464</v>
      </c>
      <c r="L120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08" s="147" t="s">
        <v>2729</v>
      </c>
    </row>
    <row r="1209" spans="1:13" ht="35.1" customHeight="1" x14ac:dyDescent="0.2">
      <c r="A1209" s="138"/>
      <c r="B1209" s="139"/>
      <c r="C1209" s="140" t="str">
        <f t="shared" si="22"/>
        <v/>
      </c>
      <c r="D1209" s="141"/>
      <c r="E1209" s="142" t="str">
        <f>IF(Table28[[#This Row],[Tên hàng hóa ]]&lt;&gt;0,VLOOKUP(Table28[[#This Row],[Tên hàng hóa ]],Table1[[Tên hàng hóa]:[Quy cách]],2,0),"")</f>
        <v/>
      </c>
      <c r="F1209" s="143" t="str">
        <f>IF(Table28[[#This Row],[Tên hàng hóa ]]&lt;&gt;0,VLOOKUP(Table28[[#This Row],[Tên hàng hóa ]],Table1[[Tên hàng hóa]:[ĐVT]],3,0),"")</f>
        <v/>
      </c>
      <c r="G1209" s="144" t="str">
        <f>IF(Table28[[#This Row],[Tên hàng hóa ]]=0,"",VLOOKUP(Table28[[#This Row],[Tên hàng hóa ]],Table1[[Tên hàng hóa]:[Giá bán]],4,0))</f>
        <v/>
      </c>
      <c r="H1209" s="145"/>
      <c r="I1209" s="146" t="str">
        <f>IF(Table28[[#This Row],[Số lượng]]&lt;&gt;0,Table28[[#This Row],[Số lượng]]*Table28[[#This Row],[Đơn giá]],"")</f>
        <v/>
      </c>
      <c r="J1209" s="146" t="str">
        <f ca="1">IF(AND(Table28[[#This Row],[Tên hàng hóa ]]&lt;&gt;0,D1210=""),SUM(OFFSET(Table28[[#This Row],[Thành tiền]],0,0,-COUNTIF(Table28[Số HĐ],Table28[[#This Row],[Số HĐ]]))),"")</f>
        <v/>
      </c>
      <c r="K1209" s="145"/>
      <c r="L120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09" s="147"/>
    </row>
    <row r="1210" spans="1:13" ht="35.1" customHeight="1" x14ac:dyDescent="0.2">
      <c r="A1210" s="138">
        <v>42485</v>
      </c>
      <c r="B1210" s="139" t="s">
        <v>2730</v>
      </c>
      <c r="C1210" s="140" t="s">
        <v>2731</v>
      </c>
      <c r="D1210" s="141" t="s">
        <v>412</v>
      </c>
      <c r="E1210" s="142" t="str">
        <f>IF(Table28[[#This Row],[Tên hàng hóa ]]&lt;&gt;0,VLOOKUP(Table28[[#This Row],[Tên hàng hóa ]],Table1[[Tên hàng hóa]:[Quy cách]],2,0),"")</f>
        <v>Timer</v>
      </c>
      <c r="F1210" s="143" t="str">
        <f>IF(Table28[[#This Row],[Tên hàng hóa ]]&lt;&gt;0,VLOOKUP(Table28[[#This Row],[Tên hàng hóa ]],Table1[[Tên hàng hóa]:[ĐVT]],3,0),"")</f>
        <v>Cái</v>
      </c>
      <c r="G1210" s="144">
        <v>420000</v>
      </c>
      <c r="H1210" s="145">
        <v>20</v>
      </c>
      <c r="I1210" s="146">
        <f>IF(Table28[[#This Row],[Số lượng]]&lt;&gt;0,Table28[[#This Row],[Số lượng]]*Table28[[#This Row],[Đơn giá]],"")</f>
        <v>8400000</v>
      </c>
      <c r="J1210" s="146">
        <f ca="1">IF(AND(Table28[[#This Row],[Tên hàng hóa ]]&lt;&gt;0,D1211=""),SUM(OFFSET(Table28[[#This Row],[Thành tiền]],0,0,-COUNTIF(Table28[Số HĐ],Table28[[#This Row],[Số HĐ]]))),"")</f>
        <v>8400000</v>
      </c>
      <c r="K1210" s="145" t="s">
        <v>464</v>
      </c>
      <c r="L121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10" s="147" t="s">
        <v>2790</v>
      </c>
    </row>
    <row r="1211" spans="1:13" ht="35.1" customHeight="1" x14ac:dyDescent="0.2">
      <c r="A1211" s="138"/>
      <c r="B1211" s="139"/>
      <c r="C1211" s="140" t="str">
        <f t="shared" ref="C1211:C1234" si="23">IF(AND(D1211&lt;&gt;0,D1212=""),C1210,"")</f>
        <v/>
      </c>
      <c r="D1211" s="141"/>
      <c r="E1211" s="142" t="str">
        <f>IF(Table28[[#This Row],[Tên hàng hóa ]]&lt;&gt;0,VLOOKUP(Table28[[#This Row],[Tên hàng hóa ]],Table1[[Tên hàng hóa]:[Quy cách]],2,0),"")</f>
        <v/>
      </c>
      <c r="F1211" s="143" t="str">
        <f>IF(Table28[[#This Row],[Tên hàng hóa ]]&lt;&gt;0,VLOOKUP(Table28[[#This Row],[Tên hàng hóa ]],Table1[[Tên hàng hóa]:[ĐVT]],3,0),"")</f>
        <v/>
      </c>
      <c r="G1211" s="144" t="str">
        <f>IF(Table28[[#This Row],[Tên hàng hóa ]]=0,"",VLOOKUP(Table28[[#This Row],[Tên hàng hóa ]],Table1[[Tên hàng hóa]:[Giá bán]],4,0))</f>
        <v/>
      </c>
      <c r="H1211" s="145"/>
      <c r="I1211" s="146" t="str">
        <f>IF(Table28[[#This Row],[Số lượng]]&lt;&gt;0,Table28[[#This Row],[Số lượng]]*Table28[[#This Row],[Đơn giá]],"")</f>
        <v/>
      </c>
      <c r="J1211" s="146" t="str">
        <f ca="1">IF(AND(Table28[[#This Row],[Tên hàng hóa ]]&lt;&gt;0,D1212=""),SUM(OFFSET(Table28[[#This Row],[Thành tiền]],0,0,-COUNTIF(Table28[Số HĐ],Table28[[#This Row],[Số HĐ]]))),"")</f>
        <v/>
      </c>
      <c r="K1211" s="145"/>
      <c r="L121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11" s="147"/>
    </row>
    <row r="1212" spans="1:13" ht="35.1" customHeight="1" x14ac:dyDescent="0.2">
      <c r="A1212" s="138">
        <v>42485</v>
      </c>
      <c r="B1212" s="139" t="s">
        <v>2732</v>
      </c>
      <c r="C1212" s="140" t="s">
        <v>1636</v>
      </c>
      <c r="D1212" s="141" t="s">
        <v>1225</v>
      </c>
      <c r="E1212" s="142" t="str">
        <f>IF(Table28[[#This Row],[Tên hàng hóa ]]&lt;&gt;0,VLOOKUP(Table28[[#This Row],[Tên hàng hóa ]],Table1[[Tên hàng hóa]:[Quy cách]],2,0),"")</f>
        <v>Cảm Biến</v>
      </c>
      <c r="F1212" s="143" t="str">
        <f>IF(Table28[[#This Row],[Tên hàng hóa ]]&lt;&gt;0,VLOOKUP(Table28[[#This Row],[Tên hàng hóa ]],Table1[[Tên hàng hóa]:[ĐVT]],3,0),"")</f>
        <v>Cái</v>
      </c>
      <c r="G1212" s="144">
        <v>561000</v>
      </c>
      <c r="H1212" s="145">
        <v>1</v>
      </c>
      <c r="I1212" s="146">
        <f>IF(Table28[[#This Row],[Số lượng]]&lt;&gt;0,Table28[[#This Row],[Số lượng]]*Table28[[#This Row],[Đơn giá]],"")</f>
        <v>561000</v>
      </c>
      <c r="J1212" s="146">
        <f ca="1">IF(AND(Table28[[#This Row],[Tên hàng hóa ]]&lt;&gt;0,D1213=""),SUM(OFFSET(Table28[[#This Row],[Thành tiền]],0,0,-COUNTIF(Table28[Số HĐ],Table28[[#This Row],[Số HĐ]]))),"")</f>
        <v>561000</v>
      </c>
      <c r="K1212" s="152" t="s">
        <v>464</v>
      </c>
      <c r="L121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12" s="153" t="s">
        <v>3018</v>
      </c>
    </row>
    <row r="1213" spans="1:13" ht="35.1" customHeight="1" x14ac:dyDescent="0.2">
      <c r="A1213" s="138"/>
      <c r="B1213" s="139"/>
      <c r="C1213" s="140" t="str">
        <f t="shared" si="23"/>
        <v/>
      </c>
      <c r="D1213" s="141"/>
      <c r="E1213" s="142" t="str">
        <f>IF(Table28[[#This Row],[Tên hàng hóa ]]&lt;&gt;0,VLOOKUP(Table28[[#This Row],[Tên hàng hóa ]],Table1[[Tên hàng hóa]:[Quy cách]],2,0),"")</f>
        <v/>
      </c>
      <c r="F1213" s="143" t="str">
        <f>IF(Table28[[#This Row],[Tên hàng hóa ]]&lt;&gt;0,VLOOKUP(Table28[[#This Row],[Tên hàng hóa ]],Table1[[Tên hàng hóa]:[ĐVT]],3,0),"")</f>
        <v/>
      </c>
      <c r="G1213" s="144" t="str">
        <f>IF(Table28[[#This Row],[Tên hàng hóa ]]=0,"",VLOOKUP(Table28[[#This Row],[Tên hàng hóa ]],Table1[[Tên hàng hóa]:[Giá bán]],4,0))</f>
        <v/>
      </c>
      <c r="H1213" s="145"/>
      <c r="I1213" s="146" t="str">
        <f>IF(Table28[[#This Row],[Số lượng]]&lt;&gt;0,Table28[[#This Row],[Số lượng]]*Table28[[#This Row],[Đơn giá]],"")</f>
        <v/>
      </c>
      <c r="J1213" s="146" t="str">
        <f ca="1">IF(AND(Table28[[#This Row],[Tên hàng hóa ]]&lt;&gt;0,D1214=""),SUM(OFFSET(Table28[[#This Row],[Thành tiền]],0,0,-COUNTIF(Table28[Số HĐ],Table28[[#This Row],[Số HĐ]]))),"")</f>
        <v/>
      </c>
      <c r="K1213" s="145"/>
      <c r="L121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13" s="147"/>
    </row>
    <row r="1214" spans="1:13" ht="35.1" customHeight="1" x14ac:dyDescent="0.2">
      <c r="A1214" s="138">
        <v>42486</v>
      </c>
      <c r="B1214" s="139" t="s">
        <v>2733</v>
      </c>
      <c r="C1214" s="140" t="s">
        <v>569</v>
      </c>
      <c r="D1214" s="141" t="s">
        <v>2734</v>
      </c>
      <c r="E1214" s="142" t="str">
        <f>IF(Table28[[#This Row],[Tên hàng hóa ]]&lt;&gt;0,VLOOKUP(Table28[[#This Row],[Tên hàng hóa ]],Table1[[Tên hàng hóa]:[Quy cách]],2,0),"")</f>
        <v>OMRON</v>
      </c>
      <c r="F1214" s="143" t="str">
        <f>IF(Table28[[#This Row],[Tên hàng hóa ]]&lt;&gt;0,VLOOKUP(Table28[[#This Row],[Tên hàng hóa ]],Table1[[Tên hàng hóa]:[ĐVT]],3,0),"")</f>
        <v>Cái</v>
      </c>
      <c r="G1214" s="144">
        <v>3190000</v>
      </c>
      <c r="H1214" s="145">
        <v>1</v>
      </c>
      <c r="I1214" s="146">
        <f>IF(Table28[[#This Row],[Số lượng]]&lt;&gt;0,Table28[[#This Row],[Số lượng]]*Table28[[#This Row],[Đơn giá]],"")</f>
        <v>3190000</v>
      </c>
      <c r="J1214" s="146" t="str">
        <f ca="1">IF(AND(Table28[[#This Row],[Tên hàng hóa ]]&lt;&gt;0,D1215=""),SUM(OFFSET(Table28[[#This Row],[Thành tiền]],0,0,-COUNTIF(Table28[Số HĐ],Table28[[#This Row],[Số HĐ]]))),"")</f>
        <v/>
      </c>
      <c r="K1214" s="145"/>
      <c r="L121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14" s="147"/>
    </row>
    <row r="1215" spans="1:13" ht="35.1" customHeight="1" x14ac:dyDescent="0.2">
      <c r="A1215" s="138">
        <v>42486</v>
      </c>
      <c r="B1215" s="139" t="s">
        <v>2733</v>
      </c>
      <c r="C1215" s="140" t="str">
        <f t="shared" si="23"/>
        <v>CTY TNHH ĐẠI PHÚ CÁT</v>
      </c>
      <c r="D1215" s="141" t="s">
        <v>2735</v>
      </c>
      <c r="E1215" s="142" t="str">
        <f>IF(Table28[[#This Row],[Tên hàng hóa ]]&lt;&gt;0,VLOOKUP(Table28[[#This Row],[Tên hàng hóa ]],Table1[[Tên hàng hóa]:[Quy cách]],2,0),"")</f>
        <v>Cảm Biến</v>
      </c>
      <c r="F1215" s="143" t="str">
        <f>IF(Table28[[#This Row],[Tên hàng hóa ]]&lt;&gt;0,VLOOKUP(Table28[[#This Row],[Tên hàng hóa ]],Table1[[Tên hàng hóa]:[ĐVT]],3,0),"")</f>
        <v>Cái</v>
      </c>
      <c r="G1215" s="144">
        <v>3198800</v>
      </c>
      <c r="H1215" s="145">
        <v>5</v>
      </c>
      <c r="I1215" s="146">
        <f>IF(Table28[[#This Row],[Số lượng]]&lt;&gt;0,Table28[[#This Row],[Số lượng]]*Table28[[#This Row],[Đơn giá]],"")</f>
        <v>15994000</v>
      </c>
      <c r="J1215" s="146">
        <f ca="1">IF(AND(Table28[[#This Row],[Tên hàng hóa ]]&lt;&gt;0,D1216=""),SUM(OFFSET(Table28[[#This Row],[Thành tiền]],0,0,-COUNTIF(Table28[Số HĐ],Table28[[#This Row],[Số HĐ]]))),"")</f>
        <v>19184000</v>
      </c>
      <c r="K1215" s="145" t="s">
        <v>464</v>
      </c>
      <c r="L121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15" s="147" t="s">
        <v>2974</v>
      </c>
    </row>
    <row r="1216" spans="1:13" ht="35.1" customHeight="1" x14ac:dyDescent="0.2">
      <c r="A1216" s="138"/>
      <c r="B1216" s="139"/>
      <c r="C1216" s="140" t="str">
        <f t="shared" si="23"/>
        <v/>
      </c>
      <c r="D1216" s="141"/>
      <c r="E1216" s="142" t="str">
        <f>IF(Table28[[#This Row],[Tên hàng hóa ]]&lt;&gt;0,VLOOKUP(Table28[[#This Row],[Tên hàng hóa ]],Table1[[Tên hàng hóa]:[Quy cách]],2,0),"")</f>
        <v/>
      </c>
      <c r="F1216" s="143" t="str">
        <f>IF(Table28[[#This Row],[Tên hàng hóa ]]&lt;&gt;0,VLOOKUP(Table28[[#This Row],[Tên hàng hóa ]],Table1[[Tên hàng hóa]:[ĐVT]],3,0),"")</f>
        <v/>
      </c>
      <c r="G1216" s="144" t="str">
        <f>IF(Table28[[#This Row],[Tên hàng hóa ]]=0,"",VLOOKUP(Table28[[#This Row],[Tên hàng hóa ]],Table1[[Tên hàng hóa]:[Giá bán]],4,0))</f>
        <v/>
      </c>
      <c r="H1216" s="145"/>
      <c r="I1216" s="146" t="str">
        <f>IF(Table28[[#This Row],[Số lượng]]&lt;&gt;0,Table28[[#This Row],[Số lượng]]*Table28[[#This Row],[Đơn giá]],"")</f>
        <v/>
      </c>
      <c r="J1216" s="146" t="str">
        <f ca="1">IF(AND(Table28[[#This Row],[Tên hàng hóa ]]&lt;&gt;0,D1217=""),SUM(OFFSET(Table28[[#This Row],[Thành tiền]],0,0,-COUNTIF(Table28[Số HĐ],Table28[[#This Row],[Số HĐ]]))),"")</f>
        <v/>
      </c>
      <c r="K1216" s="145"/>
      <c r="L121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16" s="147"/>
    </row>
    <row r="1217" spans="1:13" ht="35.1" customHeight="1" x14ac:dyDescent="0.2">
      <c r="A1217" s="138">
        <v>42486</v>
      </c>
      <c r="B1217" s="139" t="s">
        <v>2736</v>
      </c>
      <c r="C1217" s="140" t="s">
        <v>1034</v>
      </c>
      <c r="D1217" s="141" t="s">
        <v>159</v>
      </c>
      <c r="E1217" s="142" t="str">
        <f>IF(Table28[[#This Row],[Tên hàng hóa ]]&lt;&gt;0,VLOOKUP(Table28[[#This Row],[Tên hàng hóa ]],Table1[[Tên hàng hóa]:[Quy cách]],2,0),"")</f>
        <v>Bộ Nguồn Xung</v>
      </c>
      <c r="F1217" s="143" t="str">
        <f>IF(Table28[[#This Row],[Tên hàng hóa ]]&lt;&gt;0,VLOOKUP(Table28[[#This Row],[Tên hàng hóa ]],Table1[[Tên hàng hóa]:[ĐVT]],3,0),"")</f>
        <v>Cái</v>
      </c>
      <c r="G1217" s="144">
        <v>748000</v>
      </c>
      <c r="H1217" s="145">
        <v>1</v>
      </c>
      <c r="I1217" s="146">
        <f>IF(Table28[[#This Row],[Số lượng]]&lt;&gt;0,Table28[[#This Row],[Số lượng]]*Table28[[#This Row],[Đơn giá]],"")</f>
        <v>748000</v>
      </c>
      <c r="J1217" s="146">
        <f ca="1">IF(AND(Table28[[#This Row],[Tên hàng hóa ]]&lt;&gt;0,D1218=""),SUM(OFFSET(Table28[[#This Row],[Thành tiền]],0,0,-COUNTIF(Table28[Số HĐ],Table28[[#This Row],[Số HĐ]]))),"")</f>
        <v>748000</v>
      </c>
      <c r="K1217" s="152" t="s">
        <v>464</v>
      </c>
      <c r="L121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17" s="147" t="s">
        <v>2737</v>
      </c>
    </row>
    <row r="1218" spans="1:13" ht="35.1" customHeight="1" x14ac:dyDescent="0.2">
      <c r="A1218" s="138"/>
      <c r="B1218" s="139"/>
      <c r="C1218" s="140" t="str">
        <f t="shared" si="23"/>
        <v/>
      </c>
      <c r="D1218" s="141"/>
      <c r="E1218" s="142" t="str">
        <f>IF(Table28[[#This Row],[Tên hàng hóa ]]&lt;&gt;0,VLOOKUP(Table28[[#This Row],[Tên hàng hóa ]],Table1[[Tên hàng hóa]:[Quy cách]],2,0),"")</f>
        <v/>
      </c>
      <c r="F1218" s="143" t="str">
        <f>IF(Table28[[#This Row],[Tên hàng hóa ]]&lt;&gt;0,VLOOKUP(Table28[[#This Row],[Tên hàng hóa ]],Table1[[Tên hàng hóa]:[ĐVT]],3,0),"")</f>
        <v/>
      </c>
      <c r="G1218" s="144" t="str">
        <f>IF(Table28[[#This Row],[Tên hàng hóa ]]=0,"",VLOOKUP(Table28[[#This Row],[Tên hàng hóa ]],Table1[[Tên hàng hóa]:[Giá bán]],4,0))</f>
        <v/>
      </c>
      <c r="H1218" s="145"/>
      <c r="I1218" s="146" t="str">
        <f>IF(Table28[[#This Row],[Số lượng]]&lt;&gt;0,Table28[[#This Row],[Số lượng]]*Table28[[#This Row],[Đơn giá]],"")</f>
        <v/>
      </c>
      <c r="J1218" s="146" t="str">
        <f ca="1">IF(AND(Table28[[#This Row],[Tên hàng hóa ]]&lt;&gt;0,D1219=""),SUM(OFFSET(Table28[[#This Row],[Thành tiền]],0,0,-COUNTIF(Table28[Số HĐ],Table28[[#This Row],[Số HĐ]]))),"")</f>
        <v/>
      </c>
      <c r="K1218" s="145"/>
      <c r="L121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18" s="147"/>
    </row>
    <row r="1219" spans="1:13" ht="35.1" customHeight="1" x14ac:dyDescent="0.2">
      <c r="A1219" s="138">
        <v>42486</v>
      </c>
      <c r="B1219" s="139" t="s">
        <v>2738</v>
      </c>
      <c r="C1219" s="140" t="s">
        <v>1206</v>
      </c>
      <c r="D1219" s="141" t="s">
        <v>737</v>
      </c>
      <c r="E1219" s="142" t="str">
        <f>IF(Table28[[#This Row],[Tên hàng hóa ]]&lt;&gt;0,VLOOKUP(Table28[[#This Row],[Tên hàng hóa ]],Table1[[Tên hàng hóa]:[Quy cách]],2,0),"")</f>
        <v>Cảm Biến</v>
      </c>
      <c r="F1219" s="143" t="str">
        <f>IF(Table28[[#This Row],[Tên hàng hóa ]]&lt;&gt;0,VLOOKUP(Table28[[#This Row],[Tên hàng hóa ]],Table1[[Tên hàng hóa]:[ĐVT]],3,0),"")</f>
        <v>Cái</v>
      </c>
      <c r="G1219" s="144">
        <v>347600</v>
      </c>
      <c r="H1219" s="145">
        <v>3</v>
      </c>
      <c r="I1219" s="146">
        <f>IF(Table28[[#This Row],[Số lượng]]&lt;&gt;0,Table28[[#This Row],[Số lượng]]*Table28[[#This Row],[Đơn giá]],"")</f>
        <v>1042800</v>
      </c>
      <c r="J1219" s="146">
        <f ca="1">IF(AND(Table28[[#This Row],[Tên hàng hóa ]]&lt;&gt;0,D1220=""),SUM(OFFSET(Table28[[#This Row],[Thành tiền]],0,0,-COUNTIF(Table28[Số HĐ],Table28[[#This Row],[Số HĐ]]))),"")</f>
        <v>1042800</v>
      </c>
      <c r="K1219" s="145" t="s">
        <v>464</v>
      </c>
      <c r="L121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19" s="147" t="s">
        <v>2739</v>
      </c>
    </row>
    <row r="1220" spans="1:13" ht="35.1" customHeight="1" x14ac:dyDescent="0.2">
      <c r="A1220" s="138"/>
      <c r="B1220" s="139"/>
      <c r="C1220" s="140" t="str">
        <f t="shared" si="23"/>
        <v/>
      </c>
      <c r="D1220" s="141"/>
      <c r="E1220" s="142" t="str">
        <f>IF(Table28[[#This Row],[Tên hàng hóa ]]&lt;&gt;0,VLOOKUP(Table28[[#This Row],[Tên hàng hóa ]],Table1[[Tên hàng hóa]:[Quy cách]],2,0),"")</f>
        <v/>
      </c>
      <c r="F1220" s="143" t="str">
        <f>IF(Table28[[#This Row],[Tên hàng hóa ]]&lt;&gt;0,VLOOKUP(Table28[[#This Row],[Tên hàng hóa ]],Table1[[Tên hàng hóa]:[ĐVT]],3,0),"")</f>
        <v/>
      </c>
      <c r="G1220" s="144" t="str">
        <f>IF(Table28[[#This Row],[Tên hàng hóa ]]=0,"",VLOOKUP(Table28[[#This Row],[Tên hàng hóa ]],Table1[[Tên hàng hóa]:[Giá bán]],4,0))</f>
        <v/>
      </c>
      <c r="H1220" s="145"/>
      <c r="I1220" s="146" t="str">
        <f>IF(Table28[[#This Row],[Số lượng]]&lt;&gt;0,Table28[[#This Row],[Số lượng]]*Table28[[#This Row],[Đơn giá]],"")</f>
        <v/>
      </c>
      <c r="J1220" s="146" t="str">
        <f ca="1">IF(AND(Table28[[#This Row],[Tên hàng hóa ]]&lt;&gt;0,D1221=""),SUM(OFFSET(Table28[[#This Row],[Thành tiền]],0,0,-COUNTIF(Table28[Số HĐ],Table28[[#This Row],[Số HĐ]]))),"")</f>
        <v/>
      </c>
      <c r="K1220" s="145"/>
      <c r="L122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20" s="147"/>
    </row>
    <row r="1221" spans="1:13" ht="35.1" customHeight="1" x14ac:dyDescent="0.2">
      <c r="A1221" s="138">
        <v>42486</v>
      </c>
      <c r="B1221" s="139" t="s">
        <v>2740</v>
      </c>
      <c r="C1221" s="140" t="s">
        <v>1034</v>
      </c>
      <c r="D1221" s="141" t="s">
        <v>63</v>
      </c>
      <c r="E1221" s="142" t="str">
        <f>IF(Table28[[#This Row],[Tên hàng hóa ]]&lt;&gt;0,VLOOKUP(Table28[[#This Row],[Tên hàng hóa ]],Table1[[Tên hàng hóa]:[Quy cách]],2,0),"")</f>
        <v>Bộ Điều Khiển Lập Trình</v>
      </c>
      <c r="F1221" s="143" t="str">
        <f>IF(Table28[[#This Row],[Tên hàng hóa ]]&lt;&gt;0,VLOOKUP(Table28[[#This Row],[Tên hàng hóa ]],Table1[[Tên hàng hóa]:[ĐVT]],3,0),"")</f>
        <v>Cái</v>
      </c>
      <c r="G1221" s="144">
        <v>5500000</v>
      </c>
      <c r="H1221" s="145">
        <v>2</v>
      </c>
      <c r="I1221" s="146">
        <f>IF(Table28[[#This Row],[Số lượng]]&lt;&gt;0,Table28[[#This Row],[Số lượng]]*Table28[[#This Row],[Đơn giá]],"")</f>
        <v>11000000</v>
      </c>
      <c r="J1221" s="146">
        <f ca="1">IF(AND(Table28[[#This Row],[Tên hàng hóa ]]&lt;&gt;0,D1222=""),SUM(OFFSET(Table28[[#This Row],[Thành tiền]],0,0,-COUNTIF(Table28[Số HĐ],Table28[[#This Row],[Số HĐ]]))),"")</f>
        <v>11000000</v>
      </c>
      <c r="K1221" s="152" t="s">
        <v>464</v>
      </c>
      <c r="L1221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21" s="147" t="s">
        <v>2741</v>
      </c>
    </row>
    <row r="1222" spans="1:13" ht="35.1" customHeight="1" x14ac:dyDescent="0.2">
      <c r="A1222" s="138"/>
      <c r="B1222" s="139"/>
      <c r="C1222" s="140" t="str">
        <f t="shared" si="23"/>
        <v/>
      </c>
      <c r="D1222" s="141"/>
      <c r="E1222" s="142" t="str">
        <f>IF(Table28[[#This Row],[Tên hàng hóa ]]&lt;&gt;0,VLOOKUP(Table28[[#This Row],[Tên hàng hóa ]],Table1[[Tên hàng hóa]:[Quy cách]],2,0),"")</f>
        <v/>
      </c>
      <c r="F1222" s="143" t="str">
        <f>IF(Table28[[#This Row],[Tên hàng hóa ]]&lt;&gt;0,VLOOKUP(Table28[[#This Row],[Tên hàng hóa ]],Table1[[Tên hàng hóa]:[ĐVT]],3,0),"")</f>
        <v/>
      </c>
      <c r="G1222" s="144" t="str">
        <f>IF(Table28[[#This Row],[Tên hàng hóa ]]=0,"",VLOOKUP(Table28[[#This Row],[Tên hàng hóa ]],Table1[[Tên hàng hóa]:[Giá bán]],4,0))</f>
        <v/>
      </c>
      <c r="H1222" s="145"/>
      <c r="I1222" s="146" t="str">
        <f>IF(Table28[[#This Row],[Số lượng]]&lt;&gt;0,Table28[[#This Row],[Số lượng]]*Table28[[#This Row],[Đơn giá]],"")</f>
        <v/>
      </c>
      <c r="J1222" s="146" t="str">
        <f ca="1">IF(AND(Table28[[#This Row],[Tên hàng hóa ]]&lt;&gt;0,D1223=""),SUM(OFFSET(Table28[[#This Row],[Thành tiền]],0,0,-COUNTIF(Table28[Số HĐ],Table28[[#This Row],[Số HĐ]]))),"")</f>
        <v/>
      </c>
      <c r="K1222" s="145"/>
      <c r="L122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22" s="147"/>
    </row>
    <row r="1223" spans="1:13" ht="35.1" customHeight="1" x14ac:dyDescent="0.2">
      <c r="A1223" s="138">
        <v>42486</v>
      </c>
      <c r="B1223" s="139" t="s">
        <v>2742</v>
      </c>
      <c r="C1223" s="140" t="s">
        <v>1034</v>
      </c>
      <c r="D1223" s="141" t="s">
        <v>115</v>
      </c>
      <c r="E1223" s="142" t="str">
        <f>IF(Table28[[#This Row],[Tên hàng hóa ]]&lt;&gt;0,VLOOKUP(Table28[[#This Row],[Tên hàng hóa ]],Table1[[Tên hàng hóa]:[Quy cách]],2,0),"")</f>
        <v>Bộ Điều Khiển Nhiệt Độ</v>
      </c>
      <c r="F1223" s="143" t="str">
        <f>IF(Table28[[#This Row],[Tên hàng hóa ]]&lt;&gt;0,VLOOKUP(Table28[[#This Row],[Tên hàng hóa ]],Table1[[Tên hàng hóa]:[ĐVT]],3,0),"")</f>
        <v>Cái</v>
      </c>
      <c r="G1223" s="144">
        <v>1254000</v>
      </c>
      <c r="H1223" s="145">
        <v>10</v>
      </c>
      <c r="I1223" s="146">
        <f>IF(Table28[[#This Row],[Số lượng]]&lt;&gt;0,Table28[[#This Row],[Số lượng]]*Table28[[#This Row],[Đơn giá]],"")</f>
        <v>12540000</v>
      </c>
      <c r="J1223" s="146">
        <f ca="1">IF(AND(Table28[[#This Row],[Tên hàng hóa ]]&lt;&gt;0,D1224=""),SUM(OFFSET(Table28[[#This Row],[Thành tiền]],0,0,-COUNTIF(Table28[Số HĐ],Table28[[#This Row],[Số HĐ]]))),"")</f>
        <v>12540000</v>
      </c>
      <c r="K1223" s="152" t="s">
        <v>464</v>
      </c>
      <c r="L122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23" s="147" t="s">
        <v>2743</v>
      </c>
    </row>
    <row r="1224" spans="1:13" ht="35.1" customHeight="1" x14ac:dyDescent="0.2">
      <c r="A1224" s="138"/>
      <c r="B1224" s="139"/>
      <c r="C1224" s="140" t="str">
        <f t="shared" si="23"/>
        <v/>
      </c>
      <c r="D1224" s="141"/>
      <c r="E1224" s="142" t="str">
        <f>IF(Table28[[#This Row],[Tên hàng hóa ]]&lt;&gt;0,VLOOKUP(Table28[[#This Row],[Tên hàng hóa ]],Table1[[Tên hàng hóa]:[Quy cách]],2,0),"")</f>
        <v/>
      </c>
      <c r="F1224" s="143" t="str">
        <f>IF(Table28[[#This Row],[Tên hàng hóa ]]&lt;&gt;0,VLOOKUP(Table28[[#This Row],[Tên hàng hóa ]],Table1[[Tên hàng hóa]:[ĐVT]],3,0),"")</f>
        <v/>
      </c>
      <c r="G1224" s="144" t="str">
        <f>IF(Table28[[#This Row],[Tên hàng hóa ]]=0,"",VLOOKUP(Table28[[#This Row],[Tên hàng hóa ]],Table1[[Tên hàng hóa]:[Giá bán]],4,0))</f>
        <v/>
      </c>
      <c r="H1224" s="145"/>
      <c r="I1224" s="146" t="str">
        <f>IF(Table28[[#This Row],[Số lượng]]&lt;&gt;0,Table28[[#This Row],[Số lượng]]*Table28[[#This Row],[Đơn giá]],"")</f>
        <v/>
      </c>
      <c r="J1224" s="146" t="str">
        <f ca="1">IF(AND(Table28[[#This Row],[Tên hàng hóa ]]&lt;&gt;0,D1225=""),SUM(OFFSET(Table28[[#This Row],[Thành tiền]],0,0,-COUNTIF(Table28[Số HĐ],Table28[[#This Row],[Số HĐ]]))),"")</f>
        <v/>
      </c>
      <c r="K1224" s="145"/>
      <c r="L122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24" s="147"/>
    </row>
    <row r="1225" spans="1:13" ht="35.1" customHeight="1" x14ac:dyDescent="0.2">
      <c r="A1225" s="138">
        <v>42487</v>
      </c>
      <c r="B1225" s="139" t="s">
        <v>2744</v>
      </c>
      <c r="C1225" s="140" t="s">
        <v>1778</v>
      </c>
      <c r="D1225" s="141" t="s">
        <v>2057</v>
      </c>
      <c r="E1225" s="142" t="str">
        <f>IF(Table28[[#This Row],[Tên hàng hóa ]]&lt;&gt;0,VLOOKUP(Table28[[#This Row],[Tên hàng hóa ]],Table1[[Tên hàng hóa]:[Quy cách]],2,0),"")</f>
        <v>OMRON</v>
      </c>
      <c r="F1225" s="143" t="str">
        <f>IF(Table28[[#This Row],[Tên hàng hóa ]]&lt;&gt;0,VLOOKUP(Table28[[#This Row],[Tên hàng hóa ]],Table1[[Tên hàng hóa]:[ĐVT]],3,0),"")</f>
        <v>Cái</v>
      </c>
      <c r="G1225" s="144">
        <v>682000</v>
      </c>
      <c r="H1225" s="145">
        <v>3</v>
      </c>
      <c r="I1225" s="146">
        <f>IF(Table28[[#This Row],[Số lượng]]&lt;&gt;0,Table28[[#This Row],[Số lượng]]*Table28[[#This Row],[Đơn giá]],"")</f>
        <v>2046000</v>
      </c>
      <c r="J1225" s="146" t="str">
        <f ca="1">IF(AND(Table28[[#This Row],[Tên hàng hóa ]]&lt;&gt;0,D1226=""),SUM(OFFSET(Table28[[#This Row],[Thành tiền]],0,0,-COUNTIF(Table28[Số HĐ],Table28[[#This Row],[Số HĐ]]))),"")</f>
        <v/>
      </c>
      <c r="K1225" s="145"/>
      <c r="L122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25" s="147"/>
    </row>
    <row r="1226" spans="1:13" ht="35.1" customHeight="1" x14ac:dyDescent="0.2">
      <c r="A1226" s="138">
        <v>42487</v>
      </c>
      <c r="B1226" s="139" t="s">
        <v>2744</v>
      </c>
      <c r="C1226" s="140" t="str">
        <f t="shared" si="23"/>
        <v>CTY THƯƠNG MẠI DỊCH VỤ BẢO NAM</v>
      </c>
      <c r="D1226" s="141" t="s">
        <v>2064</v>
      </c>
      <c r="E1226" s="142" t="str">
        <f>IF(Table28[[#This Row],[Tên hàng hóa ]]&lt;&gt;0,VLOOKUP(Table28[[#This Row],[Tên hàng hóa ]],Table1[[Tên hàng hóa]:[Quy cách]],2,0),"")</f>
        <v>OMRON</v>
      </c>
      <c r="F1226" s="143" t="str">
        <f>IF(Table28[[#This Row],[Tên hàng hóa ]]&lt;&gt;0,VLOOKUP(Table28[[#This Row],[Tên hàng hóa ]],Table1[[Tên hàng hóa]:[ĐVT]],3,0),"")</f>
        <v>Cái</v>
      </c>
      <c r="G1226" s="144">
        <v>66000</v>
      </c>
      <c r="H1226" s="145">
        <v>3</v>
      </c>
      <c r="I1226" s="146">
        <f>IF(Table28[[#This Row],[Số lượng]]&lt;&gt;0,Table28[[#This Row],[Số lượng]]*Table28[[#This Row],[Đơn giá]],"")</f>
        <v>198000</v>
      </c>
      <c r="J1226" s="146">
        <f ca="1">IF(AND(Table28[[#This Row],[Tên hàng hóa ]]&lt;&gt;0,D1227=""),SUM(OFFSET(Table28[[#This Row],[Thành tiền]],0,0,-COUNTIF(Table28[Số HĐ],Table28[[#This Row],[Số HĐ]]))),"")</f>
        <v>2244000</v>
      </c>
      <c r="K1226" s="152" t="s">
        <v>464</v>
      </c>
      <c r="L122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26" s="153" t="s">
        <v>3510</v>
      </c>
    </row>
    <row r="1227" spans="1:13" ht="35.1" customHeight="1" x14ac:dyDescent="0.2">
      <c r="A1227" s="138"/>
      <c r="B1227" s="139"/>
      <c r="C1227" s="140" t="str">
        <f t="shared" si="23"/>
        <v/>
      </c>
      <c r="D1227" s="141"/>
      <c r="E1227" s="142" t="str">
        <f>IF(Table28[[#This Row],[Tên hàng hóa ]]&lt;&gt;0,VLOOKUP(Table28[[#This Row],[Tên hàng hóa ]],Table1[[Tên hàng hóa]:[Quy cách]],2,0),"")</f>
        <v/>
      </c>
      <c r="F1227" s="143" t="str">
        <f>IF(Table28[[#This Row],[Tên hàng hóa ]]&lt;&gt;0,VLOOKUP(Table28[[#This Row],[Tên hàng hóa ]],Table1[[Tên hàng hóa]:[ĐVT]],3,0),"")</f>
        <v/>
      </c>
      <c r="G1227" s="144" t="str">
        <f>IF(Table28[[#This Row],[Tên hàng hóa ]]=0,"",VLOOKUP(Table28[[#This Row],[Tên hàng hóa ]],Table1[[Tên hàng hóa]:[Giá bán]],4,0))</f>
        <v/>
      </c>
      <c r="H1227" s="145"/>
      <c r="I1227" s="146" t="str">
        <f>IF(Table28[[#This Row],[Số lượng]]&lt;&gt;0,Table28[[#This Row],[Số lượng]]*Table28[[#This Row],[Đơn giá]],"")</f>
        <v/>
      </c>
      <c r="J1227" s="146" t="str">
        <f ca="1">IF(AND(Table28[[#This Row],[Tên hàng hóa ]]&lt;&gt;0,D1228=""),SUM(OFFSET(Table28[[#This Row],[Thành tiền]],0,0,-COUNTIF(Table28[Số HĐ],Table28[[#This Row],[Số HĐ]]))),"")</f>
        <v/>
      </c>
      <c r="K1227" s="145"/>
      <c r="L122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27" s="147"/>
    </row>
    <row r="1228" spans="1:13" ht="35.1" customHeight="1" x14ac:dyDescent="0.2">
      <c r="A1228" s="138">
        <v>42487</v>
      </c>
      <c r="B1228" s="139" t="s">
        <v>2745</v>
      </c>
      <c r="C1228" s="140" t="s">
        <v>1811</v>
      </c>
      <c r="D1228" s="141" t="s">
        <v>1806</v>
      </c>
      <c r="E1228" s="142" t="str">
        <f>IF(Table28[[#This Row],[Tên hàng hóa ]]&lt;&gt;0,VLOOKUP(Table28[[#This Row],[Tên hàng hóa ]],Table1[[Tên hàng hóa]:[Quy cách]],2,0),"")</f>
        <v>Schneider</v>
      </c>
      <c r="F1228" s="143" t="str">
        <f>IF(Table28[[#This Row],[Tên hàng hóa ]]&lt;&gt;0,VLOOKUP(Table28[[#This Row],[Tên hàng hóa ]],Table1[[Tên hàng hóa]:[ĐVT]],3,0),"")</f>
        <v>Cái</v>
      </c>
      <c r="G1228" s="144">
        <v>121000</v>
      </c>
      <c r="H1228" s="145">
        <v>30</v>
      </c>
      <c r="I1228" s="146">
        <f>IF(Table28[[#This Row],[Số lượng]]&lt;&gt;0,Table28[[#This Row],[Số lượng]]*Table28[[#This Row],[Đơn giá]],"")</f>
        <v>3630000</v>
      </c>
      <c r="J1228" s="146" t="str">
        <f ca="1">IF(AND(Table28[[#This Row],[Tên hàng hóa ]]&lt;&gt;0,D1229=""),SUM(OFFSET(Table28[[#This Row],[Thành tiền]],0,0,-COUNTIF(Table28[Số HĐ],Table28[[#This Row],[Số HĐ]]))),"")</f>
        <v/>
      </c>
      <c r="K1228" s="145"/>
      <c r="L122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28" s="147"/>
    </row>
    <row r="1229" spans="1:13" ht="35.1" customHeight="1" x14ac:dyDescent="0.2">
      <c r="A1229" s="138">
        <v>42487</v>
      </c>
      <c r="B1229" s="139" t="s">
        <v>2745</v>
      </c>
      <c r="C1229" s="140" t="str">
        <f t="shared" si="23"/>
        <v>CTY NĂM DŨNG</v>
      </c>
      <c r="D1229" s="141" t="s">
        <v>1807</v>
      </c>
      <c r="E1229" s="142" t="str">
        <f>IF(Table28[[#This Row],[Tên hàng hóa ]]&lt;&gt;0,VLOOKUP(Table28[[#This Row],[Tên hàng hóa ]],Table1[[Tên hàng hóa]:[Quy cách]],2,0),"")</f>
        <v>Schneider</v>
      </c>
      <c r="F1229" s="143" t="str">
        <f>IF(Table28[[#This Row],[Tên hàng hóa ]]&lt;&gt;0,VLOOKUP(Table28[[#This Row],[Tên hàng hóa ]],Table1[[Tên hàng hóa]:[ĐVT]],3,0),"")</f>
        <v>Cái</v>
      </c>
      <c r="G1229" s="144">
        <v>99000</v>
      </c>
      <c r="H1229" s="145">
        <v>30</v>
      </c>
      <c r="I1229" s="146">
        <f>IF(Table28[[#This Row],[Số lượng]]&lt;&gt;0,Table28[[#This Row],[Số lượng]]*Table28[[#This Row],[Đơn giá]],"")</f>
        <v>2970000</v>
      </c>
      <c r="J1229" s="146">
        <f ca="1">IF(AND(Table28[[#This Row],[Tên hàng hóa ]]&lt;&gt;0,D1230=""),SUM(OFFSET(Table28[[#This Row],[Thành tiền]],0,0,-COUNTIF(Table28[Số HĐ],Table28[[#This Row],[Số HĐ]]))),"")</f>
        <v>6600000</v>
      </c>
      <c r="K1229" s="145" t="s">
        <v>464</v>
      </c>
      <c r="L122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29" s="147" t="s">
        <v>2746</v>
      </c>
    </row>
    <row r="1230" spans="1:13" ht="35.1" customHeight="1" x14ac:dyDescent="0.2">
      <c r="A1230" s="138"/>
      <c r="B1230" s="139"/>
      <c r="C1230" s="140" t="str">
        <f t="shared" si="23"/>
        <v/>
      </c>
      <c r="D1230" s="141"/>
      <c r="E1230" s="142" t="str">
        <f>IF(Table28[[#This Row],[Tên hàng hóa ]]&lt;&gt;0,VLOOKUP(Table28[[#This Row],[Tên hàng hóa ]],Table1[[Tên hàng hóa]:[Quy cách]],2,0),"")</f>
        <v/>
      </c>
      <c r="F1230" s="143" t="str">
        <f>IF(Table28[[#This Row],[Tên hàng hóa ]]&lt;&gt;0,VLOOKUP(Table28[[#This Row],[Tên hàng hóa ]],Table1[[Tên hàng hóa]:[ĐVT]],3,0),"")</f>
        <v/>
      </c>
      <c r="G1230" s="144" t="str">
        <f>IF(Table28[[#This Row],[Tên hàng hóa ]]=0,"",VLOOKUP(Table28[[#This Row],[Tên hàng hóa ]],Table1[[Tên hàng hóa]:[Giá bán]],4,0))</f>
        <v/>
      </c>
      <c r="H1230" s="145"/>
      <c r="I1230" s="146" t="str">
        <f>IF(Table28[[#This Row],[Số lượng]]&lt;&gt;0,Table28[[#This Row],[Số lượng]]*Table28[[#This Row],[Đơn giá]],"")</f>
        <v/>
      </c>
      <c r="J1230" s="146" t="str">
        <f ca="1">IF(AND(Table28[[#This Row],[Tên hàng hóa ]]&lt;&gt;0,D1231=""),SUM(OFFSET(Table28[[#This Row],[Thành tiền]],0,0,-COUNTIF(Table28[Số HĐ],Table28[[#This Row],[Số HĐ]]))),"")</f>
        <v/>
      </c>
      <c r="K1230" s="145"/>
      <c r="L123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30" s="147"/>
    </row>
    <row r="1231" spans="1:13" ht="35.1" customHeight="1" x14ac:dyDescent="0.2">
      <c r="A1231" s="138">
        <v>42487</v>
      </c>
      <c r="B1231" s="139" t="s">
        <v>2747</v>
      </c>
      <c r="C1231" s="140" t="s">
        <v>1811</v>
      </c>
      <c r="D1231" s="141" t="s">
        <v>1806</v>
      </c>
      <c r="E1231" s="142" t="str">
        <f>IF(Table28[[#This Row],[Tên hàng hóa ]]&lt;&gt;0,VLOOKUP(Table28[[#This Row],[Tên hàng hóa ]],Table1[[Tên hàng hóa]:[Quy cách]],2,0),"")</f>
        <v>Schneider</v>
      </c>
      <c r="F1231" s="143" t="str">
        <f>IF(Table28[[#This Row],[Tên hàng hóa ]]&lt;&gt;0,VLOOKUP(Table28[[#This Row],[Tên hàng hóa ]],Table1[[Tên hàng hóa]:[ĐVT]],3,0),"")</f>
        <v>Cái</v>
      </c>
      <c r="G1231" s="144">
        <v>121000</v>
      </c>
      <c r="H1231" s="145">
        <v>4</v>
      </c>
      <c r="I1231" s="146">
        <f>IF(Table28[[#This Row],[Số lượng]]&lt;&gt;0,Table28[[#This Row],[Số lượng]]*Table28[[#This Row],[Đơn giá]],"")</f>
        <v>484000</v>
      </c>
      <c r="J1231" s="146">
        <f ca="1">IF(AND(Table28[[#This Row],[Tên hàng hóa ]]&lt;&gt;0,D1232=""),SUM(OFFSET(Table28[[#This Row],[Thành tiền]],0,0,-COUNTIF(Table28[Số HĐ],Table28[[#This Row],[Số HĐ]]))),"")</f>
        <v>484000</v>
      </c>
      <c r="K1231" s="145" t="s">
        <v>464</v>
      </c>
      <c r="L1231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31" s="147" t="s">
        <v>2748</v>
      </c>
    </row>
    <row r="1232" spans="1:13" ht="35.1" customHeight="1" x14ac:dyDescent="0.2">
      <c r="A1232" s="138"/>
      <c r="B1232" s="139"/>
      <c r="C1232" s="140" t="str">
        <f t="shared" si="23"/>
        <v/>
      </c>
      <c r="D1232" s="141"/>
      <c r="E1232" s="142" t="str">
        <f>IF(Table28[[#This Row],[Tên hàng hóa ]]&lt;&gt;0,VLOOKUP(Table28[[#This Row],[Tên hàng hóa ]],Table1[[Tên hàng hóa]:[Quy cách]],2,0),"")</f>
        <v/>
      </c>
      <c r="F1232" s="143" t="str">
        <f>IF(Table28[[#This Row],[Tên hàng hóa ]]&lt;&gt;0,VLOOKUP(Table28[[#This Row],[Tên hàng hóa ]],Table1[[Tên hàng hóa]:[ĐVT]],3,0),"")</f>
        <v/>
      </c>
      <c r="G1232" s="144" t="str">
        <f>IF(Table28[[#This Row],[Tên hàng hóa ]]=0,"",VLOOKUP(Table28[[#This Row],[Tên hàng hóa ]],Table1[[Tên hàng hóa]:[Giá bán]],4,0))</f>
        <v/>
      </c>
      <c r="H1232" s="145"/>
      <c r="I1232" s="146" t="str">
        <f>IF(Table28[[#This Row],[Số lượng]]&lt;&gt;0,Table28[[#This Row],[Số lượng]]*Table28[[#This Row],[Đơn giá]],"")</f>
        <v/>
      </c>
      <c r="J1232" s="146" t="str">
        <f ca="1">IF(AND(Table28[[#This Row],[Tên hàng hóa ]]&lt;&gt;0,D1233=""),SUM(OFFSET(Table28[[#This Row],[Thành tiền]],0,0,-COUNTIF(Table28[Số HĐ],Table28[[#This Row],[Số HĐ]]))),"")</f>
        <v/>
      </c>
      <c r="K1232" s="145"/>
      <c r="L123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32" s="147"/>
    </row>
    <row r="1233" spans="1:13" ht="35.1" customHeight="1" x14ac:dyDescent="0.2">
      <c r="A1233" s="138">
        <v>42487</v>
      </c>
      <c r="B1233" s="139" t="s">
        <v>2749</v>
      </c>
      <c r="C1233" s="140" t="s">
        <v>1034</v>
      </c>
      <c r="D1233" s="141" t="s">
        <v>319</v>
      </c>
      <c r="E1233" s="142" t="str">
        <f>IF(Table28[[#This Row],[Tên hàng hóa ]]&lt;&gt;0,VLOOKUP(Table28[[#This Row],[Tên hàng hóa ]],Table1[[Tên hàng hóa]:[Quy cách]],2,0),"")</f>
        <v>Điều Khiển Mức Nước</v>
      </c>
      <c r="F1233" s="143" t="str">
        <f>IF(Table28[[#This Row],[Tên hàng hóa ]]&lt;&gt;0,VLOOKUP(Table28[[#This Row],[Tên hàng hóa ]],Table1[[Tên hàng hóa]:[ĐVT]],3,0),"")</f>
        <v>Cái</v>
      </c>
      <c r="G1233" s="144">
        <v>990000</v>
      </c>
      <c r="H1233" s="145">
        <v>2</v>
      </c>
      <c r="I1233" s="146">
        <f>IF(Table28[[#This Row],[Số lượng]]&lt;&gt;0,Table28[[#This Row],[Số lượng]]*Table28[[#This Row],[Đơn giá]],"")</f>
        <v>1980000</v>
      </c>
      <c r="J1233" s="146">
        <f ca="1">IF(AND(Table28[[#This Row],[Tên hàng hóa ]]&lt;&gt;0,D1234=""),SUM(OFFSET(Table28[[#This Row],[Thành tiền]],0,0,-COUNTIF(Table28[Số HĐ],Table28[[#This Row],[Số HĐ]]))),"")</f>
        <v>1980000</v>
      </c>
      <c r="K1233" s="152" t="s">
        <v>464</v>
      </c>
      <c r="L123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33" s="147" t="s">
        <v>2750</v>
      </c>
    </row>
    <row r="1234" spans="1:13" ht="35.1" customHeight="1" x14ac:dyDescent="0.2">
      <c r="A1234" s="138"/>
      <c r="B1234" s="139"/>
      <c r="C1234" s="140" t="str">
        <f t="shared" si="23"/>
        <v/>
      </c>
      <c r="D1234" s="141"/>
      <c r="E1234" s="142" t="str">
        <f>IF(Table28[[#This Row],[Tên hàng hóa ]]&lt;&gt;0,VLOOKUP(Table28[[#This Row],[Tên hàng hóa ]],Table1[[Tên hàng hóa]:[Quy cách]],2,0),"")</f>
        <v/>
      </c>
      <c r="F1234" s="143" t="str">
        <f>IF(Table28[[#This Row],[Tên hàng hóa ]]&lt;&gt;0,VLOOKUP(Table28[[#This Row],[Tên hàng hóa ]],Table1[[Tên hàng hóa]:[ĐVT]],3,0),"")</f>
        <v/>
      </c>
      <c r="G1234" s="144" t="str">
        <f>IF(Table28[[#This Row],[Tên hàng hóa ]]=0,"",VLOOKUP(Table28[[#This Row],[Tên hàng hóa ]],Table1[[Tên hàng hóa]:[Giá bán]],4,0))</f>
        <v/>
      </c>
      <c r="H1234" s="145"/>
      <c r="I1234" s="146" t="str">
        <f>IF(Table28[[#This Row],[Số lượng]]&lt;&gt;0,Table28[[#This Row],[Số lượng]]*Table28[[#This Row],[Đơn giá]],"")</f>
        <v/>
      </c>
      <c r="J1234" s="146" t="str">
        <f ca="1">IF(AND(Table28[[#This Row],[Tên hàng hóa ]]&lt;&gt;0,D1235=""),SUM(OFFSET(Table28[[#This Row],[Thành tiền]],0,0,-COUNTIF(Table28[Số HĐ],Table28[[#This Row],[Số HĐ]]))),"")</f>
        <v/>
      </c>
      <c r="K1234" s="145"/>
      <c r="L123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34" s="147"/>
    </row>
    <row r="1235" spans="1:13" ht="35.1" customHeight="1" x14ac:dyDescent="0.2">
      <c r="A1235" s="138">
        <v>42489</v>
      </c>
      <c r="B1235" s="139" t="s">
        <v>2755</v>
      </c>
      <c r="C1235" s="140" t="s">
        <v>543</v>
      </c>
      <c r="D1235" s="141" t="s">
        <v>2754</v>
      </c>
      <c r="E1235" s="142" t="str">
        <f>IF(Table28[[#This Row],[Tên hàng hóa ]]&lt;&gt;0,VLOOKUP(Table28[[#This Row],[Tên hàng hóa ]],Table1[[Tên hàng hóa]:[Quy cách]],2,0),"")</f>
        <v>Schneider</v>
      </c>
      <c r="F1235" s="143" t="str">
        <f>IF(Table28[[#This Row],[Tên hàng hóa ]]&lt;&gt;0,VLOOKUP(Table28[[#This Row],[Tên hàng hóa ]],Table1[[Tên hàng hóa]:[ĐVT]],3,0),"")</f>
        <v>Cái</v>
      </c>
      <c r="G1235" s="144">
        <v>954800</v>
      </c>
      <c r="H1235" s="145">
        <v>3</v>
      </c>
      <c r="I1235" s="146">
        <f>IF(Table28[[#This Row],[Số lượng]]&lt;&gt;0,Table28[[#This Row],[Số lượng]]*Table28[[#This Row],[Đơn giá]],"")</f>
        <v>2864400</v>
      </c>
      <c r="J1235" s="146" t="str">
        <f ca="1">IF(AND(Table28[[#This Row],[Tên hàng hóa ]]&lt;&gt;0,D1236=""),SUM(OFFSET(Table28[[#This Row],[Thành tiền]],0,0,-COUNTIF(Table28[Số HĐ],Table28[[#This Row],[Số HĐ]]))),"")</f>
        <v/>
      </c>
      <c r="K1235" s="145"/>
      <c r="L123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35" s="147"/>
    </row>
    <row r="1236" spans="1:13" ht="35.1" customHeight="1" x14ac:dyDescent="0.2">
      <c r="A1236" s="138">
        <v>42489</v>
      </c>
      <c r="B1236" s="139" t="s">
        <v>2755</v>
      </c>
      <c r="C1236" s="140" t="s">
        <v>543</v>
      </c>
      <c r="D1236" s="141" t="s">
        <v>2007</v>
      </c>
      <c r="E1236" s="142" t="str">
        <f>IF(Table28[[#This Row],[Tên hàng hóa ]]&lt;&gt;0,VLOOKUP(Table28[[#This Row],[Tên hàng hóa ]],Table1[[Tên hàng hóa]:[Quy cách]],2,0),"")</f>
        <v>Schneider</v>
      </c>
      <c r="F1236" s="143" t="str">
        <f>IF(Table28[[#This Row],[Tên hàng hóa ]]&lt;&gt;0,VLOOKUP(Table28[[#This Row],[Tên hàng hóa ]],Table1[[Tên hàng hóa]:[ĐVT]],3,0),"")</f>
        <v>Cái</v>
      </c>
      <c r="G1236" s="144">
        <v>804100</v>
      </c>
      <c r="H1236" s="145">
        <v>2</v>
      </c>
      <c r="I1236" s="146">
        <f>IF(Table28[[#This Row],[Số lượng]]&lt;&gt;0,Table28[[#This Row],[Số lượng]]*Table28[[#This Row],[Đơn giá]],"")</f>
        <v>1608200</v>
      </c>
      <c r="J1236" s="146" t="str">
        <f ca="1">IF(AND(Table28[[#This Row],[Tên hàng hóa ]]&lt;&gt;0,D2000=""),SUM(OFFSET(Table28[[#This Row],[Thành tiền]],0,0,-COUNTIF(Table28[Số HĐ],Table28[[#This Row],[Số HĐ]]))),"")</f>
        <v/>
      </c>
      <c r="K1236" s="145" t="s">
        <v>464</v>
      </c>
      <c r="L123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36" s="147" t="s">
        <v>2926</v>
      </c>
    </row>
    <row r="1237" spans="1:13" ht="35.1" customHeight="1" x14ac:dyDescent="0.2">
      <c r="A1237" s="138"/>
      <c r="B1237" s="139"/>
      <c r="C1237" s="140" t="str">
        <f t="shared" ref="C1237:C1268" si="24">IF(AND(D1237&lt;&gt;0,D1238=""),C1236,"")</f>
        <v/>
      </c>
      <c r="D1237" s="141"/>
      <c r="E1237" s="142" t="str">
        <f>IF(Table28[[#This Row],[Tên hàng hóa ]]&lt;&gt;0,VLOOKUP(Table28[[#This Row],[Tên hàng hóa ]],Table1[[Tên hàng hóa]:[Quy cách]],2,0),"")</f>
        <v/>
      </c>
      <c r="F1237" s="143" t="str">
        <f>IF(Table28[[#This Row],[Tên hàng hóa ]]&lt;&gt;0,VLOOKUP(Table28[[#This Row],[Tên hàng hóa ]],Table1[[Tên hàng hóa]:[ĐVT]],3,0),"")</f>
        <v/>
      </c>
      <c r="G1237" s="144" t="str">
        <f>IF(Table28[[#This Row],[Tên hàng hóa ]]=0,"",VLOOKUP(Table28[[#This Row],[Tên hàng hóa ]],Table1[[Tên hàng hóa]:[Giá bán]],4,0))</f>
        <v/>
      </c>
      <c r="H1237" s="145"/>
      <c r="I1237" s="146" t="str">
        <f>IF(Table28[[#This Row],[Số lượng]]&lt;&gt;0,Table28[[#This Row],[Số lượng]]*Table28[[#This Row],[Đơn giá]],"")</f>
        <v/>
      </c>
      <c r="J1237" s="146" t="str">
        <f ca="1">IF(AND(Table28[[#This Row],[Tên hàng hóa ]]&lt;&gt;0,D1238=""),SUM(OFFSET(Table28[[#This Row],[Thành tiền]],0,0,-COUNTIF(Table28[Số HĐ],Table28[[#This Row],[Số HĐ]]))),"")</f>
        <v/>
      </c>
      <c r="K1237" s="145"/>
      <c r="L123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37" s="147"/>
    </row>
    <row r="1238" spans="1:13" ht="35.1" customHeight="1" x14ac:dyDescent="0.2">
      <c r="A1238" s="138">
        <v>42494</v>
      </c>
      <c r="B1238" s="139" t="s">
        <v>2756</v>
      </c>
      <c r="C1238" s="140" t="s">
        <v>1258</v>
      </c>
      <c r="D1238" s="141" t="s">
        <v>180</v>
      </c>
      <c r="E1238" s="142" t="str">
        <f>IF(Table28[[#This Row],[Tên hàng hóa ]]&lt;&gt;0,VLOOKUP(Table28[[#This Row],[Tên hàng hóa ]],Table1[[Tên hàng hóa]:[Quy cách]],2,0),"")</f>
        <v>Bộ Nguồn Xung</v>
      </c>
      <c r="F1238" s="143" t="str">
        <f>IF(Table28[[#This Row],[Tên hàng hóa ]]&lt;&gt;0,VLOOKUP(Table28[[#This Row],[Tên hàng hóa ]],Table1[[Tên hàng hóa]:[ĐVT]],3,0),"")</f>
        <v>Cái</v>
      </c>
      <c r="G1238" s="144">
        <v>1210000</v>
      </c>
      <c r="H1238" s="145">
        <v>1</v>
      </c>
      <c r="I1238" s="146">
        <f>IF(Table28[[#This Row],[Số lượng]]&lt;&gt;0,Table28[[#This Row],[Số lượng]]*Table28[[#This Row],[Đơn giá]],"")</f>
        <v>1210000</v>
      </c>
      <c r="J1238" s="146">
        <f ca="1">IF(AND(Table28[[#This Row],[Tên hàng hóa ]]&lt;&gt;0,D1239=""),SUM(OFFSET(Table28[[#This Row],[Thành tiền]],0,0,-COUNTIF(Table28[Số HĐ],Table28[[#This Row],[Số HĐ]]))),"")</f>
        <v>1210000</v>
      </c>
      <c r="K1238" s="145" t="s">
        <v>464</v>
      </c>
      <c r="L123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38" s="147" t="s">
        <v>2767</v>
      </c>
    </row>
    <row r="1239" spans="1:13" ht="35.1" customHeight="1" x14ac:dyDescent="0.2">
      <c r="A1239" s="138"/>
      <c r="B1239" s="139"/>
      <c r="C1239" s="140" t="str">
        <f t="shared" si="24"/>
        <v/>
      </c>
      <c r="D1239" s="141"/>
      <c r="E1239" s="142" t="str">
        <f>IF(Table28[[#This Row],[Tên hàng hóa ]]&lt;&gt;0,VLOOKUP(Table28[[#This Row],[Tên hàng hóa ]],Table1[[Tên hàng hóa]:[Quy cách]],2,0),"")</f>
        <v/>
      </c>
      <c r="F1239" s="143" t="str">
        <f>IF(Table28[[#This Row],[Tên hàng hóa ]]&lt;&gt;0,VLOOKUP(Table28[[#This Row],[Tên hàng hóa ]],Table1[[Tên hàng hóa]:[ĐVT]],3,0),"")</f>
        <v/>
      </c>
      <c r="G1239" s="144" t="str">
        <f>IF(Table28[[#This Row],[Tên hàng hóa ]]=0,"",VLOOKUP(Table28[[#This Row],[Tên hàng hóa ]],Table1[[Tên hàng hóa]:[Giá bán]],4,0))</f>
        <v/>
      </c>
      <c r="H1239" s="145"/>
      <c r="I1239" s="146" t="str">
        <f>IF(Table28[[#This Row],[Số lượng]]&lt;&gt;0,Table28[[#This Row],[Số lượng]]*Table28[[#This Row],[Đơn giá]],"")</f>
        <v/>
      </c>
      <c r="J1239" s="146" t="str">
        <f ca="1">IF(AND(Table28[[#This Row],[Tên hàng hóa ]]&lt;&gt;0,D1240=""),SUM(OFFSET(Table28[[#This Row],[Thành tiền]],0,0,-COUNTIF(Table28[Số HĐ],Table28[[#This Row],[Số HĐ]]))),"")</f>
        <v/>
      </c>
      <c r="K1239" s="145"/>
      <c r="L123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39" s="147"/>
    </row>
    <row r="1240" spans="1:13" ht="35.1" customHeight="1" x14ac:dyDescent="0.2">
      <c r="A1240" s="138">
        <v>42495</v>
      </c>
      <c r="B1240" s="139" t="s">
        <v>2757</v>
      </c>
      <c r="C1240" s="140" t="s">
        <v>1027</v>
      </c>
      <c r="D1240" s="141" t="s">
        <v>2758</v>
      </c>
      <c r="E1240" s="142" t="str">
        <f>IF(Table28[[#This Row],[Tên hàng hóa ]]&lt;&gt;0,VLOOKUP(Table28[[#This Row],[Tên hàng hóa ]],Table1[[Tên hàng hóa]:[Quy cách]],2,0),"")</f>
        <v>OMRON</v>
      </c>
      <c r="F1240" s="143" t="str">
        <f>IF(Table28[[#This Row],[Tên hàng hóa ]]&lt;&gt;0,VLOOKUP(Table28[[#This Row],[Tên hàng hóa ]],Table1[[Tên hàng hóa]:[ĐVT]],3,0),"")</f>
        <v>Cái</v>
      </c>
      <c r="G1240" s="144">
        <v>550000</v>
      </c>
      <c r="H1240" s="145">
        <v>4</v>
      </c>
      <c r="I1240" s="146">
        <f>IF(Table28[[#This Row],[Số lượng]]&lt;&gt;0,Table28[[#This Row],[Số lượng]]*Table28[[#This Row],[Đơn giá]],"")</f>
        <v>2200000</v>
      </c>
      <c r="J1240" s="146">
        <f ca="1">IF(AND(Table28[[#This Row],[Tên hàng hóa ]]&lt;&gt;0,D1241=""),SUM(OFFSET(Table28[[#This Row],[Thành tiền]],0,0,-COUNTIF(Table28[Số HĐ],Table28[[#This Row],[Số HĐ]]))),"")</f>
        <v>2200000</v>
      </c>
      <c r="K1240" s="145" t="s">
        <v>464</v>
      </c>
      <c r="L124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40" s="147" t="s">
        <v>2956</v>
      </c>
    </row>
    <row r="1241" spans="1:13" ht="35.1" customHeight="1" x14ac:dyDescent="0.2">
      <c r="A1241" s="138"/>
      <c r="B1241" s="139"/>
      <c r="C1241" s="140" t="str">
        <f t="shared" si="24"/>
        <v/>
      </c>
      <c r="D1241" s="141"/>
      <c r="E1241" s="142" t="str">
        <f>IF(Table28[[#This Row],[Tên hàng hóa ]]&lt;&gt;0,VLOOKUP(Table28[[#This Row],[Tên hàng hóa ]],Table1[[Tên hàng hóa]:[Quy cách]],2,0),"")</f>
        <v/>
      </c>
      <c r="F1241" s="143" t="str">
        <f>IF(Table28[[#This Row],[Tên hàng hóa ]]&lt;&gt;0,VLOOKUP(Table28[[#This Row],[Tên hàng hóa ]],Table1[[Tên hàng hóa]:[ĐVT]],3,0),"")</f>
        <v/>
      </c>
      <c r="G1241" s="144" t="str">
        <f>IF(Table28[[#This Row],[Tên hàng hóa ]]=0,"",VLOOKUP(Table28[[#This Row],[Tên hàng hóa ]],Table1[[Tên hàng hóa]:[Giá bán]],4,0))</f>
        <v/>
      </c>
      <c r="H1241" s="145"/>
      <c r="I1241" s="146" t="str">
        <f>IF(Table28[[#This Row],[Số lượng]]&lt;&gt;0,Table28[[#This Row],[Số lượng]]*Table28[[#This Row],[Đơn giá]],"")</f>
        <v/>
      </c>
      <c r="J1241" s="146" t="str">
        <f ca="1">IF(AND(Table28[[#This Row],[Tên hàng hóa ]]&lt;&gt;0,D1242=""),SUM(OFFSET(Table28[[#This Row],[Thành tiền]],0,0,-COUNTIF(Table28[Số HĐ],Table28[[#This Row],[Số HĐ]]))),"")</f>
        <v/>
      </c>
      <c r="K1241" s="145"/>
      <c r="L124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41" s="147"/>
    </row>
    <row r="1242" spans="1:13" ht="35.1" customHeight="1" x14ac:dyDescent="0.2">
      <c r="A1242" s="138">
        <v>42495</v>
      </c>
      <c r="B1242" s="139" t="s">
        <v>2759</v>
      </c>
      <c r="C1242" s="140" t="s">
        <v>2308</v>
      </c>
      <c r="D1242" s="141" t="s">
        <v>2760</v>
      </c>
      <c r="E1242" s="142" t="str">
        <f>IF(Table28[[#This Row],[Tên hàng hóa ]]&lt;&gt;0,VLOOKUP(Table28[[#This Row],[Tên hàng hóa ]],Table1[[Tên hàng hóa]:[Quy cách]],2,0),"")</f>
        <v>Autonic</v>
      </c>
      <c r="F1242" s="143" t="str">
        <f>IF(Table28[[#This Row],[Tên hàng hóa ]]&lt;&gt;0,VLOOKUP(Table28[[#This Row],[Tên hàng hóa ]],Table1[[Tên hàng hóa]:[ĐVT]],3,0),"")</f>
        <v>Cái</v>
      </c>
      <c r="G1242" s="144">
        <v>352000</v>
      </c>
      <c r="H1242" s="145">
        <v>2</v>
      </c>
      <c r="I1242" s="146">
        <f>IF(Table28[[#This Row],[Số lượng]]&lt;&gt;0,Table28[[#This Row],[Số lượng]]*Table28[[#This Row],[Đơn giá]],"")</f>
        <v>704000</v>
      </c>
      <c r="J1242" s="146" t="str">
        <f ca="1">IF(AND(Table28[[#This Row],[Tên hàng hóa ]]&lt;&gt;0,D1243=""),SUM(OFFSET(Table28[[#This Row],[Thành tiền]],0,0,-COUNTIF(Table28[Số HĐ],Table28[[#This Row],[Số HĐ]]))),"")</f>
        <v/>
      </c>
      <c r="K1242" s="145"/>
      <c r="L124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42" s="147"/>
    </row>
    <row r="1243" spans="1:13" ht="35.1" customHeight="1" x14ac:dyDescent="0.2">
      <c r="A1243" s="138">
        <v>42495</v>
      </c>
      <c r="B1243" s="139" t="s">
        <v>2759</v>
      </c>
      <c r="C1243" s="140" t="str">
        <f t="shared" si="24"/>
        <v>CTY TNHH MTV BIBICA MIỀN ĐÔNG</v>
      </c>
      <c r="D1243" s="141" t="s">
        <v>273</v>
      </c>
      <c r="E1243" s="142" t="str">
        <f>IF(Table28[[#This Row],[Tên hàng hóa ]]&lt;&gt;0,VLOOKUP(Table28[[#This Row],[Tên hàng hóa ]],Table1[[Tên hàng hóa]:[Quy cách]],2,0),"")</f>
        <v>Cảm Biến</v>
      </c>
      <c r="F1243" s="143" t="str">
        <f>IF(Table28[[#This Row],[Tên hàng hóa ]]&lt;&gt;0,VLOOKUP(Table28[[#This Row],[Tên hàng hóa ]],Table1[[Tên hàng hóa]:[ĐVT]],3,0),"")</f>
        <v>Cái</v>
      </c>
      <c r="G1243" s="144">
        <v>941600</v>
      </c>
      <c r="H1243" s="145">
        <v>1</v>
      </c>
      <c r="I1243" s="146">
        <f>IF(Table28[[#This Row],[Số lượng]]&lt;&gt;0,Table28[[#This Row],[Số lượng]]*Table28[[#This Row],[Đơn giá]],"")</f>
        <v>941600</v>
      </c>
      <c r="J1243" s="146">
        <f ca="1">IF(AND(Table28[[#This Row],[Tên hàng hóa ]]&lt;&gt;0,D1244=""),SUM(OFFSET(Table28[[#This Row],[Thành tiền]],0,0,-COUNTIF(Table28[Số HĐ],Table28[[#This Row],[Số HĐ]]))),"")</f>
        <v>1645600</v>
      </c>
      <c r="K1243" s="152" t="s">
        <v>464</v>
      </c>
      <c r="L124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43" s="153" t="s">
        <v>2963</v>
      </c>
    </row>
    <row r="1244" spans="1:13" ht="35.1" customHeight="1" x14ac:dyDescent="0.2">
      <c r="A1244" s="138"/>
      <c r="B1244" s="139"/>
      <c r="C1244" s="140" t="str">
        <f t="shared" si="24"/>
        <v/>
      </c>
      <c r="D1244" s="141"/>
      <c r="E1244" s="142" t="str">
        <f>IF(Table28[[#This Row],[Tên hàng hóa ]]&lt;&gt;0,VLOOKUP(Table28[[#This Row],[Tên hàng hóa ]],Table1[[Tên hàng hóa]:[Quy cách]],2,0),"")</f>
        <v/>
      </c>
      <c r="F1244" s="143" t="str">
        <f>IF(Table28[[#This Row],[Tên hàng hóa ]]&lt;&gt;0,VLOOKUP(Table28[[#This Row],[Tên hàng hóa ]],Table1[[Tên hàng hóa]:[ĐVT]],3,0),"")</f>
        <v/>
      </c>
      <c r="G1244" s="144" t="str">
        <f>IF(Table28[[#This Row],[Tên hàng hóa ]]=0,"",VLOOKUP(Table28[[#This Row],[Tên hàng hóa ]],Table1[[Tên hàng hóa]:[Giá bán]],4,0))</f>
        <v/>
      </c>
      <c r="H1244" s="145"/>
      <c r="I1244" s="146" t="str">
        <f>IF(Table28[[#This Row],[Số lượng]]&lt;&gt;0,Table28[[#This Row],[Số lượng]]*Table28[[#This Row],[Đơn giá]],"")</f>
        <v/>
      </c>
      <c r="J1244" s="146" t="str">
        <f ca="1">IF(AND(Table28[[#This Row],[Tên hàng hóa ]]&lt;&gt;0,D1245=""),SUM(OFFSET(Table28[[#This Row],[Thành tiền]],0,0,-COUNTIF(Table28[Số HĐ],Table28[[#This Row],[Số HĐ]]))),"")</f>
        <v/>
      </c>
      <c r="K1244" s="145"/>
      <c r="L124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44" s="147"/>
    </row>
    <row r="1245" spans="1:13" ht="35.1" customHeight="1" x14ac:dyDescent="0.2">
      <c r="A1245" s="138">
        <v>42495</v>
      </c>
      <c r="B1245" s="139" t="s">
        <v>2761</v>
      </c>
      <c r="C1245" s="140" t="s">
        <v>1811</v>
      </c>
      <c r="D1245" s="141" t="s">
        <v>1806</v>
      </c>
      <c r="E1245" s="142" t="str">
        <f>IF(Table28[[#This Row],[Tên hàng hóa ]]&lt;&gt;0,VLOOKUP(Table28[[#This Row],[Tên hàng hóa ]],Table1[[Tên hàng hóa]:[Quy cách]],2,0),"")</f>
        <v>Schneider</v>
      </c>
      <c r="F1245" s="143" t="str">
        <f>IF(Table28[[#This Row],[Tên hàng hóa ]]&lt;&gt;0,VLOOKUP(Table28[[#This Row],[Tên hàng hóa ]],Table1[[Tên hàng hóa]:[ĐVT]],3,0),"")</f>
        <v>Cái</v>
      </c>
      <c r="G1245" s="144">
        <v>121000</v>
      </c>
      <c r="H1245" s="145">
        <v>2</v>
      </c>
      <c r="I1245" s="146">
        <f>IF(Table28[[#This Row],[Số lượng]]&lt;&gt;0,Table28[[#This Row],[Số lượng]]*Table28[[#This Row],[Đơn giá]],"")</f>
        <v>242000</v>
      </c>
      <c r="J1245" s="146" t="str">
        <f ca="1">IF(AND(Table28[[#This Row],[Tên hàng hóa ]]&lt;&gt;0,D1246=""),SUM(OFFSET(Table28[[#This Row],[Thành tiền]],0,0,-COUNTIF(Table28[Số HĐ],Table28[[#This Row],[Số HĐ]]))),"")</f>
        <v/>
      </c>
      <c r="K1245" s="145"/>
      <c r="L124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45" s="147"/>
    </row>
    <row r="1246" spans="1:13" ht="35.1" customHeight="1" x14ac:dyDescent="0.2">
      <c r="A1246" s="138">
        <v>42495</v>
      </c>
      <c r="B1246" s="139" t="s">
        <v>2761</v>
      </c>
      <c r="C1246" s="140" t="str">
        <f t="shared" si="24"/>
        <v>CTY NĂM DŨNG</v>
      </c>
      <c r="D1246" s="141" t="s">
        <v>1807</v>
      </c>
      <c r="E1246" s="142" t="str">
        <f>IF(Table28[[#This Row],[Tên hàng hóa ]]&lt;&gt;0,VLOOKUP(Table28[[#This Row],[Tên hàng hóa ]],Table1[[Tên hàng hóa]:[Quy cách]],2,0),"")</f>
        <v>Schneider</v>
      </c>
      <c r="F1246" s="143" t="str">
        <f>IF(Table28[[#This Row],[Tên hàng hóa ]]&lt;&gt;0,VLOOKUP(Table28[[#This Row],[Tên hàng hóa ]],Table1[[Tên hàng hóa]:[ĐVT]],3,0),"")</f>
        <v>Cái</v>
      </c>
      <c r="G1246" s="144">
        <v>99000</v>
      </c>
      <c r="H1246" s="145">
        <v>2</v>
      </c>
      <c r="I1246" s="146">
        <f>IF(Table28[[#This Row],[Số lượng]]&lt;&gt;0,Table28[[#This Row],[Số lượng]]*Table28[[#This Row],[Đơn giá]],"")</f>
        <v>198000</v>
      </c>
      <c r="J1246" s="146">
        <f ca="1">IF(AND(Table28[[#This Row],[Tên hàng hóa ]]&lt;&gt;0,D1247=""),SUM(OFFSET(Table28[[#This Row],[Thành tiền]],0,0,-COUNTIF(Table28[Số HĐ],Table28[[#This Row],[Số HĐ]]))),"")</f>
        <v>440000</v>
      </c>
      <c r="K1246" s="145" t="s">
        <v>464</v>
      </c>
      <c r="L124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46" s="147" t="s">
        <v>2762</v>
      </c>
    </row>
    <row r="1247" spans="1:13" ht="35.1" customHeight="1" x14ac:dyDescent="0.2">
      <c r="A1247" s="138"/>
      <c r="B1247" s="139"/>
      <c r="C1247" s="140" t="str">
        <f t="shared" si="24"/>
        <v/>
      </c>
      <c r="D1247" s="141"/>
      <c r="E1247" s="142" t="str">
        <f>IF(Table28[[#This Row],[Tên hàng hóa ]]&lt;&gt;0,VLOOKUP(Table28[[#This Row],[Tên hàng hóa ]],Table1[[Tên hàng hóa]:[Quy cách]],2,0),"")</f>
        <v/>
      </c>
      <c r="F1247" s="143" t="str">
        <f>IF(Table28[[#This Row],[Tên hàng hóa ]]&lt;&gt;0,VLOOKUP(Table28[[#This Row],[Tên hàng hóa ]],Table1[[Tên hàng hóa]:[ĐVT]],3,0),"")</f>
        <v/>
      </c>
      <c r="G1247" s="144" t="str">
        <f>IF(Table28[[#This Row],[Tên hàng hóa ]]=0,"",VLOOKUP(Table28[[#This Row],[Tên hàng hóa ]],Table1[[Tên hàng hóa]:[Giá bán]],4,0))</f>
        <v/>
      </c>
      <c r="H1247" s="145"/>
      <c r="I1247" s="146" t="str">
        <f>IF(Table28[[#This Row],[Số lượng]]&lt;&gt;0,Table28[[#This Row],[Số lượng]]*Table28[[#This Row],[Đơn giá]],"")</f>
        <v/>
      </c>
      <c r="J1247" s="146" t="str">
        <f ca="1">IF(AND(Table28[[#This Row],[Tên hàng hóa ]]&lt;&gt;0,D1248=""),SUM(OFFSET(Table28[[#This Row],[Thành tiền]],0,0,-COUNTIF(Table28[Số HĐ],Table28[[#This Row],[Số HĐ]]))),"")</f>
        <v/>
      </c>
      <c r="K1247" s="145"/>
      <c r="L124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47" s="147"/>
    </row>
    <row r="1248" spans="1:13" ht="35.1" customHeight="1" x14ac:dyDescent="0.2">
      <c r="A1248" s="138">
        <v>42495</v>
      </c>
      <c r="B1248" s="139" t="s">
        <v>2763</v>
      </c>
      <c r="C1248" s="140" t="s">
        <v>1636</v>
      </c>
      <c r="D1248" s="141" t="s">
        <v>566</v>
      </c>
      <c r="E1248" s="142" t="str">
        <f>IF(Table28[[#This Row],[Tên hàng hóa ]]&lt;&gt;0,VLOOKUP(Table28[[#This Row],[Tên hàng hóa ]],Table1[[Tên hàng hóa]:[Quy cách]],2,0),"")</f>
        <v>Relay</v>
      </c>
      <c r="F1248" s="143" t="str">
        <f>IF(Table28[[#This Row],[Tên hàng hóa ]]&lt;&gt;0,VLOOKUP(Table28[[#This Row],[Tên hàng hóa ]],Table1[[Tên hàng hóa]:[ĐVT]],3,0),"")</f>
        <v>Cái</v>
      </c>
      <c r="G1248" s="144">
        <v>1823800</v>
      </c>
      <c r="H1248" s="145">
        <v>1</v>
      </c>
      <c r="I1248" s="146">
        <f>IF(Table28[[#This Row],[Số lượng]]&lt;&gt;0,Table28[[#This Row],[Số lượng]]*Table28[[#This Row],[Đơn giá]],"")</f>
        <v>1823800</v>
      </c>
      <c r="J1248" s="146">
        <f ca="1">IF(AND(Table28[[#This Row],[Tên hàng hóa ]]&lt;&gt;0,D1249=""),SUM(OFFSET(Table28[[#This Row],[Thành tiền]],0,0,-COUNTIF(Table28[Số HĐ],Table28[[#This Row],[Số HĐ]]))),"")</f>
        <v>1823800</v>
      </c>
      <c r="K1248" s="152" t="s">
        <v>464</v>
      </c>
      <c r="L124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48" s="153" t="s">
        <v>3018</v>
      </c>
    </row>
    <row r="1249" spans="1:13" ht="35.1" customHeight="1" x14ac:dyDescent="0.2">
      <c r="A1249" s="138"/>
      <c r="B1249" s="139"/>
      <c r="C1249" s="140" t="str">
        <f t="shared" si="24"/>
        <v/>
      </c>
      <c r="D1249" s="141"/>
      <c r="E1249" s="142" t="str">
        <f>IF(Table28[[#This Row],[Tên hàng hóa ]]&lt;&gt;0,VLOOKUP(Table28[[#This Row],[Tên hàng hóa ]],Table1[[Tên hàng hóa]:[Quy cách]],2,0),"")</f>
        <v/>
      </c>
      <c r="F1249" s="143" t="str">
        <f>IF(Table28[[#This Row],[Tên hàng hóa ]]&lt;&gt;0,VLOOKUP(Table28[[#This Row],[Tên hàng hóa ]],Table1[[Tên hàng hóa]:[ĐVT]],3,0),"")</f>
        <v/>
      </c>
      <c r="G1249" s="144" t="str">
        <f>IF(Table28[[#This Row],[Tên hàng hóa ]]=0,"",VLOOKUP(Table28[[#This Row],[Tên hàng hóa ]],Table1[[Tên hàng hóa]:[Giá bán]],4,0))</f>
        <v/>
      </c>
      <c r="H1249" s="145"/>
      <c r="I1249" s="146" t="str">
        <f>IF(Table28[[#This Row],[Số lượng]]&lt;&gt;0,Table28[[#This Row],[Số lượng]]*Table28[[#This Row],[Đơn giá]],"")</f>
        <v/>
      </c>
      <c r="J1249" s="146" t="str">
        <f ca="1">IF(AND(Table28[[#This Row],[Tên hàng hóa ]]&lt;&gt;0,D1250=""),SUM(OFFSET(Table28[[#This Row],[Thành tiền]],0,0,-COUNTIF(Table28[Số HĐ],Table28[[#This Row],[Số HĐ]]))),"")</f>
        <v/>
      </c>
      <c r="K1249" s="145"/>
      <c r="L124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49" s="147"/>
    </row>
    <row r="1250" spans="1:13" ht="35.1" customHeight="1" x14ac:dyDescent="0.2">
      <c r="A1250" s="138">
        <v>42496</v>
      </c>
      <c r="B1250" s="139" t="s">
        <v>2764</v>
      </c>
      <c r="C1250" s="140" t="s">
        <v>2765</v>
      </c>
      <c r="D1250" s="141" t="s">
        <v>103</v>
      </c>
      <c r="E1250" s="142" t="str">
        <f>IF(Table28[[#This Row],[Tên hàng hóa ]]&lt;&gt;0,VLOOKUP(Table28[[#This Row],[Tên hàng hóa ]],Table1[[Tên hàng hóa]:[Quy cách]],2,0),"")</f>
        <v>Bộ Điều Khiển Lập Trình</v>
      </c>
      <c r="F1250" s="143" t="str">
        <f>IF(Table28[[#This Row],[Tên hàng hóa ]]&lt;&gt;0,VLOOKUP(Table28[[#This Row],[Tên hàng hóa ]],Table1[[Tên hàng hóa]:[ĐVT]],3,0),"")</f>
        <v>Cái</v>
      </c>
      <c r="G1250" s="144">
        <v>990000</v>
      </c>
      <c r="H1250" s="145">
        <v>1</v>
      </c>
      <c r="I1250" s="146">
        <f>IF(Table28[[#This Row],[Số lượng]]&lt;&gt;0,Table28[[#This Row],[Số lượng]]*Table28[[#This Row],[Đơn giá]],"")</f>
        <v>990000</v>
      </c>
      <c r="J1250" s="146">
        <f ca="1">IF(AND(Table28[[#This Row],[Tên hàng hóa ]]&lt;&gt;0,D1251=""),SUM(OFFSET(Table28[[#This Row],[Thành tiền]],0,0,-COUNTIF(Table28[Số HĐ],Table28[[#This Row],[Số HĐ]]))),"")</f>
        <v>990000</v>
      </c>
      <c r="K1250" s="145" t="s">
        <v>464</v>
      </c>
      <c r="L125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50" s="147" t="s">
        <v>2768</v>
      </c>
    </row>
    <row r="1251" spans="1:13" ht="35.1" customHeight="1" x14ac:dyDescent="0.2">
      <c r="A1251" s="138"/>
      <c r="B1251" s="139"/>
      <c r="C1251" s="140" t="str">
        <f t="shared" si="24"/>
        <v/>
      </c>
      <c r="D1251" s="141"/>
      <c r="E1251" s="142" t="str">
        <f>IF(Table28[[#This Row],[Tên hàng hóa ]]&lt;&gt;0,VLOOKUP(Table28[[#This Row],[Tên hàng hóa ]],Table1[[Tên hàng hóa]:[Quy cách]],2,0),"")</f>
        <v/>
      </c>
      <c r="F1251" s="143" t="str">
        <f>IF(Table28[[#This Row],[Tên hàng hóa ]]&lt;&gt;0,VLOOKUP(Table28[[#This Row],[Tên hàng hóa ]],Table1[[Tên hàng hóa]:[ĐVT]],3,0),"")</f>
        <v/>
      </c>
      <c r="G1251" s="144" t="str">
        <f>IF(Table28[[#This Row],[Tên hàng hóa ]]=0,"",VLOOKUP(Table28[[#This Row],[Tên hàng hóa ]],Table1[[Tên hàng hóa]:[Giá bán]],4,0))</f>
        <v/>
      </c>
      <c r="H1251" s="145"/>
      <c r="I1251" s="146" t="str">
        <f>IF(Table28[[#This Row],[Số lượng]]&lt;&gt;0,Table28[[#This Row],[Số lượng]]*Table28[[#This Row],[Đơn giá]],"")</f>
        <v/>
      </c>
      <c r="J1251" s="146" t="str">
        <f ca="1">IF(AND(Table28[[#This Row],[Tên hàng hóa ]]&lt;&gt;0,D1252=""),SUM(OFFSET(Table28[[#This Row],[Thành tiền]],0,0,-COUNTIF(Table28[Số HĐ],Table28[[#This Row],[Số HĐ]]))),"")</f>
        <v/>
      </c>
      <c r="K1251" s="145"/>
      <c r="L125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51" s="147"/>
    </row>
    <row r="1252" spans="1:13" ht="35.1" customHeight="1" x14ac:dyDescent="0.2">
      <c r="A1252" s="138">
        <v>42496</v>
      </c>
      <c r="B1252" s="139" t="s">
        <v>2766</v>
      </c>
      <c r="C1252" s="140" t="s">
        <v>1636</v>
      </c>
      <c r="D1252" s="141" t="s">
        <v>1225</v>
      </c>
      <c r="E1252" s="142" t="str">
        <f>IF(Table28[[#This Row],[Tên hàng hóa ]]&lt;&gt;0,VLOOKUP(Table28[[#This Row],[Tên hàng hóa ]],Table1[[Tên hàng hóa]:[Quy cách]],2,0),"")</f>
        <v>Cảm Biến</v>
      </c>
      <c r="F1252" s="143" t="str">
        <f>IF(Table28[[#This Row],[Tên hàng hóa ]]&lt;&gt;0,VLOOKUP(Table28[[#This Row],[Tên hàng hóa ]],Table1[[Tên hàng hóa]:[ĐVT]],3,0),"")</f>
        <v>Cái</v>
      </c>
      <c r="G1252" s="144">
        <v>561000</v>
      </c>
      <c r="H1252" s="145">
        <v>5</v>
      </c>
      <c r="I1252" s="146">
        <f>IF(Table28[[#This Row],[Số lượng]]&lt;&gt;0,Table28[[#This Row],[Số lượng]]*Table28[[#This Row],[Đơn giá]],"")</f>
        <v>2805000</v>
      </c>
      <c r="J1252" s="146">
        <f ca="1">IF(AND(Table28[[#This Row],[Tên hàng hóa ]]&lt;&gt;0,D1253=""),SUM(OFFSET(Table28[[#This Row],[Thành tiền]],0,0,-COUNTIF(Table28[Số HĐ],Table28[[#This Row],[Số HĐ]]))),"")</f>
        <v>2805000</v>
      </c>
      <c r="K1252" s="152" t="s">
        <v>464</v>
      </c>
      <c r="L125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52" s="153" t="s">
        <v>3019</v>
      </c>
    </row>
    <row r="1253" spans="1:13" ht="35.1" customHeight="1" x14ac:dyDescent="0.2">
      <c r="A1253" s="138"/>
      <c r="B1253" s="139"/>
      <c r="C1253" s="140" t="str">
        <f t="shared" si="24"/>
        <v/>
      </c>
      <c r="D1253" s="141"/>
      <c r="E1253" s="142" t="str">
        <f>IF(Table28[[#This Row],[Tên hàng hóa ]]&lt;&gt;0,VLOOKUP(Table28[[#This Row],[Tên hàng hóa ]],Table1[[Tên hàng hóa]:[Quy cách]],2,0),"")</f>
        <v/>
      </c>
      <c r="F1253" s="143" t="str">
        <f>IF(Table28[[#This Row],[Tên hàng hóa ]]&lt;&gt;0,VLOOKUP(Table28[[#This Row],[Tên hàng hóa ]],Table1[[Tên hàng hóa]:[ĐVT]],3,0),"")</f>
        <v/>
      </c>
      <c r="G1253" s="144" t="str">
        <f>IF(Table28[[#This Row],[Tên hàng hóa ]]=0,"",VLOOKUP(Table28[[#This Row],[Tên hàng hóa ]],Table1[[Tên hàng hóa]:[Giá bán]],4,0))</f>
        <v/>
      </c>
      <c r="H1253" s="145"/>
      <c r="I1253" s="146" t="str">
        <f>IF(Table28[[#This Row],[Số lượng]]&lt;&gt;0,Table28[[#This Row],[Số lượng]]*Table28[[#This Row],[Đơn giá]],"")</f>
        <v/>
      </c>
      <c r="J1253" s="146" t="str">
        <f ca="1">IF(AND(Table28[[#This Row],[Tên hàng hóa ]]&lt;&gt;0,D1254=""),SUM(OFFSET(Table28[[#This Row],[Thành tiền]],0,0,-COUNTIF(Table28[Số HĐ],Table28[[#This Row],[Số HĐ]]))),"")</f>
        <v/>
      </c>
      <c r="K1253" s="145"/>
      <c r="L125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53" s="147"/>
    </row>
    <row r="1254" spans="1:13" ht="35.1" customHeight="1" x14ac:dyDescent="0.2">
      <c r="A1254" s="138">
        <v>42499</v>
      </c>
      <c r="B1254" s="139" t="s">
        <v>2796</v>
      </c>
      <c r="C1254" s="140" t="s">
        <v>570</v>
      </c>
      <c r="D1254" s="141" t="s">
        <v>132</v>
      </c>
      <c r="E1254" s="142" t="str">
        <f>IF(Table28[[#This Row],[Tên hàng hóa ]]&lt;&gt;0,VLOOKUP(Table28[[#This Row],[Tên hàng hóa ]],Table1[[Tên hàng hóa]:[Quy cách]],2,0),"")</f>
        <v>Bộ Điều Khiển Nhiệt Độ</v>
      </c>
      <c r="F1254" s="143" t="str">
        <f>IF(Table28[[#This Row],[Tên hàng hóa ]]&lt;&gt;0,VLOOKUP(Table28[[#This Row],[Tên hàng hóa ]],Table1[[Tên hàng hóa]:[ĐVT]],3,0),"")</f>
        <v>Cái</v>
      </c>
      <c r="G1254" s="144">
        <v>1760000</v>
      </c>
      <c r="H1254" s="145">
        <v>1</v>
      </c>
      <c r="I1254" s="146">
        <f>IF(Table28[[#This Row],[Số lượng]]&lt;&gt;0,Table28[[#This Row],[Số lượng]]*Table28[[#This Row],[Đơn giá]],"")</f>
        <v>1760000</v>
      </c>
      <c r="J1254" s="146">
        <f ca="1">IF(AND(Table28[[#This Row],[Tên hàng hóa ]]&lt;&gt;0,D1255=""),SUM(OFFSET(Table28[[#This Row],[Thành tiền]],0,0,-COUNTIF(Table28[Số HĐ],Table28[[#This Row],[Số HĐ]]))),"")</f>
        <v>1760000</v>
      </c>
      <c r="K1254" s="145" t="s">
        <v>464</v>
      </c>
      <c r="L125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54" s="147" t="s">
        <v>2797</v>
      </c>
    </row>
    <row r="1255" spans="1:13" ht="35.1" customHeight="1" x14ac:dyDescent="0.2">
      <c r="A1255" s="138"/>
      <c r="B1255" s="139"/>
      <c r="C1255" s="140" t="str">
        <f t="shared" si="24"/>
        <v/>
      </c>
      <c r="D1255" s="141"/>
      <c r="E1255" s="142" t="str">
        <f>IF(Table28[[#This Row],[Tên hàng hóa ]]&lt;&gt;0,VLOOKUP(Table28[[#This Row],[Tên hàng hóa ]],Table1[[Tên hàng hóa]:[Quy cách]],2,0),"")</f>
        <v/>
      </c>
      <c r="F1255" s="143" t="str">
        <f>IF(Table28[[#This Row],[Tên hàng hóa ]]&lt;&gt;0,VLOOKUP(Table28[[#This Row],[Tên hàng hóa ]],Table1[[Tên hàng hóa]:[ĐVT]],3,0),"")</f>
        <v/>
      </c>
      <c r="G1255" s="144" t="str">
        <f>IF(Table28[[#This Row],[Tên hàng hóa ]]=0,"",VLOOKUP(Table28[[#This Row],[Tên hàng hóa ]],Table1[[Tên hàng hóa]:[Giá bán]],4,0))</f>
        <v/>
      </c>
      <c r="H1255" s="145"/>
      <c r="I1255" s="146" t="str">
        <f>IF(Table28[[#This Row],[Số lượng]]&lt;&gt;0,Table28[[#This Row],[Số lượng]]*Table28[[#This Row],[Đơn giá]],"")</f>
        <v/>
      </c>
      <c r="J1255" s="146" t="str">
        <f ca="1">IF(AND(Table28[[#This Row],[Tên hàng hóa ]]&lt;&gt;0,D1256=""),SUM(OFFSET(Table28[[#This Row],[Thành tiền]],0,0,-COUNTIF(Table28[Số HĐ],Table28[[#This Row],[Số HĐ]]))),"")</f>
        <v/>
      </c>
      <c r="K1255" s="145"/>
      <c r="L125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55" s="147"/>
    </row>
    <row r="1256" spans="1:13" ht="35.1" customHeight="1" x14ac:dyDescent="0.2">
      <c r="A1256" s="138">
        <v>42500</v>
      </c>
      <c r="B1256" s="139" t="s">
        <v>2798</v>
      </c>
      <c r="C1256" s="140" t="s">
        <v>591</v>
      </c>
      <c r="D1256" s="141" t="s">
        <v>513</v>
      </c>
      <c r="E1256" s="142" t="str">
        <f>IF(Table28[[#This Row],[Tên hàng hóa ]]&lt;&gt;0,VLOOKUP(Table28[[#This Row],[Tên hàng hóa ]],Table1[[Tên hàng hóa]:[Quy cách]],2,0),"")</f>
        <v>Counter</v>
      </c>
      <c r="F1256" s="143" t="str">
        <f>IF(Table28[[#This Row],[Tên hàng hóa ]]&lt;&gt;0,VLOOKUP(Table28[[#This Row],[Tên hàng hóa ]],Table1[[Tên hàng hóa]:[ĐVT]],3,0),"")</f>
        <v>Cái</v>
      </c>
      <c r="G1256" s="144">
        <v>825000</v>
      </c>
      <c r="H1256" s="145">
        <v>1</v>
      </c>
      <c r="I1256" s="146">
        <f>IF(Table28[[#This Row],[Số lượng]]&lt;&gt;0,Table28[[#This Row],[Số lượng]]*Table28[[#This Row],[Đơn giá]],"")</f>
        <v>825000</v>
      </c>
      <c r="J1256" s="146">
        <f ca="1">IF(AND(Table28[[#This Row],[Tên hàng hóa ]]&lt;&gt;0,D1257=""),SUM(OFFSET(Table28[[#This Row],[Thành tiền]],0,0,-COUNTIF(Table28[Số HĐ],Table28[[#This Row],[Số HĐ]]))),"")</f>
        <v>825000</v>
      </c>
      <c r="K1256" s="152" t="s">
        <v>464</v>
      </c>
      <c r="L125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56" s="153" t="s">
        <v>3044</v>
      </c>
    </row>
    <row r="1257" spans="1:13" ht="35.1" customHeight="1" x14ac:dyDescent="0.2">
      <c r="A1257" s="138"/>
      <c r="B1257" s="139"/>
      <c r="C1257" s="140" t="str">
        <f t="shared" si="24"/>
        <v/>
      </c>
      <c r="D1257" s="141"/>
      <c r="E1257" s="142" t="str">
        <f>IF(Table28[[#This Row],[Tên hàng hóa ]]&lt;&gt;0,VLOOKUP(Table28[[#This Row],[Tên hàng hóa ]],Table1[[Tên hàng hóa]:[Quy cách]],2,0),"")</f>
        <v/>
      </c>
      <c r="F1257" s="143" t="str">
        <f>IF(Table28[[#This Row],[Tên hàng hóa ]]&lt;&gt;0,VLOOKUP(Table28[[#This Row],[Tên hàng hóa ]],Table1[[Tên hàng hóa]:[ĐVT]],3,0),"")</f>
        <v/>
      </c>
      <c r="G1257" s="144" t="str">
        <f>IF(Table28[[#This Row],[Tên hàng hóa ]]=0,"",VLOOKUP(Table28[[#This Row],[Tên hàng hóa ]],Table1[[Tên hàng hóa]:[Giá bán]],4,0))</f>
        <v/>
      </c>
      <c r="H1257" s="145"/>
      <c r="I1257" s="146" t="str">
        <f>IF(Table28[[#This Row],[Số lượng]]&lt;&gt;0,Table28[[#This Row],[Số lượng]]*Table28[[#This Row],[Đơn giá]],"")</f>
        <v/>
      </c>
      <c r="J1257" s="146" t="str">
        <f ca="1">IF(AND(Table28[[#This Row],[Tên hàng hóa ]]&lt;&gt;0,D1258=""),SUM(OFFSET(Table28[[#This Row],[Thành tiền]],0,0,-COUNTIF(Table28[Số HĐ],Table28[[#This Row],[Số HĐ]]))),"")</f>
        <v/>
      </c>
      <c r="K1257" s="145"/>
      <c r="L125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57" s="147"/>
    </row>
    <row r="1258" spans="1:13" ht="35.1" customHeight="1" x14ac:dyDescent="0.2">
      <c r="A1258" s="138">
        <v>42500</v>
      </c>
      <c r="B1258" s="139" t="s">
        <v>2799</v>
      </c>
      <c r="C1258" s="140" t="s">
        <v>1197</v>
      </c>
      <c r="D1258" s="141" t="s">
        <v>431</v>
      </c>
      <c r="E1258" s="142" t="str">
        <f>IF(Table28[[#This Row],[Tên hàng hóa ]]&lt;&gt;0,VLOOKUP(Table28[[#This Row],[Tên hàng hóa ]],Table1[[Tên hàng hóa]:[Quy cách]],2,0),"")</f>
        <v>Socket</v>
      </c>
      <c r="F1258" s="143" t="str">
        <f>IF(Table28[[#This Row],[Tên hàng hóa ]]&lt;&gt;0,VLOOKUP(Table28[[#This Row],[Tên hàng hóa ]],Table1[[Tên hàng hóa]:[ĐVT]],3,0),"")</f>
        <v>Cái</v>
      </c>
      <c r="G1258" s="144">
        <v>43560</v>
      </c>
      <c r="H1258" s="145">
        <v>20</v>
      </c>
      <c r="I1258" s="146">
        <f>IF(Table28[[#This Row],[Số lượng]]&lt;&gt;0,Table28[[#This Row],[Số lượng]]*Table28[[#This Row],[Đơn giá]],"")</f>
        <v>871200</v>
      </c>
      <c r="J1258" s="146" t="str">
        <f ca="1">IF(AND(Table28[[#This Row],[Tên hàng hóa ]]&lt;&gt;0,D1259=""),SUM(OFFSET(Table28[[#This Row],[Thành tiền]],0,0,-COUNTIF(Table28[Số HĐ],Table28[[#This Row],[Số HĐ]]))),"")</f>
        <v/>
      </c>
      <c r="K1258" s="145"/>
      <c r="L125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58" s="147"/>
    </row>
    <row r="1259" spans="1:13" ht="35.1" customHeight="1" x14ac:dyDescent="0.2">
      <c r="A1259" s="138">
        <v>42500</v>
      </c>
      <c r="B1259" s="139" t="s">
        <v>2799</v>
      </c>
      <c r="C1259" s="140" t="str">
        <f t="shared" si="24"/>
        <v>CTY CỔ PHẦN QUỐC TẾ PANCERA</v>
      </c>
      <c r="D1259" s="141" t="s">
        <v>429</v>
      </c>
      <c r="E1259" s="142" t="str">
        <f>IF(Table28[[#This Row],[Tên hàng hóa ]]&lt;&gt;0,VLOOKUP(Table28[[#This Row],[Tên hàng hóa ]],Table1[[Tên hàng hóa]:[Quy cách]],2,0),"")</f>
        <v>Socket</v>
      </c>
      <c r="F1259" s="143" t="str">
        <f>IF(Table28[[#This Row],[Tên hàng hóa ]]&lt;&gt;0,VLOOKUP(Table28[[#This Row],[Tên hàng hóa ]],Table1[[Tên hàng hóa]:[ĐVT]],3,0),"")</f>
        <v>Cái</v>
      </c>
      <c r="G1259" s="144">
        <v>27500</v>
      </c>
      <c r="H1259" s="145">
        <v>20</v>
      </c>
      <c r="I1259" s="146">
        <f>IF(Table28[[#This Row],[Số lượng]]&lt;&gt;0,Table28[[#This Row],[Số lượng]]*Table28[[#This Row],[Đơn giá]],"")</f>
        <v>550000</v>
      </c>
      <c r="J1259" s="146">
        <f ca="1">IF(AND(Table28[[#This Row],[Tên hàng hóa ]]&lt;&gt;0,D1260=""),SUM(OFFSET(Table28[[#This Row],[Thành tiền]],0,0,-COUNTIF(Table28[Số HĐ],Table28[[#This Row],[Số HĐ]]))),"")</f>
        <v>1421200</v>
      </c>
      <c r="K1259" s="152" t="s">
        <v>464</v>
      </c>
      <c r="L125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59" s="153" t="s">
        <v>3212</v>
      </c>
    </row>
    <row r="1260" spans="1:13" ht="35.1" customHeight="1" x14ac:dyDescent="0.2">
      <c r="A1260" s="138"/>
      <c r="B1260" s="139"/>
      <c r="C1260" s="140" t="str">
        <f t="shared" si="24"/>
        <v/>
      </c>
      <c r="D1260" s="141"/>
      <c r="E1260" s="142" t="str">
        <f>IF(Table28[[#This Row],[Tên hàng hóa ]]&lt;&gt;0,VLOOKUP(Table28[[#This Row],[Tên hàng hóa ]],Table1[[Tên hàng hóa]:[Quy cách]],2,0),"")</f>
        <v/>
      </c>
      <c r="F1260" s="143" t="str">
        <f>IF(Table28[[#This Row],[Tên hàng hóa ]]&lt;&gt;0,VLOOKUP(Table28[[#This Row],[Tên hàng hóa ]],Table1[[Tên hàng hóa]:[ĐVT]],3,0),"")</f>
        <v/>
      </c>
      <c r="G1260" s="144" t="str">
        <f>IF(Table28[[#This Row],[Tên hàng hóa ]]=0,"",VLOOKUP(Table28[[#This Row],[Tên hàng hóa ]],Table1[[Tên hàng hóa]:[Giá bán]],4,0))</f>
        <v/>
      </c>
      <c r="H1260" s="145"/>
      <c r="I1260" s="146" t="str">
        <f>IF(Table28[[#This Row],[Số lượng]]&lt;&gt;0,Table28[[#This Row],[Số lượng]]*Table28[[#This Row],[Đơn giá]],"")</f>
        <v/>
      </c>
      <c r="J1260" s="146" t="str">
        <f ca="1">IF(AND(Table28[[#This Row],[Tên hàng hóa ]]&lt;&gt;0,D1261=""),SUM(OFFSET(Table28[[#This Row],[Thành tiền]],0,0,-COUNTIF(Table28[Số HĐ],Table28[[#This Row],[Số HĐ]]))),"")</f>
        <v/>
      </c>
      <c r="K1260" s="145"/>
      <c r="L126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60" s="147"/>
    </row>
    <row r="1261" spans="1:13" ht="35.1" customHeight="1" x14ac:dyDescent="0.2">
      <c r="A1261" s="138">
        <v>42500</v>
      </c>
      <c r="B1261" s="139" t="s">
        <v>2800</v>
      </c>
      <c r="C1261" s="140" t="s">
        <v>1811</v>
      </c>
      <c r="D1261" s="141" t="s">
        <v>1806</v>
      </c>
      <c r="E1261" s="142" t="str">
        <f>IF(Table28[[#This Row],[Tên hàng hóa ]]&lt;&gt;0,VLOOKUP(Table28[[#This Row],[Tên hàng hóa ]],Table1[[Tên hàng hóa]:[Quy cách]],2,0),"")</f>
        <v>Schneider</v>
      </c>
      <c r="F1261" s="143" t="str">
        <f>IF(Table28[[#This Row],[Tên hàng hóa ]]&lt;&gt;0,VLOOKUP(Table28[[#This Row],[Tên hàng hóa ]],Table1[[Tên hàng hóa]:[ĐVT]],3,0),"")</f>
        <v>Cái</v>
      </c>
      <c r="G1261" s="144">
        <v>121000</v>
      </c>
      <c r="H1261" s="145">
        <v>5</v>
      </c>
      <c r="I1261" s="146">
        <f>IF(Table28[[#This Row],[Số lượng]]&lt;&gt;0,Table28[[#This Row],[Số lượng]]*Table28[[#This Row],[Đơn giá]],"")</f>
        <v>605000</v>
      </c>
      <c r="J1261" s="146" t="str">
        <f ca="1">IF(AND(Table28[[#This Row],[Tên hàng hóa ]]&lt;&gt;0,D1262=""),SUM(OFFSET(Table28[[#This Row],[Thành tiền]],0,0,-COUNTIF(Table28[Số HĐ],Table28[[#This Row],[Số HĐ]]))),"")</f>
        <v/>
      </c>
      <c r="K1261" s="145"/>
      <c r="L126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61" s="147"/>
    </row>
    <row r="1262" spans="1:13" ht="35.1" customHeight="1" x14ac:dyDescent="0.2">
      <c r="A1262" s="138">
        <v>42500</v>
      </c>
      <c r="B1262" s="139" t="s">
        <v>2800</v>
      </c>
      <c r="C1262" s="140" t="str">
        <f t="shared" si="24"/>
        <v>CTY NĂM DŨNG</v>
      </c>
      <c r="D1262" s="141" t="s">
        <v>1807</v>
      </c>
      <c r="E1262" s="142" t="str">
        <f>IF(Table28[[#This Row],[Tên hàng hóa ]]&lt;&gt;0,VLOOKUP(Table28[[#This Row],[Tên hàng hóa ]],Table1[[Tên hàng hóa]:[Quy cách]],2,0),"")</f>
        <v>Schneider</v>
      </c>
      <c r="F1262" s="143" t="str">
        <f>IF(Table28[[#This Row],[Tên hàng hóa ]]&lt;&gt;0,VLOOKUP(Table28[[#This Row],[Tên hàng hóa ]],Table1[[Tên hàng hóa]:[ĐVT]],3,0),"")</f>
        <v>Cái</v>
      </c>
      <c r="G1262" s="144">
        <v>99000</v>
      </c>
      <c r="H1262" s="145">
        <v>5</v>
      </c>
      <c r="I1262" s="146">
        <f>IF(Table28[[#This Row],[Số lượng]]&lt;&gt;0,Table28[[#This Row],[Số lượng]]*Table28[[#This Row],[Đơn giá]],"")</f>
        <v>495000</v>
      </c>
      <c r="J1262" s="146">
        <f ca="1">IF(AND(Table28[[#This Row],[Tên hàng hóa ]]&lt;&gt;0,D1263=""),SUM(OFFSET(Table28[[#This Row],[Thành tiền]],0,0,-COUNTIF(Table28[Số HĐ],Table28[[#This Row],[Số HĐ]]))),"")</f>
        <v>1100000</v>
      </c>
      <c r="K1262" s="152" t="s">
        <v>464</v>
      </c>
      <c r="L126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62" s="153" t="s">
        <v>3107</v>
      </c>
    </row>
    <row r="1263" spans="1:13" ht="35.1" customHeight="1" x14ac:dyDescent="0.2">
      <c r="A1263" s="138"/>
      <c r="B1263" s="139"/>
      <c r="C1263" s="140" t="str">
        <f t="shared" si="24"/>
        <v/>
      </c>
      <c r="D1263" s="141"/>
      <c r="E1263" s="142" t="str">
        <f>IF(Table28[[#This Row],[Tên hàng hóa ]]&lt;&gt;0,VLOOKUP(Table28[[#This Row],[Tên hàng hóa ]],Table1[[Tên hàng hóa]:[Quy cách]],2,0),"")</f>
        <v/>
      </c>
      <c r="F1263" s="143" t="str">
        <f>IF(Table28[[#This Row],[Tên hàng hóa ]]&lt;&gt;0,VLOOKUP(Table28[[#This Row],[Tên hàng hóa ]],Table1[[Tên hàng hóa]:[ĐVT]],3,0),"")</f>
        <v/>
      </c>
      <c r="G1263" s="144" t="str">
        <f>IF(Table28[[#This Row],[Tên hàng hóa ]]=0,"",VLOOKUP(Table28[[#This Row],[Tên hàng hóa ]],Table1[[Tên hàng hóa]:[Giá bán]],4,0))</f>
        <v/>
      </c>
      <c r="H1263" s="145"/>
      <c r="I1263" s="146" t="str">
        <f>IF(Table28[[#This Row],[Số lượng]]&lt;&gt;0,Table28[[#This Row],[Số lượng]]*Table28[[#This Row],[Đơn giá]],"")</f>
        <v/>
      </c>
      <c r="J1263" s="146" t="str">
        <f ca="1">IF(AND(Table28[[#This Row],[Tên hàng hóa ]]&lt;&gt;0,D1264=""),SUM(OFFSET(Table28[[#This Row],[Thành tiền]],0,0,-COUNTIF(Table28[Số HĐ],Table28[[#This Row],[Số HĐ]]))),"")</f>
        <v/>
      </c>
      <c r="K1263" s="145"/>
      <c r="L126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63" s="147"/>
    </row>
    <row r="1264" spans="1:13" ht="35.1" customHeight="1" x14ac:dyDescent="0.2">
      <c r="A1264" s="138">
        <v>42501</v>
      </c>
      <c r="B1264" s="139" t="s">
        <v>2801</v>
      </c>
      <c r="C1264" s="140" t="s">
        <v>2674</v>
      </c>
      <c r="D1264" s="141" t="s">
        <v>1289</v>
      </c>
      <c r="E1264" s="142" t="str">
        <f>IF(Table28[[#This Row],[Tên hàng hóa ]]&lt;&gt;0,VLOOKUP(Table28[[#This Row],[Tên hàng hóa ]],Table1[[Tên hàng hóa]:[Quy cách]],2,0),"")</f>
        <v>Bộ Điều Khiển Nhiệt Độ</v>
      </c>
      <c r="F1264" s="143" t="str">
        <f>IF(Table28[[#This Row],[Tên hàng hóa ]]&lt;&gt;0,VLOOKUP(Table28[[#This Row],[Tên hàng hóa ]],Table1[[Tên hàng hóa]:[ĐVT]],3,0),"")</f>
        <v>Cái</v>
      </c>
      <c r="G1264" s="144">
        <v>3272500</v>
      </c>
      <c r="H1264" s="145">
        <v>2</v>
      </c>
      <c r="I1264" s="146">
        <f>IF(Table28[[#This Row],[Số lượng]]&lt;&gt;0,Table28[[#This Row],[Số lượng]]*Table28[[#This Row],[Đơn giá]],"")</f>
        <v>6545000</v>
      </c>
      <c r="J1264" s="146" t="str">
        <f ca="1">IF(AND(Table28[[#This Row],[Tên hàng hóa ]]&lt;&gt;0,D1265=""),SUM(OFFSET(Table28[[#This Row],[Thành tiền]],0,0,-COUNTIF(Table28[Số HĐ],Table28[[#This Row],[Số HĐ]]))),"")</f>
        <v/>
      </c>
      <c r="K1264" s="145"/>
      <c r="L126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64" s="147"/>
    </row>
    <row r="1265" spans="1:13" ht="35.1" customHeight="1" x14ac:dyDescent="0.2">
      <c r="A1265" s="138">
        <v>42501</v>
      </c>
      <c r="B1265" s="139" t="s">
        <v>2801</v>
      </c>
      <c r="C1265" s="140" t="str">
        <f t="shared" si="24"/>
        <v>NHÀ MÁY BIBICA BIÊN HÒA</v>
      </c>
      <c r="D1265" s="141" t="s">
        <v>120</v>
      </c>
      <c r="E1265" s="142" t="str">
        <f>IF(Table28[[#This Row],[Tên hàng hóa ]]&lt;&gt;0,VLOOKUP(Table28[[#This Row],[Tên hàng hóa ]],Table1[[Tên hàng hóa]:[Quy cách]],2,0),"")</f>
        <v>Bộ Điều Khiển Nhiệt Độ</v>
      </c>
      <c r="F1265" s="143" t="str">
        <f>IF(Table28[[#This Row],[Tên hàng hóa ]]&lt;&gt;0,VLOOKUP(Table28[[#This Row],[Tên hàng hóa ]],Table1[[Tên hàng hóa]:[ĐVT]],3,0),"")</f>
        <v>Cái</v>
      </c>
      <c r="G1265" s="144">
        <v>3306600</v>
      </c>
      <c r="H1265" s="145">
        <v>1</v>
      </c>
      <c r="I1265" s="146">
        <f>IF(Table28[[#This Row],[Số lượng]]&lt;&gt;0,Table28[[#This Row],[Số lượng]]*Table28[[#This Row],[Đơn giá]],"")</f>
        <v>3306600</v>
      </c>
      <c r="J1265" s="146">
        <f ca="1">IF(AND(Table28[[#This Row],[Tên hàng hóa ]]&lt;&gt;0,D1266=""),SUM(OFFSET(Table28[[#This Row],[Thành tiền]],0,0,-COUNTIF(Table28[Số HĐ],Table28[[#This Row],[Số HĐ]]))),"")</f>
        <v>9851600</v>
      </c>
      <c r="K1265" s="152" t="s">
        <v>464</v>
      </c>
      <c r="L126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65" s="153" t="s">
        <v>3040</v>
      </c>
    </row>
    <row r="1266" spans="1:13" ht="35.1" customHeight="1" x14ac:dyDescent="0.2">
      <c r="A1266" s="138"/>
      <c r="B1266" s="139"/>
      <c r="C1266" s="140" t="str">
        <f t="shared" si="24"/>
        <v/>
      </c>
      <c r="D1266" s="141"/>
      <c r="E1266" s="142" t="str">
        <f>IF(Table28[[#This Row],[Tên hàng hóa ]]&lt;&gt;0,VLOOKUP(Table28[[#This Row],[Tên hàng hóa ]],Table1[[Tên hàng hóa]:[Quy cách]],2,0),"")</f>
        <v/>
      </c>
      <c r="F1266" s="143" t="str">
        <f>IF(Table28[[#This Row],[Tên hàng hóa ]]&lt;&gt;0,VLOOKUP(Table28[[#This Row],[Tên hàng hóa ]],Table1[[Tên hàng hóa]:[ĐVT]],3,0),"")</f>
        <v/>
      </c>
      <c r="G1266" s="144" t="str">
        <f>IF(Table28[[#This Row],[Tên hàng hóa ]]=0,"",VLOOKUP(Table28[[#This Row],[Tên hàng hóa ]],Table1[[Tên hàng hóa]:[Giá bán]],4,0))</f>
        <v/>
      </c>
      <c r="H1266" s="145"/>
      <c r="I1266" s="146" t="str">
        <f>IF(Table28[[#This Row],[Số lượng]]&lt;&gt;0,Table28[[#This Row],[Số lượng]]*Table28[[#This Row],[Đơn giá]],"")</f>
        <v/>
      </c>
      <c r="J1266" s="146" t="str">
        <f ca="1">IF(AND(Table28[[#This Row],[Tên hàng hóa ]]&lt;&gt;0,D1267=""),SUM(OFFSET(Table28[[#This Row],[Thành tiền]],0,0,-COUNTIF(Table28[Số HĐ],Table28[[#This Row],[Số HĐ]]))),"")</f>
        <v/>
      </c>
      <c r="K1266" s="145"/>
      <c r="L126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66" s="147"/>
    </row>
    <row r="1267" spans="1:13" ht="35.1" customHeight="1" x14ac:dyDescent="0.2">
      <c r="A1267" s="138">
        <v>42501</v>
      </c>
      <c r="B1267" s="139" t="s">
        <v>2802</v>
      </c>
      <c r="C1267" s="140" t="s">
        <v>2352</v>
      </c>
      <c r="D1267" s="141" t="s">
        <v>205</v>
      </c>
      <c r="E1267" s="142" t="str">
        <f>IF(Table28[[#This Row],[Tên hàng hóa ]]&lt;&gt;0,VLOOKUP(Table28[[#This Row],[Tên hàng hóa ]],Table1[[Tên hàng hóa]:[Quy cách]],2,0),"")</f>
        <v>Bộ Xử Lý Tín Hiệu Và Phụ Kiện</v>
      </c>
      <c r="F1267" s="143" t="str">
        <f>IF(Table28[[#This Row],[Tên hàng hóa ]]&lt;&gt;0,VLOOKUP(Table28[[#This Row],[Tên hàng hóa ]],Table1[[Tên hàng hóa]:[ĐVT]],3,0),"")</f>
        <v>Cái</v>
      </c>
      <c r="G1267" s="144">
        <v>4840000</v>
      </c>
      <c r="H1267" s="145">
        <v>1</v>
      </c>
      <c r="I1267" s="146">
        <f>IF(Table28[[#This Row],[Số lượng]]&lt;&gt;0,Table28[[#This Row],[Số lượng]]*Table28[[#This Row],[Đơn giá]],"")</f>
        <v>4840000</v>
      </c>
      <c r="J1267" s="146" t="str">
        <f ca="1">IF(AND(Table28[[#This Row],[Tên hàng hóa ]]&lt;&gt;0,D1268=""),SUM(OFFSET(Table28[[#This Row],[Thành tiền]],0,0,-COUNTIF(Table28[Số HĐ],Table28[[#This Row],[Số HĐ]]))),"")</f>
        <v/>
      </c>
      <c r="K1267" s="145"/>
      <c r="L126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67" s="147"/>
    </row>
    <row r="1268" spans="1:13" ht="35.1" customHeight="1" x14ac:dyDescent="0.2">
      <c r="A1268" s="138">
        <v>42501</v>
      </c>
      <c r="B1268" s="139" t="s">
        <v>2802</v>
      </c>
      <c r="C1268" s="140" t="str">
        <f t="shared" si="24"/>
        <v>CTY MÊ KONG</v>
      </c>
      <c r="D1268" s="141" t="s">
        <v>198</v>
      </c>
      <c r="E1268" s="142" t="str">
        <f>IF(Table28[[#This Row],[Tên hàng hóa ]]&lt;&gt;0,VLOOKUP(Table28[[#This Row],[Tên hàng hóa ]],Table1[[Tên hàng hóa]:[Quy cách]],2,0),"")</f>
        <v>Bộ Xử Lý Tín Hiệu Và Phụ Kiện</v>
      </c>
      <c r="F1268" s="143" t="str">
        <f>IF(Table28[[#This Row],[Tên hàng hóa ]]&lt;&gt;0,VLOOKUP(Table28[[#This Row],[Tên hàng hóa ]],Table1[[Tên hàng hóa]:[ĐVT]],3,0),"")</f>
        <v>Cái</v>
      </c>
      <c r="G1268" s="144">
        <v>4180000</v>
      </c>
      <c r="H1268" s="145">
        <v>1</v>
      </c>
      <c r="I1268" s="146">
        <f>IF(Table28[[#This Row],[Số lượng]]&lt;&gt;0,Table28[[#This Row],[Số lượng]]*Table28[[#This Row],[Đơn giá]],"")</f>
        <v>4180000</v>
      </c>
      <c r="J1268" s="146">
        <f ca="1">IF(AND(Table28[[#This Row],[Tên hàng hóa ]]&lt;&gt;0,D1269=""),SUM(OFFSET(Table28[[#This Row],[Thành tiền]],0,0,-COUNTIF(Table28[Số HĐ],Table28[[#This Row],[Số HĐ]]))),"")</f>
        <v>9020000</v>
      </c>
      <c r="K1268" s="145" t="s">
        <v>464</v>
      </c>
      <c r="L126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68" s="147" t="s">
        <v>2810</v>
      </c>
    </row>
    <row r="1269" spans="1:13" ht="35.1" customHeight="1" x14ac:dyDescent="0.2">
      <c r="A1269" s="138"/>
      <c r="B1269" s="139"/>
      <c r="C1269" s="140" t="str">
        <f t="shared" ref="C1269:C1300" si="25">IF(AND(D1269&lt;&gt;0,D1270=""),C1268,"")</f>
        <v/>
      </c>
      <c r="D1269" s="141"/>
      <c r="E1269" s="142" t="str">
        <f>IF(Table28[[#This Row],[Tên hàng hóa ]]&lt;&gt;0,VLOOKUP(Table28[[#This Row],[Tên hàng hóa ]],Table1[[Tên hàng hóa]:[Quy cách]],2,0),"")</f>
        <v/>
      </c>
      <c r="F1269" s="143" t="str">
        <f>IF(Table28[[#This Row],[Tên hàng hóa ]]&lt;&gt;0,VLOOKUP(Table28[[#This Row],[Tên hàng hóa ]],Table1[[Tên hàng hóa]:[ĐVT]],3,0),"")</f>
        <v/>
      </c>
      <c r="G1269" s="144" t="str">
        <f>IF(Table28[[#This Row],[Tên hàng hóa ]]=0,"",VLOOKUP(Table28[[#This Row],[Tên hàng hóa ]],Table1[[Tên hàng hóa]:[Giá bán]],4,0))</f>
        <v/>
      </c>
      <c r="H1269" s="145"/>
      <c r="I1269" s="146" t="str">
        <f>IF(Table28[[#This Row],[Số lượng]]&lt;&gt;0,Table28[[#This Row],[Số lượng]]*Table28[[#This Row],[Đơn giá]],"")</f>
        <v/>
      </c>
      <c r="J1269" s="146" t="str">
        <f ca="1">IF(AND(Table28[[#This Row],[Tên hàng hóa ]]&lt;&gt;0,D1270=""),SUM(OFFSET(Table28[[#This Row],[Thành tiền]],0,0,-COUNTIF(Table28[Số HĐ],Table28[[#This Row],[Số HĐ]]))),"")</f>
        <v/>
      </c>
      <c r="K1269" s="145"/>
      <c r="L126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69" s="147"/>
    </row>
    <row r="1270" spans="1:13" ht="35.1" customHeight="1" x14ac:dyDescent="0.2">
      <c r="A1270" s="138">
        <v>42502</v>
      </c>
      <c r="B1270" s="139" t="s">
        <v>2811</v>
      </c>
      <c r="C1270" s="140" t="s">
        <v>569</v>
      </c>
      <c r="D1270" s="141" t="s">
        <v>289</v>
      </c>
      <c r="E1270" s="142" t="str">
        <f>IF(Table28[[#This Row],[Tên hàng hóa ]]&lt;&gt;0,VLOOKUP(Table28[[#This Row],[Tên hàng hóa ]],Table1[[Tên hàng hóa]:[Quy cách]],2,0),"")</f>
        <v>Công Tắc Hành Trình</v>
      </c>
      <c r="F1270" s="143" t="str">
        <f>IF(Table28[[#This Row],[Tên hàng hóa ]]&lt;&gt;0,VLOOKUP(Table28[[#This Row],[Tên hàng hóa ]],Table1[[Tên hàng hóa]:[ĐVT]],3,0),"")</f>
        <v>Cái</v>
      </c>
      <c r="G1270" s="144">
        <v>605000</v>
      </c>
      <c r="H1270" s="145">
        <v>10</v>
      </c>
      <c r="I1270" s="146">
        <f>IF(Table28[[#This Row],[Số lượng]]&lt;&gt;0,Table28[[#This Row],[Số lượng]]*Table28[[#This Row],[Đơn giá]],"")</f>
        <v>6050000</v>
      </c>
      <c r="J1270" s="146">
        <f ca="1">IF(AND(Table28[[#This Row],[Tên hàng hóa ]]&lt;&gt;0,D1271=""),SUM(OFFSET(Table28[[#This Row],[Thành tiền]],0,0,-COUNTIF(Table28[Số HĐ],Table28[[#This Row],[Số HĐ]]))),"")</f>
        <v>6050000</v>
      </c>
      <c r="K1270" s="152" t="s">
        <v>464</v>
      </c>
      <c r="L127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70" s="153" t="s">
        <v>3043</v>
      </c>
    </row>
    <row r="1271" spans="1:13" ht="35.1" customHeight="1" x14ac:dyDescent="0.2">
      <c r="A1271" s="138"/>
      <c r="B1271" s="139"/>
      <c r="C1271" s="140" t="str">
        <f t="shared" si="25"/>
        <v/>
      </c>
      <c r="D1271" s="141"/>
      <c r="E1271" s="142" t="str">
        <f>IF(Table28[[#This Row],[Tên hàng hóa ]]&lt;&gt;0,VLOOKUP(Table28[[#This Row],[Tên hàng hóa ]],Table1[[Tên hàng hóa]:[Quy cách]],2,0),"")</f>
        <v/>
      </c>
      <c r="F1271" s="143" t="str">
        <f>IF(Table28[[#This Row],[Tên hàng hóa ]]&lt;&gt;0,VLOOKUP(Table28[[#This Row],[Tên hàng hóa ]],Table1[[Tên hàng hóa]:[ĐVT]],3,0),"")</f>
        <v/>
      </c>
      <c r="G1271" s="144" t="str">
        <f>IF(Table28[[#This Row],[Tên hàng hóa ]]=0,"",VLOOKUP(Table28[[#This Row],[Tên hàng hóa ]],Table1[[Tên hàng hóa]:[Giá bán]],4,0))</f>
        <v/>
      </c>
      <c r="H1271" s="145"/>
      <c r="I1271" s="146" t="str">
        <f>IF(Table28[[#This Row],[Số lượng]]&lt;&gt;0,Table28[[#This Row],[Số lượng]]*Table28[[#This Row],[Đơn giá]],"")</f>
        <v/>
      </c>
      <c r="J1271" s="146" t="str">
        <f ca="1">IF(AND(Table28[[#This Row],[Tên hàng hóa ]]&lt;&gt;0,D1272=""),SUM(OFFSET(Table28[[#This Row],[Thành tiền]],0,0,-COUNTIF(Table28[Số HĐ],Table28[[#This Row],[Số HĐ]]))),"")</f>
        <v/>
      </c>
      <c r="K1271" s="145"/>
      <c r="L127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71" s="147"/>
    </row>
    <row r="1272" spans="1:13" ht="35.1" customHeight="1" x14ac:dyDescent="0.2">
      <c r="A1272" s="138">
        <v>42503</v>
      </c>
      <c r="B1272" s="139" t="s">
        <v>2841</v>
      </c>
      <c r="C1272" s="140" t="s">
        <v>2590</v>
      </c>
      <c r="D1272" s="141" t="s">
        <v>2815</v>
      </c>
      <c r="E1272" s="142" t="str">
        <f>IF(Table28[[#This Row],[Tên hàng hóa ]]&lt;&gt;0,VLOOKUP(Table28[[#This Row],[Tên hàng hóa ]],Table1[[Tên hàng hóa]:[Quy cách]],2,0),"")</f>
        <v>Biến thế cách ly</v>
      </c>
      <c r="F1272" s="143" t="str">
        <f>IF(Table28[[#This Row],[Tên hàng hóa ]]&lt;&gt;0,VLOOKUP(Table28[[#This Row],[Tên hàng hóa ]],Table1[[Tên hàng hóa]:[ĐVT]],3,0),"")</f>
        <v>Cái</v>
      </c>
      <c r="G1272" s="144">
        <v>1457500</v>
      </c>
      <c r="H1272" s="145">
        <v>1</v>
      </c>
      <c r="I1272" s="146">
        <f>IF(Table28[[#This Row],[Số lượng]]&lt;&gt;0,Table28[[#This Row],[Số lượng]]*Table28[[#This Row],[Đơn giá]],"")</f>
        <v>1457500</v>
      </c>
      <c r="J1272" s="146" t="str">
        <f ca="1">IF(AND(Table28[[#This Row],[Tên hàng hóa ]]&lt;&gt;0,D1273=""),SUM(OFFSET(Table28[[#This Row],[Thành tiền]],0,0,-COUNTIF(Table28[Số HĐ],Table28[[#This Row],[Số HĐ]]))),"")</f>
        <v/>
      </c>
      <c r="K1272" s="145"/>
      <c r="L127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72" s="147"/>
    </row>
    <row r="1273" spans="1:13" ht="35.1" customHeight="1" x14ac:dyDescent="0.2">
      <c r="A1273" s="138">
        <v>42503</v>
      </c>
      <c r="B1273" s="139" t="s">
        <v>2841</v>
      </c>
      <c r="C1273" s="140" t="s">
        <v>2590</v>
      </c>
      <c r="D1273" s="141" t="s">
        <v>2816</v>
      </c>
      <c r="E1273" s="142" t="str">
        <f>IF(Table28[[#This Row],[Tên hàng hóa ]]&lt;&gt;0,VLOOKUP(Table28[[#This Row],[Tên hàng hóa ]],Table1[[Tên hàng hóa]:[Quy cách]],2,0),"")</f>
        <v>Biến thế tự ngẫu</v>
      </c>
      <c r="F1273" s="143" t="str">
        <f>IF(Table28[[#This Row],[Tên hàng hóa ]]&lt;&gt;0,VLOOKUP(Table28[[#This Row],[Tên hàng hóa ]],Table1[[Tên hàng hóa]:[ĐVT]],3,0),"")</f>
        <v>Cái</v>
      </c>
      <c r="G1273" s="144">
        <v>589600</v>
      </c>
      <c r="H1273" s="145">
        <v>1</v>
      </c>
      <c r="I1273" s="146">
        <f>IF(Table28[[#This Row],[Số lượng]]&lt;&gt;0,Table28[[#This Row],[Số lượng]]*Table28[[#This Row],[Đơn giá]],"")</f>
        <v>589600</v>
      </c>
      <c r="J1273" s="146" t="str">
        <f ca="1">IF(AND(Table28[[#This Row],[Tên hàng hóa ]]&lt;&gt;0,D1274=""),SUM(OFFSET(Table28[[#This Row],[Thành tiền]],0,0,-COUNTIF(Table28[Số HĐ],Table28[[#This Row],[Số HĐ]]))),"")</f>
        <v/>
      </c>
      <c r="K1273" s="145"/>
      <c r="L127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73" s="147"/>
    </row>
    <row r="1274" spans="1:13" ht="35.1" customHeight="1" x14ac:dyDescent="0.2">
      <c r="A1274" s="138">
        <v>42503</v>
      </c>
      <c r="B1274" s="139" t="s">
        <v>2841</v>
      </c>
      <c r="C1274" s="140" t="s">
        <v>2590</v>
      </c>
      <c r="D1274" s="141" t="s">
        <v>181</v>
      </c>
      <c r="E1274" s="142" t="str">
        <f>IF(Table28[[#This Row],[Tên hàng hóa ]]&lt;&gt;0,VLOOKUP(Table28[[#This Row],[Tên hàng hóa ]],Table1[[Tên hàng hóa]:[Quy cách]],2,0),"")</f>
        <v>Bộ Nguồn Xung</v>
      </c>
      <c r="F1274" s="143" t="str">
        <f>IF(Table28[[#This Row],[Tên hàng hóa ]]&lt;&gt;0,VLOOKUP(Table28[[#This Row],[Tên hàng hóa ]],Table1[[Tên hàng hóa]:[ĐVT]],3,0),"")</f>
        <v>Cái</v>
      </c>
      <c r="G1274" s="144">
        <v>1870000</v>
      </c>
      <c r="H1274" s="145">
        <v>1</v>
      </c>
      <c r="I1274" s="146">
        <f>IF(Table28[[#This Row],[Số lượng]]&lt;&gt;0,Table28[[#This Row],[Số lượng]]*Table28[[#This Row],[Đơn giá]],"")</f>
        <v>1870000</v>
      </c>
      <c r="J1274" s="146">
        <f ca="1">IF(AND(Table28[[#This Row],[Tên hàng hóa ]]&lt;&gt;0,D1275=""),SUM(OFFSET(Table28[[#This Row],[Thành tiền]],0,0,-COUNTIF(Table28[Số HĐ],Table28[[#This Row],[Số HĐ]]))),"")</f>
        <v>3917100</v>
      </c>
      <c r="K1274" s="145" t="s">
        <v>464</v>
      </c>
      <c r="L127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74" s="147" t="s">
        <v>2932</v>
      </c>
    </row>
    <row r="1275" spans="1:13" ht="35.1" customHeight="1" x14ac:dyDescent="0.2">
      <c r="A1275" s="138"/>
      <c r="B1275" s="139"/>
      <c r="C1275" s="140" t="str">
        <f t="shared" si="25"/>
        <v/>
      </c>
      <c r="D1275" s="141"/>
      <c r="E1275" s="142" t="str">
        <f>IF(Table28[[#This Row],[Tên hàng hóa ]]&lt;&gt;0,VLOOKUP(Table28[[#This Row],[Tên hàng hóa ]],Table1[[Tên hàng hóa]:[Quy cách]],2,0),"")</f>
        <v/>
      </c>
      <c r="F1275" s="143" t="str">
        <f>IF(Table28[[#This Row],[Tên hàng hóa ]]&lt;&gt;0,VLOOKUP(Table28[[#This Row],[Tên hàng hóa ]],Table1[[Tên hàng hóa]:[ĐVT]],3,0),"")</f>
        <v/>
      </c>
      <c r="G1275" s="144" t="str">
        <f>IF(Table28[[#This Row],[Tên hàng hóa ]]=0,"",VLOOKUP(Table28[[#This Row],[Tên hàng hóa ]],Table1[[Tên hàng hóa]:[Giá bán]],4,0))</f>
        <v/>
      </c>
      <c r="H1275" s="145"/>
      <c r="I1275" s="146" t="str">
        <f>IF(Table28[[#This Row],[Số lượng]]&lt;&gt;0,Table28[[#This Row],[Số lượng]]*Table28[[#This Row],[Đơn giá]],"")</f>
        <v/>
      </c>
      <c r="J1275" s="146" t="str">
        <f ca="1">IF(AND(Table28[[#This Row],[Tên hàng hóa ]]&lt;&gt;0,D1276=""),SUM(OFFSET(Table28[[#This Row],[Thành tiền]],0,0,-COUNTIF(Table28[Số HĐ],Table28[[#This Row],[Số HĐ]]))),"")</f>
        <v/>
      </c>
      <c r="K1275" s="145"/>
      <c r="L127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75" s="147"/>
    </row>
    <row r="1276" spans="1:13" ht="35.1" customHeight="1" x14ac:dyDescent="0.2">
      <c r="A1276" s="138">
        <v>42503</v>
      </c>
      <c r="B1276" s="139" t="s">
        <v>2842</v>
      </c>
      <c r="C1276" s="140" t="s">
        <v>1027</v>
      </c>
      <c r="D1276" s="141" t="s">
        <v>2843</v>
      </c>
      <c r="E1276" s="142" t="str">
        <f>IF(Table28[[#This Row],[Tên hàng hóa ]]&lt;&gt;0,VLOOKUP(Table28[[#This Row],[Tên hàng hóa ]],Table1[[Tên hàng hóa]:[Quy cách]],2,0),"")</f>
        <v>OMRON</v>
      </c>
      <c r="F1276" s="143" t="str">
        <f>IF(Table28[[#This Row],[Tên hàng hóa ]]&lt;&gt;0,VLOOKUP(Table28[[#This Row],[Tên hàng hóa ]],Table1[[Tên hàng hóa]:[ĐVT]],3,0),"")</f>
        <v>Cái</v>
      </c>
      <c r="G1276" s="144">
        <v>1155000</v>
      </c>
      <c r="H1276" s="145">
        <v>2</v>
      </c>
      <c r="I1276" s="146">
        <f>IF(Table28[[#This Row],[Số lượng]]&lt;&gt;0,Table28[[#This Row],[Số lượng]]*Table28[[#This Row],[Đơn giá]],"")</f>
        <v>2310000</v>
      </c>
      <c r="J1276" s="146">
        <f ca="1">IF(AND(Table28[[#This Row],[Tên hàng hóa ]]&lt;&gt;0,D1277=""),SUM(OFFSET(Table28[[#This Row],[Thành tiền]],0,0,-COUNTIF(Table28[Số HĐ],Table28[[#This Row],[Số HĐ]]))),"")</f>
        <v>2310000</v>
      </c>
      <c r="K1276" s="145" t="s">
        <v>464</v>
      </c>
      <c r="L127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76" s="147" t="s">
        <v>2957</v>
      </c>
    </row>
    <row r="1277" spans="1:13" ht="35.1" customHeight="1" x14ac:dyDescent="0.2">
      <c r="A1277" s="138"/>
      <c r="B1277" s="139"/>
      <c r="C1277" s="140" t="str">
        <f t="shared" si="25"/>
        <v/>
      </c>
      <c r="D1277" s="141"/>
      <c r="E1277" s="142" t="str">
        <f>IF(Table28[[#This Row],[Tên hàng hóa ]]&lt;&gt;0,VLOOKUP(Table28[[#This Row],[Tên hàng hóa ]],Table1[[Tên hàng hóa]:[Quy cách]],2,0),"")</f>
        <v/>
      </c>
      <c r="F1277" s="143" t="str">
        <f>IF(Table28[[#This Row],[Tên hàng hóa ]]&lt;&gt;0,VLOOKUP(Table28[[#This Row],[Tên hàng hóa ]],Table1[[Tên hàng hóa]:[ĐVT]],3,0),"")</f>
        <v/>
      </c>
      <c r="G1277" s="144" t="str">
        <f>IF(Table28[[#This Row],[Tên hàng hóa ]]=0,"",VLOOKUP(Table28[[#This Row],[Tên hàng hóa ]],Table1[[Tên hàng hóa]:[Giá bán]],4,0))</f>
        <v/>
      </c>
      <c r="H1277" s="145"/>
      <c r="I1277" s="146" t="str">
        <f>IF(Table28[[#This Row],[Số lượng]]&lt;&gt;0,Table28[[#This Row],[Số lượng]]*Table28[[#This Row],[Đơn giá]],"")</f>
        <v/>
      </c>
      <c r="J1277" s="146" t="str">
        <f ca="1">IF(AND(Table28[[#This Row],[Tên hàng hóa ]]&lt;&gt;0,D1278=""),SUM(OFFSET(Table28[[#This Row],[Thành tiền]],0,0,-COUNTIF(Table28[Số HĐ],Table28[[#This Row],[Số HĐ]]))),"")</f>
        <v/>
      </c>
      <c r="K1277" s="145"/>
      <c r="L127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77" s="147"/>
    </row>
    <row r="1278" spans="1:13" ht="35.1" customHeight="1" x14ac:dyDescent="0.2">
      <c r="A1278" s="138">
        <v>42503</v>
      </c>
      <c r="B1278" s="139" t="s">
        <v>2845</v>
      </c>
      <c r="C1278" s="140" t="s">
        <v>798</v>
      </c>
      <c r="D1278" s="141" t="s">
        <v>2820</v>
      </c>
      <c r="E1278" s="142" t="str">
        <f>IF(Table28[[#This Row],[Tên hàng hóa ]]&lt;&gt;0,VLOOKUP(Table28[[#This Row],[Tên hàng hóa ]],Table1[[Tên hàng hóa]:[Quy cách]],2,0),"")</f>
        <v>Cảm biến tiệm cận</v>
      </c>
      <c r="F1278" s="143" t="str">
        <f>IF(Table28[[#This Row],[Tên hàng hóa ]]&lt;&gt;0,VLOOKUP(Table28[[#This Row],[Tên hàng hóa ]],Table1[[Tên hàng hóa]:[ĐVT]],3,0),"")</f>
        <v>Cái</v>
      </c>
      <c r="G1278" s="144">
        <v>275000</v>
      </c>
      <c r="H1278" s="145">
        <v>4</v>
      </c>
      <c r="I1278" s="146">
        <f>IF(Table28[[#This Row],[Số lượng]]&lt;&gt;0,Table28[[#This Row],[Số lượng]]*Table28[[#This Row],[Đơn giá]],"")</f>
        <v>1100000</v>
      </c>
      <c r="J1278" s="146">
        <f ca="1">IF(AND(Table28[[#This Row],[Tên hàng hóa ]]&lt;&gt;0,D1279=""),SUM(OFFSET(Table28[[#This Row],[Thành tiền]],0,0,-COUNTIF(Table28[Số HĐ],Table28[[#This Row],[Số HĐ]]))),"")</f>
        <v>1100000</v>
      </c>
      <c r="K1278" s="152" t="s">
        <v>464</v>
      </c>
      <c r="L127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78" s="153" t="s">
        <v>2923</v>
      </c>
    </row>
    <row r="1279" spans="1:13" ht="35.1" customHeight="1" x14ac:dyDescent="0.2">
      <c r="A1279" s="138"/>
      <c r="B1279" s="139"/>
      <c r="C1279" s="140" t="str">
        <f t="shared" si="25"/>
        <v/>
      </c>
      <c r="D1279" s="141"/>
      <c r="E1279" s="142" t="str">
        <f>IF(Table28[[#This Row],[Tên hàng hóa ]]&lt;&gt;0,VLOOKUP(Table28[[#This Row],[Tên hàng hóa ]],Table1[[Tên hàng hóa]:[Quy cách]],2,0),"")</f>
        <v/>
      </c>
      <c r="F1279" s="143" t="str">
        <f>IF(Table28[[#This Row],[Tên hàng hóa ]]&lt;&gt;0,VLOOKUP(Table28[[#This Row],[Tên hàng hóa ]],Table1[[Tên hàng hóa]:[ĐVT]],3,0),"")</f>
        <v/>
      </c>
      <c r="G1279" s="144" t="str">
        <f>IF(Table28[[#This Row],[Tên hàng hóa ]]=0,"",VLOOKUP(Table28[[#This Row],[Tên hàng hóa ]],Table1[[Tên hàng hóa]:[Giá bán]],4,0))</f>
        <v/>
      </c>
      <c r="H1279" s="145"/>
      <c r="I1279" s="146" t="str">
        <f>IF(Table28[[#This Row],[Số lượng]]&lt;&gt;0,Table28[[#This Row],[Số lượng]]*Table28[[#This Row],[Đơn giá]],"")</f>
        <v/>
      </c>
      <c r="J1279" s="146" t="str">
        <f ca="1">IF(AND(Table28[[#This Row],[Tên hàng hóa ]]&lt;&gt;0,D1280=""),SUM(OFFSET(Table28[[#This Row],[Thành tiền]],0,0,-COUNTIF(Table28[Số HĐ],Table28[[#This Row],[Số HĐ]]))),"")</f>
        <v/>
      </c>
      <c r="K1279" s="145"/>
      <c r="L127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79" s="147"/>
    </row>
    <row r="1280" spans="1:13" ht="35.1" customHeight="1" x14ac:dyDescent="0.2">
      <c r="A1280" s="138">
        <v>42503</v>
      </c>
      <c r="B1280" s="139" t="s">
        <v>2846</v>
      </c>
      <c r="C1280" s="140" t="s">
        <v>1122</v>
      </c>
      <c r="D1280" s="141" t="s">
        <v>2809</v>
      </c>
      <c r="E1280" s="142" t="str">
        <f>IF(Table28[[#This Row],[Tên hàng hóa ]]&lt;&gt;0,VLOOKUP(Table28[[#This Row],[Tên hàng hóa ]],Table1[[Tên hàng hóa]:[Quy cách]],2,0),"")</f>
        <v>Van UNI-D</v>
      </c>
      <c r="F1280" s="143" t="str">
        <f>IF(Table28[[#This Row],[Tên hàng hóa ]]&lt;&gt;0,VLOOKUP(Table28[[#This Row],[Tên hàng hóa ]],Table1[[Tên hàng hóa]:[ĐVT]],3,0),"")</f>
        <v>Cái</v>
      </c>
      <c r="G1280" s="144">
        <v>531300</v>
      </c>
      <c r="H1280" s="145">
        <v>6</v>
      </c>
      <c r="I1280" s="146">
        <f>IF(Table28[[#This Row],[Số lượng]]&lt;&gt;0,Table28[[#This Row],[Số lượng]]*Table28[[#This Row],[Đơn giá]],"")</f>
        <v>3187800</v>
      </c>
      <c r="J1280" s="146">
        <f ca="1">IF(AND(Table28[[#This Row],[Tên hàng hóa ]]&lt;&gt;0,D1281=""),SUM(OFFSET(Table28[[#This Row],[Thành tiền]],0,0,-COUNTIF(Table28[Số HĐ],Table28[[#This Row],[Số HĐ]]))),"")</f>
        <v>3187800</v>
      </c>
      <c r="K1280" s="152" t="s">
        <v>464</v>
      </c>
      <c r="L128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80" s="153" t="s">
        <v>3041</v>
      </c>
    </row>
    <row r="1281" spans="1:13" ht="35.1" customHeight="1" x14ac:dyDescent="0.2">
      <c r="A1281" s="138"/>
      <c r="B1281" s="139"/>
      <c r="C1281" s="140" t="str">
        <f t="shared" si="25"/>
        <v/>
      </c>
      <c r="D1281" s="141"/>
      <c r="E1281" s="142" t="str">
        <f>IF(Table28[[#This Row],[Tên hàng hóa ]]&lt;&gt;0,VLOOKUP(Table28[[#This Row],[Tên hàng hóa ]],Table1[[Tên hàng hóa]:[Quy cách]],2,0),"")</f>
        <v/>
      </c>
      <c r="F1281" s="143" t="str">
        <f>IF(Table28[[#This Row],[Tên hàng hóa ]]&lt;&gt;0,VLOOKUP(Table28[[#This Row],[Tên hàng hóa ]],Table1[[Tên hàng hóa]:[ĐVT]],3,0),"")</f>
        <v/>
      </c>
      <c r="G1281" s="144" t="str">
        <f>IF(Table28[[#This Row],[Tên hàng hóa ]]=0,"",VLOOKUP(Table28[[#This Row],[Tên hàng hóa ]],Table1[[Tên hàng hóa]:[Giá bán]],4,0))</f>
        <v/>
      </c>
      <c r="H1281" s="145"/>
      <c r="I1281" s="146" t="str">
        <f>IF(Table28[[#This Row],[Số lượng]]&lt;&gt;0,Table28[[#This Row],[Số lượng]]*Table28[[#This Row],[Đơn giá]],"")</f>
        <v/>
      </c>
      <c r="J1281" s="146" t="str">
        <f ca="1">IF(AND(Table28[[#This Row],[Tên hàng hóa ]]&lt;&gt;0,D1282=""),SUM(OFFSET(Table28[[#This Row],[Thành tiền]],0,0,-COUNTIF(Table28[Số HĐ],Table28[[#This Row],[Số HĐ]]))),"")</f>
        <v/>
      </c>
      <c r="K1281" s="145"/>
      <c r="L128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81" s="147"/>
    </row>
    <row r="1282" spans="1:13" ht="35.1" customHeight="1" x14ac:dyDescent="0.2">
      <c r="A1282" s="138">
        <v>42503</v>
      </c>
      <c r="B1282" s="139" t="s">
        <v>2847</v>
      </c>
      <c r="C1282" s="140" t="s">
        <v>1122</v>
      </c>
      <c r="D1282" s="141" t="s">
        <v>1730</v>
      </c>
      <c r="E1282" s="142" t="str">
        <f>IF(Table28[[#This Row],[Tên hàng hóa ]]&lt;&gt;0,VLOOKUP(Table28[[#This Row],[Tên hàng hóa ]],Table1[[Tên hàng hóa]:[Quy cách]],2,0),"")</f>
        <v>Schneider</v>
      </c>
      <c r="F1282" s="143" t="str">
        <f>IF(Table28[[#This Row],[Tên hàng hóa ]]&lt;&gt;0,VLOOKUP(Table28[[#This Row],[Tên hàng hóa ]],Table1[[Tên hàng hóa]:[ĐVT]],3,0),"")</f>
        <v>Cái</v>
      </c>
      <c r="G1282" s="144">
        <v>330000</v>
      </c>
      <c r="H1282" s="145">
        <v>2</v>
      </c>
      <c r="I1282" s="146">
        <f>IF(Table28[[#This Row],[Số lượng]]&lt;&gt;0,Table28[[#This Row],[Số lượng]]*Table28[[#This Row],[Đơn giá]],"")</f>
        <v>660000</v>
      </c>
      <c r="J1282" s="146" t="str">
        <f ca="1">IF(AND(Table28[[#This Row],[Tên hàng hóa ]]&lt;&gt;0,D1283=""),SUM(OFFSET(Table28[[#This Row],[Thành tiền]],0,0,-COUNTIF(Table28[Số HĐ],Table28[[#This Row],[Số HĐ]]))),"")</f>
        <v/>
      </c>
      <c r="K1282" s="145"/>
      <c r="L128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82" s="147"/>
    </row>
    <row r="1283" spans="1:13" ht="35.1" customHeight="1" x14ac:dyDescent="0.2">
      <c r="A1283" s="138">
        <v>42503</v>
      </c>
      <c r="B1283" s="139" t="s">
        <v>2847</v>
      </c>
      <c r="C1283" s="140" t="s">
        <v>1122</v>
      </c>
      <c r="D1283" s="141" t="s">
        <v>1110</v>
      </c>
      <c r="E1283" s="142" t="str">
        <f>IF(Table28[[#This Row],[Tên hàng hóa ]]&lt;&gt;0,VLOOKUP(Table28[[#This Row],[Tên hàng hóa ]],Table1[[Tên hàng hóa]:[Quy cách]],2,0),"")</f>
        <v>Schneider</v>
      </c>
      <c r="F1283" s="143" t="str">
        <f>IF(Table28[[#This Row],[Tên hàng hóa ]]&lt;&gt;0,VLOOKUP(Table28[[#This Row],[Tên hàng hóa ]],Table1[[Tên hàng hóa]:[ĐVT]],3,0),"")</f>
        <v>Cái</v>
      </c>
      <c r="G1283" s="144">
        <v>372900</v>
      </c>
      <c r="H1283" s="145">
        <v>2</v>
      </c>
      <c r="I1283" s="146">
        <f>IF(Table28[[#This Row],[Số lượng]]&lt;&gt;0,Table28[[#This Row],[Số lượng]]*Table28[[#This Row],[Đơn giá]],"")</f>
        <v>745800</v>
      </c>
      <c r="J1283" s="146" t="str">
        <f ca="1">IF(AND(Table28[[#This Row],[Tên hàng hóa ]]&lt;&gt;0,D1284=""),SUM(OFFSET(Table28[[#This Row],[Thành tiền]],0,0,-COUNTIF(Table28[Số HĐ],Table28[[#This Row],[Số HĐ]]))),"")</f>
        <v/>
      </c>
      <c r="K1283" s="145"/>
      <c r="L128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83" s="147"/>
    </row>
    <row r="1284" spans="1:13" ht="35.1" customHeight="1" x14ac:dyDescent="0.2">
      <c r="A1284" s="138">
        <v>42503</v>
      </c>
      <c r="B1284" s="139" t="s">
        <v>2847</v>
      </c>
      <c r="C1284" s="140" t="s">
        <v>1122</v>
      </c>
      <c r="D1284" s="141" t="s">
        <v>1215</v>
      </c>
      <c r="E1284" s="142" t="str">
        <f>IF(Table28[[#This Row],[Tên hàng hóa ]]&lt;&gt;0,VLOOKUP(Table28[[#This Row],[Tên hàng hóa ]],Table1[[Tên hàng hóa]:[Quy cách]],2,0),"")</f>
        <v xml:space="preserve"> Cầu dao Schneider</v>
      </c>
      <c r="F1284" s="143" t="str">
        <f>IF(Table28[[#This Row],[Tên hàng hóa ]]&lt;&gt;0,VLOOKUP(Table28[[#This Row],[Tên hàng hóa ]],Table1[[Tên hàng hóa]:[ĐVT]],3,0),"")</f>
        <v>Cái</v>
      </c>
      <c r="G1284" s="144">
        <v>1031800</v>
      </c>
      <c r="H1284" s="145">
        <v>2</v>
      </c>
      <c r="I1284" s="146">
        <f>IF(Table28[[#This Row],[Số lượng]]&lt;&gt;0,Table28[[#This Row],[Số lượng]]*Table28[[#This Row],[Đơn giá]],"")</f>
        <v>2063600</v>
      </c>
      <c r="J1284" s="146" t="str">
        <f ca="1">IF(AND(Table28[[#This Row],[Tên hàng hóa ]]&lt;&gt;0,D1285=""),SUM(OFFSET(Table28[[#This Row],[Thành tiền]],0,0,-COUNTIF(Table28[Số HĐ],Table28[[#This Row],[Số HĐ]]))),"")</f>
        <v/>
      </c>
      <c r="K1284" s="145"/>
      <c r="L128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84" s="147"/>
    </row>
    <row r="1285" spans="1:13" ht="35.1" customHeight="1" x14ac:dyDescent="0.2">
      <c r="A1285" s="138">
        <v>42503</v>
      </c>
      <c r="B1285" s="139" t="s">
        <v>2847</v>
      </c>
      <c r="C1285" s="140" t="s">
        <v>1122</v>
      </c>
      <c r="D1285" s="141" t="s">
        <v>1113</v>
      </c>
      <c r="E1285" s="142" t="str">
        <f>IF(Table28[[#This Row],[Tên hàng hóa ]]&lt;&gt;0,VLOOKUP(Table28[[#This Row],[Tên hàng hóa ]],Table1[[Tên hàng hóa]:[Quy cách]],2,0),"")</f>
        <v>LS</v>
      </c>
      <c r="F1285" s="143" t="str">
        <f>IF(Table28[[#This Row],[Tên hàng hóa ]]&lt;&gt;0,VLOOKUP(Table28[[#This Row],[Tên hàng hóa ]],Table1[[Tên hàng hóa]:[ĐVT]],3,0),"")</f>
        <v>Cái</v>
      </c>
      <c r="G1285" s="144">
        <v>3032700</v>
      </c>
      <c r="H1285" s="145">
        <v>4</v>
      </c>
      <c r="I1285" s="146">
        <f>IF(Table28[[#This Row],[Số lượng]]&lt;&gt;0,Table28[[#This Row],[Số lượng]]*Table28[[#This Row],[Đơn giá]],"")</f>
        <v>12130800</v>
      </c>
      <c r="J1285" s="146" t="str">
        <f ca="1">IF(AND(Table28[[#This Row],[Tên hàng hóa ]]&lt;&gt;0,D1286=""),SUM(OFFSET(Table28[[#This Row],[Thành tiền]],0,0,-COUNTIF(Table28[Số HĐ],Table28[[#This Row],[Số HĐ]]))),"")</f>
        <v/>
      </c>
      <c r="K1285" s="145"/>
      <c r="L128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85" s="147"/>
    </row>
    <row r="1286" spans="1:13" ht="35.1" customHeight="1" x14ac:dyDescent="0.2">
      <c r="A1286" s="138">
        <v>42503</v>
      </c>
      <c r="B1286" s="139" t="s">
        <v>2847</v>
      </c>
      <c r="C1286" s="140" t="s">
        <v>1122</v>
      </c>
      <c r="D1286" s="141" t="s">
        <v>1675</v>
      </c>
      <c r="E1286" s="142" t="str">
        <f>IF(Table28[[#This Row],[Tên hàng hóa ]]&lt;&gt;0,VLOOKUP(Table28[[#This Row],[Tên hàng hóa ]],Table1[[Tên hàng hóa]:[Quy cách]],2,0),"")</f>
        <v>Rờ le nhiệt</v>
      </c>
      <c r="F1286" s="143" t="str">
        <f>IF(Table28[[#This Row],[Tên hàng hóa ]]&lt;&gt;0,VLOOKUP(Table28[[#This Row],[Tên hàng hóa ]],Table1[[Tên hàng hóa]:[ĐVT]],3,0),"")</f>
        <v>Cái</v>
      </c>
      <c r="G1286" s="144">
        <v>759000</v>
      </c>
      <c r="H1286" s="145">
        <v>4</v>
      </c>
      <c r="I1286" s="146">
        <f>IF(Table28[[#This Row],[Số lượng]]&lt;&gt;0,Table28[[#This Row],[Số lượng]]*Table28[[#This Row],[Đơn giá]],"")</f>
        <v>3036000</v>
      </c>
      <c r="J1286" s="146">
        <f ca="1">IF(AND(Table28[[#This Row],[Tên hàng hóa ]]&lt;&gt;0,D1287=""),SUM(OFFSET(Table28[[#This Row],[Thành tiền]],0,0,-COUNTIF(Table28[Số HĐ],Table28[[#This Row],[Số HĐ]]))),"")</f>
        <v>18636200</v>
      </c>
      <c r="K1286" s="152" t="s">
        <v>464</v>
      </c>
      <c r="L128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86" s="153" t="s">
        <v>3042</v>
      </c>
    </row>
    <row r="1287" spans="1:13" ht="35.1" customHeight="1" x14ac:dyDescent="0.2">
      <c r="A1287" s="138"/>
      <c r="B1287" s="139"/>
      <c r="C1287" s="140" t="str">
        <f t="shared" si="25"/>
        <v/>
      </c>
      <c r="D1287" s="141"/>
      <c r="E1287" s="142" t="str">
        <f>IF(Table28[[#This Row],[Tên hàng hóa ]]&lt;&gt;0,VLOOKUP(Table28[[#This Row],[Tên hàng hóa ]],Table1[[Tên hàng hóa]:[Quy cách]],2,0),"")</f>
        <v/>
      </c>
      <c r="F1287" s="143" t="str">
        <f>IF(Table28[[#This Row],[Tên hàng hóa ]]&lt;&gt;0,VLOOKUP(Table28[[#This Row],[Tên hàng hóa ]],Table1[[Tên hàng hóa]:[ĐVT]],3,0),"")</f>
        <v/>
      </c>
      <c r="G1287" s="144" t="str">
        <f>IF(Table28[[#This Row],[Tên hàng hóa ]]=0,"",VLOOKUP(Table28[[#This Row],[Tên hàng hóa ]],Table1[[Tên hàng hóa]:[Giá bán]],4,0))</f>
        <v/>
      </c>
      <c r="H1287" s="145"/>
      <c r="I1287" s="146" t="str">
        <f>IF(Table28[[#This Row],[Số lượng]]&lt;&gt;0,Table28[[#This Row],[Số lượng]]*Table28[[#This Row],[Đơn giá]],"")</f>
        <v/>
      </c>
      <c r="J1287" s="146" t="str">
        <f ca="1">IF(AND(Table28[[#This Row],[Tên hàng hóa ]]&lt;&gt;0,D1288=""),SUM(OFFSET(Table28[[#This Row],[Thành tiền]],0,0,-COUNTIF(Table28[Số HĐ],Table28[[#This Row],[Số HĐ]]))),"")</f>
        <v/>
      </c>
      <c r="K1287" s="145"/>
      <c r="L128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87" s="147"/>
    </row>
    <row r="1288" spans="1:13" ht="35.1" customHeight="1" x14ac:dyDescent="0.2">
      <c r="A1288" s="138">
        <v>42506</v>
      </c>
      <c r="B1288" s="139" t="s">
        <v>2848</v>
      </c>
      <c r="C1288" s="140" t="s">
        <v>1636</v>
      </c>
      <c r="D1288" s="141" t="s">
        <v>843</v>
      </c>
      <c r="E1288" s="142" t="str">
        <f>IF(Table28[[#This Row],[Tên hàng hóa ]]&lt;&gt;0,VLOOKUP(Table28[[#This Row],[Tên hàng hóa ]],Table1[[Tên hàng hóa]:[Quy cách]],2,0),"")</f>
        <v>Bộ Điều Khiển Lập Trình</v>
      </c>
      <c r="F1288" s="143" t="str">
        <f>IF(Table28[[#This Row],[Tên hàng hóa ]]&lt;&gt;0,VLOOKUP(Table28[[#This Row],[Tên hàng hóa ]],Table1[[Tên hàng hóa]:[ĐVT]],3,0),"")</f>
        <v>Cái</v>
      </c>
      <c r="G1288" s="144">
        <v>5665000</v>
      </c>
      <c r="H1288" s="145">
        <v>1</v>
      </c>
      <c r="I1288" s="146">
        <f>IF(Table28[[#This Row],[Số lượng]]&lt;&gt;0,Table28[[#This Row],[Số lượng]]*Table28[[#This Row],[Đơn giá]],"")</f>
        <v>5665000</v>
      </c>
      <c r="J1288" s="146" t="str">
        <f ca="1">IF(AND(Table28[[#This Row],[Tên hàng hóa ]]&lt;&gt;0,D1289=""),SUM(OFFSET(Table28[[#This Row],[Thành tiền]],0,0,-COUNTIF(Table28[Số HĐ],Table28[[#This Row],[Số HĐ]]))),"")</f>
        <v/>
      </c>
      <c r="K1288" s="145"/>
      <c r="L128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88" s="147"/>
    </row>
    <row r="1289" spans="1:13" ht="35.1" customHeight="1" x14ac:dyDescent="0.2">
      <c r="A1289" s="138">
        <v>42506</v>
      </c>
      <c r="B1289" s="139" t="s">
        <v>2848</v>
      </c>
      <c r="C1289" s="140" t="str">
        <f t="shared" si="25"/>
        <v>CTY TNHH VẬT LIỆU XÂY DỰNG Ý MỸ</v>
      </c>
      <c r="D1289" s="141" t="s">
        <v>2849</v>
      </c>
      <c r="E1289" s="142" t="str">
        <f>IF(Table28[[#This Row],[Tên hàng hóa ]]&lt;&gt;0,VLOOKUP(Table28[[#This Row],[Tên hàng hóa ]],Table1[[Tên hàng hóa]:[Quy cách]],2,0),"")</f>
        <v>OMRON</v>
      </c>
      <c r="F1289" s="143" t="str">
        <f>IF(Table28[[#This Row],[Tên hàng hóa ]]&lt;&gt;0,VLOOKUP(Table28[[#This Row],[Tên hàng hóa ]],Table1[[Tên hàng hóa]:[ĐVT]],3,0),"")</f>
        <v>Cái</v>
      </c>
      <c r="G1289" s="144">
        <v>6435000</v>
      </c>
      <c r="H1289" s="145">
        <v>1</v>
      </c>
      <c r="I1289" s="146">
        <f>IF(Table28[[#This Row],[Số lượng]]&lt;&gt;0,Table28[[#This Row],[Số lượng]]*Table28[[#This Row],[Đơn giá]],"")</f>
        <v>6435000</v>
      </c>
      <c r="J1289" s="146">
        <f ca="1">IF(AND(Table28[[#This Row],[Tên hàng hóa ]]&lt;&gt;0,D1290=""),SUM(OFFSET(Table28[[#This Row],[Thành tiền]],0,0,-COUNTIF(Table28[Số HĐ],Table28[[#This Row],[Số HĐ]]))),"")</f>
        <v>12100000</v>
      </c>
      <c r="K1289" s="152" t="s">
        <v>464</v>
      </c>
      <c r="L128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89" s="153" t="s">
        <v>3045</v>
      </c>
    </row>
    <row r="1290" spans="1:13" ht="35.1" customHeight="1" x14ac:dyDescent="0.2">
      <c r="A1290" s="138"/>
      <c r="B1290" s="139"/>
      <c r="C1290" s="140" t="str">
        <f t="shared" si="25"/>
        <v/>
      </c>
      <c r="D1290" s="141"/>
      <c r="E1290" s="142" t="str">
        <f>IF(Table28[[#This Row],[Tên hàng hóa ]]&lt;&gt;0,VLOOKUP(Table28[[#This Row],[Tên hàng hóa ]],Table1[[Tên hàng hóa]:[Quy cách]],2,0),"")</f>
        <v/>
      </c>
      <c r="F1290" s="143" t="str">
        <f>IF(Table28[[#This Row],[Tên hàng hóa ]]&lt;&gt;0,VLOOKUP(Table28[[#This Row],[Tên hàng hóa ]],Table1[[Tên hàng hóa]:[ĐVT]],3,0),"")</f>
        <v/>
      </c>
      <c r="G1290" s="144" t="str">
        <f>IF(Table28[[#This Row],[Tên hàng hóa ]]=0,"",VLOOKUP(Table28[[#This Row],[Tên hàng hóa ]],Table1[[Tên hàng hóa]:[Giá bán]],4,0))</f>
        <v/>
      </c>
      <c r="H1290" s="145"/>
      <c r="I1290" s="146" t="str">
        <f>IF(Table28[[#This Row],[Số lượng]]&lt;&gt;0,Table28[[#This Row],[Số lượng]]*Table28[[#This Row],[Đơn giá]],"")</f>
        <v/>
      </c>
      <c r="J1290" s="146" t="str">
        <f ca="1">IF(AND(Table28[[#This Row],[Tên hàng hóa ]]&lt;&gt;0,D1291=""),SUM(OFFSET(Table28[[#This Row],[Thành tiền]],0,0,-COUNTIF(Table28[Số HĐ],Table28[[#This Row],[Số HĐ]]))),"")</f>
        <v/>
      </c>
      <c r="K1290" s="145"/>
      <c r="L129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90" s="147"/>
    </row>
    <row r="1291" spans="1:13" ht="35.1" customHeight="1" x14ac:dyDescent="0.2">
      <c r="A1291" s="138">
        <v>42507</v>
      </c>
      <c r="B1291" s="139" t="s">
        <v>2850</v>
      </c>
      <c r="C1291" s="140" t="s">
        <v>860</v>
      </c>
      <c r="D1291" s="141" t="s">
        <v>138</v>
      </c>
      <c r="E1291" s="142" t="str">
        <f>IF(Table28[[#This Row],[Tên hàng hóa ]]&lt;&gt;0,VLOOKUP(Table28[[#This Row],[Tên hàng hóa ]],Table1[[Tên hàng hóa]:[Quy cách]],2,0),"")</f>
        <v>Bộ Điều Khiển Nhiệt Độ</v>
      </c>
      <c r="F1291" s="143" t="str">
        <f>IF(Table28[[#This Row],[Tên hàng hóa ]]&lt;&gt;0,VLOOKUP(Table28[[#This Row],[Tên hàng hóa ]],Table1[[Tên hàng hóa]:[ĐVT]],3,0),"")</f>
        <v>Cái</v>
      </c>
      <c r="G1291" s="144">
        <v>1430000</v>
      </c>
      <c r="H1291" s="145">
        <v>1</v>
      </c>
      <c r="I1291" s="146">
        <f>IF(Table28[[#This Row],[Số lượng]]&lt;&gt;0,Table28[[#This Row],[Số lượng]]*Table28[[#This Row],[Đơn giá]],"")</f>
        <v>1430000</v>
      </c>
      <c r="J1291" s="146" t="str">
        <f ca="1">IF(AND(Table28[[#This Row],[Tên hàng hóa ]]&lt;&gt;0,D1292=""),SUM(OFFSET(Table28[[#This Row],[Thành tiền]],0,0,-COUNTIF(Table28[Số HĐ],Table28[[#This Row],[Số HĐ]]))),"")</f>
        <v/>
      </c>
      <c r="K1291" s="145"/>
      <c r="L129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91" s="147"/>
    </row>
    <row r="1292" spans="1:13" ht="35.1" customHeight="1" x14ac:dyDescent="0.2">
      <c r="A1292" s="138">
        <v>42507</v>
      </c>
      <c r="B1292" s="139" t="s">
        <v>2850</v>
      </c>
      <c r="C1292" s="140" t="s">
        <v>860</v>
      </c>
      <c r="D1292" s="141" t="s">
        <v>275</v>
      </c>
      <c r="E1292" s="142" t="str">
        <f>IF(Table28[[#This Row],[Tên hàng hóa ]]&lt;&gt;0,VLOOKUP(Table28[[#This Row],[Tên hàng hóa ]],Table1[[Tên hàng hóa]:[Quy cách]],2,0),"")</f>
        <v>Cảm Biến</v>
      </c>
      <c r="F1292" s="143" t="str">
        <f>IF(Table28[[#This Row],[Tên hàng hóa ]]&lt;&gt;0,VLOOKUP(Table28[[#This Row],[Tên hàng hóa ]],Table1[[Tên hàng hóa]:[ĐVT]],3,0),"")</f>
        <v>Cái</v>
      </c>
      <c r="G1292" s="144">
        <v>990000</v>
      </c>
      <c r="H1292" s="145">
        <v>1</v>
      </c>
      <c r="I1292" s="146">
        <f>IF(Table28[[#This Row],[Số lượng]]&lt;&gt;0,Table28[[#This Row],[Số lượng]]*Table28[[#This Row],[Đơn giá]],"")</f>
        <v>990000</v>
      </c>
      <c r="J1292" s="146" t="str">
        <f ca="1">IF(AND(Table28[[#This Row],[Tên hàng hóa ]]&lt;&gt;0,D1293=""),SUM(OFFSET(Table28[[#This Row],[Thành tiền]],0,0,-COUNTIF(Table28[Số HĐ],Table28[[#This Row],[Số HĐ]]))),"")</f>
        <v/>
      </c>
      <c r="K1292" s="145"/>
      <c r="L129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92" s="147"/>
    </row>
    <row r="1293" spans="1:13" ht="35.1" customHeight="1" x14ac:dyDescent="0.2">
      <c r="A1293" s="138">
        <v>42507</v>
      </c>
      <c r="B1293" s="139" t="s">
        <v>2850</v>
      </c>
      <c r="C1293" s="140" t="s">
        <v>860</v>
      </c>
      <c r="D1293" s="141" t="s">
        <v>274</v>
      </c>
      <c r="E1293" s="142" t="str">
        <f>IF(Table28[[#This Row],[Tên hàng hóa ]]&lt;&gt;0,VLOOKUP(Table28[[#This Row],[Tên hàng hóa ]],Table1[[Tên hàng hóa]:[Quy cách]],2,0),"")</f>
        <v>Cảm Biến</v>
      </c>
      <c r="F1293" s="143" t="str">
        <f>IF(Table28[[#This Row],[Tên hàng hóa ]]&lt;&gt;0,VLOOKUP(Table28[[#This Row],[Tên hàng hóa ]],Table1[[Tên hàng hóa]:[ĐVT]],3,0),"")</f>
        <v>Cái</v>
      </c>
      <c r="G1293" s="144">
        <v>847000</v>
      </c>
      <c r="H1293" s="145">
        <v>5</v>
      </c>
      <c r="I1293" s="146">
        <f>IF(Table28[[#This Row],[Số lượng]]&lt;&gt;0,Table28[[#This Row],[Số lượng]]*Table28[[#This Row],[Đơn giá]],"")</f>
        <v>4235000</v>
      </c>
      <c r="J1293" s="146" t="str">
        <f ca="1">IF(AND(Table28[[#This Row],[Tên hàng hóa ]]&lt;&gt;0,D1294=""),SUM(OFFSET(Table28[[#This Row],[Thành tiền]],0,0,-COUNTIF(Table28[Số HĐ],Table28[[#This Row],[Số HĐ]]))),"")</f>
        <v/>
      </c>
      <c r="K1293" s="145"/>
      <c r="L129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93" s="147"/>
    </row>
    <row r="1294" spans="1:13" ht="35.1" customHeight="1" x14ac:dyDescent="0.2">
      <c r="A1294" s="138">
        <v>42507</v>
      </c>
      <c r="B1294" s="139" t="s">
        <v>2850</v>
      </c>
      <c r="C1294" s="140" t="s">
        <v>860</v>
      </c>
      <c r="D1294" s="141" t="s">
        <v>276</v>
      </c>
      <c r="E1294" s="142" t="str">
        <f>IF(Table28[[#This Row],[Tên hàng hóa ]]&lt;&gt;0,VLOOKUP(Table28[[#This Row],[Tên hàng hóa ]],Table1[[Tên hàng hóa]:[Quy cách]],2,0),"")</f>
        <v>Cảm Biến</v>
      </c>
      <c r="F1294" s="143" t="str">
        <f>IF(Table28[[#This Row],[Tên hàng hóa ]]&lt;&gt;0,VLOOKUP(Table28[[#This Row],[Tên hàng hóa ]],Table1[[Tên hàng hóa]:[ĐVT]],3,0),"")</f>
        <v>Cái</v>
      </c>
      <c r="G1294" s="144">
        <v>990000</v>
      </c>
      <c r="H1294" s="145">
        <v>5</v>
      </c>
      <c r="I1294" s="146">
        <f>IF(Table28[[#This Row],[Số lượng]]&lt;&gt;0,Table28[[#This Row],[Số lượng]]*Table28[[#This Row],[Đơn giá]],"")</f>
        <v>4950000</v>
      </c>
      <c r="J1294" s="146" t="str">
        <f ca="1">IF(AND(Table28[[#This Row],[Tên hàng hóa ]]&lt;&gt;0,D1295=""),SUM(OFFSET(Table28[[#This Row],[Thành tiền]],0,0,-COUNTIF(Table28[Số HĐ],Table28[[#This Row],[Số HĐ]]))),"")</f>
        <v/>
      </c>
      <c r="K1294" s="145"/>
      <c r="L129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94" s="147"/>
    </row>
    <row r="1295" spans="1:13" ht="35.1" customHeight="1" x14ac:dyDescent="0.2">
      <c r="A1295" s="138">
        <v>42507</v>
      </c>
      <c r="B1295" s="139" t="s">
        <v>2850</v>
      </c>
      <c r="C1295" s="140" t="s">
        <v>860</v>
      </c>
      <c r="D1295" s="141" t="s">
        <v>76</v>
      </c>
      <c r="E1295" s="142" t="str">
        <f>IF(Table28[[#This Row],[Tên hàng hóa ]]&lt;&gt;0,VLOOKUP(Table28[[#This Row],[Tên hàng hóa ]],Table1[[Tên hàng hóa]:[Quy cách]],2,0),"")</f>
        <v>Bộ Điều Khiển Lập Trình</v>
      </c>
      <c r="F1295" s="143" t="str">
        <f>IF(Table28[[#This Row],[Tên hàng hóa ]]&lt;&gt;0,VLOOKUP(Table28[[#This Row],[Tên hàng hóa ]],Table1[[Tên hàng hóa]:[ĐVT]],3,0),"")</f>
        <v>Cái</v>
      </c>
      <c r="G1295" s="144">
        <v>3300000</v>
      </c>
      <c r="H1295" s="145">
        <v>1</v>
      </c>
      <c r="I1295" s="146">
        <f>IF(Table28[[#This Row],[Số lượng]]&lt;&gt;0,Table28[[#This Row],[Số lượng]]*Table28[[#This Row],[Đơn giá]],"")</f>
        <v>3300000</v>
      </c>
      <c r="J1295" s="146">
        <f ca="1">IF(AND(Table28[[#This Row],[Tên hàng hóa ]]&lt;&gt;0,D1296=""),SUM(OFFSET(Table28[[#This Row],[Thành tiền]],0,0,-COUNTIF(Table28[Số HĐ],Table28[[#This Row],[Số HĐ]]))),"")</f>
        <v>14905000</v>
      </c>
      <c r="K1295" s="152" t="s">
        <v>464</v>
      </c>
      <c r="L129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95" s="153" t="s">
        <v>3759</v>
      </c>
    </row>
    <row r="1296" spans="1:13" ht="35.1" customHeight="1" x14ac:dyDescent="0.2">
      <c r="A1296" s="138"/>
      <c r="B1296" s="139"/>
      <c r="C1296" s="140" t="str">
        <f t="shared" si="25"/>
        <v/>
      </c>
      <c r="D1296" s="141"/>
      <c r="E1296" s="142" t="str">
        <f>IF(Table28[[#This Row],[Tên hàng hóa ]]&lt;&gt;0,VLOOKUP(Table28[[#This Row],[Tên hàng hóa ]],Table1[[Tên hàng hóa]:[Quy cách]],2,0),"")</f>
        <v/>
      </c>
      <c r="F1296" s="143" t="str">
        <f>IF(Table28[[#This Row],[Tên hàng hóa ]]&lt;&gt;0,VLOOKUP(Table28[[#This Row],[Tên hàng hóa ]],Table1[[Tên hàng hóa]:[ĐVT]],3,0),"")</f>
        <v/>
      </c>
      <c r="G1296" s="144" t="str">
        <f>IF(Table28[[#This Row],[Tên hàng hóa ]]=0,"",VLOOKUP(Table28[[#This Row],[Tên hàng hóa ]],Table1[[Tên hàng hóa]:[Giá bán]],4,0))</f>
        <v/>
      </c>
      <c r="H1296" s="145"/>
      <c r="I1296" s="146" t="str">
        <f>IF(Table28[[#This Row],[Số lượng]]&lt;&gt;0,Table28[[#This Row],[Số lượng]]*Table28[[#This Row],[Đơn giá]],"")</f>
        <v/>
      </c>
      <c r="J1296" s="146" t="str">
        <f ca="1">IF(AND(Table28[[#This Row],[Tên hàng hóa ]]&lt;&gt;0,D1297=""),SUM(OFFSET(Table28[[#This Row],[Thành tiền]],0,0,-COUNTIF(Table28[Số HĐ],Table28[[#This Row],[Số HĐ]]))),"")</f>
        <v/>
      </c>
      <c r="K1296" s="145"/>
      <c r="L129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96" s="147"/>
    </row>
    <row r="1297" spans="1:13" ht="35.1" customHeight="1" x14ac:dyDescent="0.2">
      <c r="A1297" s="138">
        <v>42507</v>
      </c>
      <c r="B1297" s="139" t="s">
        <v>2851</v>
      </c>
      <c r="C1297" s="140" t="s">
        <v>1039</v>
      </c>
      <c r="D1297" s="141" t="s">
        <v>2826</v>
      </c>
      <c r="E1297" s="142" t="str">
        <f>IF(Table28[[#This Row],[Tên hàng hóa ]]&lt;&gt;0,VLOOKUP(Table28[[#This Row],[Tên hàng hóa ]],Table1[[Tên hàng hóa]:[Quy cách]],2,0),"")</f>
        <v>Fotek</v>
      </c>
      <c r="F1297" s="143" t="str">
        <f>IF(Table28[[#This Row],[Tên hàng hóa ]]&lt;&gt;0,VLOOKUP(Table28[[#This Row],[Tên hàng hóa ]],Table1[[Tên hàng hóa]:[ĐVT]],3,0),"")</f>
        <v>Cái</v>
      </c>
      <c r="G1297" s="144">
        <v>784300</v>
      </c>
      <c r="H1297" s="145">
        <v>4</v>
      </c>
      <c r="I1297" s="146">
        <f>IF(Table28[[#This Row],[Số lượng]]&lt;&gt;0,Table28[[#This Row],[Số lượng]]*Table28[[#This Row],[Đơn giá]],"")</f>
        <v>3137200</v>
      </c>
      <c r="J1297" s="146">
        <f ca="1">IF(AND(Table28[[#This Row],[Tên hàng hóa ]]&lt;&gt;0,D1298=""),SUM(OFFSET(Table28[[#This Row],[Thành tiền]],0,0,-COUNTIF(Table28[Số HĐ],Table28[[#This Row],[Số HĐ]]))),"")</f>
        <v>3137200</v>
      </c>
      <c r="K1297" s="145" t="s">
        <v>464</v>
      </c>
      <c r="L129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97" s="147" t="s">
        <v>2910</v>
      </c>
    </row>
    <row r="1298" spans="1:13" ht="35.1" customHeight="1" x14ac:dyDescent="0.2">
      <c r="A1298" s="138"/>
      <c r="B1298" s="139"/>
      <c r="C1298" s="140" t="str">
        <f t="shared" si="25"/>
        <v/>
      </c>
      <c r="D1298" s="141"/>
      <c r="E1298" s="142" t="str">
        <f>IF(Table28[[#This Row],[Tên hàng hóa ]]&lt;&gt;0,VLOOKUP(Table28[[#This Row],[Tên hàng hóa ]],Table1[[Tên hàng hóa]:[Quy cách]],2,0),"")</f>
        <v/>
      </c>
      <c r="F1298" s="143" t="str">
        <f>IF(Table28[[#This Row],[Tên hàng hóa ]]&lt;&gt;0,VLOOKUP(Table28[[#This Row],[Tên hàng hóa ]],Table1[[Tên hàng hóa]:[ĐVT]],3,0),"")</f>
        <v/>
      </c>
      <c r="G1298" s="144" t="str">
        <f>IF(Table28[[#This Row],[Tên hàng hóa ]]=0,"",VLOOKUP(Table28[[#This Row],[Tên hàng hóa ]],Table1[[Tên hàng hóa]:[Giá bán]],4,0))</f>
        <v/>
      </c>
      <c r="H1298" s="145"/>
      <c r="I1298" s="146" t="str">
        <f>IF(Table28[[#This Row],[Số lượng]]&lt;&gt;0,Table28[[#This Row],[Số lượng]]*Table28[[#This Row],[Đơn giá]],"")</f>
        <v/>
      </c>
      <c r="J1298" s="146" t="str">
        <f ca="1">IF(AND(Table28[[#This Row],[Tên hàng hóa ]]&lt;&gt;0,D1299=""),SUM(OFFSET(Table28[[#This Row],[Thành tiền]],0,0,-COUNTIF(Table28[Số HĐ],Table28[[#This Row],[Số HĐ]]))),"")</f>
        <v/>
      </c>
      <c r="K1298" s="145"/>
      <c r="L129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298" s="147"/>
    </row>
    <row r="1299" spans="1:13" ht="35.1" customHeight="1" x14ac:dyDescent="0.2">
      <c r="A1299" s="138">
        <v>42507</v>
      </c>
      <c r="B1299" s="139" t="s">
        <v>2852</v>
      </c>
      <c r="C1299" s="140" t="s">
        <v>543</v>
      </c>
      <c r="D1299" s="141" t="s">
        <v>2824</v>
      </c>
      <c r="E1299" s="142" t="str">
        <f>IF(Table28[[#This Row],[Tên hàng hóa ]]&lt;&gt;0,VLOOKUP(Table28[[#This Row],[Tên hàng hóa ]],Table1[[Tên hàng hóa]:[Quy cách]],2,0),"")</f>
        <v>Mitsubishi</v>
      </c>
      <c r="F1299" s="143" t="str">
        <f>IF(Table28[[#This Row],[Tên hàng hóa ]]&lt;&gt;0,VLOOKUP(Table28[[#This Row],[Tên hàng hóa ]],Table1[[Tên hàng hóa]:[ĐVT]],3,0),"")</f>
        <v>Cái</v>
      </c>
      <c r="G1299" s="144">
        <v>1570800</v>
      </c>
      <c r="H1299" s="145">
        <v>1</v>
      </c>
      <c r="I1299" s="146">
        <f>IF(Table28[[#This Row],[Số lượng]]&lt;&gt;0,Table28[[#This Row],[Số lượng]]*Table28[[#This Row],[Đơn giá]],"")</f>
        <v>1570800</v>
      </c>
      <c r="J1299" s="146">
        <f ca="1">IF(AND(Table28[[#This Row],[Tên hàng hóa ]]&lt;&gt;0,D1300=""),SUM(OFFSET(Table28[[#This Row],[Thành tiền]],0,0,-COUNTIF(Table28[Số HĐ],Table28[[#This Row],[Số HĐ]]))),"")</f>
        <v>1570800</v>
      </c>
      <c r="K1299" s="152" t="s">
        <v>464</v>
      </c>
      <c r="L129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299" s="153" t="s">
        <v>3124</v>
      </c>
    </row>
    <row r="1300" spans="1:13" ht="35.1" customHeight="1" x14ac:dyDescent="0.2">
      <c r="A1300" s="138"/>
      <c r="B1300" s="139"/>
      <c r="C1300" s="140" t="str">
        <f t="shared" si="25"/>
        <v/>
      </c>
      <c r="D1300" s="141"/>
      <c r="E1300" s="142" t="str">
        <f>IF(Table28[[#This Row],[Tên hàng hóa ]]&lt;&gt;0,VLOOKUP(Table28[[#This Row],[Tên hàng hóa ]],Table1[[Tên hàng hóa]:[Quy cách]],2,0),"")</f>
        <v/>
      </c>
      <c r="F1300" s="143" t="str">
        <f>IF(Table28[[#This Row],[Tên hàng hóa ]]&lt;&gt;0,VLOOKUP(Table28[[#This Row],[Tên hàng hóa ]],Table1[[Tên hàng hóa]:[ĐVT]],3,0),"")</f>
        <v/>
      </c>
      <c r="G1300" s="144" t="str">
        <f>IF(Table28[[#This Row],[Tên hàng hóa ]]=0,"",VLOOKUP(Table28[[#This Row],[Tên hàng hóa ]],Table1[[Tên hàng hóa]:[Giá bán]],4,0))</f>
        <v/>
      </c>
      <c r="H1300" s="145"/>
      <c r="I1300" s="146" t="str">
        <f>IF(Table28[[#This Row],[Số lượng]]&lt;&gt;0,Table28[[#This Row],[Số lượng]]*Table28[[#This Row],[Đơn giá]],"")</f>
        <v/>
      </c>
      <c r="J1300" s="146" t="str">
        <f ca="1">IF(AND(Table28[[#This Row],[Tên hàng hóa ]]&lt;&gt;0,D1301=""),SUM(OFFSET(Table28[[#This Row],[Thành tiền]],0,0,-COUNTIF(Table28[Số HĐ],Table28[[#This Row],[Số HĐ]]))),"")</f>
        <v/>
      </c>
      <c r="K1300" s="145"/>
      <c r="L130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00" s="147"/>
    </row>
    <row r="1301" spans="1:13" ht="35.1" customHeight="1" x14ac:dyDescent="0.2">
      <c r="A1301" s="138">
        <v>42507</v>
      </c>
      <c r="B1301" s="139" t="s">
        <v>2853</v>
      </c>
      <c r="C1301" s="140" t="s">
        <v>543</v>
      </c>
      <c r="D1301" s="141" t="s">
        <v>216</v>
      </c>
      <c r="E1301" s="142" t="str">
        <f>IF(Table28[[#This Row],[Tên hàng hóa ]]&lt;&gt;0,VLOOKUP(Table28[[#This Row],[Tên hàng hóa ]],Table1[[Tên hàng hóa]:[Quy cách]],2,0),"")</f>
        <v>Cảm Biến</v>
      </c>
      <c r="F1301" s="143" t="str">
        <f>IF(Table28[[#This Row],[Tên hàng hóa ]]&lt;&gt;0,VLOOKUP(Table28[[#This Row],[Tên hàng hóa ]],Table1[[Tên hàng hóa]:[ĐVT]],3,0),"")</f>
        <v>Cái</v>
      </c>
      <c r="G1301" s="144">
        <v>935000</v>
      </c>
      <c r="H1301" s="145">
        <v>2</v>
      </c>
      <c r="I1301" s="146">
        <f>IF(Table28[[#This Row],[Số lượng]]&lt;&gt;0,Table28[[#This Row],[Số lượng]]*Table28[[#This Row],[Đơn giá]],"")</f>
        <v>1870000</v>
      </c>
      <c r="J1301" s="146">
        <f ca="1">IF(AND(Table28[[#This Row],[Tên hàng hóa ]]&lt;&gt;0,D1302=""),SUM(OFFSET(Table28[[#This Row],[Thành tiền]],0,0,-COUNTIF(Table28[Số HĐ],Table28[[#This Row],[Số HĐ]]))),"")</f>
        <v>1870000</v>
      </c>
      <c r="K1301" s="152" t="s">
        <v>464</v>
      </c>
      <c r="L1301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01" s="153" t="s">
        <v>3124</v>
      </c>
    </row>
    <row r="1302" spans="1:13" ht="35.1" customHeight="1" x14ac:dyDescent="0.2">
      <c r="A1302" s="138"/>
      <c r="B1302" s="139"/>
      <c r="C1302" s="140" t="str">
        <f t="shared" ref="C1302:C1316" si="26">IF(AND(D1302&lt;&gt;0,D1303=""),C1301,"")</f>
        <v/>
      </c>
      <c r="D1302" s="141"/>
      <c r="E1302" s="142" t="str">
        <f>IF(Table28[[#This Row],[Tên hàng hóa ]]&lt;&gt;0,VLOOKUP(Table28[[#This Row],[Tên hàng hóa ]],Table1[[Tên hàng hóa]:[Quy cách]],2,0),"")</f>
        <v/>
      </c>
      <c r="F1302" s="143" t="str">
        <f>IF(Table28[[#This Row],[Tên hàng hóa ]]&lt;&gt;0,VLOOKUP(Table28[[#This Row],[Tên hàng hóa ]],Table1[[Tên hàng hóa]:[ĐVT]],3,0),"")</f>
        <v/>
      </c>
      <c r="G1302" s="144" t="str">
        <f>IF(Table28[[#This Row],[Tên hàng hóa ]]=0,"",VLOOKUP(Table28[[#This Row],[Tên hàng hóa ]],Table1[[Tên hàng hóa]:[Giá bán]],4,0))</f>
        <v/>
      </c>
      <c r="H1302" s="145"/>
      <c r="I1302" s="146" t="str">
        <f>IF(Table28[[#This Row],[Số lượng]]&lt;&gt;0,Table28[[#This Row],[Số lượng]]*Table28[[#This Row],[Đơn giá]],"")</f>
        <v/>
      </c>
      <c r="J1302" s="146" t="str">
        <f ca="1">IF(AND(Table28[[#This Row],[Tên hàng hóa ]]&lt;&gt;0,D1303=""),SUM(OFFSET(Table28[[#This Row],[Thành tiền]],0,0,-COUNTIF(Table28[Số HĐ],Table28[[#This Row],[Số HĐ]]))),"")</f>
        <v/>
      </c>
      <c r="K1302" s="145"/>
      <c r="L130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02" s="147"/>
    </row>
    <row r="1303" spans="1:13" ht="35.1" customHeight="1" x14ac:dyDescent="0.2">
      <c r="A1303" s="138">
        <v>42507</v>
      </c>
      <c r="B1303" s="139" t="s">
        <v>2854</v>
      </c>
      <c r="C1303" s="140" t="s">
        <v>543</v>
      </c>
      <c r="D1303" s="141" t="s">
        <v>273</v>
      </c>
      <c r="E1303" s="142" t="str">
        <f>IF(Table28[[#This Row],[Tên hàng hóa ]]&lt;&gt;0,VLOOKUP(Table28[[#This Row],[Tên hàng hóa ]],Table1[[Tên hàng hóa]:[Quy cách]],2,0),"")</f>
        <v>Cảm Biến</v>
      </c>
      <c r="F1303" s="143" t="str">
        <f>IF(Table28[[#This Row],[Tên hàng hóa ]]&lt;&gt;0,VLOOKUP(Table28[[#This Row],[Tên hàng hóa ]],Table1[[Tên hàng hóa]:[ĐVT]],3,0),"")</f>
        <v>Cái</v>
      </c>
      <c r="G1303" s="144">
        <v>907500</v>
      </c>
      <c r="H1303" s="145">
        <v>1</v>
      </c>
      <c r="I1303" s="146">
        <f>IF(Table28[[#This Row],[Số lượng]]&lt;&gt;0,Table28[[#This Row],[Số lượng]]*Table28[[#This Row],[Đơn giá]],"")</f>
        <v>907500</v>
      </c>
      <c r="J1303" s="146" t="str">
        <f ca="1">IF(AND(Table28[[#This Row],[Tên hàng hóa ]]&lt;&gt;0,D1304=""),SUM(OFFSET(Table28[[#This Row],[Thành tiền]],0,0,-COUNTIF(Table28[Số HĐ],Table28[[#This Row],[Số HĐ]]))),"")</f>
        <v/>
      </c>
      <c r="K1303" s="145"/>
      <c r="L130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03" s="147"/>
    </row>
    <row r="1304" spans="1:13" ht="35.1" customHeight="1" x14ac:dyDescent="0.2">
      <c r="A1304" s="138">
        <v>42507</v>
      </c>
      <c r="B1304" s="139" t="s">
        <v>2854</v>
      </c>
      <c r="C1304" s="140" t="s">
        <v>543</v>
      </c>
      <c r="D1304" s="141" t="s">
        <v>71</v>
      </c>
      <c r="E1304" s="142" t="str">
        <f>IF(Table28[[#This Row],[Tên hàng hóa ]]&lt;&gt;0,VLOOKUP(Table28[[#This Row],[Tên hàng hóa ]],Table1[[Tên hàng hóa]:[Quy cách]],2,0),"")</f>
        <v>Bộ Điều Khiển Lập Trình</v>
      </c>
      <c r="F1304" s="143" t="str">
        <f>IF(Table28[[#This Row],[Tên hàng hóa ]]&lt;&gt;0,VLOOKUP(Table28[[#This Row],[Tên hàng hóa ]],Table1[[Tên hàng hóa]:[ĐVT]],3,0),"")</f>
        <v>Cái</v>
      </c>
      <c r="G1304" s="144">
        <v>2420000</v>
      </c>
      <c r="H1304" s="145">
        <v>1</v>
      </c>
      <c r="I1304" s="146">
        <f>IF(Table28[[#This Row],[Số lượng]]&lt;&gt;0,Table28[[#This Row],[Số lượng]]*Table28[[#This Row],[Đơn giá]],"")</f>
        <v>2420000</v>
      </c>
      <c r="J1304" s="146" t="str">
        <f ca="1">IF(AND(Table28[[#This Row],[Tên hàng hóa ]]&lt;&gt;0,D1305=""),SUM(OFFSET(Table28[[#This Row],[Thành tiền]],0,0,-COUNTIF(Table28[Số HĐ],Table28[[#This Row],[Số HĐ]]))),"")</f>
        <v/>
      </c>
      <c r="K1304" s="145"/>
      <c r="L130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04" s="147"/>
    </row>
    <row r="1305" spans="1:13" ht="35.1" customHeight="1" x14ac:dyDescent="0.2">
      <c r="A1305" s="138">
        <v>42507</v>
      </c>
      <c r="B1305" s="139" t="s">
        <v>2854</v>
      </c>
      <c r="C1305" s="140" t="s">
        <v>543</v>
      </c>
      <c r="D1305" s="141" t="s">
        <v>2526</v>
      </c>
      <c r="E1305" s="142" t="str">
        <f>IF(Table28[[#This Row],[Tên hàng hóa ]]&lt;&gt;0,VLOOKUP(Table28[[#This Row],[Tên hàng hóa ]],Table1[[Tên hàng hóa]:[Quy cách]],2,0),"")</f>
        <v>Mitsubishi</v>
      </c>
      <c r="F1305" s="143" t="str">
        <f>IF(Table28[[#This Row],[Tên hàng hóa ]]&lt;&gt;0,VLOOKUP(Table28[[#This Row],[Tên hàng hóa ]],Table1[[Tên hàng hóa]:[ĐVT]],3,0),"")</f>
        <v>Cái</v>
      </c>
      <c r="G1305" s="144">
        <v>62700</v>
      </c>
      <c r="H1305" s="145">
        <v>2</v>
      </c>
      <c r="I1305" s="146">
        <f>IF(Table28[[#This Row],[Số lượng]]&lt;&gt;0,Table28[[#This Row],[Số lượng]]*Table28[[#This Row],[Đơn giá]],"")</f>
        <v>125400</v>
      </c>
      <c r="J1305" s="146">
        <f ca="1">IF(AND(Table28[[#This Row],[Tên hàng hóa ]]&lt;&gt;0,D1306=""),SUM(OFFSET(Table28[[#This Row],[Thành tiền]],0,0,-COUNTIF(Table28[Số HĐ],Table28[[#This Row],[Số HĐ]]))),"")</f>
        <v>3452900</v>
      </c>
      <c r="K1305" s="152" t="s">
        <v>464</v>
      </c>
      <c r="L130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05" s="153" t="s">
        <v>3124</v>
      </c>
    </row>
    <row r="1306" spans="1:13" ht="35.1" customHeight="1" x14ac:dyDescent="0.2">
      <c r="A1306" s="138"/>
      <c r="B1306" s="139"/>
      <c r="C1306" s="140" t="str">
        <f t="shared" si="26"/>
        <v/>
      </c>
      <c r="D1306" s="141"/>
      <c r="E1306" s="142" t="str">
        <f>IF(Table28[[#This Row],[Tên hàng hóa ]]&lt;&gt;0,VLOOKUP(Table28[[#This Row],[Tên hàng hóa ]],Table1[[Tên hàng hóa]:[Quy cách]],2,0),"")</f>
        <v/>
      </c>
      <c r="F1306" s="143" t="str">
        <f>IF(Table28[[#This Row],[Tên hàng hóa ]]&lt;&gt;0,VLOOKUP(Table28[[#This Row],[Tên hàng hóa ]],Table1[[Tên hàng hóa]:[ĐVT]],3,0),"")</f>
        <v/>
      </c>
      <c r="G1306" s="144" t="str">
        <f>IF(Table28[[#This Row],[Tên hàng hóa ]]=0,"",VLOOKUP(Table28[[#This Row],[Tên hàng hóa ]],Table1[[Tên hàng hóa]:[Giá bán]],4,0))</f>
        <v/>
      </c>
      <c r="H1306" s="145"/>
      <c r="I1306" s="146" t="str">
        <f>IF(Table28[[#This Row],[Số lượng]]&lt;&gt;0,Table28[[#This Row],[Số lượng]]*Table28[[#This Row],[Đơn giá]],"")</f>
        <v/>
      </c>
      <c r="J1306" s="146" t="str">
        <f ca="1">IF(AND(Table28[[#This Row],[Tên hàng hóa ]]&lt;&gt;0,D1307=""),SUM(OFFSET(Table28[[#This Row],[Thành tiền]],0,0,-COUNTIF(Table28[Số HĐ],Table28[[#This Row],[Số HĐ]]))),"")</f>
        <v/>
      </c>
      <c r="K1306" s="145"/>
      <c r="L130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06" s="147"/>
    </row>
    <row r="1307" spans="1:13" ht="35.1" customHeight="1" x14ac:dyDescent="0.2">
      <c r="A1307" s="138">
        <v>42508</v>
      </c>
      <c r="B1307" s="139" t="s">
        <v>2855</v>
      </c>
      <c r="C1307" s="140" t="s">
        <v>2590</v>
      </c>
      <c r="D1307" s="141" t="s">
        <v>80</v>
      </c>
      <c r="E1307" s="142" t="str">
        <f>IF(Table28[[#This Row],[Tên hàng hóa ]]&lt;&gt;0,VLOOKUP(Table28[[#This Row],[Tên hàng hóa ]],Table1[[Tên hàng hóa]:[Quy cách]],2,0),"")</f>
        <v>Bộ Điều Khiển Lập Trình</v>
      </c>
      <c r="F1307" s="143" t="str">
        <f>IF(Table28[[#This Row],[Tên hàng hóa ]]&lt;&gt;0,VLOOKUP(Table28[[#This Row],[Tên hàng hóa ]],Table1[[Tên hàng hóa]:[ĐVT]],3,0),"")</f>
        <v>Cái</v>
      </c>
      <c r="G1307" s="144">
        <v>5500000</v>
      </c>
      <c r="H1307" s="145">
        <v>1</v>
      </c>
      <c r="I1307" s="146">
        <f>IF(Table28[[#This Row],[Số lượng]]&lt;&gt;0,Table28[[#This Row],[Số lượng]]*Table28[[#This Row],[Đơn giá]],"")</f>
        <v>5500000</v>
      </c>
      <c r="J1307" s="146" t="str">
        <f ca="1">IF(AND(Table28[[#This Row],[Tên hàng hóa ]]&lt;&gt;0,D1308=""),SUM(OFFSET(Table28[[#This Row],[Thành tiền]],0,0,-COUNTIF(Table28[Số HĐ],Table28[[#This Row],[Số HĐ]]))),"")</f>
        <v/>
      </c>
      <c r="K1307" s="145"/>
      <c r="L130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07" s="147"/>
    </row>
    <row r="1308" spans="1:13" ht="35.1" customHeight="1" x14ac:dyDescent="0.2">
      <c r="A1308" s="138">
        <v>42508</v>
      </c>
      <c r="B1308" s="139" t="s">
        <v>2855</v>
      </c>
      <c r="C1308" s="140" t="s">
        <v>2590</v>
      </c>
      <c r="D1308" s="141" t="s">
        <v>393</v>
      </c>
      <c r="E1308" s="142" t="str">
        <f>IF(Table28[[#This Row],[Tên hàng hóa ]]&lt;&gt;0,VLOOKUP(Table28[[#This Row],[Tên hàng hóa ]],Table1[[Tên hàng hóa]:[Quy cách]],2,0),"")</f>
        <v>Timer</v>
      </c>
      <c r="F1308" s="143" t="str">
        <f>IF(Table28[[#This Row],[Tên hàng hóa ]]&lt;&gt;0,VLOOKUP(Table28[[#This Row],[Tên hàng hóa ]],Table1[[Tên hàng hóa]:[ĐVT]],3,0),"")</f>
        <v>Cái</v>
      </c>
      <c r="G1308" s="144">
        <v>786500</v>
      </c>
      <c r="H1308" s="145">
        <v>2</v>
      </c>
      <c r="I1308" s="146">
        <f>IF(Table28[[#This Row],[Số lượng]]&lt;&gt;0,Table28[[#This Row],[Số lượng]]*Table28[[#This Row],[Đơn giá]],"")</f>
        <v>1573000</v>
      </c>
      <c r="J1308" s="146" t="str">
        <f ca="1">IF(AND(Table28[[#This Row],[Tên hàng hóa ]]&lt;&gt;0,D1309=""),SUM(OFFSET(Table28[[#This Row],[Thành tiền]],0,0,-COUNTIF(Table28[Số HĐ],Table28[[#This Row],[Số HĐ]]))),"")</f>
        <v/>
      </c>
      <c r="K1308" s="145"/>
      <c r="L130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08" s="147"/>
    </row>
    <row r="1309" spans="1:13" ht="35.1" customHeight="1" x14ac:dyDescent="0.2">
      <c r="A1309" s="138">
        <v>42508</v>
      </c>
      <c r="B1309" s="139" t="s">
        <v>2855</v>
      </c>
      <c r="C1309" s="140" t="s">
        <v>2590</v>
      </c>
      <c r="D1309" s="141" t="s">
        <v>433</v>
      </c>
      <c r="E1309" s="142" t="str">
        <f>IF(Table28[[#This Row],[Tên hàng hóa ]]&lt;&gt;0,VLOOKUP(Table28[[#This Row],[Tên hàng hóa ]],Table1[[Tên hàng hóa]:[Quy cách]],2,0),"")</f>
        <v>Socket</v>
      </c>
      <c r="F1309" s="143" t="str">
        <f>IF(Table28[[#This Row],[Tên hàng hóa ]]&lt;&gt;0,VLOOKUP(Table28[[#This Row],[Tên hàng hóa ]],Table1[[Tên hàng hóa]:[ĐVT]],3,0),"")</f>
        <v>Cái</v>
      </c>
      <c r="G1309" s="144">
        <v>31900</v>
      </c>
      <c r="H1309" s="145">
        <v>2</v>
      </c>
      <c r="I1309" s="146">
        <f>IF(Table28[[#This Row],[Số lượng]]&lt;&gt;0,Table28[[#This Row],[Số lượng]]*Table28[[#This Row],[Đơn giá]],"")</f>
        <v>63800</v>
      </c>
      <c r="J1309" s="146">
        <f ca="1">IF(AND(Table28[[#This Row],[Tên hàng hóa ]]&lt;&gt;0,D1310=""),SUM(OFFSET(Table28[[#This Row],[Thành tiền]],0,0,-COUNTIF(Table28[Số HĐ],Table28[[#This Row],[Số HĐ]]))),"")</f>
        <v>7136800</v>
      </c>
      <c r="K1309" s="17" t="s">
        <v>464</v>
      </c>
      <c r="L130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09" s="15" t="s">
        <v>2876</v>
      </c>
    </row>
    <row r="1310" spans="1:13" ht="35.1" customHeight="1" x14ac:dyDescent="0.2">
      <c r="A1310" s="138"/>
      <c r="B1310" s="139"/>
      <c r="C1310" s="140" t="str">
        <f t="shared" si="26"/>
        <v/>
      </c>
      <c r="D1310" s="141"/>
      <c r="E1310" s="142" t="str">
        <f>IF(Table28[[#This Row],[Tên hàng hóa ]]&lt;&gt;0,VLOOKUP(Table28[[#This Row],[Tên hàng hóa ]],Table1[[Tên hàng hóa]:[Quy cách]],2,0),"")</f>
        <v/>
      </c>
      <c r="F1310" s="143" t="str">
        <f>IF(Table28[[#This Row],[Tên hàng hóa ]]&lt;&gt;0,VLOOKUP(Table28[[#This Row],[Tên hàng hóa ]],Table1[[Tên hàng hóa]:[ĐVT]],3,0),"")</f>
        <v/>
      </c>
      <c r="G1310" s="144" t="str">
        <f>IF(Table28[[#This Row],[Tên hàng hóa ]]=0,"",VLOOKUP(Table28[[#This Row],[Tên hàng hóa ]],Table1[[Tên hàng hóa]:[Giá bán]],4,0))</f>
        <v/>
      </c>
      <c r="H1310" s="145"/>
      <c r="I1310" s="146" t="str">
        <f>IF(Table28[[#This Row],[Số lượng]]&lt;&gt;0,Table28[[#This Row],[Số lượng]]*Table28[[#This Row],[Đơn giá]],"")</f>
        <v/>
      </c>
      <c r="J1310" s="146" t="str">
        <f ca="1">IF(AND(Table28[[#This Row],[Tên hàng hóa ]]&lt;&gt;0,D1311=""),SUM(OFFSET(Table28[[#This Row],[Thành tiền]],0,0,-COUNTIF(Table28[Số HĐ],Table28[[#This Row],[Số HĐ]]))),"")</f>
        <v/>
      </c>
      <c r="K1310" s="145"/>
      <c r="L131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10" s="147"/>
    </row>
    <row r="1311" spans="1:13" ht="35.1" customHeight="1" x14ac:dyDescent="0.2">
      <c r="A1311" s="138">
        <v>42509</v>
      </c>
      <c r="B1311" s="139" t="s">
        <v>2856</v>
      </c>
      <c r="C1311" s="140" t="s">
        <v>1206</v>
      </c>
      <c r="D1311" s="141" t="s">
        <v>391</v>
      </c>
      <c r="E1311" s="142" t="str">
        <f>IF(Table28[[#This Row],[Tên hàng hóa ]]&lt;&gt;0,VLOOKUP(Table28[[#This Row],[Tên hàng hóa ]],Table1[[Tên hàng hóa]:[Quy cách]],2,0),"")</f>
        <v>Timer</v>
      </c>
      <c r="F1311" s="143" t="str">
        <f>IF(Table28[[#This Row],[Tên hàng hóa ]]&lt;&gt;0,VLOOKUP(Table28[[#This Row],[Tên hàng hóa ]],Table1[[Tên hàng hóa]:[ĐVT]],3,0),"")</f>
        <v>Cái</v>
      </c>
      <c r="G1311" s="144">
        <v>550000</v>
      </c>
      <c r="H1311" s="145">
        <v>2</v>
      </c>
      <c r="I1311" s="146">
        <f>IF(Table28[[#This Row],[Số lượng]]&lt;&gt;0,Table28[[#This Row],[Số lượng]]*Table28[[#This Row],[Đơn giá]],"")</f>
        <v>1100000</v>
      </c>
      <c r="J1311" s="146">
        <f ca="1">IF(AND(Table28[[#This Row],[Tên hàng hóa ]]&lt;&gt;0,D1312=""),SUM(OFFSET(Table28[[#This Row],[Thành tiền]],0,0,-COUNTIF(Table28[Số HĐ],Table28[[#This Row],[Số HĐ]]))),"")</f>
        <v>1100000</v>
      </c>
      <c r="K1311" s="145" t="s">
        <v>464</v>
      </c>
      <c r="L1311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11" s="147" t="s">
        <v>2857</v>
      </c>
    </row>
    <row r="1312" spans="1:13" ht="35.1" customHeight="1" x14ac:dyDescent="0.2">
      <c r="A1312" s="138"/>
      <c r="B1312" s="139"/>
      <c r="C1312" s="140" t="str">
        <f t="shared" si="26"/>
        <v/>
      </c>
      <c r="D1312" s="141"/>
      <c r="E1312" s="142" t="str">
        <f>IF(Table28[[#This Row],[Tên hàng hóa ]]&lt;&gt;0,VLOOKUP(Table28[[#This Row],[Tên hàng hóa ]],Table1[[Tên hàng hóa]:[Quy cách]],2,0),"")</f>
        <v/>
      </c>
      <c r="F1312" s="143" t="str">
        <f>IF(Table28[[#This Row],[Tên hàng hóa ]]&lt;&gt;0,VLOOKUP(Table28[[#This Row],[Tên hàng hóa ]],Table1[[Tên hàng hóa]:[ĐVT]],3,0),"")</f>
        <v/>
      </c>
      <c r="G1312" s="144" t="str">
        <f>IF(Table28[[#This Row],[Tên hàng hóa ]]=0,"",VLOOKUP(Table28[[#This Row],[Tên hàng hóa ]],Table1[[Tên hàng hóa]:[Giá bán]],4,0))</f>
        <v/>
      </c>
      <c r="H1312" s="145"/>
      <c r="I1312" s="146" t="str">
        <f>IF(Table28[[#This Row],[Số lượng]]&lt;&gt;0,Table28[[#This Row],[Số lượng]]*Table28[[#This Row],[Đơn giá]],"")</f>
        <v/>
      </c>
      <c r="J1312" s="146" t="str">
        <f ca="1">IF(AND(Table28[[#This Row],[Tên hàng hóa ]]&lt;&gt;0,D1313=""),SUM(OFFSET(Table28[[#This Row],[Thành tiền]],0,0,-COUNTIF(Table28[Số HĐ],Table28[[#This Row],[Số HĐ]]))),"")</f>
        <v/>
      </c>
      <c r="K1312" s="145"/>
      <c r="L131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12" s="147"/>
    </row>
    <row r="1313" spans="1:13" ht="35.1" customHeight="1" x14ac:dyDescent="0.2">
      <c r="A1313" s="138">
        <v>42509</v>
      </c>
      <c r="B1313" s="139" t="s">
        <v>2858</v>
      </c>
      <c r="C1313" s="140" t="s">
        <v>543</v>
      </c>
      <c r="D1313" s="141" t="s">
        <v>217</v>
      </c>
      <c r="E1313" s="142" t="str">
        <f>IF(Table28[[#This Row],[Tên hàng hóa ]]&lt;&gt;0,VLOOKUP(Table28[[#This Row],[Tên hàng hóa ]],Table1[[Tên hàng hóa]:[Quy cách]],2,0),"")</f>
        <v>Cảm Biến</v>
      </c>
      <c r="F1313" s="143" t="str">
        <f>IF(Table28[[#This Row],[Tên hàng hóa ]]&lt;&gt;0,VLOOKUP(Table28[[#This Row],[Tên hàng hóa ]],Table1[[Tên hàng hóa]:[ĐVT]],3,0),"")</f>
        <v>Cái</v>
      </c>
      <c r="G1313" s="144">
        <v>979000</v>
      </c>
      <c r="H1313" s="145">
        <v>10</v>
      </c>
      <c r="I1313" s="146">
        <f>IF(Table28[[#This Row],[Số lượng]]&lt;&gt;0,Table28[[#This Row],[Số lượng]]*Table28[[#This Row],[Đơn giá]],"")</f>
        <v>9790000</v>
      </c>
      <c r="J1313" s="146">
        <f ca="1">IF(AND(Table28[[#This Row],[Tên hàng hóa ]]&lt;&gt;0,D1314=""),SUM(OFFSET(Table28[[#This Row],[Thành tiền]],0,0,-COUNTIF(Table28[Số HĐ],Table28[[#This Row],[Số HĐ]]))),"")</f>
        <v>9790000</v>
      </c>
      <c r="K1313" s="152" t="s">
        <v>464</v>
      </c>
      <c r="L131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13" s="153" t="s">
        <v>3125</v>
      </c>
    </row>
    <row r="1314" spans="1:13" ht="35.1" customHeight="1" x14ac:dyDescent="0.2">
      <c r="A1314" s="138"/>
      <c r="B1314" s="139"/>
      <c r="C1314" s="140" t="str">
        <f t="shared" si="26"/>
        <v/>
      </c>
      <c r="D1314" s="141"/>
      <c r="E1314" s="142" t="str">
        <f>IF(Table28[[#This Row],[Tên hàng hóa ]]&lt;&gt;0,VLOOKUP(Table28[[#This Row],[Tên hàng hóa ]],Table1[[Tên hàng hóa]:[Quy cách]],2,0),"")</f>
        <v/>
      </c>
      <c r="F1314" s="143" t="str">
        <f>IF(Table28[[#This Row],[Tên hàng hóa ]]&lt;&gt;0,VLOOKUP(Table28[[#This Row],[Tên hàng hóa ]],Table1[[Tên hàng hóa]:[ĐVT]],3,0),"")</f>
        <v/>
      </c>
      <c r="G1314" s="144" t="str">
        <f>IF(Table28[[#This Row],[Tên hàng hóa ]]=0,"",VLOOKUP(Table28[[#This Row],[Tên hàng hóa ]],Table1[[Tên hàng hóa]:[Giá bán]],4,0))</f>
        <v/>
      </c>
      <c r="H1314" s="145"/>
      <c r="I1314" s="146" t="str">
        <f>IF(Table28[[#This Row],[Số lượng]]&lt;&gt;0,Table28[[#This Row],[Số lượng]]*Table28[[#This Row],[Đơn giá]],"")</f>
        <v/>
      </c>
      <c r="J1314" s="146" t="str">
        <f ca="1">IF(AND(Table28[[#This Row],[Tên hàng hóa ]]&lt;&gt;0,D1315=""),SUM(OFFSET(Table28[[#This Row],[Thành tiền]],0,0,-COUNTIF(Table28[Số HĐ],Table28[[#This Row],[Số HĐ]]))),"")</f>
        <v/>
      </c>
      <c r="K1314" s="145"/>
      <c r="L131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14" s="147"/>
    </row>
    <row r="1315" spans="1:13" ht="35.1" customHeight="1" x14ac:dyDescent="0.2">
      <c r="A1315" s="138">
        <v>42509</v>
      </c>
      <c r="B1315" s="139" t="s">
        <v>2859</v>
      </c>
      <c r="C1315" s="140" t="s">
        <v>543</v>
      </c>
      <c r="D1315" s="141" t="s">
        <v>276</v>
      </c>
      <c r="E1315" s="142" t="str">
        <f>IF(Table28[[#This Row],[Tên hàng hóa ]]&lt;&gt;0,VLOOKUP(Table28[[#This Row],[Tên hàng hóa ]],Table1[[Tên hàng hóa]:[Quy cách]],2,0),"")</f>
        <v>Cảm Biến</v>
      </c>
      <c r="F1315" s="143" t="str">
        <f>IF(Table28[[#This Row],[Tên hàng hóa ]]&lt;&gt;0,VLOOKUP(Table28[[#This Row],[Tên hàng hóa ]],Table1[[Tên hàng hóa]:[ĐVT]],3,0),"")</f>
        <v>Cái</v>
      </c>
      <c r="G1315" s="144">
        <v>1100000</v>
      </c>
      <c r="H1315" s="145">
        <v>2</v>
      </c>
      <c r="I1315" s="146">
        <f>IF(Table28[[#This Row],[Số lượng]]&lt;&gt;0,Table28[[#This Row],[Số lượng]]*Table28[[#This Row],[Đơn giá]],"")</f>
        <v>2200000</v>
      </c>
      <c r="J1315" s="146">
        <f ca="1">IF(AND(Table28[[#This Row],[Tên hàng hóa ]]&lt;&gt;0,D1316=""),SUM(OFFSET(Table28[[#This Row],[Thành tiền]],0,0,-COUNTIF(Table28[Số HĐ],Table28[[#This Row],[Số HĐ]]))),"")</f>
        <v>2200000</v>
      </c>
      <c r="K1315" s="152" t="s">
        <v>464</v>
      </c>
      <c r="L131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15" s="153" t="s">
        <v>3125</v>
      </c>
    </row>
    <row r="1316" spans="1:13" ht="35.1" customHeight="1" x14ac:dyDescent="0.2">
      <c r="A1316" s="138"/>
      <c r="B1316" s="139"/>
      <c r="C1316" s="140" t="str">
        <f t="shared" si="26"/>
        <v/>
      </c>
      <c r="D1316" s="141"/>
      <c r="E1316" s="142" t="str">
        <f>IF(Table28[[#This Row],[Tên hàng hóa ]]&lt;&gt;0,VLOOKUP(Table28[[#This Row],[Tên hàng hóa ]],Table1[[Tên hàng hóa]:[Quy cách]],2,0),"")</f>
        <v/>
      </c>
      <c r="F1316" s="143" t="str">
        <f>IF(Table28[[#This Row],[Tên hàng hóa ]]&lt;&gt;0,VLOOKUP(Table28[[#This Row],[Tên hàng hóa ]],Table1[[Tên hàng hóa]:[ĐVT]],3,0),"")</f>
        <v/>
      </c>
      <c r="G1316" s="144" t="str">
        <f>IF(Table28[[#This Row],[Tên hàng hóa ]]=0,"",VLOOKUP(Table28[[#This Row],[Tên hàng hóa ]],Table1[[Tên hàng hóa]:[Giá bán]],4,0))</f>
        <v/>
      </c>
      <c r="H1316" s="145"/>
      <c r="I1316" s="146" t="str">
        <f>IF(Table28[[#This Row],[Số lượng]]&lt;&gt;0,Table28[[#This Row],[Số lượng]]*Table28[[#This Row],[Đơn giá]],"")</f>
        <v/>
      </c>
      <c r="J1316" s="146" t="str">
        <f ca="1">IF(AND(Table28[[#This Row],[Tên hàng hóa ]]&lt;&gt;0,D1317=""),SUM(OFFSET(Table28[[#This Row],[Thành tiền]],0,0,-COUNTIF(Table28[Số HĐ],Table28[[#This Row],[Số HĐ]]))),"")</f>
        <v/>
      </c>
      <c r="K1316" s="145"/>
      <c r="L131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16" s="147"/>
    </row>
    <row r="1317" spans="1:13" ht="35.1" customHeight="1" x14ac:dyDescent="0.2">
      <c r="A1317" s="138">
        <v>42509</v>
      </c>
      <c r="B1317" s="139" t="s">
        <v>2860</v>
      </c>
      <c r="C1317" s="140" t="s">
        <v>543</v>
      </c>
      <c r="D1317" s="141" t="s">
        <v>2834</v>
      </c>
      <c r="E1317" s="142" t="str">
        <f>IF(Table28[[#This Row],[Tên hàng hóa ]]&lt;&gt;0,VLOOKUP(Table28[[#This Row],[Tên hàng hóa ]],Table1[[Tên hàng hóa]:[Quy cách]],2,0),"")</f>
        <v>CẦU DAO-Schneider</v>
      </c>
      <c r="F1317" s="143" t="str">
        <f>IF(Table28[[#This Row],[Tên hàng hóa ]]&lt;&gt;0,VLOOKUP(Table28[[#This Row],[Tên hàng hóa ]],Table1[[Tên hàng hóa]:[ĐVT]],3,0),"")</f>
        <v>Cái</v>
      </c>
      <c r="G1317" s="144">
        <v>654500</v>
      </c>
      <c r="H1317" s="145">
        <v>3</v>
      </c>
      <c r="I1317" s="146">
        <f>IF(Table28[[#This Row],[Số lượng]]&lt;&gt;0,Table28[[#This Row],[Số lượng]]*Table28[[#This Row],[Đơn giá]],"")</f>
        <v>1963500</v>
      </c>
      <c r="J1317" s="146" t="str">
        <f ca="1">IF(AND(Table28[[#This Row],[Tên hàng hóa ]]&lt;&gt;0,D1318=""),SUM(OFFSET(Table28[[#This Row],[Thành tiền]],0,0,-COUNTIF(Table28[Số HĐ],Table28[[#This Row],[Số HĐ]]))),"")</f>
        <v/>
      </c>
      <c r="K1317" s="145"/>
      <c r="L131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17" s="147"/>
    </row>
    <row r="1318" spans="1:13" ht="35.1" customHeight="1" x14ac:dyDescent="0.2">
      <c r="A1318" s="138">
        <v>42509</v>
      </c>
      <c r="B1318" s="139" t="s">
        <v>2860</v>
      </c>
      <c r="C1318" s="140" t="s">
        <v>543</v>
      </c>
      <c r="D1318" s="141" t="s">
        <v>2837</v>
      </c>
      <c r="E1318" s="142" t="str">
        <f>IF(Table28[[#This Row],[Tên hàng hóa ]]&lt;&gt;0,VLOOKUP(Table28[[#This Row],[Tên hàng hóa ]],Table1[[Tên hàng hóa]:[Quy cách]],2,0),"")</f>
        <v>Schneider</v>
      </c>
      <c r="F1318" s="143" t="str">
        <f>IF(Table28[[#This Row],[Tên hàng hóa ]]&lt;&gt;0,VLOOKUP(Table28[[#This Row],[Tên hàng hóa ]],Table1[[Tên hàng hóa]:[ĐVT]],3,0),"")</f>
        <v>Cái</v>
      </c>
      <c r="G1318" s="144">
        <v>528000</v>
      </c>
      <c r="H1318" s="145">
        <v>3</v>
      </c>
      <c r="I1318" s="146">
        <f>IF(Table28[[#This Row],[Số lượng]]&lt;&gt;0,Table28[[#This Row],[Số lượng]]*Table28[[#This Row],[Đơn giá]],"")</f>
        <v>1584000</v>
      </c>
      <c r="J1318" s="146" t="str">
        <f ca="1">IF(AND(Table28[[#This Row],[Tên hàng hóa ]]&lt;&gt;0,D1319=""),SUM(OFFSET(Table28[[#This Row],[Thành tiền]],0,0,-COUNTIF(Table28[Số HĐ],Table28[[#This Row],[Số HĐ]]))),"")</f>
        <v/>
      </c>
      <c r="K1318" s="145"/>
      <c r="L131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18" s="147"/>
    </row>
    <row r="1319" spans="1:13" ht="35.1" customHeight="1" x14ac:dyDescent="0.2">
      <c r="A1319" s="138">
        <v>42509</v>
      </c>
      <c r="B1319" s="139" t="s">
        <v>2860</v>
      </c>
      <c r="C1319" s="140" t="s">
        <v>543</v>
      </c>
      <c r="D1319" s="141" t="s">
        <v>2835</v>
      </c>
      <c r="E1319" s="142" t="str">
        <f>IF(Table28[[#This Row],[Tên hàng hóa ]]&lt;&gt;0,VLOOKUP(Table28[[#This Row],[Tên hàng hóa ]],Table1[[Tên hàng hóa]:[Quy cách]],2,0),"")</f>
        <v>Schneider</v>
      </c>
      <c r="F1319" s="143" t="str">
        <f>IF(Table28[[#This Row],[Tên hàng hóa ]]&lt;&gt;0,VLOOKUP(Table28[[#This Row],[Tên hàng hóa ]],Table1[[Tên hàng hóa]:[ĐVT]],3,0),"")</f>
        <v>Cái</v>
      </c>
      <c r="G1319" s="144">
        <v>44000</v>
      </c>
      <c r="H1319" s="145">
        <v>3</v>
      </c>
      <c r="I1319" s="146">
        <f>IF(Table28[[#This Row],[Số lượng]]&lt;&gt;0,Table28[[#This Row],[Số lượng]]*Table28[[#This Row],[Đơn giá]],"")</f>
        <v>132000</v>
      </c>
      <c r="J1319" s="146" t="str">
        <f ca="1">IF(AND(Table28[[#This Row],[Tên hàng hóa ]]&lt;&gt;0,D1320=""),SUM(OFFSET(Table28[[#This Row],[Thành tiền]],0,0,-COUNTIF(Table28[Số HĐ],Table28[[#This Row],[Số HĐ]]))),"")</f>
        <v/>
      </c>
      <c r="K1319" s="145"/>
      <c r="L131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19" s="147"/>
    </row>
    <row r="1320" spans="1:13" ht="35.1" customHeight="1" x14ac:dyDescent="0.2">
      <c r="A1320" s="138">
        <v>42509</v>
      </c>
      <c r="B1320" s="139" t="s">
        <v>2860</v>
      </c>
      <c r="C1320" s="140" t="s">
        <v>543</v>
      </c>
      <c r="D1320" s="141" t="s">
        <v>2836</v>
      </c>
      <c r="E1320" s="142" t="str">
        <f>IF(Table28[[#This Row],[Tên hàng hóa ]]&lt;&gt;0,VLOOKUP(Table28[[#This Row],[Tên hàng hóa ]],Table1[[Tên hàng hóa]:[Quy cách]],2,0),"")</f>
        <v>Schneider</v>
      </c>
      <c r="F1320" s="143" t="str">
        <f>IF(Table28[[#This Row],[Tên hàng hóa ]]&lt;&gt;0,VLOOKUP(Table28[[#This Row],[Tên hàng hóa ]],Table1[[Tên hàng hóa]:[ĐVT]],3,0),"")</f>
        <v>Cái</v>
      </c>
      <c r="G1320" s="144">
        <v>160600</v>
      </c>
      <c r="H1320" s="145">
        <v>3</v>
      </c>
      <c r="I1320" s="146">
        <f>IF(Table28[[#This Row],[Số lượng]]&lt;&gt;0,Table28[[#This Row],[Số lượng]]*Table28[[#This Row],[Đơn giá]],"")</f>
        <v>481800</v>
      </c>
      <c r="J1320" s="146" t="str">
        <f ca="1">IF(AND(Table28[[#This Row],[Tên hàng hóa ]]&lt;&gt;0,D1321=""),SUM(OFFSET(Table28[[#This Row],[Thành tiền]],0,0,-COUNTIF(Table28[Số HĐ],Table28[[#This Row],[Số HĐ]]))),"")</f>
        <v/>
      </c>
      <c r="K1320" s="145"/>
      <c r="L132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20" s="147"/>
    </row>
    <row r="1321" spans="1:13" ht="35.1" customHeight="1" x14ac:dyDescent="0.2">
      <c r="A1321" s="138">
        <v>42509</v>
      </c>
      <c r="B1321" s="139" t="s">
        <v>2860</v>
      </c>
      <c r="C1321" s="140" t="s">
        <v>543</v>
      </c>
      <c r="D1321" s="141" t="s">
        <v>2784</v>
      </c>
      <c r="E1321" s="142" t="str">
        <f>IF(Table28[[#This Row],[Tên hàng hóa ]]&lt;&gt;0,VLOOKUP(Table28[[#This Row],[Tên hàng hóa ]],Table1[[Tên hàng hóa]:[Quy cách]],2,0),"")</f>
        <v>Allen Bradley</v>
      </c>
      <c r="F1321" s="143" t="str">
        <f>IF(Table28[[#This Row],[Tên hàng hóa ]]&lt;&gt;0,VLOOKUP(Table28[[#This Row],[Tên hàng hóa ]],Table1[[Tên hàng hóa]:[ĐVT]],3,0),"")</f>
        <v>Cái</v>
      </c>
      <c r="G1321" s="144">
        <v>66000000</v>
      </c>
      <c r="H1321" s="145">
        <v>1</v>
      </c>
      <c r="I1321" s="146">
        <f>IF(Table28[[#This Row],[Số lượng]]&lt;&gt;0,Table28[[#This Row],[Số lượng]]*Table28[[#This Row],[Đơn giá]],"")</f>
        <v>66000000</v>
      </c>
      <c r="J1321" s="146" t="str">
        <f ca="1">IF(AND(Table28[[#This Row],[Tên hàng hóa ]]&lt;&gt;0,D1322=""),SUM(OFFSET(Table28[[#This Row],[Thành tiền]],0,0,-COUNTIF(Table28[Số HĐ],Table28[[#This Row],[Số HĐ]]))),"")</f>
        <v/>
      </c>
      <c r="K1321" s="145"/>
      <c r="L132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21" s="147"/>
    </row>
    <row r="1322" spans="1:13" ht="35.1" customHeight="1" x14ac:dyDescent="0.2">
      <c r="A1322" s="138">
        <v>42509</v>
      </c>
      <c r="B1322" s="139" t="s">
        <v>2860</v>
      </c>
      <c r="C1322" s="140" t="s">
        <v>543</v>
      </c>
      <c r="D1322" s="141" t="s">
        <v>221</v>
      </c>
      <c r="E1322" s="142" t="str">
        <f>IF(Table28[[#This Row],[Tên hàng hóa ]]&lt;&gt;0,VLOOKUP(Table28[[#This Row],[Tên hàng hóa ]],Table1[[Tên hàng hóa]:[Quy cách]],2,0),"")</f>
        <v>Cảm Biến</v>
      </c>
      <c r="F1322" s="143" t="str">
        <f>IF(Table28[[#This Row],[Tên hàng hóa ]]&lt;&gt;0,VLOOKUP(Table28[[#This Row],[Tên hàng hóa ]],Table1[[Tên hàng hóa]:[ĐVT]],3,0),"")</f>
        <v>Cái</v>
      </c>
      <c r="G1322" s="144">
        <v>891000</v>
      </c>
      <c r="H1322" s="145">
        <v>2</v>
      </c>
      <c r="I1322" s="146">
        <f>IF(Table28[[#This Row],[Số lượng]]&lt;&gt;0,Table28[[#This Row],[Số lượng]]*Table28[[#This Row],[Đơn giá]],"")</f>
        <v>1782000</v>
      </c>
      <c r="J1322" s="146" t="str">
        <f ca="1">IF(AND(Table28[[#This Row],[Tên hàng hóa ]]&lt;&gt;0,D1323=""),SUM(OFFSET(Table28[[#This Row],[Thành tiền]],0,0,-COUNTIF(Table28[Số HĐ],Table28[[#This Row],[Số HĐ]]))),"")</f>
        <v/>
      </c>
      <c r="K1322" s="145"/>
      <c r="L132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22" s="147"/>
    </row>
    <row r="1323" spans="1:13" ht="35.1" customHeight="1" x14ac:dyDescent="0.2">
      <c r="A1323" s="138">
        <v>42509</v>
      </c>
      <c r="B1323" s="139" t="s">
        <v>2860</v>
      </c>
      <c r="C1323" s="140" t="s">
        <v>543</v>
      </c>
      <c r="D1323" s="141" t="s">
        <v>220</v>
      </c>
      <c r="E1323" s="142" t="str">
        <f>IF(Table28[[#This Row],[Tên hàng hóa ]]&lt;&gt;0,VLOOKUP(Table28[[#This Row],[Tên hàng hóa ]],Table1[[Tên hàng hóa]:[Quy cách]],2,0),"")</f>
        <v>Cảm Biến</v>
      </c>
      <c r="F1323" s="143" t="str">
        <f>IF(Table28[[#This Row],[Tên hàng hóa ]]&lt;&gt;0,VLOOKUP(Table28[[#This Row],[Tên hàng hóa ]],Table1[[Tên hàng hóa]:[ĐVT]],3,0),"")</f>
        <v>Cái</v>
      </c>
      <c r="G1323" s="144">
        <v>891000</v>
      </c>
      <c r="H1323" s="145">
        <v>2</v>
      </c>
      <c r="I1323" s="146">
        <f>IF(Table28[[#This Row],[Số lượng]]&lt;&gt;0,Table28[[#This Row],[Số lượng]]*Table28[[#This Row],[Đơn giá]],"")</f>
        <v>1782000</v>
      </c>
      <c r="J1323" s="146" t="str">
        <f ca="1">IF(AND(Table28[[#This Row],[Tên hàng hóa ]]&lt;&gt;0,D1324=""),SUM(OFFSET(Table28[[#This Row],[Thành tiền]],0,0,-COUNTIF(Table28[Số HĐ],Table28[[#This Row],[Số HĐ]]))),"")</f>
        <v/>
      </c>
      <c r="K1323" s="145"/>
      <c r="L132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23" s="147"/>
    </row>
    <row r="1324" spans="1:13" ht="35.1" customHeight="1" x14ac:dyDescent="0.2">
      <c r="A1324" s="138">
        <v>42509</v>
      </c>
      <c r="B1324" s="139" t="s">
        <v>2860</v>
      </c>
      <c r="C1324" s="140" t="s">
        <v>543</v>
      </c>
      <c r="D1324" s="141" t="s">
        <v>1110</v>
      </c>
      <c r="E1324" s="142" t="str">
        <f>IF(Table28[[#This Row],[Tên hàng hóa ]]&lt;&gt;0,VLOOKUP(Table28[[#This Row],[Tên hàng hóa ]],Table1[[Tên hàng hóa]:[Quy cách]],2,0),"")</f>
        <v>Schneider</v>
      </c>
      <c r="F1324" s="143" t="str">
        <f>IF(Table28[[#This Row],[Tên hàng hóa ]]&lt;&gt;0,VLOOKUP(Table28[[#This Row],[Tên hàng hóa ]],Table1[[Tên hàng hóa]:[ĐVT]],3,0),"")</f>
        <v>Cái</v>
      </c>
      <c r="G1324" s="144">
        <v>390500</v>
      </c>
      <c r="H1324" s="145">
        <v>1</v>
      </c>
      <c r="I1324" s="146">
        <f>IF(Table28[[#This Row],[Số lượng]]&lt;&gt;0,Table28[[#This Row],[Số lượng]]*Table28[[#This Row],[Đơn giá]],"")</f>
        <v>390500</v>
      </c>
      <c r="J1324" s="146" t="str">
        <f ca="1">IF(AND(Table28[[#This Row],[Tên hàng hóa ]]&lt;&gt;0,D1325=""),SUM(OFFSET(Table28[[#This Row],[Thành tiền]],0,0,-COUNTIF(Table28[Số HĐ],Table28[[#This Row],[Số HĐ]]))),"")</f>
        <v/>
      </c>
      <c r="K1324" s="145"/>
      <c r="L132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24" s="147"/>
    </row>
    <row r="1325" spans="1:13" ht="35.1" customHeight="1" x14ac:dyDescent="0.2">
      <c r="A1325" s="138">
        <v>42509</v>
      </c>
      <c r="B1325" s="139" t="s">
        <v>2860</v>
      </c>
      <c r="C1325" s="140" t="s">
        <v>543</v>
      </c>
      <c r="D1325" s="141" t="s">
        <v>2005</v>
      </c>
      <c r="E1325" s="142" t="str">
        <f>IF(Table28[[#This Row],[Tên hàng hóa ]]&lt;&gt;0,VLOOKUP(Table28[[#This Row],[Tên hàng hóa ]],Table1[[Tên hàng hóa]:[Quy cách]],2,0),"")</f>
        <v>Schneider</v>
      </c>
      <c r="F1325" s="143" t="str">
        <f>IF(Table28[[#This Row],[Tên hàng hóa ]]&lt;&gt;0,VLOOKUP(Table28[[#This Row],[Tên hàng hóa ]],Table1[[Tên hàng hóa]:[ĐVT]],3,0),"")</f>
        <v>Cái</v>
      </c>
      <c r="G1325" s="144">
        <v>1392600</v>
      </c>
      <c r="H1325" s="145">
        <v>3</v>
      </c>
      <c r="I1325" s="146">
        <f>IF(Table28[[#This Row],[Số lượng]]&lt;&gt;0,Table28[[#This Row],[Số lượng]]*Table28[[#This Row],[Đơn giá]],"")</f>
        <v>4177800</v>
      </c>
      <c r="J1325" s="146" t="str">
        <f ca="1">IF(AND(Table28[[#This Row],[Tên hàng hóa ]]&lt;&gt;0,D1326=""),SUM(OFFSET(Table28[[#This Row],[Thành tiền]],0,0,-COUNTIF(Table28[Số HĐ],Table28[[#This Row],[Số HĐ]]))),"")</f>
        <v/>
      </c>
      <c r="K1325" s="145"/>
      <c r="L132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25" s="147"/>
    </row>
    <row r="1326" spans="1:13" ht="35.1" customHeight="1" x14ac:dyDescent="0.2">
      <c r="A1326" s="138">
        <v>42509</v>
      </c>
      <c r="B1326" s="139" t="s">
        <v>2860</v>
      </c>
      <c r="C1326" s="140" t="s">
        <v>543</v>
      </c>
      <c r="D1326" s="141" t="s">
        <v>218</v>
      </c>
      <c r="E1326" s="142" t="str">
        <f>IF(Table28[[#This Row],[Tên hàng hóa ]]&lt;&gt;0,VLOOKUP(Table28[[#This Row],[Tên hàng hóa ]],Table1[[Tên hàng hóa]:[Quy cách]],2,0),"")</f>
        <v>Cảm Biến</v>
      </c>
      <c r="F1326" s="143" t="str">
        <f>IF(Table28[[#This Row],[Tên hàng hóa ]]&lt;&gt;0,VLOOKUP(Table28[[#This Row],[Tên hàng hóa ]],Table1[[Tên hàng hóa]:[ĐVT]],3,0),"")</f>
        <v>Cái</v>
      </c>
      <c r="G1326" s="144">
        <v>913000</v>
      </c>
      <c r="H1326" s="145">
        <v>1</v>
      </c>
      <c r="I1326" s="146">
        <f>IF(Table28[[#This Row],[Số lượng]]&lt;&gt;0,Table28[[#This Row],[Số lượng]]*Table28[[#This Row],[Đơn giá]],"")</f>
        <v>913000</v>
      </c>
      <c r="J1326" s="146">
        <f ca="1">IF(AND(Table28[[#This Row],[Tên hàng hóa ]]&lt;&gt;0,D1327=""),SUM(OFFSET(Table28[[#This Row],[Thành tiền]],0,0,-COUNTIF(Table28[Số HĐ],Table28[[#This Row],[Số HĐ]]))),"")</f>
        <v>79206600</v>
      </c>
      <c r="K1326" s="152" t="s">
        <v>464</v>
      </c>
      <c r="L132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26" s="153" t="s">
        <v>3126</v>
      </c>
    </row>
    <row r="1327" spans="1:13" ht="35.1" customHeight="1" x14ac:dyDescent="0.2">
      <c r="A1327" s="138"/>
      <c r="B1327" s="139"/>
      <c r="C1327" s="140" t="str">
        <f t="shared" ref="C1327:C1352" si="27">IF(AND(D1327&lt;&gt;0,D1328=""),C1326,"")</f>
        <v/>
      </c>
      <c r="D1327" s="141"/>
      <c r="E1327" s="142" t="str">
        <f>IF(Table28[[#This Row],[Tên hàng hóa ]]&lt;&gt;0,VLOOKUP(Table28[[#This Row],[Tên hàng hóa ]],Table1[[Tên hàng hóa]:[Quy cách]],2,0),"")</f>
        <v/>
      </c>
      <c r="F1327" s="143" t="str">
        <f>IF(Table28[[#This Row],[Tên hàng hóa ]]&lt;&gt;0,VLOOKUP(Table28[[#This Row],[Tên hàng hóa ]],Table1[[Tên hàng hóa]:[ĐVT]],3,0),"")</f>
        <v/>
      </c>
      <c r="G1327" s="144" t="str">
        <f>IF(Table28[[#This Row],[Tên hàng hóa ]]=0,"",VLOOKUP(Table28[[#This Row],[Tên hàng hóa ]],Table1[[Tên hàng hóa]:[Giá bán]],4,0))</f>
        <v/>
      </c>
      <c r="H1327" s="145"/>
      <c r="I1327" s="146" t="str">
        <f>IF(Table28[[#This Row],[Số lượng]]&lt;&gt;0,Table28[[#This Row],[Số lượng]]*Table28[[#This Row],[Đơn giá]],"")</f>
        <v/>
      </c>
      <c r="J1327" s="146" t="str">
        <f ca="1">IF(AND(Table28[[#This Row],[Tên hàng hóa ]]&lt;&gt;0,D1328=""),SUM(OFFSET(Table28[[#This Row],[Thành tiền]],0,0,-COUNTIF(Table28[Số HĐ],Table28[[#This Row],[Số HĐ]]))),"")</f>
        <v/>
      </c>
      <c r="K1327" s="145"/>
      <c r="L132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27" s="147"/>
    </row>
    <row r="1328" spans="1:13" ht="35.1" customHeight="1" x14ac:dyDescent="0.2">
      <c r="A1328" s="138">
        <v>42510</v>
      </c>
      <c r="B1328" s="139" t="s">
        <v>2861</v>
      </c>
      <c r="C1328" s="140" t="s">
        <v>962</v>
      </c>
      <c r="D1328" s="141" t="s">
        <v>389</v>
      </c>
      <c r="E1328" s="142" t="str">
        <f>IF(Table28[[#This Row],[Tên hàng hóa ]]&lt;&gt;0,VLOOKUP(Table28[[#This Row],[Tên hàng hóa ]],Table1[[Tên hàng hóa]:[Quy cách]],2,0),"")</f>
        <v>Relay</v>
      </c>
      <c r="F1328" s="143" t="str">
        <f>IF(Table28[[#This Row],[Tên hàng hóa ]]&lt;&gt;0,VLOOKUP(Table28[[#This Row],[Tên hàng hóa ]],Table1[[Tên hàng hóa]:[ĐVT]],3,0),"")</f>
        <v>Cái</v>
      </c>
      <c r="G1328" s="144">
        <v>748000</v>
      </c>
      <c r="H1328" s="145">
        <v>4</v>
      </c>
      <c r="I1328" s="146">
        <f>IF(Table28[[#This Row],[Số lượng]]&lt;&gt;0,Table28[[#This Row],[Số lượng]]*Table28[[#This Row],[Đơn giá]],"")</f>
        <v>2992000</v>
      </c>
      <c r="J1328" s="146">
        <f ca="1">IF(AND(Table28[[#This Row],[Tên hàng hóa ]]&lt;&gt;0,D1329=""),SUM(OFFSET(Table28[[#This Row],[Thành tiền]],0,0,-COUNTIF(Table28[Số HĐ],Table28[[#This Row],[Số HĐ]]))),"")</f>
        <v>2992000</v>
      </c>
      <c r="K1328" s="145" t="s">
        <v>464</v>
      </c>
      <c r="L132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28" s="147" t="s">
        <v>2862</v>
      </c>
    </row>
    <row r="1329" spans="1:13" ht="35.1" customHeight="1" x14ac:dyDescent="0.2">
      <c r="A1329" s="138"/>
      <c r="B1329" s="139"/>
      <c r="C1329" s="140" t="str">
        <f t="shared" si="27"/>
        <v/>
      </c>
      <c r="D1329" s="141"/>
      <c r="E1329" s="142" t="str">
        <f>IF(Table28[[#This Row],[Tên hàng hóa ]]&lt;&gt;0,VLOOKUP(Table28[[#This Row],[Tên hàng hóa ]],Table1[[Tên hàng hóa]:[Quy cách]],2,0),"")</f>
        <v/>
      </c>
      <c r="F1329" s="143" t="str">
        <f>IF(Table28[[#This Row],[Tên hàng hóa ]]&lt;&gt;0,VLOOKUP(Table28[[#This Row],[Tên hàng hóa ]],Table1[[Tên hàng hóa]:[ĐVT]],3,0),"")</f>
        <v/>
      </c>
      <c r="G1329" s="144" t="str">
        <f>IF(Table28[[#This Row],[Tên hàng hóa ]]=0,"",VLOOKUP(Table28[[#This Row],[Tên hàng hóa ]],Table1[[Tên hàng hóa]:[Giá bán]],4,0))</f>
        <v/>
      </c>
      <c r="H1329" s="145"/>
      <c r="I1329" s="146" t="str">
        <f>IF(Table28[[#This Row],[Số lượng]]&lt;&gt;0,Table28[[#This Row],[Số lượng]]*Table28[[#This Row],[Đơn giá]],"")</f>
        <v/>
      </c>
      <c r="J1329" s="146" t="str">
        <f ca="1">IF(AND(Table28[[#This Row],[Tên hàng hóa ]]&lt;&gt;0,D1330=""),SUM(OFFSET(Table28[[#This Row],[Thành tiền]],0,0,-COUNTIF(Table28[Số HĐ],Table28[[#This Row],[Số HĐ]]))),"")</f>
        <v/>
      </c>
      <c r="K1329" s="145"/>
      <c r="L132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29" s="147"/>
    </row>
    <row r="1330" spans="1:13" ht="35.1" customHeight="1" x14ac:dyDescent="0.2">
      <c r="A1330" s="138">
        <v>42510</v>
      </c>
      <c r="B1330" s="139" t="s">
        <v>2863</v>
      </c>
      <c r="C1330" s="140" t="s">
        <v>2646</v>
      </c>
      <c r="D1330" s="141" t="s">
        <v>422</v>
      </c>
      <c r="E1330" s="142" t="str">
        <f>IF(Table28[[#This Row],[Tên hàng hóa ]]&lt;&gt;0,VLOOKUP(Table28[[#This Row],[Tên hàng hóa ]],Table1[[Tên hàng hóa]:[Quy cách]],2,0),"")</f>
        <v>Timer</v>
      </c>
      <c r="F1330" s="143" t="str">
        <f>IF(Table28[[#This Row],[Tên hàng hóa ]]&lt;&gt;0,VLOOKUP(Table28[[#This Row],[Tên hàng hóa ]],Table1[[Tên hàng hóa]:[ĐVT]],3,0),"")</f>
        <v>Cái</v>
      </c>
      <c r="G1330" s="144">
        <v>346500</v>
      </c>
      <c r="H1330" s="145">
        <v>8</v>
      </c>
      <c r="I1330" s="146">
        <f>IF(Table28[[#This Row],[Số lượng]]&lt;&gt;0,Table28[[#This Row],[Số lượng]]*Table28[[#This Row],[Đơn giá]],"")</f>
        <v>2772000</v>
      </c>
      <c r="J1330" s="146">
        <f ca="1">IF(AND(Table28[[#This Row],[Tên hàng hóa ]]&lt;&gt;0,D1331=""),SUM(OFFSET(Table28[[#This Row],[Thành tiền]],0,0,-COUNTIF(Table28[Số HĐ],Table28[[#This Row],[Số HĐ]]))),"")</f>
        <v>2772000</v>
      </c>
      <c r="K1330" s="145" t="s">
        <v>464</v>
      </c>
      <c r="L133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30" s="153" t="s">
        <v>4240</v>
      </c>
    </row>
    <row r="1331" spans="1:13" ht="35.1" customHeight="1" x14ac:dyDescent="0.2">
      <c r="A1331" s="138"/>
      <c r="B1331" s="139"/>
      <c r="C1331" s="140" t="str">
        <f t="shared" si="27"/>
        <v/>
      </c>
      <c r="D1331" s="141"/>
      <c r="E1331" s="142" t="str">
        <f>IF(Table28[[#This Row],[Tên hàng hóa ]]&lt;&gt;0,VLOOKUP(Table28[[#This Row],[Tên hàng hóa ]],Table1[[Tên hàng hóa]:[Quy cách]],2,0),"")</f>
        <v/>
      </c>
      <c r="F1331" s="143" t="str">
        <f>IF(Table28[[#This Row],[Tên hàng hóa ]]&lt;&gt;0,VLOOKUP(Table28[[#This Row],[Tên hàng hóa ]],Table1[[Tên hàng hóa]:[ĐVT]],3,0),"")</f>
        <v/>
      </c>
      <c r="G1331" s="144" t="str">
        <f>IF(Table28[[#This Row],[Tên hàng hóa ]]=0,"",VLOOKUP(Table28[[#This Row],[Tên hàng hóa ]],Table1[[Tên hàng hóa]:[Giá bán]],4,0))</f>
        <v/>
      </c>
      <c r="H1331" s="145"/>
      <c r="I1331" s="146" t="str">
        <f>IF(Table28[[#This Row],[Số lượng]]&lt;&gt;0,Table28[[#This Row],[Số lượng]]*Table28[[#This Row],[Đơn giá]],"")</f>
        <v/>
      </c>
      <c r="J1331" s="146" t="str">
        <f ca="1">IF(AND(Table28[[#This Row],[Tên hàng hóa ]]&lt;&gt;0,D1332=""),SUM(OFFSET(Table28[[#This Row],[Thành tiền]],0,0,-COUNTIF(Table28[Số HĐ],Table28[[#This Row],[Số HĐ]]))),"")</f>
        <v/>
      </c>
      <c r="K1331" s="145"/>
      <c r="L133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31" s="147"/>
    </row>
    <row r="1332" spans="1:13" ht="35.1" customHeight="1" x14ac:dyDescent="0.2">
      <c r="A1332" s="138">
        <v>42510</v>
      </c>
      <c r="B1332" s="139" t="s">
        <v>2864</v>
      </c>
      <c r="C1332" s="140" t="s">
        <v>2646</v>
      </c>
      <c r="D1332" s="141" t="s">
        <v>422</v>
      </c>
      <c r="E1332" s="142" t="str">
        <f>IF(Table28[[#This Row],[Tên hàng hóa ]]&lt;&gt;0,VLOOKUP(Table28[[#This Row],[Tên hàng hóa ]],Table1[[Tên hàng hóa]:[Quy cách]],2,0),"")</f>
        <v>Timer</v>
      </c>
      <c r="F1332" s="143" t="str">
        <f>IF(Table28[[#This Row],[Tên hàng hóa ]]&lt;&gt;0,VLOOKUP(Table28[[#This Row],[Tên hàng hóa ]],Table1[[Tên hàng hóa]:[ĐVT]],3,0),"")</f>
        <v>Cái</v>
      </c>
      <c r="G1332" s="144">
        <v>346500</v>
      </c>
      <c r="H1332" s="145">
        <v>10</v>
      </c>
      <c r="I1332" s="146">
        <f>IF(Table28[[#This Row],[Số lượng]]&lt;&gt;0,Table28[[#This Row],[Số lượng]]*Table28[[#This Row],[Đơn giá]],"")</f>
        <v>3465000</v>
      </c>
      <c r="J1332" s="146">
        <f ca="1">IF(AND(Table28[[#This Row],[Tên hàng hóa ]]&lt;&gt;0,D1333=""),SUM(OFFSET(Table28[[#This Row],[Thành tiền]],0,0,-COUNTIF(Table28[Số HĐ],Table28[[#This Row],[Số HĐ]]))),"")</f>
        <v>3465000</v>
      </c>
      <c r="K1332" s="145" t="s">
        <v>464</v>
      </c>
      <c r="L133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32" s="153" t="s">
        <v>4241</v>
      </c>
    </row>
    <row r="1333" spans="1:13" ht="35.1" customHeight="1" x14ac:dyDescent="0.2">
      <c r="A1333" s="138"/>
      <c r="B1333" s="139"/>
      <c r="C1333" s="140" t="str">
        <f t="shared" si="27"/>
        <v/>
      </c>
      <c r="D1333" s="141"/>
      <c r="E1333" s="142" t="str">
        <f>IF(Table28[[#This Row],[Tên hàng hóa ]]&lt;&gt;0,VLOOKUP(Table28[[#This Row],[Tên hàng hóa ]],Table1[[Tên hàng hóa]:[Quy cách]],2,0),"")</f>
        <v/>
      </c>
      <c r="F1333" s="143" t="str">
        <f>IF(Table28[[#This Row],[Tên hàng hóa ]]&lt;&gt;0,VLOOKUP(Table28[[#This Row],[Tên hàng hóa ]],Table1[[Tên hàng hóa]:[ĐVT]],3,0),"")</f>
        <v/>
      </c>
      <c r="G1333" s="144" t="str">
        <f>IF(Table28[[#This Row],[Tên hàng hóa ]]=0,"",VLOOKUP(Table28[[#This Row],[Tên hàng hóa ]],Table1[[Tên hàng hóa]:[Giá bán]],4,0))</f>
        <v/>
      </c>
      <c r="H1333" s="145"/>
      <c r="I1333" s="146" t="str">
        <f>IF(Table28[[#This Row],[Số lượng]]&lt;&gt;0,Table28[[#This Row],[Số lượng]]*Table28[[#This Row],[Đơn giá]],"")</f>
        <v/>
      </c>
      <c r="J1333" s="146" t="str">
        <f ca="1">IF(AND(Table28[[#This Row],[Tên hàng hóa ]]&lt;&gt;0,D1334=""),SUM(OFFSET(Table28[[#This Row],[Thành tiền]],0,0,-COUNTIF(Table28[Số HĐ],Table28[[#This Row],[Số HĐ]]))),"")</f>
        <v/>
      </c>
      <c r="K1333" s="145"/>
      <c r="L133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33" s="147"/>
    </row>
    <row r="1334" spans="1:13" ht="35.1" customHeight="1" x14ac:dyDescent="0.2">
      <c r="A1334" s="138">
        <v>42510</v>
      </c>
      <c r="B1334" s="139" t="s">
        <v>2865</v>
      </c>
      <c r="C1334" s="140" t="s">
        <v>1990</v>
      </c>
      <c r="D1334" s="141" t="s">
        <v>56</v>
      </c>
      <c r="E1334" s="142" t="str">
        <f>IF(Table28[[#This Row],[Tên hàng hóa ]]&lt;&gt;0,VLOOKUP(Table28[[#This Row],[Tên hàng hóa ]],Table1[[Tên hàng hóa]:[Quy cách]],2,0),"")</f>
        <v>Bộ Điều Khiển Lập Trình</v>
      </c>
      <c r="F1334" s="143" t="str">
        <f>IF(Table28[[#This Row],[Tên hàng hóa ]]&lt;&gt;0,VLOOKUP(Table28[[#This Row],[Tên hàng hóa ]],Table1[[Tên hàng hóa]:[ĐVT]],3,0),"")</f>
        <v>Cái</v>
      </c>
      <c r="G1334" s="144">
        <v>3740000</v>
      </c>
      <c r="H1334" s="145">
        <v>2</v>
      </c>
      <c r="I1334" s="146">
        <f>IF(Table28[[#This Row],[Số lượng]]&lt;&gt;0,Table28[[#This Row],[Số lượng]]*Table28[[#This Row],[Đơn giá]],"")</f>
        <v>7480000</v>
      </c>
      <c r="J1334" s="146">
        <f ca="1">IF(AND(Table28[[#This Row],[Tên hàng hóa ]]&lt;&gt;0,D1335=""),SUM(OFFSET(Table28[[#This Row],[Thành tiền]],0,0,-COUNTIF(Table28[Số HĐ],Table28[[#This Row],[Số HĐ]]))),"")</f>
        <v>7480000</v>
      </c>
      <c r="K1334" s="152" t="s">
        <v>464</v>
      </c>
      <c r="L133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34" s="147" t="s">
        <v>2866</v>
      </c>
    </row>
    <row r="1335" spans="1:13" ht="35.1" customHeight="1" x14ac:dyDescent="0.2">
      <c r="A1335" s="138"/>
      <c r="B1335" s="139"/>
      <c r="C1335" s="140" t="str">
        <f t="shared" si="27"/>
        <v/>
      </c>
      <c r="D1335" s="141"/>
      <c r="E1335" s="142" t="str">
        <f>IF(Table28[[#This Row],[Tên hàng hóa ]]&lt;&gt;0,VLOOKUP(Table28[[#This Row],[Tên hàng hóa ]],Table1[[Tên hàng hóa]:[Quy cách]],2,0),"")</f>
        <v/>
      </c>
      <c r="F1335" s="143" t="str">
        <f>IF(Table28[[#This Row],[Tên hàng hóa ]]&lt;&gt;0,VLOOKUP(Table28[[#This Row],[Tên hàng hóa ]],Table1[[Tên hàng hóa]:[ĐVT]],3,0),"")</f>
        <v/>
      </c>
      <c r="G1335" s="144" t="str">
        <f>IF(Table28[[#This Row],[Tên hàng hóa ]]=0,"",VLOOKUP(Table28[[#This Row],[Tên hàng hóa ]],Table1[[Tên hàng hóa]:[Giá bán]],4,0))</f>
        <v/>
      </c>
      <c r="H1335" s="145"/>
      <c r="I1335" s="146" t="str">
        <f>IF(Table28[[#This Row],[Số lượng]]&lt;&gt;0,Table28[[#This Row],[Số lượng]]*Table28[[#This Row],[Đơn giá]],"")</f>
        <v/>
      </c>
      <c r="J1335" s="146" t="str">
        <f ca="1">IF(AND(Table28[[#This Row],[Tên hàng hóa ]]&lt;&gt;0,D1336=""),SUM(OFFSET(Table28[[#This Row],[Thành tiền]],0,0,-COUNTIF(Table28[Số HĐ],Table28[[#This Row],[Số HĐ]]))),"")</f>
        <v/>
      </c>
      <c r="K1335" s="145"/>
      <c r="L133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35" s="147"/>
    </row>
    <row r="1336" spans="1:13" ht="35.1" customHeight="1" x14ac:dyDescent="0.2">
      <c r="A1336" s="138">
        <v>42510</v>
      </c>
      <c r="B1336" s="139" t="s">
        <v>2867</v>
      </c>
      <c r="C1336" s="140" t="s">
        <v>1046</v>
      </c>
      <c r="D1336" s="141" t="s">
        <v>343</v>
      </c>
      <c r="E1336" s="142" t="str">
        <f>IF(Table28[[#This Row],[Tên hàng hóa ]]&lt;&gt;0,VLOOKUP(Table28[[#This Row],[Tên hàng hóa ]],Table1[[Tên hàng hóa]:[Quy cách]],2,0),"")</f>
        <v>Relay</v>
      </c>
      <c r="F1336" s="143" t="str">
        <f>IF(Table28[[#This Row],[Tên hàng hóa ]]&lt;&gt;0,VLOOKUP(Table28[[#This Row],[Tên hàng hóa ]],Table1[[Tên hàng hóa]:[ĐVT]],3,0),"")</f>
        <v>Cái</v>
      </c>
      <c r="G1336" s="144">
        <v>60500</v>
      </c>
      <c r="H1336" s="145">
        <v>10</v>
      </c>
      <c r="I1336" s="146">
        <f>IF(Table28[[#This Row],[Số lượng]]&lt;&gt;0,Table28[[#This Row],[Số lượng]]*Table28[[#This Row],[Đơn giá]],"")</f>
        <v>605000</v>
      </c>
      <c r="J1336" s="146" t="str">
        <f ca="1">IF(AND(Table28[[#This Row],[Tên hàng hóa ]]&lt;&gt;0,D1337=""),SUM(OFFSET(Table28[[#This Row],[Thành tiền]],0,0,-COUNTIF(Table28[Số HĐ],Table28[[#This Row],[Số HĐ]]))),"")</f>
        <v/>
      </c>
      <c r="K1336" s="145"/>
      <c r="L133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36" s="147"/>
    </row>
    <row r="1337" spans="1:13" ht="35.1" customHeight="1" x14ac:dyDescent="0.2">
      <c r="A1337" s="138">
        <v>42510</v>
      </c>
      <c r="B1337" s="139" t="s">
        <v>2867</v>
      </c>
      <c r="C1337" s="140" t="s">
        <v>1046</v>
      </c>
      <c r="D1337" s="141" t="s">
        <v>346</v>
      </c>
      <c r="E1337" s="142" t="str">
        <f>IF(Table28[[#This Row],[Tên hàng hóa ]]&lt;&gt;0,VLOOKUP(Table28[[#This Row],[Tên hàng hóa ]],Table1[[Tên hàng hóa]:[Quy cách]],2,0),"")</f>
        <v>Relay</v>
      </c>
      <c r="F1337" s="143" t="str">
        <f>IF(Table28[[#This Row],[Tên hàng hóa ]]&lt;&gt;0,VLOOKUP(Table28[[#This Row],[Tên hàng hóa ]],Table1[[Tên hàng hóa]:[ĐVT]],3,0),"")</f>
        <v>Cái</v>
      </c>
      <c r="G1337" s="144">
        <v>61600</v>
      </c>
      <c r="H1337" s="145">
        <v>10</v>
      </c>
      <c r="I1337" s="146">
        <f>IF(Table28[[#This Row],[Số lượng]]&lt;&gt;0,Table28[[#This Row],[Số lượng]]*Table28[[#This Row],[Đơn giá]],"")</f>
        <v>616000</v>
      </c>
      <c r="J1337" s="146" t="str">
        <f ca="1">IF(AND(Table28[[#This Row],[Tên hàng hóa ]]&lt;&gt;0,D1338=""),SUM(OFFSET(Table28[[#This Row],[Thành tiền]],0,0,-COUNTIF(Table28[Số HĐ],Table28[[#This Row],[Số HĐ]]))),"")</f>
        <v/>
      </c>
      <c r="K1337" s="145"/>
      <c r="L133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37" s="147"/>
    </row>
    <row r="1338" spans="1:13" ht="35.1" customHeight="1" x14ac:dyDescent="0.2">
      <c r="A1338" s="138">
        <v>42510</v>
      </c>
      <c r="B1338" s="139" t="s">
        <v>2867</v>
      </c>
      <c r="C1338" s="140" t="s">
        <v>1046</v>
      </c>
      <c r="D1338" s="141" t="s">
        <v>431</v>
      </c>
      <c r="E1338" s="142" t="str">
        <f>IF(Table28[[#This Row],[Tên hàng hóa ]]&lt;&gt;0,VLOOKUP(Table28[[#This Row],[Tên hàng hóa ]],Table1[[Tên hàng hóa]:[Quy cách]],2,0),"")</f>
        <v>Socket</v>
      </c>
      <c r="F1338" s="143" t="str">
        <f>IF(Table28[[#This Row],[Tên hàng hóa ]]&lt;&gt;0,VLOOKUP(Table28[[#This Row],[Tên hàng hóa ]],Table1[[Tên hàng hóa]:[ĐVT]],3,0),"")</f>
        <v>Cái</v>
      </c>
      <c r="G1338" s="144">
        <v>35200</v>
      </c>
      <c r="H1338" s="145">
        <v>20</v>
      </c>
      <c r="I1338" s="146">
        <f>IF(Table28[[#This Row],[Số lượng]]&lt;&gt;0,Table28[[#This Row],[Số lượng]]*Table28[[#This Row],[Đơn giá]],"")</f>
        <v>704000</v>
      </c>
      <c r="J1338" s="146">
        <f ca="1">IF(AND(Table28[[#This Row],[Tên hàng hóa ]]&lt;&gt;0,D1339=""),SUM(OFFSET(Table28[[#This Row],[Thành tiền]],0,0,-COUNTIF(Table28[Số HĐ],Table28[[#This Row],[Số HĐ]]))),"")</f>
        <v>1925000</v>
      </c>
      <c r="K1338" s="145" t="s">
        <v>464</v>
      </c>
      <c r="L133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38" s="147" t="s">
        <v>2868</v>
      </c>
    </row>
    <row r="1339" spans="1:13" ht="35.1" customHeight="1" x14ac:dyDescent="0.2">
      <c r="A1339" s="138"/>
      <c r="B1339" s="139"/>
      <c r="C1339" s="140" t="str">
        <f t="shared" si="27"/>
        <v/>
      </c>
      <c r="D1339" s="141"/>
      <c r="E1339" s="142" t="str">
        <f>IF(Table28[[#This Row],[Tên hàng hóa ]]&lt;&gt;0,VLOOKUP(Table28[[#This Row],[Tên hàng hóa ]],Table1[[Tên hàng hóa]:[Quy cách]],2,0),"")</f>
        <v/>
      </c>
      <c r="F1339" s="143" t="str">
        <f>IF(Table28[[#This Row],[Tên hàng hóa ]]&lt;&gt;0,VLOOKUP(Table28[[#This Row],[Tên hàng hóa ]],Table1[[Tên hàng hóa]:[ĐVT]],3,0),"")</f>
        <v/>
      </c>
      <c r="G1339" s="144" t="str">
        <f>IF(Table28[[#This Row],[Tên hàng hóa ]]=0,"",VLOOKUP(Table28[[#This Row],[Tên hàng hóa ]],Table1[[Tên hàng hóa]:[Giá bán]],4,0))</f>
        <v/>
      </c>
      <c r="H1339" s="145"/>
      <c r="I1339" s="146" t="str">
        <f>IF(Table28[[#This Row],[Số lượng]]&lt;&gt;0,Table28[[#This Row],[Số lượng]]*Table28[[#This Row],[Đơn giá]],"")</f>
        <v/>
      </c>
      <c r="J1339" s="146" t="str">
        <f ca="1">IF(AND(Table28[[#This Row],[Tên hàng hóa ]]&lt;&gt;0,D1340=""),SUM(OFFSET(Table28[[#This Row],[Thành tiền]],0,0,-COUNTIF(Table28[Số HĐ],Table28[[#This Row],[Số HĐ]]))),"")</f>
        <v/>
      </c>
      <c r="K1339" s="145"/>
      <c r="L133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39" s="147"/>
    </row>
    <row r="1340" spans="1:13" ht="35.1" customHeight="1" x14ac:dyDescent="0.2">
      <c r="A1340" s="138">
        <v>42510</v>
      </c>
      <c r="B1340" s="139" t="s">
        <v>2869</v>
      </c>
      <c r="C1340" s="140" t="s">
        <v>2870</v>
      </c>
      <c r="D1340" s="141" t="s">
        <v>951</v>
      </c>
      <c r="E1340" s="142" t="str">
        <f>IF(Table28[[#This Row],[Tên hàng hóa ]]&lt;&gt;0,VLOOKUP(Table28[[#This Row],[Tên hàng hóa ]],Table1[[Tên hàng hóa]:[Quy cách]],2,0),"")</f>
        <v>Socket</v>
      </c>
      <c r="F1340" s="143" t="str">
        <f>IF(Table28[[#This Row],[Tên hàng hóa ]]&lt;&gt;0,VLOOKUP(Table28[[#This Row],[Tên hàng hóa ]],Table1[[Tên hàng hóa]:[ĐVT]],3,0),"")</f>
        <v>Cái</v>
      </c>
      <c r="G1340" s="144">
        <v>165000</v>
      </c>
      <c r="H1340" s="145">
        <v>12</v>
      </c>
      <c r="I1340" s="146">
        <f>IF(Table28[[#This Row],[Số lượng]]&lt;&gt;0,Table28[[#This Row],[Số lượng]]*Table28[[#This Row],[Đơn giá]],"")</f>
        <v>1980000</v>
      </c>
      <c r="J1340" s="146" t="str">
        <f ca="1">IF(AND(Table28[[#This Row],[Tên hàng hóa ]]&lt;&gt;0,D1341=""),SUM(OFFSET(Table28[[#This Row],[Thành tiền]],0,0,-COUNTIF(Table28[Số HĐ],Table28[[#This Row],[Số HĐ]]))),"")</f>
        <v/>
      </c>
      <c r="K1340" s="145"/>
      <c r="L134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40" s="147"/>
    </row>
    <row r="1341" spans="1:13" ht="35.1" customHeight="1" x14ac:dyDescent="0.2">
      <c r="A1341" s="138">
        <v>42510</v>
      </c>
      <c r="B1341" s="139" t="s">
        <v>2869</v>
      </c>
      <c r="C1341" s="140" t="str">
        <f t="shared" si="27"/>
        <v>CTY TNHH TRƯỜNG PHÁT</v>
      </c>
      <c r="D1341" s="141" t="s">
        <v>412</v>
      </c>
      <c r="E1341" s="142" t="str">
        <f>IF(Table28[[#This Row],[Tên hàng hóa ]]&lt;&gt;0,VLOOKUP(Table28[[#This Row],[Tên hàng hóa ]],Table1[[Tên hàng hóa]:[Quy cách]],2,0),"")</f>
        <v>Timer</v>
      </c>
      <c r="F1341" s="143" t="str">
        <f>IF(Table28[[#This Row],[Tên hàng hóa ]]&lt;&gt;0,VLOOKUP(Table28[[#This Row],[Tên hàng hóa ]],Table1[[Tên hàng hóa]:[ĐVT]],3,0),"")</f>
        <v>Cái</v>
      </c>
      <c r="G1341" s="144">
        <v>385000</v>
      </c>
      <c r="H1341" s="145">
        <v>16</v>
      </c>
      <c r="I1341" s="146">
        <f>IF(Table28[[#This Row],[Số lượng]]&lt;&gt;0,Table28[[#This Row],[Số lượng]]*Table28[[#This Row],[Đơn giá]],"")</f>
        <v>6160000</v>
      </c>
      <c r="J1341" s="146">
        <f ca="1">IF(AND(Table28[[#This Row],[Tên hàng hóa ]]&lt;&gt;0,D1342=""),SUM(OFFSET(Table28[[#This Row],[Thành tiền]],0,0,-COUNTIF(Table28[Số HĐ],Table28[[#This Row],[Số HĐ]]))),"")</f>
        <v>8140000</v>
      </c>
      <c r="K1341" s="17" t="s">
        <v>464</v>
      </c>
      <c r="L1341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41" s="15" t="s">
        <v>2877</v>
      </c>
    </row>
    <row r="1342" spans="1:13" ht="35.1" customHeight="1" x14ac:dyDescent="0.2">
      <c r="A1342" s="138"/>
      <c r="B1342" s="139"/>
      <c r="C1342" s="140" t="str">
        <f t="shared" si="27"/>
        <v/>
      </c>
      <c r="D1342" s="141"/>
      <c r="E1342" s="142" t="str">
        <f>IF(Table28[[#This Row],[Tên hàng hóa ]]&lt;&gt;0,VLOOKUP(Table28[[#This Row],[Tên hàng hóa ]],Table1[[Tên hàng hóa]:[Quy cách]],2,0),"")</f>
        <v/>
      </c>
      <c r="F1342" s="143" t="str">
        <f>IF(Table28[[#This Row],[Tên hàng hóa ]]&lt;&gt;0,VLOOKUP(Table28[[#This Row],[Tên hàng hóa ]],Table1[[Tên hàng hóa]:[ĐVT]],3,0),"")</f>
        <v/>
      </c>
      <c r="G1342" s="144" t="str">
        <f>IF(Table28[[#This Row],[Tên hàng hóa ]]=0,"",VLOOKUP(Table28[[#This Row],[Tên hàng hóa ]],Table1[[Tên hàng hóa]:[Giá bán]],4,0))</f>
        <v/>
      </c>
      <c r="H1342" s="145"/>
      <c r="I1342" s="146" t="str">
        <f>IF(Table28[[#This Row],[Số lượng]]&lt;&gt;0,Table28[[#This Row],[Số lượng]]*Table28[[#This Row],[Đơn giá]],"")</f>
        <v/>
      </c>
      <c r="J1342" s="146" t="str">
        <f ca="1">IF(AND(Table28[[#This Row],[Tên hàng hóa ]]&lt;&gt;0,D1343=""),SUM(OFFSET(Table28[[#This Row],[Thành tiền]],0,0,-COUNTIF(Table28[Số HĐ],Table28[[#This Row],[Số HĐ]]))),"")</f>
        <v/>
      </c>
      <c r="K1342" s="145"/>
      <c r="L134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42" s="147"/>
    </row>
    <row r="1343" spans="1:13" ht="35.1" customHeight="1" x14ac:dyDescent="0.2">
      <c r="A1343" s="138">
        <v>42500</v>
      </c>
      <c r="B1343" s="139" t="s">
        <v>2879</v>
      </c>
      <c r="C1343" s="140" t="s">
        <v>1197</v>
      </c>
      <c r="D1343" s="141" t="s">
        <v>2780</v>
      </c>
      <c r="E1343" s="142" t="str">
        <f>IF(Table28[[#This Row],[Tên hàng hóa ]]&lt;&gt;0,VLOOKUP(Table28[[#This Row],[Tên hàng hóa ]],Table1[[Tên hàng hóa]:[Quy cách]],2,0),"")</f>
        <v>OMRON</v>
      </c>
      <c r="F1343" s="143" t="str">
        <f>IF(Table28[[#This Row],[Tên hàng hóa ]]&lt;&gt;0,VLOOKUP(Table28[[#This Row],[Tên hàng hóa ]],Table1[[Tên hàng hóa]:[ĐVT]],3,0),"")</f>
        <v>Cái</v>
      </c>
      <c r="G1343" s="144">
        <v>3630000</v>
      </c>
      <c r="H1343" s="145">
        <v>1</v>
      </c>
      <c r="I1343" s="146">
        <f>IF(Table28[[#This Row],[Số lượng]]&lt;&gt;0,Table28[[#This Row],[Số lượng]]*Table28[[#This Row],[Đơn giá]],"")</f>
        <v>3630000</v>
      </c>
      <c r="J1343" s="146">
        <f ca="1">IF(AND(Table28[[#This Row],[Tên hàng hóa ]]&lt;&gt;0,D1344=""),SUM(OFFSET(Table28[[#This Row],[Thành tiền]],0,0,-COUNTIF(Table28[Số HĐ],Table28[[#This Row],[Số HĐ]]))),"")</f>
        <v>3630000</v>
      </c>
      <c r="K1343" s="152" t="s">
        <v>464</v>
      </c>
      <c r="L134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43" s="153" t="s">
        <v>3211</v>
      </c>
    </row>
    <row r="1344" spans="1:13" ht="35.1" customHeight="1" x14ac:dyDescent="0.2">
      <c r="A1344" s="138"/>
      <c r="B1344" s="139"/>
      <c r="C1344" s="140" t="str">
        <f t="shared" si="27"/>
        <v/>
      </c>
      <c r="D1344" s="141"/>
      <c r="E1344" s="142" t="str">
        <f>IF(Table28[[#This Row],[Tên hàng hóa ]]&lt;&gt;0,VLOOKUP(Table28[[#This Row],[Tên hàng hóa ]],Table1[[Tên hàng hóa]:[Quy cách]],2,0),"")</f>
        <v/>
      </c>
      <c r="F1344" s="143" t="str">
        <f>IF(Table28[[#This Row],[Tên hàng hóa ]]&lt;&gt;0,VLOOKUP(Table28[[#This Row],[Tên hàng hóa ]],Table1[[Tên hàng hóa]:[ĐVT]],3,0),"")</f>
        <v/>
      </c>
      <c r="G1344" s="144" t="str">
        <f>IF(Table28[[#This Row],[Tên hàng hóa ]]=0,"",VLOOKUP(Table28[[#This Row],[Tên hàng hóa ]],Table1[[Tên hàng hóa]:[Giá bán]],4,0))</f>
        <v/>
      </c>
      <c r="H1344" s="145"/>
      <c r="I1344" s="146" t="str">
        <f>IF(Table28[[#This Row],[Số lượng]]&lt;&gt;0,Table28[[#This Row],[Số lượng]]*Table28[[#This Row],[Đơn giá]],"")</f>
        <v/>
      </c>
      <c r="J1344" s="146" t="str">
        <f ca="1">IF(AND(Table28[[#This Row],[Tên hàng hóa ]]&lt;&gt;0,D1345=""),SUM(OFFSET(Table28[[#This Row],[Thành tiền]],0,0,-COUNTIF(Table28[Số HĐ],Table28[[#This Row],[Số HĐ]]))),"")</f>
        <v/>
      </c>
      <c r="K1344" s="145"/>
      <c r="L134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44" s="147"/>
    </row>
    <row r="1345" spans="1:13" ht="35.1" customHeight="1" x14ac:dyDescent="0.2">
      <c r="A1345" s="138">
        <v>42513</v>
      </c>
      <c r="B1345" s="139" t="s">
        <v>2881</v>
      </c>
      <c r="C1345" s="140" t="s">
        <v>569</v>
      </c>
      <c r="D1345" s="141" t="s">
        <v>111</v>
      </c>
      <c r="E1345" s="142" t="str">
        <f>IF(Table28[[#This Row],[Tên hàng hóa ]]&lt;&gt;0,VLOOKUP(Table28[[#This Row],[Tên hàng hóa ]],Table1[[Tên hàng hóa]:[Quy cách]],2,0),"")</f>
        <v>Bộ Điều Khiển Nhiệt Độ</v>
      </c>
      <c r="F1345" s="143" t="str">
        <f>IF(Table28[[#This Row],[Tên hàng hóa ]]&lt;&gt;0,VLOOKUP(Table28[[#This Row],[Tên hàng hóa ]],Table1[[Tên hàng hóa]:[ĐVT]],3,0),"")</f>
        <v>Cái</v>
      </c>
      <c r="G1345" s="144">
        <v>1595000</v>
      </c>
      <c r="H1345" s="145">
        <v>2</v>
      </c>
      <c r="I1345" s="146">
        <f>IF(Table28[[#This Row],[Số lượng]]&lt;&gt;0,Table28[[#This Row],[Số lượng]]*Table28[[#This Row],[Đơn giá]],"")</f>
        <v>3190000</v>
      </c>
      <c r="J1345" s="146" t="str">
        <f ca="1">IF(AND(Table28[[#This Row],[Tên hàng hóa ]]&lt;&gt;0,D1346=""),SUM(OFFSET(Table28[[#This Row],[Thành tiền]],0,0,-COUNTIF(Table28[Số HĐ],Table28[[#This Row],[Số HĐ]]))),"")</f>
        <v/>
      </c>
      <c r="K1345" s="145"/>
      <c r="L134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45" s="147"/>
    </row>
    <row r="1346" spans="1:13" ht="35.1" customHeight="1" x14ac:dyDescent="0.2">
      <c r="A1346" s="138">
        <v>42513</v>
      </c>
      <c r="B1346" s="139" t="s">
        <v>2881</v>
      </c>
      <c r="C1346" s="140" t="s">
        <v>569</v>
      </c>
      <c r="D1346" s="141" t="s">
        <v>309</v>
      </c>
      <c r="E1346" s="142" t="str">
        <f>IF(Table28[[#This Row],[Tên hàng hóa ]]&lt;&gt;0,VLOOKUP(Table28[[#This Row],[Tên hàng hóa ]],Table1[[Tên hàng hóa]:[Quy cách]],2,0),"")</f>
        <v>Đầu dò nhiệt độ</v>
      </c>
      <c r="F1346" s="143" t="str">
        <f>IF(Table28[[#This Row],[Tên hàng hóa ]]&lt;&gt;0,VLOOKUP(Table28[[#This Row],[Tên hàng hóa ]],Table1[[Tên hàng hóa]:[ĐVT]],3,0),"")</f>
        <v>Cái</v>
      </c>
      <c r="G1346" s="144">
        <v>399300</v>
      </c>
      <c r="H1346" s="145">
        <v>2</v>
      </c>
      <c r="I1346" s="146">
        <f>IF(Table28[[#This Row],[Số lượng]]&lt;&gt;0,Table28[[#This Row],[Số lượng]]*Table28[[#This Row],[Đơn giá]],"")</f>
        <v>798600</v>
      </c>
      <c r="J1346" s="146" t="str">
        <f ca="1">IF(AND(Table28[[#This Row],[Tên hàng hóa ]]&lt;&gt;0,D1347=""),SUM(OFFSET(Table28[[#This Row],[Thành tiền]],0,0,-COUNTIF(Table28[Số HĐ],Table28[[#This Row],[Số HĐ]]))),"")</f>
        <v/>
      </c>
      <c r="K1346" s="145"/>
      <c r="L134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46" s="147"/>
    </row>
    <row r="1347" spans="1:13" ht="35.1" customHeight="1" x14ac:dyDescent="0.2">
      <c r="A1347" s="138">
        <v>42513</v>
      </c>
      <c r="B1347" s="139" t="s">
        <v>2881</v>
      </c>
      <c r="C1347" s="140" t="s">
        <v>569</v>
      </c>
      <c r="D1347" s="141" t="s">
        <v>338</v>
      </c>
      <c r="E1347" s="142" t="str">
        <f>IF(Table28[[#This Row],[Tên hàng hóa ]]&lt;&gt;0,VLOOKUP(Table28[[#This Row],[Tên hàng hóa ]],Table1[[Tên hàng hóa]:[Quy cách]],2,0),"")</f>
        <v>Relay</v>
      </c>
      <c r="F1347" s="143" t="str">
        <f>IF(Table28[[#This Row],[Tên hàng hóa ]]&lt;&gt;0,VLOOKUP(Table28[[#This Row],[Tên hàng hóa ]],Table1[[Tên hàng hóa]:[ĐVT]],3,0),"")</f>
        <v>Cái</v>
      </c>
      <c r="G1347" s="144">
        <v>52800</v>
      </c>
      <c r="H1347" s="145">
        <v>1</v>
      </c>
      <c r="I1347" s="146">
        <f>IF(Table28[[#This Row],[Số lượng]]&lt;&gt;0,Table28[[#This Row],[Số lượng]]*Table28[[#This Row],[Đơn giá]],"")</f>
        <v>52800</v>
      </c>
      <c r="J1347" s="146" t="str">
        <f ca="1">IF(AND(Table28[[#This Row],[Tên hàng hóa ]]&lt;&gt;0,D1348=""),SUM(OFFSET(Table28[[#This Row],[Thành tiền]],0,0,-COUNTIF(Table28[Số HĐ],Table28[[#This Row],[Số HĐ]]))),"")</f>
        <v/>
      </c>
      <c r="K1347" s="145"/>
      <c r="L134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47" s="147"/>
    </row>
    <row r="1348" spans="1:13" ht="35.1" customHeight="1" x14ac:dyDescent="0.2">
      <c r="A1348" s="138">
        <v>42513</v>
      </c>
      <c r="B1348" s="139" t="s">
        <v>2881</v>
      </c>
      <c r="C1348" s="140" t="s">
        <v>569</v>
      </c>
      <c r="D1348" s="141" t="s">
        <v>346</v>
      </c>
      <c r="E1348" s="142" t="str">
        <f>IF(Table28[[#This Row],[Tên hàng hóa ]]&lt;&gt;0,VLOOKUP(Table28[[#This Row],[Tên hàng hóa ]],Table1[[Tên hàng hóa]:[Quy cách]],2,0),"")</f>
        <v>Relay</v>
      </c>
      <c r="F1348" s="143" t="str">
        <f>IF(Table28[[#This Row],[Tên hàng hóa ]]&lt;&gt;0,VLOOKUP(Table28[[#This Row],[Tên hàng hóa ]],Table1[[Tên hàng hóa]:[ĐVT]],3,0),"")</f>
        <v>Cái</v>
      </c>
      <c r="G1348" s="144">
        <v>60500</v>
      </c>
      <c r="H1348" s="145">
        <v>6</v>
      </c>
      <c r="I1348" s="146">
        <f>IF(Table28[[#This Row],[Số lượng]]&lt;&gt;0,Table28[[#This Row],[Số lượng]]*Table28[[#This Row],[Đơn giá]],"")</f>
        <v>363000</v>
      </c>
      <c r="J1348" s="146" t="str">
        <f ca="1">IF(AND(Table28[[#This Row],[Tên hàng hóa ]]&lt;&gt;0,D1349=""),SUM(OFFSET(Table28[[#This Row],[Thành tiền]],0,0,-COUNTIF(Table28[Số HĐ],Table28[[#This Row],[Số HĐ]]))),"")</f>
        <v/>
      </c>
      <c r="K1348" s="145"/>
      <c r="L134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48" s="147"/>
    </row>
    <row r="1349" spans="1:13" ht="35.1" customHeight="1" x14ac:dyDescent="0.2">
      <c r="A1349" s="138">
        <v>42513</v>
      </c>
      <c r="B1349" s="139" t="s">
        <v>2881</v>
      </c>
      <c r="C1349" s="140" t="s">
        <v>569</v>
      </c>
      <c r="D1349" s="141" t="s">
        <v>2882</v>
      </c>
      <c r="E1349" s="142" t="str">
        <f>IF(Table28[[#This Row],[Tên hàng hóa ]]&lt;&gt;0,VLOOKUP(Table28[[#This Row],[Tên hàng hóa ]],Table1[[Tên hàng hóa]:[Quy cách]],2,0),"")</f>
        <v>Cảm Biến</v>
      </c>
      <c r="F1349" s="143" t="str">
        <f>IF(Table28[[#This Row],[Tên hàng hóa ]]&lt;&gt;0,VLOOKUP(Table28[[#This Row],[Tên hàng hóa ]],Table1[[Tên hàng hóa]:[ĐVT]],3,0),"")</f>
        <v>Cái</v>
      </c>
      <c r="G1349" s="144">
        <v>371800</v>
      </c>
      <c r="H1349" s="145">
        <v>2</v>
      </c>
      <c r="I1349" s="146">
        <f>IF(Table28[[#This Row],[Số lượng]]&lt;&gt;0,Table28[[#This Row],[Số lượng]]*Table28[[#This Row],[Đơn giá]],"")</f>
        <v>743600</v>
      </c>
      <c r="J1349" s="146" t="str">
        <f ca="1">IF(AND(Table28[[#This Row],[Tên hàng hóa ]]&lt;&gt;0,D1350=""),SUM(OFFSET(Table28[[#This Row],[Thành tiền]],0,0,-COUNTIF(Table28[Số HĐ],Table28[[#This Row],[Số HĐ]]))),"")</f>
        <v/>
      </c>
      <c r="K1349" s="145"/>
      <c r="L134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49" s="147"/>
    </row>
    <row r="1350" spans="1:13" ht="35.1" customHeight="1" x14ac:dyDescent="0.2">
      <c r="A1350" s="138">
        <v>42513</v>
      </c>
      <c r="B1350" s="139" t="s">
        <v>2881</v>
      </c>
      <c r="C1350" s="140" t="s">
        <v>569</v>
      </c>
      <c r="D1350" s="141" t="s">
        <v>392</v>
      </c>
      <c r="E1350" s="142" t="str">
        <f>IF(Table28[[#This Row],[Tên hàng hóa ]]&lt;&gt;0,VLOOKUP(Table28[[#This Row],[Tên hàng hóa ]],Table1[[Tên hàng hóa]:[Quy cách]],2,0),"")</f>
        <v>Timer</v>
      </c>
      <c r="F1350" s="143" t="str">
        <f>IF(Table28[[#This Row],[Tên hàng hóa ]]&lt;&gt;0,VLOOKUP(Table28[[#This Row],[Tên hàng hóa ]],Table1[[Tên hàng hóa]:[ĐVT]],3,0),"")</f>
        <v>Cái</v>
      </c>
      <c r="G1350" s="144">
        <v>517000</v>
      </c>
      <c r="H1350" s="145">
        <v>1</v>
      </c>
      <c r="I1350" s="146">
        <f>IF(Table28[[#This Row],[Số lượng]]&lt;&gt;0,Table28[[#This Row],[Số lượng]]*Table28[[#This Row],[Đơn giá]],"")</f>
        <v>517000</v>
      </c>
      <c r="J1350" s="146" t="str">
        <f ca="1">IF(AND(Table28[[#This Row],[Tên hàng hóa ]]&lt;&gt;0,D1351=""),SUM(OFFSET(Table28[[#This Row],[Thành tiền]],0,0,-COUNTIF(Table28[Số HĐ],Table28[[#This Row],[Số HĐ]]))),"")</f>
        <v/>
      </c>
      <c r="K1350" s="145"/>
      <c r="L135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50" s="147"/>
    </row>
    <row r="1351" spans="1:13" ht="35.1" customHeight="1" x14ac:dyDescent="0.2">
      <c r="A1351" s="138">
        <v>42513</v>
      </c>
      <c r="B1351" s="139" t="s">
        <v>2881</v>
      </c>
      <c r="C1351" s="140" t="s">
        <v>569</v>
      </c>
      <c r="D1351" s="141" t="s">
        <v>416</v>
      </c>
      <c r="E1351" s="142" t="str">
        <f>IF(Table28[[#This Row],[Tên hàng hóa ]]&lt;&gt;0,VLOOKUP(Table28[[#This Row],[Tên hàng hóa ]],Table1[[Tên hàng hóa]:[Quy cách]],2,0),"")</f>
        <v>Timer</v>
      </c>
      <c r="F1351" s="143" t="str">
        <f>IF(Table28[[#This Row],[Tên hàng hóa ]]&lt;&gt;0,VLOOKUP(Table28[[#This Row],[Tên hàng hóa ]],Table1[[Tên hàng hóa]:[ĐVT]],3,0),"")</f>
        <v>Cái</v>
      </c>
      <c r="G1351" s="144">
        <v>1122000</v>
      </c>
      <c r="H1351" s="145">
        <v>1</v>
      </c>
      <c r="I1351" s="146">
        <f>IF(Table28[[#This Row],[Số lượng]]&lt;&gt;0,Table28[[#This Row],[Số lượng]]*Table28[[#This Row],[Đơn giá]],"")</f>
        <v>1122000</v>
      </c>
      <c r="J1351" s="146">
        <f ca="1">IF(AND(Table28[[#This Row],[Tên hàng hóa ]]&lt;&gt;0,D1352=""),SUM(OFFSET(Table28[[#This Row],[Thành tiền]],0,0,-COUNTIF(Table28[Số HĐ],Table28[[#This Row],[Số HĐ]]))),"")</f>
        <v>6787000</v>
      </c>
      <c r="K1351" s="152" t="s">
        <v>464</v>
      </c>
      <c r="L1351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51" s="153" t="s">
        <v>3216</v>
      </c>
    </row>
    <row r="1352" spans="1:13" ht="35.1" customHeight="1" x14ac:dyDescent="0.2">
      <c r="A1352" s="138"/>
      <c r="B1352" s="139"/>
      <c r="C1352" s="140" t="str">
        <f t="shared" si="27"/>
        <v/>
      </c>
      <c r="D1352" s="141"/>
      <c r="E1352" s="142" t="str">
        <f>IF(Table28[[#This Row],[Tên hàng hóa ]]&lt;&gt;0,VLOOKUP(Table28[[#This Row],[Tên hàng hóa ]],Table1[[Tên hàng hóa]:[Quy cách]],2,0),"")</f>
        <v/>
      </c>
      <c r="F1352" s="143" t="str">
        <f>IF(Table28[[#This Row],[Tên hàng hóa ]]&lt;&gt;0,VLOOKUP(Table28[[#This Row],[Tên hàng hóa ]],Table1[[Tên hàng hóa]:[ĐVT]],3,0),"")</f>
        <v/>
      </c>
      <c r="G1352" s="144" t="str">
        <f>IF(Table28[[#This Row],[Tên hàng hóa ]]=0,"",VLOOKUP(Table28[[#This Row],[Tên hàng hóa ]],Table1[[Tên hàng hóa]:[Giá bán]],4,0))</f>
        <v/>
      </c>
      <c r="H1352" s="145"/>
      <c r="I1352" s="146" t="str">
        <f>IF(Table28[[#This Row],[Số lượng]]&lt;&gt;0,Table28[[#This Row],[Số lượng]]*Table28[[#This Row],[Đơn giá]],"")</f>
        <v/>
      </c>
      <c r="J1352" s="146" t="str">
        <f ca="1">IF(AND(Table28[[#This Row],[Tên hàng hóa ]]&lt;&gt;0,D1353=""),SUM(OFFSET(Table28[[#This Row],[Thành tiền]],0,0,-COUNTIF(Table28[Số HĐ],Table28[[#This Row],[Số HĐ]]))),"")</f>
        <v/>
      </c>
      <c r="K1352" s="145"/>
      <c r="L135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52" s="147"/>
    </row>
    <row r="1353" spans="1:13" ht="35.1" customHeight="1" x14ac:dyDescent="0.2">
      <c r="A1353" s="138">
        <v>42513</v>
      </c>
      <c r="B1353" s="139" t="s">
        <v>2883</v>
      </c>
      <c r="C1353" s="140" t="s">
        <v>2884</v>
      </c>
      <c r="D1353" s="141" t="s">
        <v>319</v>
      </c>
      <c r="E1353" s="142" t="str">
        <f>IF(Table28[[#This Row],[Tên hàng hóa ]]&lt;&gt;0,VLOOKUP(Table28[[#This Row],[Tên hàng hóa ]],Table1[[Tên hàng hóa]:[Quy cách]],2,0),"")</f>
        <v>Điều Khiển Mức Nước</v>
      </c>
      <c r="F1353" s="143" t="str">
        <f>IF(Table28[[#This Row],[Tên hàng hóa ]]&lt;&gt;0,VLOOKUP(Table28[[#This Row],[Tên hàng hóa ]],Table1[[Tên hàng hóa]:[ĐVT]],3,0),"")</f>
        <v>Cái</v>
      </c>
      <c r="G1353" s="144">
        <v>1006500</v>
      </c>
      <c r="H1353" s="145">
        <v>10</v>
      </c>
      <c r="I1353" s="146">
        <f>IF(Table28[[#This Row],[Số lượng]]&lt;&gt;0,Table28[[#This Row],[Số lượng]]*Table28[[#This Row],[Đơn giá]],"")</f>
        <v>10065000</v>
      </c>
      <c r="J1353" s="146" t="str">
        <f ca="1">IF(AND(Table28[[#This Row],[Tên hàng hóa ]]&lt;&gt;0,D1354=""),SUM(OFFSET(Table28[[#This Row],[Thành tiền]],0,0,-COUNTIF(Table28[Số HĐ],Table28[[#This Row],[Số HĐ]]))),"")</f>
        <v/>
      </c>
      <c r="K1353" s="145"/>
      <c r="L135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53" s="147"/>
    </row>
    <row r="1354" spans="1:13" ht="35.1" customHeight="1" x14ac:dyDescent="0.2">
      <c r="A1354" s="138">
        <v>42513</v>
      </c>
      <c r="B1354" s="139" t="s">
        <v>2883</v>
      </c>
      <c r="C1354" s="140" t="s">
        <v>2884</v>
      </c>
      <c r="D1354" s="141" t="s">
        <v>432</v>
      </c>
      <c r="E1354" s="142" t="str">
        <f>IF(Table28[[#This Row],[Tên hàng hóa ]]&lt;&gt;0,VLOOKUP(Table28[[#This Row],[Tên hàng hóa ]],Table1[[Tên hàng hóa]:[Quy cách]],2,0),"")</f>
        <v>Socket</v>
      </c>
      <c r="F1354" s="143" t="str">
        <f>IF(Table28[[#This Row],[Tên hàng hóa ]]&lt;&gt;0,VLOOKUP(Table28[[#This Row],[Tên hàng hóa ]],Table1[[Tên hàng hóa]:[ĐVT]],3,0),"")</f>
        <v>Cái</v>
      </c>
      <c r="G1354" s="144">
        <v>40700</v>
      </c>
      <c r="H1354" s="145">
        <v>10</v>
      </c>
      <c r="I1354" s="146">
        <f>IF(Table28[[#This Row],[Số lượng]]&lt;&gt;0,Table28[[#This Row],[Số lượng]]*Table28[[#This Row],[Đơn giá]],"")</f>
        <v>407000</v>
      </c>
      <c r="J1354" s="146" t="str">
        <f ca="1">IF(AND(Table28[[#This Row],[Tên hàng hóa ]]&lt;&gt;0,D1355=""),SUM(OFFSET(Table28[[#This Row],[Thành tiền]],0,0,-COUNTIF(Table28[Số HĐ],Table28[[#This Row],[Số HĐ]]))),"")</f>
        <v/>
      </c>
      <c r="K1354" s="145"/>
      <c r="L135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54" s="147"/>
    </row>
    <row r="1355" spans="1:13" ht="35.1" customHeight="1" x14ac:dyDescent="0.2">
      <c r="A1355" s="138">
        <v>42513</v>
      </c>
      <c r="B1355" s="139" t="s">
        <v>2883</v>
      </c>
      <c r="C1355" s="140" t="s">
        <v>2884</v>
      </c>
      <c r="D1355" s="141" t="s">
        <v>326</v>
      </c>
      <c r="E1355" s="142" t="str">
        <f>IF(Table28[[#This Row],[Tên hàng hóa ]]&lt;&gt;0,VLOOKUP(Table28[[#This Row],[Tên hàng hóa ]],Table1[[Tên hàng hóa]:[Quy cách]],2,0),"")</f>
        <v>Điều Khiển Mức Nước</v>
      </c>
      <c r="F1355" s="143" t="str">
        <f>IF(Table28[[#This Row],[Tên hàng hóa ]]&lt;&gt;0,VLOOKUP(Table28[[#This Row],[Tên hàng hóa ]],Table1[[Tên hàng hóa]:[ĐVT]],3,0),"")</f>
        <v>Cái</v>
      </c>
      <c r="G1355" s="144">
        <v>264000</v>
      </c>
      <c r="H1355" s="145">
        <v>10</v>
      </c>
      <c r="I1355" s="146">
        <f>IF(Table28[[#This Row],[Số lượng]]&lt;&gt;0,Table28[[#This Row],[Số lượng]]*Table28[[#This Row],[Đơn giá]],"")</f>
        <v>2640000</v>
      </c>
      <c r="J1355" s="146" t="str">
        <f ca="1">IF(AND(Table28[[#This Row],[Tên hàng hóa ]]&lt;&gt;0,D1356=""),SUM(OFFSET(Table28[[#This Row],[Thành tiền]],0,0,-COUNTIF(Table28[Số HĐ],Table28[[#This Row],[Số HĐ]]))),"")</f>
        <v/>
      </c>
      <c r="K1355" s="145"/>
      <c r="L135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55" s="147"/>
    </row>
    <row r="1356" spans="1:13" ht="35.1" customHeight="1" x14ac:dyDescent="0.2">
      <c r="A1356" s="138">
        <v>42513</v>
      </c>
      <c r="B1356" s="139" t="s">
        <v>2883</v>
      </c>
      <c r="C1356" s="140" t="s">
        <v>2884</v>
      </c>
      <c r="D1356" s="141" t="s">
        <v>323</v>
      </c>
      <c r="E1356" s="142" t="str">
        <f>IF(Table28[[#This Row],[Tên hàng hóa ]]&lt;&gt;0,VLOOKUP(Table28[[#This Row],[Tên hàng hóa ]],Table1[[Tên hàng hóa]:[Quy cách]],2,0),"")</f>
        <v>Điều Khiển Mức Nước</v>
      </c>
      <c r="F1356" s="143" t="str">
        <f>IF(Table28[[#This Row],[Tên hàng hóa ]]&lt;&gt;0,VLOOKUP(Table28[[#This Row],[Tên hàng hóa ]],Table1[[Tên hàng hóa]:[ĐVT]],3,0),"")</f>
        <v>Cái</v>
      </c>
      <c r="G1356" s="144">
        <v>149600</v>
      </c>
      <c r="H1356" s="145">
        <v>10</v>
      </c>
      <c r="I1356" s="146">
        <f>IF(Table28[[#This Row],[Số lượng]]&lt;&gt;0,Table28[[#This Row],[Số lượng]]*Table28[[#This Row],[Đơn giá]],"")</f>
        <v>1496000</v>
      </c>
      <c r="J1356" s="146" t="str">
        <f ca="1">IF(AND(Table28[[#This Row],[Tên hàng hóa ]]&lt;&gt;0,D1357=""),SUM(OFFSET(Table28[[#This Row],[Thành tiền]],0,0,-COUNTIF(Table28[Số HĐ],Table28[[#This Row],[Số HĐ]]))),"")</f>
        <v/>
      </c>
      <c r="K1356" s="145"/>
      <c r="L135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56" s="147"/>
    </row>
    <row r="1357" spans="1:13" ht="35.1" customHeight="1" x14ac:dyDescent="0.2">
      <c r="A1357" s="138">
        <v>42513</v>
      </c>
      <c r="B1357" s="139" t="s">
        <v>2883</v>
      </c>
      <c r="C1357" s="140" t="s">
        <v>2884</v>
      </c>
      <c r="D1357" s="141" t="s">
        <v>511</v>
      </c>
      <c r="E1357" s="142" t="str">
        <f>IF(Table28[[#This Row],[Tên hàng hóa ]]&lt;&gt;0,VLOOKUP(Table28[[#This Row],[Tên hàng hóa ]],Table1[[Tên hàng hóa]:[Quy cách]],2,0),"")</f>
        <v>Điều Khiển Mức Nước</v>
      </c>
      <c r="F1357" s="143" t="str">
        <f>IF(Table28[[#This Row],[Tên hàng hóa ]]&lt;&gt;0,VLOOKUP(Table28[[#This Row],[Tên hàng hóa ]],Table1[[Tên hàng hóa]:[ĐVT]],3,0),"")</f>
        <v>Cái</v>
      </c>
      <c r="G1357" s="144">
        <v>121000</v>
      </c>
      <c r="H1357" s="145">
        <v>28</v>
      </c>
      <c r="I1357" s="146">
        <f>IF(Table28[[#This Row],[Số lượng]]&lt;&gt;0,Table28[[#This Row],[Số lượng]]*Table28[[#This Row],[Đơn giá]],"")</f>
        <v>3388000</v>
      </c>
      <c r="J1357" s="146" t="str">
        <f ca="1">IF(AND(Table28[[#This Row],[Tên hàng hóa ]]&lt;&gt;0,D1358=""),SUM(OFFSET(Table28[[#This Row],[Thành tiền]],0,0,-COUNTIF(Table28[Số HĐ],Table28[[#This Row],[Số HĐ]]))),"")</f>
        <v/>
      </c>
      <c r="K1357" s="145"/>
      <c r="L135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57" s="147"/>
    </row>
    <row r="1358" spans="1:13" ht="35.1" customHeight="1" x14ac:dyDescent="0.2">
      <c r="A1358" s="138">
        <v>42513</v>
      </c>
      <c r="B1358" s="139" t="s">
        <v>2883</v>
      </c>
      <c r="C1358" s="140" t="s">
        <v>2884</v>
      </c>
      <c r="D1358" s="141" t="s">
        <v>324</v>
      </c>
      <c r="E1358" s="142" t="str">
        <f>IF(Table28[[#This Row],[Tên hàng hóa ]]&lt;&gt;0,VLOOKUP(Table28[[#This Row],[Tên hàng hóa ]],Table1[[Tên hàng hóa]:[Quy cách]],2,0),"")</f>
        <v>Điều Khiển Mức Nước</v>
      </c>
      <c r="F1358" s="143" t="str">
        <f>IF(Table28[[#This Row],[Tên hàng hóa ]]&lt;&gt;0,VLOOKUP(Table28[[#This Row],[Tên hàng hóa ]],Table1[[Tên hàng hóa]:[ĐVT]],3,0),"")</f>
        <v>Cái</v>
      </c>
      <c r="G1358" s="144">
        <v>37400</v>
      </c>
      <c r="H1358" s="145">
        <v>10</v>
      </c>
      <c r="I1358" s="146">
        <f>IF(Table28[[#This Row],[Số lượng]]&lt;&gt;0,Table28[[#This Row],[Số lượng]]*Table28[[#This Row],[Đơn giá]],"")</f>
        <v>374000</v>
      </c>
      <c r="J1358" s="146">
        <f ca="1">IF(AND(Table28[[#This Row],[Tên hàng hóa ]]&lt;&gt;0,D1359=""),SUM(OFFSET(Table28[[#This Row],[Thành tiền]],0,0,-COUNTIF(Table28[Số HĐ],Table28[[#This Row],[Số HĐ]]))),"")</f>
        <v>18370000</v>
      </c>
      <c r="K1358" s="152" t="s">
        <v>464</v>
      </c>
      <c r="L135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58" s="153" t="s">
        <v>3046</v>
      </c>
    </row>
    <row r="1359" spans="1:13" ht="35.1" customHeight="1" x14ac:dyDescent="0.2">
      <c r="A1359" s="138"/>
      <c r="B1359" s="139"/>
      <c r="C1359" s="140" t="str">
        <f t="shared" ref="C1359:C1389" si="28">IF(AND(D1359&lt;&gt;0,D1360=""),C1358,"")</f>
        <v/>
      </c>
      <c r="D1359" s="141"/>
      <c r="E1359" s="142" t="str">
        <f>IF(Table28[[#This Row],[Tên hàng hóa ]]&lt;&gt;0,VLOOKUP(Table28[[#This Row],[Tên hàng hóa ]],Table1[[Tên hàng hóa]:[Quy cách]],2,0),"")</f>
        <v/>
      </c>
      <c r="F1359" s="143" t="str">
        <f>IF(Table28[[#This Row],[Tên hàng hóa ]]&lt;&gt;0,VLOOKUP(Table28[[#This Row],[Tên hàng hóa ]],Table1[[Tên hàng hóa]:[ĐVT]],3,0),"")</f>
        <v/>
      </c>
      <c r="G1359" s="144" t="str">
        <f>IF(Table28[[#This Row],[Tên hàng hóa ]]=0,"",VLOOKUP(Table28[[#This Row],[Tên hàng hóa ]],Table1[[Tên hàng hóa]:[Giá bán]],4,0))</f>
        <v/>
      </c>
      <c r="H1359" s="145"/>
      <c r="I1359" s="146" t="str">
        <f>IF(Table28[[#This Row],[Số lượng]]&lt;&gt;0,Table28[[#This Row],[Số lượng]]*Table28[[#This Row],[Đơn giá]],"")</f>
        <v/>
      </c>
      <c r="J1359" s="146" t="str">
        <f ca="1">IF(AND(Table28[[#This Row],[Tên hàng hóa ]]&lt;&gt;0,D1360=""),SUM(OFFSET(Table28[[#This Row],[Thành tiền]],0,0,-COUNTIF(Table28[Số HĐ],Table28[[#This Row],[Số HĐ]]))),"")</f>
        <v/>
      </c>
      <c r="K1359" s="145"/>
      <c r="L135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59" s="147"/>
    </row>
    <row r="1360" spans="1:13" ht="35.1" customHeight="1" x14ac:dyDescent="0.2">
      <c r="A1360" s="138">
        <v>42513</v>
      </c>
      <c r="B1360" s="139" t="s">
        <v>2885</v>
      </c>
      <c r="C1360" s="140" t="s">
        <v>1034</v>
      </c>
      <c r="D1360" s="141" t="s">
        <v>2061</v>
      </c>
      <c r="E1360" s="142" t="str">
        <f>IF(Table28[[#This Row],[Tên hàng hóa ]]&lt;&gt;0,VLOOKUP(Table28[[#This Row],[Tên hàng hóa ]],Table1[[Tên hàng hóa]:[Quy cách]],2,0),"")</f>
        <v>OMRON</v>
      </c>
      <c r="F1360" s="143" t="str">
        <f>IF(Table28[[#This Row],[Tên hàng hóa ]]&lt;&gt;0,VLOOKUP(Table28[[#This Row],[Tên hàng hóa ]],Table1[[Tên hàng hóa]:[ĐVT]],3,0),"")</f>
        <v>Cái</v>
      </c>
      <c r="G1360" s="144">
        <v>1100000</v>
      </c>
      <c r="H1360" s="145">
        <v>1</v>
      </c>
      <c r="I1360" s="146">
        <f>IF(Table28[[#This Row],[Số lượng]]&lt;&gt;0,Table28[[#This Row],[Số lượng]]*Table28[[#This Row],[Đơn giá]],"")</f>
        <v>1100000</v>
      </c>
      <c r="J1360" s="146" t="str">
        <f ca="1">IF(AND(Table28[[#This Row],[Tên hàng hóa ]]&lt;&gt;0,D1361=""),SUM(OFFSET(Table28[[#This Row],[Thành tiền]],0,0,-COUNTIF(Table28[Số HĐ],Table28[[#This Row],[Số HĐ]]))),"")</f>
        <v/>
      </c>
      <c r="K1360" s="145"/>
      <c r="L136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60" s="147"/>
    </row>
    <row r="1361" spans="1:13" ht="35.1" customHeight="1" x14ac:dyDescent="0.2">
      <c r="A1361" s="138">
        <v>42513</v>
      </c>
      <c r="B1361" s="139" t="s">
        <v>2885</v>
      </c>
      <c r="C1361" s="140" t="s">
        <v>1034</v>
      </c>
      <c r="D1361" s="141" t="s">
        <v>2065</v>
      </c>
      <c r="E1361" s="142" t="str">
        <f>IF(Table28[[#This Row],[Tên hàng hóa ]]&lt;&gt;0,VLOOKUP(Table28[[#This Row],[Tên hàng hóa ]],Table1[[Tên hàng hóa]:[Quy cách]],2,0),"")</f>
        <v>OMRON</v>
      </c>
      <c r="F1361" s="143" t="str">
        <f>IF(Table28[[#This Row],[Tên hàng hóa ]]&lt;&gt;0,VLOOKUP(Table28[[#This Row],[Tên hàng hóa ]],Table1[[Tên hàng hóa]:[ĐVT]],3,0),"")</f>
        <v>Cái</v>
      </c>
      <c r="G1361" s="144">
        <v>110000</v>
      </c>
      <c r="H1361" s="145">
        <v>1</v>
      </c>
      <c r="I1361" s="146">
        <f>IF(Table28[[#This Row],[Số lượng]]&lt;&gt;0,Table28[[#This Row],[Số lượng]]*Table28[[#This Row],[Đơn giá]],"")</f>
        <v>110000</v>
      </c>
      <c r="J1361" s="146" t="str">
        <f ca="1">IF(AND(Table28[[#This Row],[Tên hàng hóa ]]&lt;&gt;0,D1362=""),SUM(OFFSET(Table28[[#This Row],[Thành tiền]],0,0,-COUNTIF(Table28[Số HĐ],Table28[[#This Row],[Số HĐ]]))),"")</f>
        <v/>
      </c>
      <c r="K1361" s="145"/>
      <c r="L136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61" s="147"/>
    </row>
    <row r="1362" spans="1:13" ht="35.1" customHeight="1" x14ac:dyDescent="0.2">
      <c r="A1362" s="138">
        <v>42513</v>
      </c>
      <c r="B1362" s="139" t="s">
        <v>2885</v>
      </c>
      <c r="C1362" s="140" t="s">
        <v>1034</v>
      </c>
      <c r="D1362" s="141" t="s">
        <v>239</v>
      </c>
      <c r="E1362" s="142" t="str">
        <f>IF(Table28[[#This Row],[Tên hàng hóa ]]&lt;&gt;0,VLOOKUP(Table28[[#This Row],[Tên hàng hóa ]],Table1[[Tên hàng hóa]:[Quy cách]],2,0),"")</f>
        <v>Cảm Biến</v>
      </c>
      <c r="F1362" s="143" t="str">
        <f>IF(Table28[[#This Row],[Tên hàng hóa ]]&lt;&gt;0,VLOOKUP(Table28[[#This Row],[Tên hàng hóa ]],Table1[[Tên hàng hóa]:[ĐVT]],3,0),"")</f>
        <v>Cái</v>
      </c>
      <c r="G1362" s="144">
        <v>572000</v>
      </c>
      <c r="H1362" s="145">
        <v>6</v>
      </c>
      <c r="I1362" s="146">
        <f>IF(Table28[[#This Row],[Số lượng]]&lt;&gt;0,Table28[[#This Row],[Số lượng]]*Table28[[#This Row],[Đơn giá]],"")</f>
        <v>3432000</v>
      </c>
      <c r="J1362" s="146">
        <f ca="1">IF(AND(Table28[[#This Row],[Tên hàng hóa ]]&lt;&gt;0,D1363=""),SUM(OFFSET(Table28[[#This Row],[Thành tiền]],0,0,-COUNTIF(Table28[Số HĐ],Table28[[#This Row],[Số HĐ]]))),"")</f>
        <v>4642000</v>
      </c>
      <c r="K1362" s="152" t="s">
        <v>464</v>
      </c>
      <c r="L136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62" s="147" t="s">
        <v>2886</v>
      </c>
    </row>
    <row r="1363" spans="1:13" ht="35.1" customHeight="1" x14ac:dyDescent="0.2">
      <c r="A1363" s="138"/>
      <c r="B1363" s="139"/>
      <c r="C1363" s="140" t="str">
        <f t="shared" si="28"/>
        <v/>
      </c>
      <c r="D1363" s="141"/>
      <c r="E1363" s="142" t="str">
        <f>IF(Table28[[#This Row],[Tên hàng hóa ]]&lt;&gt;0,VLOOKUP(Table28[[#This Row],[Tên hàng hóa ]],Table1[[Tên hàng hóa]:[Quy cách]],2,0),"")</f>
        <v/>
      </c>
      <c r="F1363" s="143" t="str">
        <f>IF(Table28[[#This Row],[Tên hàng hóa ]]&lt;&gt;0,VLOOKUP(Table28[[#This Row],[Tên hàng hóa ]],Table1[[Tên hàng hóa]:[ĐVT]],3,0),"")</f>
        <v/>
      </c>
      <c r="G1363" s="144" t="str">
        <f>IF(Table28[[#This Row],[Tên hàng hóa ]]=0,"",VLOOKUP(Table28[[#This Row],[Tên hàng hóa ]],Table1[[Tên hàng hóa]:[Giá bán]],4,0))</f>
        <v/>
      </c>
      <c r="H1363" s="145"/>
      <c r="I1363" s="146" t="str">
        <f>IF(Table28[[#This Row],[Số lượng]]&lt;&gt;0,Table28[[#This Row],[Số lượng]]*Table28[[#This Row],[Đơn giá]],"")</f>
        <v/>
      </c>
      <c r="J1363" s="146" t="str">
        <f ca="1">IF(AND(Table28[[#This Row],[Tên hàng hóa ]]&lt;&gt;0,D1364=""),SUM(OFFSET(Table28[[#This Row],[Thành tiền]],0,0,-COUNTIF(Table28[Số HĐ],Table28[[#This Row],[Số HĐ]]))),"")</f>
        <v/>
      </c>
      <c r="K1363" s="145"/>
      <c r="L136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63" s="147"/>
    </row>
    <row r="1364" spans="1:13" ht="35.1" customHeight="1" x14ac:dyDescent="0.2">
      <c r="A1364" s="138">
        <v>42513</v>
      </c>
      <c r="B1364" s="139" t="s">
        <v>2887</v>
      </c>
      <c r="C1364" s="140" t="s">
        <v>1122</v>
      </c>
      <c r="D1364" s="141" t="s">
        <v>2839</v>
      </c>
      <c r="E1364" s="142" t="str">
        <f>IF(Table28[[#This Row],[Tên hàng hóa ]]&lt;&gt;0,VLOOKUP(Table28[[#This Row],[Tên hàng hóa ]],Table1[[Tên hàng hóa]:[Quy cách]],2,0),"")</f>
        <v>ABB</v>
      </c>
      <c r="F1364" s="143" t="str">
        <f>IF(Table28[[#This Row],[Tên hàng hóa ]]&lt;&gt;0,VLOOKUP(Table28[[#This Row],[Tên hàng hóa ]],Table1[[Tên hàng hóa]:[ĐVT]],3,0),"")</f>
        <v>Cái</v>
      </c>
      <c r="G1364" s="144">
        <v>7004800</v>
      </c>
      <c r="H1364" s="145">
        <v>1</v>
      </c>
      <c r="I1364" s="146">
        <f>IF(Table28[[#This Row],[Số lượng]]&lt;&gt;0,Table28[[#This Row],[Số lượng]]*Table28[[#This Row],[Đơn giá]],"")</f>
        <v>7004800</v>
      </c>
      <c r="J1364" s="146">
        <f ca="1">IF(AND(Table28[[#This Row],[Tên hàng hóa ]]&lt;&gt;0,D1365=""),SUM(OFFSET(Table28[[#This Row],[Thành tiền]],0,0,-COUNTIF(Table28[Số HĐ],Table28[[#This Row],[Số HĐ]]))),"")</f>
        <v>7004800</v>
      </c>
      <c r="K1364" s="152" t="s">
        <v>464</v>
      </c>
      <c r="L136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64" s="153" t="s">
        <v>3101</v>
      </c>
    </row>
    <row r="1365" spans="1:13" ht="35.1" customHeight="1" x14ac:dyDescent="0.2">
      <c r="A1365" s="138"/>
      <c r="B1365" s="139"/>
      <c r="C1365" s="140" t="str">
        <f t="shared" si="28"/>
        <v/>
      </c>
      <c r="D1365" s="141"/>
      <c r="E1365" s="142" t="str">
        <f>IF(Table28[[#This Row],[Tên hàng hóa ]]&lt;&gt;0,VLOOKUP(Table28[[#This Row],[Tên hàng hóa ]],Table1[[Tên hàng hóa]:[Quy cách]],2,0),"")</f>
        <v/>
      </c>
      <c r="F1365" s="143" t="str">
        <f>IF(Table28[[#This Row],[Tên hàng hóa ]]&lt;&gt;0,VLOOKUP(Table28[[#This Row],[Tên hàng hóa ]],Table1[[Tên hàng hóa]:[ĐVT]],3,0),"")</f>
        <v/>
      </c>
      <c r="G1365" s="144" t="str">
        <f>IF(Table28[[#This Row],[Tên hàng hóa ]]=0,"",VLOOKUP(Table28[[#This Row],[Tên hàng hóa ]],Table1[[Tên hàng hóa]:[Giá bán]],4,0))</f>
        <v/>
      </c>
      <c r="H1365" s="145"/>
      <c r="I1365" s="146" t="str">
        <f>IF(Table28[[#This Row],[Số lượng]]&lt;&gt;0,Table28[[#This Row],[Số lượng]]*Table28[[#This Row],[Đơn giá]],"")</f>
        <v/>
      </c>
      <c r="J1365" s="146" t="str">
        <f ca="1">IF(AND(Table28[[#This Row],[Tên hàng hóa ]]&lt;&gt;0,D1366=""),SUM(OFFSET(Table28[[#This Row],[Thành tiền]],0,0,-COUNTIF(Table28[Số HĐ],Table28[[#This Row],[Số HĐ]]))),"")</f>
        <v/>
      </c>
      <c r="K1365" s="145"/>
      <c r="L136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65" s="147"/>
    </row>
    <row r="1366" spans="1:13" ht="35.1" customHeight="1" x14ac:dyDescent="0.2">
      <c r="A1366" s="138">
        <v>42513</v>
      </c>
      <c r="B1366" s="139" t="s">
        <v>2888</v>
      </c>
      <c r="C1366" s="140" t="s">
        <v>1197</v>
      </c>
      <c r="D1366" s="141" t="s">
        <v>233</v>
      </c>
      <c r="E1366" s="142" t="str">
        <f>IF(Table28[[#This Row],[Tên hàng hóa ]]&lt;&gt;0,VLOOKUP(Table28[[#This Row],[Tên hàng hóa ]],Table1[[Tên hàng hóa]:[Quy cách]],2,0),"")</f>
        <v>Cảm Biến</v>
      </c>
      <c r="F1366" s="143" t="str">
        <f>IF(Table28[[#This Row],[Tên hàng hóa ]]&lt;&gt;0,VLOOKUP(Table28[[#This Row],[Tên hàng hóa ]],Table1[[Tên hàng hóa]:[ĐVT]],3,0),"")</f>
        <v>Cái</v>
      </c>
      <c r="G1366" s="144">
        <v>577500</v>
      </c>
      <c r="H1366" s="145">
        <v>5</v>
      </c>
      <c r="I1366" s="146">
        <f>IF(Table28[[#This Row],[Số lượng]]&lt;&gt;0,Table28[[#This Row],[Số lượng]]*Table28[[#This Row],[Đơn giá]],"")</f>
        <v>2887500</v>
      </c>
      <c r="J1366" s="146" t="str">
        <f ca="1">IF(AND(Table28[[#This Row],[Tên hàng hóa ]]&lt;&gt;0,D1367=""),SUM(OFFSET(Table28[[#This Row],[Thành tiền]],0,0,-COUNTIF(Table28[Số HĐ],Table28[[#This Row],[Số HĐ]]))),"")</f>
        <v/>
      </c>
      <c r="K1366" s="145"/>
      <c r="L136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66" s="147"/>
    </row>
    <row r="1367" spans="1:13" ht="35.1" customHeight="1" x14ac:dyDescent="0.2">
      <c r="A1367" s="138">
        <v>42503</v>
      </c>
      <c r="B1367" s="139" t="s">
        <v>2888</v>
      </c>
      <c r="C1367" s="140" t="str">
        <f t="shared" si="28"/>
        <v>CTY CỔ PHẦN QUỐC TẾ PANCERA</v>
      </c>
      <c r="D1367" s="141" t="s">
        <v>234</v>
      </c>
      <c r="E1367" s="142" t="str">
        <f>IF(Table28[[#This Row],[Tên hàng hóa ]]&lt;&gt;0,VLOOKUP(Table28[[#This Row],[Tên hàng hóa ]],Table1[[Tên hàng hóa]:[Quy cách]],2,0),"")</f>
        <v>Cảm Biến</v>
      </c>
      <c r="F1367" s="143" t="str">
        <f>IF(Table28[[#This Row],[Tên hàng hóa ]]&lt;&gt;0,VLOOKUP(Table28[[#This Row],[Tên hàng hóa ]],Table1[[Tên hàng hóa]:[ĐVT]],3,0),"")</f>
        <v>Cái</v>
      </c>
      <c r="G1367" s="144">
        <v>577500</v>
      </c>
      <c r="H1367" s="145">
        <v>10</v>
      </c>
      <c r="I1367" s="146">
        <f>IF(Table28[[#This Row],[Số lượng]]&lt;&gt;0,Table28[[#This Row],[Số lượng]]*Table28[[#This Row],[Đơn giá]],"")</f>
        <v>5775000</v>
      </c>
      <c r="J1367" s="146">
        <f ca="1">IF(AND(Table28[[#This Row],[Tên hàng hóa ]]&lt;&gt;0,D1368=""),SUM(OFFSET(Table28[[#This Row],[Thành tiền]],0,0,-COUNTIF(Table28[Số HĐ],Table28[[#This Row],[Số HĐ]]))),"")</f>
        <v>8662500</v>
      </c>
      <c r="K1367" s="152" t="s">
        <v>464</v>
      </c>
      <c r="L136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67" s="153" t="s">
        <v>3210</v>
      </c>
    </row>
    <row r="1368" spans="1:13" ht="35.1" customHeight="1" x14ac:dyDescent="0.2">
      <c r="A1368" s="138"/>
      <c r="B1368" s="139"/>
      <c r="C1368" s="140" t="str">
        <f t="shared" si="28"/>
        <v/>
      </c>
      <c r="D1368" s="141"/>
      <c r="E1368" s="142" t="str">
        <f>IF(Table28[[#This Row],[Tên hàng hóa ]]&lt;&gt;0,VLOOKUP(Table28[[#This Row],[Tên hàng hóa ]],Table1[[Tên hàng hóa]:[Quy cách]],2,0),"")</f>
        <v/>
      </c>
      <c r="F1368" s="143" t="str">
        <f>IF(Table28[[#This Row],[Tên hàng hóa ]]&lt;&gt;0,VLOOKUP(Table28[[#This Row],[Tên hàng hóa ]],Table1[[Tên hàng hóa]:[ĐVT]],3,0),"")</f>
        <v/>
      </c>
      <c r="G1368" s="144" t="str">
        <f>IF(Table28[[#This Row],[Tên hàng hóa ]]=0,"",VLOOKUP(Table28[[#This Row],[Tên hàng hóa ]],Table1[[Tên hàng hóa]:[Giá bán]],4,0))</f>
        <v/>
      </c>
      <c r="H1368" s="145"/>
      <c r="I1368" s="146" t="str">
        <f>IF(Table28[[#This Row],[Số lượng]]&lt;&gt;0,Table28[[#This Row],[Số lượng]]*Table28[[#This Row],[Đơn giá]],"")</f>
        <v/>
      </c>
      <c r="J1368" s="146" t="str">
        <f ca="1">IF(AND(Table28[[#This Row],[Tên hàng hóa ]]&lt;&gt;0,D1369=""),SUM(OFFSET(Table28[[#This Row],[Thành tiền]],0,0,-COUNTIF(Table28[Số HĐ],Table28[[#This Row],[Số HĐ]]))),"")</f>
        <v/>
      </c>
      <c r="K1368" s="145"/>
      <c r="L136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68" s="147"/>
    </row>
    <row r="1369" spans="1:13" ht="35.1" customHeight="1" x14ac:dyDescent="0.2">
      <c r="A1369" s="138">
        <v>42514</v>
      </c>
      <c r="B1369" s="139" t="s">
        <v>2889</v>
      </c>
      <c r="C1369" s="140" t="s">
        <v>1034</v>
      </c>
      <c r="D1369" s="141" t="s">
        <v>261</v>
      </c>
      <c r="E1369" s="142" t="str">
        <f>IF(Table28[[#This Row],[Tên hàng hóa ]]&lt;&gt;0,VLOOKUP(Table28[[#This Row],[Tên hàng hóa ]],Table1[[Tên hàng hóa]:[Quy cách]],2,0),"")</f>
        <v>Cảm Biến</v>
      </c>
      <c r="F1369" s="143" t="str">
        <f>IF(Table28[[#This Row],[Tên hàng hóa ]]&lt;&gt;0,VLOOKUP(Table28[[#This Row],[Tên hàng hóa ]],Table1[[Tên hàng hóa]:[ĐVT]],3,0),"")</f>
        <v>Cái</v>
      </c>
      <c r="G1369" s="144">
        <v>1210000</v>
      </c>
      <c r="H1369" s="145">
        <v>2</v>
      </c>
      <c r="I1369" s="146">
        <f>IF(Table28[[#This Row],[Số lượng]]&lt;&gt;0,Table28[[#This Row],[Số lượng]]*Table28[[#This Row],[Đơn giá]],"")</f>
        <v>2420000</v>
      </c>
      <c r="J1369" s="146">
        <f ca="1">IF(AND(Table28[[#This Row],[Tên hàng hóa ]]&lt;&gt;0,D1370=""),SUM(OFFSET(Table28[[#This Row],[Thành tiền]],0,0,-COUNTIF(Table28[Số HĐ],Table28[[#This Row],[Số HĐ]]))),"")</f>
        <v>2420000</v>
      </c>
      <c r="K1369" s="152" t="s">
        <v>464</v>
      </c>
      <c r="L136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69" s="153" t="s">
        <v>3103</v>
      </c>
    </row>
    <row r="1370" spans="1:13" ht="35.1" customHeight="1" x14ac:dyDescent="0.2">
      <c r="A1370" s="138"/>
      <c r="B1370" s="139"/>
      <c r="C1370" s="140" t="str">
        <f t="shared" si="28"/>
        <v/>
      </c>
      <c r="D1370" s="141"/>
      <c r="E1370" s="142" t="str">
        <f>IF(Table28[[#This Row],[Tên hàng hóa ]]&lt;&gt;0,VLOOKUP(Table28[[#This Row],[Tên hàng hóa ]],Table1[[Tên hàng hóa]:[Quy cách]],2,0),"")</f>
        <v/>
      </c>
      <c r="F1370" s="143" t="str">
        <f>IF(Table28[[#This Row],[Tên hàng hóa ]]&lt;&gt;0,VLOOKUP(Table28[[#This Row],[Tên hàng hóa ]],Table1[[Tên hàng hóa]:[ĐVT]],3,0),"")</f>
        <v/>
      </c>
      <c r="G1370" s="144" t="str">
        <f>IF(Table28[[#This Row],[Tên hàng hóa ]]=0,"",VLOOKUP(Table28[[#This Row],[Tên hàng hóa ]],Table1[[Tên hàng hóa]:[Giá bán]],4,0))</f>
        <v/>
      </c>
      <c r="H1370" s="145"/>
      <c r="I1370" s="146" t="str">
        <f>IF(Table28[[#This Row],[Số lượng]]&lt;&gt;0,Table28[[#This Row],[Số lượng]]*Table28[[#This Row],[Đơn giá]],"")</f>
        <v/>
      </c>
      <c r="J1370" s="146" t="str">
        <f ca="1">IF(AND(Table28[[#This Row],[Tên hàng hóa ]]&lt;&gt;0,D1371=""),SUM(OFFSET(Table28[[#This Row],[Thành tiền]],0,0,-COUNTIF(Table28[Số HĐ],Table28[[#This Row],[Số HĐ]]))),"")</f>
        <v/>
      </c>
      <c r="K1370" s="145"/>
      <c r="L137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70" s="147"/>
    </row>
    <row r="1371" spans="1:13" ht="35.1" customHeight="1" x14ac:dyDescent="0.2">
      <c r="A1371" s="138">
        <v>42514</v>
      </c>
      <c r="B1371" s="139" t="s">
        <v>2890</v>
      </c>
      <c r="C1371" s="140" t="s">
        <v>2233</v>
      </c>
      <c r="D1371" s="141" t="s">
        <v>2225</v>
      </c>
      <c r="E1371" s="142" t="str">
        <f>IF(Table28[[#This Row],[Tên hàng hóa ]]&lt;&gt;0,VLOOKUP(Table28[[#This Row],[Tên hàng hóa ]],Table1[[Tên hàng hóa]:[Quy cách]],2,0),"")</f>
        <v>Autonic</v>
      </c>
      <c r="F1371" s="143" t="str">
        <f>IF(Table28[[#This Row],[Tên hàng hóa ]]&lt;&gt;0,VLOOKUP(Table28[[#This Row],[Tên hàng hóa ]],Table1[[Tên hàng hóa]:[ĐVT]],3,0),"")</f>
        <v>Cái</v>
      </c>
      <c r="G1371" s="144">
        <v>2525600</v>
      </c>
      <c r="H1371" s="145">
        <v>1</v>
      </c>
      <c r="I1371" s="146">
        <f>IF(Table28[[#This Row],[Số lượng]]&lt;&gt;0,Table28[[#This Row],[Số lượng]]*Table28[[#This Row],[Đơn giá]],"")</f>
        <v>2525600</v>
      </c>
      <c r="J1371" s="146">
        <f ca="1">IF(AND(Table28[[#This Row],[Tên hàng hóa ]]&lt;&gt;0,D1372=""),SUM(OFFSET(Table28[[#This Row],[Thành tiền]],0,0,-COUNTIF(Table28[Số HĐ],Table28[[#This Row],[Số HĐ]]))),"")</f>
        <v>2525600</v>
      </c>
      <c r="K1371" s="152" t="s">
        <v>464</v>
      </c>
      <c r="L1371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71" s="153" t="s">
        <v>3039</v>
      </c>
    </row>
    <row r="1372" spans="1:13" ht="35.1" customHeight="1" x14ac:dyDescent="0.2">
      <c r="A1372" s="138"/>
      <c r="B1372" s="139"/>
      <c r="C1372" s="140" t="str">
        <f t="shared" si="28"/>
        <v/>
      </c>
      <c r="D1372" s="141"/>
      <c r="E1372" s="142" t="str">
        <f>IF(Table28[[#This Row],[Tên hàng hóa ]]&lt;&gt;0,VLOOKUP(Table28[[#This Row],[Tên hàng hóa ]],Table1[[Tên hàng hóa]:[Quy cách]],2,0),"")</f>
        <v/>
      </c>
      <c r="F1372" s="143" t="str">
        <f>IF(Table28[[#This Row],[Tên hàng hóa ]]&lt;&gt;0,VLOOKUP(Table28[[#This Row],[Tên hàng hóa ]],Table1[[Tên hàng hóa]:[ĐVT]],3,0),"")</f>
        <v/>
      </c>
      <c r="G1372" s="144" t="str">
        <f>IF(Table28[[#This Row],[Tên hàng hóa ]]=0,"",VLOOKUP(Table28[[#This Row],[Tên hàng hóa ]],Table1[[Tên hàng hóa]:[Giá bán]],4,0))</f>
        <v/>
      </c>
      <c r="H1372" s="145"/>
      <c r="I1372" s="146" t="str">
        <f>IF(Table28[[#This Row],[Số lượng]]&lt;&gt;0,Table28[[#This Row],[Số lượng]]*Table28[[#This Row],[Đơn giá]],"")</f>
        <v/>
      </c>
      <c r="J1372" s="146" t="str">
        <f ca="1">IF(AND(Table28[[#This Row],[Tên hàng hóa ]]&lt;&gt;0,D1373=""),SUM(OFFSET(Table28[[#This Row],[Thành tiền]],0,0,-COUNTIF(Table28[Số HĐ],Table28[[#This Row],[Số HĐ]]))),"")</f>
        <v/>
      </c>
      <c r="K1372" s="145"/>
      <c r="L137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72" s="147"/>
    </row>
    <row r="1373" spans="1:13" ht="35.1" customHeight="1" x14ac:dyDescent="0.2">
      <c r="A1373" s="138">
        <v>42514</v>
      </c>
      <c r="B1373" s="139" t="s">
        <v>2911</v>
      </c>
      <c r="C1373" s="140" t="s">
        <v>1043</v>
      </c>
      <c r="D1373" s="141" t="s">
        <v>2912</v>
      </c>
      <c r="E1373" s="142" t="str">
        <f>IF(Table28[[#This Row],[Tên hàng hóa ]]&lt;&gt;0,VLOOKUP(Table28[[#This Row],[Tên hàng hóa ]],Table1[[Tên hàng hóa]:[Quy cách]],2,0),"")</f>
        <v>dây điện</v>
      </c>
      <c r="F1373" s="143" t="str">
        <f>IF(Table28[[#This Row],[Tên hàng hóa ]]&lt;&gt;0,VLOOKUP(Table28[[#This Row],[Tên hàng hóa ]],Table1[[Tên hàng hóa]:[ĐVT]],3,0),"")</f>
        <v>mét</v>
      </c>
      <c r="G1373" s="144">
        <v>15400</v>
      </c>
      <c r="H1373" s="145">
        <v>100</v>
      </c>
      <c r="I1373" s="146">
        <f>IF(Table28[[#This Row],[Số lượng]]&lt;&gt;0,Table28[[#This Row],[Số lượng]]*Table28[[#This Row],[Đơn giá]],"")</f>
        <v>1540000</v>
      </c>
      <c r="J1373" s="146" t="str">
        <f ca="1">IF(AND(Table28[[#This Row],[Tên hàng hóa ]]&lt;&gt;0,D1374=""),SUM(OFFSET(Table28[[#This Row],[Thành tiền]],0,0,-COUNTIF(Table28[Số HĐ],Table28[[#This Row],[Số HĐ]]))),"")</f>
        <v/>
      </c>
      <c r="K1373" s="145"/>
      <c r="L137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73" s="147"/>
    </row>
    <row r="1374" spans="1:13" ht="35.1" customHeight="1" x14ac:dyDescent="0.2">
      <c r="A1374" s="138">
        <v>42514</v>
      </c>
      <c r="B1374" s="139" t="s">
        <v>2911</v>
      </c>
      <c r="C1374" s="140" t="str">
        <f t="shared" si="28"/>
        <v>CTY CỔ PHẦN SỮA VIỆT NAM- NHÀ MÁY NƯỚC GIẢI KHÁT VN</v>
      </c>
      <c r="D1374" s="141" t="s">
        <v>1444</v>
      </c>
      <c r="E1374" s="142" t="str">
        <f>IF(Table28[[#This Row],[Tên hàng hóa ]]&lt;&gt;0,VLOOKUP(Table28[[#This Row],[Tên hàng hóa ]],Table1[[Tên hàng hóa]:[Quy cách]],2,0),"")</f>
        <v>Quạt</v>
      </c>
      <c r="F1374" s="143" t="str">
        <f>IF(Table28[[#This Row],[Tên hàng hóa ]]&lt;&gt;0,VLOOKUP(Table28[[#This Row],[Tên hàng hóa ]],Table1[[Tên hàng hóa]:[ĐVT]],3,0),"")</f>
        <v>Cái</v>
      </c>
      <c r="G1374" s="144">
        <v>99000</v>
      </c>
      <c r="H1374" s="145">
        <v>3</v>
      </c>
      <c r="I1374" s="146">
        <f>IF(Table28[[#This Row],[Số lượng]]&lt;&gt;0,Table28[[#This Row],[Số lượng]]*Table28[[#This Row],[Đơn giá]],"")</f>
        <v>297000</v>
      </c>
      <c r="J1374" s="146">
        <f ca="1">IF(AND(Table28[[#This Row],[Tên hàng hóa ]]&lt;&gt;0,D1375=""),SUM(OFFSET(Table28[[#This Row],[Thành tiền]],0,0,-COUNTIF(Table28[Số HĐ],Table28[[#This Row],[Số HĐ]]))),"")</f>
        <v>1837000</v>
      </c>
      <c r="K1374" s="152" t="s">
        <v>464</v>
      </c>
      <c r="L137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74" s="153" t="s">
        <v>3148</v>
      </c>
    </row>
    <row r="1375" spans="1:13" ht="35.1" customHeight="1" x14ac:dyDescent="0.2">
      <c r="A1375" s="138"/>
      <c r="B1375" s="139"/>
      <c r="C1375" s="140" t="str">
        <f t="shared" si="28"/>
        <v/>
      </c>
      <c r="D1375" s="141"/>
      <c r="E1375" s="142" t="str">
        <f>IF(Table28[[#This Row],[Tên hàng hóa ]]&lt;&gt;0,VLOOKUP(Table28[[#This Row],[Tên hàng hóa ]],Table1[[Tên hàng hóa]:[Quy cách]],2,0),"")</f>
        <v/>
      </c>
      <c r="F1375" s="143" t="str">
        <f>IF(Table28[[#This Row],[Tên hàng hóa ]]&lt;&gt;0,VLOOKUP(Table28[[#This Row],[Tên hàng hóa ]],Table1[[Tên hàng hóa]:[ĐVT]],3,0),"")</f>
        <v/>
      </c>
      <c r="G1375" s="144" t="str">
        <f>IF(Table28[[#This Row],[Tên hàng hóa ]]=0,"",VLOOKUP(Table28[[#This Row],[Tên hàng hóa ]],Table1[[Tên hàng hóa]:[Giá bán]],4,0))</f>
        <v/>
      </c>
      <c r="H1375" s="145"/>
      <c r="I1375" s="146" t="str">
        <f>IF(Table28[[#This Row],[Số lượng]]&lt;&gt;0,Table28[[#This Row],[Số lượng]]*Table28[[#This Row],[Đơn giá]],"")</f>
        <v/>
      </c>
      <c r="J1375" s="146" t="str">
        <f ca="1">IF(AND(Table28[[#This Row],[Tên hàng hóa ]]&lt;&gt;0,D1376=""),SUM(OFFSET(Table28[[#This Row],[Thành tiền]],0,0,-COUNTIF(Table28[Số HĐ],Table28[[#This Row],[Số HĐ]]))),"")</f>
        <v/>
      </c>
      <c r="K1375" s="145"/>
      <c r="L137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75" s="147"/>
    </row>
    <row r="1376" spans="1:13" ht="35.1" customHeight="1" x14ac:dyDescent="0.2">
      <c r="A1376" s="138">
        <v>42515</v>
      </c>
      <c r="B1376" s="139" t="s">
        <v>2915</v>
      </c>
      <c r="C1376" s="140" t="s">
        <v>2590</v>
      </c>
      <c r="D1376" s="141" t="s">
        <v>115</v>
      </c>
      <c r="E1376" s="142" t="str">
        <f>IF(Table28[[#This Row],[Tên hàng hóa ]]&lt;&gt;0,VLOOKUP(Table28[[#This Row],[Tên hàng hóa ]],Table1[[Tên hàng hóa]:[Quy cách]],2,0),"")</f>
        <v>Bộ Điều Khiển Nhiệt Độ</v>
      </c>
      <c r="F1376" s="143" t="str">
        <f>IF(Table28[[#This Row],[Tên hàng hóa ]]&lt;&gt;0,VLOOKUP(Table28[[#This Row],[Tên hàng hóa ]],Table1[[Tên hàng hóa]:[ĐVT]],3,0),"")</f>
        <v>Cái</v>
      </c>
      <c r="G1376" s="144">
        <v>1320000</v>
      </c>
      <c r="H1376" s="145">
        <v>3</v>
      </c>
      <c r="I1376" s="146">
        <f>IF(Table28[[#This Row],[Số lượng]]&lt;&gt;0,Table28[[#This Row],[Số lượng]]*Table28[[#This Row],[Đơn giá]],"")</f>
        <v>3960000</v>
      </c>
      <c r="J1376" s="146">
        <f ca="1">IF(AND(Table28[[#This Row],[Tên hàng hóa ]]&lt;&gt;0,D1377=""),SUM(OFFSET(Table28[[#This Row],[Thành tiền]],0,0,-COUNTIF(Table28[Số HĐ],Table28[[#This Row],[Số HĐ]]))),"")</f>
        <v>3960000</v>
      </c>
      <c r="K1376" s="145" t="s">
        <v>464</v>
      </c>
      <c r="L137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76" s="147" t="s">
        <v>2933</v>
      </c>
    </row>
    <row r="1377" spans="1:13" ht="35.1" customHeight="1" x14ac:dyDescent="0.2">
      <c r="A1377" s="138"/>
      <c r="B1377" s="139"/>
      <c r="C1377" s="140" t="str">
        <f t="shared" si="28"/>
        <v/>
      </c>
      <c r="D1377" s="141"/>
      <c r="E1377" s="142" t="str">
        <f>IF(Table28[[#This Row],[Tên hàng hóa ]]&lt;&gt;0,VLOOKUP(Table28[[#This Row],[Tên hàng hóa ]],Table1[[Tên hàng hóa]:[Quy cách]],2,0),"")</f>
        <v/>
      </c>
      <c r="F1377" s="143" t="str">
        <f>IF(Table28[[#This Row],[Tên hàng hóa ]]&lt;&gt;0,VLOOKUP(Table28[[#This Row],[Tên hàng hóa ]],Table1[[Tên hàng hóa]:[ĐVT]],3,0),"")</f>
        <v/>
      </c>
      <c r="G1377" s="144" t="str">
        <f>IF(Table28[[#This Row],[Tên hàng hóa ]]=0,"",VLOOKUP(Table28[[#This Row],[Tên hàng hóa ]],Table1[[Tên hàng hóa]:[Giá bán]],4,0))</f>
        <v/>
      </c>
      <c r="H1377" s="145"/>
      <c r="I1377" s="146" t="str">
        <f>IF(Table28[[#This Row],[Số lượng]]&lt;&gt;0,Table28[[#This Row],[Số lượng]]*Table28[[#This Row],[Đơn giá]],"")</f>
        <v/>
      </c>
      <c r="J1377" s="146" t="str">
        <f ca="1">IF(AND(Table28[[#This Row],[Tên hàng hóa ]]&lt;&gt;0,D1378=""),SUM(OFFSET(Table28[[#This Row],[Thành tiền]],0,0,-COUNTIF(Table28[Số HĐ],Table28[[#This Row],[Số HĐ]]))),"")</f>
        <v/>
      </c>
      <c r="K1377" s="145"/>
      <c r="L137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77" s="147"/>
    </row>
    <row r="1378" spans="1:13" ht="35.1" customHeight="1" x14ac:dyDescent="0.2">
      <c r="A1378" s="138">
        <v>42516</v>
      </c>
      <c r="B1378" s="139" t="s">
        <v>2916</v>
      </c>
      <c r="C1378" s="140" t="s">
        <v>1990</v>
      </c>
      <c r="D1378" s="141" t="s">
        <v>104</v>
      </c>
      <c r="E1378" s="142" t="str">
        <f>IF(Table28[[#This Row],[Tên hàng hóa ]]&lt;&gt;0,VLOOKUP(Table28[[#This Row],[Tên hàng hóa ]],Table1[[Tên hàng hóa]:[Quy cách]],2,0),"")</f>
        <v>Bộ Điều Khiển Lập Trình</v>
      </c>
      <c r="F1378" s="143" t="str">
        <f>IF(Table28[[#This Row],[Tên hàng hóa ]]&lt;&gt;0,VLOOKUP(Table28[[#This Row],[Tên hàng hóa ]],Table1[[Tên hàng hóa]:[ĐVT]],3,0),"")</f>
        <v>Cái</v>
      </c>
      <c r="G1378" s="144">
        <v>935000</v>
      </c>
      <c r="H1378" s="145">
        <v>1</v>
      </c>
      <c r="I1378" s="146">
        <f>IF(Table28[[#This Row],[Số lượng]]&lt;&gt;0,Table28[[#This Row],[Số lượng]]*Table28[[#This Row],[Đơn giá]],"")</f>
        <v>935000</v>
      </c>
      <c r="J1378" s="146">
        <f ca="1">IF(AND(Table28[[#This Row],[Tên hàng hóa ]]&lt;&gt;0,D1379=""),SUM(OFFSET(Table28[[#This Row],[Thành tiền]],0,0,-COUNTIF(Table28[Số HĐ],Table28[[#This Row],[Số HĐ]]))),"")</f>
        <v>935000</v>
      </c>
      <c r="K1378" s="152" t="s">
        <v>464</v>
      </c>
      <c r="L137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78" s="147" t="s">
        <v>2917</v>
      </c>
    </row>
    <row r="1379" spans="1:13" ht="35.1" customHeight="1" x14ac:dyDescent="0.2">
      <c r="A1379" s="138"/>
      <c r="B1379" s="139"/>
      <c r="C1379" s="140" t="str">
        <f t="shared" si="28"/>
        <v/>
      </c>
      <c r="D1379" s="141"/>
      <c r="E1379" s="142" t="str">
        <f>IF(Table28[[#This Row],[Tên hàng hóa ]]&lt;&gt;0,VLOOKUP(Table28[[#This Row],[Tên hàng hóa ]],Table1[[Tên hàng hóa]:[Quy cách]],2,0),"")</f>
        <v/>
      </c>
      <c r="F1379" s="143" t="str">
        <f>IF(Table28[[#This Row],[Tên hàng hóa ]]&lt;&gt;0,VLOOKUP(Table28[[#This Row],[Tên hàng hóa ]],Table1[[Tên hàng hóa]:[ĐVT]],3,0),"")</f>
        <v/>
      </c>
      <c r="G1379" s="144" t="str">
        <f>IF(Table28[[#This Row],[Tên hàng hóa ]]=0,"",VLOOKUP(Table28[[#This Row],[Tên hàng hóa ]],Table1[[Tên hàng hóa]:[Giá bán]],4,0))</f>
        <v/>
      </c>
      <c r="H1379" s="145"/>
      <c r="I1379" s="146" t="str">
        <f>IF(Table28[[#This Row],[Số lượng]]&lt;&gt;0,Table28[[#This Row],[Số lượng]]*Table28[[#This Row],[Đơn giá]],"")</f>
        <v/>
      </c>
      <c r="J1379" s="146" t="str">
        <f ca="1">IF(AND(Table28[[#This Row],[Tên hàng hóa ]]&lt;&gt;0,D1380=""),SUM(OFFSET(Table28[[#This Row],[Thành tiền]],0,0,-COUNTIF(Table28[Số HĐ],Table28[[#This Row],[Số HĐ]]))),"")</f>
        <v/>
      </c>
      <c r="K1379" s="145"/>
      <c r="L137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79" s="147"/>
    </row>
    <row r="1380" spans="1:13" ht="35.1" customHeight="1" x14ac:dyDescent="0.2">
      <c r="A1380" s="138">
        <v>42516</v>
      </c>
      <c r="B1380" s="139" t="s">
        <v>2918</v>
      </c>
      <c r="C1380" s="140" t="s">
        <v>1076</v>
      </c>
      <c r="D1380" s="141" t="s">
        <v>132</v>
      </c>
      <c r="E1380" s="142" t="str">
        <f>IF(Table28[[#This Row],[Tên hàng hóa ]]&lt;&gt;0,VLOOKUP(Table28[[#This Row],[Tên hàng hóa ]],Table1[[Tên hàng hóa]:[Quy cách]],2,0),"")</f>
        <v>Bộ Điều Khiển Nhiệt Độ</v>
      </c>
      <c r="F1380" s="143" t="str">
        <f>IF(Table28[[#This Row],[Tên hàng hóa ]]&lt;&gt;0,VLOOKUP(Table28[[#This Row],[Tên hàng hóa ]],Table1[[Tên hàng hóa]:[ĐVT]],3,0),"")</f>
        <v>Cái</v>
      </c>
      <c r="G1380" s="144">
        <v>2200000</v>
      </c>
      <c r="H1380" s="145">
        <v>2</v>
      </c>
      <c r="I1380" s="146">
        <f>IF(Table28[[#This Row],[Số lượng]]&lt;&gt;0,Table28[[#This Row],[Số lượng]]*Table28[[#This Row],[Đơn giá]],"")</f>
        <v>4400000</v>
      </c>
      <c r="J1380" s="146">
        <f ca="1">IF(AND(Table28[[#This Row],[Tên hàng hóa ]]&lt;&gt;0,D1381=""),SUM(OFFSET(Table28[[#This Row],[Thành tiền]],0,0,-COUNTIF(Table28[Số HĐ],Table28[[#This Row],[Số HĐ]]))),"")</f>
        <v>4400000</v>
      </c>
      <c r="K1380" s="145" t="s">
        <v>464</v>
      </c>
      <c r="L138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80" s="147" t="s">
        <v>2930</v>
      </c>
    </row>
    <row r="1381" spans="1:13" ht="35.1" customHeight="1" x14ac:dyDescent="0.2">
      <c r="A1381" s="138"/>
      <c r="B1381" s="139"/>
      <c r="C1381" s="140" t="str">
        <f t="shared" si="28"/>
        <v/>
      </c>
      <c r="D1381" s="141"/>
      <c r="E1381" s="142" t="str">
        <f>IF(Table28[[#This Row],[Tên hàng hóa ]]&lt;&gt;0,VLOOKUP(Table28[[#This Row],[Tên hàng hóa ]],Table1[[Tên hàng hóa]:[Quy cách]],2,0),"")</f>
        <v/>
      </c>
      <c r="F1381" s="143" t="str">
        <f>IF(Table28[[#This Row],[Tên hàng hóa ]]&lt;&gt;0,VLOOKUP(Table28[[#This Row],[Tên hàng hóa ]],Table1[[Tên hàng hóa]:[ĐVT]],3,0),"")</f>
        <v/>
      </c>
      <c r="G1381" s="144" t="str">
        <f>IF(Table28[[#This Row],[Tên hàng hóa ]]=0,"",VLOOKUP(Table28[[#This Row],[Tên hàng hóa ]],Table1[[Tên hàng hóa]:[Giá bán]],4,0))</f>
        <v/>
      </c>
      <c r="H1381" s="145"/>
      <c r="I1381" s="146" t="str">
        <f>IF(Table28[[#This Row],[Số lượng]]&lt;&gt;0,Table28[[#This Row],[Số lượng]]*Table28[[#This Row],[Đơn giá]],"")</f>
        <v/>
      </c>
      <c r="J1381" s="146" t="str">
        <f ca="1">IF(AND(Table28[[#This Row],[Tên hàng hóa ]]&lt;&gt;0,D1382=""),SUM(OFFSET(Table28[[#This Row],[Thành tiền]],0,0,-COUNTIF(Table28[Số HĐ],Table28[[#This Row],[Số HĐ]]))),"")</f>
        <v/>
      </c>
      <c r="K1381" s="145"/>
      <c r="L138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81" s="147"/>
    </row>
    <row r="1382" spans="1:13" ht="35.1" customHeight="1" x14ac:dyDescent="0.2">
      <c r="A1382" s="138">
        <v>42516</v>
      </c>
      <c r="B1382" s="139" t="s">
        <v>2938</v>
      </c>
      <c r="C1382" s="140" t="s">
        <v>1043</v>
      </c>
      <c r="D1382" s="141" t="s">
        <v>2935</v>
      </c>
      <c r="E1382" s="142" t="str">
        <f>IF(Table28[[#This Row],[Tên hàng hóa ]]&lt;&gt;0,VLOOKUP(Table28[[#This Row],[Tên hàng hóa ]],Table1[[Tên hàng hóa]:[Quy cách]],2,0),"")</f>
        <v>OMRON</v>
      </c>
      <c r="F1382" s="143" t="str">
        <f>IF(Table28[[#This Row],[Tên hàng hóa ]]&lt;&gt;0,VLOOKUP(Table28[[#This Row],[Tên hàng hóa ]],Table1[[Tên hàng hóa]:[ĐVT]],3,0),"")</f>
        <v>Cái</v>
      </c>
      <c r="G1382" s="144">
        <v>1773200</v>
      </c>
      <c r="H1382" s="145">
        <v>2</v>
      </c>
      <c r="I1382" s="146">
        <f>IF(Table28[[#This Row],[Số lượng]]&lt;&gt;0,Table28[[#This Row],[Số lượng]]*Table28[[#This Row],[Đơn giá]],"")</f>
        <v>3546400</v>
      </c>
      <c r="J1382" s="146" t="str">
        <f ca="1">IF(AND(Table28[[#This Row],[Tên hàng hóa ]]&lt;&gt;0,D1383=""),SUM(OFFSET(Table28[[#This Row],[Thành tiền]],0,0,-COUNTIF(Table28[Số HĐ],Table28[[#This Row],[Số HĐ]]))),"")</f>
        <v/>
      </c>
      <c r="K1382" s="145"/>
      <c r="L138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82" s="147"/>
    </row>
    <row r="1383" spans="1:13" ht="35.1" customHeight="1" x14ac:dyDescent="0.2">
      <c r="A1383" s="138">
        <v>42516</v>
      </c>
      <c r="B1383" s="139" t="s">
        <v>2938</v>
      </c>
      <c r="C1383" s="140" t="s">
        <v>1043</v>
      </c>
      <c r="D1383" s="141" t="s">
        <v>1225</v>
      </c>
      <c r="E1383" s="142" t="str">
        <f>IF(Table28[[#This Row],[Tên hàng hóa ]]&lt;&gt;0,VLOOKUP(Table28[[#This Row],[Tên hàng hóa ]],Table1[[Tên hàng hóa]:[Quy cách]],2,0),"")</f>
        <v>Cảm Biến</v>
      </c>
      <c r="F1383" s="143" t="str">
        <f>IF(Table28[[#This Row],[Tên hàng hóa ]]&lt;&gt;0,VLOOKUP(Table28[[#This Row],[Tên hàng hóa ]],Table1[[Tên hàng hóa]:[ĐVT]],3,0),"")</f>
        <v>Cái</v>
      </c>
      <c r="G1383" s="144">
        <v>605000</v>
      </c>
      <c r="H1383" s="145">
        <v>2</v>
      </c>
      <c r="I1383" s="146">
        <f>IF(Table28[[#This Row],[Số lượng]]&lt;&gt;0,Table28[[#This Row],[Số lượng]]*Table28[[#This Row],[Đơn giá]],"")</f>
        <v>1210000</v>
      </c>
      <c r="J1383" s="146" t="str">
        <f ca="1">IF(AND(Table28[[#This Row],[Tên hàng hóa ]]&lt;&gt;0,D1384=""),SUM(OFFSET(Table28[[#This Row],[Thành tiền]],0,0,-COUNTIF(Table28[Số HĐ],Table28[[#This Row],[Số HĐ]]))),"")</f>
        <v/>
      </c>
      <c r="K1383" s="145"/>
      <c r="L138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83" s="147"/>
    </row>
    <row r="1384" spans="1:13" ht="35.1" customHeight="1" x14ac:dyDescent="0.2">
      <c r="A1384" s="138">
        <v>42516</v>
      </c>
      <c r="B1384" s="139" t="s">
        <v>2938</v>
      </c>
      <c r="C1384" s="140" t="s">
        <v>1043</v>
      </c>
      <c r="D1384" s="141" t="s">
        <v>239</v>
      </c>
      <c r="E1384" s="142" t="str">
        <f>IF(Table28[[#This Row],[Tên hàng hóa ]]&lt;&gt;0,VLOOKUP(Table28[[#This Row],[Tên hàng hóa ]],Table1[[Tên hàng hóa]:[Quy cách]],2,0),"")</f>
        <v>Cảm Biến</v>
      </c>
      <c r="F1384" s="143" t="str">
        <f>IF(Table28[[#This Row],[Tên hàng hóa ]]&lt;&gt;0,VLOOKUP(Table28[[#This Row],[Tên hàng hóa ]],Table1[[Tên hàng hóa]:[ĐVT]],3,0),"")</f>
        <v>Cái</v>
      </c>
      <c r="G1384" s="144">
        <v>660000</v>
      </c>
      <c r="H1384" s="145">
        <v>2</v>
      </c>
      <c r="I1384" s="146">
        <f>IF(Table28[[#This Row],[Số lượng]]&lt;&gt;0,Table28[[#This Row],[Số lượng]]*Table28[[#This Row],[Đơn giá]],"")</f>
        <v>1320000</v>
      </c>
      <c r="J1384" s="146">
        <f ca="1">IF(AND(Table28[[#This Row],[Tên hàng hóa ]]&lt;&gt;0,D1385=""),SUM(OFFSET(Table28[[#This Row],[Thành tiền]],0,0,-COUNTIF(Table28[Số HĐ],Table28[[#This Row],[Số HĐ]]))),"")</f>
        <v>6076400</v>
      </c>
      <c r="K1384" s="152" t="s">
        <v>464</v>
      </c>
      <c r="L138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84" s="153" t="s">
        <v>3149</v>
      </c>
    </row>
    <row r="1385" spans="1:13" ht="35.1" customHeight="1" x14ac:dyDescent="0.2">
      <c r="A1385" s="138"/>
      <c r="B1385" s="139"/>
      <c r="C1385" s="140" t="str">
        <f t="shared" si="28"/>
        <v/>
      </c>
      <c r="D1385" s="141"/>
      <c r="E1385" s="142" t="str">
        <f>IF(Table28[[#This Row],[Tên hàng hóa ]]&lt;&gt;0,VLOOKUP(Table28[[#This Row],[Tên hàng hóa ]],Table1[[Tên hàng hóa]:[Quy cách]],2,0),"")</f>
        <v/>
      </c>
      <c r="F1385" s="143" t="str">
        <f>IF(Table28[[#This Row],[Tên hàng hóa ]]&lt;&gt;0,VLOOKUP(Table28[[#This Row],[Tên hàng hóa ]],Table1[[Tên hàng hóa]:[ĐVT]],3,0),"")</f>
        <v/>
      </c>
      <c r="G1385" s="144" t="str">
        <f>IF(Table28[[#This Row],[Tên hàng hóa ]]=0,"",VLOOKUP(Table28[[#This Row],[Tên hàng hóa ]],Table1[[Tên hàng hóa]:[Giá bán]],4,0))</f>
        <v/>
      </c>
      <c r="H1385" s="145"/>
      <c r="I1385" s="146" t="str">
        <f>IF(Table28[[#This Row],[Số lượng]]&lt;&gt;0,Table28[[#This Row],[Số lượng]]*Table28[[#This Row],[Đơn giá]],"")</f>
        <v/>
      </c>
      <c r="J1385" s="146" t="str">
        <f ca="1">IF(AND(Table28[[#This Row],[Tên hàng hóa ]]&lt;&gt;0,D1386=""),SUM(OFFSET(Table28[[#This Row],[Thành tiền]],0,0,-COUNTIF(Table28[Số HĐ],Table28[[#This Row],[Số HĐ]]))),"")</f>
        <v/>
      </c>
      <c r="K1385" s="145"/>
      <c r="L138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85" s="147"/>
    </row>
    <row r="1386" spans="1:13" ht="35.1" customHeight="1" x14ac:dyDescent="0.2">
      <c r="A1386" s="138">
        <v>42516</v>
      </c>
      <c r="B1386" s="139" t="s">
        <v>2939</v>
      </c>
      <c r="C1386" s="140" t="s">
        <v>1666</v>
      </c>
      <c r="D1386" s="141" t="s">
        <v>276</v>
      </c>
      <c r="E1386" s="142" t="str">
        <f>IF(Table28[[#This Row],[Tên hàng hóa ]]&lt;&gt;0,VLOOKUP(Table28[[#This Row],[Tên hàng hóa ]],Table1[[Tên hàng hóa]:[Quy cách]],2,0),"")</f>
        <v>Cảm Biến</v>
      </c>
      <c r="F1386" s="143" t="str">
        <f>IF(Table28[[#This Row],[Tên hàng hóa ]]&lt;&gt;0,VLOOKUP(Table28[[#This Row],[Tên hàng hóa ]],Table1[[Tên hàng hóa]:[ĐVT]],3,0),"")</f>
        <v>Cái</v>
      </c>
      <c r="G1386" s="144">
        <v>1100000</v>
      </c>
      <c r="H1386" s="145">
        <v>1</v>
      </c>
      <c r="I1386" s="146">
        <f>IF(Table28[[#This Row],[Số lượng]]&lt;&gt;0,Table28[[#This Row],[Số lượng]]*Table28[[#This Row],[Đơn giá]],"")</f>
        <v>1100000</v>
      </c>
      <c r="J1386" s="146">
        <f ca="1">IF(AND(Table28[[#This Row],[Tên hàng hóa ]]&lt;&gt;0,D1387=""),SUM(OFFSET(Table28[[#This Row],[Thành tiền]],0,0,-COUNTIF(Table28[Số HĐ],Table28[[#This Row],[Số HĐ]]))),"")</f>
        <v>1100000</v>
      </c>
      <c r="K1386" s="145" t="s">
        <v>464</v>
      </c>
      <c r="L138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86" s="147" t="s">
        <v>2995</v>
      </c>
    </row>
    <row r="1387" spans="1:13" ht="35.1" customHeight="1" x14ac:dyDescent="0.2">
      <c r="A1387" s="138"/>
      <c r="B1387" s="139"/>
      <c r="C1387" s="140" t="str">
        <f t="shared" si="28"/>
        <v/>
      </c>
      <c r="D1387" s="141"/>
      <c r="E1387" s="142" t="str">
        <f>IF(Table28[[#This Row],[Tên hàng hóa ]]&lt;&gt;0,VLOOKUP(Table28[[#This Row],[Tên hàng hóa ]],Table1[[Tên hàng hóa]:[Quy cách]],2,0),"")</f>
        <v/>
      </c>
      <c r="F1387" s="143" t="str">
        <f>IF(Table28[[#This Row],[Tên hàng hóa ]]&lt;&gt;0,VLOOKUP(Table28[[#This Row],[Tên hàng hóa ]],Table1[[Tên hàng hóa]:[ĐVT]],3,0),"")</f>
        <v/>
      </c>
      <c r="G1387" s="144" t="str">
        <f>IF(Table28[[#This Row],[Tên hàng hóa ]]=0,"",VLOOKUP(Table28[[#This Row],[Tên hàng hóa ]],Table1[[Tên hàng hóa]:[Giá bán]],4,0))</f>
        <v/>
      </c>
      <c r="H1387" s="145"/>
      <c r="I1387" s="146" t="str">
        <f>IF(Table28[[#This Row],[Số lượng]]&lt;&gt;0,Table28[[#This Row],[Số lượng]]*Table28[[#This Row],[Đơn giá]],"")</f>
        <v/>
      </c>
      <c r="J1387" s="146" t="str">
        <f ca="1">IF(AND(Table28[[#This Row],[Tên hàng hóa ]]&lt;&gt;0,D1388=""),SUM(OFFSET(Table28[[#This Row],[Thành tiền]],0,0,-COUNTIF(Table28[Số HĐ],Table28[[#This Row],[Số HĐ]]))),"")</f>
        <v/>
      </c>
      <c r="K1387" s="145"/>
      <c r="L138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87" s="147"/>
    </row>
    <row r="1388" spans="1:13" ht="35.1" customHeight="1" x14ac:dyDescent="0.2">
      <c r="A1388" s="138">
        <v>42517</v>
      </c>
      <c r="B1388" s="139" t="s">
        <v>2940</v>
      </c>
      <c r="C1388" s="140" t="s">
        <v>1197</v>
      </c>
      <c r="D1388" s="141" t="s">
        <v>223</v>
      </c>
      <c r="E1388" s="142" t="str">
        <f>IF(Table28[[#This Row],[Tên hàng hóa ]]&lt;&gt;0,VLOOKUP(Table28[[#This Row],[Tên hàng hóa ]],Table1[[Tên hàng hóa]:[Quy cách]],2,0),"")</f>
        <v>Cảm Biến</v>
      </c>
      <c r="F1388" s="143" t="str">
        <f>IF(Table28[[#This Row],[Tên hàng hóa ]]&lt;&gt;0,VLOOKUP(Table28[[#This Row],[Tên hàng hóa ]],Table1[[Tên hàng hóa]:[ĐVT]],3,0),"")</f>
        <v>Cái</v>
      </c>
      <c r="G1388" s="144">
        <v>814000</v>
      </c>
      <c r="H1388" s="145">
        <v>2</v>
      </c>
      <c r="I1388" s="146">
        <f>IF(Table28[[#This Row],[Số lượng]]&lt;&gt;0,Table28[[#This Row],[Số lượng]]*Table28[[#This Row],[Đơn giá]],"")</f>
        <v>1628000</v>
      </c>
      <c r="J1388" s="146">
        <f ca="1">IF(AND(Table28[[#This Row],[Tên hàng hóa ]]&lt;&gt;0,D1389=""),SUM(OFFSET(Table28[[#This Row],[Thành tiền]],0,0,-COUNTIF(Table28[Số HĐ],Table28[[#This Row],[Số HĐ]]))),"")</f>
        <v>1628000</v>
      </c>
      <c r="K1388" s="152" t="s">
        <v>464</v>
      </c>
      <c r="L138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88" s="153" t="s">
        <v>3209</v>
      </c>
    </row>
    <row r="1389" spans="1:13" ht="35.1" customHeight="1" x14ac:dyDescent="0.2">
      <c r="A1389" s="138"/>
      <c r="B1389" s="139"/>
      <c r="C1389" s="140" t="str">
        <f t="shared" si="28"/>
        <v/>
      </c>
      <c r="D1389" s="141"/>
      <c r="E1389" s="142" t="str">
        <f>IF(Table28[[#This Row],[Tên hàng hóa ]]&lt;&gt;0,VLOOKUP(Table28[[#This Row],[Tên hàng hóa ]],Table1[[Tên hàng hóa]:[Quy cách]],2,0),"")</f>
        <v/>
      </c>
      <c r="F1389" s="143" t="str">
        <f>IF(Table28[[#This Row],[Tên hàng hóa ]]&lt;&gt;0,VLOOKUP(Table28[[#This Row],[Tên hàng hóa ]],Table1[[Tên hàng hóa]:[ĐVT]],3,0),"")</f>
        <v/>
      </c>
      <c r="G1389" s="144" t="str">
        <f>IF(Table28[[#This Row],[Tên hàng hóa ]]=0,"",VLOOKUP(Table28[[#This Row],[Tên hàng hóa ]],Table1[[Tên hàng hóa]:[Giá bán]],4,0))</f>
        <v/>
      </c>
      <c r="H1389" s="145"/>
      <c r="I1389" s="146" t="str">
        <f>IF(Table28[[#This Row],[Số lượng]]&lt;&gt;0,Table28[[#This Row],[Số lượng]]*Table28[[#This Row],[Đơn giá]],"")</f>
        <v/>
      </c>
      <c r="J1389" s="146" t="str">
        <f ca="1">IF(AND(Table28[[#This Row],[Tên hàng hóa ]]&lt;&gt;0,D1390=""),SUM(OFFSET(Table28[[#This Row],[Thành tiền]],0,0,-COUNTIF(Table28[Số HĐ],Table28[[#This Row],[Số HĐ]]))),"")</f>
        <v/>
      </c>
      <c r="K1389" s="145"/>
      <c r="L138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89" s="147"/>
    </row>
    <row r="1390" spans="1:13" ht="35.1" customHeight="1" x14ac:dyDescent="0.2">
      <c r="A1390" s="138">
        <v>42517</v>
      </c>
      <c r="B1390" s="139" t="s">
        <v>2941</v>
      </c>
      <c r="C1390" s="140" t="s">
        <v>2641</v>
      </c>
      <c r="D1390" s="141" t="s">
        <v>2937</v>
      </c>
      <c r="E1390" s="142" t="str">
        <f>IF(Table28[[#This Row],[Tên hàng hóa ]]&lt;&gt;0,VLOOKUP(Table28[[#This Row],[Tên hàng hóa ]],Table1[[Tên hàng hóa]:[Quy cách]],2,0),"")</f>
        <v>Schneider</v>
      </c>
      <c r="F1390" s="143" t="str">
        <f>IF(Table28[[#This Row],[Tên hàng hóa ]]&lt;&gt;0,VLOOKUP(Table28[[#This Row],[Tên hàng hóa ]],Table1[[Tên hàng hóa]:[ĐVT]],3,0),"")</f>
        <v>Cái</v>
      </c>
      <c r="G1390" s="144">
        <v>1870000</v>
      </c>
      <c r="H1390" s="145">
        <v>4</v>
      </c>
      <c r="I1390" s="146">
        <f>IF(Table28[[#This Row],[Số lượng]]&lt;&gt;0,Table28[[#This Row],[Số lượng]]*Table28[[#This Row],[Đơn giá]],"")</f>
        <v>7480000</v>
      </c>
      <c r="J1390" s="146">
        <f ca="1">IF(AND(Table28[[#This Row],[Tên hàng hóa ]]&lt;&gt;0,D1391=""),SUM(OFFSET(Table28[[#This Row],[Thành tiền]],0,0,-COUNTIF(Table28[Số HĐ],Table28[[#This Row],[Số HĐ]]))),"")</f>
        <v>7480000</v>
      </c>
      <c r="K1390" s="152" t="s">
        <v>464</v>
      </c>
      <c r="L139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90" s="153" t="s">
        <v>3072</v>
      </c>
    </row>
    <row r="1391" spans="1:13" ht="35.1" customHeight="1" x14ac:dyDescent="0.2">
      <c r="A1391" s="138"/>
      <c r="B1391" s="139"/>
      <c r="C1391" s="140" t="str">
        <f t="shared" ref="C1391:C1409" si="29">IF(AND(D1391&lt;&gt;0,D1392=""),C1390,"")</f>
        <v/>
      </c>
      <c r="D1391" s="141"/>
      <c r="E1391" s="142" t="str">
        <f>IF(Table28[[#This Row],[Tên hàng hóa ]]&lt;&gt;0,VLOOKUP(Table28[[#This Row],[Tên hàng hóa ]],Table1[[Tên hàng hóa]:[Quy cách]],2,0),"")</f>
        <v/>
      </c>
      <c r="F1391" s="143" t="str">
        <f>IF(Table28[[#This Row],[Tên hàng hóa ]]&lt;&gt;0,VLOOKUP(Table28[[#This Row],[Tên hàng hóa ]],Table1[[Tên hàng hóa]:[ĐVT]],3,0),"")</f>
        <v/>
      </c>
      <c r="G1391" s="144" t="str">
        <f>IF(Table28[[#This Row],[Tên hàng hóa ]]=0,"",VLOOKUP(Table28[[#This Row],[Tên hàng hóa ]],Table1[[Tên hàng hóa]:[Giá bán]],4,0))</f>
        <v/>
      </c>
      <c r="H1391" s="145"/>
      <c r="I1391" s="146" t="str">
        <f>IF(Table28[[#This Row],[Số lượng]]&lt;&gt;0,Table28[[#This Row],[Số lượng]]*Table28[[#This Row],[Đơn giá]],"")</f>
        <v/>
      </c>
      <c r="J1391" s="146" t="str">
        <f ca="1">IF(AND(Table28[[#This Row],[Tên hàng hóa ]]&lt;&gt;0,D1392=""),SUM(OFFSET(Table28[[#This Row],[Thành tiền]],0,0,-COUNTIF(Table28[Số HĐ],Table28[[#This Row],[Số HĐ]]))),"")</f>
        <v/>
      </c>
      <c r="K1391" s="145"/>
      <c r="L139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91" s="147"/>
    </row>
    <row r="1392" spans="1:13" ht="35.1" customHeight="1" x14ac:dyDescent="0.2">
      <c r="A1392" s="138">
        <v>42517</v>
      </c>
      <c r="B1392" s="139" t="s">
        <v>2942</v>
      </c>
      <c r="C1392" s="140" t="s">
        <v>1811</v>
      </c>
      <c r="D1392" s="141" t="s">
        <v>1806</v>
      </c>
      <c r="E1392" s="142" t="str">
        <f>IF(Table28[[#This Row],[Tên hàng hóa ]]&lt;&gt;0,VLOOKUP(Table28[[#This Row],[Tên hàng hóa ]],Table1[[Tên hàng hóa]:[Quy cách]],2,0),"")</f>
        <v>Schneider</v>
      </c>
      <c r="F1392" s="143" t="str">
        <f>IF(Table28[[#This Row],[Tên hàng hóa ]]&lt;&gt;0,VLOOKUP(Table28[[#This Row],[Tên hàng hóa ]],Table1[[Tên hàng hóa]:[ĐVT]],3,0),"")</f>
        <v>Cái</v>
      </c>
      <c r="G1392" s="144">
        <v>121000</v>
      </c>
      <c r="H1392" s="145">
        <v>5</v>
      </c>
      <c r="I1392" s="146">
        <f>IF(Table28[[#This Row],[Số lượng]]&lt;&gt;0,Table28[[#This Row],[Số lượng]]*Table28[[#This Row],[Đơn giá]],"")</f>
        <v>605000</v>
      </c>
      <c r="J1392" s="146">
        <f ca="1">IF(AND(Table28[[#This Row],[Tên hàng hóa ]]&lt;&gt;0,D1393=""),SUM(OFFSET(Table28[[#This Row],[Thành tiền]],0,0,-COUNTIF(Table28[Số HĐ],Table28[[#This Row],[Số HĐ]]))),"")</f>
        <v>605000</v>
      </c>
      <c r="K1392" s="152" t="s">
        <v>464</v>
      </c>
      <c r="L139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92" s="153" t="s">
        <v>3108</v>
      </c>
    </row>
    <row r="1393" spans="1:13" ht="35.1" customHeight="1" x14ac:dyDescent="0.2">
      <c r="A1393" s="138"/>
      <c r="B1393" s="139"/>
      <c r="C1393" s="140" t="str">
        <f t="shared" si="29"/>
        <v/>
      </c>
      <c r="D1393" s="141"/>
      <c r="E1393" s="142" t="str">
        <f>IF(Table28[[#This Row],[Tên hàng hóa ]]&lt;&gt;0,VLOOKUP(Table28[[#This Row],[Tên hàng hóa ]],Table1[[Tên hàng hóa]:[Quy cách]],2,0),"")</f>
        <v/>
      </c>
      <c r="F1393" s="143" t="str">
        <f>IF(Table28[[#This Row],[Tên hàng hóa ]]&lt;&gt;0,VLOOKUP(Table28[[#This Row],[Tên hàng hóa ]],Table1[[Tên hàng hóa]:[ĐVT]],3,0),"")</f>
        <v/>
      </c>
      <c r="G1393" s="144" t="str">
        <f>IF(Table28[[#This Row],[Tên hàng hóa ]]=0,"",VLOOKUP(Table28[[#This Row],[Tên hàng hóa ]],Table1[[Tên hàng hóa]:[Giá bán]],4,0))</f>
        <v/>
      </c>
      <c r="H1393" s="145"/>
      <c r="I1393" s="146" t="str">
        <f>IF(Table28[[#This Row],[Số lượng]]&lt;&gt;0,Table28[[#This Row],[Số lượng]]*Table28[[#This Row],[Đơn giá]],"")</f>
        <v/>
      </c>
      <c r="J1393" s="146" t="str">
        <f ca="1">IF(AND(Table28[[#This Row],[Tên hàng hóa ]]&lt;&gt;0,D1394=""),SUM(OFFSET(Table28[[#This Row],[Thành tiền]],0,0,-COUNTIF(Table28[Số HĐ],Table28[[#This Row],[Số HĐ]]))),"")</f>
        <v/>
      </c>
      <c r="K1393" s="145"/>
      <c r="L139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93" s="147"/>
    </row>
    <row r="1394" spans="1:13" ht="35.1" customHeight="1" x14ac:dyDescent="0.2">
      <c r="A1394" s="138">
        <v>42517</v>
      </c>
      <c r="B1394" s="139" t="s">
        <v>2943</v>
      </c>
      <c r="C1394" s="140" t="s">
        <v>1043</v>
      </c>
      <c r="D1394" s="141" t="s">
        <v>2035</v>
      </c>
      <c r="E1394" s="142" t="str">
        <f>IF(Table28[[#This Row],[Tên hàng hóa ]]&lt;&gt;0,VLOOKUP(Table28[[#This Row],[Tên hàng hóa ]],Table1[[Tên hàng hóa]:[Quy cách]],2,0),"")</f>
        <v>Quạt hút</v>
      </c>
      <c r="F1394" s="143" t="str">
        <f>IF(Table28[[#This Row],[Tên hàng hóa ]]&lt;&gt;0,VLOOKUP(Table28[[#This Row],[Tên hàng hóa ]],Table1[[Tên hàng hóa]:[ĐVT]],3,0),"")</f>
        <v>Cái</v>
      </c>
      <c r="G1394" s="144">
        <v>220000</v>
      </c>
      <c r="H1394" s="145">
        <v>4</v>
      </c>
      <c r="I1394" s="146">
        <f>IF(Table28[[#This Row],[Số lượng]]&lt;&gt;0,Table28[[#This Row],[Số lượng]]*Table28[[#This Row],[Đơn giá]],"")</f>
        <v>880000</v>
      </c>
      <c r="J1394" s="146">
        <f ca="1">IF(AND(Table28[[#This Row],[Tên hàng hóa ]]&lt;&gt;0,D1395=""),SUM(OFFSET(Table28[[#This Row],[Thành tiền]],0,0,-COUNTIF(Table28[Số HĐ],Table28[[#This Row],[Số HĐ]]))),"")</f>
        <v>880000</v>
      </c>
      <c r="K1394" s="152" t="s">
        <v>464</v>
      </c>
      <c r="L139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94" s="153" t="s">
        <v>3150</v>
      </c>
    </row>
    <row r="1395" spans="1:13" ht="35.1" customHeight="1" x14ac:dyDescent="0.2">
      <c r="A1395" s="138"/>
      <c r="B1395" s="139"/>
      <c r="C1395" s="140" t="str">
        <f t="shared" si="29"/>
        <v/>
      </c>
      <c r="D1395" s="141"/>
      <c r="E1395" s="142" t="str">
        <f>IF(Table28[[#This Row],[Tên hàng hóa ]]&lt;&gt;0,VLOOKUP(Table28[[#This Row],[Tên hàng hóa ]],Table1[[Tên hàng hóa]:[Quy cách]],2,0),"")</f>
        <v/>
      </c>
      <c r="F1395" s="143" t="str">
        <f>IF(Table28[[#This Row],[Tên hàng hóa ]]&lt;&gt;0,VLOOKUP(Table28[[#This Row],[Tên hàng hóa ]],Table1[[Tên hàng hóa]:[ĐVT]],3,0),"")</f>
        <v/>
      </c>
      <c r="G1395" s="144" t="str">
        <f>IF(Table28[[#This Row],[Tên hàng hóa ]]=0,"",VLOOKUP(Table28[[#This Row],[Tên hàng hóa ]],Table1[[Tên hàng hóa]:[Giá bán]],4,0))</f>
        <v/>
      </c>
      <c r="H1395" s="145"/>
      <c r="I1395" s="146" t="str">
        <f>IF(Table28[[#This Row],[Số lượng]]&lt;&gt;0,Table28[[#This Row],[Số lượng]]*Table28[[#This Row],[Đơn giá]],"")</f>
        <v/>
      </c>
      <c r="J1395" s="146" t="str">
        <f ca="1">IF(AND(Table28[[#This Row],[Tên hàng hóa ]]&lt;&gt;0,D1396=""),SUM(OFFSET(Table28[[#This Row],[Thành tiền]],0,0,-COUNTIF(Table28[Số HĐ],Table28[[#This Row],[Số HĐ]]))),"")</f>
        <v/>
      </c>
      <c r="K1395" s="145"/>
      <c r="L139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95" s="147"/>
    </row>
    <row r="1396" spans="1:13" ht="35.1" customHeight="1" x14ac:dyDescent="0.2">
      <c r="A1396" s="138">
        <v>42518</v>
      </c>
      <c r="B1396" s="139" t="s">
        <v>2944</v>
      </c>
      <c r="C1396" s="140" t="s">
        <v>962</v>
      </c>
      <c r="D1396" s="141" t="s">
        <v>2108</v>
      </c>
      <c r="E1396" s="142" t="str">
        <f>IF(Table28[[#This Row],[Tên hàng hóa ]]&lt;&gt;0,VLOOKUP(Table28[[#This Row],[Tên hàng hóa ]],Table1[[Tên hàng hóa]:[Quy cách]],2,0),"")</f>
        <v>Bộ Mã Hóa Xung(Encoder)</v>
      </c>
      <c r="F1396" s="143" t="str">
        <f>IF(Table28[[#This Row],[Tên hàng hóa ]]&lt;&gt;0,VLOOKUP(Table28[[#This Row],[Tên hàng hóa ]],Table1[[Tên hàng hóa]:[ĐVT]],3,0),"")</f>
        <v>Cái</v>
      </c>
      <c r="G1396" s="144">
        <v>1980000</v>
      </c>
      <c r="H1396" s="145">
        <v>2</v>
      </c>
      <c r="I1396" s="146">
        <f>IF(Table28[[#This Row],[Số lượng]]&lt;&gt;0,Table28[[#This Row],[Số lượng]]*Table28[[#This Row],[Đơn giá]],"")</f>
        <v>3960000</v>
      </c>
      <c r="J1396" s="146">
        <f ca="1">IF(AND(Table28[[#This Row],[Tên hàng hóa ]]&lt;&gt;0,D1397=""),SUM(OFFSET(Table28[[#This Row],[Thành tiền]],0,0,-COUNTIF(Table28[Số HĐ],Table28[[#This Row],[Số HĐ]]))),"")</f>
        <v>3960000</v>
      </c>
      <c r="K1396" s="152" t="s">
        <v>464</v>
      </c>
      <c r="L139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96" s="153" t="s">
        <v>3110</v>
      </c>
    </row>
    <row r="1397" spans="1:13" ht="35.1" customHeight="1" x14ac:dyDescent="0.2">
      <c r="A1397" s="138"/>
      <c r="B1397" s="139"/>
      <c r="C1397" s="140" t="str">
        <f t="shared" si="29"/>
        <v/>
      </c>
      <c r="D1397" s="141"/>
      <c r="E1397" s="142" t="str">
        <f>IF(Table28[[#This Row],[Tên hàng hóa ]]&lt;&gt;0,VLOOKUP(Table28[[#This Row],[Tên hàng hóa ]],Table1[[Tên hàng hóa]:[Quy cách]],2,0),"")</f>
        <v/>
      </c>
      <c r="F1397" s="143" t="str">
        <f>IF(Table28[[#This Row],[Tên hàng hóa ]]&lt;&gt;0,VLOOKUP(Table28[[#This Row],[Tên hàng hóa ]],Table1[[Tên hàng hóa]:[ĐVT]],3,0),"")</f>
        <v/>
      </c>
      <c r="G1397" s="144" t="str">
        <f>IF(Table28[[#This Row],[Tên hàng hóa ]]=0,"",VLOOKUP(Table28[[#This Row],[Tên hàng hóa ]],Table1[[Tên hàng hóa]:[Giá bán]],4,0))</f>
        <v/>
      </c>
      <c r="H1397" s="145"/>
      <c r="I1397" s="146" t="str">
        <f>IF(Table28[[#This Row],[Số lượng]]&lt;&gt;0,Table28[[#This Row],[Số lượng]]*Table28[[#This Row],[Đơn giá]],"")</f>
        <v/>
      </c>
      <c r="J1397" s="146" t="str">
        <f ca="1">IF(AND(Table28[[#This Row],[Tên hàng hóa ]]&lt;&gt;0,D1398=""),SUM(OFFSET(Table28[[#This Row],[Thành tiền]],0,0,-COUNTIF(Table28[Số HĐ],Table28[[#This Row],[Số HĐ]]))),"")</f>
        <v/>
      </c>
      <c r="K1397" s="145"/>
      <c r="L139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97" s="147"/>
    </row>
    <row r="1398" spans="1:13" ht="35.1" customHeight="1" x14ac:dyDescent="0.2">
      <c r="A1398" s="138">
        <v>42521</v>
      </c>
      <c r="B1398" s="139" t="s">
        <v>2945</v>
      </c>
      <c r="C1398" s="140" t="s">
        <v>890</v>
      </c>
      <c r="D1398" s="141" t="s">
        <v>223</v>
      </c>
      <c r="E1398" s="142" t="str">
        <f>IF(Table28[[#This Row],[Tên hàng hóa ]]&lt;&gt;0,VLOOKUP(Table28[[#This Row],[Tên hàng hóa ]],Table1[[Tên hàng hóa]:[Quy cách]],2,0),"")</f>
        <v>Cảm Biến</v>
      </c>
      <c r="F1398" s="143" t="str">
        <f>IF(Table28[[#This Row],[Tên hàng hóa ]]&lt;&gt;0,VLOOKUP(Table28[[#This Row],[Tên hàng hóa ]],Table1[[Tên hàng hóa]:[ĐVT]],3,0),"")</f>
        <v>Cái</v>
      </c>
      <c r="G1398" s="144">
        <v>825000</v>
      </c>
      <c r="H1398" s="145">
        <v>3</v>
      </c>
      <c r="I1398" s="146">
        <f>IF(Table28[[#This Row],[Số lượng]]&lt;&gt;0,Table28[[#This Row],[Số lượng]]*Table28[[#This Row],[Đơn giá]],"")</f>
        <v>2475000</v>
      </c>
      <c r="J1398" s="146">
        <f ca="1">IF(AND(Table28[[#This Row],[Tên hàng hóa ]]&lt;&gt;0,D1399=""),SUM(OFFSET(Table28[[#This Row],[Thành tiền]],0,0,-COUNTIF(Table28[Số HĐ],Table28[[#This Row],[Số HĐ]]))),"")</f>
        <v>2475000</v>
      </c>
      <c r="K1398" s="145" t="s">
        <v>464</v>
      </c>
      <c r="L139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398" s="147" t="s">
        <v>2981</v>
      </c>
    </row>
    <row r="1399" spans="1:13" ht="35.1" customHeight="1" x14ac:dyDescent="0.2">
      <c r="A1399" s="138"/>
      <c r="B1399" s="139"/>
      <c r="C1399" s="140" t="str">
        <f t="shared" si="29"/>
        <v/>
      </c>
      <c r="D1399" s="141"/>
      <c r="E1399" s="142" t="str">
        <f>IF(Table28[[#This Row],[Tên hàng hóa ]]&lt;&gt;0,VLOOKUP(Table28[[#This Row],[Tên hàng hóa ]],Table1[[Tên hàng hóa]:[Quy cách]],2,0),"")</f>
        <v/>
      </c>
      <c r="F1399" s="143" t="str">
        <f>IF(Table28[[#This Row],[Tên hàng hóa ]]&lt;&gt;0,VLOOKUP(Table28[[#This Row],[Tên hàng hóa ]],Table1[[Tên hàng hóa]:[ĐVT]],3,0),"")</f>
        <v/>
      </c>
      <c r="G1399" s="144" t="str">
        <f>IF(Table28[[#This Row],[Tên hàng hóa ]]=0,"",VLOOKUP(Table28[[#This Row],[Tên hàng hóa ]],Table1[[Tên hàng hóa]:[Giá bán]],4,0))</f>
        <v/>
      </c>
      <c r="H1399" s="145"/>
      <c r="I1399" s="146" t="str">
        <f>IF(Table28[[#This Row],[Số lượng]]&lt;&gt;0,Table28[[#This Row],[Số lượng]]*Table28[[#This Row],[Đơn giá]],"")</f>
        <v/>
      </c>
      <c r="J1399" s="146" t="str">
        <f ca="1">IF(AND(Table28[[#This Row],[Tên hàng hóa ]]&lt;&gt;0,D1400=""),SUM(OFFSET(Table28[[#This Row],[Thành tiền]],0,0,-COUNTIF(Table28[Số HĐ],Table28[[#This Row],[Số HĐ]]))),"")</f>
        <v/>
      </c>
      <c r="K1399" s="145"/>
      <c r="L139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399" s="147"/>
    </row>
    <row r="1400" spans="1:13" ht="35.1" customHeight="1" x14ac:dyDescent="0.2">
      <c r="A1400" s="138">
        <v>42521</v>
      </c>
      <c r="B1400" s="139" t="s">
        <v>2946</v>
      </c>
      <c r="C1400" s="140" t="s">
        <v>962</v>
      </c>
      <c r="D1400" s="141" t="s">
        <v>429</v>
      </c>
      <c r="E1400" s="142" t="str">
        <f>IF(Table28[[#This Row],[Tên hàng hóa ]]&lt;&gt;0,VLOOKUP(Table28[[#This Row],[Tên hàng hóa ]],Table1[[Tên hàng hóa]:[Quy cách]],2,0),"")</f>
        <v>Socket</v>
      </c>
      <c r="F1400" s="143" t="str">
        <f>IF(Table28[[#This Row],[Tên hàng hóa ]]&lt;&gt;0,VLOOKUP(Table28[[#This Row],[Tên hàng hóa ]],Table1[[Tên hàng hóa]:[ĐVT]],3,0),"")</f>
        <v>Cái</v>
      </c>
      <c r="G1400" s="144">
        <v>25300</v>
      </c>
      <c r="H1400" s="145">
        <v>24</v>
      </c>
      <c r="I1400" s="146">
        <f>IF(Table28[[#This Row],[Số lượng]]&lt;&gt;0,Table28[[#This Row],[Số lượng]]*Table28[[#This Row],[Đơn giá]],"")</f>
        <v>607200</v>
      </c>
      <c r="J1400" s="146">
        <f ca="1">IF(AND(Table28[[#This Row],[Tên hàng hóa ]]&lt;&gt;0,D1401=""),SUM(OFFSET(Table28[[#This Row],[Thành tiền]],0,0,-COUNTIF(Table28[Số HĐ],Table28[[#This Row],[Số HĐ]]))),"")</f>
        <v>607200</v>
      </c>
      <c r="K1400" s="152" t="s">
        <v>464</v>
      </c>
      <c r="L140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00" s="153" t="s">
        <v>3111</v>
      </c>
    </row>
    <row r="1401" spans="1:13" ht="35.1" customHeight="1" x14ac:dyDescent="0.2">
      <c r="A1401" s="138"/>
      <c r="B1401" s="139"/>
      <c r="C1401" s="140" t="str">
        <f t="shared" si="29"/>
        <v/>
      </c>
      <c r="D1401" s="141"/>
      <c r="E1401" s="142" t="str">
        <f>IF(Table28[[#This Row],[Tên hàng hóa ]]&lt;&gt;0,VLOOKUP(Table28[[#This Row],[Tên hàng hóa ]],Table1[[Tên hàng hóa]:[Quy cách]],2,0),"")</f>
        <v/>
      </c>
      <c r="F1401" s="143" t="str">
        <f>IF(Table28[[#This Row],[Tên hàng hóa ]]&lt;&gt;0,VLOOKUP(Table28[[#This Row],[Tên hàng hóa ]],Table1[[Tên hàng hóa]:[ĐVT]],3,0),"")</f>
        <v/>
      </c>
      <c r="G1401" s="144" t="str">
        <f>IF(Table28[[#This Row],[Tên hàng hóa ]]=0,"",VLOOKUP(Table28[[#This Row],[Tên hàng hóa ]],Table1[[Tên hàng hóa]:[Giá bán]],4,0))</f>
        <v/>
      </c>
      <c r="H1401" s="145"/>
      <c r="I1401" s="146" t="str">
        <f>IF(Table28[[#This Row],[Số lượng]]&lt;&gt;0,Table28[[#This Row],[Số lượng]]*Table28[[#This Row],[Đơn giá]],"")</f>
        <v/>
      </c>
      <c r="J1401" s="146" t="str">
        <f ca="1">IF(AND(Table28[[#This Row],[Tên hàng hóa ]]&lt;&gt;0,D1402=""),SUM(OFFSET(Table28[[#This Row],[Thành tiền]],0,0,-COUNTIF(Table28[Số HĐ],Table28[[#This Row],[Số HĐ]]))),"")</f>
        <v/>
      </c>
      <c r="K1401" s="145"/>
      <c r="L140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01" s="147"/>
    </row>
    <row r="1402" spans="1:13" ht="35.1" customHeight="1" x14ac:dyDescent="0.2">
      <c r="A1402" s="138">
        <v>42520</v>
      </c>
      <c r="B1402" s="139" t="s">
        <v>2948</v>
      </c>
      <c r="C1402" s="140" t="s">
        <v>570</v>
      </c>
      <c r="D1402" s="141" t="s">
        <v>1618</v>
      </c>
      <c r="E1402" s="142" t="str">
        <f>IF(Table28[[#This Row],[Tên hàng hóa ]]&lt;&gt;0,VLOOKUP(Table28[[#This Row],[Tên hàng hóa ]],Table1[[Tên hàng hóa]:[Quy cách]],2,0),"")</f>
        <v>Điều Khiển Mức Nước</v>
      </c>
      <c r="F1402" s="143" t="str">
        <f>IF(Table28[[#This Row],[Tên hàng hóa ]]&lt;&gt;0,VLOOKUP(Table28[[#This Row],[Tên hàng hóa ]],Table1[[Tên hàng hóa]:[ĐVT]],3,0),"")</f>
        <v>Cái</v>
      </c>
      <c r="G1402" s="144">
        <v>676500</v>
      </c>
      <c r="H1402" s="145">
        <v>10</v>
      </c>
      <c r="I1402" s="146">
        <f>IF(Table28[[#This Row],[Số lượng]]&lt;&gt;0,Table28[[#This Row],[Số lượng]]*Table28[[#This Row],[Đơn giá]],"")</f>
        <v>6765000</v>
      </c>
      <c r="J1402" s="146">
        <f ca="1">IF(AND(Table28[[#This Row],[Tên hàng hóa ]]&lt;&gt;0,D1403=""),SUM(OFFSET(Table28[[#This Row],[Thành tiền]],0,0,-COUNTIF(Table28[Số HĐ],Table28[[#This Row],[Số HĐ]]))),"")</f>
        <v>6765000</v>
      </c>
      <c r="K1402" s="145" t="s">
        <v>464</v>
      </c>
      <c r="L140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02" s="147" t="s">
        <v>2949</v>
      </c>
    </row>
    <row r="1403" spans="1:13" ht="35.1" customHeight="1" x14ac:dyDescent="0.2">
      <c r="A1403" s="138"/>
      <c r="B1403" s="139"/>
      <c r="C1403" s="140" t="str">
        <f t="shared" si="29"/>
        <v/>
      </c>
      <c r="D1403" s="141"/>
      <c r="E1403" s="142" t="str">
        <f>IF(Table28[[#This Row],[Tên hàng hóa ]]&lt;&gt;0,VLOOKUP(Table28[[#This Row],[Tên hàng hóa ]],Table1[[Tên hàng hóa]:[Quy cách]],2,0),"")</f>
        <v/>
      </c>
      <c r="F1403" s="143" t="str">
        <f>IF(Table28[[#This Row],[Tên hàng hóa ]]&lt;&gt;0,VLOOKUP(Table28[[#This Row],[Tên hàng hóa ]],Table1[[Tên hàng hóa]:[ĐVT]],3,0),"")</f>
        <v/>
      </c>
      <c r="G1403" s="144" t="str">
        <f>IF(Table28[[#This Row],[Tên hàng hóa ]]=0,"",VLOOKUP(Table28[[#This Row],[Tên hàng hóa ]],Table1[[Tên hàng hóa]:[Giá bán]],4,0))</f>
        <v/>
      </c>
      <c r="H1403" s="145"/>
      <c r="I1403" s="146" t="str">
        <f>IF(Table28[[#This Row],[Số lượng]]&lt;&gt;0,Table28[[#This Row],[Số lượng]]*Table28[[#This Row],[Đơn giá]],"")</f>
        <v/>
      </c>
      <c r="J1403" s="146" t="str">
        <f ca="1">IF(AND(Table28[[#This Row],[Tên hàng hóa ]]&lt;&gt;0,D1404=""),SUM(OFFSET(Table28[[#This Row],[Thành tiền]],0,0,-COUNTIF(Table28[Số HĐ],Table28[[#This Row],[Số HĐ]]))),"")</f>
        <v/>
      </c>
      <c r="K1403" s="145"/>
      <c r="L140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03" s="147"/>
    </row>
    <row r="1404" spans="1:13" ht="35.1" customHeight="1" x14ac:dyDescent="0.2">
      <c r="A1404" s="138">
        <v>42522</v>
      </c>
      <c r="B1404" s="139" t="s">
        <v>2950</v>
      </c>
      <c r="C1404" s="140" t="s">
        <v>1076</v>
      </c>
      <c r="D1404" s="141" t="s">
        <v>180</v>
      </c>
      <c r="E1404" s="142" t="str">
        <f>IF(Table28[[#This Row],[Tên hàng hóa ]]&lt;&gt;0,VLOOKUP(Table28[[#This Row],[Tên hàng hóa ]],Table1[[Tên hàng hóa]:[Quy cách]],2,0),"")</f>
        <v>Bộ Nguồn Xung</v>
      </c>
      <c r="F1404" s="143" t="str">
        <f>IF(Table28[[#This Row],[Tên hàng hóa ]]&lt;&gt;0,VLOOKUP(Table28[[#This Row],[Tên hàng hóa ]],Table1[[Tên hàng hóa]:[ĐVT]],3,0),"")</f>
        <v>Cái</v>
      </c>
      <c r="G1404" s="144">
        <v>1210000</v>
      </c>
      <c r="H1404" s="145">
        <v>2</v>
      </c>
      <c r="I1404" s="146">
        <f>IF(Table28[[#This Row],[Số lượng]]&lt;&gt;0,Table28[[#This Row],[Số lượng]]*Table28[[#This Row],[Đơn giá]],"")</f>
        <v>2420000</v>
      </c>
      <c r="J1404" s="146">
        <f ca="1">IF(AND(Table28[[#This Row],[Tên hàng hóa ]]&lt;&gt;0,D1405=""),SUM(OFFSET(Table28[[#This Row],[Thành tiền]],0,0,-COUNTIF(Table28[Số HĐ],Table28[[#This Row],[Số HĐ]]))),"")</f>
        <v>2420000</v>
      </c>
      <c r="K1404" s="145" t="s">
        <v>464</v>
      </c>
      <c r="L140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04" s="147" t="s">
        <v>2961</v>
      </c>
    </row>
    <row r="1405" spans="1:13" ht="35.1" customHeight="1" x14ac:dyDescent="0.2">
      <c r="A1405" s="138"/>
      <c r="B1405" s="139"/>
      <c r="C1405" s="140" t="str">
        <f t="shared" si="29"/>
        <v/>
      </c>
      <c r="D1405" s="141"/>
      <c r="E1405" s="142" t="str">
        <f>IF(Table28[[#This Row],[Tên hàng hóa ]]&lt;&gt;0,VLOOKUP(Table28[[#This Row],[Tên hàng hóa ]],Table1[[Tên hàng hóa]:[Quy cách]],2,0),"")</f>
        <v/>
      </c>
      <c r="F1405" s="143" t="str">
        <f>IF(Table28[[#This Row],[Tên hàng hóa ]]&lt;&gt;0,VLOOKUP(Table28[[#This Row],[Tên hàng hóa ]],Table1[[Tên hàng hóa]:[ĐVT]],3,0),"")</f>
        <v/>
      </c>
      <c r="G1405" s="144" t="str">
        <f>IF(Table28[[#This Row],[Tên hàng hóa ]]=0,"",VLOOKUP(Table28[[#This Row],[Tên hàng hóa ]],Table1[[Tên hàng hóa]:[Giá bán]],4,0))</f>
        <v/>
      </c>
      <c r="H1405" s="145"/>
      <c r="I1405" s="146" t="str">
        <f>IF(Table28[[#This Row],[Số lượng]]&lt;&gt;0,Table28[[#This Row],[Số lượng]]*Table28[[#This Row],[Đơn giá]],"")</f>
        <v/>
      </c>
      <c r="J1405" s="146" t="str">
        <f ca="1">IF(AND(Table28[[#This Row],[Tên hàng hóa ]]&lt;&gt;0,D1406=""),SUM(OFFSET(Table28[[#This Row],[Thành tiền]],0,0,-COUNTIF(Table28[Số HĐ],Table28[[#This Row],[Số HĐ]]))),"")</f>
        <v/>
      </c>
      <c r="K1405" s="145"/>
      <c r="L140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05" s="147"/>
    </row>
    <row r="1406" spans="1:13" ht="35.1" customHeight="1" x14ac:dyDescent="0.2">
      <c r="A1406" s="138">
        <v>42522</v>
      </c>
      <c r="B1406" s="139" t="s">
        <v>2951</v>
      </c>
      <c r="C1406" s="140" t="s">
        <v>2635</v>
      </c>
      <c r="D1406" s="141" t="s">
        <v>683</v>
      </c>
      <c r="E1406" s="142" t="str">
        <f>IF(Table28[[#This Row],[Tên hàng hóa ]]&lt;&gt;0,VLOOKUP(Table28[[#This Row],[Tên hàng hóa ]],Table1[[Tên hàng hóa]:[Quy cách]],2,0),"")</f>
        <v>Relay</v>
      </c>
      <c r="F1406" s="143" t="str">
        <f>IF(Table28[[#This Row],[Tên hàng hóa ]]&lt;&gt;0,VLOOKUP(Table28[[#This Row],[Tên hàng hóa ]],Table1[[Tên hàng hóa]:[ĐVT]],3,0),"")</f>
        <v>Cái</v>
      </c>
      <c r="G1406" s="144">
        <v>2070200</v>
      </c>
      <c r="H1406" s="145">
        <v>5</v>
      </c>
      <c r="I1406" s="146">
        <f>IF(Table28[[#This Row],[Số lượng]]&lt;&gt;0,Table28[[#This Row],[Số lượng]]*Table28[[#This Row],[Đơn giá]],"")</f>
        <v>10351000</v>
      </c>
      <c r="J1406" s="146">
        <f ca="1">IF(AND(Table28[[#This Row],[Tên hàng hóa ]]&lt;&gt;0,D1407=""),SUM(OFFSET(Table28[[#This Row],[Thành tiền]],0,0,-COUNTIF(Table28[Số HĐ],Table28[[#This Row],[Số HĐ]]))),"")</f>
        <v>10351000</v>
      </c>
      <c r="K1406" s="145" t="s">
        <v>464</v>
      </c>
      <c r="L140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06" s="147" t="s">
        <v>2952</v>
      </c>
    </row>
    <row r="1407" spans="1:13" ht="35.1" customHeight="1" x14ac:dyDescent="0.2">
      <c r="A1407" s="138"/>
      <c r="B1407" s="139"/>
      <c r="C1407" s="140" t="str">
        <f t="shared" si="29"/>
        <v/>
      </c>
      <c r="D1407" s="141"/>
      <c r="E1407" s="142" t="str">
        <f>IF(Table28[[#This Row],[Tên hàng hóa ]]&lt;&gt;0,VLOOKUP(Table28[[#This Row],[Tên hàng hóa ]],Table1[[Tên hàng hóa]:[Quy cách]],2,0),"")</f>
        <v/>
      </c>
      <c r="F1407" s="143" t="str">
        <f>IF(Table28[[#This Row],[Tên hàng hóa ]]&lt;&gt;0,VLOOKUP(Table28[[#This Row],[Tên hàng hóa ]],Table1[[Tên hàng hóa]:[ĐVT]],3,0),"")</f>
        <v/>
      </c>
      <c r="G1407" s="144" t="str">
        <f>IF(Table28[[#This Row],[Tên hàng hóa ]]=0,"",VLOOKUP(Table28[[#This Row],[Tên hàng hóa ]],Table1[[Tên hàng hóa]:[Giá bán]],4,0))</f>
        <v/>
      </c>
      <c r="H1407" s="145"/>
      <c r="I1407" s="146" t="str">
        <f>IF(Table28[[#This Row],[Số lượng]]&lt;&gt;0,Table28[[#This Row],[Số lượng]]*Table28[[#This Row],[Đơn giá]],"")</f>
        <v/>
      </c>
      <c r="J1407" s="146" t="str">
        <f ca="1">IF(AND(Table28[[#This Row],[Tên hàng hóa ]]&lt;&gt;0,D1408=""),SUM(OFFSET(Table28[[#This Row],[Thành tiền]],0,0,-COUNTIF(Table28[Số HĐ],Table28[[#This Row],[Số HĐ]]))),"")</f>
        <v/>
      </c>
      <c r="K1407" s="145"/>
      <c r="L140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07" s="147"/>
    </row>
    <row r="1408" spans="1:13" ht="35.1" customHeight="1" x14ac:dyDescent="0.2">
      <c r="A1408" s="138">
        <v>42523</v>
      </c>
      <c r="B1408" s="139" t="s">
        <v>2968</v>
      </c>
      <c r="C1408" s="140" t="s">
        <v>2969</v>
      </c>
      <c r="D1408" s="141" t="s">
        <v>2964</v>
      </c>
      <c r="E1408" s="142" t="str">
        <f>IF(Table28[[#This Row],[Tên hàng hóa ]]&lt;&gt;0,VLOOKUP(Table28[[#This Row],[Tên hàng hóa ]],Table1[[Tên hàng hóa]:[Quy cách]],2,0),"")</f>
        <v>Quạt</v>
      </c>
      <c r="F1408" s="143" t="str">
        <f>IF(Table28[[#This Row],[Tên hàng hóa ]]&lt;&gt;0,VLOOKUP(Table28[[#This Row],[Tên hàng hóa ]],Table1[[Tên hàng hóa]:[ĐVT]],3,0),"")</f>
        <v>Cái</v>
      </c>
      <c r="G1408" s="144">
        <v>726000</v>
      </c>
      <c r="H1408" s="145">
        <v>10</v>
      </c>
      <c r="I1408" s="146">
        <f>IF(Table28[[#This Row],[Số lượng]]&lt;&gt;0,Table28[[#This Row],[Số lượng]]*Table28[[#This Row],[Đơn giá]],"")</f>
        <v>7260000</v>
      </c>
      <c r="J1408" s="146">
        <f ca="1">IF(AND(Table28[[#This Row],[Tên hàng hóa ]]&lt;&gt;0,D1409=""),SUM(OFFSET(Table28[[#This Row],[Thành tiền]],0,0,-COUNTIF(Table28[Số HĐ],Table28[[#This Row],[Số HĐ]]))),"")</f>
        <v>7260000</v>
      </c>
      <c r="K1408" s="145" t="s">
        <v>464</v>
      </c>
      <c r="L140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08" s="147" t="s">
        <v>2970</v>
      </c>
    </row>
    <row r="1409" spans="1:13" ht="35.1" customHeight="1" x14ac:dyDescent="0.2">
      <c r="A1409" s="138"/>
      <c r="B1409" s="139"/>
      <c r="C1409" s="140" t="str">
        <f t="shared" si="29"/>
        <v/>
      </c>
      <c r="D1409" s="141"/>
      <c r="E1409" s="142" t="str">
        <f>IF(Table28[[#This Row],[Tên hàng hóa ]]&lt;&gt;0,VLOOKUP(Table28[[#This Row],[Tên hàng hóa ]],Table1[[Tên hàng hóa]:[Quy cách]],2,0),"")</f>
        <v/>
      </c>
      <c r="F1409" s="143" t="str">
        <f>IF(Table28[[#This Row],[Tên hàng hóa ]]&lt;&gt;0,VLOOKUP(Table28[[#This Row],[Tên hàng hóa ]],Table1[[Tên hàng hóa]:[ĐVT]],3,0),"")</f>
        <v/>
      </c>
      <c r="G1409" s="144" t="str">
        <f>IF(Table28[[#This Row],[Tên hàng hóa ]]=0,"",VLOOKUP(Table28[[#This Row],[Tên hàng hóa ]],Table1[[Tên hàng hóa]:[Giá bán]],4,0))</f>
        <v/>
      </c>
      <c r="H1409" s="145"/>
      <c r="I1409" s="146" t="str">
        <f>IF(Table28[[#This Row],[Số lượng]]&lt;&gt;0,Table28[[#This Row],[Số lượng]]*Table28[[#This Row],[Đơn giá]],"")</f>
        <v/>
      </c>
      <c r="J1409" s="146" t="str">
        <f ca="1">IF(AND(Table28[[#This Row],[Tên hàng hóa ]]&lt;&gt;0,D1410=""),SUM(OFFSET(Table28[[#This Row],[Thành tiền]],0,0,-COUNTIF(Table28[Số HĐ],Table28[[#This Row],[Số HĐ]]))),"")</f>
        <v/>
      </c>
      <c r="K1409" s="145"/>
      <c r="L140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09" s="147"/>
    </row>
    <row r="1410" spans="1:13" ht="35.1" customHeight="1" x14ac:dyDescent="0.2">
      <c r="A1410" s="138">
        <v>42524</v>
      </c>
      <c r="B1410" s="139" t="s">
        <v>2971</v>
      </c>
      <c r="C1410" s="140" t="s">
        <v>2884</v>
      </c>
      <c r="D1410" s="141" t="s">
        <v>319</v>
      </c>
      <c r="E1410" s="142" t="str">
        <f>IF(Table28[[#This Row],[Tên hàng hóa ]]&lt;&gt;0,VLOOKUP(Table28[[#This Row],[Tên hàng hóa ]],Table1[[Tên hàng hóa]:[Quy cách]],2,0),"")</f>
        <v>Điều Khiển Mức Nước</v>
      </c>
      <c r="F1410" s="143" t="str">
        <f>IF(Table28[[#This Row],[Tên hàng hóa ]]&lt;&gt;0,VLOOKUP(Table28[[#This Row],[Tên hàng hóa ]],Table1[[Tên hàng hóa]:[ĐVT]],3,0),"")</f>
        <v>Cái</v>
      </c>
      <c r="G1410" s="144">
        <v>1006500</v>
      </c>
      <c r="H1410" s="145">
        <v>12</v>
      </c>
      <c r="I1410" s="146">
        <f>IF(Table28[[#This Row],[Số lượng]]&lt;&gt;0,Table28[[#This Row],[Số lượng]]*Table28[[#This Row],[Đơn giá]],"")</f>
        <v>12078000</v>
      </c>
      <c r="J1410" s="146" t="str">
        <f ca="1">IF(AND(Table28[[#This Row],[Tên hàng hóa ]]&lt;&gt;0,D1411=""),SUM(OFFSET(Table28[[#This Row],[Thành tiền]],0,0,-COUNTIF(Table28[Số HĐ],Table28[[#This Row],[Số HĐ]]))),"")</f>
        <v/>
      </c>
      <c r="K1410" s="145"/>
      <c r="L141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10" s="147"/>
    </row>
    <row r="1411" spans="1:13" ht="35.1" customHeight="1" x14ac:dyDescent="0.2">
      <c r="A1411" s="138">
        <v>42524</v>
      </c>
      <c r="B1411" s="139" t="s">
        <v>2971</v>
      </c>
      <c r="C1411" s="140" t="s">
        <v>2884</v>
      </c>
      <c r="D1411" s="141" t="s">
        <v>432</v>
      </c>
      <c r="E1411" s="142" t="str">
        <f>IF(Table28[[#This Row],[Tên hàng hóa ]]&lt;&gt;0,VLOOKUP(Table28[[#This Row],[Tên hàng hóa ]],Table1[[Tên hàng hóa]:[Quy cách]],2,0),"")</f>
        <v>Socket</v>
      </c>
      <c r="F1411" s="143" t="str">
        <f>IF(Table28[[#This Row],[Tên hàng hóa ]]&lt;&gt;0,VLOOKUP(Table28[[#This Row],[Tên hàng hóa ]],Table1[[Tên hàng hóa]:[ĐVT]],3,0),"")</f>
        <v>Cái</v>
      </c>
      <c r="G1411" s="144">
        <v>40700</v>
      </c>
      <c r="H1411" s="145">
        <v>12</v>
      </c>
      <c r="I1411" s="146">
        <f>IF(Table28[[#This Row],[Số lượng]]&lt;&gt;0,Table28[[#This Row],[Số lượng]]*Table28[[#This Row],[Đơn giá]],"")</f>
        <v>488400</v>
      </c>
      <c r="J1411" s="146" t="str">
        <f ca="1">IF(AND(Table28[[#This Row],[Tên hàng hóa ]]&lt;&gt;0,D1412=""),SUM(OFFSET(Table28[[#This Row],[Thành tiền]],0,0,-COUNTIF(Table28[Số HĐ],Table28[[#This Row],[Số HĐ]]))),"")</f>
        <v/>
      </c>
      <c r="K1411" s="145"/>
      <c r="L141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11" s="147"/>
    </row>
    <row r="1412" spans="1:13" ht="35.1" customHeight="1" x14ac:dyDescent="0.2">
      <c r="A1412" s="138">
        <v>42524</v>
      </c>
      <c r="B1412" s="139" t="s">
        <v>2971</v>
      </c>
      <c r="C1412" s="140" t="s">
        <v>2884</v>
      </c>
      <c r="D1412" s="141" t="s">
        <v>326</v>
      </c>
      <c r="E1412" s="142" t="str">
        <f>IF(Table28[[#This Row],[Tên hàng hóa ]]&lt;&gt;0,VLOOKUP(Table28[[#This Row],[Tên hàng hóa ]],Table1[[Tên hàng hóa]:[Quy cách]],2,0),"")</f>
        <v>Điều Khiển Mức Nước</v>
      </c>
      <c r="F1412" s="143" t="str">
        <f>IF(Table28[[#This Row],[Tên hàng hóa ]]&lt;&gt;0,VLOOKUP(Table28[[#This Row],[Tên hàng hóa ]],Table1[[Tên hàng hóa]:[ĐVT]],3,0),"")</f>
        <v>Cái</v>
      </c>
      <c r="G1412" s="144">
        <v>264000</v>
      </c>
      <c r="H1412" s="145">
        <v>12</v>
      </c>
      <c r="I1412" s="146">
        <f>IF(Table28[[#This Row],[Số lượng]]&lt;&gt;0,Table28[[#This Row],[Số lượng]]*Table28[[#This Row],[Đơn giá]],"")</f>
        <v>3168000</v>
      </c>
      <c r="J1412" s="146" t="str">
        <f ca="1">IF(AND(Table28[[#This Row],[Tên hàng hóa ]]&lt;&gt;0,D1413=""),SUM(OFFSET(Table28[[#This Row],[Thành tiền]],0,0,-COUNTIF(Table28[Số HĐ],Table28[[#This Row],[Số HĐ]]))),"")</f>
        <v/>
      </c>
      <c r="K1412" s="145"/>
      <c r="L141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12" s="147"/>
    </row>
    <row r="1413" spans="1:13" ht="35.1" customHeight="1" x14ac:dyDescent="0.2">
      <c r="A1413" s="138">
        <v>42524</v>
      </c>
      <c r="B1413" s="139" t="s">
        <v>2971</v>
      </c>
      <c r="C1413" s="140" t="s">
        <v>2884</v>
      </c>
      <c r="D1413" s="141" t="s">
        <v>323</v>
      </c>
      <c r="E1413" s="142" t="str">
        <f>IF(Table28[[#This Row],[Tên hàng hóa ]]&lt;&gt;0,VLOOKUP(Table28[[#This Row],[Tên hàng hóa ]],Table1[[Tên hàng hóa]:[Quy cách]],2,0),"")</f>
        <v>Điều Khiển Mức Nước</v>
      </c>
      <c r="F1413" s="143" t="str">
        <f>IF(Table28[[#This Row],[Tên hàng hóa ]]&lt;&gt;0,VLOOKUP(Table28[[#This Row],[Tên hàng hóa ]],Table1[[Tên hàng hóa]:[ĐVT]],3,0),"")</f>
        <v>Cái</v>
      </c>
      <c r="G1413" s="144">
        <v>149600</v>
      </c>
      <c r="H1413" s="145">
        <v>12</v>
      </c>
      <c r="I1413" s="146">
        <f>IF(Table28[[#This Row],[Số lượng]]&lt;&gt;0,Table28[[#This Row],[Số lượng]]*Table28[[#This Row],[Đơn giá]],"")</f>
        <v>1795200</v>
      </c>
      <c r="J1413" s="146" t="str">
        <f ca="1">IF(AND(Table28[[#This Row],[Tên hàng hóa ]]&lt;&gt;0,D1414=""),SUM(OFFSET(Table28[[#This Row],[Thành tiền]],0,0,-COUNTIF(Table28[Số HĐ],Table28[[#This Row],[Số HĐ]]))),"")</f>
        <v/>
      </c>
      <c r="K1413" s="145"/>
      <c r="L141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13" s="147"/>
    </row>
    <row r="1414" spans="1:13" ht="35.1" customHeight="1" x14ac:dyDescent="0.2">
      <c r="A1414" s="138">
        <v>42524</v>
      </c>
      <c r="B1414" s="139" t="s">
        <v>2971</v>
      </c>
      <c r="C1414" s="140" t="s">
        <v>2884</v>
      </c>
      <c r="D1414" s="141" t="s">
        <v>511</v>
      </c>
      <c r="E1414" s="142" t="str">
        <f>IF(Table28[[#This Row],[Tên hàng hóa ]]&lt;&gt;0,VLOOKUP(Table28[[#This Row],[Tên hàng hóa ]],Table1[[Tên hàng hóa]:[Quy cách]],2,0),"")</f>
        <v>Điều Khiển Mức Nước</v>
      </c>
      <c r="F1414" s="143" t="str">
        <f>IF(Table28[[#This Row],[Tên hàng hóa ]]&lt;&gt;0,VLOOKUP(Table28[[#This Row],[Tên hàng hóa ]],Table1[[Tên hàng hóa]:[ĐVT]],3,0),"")</f>
        <v>Cái</v>
      </c>
      <c r="G1414" s="144">
        <v>121000</v>
      </c>
      <c r="H1414" s="145">
        <v>30</v>
      </c>
      <c r="I1414" s="146">
        <f>IF(Table28[[#This Row],[Số lượng]]&lt;&gt;0,Table28[[#This Row],[Số lượng]]*Table28[[#This Row],[Đơn giá]],"")</f>
        <v>3630000</v>
      </c>
      <c r="J1414" s="146" t="str">
        <f ca="1">IF(AND(Table28[[#This Row],[Tên hàng hóa ]]&lt;&gt;0,D1415=""),SUM(OFFSET(Table28[[#This Row],[Thành tiền]],0,0,-COUNTIF(Table28[Số HĐ],Table28[[#This Row],[Số HĐ]]))),"")</f>
        <v/>
      </c>
      <c r="K1414" s="145"/>
      <c r="L141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14" s="147"/>
    </row>
    <row r="1415" spans="1:13" ht="35.1" customHeight="1" x14ac:dyDescent="0.2">
      <c r="A1415" s="138">
        <v>42524</v>
      </c>
      <c r="B1415" s="139" t="s">
        <v>2971</v>
      </c>
      <c r="C1415" s="140" t="s">
        <v>2884</v>
      </c>
      <c r="D1415" s="141" t="s">
        <v>324</v>
      </c>
      <c r="E1415" s="142" t="str">
        <f>IF(Table28[[#This Row],[Tên hàng hóa ]]&lt;&gt;0,VLOOKUP(Table28[[#This Row],[Tên hàng hóa ]],Table1[[Tên hàng hóa]:[Quy cách]],2,0),"")</f>
        <v>Điều Khiển Mức Nước</v>
      </c>
      <c r="F1415" s="143" t="str">
        <f>IF(Table28[[#This Row],[Tên hàng hóa ]]&lt;&gt;0,VLOOKUP(Table28[[#This Row],[Tên hàng hóa ]],Table1[[Tên hàng hóa]:[ĐVT]],3,0),"")</f>
        <v>Cái</v>
      </c>
      <c r="G1415" s="144">
        <v>37400</v>
      </c>
      <c r="H1415" s="145">
        <v>12</v>
      </c>
      <c r="I1415" s="146">
        <f>IF(Table28[[#This Row],[Số lượng]]&lt;&gt;0,Table28[[#This Row],[Số lượng]]*Table28[[#This Row],[Đơn giá]],"")</f>
        <v>448800</v>
      </c>
      <c r="J1415" s="146">
        <f ca="1">IF(AND(Table28[[#This Row],[Tên hàng hóa ]]&lt;&gt;0,D1416=""),SUM(OFFSET(Table28[[#This Row],[Thành tiền]],0,0,-COUNTIF(Table28[Số HĐ],Table28[[#This Row],[Số HĐ]]))),"")</f>
        <v>21608400</v>
      </c>
      <c r="K1415" s="152" t="s">
        <v>464</v>
      </c>
      <c r="L141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15" s="153" t="s">
        <v>3289</v>
      </c>
    </row>
    <row r="1416" spans="1:13" ht="35.1" customHeight="1" x14ac:dyDescent="0.2">
      <c r="A1416" s="138"/>
      <c r="B1416" s="139"/>
      <c r="C1416" s="140" t="str">
        <f t="shared" ref="C1416:C1446" si="30">IF(AND(D1416&lt;&gt;0,D1417=""),C1415,"")</f>
        <v/>
      </c>
      <c r="D1416" s="141"/>
      <c r="E1416" s="142" t="str">
        <f>IF(Table28[[#This Row],[Tên hàng hóa ]]&lt;&gt;0,VLOOKUP(Table28[[#This Row],[Tên hàng hóa ]],Table1[[Tên hàng hóa]:[Quy cách]],2,0),"")</f>
        <v/>
      </c>
      <c r="F1416" s="143" t="str">
        <f>IF(Table28[[#This Row],[Tên hàng hóa ]]&lt;&gt;0,VLOOKUP(Table28[[#This Row],[Tên hàng hóa ]],Table1[[Tên hàng hóa]:[ĐVT]],3,0),"")</f>
        <v/>
      </c>
      <c r="G1416" s="144" t="str">
        <f>IF(Table28[[#This Row],[Tên hàng hóa ]]=0,"",VLOOKUP(Table28[[#This Row],[Tên hàng hóa ]],Table1[[Tên hàng hóa]:[Giá bán]],4,0))</f>
        <v/>
      </c>
      <c r="H1416" s="145"/>
      <c r="I1416" s="146" t="str">
        <f>IF(Table28[[#This Row],[Số lượng]]&lt;&gt;0,Table28[[#This Row],[Số lượng]]*Table28[[#This Row],[Đơn giá]],"")</f>
        <v/>
      </c>
      <c r="J1416" s="146" t="str">
        <f ca="1">IF(AND(Table28[[#This Row],[Tên hàng hóa ]]&lt;&gt;0,D1417=""),SUM(OFFSET(Table28[[#This Row],[Thành tiền]],0,0,-COUNTIF(Table28[Số HĐ],Table28[[#This Row],[Số HĐ]]))),"")</f>
        <v/>
      </c>
      <c r="K1416" s="145"/>
      <c r="L141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16" s="147"/>
    </row>
    <row r="1417" spans="1:13" ht="35.1" customHeight="1" x14ac:dyDescent="0.2">
      <c r="A1417" s="138">
        <v>42525</v>
      </c>
      <c r="B1417" s="139" t="s">
        <v>2983</v>
      </c>
      <c r="C1417" s="140" t="s">
        <v>860</v>
      </c>
      <c r="D1417" s="141" t="s">
        <v>274</v>
      </c>
      <c r="E1417" s="142" t="str">
        <f>IF(Table28[[#This Row],[Tên hàng hóa ]]&lt;&gt;0,VLOOKUP(Table28[[#This Row],[Tên hàng hóa ]],Table1[[Tên hàng hóa]:[Quy cách]],2,0),"")</f>
        <v>Cảm Biến</v>
      </c>
      <c r="F1417" s="143" t="str">
        <f>IF(Table28[[#This Row],[Tên hàng hóa ]]&lt;&gt;0,VLOOKUP(Table28[[#This Row],[Tên hàng hóa ]],Table1[[Tên hàng hóa]:[ĐVT]],3,0),"")</f>
        <v>Cái</v>
      </c>
      <c r="G1417" s="144">
        <v>847000</v>
      </c>
      <c r="H1417" s="145">
        <v>5</v>
      </c>
      <c r="I1417" s="146">
        <f>IF(Table28[[#This Row],[Số lượng]]&lt;&gt;0,Table28[[#This Row],[Số lượng]]*Table28[[#This Row],[Đơn giá]],"")</f>
        <v>4235000</v>
      </c>
      <c r="J1417" s="146">
        <f ca="1">IF(AND(Table28[[#This Row],[Tên hàng hóa ]]&lt;&gt;0,D1418=""),SUM(OFFSET(Table28[[#This Row],[Thành tiền]],0,0,-COUNTIF(Table28[Số HĐ],Table28[[#This Row],[Số HĐ]]))),"")</f>
        <v>4235000</v>
      </c>
      <c r="K1417" s="152" t="s">
        <v>464</v>
      </c>
      <c r="L141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17" s="153" t="s">
        <v>3760</v>
      </c>
    </row>
    <row r="1418" spans="1:13" ht="35.1" customHeight="1" x14ac:dyDescent="0.2">
      <c r="A1418" s="138"/>
      <c r="B1418" s="139"/>
      <c r="C1418" s="140" t="str">
        <f t="shared" si="30"/>
        <v/>
      </c>
      <c r="D1418" s="141"/>
      <c r="E1418" s="142" t="str">
        <f>IF(Table28[[#This Row],[Tên hàng hóa ]]&lt;&gt;0,VLOOKUP(Table28[[#This Row],[Tên hàng hóa ]],Table1[[Tên hàng hóa]:[Quy cách]],2,0),"")</f>
        <v/>
      </c>
      <c r="F1418" s="143" t="str">
        <f>IF(Table28[[#This Row],[Tên hàng hóa ]]&lt;&gt;0,VLOOKUP(Table28[[#This Row],[Tên hàng hóa ]],Table1[[Tên hàng hóa]:[ĐVT]],3,0),"")</f>
        <v/>
      </c>
      <c r="G1418" s="144" t="str">
        <f>IF(Table28[[#This Row],[Tên hàng hóa ]]=0,"",VLOOKUP(Table28[[#This Row],[Tên hàng hóa ]],Table1[[Tên hàng hóa]:[Giá bán]],4,0))</f>
        <v/>
      </c>
      <c r="H1418" s="145"/>
      <c r="I1418" s="146" t="str">
        <f>IF(Table28[[#This Row],[Số lượng]]&lt;&gt;0,Table28[[#This Row],[Số lượng]]*Table28[[#This Row],[Đơn giá]],"")</f>
        <v/>
      </c>
      <c r="J1418" s="146" t="str">
        <f ca="1">IF(AND(Table28[[#This Row],[Tên hàng hóa ]]&lt;&gt;0,D1419=""),SUM(OFFSET(Table28[[#This Row],[Thành tiền]],0,0,-COUNTIF(Table28[Số HĐ],Table28[[#This Row],[Số HĐ]]))),"")</f>
        <v/>
      </c>
      <c r="K1418" s="145"/>
      <c r="L141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18" s="147"/>
    </row>
    <row r="1419" spans="1:13" ht="35.1" customHeight="1" x14ac:dyDescent="0.2">
      <c r="A1419" s="138">
        <v>42525</v>
      </c>
      <c r="B1419" s="139" t="s">
        <v>2984</v>
      </c>
      <c r="C1419" s="140" t="s">
        <v>569</v>
      </c>
      <c r="D1419" s="141" t="s">
        <v>278</v>
      </c>
      <c r="E1419" s="142" t="str">
        <f>IF(Table28[[#This Row],[Tên hàng hóa ]]&lt;&gt;0,VLOOKUP(Table28[[#This Row],[Tên hàng hóa ]],Table1[[Tên hàng hóa]:[Quy cách]],2,0),"")</f>
        <v>Cảm Biến</v>
      </c>
      <c r="F1419" s="143" t="str">
        <f>IF(Table28[[#This Row],[Tên hàng hóa ]]&lt;&gt;0,VLOOKUP(Table28[[#This Row],[Tên hàng hóa ]],Table1[[Tên hàng hóa]:[ĐVT]],3,0),"")</f>
        <v>Cái</v>
      </c>
      <c r="G1419" s="144">
        <v>759000</v>
      </c>
      <c r="H1419" s="145">
        <v>1</v>
      </c>
      <c r="I1419" s="146">
        <f>IF(Table28[[#This Row],[Số lượng]]&lt;&gt;0,Table28[[#This Row],[Số lượng]]*Table28[[#This Row],[Đơn giá]],"")</f>
        <v>759000</v>
      </c>
      <c r="J1419" s="146" t="str">
        <f ca="1">IF(AND(Table28[[#This Row],[Tên hàng hóa ]]&lt;&gt;0,D1420=""),SUM(OFFSET(Table28[[#This Row],[Thành tiền]],0,0,-COUNTIF(Table28[Số HĐ],Table28[[#This Row],[Số HĐ]]))),"")</f>
        <v/>
      </c>
      <c r="K1419" s="145"/>
      <c r="L141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19" s="147"/>
    </row>
    <row r="1420" spans="1:13" ht="35.1" customHeight="1" x14ac:dyDescent="0.2">
      <c r="A1420" s="138">
        <v>42525</v>
      </c>
      <c r="B1420" s="139" t="s">
        <v>2984</v>
      </c>
      <c r="C1420" s="140" t="s">
        <v>569</v>
      </c>
      <c r="D1420" s="141" t="s">
        <v>594</v>
      </c>
      <c r="E1420" s="142" t="str">
        <f>IF(Table28[[#This Row],[Tên hàng hóa ]]&lt;&gt;0,VLOOKUP(Table28[[#This Row],[Tên hàng hóa ]],Table1[[Tên hàng hóa]:[Quy cách]],2,0),"")</f>
        <v>Cảm Biến</v>
      </c>
      <c r="F1420" s="143" t="str">
        <f>IF(Table28[[#This Row],[Tên hàng hóa ]]&lt;&gt;0,VLOOKUP(Table28[[#This Row],[Tên hàng hóa ]],Table1[[Tên hàng hóa]:[ĐVT]],3,0),"")</f>
        <v>Cái</v>
      </c>
      <c r="G1420" s="144">
        <v>803000</v>
      </c>
      <c r="H1420" s="145">
        <v>1</v>
      </c>
      <c r="I1420" s="146">
        <f>IF(Table28[[#This Row],[Số lượng]]&lt;&gt;0,Table28[[#This Row],[Số lượng]]*Table28[[#This Row],[Đơn giá]],"")</f>
        <v>803000</v>
      </c>
      <c r="J1420" s="146" t="str">
        <f ca="1">IF(AND(Table28[[#This Row],[Tên hàng hóa ]]&lt;&gt;0,D1421=""),SUM(OFFSET(Table28[[#This Row],[Thành tiền]],0,0,-COUNTIF(Table28[Số HĐ],Table28[[#This Row],[Số HĐ]]))),"")</f>
        <v/>
      </c>
      <c r="K1420" s="145"/>
      <c r="L142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20" s="147"/>
    </row>
    <row r="1421" spans="1:13" ht="35.1" customHeight="1" x14ac:dyDescent="0.2">
      <c r="A1421" s="138">
        <v>42525</v>
      </c>
      <c r="B1421" s="139" t="s">
        <v>2984</v>
      </c>
      <c r="C1421" s="140" t="s">
        <v>569</v>
      </c>
      <c r="D1421" s="141" t="s">
        <v>267</v>
      </c>
      <c r="E1421" s="142" t="str">
        <f>IF(Table28[[#This Row],[Tên hàng hóa ]]&lt;&gt;0,VLOOKUP(Table28[[#This Row],[Tên hàng hóa ]],Table1[[Tên hàng hóa]:[Quy cách]],2,0),"")</f>
        <v>Cảm Biến</v>
      </c>
      <c r="F1421" s="143" t="str">
        <f>IF(Table28[[#This Row],[Tên hàng hóa ]]&lt;&gt;0,VLOOKUP(Table28[[#This Row],[Tên hàng hóa ]],Table1[[Tên hàng hóa]:[ĐVT]],3,0),"")</f>
        <v>Cái</v>
      </c>
      <c r="G1421" s="144">
        <v>990000</v>
      </c>
      <c r="H1421" s="145">
        <v>2</v>
      </c>
      <c r="I1421" s="146">
        <f>IF(Table28[[#This Row],[Số lượng]]&lt;&gt;0,Table28[[#This Row],[Số lượng]]*Table28[[#This Row],[Đơn giá]],"")</f>
        <v>1980000</v>
      </c>
      <c r="J1421" s="146" t="str">
        <f ca="1">IF(AND(Table28[[#This Row],[Tên hàng hóa ]]&lt;&gt;0,D1422=""),SUM(OFFSET(Table28[[#This Row],[Thành tiền]],0,0,-COUNTIF(Table28[Số HĐ],Table28[[#This Row],[Số HĐ]]))),"")</f>
        <v/>
      </c>
      <c r="K1421" s="145"/>
      <c r="L142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21" s="147"/>
    </row>
    <row r="1422" spans="1:13" ht="35.1" customHeight="1" x14ac:dyDescent="0.2">
      <c r="A1422" s="138">
        <v>42525</v>
      </c>
      <c r="B1422" s="139" t="s">
        <v>2984</v>
      </c>
      <c r="C1422" s="140" t="s">
        <v>569</v>
      </c>
      <c r="D1422" s="141" t="s">
        <v>268</v>
      </c>
      <c r="E1422" s="142" t="str">
        <f>IF(Table28[[#This Row],[Tên hàng hóa ]]&lt;&gt;0,VLOOKUP(Table28[[#This Row],[Tên hàng hóa ]],Table1[[Tên hàng hóa]:[Quy cách]],2,0),"")</f>
        <v>Cảm Biến</v>
      </c>
      <c r="F1422" s="143" t="str">
        <f>IF(Table28[[#This Row],[Tên hàng hóa ]]&lt;&gt;0,VLOOKUP(Table28[[#This Row],[Tên hàng hóa ]],Table1[[Tên hàng hóa]:[ĐVT]],3,0),"")</f>
        <v>Cái</v>
      </c>
      <c r="G1422" s="144">
        <v>990000</v>
      </c>
      <c r="H1422" s="145">
        <v>1</v>
      </c>
      <c r="I1422" s="146">
        <f>IF(Table28[[#This Row],[Số lượng]]&lt;&gt;0,Table28[[#This Row],[Số lượng]]*Table28[[#This Row],[Đơn giá]],"")</f>
        <v>990000</v>
      </c>
      <c r="J1422" s="146" t="str">
        <f ca="1">IF(AND(Table28[[#This Row],[Tên hàng hóa ]]&lt;&gt;0,D1423=""),SUM(OFFSET(Table28[[#This Row],[Thành tiền]],0,0,-COUNTIF(Table28[Số HĐ],Table28[[#This Row],[Số HĐ]]))),"")</f>
        <v/>
      </c>
      <c r="K1422" s="145"/>
      <c r="L142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22" s="147"/>
    </row>
    <row r="1423" spans="1:13" ht="35.1" customHeight="1" x14ac:dyDescent="0.2">
      <c r="A1423" s="138">
        <v>42525</v>
      </c>
      <c r="B1423" s="139" t="s">
        <v>2984</v>
      </c>
      <c r="C1423" s="140" t="s">
        <v>569</v>
      </c>
      <c r="D1423" s="141" t="s">
        <v>392</v>
      </c>
      <c r="E1423" s="142" t="str">
        <f>IF(Table28[[#This Row],[Tên hàng hóa ]]&lt;&gt;0,VLOOKUP(Table28[[#This Row],[Tên hàng hóa ]],Table1[[Tên hàng hóa]:[Quy cách]],2,0),"")</f>
        <v>Timer</v>
      </c>
      <c r="F1423" s="143" t="str">
        <f>IF(Table28[[#This Row],[Tên hàng hóa ]]&lt;&gt;0,VLOOKUP(Table28[[#This Row],[Tên hàng hóa ]],Table1[[Tên hàng hóa]:[ĐVT]],3,0),"")</f>
        <v>Cái</v>
      </c>
      <c r="G1423" s="144">
        <v>517000</v>
      </c>
      <c r="H1423" s="145">
        <v>5</v>
      </c>
      <c r="I1423" s="146">
        <f>IF(Table28[[#This Row],[Số lượng]]&lt;&gt;0,Table28[[#This Row],[Số lượng]]*Table28[[#This Row],[Đơn giá]],"")</f>
        <v>2585000</v>
      </c>
      <c r="J1423" s="146">
        <f ca="1">IF(AND(Table28[[#This Row],[Tên hàng hóa ]]&lt;&gt;0,D1424=""),SUM(OFFSET(Table28[[#This Row],[Thành tiền]],0,0,-COUNTIF(Table28[Số HĐ],Table28[[#This Row],[Số HĐ]]))),"")</f>
        <v>7117000</v>
      </c>
      <c r="K1423" s="152" t="s">
        <v>464</v>
      </c>
      <c r="L142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23" s="153" t="s">
        <v>3217</v>
      </c>
    </row>
    <row r="1424" spans="1:13" ht="35.1" customHeight="1" x14ac:dyDescent="0.2">
      <c r="A1424" s="138"/>
      <c r="B1424" s="139"/>
      <c r="C1424" s="140" t="str">
        <f t="shared" si="30"/>
        <v/>
      </c>
      <c r="D1424" s="141"/>
      <c r="E1424" s="142" t="str">
        <f>IF(Table28[[#This Row],[Tên hàng hóa ]]&lt;&gt;0,VLOOKUP(Table28[[#This Row],[Tên hàng hóa ]],Table1[[Tên hàng hóa]:[Quy cách]],2,0),"")</f>
        <v/>
      </c>
      <c r="F1424" s="143" t="str">
        <f>IF(Table28[[#This Row],[Tên hàng hóa ]]&lt;&gt;0,VLOOKUP(Table28[[#This Row],[Tên hàng hóa ]],Table1[[Tên hàng hóa]:[ĐVT]],3,0),"")</f>
        <v/>
      </c>
      <c r="G1424" s="144" t="str">
        <f>IF(Table28[[#This Row],[Tên hàng hóa ]]=0,"",VLOOKUP(Table28[[#This Row],[Tên hàng hóa ]],Table1[[Tên hàng hóa]:[Giá bán]],4,0))</f>
        <v/>
      </c>
      <c r="H1424" s="145"/>
      <c r="I1424" s="146" t="str">
        <f>IF(Table28[[#This Row],[Số lượng]]&lt;&gt;0,Table28[[#This Row],[Số lượng]]*Table28[[#This Row],[Đơn giá]],"")</f>
        <v/>
      </c>
      <c r="J1424" s="146" t="str">
        <f ca="1">IF(AND(Table28[[#This Row],[Tên hàng hóa ]]&lt;&gt;0,D1425=""),SUM(OFFSET(Table28[[#This Row],[Thành tiền]],0,0,-COUNTIF(Table28[Số HĐ],Table28[[#This Row],[Số HĐ]]))),"")</f>
        <v/>
      </c>
      <c r="K1424" s="145"/>
      <c r="L142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24" s="147"/>
    </row>
    <row r="1425" spans="1:13" ht="35.1" customHeight="1" x14ac:dyDescent="0.2">
      <c r="A1425" s="138">
        <v>42525</v>
      </c>
      <c r="B1425" s="139" t="s">
        <v>2985</v>
      </c>
      <c r="C1425" s="140" t="s">
        <v>2986</v>
      </c>
      <c r="D1425" s="141" t="s">
        <v>490</v>
      </c>
      <c r="E1425" s="142" t="str">
        <f>IF(Table28[[#This Row],[Tên hàng hóa ]]&lt;&gt;0,VLOOKUP(Table28[[#This Row],[Tên hàng hóa ]],Table1[[Tên hàng hóa]:[Quy cách]],2,0),"")</f>
        <v>Biến Tần</v>
      </c>
      <c r="F1425" s="143" t="str">
        <f>IF(Table28[[#This Row],[Tên hàng hóa ]]&lt;&gt;0,VLOOKUP(Table28[[#This Row],[Tên hàng hóa ]],Table1[[Tên hàng hóa]:[ĐVT]],3,0),"")</f>
        <v>Cái</v>
      </c>
      <c r="G1425" s="144">
        <v>7700000</v>
      </c>
      <c r="H1425" s="145">
        <v>1</v>
      </c>
      <c r="I1425" s="146">
        <f>IF(Table28[[#This Row],[Số lượng]]&lt;&gt;0,Table28[[#This Row],[Số lượng]]*Table28[[#This Row],[Đơn giá]],"")</f>
        <v>7700000</v>
      </c>
      <c r="J1425" s="146">
        <f ca="1">IF(AND(Table28[[#This Row],[Tên hàng hóa ]]&lt;&gt;0,D1426=""),SUM(OFFSET(Table28[[#This Row],[Thành tiền]],0,0,-COUNTIF(Table28[Số HĐ],Table28[[#This Row],[Số HĐ]]))),"")</f>
        <v>7700000</v>
      </c>
      <c r="K1425" s="145" t="s">
        <v>464</v>
      </c>
      <c r="L142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25" s="147" t="s">
        <v>2990</v>
      </c>
    </row>
    <row r="1426" spans="1:13" ht="35.1" customHeight="1" x14ac:dyDescent="0.2">
      <c r="A1426" s="138"/>
      <c r="B1426" s="139"/>
      <c r="C1426" s="140" t="str">
        <f t="shared" si="30"/>
        <v/>
      </c>
      <c r="D1426" s="141"/>
      <c r="E1426" s="142" t="str">
        <f>IF(Table28[[#This Row],[Tên hàng hóa ]]&lt;&gt;0,VLOOKUP(Table28[[#This Row],[Tên hàng hóa ]],Table1[[Tên hàng hóa]:[Quy cách]],2,0),"")</f>
        <v/>
      </c>
      <c r="F1426" s="143" t="str">
        <f>IF(Table28[[#This Row],[Tên hàng hóa ]]&lt;&gt;0,VLOOKUP(Table28[[#This Row],[Tên hàng hóa ]],Table1[[Tên hàng hóa]:[ĐVT]],3,0),"")</f>
        <v/>
      </c>
      <c r="G1426" s="144" t="str">
        <f>IF(Table28[[#This Row],[Tên hàng hóa ]]=0,"",VLOOKUP(Table28[[#This Row],[Tên hàng hóa ]],Table1[[Tên hàng hóa]:[Giá bán]],4,0))</f>
        <v/>
      </c>
      <c r="H1426" s="145"/>
      <c r="I1426" s="146" t="str">
        <f>IF(Table28[[#This Row],[Số lượng]]&lt;&gt;0,Table28[[#This Row],[Số lượng]]*Table28[[#This Row],[Đơn giá]],"")</f>
        <v/>
      </c>
      <c r="J1426" s="146" t="str">
        <f ca="1">IF(AND(Table28[[#This Row],[Tên hàng hóa ]]&lt;&gt;0,D1427=""),SUM(OFFSET(Table28[[#This Row],[Thành tiền]],0,0,-COUNTIF(Table28[Số HĐ],Table28[[#This Row],[Số HĐ]]))),"")</f>
        <v/>
      </c>
      <c r="K1426" s="145"/>
      <c r="L142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26" s="147"/>
    </row>
    <row r="1427" spans="1:13" ht="35.1" customHeight="1" x14ac:dyDescent="0.2">
      <c r="A1427" s="138">
        <v>42525</v>
      </c>
      <c r="B1427" s="139" t="s">
        <v>2989</v>
      </c>
      <c r="C1427" s="140" t="s">
        <v>962</v>
      </c>
      <c r="D1427" s="141" t="s">
        <v>56</v>
      </c>
      <c r="E1427" s="142" t="str">
        <f>IF(Table28[[#This Row],[Tên hàng hóa ]]&lt;&gt;0,VLOOKUP(Table28[[#This Row],[Tên hàng hóa ]],Table1[[Tên hàng hóa]:[Quy cách]],2,0),"")</f>
        <v>Bộ Điều Khiển Lập Trình</v>
      </c>
      <c r="F1427" s="143" t="str">
        <f>IF(Table28[[#This Row],[Tên hàng hóa ]]&lt;&gt;0,VLOOKUP(Table28[[#This Row],[Tên hàng hóa ]],Table1[[Tên hàng hóa]:[ĐVT]],3,0),"")</f>
        <v>Cái</v>
      </c>
      <c r="G1427" s="144">
        <v>3080000</v>
      </c>
      <c r="H1427" s="145">
        <v>2</v>
      </c>
      <c r="I1427" s="146">
        <f>IF(Table28[[#This Row],[Số lượng]]&lt;&gt;0,Table28[[#This Row],[Số lượng]]*Table28[[#This Row],[Đơn giá]],"")</f>
        <v>6160000</v>
      </c>
      <c r="J1427" s="146">
        <f ca="1">IF(AND(Table28[[#This Row],[Tên hàng hóa ]]&lt;&gt;0,D1428=""),SUM(OFFSET(Table28[[#This Row],[Thành tiền]],0,0,-COUNTIF(Table28[Số HĐ],Table28[[#This Row],[Số HĐ]]))),"")</f>
        <v>6160000</v>
      </c>
      <c r="K1427" s="152" t="s">
        <v>464</v>
      </c>
      <c r="L142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27" s="153" t="s">
        <v>3496</v>
      </c>
    </row>
    <row r="1428" spans="1:13" ht="35.1" customHeight="1" x14ac:dyDescent="0.2">
      <c r="A1428" s="138"/>
      <c r="B1428" s="139"/>
      <c r="C1428" s="140" t="str">
        <f t="shared" si="30"/>
        <v/>
      </c>
      <c r="D1428" s="141"/>
      <c r="E1428" s="142" t="str">
        <f>IF(Table28[[#This Row],[Tên hàng hóa ]]&lt;&gt;0,VLOOKUP(Table28[[#This Row],[Tên hàng hóa ]],Table1[[Tên hàng hóa]:[Quy cách]],2,0),"")</f>
        <v/>
      </c>
      <c r="F1428" s="143" t="str">
        <f>IF(Table28[[#This Row],[Tên hàng hóa ]]&lt;&gt;0,VLOOKUP(Table28[[#This Row],[Tên hàng hóa ]],Table1[[Tên hàng hóa]:[ĐVT]],3,0),"")</f>
        <v/>
      </c>
      <c r="G1428" s="144" t="str">
        <f>IF(Table28[[#This Row],[Tên hàng hóa ]]=0,"",VLOOKUP(Table28[[#This Row],[Tên hàng hóa ]],Table1[[Tên hàng hóa]:[Giá bán]],4,0))</f>
        <v/>
      </c>
      <c r="H1428" s="145"/>
      <c r="I1428" s="146" t="str">
        <f>IF(Table28[[#This Row],[Số lượng]]&lt;&gt;0,Table28[[#This Row],[Số lượng]]*Table28[[#This Row],[Đơn giá]],"")</f>
        <v/>
      </c>
      <c r="J1428" s="146" t="str">
        <f ca="1">IF(AND(Table28[[#This Row],[Tên hàng hóa ]]&lt;&gt;0,D1429=""),SUM(OFFSET(Table28[[#This Row],[Thành tiền]],0,0,-COUNTIF(Table28[Số HĐ],Table28[[#This Row],[Số HĐ]]))),"")</f>
        <v/>
      </c>
      <c r="K1428" s="145"/>
      <c r="L142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28" s="147"/>
    </row>
    <row r="1429" spans="1:13" ht="35.1" customHeight="1" x14ac:dyDescent="0.2">
      <c r="A1429" s="138">
        <v>42525</v>
      </c>
      <c r="B1429" s="139" t="s">
        <v>2992</v>
      </c>
      <c r="C1429" s="140" t="s">
        <v>569</v>
      </c>
      <c r="D1429" s="141" t="s">
        <v>2993</v>
      </c>
      <c r="E1429" s="142" t="str">
        <f>IF(Table28[[#This Row],[Tên hàng hóa ]]&lt;&gt;0,VLOOKUP(Table28[[#This Row],[Tên hàng hóa ]],Table1[[Tên hàng hóa]:[Quy cách]],2,0),"")</f>
        <v>OMRON</v>
      </c>
      <c r="F1429" s="143" t="str">
        <f>IF(Table28[[#This Row],[Tên hàng hóa ]]&lt;&gt;0,VLOOKUP(Table28[[#This Row],[Tên hàng hóa ]],Table1[[Tên hàng hóa]:[ĐVT]],3,0),"")</f>
        <v>Cái</v>
      </c>
      <c r="G1429" s="144">
        <v>541200</v>
      </c>
      <c r="H1429" s="145">
        <v>1</v>
      </c>
      <c r="I1429" s="146">
        <f>IF(Table28[[#This Row],[Số lượng]]&lt;&gt;0,Table28[[#This Row],[Số lượng]]*Table28[[#This Row],[Đơn giá]],"")</f>
        <v>541200</v>
      </c>
      <c r="J1429" s="146">
        <f ca="1">IF(AND(Table28[[#This Row],[Tên hàng hóa ]]&lt;&gt;0,D1430=""),SUM(OFFSET(Table28[[#This Row],[Thành tiền]],0,0,-COUNTIF(Table28[Số HĐ],Table28[[#This Row],[Số HĐ]]))),"")</f>
        <v>541200</v>
      </c>
      <c r="K1429" s="152" t="s">
        <v>464</v>
      </c>
      <c r="L142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29" s="153" t="s">
        <v>3218</v>
      </c>
    </row>
    <row r="1430" spans="1:13" ht="35.1" customHeight="1" x14ac:dyDescent="0.2">
      <c r="A1430" s="138"/>
      <c r="B1430" s="139"/>
      <c r="C1430" s="140" t="str">
        <f t="shared" si="30"/>
        <v/>
      </c>
      <c r="D1430" s="141"/>
      <c r="E1430" s="142" t="str">
        <f>IF(Table28[[#This Row],[Tên hàng hóa ]]&lt;&gt;0,VLOOKUP(Table28[[#This Row],[Tên hàng hóa ]],Table1[[Tên hàng hóa]:[Quy cách]],2,0),"")</f>
        <v/>
      </c>
      <c r="F1430" s="143" t="str">
        <f>IF(Table28[[#This Row],[Tên hàng hóa ]]&lt;&gt;0,VLOOKUP(Table28[[#This Row],[Tên hàng hóa ]],Table1[[Tên hàng hóa]:[ĐVT]],3,0),"")</f>
        <v/>
      </c>
      <c r="G1430" s="144" t="str">
        <f>IF(Table28[[#This Row],[Tên hàng hóa ]]=0,"",VLOOKUP(Table28[[#This Row],[Tên hàng hóa ]],Table1[[Tên hàng hóa]:[Giá bán]],4,0))</f>
        <v/>
      </c>
      <c r="H1430" s="145"/>
      <c r="I1430" s="146" t="str">
        <f>IF(Table28[[#This Row],[Số lượng]]&lt;&gt;0,Table28[[#This Row],[Số lượng]]*Table28[[#This Row],[Đơn giá]],"")</f>
        <v/>
      </c>
      <c r="J1430" s="146" t="str">
        <f ca="1">IF(AND(Table28[[#This Row],[Tên hàng hóa ]]&lt;&gt;0,D1431=""),SUM(OFFSET(Table28[[#This Row],[Thành tiền]],0,0,-COUNTIF(Table28[Số HĐ],Table28[[#This Row],[Số HĐ]]))),"")</f>
        <v/>
      </c>
      <c r="K1430" s="145"/>
      <c r="L143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30" s="147"/>
    </row>
    <row r="1431" spans="1:13" ht="35.1" customHeight="1" x14ac:dyDescent="0.2">
      <c r="A1431" s="138">
        <v>42525</v>
      </c>
      <c r="B1431" s="139" t="s">
        <v>2994</v>
      </c>
      <c r="C1431" s="140" t="s">
        <v>1666</v>
      </c>
      <c r="D1431" s="141" t="s">
        <v>395</v>
      </c>
      <c r="E1431" s="142" t="str">
        <f>IF(Table28[[#This Row],[Tên hàng hóa ]]&lt;&gt;0,VLOOKUP(Table28[[#This Row],[Tên hàng hóa ]],Table1[[Tên hàng hóa]:[Quy cách]],2,0),"")</f>
        <v>Timer</v>
      </c>
      <c r="F1431" s="143" t="str">
        <f>IF(Table28[[#This Row],[Tên hàng hóa ]]&lt;&gt;0,VLOOKUP(Table28[[#This Row],[Tên hàng hóa ]],Table1[[Tên hàng hóa]:[ĐVT]],3,0),"")</f>
        <v>Cái</v>
      </c>
      <c r="G1431" s="144">
        <v>770000</v>
      </c>
      <c r="H1431" s="145">
        <v>2</v>
      </c>
      <c r="I1431" s="146">
        <f>IF(Table28[[#This Row],[Số lượng]]&lt;&gt;0,Table28[[#This Row],[Số lượng]]*Table28[[#This Row],[Đơn giá]],"")</f>
        <v>1540000</v>
      </c>
      <c r="J1431" s="146" t="str">
        <f ca="1">IF(AND(Table28[[#This Row],[Tên hàng hóa ]]&lt;&gt;0,D1432=""),SUM(OFFSET(Table28[[#This Row],[Thành tiền]],0,0,-COUNTIF(Table28[Số HĐ],Table28[[#This Row],[Số HĐ]]))),"")</f>
        <v/>
      </c>
      <c r="K1431" s="145"/>
      <c r="L143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31" s="147"/>
    </row>
    <row r="1432" spans="1:13" ht="35.1" customHeight="1" x14ac:dyDescent="0.2">
      <c r="A1432" s="138">
        <v>42525</v>
      </c>
      <c r="B1432" s="139" t="s">
        <v>2994</v>
      </c>
      <c r="C1432" s="140" t="str">
        <f t="shared" si="30"/>
        <v>CTY ATP</v>
      </c>
      <c r="D1432" s="141" t="s">
        <v>432</v>
      </c>
      <c r="E1432" s="142" t="str">
        <f>IF(Table28[[#This Row],[Tên hàng hóa ]]&lt;&gt;0,VLOOKUP(Table28[[#This Row],[Tên hàng hóa ]],Table1[[Tên hàng hóa]:[Quy cách]],2,0),"")</f>
        <v>Socket</v>
      </c>
      <c r="F1432" s="143" t="str">
        <f>IF(Table28[[#This Row],[Tên hàng hóa ]]&lt;&gt;0,VLOOKUP(Table28[[#This Row],[Tên hàng hóa ]],Table1[[Tên hàng hóa]:[ĐVT]],3,0),"")</f>
        <v>Cái</v>
      </c>
      <c r="G1432" s="144">
        <v>41800</v>
      </c>
      <c r="H1432" s="145">
        <v>2</v>
      </c>
      <c r="I1432" s="146">
        <f>IF(Table28[[#This Row],[Số lượng]]&lt;&gt;0,Table28[[#This Row],[Số lượng]]*Table28[[#This Row],[Đơn giá]],"")</f>
        <v>83600</v>
      </c>
      <c r="J1432" s="146">
        <f ca="1">IF(AND(Table28[[#This Row],[Tên hàng hóa ]]&lt;&gt;0,D1433=""),SUM(OFFSET(Table28[[#This Row],[Thành tiền]],0,0,-COUNTIF(Table28[Số HĐ],Table28[[#This Row],[Số HĐ]]))),"")</f>
        <v>1623600</v>
      </c>
      <c r="K1432" s="145" t="s">
        <v>464</v>
      </c>
      <c r="L143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32" s="147" t="s">
        <v>2996</v>
      </c>
    </row>
    <row r="1433" spans="1:13" ht="35.1" customHeight="1" x14ac:dyDescent="0.2">
      <c r="A1433" s="138"/>
      <c r="B1433" s="139"/>
      <c r="C1433" s="140" t="str">
        <f t="shared" si="30"/>
        <v/>
      </c>
      <c r="D1433" s="141"/>
      <c r="E1433" s="142" t="str">
        <f>IF(Table28[[#This Row],[Tên hàng hóa ]]&lt;&gt;0,VLOOKUP(Table28[[#This Row],[Tên hàng hóa ]],Table1[[Tên hàng hóa]:[Quy cách]],2,0),"")</f>
        <v/>
      </c>
      <c r="F1433" s="143" t="str">
        <f>IF(Table28[[#This Row],[Tên hàng hóa ]]&lt;&gt;0,VLOOKUP(Table28[[#This Row],[Tên hàng hóa ]],Table1[[Tên hàng hóa]:[ĐVT]],3,0),"")</f>
        <v/>
      </c>
      <c r="G1433" s="144" t="str">
        <f>IF(Table28[[#This Row],[Tên hàng hóa ]]=0,"",VLOOKUP(Table28[[#This Row],[Tên hàng hóa ]],Table1[[Tên hàng hóa]:[Giá bán]],4,0))</f>
        <v/>
      </c>
      <c r="H1433" s="145"/>
      <c r="I1433" s="146" t="str">
        <f>IF(Table28[[#This Row],[Số lượng]]&lt;&gt;0,Table28[[#This Row],[Số lượng]]*Table28[[#This Row],[Đơn giá]],"")</f>
        <v/>
      </c>
      <c r="J1433" s="146" t="str">
        <f ca="1">IF(AND(Table28[[#This Row],[Tên hàng hóa ]]&lt;&gt;0,D1434=""),SUM(OFFSET(Table28[[#This Row],[Thành tiền]],0,0,-COUNTIF(Table28[Số HĐ],Table28[[#This Row],[Số HĐ]]))),"")</f>
        <v/>
      </c>
      <c r="K1433" s="145"/>
      <c r="L143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33" s="147"/>
    </row>
    <row r="1434" spans="1:13" ht="35.1" customHeight="1" x14ac:dyDescent="0.2">
      <c r="A1434" s="138">
        <v>42527</v>
      </c>
      <c r="B1434" s="139" t="s">
        <v>2998</v>
      </c>
      <c r="C1434" s="140" t="s">
        <v>2349</v>
      </c>
      <c r="D1434" s="141" t="s">
        <v>2967</v>
      </c>
      <c r="E1434" s="142" t="str">
        <f>IF(Table28[[#This Row],[Tên hàng hóa ]]&lt;&gt;0,VLOOKUP(Table28[[#This Row],[Tên hàng hóa ]],Table1[[Tên hàng hóa]:[Quy cách]],2,0),"")</f>
        <v>OMRON</v>
      </c>
      <c r="F1434" s="143" t="str">
        <f>IF(Table28[[#This Row],[Tên hàng hóa ]]&lt;&gt;0,VLOOKUP(Table28[[#This Row],[Tên hàng hóa ]],Table1[[Tên hàng hóa]:[ĐVT]],3,0),"")</f>
        <v>Cái</v>
      </c>
      <c r="G1434" s="144">
        <v>4840000</v>
      </c>
      <c r="H1434" s="145">
        <v>1</v>
      </c>
      <c r="I1434" s="146">
        <f>IF(Table28[[#This Row],[Số lượng]]&lt;&gt;0,Table28[[#This Row],[Số lượng]]*Table28[[#This Row],[Đơn giá]],"")</f>
        <v>4840000</v>
      </c>
      <c r="J1434" s="146">
        <f ca="1">IF(AND(Table28[[#This Row],[Tên hàng hóa ]]&lt;&gt;0,D1435=""),SUM(OFFSET(Table28[[#This Row],[Thành tiền]],0,0,-COUNTIF(Table28[Số HĐ],Table28[[#This Row],[Số HĐ]]))),"")</f>
        <v>4840000</v>
      </c>
      <c r="K1434" s="152" t="s">
        <v>464</v>
      </c>
      <c r="L143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34" s="153" t="s">
        <v>3022</v>
      </c>
    </row>
    <row r="1435" spans="1:13" ht="35.1" customHeight="1" x14ac:dyDescent="0.2">
      <c r="A1435" s="138"/>
      <c r="B1435" s="139"/>
      <c r="C1435" s="140" t="str">
        <f t="shared" si="30"/>
        <v/>
      </c>
      <c r="D1435" s="141"/>
      <c r="E1435" s="142" t="str">
        <f>IF(Table28[[#This Row],[Tên hàng hóa ]]&lt;&gt;0,VLOOKUP(Table28[[#This Row],[Tên hàng hóa ]],Table1[[Tên hàng hóa]:[Quy cách]],2,0),"")</f>
        <v/>
      </c>
      <c r="F1435" s="143" t="str">
        <f>IF(Table28[[#This Row],[Tên hàng hóa ]]&lt;&gt;0,VLOOKUP(Table28[[#This Row],[Tên hàng hóa ]],Table1[[Tên hàng hóa]:[ĐVT]],3,0),"")</f>
        <v/>
      </c>
      <c r="G1435" s="144" t="str">
        <f>IF(Table28[[#This Row],[Tên hàng hóa ]]=0,"",VLOOKUP(Table28[[#This Row],[Tên hàng hóa ]],Table1[[Tên hàng hóa]:[Giá bán]],4,0))</f>
        <v/>
      </c>
      <c r="H1435" s="145"/>
      <c r="I1435" s="146" t="str">
        <f>IF(Table28[[#This Row],[Số lượng]]&lt;&gt;0,Table28[[#This Row],[Số lượng]]*Table28[[#This Row],[Đơn giá]],"")</f>
        <v/>
      </c>
      <c r="J1435" s="146" t="str">
        <f ca="1">IF(AND(Table28[[#This Row],[Tên hàng hóa ]]&lt;&gt;0,D1436=""),SUM(OFFSET(Table28[[#This Row],[Thành tiền]],0,0,-COUNTIF(Table28[Số HĐ],Table28[[#This Row],[Số HĐ]]))),"")</f>
        <v/>
      </c>
      <c r="K1435" s="145"/>
      <c r="L143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35" s="147"/>
    </row>
    <row r="1436" spans="1:13" ht="35.1" customHeight="1" x14ac:dyDescent="0.2">
      <c r="A1436" s="138">
        <v>42527</v>
      </c>
      <c r="B1436" s="139" t="s">
        <v>2999</v>
      </c>
      <c r="C1436" s="140" t="s">
        <v>1714</v>
      </c>
      <c r="D1436" s="141" t="s">
        <v>318</v>
      </c>
      <c r="E1436" s="142" t="str">
        <f>IF(Table28[[#This Row],[Tên hàng hóa ]]&lt;&gt;0,VLOOKUP(Table28[[#This Row],[Tên hàng hóa ]],Table1[[Tên hàng hóa]:[Quy cách]],2,0),"")</f>
        <v>Điều Khiển Mức Nước</v>
      </c>
      <c r="F1436" s="143" t="str">
        <f>IF(Table28[[#This Row],[Tên hàng hóa ]]&lt;&gt;0,VLOOKUP(Table28[[#This Row],[Tên hàng hóa ]],Table1[[Tên hàng hóa]:[ĐVT]],3,0),"")</f>
        <v>Cái</v>
      </c>
      <c r="G1436" s="144">
        <v>682000</v>
      </c>
      <c r="H1436" s="145">
        <v>1</v>
      </c>
      <c r="I1436" s="146">
        <f>IF(Table28[[#This Row],[Số lượng]]&lt;&gt;0,Table28[[#This Row],[Số lượng]]*Table28[[#This Row],[Đơn giá]],"")</f>
        <v>682000</v>
      </c>
      <c r="J1436" s="146">
        <f ca="1">IF(AND(Table28[[#This Row],[Tên hàng hóa ]]&lt;&gt;0,D1437=""),SUM(OFFSET(Table28[[#This Row],[Thành tiền]],0,0,-COUNTIF(Table28[Số HĐ],Table28[[#This Row],[Số HĐ]]))),"")</f>
        <v>682000</v>
      </c>
      <c r="K1436" s="152" t="s">
        <v>464</v>
      </c>
      <c r="L143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36" s="153" t="s">
        <v>3000</v>
      </c>
    </row>
    <row r="1437" spans="1:13" ht="35.1" customHeight="1" x14ac:dyDescent="0.2">
      <c r="A1437" s="138"/>
      <c r="B1437" s="139"/>
      <c r="C1437" s="140" t="str">
        <f t="shared" si="30"/>
        <v/>
      </c>
      <c r="D1437" s="141"/>
      <c r="E1437" s="142" t="str">
        <f>IF(Table28[[#This Row],[Tên hàng hóa ]]&lt;&gt;0,VLOOKUP(Table28[[#This Row],[Tên hàng hóa ]],Table1[[Tên hàng hóa]:[Quy cách]],2,0),"")</f>
        <v/>
      </c>
      <c r="F1437" s="143" t="str">
        <f>IF(Table28[[#This Row],[Tên hàng hóa ]]&lt;&gt;0,VLOOKUP(Table28[[#This Row],[Tên hàng hóa ]],Table1[[Tên hàng hóa]:[ĐVT]],3,0),"")</f>
        <v/>
      </c>
      <c r="G1437" s="144" t="str">
        <f>IF(Table28[[#This Row],[Tên hàng hóa ]]=0,"",VLOOKUP(Table28[[#This Row],[Tên hàng hóa ]],Table1[[Tên hàng hóa]:[Giá bán]],4,0))</f>
        <v/>
      </c>
      <c r="H1437" s="145"/>
      <c r="I1437" s="146" t="str">
        <f>IF(Table28[[#This Row],[Số lượng]]&lt;&gt;0,Table28[[#This Row],[Số lượng]]*Table28[[#This Row],[Đơn giá]],"")</f>
        <v/>
      </c>
      <c r="J1437" s="146" t="str">
        <f ca="1">IF(AND(Table28[[#This Row],[Tên hàng hóa ]]&lt;&gt;0,D1438=""),SUM(OFFSET(Table28[[#This Row],[Thành tiền]],0,0,-COUNTIF(Table28[Số HĐ],Table28[[#This Row],[Số HĐ]]))),"")</f>
        <v/>
      </c>
      <c r="K1437" s="145"/>
      <c r="L143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37" s="147"/>
    </row>
    <row r="1438" spans="1:13" ht="35.1" customHeight="1" x14ac:dyDescent="0.2">
      <c r="A1438" s="138">
        <v>42530</v>
      </c>
      <c r="B1438" s="149" t="s">
        <v>3004</v>
      </c>
      <c r="C1438" s="154" t="s">
        <v>543</v>
      </c>
      <c r="D1438" s="150" t="s">
        <v>217</v>
      </c>
      <c r="E1438" s="142" t="str">
        <f>IF(Table28[[#This Row],[Tên hàng hóa ]]&lt;&gt;0,VLOOKUP(Table28[[#This Row],[Tên hàng hóa ]],Table1[[Tên hàng hóa]:[Quy cách]],2,0),"")</f>
        <v>Cảm Biến</v>
      </c>
      <c r="F1438" s="143" t="str">
        <f>IF(Table28[[#This Row],[Tên hàng hóa ]]&lt;&gt;0,VLOOKUP(Table28[[#This Row],[Tên hàng hóa ]],Table1[[Tên hàng hóa]:[ĐVT]],3,0),"")</f>
        <v>Cái</v>
      </c>
      <c r="G1438" s="144">
        <v>979000</v>
      </c>
      <c r="H1438" s="145">
        <v>8</v>
      </c>
      <c r="I1438" s="146">
        <f>IF(Table28[[#This Row],[Số lượng]]&lt;&gt;0,Table28[[#This Row],[Số lượng]]*Table28[[#This Row],[Đơn giá]],"")</f>
        <v>7832000</v>
      </c>
      <c r="J1438" s="146">
        <f ca="1">IF(AND(Table28[[#This Row],[Tên hàng hóa ]]&lt;&gt;0,D1439=""),SUM(OFFSET(Table28[[#This Row],[Thành tiền]],0,0,-COUNTIF(Table28[Số HĐ],Table28[[#This Row],[Số HĐ]]))),"")</f>
        <v>7832000</v>
      </c>
      <c r="K1438" s="152" t="s">
        <v>464</v>
      </c>
      <c r="L143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38" s="153" t="s">
        <v>3320</v>
      </c>
    </row>
    <row r="1439" spans="1:13" ht="35.1" customHeight="1" x14ac:dyDescent="0.2">
      <c r="A1439" s="138"/>
      <c r="B1439" s="139"/>
      <c r="C1439" s="140" t="str">
        <f t="shared" si="30"/>
        <v/>
      </c>
      <c r="D1439" s="141"/>
      <c r="E1439" s="142" t="str">
        <f>IF(Table28[[#This Row],[Tên hàng hóa ]]&lt;&gt;0,VLOOKUP(Table28[[#This Row],[Tên hàng hóa ]],Table1[[Tên hàng hóa]:[Quy cách]],2,0),"")</f>
        <v/>
      </c>
      <c r="F1439" s="143" t="str">
        <f>IF(Table28[[#This Row],[Tên hàng hóa ]]&lt;&gt;0,VLOOKUP(Table28[[#This Row],[Tên hàng hóa ]],Table1[[Tên hàng hóa]:[ĐVT]],3,0),"")</f>
        <v/>
      </c>
      <c r="G1439" s="144" t="str">
        <f>IF(Table28[[#This Row],[Tên hàng hóa ]]=0,"",VLOOKUP(Table28[[#This Row],[Tên hàng hóa ]],Table1[[Tên hàng hóa]:[Giá bán]],4,0))</f>
        <v/>
      </c>
      <c r="H1439" s="145"/>
      <c r="I1439" s="146" t="str">
        <f>IF(Table28[[#This Row],[Số lượng]]&lt;&gt;0,Table28[[#This Row],[Số lượng]]*Table28[[#This Row],[Đơn giá]],"")</f>
        <v/>
      </c>
      <c r="J1439" s="146" t="str">
        <f ca="1">IF(AND(Table28[[#This Row],[Tên hàng hóa ]]&lt;&gt;0,D1440=""),SUM(OFFSET(Table28[[#This Row],[Thành tiền]],0,0,-COUNTIF(Table28[Số HĐ],Table28[[#This Row],[Số HĐ]]))),"")</f>
        <v/>
      </c>
      <c r="K1439" s="145"/>
      <c r="L143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39" s="147"/>
    </row>
    <row r="1440" spans="1:13" ht="35.1" customHeight="1" x14ac:dyDescent="0.2">
      <c r="A1440" s="138">
        <v>42530</v>
      </c>
      <c r="B1440" s="149" t="s">
        <v>3005</v>
      </c>
      <c r="C1440" s="154" t="s">
        <v>543</v>
      </c>
      <c r="D1440" s="150" t="s">
        <v>1194</v>
      </c>
      <c r="E1440" s="142" t="str">
        <f>IF(Table28[[#This Row],[Tên hàng hóa ]]&lt;&gt;0,VLOOKUP(Table28[[#This Row],[Tên hàng hóa ]],Table1[[Tên hàng hóa]:[Quy cách]],2,0),"")</f>
        <v>Bộ Điều Khiển Lập Trình</v>
      </c>
      <c r="F1440" s="143" t="str">
        <f>IF(Table28[[#This Row],[Tên hàng hóa ]]&lt;&gt;0,VLOOKUP(Table28[[#This Row],[Tên hàng hóa ]],Table1[[Tên hàng hóa]:[ĐVT]],3,0),"")</f>
        <v>Cái</v>
      </c>
      <c r="G1440" s="144">
        <v>4070000</v>
      </c>
      <c r="H1440" s="145">
        <v>1</v>
      </c>
      <c r="I1440" s="146">
        <f>IF(Table28[[#This Row],[Số lượng]]&lt;&gt;0,Table28[[#This Row],[Số lượng]]*Table28[[#This Row],[Đơn giá]],"")</f>
        <v>4070000</v>
      </c>
      <c r="J1440" s="146">
        <f ca="1">IF(AND(Table28[[#This Row],[Tên hàng hóa ]]&lt;&gt;0,D1441=""),SUM(OFFSET(Table28[[#This Row],[Thành tiền]],0,0,-COUNTIF(Table28[Số HĐ],Table28[[#This Row],[Số HĐ]]))),"")</f>
        <v>4070000</v>
      </c>
      <c r="K1440" s="152" t="s">
        <v>464</v>
      </c>
      <c r="L144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40" s="153" t="s">
        <v>3320</v>
      </c>
    </row>
    <row r="1441" spans="1:13" ht="35.1" customHeight="1" x14ac:dyDescent="0.2">
      <c r="A1441" s="138"/>
      <c r="B1441" s="139"/>
      <c r="C1441" s="140" t="str">
        <f t="shared" si="30"/>
        <v/>
      </c>
      <c r="D1441" s="141"/>
      <c r="E1441" s="142" t="str">
        <f>IF(Table28[[#This Row],[Tên hàng hóa ]]&lt;&gt;0,VLOOKUP(Table28[[#This Row],[Tên hàng hóa ]],Table1[[Tên hàng hóa]:[Quy cách]],2,0),"")</f>
        <v/>
      </c>
      <c r="F1441" s="143" t="str">
        <f>IF(Table28[[#This Row],[Tên hàng hóa ]]&lt;&gt;0,VLOOKUP(Table28[[#This Row],[Tên hàng hóa ]],Table1[[Tên hàng hóa]:[ĐVT]],3,0),"")</f>
        <v/>
      </c>
      <c r="G1441" s="144" t="str">
        <f>IF(Table28[[#This Row],[Tên hàng hóa ]]=0,"",VLOOKUP(Table28[[#This Row],[Tên hàng hóa ]],Table1[[Tên hàng hóa]:[Giá bán]],4,0))</f>
        <v/>
      </c>
      <c r="H1441" s="145"/>
      <c r="I1441" s="146" t="str">
        <f>IF(Table28[[#This Row],[Số lượng]]&lt;&gt;0,Table28[[#This Row],[Số lượng]]*Table28[[#This Row],[Đơn giá]],"")</f>
        <v/>
      </c>
      <c r="J1441" s="146" t="str">
        <f ca="1">IF(AND(Table28[[#This Row],[Tên hàng hóa ]]&lt;&gt;0,D1442=""),SUM(OFFSET(Table28[[#This Row],[Thành tiền]],0,0,-COUNTIF(Table28[Số HĐ],Table28[[#This Row],[Số HĐ]]))),"")</f>
        <v/>
      </c>
      <c r="K1441" s="145"/>
      <c r="L144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41" s="147"/>
    </row>
    <row r="1442" spans="1:13" ht="35.1" customHeight="1" x14ac:dyDescent="0.2">
      <c r="A1442" s="138">
        <v>42530</v>
      </c>
      <c r="B1442" s="149" t="s">
        <v>3006</v>
      </c>
      <c r="C1442" s="154" t="s">
        <v>543</v>
      </c>
      <c r="D1442" s="150" t="s">
        <v>2520</v>
      </c>
      <c r="E1442" s="142" t="str">
        <f>IF(Table28[[#This Row],[Tên hàng hóa ]]&lt;&gt;0,VLOOKUP(Table28[[#This Row],[Tên hàng hóa ]],Table1[[Tên hàng hóa]:[Quy cách]],2,0),"")</f>
        <v>Cảm Biến</v>
      </c>
      <c r="F1442" s="143" t="str">
        <f>IF(Table28[[#This Row],[Tên hàng hóa ]]&lt;&gt;0,VLOOKUP(Table28[[#This Row],[Tên hàng hóa ]],Table1[[Tên hàng hóa]:[ĐVT]],3,0),"")</f>
        <v>Cái</v>
      </c>
      <c r="G1442" s="144">
        <v>874500</v>
      </c>
      <c r="H1442" s="145">
        <v>2</v>
      </c>
      <c r="I1442" s="146">
        <f>IF(Table28[[#This Row],[Số lượng]]&lt;&gt;0,Table28[[#This Row],[Số lượng]]*Table28[[#This Row],[Đơn giá]],"")</f>
        <v>1749000</v>
      </c>
      <c r="J1442" s="146">
        <f ca="1">IF(AND(Table28[[#This Row],[Tên hàng hóa ]]&lt;&gt;0,D1443=""),SUM(OFFSET(Table28[[#This Row],[Thành tiền]],0,0,-COUNTIF(Table28[Số HĐ],Table28[[#This Row],[Số HĐ]]))),"")</f>
        <v>1749000</v>
      </c>
      <c r="K1442" s="152" t="s">
        <v>464</v>
      </c>
      <c r="L144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42" s="153" t="s">
        <v>3320</v>
      </c>
    </row>
    <row r="1443" spans="1:13" ht="35.1" customHeight="1" x14ac:dyDescent="0.2">
      <c r="A1443" s="138"/>
      <c r="B1443" s="139"/>
      <c r="C1443" s="140" t="str">
        <f t="shared" si="30"/>
        <v/>
      </c>
      <c r="D1443" s="141"/>
      <c r="E1443" s="142" t="str">
        <f>IF(Table28[[#This Row],[Tên hàng hóa ]]&lt;&gt;0,VLOOKUP(Table28[[#This Row],[Tên hàng hóa ]],Table1[[Tên hàng hóa]:[Quy cách]],2,0),"")</f>
        <v/>
      </c>
      <c r="F1443" s="143" t="str">
        <f>IF(Table28[[#This Row],[Tên hàng hóa ]]&lt;&gt;0,VLOOKUP(Table28[[#This Row],[Tên hàng hóa ]],Table1[[Tên hàng hóa]:[ĐVT]],3,0),"")</f>
        <v/>
      </c>
      <c r="G1443" s="144" t="str">
        <f>IF(Table28[[#This Row],[Tên hàng hóa ]]=0,"",VLOOKUP(Table28[[#This Row],[Tên hàng hóa ]],Table1[[Tên hàng hóa]:[Giá bán]],4,0))</f>
        <v/>
      </c>
      <c r="H1443" s="145"/>
      <c r="I1443" s="146" t="str">
        <f>IF(Table28[[#This Row],[Số lượng]]&lt;&gt;0,Table28[[#This Row],[Số lượng]]*Table28[[#This Row],[Đơn giá]],"")</f>
        <v/>
      </c>
      <c r="J1443" s="146" t="str">
        <f ca="1">IF(AND(Table28[[#This Row],[Tên hàng hóa ]]&lt;&gt;0,D1444=""),SUM(OFFSET(Table28[[#This Row],[Thành tiền]],0,0,-COUNTIF(Table28[Số HĐ],Table28[[#This Row],[Số HĐ]]))),"")</f>
        <v/>
      </c>
      <c r="K1443" s="145"/>
      <c r="L144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43" s="147"/>
    </row>
    <row r="1444" spans="1:13" ht="35.1" customHeight="1" x14ac:dyDescent="0.2">
      <c r="A1444" s="138">
        <v>42530</v>
      </c>
      <c r="B1444" s="149" t="s">
        <v>3007</v>
      </c>
      <c r="C1444" s="154" t="s">
        <v>543</v>
      </c>
      <c r="D1444" s="150" t="s">
        <v>2965</v>
      </c>
      <c r="E1444" s="142" t="str">
        <f>IF(Table28[[#This Row],[Tên hàng hóa ]]&lt;&gt;0,VLOOKUP(Table28[[#This Row],[Tên hàng hóa ]],Table1[[Tên hàng hóa]:[Quy cách]],2,0),"")</f>
        <v>Airtac</v>
      </c>
      <c r="F1444" s="143" t="str">
        <f>IF(Table28[[#This Row],[Tên hàng hóa ]]&lt;&gt;0,VLOOKUP(Table28[[#This Row],[Tên hàng hóa ]],Table1[[Tên hàng hóa]:[ĐVT]],3,0),"")</f>
        <v>Cái</v>
      </c>
      <c r="G1444" s="144">
        <v>121000</v>
      </c>
      <c r="H1444" s="145">
        <v>2</v>
      </c>
      <c r="I1444" s="146">
        <f>IF(Table28[[#This Row],[Số lượng]]&lt;&gt;0,Table28[[#This Row],[Số lượng]]*Table28[[#This Row],[Đơn giá]],"")</f>
        <v>242000</v>
      </c>
      <c r="J1444" s="146" t="str">
        <f ca="1">IF(AND(Table28[[#This Row],[Tên hàng hóa ]]&lt;&gt;0,D1445=""),SUM(OFFSET(Table28[[#This Row],[Thành tiền]],0,0,-COUNTIF(Table28[Số HĐ],Table28[[#This Row],[Số HĐ]]))),"")</f>
        <v/>
      </c>
      <c r="K1444" s="145"/>
      <c r="L144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44" s="147"/>
    </row>
    <row r="1445" spans="1:13" ht="35.1" customHeight="1" x14ac:dyDescent="0.2">
      <c r="A1445" s="138">
        <v>42530</v>
      </c>
      <c r="B1445" s="149" t="s">
        <v>3007</v>
      </c>
      <c r="C1445" s="140" t="str">
        <f t="shared" si="30"/>
        <v>CTY TNHH CN Gốm Bạch Mã (VN)</v>
      </c>
      <c r="D1445" s="150" t="s">
        <v>396</v>
      </c>
      <c r="E1445" s="142" t="str">
        <f>IF(Table28[[#This Row],[Tên hàng hóa ]]&lt;&gt;0,VLOOKUP(Table28[[#This Row],[Tên hàng hóa ]],Table1[[Tên hàng hóa]:[Quy cách]],2,0),"")</f>
        <v>Timer</v>
      </c>
      <c r="F1445" s="143" t="str">
        <f>IF(Table28[[#This Row],[Tên hàng hóa ]]&lt;&gt;0,VLOOKUP(Table28[[#This Row],[Tên hàng hóa ]],Table1[[Tên hàng hóa]:[ĐVT]],3,0),"")</f>
        <v>Cái</v>
      </c>
      <c r="G1445" s="144">
        <v>1518000</v>
      </c>
      <c r="H1445" s="145">
        <v>1</v>
      </c>
      <c r="I1445" s="146">
        <f>IF(Table28[[#This Row],[Số lượng]]&lt;&gt;0,Table28[[#This Row],[Số lượng]]*Table28[[#This Row],[Đơn giá]],"")</f>
        <v>1518000</v>
      </c>
      <c r="J1445" s="146">
        <f ca="1">IF(AND(Table28[[#This Row],[Tên hàng hóa ]]&lt;&gt;0,D1446=""),SUM(OFFSET(Table28[[#This Row],[Thành tiền]],0,0,-COUNTIF(Table28[Số HĐ],Table28[[#This Row],[Số HĐ]]))),"")</f>
        <v>1760000</v>
      </c>
      <c r="K1445" s="152" t="s">
        <v>464</v>
      </c>
      <c r="L144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45" s="153" t="s">
        <v>3320</v>
      </c>
    </row>
    <row r="1446" spans="1:13" ht="35.1" customHeight="1" x14ac:dyDescent="0.2">
      <c r="A1446" s="138"/>
      <c r="B1446" s="139"/>
      <c r="C1446" s="140" t="str">
        <f t="shared" si="30"/>
        <v/>
      </c>
      <c r="D1446" s="141"/>
      <c r="E1446" s="142" t="str">
        <f>IF(Table28[[#This Row],[Tên hàng hóa ]]&lt;&gt;0,VLOOKUP(Table28[[#This Row],[Tên hàng hóa ]],Table1[[Tên hàng hóa]:[Quy cách]],2,0),"")</f>
        <v/>
      </c>
      <c r="F1446" s="143" t="str">
        <f>IF(Table28[[#This Row],[Tên hàng hóa ]]&lt;&gt;0,VLOOKUP(Table28[[#This Row],[Tên hàng hóa ]],Table1[[Tên hàng hóa]:[ĐVT]],3,0),"")</f>
        <v/>
      </c>
      <c r="G1446" s="144" t="str">
        <f>IF(Table28[[#This Row],[Tên hàng hóa ]]=0,"",VLOOKUP(Table28[[#This Row],[Tên hàng hóa ]],Table1[[Tên hàng hóa]:[Giá bán]],4,0))</f>
        <v/>
      </c>
      <c r="H1446" s="145"/>
      <c r="I1446" s="146" t="str">
        <f>IF(Table28[[#This Row],[Số lượng]]&lt;&gt;0,Table28[[#This Row],[Số lượng]]*Table28[[#This Row],[Đơn giá]],"")</f>
        <v/>
      </c>
      <c r="J1446" s="146" t="str">
        <f ca="1">IF(AND(Table28[[#This Row],[Tên hàng hóa ]]&lt;&gt;0,D1447=""),SUM(OFFSET(Table28[[#This Row],[Thành tiền]],0,0,-COUNTIF(Table28[Số HĐ],Table28[[#This Row],[Số HĐ]]))),"")</f>
        <v/>
      </c>
      <c r="K1446" s="145"/>
      <c r="L144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46" s="147"/>
    </row>
    <row r="1447" spans="1:13" ht="35.1" customHeight="1" x14ac:dyDescent="0.2">
      <c r="A1447" s="138">
        <v>42530</v>
      </c>
      <c r="B1447" s="149" t="s">
        <v>3008</v>
      </c>
      <c r="C1447" s="154" t="s">
        <v>1811</v>
      </c>
      <c r="D1447" s="150" t="s">
        <v>1806</v>
      </c>
      <c r="E1447" s="142" t="str">
        <f>IF(Table28[[#This Row],[Tên hàng hóa ]]&lt;&gt;0,VLOOKUP(Table28[[#This Row],[Tên hàng hóa ]],Table1[[Tên hàng hóa]:[Quy cách]],2,0),"")</f>
        <v>Schneider</v>
      </c>
      <c r="F1447" s="143" t="str">
        <f>IF(Table28[[#This Row],[Tên hàng hóa ]]&lt;&gt;0,VLOOKUP(Table28[[#This Row],[Tên hàng hóa ]],Table1[[Tên hàng hóa]:[ĐVT]],3,0),"")</f>
        <v>Cái</v>
      </c>
      <c r="G1447" s="144">
        <v>121000</v>
      </c>
      <c r="H1447" s="145">
        <v>7</v>
      </c>
      <c r="I1447" s="146">
        <f>IF(Table28[[#This Row],[Số lượng]]&lt;&gt;0,Table28[[#This Row],[Số lượng]]*Table28[[#This Row],[Đơn giá]],"")</f>
        <v>847000</v>
      </c>
      <c r="J1447" s="146" t="str">
        <f ca="1">IF(AND(Table28[[#This Row],[Tên hàng hóa ]]&lt;&gt;0,D1448=""),SUM(OFFSET(Table28[[#This Row],[Thành tiền]],0,0,-COUNTIF(Table28[Số HĐ],Table28[[#This Row],[Số HĐ]]))),"")</f>
        <v/>
      </c>
      <c r="K1447" s="145"/>
      <c r="L144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47" s="147"/>
    </row>
    <row r="1448" spans="1:13" ht="35.1" customHeight="1" x14ac:dyDescent="0.2">
      <c r="A1448" s="138">
        <v>42530</v>
      </c>
      <c r="B1448" s="149" t="s">
        <v>3008</v>
      </c>
      <c r="C1448" s="140" t="str">
        <f t="shared" ref="C1448:C1971" si="31">IF(AND(D1448&lt;&gt;0,D1449=""),C1447,"")</f>
        <v>CTY NĂM DŨNG</v>
      </c>
      <c r="D1448" s="150" t="s">
        <v>1807</v>
      </c>
      <c r="E1448" s="142" t="str">
        <f>IF(Table28[[#This Row],[Tên hàng hóa ]]&lt;&gt;0,VLOOKUP(Table28[[#This Row],[Tên hàng hóa ]],Table1[[Tên hàng hóa]:[Quy cách]],2,0),"")</f>
        <v>Schneider</v>
      </c>
      <c r="F1448" s="143" t="str">
        <f>IF(Table28[[#This Row],[Tên hàng hóa ]]&lt;&gt;0,VLOOKUP(Table28[[#This Row],[Tên hàng hóa ]],Table1[[Tên hàng hóa]:[ĐVT]],3,0),"")</f>
        <v>Cái</v>
      </c>
      <c r="G1448" s="144">
        <v>99000</v>
      </c>
      <c r="H1448" s="145">
        <v>9</v>
      </c>
      <c r="I1448" s="146">
        <f>IF(Table28[[#This Row],[Số lượng]]&lt;&gt;0,Table28[[#This Row],[Số lượng]]*Table28[[#This Row],[Đơn giá]],"")</f>
        <v>891000</v>
      </c>
      <c r="J1448" s="146">
        <f ca="1">IF(AND(Table28[[#This Row],[Tên hàng hóa ]]&lt;&gt;0,D1449=""),SUM(OFFSET(Table28[[#This Row],[Thành tiền]],0,0,-COUNTIF(Table28[Số HĐ],Table28[[#This Row],[Số HĐ]]))),"")</f>
        <v>1738000</v>
      </c>
      <c r="K1448" s="152" t="s">
        <v>464</v>
      </c>
      <c r="L144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48" s="153" t="s">
        <v>3109</v>
      </c>
    </row>
    <row r="1449" spans="1:13" ht="35.1" customHeight="1" x14ac:dyDescent="0.2">
      <c r="A1449" s="138"/>
      <c r="B1449" s="139"/>
      <c r="C1449" s="140" t="str">
        <f t="shared" si="31"/>
        <v/>
      </c>
      <c r="D1449" s="141"/>
      <c r="E1449" s="142" t="str">
        <f>IF(Table28[[#This Row],[Tên hàng hóa ]]&lt;&gt;0,VLOOKUP(Table28[[#This Row],[Tên hàng hóa ]],Table1[[Tên hàng hóa]:[Quy cách]],2,0),"")</f>
        <v/>
      </c>
      <c r="F1449" s="143" t="str">
        <f>IF(Table28[[#This Row],[Tên hàng hóa ]]&lt;&gt;0,VLOOKUP(Table28[[#This Row],[Tên hàng hóa ]],Table1[[Tên hàng hóa]:[ĐVT]],3,0),"")</f>
        <v/>
      </c>
      <c r="G1449" s="144" t="str">
        <f>IF(Table28[[#This Row],[Tên hàng hóa ]]=0,"",VLOOKUP(Table28[[#This Row],[Tên hàng hóa ]],Table1[[Tên hàng hóa]:[Giá bán]],4,0))</f>
        <v/>
      </c>
      <c r="H1449" s="145"/>
      <c r="I1449" s="146" t="str">
        <f>IF(Table28[[#This Row],[Số lượng]]&lt;&gt;0,Table28[[#This Row],[Số lượng]]*Table28[[#This Row],[Đơn giá]],"")</f>
        <v/>
      </c>
      <c r="J1449" s="146" t="str">
        <f ca="1">IF(AND(Table28[[#This Row],[Tên hàng hóa ]]&lt;&gt;0,D1450=""),SUM(OFFSET(Table28[[#This Row],[Thành tiền]],0,0,-COUNTIF(Table28[Số HĐ],Table28[[#This Row],[Số HĐ]]))),"")</f>
        <v/>
      </c>
      <c r="K1449" s="145"/>
      <c r="L144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49" s="147"/>
    </row>
    <row r="1450" spans="1:13" ht="35.1" customHeight="1" x14ac:dyDescent="0.2">
      <c r="A1450" s="138">
        <v>42530</v>
      </c>
      <c r="B1450" s="149" t="s">
        <v>3009</v>
      </c>
      <c r="C1450" s="154" t="s">
        <v>2644</v>
      </c>
      <c r="D1450" s="150" t="s">
        <v>239</v>
      </c>
      <c r="E1450" s="142" t="str">
        <f>IF(Table28[[#This Row],[Tên hàng hóa ]]&lt;&gt;0,VLOOKUP(Table28[[#This Row],[Tên hàng hóa ]],Table1[[Tên hàng hóa]:[Quy cách]],2,0),"")</f>
        <v>Cảm Biến</v>
      </c>
      <c r="F1450" s="143" t="str">
        <f>IF(Table28[[#This Row],[Tên hàng hóa ]]&lt;&gt;0,VLOOKUP(Table28[[#This Row],[Tên hàng hóa ]],Table1[[Tên hàng hóa]:[ĐVT]],3,0),"")</f>
        <v>Cái</v>
      </c>
      <c r="G1450" s="144">
        <v>605000</v>
      </c>
      <c r="H1450" s="145">
        <v>30</v>
      </c>
      <c r="I1450" s="146">
        <f>IF(Table28[[#This Row],[Số lượng]]&lt;&gt;0,Table28[[#This Row],[Số lượng]]*Table28[[#This Row],[Đơn giá]],"")</f>
        <v>18150000</v>
      </c>
      <c r="J1450" s="146">
        <f ca="1">IF(AND(Table28[[#This Row],[Tên hàng hóa ]]&lt;&gt;0,D1451=""),SUM(OFFSET(Table28[[#This Row],[Thành tiền]],0,0,-COUNTIF(Table28[Số HĐ],Table28[[#This Row],[Số HĐ]]))),"")</f>
        <v>18150000</v>
      </c>
      <c r="K1450" s="152" t="s">
        <v>464</v>
      </c>
      <c r="L145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50" s="153" t="s">
        <v>3020</v>
      </c>
    </row>
    <row r="1451" spans="1:13" ht="35.1" customHeight="1" x14ac:dyDescent="0.2">
      <c r="A1451" s="138"/>
      <c r="B1451" s="139"/>
      <c r="C1451" s="140" t="str">
        <f t="shared" si="31"/>
        <v/>
      </c>
      <c r="D1451" s="141"/>
      <c r="E1451" s="142" t="str">
        <f>IF(Table28[[#This Row],[Tên hàng hóa ]]&lt;&gt;0,VLOOKUP(Table28[[#This Row],[Tên hàng hóa ]],Table1[[Tên hàng hóa]:[Quy cách]],2,0),"")</f>
        <v/>
      </c>
      <c r="F1451" s="143" t="str">
        <f>IF(Table28[[#This Row],[Tên hàng hóa ]]&lt;&gt;0,VLOOKUP(Table28[[#This Row],[Tên hàng hóa ]],Table1[[Tên hàng hóa]:[ĐVT]],3,0),"")</f>
        <v/>
      </c>
      <c r="G1451" s="144" t="str">
        <f>IF(Table28[[#This Row],[Tên hàng hóa ]]=0,"",VLOOKUP(Table28[[#This Row],[Tên hàng hóa ]],Table1[[Tên hàng hóa]:[Giá bán]],4,0))</f>
        <v/>
      </c>
      <c r="H1451" s="145"/>
      <c r="I1451" s="146" t="str">
        <f>IF(Table28[[#This Row],[Số lượng]]&lt;&gt;0,Table28[[#This Row],[Số lượng]]*Table28[[#This Row],[Đơn giá]],"")</f>
        <v/>
      </c>
      <c r="J1451" s="146" t="str">
        <f ca="1">IF(AND(Table28[[#This Row],[Tên hàng hóa ]]&lt;&gt;0,D1452=""),SUM(OFFSET(Table28[[#This Row],[Thành tiền]],0,0,-COUNTIF(Table28[Số HĐ],Table28[[#This Row],[Số HĐ]]))),"")</f>
        <v/>
      </c>
      <c r="K1451" s="145"/>
      <c r="L145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51" s="147"/>
    </row>
    <row r="1452" spans="1:13" ht="35.1" customHeight="1" x14ac:dyDescent="0.2">
      <c r="A1452" s="138">
        <v>42530</v>
      </c>
      <c r="B1452" s="149" t="s">
        <v>3010</v>
      </c>
      <c r="C1452" s="154" t="s">
        <v>1197</v>
      </c>
      <c r="D1452" s="150" t="s">
        <v>233</v>
      </c>
      <c r="E1452" s="142" t="str">
        <f>IF(Table28[[#This Row],[Tên hàng hóa ]]&lt;&gt;0,VLOOKUP(Table28[[#This Row],[Tên hàng hóa ]],Table1[[Tên hàng hóa]:[Quy cách]],2,0),"")</f>
        <v>Cảm Biến</v>
      </c>
      <c r="F1452" s="143" t="str">
        <f>IF(Table28[[#This Row],[Tên hàng hóa ]]&lt;&gt;0,VLOOKUP(Table28[[#This Row],[Tên hàng hóa ]],Table1[[Tên hàng hóa]:[ĐVT]],3,0),"")</f>
        <v>Cái</v>
      </c>
      <c r="G1452" s="144">
        <v>577500</v>
      </c>
      <c r="H1452" s="145">
        <v>5</v>
      </c>
      <c r="I1452" s="146">
        <f>IF(Table28[[#This Row],[Số lượng]]&lt;&gt;0,Table28[[#This Row],[Số lượng]]*Table28[[#This Row],[Đơn giá]],"")</f>
        <v>2887500</v>
      </c>
      <c r="J1452" s="146" t="str">
        <f ca="1">IF(AND(Table28[[#This Row],[Tên hàng hóa ]]&lt;&gt;0,D1453=""),SUM(OFFSET(Table28[[#This Row],[Thành tiền]],0,0,-COUNTIF(Table28[Số HĐ],Table28[[#This Row],[Số HĐ]]))),"")</f>
        <v/>
      </c>
      <c r="K1452" s="145"/>
      <c r="L145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52" s="147"/>
    </row>
    <row r="1453" spans="1:13" ht="35.1" customHeight="1" x14ac:dyDescent="0.2">
      <c r="A1453" s="138">
        <v>42530</v>
      </c>
      <c r="B1453" s="149" t="s">
        <v>3010</v>
      </c>
      <c r="C1453" s="140" t="str">
        <f t="shared" si="31"/>
        <v>CTY CỔ PHẦN QUỐC TẾ PANCERA</v>
      </c>
      <c r="D1453" s="150" t="s">
        <v>2780</v>
      </c>
      <c r="E1453" s="142" t="str">
        <f>IF(Table28[[#This Row],[Tên hàng hóa ]]&lt;&gt;0,VLOOKUP(Table28[[#This Row],[Tên hàng hóa ]],Table1[[Tên hàng hóa]:[Quy cách]],2,0),"")</f>
        <v>OMRON</v>
      </c>
      <c r="F1453" s="143" t="str">
        <f>IF(Table28[[#This Row],[Tên hàng hóa ]]&lt;&gt;0,VLOOKUP(Table28[[#This Row],[Tên hàng hóa ]],Table1[[Tên hàng hóa]:[ĐVT]],3,0),"")</f>
        <v>Cái</v>
      </c>
      <c r="G1453" s="144">
        <v>3630000</v>
      </c>
      <c r="H1453" s="145">
        <v>1</v>
      </c>
      <c r="I1453" s="146">
        <f>IF(Table28[[#This Row],[Số lượng]]&lt;&gt;0,Table28[[#This Row],[Số lượng]]*Table28[[#This Row],[Đơn giá]],"")</f>
        <v>3630000</v>
      </c>
      <c r="J1453" s="146">
        <f ca="1">IF(AND(Table28[[#This Row],[Tên hàng hóa ]]&lt;&gt;0,D1454=""),SUM(OFFSET(Table28[[#This Row],[Thành tiền]],0,0,-COUNTIF(Table28[Số HĐ],Table28[[#This Row],[Số HĐ]]))),"")</f>
        <v>6517500</v>
      </c>
      <c r="K1453" s="152" t="s">
        <v>464</v>
      </c>
      <c r="L145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53" s="153" t="s">
        <v>3378</v>
      </c>
    </row>
    <row r="1454" spans="1:13" ht="35.1" customHeight="1" x14ac:dyDescent="0.2">
      <c r="A1454" s="138"/>
      <c r="B1454" s="139"/>
      <c r="C1454" s="140" t="str">
        <f t="shared" si="31"/>
        <v/>
      </c>
      <c r="D1454" s="141"/>
      <c r="E1454" s="142" t="str">
        <f>IF(Table28[[#This Row],[Tên hàng hóa ]]&lt;&gt;0,VLOOKUP(Table28[[#This Row],[Tên hàng hóa ]],Table1[[Tên hàng hóa]:[Quy cách]],2,0),"")</f>
        <v/>
      </c>
      <c r="F1454" s="143" t="str">
        <f>IF(Table28[[#This Row],[Tên hàng hóa ]]&lt;&gt;0,VLOOKUP(Table28[[#This Row],[Tên hàng hóa ]],Table1[[Tên hàng hóa]:[ĐVT]],3,0),"")</f>
        <v/>
      </c>
      <c r="G1454" s="144" t="str">
        <f>IF(Table28[[#This Row],[Tên hàng hóa ]]=0,"",VLOOKUP(Table28[[#This Row],[Tên hàng hóa ]],Table1[[Tên hàng hóa]:[Giá bán]],4,0))</f>
        <v/>
      </c>
      <c r="H1454" s="145"/>
      <c r="I1454" s="146" t="str">
        <f>IF(Table28[[#This Row],[Số lượng]]&lt;&gt;0,Table28[[#This Row],[Số lượng]]*Table28[[#This Row],[Đơn giá]],"")</f>
        <v/>
      </c>
      <c r="J1454" s="146" t="str">
        <f ca="1">IF(AND(Table28[[#This Row],[Tên hàng hóa ]]&lt;&gt;0,D1455=""),SUM(OFFSET(Table28[[#This Row],[Thành tiền]],0,0,-COUNTIF(Table28[Số HĐ],Table28[[#This Row],[Số HĐ]]))),"")</f>
        <v/>
      </c>
      <c r="K1454" s="145"/>
      <c r="L145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54" s="147"/>
    </row>
    <row r="1455" spans="1:13" ht="35.1" customHeight="1" x14ac:dyDescent="0.2">
      <c r="A1455" s="138">
        <v>42531</v>
      </c>
      <c r="B1455" s="149" t="s">
        <v>3011</v>
      </c>
      <c r="C1455" s="154" t="s">
        <v>3012</v>
      </c>
      <c r="D1455" s="150" t="s">
        <v>271</v>
      </c>
      <c r="E1455" s="142" t="str">
        <f>IF(Table28[[#This Row],[Tên hàng hóa ]]&lt;&gt;0,VLOOKUP(Table28[[#This Row],[Tên hàng hóa ]],Table1[[Tên hàng hóa]:[Quy cách]],2,0),"")</f>
        <v>Cảm Biến</v>
      </c>
      <c r="F1455" s="143" t="str">
        <f>IF(Table28[[#This Row],[Tên hàng hóa ]]&lt;&gt;0,VLOOKUP(Table28[[#This Row],[Tên hàng hóa ]],Table1[[Tên hàng hóa]:[ĐVT]],3,0),"")</f>
        <v>Cái</v>
      </c>
      <c r="G1455" s="144">
        <v>3410000</v>
      </c>
      <c r="H1455" s="145">
        <v>2</v>
      </c>
      <c r="I1455" s="146">
        <f>IF(Table28[[#This Row],[Số lượng]]&lt;&gt;0,Table28[[#This Row],[Số lượng]]*Table28[[#This Row],[Đơn giá]],"")</f>
        <v>6820000</v>
      </c>
      <c r="J1455" s="146">
        <f ca="1">IF(AND(Table28[[#This Row],[Tên hàng hóa ]]&lt;&gt;0,D1456=""),SUM(OFFSET(Table28[[#This Row],[Thành tiền]],0,0,-COUNTIF(Table28[Số HĐ],Table28[[#This Row],[Số HĐ]]))),"")</f>
        <v>6820000</v>
      </c>
      <c r="K1455" s="152" t="s">
        <v>464</v>
      </c>
      <c r="L145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55" s="153" t="s">
        <v>3305</v>
      </c>
    </row>
    <row r="1456" spans="1:13" ht="35.1" customHeight="1" x14ac:dyDescent="0.2">
      <c r="A1456" s="138"/>
      <c r="B1456" s="139"/>
      <c r="C1456" s="140" t="str">
        <f t="shared" si="31"/>
        <v/>
      </c>
      <c r="D1456" s="141"/>
      <c r="E1456" s="142" t="str">
        <f>IF(Table28[[#This Row],[Tên hàng hóa ]]&lt;&gt;0,VLOOKUP(Table28[[#This Row],[Tên hàng hóa ]],Table1[[Tên hàng hóa]:[Quy cách]],2,0),"")</f>
        <v/>
      </c>
      <c r="F1456" s="143" t="str">
        <f>IF(Table28[[#This Row],[Tên hàng hóa ]]&lt;&gt;0,VLOOKUP(Table28[[#This Row],[Tên hàng hóa ]],Table1[[Tên hàng hóa]:[ĐVT]],3,0),"")</f>
        <v/>
      </c>
      <c r="G1456" s="144" t="str">
        <f>IF(Table28[[#This Row],[Tên hàng hóa ]]=0,"",VLOOKUP(Table28[[#This Row],[Tên hàng hóa ]],Table1[[Tên hàng hóa]:[Giá bán]],4,0))</f>
        <v/>
      </c>
      <c r="H1456" s="145"/>
      <c r="I1456" s="146" t="str">
        <f>IF(Table28[[#This Row],[Số lượng]]&lt;&gt;0,Table28[[#This Row],[Số lượng]]*Table28[[#This Row],[Đơn giá]],"")</f>
        <v/>
      </c>
      <c r="J1456" s="146" t="str">
        <f ca="1">IF(AND(Table28[[#This Row],[Tên hàng hóa ]]&lt;&gt;0,D1457=""),SUM(OFFSET(Table28[[#This Row],[Thành tiền]],0,0,-COUNTIF(Table28[Số HĐ],Table28[[#This Row],[Số HĐ]]))),"")</f>
        <v/>
      </c>
      <c r="K1456" s="145"/>
      <c r="L145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56" s="147"/>
    </row>
    <row r="1457" spans="1:13" ht="35.1" customHeight="1" x14ac:dyDescent="0.2">
      <c r="A1457" s="138">
        <v>42532</v>
      </c>
      <c r="B1457" s="149" t="s">
        <v>3032</v>
      </c>
      <c r="C1457" s="154" t="s">
        <v>860</v>
      </c>
      <c r="D1457" s="150" t="s">
        <v>113</v>
      </c>
      <c r="E1457" s="142" t="str">
        <f>IF(Table28[[#This Row],[Tên hàng hóa ]]&lt;&gt;0,VLOOKUP(Table28[[#This Row],[Tên hàng hóa ]],Table1[[Tên hàng hóa]:[Quy cách]],2,0),"")</f>
        <v>Bộ Điều Khiển Nhiệt Độ</v>
      </c>
      <c r="F1457" s="143" t="str">
        <f>IF(Table28[[#This Row],[Tên hàng hóa ]]&lt;&gt;0,VLOOKUP(Table28[[#This Row],[Tên hàng hóa ]],Table1[[Tên hàng hóa]:[ĐVT]],3,0),"")</f>
        <v>Cái</v>
      </c>
      <c r="G1457" s="144">
        <v>1727000</v>
      </c>
      <c r="H1457" s="145">
        <v>1</v>
      </c>
      <c r="I1457" s="146">
        <f>IF(Table28[[#This Row],[Số lượng]]&lt;&gt;0,Table28[[#This Row],[Số lượng]]*Table28[[#This Row],[Đơn giá]],"")</f>
        <v>1727000</v>
      </c>
      <c r="J1457" s="146">
        <f ca="1">IF(AND(Table28[[#This Row],[Tên hàng hóa ]]&lt;&gt;0,D1458=""),SUM(OFFSET(Table28[[#This Row],[Thành tiền]],0,0,-COUNTIF(Table28[Số HĐ],Table28[[#This Row],[Số HĐ]]))),"")</f>
        <v>1727000</v>
      </c>
      <c r="K1457" s="152" t="s">
        <v>464</v>
      </c>
      <c r="L145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57" s="153" t="s">
        <v>3761</v>
      </c>
    </row>
    <row r="1458" spans="1:13" ht="35.1" customHeight="1" x14ac:dyDescent="0.2">
      <c r="A1458" s="138"/>
      <c r="B1458" s="139"/>
      <c r="C1458" s="140" t="str">
        <f t="shared" si="31"/>
        <v/>
      </c>
      <c r="D1458" s="141"/>
      <c r="E1458" s="142" t="str">
        <f>IF(Table28[[#This Row],[Tên hàng hóa ]]&lt;&gt;0,VLOOKUP(Table28[[#This Row],[Tên hàng hóa ]],Table1[[Tên hàng hóa]:[Quy cách]],2,0),"")</f>
        <v/>
      </c>
      <c r="F1458" s="143" t="str">
        <f>IF(Table28[[#This Row],[Tên hàng hóa ]]&lt;&gt;0,VLOOKUP(Table28[[#This Row],[Tên hàng hóa ]],Table1[[Tên hàng hóa]:[ĐVT]],3,0),"")</f>
        <v/>
      </c>
      <c r="G1458" s="144" t="str">
        <f>IF(Table28[[#This Row],[Tên hàng hóa ]]=0,"",VLOOKUP(Table28[[#This Row],[Tên hàng hóa ]],Table1[[Tên hàng hóa]:[Giá bán]],4,0))</f>
        <v/>
      </c>
      <c r="H1458" s="145"/>
      <c r="I1458" s="146" t="str">
        <f>IF(Table28[[#This Row],[Số lượng]]&lt;&gt;0,Table28[[#This Row],[Số lượng]]*Table28[[#This Row],[Đơn giá]],"")</f>
        <v/>
      </c>
      <c r="J1458" s="146" t="str">
        <f ca="1">IF(AND(Table28[[#This Row],[Tên hàng hóa ]]&lt;&gt;0,D1459=""),SUM(OFFSET(Table28[[#This Row],[Thành tiền]],0,0,-COUNTIF(Table28[Số HĐ],Table28[[#This Row],[Số HĐ]]))),"")</f>
        <v/>
      </c>
      <c r="K1458" s="145"/>
      <c r="L145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58" s="147"/>
    </row>
    <row r="1459" spans="1:13" ht="35.1" customHeight="1" x14ac:dyDescent="0.2">
      <c r="A1459" s="138">
        <v>42535</v>
      </c>
      <c r="B1459" s="149" t="s">
        <v>3033</v>
      </c>
      <c r="C1459" s="154" t="s">
        <v>569</v>
      </c>
      <c r="D1459" s="150" t="s">
        <v>319</v>
      </c>
      <c r="E1459" s="142" t="str">
        <f>IF(Table28[[#This Row],[Tên hàng hóa ]]&lt;&gt;0,VLOOKUP(Table28[[#This Row],[Tên hàng hóa ]],Table1[[Tên hàng hóa]:[Quy cách]],2,0),"")</f>
        <v>Điều Khiển Mức Nước</v>
      </c>
      <c r="F1459" s="143" t="str">
        <f>IF(Table28[[#This Row],[Tên hàng hóa ]]&lt;&gt;0,VLOOKUP(Table28[[#This Row],[Tên hàng hóa ]],Table1[[Tên hàng hóa]:[ĐVT]],3,0),"")</f>
        <v>Cái</v>
      </c>
      <c r="G1459" s="144">
        <v>990000</v>
      </c>
      <c r="H1459" s="145">
        <v>1</v>
      </c>
      <c r="I1459" s="146">
        <f>IF(Table28[[#This Row],[Số lượng]]&lt;&gt;0,Table28[[#This Row],[Số lượng]]*Table28[[#This Row],[Đơn giá]],"")</f>
        <v>990000</v>
      </c>
      <c r="J1459" s="146">
        <f ca="1">IF(AND(Table28[[#This Row],[Tên hàng hóa ]]&lt;&gt;0,D1460=""),SUM(OFFSET(Table28[[#This Row],[Thành tiền]],0,0,-COUNTIF(Table28[Số HĐ],Table28[[#This Row],[Số HĐ]]))),"")</f>
        <v>990000</v>
      </c>
      <c r="K1459" s="152" t="s">
        <v>464</v>
      </c>
      <c r="L145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59" s="153" t="s">
        <v>3219</v>
      </c>
    </row>
    <row r="1460" spans="1:13" ht="35.1" customHeight="1" x14ac:dyDescent="0.2">
      <c r="A1460" s="138"/>
      <c r="B1460" s="139"/>
      <c r="C1460" s="140" t="str">
        <f t="shared" si="31"/>
        <v/>
      </c>
      <c r="D1460" s="141"/>
      <c r="E1460" s="142" t="str">
        <f>IF(Table28[[#This Row],[Tên hàng hóa ]]&lt;&gt;0,VLOOKUP(Table28[[#This Row],[Tên hàng hóa ]],Table1[[Tên hàng hóa]:[Quy cách]],2,0),"")</f>
        <v/>
      </c>
      <c r="F1460" s="143" t="str">
        <f>IF(Table28[[#This Row],[Tên hàng hóa ]]&lt;&gt;0,VLOOKUP(Table28[[#This Row],[Tên hàng hóa ]],Table1[[Tên hàng hóa]:[ĐVT]],3,0),"")</f>
        <v/>
      </c>
      <c r="G1460" s="144" t="str">
        <f>IF(Table28[[#This Row],[Tên hàng hóa ]]=0,"",VLOOKUP(Table28[[#This Row],[Tên hàng hóa ]],Table1[[Tên hàng hóa]:[Giá bán]],4,0))</f>
        <v/>
      </c>
      <c r="H1460" s="145"/>
      <c r="I1460" s="146" t="str">
        <f>IF(Table28[[#This Row],[Số lượng]]&lt;&gt;0,Table28[[#This Row],[Số lượng]]*Table28[[#This Row],[Đơn giá]],"")</f>
        <v/>
      </c>
      <c r="J1460" s="146" t="str">
        <f ca="1">IF(AND(Table28[[#This Row],[Tên hàng hóa ]]&lt;&gt;0,D1461=""),SUM(OFFSET(Table28[[#This Row],[Thành tiền]],0,0,-COUNTIF(Table28[Số HĐ],Table28[[#This Row],[Số HĐ]]))),"")</f>
        <v/>
      </c>
      <c r="K1460" s="145"/>
      <c r="L146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60" s="147"/>
    </row>
    <row r="1461" spans="1:13" ht="35.1" customHeight="1" x14ac:dyDescent="0.2">
      <c r="A1461" s="138">
        <v>42534</v>
      </c>
      <c r="B1461" s="149" t="s">
        <v>3034</v>
      </c>
      <c r="C1461" s="154" t="s">
        <v>1122</v>
      </c>
      <c r="D1461" s="150" t="s">
        <v>1110</v>
      </c>
      <c r="E1461" s="142" t="str">
        <f>IF(Table28[[#This Row],[Tên hàng hóa ]]&lt;&gt;0,VLOOKUP(Table28[[#This Row],[Tên hàng hóa ]],Table1[[Tên hàng hóa]:[Quy cách]],2,0),"")</f>
        <v>Schneider</v>
      </c>
      <c r="F1461" s="143" t="str">
        <f>IF(Table28[[#This Row],[Tên hàng hóa ]]&lt;&gt;0,VLOOKUP(Table28[[#This Row],[Tên hàng hóa ]],Table1[[Tên hàng hóa]:[ĐVT]],3,0),"")</f>
        <v>Cái</v>
      </c>
      <c r="G1461" s="144">
        <v>372900</v>
      </c>
      <c r="H1461" s="145">
        <v>10</v>
      </c>
      <c r="I1461" s="146">
        <f>IF(Table28[[#This Row],[Số lượng]]&lt;&gt;0,Table28[[#This Row],[Số lượng]]*Table28[[#This Row],[Đơn giá]],"")</f>
        <v>3729000</v>
      </c>
      <c r="J1461" s="146" t="str">
        <f ca="1">IF(AND(Table28[[#This Row],[Tên hàng hóa ]]&lt;&gt;0,D1462=""),SUM(OFFSET(Table28[[#This Row],[Thành tiền]],0,0,-COUNTIF(Table28[Số HĐ],Table28[[#This Row],[Số HĐ]]))),"")</f>
        <v/>
      </c>
      <c r="K1461" s="145"/>
      <c r="L146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61" s="147"/>
    </row>
    <row r="1462" spans="1:13" ht="35.1" customHeight="1" x14ac:dyDescent="0.2">
      <c r="A1462" s="138">
        <v>42534</v>
      </c>
      <c r="B1462" s="149" t="s">
        <v>3034</v>
      </c>
      <c r="C1462" s="140" t="str">
        <f t="shared" si="31"/>
        <v>CTY CỔ PHẦN FRIT HUẾ</v>
      </c>
      <c r="D1462" s="150" t="s">
        <v>1731</v>
      </c>
      <c r="E1462" s="142" t="str">
        <f>IF(Table28[[#This Row],[Tên hàng hóa ]]&lt;&gt;0,VLOOKUP(Table28[[#This Row],[Tên hàng hóa ]],Table1[[Tên hàng hóa]:[Quy cách]],2,0),"")</f>
        <v>Schneider</v>
      </c>
      <c r="F1462" s="143" t="str">
        <f>IF(Table28[[#This Row],[Tên hàng hóa ]]&lt;&gt;0,VLOOKUP(Table28[[#This Row],[Tên hàng hóa ]],Table1[[Tên hàng hóa]:[ĐVT]],3,0),"")</f>
        <v>Cái</v>
      </c>
      <c r="G1462" s="144">
        <v>596200</v>
      </c>
      <c r="H1462" s="145">
        <v>5</v>
      </c>
      <c r="I1462" s="146">
        <f>IF(Table28[[#This Row],[Số lượng]]&lt;&gt;0,Table28[[#This Row],[Số lượng]]*Table28[[#This Row],[Đơn giá]],"")</f>
        <v>2981000</v>
      </c>
      <c r="J1462" s="146">
        <f ca="1">IF(AND(Table28[[#This Row],[Tên hàng hóa ]]&lt;&gt;0,D1463=""),SUM(OFFSET(Table28[[#This Row],[Thành tiền]],0,0,-COUNTIF(Table28[Số HĐ],Table28[[#This Row],[Số HĐ]]))),"")</f>
        <v>6710000</v>
      </c>
      <c r="K1462" s="152" t="s">
        <v>464</v>
      </c>
      <c r="L146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62" s="153" t="s">
        <v>3236</v>
      </c>
    </row>
    <row r="1463" spans="1:13" ht="35.1" customHeight="1" x14ac:dyDescent="0.2">
      <c r="A1463" s="138"/>
      <c r="B1463" s="139"/>
      <c r="C1463" s="140" t="str">
        <f t="shared" si="31"/>
        <v/>
      </c>
      <c r="D1463" s="141"/>
      <c r="E1463" s="142" t="str">
        <f>IF(Table28[[#This Row],[Tên hàng hóa ]]&lt;&gt;0,VLOOKUP(Table28[[#This Row],[Tên hàng hóa ]],Table1[[Tên hàng hóa]:[Quy cách]],2,0),"")</f>
        <v/>
      </c>
      <c r="F1463" s="143" t="str">
        <f>IF(Table28[[#This Row],[Tên hàng hóa ]]&lt;&gt;0,VLOOKUP(Table28[[#This Row],[Tên hàng hóa ]],Table1[[Tên hàng hóa]:[ĐVT]],3,0),"")</f>
        <v/>
      </c>
      <c r="G1463" s="144" t="str">
        <f>IF(Table28[[#This Row],[Tên hàng hóa ]]=0,"",VLOOKUP(Table28[[#This Row],[Tên hàng hóa ]],Table1[[Tên hàng hóa]:[Giá bán]],4,0))</f>
        <v/>
      </c>
      <c r="H1463" s="145"/>
      <c r="I1463" s="146" t="str">
        <f>IF(Table28[[#This Row],[Số lượng]]&lt;&gt;0,Table28[[#This Row],[Số lượng]]*Table28[[#This Row],[Đơn giá]],"")</f>
        <v/>
      </c>
      <c r="J1463" s="146" t="str">
        <f ca="1">IF(AND(Table28[[#This Row],[Tên hàng hóa ]]&lt;&gt;0,D1464=""),SUM(OFFSET(Table28[[#This Row],[Thành tiền]],0,0,-COUNTIF(Table28[Số HĐ],Table28[[#This Row],[Số HĐ]]))),"")</f>
        <v/>
      </c>
      <c r="K1463" s="145"/>
      <c r="L146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63" s="147"/>
    </row>
    <row r="1464" spans="1:13" ht="35.1" customHeight="1" x14ac:dyDescent="0.2">
      <c r="A1464" s="138">
        <v>42536</v>
      </c>
      <c r="B1464" s="149" t="s">
        <v>3035</v>
      </c>
      <c r="C1464" s="154" t="s">
        <v>481</v>
      </c>
      <c r="D1464" s="150" t="s">
        <v>280</v>
      </c>
      <c r="E1464" s="142" t="str">
        <f>IF(Table28[[#This Row],[Tên hàng hóa ]]&lt;&gt;0,VLOOKUP(Table28[[#This Row],[Tên hàng hóa ]],Table1[[Tên hàng hóa]:[Quy cách]],2,0),"")</f>
        <v>Công Tắc Hành Trình</v>
      </c>
      <c r="F1464" s="143" t="str">
        <f>IF(Table28[[#This Row],[Tên hàng hóa ]]&lt;&gt;0,VLOOKUP(Table28[[#This Row],[Tên hàng hóa ]],Table1[[Tên hàng hóa]:[ĐVT]],3,0),"")</f>
        <v>Cái</v>
      </c>
      <c r="G1464" s="144">
        <v>649000</v>
      </c>
      <c r="H1464" s="145">
        <v>5</v>
      </c>
      <c r="I1464" s="146">
        <f>IF(Table28[[#This Row],[Số lượng]]&lt;&gt;0,Table28[[#This Row],[Số lượng]]*Table28[[#This Row],[Đơn giá]],"")</f>
        <v>3245000</v>
      </c>
      <c r="J1464" s="146">
        <f ca="1">IF(AND(Table28[[#This Row],[Tên hàng hóa ]]&lt;&gt;0,D1465=""),SUM(OFFSET(Table28[[#This Row],[Thành tiền]],0,0,-COUNTIF(Table28[Số HĐ],Table28[[#This Row],[Số HĐ]]))),"")</f>
        <v>3245000</v>
      </c>
      <c r="K1464" s="152" t="s">
        <v>464</v>
      </c>
      <c r="L146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64" s="153" t="s">
        <v>3036</v>
      </c>
    </row>
    <row r="1465" spans="1:13" ht="35.1" customHeight="1" x14ac:dyDescent="0.2">
      <c r="A1465" s="138"/>
      <c r="B1465" s="139"/>
      <c r="C1465" s="140" t="str">
        <f t="shared" si="31"/>
        <v/>
      </c>
      <c r="D1465" s="141"/>
      <c r="E1465" s="142" t="str">
        <f>IF(Table28[[#This Row],[Tên hàng hóa ]]&lt;&gt;0,VLOOKUP(Table28[[#This Row],[Tên hàng hóa ]],Table1[[Tên hàng hóa]:[Quy cách]],2,0),"")</f>
        <v/>
      </c>
      <c r="F1465" s="143" t="str">
        <f>IF(Table28[[#This Row],[Tên hàng hóa ]]&lt;&gt;0,VLOOKUP(Table28[[#This Row],[Tên hàng hóa ]],Table1[[Tên hàng hóa]:[ĐVT]],3,0),"")</f>
        <v/>
      </c>
      <c r="G1465" s="144" t="str">
        <f>IF(Table28[[#This Row],[Tên hàng hóa ]]=0,"",VLOOKUP(Table28[[#This Row],[Tên hàng hóa ]],Table1[[Tên hàng hóa]:[Giá bán]],4,0))</f>
        <v/>
      </c>
      <c r="H1465" s="145"/>
      <c r="I1465" s="146" t="str">
        <f>IF(Table28[[#This Row],[Số lượng]]&lt;&gt;0,Table28[[#This Row],[Số lượng]]*Table28[[#This Row],[Đơn giá]],"")</f>
        <v/>
      </c>
      <c r="J1465" s="146" t="str">
        <f ca="1">IF(AND(Table28[[#This Row],[Tên hàng hóa ]]&lt;&gt;0,D1466=""),SUM(OFFSET(Table28[[#This Row],[Thành tiền]],0,0,-COUNTIF(Table28[Số HĐ],Table28[[#This Row],[Số HĐ]]))),"")</f>
        <v/>
      </c>
      <c r="K1465" s="145"/>
      <c r="L146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65" s="147"/>
    </row>
    <row r="1466" spans="1:13" ht="35.1" customHeight="1" x14ac:dyDescent="0.2">
      <c r="A1466" s="138">
        <v>42536</v>
      </c>
      <c r="B1466" s="149" t="s">
        <v>3037</v>
      </c>
      <c r="C1466" s="154" t="s">
        <v>773</v>
      </c>
      <c r="D1466" s="150" t="s">
        <v>330</v>
      </c>
      <c r="E1466" s="142" t="str">
        <f>IF(Table28[[#This Row],[Tên hàng hóa ]]&lt;&gt;0,VLOOKUP(Table28[[#This Row],[Tên hàng hóa ]],Table1[[Tên hàng hóa]:[Quy cách]],2,0),"")</f>
        <v>Màn Hình Cảm Ứng</v>
      </c>
      <c r="F1466" s="143" t="str">
        <f>IF(Table28[[#This Row],[Tên hàng hóa ]]&lt;&gt;0,VLOOKUP(Table28[[#This Row],[Tên hàng hóa ]],Table1[[Tên hàng hóa]:[ĐVT]],3,0),"")</f>
        <v>Cái</v>
      </c>
      <c r="G1466" s="144">
        <v>4400000</v>
      </c>
      <c r="H1466" s="145">
        <v>1</v>
      </c>
      <c r="I1466" s="146">
        <f>IF(Table28[[#This Row],[Số lượng]]&lt;&gt;0,Table28[[#This Row],[Số lượng]]*Table28[[#This Row],[Đơn giá]],"")</f>
        <v>4400000</v>
      </c>
      <c r="J1466" s="146">
        <f ca="1">IF(AND(Table28[[#This Row],[Tên hàng hóa ]]&lt;&gt;0,D1467=""),SUM(OFFSET(Table28[[#This Row],[Thành tiền]],0,0,-COUNTIF(Table28[Số HĐ],Table28[[#This Row],[Số HĐ]]))),"")</f>
        <v>4400000</v>
      </c>
      <c r="K1466" s="152" t="s">
        <v>464</v>
      </c>
      <c r="L146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66" s="153" t="s">
        <v>3504</v>
      </c>
    </row>
    <row r="1467" spans="1:13" ht="35.1" customHeight="1" x14ac:dyDescent="0.2">
      <c r="A1467" s="138"/>
      <c r="B1467" s="139"/>
      <c r="C1467" s="140" t="str">
        <f t="shared" si="31"/>
        <v/>
      </c>
      <c r="D1467" s="141"/>
      <c r="E1467" s="142" t="str">
        <f>IF(Table28[[#This Row],[Tên hàng hóa ]]&lt;&gt;0,VLOOKUP(Table28[[#This Row],[Tên hàng hóa ]],Table1[[Tên hàng hóa]:[Quy cách]],2,0),"")</f>
        <v/>
      </c>
      <c r="F1467" s="143" t="str">
        <f>IF(Table28[[#This Row],[Tên hàng hóa ]]&lt;&gt;0,VLOOKUP(Table28[[#This Row],[Tên hàng hóa ]],Table1[[Tên hàng hóa]:[ĐVT]],3,0),"")</f>
        <v/>
      </c>
      <c r="G1467" s="144" t="str">
        <f>IF(Table28[[#This Row],[Tên hàng hóa ]]=0,"",VLOOKUP(Table28[[#This Row],[Tên hàng hóa ]],Table1[[Tên hàng hóa]:[Giá bán]],4,0))</f>
        <v/>
      </c>
      <c r="H1467" s="145"/>
      <c r="I1467" s="146" t="str">
        <f>IF(Table28[[#This Row],[Số lượng]]&lt;&gt;0,Table28[[#This Row],[Số lượng]]*Table28[[#This Row],[Đơn giá]],"")</f>
        <v/>
      </c>
      <c r="J1467" s="146" t="str">
        <f ca="1">IF(AND(Table28[[#This Row],[Tên hàng hóa ]]&lt;&gt;0,D1468=""),SUM(OFFSET(Table28[[#This Row],[Thành tiền]],0,0,-COUNTIF(Table28[Số HĐ],Table28[[#This Row],[Số HĐ]]))),"")</f>
        <v/>
      </c>
      <c r="K1467" s="145"/>
      <c r="L146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67" s="147"/>
    </row>
    <row r="1468" spans="1:13" ht="35.1" customHeight="1" x14ac:dyDescent="0.2">
      <c r="A1468" s="138">
        <v>42537</v>
      </c>
      <c r="B1468" s="149" t="s">
        <v>3038</v>
      </c>
      <c r="C1468" s="154" t="s">
        <v>569</v>
      </c>
      <c r="D1468" s="150" t="s">
        <v>159</v>
      </c>
      <c r="E1468" s="142" t="str">
        <f>IF(Table28[[#This Row],[Tên hàng hóa ]]&lt;&gt;0,VLOOKUP(Table28[[#This Row],[Tên hàng hóa ]],Table1[[Tên hàng hóa]:[Quy cách]],2,0),"")</f>
        <v>Bộ Nguồn Xung</v>
      </c>
      <c r="F1468" s="143" t="str">
        <f>IF(Table28[[#This Row],[Tên hàng hóa ]]&lt;&gt;0,VLOOKUP(Table28[[#This Row],[Tên hàng hóa ]],Table1[[Tên hàng hóa]:[ĐVT]],3,0),"")</f>
        <v>Cái</v>
      </c>
      <c r="G1468" s="144">
        <v>770000</v>
      </c>
      <c r="H1468" s="145">
        <v>1</v>
      </c>
      <c r="I1468" s="146">
        <f>IF(Table28[[#This Row],[Số lượng]]&lt;&gt;0,Table28[[#This Row],[Số lượng]]*Table28[[#This Row],[Đơn giá]],"")</f>
        <v>770000</v>
      </c>
      <c r="J1468" s="146" t="str">
        <f ca="1">IF(AND(Table28[[#This Row],[Tên hàng hóa ]]&lt;&gt;0,D1965=""),SUM(OFFSET(Table28[[#This Row],[Thành tiền]],0,0,-COUNTIF(Table28[Số HĐ],Table28[[#This Row],[Số HĐ]]))),"")</f>
        <v/>
      </c>
      <c r="K1468" s="152" t="s">
        <v>464</v>
      </c>
      <c r="L146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68" s="153" t="s">
        <v>3220</v>
      </c>
    </row>
    <row r="1469" spans="1:13" ht="35.1" customHeight="1" x14ac:dyDescent="0.2">
      <c r="A1469" s="155"/>
      <c r="B1469" s="156"/>
      <c r="C1469" s="157" t="str">
        <f t="shared" ref="C1469:C1500" si="32">IF(AND(D1469&lt;&gt;0,D1470=""),C1468,"")</f>
        <v/>
      </c>
      <c r="D1469" s="158"/>
      <c r="E1469" s="163" t="str">
        <f>IF(Table28[[#This Row],[Tên hàng hóa ]]&lt;&gt;0,VLOOKUP(Table28[[#This Row],[Tên hàng hóa ]],Table1[[Tên hàng hóa]:[Quy cách]],2,0),"")</f>
        <v/>
      </c>
      <c r="F1469" s="159" t="str">
        <f>IF(Table28[[#This Row],[Tên hàng hóa ]]&lt;&gt;0,VLOOKUP(Table28[[#This Row],[Tên hàng hóa ]],Table1[[Tên hàng hóa]:[ĐVT]],3,0),"")</f>
        <v/>
      </c>
      <c r="G1469" s="164" t="str">
        <f>IF(Table28[[#This Row],[Tên hàng hóa ]]=0,"",VLOOKUP(Table28[[#This Row],[Tên hàng hóa ]],Table1[[Tên hàng hóa]:[Giá bán]],4,0))</f>
        <v/>
      </c>
      <c r="H1469" s="160"/>
      <c r="I1469" s="161" t="str">
        <f>IF(Table28[[#This Row],[Số lượng]]&lt;&gt;0,Table28[[#This Row],[Số lượng]]*Table28[[#This Row],[Đơn giá]],"")</f>
        <v/>
      </c>
      <c r="J1469" s="161" t="str">
        <f ca="1">IF(AND(Table28[[#This Row],[Tên hàng hóa ]]&lt;&gt;0,D1470=""),SUM(OFFSET(Table28[[#This Row],[Thành tiền]],0,0,-COUNTIF(Table28[Số HĐ],Table28[[#This Row],[Số HĐ]]))),"")</f>
        <v/>
      </c>
      <c r="K1469" s="160"/>
      <c r="L146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69" s="162"/>
    </row>
    <row r="1470" spans="1:13" ht="35.1" customHeight="1" x14ac:dyDescent="0.2">
      <c r="A1470" s="155">
        <v>42538</v>
      </c>
      <c r="B1470" s="156" t="s">
        <v>3063</v>
      </c>
      <c r="C1470" s="157" t="s">
        <v>543</v>
      </c>
      <c r="D1470" s="158" t="s">
        <v>3051</v>
      </c>
      <c r="E1470" s="163" t="str">
        <f>IF(Table28[[#This Row],[Tên hàng hóa ]]&lt;&gt;0,VLOOKUP(Table28[[#This Row],[Tên hàng hóa ]],Table1[[Tên hàng hóa]:[Quy cách]],2,0),"")</f>
        <v>Schneider</v>
      </c>
      <c r="F1470" s="159" t="str">
        <f>IF(Table28[[#This Row],[Tên hàng hóa ]]&lt;&gt;0,VLOOKUP(Table28[[#This Row],[Tên hàng hóa ]],Table1[[Tên hàng hóa]:[ĐVT]],3,0),"")</f>
        <v>Cái</v>
      </c>
      <c r="G1470" s="164">
        <v>123200</v>
      </c>
      <c r="H1470" s="160">
        <v>1</v>
      </c>
      <c r="I1470" s="161">
        <f>IF(Table28[[#This Row],[Số lượng]]&lt;&gt;0,Table28[[#This Row],[Số lượng]]*Table28[[#This Row],[Đơn giá]],"")</f>
        <v>123200</v>
      </c>
      <c r="J1470" s="161" t="str">
        <f ca="1">IF(AND(Table28[[#This Row],[Tên hàng hóa ]]&lt;&gt;0,D1471=""),SUM(OFFSET(Table28[[#This Row],[Thành tiền]],0,0,-COUNTIF(Table28[Số HĐ],Table28[[#This Row],[Số HĐ]]))),"")</f>
        <v/>
      </c>
      <c r="K1470" s="160"/>
      <c r="L147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70" s="162"/>
    </row>
    <row r="1471" spans="1:13" ht="35.1" customHeight="1" x14ac:dyDescent="0.2">
      <c r="A1471" s="155">
        <v>42538</v>
      </c>
      <c r="B1471" s="156" t="s">
        <v>3063</v>
      </c>
      <c r="C1471" s="157" t="str">
        <f t="shared" si="32"/>
        <v>CTY TNHH CN Gốm Bạch Mã (VN)</v>
      </c>
      <c r="D1471" s="158" t="s">
        <v>3050</v>
      </c>
      <c r="E1471" s="163" t="str">
        <f>IF(Table28[[#This Row],[Tên hàng hóa ]]&lt;&gt;0,VLOOKUP(Table28[[#This Row],[Tên hàng hóa ]],Table1[[Tên hàng hóa]:[Quy cách]],2,0),"")</f>
        <v>Schneider</v>
      </c>
      <c r="F1471" s="159" t="str">
        <f>IF(Table28[[#This Row],[Tên hàng hóa ]]&lt;&gt;0,VLOOKUP(Table28[[#This Row],[Tên hàng hóa ]],Table1[[Tên hàng hóa]:[ĐVT]],3,0),"")</f>
        <v>Cái</v>
      </c>
      <c r="G1471" s="164">
        <v>126500</v>
      </c>
      <c r="H1471" s="160">
        <v>1</v>
      </c>
      <c r="I1471" s="161">
        <f>IF(Table28[[#This Row],[Số lượng]]&lt;&gt;0,Table28[[#This Row],[Số lượng]]*Table28[[#This Row],[Đơn giá]],"")</f>
        <v>126500</v>
      </c>
      <c r="J1471" s="161">
        <f ca="1">IF(AND(Table28[[#This Row],[Tên hàng hóa ]]&lt;&gt;0,D1472=""),SUM(OFFSET(Table28[[#This Row],[Thành tiền]],0,0,-COUNTIF(Table28[Số HĐ],Table28[[#This Row],[Số HĐ]]))),"")</f>
        <v>249700</v>
      </c>
      <c r="K1471" s="152" t="s">
        <v>464</v>
      </c>
      <c r="L147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71" s="153" t="s">
        <v>3319</v>
      </c>
    </row>
    <row r="1472" spans="1:13" ht="35.1" customHeight="1" x14ac:dyDescent="0.2">
      <c r="A1472" s="155"/>
      <c r="B1472" s="156"/>
      <c r="C1472" s="157" t="str">
        <f t="shared" si="32"/>
        <v/>
      </c>
      <c r="D1472" s="158"/>
      <c r="E1472" s="163" t="str">
        <f>IF(Table28[[#This Row],[Tên hàng hóa ]]&lt;&gt;0,VLOOKUP(Table28[[#This Row],[Tên hàng hóa ]],Table1[[Tên hàng hóa]:[Quy cách]],2,0),"")</f>
        <v/>
      </c>
      <c r="F1472" s="159" t="str">
        <f>IF(Table28[[#This Row],[Tên hàng hóa ]]&lt;&gt;0,VLOOKUP(Table28[[#This Row],[Tên hàng hóa ]],Table1[[Tên hàng hóa]:[ĐVT]],3,0),"")</f>
        <v/>
      </c>
      <c r="G1472" s="164" t="str">
        <f>IF(Table28[[#This Row],[Tên hàng hóa ]]=0,"",VLOOKUP(Table28[[#This Row],[Tên hàng hóa ]],Table1[[Tên hàng hóa]:[Giá bán]],4,0))</f>
        <v/>
      </c>
      <c r="H1472" s="160"/>
      <c r="I1472" s="161" t="str">
        <f>IF(Table28[[#This Row],[Số lượng]]&lt;&gt;0,Table28[[#This Row],[Số lượng]]*Table28[[#This Row],[Đơn giá]],"")</f>
        <v/>
      </c>
      <c r="J1472" s="161" t="str">
        <f ca="1">IF(AND(Table28[[#This Row],[Tên hàng hóa ]]&lt;&gt;0,D1473=""),SUM(OFFSET(Table28[[#This Row],[Thành tiền]],0,0,-COUNTIF(Table28[Số HĐ],Table28[[#This Row],[Số HĐ]]))),"")</f>
        <v/>
      </c>
      <c r="K1472" s="160"/>
      <c r="L147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72" s="162"/>
    </row>
    <row r="1473" spans="1:13" ht="35.1" customHeight="1" x14ac:dyDescent="0.2">
      <c r="A1473" s="155">
        <v>42538</v>
      </c>
      <c r="B1473" s="156" t="s">
        <v>3064</v>
      </c>
      <c r="C1473" s="157" t="s">
        <v>543</v>
      </c>
      <c r="D1473" s="158" t="s">
        <v>2836</v>
      </c>
      <c r="E1473" s="163" t="str">
        <f>IF(Table28[[#This Row],[Tên hàng hóa ]]&lt;&gt;0,VLOOKUP(Table28[[#This Row],[Tên hàng hóa ]],Table1[[Tên hàng hóa]:[Quy cách]],2,0),"")</f>
        <v>Schneider</v>
      </c>
      <c r="F1473" s="159" t="str">
        <f>IF(Table28[[#This Row],[Tên hàng hóa ]]&lt;&gt;0,VLOOKUP(Table28[[#This Row],[Tên hàng hóa ]],Table1[[Tên hàng hóa]:[ĐVT]],3,0),"")</f>
        <v>Cái</v>
      </c>
      <c r="G1473" s="164">
        <v>160600</v>
      </c>
      <c r="H1473" s="160">
        <v>3</v>
      </c>
      <c r="I1473" s="161">
        <f>IF(Table28[[#This Row],[Số lượng]]&lt;&gt;0,Table28[[#This Row],[Số lượng]]*Table28[[#This Row],[Đơn giá]],"")</f>
        <v>481800</v>
      </c>
      <c r="J1473" s="161" t="str">
        <f ca="1">IF(AND(Table28[[#This Row],[Tên hàng hóa ]]&lt;&gt;0,D1474=""),SUM(OFFSET(Table28[[#This Row],[Thành tiền]],0,0,-COUNTIF(Table28[Số HĐ],Table28[[#This Row],[Số HĐ]]))),"")</f>
        <v/>
      </c>
      <c r="K1473" s="160"/>
      <c r="L147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73" s="162"/>
    </row>
    <row r="1474" spans="1:13" ht="35.1" customHeight="1" x14ac:dyDescent="0.2">
      <c r="A1474" s="155">
        <v>42538</v>
      </c>
      <c r="B1474" s="156" t="s">
        <v>3064</v>
      </c>
      <c r="C1474" s="157" t="str">
        <f t="shared" si="32"/>
        <v>CTY TNHH CN Gốm Bạch Mã (VN)</v>
      </c>
      <c r="D1474" s="158" t="s">
        <v>2007</v>
      </c>
      <c r="E1474" s="163" t="str">
        <f>IF(Table28[[#This Row],[Tên hàng hóa ]]&lt;&gt;0,VLOOKUP(Table28[[#This Row],[Tên hàng hóa ]],Table1[[Tên hàng hóa]:[Quy cách]],2,0),"")</f>
        <v>Schneider</v>
      </c>
      <c r="F1474" s="159" t="str">
        <f>IF(Table28[[#This Row],[Tên hàng hóa ]]&lt;&gt;0,VLOOKUP(Table28[[#This Row],[Tên hàng hóa ]],Table1[[Tên hàng hóa]:[ĐVT]],3,0),"")</f>
        <v>Cái</v>
      </c>
      <c r="G1474" s="164">
        <v>804100</v>
      </c>
      <c r="H1474" s="160">
        <v>2</v>
      </c>
      <c r="I1474" s="161">
        <f>IF(Table28[[#This Row],[Số lượng]]&lt;&gt;0,Table28[[#This Row],[Số lượng]]*Table28[[#This Row],[Đơn giá]],"")</f>
        <v>1608200</v>
      </c>
      <c r="J1474" s="161">
        <f ca="1">IF(AND(Table28[[#This Row],[Tên hàng hóa ]]&lt;&gt;0,D1475=""),SUM(OFFSET(Table28[[#This Row],[Thành tiền]],0,0,-COUNTIF(Table28[Số HĐ],Table28[[#This Row],[Số HĐ]]))),"")</f>
        <v>2090000</v>
      </c>
      <c r="K1474" s="152" t="s">
        <v>464</v>
      </c>
      <c r="L147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74" s="153" t="s">
        <v>3319</v>
      </c>
    </row>
    <row r="1475" spans="1:13" ht="35.1" customHeight="1" x14ac:dyDescent="0.2">
      <c r="A1475" s="155"/>
      <c r="B1475" s="156"/>
      <c r="C1475" s="157" t="str">
        <f t="shared" si="32"/>
        <v/>
      </c>
      <c r="D1475" s="158"/>
      <c r="E1475" s="163" t="str">
        <f>IF(Table28[[#This Row],[Tên hàng hóa ]]&lt;&gt;0,VLOOKUP(Table28[[#This Row],[Tên hàng hóa ]],Table1[[Tên hàng hóa]:[Quy cách]],2,0),"")</f>
        <v/>
      </c>
      <c r="F1475" s="159" t="str">
        <f>IF(Table28[[#This Row],[Tên hàng hóa ]]&lt;&gt;0,VLOOKUP(Table28[[#This Row],[Tên hàng hóa ]],Table1[[Tên hàng hóa]:[ĐVT]],3,0),"")</f>
        <v/>
      </c>
      <c r="G1475" s="164" t="str">
        <f>IF(Table28[[#This Row],[Tên hàng hóa ]]=0,"",VLOOKUP(Table28[[#This Row],[Tên hàng hóa ]],Table1[[Tên hàng hóa]:[Giá bán]],4,0))</f>
        <v/>
      </c>
      <c r="H1475" s="160"/>
      <c r="I1475" s="161" t="str">
        <f>IF(Table28[[#This Row],[Số lượng]]&lt;&gt;0,Table28[[#This Row],[Số lượng]]*Table28[[#This Row],[Đơn giá]],"")</f>
        <v/>
      </c>
      <c r="J1475" s="161" t="str">
        <f ca="1">IF(AND(Table28[[#This Row],[Tên hàng hóa ]]&lt;&gt;0,D1476=""),SUM(OFFSET(Table28[[#This Row],[Thành tiền]],0,0,-COUNTIF(Table28[Số HĐ],Table28[[#This Row],[Số HĐ]]))),"")</f>
        <v/>
      </c>
      <c r="K1475" s="160"/>
      <c r="L147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75" s="162"/>
    </row>
    <row r="1476" spans="1:13" ht="35.1" customHeight="1" x14ac:dyDescent="0.2">
      <c r="A1476" s="155">
        <v>42538</v>
      </c>
      <c r="B1476" s="156" t="s">
        <v>3065</v>
      </c>
      <c r="C1476" s="157" t="s">
        <v>543</v>
      </c>
      <c r="D1476" s="158" t="s">
        <v>1731</v>
      </c>
      <c r="E1476" s="163" t="str">
        <f>IF(Table28[[#This Row],[Tên hàng hóa ]]&lt;&gt;0,VLOOKUP(Table28[[#This Row],[Tên hàng hóa ]],Table1[[Tên hàng hóa]:[Quy cách]],2,0),"")</f>
        <v>Schneider</v>
      </c>
      <c r="F1476" s="159" t="str">
        <f>IF(Table28[[#This Row],[Tên hàng hóa ]]&lt;&gt;0,VLOOKUP(Table28[[#This Row],[Tên hàng hóa ]],Table1[[Tên hàng hóa]:[ĐVT]],3,0),"")</f>
        <v>Cái</v>
      </c>
      <c r="G1476" s="164">
        <v>649000</v>
      </c>
      <c r="H1476" s="160">
        <v>3</v>
      </c>
      <c r="I1476" s="161">
        <f>IF(Table28[[#This Row],[Số lượng]]&lt;&gt;0,Table28[[#This Row],[Số lượng]]*Table28[[#This Row],[Đơn giá]],"")</f>
        <v>1947000</v>
      </c>
      <c r="J1476" s="161" t="str">
        <f ca="1">IF(AND(Table28[[#This Row],[Tên hàng hóa ]]&lt;&gt;0,D1477=""),SUM(OFFSET(Table28[[#This Row],[Thành tiền]],0,0,-COUNTIF(Table28[Số HĐ],Table28[[#This Row],[Số HĐ]]))),"")</f>
        <v/>
      </c>
      <c r="K1476" s="160"/>
      <c r="L147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76" s="162"/>
    </row>
    <row r="1477" spans="1:13" ht="35.1" customHeight="1" x14ac:dyDescent="0.2">
      <c r="A1477" s="155">
        <v>42538</v>
      </c>
      <c r="B1477" s="156" t="s">
        <v>3065</v>
      </c>
      <c r="C1477" s="157" t="s">
        <v>543</v>
      </c>
      <c r="D1477" s="158" t="s">
        <v>3059</v>
      </c>
      <c r="E1477" s="163" t="str">
        <f>IF(Table28[[#This Row],[Tên hàng hóa ]]&lt;&gt;0,VLOOKUP(Table28[[#This Row],[Tên hàng hóa ]],Table1[[Tên hàng hóa]:[Quy cách]],2,0),"")</f>
        <v>Schneider</v>
      </c>
      <c r="F1477" s="159" t="str">
        <f>IF(Table28[[#This Row],[Tên hàng hóa ]]&lt;&gt;0,VLOOKUP(Table28[[#This Row],[Tên hàng hóa ]],Table1[[Tên hàng hóa]:[ĐVT]],3,0),"")</f>
        <v>Cái</v>
      </c>
      <c r="G1477" s="164">
        <v>150700</v>
      </c>
      <c r="H1477" s="160">
        <v>3</v>
      </c>
      <c r="I1477" s="161">
        <f>IF(Table28[[#This Row],[Số lượng]]&lt;&gt;0,Table28[[#This Row],[Số lượng]]*Table28[[#This Row],[Đơn giá]],"")</f>
        <v>452100</v>
      </c>
      <c r="J1477" s="161" t="str">
        <f ca="1">IF(AND(Table28[[#This Row],[Tên hàng hóa ]]&lt;&gt;0,D1478=""),SUM(OFFSET(Table28[[#This Row],[Thành tiền]],0,0,-COUNTIF(Table28[Số HĐ],Table28[[#This Row],[Số HĐ]]))),"")</f>
        <v/>
      </c>
      <c r="K1477" s="160"/>
      <c r="L147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77" s="162"/>
    </row>
    <row r="1478" spans="1:13" ht="35.1" customHeight="1" x14ac:dyDescent="0.2">
      <c r="A1478" s="155">
        <v>42538</v>
      </c>
      <c r="B1478" s="156" t="s">
        <v>3065</v>
      </c>
      <c r="C1478" s="157" t="s">
        <v>543</v>
      </c>
      <c r="D1478" s="158" t="s">
        <v>3054</v>
      </c>
      <c r="E1478" s="163" t="str">
        <f>IF(Table28[[#This Row],[Tên hàng hóa ]]&lt;&gt;0,VLOOKUP(Table28[[#This Row],[Tên hàng hóa ]],Table1[[Tên hàng hóa]:[Quy cách]],2,0),"")</f>
        <v>Schneider</v>
      </c>
      <c r="F1478" s="159" t="str">
        <f>IF(Table28[[#This Row],[Tên hàng hóa ]]&lt;&gt;0,VLOOKUP(Table28[[#This Row],[Tên hàng hóa ]],Table1[[Tên hàng hóa]:[ĐVT]],3,0),"")</f>
        <v>Cái</v>
      </c>
      <c r="G1478" s="164">
        <v>151800</v>
      </c>
      <c r="H1478" s="160">
        <v>1</v>
      </c>
      <c r="I1478" s="161">
        <f>IF(Table28[[#This Row],[Số lượng]]&lt;&gt;0,Table28[[#This Row],[Số lượng]]*Table28[[#This Row],[Đơn giá]],"")</f>
        <v>151800</v>
      </c>
      <c r="J1478" s="161" t="str">
        <f ca="1">IF(AND(Table28[[#This Row],[Tên hàng hóa ]]&lt;&gt;0,D1479=""),SUM(OFFSET(Table28[[#This Row],[Thành tiền]],0,0,-COUNTIF(Table28[Số HĐ],Table28[[#This Row],[Số HĐ]]))),"")</f>
        <v/>
      </c>
      <c r="K1478" s="160"/>
      <c r="L147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78" s="162"/>
    </row>
    <row r="1479" spans="1:13" ht="35.1" customHeight="1" x14ac:dyDescent="0.2">
      <c r="A1479" s="155">
        <v>42538</v>
      </c>
      <c r="B1479" s="156" t="s">
        <v>3065</v>
      </c>
      <c r="C1479" s="157" t="s">
        <v>543</v>
      </c>
      <c r="D1479" s="158" t="s">
        <v>3055</v>
      </c>
      <c r="E1479" s="163" t="str">
        <f>IF(Table28[[#This Row],[Tên hàng hóa ]]&lt;&gt;0,VLOOKUP(Table28[[#This Row],[Tên hàng hóa ]],Table1[[Tên hàng hóa]:[Quy cách]],2,0),"")</f>
        <v>Schneider</v>
      </c>
      <c r="F1479" s="159" t="str">
        <f>IF(Table28[[#This Row],[Tên hàng hóa ]]&lt;&gt;0,VLOOKUP(Table28[[#This Row],[Tên hàng hóa ]],Table1[[Tên hàng hóa]:[ĐVT]],3,0),"")</f>
        <v>Cái</v>
      </c>
      <c r="G1479" s="164">
        <v>44000</v>
      </c>
      <c r="H1479" s="160">
        <v>1</v>
      </c>
      <c r="I1479" s="161">
        <f>IF(Table28[[#This Row],[Số lượng]]&lt;&gt;0,Table28[[#This Row],[Số lượng]]*Table28[[#This Row],[Đơn giá]],"")</f>
        <v>44000</v>
      </c>
      <c r="J1479" s="161">
        <f ca="1">IF(AND(Table28[[#This Row],[Tên hàng hóa ]]&lt;&gt;0,D1480=""),SUM(OFFSET(Table28[[#This Row],[Thành tiền]],0,0,-COUNTIF(Table28[Số HĐ],Table28[[#This Row],[Số HĐ]]))),"")</f>
        <v>2594900</v>
      </c>
      <c r="K1479" s="152" t="s">
        <v>464</v>
      </c>
      <c r="L147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79" s="153" t="s">
        <v>3318</v>
      </c>
    </row>
    <row r="1480" spans="1:13" ht="35.1" customHeight="1" x14ac:dyDescent="0.2">
      <c r="A1480" s="155"/>
      <c r="B1480" s="156"/>
      <c r="C1480" s="157" t="str">
        <f t="shared" si="32"/>
        <v/>
      </c>
      <c r="D1480" s="158"/>
      <c r="E1480" s="163" t="str">
        <f>IF(Table28[[#This Row],[Tên hàng hóa ]]&lt;&gt;0,VLOOKUP(Table28[[#This Row],[Tên hàng hóa ]],Table1[[Tên hàng hóa]:[Quy cách]],2,0),"")</f>
        <v/>
      </c>
      <c r="F1480" s="159" t="str">
        <f>IF(Table28[[#This Row],[Tên hàng hóa ]]&lt;&gt;0,VLOOKUP(Table28[[#This Row],[Tên hàng hóa ]],Table1[[Tên hàng hóa]:[ĐVT]],3,0),"")</f>
        <v/>
      </c>
      <c r="G1480" s="164" t="str">
        <f>IF(Table28[[#This Row],[Tên hàng hóa ]]=0,"",VLOOKUP(Table28[[#This Row],[Tên hàng hóa ]],Table1[[Tên hàng hóa]:[Giá bán]],4,0))</f>
        <v/>
      </c>
      <c r="H1480" s="160"/>
      <c r="I1480" s="161" t="str">
        <f>IF(Table28[[#This Row],[Số lượng]]&lt;&gt;0,Table28[[#This Row],[Số lượng]]*Table28[[#This Row],[Đơn giá]],"")</f>
        <v/>
      </c>
      <c r="J1480" s="161" t="str">
        <f ca="1">IF(AND(Table28[[#This Row],[Tên hàng hóa ]]&lt;&gt;0,D1481=""),SUM(OFFSET(Table28[[#This Row],[Thành tiền]],0,0,-COUNTIF(Table28[Số HĐ],Table28[[#This Row],[Số HĐ]]))),"")</f>
        <v/>
      </c>
      <c r="K1480" s="160"/>
      <c r="L148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80" s="162"/>
    </row>
    <row r="1481" spans="1:13" ht="35.1" customHeight="1" x14ac:dyDescent="0.2">
      <c r="A1481" s="155">
        <v>42538</v>
      </c>
      <c r="B1481" s="156" t="s">
        <v>3066</v>
      </c>
      <c r="C1481" s="157" t="s">
        <v>543</v>
      </c>
      <c r="D1481" s="158" t="s">
        <v>1110</v>
      </c>
      <c r="E1481" s="163" t="str">
        <f>IF(Table28[[#This Row],[Tên hàng hóa ]]&lt;&gt;0,VLOOKUP(Table28[[#This Row],[Tên hàng hóa ]],Table1[[Tên hàng hóa]:[Quy cách]],2,0),"")</f>
        <v>Schneider</v>
      </c>
      <c r="F1481" s="159" t="str">
        <f>IF(Table28[[#This Row],[Tên hàng hóa ]]&lt;&gt;0,VLOOKUP(Table28[[#This Row],[Tên hàng hóa ]],Table1[[Tên hàng hóa]:[ĐVT]],3,0),"")</f>
        <v>Cái</v>
      </c>
      <c r="G1481" s="164">
        <v>390500</v>
      </c>
      <c r="H1481" s="160">
        <v>3</v>
      </c>
      <c r="I1481" s="161">
        <f>IF(Table28[[#This Row],[Số lượng]]&lt;&gt;0,Table28[[#This Row],[Số lượng]]*Table28[[#This Row],[Đơn giá]],"")</f>
        <v>1171500</v>
      </c>
      <c r="J1481" s="161" t="str">
        <f ca="1">IF(AND(Table28[[#This Row],[Tên hàng hóa ]]&lt;&gt;0,D1482=""),SUM(OFFSET(Table28[[#This Row],[Thành tiền]],0,0,-COUNTIF(Table28[Số HĐ],Table28[[#This Row],[Số HĐ]]))),"")</f>
        <v/>
      </c>
      <c r="K1481" s="160"/>
      <c r="L148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81" s="162"/>
    </row>
    <row r="1482" spans="1:13" ht="35.1" customHeight="1" x14ac:dyDescent="0.2">
      <c r="A1482" s="155">
        <v>42538</v>
      </c>
      <c r="B1482" s="156" t="s">
        <v>3066</v>
      </c>
      <c r="C1482" s="157" t="str">
        <f t="shared" si="32"/>
        <v>CTY TNHH CN Gốm Bạch Mã (VN)</v>
      </c>
      <c r="D1482" s="158" t="s">
        <v>221</v>
      </c>
      <c r="E1482" s="163" t="str">
        <f>IF(Table28[[#This Row],[Tên hàng hóa ]]&lt;&gt;0,VLOOKUP(Table28[[#This Row],[Tên hàng hóa ]],Table1[[Tên hàng hóa]:[Quy cách]],2,0),"")</f>
        <v>Cảm Biến</v>
      </c>
      <c r="F1482" s="159" t="str">
        <f>IF(Table28[[#This Row],[Tên hàng hóa ]]&lt;&gt;0,VLOOKUP(Table28[[#This Row],[Tên hàng hóa ]],Table1[[Tên hàng hóa]:[ĐVT]],3,0),"")</f>
        <v>Cái</v>
      </c>
      <c r="G1482" s="164">
        <v>957000</v>
      </c>
      <c r="H1482" s="160">
        <v>2</v>
      </c>
      <c r="I1482" s="161">
        <f>IF(Table28[[#This Row],[Số lượng]]&lt;&gt;0,Table28[[#This Row],[Số lượng]]*Table28[[#This Row],[Đơn giá]],"")</f>
        <v>1914000</v>
      </c>
      <c r="J1482" s="161">
        <f ca="1">IF(AND(Table28[[#This Row],[Tên hàng hóa ]]&lt;&gt;0,D1483=""),SUM(OFFSET(Table28[[#This Row],[Thành tiền]],0,0,-COUNTIF(Table28[Số HĐ],Table28[[#This Row],[Số HĐ]]))),"")</f>
        <v>3085500</v>
      </c>
      <c r="K1482" s="152" t="s">
        <v>464</v>
      </c>
      <c r="L148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82" s="153" t="s">
        <v>3318</v>
      </c>
    </row>
    <row r="1483" spans="1:13" ht="35.1" customHeight="1" x14ac:dyDescent="0.2">
      <c r="A1483" s="155"/>
      <c r="B1483" s="156"/>
      <c r="C1483" s="157" t="str">
        <f t="shared" si="32"/>
        <v/>
      </c>
      <c r="D1483" s="158"/>
      <c r="E1483" s="163" t="str">
        <f>IF(Table28[[#This Row],[Tên hàng hóa ]]&lt;&gt;0,VLOOKUP(Table28[[#This Row],[Tên hàng hóa ]],Table1[[Tên hàng hóa]:[Quy cách]],2,0),"")</f>
        <v/>
      </c>
      <c r="F1483" s="159" t="str">
        <f>IF(Table28[[#This Row],[Tên hàng hóa ]]&lt;&gt;0,VLOOKUP(Table28[[#This Row],[Tên hàng hóa ]],Table1[[Tên hàng hóa]:[ĐVT]],3,0),"")</f>
        <v/>
      </c>
      <c r="G1483" s="164" t="str">
        <f>IF(Table28[[#This Row],[Tên hàng hóa ]]=0,"",VLOOKUP(Table28[[#This Row],[Tên hàng hóa ]],Table1[[Tên hàng hóa]:[Giá bán]],4,0))</f>
        <v/>
      </c>
      <c r="H1483" s="160"/>
      <c r="I1483" s="161" t="str">
        <f>IF(Table28[[#This Row],[Số lượng]]&lt;&gt;0,Table28[[#This Row],[Số lượng]]*Table28[[#This Row],[Đơn giá]],"")</f>
        <v/>
      </c>
      <c r="J1483" s="161" t="str">
        <f ca="1">IF(AND(Table28[[#This Row],[Tên hàng hóa ]]&lt;&gt;0,D1484=""),SUM(OFFSET(Table28[[#This Row],[Thành tiền]],0,0,-COUNTIF(Table28[Số HĐ],Table28[[#This Row],[Số HĐ]]))),"")</f>
        <v/>
      </c>
      <c r="K1483" s="160"/>
      <c r="L148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83" s="162"/>
    </row>
    <row r="1484" spans="1:13" ht="35.1" customHeight="1" x14ac:dyDescent="0.2">
      <c r="A1484" s="155">
        <v>42538</v>
      </c>
      <c r="B1484" s="156" t="s">
        <v>3067</v>
      </c>
      <c r="C1484" s="157" t="s">
        <v>2339</v>
      </c>
      <c r="D1484" s="158" t="s">
        <v>721</v>
      </c>
      <c r="E1484" s="163" t="str">
        <f>IF(Table28[[#This Row],[Tên hàng hóa ]]&lt;&gt;0,VLOOKUP(Table28[[#This Row],[Tên hàng hóa ]],Table1[[Tên hàng hóa]:[Quy cách]],2,0),"")</f>
        <v>Cảm Biến</v>
      </c>
      <c r="F1484" s="159" t="str">
        <f>IF(Table28[[#This Row],[Tên hàng hóa ]]&lt;&gt;0,VLOOKUP(Table28[[#This Row],[Tên hàng hóa ]],Table1[[Tên hàng hóa]:[ĐVT]],3,0),"")</f>
        <v>Cái</v>
      </c>
      <c r="G1484" s="164">
        <v>825000</v>
      </c>
      <c r="H1484" s="160">
        <v>10</v>
      </c>
      <c r="I1484" s="161">
        <f>IF(Table28[[#This Row],[Số lượng]]&lt;&gt;0,Table28[[#This Row],[Số lượng]]*Table28[[#This Row],[Đơn giá]],"")</f>
        <v>8250000</v>
      </c>
      <c r="J1484" s="161">
        <f ca="1">IF(AND(Table28[[#This Row],[Tên hàng hóa ]]&lt;&gt;0,D1485=""),SUM(OFFSET(Table28[[#This Row],[Thành tiền]],0,0,-COUNTIF(Table28[Số HĐ],Table28[[#This Row],[Số HĐ]]))),"")</f>
        <v>8250000</v>
      </c>
      <c r="K1484" s="152" t="s">
        <v>464</v>
      </c>
      <c r="L148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84" s="153" t="s">
        <v>3315</v>
      </c>
    </row>
    <row r="1485" spans="1:13" ht="35.1" customHeight="1" x14ac:dyDescent="0.2">
      <c r="A1485" s="155"/>
      <c r="B1485" s="156"/>
      <c r="C1485" s="157" t="str">
        <f t="shared" si="32"/>
        <v/>
      </c>
      <c r="D1485" s="158"/>
      <c r="E1485" s="163" t="str">
        <f>IF(Table28[[#This Row],[Tên hàng hóa ]]&lt;&gt;0,VLOOKUP(Table28[[#This Row],[Tên hàng hóa ]],Table1[[Tên hàng hóa]:[Quy cách]],2,0),"")</f>
        <v/>
      </c>
      <c r="F1485" s="159" t="str">
        <f>IF(Table28[[#This Row],[Tên hàng hóa ]]&lt;&gt;0,VLOOKUP(Table28[[#This Row],[Tên hàng hóa ]],Table1[[Tên hàng hóa]:[ĐVT]],3,0),"")</f>
        <v/>
      </c>
      <c r="G1485" s="164" t="str">
        <f>IF(Table28[[#This Row],[Tên hàng hóa ]]=0,"",VLOOKUP(Table28[[#This Row],[Tên hàng hóa ]],Table1[[Tên hàng hóa]:[Giá bán]],4,0))</f>
        <v/>
      </c>
      <c r="H1485" s="160"/>
      <c r="I1485" s="161" t="str">
        <f>IF(Table28[[#This Row],[Số lượng]]&lt;&gt;0,Table28[[#This Row],[Số lượng]]*Table28[[#This Row],[Đơn giá]],"")</f>
        <v/>
      </c>
      <c r="J1485" s="161" t="str">
        <f ca="1">IF(AND(Table28[[#This Row],[Tên hàng hóa ]]&lt;&gt;0,D1486=""),SUM(OFFSET(Table28[[#This Row],[Thành tiền]],0,0,-COUNTIF(Table28[Số HĐ],Table28[[#This Row],[Số HĐ]]))),"")</f>
        <v/>
      </c>
      <c r="K1485" s="160"/>
      <c r="L148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85" s="162"/>
    </row>
    <row r="1486" spans="1:13" ht="35.1" customHeight="1" x14ac:dyDescent="0.2">
      <c r="A1486" s="155">
        <v>42538</v>
      </c>
      <c r="B1486" s="156" t="s">
        <v>3068</v>
      </c>
      <c r="C1486" s="157" t="s">
        <v>1046</v>
      </c>
      <c r="D1486" s="158" t="s">
        <v>3061</v>
      </c>
      <c r="E1486" s="163" t="str">
        <f>IF(Table28[[#This Row],[Tên hàng hóa ]]&lt;&gt;0,VLOOKUP(Table28[[#This Row],[Tên hàng hóa ]],Table1[[Tên hàng hóa]:[Quy cách]],2,0),"")</f>
        <v>OMRON</v>
      </c>
      <c r="F1486" s="159" t="str">
        <f>IF(Table28[[#This Row],[Tên hàng hóa ]]&lt;&gt;0,VLOOKUP(Table28[[#This Row],[Tên hàng hóa ]],Table1[[Tên hàng hóa]:[ĐVT]],3,0),"")</f>
        <v>Cái</v>
      </c>
      <c r="G1486" s="164">
        <v>2310000</v>
      </c>
      <c r="H1486" s="160">
        <v>1</v>
      </c>
      <c r="I1486" s="161">
        <f>IF(Table28[[#This Row],[Số lượng]]&lt;&gt;0,Table28[[#This Row],[Số lượng]]*Table28[[#This Row],[Đơn giá]],"")</f>
        <v>2310000</v>
      </c>
      <c r="J1486" s="161">
        <f ca="1">IF(AND(Table28[[#This Row],[Tên hàng hóa ]]&lt;&gt;0,D1487=""),SUM(OFFSET(Table28[[#This Row],[Thành tiền]],0,0,-COUNTIF(Table28[Số HĐ],Table28[[#This Row],[Số HĐ]]))),"")</f>
        <v>2310000</v>
      </c>
      <c r="K1486" s="160" t="s">
        <v>464</v>
      </c>
      <c r="L148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86" s="162" t="s">
        <v>3069</v>
      </c>
    </row>
    <row r="1487" spans="1:13" ht="35.1" customHeight="1" x14ac:dyDescent="0.2">
      <c r="A1487" s="155"/>
      <c r="B1487" s="156"/>
      <c r="C1487" s="157" t="str">
        <f t="shared" si="32"/>
        <v/>
      </c>
      <c r="D1487" s="158"/>
      <c r="E1487" s="163" t="str">
        <f>IF(Table28[[#This Row],[Tên hàng hóa ]]&lt;&gt;0,VLOOKUP(Table28[[#This Row],[Tên hàng hóa ]],Table1[[Tên hàng hóa]:[Quy cách]],2,0),"")</f>
        <v/>
      </c>
      <c r="F1487" s="159" t="str">
        <f>IF(Table28[[#This Row],[Tên hàng hóa ]]&lt;&gt;0,VLOOKUP(Table28[[#This Row],[Tên hàng hóa ]],Table1[[Tên hàng hóa]:[ĐVT]],3,0),"")</f>
        <v/>
      </c>
      <c r="G1487" s="164" t="str">
        <f>IF(Table28[[#This Row],[Tên hàng hóa ]]=0,"",VLOOKUP(Table28[[#This Row],[Tên hàng hóa ]],Table1[[Tên hàng hóa]:[Giá bán]],4,0))</f>
        <v/>
      </c>
      <c r="H1487" s="160"/>
      <c r="I1487" s="161" t="str">
        <f>IF(Table28[[#This Row],[Số lượng]]&lt;&gt;0,Table28[[#This Row],[Số lượng]]*Table28[[#This Row],[Đơn giá]],"")</f>
        <v/>
      </c>
      <c r="J1487" s="161" t="str">
        <f ca="1">IF(AND(Table28[[#This Row],[Tên hàng hóa ]]&lt;&gt;0,D1488=""),SUM(OFFSET(Table28[[#This Row],[Thành tiền]],0,0,-COUNTIF(Table28[Số HĐ],Table28[[#This Row],[Số HĐ]]))),"")</f>
        <v/>
      </c>
      <c r="K1487" s="160"/>
      <c r="L148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87" s="162"/>
    </row>
    <row r="1488" spans="1:13" ht="35.1" customHeight="1" x14ac:dyDescent="0.2">
      <c r="A1488" s="155">
        <v>42541</v>
      </c>
      <c r="B1488" s="156" t="s">
        <v>3070</v>
      </c>
      <c r="C1488" s="157" t="s">
        <v>1034</v>
      </c>
      <c r="D1488" s="158" t="s">
        <v>57</v>
      </c>
      <c r="E1488" s="163" t="str">
        <f>IF(Table28[[#This Row],[Tên hàng hóa ]]&lt;&gt;0,VLOOKUP(Table28[[#This Row],[Tên hàng hóa ]],Table1[[Tên hàng hóa]:[Quy cách]],2,0),"")</f>
        <v>Bộ Điều Khiển Lập Trình</v>
      </c>
      <c r="F1488" s="159" t="str">
        <f>IF(Table28[[#This Row],[Tên hàng hóa ]]&lt;&gt;0,VLOOKUP(Table28[[#This Row],[Tên hàng hóa ]],Table1[[Tên hàng hóa]:[ĐVT]],3,0),"")</f>
        <v>Cái</v>
      </c>
      <c r="G1488" s="164">
        <v>6820000</v>
      </c>
      <c r="H1488" s="160">
        <v>1</v>
      </c>
      <c r="I1488" s="161">
        <f>IF(Table28[[#This Row],[Số lượng]]&lt;&gt;0,Table28[[#This Row],[Số lượng]]*Table28[[#This Row],[Đơn giá]],"")</f>
        <v>6820000</v>
      </c>
      <c r="J1488" s="161">
        <f ca="1">IF(AND(Table28[[#This Row],[Tên hàng hóa ]]&lt;&gt;0,D1489=""),SUM(OFFSET(Table28[[#This Row],[Thành tiền]],0,0,-COUNTIF(Table28[Số HĐ],Table28[[#This Row],[Số HĐ]]))),"")</f>
        <v>6820000</v>
      </c>
      <c r="K1488" s="152" t="s">
        <v>464</v>
      </c>
      <c r="L148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88" s="153" t="s">
        <v>3362</v>
      </c>
    </row>
    <row r="1489" spans="1:13" ht="35.1" customHeight="1" x14ac:dyDescent="0.2">
      <c r="A1489" s="155"/>
      <c r="B1489" s="156"/>
      <c r="C1489" s="157" t="str">
        <f t="shared" si="32"/>
        <v/>
      </c>
      <c r="D1489" s="158"/>
      <c r="E1489" s="163" t="str">
        <f>IF(Table28[[#This Row],[Tên hàng hóa ]]&lt;&gt;0,VLOOKUP(Table28[[#This Row],[Tên hàng hóa ]],Table1[[Tên hàng hóa]:[Quy cách]],2,0),"")</f>
        <v/>
      </c>
      <c r="F1489" s="159" t="str">
        <f>IF(Table28[[#This Row],[Tên hàng hóa ]]&lt;&gt;0,VLOOKUP(Table28[[#This Row],[Tên hàng hóa ]],Table1[[Tên hàng hóa]:[ĐVT]],3,0),"")</f>
        <v/>
      </c>
      <c r="G1489" s="164" t="str">
        <f>IF(Table28[[#This Row],[Tên hàng hóa ]]=0,"",VLOOKUP(Table28[[#This Row],[Tên hàng hóa ]],Table1[[Tên hàng hóa]:[Giá bán]],4,0))</f>
        <v/>
      </c>
      <c r="H1489" s="160"/>
      <c r="I1489" s="161" t="str">
        <f>IF(Table28[[#This Row],[Số lượng]]&lt;&gt;0,Table28[[#This Row],[Số lượng]]*Table28[[#This Row],[Đơn giá]],"")</f>
        <v/>
      </c>
      <c r="J1489" s="161" t="str">
        <f ca="1">IF(AND(Table28[[#This Row],[Tên hàng hóa ]]&lt;&gt;0,D1490=""),SUM(OFFSET(Table28[[#This Row],[Thành tiền]],0,0,-COUNTIF(Table28[Số HĐ],Table28[[#This Row],[Số HĐ]]))),"")</f>
        <v/>
      </c>
      <c r="K1489" s="160"/>
      <c r="L148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89" s="162"/>
    </row>
    <row r="1490" spans="1:13" ht="35.1" customHeight="1" x14ac:dyDescent="0.2">
      <c r="A1490" s="155">
        <v>42541</v>
      </c>
      <c r="B1490" s="156" t="s">
        <v>3071</v>
      </c>
      <c r="C1490" s="154" t="s">
        <v>3226</v>
      </c>
      <c r="D1490" s="158" t="s">
        <v>2113</v>
      </c>
      <c r="E1490" s="163" t="str">
        <f>IF(Table28[[#This Row],[Tên hàng hóa ]]&lt;&gt;0,VLOOKUP(Table28[[#This Row],[Tên hàng hóa ]],Table1[[Tên hàng hóa]:[Quy cách]],2,0),"")</f>
        <v>Bộ Mã Hóa Xung(Encoder)</v>
      </c>
      <c r="F1490" s="159" t="str">
        <f>IF(Table28[[#This Row],[Tên hàng hóa ]]&lt;&gt;0,VLOOKUP(Table28[[#This Row],[Tên hàng hóa ]],Table1[[Tên hàng hóa]:[ĐVT]],3,0),"")</f>
        <v>Cái</v>
      </c>
      <c r="G1490" s="164">
        <v>2090000</v>
      </c>
      <c r="H1490" s="160">
        <v>1</v>
      </c>
      <c r="I1490" s="161">
        <f>IF(Table28[[#This Row],[Số lượng]]&lt;&gt;0,Table28[[#This Row],[Số lượng]]*Table28[[#This Row],[Đơn giá]],"")</f>
        <v>2090000</v>
      </c>
      <c r="J1490" s="161">
        <f ca="1">IF(AND(Table28[[#This Row],[Tên hàng hóa ]]&lt;&gt;0,D1491=""),SUM(OFFSET(Table28[[#This Row],[Thành tiền]],0,0,-COUNTIF(Table28[Số HĐ],Table28[[#This Row],[Số HĐ]]))),"")</f>
        <v>2090000</v>
      </c>
      <c r="K1490" s="160" t="s">
        <v>464</v>
      </c>
      <c r="L149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90" s="162" t="s">
        <v>3076</v>
      </c>
    </row>
    <row r="1491" spans="1:13" ht="35.1" customHeight="1" x14ac:dyDescent="0.2">
      <c r="A1491" s="155"/>
      <c r="B1491" s="156"/>
      <c r="C1491" s="157" t="str">
        <f t="shared" si="32"/>
        <v/>
      </c>
      <c r="D1491" s="158"/>
      <c r="E1491" s="163" t="str">
        <f>IF(Table28[[#This Row],[Tên hàng hóa ]]&lt;&gt;0,VLOOKUP(Table28[[#This Row],[Tên hàng hóa ]],Table1[[Tên hàng hóa]:[Quy cách]],2,0),"")</f>
        <v/>
      </c>
      <c r="F1491" s="159" t="str">
        <f>IF(Table28[[#This Row],[Tên hàng hóa ]]&lt;&gt;0,VLOOKUP(Table28[[#This Row],[Tên hàng hóa ]],Table1[[Tên hàng hóa]:[ĐVT]],3,0),"")</f>
        <v/>
      </c>
      <c r="G1491" s="164" t="str">
        <f>IF(Table28[[#This Row],[Tên hàng hóa ]]=0,"",VLOOKUP(Table28[[#This Row],[Tên hàng hóa ]],Table1[[Tên hàng hóa]:[Giá bán]],4,0))</f>
        <v/>
      </c>
      <c r="H1491" s="160"/>
      <c r="I1491" s="161" t="str">
        <f>IF(Table28[[#This Row],[Số lượng]]&lt;&gt;0,Table28[[#This Row],[Số lượng]]*Table28[[#This Row],[Đơn giá]],"")</f>
        <v/>
      </c>
      <c r="J1491" s="161" t="str">
        <f ca="1">IF(AND(Table28[[#This Row],[Tên hàng hóa ]]&lt;&gt;0,D1492=""),SUM(OFFSET(Table28[[#This Row],[Thành tiền]],0,0,-COUNTIF(Table28[Số HĐ],Table28[[#This Row],[Số HĐ]]))),"")</f>
        <v/>
      </c>
      <c r="K1491" s="160"/>
      <c r="L149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91" s="162"/>
    </row>
    <row r="1492" spans="1:13" ht="35.1" customHeight="1" x14ac:dyDescent="0.2">
      <c r="A1492" s="155">
        <v>42542</v>
      </c>
      <c r="B1492" s="156" t="s">
        <v>3084</v>
      </c>
      <c r="C1492" s="157" t="s">
        <v>579</v>
      </c>
      <c r="D1492" s="158" t="s">
        <v>159</v>
      </c>
      <c r="E1492" s="163" t="str">
        <f>IF(Table28[[#This Row],[Tên hàng hóa ]]&lt;&gt;0,VLOOKUP(Table28[[#This Row],[Tên hàng hóa ]],Table1[[Tên hàng hóa]:[Quy cách]],2,0),"")</f>
        <v>Bộ Nguồn Xung</v>
      </c>
      <c r="F1492" s="159" t="str">
        <f>IF(Table28[[#This Row],[Tên hàng hóa ]]&lt;&gt;0,VLOOKUP(Table28[[#This Row],[Tên hàng hóa ]],Table1[[Tên hàng hóa]:[ĐVT]],3,0),"")</f>
        <v>Cái</v>
      </c>
      <c r="G1492" s="164">
        <v>748000</v>
      </c>
      <c r="H1492" s="160">
        <v>1</v>
      </c>
      <c r="I1492" s="161">
        <f>IF(Table28[[#This Row],[Số lượng]]&lt;&gt;0,Table28[[#This Row],[Số lượng]]*Table28[[#This Row],[Đơn giá]],"")</f>
        <v>748000</v>
      </c>
      <c r="J1492" s="161">
        <f ca="1">IF(AND(Table28[[#This Row],[Tên hàng hóa ]]&lt;&gt;0,D1493=""),SUM(OFFSET(Table28[[#This Row],[Thành tiền]],0,0,-COUNTIF(Table28[Số HĐ],Table28[[#This Row],[Số HĐ]]))),"")</f>
        <v>748000</v>
      </c>
      <c r="K1492" s="160" t="s">
        <v>464</v>
      </c>
      <c r="L149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92" s="162" t="s">
        <v>3128</v>
      </c>
    </row>
    <row r="1493" spans="1:13" ht="35.1" customHeight="1" x14ac:dyDescent="0.2">
      <c r="A1493" s="155"/>
      <c r="B1493" s="156"/>
      <c r="C1493" s="157" t="str">
        <f t="shared" si="32"/>
        <v/>
      </c>
      <c r="D1493" s="158"/>
      <c r="E1493" s="163" t="str">
        <f>IF(Table28[[#This Row],[Tên hàng hóa ]]&lt;&gt;0,VLOOKUP(Table28[[#This Row],[Tên hàng hóa ]],Table1[[Tên hàng hóa]:[Quy cách]],2,0),"")</f>
        <v/>
      </c>
      <c r="F1493" s="159" t="str">
        <f>IF(Table28[[#This Row],[Tên hàng hóa ]]&lt;&gt;0,VLOOKUP(Table28[[#This Row],[Tên hàng hóa ]],Table1[[Tên hàng hóa]:[ĐVT]],3,0),"")</f>
        <v/>
      </c>
      <c r="G1493" s="164" t="str">
        <f>IF(Table28[[#This Row],[Tên hàng hóa ]]=0,"",VLOOKUP(Table28[[#This Row],[Tên hàng hóa ]],Table1[[Tên hàng hóa]:[Giá bán]],4,0))</f>
        <v/>
      </c>
      <c r="H1493" s="160"/>
      <c r="I1493" s="161" t="str">
        <f>IF(Table28[[#This Row],[Số lượng]]&lt;&gt;0,Table28[[#This Row],[Số lượng]]*Table28[[#This Row],[Đơn giá]],"")</f>
        <v/>
      </c>
      <c r="J1493" s="161" t="str">
        <f ca="1">IF(AND(Table28[[#This Row],[Tên hàng hóa ]]&lt;&gt;0,D1494=""),SUM(OFFSET(Table28[[#This Row],[Thành tiền]],0,0,-COUNTIF(Table28[Số HĐ],Table28[[#This Row],[Số HĐ]]))),"")</f>
        <v/>
      </c>
      <c r="K1493" s="160"/>
      <c r="L149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93" s="162"/>
    </row>
    <row r="1494" spans="1:13" ht="35.1" customHeight="1" x14ac:dyDescent="0.2">
      <c r="A1494" s="155">
        <v>42543</v>
      </c>
      <c r="B1494" s="156" t="s">
        <v>3085</v>
      </c>
      <c r="C1494" s="157" t="s">
        <v>2674</v>
      </c>
      <c r="D1494" s="158" t="s">
        <v>318</v>
      </c>
      <c r="E1494" s="163" t="str">
        <f>IF(Table28[[#This Row],[Tên hàng hóa ]]&lt;&gt;0,VLOOKUP(Table28[[#This Row],[Tên hàng hóa ]],Table1[[Tên hàng hóa]:[Quy cách]],2,0),"")</f>
        <v>Điều Khiển Mức Nước</v>
      </c>
      <c r="F1494" s="159" t="str">
        <f>IF(Table28[[#This Row],[Tên hàng hóa ]]&lt;&gt;0,VLOOKUP(Table28[[#This Row],[Tên hàng hóa ]],Table1[[Tên hàng hóa]:[ĐVT]],3,0),"")</f>
        <v>Cái</v>
      </c>
      <c r="G1494" s="164">
        <v>968000</v>
      </c>
      <c r="H1494" s="160">
        <v>2</v>
      </c>
      <c r="I1494" s="161">
        <f>IF(Table28[[#This Row],[Số lượng]]&lt;&gt;0,Table28[[#This Row],[Số lượng]]*Table28[[#This Row],[Đơn giá]],"")</f>
        <v>1936000</v>
      </c>
      <c r="J1494" s="161" t="str">
        <f ca="1">IF(AND(Table28[[#This Row],[Tên hàng hóa ]]&lt;&gt;0,D1495=""),SUM(OFFSET(Table28[[#This Row],[Thành tiền]],0,0,-COUNTIF(Table28[Số HĐ],Table28[[#This Row],[Số HĐ]]))),"")</f>
        <v/>
      </c>
      <c r="K1494" s="160"/>
      <c r="L149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94" s="162"/>
    </row>
    <row r="1495" spans="1:13" ht="35.1" customHeight="1" x14ac:dyDescent="0.2">
      <c r="A1495" s="155">
        <v>42543</v>
      </c>
      <c r="B1495" s="156" t="s">
        <v>3085</v>
      </c>
      <c r="C1495" s="157" t="s">
        <v>2674</v>
      </c>
      <c r="D1495" s="158" t="s">
        <v>641</v>
      </c>
      <c r="E1495" s="163" t="str">
        <f>IF(Table28[[#This Row],[Tên hàng hóa ]]&lt;&gt;0,VLOOKUP(Table28[[#This Row],[Tên hàng hóa ]],Table1[[Tên hàng hóa]:[Quy cách]],2,0),"")</f>
        <v>Timer</v>
      </c>
      <c r="F1495" s="159" t="str">
        <f>IF(Table28[[#This Row],[Tên hàng hóa ]]&lt;&gt;0,VLOOKUP(Table28[[#This Row],[Tên hàng hóa ]],Table1[[Tên hàng hóa]:[ĐVT]],3,0),"")</f>
        <v>Cái</v>
      </c>
      <c r="G1495" s="164">
        <v>2901800</v>
      </c>
      <c r="H1495" s="160">
        <v>1</v>
      </c>
      <c r="I1495" s="161">
        <f>IF(Table28[[#This Row],[Số lượng]]&lt;&gt;0,Table28[[#This Row],[Số lượng]]*Table28[[#This Row],[Đơn giá]],"")</f>
        <v>2901800</v>
      </c>
      <c r="J1495" s="161" t="str">
        <f ca="1">IF(AND(Table28[[#This Row],[Tên hàng hóa ]]&lt;&gt;0,D1496=""),SUM(OFFSET(Table28[[#This Row],[Thành tiền]],0,0,-COUNTIF(Table28[Số HĐ],Table28[[#This Row],[Số HĐ]]))),"")</f>
        <v/>
      </c>
      <c r="K1495" s="160"/>
      <c r="L149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95" s="162"/>
    </row>
    <row r="1496" spans="1:13" ht="35.1" customHeight="1" x14ac:dyDescent="0.2">
      <c r="A1496" s="155">
        <v>42543</v>
      </c>
      <c r="B1496" s="156" t="s">
        <v>3085</v>
      </c>
      <c r="C1496" s="157" t="s">
        <v>2674</v>
      </c>
      <c r="D1496" s="158" t="s">
        <v>180</v>
      </c>
      <c r="E1496" s="163" t="str">
        <f>IF(Table28[[#This Row],[Tên hàng hóa ]]&lt;&gt;0,VLOOKUP(Table28[[#This Row],[Tên hàng hóa ]],Table1[[Tên hàng hóa]:[Quy cách]],2,0),"")</f>
        <v>Bộ Nguồn Xung</v>
      </c>
      <c r="F1496" s="159" t="str">
        <f>IF(Table28[[#This Row],[Tên hàng hóa ]]&lt;&gt;0,VLOOKUP(Table28[[#This Row],[Tên hàng hóa ]],Table1[[Tên hàng hóa]:[ĐVT]],3,0),"")</f>
        <v>Cái</v>
      </c>
      <c r="G1496" s="164">
        <v>1294700</v>
      </c>
      <c r="H1496" s="160">
        <v>1</v>
      </c>
      <c r="I1496" s="161">
        <f>IF(Table28[[#This Row],[Số lượng]]&lt;&gt;0,Table28[[#This Row],[Số lượng]]*Table28[[#This Row],[Đơn giá]],"")</f>
        <v>1294700</v>
      </c>
      <c r="J1496" s="161" t="str">
        <f ca="1">IF(AND(Table28[[#This Row],[Tên hàng hóa ]]&lt;&gt;0,D1497=""),SUM(OFFSET(Table28[[#This Row],[Thành tiền]],0,0,-COUNTIF(Table28[Số HĐ],Table28[[#This Row],[Số HĐ]]))),"")</f>
        <v/>
      </c>
      <c r="K1496" s="160"/>
      <c r="L149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96" s="162"/>
    </row>
    <row r="1497" spans="1:13" ht="35.1" customHeight="1" x14ac:dyDescent="0.2">
      <c r="A1497" s="155">
        <v>42543</v>
      </c>
      <c r="B1497" s="156" t="s">
        <v>3085</v>
      </c>
      <c r="C1497" s="157" t="s">
        <v>2674</v>
      </c>
      <c r="D1497" s="158" t="s">
        <v>232</v>
      </c>
      <c r="E1497" s="163" t="str">
        <f>IF(Table28[[#This Row],[Tên hàng hóa ]]&lt;&gt;0,VLOOKUP(Table28[[#This Row],[Tên hàng hóa ]],Table1[[Tên hàng hóa]:[Quy cách]],2,0),"")</f>
        <v>Cảm Biến</v>
      </c>
      <c r="F1497" s="159" t="str">
        <f>IF(Table28[[#This Row],[Tên hàng hóa ]]&lt;&gt;0,VLOOKUP(Table28[[#This Row],[Tên hàng hóa ]],Table1[[Tên hàng hóa]:[ĐVT]],3,0),"")</f>
        <v>Cái</v>
      </c>
      <c r="G1497" s="164">
        <v>1980000</v>
      </c>
      <c r="H1497" s="160">
        <v>2</v>
      </c>
      <c r="I1497" s="161">
        <f>IF(Table28[[#This Row],[Số lượng]]&lt;&gt;0,Table28[[#This Row],[Số lượng]]*Table28[[#This Row],[Đơn giá]],"")</f>
        <v>3960000</v>
      </c>
      <c r="J1497" s="161">
        <f ca="1">IF(AND(Table28[[#This Row],[Tên hàng hóa ]]&lt;&gt;0,D1498=""),SUM(OFFSET(Table28[[#This Row],[Thành tiền]],0,0,-COUNTIF(Table28[Số HĐ],Table28[[#This Row],[Số HĐ]]))),"")</f>
        <v>10092500</v>
      </c>
      <c r="K1497" s="152" t="s">
        <v>464</v>
      </c>
      <c r="L149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497" s="153" t="s">
        <v>3246</v>
      </c>
    </row>
    <row r="1498" spans="1:13" ht="35.1" customHeight="1" x14ac:dyDescent="0.2">
      <c r="A1498" s="155"/>
      <c r="B1498" s="156"/>
      <c r="C1498" s="157" t="str">
        <f t="shared" si="32"/>
        <v/>
      </c>
      <c r="D1498" s="158"/>
      <c r="E1498" s="163" t="str">
        <f>IF(Table28[[#This Row],[Tên hàng hóa ]]&lt;&gt;0,VLOOKUP(Table28[[#This Row],[Tên hàng hóa ]],Table1[[Tên hàng hóa]:[Quy cách]],2,0),"")</f>
        <v/>
      </c>
      <c r="F1498" s="159" t="str">
        <f>IF(Table28[[#This Row],[Tên hàng hóa ]]&lt;&gt;0,VLOOKUP(Table28[[#This Row],[Tên hàng hóa ]],Table1[[Tên hàng hóa]:[ĐVT]],3,0),"")</f>
        <v/>
      </c>
      <c r="G1498" s="164" t="str">
        <f>IF(Table28[[#This Row],[Tên hàng hóa ]]=0,"",VLOOKUP(Table28[[#This Row],[Tên hàng hóa ]],Table1[[Tên hàng hóa]:[Giá bán]],4,0))</f>
        <v/>
      </c>
      <c r="H1498" s="160"/>
      <c r="I1498" s="161" t="str">
        <f>IF(Table28[[#This Row],[Số lượng]]&lt;&gt;0,Table28[[#This Row],[Số lượng]]*Table28[[#This Row],[Đơn giá]],"")</f>
        <v/>
      </c>
      <c r="J1498" s="161" t="str">
        <f ca="1">IF(AND(Table28[[#This Row],[Tên hàng hóa ]]&lt;&gt;0,D1499=""),SUM(OFFSET(Table28[[#This Row],[Thành tiền]],0,0,-COUNTIF(Table28[Số HĐ],Table28[[#This Row],[Số HĐ]]))),"")</f>
        <v/>
      </c>
      <c r="K1498" s="160"/>
      <c r="L149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98" s="162"/>
    </row>
    <row r="1499" spans="1:13" ht="35.1" customHeight="1" x14ac:dyDescent="0.2">
      <c r="A1499" s="155">
        <v>42543</v>
      </c>
      <c r="B1499" s="156" t="s">
        <v>3086</v>
      </c>
      <c r="C1499" s="157" t="s">
        <v>3087</v>
      </c>
      <c r="D1499" s="158" t="s">
        <v>159</v>
      </c>
      <c r="E1499" s="163" t="str">
        <f>IF(Table28[[#This Row],[Tên hàng hóa ]]&lt;&gt;0,VLOOKUP(Table28[[#This Row],[Tên hàng hóa ]],Table1[[Tên hàng hóa]:[Quy cách]],2,0),"")</f>
        <v>Bộ Nguồn Xung</v>
      </c>
      <c r="F1499" s="159" t="str">
        <f>IF(Table28[[#This Row],[Tên hàng hóa ]]&lt;&gt;0,VLOOKUP(Table28[[#This Row],[Tên hàng hóa ]],Table1[[Tên hàng hóa]:[ĐVT]],3,0),"")</f>
        <v>Cái</v>
      </c>
      <c r="G1499" s="164">
        <v>748000</v>
      </c>
      <c r="H1499" s="160">
        <v>10</v>
      </c>
      <c r="I1499" s="161">
        <f>IF(Table28[[#This Row],[Số lượng]]&lt;&gt;0,Table28[[#This Row],[Số lượng]]*Table28[[#This Row],[Đơn giá]],"")</f>
        <v>7480000</v>
      </c>
      <c r="J1499" s="161" t="str">
        <f ca="1">IF(AND(Table28[[#This Row],[Tên hàng hóa ]]&lt;&gt;0,D1500=""),SUM(OFFSET(Table28[[#This Row],[Thành tiền]],0,0,-COUNTIF(Table28[Số HĐ],Table28[[#This Row],[Số HĐ]]))),"")</f>
        <v/>
      </c>
      <c r="K1499" s="160"/>
      <c r="L149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499" s="162"/>
    </row>
    <row r="1500" spans="1:13" ht="35.1" customHeight="1" x14ac:dyDescent="0.2">
      <c r="A1500" s="155">
        <v>42543</v>
      </c>
      <c r="B1500" s="156" t="s">
        <v>3086</v>
      </c>
      <c r="C1500" s="157" t="str">
        <f t="shared" si="32"/>
        <v>CTY VŨ GIA</v>
      </c>
      <c r="D1500" s="158" t="s">
        <v>242</v>
      </c>
      <c r="E1500" s="163" t="str">
        <f>IF(Table28[[#This Row],[Tên hàng hóa ]]&lt;&gt;0,VLOOKUP(Table28[[#This Row],[Tên hàng hóa ]],Table1[[Tên hàng hóa]:[Quy cách]],2,0),"")</f>
        <v>Cảm Biến</v>
      </c>
      <c r="F1500" s="159" t="str">
        <f>IF(Table28[[#This Row],[Tên hàng hóa ]]&lt;&gt;0,VLOOKUP(Table28[[#This Row],[Tên hàng hóa ]],Table1[[Tên hàng hóa]:[ĐVT]],3,0),"")</f>
        <v>Cái</v>
      </c>
      <c r="G1500" s="164">
        <v>616000</v>
      </c>
      <c r="H1500" s="160">
        <v>3</v>
      </c>
      <c r="I1500" s="161">
        <f>IF(Table28[[#This Row],[Số lượng]]&lt;&gt;0,Table28[[#This Row],[Số lượng]]*Table28[[#This Row],[Đơn giá]],"")</f>
        <v>1848000</v>
      </c>
      <c r="J1500" s="161">
        <f ca="1">IF(AND(Table28[[#This Row],[Tên hàng hóa ]]&lt;&gt;0,D1501=""),SUM(OFFSET(Table28[[#This Row],[Thành tiền]],0,0,-COUNTIF(Table28[Số HĐ],Table28[[#This Row],[Số HĐ]]))),"")</f>
        <v>9328000</v>
      </c>
      <c r="K1500" s="160" t="s">
        <v>464</v>
      </c>
      <c r="L150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00" s="162" t="s">
        <v>3088</v>
      </c>
    </row>
    <row r="1501" spans="1:13" ht="35.1" customHeight="1" x14ac:dyDescent="0.2">
      <c r="A1501" s="155"/>
      <c r="B1501" s="156"/>
      <c r="C1501" s="157" t="str">
        <f t="shared" ref="C1501:C1531" si="33">IF(AND(D1501&lt;&gt;0,D1502=""),C1500,"")</f>
        <v/>
      </c>
      <c r="D1501" s="158"/>
      <c r="E1501" s="163" t="str">
        <f>IF(Table28[[#This Row],[Tên hàng hóa ]]&lt;&gt;0,VLOOKUP(Table28[[#This Row],[Tên hàng hóa ]],Table1[[Tên hàng hóa]:[Quy cách]],2,0),"")</f>
        <v/>
      </c>
      <c r="F1501" s="159" t="str">
        <f>IF(Table28[[#This Row],[Tên hàng hóa ]]&lt;&gt;0,VLOOKUP(Table28[[#This Row],[Tên hàng hóa ]],Table1[[Tên hàng hóa]:[ĐVT]],3,0),"")</f>
        <v/>
      </c>
      <c r="G1501" s="164" t="str">
        <f>IF(Table28[[#This Row],[Tên hàng hóa ]]=0,"",VLOOKUP(Table28[[#This Row],[Tên hàng hóa ]],Table1[[Tên hàng hóa]:[Giá bán]],4,0))</f>
        <v/>
      </c>
      <c r="H1501" s="160"/>
      <c r="I1501" s="161" t="str">
        <f>IF(Table28[[#This Row],[Số lượng]]&lt;&gt;0,Table28[[#This Row],[Số lượng]]*Table28[[#This Row],[Đơn giá]],"")</f>
        <v/>
      </c>
      <c r="J1501" s="161" t="str">
        <f ca="1">IF(AND(Table28[[#This Row],[Tên hàng hóa ]]&lt;&gt;0,D1502=""),SUM(OFFSET(Table28[[#This Row],[Thành tiền]],0,0,-COUNTIF(Table28[Số HĐ],Table28[[#This Row],[Số HĐ]]))),"")</f>
        <v/>
      </c>
      <c r="K1501" s="160"/>
      <c r="L150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01" s="162"/>
    </row>
    <row r="1502" spans="1:13" ht="35.1" customHeight="1" x14ac:dyDescent="0.2">
      <c r="A1502" s="155">
        <v>42543</v>
      </c>
      <c r="B1502" s="156" t="s">
        <v>3089</v>
      </c>
      <c r="C1502" s="157" t="s">
        <v>1197</v>
      </c>
      <c r="D1502" s="158" t="s">
        <v>3090</v>
      </c>
      <c r="E1502" s="163" t="str">
        <f>IF(Table28[[#This Row],[Tên hàng hóa ]]&lt;&gt;0,VLOOKUP(Table28[[#This Row],[Tên hàng hóa ]],Table1[[Tên hàng hóa]:[Quy cách]],2,0),"")</f>
        <v>Relay</v>
      </c>
      <c r="F1502" s="159" t="str">
        <f>IF(Table28[[#This Row],[Tên hàng hóa ]]&lt;&gt;0,VLOOKUP(Table28[[#This Row],[Tên hàng hóa ]],Table1[[Tên hàng hóa]:[ĐVT]],3,0),"")</f>
        <v>Cái</v>
      </c>
      <c r="G1502" s="164">
        <v>77000</v>
      </c>
      <c r="H1502" s="160">
        <v>6</v>
      </c>
      <c r="I1502" s="161">
        <f>IF(Table28[[#This Row],[Số lượng]]&lt;&gt;0,Table28[[#This Row],[Số lượng]]*Table28[[#This Row],[Đơn giá]],"")</f>
        <v>462000</v>
      </c>
      <c r="J1502" s="161">
        <f ca="1">IF(AND(Table28[[#This Row],[Tên hàng hóa ]]&lt;&gt;0,D1503=""),SUM(OFFSET(Table28[[#This Row],[Thành tiền]],0,0,-COUNTIF(Table28[Số HĐ],Table28[[#This Row],[Số HĐ]]))),"")</f>
        <v>462000</v>
      </c>
      <c r="K1502" s="152" t="s">
        <v>464</v>
      </c>
      <c r="L150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02" s="153" t="s">
        <v>3379</v>
      </c>
    </row>
    <row r="1503" spans="1:13" ht="35.1" customHeight="1" x14ac:dyDescent="0.2">
      <c r="A1503" s="155"/>
      <c r="B1503" s="156"/>
      <c r="C1503" s="157" t="str">
        <f t="shared" si="33"/>
        <v/>
      </c>
      <c r="D1503" s="158"/>
      <c r="E1503" s="163" t="str">
        <f>IF(Table28[[#This Row],[Tên hàng hóa ]]&lt;&gt;0,VLOOKUP(Table28[[#This Row],[Tên hàng hóa ]],Table1[[Tên hàng hóa]:[Quy cách]],2,0),"")</f>
        <v/>
      </c>
      <c r="F1503" s="159" t="str">
        <f>IF(Table28[[#This Row],[Tên hàng hóa ]]&lt;&gt;0,VLOOKUP(Table28[[#This Row],[Tên hàng hóa ]],Table1[[Tên hàng hóa]:[ĐVT]],3,0),"")</f>
        <v/>
      </c>
      <c r="G1503" s="164" t="str">
        <f>IF(Table28[[#This Row],[Tên hàng hóa ]]=0,"",VLOOKUP(Table28[[#This Row],[Tên hàng hóa ]],Table1[[Tên hàng hóa]:[Giá bán]],4,0))</f>
        <v/>
      </c>
      <c r="H1503" s="160"/>
      <c r="I1503" s="161" t="str">
        <f>IF(Table28[[#This Row],[Số lượng]]&lt;&gt;0,Table28[[#This Row],[Số lượng]]*Table28[[#This Row],[Đơn giá]],"")</f>
        <v/>
      </c>
      <c r="J1503" s="161" t="str">
        <f ca="1">IF(AND(Table28[[#This Row],[Tên hàng hóa ]]&lt;&gt;0,D1504=""),SUM(OFFSET(Table28[[#This Row],[Thành tiền]],0,0,-COUNTIF(Table28[Số HĐ],Table28[[#This Row],[Số HĐ]]))),"")</f>
        <v/>
      </c>
      <c r="K1503" s="160"/>
      <c r="L150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03" s="162"/>
    </row>
    <row r="1504" spans="1:13" ht="35.1" customHeight="1" x14ac:dyDescent="0.2">
      <c r="A1504" s="155">
        <v>42543</v>
      </c>
      <c r="B1504" s="156" t="s">
        <v>3092</v>
      </c>
      <c r="C1504" s="157" t="s">
        <v>1122</v>
      </c>
      <c r="D1504" s="158" t="s">
        <v>3078</v>
      </c>
      <c r="E1504" s="163" t="str">
        <f>IF(Table28[[#This Row],[Tên hàng hóa ]]&lt;&gt;0,VLOOKUP(Table28[[#This Row],[Tên hàng hóa ]],Table1[[Tên hàng hóa]:[Quy cách]],2,0),"")</f>
        <v>UNI-D</v>
      </c>
      <c r="F1504" s="159" t="str">
        <f>IF(Table28[[#This Row],[Tên hàng hóa ]]&lt;&gt;0,VLOOKUP(Table28[[#This Row],[Tên hàng hóa ]],Table1[[Tên hàng hóa]:[ĐVT]],3,0),"")</f>
        <v>Cái</v>
      </c>
      <c r="G1504" s="164">
        <v>338800</v>
      </c>
      <c r="H1504" s="160">
        <v>28</v>
      </c>
      <c r="I1504" s="161">
        <f>IF(Table28[[#This Row],[Số lượng]]&lt;&gt;0,Table28[[#This Row],[Số lượng]]*Table28[[#This Row],[Đơn giá]],"")</f>
        <v>9486400</v>
      </c>
      <c r="J1504" s="161" t="str">
        <f ca="1">IF(AND(Table28[[#This Row],[Tên hàng hóa ]]&lt;&gt;0,D1505=""),SUM(OFFSET(Table28[[#This Row],[Thành tiền]],0,0,-COUNTIF(Table28[Số HĐ],Table28[[#This Row],[Số HĐ]]))),"")</f>
        <v/>
      </c>
      <c r="K1504" s="160"/>
      <c r="L150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04" s="162"/>
    </row>
    <row r="1505" spans="1:13" ht="35.1" customHeight="1" x14ac:dyDescent="0.2">
      <c r="A1505" s="155">
        <v>42543</v>
      </c>
      <c r="B1505" s="156" t="s">
        <v>3092</v>
      </c>
      <c r="C1505" s="157" t="str">
        <f t="shared" si="33"/>
        <v>CTY CỔ PHẦN FRIT HUẾ</v>
      </c>
      <c r="D1505" s="158" t="s">
        <v>3093</v>
      </c>
      <c r="E1505" s="163" t="str">
        <f>IF(Table28[[#This Row],[Tên hàng hóa ]]&lt;&gt;0,VLOOKUP(Table28[[#This Row],[Tên hàng hóa ]],Table1[[Tên hàng hóa]:[Quy cách]],2,0),"")</f>
        <v>PARKER</v>
      </c>
      <c r="F1505" s="159" t="str">
        <f>IF(Table28[[#This Row],[Tên hàng hóa ]]&lt;&gt;0,VLOOKUP(Table28[[#This Row],[Tên hàng hóa ]],Table1[[Tên hàng hóa]:[ĐVT]],3,0),"")</f>
        <v>Cái</v>
      </c>
      <c r="G1505" s="164">
        <v>1603800</v>
      </c>
      <c r="H1505" s="160">
        <v>2</v>
      </c>
      <c r="I1505" s="161">
        <f>IF(Table28[[#This Row],[Số lượng]]&lt;&gt;0,Table28[[#This Row],[Số lượng]]*Table28[[#This Row],[Đơn giá]],"")</f>
        <v>3207600</v>
      </c>
      <c r="J1505" s="161">
        <f ca="1">IF(AND(Table28[[#This Row],[Tên hàng hóa ]]&lt;&gt;0,D1506=""),SUM(OFFSET(Table28[[#This Row],[Thành tiền]],0,0,-COUNTIF(Table28[Số HĐ],Table28[[#This Row],[Số HĐ]]))),"")</f>
        <v>12694000</v>
      </c>
      <c r="K1505" s="152" t="s">
        <v>464</v>
      </c>
      <c r="L150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05" s="153" t="s">
        <v>3339</v>
      </c>
    </row>
    <row r="1506" spans="1:13" ht="35.1" customHeight="1" x14ac:dyDescent="0.2">
      <c r="A1506" s="155"/>
      <c r="B1506" s="156"/>
      <c r="C1506" s="157" t="str">
        <f t="shared" si="33"/>
        <v/>
      </c>
      <c r="D1506" s="158"/>
      <c r="E1506" s="163" t="str">
        <f>IF(Table28[[#This Row],[Tên hàng hóa ]]&lt;&gt;0,VLOOKUP(Table28[[#This Row],[Tên hàng hóa ]],Table1[[Tên hàng hóa]:[Quy cách]],2,0),"")</f>
        <v/>
      </c>
      <c r="F1506" s="159" t="str">
        <f>IF(Table28[[#This Row],[Tên hàng hóa ]]&lt;&gt;0,VLOOKUP(Table28[[#This Row],[Tên hàng hóa ]],Table1[[Tên hàng hóa]:[ĐVT]],3,0),"")</f>
        <v/>
      </c>
      <c r="G1506" s="164" t="str">
        <f>IF(Table28[[#This Row],[Tên hàng hóa ]]=0,"",VLOOKUP(Table28[[#This Row],[Tên hàng hóa ]],Table1[[Tên hàng hóa]:[Giá bán]],4,0))</f>
        <v/>
      </c>
      <c r="H1506" s="160"/>
      <c r="I1506" s="161" t="str">
        <f>IF(Table28[[#This Row],[Số lượng]]&lt;&gt;0,Table28[[#This Row],[Số lượng]]*Table28[[#This Row],[Đơn giá]],"")</f>
        <v/>
      </c>
      <c r="J1506" s="161" t="str">
        <f ca="1">IF(AND(Table28[[#This Row],[Tên hàng hóa ]]&lt;&gt;0,D1507=""),SUM(OFFSET(Table28[[#This Row],[Thành tiền]],0,0,-COUNTIF(Table28[Số HĐ],Table28[[#This Row],[Số HĐ]]))),"")</f>
        <v/>
      </c>
      <c r="K1506" s="160"/>
      <c r="L150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06" s="162"/>
    </row>
    <row r="1507" spans="1:13" ht="35.1" customHeight="1" x14ac:dyDescent="0.2">
      <c r="A1507" s="155">
        <v>42543</v>
      </c>
      <c r="B1507" s="156" t="s">
        <v>3094</v>
      </c>
      <c r="C1507" s="157" t="s">
        <v>2464</v>
      </c>
      <c r="D1507" s="158" t="s">
        <v>2450</v>
      </c>
      <c r="E1507" s="163" t="str">
        <f>IF(Table28[[#This Row],[Tên hàng hóa ]]&lt;&gt;0,VLOOKUP(Table28[[#This Row],[Tên hàng hóa ]],Table1[[Tên hàng hóa]:[Quy cách]],2,0),"")</f>
        <v>Cảm Biến</v>
      </c>
      <c r="F1507" s="159" t="str">
        <f>IF(Table28[[#This Row],[Tên hàng hóa ]]&lt;&gt;0,VLOOKUP(Table28[[#This Row],[Tên hàng hóa ]],Table1[[Tên hàng hóa]:[ĐVT]],3,0),"")</f>
        <v>Cái</v>
      </c>
      <c r="G1507" s="164">
        <v>990000</v>
      </c>
      <c r="H1507" s="160">
        <v>5</v>
      </c>
      <c r="I1507" s="161">
        <f>IF(Table28[[#This Row],[Số lượng]]&lt;&gt;0,Table28[[#This Row],[Số lượng]]*Table28[[#This Row],[Đơn giá]],"")</f>
        <v>4950000</v>
      </c>
      <c r="J1507" s="161" t="str">
        <f ca="1">IF(AND(Table28[[#This Row],[Tên hàng hóa ]]&lt;&gt;0,D1508=""),SUM(OFFSET(Table28[[#This Row],[Thành tiền]],0,0,-COUNTIF(Table28[Số HĐ],Table28[[#This Row],[Số HĐ]]))),"")</f>
        <v/>
      </c>
      <c r="K1507" s="160"/>
      <c r="L150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07" s="162"/>
    </row>
    <row r="1508" spans="1:13" ht="35.1" customHeight="1" x14ac:dyDescent="0.2">
      <c r="A1508" s="155">
        <v>42543</v>
      </c>
      <c r="B1508" s="156" t="s">
        <v>3094</v>
      </c>
      <c r="C1508" s="157" t="str">
        <f t="shared" si="33"/>
        <v>CTY TNHH CHÍ NAM</v>
      </c>
      <c r="D1508" s="158" t="s">
        <v>234</v>
      </c>
      <c r="E1508" s="163" t="str">
        <f>IF(Table28[[#This Row],[Tên hàng hóa ]]&lt;&gt;0,VLOOKUP(Table28[[#This Row],[Tên hàng hóa ]],Table1[[Tên hàng hóa]:[Quy cách]],2,0),"")</f>
        <v>Cảm Biến</v>
      </c>
      <c r="F1508" s="159" t="str">
        <f>IF(Table28[[#This Row],[Tên hàng hóa ]]&lt;&gt;0,VLOOKUP(Table28[[#This Row],[Tên hàng hóa ]],Table1[[Tên hàng hóa]:[ĐVT]],3,0),"")</f>
        <v>Cái</v>
      </c>
      <c r="G1508" s="164">
        <v>638000</v>
      </c>
      <c r="H1508" s="160">
        <v>5</v>
      </c>
      <c r="I1508" s="161">
        <f>IF(Table28[[#This Row],[Số lượng]]&lt;&gt;0,Table28[[#This Row],[Số lượng]]*Table28[[#This Row],[Đơn giá]],"")</f>
        <v>3190000</v>
      </c>
      <c r="J1508" s="161">
        <f ca="1">IF(AND(Table28[[#This Row],[Tên hàng hóa ]]&lt;&gt;0,D1509=""),SUM(OFFSET(Table28[[#This Row],[Thành tiền]],0,0,-COUNTIF(Table28[Số HĐ],Table28[[#This Row],[Số HĐ]]))),"")</f>
        <v>8140000</v>
      </c>
      <c r="K1508" s="160" t="s">
        <v>464</v>
      </c>
      <c r="L150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08" s="162" t="s">
        <v>3120</v>
      </c>
    </row>
    <row r="1509" spans="1:13" ht="35.1" customHeight="1" x14ac:dyDescent="0.2">
      <c r="A1509" s="155"/>
      <c r="B1509" s="156"/>
      <c r="C1509" s="157" t="str">
        <f t="shared" si="33"/>
        <v/>
      </c>
      <c r="D1509" s="158"/>
      <c r="E1509" s="163" t="str">
        <f>IF(Table28[[#This Row],[Tên hàng hóa ]]&lt;&gt;0,VLOOKUP(Table28[[#This Row],[Tên hàng hóa ]],Table1[[Tên hàng hóa]:[Quy cách]],2,0),"")</f>
        <v/>
      </c>
      <c r="F1509" s="159" t="str">
        <f>IF(Table28[[#This Row],[Tên hàng hóa ]]&lt;&gt;0,VLOOKUP(Table28[[#This Row],[Tên hàng hóa ]],Table1[[Tên hàng hóa]:[ĐVT]],3,0),"")</f>
        <v/>
      </c>
      <c r="G1509" s="164" t="str">
        <f>IF(Table28[[#This Row],[Tên hàng hóa ]]=0,"",VLOOKUP(Table28[[#This Row],[Tên hàng hóa ]],Table1[[Tên hàng hóa]:[Giá bán]],4,0))</f>
        <v/>
      </c>
      <c r="H1509" s="160"/>
      <c r="I1509" s="161" t="str">
        <f>IF(Table28[[#This Row],[Số lượng]]&lt;&gt;0,Table28[[#This Row],[Số lượng]]*Table28[[#This Row],[Đơn giá]],"")</f>
        <v/>
      </c>
      <c r="J1509" s="161" t="str">
        <f ca="1">IF(AND(Table28[[#This Row],[Tên hàng hóa ]]&lt;&gt;0,D1510=""),SUM(OFFSET(Table28[[#This Row],[Thành tiền]],0,0,-COUNTIF(Table28[Số HĐ],Table28[[#This Row],[Số HĐ]]))),"")</f>
        <v/>
      </c>
      <c r="K1509" s="160"/>
      <c r="L150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09" s="162"/>
    </row>
    <row r="1510" spans="1:13" ht="35.1" customHeight="1" x14ac:dyDescent="0.2">
      <c r="A1510" s="155">
        <v>42545</v>
      </c>
      <c r="B1510" s="156" t="s">
        <v>3095</v>
      </c>
      <c r="C1510" s="157" t="s">
        <v>792</v>
      </c>
      <c r="D1510" s="158" t="s">
        <v>281</v>
      </c>
      <c r="E1510" s="163" t="str">
        <f>IF(Table28[[#This Row],[Tên hàng hóa ]]&lt;&gt;0,VLOOKUP(Table28[[#This Row],[Tên hàng hóa ]],Table1[[Tên hàng hóa]:[Quy cách]],2,0),"")</f>
        <v>Công Tắc Hành Trình</v>
      </c>
      <c r="F1510" s="159" t="str">
        <f>IF(Table28[[#This Row],[Tên hàng hóa ]]&lt;&gt;0,VLOOKUP(Table28[[#This Row],[Tên hàng hóa ]],Table1[[Tên hàng hóa]:[ĐVT]],3,0),"")</f>
        <v>Cái</v>
      </c>
      <c r="G1510" s="164">
        <v>649000</v>
      </c>
      <c r="H1510" s="160">
        <v>5</v>
      </c>
      <c r="I1510" s="161">
        <f>IF(Table28[[#This Row],[Số lượng]]&lt;&gt;0,Table28[[#This Row],[Số lượng]]*Table28[[#This Row],[Đơn giá]],"")</f>
        <v>3245000</v>
      </c>
      <c r="J1510" s="161">
        <f ca="1">IF(AND(Table28[[#This Row],[Tên hàng hóa ]]&lt;&gt;0,D1511=""),SUM(OFFSET(Table28[[#This Row],[Thành tiền]],0,0,-COUNTIF(Table28[Số HĐ],Table28[[#This Row],[Số HĐ]]))),"")</f>
        <v>3245000</v>
      </c>
      <c r="K1510" s="160" t="s">
        <v>464</v>
      </c>
      <c r="L151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10" s="162" t="s">
        <v>3115</v>
      </c>
    </row>
    <row r="1511" spans="1:13" ht="35.1" customHeight="1" x14ac:dyDescent="0.2">
      <c r="A1511" s="155"/>
      <c r="B1511" s="156"/>
      <c r="C1511" s="157" t="str">
        <f t="shared" si="33"/>
        <v/>
      </c>
      <c r="D1511" s="158"/>
      <c r="E1511" s="163" t="str">
        <f>IF(Table28[[#This Row],[Tên hàng hóa ]]&lt;&gt;0,VLOOKUP(Table28[[#This Row],[Tên hàng hóa ]],Table1[[Tên hàng hóa]:[Quy cách]],2,0),"")</f>
        <v/>
      </c>
      <c r="F1511" s="159" t="str">
        <f>IF(Table28[[#This Row],[Tên hàng hóa ]]&lt;&gt;0,VLOOKUP(Table28[[#This Row],[Tên hàng hóa ]],Table1[[Tên hàng hóa]:[ĐVT]],3,0),"")</f>
        <v/>
      </c>
      <c r="G1511" s="164" t="str">
        <f>IF(Table28[[#This Row],[Tên hàng hóa ]]=0,"",VLOOKUP(Table28[[#This Row],[Tên hàng hóa ]],Table1[[Tên hàng hóa]:[Giá bán]],4,0))</f>
        <v/>
      </c>
      <c r="H1511" s="160"/>
      <c r="I1511" s="161" t="str">
        <f>IF(Table28[[#This Row],[Số lượng]]&lt;&gt;0,Table28[[#This Row],[Số lượng]]*Table28[[#This Row],[Đơn giá]],"")</f>
        <v/>
      </c>
      <c r="J1511" s="161" t="str">
        <f ca="1">IF(AND(Table28[[#This Row],[Tên hàng hóa ]]&lt;&gt;0,D1512=""),SUM(OFFSET(Table28[[#This Row],[Thành tiền]],0,0,-COUNTIF(Table28[Số HĐ],Table28[[#This Row],[Số HĐ]]))),"")</f>
        <v/>
      </c>
      <c r="K1511" s="160"/>
      <c r="L151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11" s="162"/>
    </row>
    <row r="1512" spans="1:13" ht="35.1" customHeight="1" x14ac:dyDescent="0.2">
      <c r="A1512" s="155">
        <v>42545</v>
      </c>
      <c r="B1512" s="156" t="s">
        <v>3096</v>
      </c>
      <c r="C1512" s="157" t="s">
        <v>1892</v>
      </c>
      <c r="D1512" s="158" t="s">
        <v>2117</v>
      </c>
      <c r="E1512" s="163" t="str">
        <f>IF(Table28[[#This Row],[Tên hàng hóa ]]&lt;&gt;0,VLOOKUP(Table28[[#This Row],[Tên hàng hóa ]],Table1[[Tên hàng hóa]:[Quy cách]],2,0),"")</f>
        <v>OMRON</v>
      </c>
      <c r="F1512" s="159" t="str">
        <f>IF(Table28[[#This Row],[Tên hàng hóa ]]&lt;&gt;0,VLOOKUP(Table28[[#This Row],[Tên hàng hóa ]],Table1[[Tên hàng hóa]:[ĐVT]],3,0),"")</f>
        <v>Cái</v>
      </c>
      <c r="G1512" s="164">
        <v>4847700</v>
      </c>
      <c r="H1512" s="160">
        <v>1</v>
      </c>
      <c r="I1512" s="161">
        <f>IF(Table28[[#This Row],[Số lượng]]&lt;&gt;0,Table28[[#This Row],[Số lượng]]*Table28[[#This Row],[Đơn giá]],"")</f>
        <v>4847700</v>
      </c>
      <c r="J1512" s="161">
        <f ca="1">IF(AND(Table28[[#This Row],[Tên hàng hóa ]]&lt;&gt;0,D1513=""),SUM(OFFSET(Table28[[#This Row],[Thành tiền]],0,0,-COUNTIF(Table28[Số HĐ],Table28[[#This Row],[Số HĐ]]))),"")</f>
        <v>4847700</v>
      </c>
      <c r="K1512" s="160" t="s">
        <v>464</v>
      </c>
      <c r="L151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12" s="162" t="s">
        <v>3097</v>
      </c>
    </row>
    <row r="1513" spans="1:13" ht="35.1" customHeight="1" x14ac:dyDescent="0.2">
      <c r="A1513" s="155"/>
      <c r="B1513" s="156"/>
      <c r="C1513" s="157" t="str">
        <f t="shared" si="33"/>
        <v/>
      </c>
      <c r="D1513" s="158"/>
      <c r="E1513" s="163" t="str">
        <f>IF(Table28[[#This Row],[Tên hàng hóa ]]&lt;&gt;0,VLOOKUP(Table28[[#This Row],[Tên hàng hóa ]],Table1[[Tên hàng hóa]:[Quy cách]],2,0),"")</f>
        <v/>
      </c>
      <c r="F1513" s="159" t="str">
        <f>IF(Table28[[#This Row],[Tên hàng hóa ]]&lt;&gt;0,VLOOKUP(Table28[[#This Row],[Tên hàng hóa ]],Table1[[Tên hàng hóa]:[ĐVT]],3,0),"")</f>
        <v/>
      </c>
      <c r="G1513" s="164" t="str">
        <f>IF(Table28[[#This Row],[Tên hàng hóa ]]=0,"",VLOOKUP(Table28[[#This Row],[Tên hàng hóa ]],Table1[[Tên hàng hóa]:[Giá bán]],4,0))</f>
        <v/>
      </c>
      <c r="H1513" s="160"/>
      <c r="I1513" s="161" t="str">
        <f>IF(Table28[[#This Row],[Số lượng]]&lt;&gt;0,Table28[[#This Row],[Số lượng]]*Table28[[#This Row],[Đơn giá]],"")</f>
        <v/>
      </c>
      <c r="J1513" s="161" t="str">
        <f ca="1">IF(AND(Table28[[#This Row],[Tên hàng hóa ]]&lt;&gt;0,D1514=""),SUM(OFFSET(Table28[[#This Row],[Thành tiền]],0,0,-COUNTIF(Table28[Số HĐ],Table28[[#This Row],[Số HĐ]]))),"")</f>
        <v/>
      </c>
      <c r="K1513" s="160"/>
      <c r="L151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13" s="162"/>
    </row>
    <row r="1514" spans="1:13" ht="35.1" customHeight="1" x14ac:dyDescent="0.2">
      <c r="A1514" s="155">
        <v>42545</v>
      </c>
      <c r="B1514" s="156" t="s">
        <v>3098</v>
      </c>
      <c r="C1514" s="154" t="s">
        <v>3226</v>
      </c>
      <c r="D1514" s="158" t="s">
        <v>115</v>
      </c>
      <c r="E1514" s="163" t="str">
        <f>IF(Table28[[#This Row],[Tên hàng hóa ]]&lt;&gt;0,VLOOKUP(Table28[[#This Row],[Tên hàng hóa ]],Table1[[Tên hàng hóa]:[Quy cách]],2,0),"")</f>
        <v>Bộ Điều Khiển Nhiệt Độ</v>
      </c>
      <c r="F1514" s="159" t="str">
        <f>IF(Table28[[#This Row],[Tên hàng hóa ]]&lt;&gt;0,VLOOKUP(Table28[[#This Row],[Tên hàng hóa ]],Table1[[Tên hàng hóa]:[ĐVT]],3,0),"")</f>
        <v>Cái</v>
      </c>
      <c r="G1514" s="164">
        <v>1265000</v>
      </c>
      <c r="H1514" s="160">
        <v>3</v>
      </c>
      <c r="I1514" s="161">
        <f>IF(Table28[[#This Row],[Số lượng]]&lt;&gt;0,Table28[[#This Row],[Số lượng]]*Table28[[#This Row],[Đơn giá]],"")</f>
        <v>3795000</v>
      </c>
      <c r="J1514" s="161">
        <f ca="1">IF(AND(Table28[[#This Row],[Tên hàng hóa ]]&lt;&gt;0,D1515=""),SUM(OFFSET(Table28[[#This Row],[Thành tiền]],0,0,-COUNTIF(Table28[Số HĐ],Table28[[#This Row],[Số HĐ]]))),"")</f>
        <v>3795000</v>
      </c>
      <c r="K1514" s="160" t="s">
        <v>464</v>
      </c>
      <c r="L151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14" s="162" t="s">
        <v>3106</v>
      </c>
    </row>
    <row r="1515" spans="1:13" ht="35.1" customHeight="1" x14ac:dyDescent="0.2">
      <c r="A1515" s="155"/>
      <c r="B1515" s="156"/>
      <c r="C1515" s="157" t="str">
        <f t="shared" si="33"/>
        <v/>
      </c>
      <c r="D1515" s="158"/>
      <c r="E1515" s="163" t="str">
        <f>IF(Table28[[#This Row],[Tên hàng hóa ]]&lt;&gt;0,VLOOKUP(Table28[[#This Row],[Tên hàng hóa ]],Table1[[Tên hàng hóa]:[Quy cách]],2,0),"")</f>
        <v/>
      </c>
      <c r="F1515" s="159" t="str">
        <f>IF(Table28[[#This Row],[Tên hàng hóa ]]&lt;&gt;0,VLOOKUP(Table28[[#This Row],[Tên hàng hóa ]],Table1[[Tên hàng hóa]:[ĐVT]],3,0),"")</f>
        <v/>
      </c>
      <c r="G1515" s="164" t="str">
        <f>IF(Table28[[#This Row],[Tên hàng hóa ]]=0,"",VLOOKUP(Table28[[#This Row],[Tên hàng hóa ]],Table1[[Tên hàng hóa]:[Giá bán]],4,0))</f>
        <v/>
      </c>
      <c r="H1515" s="160"/>
      <c r="I1515" s="161" t="str">
        <f>IF(Table28[[#This Row],[Số lượng]]&lt;&gt;0,Table28[[#This Row],[Số lượng]]*Table28[[#This Row],[Đơn giá]],"")</f>
        <v/>
      </c>
      <c r="J1515" s="161" t="str">
        <f ca="1">IF(AND(Table28[[#This Row],[Tên hàng hóa ]]&lt;&gt;0,D1516=""),SUM(OFFSET(Table28[[#This Row],[Thành tiền]],0,0,-COUNTIF(Table28[Số HĐ],Table28[[#This Row],[Số HĐ]]))),"")</f>
        <v/>
      </c>
      <c r="K1515" s="160"/>
      <c r="L151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15" s="162"/>
    </row>
    <row r="1516" spans="1:13" ht="35.1" customHeight="1" x14ac:dyDescent="0.2">
      <c r="A1516" s="155">
        <v>42548</v>
      </c>
      <c r="B1516" s="156" t="s">
        <v>3099</v>
      </c>
      <c r="C1516" s="157" t="s">
        <v>1197</v>
      </c>
      <c r="D1516" s="158" t="s">
        <v>3091</v>
      </c>
      <c r="E1516" s="163" t="str">
        <f>IF(Table28[[#This Row],[Tên hàng hóa ]]&lt;&gt;0,VLOOKUP(Table28[[#This Row],[Tên hàng hóa ]],Table1[[Tên hàng hóa]:[Quy cách]],2,0),"")</f>
        <v>SMC</v>
      </c>
      <c r="F1516" s="159" t="str">
        <f>IF(Table28[[#This Row],[Tên hàng hóa ]]&lt;&gt;0,VLOOKUP(Table28[[#This Row],[Tên hàng hóa ]],Table1[[Tên hàng hóa]:[ĐVT]],3,0),"")</f>
        <v>Cái</v>
      </c>
      <c r="G1516" s="164">
        <v>1562000</v>
      </c>
      <c r="H1516" s="160">
        <v>4</v>
      </c>
      <c r="I1516" s="161">
        <f>IF(Table28[[#This Row],[Số lượng]]&lt;&gt;0,Table28[[#This Row],[Số lượng]]*Table28[[#This Row],[Đơn giá]],"")</f>
        <v>6248000</v>
      </c>
      <c r="J1516" s="161">
        <f ca="1">IF(AND(Table28[[#This Row],[Tên hàng hóa ]]&lt;&gt;0,D1517=""),SUM(OFFSET(Table28[[#This Row],[Thành tiền]],0,0,-COUNTIF(Table28[Số HĐ],Table28[[#This Row],[Số HĐ]]))),"")</f>
        <v>6248000</v>
      </c>
      <c r="K1516" s="152" t="s">
        <v>464</v>
      </c>
      <c r="L151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16" s="153" t="s">
        <v>3379</v>
      </c>
    </row>
    <row r="1517" spans="1:13" ht="35.1" customHeight="1" x14ac:dyDescent="0.2">
      <c r="A1517" s="155"/>
      <c r="B1517" s="156"/>
      <c r="C1517" s="157" t="str">
        <f t="shared" si="33"/>
        <v/>
      </c>
      <c r="D1517" s="158"/>
      <c r="E1517" s="163" t="str">
        <f>IF(Table28[[#This Row],[Tên hàng hóa ]]&lt;&gt;0,VLOOKUP(Table28[[#This Row],[Tên hàng hóa ]],Table1[[Tên hàng hóa]:[Quy cách]],2,0),"")</f>
        <v/>
      </c>
      <c r="F1517" s="159" t="str">
        <f>IF(Table28[[#This Row],[Tên hàng hóa ]]&lt;&gt;0,VLOOKUP(Table28[[#This Row],[Tên hàng hóa ]],Table1[[Tên hàng hóa]:[ĐVT]],3,0),"")</f>
        <v/>
      </c>
      <c r="G1517" s="164" t="str">
        <f>IF(Table28[[#This Row],[Tên hàng hóa ]]=0,"",VLOOKUP(Table28[[#This Row],[Tên hàng hóa ]],Table1[[Tên hàng hóa]:[Giá bán]],4,0))</f>
        <v/>
      </c>
      <c r="H1517" s="160"/>
      <c r="I1517" s="161" t="str">
        <f>IF(Table28[[#This Row],[Số lượng]]&lt;&gt;0,Table28[[#This Row],[Số lượng]]*Table28[[#This Row],[Đơn giá]],"")</f>
        <v/>
      </c>
      <c r="J1517" s="161" t="str">
        <f ca="1">IF(AND(Table28[[#This Row],[Tên hàng hóa ]]&lt;&gt;0,D1518=""),SUM(OFFSET(Table28[[#This Row],[Thành tiền]],0,0,-COUNTIF(Table28[Số HĐ],Table28[[#This Row],[Số HĐ]]))),"")</f>
        <v/>
      </c>
      <c r="K1517" s="160"/>
      <c r="L151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17" s="162"/>
    </row>
    <row r="1518" spans="1:13" ht="35.1" customHeight="1" x14ac:dyDescent="0.2">
      <c r="A1518" s="155">
        <v>42548</v>
      </c>
      <c r="B1518" s="156" t="s">
        <v>3134</v>
      </c>
      <c r="C1518" s="157" t="s">
        <v>1122</v>
      </c>
      <c r="D1518" s="158" t="s">
        <v>2008</v>
      </c>
      <c r="E1518" s="163" t="str">
        <f>IF(Table28[[#This Row],[Tên hàng hóa ]]&lt;&gt;0,VLOOKUP(Table28[[#This Row],[Tên hàng hóa ]],Table1[[Tên hàng hóa]:[Quy cách]],2,0),"")</f>
        <v>Schneider</v>
      </c>
      <c r="F1518" s="159" t="str">
        <f>IF(Table28[[#This Row],[Tên hàng hóa ]]&lt;&gt;0,VLOOKUP(Table28[[#This Row],[Tên hàng hóa ]],Table1[[Tên hàng hóa]:[ĐVT]],3,0),"")</f>
        <v>Cái</v>
      </c>
      <c r="G1518" s="164">
        <v>871200</v>
      </c>
      <c r="H1518" s="160">
        <v>4</v>
      </c>
      <c r="I1518" s="161">
        <f>IF(Table28[[#This Row],[Số lượng]]&lt;&gt;0,Table28[[#This Row],[Số lượng]]*Table28[[#This Row],[Đơn giá]],"")</f>
        <v>3484800</v>
      </c>
      <c r="J1518" s="161" t="str">
        <f ca="1">IF(AND(Table28[[#This Row],[Tên hàng hóa ]]&lt;&gt;0,D1519=""),SUM(OFFSET(Table28[[#This Row],[Thành tiền]],0,0,-COUNTIF(Table28[Số HĐ],Table28[[#This Row],[Số HĐ]]))),"")</f>
        <v/>
      </c>
      <c r="K1518" s="160"/>
      <c r="L151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18" s="162"/>
    </row>
    <row r="1519" spans="1:13" ht="35.1" customHeight="1" x14ac:dyDescent="0.2">
      <c r="A1519" s="155">
        <v>42548</v>
      </c>
      <c r="B1519" s="156" t="s">
        <v>3134</v>
      </c>
      <c r="C1519" s="157" t="s">
        <v>1122</v>
      </c>
      <c r="D1519" s="158" t="s">
        <v>1730</v>
      </c>
      <c r="E1519" s="163" t="str">
        <f>IF(Table28[[#This Row],[Tên hàng hóa ]]&lt;&gt;0,VLOOKUP(Table28[[#This Row],[Tên hàng hóa ]],Table1[[Tên hàng hóa]:[Quy cách]],2,0),"")</f>
        <v>Schneider</v>
      </c>
      <c r="F1519" s="159" t="str">
        <f>IF(Table28[[#This Row],[Tên hàng hóa ]]&lt;&gt;0,VLOOKUP(Table28[[#This Row],[Tên hàng hóa ]],Table1[[Tên hàng hóa]:[ĐVT]],3,0),"")</f>
        <v>Cái</v>
      </c>
      <c r="G1519" s="164">
        <v>330000</v>
      </c>
      <c r="H1519" s="160">
        <v>10</v>
      </c>
      <c r="I1519" s="161">
        <f>IF(Table28[[#This Row],[Số lượng]]&lt;&gt;0,Table28[[#This Row],[Số lượng]]*Table28[[#This Row],[Đơn giá]],"")</f>
        <v>3300000</v>
      </c>
      <c r="J1519" s="161" t="str">
        <f ca="1">IF(AND(Table28[[#This Row],[Tên hàng hóa ]]&lt;&gt;0,D1520=""),SUM(OFFSET(Table28[[#This Row],[Thành tiền]],0,0,-COUNTIF(Table28[Số HĐ],Table28[[#This Row],[Số HĐ]]))),"")</f>
        <v/>
      </c>
      <c r="K1519" s="160"/>
      <c r="L151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19" s="162"/>
    </row>
    <row r="1520" spans="1:13" ht="35.1" customHeight="1" x14ac:dyDescent="0.2">
      <c r="A1520" s="155">
        <v>42548</v>
      </c>
      <c r="B1520" s="156" t="s">
        <v>3134</v>
      </c>
      <c r="C1520" s="157" t="s">
        <v>1122</v>
      </c>
      <c r="D1520" s="158" t="s">
        <v>1110</v>
      </c>
      <c r="E1520" s="163" t="str">
        <f>IF(Table28[[#This Row],[Tên hàng hóa ]]&lt;&gt;0,VLOOKUP(Table28[[#This Row],[Tên hàng hóa ]],Table1[[Tên hàng hóa]:[Quy cách]],2,0),"")</f>
        <v>Schneider</v>
      </c>
      <c r="F1520" s="159" t="str">
        <f>IF(Table28[[#This Row],[Tên hàng hóa ]]&lt;&gt;0,VLOOKUP(Table28[[#This Row],[Tên hàng hóa ]],Table1[[Tên hàng hóa]:[ĐVT]],3,0),"")</f>
        <v>Cái</v>
      </c>
      <c r="G1520" s="164">
        <v>372900</v>
      </c>
      <c r="H1520" s="160">
        <v>14</v>
      </c>
      <c r="I1520" s="161">
        <f>IF(Table28[[#This Row],[Số lượng]]&lt;&gt;0,Table28[[#This Row],[Số lượng]]*Table28[[#This Row],[Đơn giá]],"")</f>
        <v>5220600</v>
      </c>
      <c r="J1520" s="161" t="str">
        <f ca="1">IF(AND(Table28[[#This Row],[Tên hàng hóa ]]&lt;&gt;0,D1521=""),SUM(OFFSET(Table28[[#This Row],[Thành tiền]],0,0,-COUNTIF(Table28[Số HĐ],Table28[[#This Row],[Số HĐ]]))),"")</f>
        <v/>
      </c>
      <c r="K1520" s="160"/>
      <c r="L152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20" s="162"/>
    </row>
    <row r="1521" spans="1:13" ht="35.1" customHeight="1" x14ac:dyDescent="0.2">
      <c r="A1521" s="155">
        <v>42548</v>
      </c>
      <c r="B1521" s="156" t="s">
        <v>3134</v>
      </c>
      <c r="C1521" s="157" t="s">
        <v>1122</v>
      </c>
      <c r="D1521" s="158" t="s">
        <v>1215</v>
      </c>
      <c r="E1521" s="163" t="str">
        <f>IF(Table28[[#This Row],[Tên hàng hóa ]]&lt;&gt;0,VLOOKUP(Table28[[#This Row],[Tên hàng hóa ]],Table1[[Tên hàng hóa]:[Quy cách]],2,0),"")</f>
        <v xml:space="preserve"> Cầu dao Schneider</v>
      </c>
      <c r="F1521" s="159" t="str">
        <f>IF(Table28[[#This Row],[Tên hàng hóa ]]&lt;&gt;0,VLOOKUP(Table28[[#This Row],[Tên hàng hóa ]],Table1[[Tên hàng hóa]:[ĐVT]],3,0),"")</f>
        <v>Cái</v>
      </c>
      <c r="G1521" s="164">
        <v>1031800</v>
      </c>
      <c r="H1521" s="160">
        <v>5</v>
      </c>
      <c r="I1521" s="161">
        <f>IF(Table28[[#This Row],[Số lượng]]&lt;&gt;0,Table28[[#This Row],[Số lượng]]*Table28[[#This Row],[Đơn giá]],"")</f>
        <v>5159000</v>
      </c>
      <c r="J1521" s="161" t="str">
        <f ca="1">IF(AND(Table28[[#This Row],[Tên hàng hóa ]]&lt;&gt;0,D1522=""),SUM(OFFSET(Table28[[#This Row],[Thành tiền]],0,0,-COUNTIF(Table28[Số HĐ],Table28[[#This Row],[Số HĐ]]))),"")</f>
        <v/>
      </c>
      <c r="K1521" s="160"/>
      <c r="L152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21" s="162"/>
    </row>
    <row r="1522" spans="1:13" ht="35.1" customHeight="1" x14ac:dyDescent="0.2">
      <c r="A1522" s="155">
        <v>42548</v>
      </c>
      <c r="B1522" s="156" t="s">
        <v>3134</v>
      </c>
      <c r="C1522" s="157" t="s">
        <v>1122</v>
      </c>
      <c r="D1522" s="158" t="s">
        <v>3114</v>
      </c>
      <c r="E1522" s="163" t="str">
        <f>IF(Table28[[#This Row],[Tên hàng hóa ]]&lt;&gt;0,VLOOKUP(Table28[[#This Row],[Tên hàng hóa ]],Table1[[Tên hàng hóa]:[Quy cách]],2,0),"")</f>
        <v>Schneider</v>
      </c>
      <c r="F1522" s="159" t="str">
        <f>IF(Table28[[#This Row],[Tên hàng hóa ]]&lt;&gt;0,VLOOKUP(Table28[[#This Row],[Tên hàng hóa ]],Table1[[Tên hàng hóa]:[ĐVT]],3,0),"")</f>
        <v>Cái</v>
      </c>
      <c r="G1522" s="164">
        <v>943800</v>
      </c>
      <c r="H1522" s="160">
        <v>3</v>
      </c>
      <c r="I1522" s="161">
        <f>IF(Table28[[#This Row],[Số lượng]]&lt;&gt;0,Table28[[#This Row],[Số lượng]]*Table28[[#This Row],[Đơn giá]],"")</f>
        <v>2831400</v>
      </c>
      <c r="J1522" s="161" t="str">
        <f ca="1">IF(AND(Table28[[#This Row],[Tên hàng hóa ]]&lt;&gt;0,D1523=""),SUM(OFFSET(Table28[[#This Row],[Thành tiền]],0,0,-COUNTIF(Table28[Số HĐ],Table28[[#This Row],[Số HĐ]]))),"")</f>
        <v/>
      </c>
      <c r="K1522" s="160"/>
      <c r="L152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22" s="162"/>
    </row>
    <row r="1523" spans="1:13" ht="35.1" customHeight="1" x14ac:dyDescent="0.2">
      <c r="A1523" s="155">
        <v>42548</v>
      </c>
      <c r="B1523" s="156" t="s">
        <v>3134</v>
      </c>
      <c r="C1523" s="157" t="s">
        <v>1122</v>
      </c>
      <c r="D1523" s="158" t="s">
        <v>2005</v>
      </c>
      <c r="E1523" s="163" t="str">
        <f>IF(Table28[[#This Row],[Tên hàng hóa ]]&lt;&gt;0,VLOOKUP(Table28[[#This Row],[Tên hàng hóa ]],Table1[[Tên hàng hóa]:[Quy cách]],2,0),"")</f>
        <v>Schneider</v>
      </c>
      <c r="F1523" s="159" t="str">
        <f>IF(Table28[[#This Row],[Tên hàng hóa ]]&lt;&gt;0,VLOOKUP(Table28[[#This Row],[Tên hàng hóa ]],Table1[[Tên hàng hóa]:[ĐVT]],3,0),"")</f>
        <v>Cái</v>
      </c>
      <c r="G1523" s="164">
        <v>1331000</v>
      </c>
      <c r="H1523" s="160">
        <v>6</v>
      </c>
      <c r="I1523" s="161">
        <f>IF(Table28[[#This Row],[Số lượng]]&lt;&gt;0,Table28[[#This Row],[Số lượng]]*Table28[[#This Row],[Đơn giá]],"")</f>
        <v>7986000</v>
      </c>
      <c r="J1523" s="161" t="str">
        <f ca="1">IF(AND(Table28[[#This Row],[Tên hàng hóa ]]&lt;&gt;0,D1524=""),SUM(OFFSET(Table28[[#This Row],[Thành tiền]],0,0,-COUNTIF(Table28[Số HĐ],Table28[[#This Row],[Số HĐ]]))),"")</f>
        <v/>
      </c>
      <c r="K1523" s="160"/>
      <c r="L152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23" s="162"/>
    </row>
    <row r="1524" spans="1:13" ht="35.1" customHeight="1" x14ac:dyDescent="0.2">
      <c r="A1524" s="155">
        <v>42548</v>
      </c>
      <c r="B1524" s="156" t="s">
        <v>3134</v>
      </c>
      <c r="C1524" s="157" t="s">
        <v>1122</v>
      </c>
      <c r="D1524" s="158" t="s">
        <v>1337</v>
      </c>
      <c r="E1524" s="163" t="str">
        <f>IF(Table28[[#This Row],[Tên hàng hóa ]]&lt;&gt;0,VLOOKUP(Table28[[#This Row],[Tên hàng hóa ]],Table1[[Tên hàng hóa]:[Quy cách]],2,0),"")</f>
        <v>LS (KOREA)</v>
      </c>
      <c r="F1524" s="159" t="str">
        <f>IF(Table28[[#This Row],[Tên hàng hóa ]]&lt;&gt;0,VLOOKUP(Table28[[#This Row],[Tên hàng hóa ]],Table1[[Tên hàng hóa]:[ĐVT]],3,0),"")</f>
        <v>Cái</v>
      </c>
      <c r="G1524" s="164">
        <v>817300</v>
      </c>
      <c r="H1524" s="160">
        <v>5</v>
      </c>
      <c r="I1524" s="161">
        <f>IF(Table28[[#This Row],[Số lượng]]&lt;&gt;0,Table28[[#This Row],[Số lượng]]*Table28[[#This Row],[Đơn giá]],"")</f>
        <v>4086500</v>
      </c>
      <c r="J1524" s="161">
        <f ca="1">IF(AND(Table28[[#This Row],[Tên hàng hóa ]]&lt;&gt;0,D1525=""),SUM(OFFSET(Table28[[#This Row],[Thành tiền]],0,0,-COUNTIF(Table28[Số HĐ],Table28[[#This Row],[Số HĐ]]))),"")</f>
        <v>32068300</v>
      </c>
      <c r="K1524" s="152" t="s">
        <v>464</v>
      </c>
      <c r="L152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24" s="153" t="s">
        <v>3375</v>
      </c>
    </row>
    <row r="1525" spans="1:13" ht="35.1" customHeight="1" x14ac:dyDescent="0.2">
      <c r="A1525" s="155"/>
      <c r="B1525" s="156"/>
      <c r="C1525" s="157" t="str">
        <f t="shared" si="33"/>
        <v/>
      </c>
      <c r="D1525" s="158"/>
      <c r="E1525" s="163" t="str">
        <f>IF(Table28[[#This Row],[Tên hàng hóa ]]&lt;&gt;0,VLOOKUP(Table28[[#This Row],[Tên hàng hóa ]],Table1[[Tên hàng hóa]:[Quy cách]],2,0),"")</f>
        <v/>
      </c>
      <c r="F1525" s="159" t="str">
        <f>IF(Table28[[#This Row],[Tên hàng hóa ]]&lt;&gt;0,VLOOKUP(Table28[[#This Row],[Tên hàng hóa ]],Table1[[Tên hàng hóa]:[ĐVT]],3,0),"")</f>
        <v/>
      </c>
      <c r="G1525" s="164" t="str">
        <f>IF(Table28[[#This Row],[Tên hàng hóa ]]=0,"",VLOOKUP(Table28[[#This Row],[Tên hàng hóa ]],Table1[[Tên hàng hóa]:[Giá bán]],4,0))</f>
        <v/>
      </c>
      <c r="H1525" s="160"/>
      <c r="I1525" s="161" t="str">
        <f>IF(Table28[[#This Row],[Số lượng]]&lt;&gt;0,Table28[[#This Row],[Số lượng]]*Table28[[#This Row],[Đơn giá]],"")</f>
        <v/>
      </c>
      <c r="J1525" s="161" t="str">
        <f ca="1">IF(AND(Table28[[#This Row],[Tên hàng hóa ]]&lt;&gt;0,D1526=""),SUM(OFFSET(Table28[[#This Row],[Thành tiền]],0,0,-COUNTIF(Table28[Số HĐ],Table28[[#This Row],[Số HĐ]]))),"")</f>
        <v/>
      </c>
      <c r="K1525" s="160"/>
      <c r="L152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25" s="162"/>
    </row>
    <row r="1526" spans="1:13" ht="35.1" customHeight="1" x14ac:dyDescent="0.2">
      <c r="A1526" s="155">
        <v>42549</v>
      </c>
      <c r="B1526" s="156" t="s">
        <v>3135</v>
      </c>
      <c r="C1526" s="157" t="s">
        <v>1969</v>
      </c>
      <c r="D1526" s="158" t="s">
        <v>159</v>
      </c>
      <c r="E1526" s="163" t="str">
        <f>IF(Table28[[#This Row],[Tên hàng hóa ]]&lt;&gt;0,VLOOKUP(Table28[[#This Row],[Tên hàng hóa ]],Table1[[Tên hàng hóa]:[Quy cách]],2,0),"")</f>
        <v>Bộ Nguồn Xung</v>
      </c>
      <c r="F1526" s="159" t="str">
        <f>IF(Table28[[#This Row],[Tên hàng hóa ]]&lt;&gt;0,VLOOKUP(Table28[[#This Row],[Tên hàng hóa ]],Table1[[Tên hàng hóa]:[ĐVT]],3,0),"")</f>
        <v>Cái</v>
      </c>
      <c r="G1526" s="164">
        <v>700000</v>
      </c>
      <c r="H1526" s="160">
        <v>1</v>
      </c>
      <c r="I1526" s="161">
        <f>IF(Table28[[#This Row],[Số lượng]]&lt;&gt;0,Table28[[#This Row],[Số lượng]]*Table28[[#This Row],[Đơn giá]],"")</f>
        <v>700000</v>
      </c>
      <c r="J1526" s="161">
        <f ca="1">IF(AND(Table28[[#This Row],[Tên hàng hóa ]]&lt;&gt;0,D1527=""),SUM(OFFSET(Table28[[#This Row],[Thành tiền]],0,0,-COUNTIF(Table28[Số HĐ],Table28[[#This Row],[Số HĐ]]))),"")</f>
        <v>700000</v>
      </c>
      <c r="K1526" s="160" t="s">
        <v>464</v>
      </c>
      <c r="L152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26" s="162" t="s">
        <v>3136</v>
      </c>
    </row>
    <row r="1527" spans="1:13" ht="35.1" customHeight="1" x14ac:dyDescent="0.2">
      <c r="A1527" s="155"/>
      <c r="B1527" s="156"/>
      <c r="C1527" s="157" t="str">
        <f t="shared" si="33"/>
        <v/>
      </c>
      <c r="D1527" s="158"/>
      <c r="E1527" s="163" t="str">
        <f>IF(Table28[[#This Row],[Tên hàng hóa ]]&lt;&gt;0,VLOOKUP(Table28[[#This Row],[Tên hàng hóa ]],Table1[[Tên hàng hóa]:[Quy cách]],2,0),"")</f>
        <v/>
      </c>
      <c r="F1527" s="159" t="str">
        <f>IF(Table28[[#This Row],[Tên hàng hóa ]]&lt;&gt;0,VLOOKUP(Table28[[#This Row],[Tên hàng hóa ]],Table1[[Tên hàng hóa]:[ĐVT]],3,0),"")</f>
        <v/>
      </c>
      <c r="G1527" s="164" t="str">
        <f>IF(Table28[[#This Row],[Tên hàng hóa ]]=0,"",VLOOKUP(Table28[[#This Row],[Tên hàng hóa ]],Table1[[Tên hàng hóa]:[Giá bán]],4,0))</f>
        <v/>
      </c>
      <c r="H1527" s="160"/>
      <c r="I1527" s="161" t="str">
        <f>IF(Table28[[#This Row],[Số lượng]]&lt;&gt;0,Table28[[#This Row],[Số lượng]]*Table28[[#This Row],[Đơn giá]],"")</f>
        <v/>
      </c>
      <c r="J1527" s="161" t="str">
        <f ca="1">IF(AND(Table28[[#This Row],[Tên hàng hóa ]]&lt;&gt;0,D1528=""),SUM(OFFSET(Table28[[#This Row],[Thành tiền]],0,0,-COUNTIF(Table28[Số HĐ],Table28[[#This Row],[Số HĐ]]))),"")</f>
        <v/>
      </c>
      <c r="K1527" s="160"/>
      <c r="L152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27" s="162"/>
    </row>
    <row r="1528" spans="1:13" ht="35.1" customHeight="1" x14ac:dyDescent="0.2">
      <c r="A1528" s="155">
        <v>42549</v>
      </c>
      <c r="B1528" s="156" t="s">
        <v>3137</v>
      </c>
      <c r="C1528" s="157" t="s">
        <v>860</v>
      </c>
      <c r="D1528" s="158" t="s">
        <v>273</v>
      </c>
      <c r="E1528" s="163" t="str">
        <f>IF(Table28[[#This Row],[Tên hàng hóa ]]&lt;&gt;0,VLOOKUP(Table28[[#This Row],[Tên hàng hóa ]],Table1[[Tên hàng hóa]:[Quy cách]],2,0),"")</f>
        <v>Cảm Biến</v>
      </c>
      <c r="F1528" s="159" t="str">
        <f>IF(Table28[[#This Row],[Tên hàng hóa ]]&lt;&gt;0,VLOOKUP(Table28[[#This Row],[Tên hàng hóa ]],Table1[[Tên hàng hóa]:[ĐVT]],3,0),"")</f>
        <v>Cái</v>
      </c>
      <c r="G1528" s="164">
        <v>847000</v>
      </c>
      <c r="H1528" s="160">
        <v>3</v>
      </c>
      <c r="I1528" s="161">
        <f>IF(Table28[[#This Row],[Số lượng]]&lt;&gt;0,Table28[[#This Row],[Số lượng]]*Table28[[#This Row],[Đơn giá]],"")</f>
        <v>2541000</v>
      </c>
      <c r="J1528" s="161" t="str">
        <f ca="1">IF(AND(Table28[[#This Row],[Tên hàng hóa ]]&lt;&gt;0,D1529=""),SUM(OFFSET(Table28[[#This Row],[Thành tiền]],0,0,-COUNTIF(Table28[Số HĐ],Table28[[#This Row],[Số HĐ]]))),"")</f>
        <v/>
      </c>
      <c r="K1528" s="160"/>
      <c r="L152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28" s="162"/>
    </row>
    <row r="1529" spans="1:13" ht="35.1" customHeight="1" x14ac:dyDescent="0.2">
      <c r="A1529" s="155">
        <v>42549</v>
      </c>
      <c r="B1529" s="156" t="s">
        <v>3137</v>
      </c>
      <c r="C1529" s="157" t="s">
        <v>860</v>
      </c>
      <c r="D1529" s="158" t="s">
        <v>280</v>
      </c>
      <c r="E1529" s="163" t="str">
        <f>IF(Table28[[#This Row],[Tên hàng hóa ]]&lt;&gt;0,VLOOKUP(Table28[[#This Row],[Tên hàng hóa ]],Table1[[Tên hàng hóa]:[Quy cách]],2,0),"")</f>
        <v>Công Tắc Hành Trình</v>
      </c>
      <c r="F1529" s="159" t="str">
        <f>IF(Table28[[#This Row],[Tên hàng hóa ]]&lt;&gt;0,VLOOKUP(Table28[[#This Row],[Tên hàng hóa ]],Table1[[Tên hàng hóa]:[ĐVT]],3,0),"")</f>
        <v>Cái</v>
      </c>
      <c r="G1529" s="164">
        <v>605000</v>
      </c>
      <c r="H1529" s="160">
        <v>5</v>
      </c>
      <c r="I1529" s="161">
        <f>IF(Table28[[#This Row],[Số lượng]]&lt;&gt;0,Table28[[#This Row],[Số lượng]]*Table28[[#This Row],[Đơn giá]],"")</f>
        <v>3025000</v>
      </c>
      <c r="J1529" s="161" t="str">
        <f ca="1">IF(AND(Table28[[#This Row],[Tên hàng hóa ]]&lt;&gt;0,D1530=""),SUM(OFFSET(Table28[[#This Row],[Thành tiền]],0,0,-COUNTIF(Table28[Số HĐ],Table28[[#This Row],[Số HĐ]]))),"")</f>
        <v/>
      </c>
      <c r="K1529" s="160"/>
      <c r="L152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29" s="162"/>
    </row>
    <row r="1530" spans="1:13" ht="35.1" customHeight="1" x14ac:dyDescent="0.2">
      <c r="A1530" s="155">
        <v>42549</v>
      </c>
      <c r="B1530" s="156" t="s">
        <v>3137</v>
      </c>
      <c r="C1530" s="157" t="s">
        <v>860</v>
      </c>
      <c r="D1530" s="158" t="s">
        <v>281</v>
      </c>
      <c r="E1530" s="163" t="str">
        <f>IF(Table28[[#This Row],[Tên hàng hóa ]]&lt;&gt;0,VLOOKUP(Table28[[#This Row],[Tên hàng hóa ]],Table1[[Tên hàng hóa]:[Quy cách]],2,0),"")</f>
        <v>Công Tắc Hành Trình</v>
      </c>
      <c r="F1530" s="159" t="str">
        <f>IF(Table28[[#This Row],[Tên hàng hóa ]]&lt;&gt;0,VLOOKUP(Table28[[#This Row],[Tên hàng hóa ]],Table1[[Tên hàng hóa]:[ĐVT]],3,0),"")</f>
        <v>Cái</v>
      </c>
      <c r="G1530" s="164">
        <v>550000</v>
      </c>
      <c r="H1530" s="160">
        <v>5</v>
      </c>
      <c r="I1530" s="161">
        <f>IF(Table28[[#This Row],[Số lượng]]&lt;&gt;0,Table28[[#This Row],[Số lượng]]*Table28[[#This Row],[Đơn giá]],"")</f>
        <v>2750000</v>
      </c>
      <c r="J1530" s="161">
        <f ca="1">IF(AND(Table28[[#This Row],[Tên hàng hóa ]]&lt;&gt;0,D1531=""),SUM(OFFSET(Table28[[#This Row],[Thành tiền]],0,0,-COUNTIF(Table28[Số HĐ],Table28[[#This Row],[Số HĐ]]))),"")</f>
        <v>8316000</v>
      </c>
      <c r="K1530" s="152" t="s">
        <v>464</v>
      </c>
      <c r="L153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30" s="153" t="s">
        <v>3762</v>
      </c>
    </row>
    <row r="1531" spans="1:13" ht="35.1" customHeight="1" x14ac:dyDescent="0.2">
      <c r="A1531" s="155"/>
      <c r="B1531" s="156"/>
      <c r="C1531" s="157" t="str">
        <f t="shared" si="33"/>
        <v/>
      </c>
      <c r="D1531" s="158"/>
      <c r="E1531" s="163" t="str">
        <f>IF(Table28[[#This Row],[Tên hàng hóa ]]&lt;&gt;0,VLOOKUP(Table28[[#This Row],[Tên hàng hóa ]],Table1[[Tên hàng hóa]:[Quy cách]],2,0),"")</f>
        <v/>
      </c>
      <c r="F1531" s="159" t="str">
        <f>IF(Table28[[#This Row],[Tên hàng hóa ]]&lt;&gt;0,VLOOKUP(Table28[[#This Row],[Tên hàng hóa ]],Table1[[Tên hàng hóa]:[ĐVT]],3,0),"")</f>
        <v/>
      </c>
      <c r="G1531" s="164" t="str">
        <f>IF(Table28[[#This Row],[Tên hàng hóa ]]=0,"",VLOOKUP(Table28[[#This Row],[Tên hàng hóa ]],Table1[[Tên hàng hóa]:[Giá bán]],4,0))</f>
        <v/>
      </c>
      <c r="H1531" s="160"/>
      <c r="I1531" s="161" t="str">
        <f>IF(Table28[[#This Row],[Số lượng]]&lt;&gt;0,Table28[[#This Row],[Số lượng]]*Table28[[#This Row],[Đơn giá]],"")</f>
        <v/>
      </c>
      <c r="J1531" s="161" t="str">
        <f ca="1">IF(AND(Table28[[#This Row],[Tên hàng hóa ]]&lt;&gt;0,D1532=""),SUM(OFFSET(Table28[[#This Row],[Thành tiền]],0,0,-COUNTIF(Table28[Số HĐ],Table28[[#This Row],[Số HĐ]]))),"")</f>
        <v/>
      </c>
      <c r="K1531" s="160"/>
      <c r="L153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31" s="162"/>
    </row>
    <row r="1532" spans="1:13" ht="35.1" customHeight="1" x14ac:dyDescent="0.2">
      <c r="A1532" s="155">
        <v>42549</v>
      </c>
      <c r="B1532" s="156" t="s">
        <v>3138</v>
      </c>
      <c r="C1532" s="157" t="s">
        <v>1122</v>
      </c>
      <c r="D1532" s="158" t="s">
        <v>2007</v>
      </c>
      <c r="E1532" s="163" t="str">
        <f>IF(Table28[[#This Row],[Tên hàng hóa ]]&lt;&gt;0,VLOOKUP(Table28[[#This Row],[Tên hàng hóa ]],Table1[[Tên hàng hóa]:[Quy cách]],2,0),"")</f>
        <v>Schneider</v>
      </c>
      <c r="F1532" s="159" t="str">
        <f>IF(Table28[[#This Row],[Tên hàng hóa ]]&lt;&gt;0,VLOOKUP(Table28[[#This Row],[Tên hàng hóa ]],Table1[[Tên hàng hóa]:[ĐVT]],3,0),"")</f>
        <v>Cái</v>
      </c>
      <c r="G1532" s="164">
        <v>743600</v>
      </c>
      <c r="H1532" s="160">
        <v>6</v>
      </c>
      <c r="I1532" s="161">
        <f>IF(Table28[[#This Row],[Số lượng]]&lt;&gt;0,Table28[[#This Row],[Số lượng]]*Table28[[#This Row],[Đơn giá]],"")</f>
        <v>4461600</v>
      </c>
      <c r="J1532" s="161" t="str">
        <f ca="1">IF(AND(Table28[[#This Row],[Tên hàng hóa ]]&lt;&gt;0,D1533=""),SUM(OFFSET(Table28[[#This Row],[Thành tiền]],0,0,-COUNTIF(Table28[Số HĐ],Table28[[#This Row],[Số HĐ]]))),"")</f>
        <v/>
      </c>
      <c r="K1532" s="160"/>
      <c r="L153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32" s="162"/>
    </row>
    <row r="1533" spans="1:13" ht="35.1" customHeight="1" x14ac:dyDescent="0.2">
      <c r="A1533" s="155">
        <v>42549</v>
      </c>
      <c r="B1533" s="156" t="s">
        <v>3138</v>
      </c>
      <c r="C1533" s="157" t="str">
        <f t="shared" ref="C1533:C1564" si="34">IF(AND(D1533&lt;&gt;0,D1534=""),C1532,"")</f>
        <v>CTY CỔ PHẦN FRIT HUẾ</v>
      </c>
      <c r="D1533" s="158" t="s">
        <v>3131</v>
      </c>
      <c r="E1533" s="163" t="str">
        <f>IF(Table28[[#This Row],[Tên hàng hóa ]]&lt;&gt;0,VLOOKUP(Table28[[#This Row],[Tên hàng hóa ]],Table1[[Tên hàng hóa]:[Quy cách]],2,0),"")</f>
        <v>Schneider</v>
      </c>
      <c r="F1533" s="159" t="str">
        <f>IF(Table28[[#This Row],[Tên hàng hóa ]]&lt;&gt;0,VLOOKUP(Table28[[#This Row],[Tên hàng hóa ]],Table1[[Tên hàng hóa]:[ĐVT]],3,0),"")</f>
        <v>Cái</v>
      </c>
      <c r="G1533" s="164">
        <v>310200</v>
      </c>
      <c r="H1533" s="160">
        <v>5</v>
      </c>
      <c r="I1533" s="161">
        <f>IF(Table28[[#This Row],[Số lượng]]&lt;&gt;0,Table28[[#This Row],[Số lượng]]*Table28[[#This Row],[Đơn giá]],"")</f>
        <v>1551000</v>
      </c>
      <c r="J1533" s="161">
        <f ca="1">IF(AND(Table28[[#This Row],[Tên hàng hóa ]]&lt;&gt;0,D1534=""),SUM(OFFSET(Table28[[#This Row],[Thành tiền]],0,0,-COUNTIF(Table28[Số HĐ],Table28[[#This Row],[Số HĐ]]))),"")</f>
        <v>6012600</v>
      </c>
      <c r="K1533" s="152" t="s">
        <v>464</v>
      </c>
      <c r="L153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33" s="153" t="s">
        <v>3376</v>
      </c>
    </row>
    <row r="1534" spans="1:13" ht="35.1" customHeight="1" x14ac:dyDescent="0.2">
      <c r="A1534" s="155"/>
      <c r="B1534" s="156"/>
      <c r="C1534" s="157" t="str">
        <f t="shared" si="34"/>
        <v/>
      </c>
      <c r="D1534" s="158"/>
      <c r="E1534" s="163" t="str">
        <f>IF(Table28[[#This Row],[Tên hàng hóa ]]&lt;&gt;0,VLOOKUP(Table28[[#This Row],[Tên hàng hóa ]],Table1[[Tên hàng hóa]:[Quy cách]],2,0),"")</f>
        <v/>
      </c>
      <c r="F1534" s="159" t="str">
        <f>IF(Table28[[#This Row],[Tên hàng hóa ]]&lt;&gt;0,VLOOKUP(Table28[[#This Row],[Tên hàng hóa ]],Table1[[Tên hàng hóa]:[ĐVT]],3,0),"")</f>
        <v/>
      </c>
      <c r="G1534" s="164" t="str">
        <f>IF(Table28[[#This Row],[Tên hàng hóa ]]=0,"",VLOOKUP(Table28[[#This Row],[Tên hàng hóa ]],Table1[[Tên hàng hóa]:[Giá bán]],4,0))</f>
        <v/>
      </c>
      <c r="H1534" s="160"/>
      <c r="I1534" s="161" t="str">
        <f>IF(Table28[[#This Row],[Số lượng]]&lt;&gt;0,Table28[[#This Row],[Số lượng]]*Table28[[#This Row],[Đơn giá]],"")</f>
        <v/>
      </c>
      <c r="J1534" s="161" t="str">
        <f ca="1">IF(AND(Table28[[#This Row],[Tên hàng hóa ]]&lt;&gt;0,D1535=""),SUM(OFFSET(Table28[[#This Row],[Thành tiền]],0,0,-COUNTIF(Table28[Số HĐ],Table28[[#This Row],[Số HĐ]]))),"")</f>
        <v/>
      </c>
      <c r="K1534" s="160"/>
      <c r="L153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34" s="162"/>
    </row>
    <row r="1535" spans="1:13" ht="35.1" customHeight="1" x14ac:dyDescent="0.2">
      <c r="A1535" s="155">
        <v>42551</v>
      </c>
      <c r="B1535" s="149" t="s">
        <v>3151</v>
      </c>
      <c r="C1535" s="154" t="s">
        <v>569</v>
      </c>
      <c r="D1535" s="150" t="s">
        <v>318</v>
      </c>
      <c r="E1535" s="163" t="str">
        <f>IF(Table28[[#This Row],[Tên hàng hóa ]]&lt;&gt;0,VLOOKUP(Table28[[#This Row],[Tên hàng hóa ]],Table1[[Tên hàng hóa]:[Quy cách]],2,0),"")</f>
        <v>Điều Khiển Mức Nước</v>
      </c>
      <c r="F1535" s="159" t="str">
        <f>IF(Table28[[#This Row],[Tên hàng hóa ]]&lt;&gt;0,VLOOKUP(Table28[[#This Row],[Tên hàng hóa ]],Table1[[Tên hàng hóa]:[ĐVT]],3,0),"")</f>
        <v>Cái</v>
      </c>
      <c r="G1535" s="164">
        <v>671000</v>
      </c>
      <c r="H1535" s="160">
        <v>1</v>
      </c>
      <c r="I1535" s="161">
        <f>IF(Table28[[#This Row],[Số lượng]]&lt;&gt;0,Table28[[#This Row],[Số lượng]]*Table28[[#This Row],[Đơn giá]],"")</f>
        <v>671000</v>
      </c>
      <c r="J1535" s="161">
        <f ca="1">IF(AND(Table28[[#This Row],[Tên hàng hóa ]]&lt;&gt;0,D1536=""),SUM(OFFSET(Table28[[#This Row],[Thành tiền]],0,0,-COUNTIF(Table28[Số HĐ],Table28[[#This Row],[Số HĐ]]))),"")</f>
        <v>671000</v>
      </c>
      <c r="K1535" s="152" t="s">
        <v>464</v>
      </c>
      <c r="L153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35" s="153" t="s">
        <v>3221</v>
      </c>
    </row>
    <row r="1536" spans="1:13" ht="35.1" customHeight="1" x14ac:dyDescent="0.2">
      <c r="A1536" s="155"/>
      <c r="B1536" s="156"/>
      <c r="C1536" s="157" t="str">
        <f t="shared" si="34"/>
        <v/>
      </c>
      <c r="D1536" s="158"/>
      <c r="E1536" s="163" t="str">
        <f>IF(Table28[[#This Row],[Tên hàng hóa ]]&lt;&gt;0,VLOOKUP(Table28[[#This Row],[Tên hàng hóa ]],Table1[[Tên hàng hóa]:[Quy cách]],2,0),"")</f>
        <v/>
      </c>
      <c r="F1536" s="159" t="str">
        <f>IF(Table28[[#This Row],[Tên hàng hóa ]]&lt;&gt;0,VLOOKUP(Table28[[#This Row],[Tên hàng hóa ]],Table1[[Tên hàng hóa]:[ĐVT]],3,0),"")</f>
        <v/>
      </c>
      <c r="G1536" s="164" t="str">
        <f>IF(Table28[[#This Row],[Tên hàng hóa ]]=0,"",VLOOKUP(Table28[[#This Row],[Tên hàng hóa ]],Table1[[Tên hàng hóa]:[Giá bán]],4,0))</f>
        <v/>
      </c>
      <c r="H1536" s="160"/>
      <c r="I1536" s="161" t="str">
        <f>IF(Table28[[#This Row],[Số lượng]]&lt;&gt;0,Table28[[#This Row],[Số lượng]]*Table28[[#This Row],[Đơn giá]],"")</f>
        <v/>
      </c>
      <c r="J1536" s="161" t="str">
        <f ca="1">IF(AND(Table28[[#This Row],[Tên hàng hóa ]]&lt;&gt;0,D1537=""),SUM(OFFSET(Table28[[#This Row],[Thành tiền]],0,0,-COUNTIF(Table28[Số HĐ],Table28[[#This Row],[Số HĐ]]))),"")</f>
        <v/>
      </c>
      <c r="K1536" s="160"/>
      <c r="L153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36" s="162"/>
    </row>
    <row r="1537" spans="1:13" ht="35.1" customHeight="1" x14ac:dyDescent="0.2">
      <c r="A1537" s="155">
        <v>42551</v>
      </c>
      <c r="B1537" s="149" t="s">
        <v>3152</v>
      </c>
      <c r="C1537" s="154" t="s">
        <v>2884</v>
      </c>
      <c r="D1537" s="150" t="s">
        <v>319</v>
      </c>
      <c r="E1537" s="163" t="str">
        <f>IF(Table28[[#This Row],[Tên hàng hóa ]]&lt;&gt;0,VLOOKUP(Table28[[#This Row],[Tên hàng hóa ]],Table1[[Tên hàng hóa]:[Quy cách]],2,0),"")</f>
        <v>Điều Khiển Mức Nước</v>
      </c>
      <c r="F1537" s="159" t="str">
        <f>IF(Table28[[#This Row],[Tên hàng hóa ]]&lt;&gt;0,VLOOKUP(Table28[[#This Row],[Tên hàng hóa ]],Table1[[Tên hàng hóa]:[ĐVT]],3,0),"")</f>
        <v>Cái</v>
      </c>
      <c r="G1537" s="164">
        <v>1006500</v>
      </c>
      <c r="H1537" s="160">
        <v>1</v>
      </c>
      <c r="I1537" s="161">
        <f>IF(Table28[[#This Row],[Số lượng]]&lt;&gt;0,Table28[[#This Row],[Số lượng]]*Table28[[#This Row],[Đơn giá]],"")</f>
        <v>1006500</v>
      </c>
      <c r="J1537" s="161">
        <f ca="1">IF(AND(Table28[[#This Row],[Tên hàng hóa ]]&lt;&gt;0,D1538=""),SUM(OFFSET(Table28[[#This Row],[Thành tiền]],0,0,-COUNTIF(Table28[Số HĐ],Table28[[#This Row],[Số HĐ]]))),"")</f>
        <v>1006500</v>
      </c>
      <c r="K1537" s="152" t="s">
        <v>464</v>
      </c>
      <c r="L153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37" s="153" t="s">
        <v>3451</v>
      </c>
    </row>
    <row r="1538" spans="1:13" ht="35.1" customHeight="1" x14ac:dyDescent="0.2">
      <c r="A1538" s="155"/>
      <c r="B1538" s="156"/>
      <c r="C1538" s="157" t="str">
        <f t="shared" si="34"/>
        <v/>
      </c>
      <c r="D1538" s="158"/>
      <c r="E1538" s="163" t="str">
        <f>IF(Table28[[#This Row],[Tên hàng hóa ]]&lt;&gt;0,VLOOKUP(Table28[[#This Row],[Tên hàng hóa ]],Table1[[Tên hàng hóa]:[Quy cách]],2,0),"")</f>
        <v/>
      </c>
      <c r="F1538" s="159" t="str">
        <f>IF(Table28[[#This Row],[Tên hàng hóa ]]&lt;&gt;0,VLOOKUP(Table28[[#This Row],[Tên hàng hóa ]],Table1[[Tên hàng hóa]:[ĐVT]],3,0),"")</f>
        <v/>
      </c>
      <c r="G1538" s="164" t="str">
        <f>IF(Table28[[#This Row],[Tên hàng hóa ]]=0,"",VLOOKUP(Table28[[#This Row],[Tên hàng hóa ]],Table1[[Tên hàng hóa]:[Giá bán]],4,0))</f>
        <v/>
      </c>
      <c r="H1538" s="160"/>
      <c r="I1538" s="161" t="str">
        <f>IF(Table28[[#This Row],[Số lượng]]&lt;&gt;0,Table28[[#This Row],[Số lượng]]*Table28[[#This Row],[Đơn giá]],"")</f>
        <v/>
      </c>
      <c r="J1538" s="161" t="str">
        <f ca="1">IF(AND(Table28[[#This Row],[Tên hàng hóa ]]&lt;&gt;0,D1539=""),SUM(OFFSET(Table28[[#This Row],[Thành tiền]],0,0,-COUNTIF(Table28[Số HĐ],Table28[[#This Row],[Số HĐ]]))),"")</f>
        <v/>
      </c>
      <c r="K1538" s="160"/>
      <c r="L153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38" s="162"/>
    </row>
    <row r="1539" spans="1:13" ht="35.1" customHeight="1" x14ac:dyDescent="0.2">
      <c r="A1539" s="155">
        <v>42551</v>
      </c>
      <c r="B1539" s="149" t="s">
        <v>3153</v>
      </c>
      <c r="C1539" s="154" t="s">
        <v>3154</v>
      </c>
      <c r="D1539" s="150" t="s">
        <v>142</v>
      </c>
      <c r="E1539" s="163" t="str">
        <f>IF(Table28[[#This Row],[Tên hàng hóa ]]&lt;&gt;0,VLOOKUP(Table28[[#This Row],[Tên hàng hóa ]],Table1[[Tên hàng hóa]:[Quy cách]],2,0),"")</f>
        <v>Bộ Điều Khiển Nhiệt Độ</v>
      </c>
      <c r="F1539" s="159" t="str">
        <f>IF(Table28[[#This Row],[Tên hàng hóa ]]&lt;&gt;0,VLOOKUP(Table28[[#This Row],[Tên hàng hóa ]],Table1[[Tên hàng hóa]:[ĐVT]],3,0),"")</f>
        <v>Cái</v>
      </c>
      <c r="G1539" s="164">
        <v>896500</v>
      </c>
      <c r="H1539" s="160">
        <v>10</v>
      </c>
      <c r="I1539" s="161">
        <f>IF(Table28[[#This Row],[Số lượng]]&lt;&gt;0,Table28[[#This Row],[Số lượng]]*Table28[[#This Row],[Đơn giá]],"")</f>
        <v>8965000</v>
      </c>
      <c r="J1539" s="161">
        <f ca="1">IF(AND(Table28[[#This Row],[Tên hàng hóa ]]&lt;&gt;0,D1540=""),SUM(OFFSET(Table28[[#This Row],[Thành tiền]],0,0,-COUNTIF(Table28[Số HĐ],Table28[[#This Row],[Số HĐ]]))),"")</f>
        <v>8965000</v>
      </c>
      <c r="K1539" s="152" t="s">
        <v>464</v>
      </c>
      <c r="L153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39" s="153" t="s">
        <v>3180</v>
      </c>
    </row>
    <row r="1540" spans="1:13" ht="35.1" customHeight="1" x14ac:dyDescent="0.2">
      <c r="A1540" s="155"/>
      <c r="B1540" s="156"/>
      <c r="C1540" s="157" t="str">
        <f t="shared" si="34"/>
        <v/>
      </c>
      <c r="D1540" s="158"/>
      <c r="E1540" s="163" t="str">
        <f>IF(Table28[[#This Row],[Tên hàng hóa ]]&lt;&gt;0,VLOOKUP(Table28[[#This Row],[Tên hàng hóa ]],Table1[[Tên hàng hóa]:[Quy cách]],2,0),"")</f>
        <v/>
      </c>
      <c r="F1540" s="159" t="str">
        <f>IF(Table28[[#This Row],[Tên hàng hóa ]]&lt;&gt;0,VLOOKUP(Table28[[#This Row],[Tên hàng hóa ]],Table1[[Tên hàng hóa]:[ĐVT]],3,0),"")</f>
        <v/>
      </c>
      <c r="G1540" s="164" t="str">
        <f>IF(Table28[[#This Row],[Tên hàng hóa ]]=0,"",VLOOKUP(Table28[[#This Row],[Tên hàng hóa ]],Table1[[Tên hàng hóa]:[Giá bán]],4,0))</f>
        <v/>
      </c>
      <c r="H1540" s="160"/>
      <c r="I1540" s="161" t="str">
        <f>IF(Table28[[#This Row],[Số lượng]]&lt;&gt;0,Table28[[#This Row],[Số lượng]]*Table28[[#This Row],[Đơn giá]],"")</f>
        <v/>
      </c>
      <c r="J1540" s="161" t="str">
        <f ca="1">IF(AND(Table28[[#This Row],[Tên hàng hóa ]]&lt;&gt;0,D1541=""),SUM(OFFSET(Table28[[#This Row],[Thành tiền]],0,0,-COUNTIF(Table28[Số HĐ],Table28[[#This Row],[Số HĐ]]))),"")</f>
        <v/>
      </c>
      <c r="K1540" s="160"/>
      <c r="L154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40" s="162"/>
    </row>
    <row r="1541" spans="1:13" ht="35.1" customHeight="1" x14ac:dyDescent="0.2">
      <c r="A1541" s="155">
        <v>42551</v>
      </c>
      <c r="B1541" s="149" t="s">
        <v>3155</v>
      </c>
      <c r="C1541" s="154" t="s">
        <v>2343</v>
      </c>
      <c r="D1541" s="150" t="s">
        <v>2333</v>
      </c>
      <c r="E1541" s="163" t="str">
        <f>IF(Table28[[#This Row],[Tên hàng hóa ]]&lt;&gt;0,VLOOKUP(Table28[[#This Row],[Tên hàng hóa ]],Table1[[Tên hàng hóa]:[Quy cách]],2,0),"")</f>
        <v>Schneider</v>
      </c>
      <c r="F1541" s="159" t="str">
        <f>IF(Table28[[#This Row],[Tên hàng hóa ]]&lt;&gt;0,VLOOKUP(Table28[[#This Row],[Tên hàng hóa ]],Table1[[Tên hàng hóa]:[ĐVT]],3,0),"")</f>
        <v>Cái</v>
      </c>
      <c r="G1541" s="164">
        <v>55000</v>
      </c>
      <c r="H1541" s="160">
        <v>2</v>
      </c>
      <c r="I1541" s="161">
        <f>IF(Table28[[#This Row],[Số lượng]]&lt;&gt;0,Table28[[#This Row],[Số lượng]]*Table28[[#This Row],[Đơn giá]],"")</f>
        <v>110000</v>
      </c>
      <c r="J1541" s="161" t="str">
        <f ca="1">IF(AND(Table28[[#This Row],[Tên hàng hóa ]]&lt;&gt;0,D1542=""),SUM(OFFSET(Table28[[#This Row],[Thành tiền]],0,0,-COUNTIF(Table28[Số HĐ],Table28[[#This Row],[Số HĐ]]))),"")</f>
        <v/>
      </c>
      <c r="K1541" s="160"/>
      <c r="L154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41" s="162"/>
    </row>
    <row r="1542" spans="1:13" ht="35.1" customHeight="1" x14ac:dyDescent="0.2">
      <c r="A1542" s="155">
        <v>42551</v>
      </c>
      <c r="B1542" s="149" t="s">
        <v>3155</v>
      </c>
      <c r="C1542" s="154" t="s">
        <v>2343</v>
      </c>
      <c r="D1542" s="150" t="s">
        <v>1807</v>
      </c>
      <c r="E1542" s="163" t="str">
        <f>IF(Table28[[#This Row],[Tên hàng hóa ]]&lt;&gt;0,VLOOKUP(Table28[[#This Row],[Tên hàng hóa ]],Table1[[Tên hàng hóa]:[Quy cách]],2,0),"")</f>
        <v>Schneider</v>
      </c>
      <c r="F1542" s="159" t="str">
        <f>IF(Table28[[#This Row],[Tên hàng hóa ]]&lt;&gt;0,VLOOKUP(Table28[[#This Row],[Tên hàng hóa ]],Table1[[Tên hàng hóa]:[ĐVT]],3,0),"")</f>
        <v>Cái</v>
      </c>
      <c r="G1542" s="164">
        <v>99000</v>
      </c>
      <c r="H1542" s="160">
        <v>2</v>
      </c>
      <c r="I1542" s="161">
        <f>IF(Table28[[#This Row],[Số lượng]]&lt;&gt;0,Table28[[#This Row],[Số lượng]]*Table28[[#This Row],[Đơn giá]],"")</f>
        <v>198000</v>
      </c>
      <c r="J1542" s="161" t="str">
        <f ca="1">IF(AND(Table28[[#This Row],[Tên hàng hóa ]]&lt;&gt;0,D1543=""),SUM(OFFSET(Table28[[#This Row],[Thành tiền]],0,0,-COUNTIF(Table28[Số HĐ],Table28[[#This Row],[Số HĐ]]))),"")</f>
        <v/>
      </c>
      <c r="K1542" s="160"/>
      <c r="L154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42" s="162"/>
    </row>
    <row r="1543" spans="1:13" ht="35.1" customHeight="1" x14ac:dyDescent="0.2">
      <c r="A1543" s="155">
        <v>42551</v>
      </c>
      <c r="B1543" s="149" t="s">
        <v>3155</v>
      </c>
      <c r="C1543" s="154" t="s">
        <v>2343</v>
      </c>
      <c r="D1543" s="150" t="s">
        <v>1806</v>
      </c>
      <c r="E1543" s="163" t="str">
        <f>IF(Table28[[#This Row],[Tên hàng hóa ]]&lt;&gt;0,VLOOKUP(Table28[[#This Row],[Tên hàng hóa ]],Table1[[Tên hàng hóa]:[Quy cách]],2,0),"")</f>
        <v>Schneider</v>
      </c>
      <c r="F1543" s="159" t="str">
        <f>IF(Table28[[#This Row],[Tên hàng hóa ]]&lt;&gt;0,VLOOKUP(Table28[[#This Row],[Tên hàng hóa ]],Table1[[Tên hàng hóa]:[ĐVT]],3,0),"")</f>
        <v>Cái</v>
      </c>
      <c r="G1543" s="164">
        <v>121000</v>
      </c>
      <c r="H1543" s="160">
        <v>2</v>
      </c>
      <c r="I1543" s="161">
        <f>IF(Table28[[#This Row],[Số lượng]]&lt;&gt;0,Table28[[#This Row],[Số lượng]]*Table28[[#This Row],[Đơn giá]],"")</f>
        <v>242000</v>
      </c>
      <c r="J1543" s="161">
        <f ca="1">IF(AND(Table28[[#This Row],[Tên hàng hóa ]]&lt;&gt;0,D1544=""),SUM(OFFSET(Table28[[#This Row],[Thành tiền]],0,0,-COUNTIF(Table28[Số HĐ],Table28[[#This Row],[Số HĐ]]))),"")</f>
        <v>550000</v>
      </c>
      <c r="K1543" s="152" t="s">
        <v>464</v>
      </c>
      <c r="L154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43" s="153" t="s">
        <v>3247</v>
      </c>
    </row>
    <row r="1544" spans="1:13" ht="35.1" customHeight="1" x14ac:dyDescent="0.2">
      <c r="A1544" s="155"/>
      <c r="B1544" s="156"/>
      <c r="C1544" s="157" t="str">
        <f t="shared" si="34"/>
        <v/>
      </c>
      <c r="D1544" s="158"/>
      <c r="E1544" s="163" t="str">
        <f>IF(Table28[[#This Row],[Tên hàng hóa ]]&lt;&gt;0,VLOOKUP(Table28[[#This Row],[Tên hàng hóa ]],Table1[[Tên hàng hóa]:[Quy cách]],2,0),"")</f>
        <v/>
      </c>
      <c r="F1544" s="159" t="str">
        <f>IF(Table28[[#This Row],[Tên hàng hóa ]]&lt;&gt;0,VLOOKUP(Table28[[#This Row],[Tên hàng hóa ]],Table1[[Tên hàng hóa]:[ĐVT]],3,0),"")</f>
        <v/>
      </c>
      <c r="G1544" s="164" t="str">
        <f>IF(Table28[[#This Row],[Tên hàng hóa ]]=0,"",VLOOKUP(Table28[[#This Row],[Tên hàng hóa ]],Table1[[Tên hàng hóa]:[Giá bán]],4,0))</f>
        <v/>
      </c>
      <c r="H1544" s="160"/>
      <c r="I1544" s="161" t="str">
        <f>IF(Table28[[#This Row],[Số lượng]]&lt;&gt;0,Table28[[#This Row],[Số lượng]]*Table28[[#This Row],[Đơn giá]],"")</f>
        <v/>
      </c>
      <c r="J1544" s="161" t="str">
        <f ca="1">IF(AND(Table28[[#This Row],[Tên hàng hóa ]]&lt;&gt;0,D1545=""),SUM(OFFSET(Table28[[#This Row],[Thành tiền]],0,0,-COUNTIF(Table28[Số HĐ],Table28[[#This Row],[Số HĐ]]))),"")</f>
        <v/>
      </c>
      <c r="K1544" s="160"/>
      <c r="L154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44" s="162"/>
    </row>
    <row r="1545" spans="1:13" ht="35.1" customHeight="1" x14ac:dyDescent="0.2">
      <c r="A1545" s="155">
        <v>42551</v>
      </c>
      <c r="B1545" s="149" t="s">
        <v>3156</v>
      </c>
      <c r="C1545" s="154" t="s">
        <v>3157</v>
      </c>
      <c r="D1545" s="150" t="s">
        <v>3145</v>
      </c>
      <c r="E1545" s="163" t="str">
        <f>IF(Table28[[#This Row],[Tên hàng hóa ]]&lt;&gt;0,VLOOKUP(Table28[[#This Row],[Tên hàng hóa ]],Table1[[Tên hàng hóa]:[Quy cách]],2,0),"")</f>
        <v>OMRON</v>
      </c>
      <c r="F1545" s="159" t="str">
        <f>IF(Table28[[#This Row],[Tên hàng hóa ]]&lt;&gt;0,VLOOKUP(Table28[[#This Row],[Tên hàng hóa ]],Table1[[Tên hàng hóa]:[ĐVT]],3,0),"")</f>
        <v>Cái</v>
      </c>
      <c r="G1545" s="164">
        <v>2970000</v>
      </c>
      <c r="H1545" s="160">
        <v>2</v>
      </c>
      <c r="I1545" s="161">
        <f>IF(Table28[[#This Row],[Số lượng]]&lt;&gt;0,Table28[[#This Row],[Số lượng]]*Table28[[#This Row],[Đơn giá]],"")</f>
        <v>5940000</v>
      </c>
      <c r="J1545" s="161">
        <f ca="1">IF(AND(Table28[[#This Row],[Tên hàng hóa ]]&lt;&gt;0,D1546=""),SUM(OFFSET(Table28[[#This Row],[Thành tiền]],0,0,-COUNTIF(Table28[Số HĐ],Table28[[#This Row],[Số HĐ]]))),"")</f>
        <v>5940000</v>
      </c>
      <c r="K1545" s="152" t="s">
        <v>464</v>
      </c>
      <c r="L154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45" s="153" t="s">
        <v>3394</v>
      </c>
    </row>
    <row r="1546" spans="1:13" ht="35.1" customHeight="1" x14ac:dyDescent="0.2">
      <c r="A1546" s="155"/>
      <c r="B1546" s="156"/>
      <c r="C1546" s="157" t="str">
        <f t="shared" si="34"/>
        <v/>
      </c>
      <c r="D1546" s="158"/>
      <c r="E1546" s="163" t="str">
        <f>IF(Table28[[#This Row],[Tên hàng hóa ]]&lt;&gt;0,VLOOKUP(Table28[[#This Row],[Tên hàng hóa ]],Table1[[Tên hàng hóa]:[Quy cách]],2,0),"")</f>
        <v/>
      </c>
      <c r="F1546" s="159" t="str">
        <f>IF(Table28[[#This Row],[Tên hàng hóa ]]&lt;&gt;0,VLOOKUP(Table28[[#This Row],[Tên hàng hóa ]],Table1[[Tên hàng hóa]:[ĐVT]],3,0),"")</f>
        <v/>
      </c>
      <c r="G1546" s="164" t="str">
        <f>IF(Table28[[#This Row],[Tên hàng hóa ]]=0,"",VLOOKUP(Table28[[#This Row],[Tên hàng hóa ]],Table1[[Tên hàng hóa]:[Giá bán]],4,0))</f>
        <v/>
      </c>
      <c r="H1546" s="160"/>
      <c r="I1546" s="161" t="str">
        <f>IF(Table28[[#This Row],[Số lượng]]&lt;&gt;0,Table28[[#This Row],[Số lượng]]*Table28[[#This Row],[Đơn giá]],"")</f>
        <v/>
      </c>
      <c r="J1546" s="161" t="str">
        <f ca="1">IF(AND(Table28[[#This Row],[Tên hàng hóa ]]&lt;&gt;0,D1547=""),SUM(OFFSET(Table28[[#This Row],[Thành tiền]],0,0,-COUNTIF(Table28[Số HĐ],Table28[[#This Row],[Số HĐ]]))),"")</f>
        <v/>
      </c>
      <c r="K1546" s="160"/>
      <c r="L154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46" s="162"/>
    </row>
    <row r="1547" spans="1:13" ht="35.1" customHeight="1" x14ac:dyDescent="0.2">
      <c r="A1547" s="155">
        <v>42551</v>
      </c>
      <c r="B1547" s="149" t="s">
        <v>3158</v>
      </c>
      <c r="C1547" s="154" t="s">
        <v>860</v>
      </c>
      <c r="D1547" s="150" t="s">
        <v>113</v>
      </c>
      <c r="E1547" s="163" t="str">
        <f>IF(Table28[[#This Row],[Tên hàng hóa ]]&lt;&gt;0,VLOOKUP(Table28[[#This Row],[Tên hàng hóa ]],Table1[[Tên hàng hóa]:[Quy cách]],2,0),"")</f>
        <v>Bộ Điều Khiển Nhiệt Độ</v>
      </c>
      <c r="F1547" s="159" t="str">
        <f>IF(Table28[[#This Row],[Tên hàng hóa ]]&lt;&gt;0,VLOOKUP(Table28[[#This Row],[Tên hàng hóa ]],Table1[[Tên hàng hóa]:[ĐVT]],3,0),"")</f>
        <v>Cái</v>
      </c>
      <c r="G1547" s="164">
        <v>1705000</v>
      </c>
      <c r="H1547" s="160">
        <v>1</v>
      </c>
      <c r="I1547" s="161">
        <f>IF(Table28[[#This Row],[Số lượng]]&lt;&gt;0,Table28[[#This Row],[Số lượng]]*Table28[[#This Row],[Đơn giá]],"")</f>
        <v>1705000</v>
      </c>
      <c r="J1547" s="161">
        <f ca="1">IF(AND(Table28[[#This Row],[Tên hàng hóa ]]&lt;&gt;0,D1548=""),SUM(OFFSET(Table28[[#This Row],[Thành tiền]],0,0,-COUNTIF(Table28[Số HĐ],Table28[[#This Row],[Số HĐ]]))),"")</f>
        <v>1705000</v>
      </c>
      <c r="K1547" s="152" t="s">
        <v>464</v>
      </c>
      <c r="L154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47" s="153" t="s">
        <v>3762</v>
      </c>
    </row>
    <row r="1548" spans="1:13" ht="35.1" customHeight="1" x14ac:dyDescent="0.2">
      <c r="A1548" s="155"/>
      <c r="B1548" s="156"/>
      <c r="C1548" s="157" t="str">
        <f t="shared" si="34"/>
        <v/>
      </c>
      <c r="D1548" s="158"/>
      <c r="E1548" s="163" t="str">
        <f>IF(Table28[[#This Row],[Tên hàng hóa ]]&lt;&gt;0,VLOOKUP(Table28[[#This Row],[Tên hàng hóa ]],Table1[[Tên hàng hóa]:[Quy cách]],2,0),"")</f>
        <v/>
      </c>
      <c r="F1548" s="159" t="str">
        <f>IF(Table28[[#This Row],[Tên hàng hóa ]]&lt;&gt;0,VLOOKUP(Table28[[#This Row],[Tên hàng hóa ]],Table1[[Tên hàng hóa]:[ĐVT]],3,0),"")</f>
        <v/>
      </c>
      <c r="G1548" s="164" t="str">
        <f>IF(Table28[[#This Row],[Tên hàng hóa ]]=0,"",VLOOKUP(Table28[[#This Row],[Tên hàng hóa ]],Table1[[Tên hàng hóa]:[Giá bán]],4,0))</f>
        <v/>
      </c>
      <c r="H1548" s="160"/>
      <c r="I1548" s="161" t="str">
        <f>IF(Table28[[#This Row],[Số lượng]]&lt;&gt;0,Table28[[#This Row],[Số lượng]]*Table28[[#This Row],[Đơn giá]],"")</f>
        <v/>
      </c>
      <c r="J1548" s="161" t="str">
        <f ca="1">IF(AND(Table28[[#This Row],[Tên hàng hóa ]]&lt;&gt;0,D1549=""),SUM(OFFSET(Table28[[#This Row],[Thành tiền]],0,0,-COUNTIF(Table28[Số HĐ],Table28[[#This Row],[Số HĐ]]))),"")</f>
        <v/>
      </c>
      <c r="K1548" s="160"/>
      <c r="L154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48" s="162"/>
    </row>
    <row r="1549" spans="1:13" ht="35.1" customHeight="1" x14ac:dyDescent="0.2">
      <c r="A1549" s="155">
        <v>42551</v>
      </c>
      <c r="B1549" s="149" t="s">
        <v>3159</v>
      </c>
      <c r="C1549" s="154" t="s">
        <v>543</v>
      </c>
      <c r="D1549" s="150" t="s">
        <v>3144</v>
      </c>
      <c r="E1549" s="163" t="str">
        <f>IF(Table28[[#This Row],[Tên hàng hóa ]]&lt;&gt;0,VLOOKUP(Table28[[#This Row],[Tên hàng hóa ]],Table1[[Tên hàng hóa]:[Quy cách]],2,0),"")</f>
        <v>OMRON</v>
      </c>
      <c r="F1549" s="159" t="str">
        <f>IF(Table28[[#This Row],[Tên hàng hóa ]]&lt;&gt;0,VLOOKUP(Table28[[#This Row],[Tên hàng hóa ]],Table1[[Tên hàng hóa]:[ĐVT]],3,0),"")</f>
        <v>Cái</v>
      </c>
      <c r="G1549" s="164">
        <v>2266000</v>
      </c>
      <c r="H1549" s="160">
        <v>1</v>
      </c>
      <c r="I1549" s="161">
        <f>IF(Table28[[#This Row],[Số lượng]]&lt;&gt;0,Table28[[#This Row],[Số lượng]]*Table28[[#This Row],[Đơn giá]],"")</f>
        <v>2266000</v>
      </c>
      <c r="J1549" s="161" t="str">
        <f ca="1">IF(AND(Table28[[#This Row],[Tên hàng hóa ]]&lt;&gt;0,D1550=""),SUM(OFFSET(Table28[[#This Row],[Thành tiền]],0,0,-COUNTIF(Table28[Số HĐ],Table28[[#This Row],[Số HĐ]]))),"")</f>
        <v/>
      </c>
      <c r="K1549" s="160"/>
      <c r="L154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49" s="162"/>
    </row>
    <row r="1550" spans="1:13" ht="35.1" customHeight="1" x14ac:dyDescent="0.2">
      <c r="A1550" s="155">
        <v>42551</v>
      </c>
      <c r="B1550" s="149" t="s">
        <v>3159</v>
      </c>
      <c r="C1550" s="157" t="str">
        <f t="shared" si="34"/>
        <v>CTY TNHH CN Gốm Bạch Mã (VN)</v>
      </c>
      <c r="D1550" s="150" t="s">
        <v>3143</v>
      </c>
      <c r="E1550" s="163" t="str">
        <f>IF(Table28[[#This Row],[Tên hàng hóa ]]&lt;&gt;0,VLOOKUP(Table28[[#This Row],[Tên hàng hóa ]],Table1[[Tên hàng hóa]:[Quy cách]],2,0),"")</f>
        <v>OMRON</v>
      </c>
      <c r="F1550" s="159" t="str">
        <f>IF(Table28[[#This Row],[Tên hàng hóa ]]&lt;&gt;0,VLOOKUP(Table28[[#This Row],[Tên hàng hóa ]],Table1[[Tên hàng hóa]:[ĐVT]],3,0),"")</f>
        <v>Cái</v>
      </c>
      <c r="G1550" s="164">
        <v>11550000</v>
      </c>
      <c r="H1550" s="160">
        <v>1</v>
      </c>
      <c r="I1550" s="161">
        <f>IF(Table28[[#This Row],[Số lượng]]&lt;&gt;0,Table28[[#This Row],[Số lượng]]*Table28[[#This Row],[Đơn giá]],"")</f>
        <v>11550000</v>
      </c>
      <c r="J1550" s="161">
        <f ca="1">IF(AND(Table28[[#This Row],[Tên hàng hóa ]]&lt;&gt;0,D1551=""),SUM(OFFSET(Table28[[#This Row],[Thành tiền]],0,0,-COUNTIF(Table28[Số HĐ],Table28[[#This Row],[Số HĐ]]))),"")</f>
        <v>13816000</v>
      </c>
      <c r="K1550" s="152" t="s">
        <v>464</v>
      </c>
      <c r="L155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50" s="153" t="s">
        <v>3317</v>
      </c>
    </row>
    <row r="1551" spans="1:13" ht="35.1" customHeight="1" x14ac:dyDescent="0.2">
      <c r="A1551" s="155"/>
      <c r="B1551" s="156"/>
      <c r="C1551" s="157" t="str">
        <f t="shared" si="34"/>
        <v/>
      </c>
      <c r="D1551" s="158"/>
      <c r="E1551" s="163" t="str">
        <f>IF(Table28[[#This Row],[Tên hàng hóa ]]&lt;&gt;0,VLOOKUP(Table28[[#This Row],[Tên hàng hóa ]],Table1[[Tên hàng hóa]:[Quy cách]],2,0),"")</f>
        <v/>
      </c>
      <c r="F1551" s="159" t="str">
        <f>IF(Table28[[#This Row],[Tên hàng hóa ]]&lt;&gt;0,VLOOKUP(Table28[[#This Row],[Tên hàng hóa ]],Table1[[Tên hàng hóa]:[ĐVT]],3,0),"")</f>
        <v/>
      </c>
      <c r="G1551" s="164" t="str">
        <f>IF(Table28[[#This Row],[Tên hàng hóa ]]=0,"",VLOOKUP(Table28[[#This Row],[Tên hàng hóa ]],Table1[[Tên hàng hóa]:[Giá bán]],4,0))</f>
        <v/>
      </c>
      <c r="H1551" s="160"/>
      <c r="I1551" s="161" t="str">
        <f>IF(Table28[[#This Row],[Số lượng]]&lt;&gt;0,Table28[[#This Row],[Số lượng]]*Table28[[#This Row],[Đơn giá]],"")</f>
        <v/>
      </c>
      <c r="J1551" s="161" t="str">
        <f ca="1">IF(AND(Table28[[#This Row],[Tên hàng hóa ]]&lt;&gt;0,D1552=""),SUM(OFFSET(Table28[[#This Row],[Thành tiền]],0,0,-COUNTIF(Table28[Số HĐ],Table28[[#This Row],[Số HĐ]]))),"")</f>
        <v/>
      </c>
      <c r="K1551" s="160"/>
      <c r="L155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51" s="162"/>
    </row>
    <row r="1552" spans="1:13" ht="35.1" customHeight="1" x14ac:dyDescent="0.2">
      <c r="A1552" s="155">
        <v>42551</v>
      </c>
      <c r="B1552" s="149" t="s">
        <v>3160</v>
      </c>
      <c r="C1552" s="157" t="s">
        <v>543</v>
      </c>
      <c r="D1552" s="150" t="s">
        <v>279</v>
      </c>
      <c r="E1552" s="163" t="str">
        <f>IF(Table28[[#This Row],[Tên hàng hóa ]]&lt;&gt;0,VLOOKUP(Table28[[#This Row],[Tên hàng hóa ]],Table1[[Tên hàng hóa]:[Quy cách]],2,0),"")</f>
        <v>Cảm Biến</v>
      </c>
      <c r="F1552" s="159" t="str">
        <f>IF(Table28[[#This Row],[Tên hàng hóa ]]&lt;&gt;0,VLOOKUP(Table28[[#This Row],[Tên hàng hóa ]],Table1[[Tên hàng hóa]:[ĐVT]],3,0),"")</f>
        <v>Cái</v>
      </c>
      <c r="G1552" s="164">
        <v>176000</v>
      </c>
      <c r="H1552" s="160">
        <v>3</v>
      </c>
      <c r="I1552" s="161">
        <f>IF(Table28[[#This Row],[Số lượng]]&lt;&gt;0,Table28[[#This Row],[Số lượng]]*Table28[[#This Row],[Đơn giá]],"")</f>
        <v>528000</v>
      </c>
      <c r="J1552" s="161">
        <f ca="1">IF(AND(Table28[[#This Row],[Tên hàng hóa ]]&lt;&gt;0,D1553=""),SUM(OFFSET(Table28[[#This Row],[Thành tiền]],0,0,-COUNTIF(Table28[Số HĐ],Table28[[#This Row],[Số HĐ]]))),"")</f>
        <v>528000</v>
      </c>
      <c r="K1552" s="152" t="s">
        <v>464</v>
      </c>
      <c r="L155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52" s="153" t="s">
        <v>3317</v>
      </c>
    </row>
    <row r="1553" spans="1:13" ht="35.1" customHeight="1" x14ac:dyDescent="0.2">
      <c r="A1553" s="155"/>
      <c r="B1553" s="156"/>
      <c r="C1553" s="157" t="str">
        <f t="shared" si="34"/>
        <v/>
      </c>
      <c r="D1553" s="158"/>
      <c r="E1553" s="163" t="str">
        <f>IF(Table28[[#This Row],[Tên hàng hóa ]]&lt;&gt;0,VLOOKUP(Table28[[#This Row],[Tên hàng hóa ]],Table1[[Tên hàng hóa]:[Quy cách]],2,0),"")</f>
        <v/>
      </c>
      <c r="F1553" s="159" t="str">
        <f>IF(Table28[[#This Row],[Tên hàng hóa ]]&lt;&gt;0,VLOOKUP(Table28[[#This Row],[Tên hàng hóa ]],Table1[[Tên hàng hóa]:[ĐVT]],3,0),"")</f>
        <v/>
      </c>
      <c r="G1553" s="164" t="str">
        <f>IF(Table28[[#This Row],[Tên hàng hóa ]]=0,"",VLOOKUP(Table28[[#This Row],[Tên hàng hóa ]],Table1[[Tên hàng hóa]:[Giá bán]],4,0))</f>
        <v/>
      </c>
      <c r="H1553" s="160"/>
      <c r="I1553" s="161" t="str">
        <f>IF(Table28[[#This Row],[Số lượng]]&lt;&gt;0,Table28[[#This Row],[Số lượng]]*Table28[[#This Row],[Đơn giá]],"")</f>
        <v/>
      </c>
      <c r="J1553" s="161" t="str">
        <f ca="1">IF(AND(Table28[[#This Row],[Tên hàng hóa ]]&lt;&gt;0,D1554=""),SUM(OFFSET(Table28[[#This Row],[Thành tiền]],0,0,-COUNTIF(Table28[Số HĐ],Table28[[#This Row],[Số HĐ]]))),"")</f>
        <v/>
      </c>
      <c r="K1553" s="160"/>
      <c r="L155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53" s="162"/>
    </row>
    <row r="1554" spans="1:13" ht="35.1" customHeight="1" x14ac:dyDescent="0.2">
      <c r="A1554" s="155">
        <v>42552</v>
      </c>
      <c r="B1554" s="149" t="s">
        <v>3172</v>
      </c>
      <c r="C1554" s="154" t="s">
        <v>2352</v>
      </c>
      <c r="D1554" s="150" t="s">
        <v>205</v>
      </c>
      <c r="E1554" s="163" t="str">
        <f>IF(Table28[[#This Row],[Tên hàng hóa ]]&lt;&gt;0,VLOOKUP(Table28[[#This Row],[Tên hàng hóa ]],Table1[[Tên hàng hóa]:[Quy cách]],2,0),"")</f>
        <v>Bộ Xử Lý Tín Hiệu Và Phụ Kiện</v>
      </c>
      <c r="F1554" s="159" t="str">
        <f>IF(Table28[[#This Row],[Tên hàng hóa ]]&lt;&gt;0,VLOOKUP(Table28[[#This Row],[Tên hàng hóa ]],Table1[[Tên hàng hóa]:[ĐVT]],3,0),"")</f>
        <v>Cái</v>
      </c>
      <c r="G1554" s="164">
        <v>4950000</v>
      </c>
      <c r="H1554" s="160">
        <v>2</v>
      </c>
      <c r="I1554" s="161">
        <f>IF(Table28[[#This Row],[Số lượng]]&lt;&gt;0,Table28[[#This Row],[Số lượng]]*Table28[[#This Row],[Đơn giá]],"")</f>
        <v>9900000</v>
      </c>
      <c r="J1554" s="161" t="str">
        <f ca="1">IF(AND(Table28[[#This Row],[Tên hàng hóa ]]&lt;&gt;0,D1555=""),SUM(OFFSET(Table28[[#This Row],[Thành tiền]],0,0,-COUNTIF(Table28[Số HĐ],Table28[[#This Row],[Số HĐ]]))),"")</f>
        <v/>
      </c>
      <c r="K1554" s="160"/>
      <c r="L155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54" s="162"/>
    </row>
    <row r="1555" spans="1:13" ht="35.1" customHeight="1" x14ac:dyDescent="0.2">
      <c r="A1555" s="155">
        <v>42552</v>
      </c>
      <c r="B1555" s="149" t="s">
        <v>3172</v>
      </c>
      <c r="C1555" s="157" t="str">
        <f t="shared" si="34"/>
        <v>CTY MÊ KONG</v>
      </c>
      <c r="D1555" s="150" t="s">
        <v>198</v>
      </c>
      <c r="E1555" s="163" t="str">
        <f>IF(Table28[[#This Row],[Tên hàng hóa ]]&lt;&gt;0,VLOOKUP(Table28[[#This Row],[Tên hàng hóa ]],Table1[[Tên hàng hóa]:[Quy cách]],2,0),"")</f>
        <v>Bộ Xử Lý Tín Hiệu Và Phụ Kiện</v>
      </c>
      <c r="F1555" s="159" t="str">
        <f>IF(Table28[[#This Row],[Tên hàng hóa ]]&lt;&gt;0,VLOOKUP(Table28[[#This Row],[Tên hàng hóa ]],Table1[[Tên hàng hóa]:[ĐVT]],3,0),"")</f>
        <v>Cái</v>
      </c>
      <c r="G1555" s="164">
        <v>4180000</v>
      </c>
      <c r="H1555" s="160">
        <v>2</v>
      </c>
      <c r="I1555" s="161">
        <f>IF(Table28[[#This Row],[Số lượng]]&lt;&gt;0,Table28[[#This Row],[Số lượng]]*Table28[[#This Row],[Đơn giá]],"")</f>
        <v>8360000</v>
      </c>
      <c r="J1555" s="161">
        <f ca="1">IF(AND(Table28[[#This Row],[Tên hàng hóa ]]&lt;&gt;0,D1556=""),SUM(OFFSET(Table28[[#This Row],[Thành tiền]],0,0,-COUNTIF(Table28[Số HĐ],Table28[[#This Row],[Số HĐ]]))),"")</f>
        <v>18260000</v>
      </c>
      <c r="K1555" s="152" t="s">
        <v>464</v>
      </c>
      <c r="L155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55" s="153" t="s">
        <v>3366</v>
      </c>
    </row>
    <row r="1556" spans="1:13" ht="35.1" customHeight="1" x14ac:dyDescent="0.2">
      <c r="A1556" s="155"/>
      <c r="B1556" s="156"/>
      <c r="C1556" s="157" t="str">
        <f t="shared" si="34"/>
        <v/>
      </c>
      <c r="D1556" s="158"/>
      <c r="E1556" s="163" t="str">
        <f>IF(Table28[[#This Row],[Tên hàng hóa ]]&lt;&gt;0,VLOOKUP(Table28[[#This Row],[Tên hàng hóa ]],Table1[[Tên hàng hóa]:[Quy cách]],2,0),"")</f>
        <v/>
      </c>
      <c r="F1556" s="159" t="str">
        <f>IF(Table28[[#This Row],[Tên hàng hóa ]]&lt;&gt;0,VLOOKUP(Table28[[#This Row],[Tên hàng hóa ]],Table1[[Tên hàng hóa]:[ĐVT]],3,0),"")</f>
        <v/>
      </c>
      <c r="G1556" s="164" t="str">
        <f>IF(Table28[[#This Row],[Tên hàng hóa ]]=0,"",VLOOKUP(Table28[[#This Row],[Tên hàng hóa ]],Table1[[Tên hàng hóa]:[Giá bán]],4,0))</f>
        <v/>
      </c>
      <c r="H1556" s="160"/>
      <c r="I1556" s="161" t="str">
        <f>IF(Table28[[#This Row],[Số lượng]]&lt;&gt;0,Table28[[#This Row],[Số lượng]]*Table28[[#This Row],[Đơn giá]],"")</f>
        <v/>
      </c>
      <c r="J1556" s="161" t="str">
        <f ca="1">IF(AND(Table28[[#This Row],[Tên hàng hóa ]]&lt;&gt;0,D1557=""),SUM(OFFSET(Table28[[#This Row],[Thành tiền]],0,0,-COUNTIF(Table28[Số HĐ],Table28[[#This Row],[Số HĐ]]))),"")</f>
        <v/>
      </c>
      <c r="K1556" s="160"/>
      <c r="L155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56" s="162"/>
    </row>
    <row r="1557" spans="1:13" ht="35.1" customHeight="1" x14ac:dyDescent="0.2">
      <c r="A1557" s="155">
        <v>42552</v>
      </c>
      <c r="B1557" s="149" t="s">
        <v>3173</v>
      </c>
      <c r="C1557" s="154" t="s">
        <v>569</v>
      </c>
      <c r="D1557" s="150" t="s">
        <v>346</v>
      </c>
      <c r="E1557" s="163" t="str">
        <f>IF(Table28[[#This Row],[Tên hàng hóa ]]&lt;&gt;0,VLOOKUP(Table28[[#This Row],[Tên hàng hóa ]],Table1[[Tên hàng hóa]:[Quy cách]],2,0),"")</f>
        <v>Relay</v>
      </c>
      <c r="F1557" s="159" t="str">
        <f>IF(Table28[[#This Row],[Tên hàng hóa ]]&lt;&gt;0,VLOOKUP(Table28[[#This Row],[Tên hàng hóa ]],Table1[[Tên hàng hóa]:[ĐVT]],3,0),"")</f>
        <v>Cái</v>
      </c>
      <c r="G1557" s="164">
        <v>60500</v>
      </c>
      <c r="H1557" s="160">
        <v>10</v>
      </c>
      <c r="I1557" s="161">
        <f>IF(Table28[[#This Row],[Số lượng]]&lt;&gt;0,Table28[[#This Row],[Số lượng]]*Table28[[#This Row],[Đơn giá]],"")</f>
        <v>605000</v>
      </c>
      <c r="J1557" s="161" t="str">
        <f ca="1">IF(AND(Table28[[#This Row],[Tên hàng hóa ]]&lt;&gt;0,D1558=""),SUM(OFFSET(Table28[[#This Row],[Thành tiền]],0,0,-COUNTIF(Table28[Số HĐ],Table28[[#This Row],[Số HĐ]]))),"")</f>
        <v/>
      </c>
      <c r="K1557" s="160"/>
      <c r="L155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57" s="162"/>
    </row>
    <row r="1558" spans="1:13" ht="35.1" customHeight="1" x14ac:dyDescent="0.2">
      <c r="A1558" s="155">
        <v>42552</v>
      </c>
      <c r="B1558" s="149" t="s">
        <v>3173</v>
      </c>
      <c r="C1558" s="154" t="s">
        <v>569</v>
      </c>
      <c r="D1558" s="150" t="s">
        <v>343</v>
      </c>
      <c r="E1558" s="163" t="str">
        <f>IF(Table28[[#This Row],[Tên hàng hóa ]]&lt;&gt;0,VLOOKUP(Table28[[#This Row],[Tên hàng hóa ]],Table1[[Tên hàng hóa]:[Quy cách]],2,0),"")</f>
        <v>Relay</v>
      </c>
      <c r="F1558" s="159" t="str">
        <f>IF(Table28[[#This Row],[Tên hàng hóa ]]&lt;&gt;0,VLOOKUP(Table28[[#This Row],[Tên hàng hóa ]],Table1[[Tên hàng hóa]:[ĐVT]],3,0),"")</f>
        <v>Cái</v>
      </c>
      <c r="G1558" s="164">
        <v>58300</v>
      </c>
      <c r="H1558" s="160">
        <v>5</v>
      </c>
      <c r="I1558" s="161">
        <f>IF(Table28[[#This Row],[Số lượng]]&lt;&gt;0,Table28[[#This Row],[Số lượng]]*Table28[[#This Row],[Đơn giá]],"")</f>
        <v>291500</v>
      </c>
      <c r="J1558" s="161" t="str">
        <f ca="1">IF(AND(Table28[[#This Row],[Tên hàng hóa ]]&lt;&gt;0,D1559=""),SUM(OFFSET(Table28[[#This Row],[Thành tiền]],0,0,-COUNTIF(Table28[Số HĐ],Table28[[#This Row],[Số HĐ]]))),"")</f>
        <v/>
      </c>
      <c r="K1558" s="160"/>
      <c r="L155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58" s="162"/>
    </row>
    <row r="1559" spans="1:13" ht="35.1" customHeight="1" x14ac:dyDescent="0.2">
      <c r="A1559" s="155">
        <v>42552</v>
      </c>
      <c r="B1559" s="149" t="s">
        <v>3173</v>
      </c>
      <c r="C1559" s="154" t="s">
        <v>569</v>
      </c>
      <c r="D1559" s="150" t="s">
        <v>180</v>
      </c>
      <c r="E1559" s="163" t="str">
        <f>IF(Table28[[#This Row],[Tên hàng hóa ]]&lt;&gt;0,VLOOKUP(Table28[[#This Row],[Tên hàng hóa ]],Table1[[Tên hàng hóa]:[Quy cách]],2,0),"")</f>
        <v>Bộ Nguồn Xung</v>
      </c>
      <c r="F1559" s="159" t="str">
        <f>IF(Table28[[#This Row],[Tên hàng hóa ]]&lt;&gt;0,VLOOKUP(Table28[[#This Row],[Tên hàng hóa ]],Table1[[Tên hàng hóa]:[ĐVT]],3,0),"")</f>
        <v>Cái</v>
      </c>
      <c r="G1559" s="164">
        <v>1367300</v>
      </c>
      <c r="H1559" s="160">
        <v>1</v>
      </c>
      <c r="I1559" s="161">
        <f>IF(Table28[[#This Row],[Số lượng]]&lt;&gt;0,Table28[[#This Row],[Số lượng]]*Table28[[#This Row],[Đơn giá]],"")</f>
        <v>1367300</v>
      </c>
      <c r="J1559" s="161">
        <f ca="1">IF(AND(Table28[[#This Row],[Tên hàng hóa ]]&lt;&gt;0,D1560=""),SUM(OFFSET(Table28[[#This Row],[Thành tiền]],0,0,-COUNTIF(Table28[Số HĐ],Table28[[#This Row],[Số HĐ]]))),"")</f>
        <v>2263800</v>
      </c>
      <c r="K1559" s="152" t="s">
        <v>464</v>
      </c>
      <c r="L155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59" s="153" t="s">
        <v>3222</v>
      </c>
    </row>
    <row r="1560" spans="1:13" ht="35.1" customHeight="1" x14ac:dyDescent="0.2">
      <c r="A1560" s="155"/>
      <c r="B1560" s="156"/>
      <c r="C1560" s="157" t="str">
        <f t="shared" si="34"/>
        <v/>
      </c>
      <c r="D1560" s="158"/>
      <c r="E1560" s="163" t="str">
        <f>IF(Table28[[#This Row],[Tên hàng hóa ]]&lt;&gt;0,VLOOKUP(Table28[[#This Row],[Tên hàng hóa ]],Table1[[Tên hàng hóa]:[Quy cách]],2,0),"")</f>
        <v/>
      </c>
      <c r="F1560" s="159" t="str">
        <f>IF(Table28[[#This Row],[Tên hàng hóa ]]&lt;&gt;0,VLOOKUP(Table28[[#This Row],[Tên hàng hóa ]],Table1[[Tên hàng hóa]:[ĐVT]],3,0),"")</f>
        <v/>
      </c>
      <c r="G1560" s="164" t="str">
        <f>IF(Table28[[#This Row],[Tên hàng hóa ]]=0,"",VLOOKUP(Table28[[#This Row],[Tên hàng hóa ]],Table1[[Tên hàng hóa]:[Giá bán]],4,0))</f>
        <v/>
      </c>
      <c r="H1560" s="160"/>
      <c r="I1560" s="161" t="str">
        <f>IF(Table28[[#This Row],[Số lượng]]&lt;&gt;0,Table28[[#This Row],[Số lượng]]*Table28[[#This Row],[Đơn giá]],"")</f>
        <v/>
      </c>
      <c r="J1560" s="161" t="str">
        <f ca="1">IF(AND(Table28[[#This Row],[Tên hàng hóa ]]&lt;&gt;0,D1561=""),SUM(OFFSET(Table28[[#This Row],[Thành tiền]],0,0,-COUNTIF(Table28[Số HĐ],Table28[[#This Row],[Số HĐ]]))),"")</f>
        <v/>
      </c>
      <c r="K1560" s="160"/>
      <c r="L156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60" s="162"/>
    </row>
    <row r="1561" spans="1:13" ht="35.1" customHeight="1" x14ac:dyDescent="0.2">
      <c r="A1561" s="155">
        <v>42553</v>
      </c>
      <c r="B1561" s="149" t="s">
        <v>3174</v>
      </c>
      <c r="C1561" s="154" t="s">
        <v>860</v>
      </c>
      <c r="D1561" s="150" t="s">
        <v>3146</v>
      </c>
      <c r="E1561" s="163" t="str">
        <f>IF(Table28[[#This Row],[Tên hàng hóa ]]&lt;&gt;0,VLOOKUP(Table28[[#This Row],[Tên hàng hóa ]],Table1[[Tên hàng hóa]:[Quy cách]],2,0),"")</f>
        <v>OMRON</v>
      </c>
      <c r="F1561" s="159" t="str">
        <f>IF(Table28[[#This Row],[Tên hàng hóa ]]&lt;&gt;0,VLOOKUP(Table28[[#This Row],[Tên hàng hóa ]],Table1[[Tên hàng hóa]:[ĐVT]],3,0),"")</f>
        <v>Cái</v>
      </c>
      <c r="G1561" s="164">
        <v>5500000</v>
      </c>
      <c r="H1561" s="160">
        <v>1</v>
      </c>
      <c r="I1561" s="161">
        <f>IF(Table28[[#This Row],[Số lượng]]&lt;&gt;0,Table28[[#This Row],[Số lượng]]*Table28[[#This Row],[Đơn giá]],"")</f>
        <v>5500000</v>
      </c>
      <c r="J1561" s="161">
        <f ca="1">IF(AND(Table28[[#This Row],[Tên hàng hóa ]]&lt;&gt;0,D1562=""),SUM(OFFSET(Table28[[#This Row],[Thành tiền]],0,0,-COUNTIF(Table28[Số HĐ],Table28[[#This Row],[Số HĐ]]))),"")</f>
        <v>5500000</v>
      </c>
      <c r="K1561" s="152" t="s">
        <v>464</v>
      </c>
      <c r="L156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61" s="153" t="s">
        <v>3763</v>
      </c>
    </row>
    <row r="1562" spans="1:13" ht="35.1" customHeight="1" x14ac:dyDescent="0.2">
      <c r="A1562" s="155"/>
      <c r="B1562" s="156"/>
      <c r="C1562" s="157" t="str">
        <f t="shared" si="34"/>
        <v/>
      </c>
      <c r="D1562" s="158"/>
      <c r="E1562" s="163" t="str">
        <f>IF(Table28[[#This Row],[Tên hàng hóa ]]&lt;&gt;0,VLOOKUP(Table28[[#This Row],[Tên hàng hóa ]],Table1[[Tên hàng hóa]:[Quy cách]],2,0),"")</f>
        <v/>
      </c>
      <c r="F1562" s="159" t="str">
        <f>IF(Table28[[#This Row],[Tên hàng hóa ]]&lt;&gt;0,VLOOKUP(Table28[[#This Row],[Tên hàng hóa ]],Table1[[Tên hàng hóa]:[ĐVT]],3,0),"")</f>
        <v/>
      </c>
      <c r="G1562" s="164" t="str">
        <f>IF(Table28[[#This Row],[Tên hàng hóa ]]=0,"",VLOOKUP(Table28[[#This Row],[Tên hàng hóa ]],Table1[[Tên hàng hóa]:[Giá bán]],4,0))</f>
        <v/>
      </c>
      <c r="H1562" s="160"/>
      <c r="I1562" s="161" t="str">
        <f>IF(Table28[[#This Row],[Số lượng]]&lt;&gt;0,Table28[[#This Row],[Số lượng]]*Table28[[#This Row],[Đơn giá]],"")</f>
        <v/>
      </c>
      <c r="J1562" s="161" t="str">
        <f ca="1">IF(AND(Table28[[#This Row],[Tên hàng hóa ]]&lt;&gt;0,D1563=""),SUM(OFFSET(Table28[[#This Row],[Thành tiền]],0,0,-COUNTIF(Table28[Số HĐ],Table28[[#This Row],[Số HĐ]]))),"")</f>
        <v/>
      </c>
      <c r="K1562" s="160"/>
      <c r="L156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62" s="162"/>
    </row>
    <row r="1563" spans="1:13" ht="35.1" customHeight="1" x14ac:dyDescent="0.2">
      <c r="A1563" s="155">
        <v>42555</v>
      </c>
      <c r="B1563" s="149" t="s">
        <v>3175</v>
      </c>
      <c r="C1563" s="154" t="s">
        <v>591</v>
      </c>
      <c r="D1563" s="150" t="s">
        <v>238</v>
      </c>
      <c r="E1563" s="163" t="str">
        <f>IF(Table28[[#This Row],[Tên hàng hóa ]]&lt;&gt;0,VLOOKUP(Table28[[#This Row],[Tên hàng hóa ]],Table1[[Tên hàng hóa]:[Quy cách]],2,0),"")</f>
        <v>Cảm Biến</v>
      </c>
      <c r="F1563" s="159" t="str">
        <f>IF(Table28[[#This Row],[Tên hàng hóa ]]&lt;&gt;0,VLOOKUP(Table28[[#This Row],[Tên hàng hóa ]],Table1[[Tên hàng hóa]:[ĐVT]],3,0),"")</f>
        <v>Cái</v>
      </c>
      <c r="G1563" s="164">
        <v>605000</v>
      </c>
      <c r="H1563" s="160">
        <v>2</v>
      </c>
      <c r="I1563" s="161">
        <f>IF(Table28[[#This Row],[Số lượng]]&lt;&gt;0,Table28[[#This Row],[Số lượng]]*Table28[[#This Row],[Đơn giá]],"")</f>
        <v>1210000</v>
      </c>
      <c r="J1563" s="161">
        <f ca="1">IF(AND(Table28[[#This Row],[Tên hàng hóa ]]&lt;&gt;0,D1564=""),SUM(OFFSET(Table28[[#This Row],[Thành tiền]],0,0,-COUNTIF(Table28[Số HĐ],Table28[[#This Row],[Số HĐ]]))),"")</f>
        <v>1210000</v>
      </c>
      <c r="K1563" s="152" t="s">
        <v>464</v>
      </c>
      <c r="L156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63" s="153" t="s">
        <v>3396</v>
      </c>
    </row>
    <row r="1564" spans="1:13" ht="35.1" customHeight="1" x14ac:dyDescent="0.2">
      <c r="A1564" s="155"/>
      <c r="B1564" s="156"/>
      <c r="C1564" s="157" t="str">
        <f t="shared" si="34"/>
        <v/>
      </c>
      <c r="D1564" s="158"/>
      <c r="E1564" s="163" t="str">
        <f>IF(Table28[[#This Row],[Tên hàng hóa ]]&lt;&gt;0,VLOOKUP(Table28[[#This Row],[Tên hàng hóa ]],Table1[[Tên hàng hóa]:[Quy cách]],2,0),"")</f>
        <v/>
      </c>
      <c r="F1564" s="159" t="str">
        <f>IF(Table28[[#This Row],[Tên hàng hóa ]]&lt;&gt;0,VLOOKUP(Table28[[#This Row],[Tên hàng hóa ]],Table1[[Tên hàng hóa]:[ĐVT]],3,0),"")</f>
        <v/>
      </c>
      <c r="G1564" s="164" t="str">
        <f>IF(Table28[[#This Row],[Tên hàng hóa ]]=0,"",VLOOKUP(Table28[[#This Row],[Tên hàng hóa ]],Table1[[Tên hàng hóa]:[Giá bán]],4,0))</f>
        <v/>
      </c>
      <c r="H1564" s="160"/>
      <c r="I1564" s="161" t="str">
        <f>IF(Table28[[#This Row],[Số lượng]]&lt;&gt;0,Table28[[#This Row],[Số lượng]]*Table28[[#This Row],[Đơn giá]],"")</f>
        <v/>
      </c>
      <c r="J1564" s="161" t="str">
        <f ca="1">IF(AND(Table28[[#This Row],[Tên hàng hóa ]]&lt;&gt;0,D1565=""),SUM(OFFSET(Table28[[#This Row],[Thành tiền]],0,0,-COUNTIF(Table28[Số HĐ],Table28[[#This Row],[Số HĐ]]))),"")</f>
        <v/>
      </c>
      <c r="K1564" s="160"/>
      <c r="L156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64" s="162"/>
    </row>
    <row r="1565" spans="1:13" ht="35.1" customHeight="1" x14ac:dyDescent="0.2">
      <c r="A1565" s="155">
        <v>42555</v>
      </c>
      <c r="B1565" s="149" t="s">
        <v>3176</v>
      </c>
      <c r="C1565" s="154" t="s">
        <v>1122</v>
      </c>
      <c r="D1565" s="150" t="s">
        <v>1597</v>
      </c>
      <c r="E1565" s="163" t="str">
        <f>IF(Table28[[#This Row],[Tên hàng hóa ]]&lt;&gt;0,VLOOKUP(Table28[[#This Row],[Tên hàng hóa ]],Table1[[Tên hàng hóa]:[Quy cách]],2,0),"")</f>
        <v>Tụ Bù</v>
      </c>
      <c r="F1565" s="159" t="str">
        <f>IF(Table28[[#This Row],[Tên hàng hóa ]]&lt;&gt;0,VLOOKUP(Table28[[#This Row],[Tên hàng hóa ]],Table1[[Tên hàng hóa]:[ĐVT]],3,0),"")</f>
        <v>Cái</v>
      </c>
      <c r="G1565" s="164">
        <v>1123100</v>
      </c>
      <c r="H1565" s="160">
        <v>4</v>
      </c>
      <c r="I1565" s="161">
        <f>IF(Table28[[#This Row],[Số lượng]]&lt;&gt;0,Table28[[#This Row],[Số lượng]]*Table28[[#This Row],[Đơn giá]],"")</f>
        <v>4492400</v>
      </c>
      <c r="J1565" s="161">
        <f ca="1">IF(AND(Table28[[#This Row],[Tên hàng hóa ]]&lt;&gt;0,D1566=""),SUM(OFFSET(Table28[[#This Row],[Thành tiền]],0,0,-COUNTIF(Table28[Số HĐ],Table28[[#This Row],[Số HĐ]]))),"")</f>
        <v>4492400</v>
      </c>
      <c r="K1565" s="152" t="s">
        <v>464</v>
      </c>
      <c r="L156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65" s="153" t="s">
        <v>3377</v>
      </c>
    </row>
    <row r="1566" spans="1:13" ht="35.1" customHeight="1" x14ac:dyDescent="0.2">
      <c r="A1566" s="155"/>
      <c r="B1566" s="156"/>
      <c r="C1566" s="157" t="str">
        <f t="shared" ref="C1566:C1591" si="35">IF(AND(D1566&lt;&gt;0,D1567=""),C1565,"")</f>
        <v/>
      </c>
      <c r="D1566" s="158"/>
      <c r="E1566" s="163" t="str">
        <f>IF(Table28[[#This Row],[Tên hàng hóa ]]&lt;&gt;0,VLOOKUP(Table28[[#This Row],[Tên hàng hóa ]],Table1[[Tên hàng hóa]:[Quy cách]],2,0),"")</f>
        <v/>
      </c>
      <c r="F1566" s="159" t="str">
        <f>IF(Table28[[#This Row],[Tên hàng hóa ]]&lt;&gt;0,VLOOKUP(Table28[[#This Row],[Tên hàng hóa ]],Table1[[Tên hàng hóa]:[ĐVT]],3,0),"")</f>
        <v/>
      </c>
      <c r="G1566" s="164" t="str">
        <f>IF(Table28[[#This Row],[Tên hàng hóa ]]=0,"",VLOOKUP(Table28[[#This Row],[Tên hàng hóa ]],Table1[[Tên hàng hóa]:[Giá bán]],4,0))</f>
        <v/>
      </c>
      <c r="H1566" s="160"/>
      <c r="I1566" s="161" t="str">
        <f>IF(Table28[[#This Row],[Số lượng]]&lt;&gt;0,Table28[[#This Row],[Số lượng]]*Table28[[#This Row],[Đơn giá]],"")</f>
        <v/>
      </c>
      <c r="J1566" s="161" t="str">
        <f ca="1">IF(AND(Table28[[#This Row],[Tên hàng hóa ]]&lt;&gt;0,D1567=""),SUM(OFFSET(Table28[[#This Row],[Thành tiền]],0,0,-COUNTIF(Table28[Số HĐ],Table28[[#This Row],[Số HĐ]]))),"")</f>
        <v/>
      </c>
      <c r="K1566" s="160"/>
      <c r="L156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66" s="162"/>
    </row>
    <row r="1567" spans="1:13" ht="35.1" customHeight="1" x14ac:dyDescent="0.2">
      <c r="A1567" s="155">
        <v>42555</v>
      </c>
      <c r="B1567" s="149" t="s">
        <v>3177</v>
      </c>
      <c r="C1567" s="154" t="s">
        <v>2349</v>
      </c>
      <c r="D1567" s="150" t="s">
        <v>267</v>
      </c>
      <c r="E1567" s="163" t="str">
        <f>IF(Table28[[#This Row],[Tên hàng hóa ]]&lt;&gt;0,VLOOKUP(Table28[[#This Row],[Tên hàng hóa ]],Table1[[Tên hàng hóa]:[Quy cách]],2,0),"")</f>
        <v>Cảm Biến</v>
      </c>
      <c r="F1567" s="159" t="str">
        <f>IF(Table28[[#This Row],[Tên hàng hóa ]]&lt;&gt;0,VLOOKUP(Table28[[#This Row],[Tên hàng hóa ]],Table1[[Tên hàng hóa]:[ĐVT]],3,0),"")</f>
        <v>Cái</v>
      </c>
      <c r="G1567" s="164">
        <v>880000</v>
      </c>
      <c r="H1567" s="160">
        <v>2</v>
      </c>
      <c r="I1567" s="161">
        <f>IF(Table28[[#This Row],[Số lượng]]&lt;&gt;0,Table28[[#This Row],[Số lượng]]*Table28[[#This Row],[Đơn giá]],"")</f>
        <v>1760000</v>
      </c>
      <c r="J1567" s="161">
        <f ca="1">IF(AND(Table28[[#This Row],[Tên hàng hóa ]]&lt;&gt;0,D1568=""),SUM(OFFSET(Table28[[#This Row],[Thành tiền]],0,0,-COUNTIF(Table28[Số HĐ],Table28[[#This Row],[Số HĐ]]))),"")</f>
        <v>1760000</v>
      </c>
      <c r="K1567" s="152" t="s">
        <v>464</v>
      </c>
      <c r="L156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67" s="153" t="s">
        <v>3213</v>
      </c>
    </row>
    <row r="1568" spans="1:13" ht="35.1" customHeight="1" x14ac:dyDescent="0.2">
      <c r="A1568" s="155"/>
      <c r="B1568" s="156"/>
      <c r="C1568" s="157" t="str">
        <f t="shared" si="35"/>
        <v/>
      </c>
      <c r="D1568" s="158"/>
      <c r="E1568" s="163" t="str">
        <f>IF(Table28[[#This Row],[Tên hàng hóa ]]&lt;&gt;0,VLOOKUP(Table28[[#This Row],[Tên hàng hóa ]],Table1[[Tên hàng hóa]:[Quy cách]],2,0),"")</f>
        <v/>
      </c>
      <c r="F1568" s="159" t="str">
        <f>IF(Table28[[#This Row],[Tên hàng hóa ]]&lt;&gt;0,VLOOKUP(Table28[[#This Row],[Tên hàng hóa ]],Table1[[Tên hàng hóa]:[ĐVT]],3,0),"")</f>
        <v/>
      </c>
      <c r="G1568" s="164" t="str">
        <f>IF(Table28[[#This Row],[Tên hàng hóa ]]=0,"",VLOOKUP(Table28[[#This Row],[Tên hàng hóa ]],Table1[[Tên hàng hóa]:[Giá bán]],4,0))</f>
        <v/>
      </c>
      <c r="H1568" s="160"/>
      <c r="I1568" s="161" t="str">
        <f>IF(Table28[[#This Row],[Số lượng]]&lt;&gt;0,Table28[[#This Row],[Số lượng]]*Table28[[#This Row],[Đơn giá]],"")</f>
        <v/>
      </c>
      <c r="J1568" s="161" t="str">
        <f ca="1">IF(AND(Table28[[#This Row],[Tên hàng hóa ]]&lt;&gt;0,D1569=""),SUM(OFFSET(Table28[[#This Row],[Thành tiền]],0,0,-COUNTIF(Table28[Số HĐ],Table28[[#This Row],[Số HĐ]]))),"")</f>
        <v/>
      </c>
      <c r="K1568" s="160"/>
      <c r="L156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68" s="162"/>
    </row>
    <row r="1569" spans="1:13" ht="35.1" customHeight="1" x14ac:dyDescent="0.2">
      <c r="A1569" s="155">
        <v>42555</v>
      </c>
      <c r="B1569" s="149" t="s">
        <v>3178</v>
      </c>
      <c r="C1569" s="154" t="s">
        <v>1043</v>
      </c>
      <c r="D1569" s="150" t="s">
        <v>2370</v>
      </c>
      <c r="E1569" s="163" t="str">
        <f>IF(Table28[[#This Row],[Tên hàng hóa ]]&lt;&gt;0,VLOOKUP(Table28[[#This Row],[Tên hàng hóa ]],Table1[[Tên hàng hóa]:[Quy cách]],2,0),"")</f>
        <v>Relay</v>
      </c>
      <c r="F1569" s="159" t="str">
        <f>IF(Table28[[#This Row],[Tên hàng hóa ]]&lt;&gt;0,VLOOKUP(Table28[[#This Row],[Tên hàng hóa ]],Table1[[Tên hàng hóa]:[ĐVT]],3,0),"")</f>
        <v>Cái</v>
      </c>
      <c r="G1569" s="164">
        <v>3682800</v>
      </c>
      <c r="H1569" s="160">
        <v>5</v>
      </c>
      <c r="I1569" s="161">
        <f>IF(Table28[[#This Row],[Số lượng]]&lt;&gt;0,Table28[[#This Row],[Số lượng]]*Table28[[#This Row],[Đơn giá]],"")</f>
        <v>18414000</v>
      </c>
      <c r="J1569" s="161">
        <f ca="1">IF(AND(Table28[[#This Row],[Tên hàng hóa ]]&lt;&gt;0,D1570=""),SUM(OFFSET(Table28[[#This Row],[Thành tiền]],0,0,-COUNTIF(Table28[Số HĐ],Table28[[#This Row],[Số HĐ]]))),"")</f>
        <v>18414000</v>
      </c>
      <c r="K1569" s="152" t="s">
        <v>464</v>
      </c>
      <c r="L156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69" s="153" t="s">
        <v>3495</v>
      </c>
    </row>
    <row r="1570" spans="1:13" ht="35.1" customHeight="1" x14ac:dyDescent="0.2">
      <c r="A1570" s="155"/>
      <c r="B1570" s="156"/>
      <c r="C1570" s="157" t="str">
        <f t="shared" si="35"/>
        <v/>
      </c>
      <c r="D1570" s="158"/>
      <c r="E1570" s="163" t="str">
        <f>IF(Table28[[#This Row],[Tên hàng hóa ]]&lt;&gt;0,VLOOKUP(Table28[[#This Row],[Tên hàng hóa ]],Table1[[Tên hàng hóa]:[Quy cách]],2,0),"")</f>
        <v/>
      </c>
      <c r="F1570" s="159" t="str">
        <f>IF(Table28[[#This Row],[Tên hàng hóa ]]&lt;&gt;0,VLOOKUP(Table28[[#This Row],[Tên hàng hóa ]],Table1[[Tên hàng hóa]:[ĐVT]],3,0),"")</f>
        <v/>
      </c>
      <c r="G1570" s="164" t="str">
        <f>IF(Table28[[#This Row],[Tên hàng hóa ]]=0,"",VLOOKUP(Table28[[#This Row],[Tên hàng hóa ]],Table1[[Tên hàng hóa]:[Giá bán]],4,0))</f>
        <v/>
      </c>
      <c r="H1570" s="160"/>
      <c r="I1570" s="161" t="str">
        <f>IF(Table28[[#This Row],[Số lượng]]&lt;&gt;0,Table28[[#This Row],[Số lượng]]*Table28[[#This Row],[Đơn giá]],"")</f>
        <v/>
      </c>
      <c r="J1570" s="161" t="str">
        <f ca="1">IF(AND(Table28[[#This Row],[Tên hàng hóa ]]&lt;&gt;0,D1571=""),SUM(OFFSET(Table28[[#This Row],[Thành tiền]],0,0,-COUNTIF(Table28[Số HĐ],Table28[[#This Row],[Số HĐ]]))),"")</f>
        <v/>
      </c>
      <c r="K1570" s="160"/>
      <c r="L157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70" s="162"/>
    </row>
    <row r="1571" spans="1:13" ht="35.1" customHeight="1" x14ac:dyDescent="0.2">
      <c r="A1571" s="155">
        <v>42556</v>
      </c>
      <c r="B1571" s="149" t="s">
        <v>3179</v>
      </c>
      <c r="C1571" s="154" t="s">
        <v>569</v>
      </c>
      <c r="D1571" s="150" t="s">
        <v>2110</v>
      </c>
      <c r="E1571" s="163" t="str">
        <f>IF(Table28[[#This Row],[Tên hàng hóa ]]&lt;&gt;0,VLOOKUP(Table28[[#This Row],[Tên hàng hóa ]],Table1[[Tên hàng hóa]:[Quy cách]],2,0),"")</f>
        <v>Bộ Mã Hóa Xung(Encoder)</v>
      </c>
      <c r="F1571" s="159" t="str">
        <f>IF(Table28[[#This Row],[Tên hàng hóa ]]&lt;&gt;0,VLOOKUP(Table28[[#This Row],[Tên hàng hóa ]],Table1[[Tên hàng hóa]:[ĐVT]],3,0),"")</f>
        <v>Cái</v>
      </c>
      <c r="G1571" s="164">
        <v>2090000</v>
      </c>
      <c r="H1571" s="160">
        <v>1</v>
      </c>
      <c r="I1571" s="161">
        <f>IF(Table28[[#This Row],[Số lượng]]&lt;&gt;0,Table28[[#This Row],[Số lượng]]*Table28[[#This Row],[Đơn giá]],"")</f>
        <v>2090000</v>
      </c>
      <c r="J1571" s="161">
        <f ca="1">IF(AND(Table28[[#This Row],[Tên hàng hóa ]]&lt;&gt;0,D1572=""),SUM(OFFSET(Table28[[#This Row],[Thành tiền]],0,0,-COUNTIF(Table28[Số HĐ],Table28[[#This Row],[Số HĐ]]))),"")</f>
        <v>2090000</v>
      </c>
      <c r="K1571" s="152" t="s">
        <v>464</v>
      </c>
      <c r="L157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71" s="153" t="s">
        <v>3223</v>
      </c>
    </row>
    <row r="1572" spans="1:13" ht="35.1" customHeight="1" x14ac:dyDescent="0.2">
      <c r="A1572" s="155"/>
      <c r="B1572" s="156"/>
      <c r="C1572" s="157" t="str">
        <f t="shared" si="35"/>
        <v/>
      </c>
      <c r="D1572" s="158"/>
      <c r="E1572" s="163" t="str">
        <f>IF(Table28[[#This Row],[Tên hàng hóa ]]&lt;&gt;0,VLOOKUP(Table28[[#This Row],[Tên hàng hóa ]],Table1[[Tên hàng hóa]:[Quy cách]],2,0),"")</f>
        <v/>
      </c>
      <c r="F1572" s="159" t="str">
        <f>IF(Table28[[#This Row],[Tên hàng hóa ]]&lt;&gt;0,VLOOKUP(Table28[[#This Row],[Tên hàng hóa ]],Table1[[Tên hàng hóa]:[ĐVT]],3,0),"")</f>
        <v/>
      </c>
      <c r="G1572" s="164" t="str">
        <f>IF(Table28[[#This Row],[Tên hàng hóa ]]=0,"",VLOOKUP(Table28[[#This Row],[Tên hàng hóa ]],Table1[[Tên hàng hóa]:[Giá bán]],4,0))</f>
        <v/>
      </c>
      <c r="H1572" s="160"/>
      <c r="I1572" s="161" t="str">
        <f>IF(Table28[[#This Row],[Số lượng]]&lt;&gt;0,Table28[[#This Row],[Số lượng]]*Table28[[#This Row],[Đơn giá]],"")</f>
        <v/>
      </c>
      <c r="J1572" s="161" t="str">
        <f ca="1">IF(AND(Table28[[#This Row],[Tên hàng hóa ]]&lt;&gt;0,D1573=""),SUM(OFFSET(Table28[[#This Row],[Thành tiền]],0,0,-COUNTIF(Table28[Số HĐ],Table28[[#This Row],[Số HĐ]]))),"")</f>
        <v/>
      </c>
      <c r="K1572" s="160"/>
      <c r="L157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72" s="162"/>
    </row>
    <row r="1573" spans="1:13" ht="35.1" customHeight="1" x14ac:dyDescent="0.2">
      <c r="A1573" s="155">
        <v>42557</v>
      </c>
      <c r="B1573" s="149" t="s">
        <v>3194</v>
      </c>
      <c r="C1573" s="154" t="s">
        <v>860</v>
      </c>
      <c r="D1573" s="150" t="s">
        <v>330</v>
      </c>
      <c r="E1573" s="163" t="str">
        <f>IF(Table28[[#This Row],[Tên hàng hóa ]]&lt;&gt;0,VLOOKUP(Table28[[#This Row],[Tên hàng hóa ]],Table1[[Tên hàng hóa]:[Quy cách]],2,0),"")</f>
        <v>Màn Hình Cảm Ứng</v>
      </c>
      <c r="F1573" s="159" t="str">
        <f>IF(Table28[[#This Row],[Tên hàng hóa ]]&lt;&gt;0,VLOOKUP(Table28[[#This Row],[Tên hàng hóa ]],Table1[[Tên hàng hóa]:[ĐVT]],3,0),"")</f>
        <v>Cái</v>
      </c>
      <c r="G1573" s="164">
        <v>4400000</v>
      </c>
      <c r="H1573" s="160">
        <v>1</v>
      </c>
      <c r="I1573" s="161">
        <f>IF(Table28[[#This Row],[Số lượng]]&lt;&gt;0,Table28[[#This Row],[Số lượng]]*Table28[[#This Row],[Đơn giá]],"")</f>
        <v>4400000</v>
      </c>
      <c r="J1573" s="161">
        <f ca="1">IF(AND(Table28[[#This Row],[Tên hàng hóa ]]&lt;&gt;0,D1574=""),SUM(OFFSET(Table28[[#This Row],[Thành tiền]],0,0,-COUNTIF(Table28[Số HĐ],Table28[[#This Row],[Số HĐ]]))),"")</f>
        <v>4400000</v>
      </c>
      <c r="K1573" s="152" t="s">
        <v>464</v>
      </c>
      <c r="L157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73" s="153" t="s">
        <v>3764</v>
      </c>
    </row>
    <row r="1574" spans="1:13" ht="35.1" customHeight="1" x14ac:dyDescent="0.2">
      <c r="A1574" s="155"/>
      <c r="B1574" s="156"/>
      <c r="C1574" s="157" t="str">
        <f t="shared" si="35"/>
        <v/>
      </c>
      <c r="D1574" s="158"/>
      <c r="E1574" s="163" t="str">
        <f>IF(Table28[[#This Row],[Tên hàng hóa ]]&lt;&gt;0,VLOOKUP(Table28[[#This Row],[Tên hàng hóa ]],Table1[[Tên hàng hóa]:[Quy cách]],2,0),"")</f>
        <v/>
      </c>
      <c r="F1574" s="159" t="str">
        <f>IF(Table28[[#This Row],[Tên hàng hóa ]]&lt;&gt;0,VLOOKUP(Table28[[#This Row],[Tên hàng hóa ]],Table1[[Tên hàng hóa]:[ĐVT]],3,0),"")</f>
        <v/>
      </c>
      <c r="G1574" s="164" t="str">
        <f>IF(Table28[[#This Row],[Tên hàng hóa ]]=0,"",VLOOKUP(Table28[[#This Row],[Tên hàng hóa ]],Table1[[Tên hàng hóa]:[Giá bán]],4,0))</f>
        <v/>
      </c>
      <c r="H1574" s="160"/>
      <c r="I1574" s="161" t="str">
        <f>IF(Table28[[#This Row],[Số lượng]]&lt;&gt;0,Table28[[#This Row],[Số lượng]]*Table28[[#This Row],[Đơn giá]],"")</f>
        <v/>
      </c>
      <c r="J1574" s="161" t="str">
        <f ca="1">IF(AND(Table28[[#This Row],[Tên hàng hóa ]]&lt;&gt;0,D1575=""),SUM(OFFSET(Table28[[#This Row],[Thành tiền]],0,0,-COUNTIF(Table28[Số HĐ],Table28[[#This Row],[Số HĐ]]))),"")</f>
        <v/>
      </c>
      <c r="K1574" s="160"/>
      <c r="L157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74" s="162"/>
    </row>
    <row r="1575" spans="1:13" ht="35.1" customHeight="1" x14ac:dyDescent="0.2">
      <c r="A1575" s="155">
        <v>42559</v>
      </c>
      <c r="B1575" s="149" t="s">
        <v>3195</v>
      </c>
      <c r="C1575" s="154" t="s">
        <v>2674</v>
      </c>
      <c r="D1575" s="150" t="s">
        <v>3121</v>
      </c>
      <c r="E1575" s="163" t="str">
        <f>IF(Table28[[#This Row],[Tên hàng hóa ]]&lt;&gt;0,VLOOKUP(Table28[[#This Row],[Tên hàng hóa ]],Table1[[Tên hàng hóa]:[Quy cách]],2,0),"")</f>
        <v xml:space="preserve">KPS </v>
      </c>
      <c r="F1575" s="159" t="str">
        <f>IF(Table28[[#This Row],[Tên hàng hóa ]]&lt;&gt;0,VLOOKUP(Table28[[#This Row],[Tên hàng hóa ]],Table1[[Tên hàng hóa]:[ĐVT]],3,0),"")</f>
        <v>Cái</v>
      </c>
      <c r="G1575" s="164">
        <v>973500</v>
      </c>
      <c r="H1575" s="160">
        <v>1</v>
      </c>
      <c r="I1575" s="161">
        <f>IF(Table28[[#This Row],[Số lượng]]&lt;&gt;0,Table28[[#This Row],[Số lượng]]*Table28[[#This Row],[Đơn giá]],"")</f>
        <v>973500</v>
      </c>
      <c r="J1575" s="161">
        <f ca="1">IF(AND(Table28[[#This Row],[Tên hàng hóa ]]&lt;&gt;0,D1576=""),SUM(OFFSET(Table28[[#This Row],[Thành tiền]],0,0,-COUNTIF(Table28[Số HĐ],Table28[[#This Row],[Số HĐ]]))),"")</f>
        <v>973500</v>
      </c>
      <c r="K1575" s="152" t="s">
        <v>464</v>
      </c>
      <c r="L157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75" s="153" t="s">
        <v>3365</v>
      </c>
    </row>
    <row r="1576" spans="1:13" ht="35.1" customHeight="1" x14ac:dyDescent="0.2">
      <c r="A1576" s="155"/>
      <c r="B1576" s="156"/>
      <c r="C1576" s="157" t="str">
        <f t="shared" si="35"/>
        <v/>
      </c>
      <c r="D1576" s="158"/>
      <c r="E1576" s="163" t="str">
        <f>IF(Table28[[#This Row],[Tên hàng hóa ]]&lt;&gt;0,VLOOKUP(Table28[[#This Row],[Tên hàng hóa ]],Table1[[Tên hàng hóa]:[Quy cách]],2,0),"")</f>
        <v/>
      </c>
      <c r="F1576" s="159" t="str">
        <f>IF(Table28[[#This Row],[Tên hàng hóa ]]&lt;&gt;0,VLOOKUP(Table28[[#This Row],[Tên hàng hóa ]],Table1[[Tên hàng hóa]:[ĐVT]],3,0),"")</f>
        <v/>
      </c>
      <c r="G1576" s="164" t="str">
        <f>IF(Table28[[#This Row],[Tên hàng hóa ]]=0,"",VLOOKUP(Table28[[#This Row],[Tên hàng hóa ]],Table1[[Tên hàng hóa]:[Giá bán]],4,0))</f>
        <v/>
      </c>
      <c r="H1576" s="160"/>
      <c r="I1576" s="161" t="str">
        <f>IF(Table28[[#This Row],[Số lượng]]&lt;&gt;0,Table28[[#This Row],[Số lượng]]*Table28[[#This Row],[Đơn giá]],"")</f>
        <v/>
      </c>
      <c r="J1576" s="161" t="str">
        <f ca="1">IF(AND(Table28[[#This Row],[Tên hàng hóa ]]&lt;&gt;0,D1577=""),SUM(OFFSET(Table28[[#This Row],[Thành tiền]],0,0,-COUNTIF(Table28[Số HĐ],Table28[[#This Row],[Số HĐ]]))),"")</f>
        <v/>
      </c>
      <c r="K1576" s="160"/>
      <c r="L157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76" s="162"/>
    </row>
    <row r="1577" spans="1:13" ht="35.1" customHeight="1" x14ac:dyDescent="0.2">
      <c r="A1577" s="155">
        <v>42559</v>
      </c>
      <c r="B1577" s="149" t="s">
        <v>3196</v>
      </c>
      <c r="C1577" s="154" t="s">
        <v>3197</v>
      </c>
      <c r="D1577" s="150" t="s">
        <v>159</v>
      </c>
      <c r="E1577" s="163" t="str">
        <f>IF(Table28[[#This Row],[Tên hàng hóa ]]&lt;&gt;0,VLOOKUP(Table28[[#This Row],[Tên hàng hóa ]],Table1[[Tên hàng hóa]:[Quy cách]],2,0),"")</f>
        <v>Bộ Nguồn Xung</v>
      </c>
      <c r="F1577" s="159" t="str">
        <f>IF(Table28[[#This Row],[Tên hàng hóa ]]&lt;&gt;0,VLOOKUP(Table28[[#This Row],[Tên hàng hóa ]],Table1[[Tên hàng hóa]:[ĐVT]],3,0),"")</f>
        <v>Cái</v>
      </c>
      <c r="G1577" s="164">
        <v>765600</v>
      </c>
      <c r="H1577" s="160">
        <v>1</v>
      </c>
      <c r="I1577" s="161">
        <f>IF(Table28[[#This Row],[Số lượng]]&lt;&gt;0,Table28[[#This Row],[Số lượng]]*Table28[[#This Row],[Đơn giá]],"")</f>
        <v>765600</v>
      </c>
      <c r="J1577" s="161">
        <f ca="1">IF(AND(Table28[[#This Row],[Tên hàng hóa ]]&lt;&gt;0,D1578=""),SUM(OFFSET(Table28[[#This Row],[Thành tiền]],0,0,-COUNTIF(Table28[Số HĐ],Table28[[#This Row],[Số HĐ]]))),"")</f>
        <v>765600</v>
      </c>
      <c r="K1577" s="152" t="s">
        <v>464</v>
      </c>
      <c r="L157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77" s="153" t="s">
        <v>3314</v>
      </c>
    </row>
    <row r="1578" spans="1:13" ht="35.1" customHeight="1" x14ac:dyDescent="0.2">
      <c r="A1578" s="155"/>
      <c r="B1578" s="156"/>
      <c r="C1578" s="157" t="str">
        <f t="shared" si="35"/>
        <v/>
      </c>
      <c r="D1578" s="158"/>
      <c r="E1578" s="163" t="str">
        <f>IF(Table28[[#This Row],[Tên hàng hóa ]]&lt;&gt;0,VLOOKUP(Table28[[#This Row],[Tên hàng hóa ]],Table1[[Tên hàng hóa]:[Quy cách]],2,0),"")</f>
        <v/>
      </c>
      <c r="F1578" s="159" t="str">
        <f>IF(Table28[[#This Row],[Tên hàng hóa ]]&lt;&gt;0,VLOOKUP(Table28[[#This Row],[Tên hàng hóa ]],Table1[[Tên hàng hóa]:[ĐVT]],3,0),"")</f>
        <v/>
      </c>
      <c r="G1578" s="164" t="str">
        <f>IF(Table28[[#This Row],[Tên hàng hóa ]]=0,"",VLOOKUP(Table28[[#This Row],[Tên hàng hóa ]],Table1[[Tên hàng hóa]:[Giá bán]],4,0))</f>
        <v/>
      </c>
      <c r="H1578" s="160"/>
      <c r="I1578" s="161" t="str">
        <f>IF(Table28[[#This Row],[Số lượng]]&lt;&gt;0,Table28[[#This Row],[Số lượng]]*Table28[[#This Row],[Đơn giá]],"")</f>
        <v/>
      </c>
      <c r="J1578" s="161" t="str">
        <f ca="1">IF(AND(Table28[[#This Row],[Tên hàng hóa ]]&lt;&gt;0,D1579=""),SUM(OFFSET(Table28[[#This Row],[Thành tiền]],0,0,-COUNTIF(Table28[Số HĐ],Table28[[#This Row],[Số HĐ]]))),"")</f>
        <v/>
      </c>
      <c r="K1578" s="160"/>
      <c r="L157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78" s="162"/>
    </row>
    <row r="1579" spans="1:13" ht="35.1" customHeight="1" x14ac:dyDescent="0.2">
      <c r="A1579" s="155">
        <v>42560</v>
      </c>
      <c r="B1579" s="149" t="s">
        <v>3198</v>
      </c>
      <c r="C1579" s="154" t="s">
        <v>543</v>
      </c>
      <c r="D1579" s="150" t="s">
        <v>3054</v>
      </c>
      <c r="E1579" s="163" t="str">
        <f>IF(Table28[[#This Row],[Tên hàng hóa ]]&lt;&gt;0,VLOOKUP(Table28[[#This Row],[Tên hàng hóa ]],Table1[[Tên hàng hóa]:[Quy cách]],2,0),"")</f>
        <v>Schneider</v>
      </c>
      <c r="F1579" s="159" t="str">
        <f>IF(Table28[[#This Row],[Tên hàng hóa ]]&lt;&gt;0,VLOOKUP(Table28[[#This Row],[Tên hàng hóa ]],Table1[[Tên hàng hóa]:[ĐVT]],3,0),"")</f>
        <v>Cái</v>
      </c>
      <c r="G1579" s="164">
        <v>151800</v>
      </c>
      <c r="H1579" s="160">
        <v>1</v>
      </c>
      <c r="I1579" s="161">
        <f>IF(Table28[[#This Row],[Số lượng]]&lt;&gt;0,Table28[[#This Row],[Số lượng]]*Table28[[#This Row],[Đơn giá]],"")</f>
        <v>151800</v>
      </c>
      <c r="J1579" s="161" t="str">
        <f ca="1">IF(AND(Table28[[#This Row],[Tên hàng hóa ]]&lt;&gt;0,D1580=""),SUM(OFFSET(Table28[[#This Row],[Thành tiền]],0,0,-COUNTIF(Table28[Số HĐ],Table28[[#This Row],[Số HĐ]]))),"")</f>
        <v/>
      </c>
      <c r="K1579" s="160"/>
      <c r="L157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79" s="162"/>
    </row>
    <row r="1580" spans="1:13" ht="35.1" customHeight="1" x14ac:dyDescent="0.2">
      <c r="A1580" s="155">
        <v>42560</v>
      </c>
      <c r="B1580" s="149" t="s">
        <v>3198</v>
      </c>
      <c r="C1580" s="157" t="str">
        <f t="shared" si="35"/>
        <v>CTY TNHH CN Gốm Bạch Mã (VN)</v>
      </c>
      <c r="D1580" s="150" t="s">
        <v>3187</v>
      </c>
      <c r="E1580" s="163" t="str">
        <f>IF(Table28[[#This Row],[Tên hàng hóa ]]&lt;&gt;0,VLOOKUP(Table28[[#This Row],[Tên hàng hóa ]],Table1[[Tên hàng hóa]:[Quy cách]],2,0),"")</f>
        <v>Schneider</v>
      </c>
      <c r="F1580" s="159" t="str">
        <f>IF(Table28[[#This Row],[Tên hàng hóa ]]&lt;&gt;0,VLOOKUP(Table28[[#This Row],[Tên hàng hóa ]],Table1[[Tên hàng hóa]:[ĐVT]],3,0),"")</f>
        <v>Cái</v>
      </c>
      <c r="G1580" s="164">
        <v>135300</v>
      </c>
      <c r="H1580" s="160">
        <v>1</v>
      </c>
      <c r="I1580" s="161">
        <f>IF(Table28[[#This Row],[Số lượng]]&lt;&gt;0,Table28[[#This Row],[Số lượng]]*Table28[[#This Row],[Đơn giá]],"")</f>
        <v>135300</v>
      </c>
      <c r="J1580" s="161">
        <f ca="1">IF(AND(Table28[[#This Row],[Tên hàng hóa ]]&lt;&gt;0,D1581=""),SUM(OFFSET(Table28[[#This Row],[Thành tiền]],0,0,-COUNTIF(Table28[Số HĐ],Table28[[#This Row],[Số HĐ]]))),"")</f>
        <v>287100</v>
      </c>
      <c r="K1580" s="152" t="s">
        <v>464</v>
      </c>
      <c r="L158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80" s="153" t="s">
        <v>3503</v>
      </c>
    </row>
    <row r="1581" spans="1:13" ht="35.1" customHeight="1" x14ac:dyDescent="0.2">
      <c r="A1581" s="155"/>
      <c r="B1581" s="156"/>
      <c r="C1581" s="157" t="str">
        <f t="shared" si="35"/>
        <v/>
      </c>
      <c r="D1581" s="158"/>
      <c r="E1581" s="163" t="str">
        <f>IF(Table28[[#This Row],[Tên hàng hóa ]]&lt;&gt;0,VLOOKUP(Table28[[#This Row],[Tên hàng hóa ]],Table1[[Tên hàng hóa]:[Quy cách]],2,0),"")</f>
        <v/>
      </c>
      <c r="F1581" s="159" t="str">
        <f>IF(Table28[[#This Row],[Tên hàng hóa ]]&lt;&gt;0,VLOOKUP(Table28[[#This Row],[Tên hàng hóa ]],Table1[[Tên hàng hóa]:[ĐVT]],3,0),"")</f>
        <v/>
      </c>
      <c r="G1581" s="164" t="str">
        <f>IF(Table28[[#This Row],[Tên hàng hóa ]]=0,"",VLOOKUP(Table28[[#This Row],[Tên hàng hóa ]],Table1[[Tên hàng hóa]:[Giá bán]],4,0))</f>
        <v/>
      </c>
      <c r="H1581" s="160"/>
      <c r="I1581" s="161" t="str">
        <f>IF(Table28[[#This Row],[Số lượng]]&lt;&gt;0,Table28[[#This Row],[Số lượng]]*Table28[[#This Row],[Đơn giá]],"")</f>
        <v/>
      </c>
      <c r="J1581" s="161" t="str">
        <f ca="1">IF(AND(Table28[[#This Row],[Tên hàng hóa ]]&lt;&gt;0,D1582=""),SUM(OFFSET(Table28[[#This Row],[Thành tiền]],0,0,-COUNTIF(Table28[Số HĐ],Table28[[#This Row],[Số HĐ]]))),"")</f>
        <v/>
      </c>
      <c r="K1581" s="160"/>
      <c r="L158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81" s="162"/>
    </row>
    <row r="1582" spans="1:13" ht="35.1" customHeight="1" x14ac:dyDescent="0.2">
      <c r="A1582" s="155">
        <v>42560</v>
      </c>
      <c r="B1582" s="149" t="s">
        <v>3200</v>
      </c>
      <c r="C1582" s="157" t="s">
        <v>543</v>
      </c>
      <c r="D1582" s="150" t="s">
        <v>3168</v>
      </c>
      <c r="E1582" s="163" t="str">
        <f>IF(Table28[[#This Row],[Tên hàng hóa ]]&lt;&gt;0,VLOOKUP(Table28[[#This Row],[Tên hàng hóa ]],Table1[[Tên hàng hóa]:[Quy cách]],2,0),"")</f>
        <v>Schneider</v>
      </c>
      <c r="F1582" s="159" t="str">
        <f>IF(Table28[[#This Row],[Tên hàng hóa ]]&lt;&gt;0,VLOOKUP(Table28[[#This Row],[Tên hàng hóa ]],Table1[[Tên hàng hóa]:[ĐVT]],3,0),"")</f>
        <v>Cái</v>
      </c>
      <c r="G1582" s="164">
        <v>121000</v>
      </c>
      <c r="H1582" s="160">
        <v>2</v>
      </c>
      <c r="I1582" s="161">
        <f>IF(Table28[[#This Row],[Số lượng]]&lt;&gt;0,Table28[[#This Row],[Số lượng]]*Table28[[#This Row],[Đơn giá]],"")</f>
        <v>242000</v>
      </c>
      <c r="J1582" s="161" t="str">
        <f ca="1">IF(AND(Table28[[#This Row],[Tên hàng hóa ]]&lt;&gt;0,D1583=""),SUM(OFFSET(Table28[[#This Row],[Thành tiền]],0,0,-COUNTIF(Table28[Số HĐ],Table28[[#This Row],[Số HĐ]]))),"")</f>
        <v/>
      </c>
      <c r="K1582" s="160"/>
      <c r="L158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82" s="162"/>
    </row>
    <row r="1583" spans="1:13" ht="35.1" customHeight="1" x14ac:dyDescent="0.2">
      <c r="A1583" s="155">
        <v>42560</v>
      </c>
      <c r="B1583" s="149" t="s">
        <v>3200</v>
      </c>
      <c r="C1583" s="157" t="s">
        <v>543</v>
      </c>
      <c r="D1583" s="150" t="s">
        <v>3169</v>
      </c>
      <c r="E1583" s="163" t="str">
        <f>IF(Table28[[#This Row],[Tên hàng hóa ]]&lt;&gt;0,VLOOKUP(Table28[[#This Row],[Tên hàng hóa ]],Table1[[Tên hàng hóa]:[Quy cách]],2,0),"")</f>
        <v>Schneider</v>
      </c>
      <c r="F1583" s="159" t="str">
        <f>IF(Table28[[#This Row],[Tên hàng hóa ]]&lt;&gt;0,VLOOKUP(Table28[[#This Row],[Tên hàng hóa ]],Table1[[Tên hàng hóa]:[ĐVT]],3,0),"")</f>
        <v>Cái</v>
      </c>
      <c r="G1583" s="164">
        <v>99000</v>
      </c>
      <c r="H1583" s="160">
        <v>2</v>
      </c>
      <c r="I1583" s="161">
        <f>IF(Table28[[#This Row],[Số lượng]]&lt;&gt;0,Table28[[#This Row],[Số lượng]]*Table28[[#This Row],[Đơn giá]],"")</f>
        <v>198000</v>
      </c>
      <c r="J1583" s="161" t="str">
        <f ca="1">IF(AND(Table28[[#This Row],[Tên hàng hóa ]]&lt;&gt;0,D1584=""),SUM(OFFSET(Table28[[#This Row],[Thành tiền]],0,0,-COUNTIF(Table28[Số HĐ],Table28[[#This Row],[Số HĐ]]))),"")</f>
        <v/>
      </c>
      <c r="K1583" s="160"/>
      <c r="L158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83" s="162"/>
    </row>
    <row r="1584" spans="1:13" ht="35.1" customHeight="1" x14ac:dyDescent="0.2">
      <c r="A1584" s="155">
        <v>42560</v>
      </c>
      <c r="B1584" s="149" t="s">
        <v>3200</v>
      </c>
      <c r="C1584" s="157" t="s">
        <v>543</v>
      </c>
      <c r="D1584" s="150" t="s">
        <v>1859</v>
      </c>
      <c r="E1584" s="163" t="str">
        <f>IF(Table28[[#This Row],[Tên hàng hóa ]]&lt;&gt;0,VLOOKUP(Table28[[#This Row],[Tên hàng hóa ]],Table1[[Tên hàng hóa]:[Quy cách]],2,0),"")</f>
        <v xml:space="preserve">Nút nhấn </v>
      </c>
      <c r="F1584" s="159" t="str">
        <f>IF(Table28[[#This Row],[Tên hàng hóa ]]&lt;&gt;0,VLOOKUP(Table28[[#This Row],[Tên hàng hóa ]],Table1[[Tên hàng hóa]:[ĐVT]],3,0),"")</f>
        <v>Cái</v>
      </c>
      <c r="G1584" s="164">
        <v>151800</v>
      </c>
      <c r="H1584" s="160">
        <v>3</v>
      </c>
      <c r="I1584" s="161">
        <f>IF(Table28[[#This Row],[Số lượng]]&lt;&gt;0,Table28[[#This Row],[Số lượng]]*Table28[[#This Row],[Đơn giá]],"")</f>
        <v>455400</v>
      </c>
      <c r="J1584" s="161" t="str">
        <f ca="1">IF(AND(Table28[[#This Row],[Tên hàng hóa ]]&lt;&gt;0,D1585=""),SUM(OFFSET(Table28[[#This Row],[Thành tiền]],0,0,-COUNTIF(Table28[Số HĐ],Table28[[#This Row],[Số HĐ]]))),"")</f>
        <v/>
      </c>
      <c r="K1584" s="160"/>
      <c r="L158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84" s="162"/>
    </row>
    <row r="1585" spans="1:13" ht="35.1" customHeight="1" x14ac:dyDescent="0.2">
      <c r="A1585" s="155">
        <v>42560</v>
      </c>
      <c r="B1585" s="149" t="s">
        <v>3200</v>
      </c>
      <c r="C1585" s="157" t="s">
        <v>543</v>
      </c>
      <c r="D1585" s="150" t="s">
        <v>1861</v>
      </c>
      <c r="E1585" s="163" t="str">
        <f>IF(Table28[[#This Row],[Tên hàng hóa ]]&lt;&gt;0,VLOOKUP(Table28[[#This Row],[Tên hàng hóa ]],Table1[[Tên hàng hóa]:[Quy cách]],2,0),"")</f>
        <v>Đèn 120V led</v>
      </c>
      <c r="F1585" s="159" t="str">
        <f>IF(Table28[[#This Row],[Tên hàng hóa ]]&lt;&gt;0,VLOOKUP(Table28[[#This Row],[Tên hàng hóa ]],Table1[[Tên hàng hóa]:[ĐVT]],3,0),"")</f>
        <v>Cái</v>
      </c>
      <c r="G1585" s="164">
        <v>246400</v>
      </c>
      <c r="H1585" s="160">
        <v>3</v>
      </c>
      <c r="I1585" s="161">
        <f>IF(Table28[[#This Row],[Số lượng]]&lt;&gt;0,Table28[[#This Row],[Số lượng]]*Table28[[#This Row],[Đơn giá]],"")</f>
        <v>739200</v>
      </c>
      <c r="J1585" s="161">
        <f ca="1">IF(AND(Table28[[#This Row],[Tên hàng hóa ]]&lt;&gt;0,D1586=""),SUM(OFFSET(Table28[[#This Row],[Thành tiền]],0,0,-COUNTIF(Table28[Số HĐ],Table28[[#This Row],[Số HĐ]]))),"")</f>
        <v>1634600</v>
      </c>
      <c r="K1585" s="152" t="s">
        <v>464</v>
      </c>
      <c r="L158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85" s="153" t="s">
        <v>3199</v>
      </c>
    </row>
    <row r="1586" spans="1:13" ht="35.1" customHeight="1" x14ac:dyDescent="0.2">
      <c r="A1586" s="155"/>
      <c r="B1586" s="156"/>
      <c r="C1586" s="157" t="str">
        <f t="shared" si="35"/>
        <v/>
      </c>
      <c r="D1586" s="158"/>
      <c r="E1586" s="163" t="str">
        <f>IF(Table28[[#This Row],[Tên hàng hóa ]]&lt;&gt;0,VLOOKUP(Table28[[#This Row],[Tên hàng hóa ]],Table1[[Tên hàng hóa]:[Quy cách]],2,0),"")</f>
        <v/>
      </c>
      <c r="F1586" s="159" t="str">
        <f>IF(Table28[[#This Row],[Tên hàng hóa ]]&lt;&gt;0,VLOOKUP(Table28[[#This Row],[Tên hàng hóa ]],Table1[[Tên hàng hóa]:[ĐVT]],3,0),"")</f>
        <v/>
      </c>
      <c r="G1586" s="164" t="str">
        <f>IF(Table28[[#This Row],[Tên hàng hóa ]]=0,"",VLOOKUP(Table28[[#This Row],[Tên hàng hóa ]],Table1[[Tên hàng hóa]:[Giá bán]],4,0))</f>
        <v/>
      </c>
      <c r="H1586" s="160"/>
      <c r="I1586" s="161" t="str">
        <f>IF(Table28[[#This Row],[Số lượng]]&lt;&gt;0,Table28[[#This Row],[Số lượng]]*Table28[[#This Row],[Đơn giá]],"")</f>
        <v/>
      </c>
      <c r="J1586" s="161" t="str">
        <f ca="1">IF(AND(Table28[[#This Row],[Tên hàng hóa ]]&lt;&gt;0,D1587=""),SUM(OFFSET(Table28[[#This Row],[Thành tiền]],0,0,-COUNTIF(Table28[Số HĐ],Table28[[#This Row],[Số HĐ]]))),"")</f>
        <v/>
      </c>
      <c r="K1586" s="160"/>
      <c r="L158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86" s="162"/>
    </row>
    <row r="1587" spans="1:13" ht="35.1" customHeight="1" x14ac:dyDescent="0.2">
      <c r="A1587" s="155">
        <v>42560</v>
      </c>
      <c r="B1587" s="149" t="s">
        <v>3201</v>
      </c>
      <c r="C1587" s="157" t="s">
        <v>543</v>
      </c>
      <c r="D1587" s="150" t="s">
        <v>2005</v>
      </c>
      <c r="E1587" s="163" t="str">
        <f>IF(Table28[[#This Row],[Tên hàng hóa ]]&lt;&gt;0,VLOOKUP(Table28[[#This Row],[Tên hàng hóa ]],Table1[[Tên hàng hóa]:[Quy cách]],2,0),"")</f>
        <v>Schneider</v>
      </c>
      <c r="F1587" s="159" t="str">
        <f>IF(Table28[[#This Row],[Tên hàng hóa ]]&lt;&gt;0,VLOOKUP(Table28[[#This Row],[Tên hàng hóa ]],Table1[[Tên hàng hóa]:[ĐVT]],3,0),"")</f>
        <v>Cái</v>
      </c>
      <c r="G1587" s="164">
        <v>1392600</v>
      </c>
      <c r="H1587" s="160">
        <v>3</v>
      </c>
      <c r="I1587" s="161">
        <f>IF(Table28[[#This Row],[Số lượng]]&lt;&gt;0,Table28[[#This Row],[Số lượng]]*Table28[[#This Row],[Đơn giá]],"")</f>
        <v>4177800</v>
      </c>
      <c r="J1587" s="161" t="str">
        <f ca="1">IF(AND(Table28[[#This Row],[Tên hàng hóa ]]&lt;&gt;0,D1588=""),SUM(OFFSET(Table28[[#This Row],[Thành tiền]],0,0,-COUNTIF(Table28[Số HĐ],Table28[[#This Row],[Số HĐ]]))),"")</f>
        <v/>
      </c>
      <c r="K1587" s="160"/>
      <c r="L158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87" s="162"/>
    </row>
    <row r="1588" spans="1:13" ht="35.1" customHeight="1" x14ac:dyDescent="0.2">
      <c r="A1588" s="155">
        <v>42560</v>
      </c>
      <c r="B1588" s="149" t="s">
        <v>3201</v>
      </c>
      <c r="C1588" s="157" t="s">
        <v>543</v>
      </c>
      <c r="D1588" s="150" t="s">
        <v>2835</v>
      </c>
      <c r="E1588" s="163" t="str">
        <f>IF(Table28[[#This Row],[Tên hàng hóa ]]&lt;&gt;0,VLOOKUP(Table28[[#This Row],[Tên hàng hóa ]],Table1[[Tên hàng hóa]:[Quy cách]],2,0),"")</f>
        <v>Schneider</v>
      </c>
      <c r="F1588" s="159" t="str">
        <f>IF(Table28[[#This Row],[Tên hàng hóa ]]&lt;&gt;0,VLOOKUP(Table28[[#This Row],[Tên hàng hóa ]],Table1[[Tên hàng hóa]:[ĐVT]],3,0),"")</f>
        <v>Cái</v>
      </c>
      <c r="G1588" s="164">
        <v>44000</v>
      </c>
      <c r="H1588" s="160">
        <v>3</v>
      </c>
      <c r="I1588" s="161">
        <f>IF(Table28[[#This Row],[Số lượng]]&lt;&gt;0,Table28[[#This Row],[Số lượng]]*Table28[[#This Row],[Đơn giá]],"")</f>
        <v>132000</v>
      </c>
      <c r="J1588" s="161" t="str">
        <f ca="1">IF(AND(Table28[[#This Row],[Tên hàng hóa ]]&lt;&gt;0,D1589=""),SUM(OFFSET(Table28[[#This Row],[Thành tiền]],0,0,-COUNTIF(Table28[Số HĐ],Table28[[#This Row],[Số HĐ]]))),"")</f>
        <v/>
      </c>
      <c r="K1588" s="160"/>
      <c r="L158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88" s="162"/>
    </row>
    <row r="1589" spans="1:13" ht="35.1" customHeight="1" x14ac:dyDescent="0.2">
      <c r="A1589" s="155">
        <v>42560</v>
      </c>
      <c r="B1589" s="149" t="s">
        <v>3201</v>
      </c>
      <c r="C1589" s="157" t="s">
        <v>543</v>
      </c>
      <c r="D1589" s="150" t="s">
        <v>3186</v>
      </c>
      <c r="E1589" s="163" t="str">
        <f>IF(Table28[[#This Row],[Tên hàng hóa ]]&lt;&gt;0,VLOOKUP(Table28[[#This Row],[Tên hàng hóa ]],Table1[[Tên hàng hóa]:[Quy cách]],2,0),"")</f>
        <v>Schneider</v>
      </c>
      <c r="F1589" s="159" t="str">
        <f>IF(Table28[[#This Row],[Tên hàng hóa ]]&lt;&gt;0,VLOOKUP(Table28[[#This Row],[Tên hàng hóa ]],Table1[[Tên hàng hóa]:[ĐVT]],3,0),"")</f>
        <v>Cái</v>
      </c>
      <c r="G1589" s="164">
        <v>249700</v>
      </c>
      <c r="H1589" s="160">
        <v>1</v>
      </c>
      <c r="I1589" s="161">
        <f>IF(Table28[[#This Row],[Số lượng]]&lt;&gt;0,Table28[[#This Row],[Số lượng]]*Table28[[#This Row],[Đơn giá]],"")</f>
        <v>249700</v>
      </c>
      <c r="J1589" s="161" t="str">
        <f ca="1">IF(AND(Table28[[#This Row],[Tên hàng hóa ]]&lt;&gt;0,D1590=""),SUM(OFFSET(Table28[[#This Row],[Thành tiền]],0,0,-COUNTIF(Table28[Số HĐ],Table28[[#This Row],[Số HĐ]]))),"")</f>
        <v/>
      </c>
      <c r="K1589" s="160"/>
      <c r="L158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89" s="162"/>
    </row>
    <row r="1590" spans="1:13" ht="35.1" customHeight="1" x14ac:dyDescent="0.2">
      <c r="A1590" s="155">
        <v>42560</v>
      </c>
      <c r="B1590" s="149" t="s">
        <v>3201</v>
      </c>
      <c r="C1590" s="157" t="s">
        <v>543</v>
      </c>
      <c r="D1590" s="150" t="s">
        <v>3055</v>
      </c>
      <c r="E1590" s="163" t="str">
        <f>IF(Table28[[#This Row],[Tên hàng hóa ]]&lt;&gt;0,VLOOKUP(Table28[[#This Row],[Tên hàng hóa ]],Table1[[Tên hàng hóa]:[Quy cách]],2,0),"")</f>
        <v>Schneider</v>
      </c>
      <c r="F1590" s="159" t="str">
        <f>IF(Table28[[#This Row],[Tên hàng hóa ]]&lt;&gt;0,VLOOKUP(Table28[[#This Row],[Tên hàng hóa ]],Table1[[Tên hàng hóa]:[ĐVT]],3,0),"")</f>
        <v>Cái</v>
      </c>
      <c r="G1590" s="164">
        <v>195800</v>
      </c>
      <c r="H1590" s="160">
        <v>1</v>
      </c>
      <c r="I1590" s="161">
        <f>IF(Table28[[#This Row],[Số lượng]]&lt;&gt;0,Table28[[#This Row],[Số lượng]]*Table28[[#This Row],[Đơn giá]],"")</f>
        <v>195800</v>
      </c>
      <c r="J1590" s="161">
        <f ca="1">IF(AND(Table28[[#This Row],[Tên hàng hóa ]]&lt;&gt;0,D1591=""),SUM(OFFSET(Table28[[#This Row],[Thành tiền]],0,0,-COUNTIF(Table28[Số HĐ],Table28[[#This Row],[Số HĐ]]))),"")</f>
        <v>4755300</v>
      </c>
      <c r="K1590" s="152" t="s">
        <v>464</v>
      </c>
      <c r="L159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90" s="153" t="s">
        <v>3202</v>
      </c>
    </row>
    <row r="1591" spans="1:13" ht="35.1" customHeight="1" x14ac:dyDescent="0.2">
      <c r="A1591" s="155"/>
      <c r="B1591" s="156"/>
      <c r="C1591" s="157" t="str">
        <f t="shared" si="35"/>
        <v/>
      </c>
      <c r="D1591" s="158"/>
      <c r="E1591" s="163" t="str">
        <f>IF(Table28[[#This Row],[Tên hàng hóa ]]&lt;&gt;0,VLOOKUP(Table28[[#This Row],[Tên hàng hóa ]],Table1[[Tên hàng hóa]:[Quy cách]],2,0),"")</f>
        <v/>
      </c>
      <c r="F1591" s="159" t="str">
        <f>IF(Table28[[#This Row],[Tên hàng hóa ]]&lt;&gt;0,VLOOKUP(Table28[[#This Row],[Tên hàng hóa ]],Table1[[Tên hàng hóa]:[ĐVT]],3,0),"")</f>
        <v/>
      </c>
      <c r="G1591" s="164" t="str">
        <f>IF(Table28[[#This Row],[Tên hàng hóa ]]=0,"",VLOOKUP(Table28[[#This Row],[Tên hàng hóa ]],Table1[[Tên hàng hóa]:[Giá bán]],4,0))</f>
        <v/>
      </c>
      <c r="H1591" s="160"/>
      <c r="I1591" s="161" t="str">
        <f>IF(Table28[[#This Row],[Số lượng]]&lt;&gt;0,Table28[[#This Row],[Số lượng]]*Table28[[#This Row],[Đơn giá]],"")</f>
        <v/>
      </c>
      <c r="J1591" s="161" t="str">
        <f ca="1">IF(AND(Table28[[#This Row],[Tên hàng hóa ]]&lt;&gt;0,D1592=""),SUM(OFFSET(Table28[[#This Row],[Thành tiền]],0,0,-COUNTIF(Table28[Số HĐ],Table28[[#This Row],[Số HĐ]]))),"")</f>
        <v/>
      </c>
      <c r="K1591" s="160"/>
      <c r="L159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91" s="162"/>
    </row>
    <row r="1592" spans="1:13" ht="35.1" customHeight="1" x14ac:dyDescent="0.2">
      <c r="A1592" s="155">
        <v>42562</v>
      </c>
      <c r="B1592" s="149" t="s">
        <v>3203</v>
      </c>
      <c r="C1592" s="154" t="s">
        <v>1043</v>
      </c>
      <c r="D1592" s="150" t="s">
        <v>392</v>
      </c>
      <c r="E1592" s="163" t="str">
        <f>IF(Table28[[#This Row],[Tên hàng hóa ]]&lt;&gt;0,VLOOKUP(Table28[[#This Row],[Tên hàng hóa ]],Table1[[Tên hàng hóa]:[Quy cách]],2,0),"")</f>
        <v>Timer</v>
      </c>
      <c r="F1592" s="159" t="str">
        <f>IF(Table28[[#This Row],[Tên hàng hóa ]]&lt;&gt;0,VLOOKUP(Table28[[#This Row],[Tên hàng hóa ]],Table1[[Tên hàng hóa]:[ĐVT]],3,0),"")</f>
        <v>Cái</v>
      </c>
      <c r="G1592" s="164">
        <v>550000</v>
      </c>
      <c r="H1592" s="160">
        <v>2</v>
      </c>
      <c r="I1592" s="161">
        <f>IF(Table28[[#This Row],[Số lượng]]&lt;&gt;0,Table28[[#This Row],[Số lượng]]*Table28[[#This Row],[Đơn giá]],"")</f>
        <v>1100000</v>
      </c>
      <c r="J1592" s="161" t="str">
        <f ca="1">IF(AND(Table28[[#This Row],[Tên hàng hóa ]]&lt;&gt;0,D1593=""),SUM(OFFSET(Table28[[#This Row],[Thành tiền]],0,0,-COUNTIF(Table28[Số HĐ],Table28[[#This Row],[Số HĐ]]))),"")</f>
        <v/>
      </c>
      <c r="K1592" s="160"/>
      <c r="L159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92" s="162"/>
    </row>
    <row r="1593" spans="1:13" ht="35.1" customHeight="1" x14ac:dyDescent="0.2">
      <c r="A1593" s="155">
        <v>42562</v>
      </c>
      <c r="B1593" s="149" t="s">
        <v>3203</v>
      </c>
      <c r="C1593" s="154" t="s">
        <v>1043</v>
      </c>
      <c r="D1593" s="150" t="s">
        <v>433</v>
      </c>
      <c r="E1593" s="163" t="str">
        <f>IF(Table28[[#This Row],[Tên hàng hóa ]]&lt;&gt;0,VLOOKUP(Table28[[#This Row],[Tên hàng hóa ]],Table1[[Tên hàng hóa]:[Quy cách]],2,0),"")</f>
        <v>Socket</v>
      </c>
      <c r="F1593" s="159" t="str">
        <f>IF(Table28[[#This Row],[Tên hàng hóa ]]&lt;&gt;0,VLOOKUP(Table28[[#This Row],[Tên hàng hóa ]],Table1[[Tên hàng hóa]:[ĐVT]],3,0),"")</f>
        <v>Cái</v>
      </c>
      <c r="G1593" s="164">
        <v>36300</v>
      </c>
      <c r="H1593" s="160">
        <v>2</v>
      </c>
      <c r="I1593" s="161">
        <f>IF(Table28[[#This Row],[Số lượng]]&lt;&gt;0,Table28[[#This Row],[Số lượng]]*Table28[[#This Row],[Đơn giá]],"")</f>
        <v>72600</v>
      </c>
      <c r="J1593" s="161">
        <f ca="1">IF(AND(Table28[[#This Row],[Tên hàng hóa ]]&lt;&gt;0,D1594=""),SUM(OFFSET(Table28[[#This Row],[Thành tiền]],0,0,-COUNTIF(Table28[Số HĐ],Table28[[#This Row],[Số HĐ]]))),"")</f>
        <v>1172600</v>
      </c>
      <c r="K1593" s="152" t="s">
        <v>464</v>
      </c>
      <c r="L159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93" s="153" t="s">
        <v>3549</v>
      </c>
    </row>
    <row r="1594" spans="1:13" ht="35.1" customHeight="1" x14ac:dyDescent="0.2">
      <c r="A1594" s="155"/>
      <c r="B1594" s="156"/>
      <c r="C1594" s="157" t="str">
        <f t="shared" ref="C1594:C1624" si="36">IF(AND(D1594&lt;&gt;0,D1595=""),C1593,"")</f>
        <v/>
      </c>
      <c r="D1594" s="158"/>
      <c r="E1594" s="163" t="str">
        <f>IF(Table28[[#This Row],[Tên hàng hóa ]]&lt;&gt;0,VLOOKUP(Table28[[#This Row],[Tên hàng hóa ]],Table1[[Tên hàng hóa]:[Quy cách]],2,0),"")</f>
        <v/>
      </c>
      <c r="F1594" s="159" t="str">
        <f>IF(Table28[[#This Row],[Tên hàng hóa ]]&lt;&gt;0,VLOOKUP(Table28[[#This Row],[Tên hàng hóa ]],Table1[[Tên hàng hóa]:[ĐVT]],3,0),"")</f>
        <v/>
      </c>
      <c r="G1594" s="164" t="str">
        <f>IF(Table28[[#This Row],[Tên hàng hóa ]]=0,"",VLOOKUP(Table28[[#This Row],[Tên hàng hóa ]],Table1[[Tên hàng hóa]:[Giá bán]],4,0))</f>
        <v/>
      </c>
      <c r="H1594" s="160"/>
      <c r="I1594" s="161" t="str">
        <f>IF(Table28[[#This Row],[Số lượng]]&lt;&gt;0,Table28[[#This Row],[Số lượng]]*Table28[[#This Row],[Đơn giá]],"")</f>
        <v/>
      </c>
      <c r="J1594" s="161" t="str">
        <f ca="1">IF(AND(Table28[[#This Row],[Tên hàng hóa ]]&lt;&gt;0,D1595=""),SUM(OFFSET(Table28[[#This Row],[Thành tiền]],0,0,-COUNTIF(Table28[Số HĐ],Table28[[#This Row],[Số HĐ]]))),"")</f>
        <v/>
      </c>
      <c r="K1594" s="160"/>
      <c r="L159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94" s="162"/>
    </row>
    <row r="1595" spans="1:13" ht="35.1" customHeight="1" x14ac:dyDescent="0.2">
      <c r="A1595" s="155">
        <v>42562</v>
      </c>
      <c r="B1595" s="149" t="s">
        <v>3204</v>
      </c>
      <c r="C1595" s="154" t="s">
        <v>3205</v>
      </c>
      <c r="D1595" s="150" t="s">
        <v>2061</v>
      </c>
      <c r="E1595" s="163" t="str">
        <f>IF(Table28[[#This Row],[Tên hàng hóa ]]&lt;&gt;0,VLOOKUP(Table28[[#This Row],[Tên hàng hóa ]],Table1[[Tên hàng hóa]:[Quy cách]],2,0),"")</f>
        <v>OMRON</v>
      </c>
      <c r="F1595" s="159" t="str">
        <f>IF(Table28[[#This Row],[Tên hàng hóa ]]&lt;&gt;0,VLOOKUP(Table28[[#This Row],[Tên hàng hóa ]],Table1[[Tên hàng hóa]:[ĐVT]],3,0),"")</f>
        <v>Cái</v>
      </c>
      <c r="G1595" s="164">
        <v>1100000</v>
      </c>
      <c r="H1595" s="160">
        <v>1</v>
      </c>
      <c r="I1595" s="161">
        <f>IF(Table28[[#This Row],[Số lượng]]&lt;&gt;0,Table28[[#This Row],[Số lượng]]*Table28[[#This Row],[Đơn giá]],"")</f>
        <v>1100000</v>
      </c>
      <c r="J1595" s="161" t="str">
        <f ca="1">IF(AND(Table28[[#This Row],[Tên hàng hóa ]]&lt;&gt;0,D1596=""),SUM(OFFSET(Table28[[#This Row],[Thành tiền]],0,0,-COUNTIF(Table28[Số HĐ],Table28[[#This Row],[Số HĐ]]))),"")</f>
        <v/>
      </c>
      <c r="K1595" s="160"/>
      <c r="L159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95" s="162"/>
    </row>
    <row r="1596" spans="1:13" ht="35.1" customHeight="1" x14ac:dyDescent="0.2">
      <c r="A1596" s="155">
        <v>42562</v>
      </c>
      <c r="B1596" s="149" t="s">
        <v>3204</v>
      </c>
      <c r="C1596" s="157" t="str">
        <f t="shared" si="36"/>
        <v>CTY THANH VŨ MEDIC</v>
      </c>
      <c r="D1596" s="150" t="s">
        <v>2065</v>
      </c>
      <c r="E1596" s="163" t="str">
        <f>IF(Table28[[#This Row],[Tên hàng hóa ]]&lt;&gt;0,VLOOKUP(Table28[[#This Row],[Tên hàng hóa ]],Table1[[Tên hàng hóa]:[Quy cách]],2,0),"")</f>
        <v>OMRON</v>
      </c>
      <c r="F1596" s="159" t="str">
        <f>IF(Table28[[#This Row],[Tên hàng hóa ]]&lt;&gt;0,VLOOKUP(Table28[[#This Row],[Tên hàng hóa ]],Table1[[Tên hàng hóa]:[ĐVT]],3,0),"")</f>
        <v>Cái</v>
      </c>
      <c r="G1596" s="164">
        <v>110000</v>
      </c>
      <c r="H1596" s="160">
        <v>1</v>
      </c>
      <c r="I1596" s="161">
        <f>IF(Table28[[#This Row],[Số lượng]]&lt;&gt;0,Table28[[#This Row],[Số lượng]]*Table28[[#This Row],[Đơn giá]],"")</f>
        <v>110000</v>
      </c>
      <c r="J1596" s="161">
        <f ca="1">IF(AND(Table28[[#This Row],[Tên hàng hóa ]]&lt;&gt;0,D1597=""),SUM(OFFSET(Table28[[#This Row],[Thành tiền]],0,0,-COUNTIF(Table28[Số HĐ],Table28[[#This Row],[Số HĐ]]))),"")</f>
        <v>1210000</v>
      </c>
      <c r="K1596" s="152" t="s">
        <v>464</v>
      </c>
      <c r="L159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96" s="153" t="s">
        <v>3206</v>
      </c>
    </row>
    <row r="1597" spans="1:13" ht="35.1" customHeight="1" x14ac:dyDescent="0.2">
      <c r="A1597" s="155"/>
      <c r="B1597" s="156"/>
      <c r="C1597" s="157" t="str">
        <f t="shared" si="36"/>
        <v/>
      </c>
      <c r="D1597" s="158"/>
      <c r="E1597" s="163" t="str">
        <f>IF(Table28[[#This Row],[Tên hàng hóa ]]&lt;&gt;0,VLOOKUP(Table28[[#This Row],[Tên hàng hóa ]],Table1[[Tên hàng hóa]:[Quy cách]],2,0),"")</f>
        <v/>
      </c>
      <c r="F1597" s="159" t="str">
        <f>IF(Table28[[#This Row],[Tên hàng hóa ]]&lt;&gt;0,VLOOKUP(Table28[[#This Row],[Tên hàng hóa ]],Table1[[Tên hàng hóa]:[ĐVT]],3,0),"")</f>
        <v/>
      </c>
      <c r="G1597" s="164" t="str">
        <f>IF(Table28[[#This Row],[Tên hàng hóa ]]=0,"",VLOOKUP(Table28[[#This Row],[Tên hàng hóa ]],Table1[[Tên hàng hóa]:[Giá bán]],4,0))</f>
        <v/>
      </c>
      <c r="H1597" s="160"/>
      <c r="I1597" s="161" t="str">
        <f>IF(Table28[[#This Row],[Số lượng]]&lt;&gt;0,Table28[[#This Row],[Số lượng]]*Table28[[#This Row],[Đơn giá]],"")</f>
        <v/>
      </c>
      <c r="J1597" s="161" t="str">
        <f ca="1">IF(AND(Table28[[#This Row],[Tên hàng hóa ]]&lt;&gt;0,D1598=""),SUM(OFFSET(Table28[[#This Row],[Thành tiền]],0,0,-COUNTIF(Table28[Số HĐ],Table28[[#This Row],[Số HĐ]]))),"")</f>
        <v/>
      </c>
      <c r="K1597" s="160"/>
      <c r="L159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97" s="162"/>
    </row>
    <row r="1598" spans="1:13" ht="35.1" customHeight="1" x14ac:dyDescent="0.2">
      <c r="A1598" s="155">
        <v>42564</v>
      </c>
      <c r="B1598" s="149" t="s">
        <v>3224</v>
      </c>
      <c r="C1598" s="154" t="s">
        <v>962</v>
      </c>
      <c r="D1598" s="150" t="s">
        <v>233</v>
      </c>
      <c r="E1598" s="163" t="str">
        <f>IF(Table28[[#This Row],[Tên hàng hóa ]]&lt;&gt;0,VLOOKUP(Table28[[#This Row],[Tên hàng hóa ]],Table1[[Tên hàng hóa]:[Quy cách]],2,0),"")</f>
        <v>Cảm Biến</v>
      </c>
      <c r="F1598" s="159" t="str">
        <f>IF(Table28[[#This Row],[Tên hàng hóa ]]&lt;&gt;0,VLOOKUP(Table28[[#This Row],[Tên hàng hóa ]],Table1[[Tên hàng hóa]:[ĐVT]],3,0),"")</f>
        <v>Cái</v>
      </c>
      <c r="G1598" s="164">
        <v>605000</v>
      </c>
      <c r="H1598" s="160">
        <v>10</v>
      </c>
      <c r="I1598" s="161">
        <f>IF(Table28[[#This Row],[Số lượng]]&lt;&gt;0,Table28[[#This Row],[Số lượng]]*Table28[[#This Row],[Đơn giá]],"")</f>
        <v>6050000</v>
      </c>
      <c r="J1598" s="161">
        <f ca="1">IF(AND(Table28[[#This Row],[Tên hàng hóa ]]&lt;&gt;0,D1599=""),SUM(OFFSET(Table28[[#This Row],[Thành tiền]],0,0,-COUNTIF(Table28[Số HĐ],Table28[[#This Row],[Số HĐ]]))),"")</f>
        <v>6050000</v>
      </c>
      <c r="K1598" s="152" t="s">
        <v>464</v>
      </c>
      <c r="L159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598" s="153" t="s">
        <v>3312</v>
      </c>
    </row>
    <row r="1599" spans="1:13" ht="35.1" customHeight="1" x14ac:dyDescent="0.2">
      <c r="A1599" s="155"/>
      <c r="B1599" s="156"/>
      <c r="C1599" s="157" t="str">
        <f t="shared" si="36"/>
        <v/>
      </c>
      <c r="D1599" s="158"/>
      <c r="E1599" s="163" t="str">
        <f>IF(Table28[[#This Row],[Tên hàng hóa ]]&lt;&gt;0,VLOOKUP(Table28[[#This Row],[Tên hàng hóa ]],Table1[[Tên hàng hóa]:[Quy cách]],2,0),"")</f>
        <v/>
      </c>
      <c r="F1599" s="159" t="str">
        <f>IF(Table28[[#This Row],[Tên hàng hóa ]]&lt;&gt;0,VLOOKUP(Table28[[#This Row],[Tên hàng hóa ]],Table1[[Tên hàng hóa]:[ĐVT]],3,0),"")</f>
        <v/>
      </c>
      <c r="G1599" s="164" t="str">
        <f>IF(Table28[[#This Row],[Tên hàng hóa ]]=0,"",VLOOKUP(Table28[[#This Row],[Tên hàng hóa ]],Table1[[Tên hàng hóa]:[Giá bán]],4,0))</f>
        <v/>
      </c>
      <c r="H1599" s="160"/>
      <c r="I1599" s="161" t="str">
        <f>IF(Table28[[#This Row],[Số lượng]]&lt;&gt;0,Table28[[#This Row],[Số lượng]]*Table28[[#This Row],[Đơn giá]],"")</f>
        <v/>
      </c>
      <c r="J1599" s="161" t="str">
        <f ca="1">IF(AND(Table28[[#This Row],[Tên hàng hóa ]]&lt;&gt;0,D1600=""),SUM(OFFSET(Table28[[#This Row],[Thành tiền]],0,0,-COUNTIF(Table28[Số HĐ],Table28[[#This Row],[Số HĐ]]))),"")</f>
        <v/>
      </c>
      <c r="K1599" s="160"/>
      <c r="L159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599" s="162"/>
    </row>
    <row r="1600" spans="1:13" ht="35.1" customHeight="1" x14ac:dyDescent="0.2">
      <c r="A1600" s="155">
        <v>42565</v>
      </c>
      <c r="B1600" s="149" t="s">
        <v>3225</v>
      </c>
      <c r="C1600" s="154" t="s">
        <v>3226</v>
      </c>
      <c r="D1600" s="150" t="s">
        <v>159</v>
      </c>
      <c r="E1600" s="163" t="str">
        <f>IF(Table28[[#This Row],[Tên hàng hóa ]]&lt;&gt;0,VLOOKUP(Table28[[#This Row],[Tên hàng hóa ]],Table1[[Tên hàng hóa]:[Quy cách]],2,0),"")</f>
        <v>Bộ Nguồn Xung</v>
      </c>
      <c r="F1600" s="159" t="str">
        <f>IF(Table28[[#This Row],[Tên hàng hóa ]]&lt;&gt;0,VLOOKUP(Table28[[#This Row],[Tên hàng hóa ]],Table1[[Tên hàng hóa]:[ĐVT]],3,0),"")</f>
        <v>Cái</v>
      </c>
      <c r="G1600" s="164">
        <v>770000</v>
      </c>
      <c r="H1600" s="160">
        <v>4</v>
      </c>
      <c r="I1600" s="161">
        <f>IF(Table28[[#This Row],[Số lượng]]&lt;&gt;0,Table28[[#This Row],[Số lượng]]*Table28[[#This Row],[Đơn giá]],"")</f>
        <v>3080000</v>
      </c>
      <c r="J1600" s="161">
        <f ca="1">IF(AND(Table28[[#This Row],[Tên hàng hóa ]]&lt;&gt;0,D1601=""),SUM(OFFSET(Table28[[#This Row],[Thành tiền]],0,0,-COUNTIF(Table28[Số HĐ],Table28[[#This Row],[Số HĐ]]))),"")</f>
        <v>3080000</v>
      </c>
      <c r="K1600" s="152" t="s">
        <v>464</v>
      </c>
      <c r="L160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00" s="153" t="s">
        <v>3227</v>
      </c>
    </row>
    <row r="1601" spans="1:13" ht="35.1" customHeight="1" x14ac:dyDescent="0.2">
      <c r="A1601" s="155"/>
      <c r="B1601" s="156"/>
      <c r="C1601" s="157" t="str">
        <f t="shared" si="36"/>
        <v/>
      </c>
      <c r="D1601" s="158"/>
      <c r="E1601" s="163" t="str">
        <f>IF(Table28[[#This Row],[Tên hàng hóa ]]&lt;&gt;0,VLOOKUP(Table28[[#This Row],[Tên hàng hóa ]],Table1[[Tên hàng hóa]:[Quy cách]],2,0),"")</f>
        <v/>
      </c>
      <c r="F1601" s="159" t="str">
        <f>IF(Table28[[#This Row],[Tên hàng hóa ]]&lt;&gt;0,VLOOKUP(Table28[[#This Row],[Tên hàng hóa ]],Table1[[Tên hàng hóa]:[ĐVT]],3,0),"")</f>
        <v/>
      </c>
      <c r="G1601" s="164" t="str">
        <f>IF(Table28[[#This Row],[Tên hàng hóa ]]=0,"",VLOOKUP(Table28[[#This Row],[Tên hàng hóa ]],Table1[[Tên hàng hóa]:[Giá bán]],4,0))</f>
        <v/>
      </c>
      <c r="H1601" s="160"/>
      <c r="I1601" s="161" t="str">
        <f>IF(Table28[[#This Row],[Số lượng]]&lt;&gt;0,Table28[[#This Row],[Số lượng]]*Table28[[#This Row],[Đơn giá]],"")</f>
        <v/>
      </c>
      <c r="J1601" s="161" t="str">
        <f ca="1">IF(AND(Table28[[#This Row],[Tên hàng hóa ]]&lt;&gt;0,D1602=""),SUM(OFFSET(Table28[[#This Row],[Thành tiền]],0,0,-COUNTIF(Table28[Số HĐ],Table28[[#This Row],[Số HĐ]]))),"")</f>
        <v/>
      </c>
      <c r="K1601" s="160"/>
      <c r="L160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01" s="162"/>
    </row>
    <row r="1602" spans="1:13" ht="35.1" customHeight="1" x14ac:dyDescent="0.2">
      <c r="A1602" s="155">
        <v>42565</v>
      </c>
      <c r="B1602" s="149" t="s">
        <v>3248</v>
      </c>
      <c r="C1602" s="154" t="s">
        <v>860</v>
      </c>
      <c r="D1602" s="150" t="s">
        <v>2110</v>
      </c>
      <c r="E1602" s="163" t="str">
        <f>IF(Table28[[#This Row],[Tên hàng hóa ]]&lt;&gt;0,VLOOKUP(Table28[[#This Row],[Tên hàng hóa ]],Table1[[Tên hàng hóa]:[Quy cách]],2,0),"")</f>
        <v>Bộ Mã Hóa Xung(Encoder)</v>
      </c>
      <c r="F1602" s="159" t="str">
        <f>IF(Table28[[#This Row],[Tên hàng hóa ]]&lt;&gt;0,VLOOKUP(Table28[[#This Row],[Tên hàng hóa ]],Table1[[Tên hàng hóa]:[ĐVT]],3,0),"")</f>
        <v>Cái</v>
      </c>
      <c r="G1602" s="164">
        <v>2090000</v>
      </c>
      <c r="H1602" s="160">
        <v>2</v>
      </c>
      <c r="I1602" s="161">
        <f>IF(Table28[[#This Row],[Số lượng]]&lt;&gt;0,Table28[[#This Row],[Số lượng]]*Table28[[#This Row],[Đơn giá]],"")</f>
        <v>4180000</v>
      </c>
      <c r="J1602" s="161" t="str">
        <f ca="1">IF(AND(Table28[[#This Row],[Tên hàng hóa ]]&lt;&gt;0,D1603=""),SUM(OFFSET(Table28[[#This Row],[Thành tiền]],0,0,-COUNTIF(Table28[Số HĐ],Table28[[#This Row],[Số HĐ]]))),"")</f>
        <v/>
      </c>
      <c r="K1602" s="160"/>
      <c r="L160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02" s="162"/>
    </row>
    <row r="1603" spans="1:13" ht="35.1" customHeight="1" x14ac:dyDescent="0.2">
      <c r="A1603" s="155">
        <v>42565</v>
      </c>
      <c r="B1603" s="149" t="s">
        <v>3248</v>
      </c>
      <c r="C1603" s="157" t="str">
        <f t="shared" si="36"/>
        <v>CTY ĐẠI THUẬN PHÁT</v>
      </c>
      <c r="D1603" s="150" t="s">
        <v>275</v>
      </c>
      <c r="E1603" s="163" t="str">
        <f>IF(Table28[[#This Row],[Tên hàng hóa ]]&lt;&gt;0,VLOOKUP(Table28[[#This Row],[Tên hàng hóa ]],Table1[[Tên hàng hóa]:[Quy cách]],2,0),"")</f>
        <v>Cảm Biến</v>
      </c>
      <c r="F1603" s="159" t="str">
        <f>IF(Table28[[#This Row],[Tên hàng hóa ]]&lt;&gt;0,VLOOKUP(Table28[[#This Row],[Tên hàng hóa ]],Table1[[Tên hàng hóa]:[ĐVT]],3,0),"")</f>
        <v>Cái</v>
      </c>
      <c r="G1603" s="164">
        <v>990000</v>
      </c>
      <c r="H1603" s="160">
        <v>1</v>
      </c>
      <c r="I1603" s="161">
        <f>IF(Table28[[#This Row],[Số lượng]]&lt;&gt;0,Table28[[#This Row],[Số lượng]]*Table28[[#This Row],[Đơn giá]],"")</f>
        <v>990000</v>
      </c>
      <c r="J1603" s="161">
        <f ca="1">IF(AND(Table28[[#This Row],[Tên hàng hóa ]]&lt;&gt;0,D1604=""),SUM(OFFSET(Table28[[#This Row],[Thành tiền]],0,0,-COUNTIF(Table28[Số HĐ],Table28[[#This Row],[Số HĐ]]))),"")</f>
        <v>5170000</v>
      </c>
      <c r="K1603" s="152" t="s">
        <v>464</v>
      </c>
      <c r="L160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03" s="153" t="s">
        <v>3765</v>
      </c>
    </row>
    <row r="1604" spans="1:13" ht="35.1" customHeight="1" x14ac:dyDescent="0.2">
      <c r="A1604" s="155"/>
      <c r="B1604" s="156"/>
      <c r="C1604" s="157" t="str">
        <f t="shared" si="36"/>
        <v/>
      </c>
      <c r="D1604" s="158"/>
      <c r="E1604" s="163" t="str">
        <f>IF(Table28[[#This Row],[Tên hàng hóa ]]&lt;&gt;0,VLOOKUP(Table28[[#This Row],[Tên hàng hóa ]],Table1[[Tên hàng hóa]:[Quy cách]],2,0),"")</f>
        <v/>
      </c>
      <c r="F1604" s="159" t="str">
        <f>IF(Table28[[#This Row],[Tên hàng hóa ]]&lt;&gt;0,VLOOKUP(Table28[[#This Row],[Tên hàng hóa ]],Table1[[Tên hàng hóa]:[ĐVT]],3,0),"")</f>
        <v/>
      </c>
      <c r="G1604" s="164" t="str">
        <f>IF(Table28[[#This Row],[Tên hàng hóa ]]=0,"",VLOOKUP(Table28[[#This Row],[Tên hàng hóa ]],Table1[[Tên hàng hóa]:[Giá bán]],4,0))</f>
        <v/>
      </c>
      <c r="H1604" s="160"/>
      <c r="I1604" s="161" t="str">
        <f>IF(Table28[[#This Row],[Số lượng]]&lt;&gt;0,Table28[[#This Row],[Số lượng]]*Table28[[#This Row],[Đơn giá]],"")</f>
        <v/>
      </c>
      <c r="J1604" s="161" t="str">
        <f ca="1">IF(AND(Table28[[#This Row],[Tên hàng hóa ]]&lt;&gt;0,D1605=""),SUM(OFFSET(Table28[[#This Row],[Thành tiền]],0,0,-COUNTIF(Table28[Số HĐ],Table28[[#This Row],[Số HĐ]]))),"")</f>
        <v/>
      </c>
      <c r="K1604" s="160"/>
      <c r="L160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04" s="162"/>
    </row>
    <row r="1605" spans="1:13" ht="35.1" customHeight="1" x14ac:dyDescent="0.2">
      <c r="A1605" s="155">
        <v>42566</v>
      </c>
      <c r="B1605" s="149" t="s">
        <v>3249</v>
      </c>
      <c r="C1605" s="157" t="s">
        <v>860</v>
      </c>
      <c r="D1605" s="150" t="s">
        <v>57</v>
      </c>
      <c r="E1605" s="163" t="str">
        <f>IF(Table28[[#This Row],[Tên hàng hóa ]]&lt;&gt;0,VLOOKUP(Table28[[#This Row],[Tên hàng hóa ]],Table1[[Tên hàng hóa]:[Quy cách]],2,0),"")</f>
        <v>Bộ Điều Khiển Lập Trình</v>
      </c>
      <c r="F1605" s="159" t="str">
        <f>IF(Table28[[#This Row],[Tên hàng hóa ]]&lt;&gt;0,VLOOKUP(Table28[[#This Row],[Tên hàng hóa ]],Table1[[Tên hàng hóa]:[ĐVT]],3,0),"")</f>
        <v>Cái</v>
      </c>
      <c r="G1605" s="164">
        <v>7150000</v>
      </c>
      <c r="H1605" s="160">
        <v>1</v>
      </c>
      <c r="I1605" s="161">
        <f>IF(Table28[[#This Row],[Số lượng]]&lt;&gt;0,Table28[[#This Row],[Số lượng]]*Table28[[#This Row],[Đơn giá]],"")</f>
        <v>7150000</v>
      </c>
      <c r="J1605" s="161" t="str">
        <f ca="1">IF(AND(Table28[[#This Row],[Tên hàng hóa ]]&lt;&gt;0,D1606=""),SUM(OFFSET(Table28[[#This Row],[Thành tiền]],0,0,-COUNTIF(Table28[Số HĐ],Table28[[#This Row],[Số HĐ]]))),"")</f>
        <v/>
      </c>
      <c r="K1605" s="160"/>
      <c r="L160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05" s="162"/>
    </row>
    <row r="1606" spans="1:13" ht="35.1" customHeight="1" x14ac:dyDescent="0.2">
      <c r="A1606" s="155">
        <v>42566</v>
      </c>
      <c r="B1606" s="149" t="s">
        <v>3249</v>
      </c>
      <c r="C1606" s="157" t="s">
        <v>860</v>
      </c>
      <c r="D1606" s="150" t="s">
        <v>56</v>
      </c>
      <c r="E1606" s="163" t="str">
        <f>IF(Table28[[#This Row],[Tên hàng hóa ]]&lt;&gt;0,VLOOKUP(Table28[[#This Row],[Tên hàng hóa ]],Table1[[Tên hàng hóa]:[Quy cách]],2,0),"")</f>
        <v>Bộ Điều Khiển Lập Trình</v>
      </c>
      <c r="F1606" s="159" t="str">
        <f>IF(Table28[[#This Row],[Tên hàng hóa ]]&lt;&gt;0,VLOOKUP(Table28[[#This Row],[Tên hàng hóa ]],Table1[[Tên hàng hóa]:[ĐVT]],3,0),"")</f>
        <v>Cái</v>
      </c>
      <c r="G1606" s="164">
        <v>3190000</v>
      </c>
      <c r="H1606" s="160">
        <v>1</v>
      </c>
      <c r="I1606" s="161">
        <f>IF(Table28[[#This Row],[Số lượng]]&lt;&gt;0,Table28[[#This Row],[Số lượng]]*Table28[[#This Row],[Đơn giá]],"")</f>
        <v>3190000</v>
      </c>
      <c r="J1606" s="161" t="str">
        <f ca="1">IF(AND(Table28[[#This Row],[Tên hàng hóa ]]&lt;&gt;0,D1607=""),SUM(OFFSET(Table28[[#This Row],[Thành tiền]],0,0,-COUNTIF(Table28[Số HĐ],Table28[[#This Row],[Số HĐ]]))),"")</f>
        <v/>
      </c>
      <c r="K1606" s="160"/>
      <c r="L160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06" s="162"/>
    </row>
    <row r="1607" spans="1:13" ht="35.1" customHeight="1" x14ac:dyDescent="0.2">
      <c r="A1607" s="155">
        <v>42566</v>
      </c>
      <c r="B1607" s="149" t="s">
        <v>3249</v>
      </c>
      <c r="C1607" s="157" t="s">
        <v>860</v>
      </c>
      <c r="D1607" s="150" t="s">
        <v>330</v>
      </c>
      <c r="E1607" s="163" t="str">
        <f>IF(Table28[[#This Row],[Tên hàng hóa ]]&lt;&gt;0,VLOOKUP(Table28[[#This Row],[Tên hàng hóa ]],Table1[[Tên hàng hóa]:[Quy cách]],2,0),"")</f>
        <v>Màn Hình Cảm Ứng</v>
      </c>
      <c r="F1607" s="159" t="str">
        <f>IF(Table28[[#This Row],[Tên hàng hóa ]]&lt;&gt;0,VLOOKUP(Table28[[#This Row],[Tên hàng hóa ]],Table1[[Tên hàng hóa]:[ĐVT]],3,0),"")</f>
        <v>Cái</v>
      </c>
      <c r="G1607" s="164">
        <v>4400000</v>
      </c>
      <c r="H1607" s="160">
        <v>1</v>
      </c>
      <c r="I1607" s="161">
        <f>IF(Table28[[#This Row],[Số lượng]]&lt;&gt;0,Table28[[#This Row],[Số lượng]]*Table28[[#This Row],[Đơn giá]],"")</f>
        <v>4400000</v>
      </c>
      <c r="J1607" s="161">
        <f ca="1">IF(AND(Table28[[#This Row],[Tên hàng hóa ]]&lt;&gt;0,D1608=""),SUM(OFFSET(Table28[[#This Row],[Thành tiền]],0,0,-COUNTIF(Table28[Số HĐ],Table28[[#This Row],[Số HĐ]]))),"")</f>
        <v>14740000</v>
      </c>
      <c r="K1607" s="152" t="s">
        <v>464</v>
      </c>
      <c r="L160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07" s="153" t="s">
        <v>3765</v>
      </c>
    </row>
    <row r="1608" spans="1:13" ht="35.1" customHeight="1" x14ac:dyDescent="0.2">
      <c r="A1608" s="155"/>
      <c r="B1608" s="156"/>
      <c r="C1608" s="157" t="str">
        <f t="shared" si="36"/>
        <v/>
      </c>
      <c r="D1608" s="158"/>
      <c r="E1608" s="163" t="str">
        <f>IF(Table28[[#This Row],[Tên hàng hóa ]]&lt;&gt;0,VLOOKUP(Table28[[#This Row],[Tên hàng hóa ]],Table1[[Tên hàng hóa]:[Quy cách]],2,0),"")</f>
        <v/>
      </c>
      <c r="F1608" s="159" t="str">
        <f>IF(Table28[[#This Row],[Tên hàng hóa ]]&lt;&gt;0,VLOOKUP(Table28[[#This Row],[Tên hàng hóa ]],Table1[[Tên hàng hóa]:[ĐVT]],3,0),"")</f>
        <v/>
      </c>
      <c r="G1608" s="164" t="str">
        <f>IF(Table28[[#This Row],[Tên hàng hóa ]]=0,"",VLOOKUP(Table28[[#This Row],[Tên hàng hóa ]],Table1[[Tên hàng hóa]:[Giá bán]],4,0))</f>
        <v/>
      </c>
      <c r="H1608" s="160"/>
      <c r="I1608" s="161" t="str">
        <f>IF(Table28[[#This Row],[Số lượng]]&lt;&gt;0,Table28[[#This Row],[Số lượng]]*Table28[[#This Row],[Đơn giá]],"")</f>
        <v/>
      </c>
      <c r="J1608" s="161" t="str">
        <f ca="1">IF(AND(Table28[[#This Row],[Tên hàng hóa ]]&lt;&gt;0,D1609=""),SUM(OFFSET(Table28[[#This Row],[Thành tiền]],0,0,-COUNTIF(Table28[Số HĐ],Table28[[#This Row],[Số HĐ]]))),"")</f>
        <v/>
      </c>
      <c r="K1608" s="160"/>
      <c r="L160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08" s="162"/>
    </row>
    <row r="1609" spans="1:13" ht="35.1" customHeight="1" x14ac:dyDescent="0.2">
      <c r="A1609" s="155">
        <v>42569</v>
      </c>
      <c r="B1609" s="149" t="s">
        <v>3250</v>
      </c>
      <c r="C1609" s="154" t="s">
        <v>792</v>
      </c>
      <c r="D1609" s="150" t="s">
        <v>179</v>
      </c>
      <c r="E1609" s="163" t="str">
        <f>IF(Table28[[#This Row],[Tên hàng hóa ]]&lt;&gt;0,VLOOKUP(Table28[[#This Row],[Tên hàng hóa ]],Table1[[Tên hàng hóa]:[Quy cách]],2,0),"")</f>
        <v>Bộ Nguồn Xung</v>
      </c>
      <c r="F1609" s="159" t="str">
        <f>IF(Table28[[#This Row],[Tên hàng hóa ]]&lt;&gt;0,VLOOKUP(Table28[[#This Row],[Tên hàng hóa ]],Table1[[Tên hàng hóa]:[ĐVT]],3,0),"")</f>
        <v>Cái</v>
      </c>
      <c r="G1609" s="164">
        <v>968000</v>
      </c>
      <c r="H1609" s="160">
        <v>5</v>
      </c>
      <c r="I1609" s="161">
        <f>IF(Table28[[#This Row],[Số lượng]]&lt;&gt;0,Table28[[#This Row],[Số lượng]]*Table28[[#This Row],[Đơn giá]],"")</f>
        <v>4840000</v>
      </c>
      <c r="J1609" s="161">
        <f ca="1">IF(AND(Table28[[#This Row],[Tên hàng hóa ]]&lt;&gt;0,D1610=""),SUM(OFFSET(Table28[[#This Row],[Thành tiền]],0,0,-COUNTIF(Table28[Số HĐ],Table28[[#This Row],[Số HĐ]]))),"")</f>
        <v>4840000</v>
      </c>
      <c r="K1609" s="152" t="s">
        <v>464</v>
      </c>
      <c r="L160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09" s="153" t="s">
        <v>3251</v>
      </c>
    </row>
    <row r="1610" spans="1:13" ht="35.1" customHeight="1" x14ac:dyDescent="0.2">
      <c r="A1610" s="155"/>
      <c r="B1610" s="156"/>
      <c r="C1610" s="157" t="str">
        <f t="shared" si="36"/>
        <v/>
      </c>
      <c r="D1610" s="158"/>
      <c r="E1610" s="163" t="str">
        <f>IF(Table28[[#This Row],[Tên hàng hóa ]]&lt;&gt;0,VLOOKUP(Table28[[#This Row],[Tên hàng hóa ]],Table1[[Tên hàng hóa]:[Quy cách]],2,0),"")</f>
        <v/>
      </c>
      <c r="F1610" s="159" t="str">
        <f>IF(Table28[[#This Row],[Tên hàng hóa ]]&lt;&gt;0,VLOOKUP(Table28[[#This Row],[Tên hàng hóa ]],Table1[[Tên hàng hóa]:[ĐVT]],3,0),"")</f>
        <v/>
      </c>
      <c r="G1610" s="164" t="str">
        <f>IF(Table28[[#This Row],[Tên hàng hóa ]]=0,"",VLOOKUP(Table28[[#This Row],[Tên hàng hóa ]],Table1[[Tên hàng hóa]:[Giá bán]],4,0))</f>
        <v/>
      </c>
      <c r="H1610" s="160"/>
      <c r="I1610" s="161" t="str">
        <f>IF(Table28[[#This Row],[Số lượng]]&lt;&gt;0,Table28[[#This Row],[Số lượng]]*Table28[[#This Row],[Đơn giá]],"")</f>
        <v/>
      </c>
      <c r="J1610" s="161" t="str">
        <f ca="1">IF(AND(Table28[[#This Row],[Tên hàng hóa ]]&lt;&gt;0,D1611=""),SUM(OFFSET(Table28[[#This Row],[Thành tiền]],0,0,-COUNTIF(Table28[Số HĐ],Table28[[#This Row],[Số HĐ]]))),"")</f>
        <v/>
      </c>
      <c r="K1610" s="160"/>
      <c r="L161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10" s="162"/>
    </row>
    <row r="1611" spans="1:13" ht="35.1" customHeight="1" x14ac:dyDescent="0.2">
      <c r="A1611" s="155">
        <v>42569</v>
      </c>
      <c r="B1611" s="149" t="s">
        <v>3252</v>
      </c>
      <c r="C1611" s="154" t="s">
        <v>1811</v>
      </c>
      <c r="D1611" s="150" t="s">
        <v>1806</v>
      </c>
      <c r="E1611" s="163" t="str">
        <f>IF(Table28[[#This Row],[Tên hàng hóa ]]&lt;&gt;0,VLOOKUP(Table28[[#This Row],[Tên hàng hóa ]],Table1[[Tên hàng hóa]:[Quy cách]],2,0),"")</f>
        <v>Schneider</v>
      </c>
      <c r="F1611" s="159" t="str">
        <f>IF(Table28[[#This Row],[Tên hàng hóa ]]&lt;&gt;0,VLOOKUP(Table28[[#This Row],[Tên hàng hóa ]],Table1[[Tên hàng hóa]:[ĐVT]],3,0),"")</f>
        <v>Cái</v>
      </c>
      <c r="G1611" s="164">
        <v>121000</v>
      </c>
      <c r="H1611" s="160">
        <v>18</v>
      </c>
      <c r="I1611" s="161">
        <f>IF(Table28[[#This Row],[Số lượng]]&lt;&gt;0,Table28[[#This Row],[Số lượng]]*Table28[[#This Row],[Đơn giá]],"")</f>
        <v>2178000</v>
      </c>
      <c r="J1611" s="161" t="str">
        <f ca="1">IF(AND(Table28[[#This Row],[Tên hàng hóa ]]&lt;&gt;0,D1612=""),SUM(OFFSET(Table28[[#This Row],[Thành tiền]],0,0,-COUNTIF(Table28[Số HĐ],Table28[[#This Row],[Số HĐ]]))),"")</f>
        <v/>
      </c>
      <c r="K1611" s="160"/>
      <c r="L161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11" s="162"/>
    </row>
    <row r="1612" spans="1:13" ht="35.1" customHeight="1" x14ac:dyDescent="0.2">
      <c r="A1612" s="155">
        <v>42569</v>
      </c>
      <c r="B1612" s="149" t="s">
        <v>3252</v>
      </c>
      <c r="C1612" s="157" t="str">
        <f t="shared" si="36"/>
        <v>CTY NĂM DŨNG</v>
      </c>
      <c r="D1612" s="150" t="s">
        <v>1807</v>
      </c>
      <c r="E1612" s="163" t="str">
        <f>IF(Table28[[#This Row],[Tên hàng hóa ]]&lt;&gt;0,VLOOKUP(Table28[[#This Row],[Tên hàng hóa ]],Table1[[Tên hàng hóa]:[Quy cách]],2,0),"")</f>
        <v>Schneider</v>
      </c>
      <c r="F1612" s="159" t="str">
        <f>IF(Table28[[#This Row],[Tên hàng hóa ]]&lt;&gt;0,VLOOKUP(Table28[[#This Row],[Tên hàng hóa ]],Table1[[Tên hàng hóa]:[ĐVT]],3,0),"")</f>
        <v>Cái</v>
      </c>
      <c r="G1612" s="164">
        <v>99000</v>
      </c>
      <c r="H1612" s="160">
        <v>17</v>
      </c>
      <c r="I1612" s="161">
        <f>IF(Table28[[#This Row],[Số lượng]]&lt;&gt;0,Table28[[#This Row],[Số lượng]]*Table28[[#This Row],[Đơn giá]],"")</f>
        <v>1683000</v>
      </c>
      <c r="J1612" s="161">
        <f ca="1">IF(AND(Table28[[#This Row],[Tên hàng hóa ]]&lt;&gt;0,D1613=""),SUM(OFFSET(Table28[[#This Row],[Thành tiền]],0,0,-COUNTIF(Table28[Số HĐ],Table28[[#This Row],[Số HĐ]]))),"")</f>
        <v>3861000</v>
      </c>
      <c r="K1612" s="152" t="s">
        <v>464</v>
      </c>
      <c r="L161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12" s="153" t="s">
        <v>3395</v>
      </c>
    </row>
    <row r="1613" spans="1:13" ht="35.1" customHeight="1" x14ac:dyDescent="0.2">
      <c r="A1613" s="155"/>
      <c r="B1613" s="156"/>
      <c r="C1613" s="157" t="str">
        <f t="shared" si="36"/>
        <v/>
      </c>
      <c r="D1613" s="158"/>
      <c r="E1613" s="163" t="str">
        <f>IF(Table28[[#This Row],[Tên hàng hóa ]]&lt;&gt;0,VLOOKUP(Table28[[#This Row],[Tên hàng hóa ]],Table1[[Tên hàng hóa]:[Quy cách]],2,0),"")</f>
        <v/>
      </c>
      <c r="F1613" s="159" t="str">
        <f>IF(Table28[[#This Row],[Tên hàng hóa ]]&lt;&gt;0,VLOOKUP(Table28[[#This Row],[Tên hàng hóa ]],Table1[[Tên hàng hóa]:[ĐVT]],3,0),"")</f>
        <v/>
      </c>
      <c r="G1613" s="164" t="str">
        <f>IF(Table28[[#This Row],[Tên hàng hóa ]]=0,"",VLOOKUP(Table28[[#This Row],[Tên hàng hóa ]],Table1[[Tên hàng hóa]:[Giá bán]],4,0))</f>
        <v/>
      </c>
      <c r="H1613" s="160"/>
      <c r="I1613" s="161" t="str">
        <f>IF(Table28[[#This Row],[Số lượng]]&lt;&gt;0,Table28[[#This Row],[Số lượng]]*Table28[[#This Row],[Đơn giá]],"")</f>
        <v/>
      </c>
      <c r="J1613" s="161" t="str">
        <f ca="1">IF(AND(Table28[[#This Row],[Tên hàng hóa ]]&lt;&gt;0,D1614=""),SUM(OFFSET(Table28[[#This Row],[Thành tiền]],0,0,-COUNTIF(Table28[Số HĐ],Table28[[#This Row],[Số HĐ]]))),"")</f>
        <v/>
      </c>
      <c r="K1613" s="160"/>
      <c r="L161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13" s="162"/>
    </row>
    <row r="1614" spans="1:13" ht="35.1" customHeight="1" x14ac:dyDescent="0.2">
      <c r="A1614" s="155">
        <v>42569</v>
      </c>
      <c r="B1614" s="149" t="s">
        <v>3253</v>
      </c>
      <c r="C1614" s="154" t="s">
        <v>1197</v>
      </c>
      <c r="D1614" s="150" t="s">
        <v>3344</v>
      </c>
      <c r="E1614" s="163" t="str">
        <f>IF(Table28[[#This Row],[Tên hàng hóa ]]&lt;&gt;0,VLOOKUP(Table28[[#This Row],[Tên hàng hóa ]],Table1[[Tên hàng hóa]:[Quy cách]],2,0),"")</f>
        <v>KYORITSU</v>
      </c>
      <c r="F1614" s="159" t="str">
        <f>IF(Table28[[#This Row],[Tên hàng hóa ]]&lt;&gt;0,VLOOKUP(Table28[[#This Row],[Tên hàng hóa ]],Table1[[Tên hàng hóa]:[ĐVT]],3,0),"")</f>
        <v>Cái</v>
      </c>
      <c r="G1614" s="164">
        <v>778800</v>
      </c>
      <c r="H1614" s="160">
        <v>3</v>
      </c>
      <c r="I1614" s="161">
        <f>IF(Table28[[#This Row],[Số lượng]]&lt;&gt;0,Table28[[#This Row],[Số lượng]]*Table28[[#This Row],[Đơn giá]],"")</f>
        <v>2336400</v>
      </c>
      <c r="J1614" s="161" t="str">
        <f ca="1">IF(AND(Table28[[#This Row],[Tên hàng hóa ]]&lt;&gt;0,D1615=""),SUM(OFFSET(Table28[[#This Row],[Thành tiền]],0,0,-COUNTIF(Table28[Số HĐ],Table28[[#This Row],[Số HĐ]]))),"")</f>
        <v/>
      </c>
      <c r="K1614" s="160"/>
      <c r="L161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14" s="162"/>
    </row>
    <row r="1615" spans="1:13" ht="35.1" customHeight="1" x14ac:dyDescent="0.2">
      <c r="A1615" s="155">
        <v>42569</v>
      </c>
      <c r="B1615" s="149" t="s">
        <v>3253</v>
      </c>
      <c r="C1615" s="154" t="s">
        <v>1197</v>
      </c>
      <c r="D1615" s="150" t="s">
        <v>3345</v>
      </c>
      <c r="E1615" s="163" t="str">
        <f>IF(Table28[[#This Row],[Tên hàng hóa ]]&lt;&gt;0,VLOOKUP(Table28[[#This Row],[Tên hàng hóa ]],Table1[[Tên hàng hóa]:[Quy cách]],2,0),"")</f>
        <v>KYORITSU</v>
      </c>
      <c r="F1615" s="159" t="str">
        <f>IF(Table28[[#This Row],[Tên hàng hóa ]]&lt;&gt;0,VLOOKUP(Table28[[#This Row],[Tên hàng hóa ]],Table1[[Tên hàng hóa]:[ĐVT]],3,0),"")</f>
        <v>Cái</v>
      </c>
      <c r="G1615" s="164">
        <v>1386000</v>
      </c>
      <c r="H1615" s="160">
        <v>1</v>
      </c>
      <c r="I1615" s="161">
        <f>IF(Table28[[#This Row],[Số lượng]]&lt;&gt;0,Table28[[#This Row],[Số lượng]]*Table28[[#This Row],[Đơn giá]],"")</f>
        <v>1386000</v>
      </c>
      <c r="J1615" s="161" t="str">
        <f ca="1">IF(AND(Table28[[#This Row],[Tên hàng hóa ]]&lt;&gt;0,D1616=""),SUM(OFFSET(Table28[[#This Row],[Thành tiền]],0,0,-COUNTIF(Table28[Số HĐ],Table28[[#This Row],[Số HĐ]]))),"")</f>
        <v/>
      </c>
      <c r="K1615" s="160"/>
      <c r="L161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15" s="162"/>
    </row>
    <row r="1616" spans="1:13" ht="35.1" customHeight="1" x14ac:dyDescent="0.2">
      <c r="A1616" s="155">
        <v>42569</v>
      </c>
      <c r="B1616" s="149" t="s">
        <v>3253</v>
      </c>
      <c r="C1616" s="154" t="s">
        <v>1197</v>
      </c>
      <c r="D1616" s="150" t="s">
        <v>1903</v>
      </c>
      <c r="E1616" s="163" t="str">
        <f>IF(Table28[[#This Row],[Tên hàng hóa ]]&lt;&gt;0,VLOOKUP(Table28[[#This Row],[Tên hàng hóa ]],Table1[[Tên hàng hóa]:[Quy cách]],2,0),"")</f>
        <v>Cáp mitsu</v>
      </c>
      <c r="F1616" s="159" t="str">
        <f>IF(Table28[[#This Row],[Tên hàng hóa ]]&lt;&gt;0,VLOOKUP(Table28[[#This Row],[Tên hàng hóa ]],Table1[[Tên hàng hóa]:[ĐVT]],3,0),"")</f>
        <v>Cái</v>
      </c>
      <c r="G1616" s="164">
        <v>550000</v>
      </c>
      <c r="H1616" s="160">
        <v>1</v>
      </c>
      <c r="I1616" s="161">
        <f>IF(Table28[[#This Row],[Số lượng]]&lt;&gt;0,Table28[[#This Row],[Số lượng]]*Table28[[#This Row],[Đơn giá]],"")</f>
        <v>550000</v>
      </c>
      <c r="J1616" s="161" t="str">
        <f ca="1">IF(AND(Table28[[#This Row],[Tên hàng hóa ]]&lt;&gt;0,D1617=""),SUM(OFFSET(Table28[[#This Row],[Thành tiền]],0,0,-COUNTIF(Table28[Số HĐ],Table28[[#This Row],[Số HĐ]]))),"")</f>
        <v/>
      </c>
      <c r="K1616" s="160"/>
      <c r="L161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16" s="162"/>
    </row>
    <row r="1617" spans="1:13" ht="35.1" customHeight="1" x14ac:dyDescent="0.2">
      <c r="A1617" s="155">
        <v>42569</v>
      </c>
      <c r="B1617" s="149" t="s">
        <v>3253</v>
      </c>
      <c r="C1617" s="154" t="s">
        <v>1197</v>
      </c>
      <c r="D1617" s="150" t="s">
        <v>353</v>
      </c>
      <c r="E1617" s="163" t="str">
        <f>IF(Table28[[#This Row],[Tên hàng hóa ]]&lt;&gt;0,VLOOKUP(Table28[[#This Row],[Tên hàng hóa ]],Table1[[Tên hàng hóa]:[Quy cách]],2,0),"")</f>
        <v>Relay</v>
      </c>
      <c r="F1617" s="159" t="str">
        <f>IF(Table28[[#This Row],[Tên hàng hóa ]]&lt;&gt;0,VLOOKUP(Table28[[#This Row],[Tên hàng hóa ]],Table1[[Tên hàng hóa]:[ĐVT]],3,0),"")</f>
        <v>Cái</v>
      </c>
      <c r="G1617" s="164">
        <v>102850</v>
      </c>
      <c r="H1617" s="160">
        <v>5</v>
      </c>
      <c r="I1617" s="161">
        <f>IF(Table28[[#This Row],[Số lượng]]&lt;&gt;0,Table28[[#This Row],[Số lượng]]*Table28[[#This Row],[Đơn giá]],"")</f>
        <v>514250</v>
      </c>
      <c r="J1617" s="161">
        <f ca="1">IF(AND(Table28[[#This Row],[Tên hàng hóa ]]&lt;&gt;0,D1618=""),SUM(OFFSET(Table28[[#This Row],[Thành tiền]],0,0,-COUNTIF(Table28[Số HĐ],Table28[[#This Row],[Số HĐ]]))),"")</f>
        <v>4786650</v>
      </c>
      <c r="K1617" s="152" t="s">
        <v>464</v>
      </c>
      <c r="L161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17" s="153" t="s">
        <v>3586</v>
      </c>
    </row>
    <row r="1618" spans="1:13" ht="35.1" customHeight="1" x14ac:dyDescent="0.2">
      <c r="A1618" s="155"/>
      <c r="B1618" s="156"/>
      <c r="C1618" s="157" t="str">
        <f t="shared" si="36"/>
        <v/>
      </c>
      <c r="D1618" s="158"/>
      <c r="E1618" s="163" t="str">
        <f>IF(Table28[[#This Row],[Tên hàng hóa ]]&lt;&gt;0,VLOOKUP(Table28[[#This Row],[Tên hàng hóa ]],Table1[[Tên hàng hóa]:[Quy cách]],2,0),"")</f>
        <v/>
      </c>
      <c r="F1618" s="159" t="str">
        <f>IF(Table28[[#This Row],[Tên hàng hóa ]]&lt;&gt;0,VLOOKUP(Table28[[#This Row],[Tên hàng hóa ]],Table1[[Tên hàng hóa]:[ĐVT]],3,0),"")</f>
        <v/>
      </c>
      <c r="G1618" s="164" t="str">
        <f>IF(Table28[[#This Row],[Tên hàng hóa ]]=0,"",VLOOKUP(Table28[[#This Row],[Tên hàng hóa ]],Table1[[Tên hàng hóa]:[Giá bán]],4,0))</f>
        <v/>
      </c>
      <c r="H1618" s="160"/>
      <c r="I1618" s="161" t="str">
        <f>IF(Table28[[#This Row],[Số lượng]]&lt;&gt;0,Table28[[#This Row],[Số lượng]]*Table28[[#This Row],[Đơn giá]],"")</f>
        <v/>
      </c>
      <c r="J1618" s="161" t="str">
        <f ca="1">IF(AND(Table28[[#This Row],[Tên hàng hóa ]]&lt;&gt;0,D1619=""),SUM(OFFSET(Table28[[#This Row],[Thành tiền]],0,0,-COUNTIF(Table28[Số HĐ],Table28[[#This Row],[Số HĐ]]))),"")</f>
        <v/>
      </c>
      <c r="K1618" s="160"/>
      <c r="L161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18" s="162"/>
    </row>
    <row r="1619" spans="1:13" ht="35.1" customHeight="1" x14ac:dyDescent="0.2">
      <c r="A1619" s="155">
        <v>42569</v>
      </c>
      <c r="B1619" s="149" t="s">
        <v>3255</v>
      </c>
      <c r="C1619" s="154" t="s">
        <v>1197</v>
      </c>
      <c r="D1619" s="150" t="s">
        <v>3344</v>
      </c>
      <c r="E1619" s="163" t="str">
        <f>IF(Table28[[#This Row],[Tên hàng hóa ]]&lt;&gt;0,VLOOKUP(Table28[[#This Row],[Tên hàng hóa ]],Table1[[Tên hàng hóa]:[Quy cách]],2,0),"")</f>
        <v>KYORITSU</v>
      </c>
      <c r="F1619" s="159" t="str">
        <f>IF(Table28[[#This Row],[Tên hàng hóa ]]&lt;&gt;0,VLOOKUP(Table28[[#This Row],[Tên hàng hóa ]],Table1[[Tên hàng hóa]:[ĐVT]],3,0),"")</f>
        <v>Cái</v>
      </c>
      <c r="G1619" s="164">
        <v>778800</v>
      </c>
      <c r="H1619" s="160">
        <v>5</v>
      </c>
      <c r="I1619" s="161">
        <f>IF(Table28[[#This Row],[Số lượng]]&lt;&gt;0,Table28[[#This Row],[Số lượng]]*Table28[[#This Row],[Đơn giá]],"")</f>
        <v>3894000</v>
      </c>
      <c r="J1619" s="161">
        <f ca="1">IF(AND(Table28[[#This Row],[Tên hàng hóa ]]&lt;&gt;0,D1620=""),SUM(OFFSET(Table28[[#This Row],[Thành tiền]],0,0,-COUNTIF(Table28[Số HĐ],Table28[[#This Row],[Số HĐ]]))),"")</f>
        <v>3894000</v>
      </c>
      <c r="K1619" s="152" t="s">
        <v>464</v>
      </c>
      <c r="L161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19" s="153" t="s">
        <v>3586</v>
      </c>
    </row>
    <row r="1620" spans="1:13" ht="35.1" customHeight="1" x14ac:dyDescent="0.2">
      <c r="A1620" s="155"/>
      <c r="B1620" s="156"/>
      <c r="C1620" s="157" t="str">
        <f t="shared" si="36"/>
        <v/>
      </c>
      <c r="D1620" s="158"/>
      <c r="E1620" s="163" t="str">
        <f>IF(Table28[[#This Row],[Tên hàng hóa ]]&lt;&gt;0,VLOOKUP(Table28[[#This Row],[Tên hàng hóa ]],Table1[[Tên hàng hóa]:[Quy cách]],2,0),"")</f>
        <v/>
      </c>
      <c r="F1620" s="159" t="str">
        <f>IF(Table28[[#This Row],[Tên hàng hóa ]]&lt;&gt;0,VLOOKUP(Table28[[#This Row],[Tên hàng hóa ]],Table1[[Tên hàng hóa]:[ĐVT]],3,0),"")</f>
        <v/>
      </c>
      <c r="G1620" s="164" t="str">
        <f>IF(Table28[[#This Row],[Tên hàng hóa ]]=0,"",VLOOKUP(Table28[[#This Row],[Tên hàng hóa ]],Table1[[Tên hàng hóa]:[Giá bán]],4,0))</f>
        <v/>
      </c>
      <c r="H1620" s="160"/>
      <c r="I1620" s="161" t="str">
        <f>IF(Table28[[#This Row],[Số lượng]]&lt;&gt;0,Table28[[#This Row],[Số lượng]]*Table28[[#This Row],[Đơn giá]],"")</f>
        <v/>
      </c>
      <c r="J1620" s="161" t="str">
        <f ca="1">IF(AND(Table28[[#This Row],[Tên hàng hóa ]]&lt;&gt;0,D1621=""),SUM(OFFSET(Table28[[#This Row],[Thành tiền]],0,0,-COUNTIF(Table28[Số HĐ],Table28[[#This Row],[Số HĐ]]))),"")</f>
        <v/>
      </c>
      <c r="K1620" s="160"/>
      <c r="L162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20" s="162"/>
    </row>
    <row r="1621" spans="1:13" ht="35.1" customHeight="1" x14ac:dyDescent="0.2">
      <c r="A1621" s="155">
        <v>42569</v>
      </c>
      <c r="B1621" s="149" t="s">
        <v>3256</v>
      </c>
      <c r="C1621" s="154" t="s">
        <v>543</v>
      </c>
      <c r="D1621" s="150" t="s">
        <v>3230</v>
      </c>
      <c r="E1621" s="163" t="str">
        <f>IF(Table28[[#This Row],[Tên hàng hóa ]]&lt;&gt;0,VLOOKUP(Table28[[#This Row],[Tên hàng hóa ]],Table1[[Tên hàng hóa]:[Quy cách]],2,0),"")</f>
        <v>BIẾN ÁP</v>
      </c>
      <c r="F1621" s="159" t="str">
        <f>IF(Table28[[#This Row],[Tên hàng hóa ]]&lt;&gt;0,VLOOKUP(Table28[[#This Row],[Tên hàng hóa ]],Table1[[Tên hàng hóa]:[ĐVT]],3,0),"")</f>
        <v>Bộ</v>
      </c>
      <c r="G1621" s="164">
        <v>765600</v>
      </c>
      <c r="H1621" s="160">
        <v>3</v>
      </c>
      <c r="I1621" s="161">
        <f>IF(Table28[[#This Row],[Số lượng]]&lt;&gt;0,Table28[[#This Row],[Số lượng]]*Table28[[#This Row],[Đơn giá]],"")</f>
        <v>2296800</v>
      </c>
      <c r="J1621" s="161">
        <f ca="1">IF(AND(Table28[[#This Row],[Tên hàng hóa ]]&lt;&gt;0,D1622=""),SUM(OFFSET(Table28[[#This Row],[Thành tiền]],0,0,-COUNTIF(Table28[Số HĐ],Table28[[#This Row],[Số HĐ]]))),"")</f>
        <v>2296800</v>
      </c>
      <c r="K1621" s="152" t="s">
        <v>464</v>
      </c>
      <c r="L162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21" s="153" t="s">
        <v>3257</v>
      </c>
    </row>
    <row r="1622" spans="1:13" ht="35.1" customHeight="1" x14ac:dyDescent="0.2">
      <c r="A1622" s="155"/>
      <c r="B1622" s="156"/>
      <c r="C1622" s="157" t="str">
        <f t="shared" si="36"/>
        <v/>
      </c>
      <c r="D1622" s="158"/>
      <c r="E1622" s="163" t="str">
        <f>IF(Table28[[#This Row],[Tên hàng hóa ]]&lt;&gt;0,VLOOKUP(Table28[[#This Row],[Tên hàng hóa ]],Table1[[Tên hàng hóa]:[Quy cách]],2,0),"")</f>
        <v/>
      </c>
      <c r="F1622" s="159" t="str">
        <f>IF(Table28[[#This Row],[Tên hàng hóa ]]&lt;&gt;0,VLOOKUP(Table28[[#This Row],[Tên hàng hóa ]],Table1[[Tên hàng hóa]:[ĐVT]],3,0),"")</f>
        <v/>
      </c>
      <c r="G1622" s="164" t="str">
        <f>IF(Table28[[#This Row],[Tên hàng hóa ]]=0,"",VLOOKUP(Table28[[#This Row],[Tên hàng hóa ]],Table1[[Tên hàng hóa]:[Giá bán]],4,0))</f>
        <v/>
      </c>
      <c r="H1622" s="160"/>
      <c r="I1622" s="161" t="str">
        <f>IF(Table28[[#This Row],[Số lượng]]&lt;&gt;0,Table28[[#This Row],[Số lượng]]*Table28[[#This Row],[Đơn giá]],"")</f>
        <v/>
      </c>
      <c r="J1622" s="161" t="str">
        <f ca="1">IF(AND(Table28[[#This Row],[Tên hàng hóa ]]&lt;&gt;0,D1623=""),SUM(OFFSET(Table28[[#This Row],[Thành tiền]],0,0,-COUNTIF(Table28[Số HĐ],Table28[[#This Row],[Số HĐ]]))),"")</f>
        <v/>
      </c>
      <c r="K1622" s="160"/>
      <c r="L162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22" s="162"/>
    </row>
    <row r="1623" spans="1:13" ht="35.1" customHeight="1" x14ac:dyDescent="0.2">
      <c r="A1623" s="155">
        <v>42570</v>
      </c>
      <c r="B1623" s="149" t="s">
        <v>3258</v>
      </c>
      <c r="C1623" s="154" t="s">
        <v>1034</v>
      </c>
      <c r="D1623" s="150" t="s">
        <v>531</v>
      </c>
      <c r="E1623" s="163" t="str">
        <f>IF(Table28[[#This Row],[Tên hàng hóa ]]&lt;&gt;0,VLOOKUP(Table28[[#This Row],[Tên hàng hóa ]],Table1[[Tên hàng hóa]:[Quy cách]],2,0),"")</f>
        <v>Bộ Điều Khiển Lập Trình</v>
      </c>
      <c r="F1623" s="159" t="str">
        <f>IF(Table28[[#This Row],[Tên hàng hóa ]]&lt;&gt;0,VLOOKUP(Table28[[#This Row],[Tên hàng hóa ]],Table1[[Tên hàng hóa]:[ĐVT]],3,0),"")</f>
        <v>Cái</v>
      </c>
      <c r="G1623" s="164">
        <v>2750000</v>
      </c>
      <c r="H1623" s="160">
        <v>1</v>
      </c>
      <c r="I1623" s="161">
        <f>IF(Table28[[#This Row],[Số lượng]]&lt;&gt;0,Table28[[#This Row],[Số lượng]]*Table28[[#This Row],[Đơn giá]],"")</f>
        <v>2750000</v>
      </c>
      <c r="J1623" s="161" t="str">
        <f ca="1">IF(AND(Table28[[#This Row],[Tên hàng hóa ]]&lt;&gt;0,D1624=""),SUM(OFFSET(Table28[[#This Row],[Thành tiền]],0,0,-COUNTIF(Table28[Số HĐ],Table28[[#This Row],[Số HĐ]]))),"")</f>
        <v/>
      </c>
      <c r="K1623" s="160"/>
      <c r="L162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23" s="162"/>
    </row>
    <row r="1624" spans="1:13" ht="35.1" customHeight="1" x14ac:dyDescent="0.2">
      <c r="A1624" s="155">
        <v>42570</v>
      </c>
      <c r="B1624" s="149" t="s">
        <v>3258</v>
      </c>
      <c r="C1624" s="157" t="str">
        <f t="shared" si="36"/>
        <v>CTY TNHH KTTĐ TIẾN PHÁT</v>
      </c>
      <c r="D1624" s="150" t="s">
        <v>108</v>
      </c>
      <c r="E1624" s="163" t="str">
        <f>IF(Table28[[#This Row],[Tên hàng hóa ]]&lt;&gt;0,VLOOKUP(Table28[[#This Row],[Tên hàng hóa ]],Table1[[Tên hàng hóa]:[Quy cách]],2,0),"")</f>
        <v>Bộ Điều Khiển Lập Trình</v>
      </c>
      <c r="F1624" s="159" t="str">
        <f>IF(Table28[[#This Row],[Tên hàng hóa ]]&lt;&gt;0,VLOOKUP(Table28[[#This Row],[Tên hàng hóa ]],Table1[[Tên hàng hóa]:[ĐVT]],3,0),"")</f>
        <v>Cái</v>
      </c>
      <c r="G1624" s="164">
        <v>3300000</v>
      </c>
      <c r="H1624" s="160">
        <v>2</v>
      </c>
      <c r="I1624" s="161">
        <f>IF(Table28[[#This Row],[Số lượng]]&lt;&gt;0,Table28[[#This Row],[Số lượng]]*Table28[[#This Row],[Đơn giá]],"")</f>
        <v>6600000</v>
      </c>
      <c r="J1624" s="161">
        <f ca="1">IF(AND(Table28[[#This Row],[Tên hàng hóa ]]&lt;&gt;0,D1625=""),SUM(OFFSET(Table28[[#This Row],[Thành tiền]],0,0,-COUNTIF(Table28[Số HĐ],Table28[[#This Row],[Số HĐ]]))),"")</f>
        <v>9350000</v>
      </c>
      <c r="K1624" s="152" t="s">
        <v>464</v>
      </c>
      <c r="L162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24" s="153" t="s">
        <v>3363</v>
      </c>
    </row>
    <row r="1625" spans="1:13" ht="35.1" customHeight="1" x14ac:dyDescent="0.2">
      <c r="A1625" s="155"/>
      <c r="B1625" s="156"/>
      <c r="C1625" s="157" t="str">
        <f t="shared" ref="C1625:C1655" si="37">IF(AND(D1625&lt;&gt;0,D1626=""),C1624,"")</f>
        <v/>
      </c>
      <c r="D1625" s="158"/>
      <c r="E1625" s="163" t="str">
        <f>IF(Table28[[#This Row],[Tên hàng hóa ]]&lt;&gt;0,VLOOKUP(Table28[[#This Row],[Tên hàng hóa ]],Table1[[Tên hàng hóa]:[Quy cách]],2,0),"")</f>
        <v/>
      </c>
      <c r="F1625" s="159" t="str">
        <f>IF(Table28[[#This Row],[Tên hàng hóa ]]&lt;&gt;0,VLOOKUP(Table28[[#This Row],[Tên hàng hóa ]],Table1[[Tên hàng hóa]:[ĐVT]],3,0),"")</f>
        <v/>
      </c>
      <c r="G1625" s="164" t="str">
        <f>IF(Table28[[#This Row],[Tên hàng hóa ]]=0,"",VLOOKUP(Table28[[#This Row],[Tên hàng hóa ]],Table1[[Tên hàng hóa]:[Giá bán]],4,0))</f>
        <v/>
      </c>
      <c r="H1625" s="160"/>
      <c r="I1625" s="161" t="str">
        <f>IF(Table28[[#This Row],[Số lượng]]&lt;&gt;0,Table28[[#This Row],[Số lượng]]*Table28[[#This Row],[Đơn giá]],"")</f>
        <v/>
      </c>
      <c r="J1625" s="161" t="str">
        <f ca="1">IF(AND(Table28[[#This Row],[Tên hàng hóa ]]&lt;&gt;0,D1626=""),SUM(OFFSET(Table28[[#This Row],[Thành tiền]],0,0,-COUNTIF(Table28[Số HĐ],Table28[[#This Row],[Số HĐ]]))),"")</f>
        <v/>
      </c>
      <c r="K1625" s="160"/>
      <c r="L162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25" s="162"/>
    </row>
    <row r="1626" spans="1:13" ht="35.1" customHeight="1" x14ac:dyDescent="0.2">
      <c r="A1626" s="155">
        <v>42571</v>
      </c>
      <c r="B1626" s="149" t="s">
        <v>3259</v>
      </c>
      <c r="C1626" s="154" t="s">
        <v>962</v>
      </c>
      <c r="D1626" s="150" t="s">
        <v>274</v>
      </c>
      <c r="E1626" s="163" t="str">
        <f>IF(Table28[[#This Row],[Tên hàng hóa ]]&lt;&gt;0,VLOOKUP(Table28[[#This Row],[Tên hàng hóa ]],Table1[[Tên hàng hóa]:[Quy cách]],2,0),"")</f>
        <v>Cảm Biến</v>
      </c>
      <c r="F1626" s="159" t="str">
        <f>IF(Table28[[#This Row],[Tên hàng hóa ]]&lt;&gt;0,VLOOKUP(Table28[[#This Row],[Tên hàng hóa ]],Table1[[Tên hàng hóa]:[ĐVT]],3,0),"")</f>
        <v>Cái</v>
      </c>
      <c r="G1626" s="164">
        <v>880000</v>
      </c>
      <c r="H1626" s="160">
        <v>1</v>
      </c>
      <c r="I1626" s="161">
        <f>IF(Table28[[#This Row],[Số lượng]]&lt;&gt;0,Table28[[#This Row],[Số lượng]]*Table28[[#This Row],[Đơn giá]],"")</f>
        <v>880000</v>
      </c>
      <c r="J1626" s="161" t="str">
        <f ca="1">IF(AND(Table28[[#This Row],[Tên hàng hóa ]]&lt;&gt;0,D1627=""),SUM(OFFSET(Table28[[#This Row],[Thành tiền]],0,0,-COUNTIF(Table28[Số HĐ],Table28[[#This Row],[Số HĐ]]))),"")</f>
        <v/>
      </c>
      <c r="K1626" s="160"/>
      <c r="L162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26" s="162"/>
    </row>
    <row r="1627" spans="1:13" ht="35.1" customHeight="1" x14ac:dyDescent="0.2">
      <c r="A1627" s="155">
        <v>42571</v>
      </c>
      <c r="B1627" s="149" t="s">
        <v>3259</v>
      </c>
      <c r="C1627" s="157" t="str">
        <f t="shared" si="37"/>
        <v>CTY TNHH THỦY LỰC KHÍ NÉN TIẾN PHÁT</v>
      </c>
      <c r="D1627" s="150" t="s">
        <v>857</v>
      </c>
      <c r="E1627" s="163" t="str">
        <f>IF(Table28[[#This Row],[Tên hàng hóa ]]&lt;&gt;0,VLOOKUP(Table28[[#This Row],[Tên hàng hóa ]],Table1[[Tên hàng hóa]:[Quy cách]],2,0),"")</f>
        <v>Cảm Biến</v>
      </c>
      <c r="F1627" s="159" t="str">
        <f>IF(Table28[[#This Row],[Tên hàng hóa ]]&lt;&gt;0,VLOOKUP(Table28[[#This Row],[Tên hàng hóa ]],Table1[[Tên hàng hóa]:[ĐVT]],3,0),"")</f>
        <v>Cái</v>
      </c>
      <c r="G1627" s="164">
        <v>79200</v>
      </c>
      <c r="H1627" s="160">
        <v>1</v>
      </c>
      <c r="I1627" s="161">
        <f>IF(Table28[[#This Row],[Số lượng]]&lt;&gt;0,Table28[[#This Row],[Số lượng]]*Table28[[#This Row],[Đơn giá]],"")</f>
        <v>79200</v>
      </c>
      <c r="J1627" s="161">
        <f ca="1">IF(AND(Table28[[#This Row],[Tên hàng hóa ]]&lt;&gt;0,D1628=""),SUM(OFFSET(Table28[[#This Row],[Thành tiền]],0,0,-COUNTIF(Table28[Số HĐ],Table28[[#This Row],[Số HĐ]]))),"")</f>
        <v>959200</v>
      </c>
      <c r="K1627" s="152" t="s">
        <v>464</v>
      </c>
      <c r="L162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27" s="153" t="s">
        <v>3313</v>
      </c>
    </row>
    <row r="1628" spans="1:13" ht="35.1" customHeight="1" x14ac:dyDescent="0.2">
      <c r="A1628" s="155"/>
      <c r="B1628" s="156"/>
      <c r="C1628" s="157" t="str">
        <f t="shared" si="37"/>
        <v/>
      </c>
      <c r="D1628" s="158"/>
      <c r="E1628" s="163" t="str">
        <f>IF(Table28[[#This Row],[Tên hàng hóa ]]&lt;&gt;0,VLOOKUP(Table28[[#This Row],[Tên hàng hóa ]],Table1[[Tên hàng hóa]:[Quy cách]],2,0),"")</f>
        <v/>
      </c>
      <c r="F1628" s="159" t="str">
        <f>IF(Table28[[#This Row],[Tên hàng hóa ]]&lt;&gt;0,VLOOKUP(Table28[[#This Row],[Tên hàng hóa ]],Table1[[Tên hàng hóa]:[ĐVT]],3,0),"")</f>
        <v/>
      </c>
      <c r="G1628" s="164" t="str">
        <f>IF(Table28[[#This Row],[Tên hàng hóa ]]=0,"",VLOOKUP(Table28[[#This Row],[Tên hàng hóa ]],Table1[[Tên hàng hóa]:[Giá bán]],4,0))</f>
        <v/>
      </c>
      <c r="H1628" s="160"/>
      <c r="I1628" s="161" t="str">
        <f>IF(Table28[[#This Row],[Số lượng]]&lt;&gt;0,Table28[[#This Row],[Số lượng]]*Table28[[#This Row],[Đơn giá]],"")</f>
        <v/>
      </c>
      <c r="J1628" s="161" t="str">
        <f ca="1">IF(AND(Table28[[#This Row],[Tên hàng hóa ]]&lt;&gt;0,D1629=""),SUM(OFFSET(Table28[[#This Row],[Thành tiền]],0,0,-COUNTIF(Table28[Số HĐ],Table28[[#This Row],[Số HĐ]]))),"")</f>
        <v/>
      </c>
      <c r="K1628" s="160"/>
      <c r="L162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28" s="162"/>
    </row>
    <row r="1629" spans="1:13" ht="35.1" customHeight="1" x14ac:dyDescent="0.2">
      <c r="A1629" s="155">
        <v>42571</v>
      </c>
      <c r="B1629" s="149" t="s">
        <v>3260</v>
      </c>
      <c r="C1629" s="154" t="s">
        <v>1197</v>
      </c>
      <c r="D1629" s="150" t="s">
        <v>3238</v>
      </c>
      <c r="E1629" s="163" t="str">
        <f>IF(Table28[[#This Row],[Tên hàng hóa ]]&lt;&gt;0,VLOOKUP(Table28[[#This Row],[Tên hàng hóa ]],Table1[[Tên hàng hóa]:[Quy cách]],2,0),"")</f>
        <v>BIẾN THẾ</v>
      </c>
      <c r="F1629" s="159" t="str">
        <f>IF(Table28[[#This Row],[Tên hàng hóa ]]&lt;&gt;0,VLOOKUP(Table28[[#This Row],[Tên hàng hóa ]],Table1[[Tên hàng hóa]:[ĐVT]],3,0),"")</f>
        <v>Cái</v>
      </c>
      <c r="G1629" s="164">
        <v>2200000</v>
      </c>
      <c r="H1629" s="160">
        <v>1</v>
      </c>
      <c r="I1629" s="161">
        <f>IF(Table28[[#This Row],[Số lượng]]&lt;&gt;0,Table28[[#This Row],[Số lượng]]*Table28[[#This Row],[Đơn giá]],"")</f>
        <v>2200000</v>
      </c>
      <c r="J1629" s="161">
        <f ca="1">IF(AND(Table28[[#This Row],[Tên hàng hóa ]]&lt;&gt;0,D1630=""),SUM(OFFSET(Table28[[#This Row],[Thành tiền]],0,0,-COUNTIF(Table28[Số HĐ],Table28[[#This Row],[Số HĐ]]))),"")</f>
        <v>2200000</v>
      </c>
      <c r="K1629" s="152" t="s">
        <v>464</v>
      </c>
      <c r="L162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29" s="153" t="s">
        <v>3587</v>
      </c>
    </row>
    <row r="1630" spans="1:13" ht="35.1" customHeight="1" x14ac:dyDescent="0.2">
      <c r="A1630" s="155"/>
      <c r="B1630" s="156"/>
      <c r="C1630" s="157" t="str">
        <f t="shared" si="37"/>
        <v/>
      </c>
      <c r="D1630" s="158"/>
      <c r="E1630" s="163" t="str">
        <f>IF(Table28[[#This Row],[Tên hàng hóa ]]&lt;&gt;0,VLOOKUP(Table28[[#This Row],[Tên hàng hóa ]],Table1[[Tên hàng hóa]:[Quy cách]],2,0),"")</f>
        <v/>
      </c>
      <c r="F1630" s="159" t="str">
        <f>IF(Table28[[#This Row],[Tên hàng hóa ]]&lt;&gt;0,VLOOKUP(Table28[[#This Row],[Tên hàng hóa ]],Table1[[Tên hàng hóa]:[ĐVT]],3,0),"")</f>
        <v/>
      </c>
      <c r="G1630" s="164" t="str">
        <f>IF(Table28[[#This Row],[Tên hàng hóa ]]=0,"",VLOOKUP(Table28[[#This Row],[Tên hàng hóa ]],Table1[[Tên hàng hóa]:[Giá bán]],4,0))</f>
        <v/>
      </c>
      <c r="H1630" s="160"/>
      <c r="I1630" s="161" t="str">
        <f>IF(Table28[[#This Row],[Số lượng]]&lt;&gt;0,Table28[[#This Row],[Số lượng]]*Table28[[#This Row],[Đơn giá]],"")</f>
        <v/>
      </c>
      <c r="J1630" s="161" t="str">
        <f ca="1">IF(AND(Table28[[#This Row],[Tên hàng hóa ]]&lt;&gt;0,D1631=""),SUM(OFFSET(Table28[[#This Row],[Thành tiền]],0,0,-COUNTIF(Table28[Số HĐ],Table28[[#This Row],[Số HĐ]]))),"")</f>
        <v/>
      </c>
      <c r="K1630" s="160"/>
      <c r="L163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30" s="162"/>
    </row>
    <row r="1631" spans="1:13" ht="35.1" customHeight="1" x14ac:dyDescent="0.2">
      <c r="A1631" s="155">
        <v>42571</v>
      </c>
      <c r="B1631" s="149" t="s">
        <v>3261</v>
      </c>
      <c r="C1631" s="154" t="s">
        <v>543</v>
      </c>
      <c r="D1631" s="150" t="s">
        <v>3243</v>
      </c>
      <c r="E1631" s="163" t="str">
        <f>IF(Table28[[#This Row],[Tên hàng hóa ]]&lt;&gt;0,VLOOKUP(Table28[[#This Row],[Tên hàng hóa ]],Table1[[Tên hàng hóa]:[Quy cách]],2,0),"")</f>
        <v>YASKAWA</v>
      </c>
      <c r="F1631" s="159" t="str">
        <f>IF(Table28[[#This Row],[Tên hàng hóa ]]&lt;&gt;0,VLOOKUP(Table28[[#This Row],[Tên hàng hóa ]],Table1[[Tên hàng hóa]:[ĐVT]],3,0),"")</f>
        <v>Cái</v>
      </c>
      <c r="G1631" s="164">
        <v>5720000</v>
      </c>
      <c r="H1631" s="160">
        <v>1</v>
      </c>
      <c r="I1631" s="161">
        <f>IF(Table28[[#This Row],[Số lượng]]&lt;&gt;0,Table28[[#This Row],[Số lượng]]*Table28[[#This Row],[Đơn giá]],"")</f>
        <v>5720000</v>
      </c>
      <c r="J1631" s="161">
        <f ca="1">IF(AND(Table28[[#This Row],[Tên hàng hóa ]]&lt;&gt;0,D1632=""),SUM(OFFSET(Table28[[#This Row],[Thành tiền]],0,0,-COUNTIF(Table28[Số HĐ],Table28[[#This Row],[Số HĐ]]))),"")</f>
        <v>5720000</v>
      </c>
      <c r="K1631" s="152" t="s">
        <v>464</v>
      </c>
      <c r="L163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31" s="153" t="s">
        <v>3346</v>
      </c>
    </row>
    <row r="1632" spans="1:13" ht="35.1" customHeight="1" x14ac:dyDescent="0.2">
      <c r="A1632" s="155"/>
      <c r="B1632" s="156"/>
      <c r="C1632" s="157" t="str">
        <f t="shared" si="37"/>
        <v/>
      </c>
      <c r="D1632" s="158"/>
      <c r="E1632" s="163" t="str">
        <f>IF(Table28[[#This Row],[Tên hàng hóa ]]&lt;&gt;0,VLOOKUP(Table28[[#This Row],[Tên hàng hóa ]],Table1[[Tên hàng hóa]:[Quy cách]],2,0),"")</f>
        <v/>
      </c>
      <c r="F1632" s="159" t="str">
        <f>IF(Table28[[#This Row],[Tên hàng hóa ]]&lt;&gt;0,VLOOKUP(Table28[[#This Row],[Tên hàng hóa ]],Table1[[Tên hàng hóa]:[ĐVT]],3,0),"")</f>
        <v/>
      </c>
      <c r="G1632" s="164" t="str">
        <f>IF(Table28[[#This Row],[Tên hàng hóa ]]=0,"",VLOOKUP(Table28[[#This Row],[Tên hàng hóa ]],Table1[[Tên hàng hóa]:[Giá bán]],4,0))</f>
        <v/>
      </c>
      <c r="H1632" s="160"/>
      <c r="I1632" s="161" t="str">
        <f>IF(Table28[[#This Row],[Số lượng]]&lt;&gt;0,Table28[[#This Row],[Số lượng]]*Table28[[#This Row],[Đơn giá]],"")</f>
        <v/>
      </c>
      <c r="J1632" s="161" t="str">
        <f ca="1">IF(AND(Table28[[#This Row],[Tên hàng hóa ]]&lt;&gt;0,D1633=""),SUM(OFFSET(Table28[[#This Row],[Thành tiền]],0,0,-COUNTIF(Table28[Số HĐ],Table28[[#This Row],[Số HĐ]]))),"")</f>
        <v/>
      </c>
      <c r="K1632" s="160"/>
      <c r="L163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32" s="162"/>
    </row>
    <row r="1633" spans="1:13" ht="35.1" customHeight="1" x14ac:dyDescent="0.2">
      <c r="A1633" s="155">
        <v>42571</v>
      </c>
      <c r="B1633" s="149" t="s">
        <v>3262</v>
      </c>
      <c r="C1633" s="154" t="s">
        <v>543</v>
      </c>
      <c r="D1633" s="150" t="s">
        <v>279</v>
      </c>
      <c r="E1633" s="163" t="str">
        <f>IF(Table28[[#This Row],[Tên hàng hóa ]]&lt;&gt;0,VLOOKUP(Table28[[#This Row],[Tên hàng hóa ]],Table1[[Tên hàng hóa]:[Quy cách]],2,0),"")</f>
        <v>Cảm Biến</v>
      </c>
      <c r="F1633" s="159" t="str">
        <f>IF(Table28[[#This Row],[Tên hàng hóa ]]&lt;&gt;0,VLOOKUP(Table28[[#This Row],[Tên hàng hóa ]],Table1[[Tên hàng hóa]:[ĐVT]],3,0),"")</f>
        <v>Cái</v>
      </c>
      <c r="G1633" s="164">
        <v>203500</v>
      </c>
      <c r="H1633" s="160">
        <v>9</v>
      </c>
      <c r="I1633" s="161">
        <f>IF(Table28[[#This Row],[Số lượng]]&lt;&gt;0,Table28[[#This Row],[Số lượng]]*Table28[[#This Row],[Đơn giá]],"")</f>
        <v>1831500</v>
      </c>
      <c r="J1633" s="161" t="str">
        <f ca="1">IF(AND(Table28[[#This Row],[Tên hàng hóa ]]&lt;&gt;0,D1634=""),SUM(OFFSET(Table28[[#This Row],[Thành tiền]],0,0,-COUNTIF(Table28[Số HĐ],Table28[[#This Row],[Số HĐ]]))),"")</f>
        <v/>
      </c>
      <c r="K1633" s="160"/>
      <c r="L163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33" s="162"/>
    </row>
    <row r="1634" spans="1:13" ht="35.1" customHeight="1" x14ac:dyDescent="0.2">
      <c r="A1634" s="155">
        <v>42571</v>
      </c>
      <c r="B1634" s="149" t="s">
        <v>3262</v>
      </c>
      <c r="C1634" s="154" t="s">
        <v>543</v>
      </c>
      <c r="D1634" s="150" t="s">
        <v>429</v>
      </c>
      <c r="E1634" s="163" t="str">
        <f>IF(Table28[[#This Row],[Tên hàng hóa ]]&lt;&gt;0,VLOOKUP(Table28[[#This Row],[Tên hàng hóa ]],Table1[[Tên hàng hóa]:[Quy cách]],2,0),"")</f>
        <v>Socket</v>
      </c>
      <c r="F1634" s="159" t="str">
        <f>IF(Table28[[#This Row],[Tên hàng hóa ]]&lt;&gt;0,VLOOKUP(Table28[[#This Row],[Tên hàng hóa ]],Table1[[Tên hàng hóa]:[ĐVT]],3,0),"")</f>
        <v>Cái</v>
      </c>
      <c r="G1634" s="164">
        <v>26400</v>
      </c>
      <c r="H1634" s="160">
        <v>2</v>
      </c>
      <c r="I1634" s="161">
        <f>IF(Table28[[#This Row],[Số lượng]]&lt;&gt;0,Table28[[#This Row],[Số lượng]]*Table28[[#This Row],[Đơn giá]],"")</f>
        <v>52800</v>
      </c>
      <c r="J1634" s="161" t="str">
        <f ca="1">IF(AND(Table28[[#This Row],[Tên hàng hóa ]]&lt;&gt;0,D1635=""),SUM(OFFSET(Table28[[#This Row],[Thành tiền]],0,0,-COUNTIF(Table28[Số HĐ],Table28[[#This Row],[Số HĐ]]))),"")</f>
        <v/>
      </c>
      <c r="K1634" s="160"/>
      <c r="L163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34" s="162"/>
    </row>
    <row r="1635" spans="1:13" ht="35.1" customHeight="1" x14ac:dyDescent="0.2">
      <c r="A1635" s="155">
        <v>42571</v>
      </c>
      <c r="B1635" s="149" t="s">
        <v>3262</v>
      </c>
      <c r="C1635" s="154" t="s">
        <v>543</v>
      </c>
      <c r="D1635" s="150" t="s">
        <v>2836</v>
      </c>
      <c r="E1635" s="163" t="str">
        <f>IF(Table28[[#This Row],[Tên hàng hóa ]]&lt;&gt;0,VLOOKUP(Table28[[#This Row],[Tên hàng hóa ]],Table1[[Tên hàng hóa]:[Quy cách]],2,0),"")</f>
        <v>Schneider</v>
      </c>
      <c r="F1635" s="159" t="str">
        <f>IF(Table28[[#This Row],[Tên hàng hóa ]]&lt;&gt;0,VLOOKUP(Table28[[#This Row],[Tên hàng hóa ]],Table1[[Tên hàng hóa]:[ĐVT]],3,0),"")</f>
        <v>Cái</v>
      </c>
      <c r="G1635" s="164">
        <v>160600</v>
      </c>
      <c r="H1635" s="160">
        <v>8</v>
      </c>
      <c r="I1635" s="161">
        <f>IF(Table28[[#This Row],[Số lượng]]&lt;&gt;0,Table28[[#This Row],[Số lượng]]*Table28[[#This Row],[Đơn giá]],"")</f>
        <v>1284800</v>
      </c>
      <c r="J1635" s="161">
        <f ca="1">IF(AND(Table28[[#This Row],[Tên hàng hóa ]]&lt;&gt;0,D1636=""),SUM(OFFSET(Table28[[#This Row],[Thành tiền]],0,0,-COUNTIF(Table28[Số HĐ],Table28[[#This Row],[Số HĐ]]))),"")</f>
        <v>3169100</v>
      </c>
      <c r="K1635" s="152" t="s">
        <v>464</v>
      </c>
      <c r="L163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35" s="153" t="s">
        <v>3263</v>
      </c>
    </row>
    <row r="1636" spans="1:13" ht="35.1" customHeight="1" x14ac:dyDescent="0.2">
      <c r="A1636" s="155"/>
      <c r="B1636" s="156"/>
      <c r="C1636" s="157" t="str">
        <f t="shared" si="37"/>
        <v/>
      </c>
      <c r="D1636" s="158"/>
      <c r="E1636" s="163" t="str">
        <f>IF(Table28[[#This Row],[Tên hàng hóa ]]&lt;&gt;0,VLOOKUP(Table28[[#This Row],[Tên hàng hóa ]],Table1[[Tên hàng hóa]:[Quy cách]],2,0),"")</f>
        <v/>
      </c>
      <c r="F1636" s="159" t="str">
        <f>IF(Table28[[#This Row],[Tên hàng hóa ]]&lt;&gt;0,VLOOKUP(Table28[[#This Row],[Tên hàng hóa ]],Table1[[Tên hàng hóa]:[ĐVT]],3,0),"")</f>
        <v/>
      </c>
      <c r="G1636" s="164" t="str">
        <f>IF(Table28[[#This Row],[Tên hàng hóa ]]=0,"",VLOOKUP(Table28[[#This Row],[Tên hàng hóa ]],Table1[[Tên hàng hóa]:[Giá bán]],4,0))</f>
        <v/>
      </c>
      <c r="H1636" s="160"/>
      <c r="I1636" s="161" t="str">
        <f>IF(Table28[[#This Row],[Số lượng]]&lt;&gt;0,Table28[[#This Row],[Số lượng]]*Table28[[#This Row],[Đơn giá]],"")</f>
        <v/>
      </c>
      <c r="J1636" s="161" t="str">
        <f ca="1">IF(AND(Table28[[#This Row],[Tên hàng hóa ]]&lt;&gt;0,D1637=""),SUM(OFFSET(Table28[[#This Row],[Thành tiền]],0,0,-COUNTIF(Table28[Số HĐ],Table28[[#This Row],[Số HĐ]]))),"")</f>
        <v/>
      </c>
      <c r="K1636" s="160"/>
      <c r="L163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36" s="162"/>
    </row>
    <row r="1637" spans="1:13" ht="35.1" customHeight="1" x14ac:dyDescent="0.2">
      <c r="A1637" s="155">
        <v>42571</v>
      </c>
      <c r="B1637" s="149" t="s">
        <v>3264</v>
      </c>
      <c r="C1637" s="154" t="s">
        <v>543</v>
      </c>
      <c r="D1637" s="150" t="s">
        <v>3168</v>
      </c>
      <c r="E1637" s="163" t="str">
        <f>IF(Table28[[#This Row],[Tên hàng hóa ]]&lt;&gt;0,VLOOKUP(Table28[[#This Row],[Tên hàng hóa ]],Table1[[Tên hàng hóa]:[Quy cách]],2,0),"")</f>
        <v>Schneider</v>
      </c>
      <c r="F1637" s="159" t="str">
        <f>IF(Table28[[#This Row],[Tên hàng hóa ]]&lt;&gt;0,VLOOKUP(Table28[[#This Row],[Tên hàng hóa ]],Table1[[Tên hàng hóa]:[ĐVT]],3,0),"")</f>
        <v>Cái</v>
      </c>
      <c r="G1637" s="164">
        <v>121000</v>
      </c>
      <c r="H1637" s="160">
        <v>2</v>
      </c>
      <c r="I1637" s="161">
        <f>IF(Table28[[#This Row],[Số lượng]]&lt;&gt;0,Table28[[#This Row],[Số lượng]]*Table28[[#This Row],[Đơn giá]],"")</f>
        <v>242000</v>
      </c>
      <c r="J1637" s="161" t="str">
        <f ca="1">IF(AND(Table28[[#This Row],[Tên hàng hóa ]]&lt;&gt;0,D1638=""),SUM(OFFSET(Table28[[#This Row],[Thành tiền]],0,0,-COUNTIF(Table28[Số HĐ],Table28[[#This Row],[Số HĐ]]))),"")</f>
        <v/>
      </c>
      <c r="K1637" s="160"/>
      <c r="L163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37" s="162"/>
    </row>
    <row r="1638" spans="1:13" ht="35.1" customHeight="1" x14ac:dyDescent="0.2">
      <c r="A1638" s="155">
        <v>42571</v>
      </c>
      <c r="B1638" s="149" t="s">
        <v>3264</v>
      </c>
      <c r="C1638" s="157" t="str">
        <f t="shared" si="37"/>
        <v>CTY TNHH CN Gốm Bạch Mã (VN)</v>
      </c>
      <c r="D1638" s="150" t="s">
        <v>3169</v>
      </c>
      <c r="E1638" s="163" t="str">
        <f>IF(Table28[[#This Row],[Tên hàng hóa ]]&lt;&gt;0,VLOOKUP(Table28[[#This Row],[Tên hàng hóa ]],Table1[[Tên hàng hóa]:[Quy cách]],2,0),"")</f>
        <v>Schneider</v>
      </c>
      <c r="F1638" s="159" t="str">
        <f>IF(Table28[[#This Row],[Tên hàng hóa ]]&lt;&gt;0,VLOOKUP(Table28[[#This Row],[Tên hàng hóa ]],Table1[[Tên hàng hóa]:[ĐVT]],3,0),"")</f>
        <v>Cái</v>
      </c>
      <c r="G1638" s="164">
        <v>99000</v>
      </c>
      <c r="H1638" s="160">
        <v>2</v>
      </c>
      <c r="I1638" s="161">
        <f>IF(Table28[[#This Row],[Số lượng]]&lt;&gt;0,Table28[[#This Row],[Số lượng]]*Table28[[#This Row],[Đơn giá]],"")</f>
        <v>198000</v>
      </c>
      <c r="J1638" s="161">
        <f ca="1">IF(AND(Table28[[#This Row],[Tên hàng hóa ]]&lt;&gt;0,D1639=""),SUM(OFFSET(Table28[[#This Row],[Thành tiền]],0,0,-COUNTIF(Table28[Số HĐ],Table28[[#This Row],[Số HĐ]]))),"")</f>
        <v>440000</v>
      </c>
      <c r="K1638" s="152" t="s">
        <v>464</v>
      </c>
      <c r="L163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38" s="153" t="s">
        <v>3263</v>
      </c>
    </row>
    <row r="1639" spans="1:13" ht="35.1" customHeight="1" x14ac:dyDescent="0.2">
      <c r="A1639" s="155"/>
      <c r="B1639" s="156"/>
      <c r="C1639" s="157" t="str">
        <f t="shared" si="37"/>
        <v/>
      </c>
      <c r="D1639" s="158"/>
      <c r="E1639" s="163" t="str">
        <f>IF(Table28[[#This Row],[Tên hàng hóa ]]&lt;&gt;0,VLOOKUP(Table28[[#This Row],[Tên hàng hóa ]],Table1[[Tên hàng hóa]:[Quy cách]],2,0),"")</f>
        <v/>
      </c>
      <c r="F1639" s="159" t="str">
        <f>IF(Table28[[#This Row],[Tên hàng hóa ]]&lt;&gt;0,VLOOKUP(Table28[[#This Row],[Tên hàng hóa ]],Table1[[Tên hàng hóa]:[ĐVT]],3,0),"")</f>
        <v/>
      </c>
      <c r="G1639" s="164" t="str">
        <f>IF(Table28[[#This Row],[Tên hàng hóa ]]=0,"",VLOOKUP(Table28[[#This Row],[Tên hàng hóa ]],Table1[[Tên hàng hóa]:[Giá bán]],4,0))</f>
        <v/>
      </c>
      <c r="H1639" s="160"/>
      <c r="I1639" s="161" t="str">
        <f>IF(Table28[[#This Row],[Số lượng]]&lt;&gt;0,Table28[[#This Row],[Số lượng]]*Table28[[#This Row],[Đơn giá]],"")</f>
        <v/>
      </c>
      <c r="J1639" s="161" t="str">
        <f ca="1">IF(AND(Table28[[#This Row],[Tên hàng hóa ]]&lt;&gt;0,D1640=""),SUM(OFFSET(Table28[[#This Row],[Thành tiền]],0,0,-COUNTIF(Table28[Số HĐ],Table28[[#This Row],[Số HĐ]]))),"")</f>
        <v/>
      </c>
      <c r="K1639" s="160"/>
      <c r="L163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39" s="162"/>
    </row>
    <row r="1640" spans="1:13" ht="35.1" customHeight="1" x14ac:dyDescent="0.2">
      <c r="A1640" s="155">
        <v>42571</v>
      </c>
      <c r="B1640" s="149" t="s">
        <v>3265</v>
      </c>
      <c r="C1640" s="157" t="s">
        <v>543</v>
      </c>
      <c r="D1640" s="150" t="s">
        <v>3266</v>
      </c>
      <c r="E1640" s="163" t="str">
        <f>IF(Table28[[#This Row],[Tên hàng hóa ]]&lt;&gt;0,VLOOKUP(Table28[[#This Row],[Tên hàng hóa ]],Table1[[Tên hàng hóa]:[Quy cách]],2,0),"")</f>
        <v>Schneider</v>
      </c>
      <c r="F1640" s="159" t="str">
        <f>IF(Table28[[#This Row],[Tên hàng hóa ]]&lt;&gt;0,VLOOKUP(Table28[[#This Row],[Tên hàng hóa ]],Table1[[Tên hàng hóa]:[ĐVT]],3,0),"")</f>
        <v>Cái</v>
      </c>
      <c r="G1640" s="164">
        <v>163900</v>
      </c>
      <c r="H1640" s="160">
        <v>3</v>
      </c>
      <c r="I1640" s="161">
        <f>IF(Table28[[#This Row],[Số lượng]]&lt;&gt;0,Table28[[#This Row],[Số lượng]]*Table28[[#This Row],[Đơn giá]],"")</f>
        <v>491700</v>
      </c>
      <c r="J1640" s="161">
        <f ca="1">IF(AND(Table28[[#This Row],[Tên hàng hóa ]]&lt;&gt;0,D1641=""),SUM(OFFSET(Table28[[#This Row],[Thành tiền]],0,0,-COUNTIF(Table28[Số HĐ],Table28[[#This Row],[Số HĐ]]))),"")</f>
        <v>491700</v>
      </c>
      <c r="K1640" s="152" t="s">
        <v>464</v>
      </c>
      <c r="L164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40" s="153" t="s">
        <v>3263</v>
      </c>
    </row>
    <row r="1641" spans="1:13" ht="35.1" customHeight="1" x14ac:dyDescent="0.2">
      <c r="A1641" s="155"/>
      <c r="B1641" s="156"/>
      <c r="C1641" s="157" t="str">
        <f t="shared" si="37"/>
        <v/>
      </c>
      <c r="D1641" s="158"/>
      <c r="E1641" s="163" t="str">
        <f>IF(Table28[[#This Row],[Tên hàng hóa ]]&lt;&gt;0,VLOOKUP(Table28[[#This Row],[Tên hàng hóa ]],Table1[[Tên hàng hóa]:[Quy cách]],2,0),"")</f>
        <v/>
      </c>
      <c r="F1641" s="159" t="str">
        <f>IF(Table28[[#This Row],[Tên hàng hóa ]]&lt;&gt;0,VLOOKUP(Table28[[#This Row],[Tên hàng hóa ]],Table1[[Tên hàng hóa]:[ĐVT]],3,0),"")</f>
        <v/>
      </c>
      <c r="G1641" s="164" t="str">
        <f>IF(Table28[[#This Row],[Tên hàng hóa ]]=0,"",VLOOKUP(Table28[[#This Row],[Tên hàng hóa ]],Table1[[Tên hàng hóa]:[Giá bán]],4,0))</f>
        <v/>
      </c>
      <c r="H1641" s="160"/>
      <c r="I1641" s="161" t="str">
        <f>IF(Table28[[#This Row],[Số lượng]]&lt;&gt;0,Table28[[#This Row],[Số lượng]]*Table28[[#This Row],[Đơn giá]],"")</f>
        <v/>
      </c>
      <c r="J1641" s="161" t="str">
        <f ca="1">IF(AND(Table28[[#This Row],[Tên hàng hóa ]]&lt;&gt;0,D1642=""),SUM(OFFSET(Table28[[#This Row],[Thành tiền]],0,0,-COUNTIF(Table28[Số HĐ],Table28[[#This Row],[Số HĐ]]))),"")</f>
        <v/>
      </c>
      <c r="K1641" s="160"/>
      <c r="L164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41" s="162"/>
    </row>
    <row r="1642" spans="1:13" ht="35.1" customHeight="1" x14ac:dyDescent="0.2">
      <c r="A1642" s="155">
        <v>42572</v>
      </c>
      <c r="B1642" s="149" t="s">
        <v>3270</v>
      </c>
      <c r="C1642" s="154" t="s">
        <v>2641</v>
      </c>
      <c r="D1642" s="150" t="s">
        <v>3267</v>
      </c>
      <c r="E1642" s="163" t="str">
        <f>IF(Table28[[#This Row],[Tên hàng hóa ]]&lt;&gt;0,VLOOKUP(Table28[[#This Row],[Tên hàng hóa ]],Table1[[Tên hàng hóa]:[Quy cách]],2,0),"")</f>
        <v>Schneider</v>
      </c>
      <c r="F1642" s="159" t="str">
        <f>IF(Table28[[#This Row],[Tên hàng hóa ]]&lt;&gt;0,VLOOKUP(Table28[[#This Row],[Tên hàng hóa ]],Table1[[Tên hàng hóa]:[ĐVT]],3,0),"")</f>
        <v>Cái</v>
      </c>
      <c r="G1642" s="164">
        <v>5251400</v>
      </c>
      <c r="H1642" s="160">
        <v>2</v>
      </c>
      <c r="I1642" s="161">
        <f>IF(Table28[[#This Row],[Số lượng]]&lt;&gt;0,Table28[[#This Row],[Số lượng]]*Table28[[#This Row],[Đơn giá]],"")</f>
        <v>10502800</v>
      </c>
      <c r="J1642" s="161">
        <f ca="1">IF(AND(Table28[[#This Row],[Tên hàng hóa ]]&lt;&gt;0,D1643=""),SUM(OFFSET(Table28[[#This Row],[Thành tiền]],0,0,-COUNTIF(Table28[Số HĐ],Table28[[#This Row],[Số HĐ]]))),"")</f>
        <v>10502800</v>
      </c>
      <c r="K1642" s="152" t="s">
        <v>464</v>
      </c>
      <c r="L164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42" s="153" t="s">
        <v>3472</v>
      </c>
    </row>
    <row r="1643" spans="1:13" ht="35.1" customHeight="1" x14ac:dyDescent="0.2">
      <c r="A1643" s="155"/>
      <c r="B1643" s="156"/>
      <c r="C1643" s="157" t="str">
        <f t="shared" si="37"/>
        <v/>
      </c>
      <c r="D1643" s="158"/>
      <c r="E1643" s="163" t="str">
        <f>IF(Table28[[#This Row],[Tên hàng hóa ]]&lt;&gt;0,VLOOKUP(Table28[[#This Row],[Tên hàng hóa ]],Table1[[Tên hàng hóa]:[Quy cách]],2,0),"")</f>
        <v/>
      </c>
      <c r="F1643" s="159" t="str">
        <f>IF(Table28[[#This Row],[Tên hàng hóa ]]&lt;&gt;0,VLOOKUP(Table28[[#This Row],[Tên hàng hóa ]],Table1[[Tên hàng hóa]:[ĐVT]],3,0),"")</f>
        <v/>
      </c>
      <c r="G1643" s="164" t="str">
        <f>IF(Table28[[#This Row],[Tên hàng hóa ]]=0,"",VLOOKUP(Table28[[#This Row],[Tên hàng hóa ]],Table1[[Tên hàng hóa]:[Giá bán]],4,0))</f>
        <v/>
      </c>
      <c r="H1643" s="160"/>
      <c r="I1643" s="161" t="str">
        <f>IF(Table28[[#This Row],[Số lượng]]&lt;&gt;0,Table28[[#This Row],[Số lượng]]*Table28[[#This Row],[Đơn giá]],"")</f>
        <v/>
      </c>
      <c r="J1643" s="161" t="str">
        <f ca="1">IF(AND(Table28[[#This Row],[Tên hàng hóa ]]&lt;&gt;0,D1644=""),SUM(OFFSET(Table28[[#This Row],[Thành tiền]],0,0,-COUNTIF(Table28[Số HĐ],Table28[[#This Row],[Số HĐ]]))),"")</f>
        <v/>
      </c>
      <c r="K1643" s="160"/>
      <c r="L164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43" s="162"/>
    </row>
    <row r="1644" spans="1:13" ht="35.1" customHeight="1" x14ac:dyDescent="0.2">
      <c r="A1644" s="155">
        <v>42572</v>
      </c>
      <c r="B1644" s="149" t="s">
        <v>3271</v>
      </c>
      <c r="C1644" s="154" t="s">
        <v>2641</v>
      </c>
      <c r="D1644" s="150" t="s">
        <v>3272</v>
      </c>
      <c r="E1644" s="163" t="str">
        <f>IF(Table28[[#This Row],[Tên hàng hóa ]]&lt;&gt;0,VLOOKUP(Table28[[#This Row],[Tên hàng hóa ]],Table1[[Tên hàng hóa]:[Quy cách]],2,0),"")</f>
        <v>TUNGLUNG</v>
      </c>
      <c r="F1644" s="159" t="str">
        <f>IF(Table28[[#This Row],[Tên hàng hóa ]]&lt;&gt;0,VLOOKUP(Table28[[#This Row],[Tên hàng hóa ]],Table1[[Tên hàng hóa]:[ĐVT]],3,0),"")</f>
        <v>Cái</v>
      </c>
      <c r="G1644" s="164">
        <v>2090000</v>
      </c>
      <c r="H1644" s="160">
        <v>2</v>
      </c>
      <c r="I1644" s="161">
        <f>IF(Table28[[#This Row],[Số lượng]]&lt;&gt;0,Table28[[#This Row],[Số lượng]]*Table28[[#This Row],[Đơn giá]],"")</f>
        <v>4180000</v>
      </c>
      <c r="J1644" s="161">
        <f ca="1">IF(AND(Table28[[#This Row],[Tên hàng hóa ]]&lt;&gt;0,D1645=""),SUM(OFFSET(Table28[[#This Row],[Thành tiền]],0,0,-COUNTIF(Table28[Số HĐ],Table28[[#This Row],[Số HĐ]]))),"")</f>
        <v>4180000</v>
      </c>
      <c r="K1644" s="152" t="s">
        <v>464</v>
      </c>
      <c r="L164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44" s="153" t="s">
        <v>3473</v>
      </c>
    </row>
    <row r="1645" spans="1:13" ht="35.1" customHeight="1" x14ac:dyDescent="0.2">
      <c r="A1645" s="155"/>
      <c r="B1645" s="156"/>
      <c r="C1645" s="157" t="str">
        <f t="shared" si="37"/>
        <v/>
      </c>
      <c r="D1645" s="158"/>
      <c r="E1645" s="163" t="str">
        <f>IF(Table28[[#This Row],[Tên hàng hóa ]]&lt;&gt;0,VLOOKUP(Table28[[#This Row],[Tên hàng hóa ]],Table1[[Tên hàng hóa]:[Quy cách]],2,0),"")</f>
        <v/>
      </c>
      <c r="F1645" s="159" t="str">
        <f>IF(Table28[[#This Row],[Tên hàng hóa ]]&lt;&gt;0,VLOOKUP(Table28[[#This Row],[Tên hàng hóa ]],Table1[[Tên hàng hóa]:[ĐVT]],3,0),"")</f>
        <v/>
      </c>
      <c r="G1645" s="164" t="str">
        <f>IF(Table28[[#This Row],[Tên hàng hóa ]]=0,"",VLOOKUP(Table28[[#This Row],[Tên hàng hóa ]],Table1[[Tên hàng hóa]:[Giá bán]],4,0))</f>
        <v/>
      </c>
      <c r="H1645" s="160"/>
      <c r="I1645" s="161" t="str">
        <f>IF(Table28[[#This Row],[Số lượng]]&lt;&gt;0,Table28[[#This Row],[Số lượng]]*Table28[[#This Row],[Đơn giá]],"")</f>
        <v/>
      </c>
      <c r="J1645" s="161" t="str">
        <f ca="1">IF(AND(Table28[[#This Row],[Tên hàng hóa ]]&lt;&gt;0,D1646=""),SUM(OFFSET(Table28[[#This Row],[Thành tiền]],0,0,-COUNTIF(Table28[Số HĐ],Table28[[#This Row],[Số HĐ]]))),"")</f>
        <v/>
      </c>
      <c r="K1645" s="160"/>
      <c r="L164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45" s="162"/>
    </row>
    <row r="1646" spans="1:13" ht="35.1" customHeight="1" x14ac:dyDescent="0.2">
      <c r="A1646" s="155">
        <v>42572</v>
      </c>
      <c r="B1646" s="149" t="s">
        <v>3273</v>
      </c>
      <c r="C1646" s="154" t="s">
        <v>1034</v>
      </c>
      <c r="D1646" s="150" t="s">
        <v>159</v>
      </c>
      <c r="E1646" s="163" t="str">
        <f>IF(Table28[[#This Row],[Tên hàng hóa ]]&lt;&gt;0,VLOOKUP(Table28[[#This Row],[Tên hàng hóa ]],Table1[[Tên hàng hóa]:[Quy cách]],2,0),"")</f>
        <v>Bộ Nguồn Xung</v>
      </c>
      <c r="F1646" s="159" t="str">
        <f>IF(Table28[[#This Row],[Tên hàng hóa ]]&lt;&gt;0,VLOOKUP(Table28[[#This Row],[Tên hàng hóa ]],Table1[[Tên hàng hóa]:[ĐVT]],3,0),"")</f>
        <v>Cái</v>
      </c>
      <c r="G1646" s="164">
        <v>748000</v>
      </c>
      <c r="H1646" s="160">
        <v>6</v>
      </c>
      <c r="I1646" s="161">
        <f>IF(Table28[[#This Row],[Số lượng]]&lt;&gt;0,Table28[[#This Row],[Số lượng]]*Table28[[#This Row],[Đơn giá]],"")</f>
        <v>4488000</v>
      </c>
      <c r="J1646" s="161">
        <f ca="1">IF(AND(Table28[[#This Row],[Tên hàng hóa ]]&lt;&gt;0,D1647=""),SUM(OFFSET(Table28[[#This Row],[Thành tiền]],0,0,-COUNTIF(Table28[Số HĐ],Table28[[#This Row],[Số HĐ]]))),"")</f>
        <v>4488000</v>
      </c>
      <c r="K1646" s="152" t="s">
        <v>464</v>
      </c>
      <c r="L164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46" s="153" t="s">
        <v>3364</v>
      </c>
    </row>
    <row r="1647" spans="1:13" ht="35.1" customHeight="1" x14ac:dyDescent="0.2">
      <c r="A1647" s="155"/>
      <c r="B1647" s="156"/>
      <c r="C1647" s="157" t="str">
        <f t="shared" si="37"/>
        <v/>
      </c>
      <c r="D1647" s="158"/>
      <c r="E1647" s="163" t="str">
        <f>IF(Table28[[#This Row],[Tên hàng hóa ]]&lt;&gt;0,VLOOKUP(Table28[[#This Row],[Tên hàng hóa ]],Table1[[Tên hàng hóa]:[Quy cách]],2,0),"")</f>
        <v/>
      </c>
      <c r="F1647" s="159" t="str">
        <f>IF(Table28[[#This Row],[Tên hàng hóa ]]&lt;&gt;0,VLOOKUP(Table28[[#This Row],[Tên hàng hóa ]],Table1[[Tên hàng hóa]:[ĐVT]],3,0),"")</f>
        <v/>
      </c>
      <c r="G1647" s="164" t="str">
        <f>IF(Table28[[#This Row],[Tên hàng hóa ]]=0,"",VLOOKUP(Table28[[#This Row],[Tên hàng hóa ]],Table1[[Tên hàng hóa]:[Giá bán]],4,0))</f>
        <v/>
      </c>
      <c r="H1647" s="160"/>
      <c r="I1647" s="161" t="str">
        <f>IF(Table28[[#This Row],[Số lượng]]&lt;&gt;0,Table28[[#This Row],[Số lượng]]*Table28[[#This Row],[Đơn giá]],"")</f>
        <v/>
      </c>
      <c r="J1647" s="161" t="str">
        <f ca="1">IF(AND(Table28[[#This Row],[Tên hàng hóa ]]&lt;&gt;0,D1648=""),SUM(OFFSET(Table28[[#This Row],[Thành tiền]],0,0,-COUNTIF(Table28[Số HĐ],Table28[[#This Row],[Số HĐ]]))),"")</f>
        <v/>
      </c>
      <c r="K1647" s="160"/>
      <c r="L164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47" s="162"/>
    </row>
    <row r="1648" spans="1:13" ht="35.1" customHeight="1" x14ac:dyDescent="0.2">
      <c r="A1648" s="155">
        <v>42572</v>
      </c>
      <c r="B1648" s="149" t="s">
        <v>3274</v>
      </c>
      <c r="C1648" s="154" t="s">
        <v>569</v>
      </c>
      <c r="D1648" s="150" t="s">
        <v>3275</v>
      </c>
      <c r="E1648" s="163" t="str">
        <f>IF(Table28[[#This Row],[Tên hàng hóa ]]&lt;&gt;0,VLOOKUP(Table28[[#This Row],[Tên hàng hóa ]],Table1[[Tên hàng hóa]:[Quy cách]],2,0),"")</f>
        <v>OMRON</v>
      </c>
      <c r="F1648" s="159" t="str">
        <f>IF(Table28[[#This Row],[Tên hàng hóa ]]&lt;&gt;0,VLOOKUP(Table28[[#This Row],[Tên hàng hóa ]],Table1[[Tên hàng hóa]:[ĐVT]],3,0),"")</f>
        <v>Cái</v>
      </c>
      <c r="G1648" s="164">
        <v>3338500</v>
      </c>
      <c r="H1648" s="160">
        <v>1</v>
      </c>
      <c r="I1648" s="161">
        <f>IF(Table28[[#This Row],[Số lượng]]&lt;&gt;0,Table28[[#This Row],[Số lượng]]*Table28[[#This Row],[Đơn giá]],"")</f>
        <v>3338500</v>
      </c>
      <c r="J1648" s="161">
        <f ca="1">IF(AND(Table28[[#This Row],[Tên hàng hóa ]]&lt;&gt;0,D1649=""),SUM(OFFSET(Table28[[#This Row],[Thành tiền]],0,0,-COUNTIF(Table28[Số HĐ],Table28[[#This Row],[Số HĐ]]))),"")</f>
        <v>3338500</v>
      </c>
      <c r="K1648" s="152" t="s">
        <v>464</v>
      </c>
      <c r="L164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48" s="153" t="s">
        <v>3404</v>
      </c>
    </row>
    <row r="1649" spans="1:13" ht="35.1" customHeight="1" x14ac:dyDescent="0.2">
      <c r="A1649" s="155"/>
      <c r="B1649" s="156"/>
      <c r="C1649" s="157" t="str">
        <f t="shared" si="37"/>
        <v/>
      </c>
      <c r="D1649" s="158"/>
      <c r="E1649" s="163" t="str">
        <f>IF(Table28[[#This Row],[Tên hàng hóa ]]&lt;&gt;0,VLOOKUP(Table28[[#This Row],[Tên hàng hóa ]],Table1[[Tên hàng hóa]:[Quy cách]],2,0),"")</f>
        <v/>
      </c>
      <c r="F1649" s="159" t="str">
        <f>IF(Table28[[#This Row],[Tên hàng hóa ]]&lt;&gt;0,VLOOKUP(Table28[[#This Row],[Tên hàng hóa ]],Table1[[Tên hàng hóa]:[ĐVT]],3,0),"")</f>
        <v/>
      </c>
      <c r="G1649" s="164" t="str">
        <f>IF(Table28[[#This Row],[Tên hàng hóa ]]=0,"",VLOOKUP(Table28[[#This Row],[Tên hàng hóa ]],Table1[[Tên hàng hóa]:[Giá bán]],4,0))</f>
        <v/>
      </c>
      <c r="H1649" s="160"/>
      <c r="I1649" s="161" t="str">
        <f>IF(Table28[[#This Row],[Số lượng]]&lt;&gt;0,Table28[[#This Row],[Số lượng]]*Table28[[#This Row],[Đơn giá]],"")</f>
        <v/>
      </c>
      <c r="J1649" s="161" t="str">
        <f ca="1">IF(AND(Table28[[#This Row],[Tên hàng hóa ]]&lt;&gt;0,D1650=""),SUM(OFFSET(Table28[[#This Row],[Thành tiền]],0,0,-COUNTIF(Table28[Số HĐ],Table28[[#This Row],[Số HĐ]]))),"")</f>
        <v/>
      </c>
      <c r="K1649" s="160"/>
      <c r="L164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49" s="162"/>
    </row>
    <row r="1650" spans="1:13" ht="35.1" customHeight="1" x14ac:dyDescent="0.2">
      <c r="A1650" s="155">
        <v>42572</v>
      </c>
      <c r="B1650" s="149" t="s">
        <v>3276</v>
      </c>
      <c r="C1650" s="154" t="s">
        <v>1043</v>
      </c>
      <c r="D1650" s="150" t="s">
        <v>527</v>
      </c>
      <c r="E1650" s="163" t="str">
        <f>IF(Table28[[#This Row],[Tên hàng hóa ]]&lt;&gt;0,VLOOKUP(Table28[[#This Row],[Tên hàng hóa ]],Table1[[Tên hàng hóa]:[Quy cách]],2,0),"")</f>
        <v>Counter</v>
      </c>
      <c r="F1650" s="159" t="str">
        <f>IF(Table28[[#This Row],[Tên hàng hóa ]]&lt;&gt;0,VLOOKUP(Table28[[#This Row],[Tên hàng hóa ]],Table1[[Tên hàng hóa]:[ĐVT]],3,0),"")</f>
        <v>Cái</v>
      </c>
      <c r="G1650" s="164">
        <v>2970000</v>
      </c>
      <c r="H1650" s="160">
        <v>1</v>
      </c>
      <c r="I1650" s="161">
        <f>IF(Table28[[#This Row],[Số lượng]]&lt;&gt;0,Table28[[#This Row],[Số lượng]]*Table28[[#This Row],[Đơn giá]],"")</f>
        <v>2970000</v>
      </c>
      <c r="J1650" s="161" t="str">
        <f ca="1">IF(AND(Table28[[#This Row],[Tên hàng hóa ]]&lt;&gt;0,D1651=""),SUM(OFFSET(Table28[[#This Row],[Thành tiền]],0,0,-COUNTIF(Table28[Số HĐ],Table28[[#This Row],[Số HĐ]]))),"")</f>
        <v/>
      </c>
      <c r="K1650" s="160"/>
      <c r="L165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50" s="162"/>
    </row>
    <row r="1651" spans="1:13" ht="35.1" customHeight="1" x14ac:dyDescent="0.2">
      <c r="A1651" s="155">
        <v>42572</v>
      </c>
      <c r="B1651" s="149" t="s">
        <v>3276</v>
      </c>
      <c r="C1651" s="154" t="s">
        <v>1043</v>
      </c>
      <c r="D1651" s="150" t="s">
        <v>3268</v>
      </c>
      <c r="E1651" s="163" t="str">
        <f>IF(Table28[[#This Row],[Tên hàng hóa ]]&lt;&gt;0,VLOOKUP(Table28[[#This Row],[Tên hàng hóa ]],Table1[[Tên hàng hóa]:[Quy cách]],2,0),"")</f>
        <v>Schneider</v>
      </c>
      <c r="F1651" s="159" t="str">
        <f>IF(Table28[[#This Row],[Tên hàng hóa ]]&lt;&gt;0,VLOOKUP(Table28[[#This Row],[Tên hàng hóa ]],Table1[[Tên hàng hóa]:[ĐVT]],3,0),"")</f>
        <v>Cái</v>
      </c>
      <c r="G1651" s="164">
        <v>1331000</v>
      </c>
      <c r="H1651" s="160">
        <v>1</v>
      </c>
      <c r="I1651" s="161">
        <f>IF(Table28[[#This Row],[Số lượng]]&lt;&gt;0,Table28[[#This Row],[Số lượng]]*Table28[[#This Row],[Đơn giá]],"")</f>
        <v>1331000</v>
      </c>
      <c r="J1651" s="161" t="str">
        <f ca="1">IF(AND(Table28[[#This Row],[Tên hàng hóa ]]&lt;&gt;0,D1652=""),SUM(OFFSET(Table28[[#This Row],[Thành tiền]],0,0,-COUNTIF(Table28[Số HĐ],Table28[[#This Row],[Số HĐ]]))),"")</f>
        <v/>
      </c>
      <c r="K1651" s="160"/>
      <c r="L165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51" s="162"/>
    </row>
    <row r="1652" spans="1:13" ht="35.1" customHeight="1" x14ac:dyDescent="0.2">
      <c r="A1652" s="155">
        <v>42572</v>
      </c>
      <c r="B1652" s="149" t="s">
        <v>3276</v>
      </c>
      <c r="C1652" s="154" t="s">
        <v>1043</v>
      </c>
      <c r="D1652" s="150" t="s">
        <v>3269</v>
      </c>
      <c r="E1652" s="163" t="str">
        <f>IF(Table28[[#This Row],[Tên hàng hóa ]]&lt;&gt;0,VLOOKUP(Table28[[#This Row],[Tên hàng hóa ]],Table1[[Tên hàng hóa]:[Quy cách]],2,0),"")</f>
        <v>Schneider</v>
      </c>
      <c r="F1652" s="159" t="str">
        <f>IF(Table28[[#This Row],[Tên hàng hóa ]]&lt;&gt;0,VLOOKUP(Table28[[#This Row],[Tên hàng hóa ]],Table1[[Tên hàng hóa]:[ĐVT]],3,0),"")</f>
        <v>Cái</v>
      </c>
      <c r="G1652" s="164">
        <v>38720</v>
      </c>
      <c r="H1652" s="160">
        <v>10</v>
      </c>
      <c r="I1652" s="161">
        <f>IF(Table28[[#This Row],[Số lượng]]&lt;&gt;0,Table28[[#This Row],[Số lượng]]*Table28[[#This Row],[Đơn giá]],"")</f>
        <v>387200</v>
      </c>
      <c r="J1652" s="161">
        <f ca="1">IF(AND(Table28[[#This Row],[Tên hàng hóa ]]&lt;&gt;0,D1653=""),SUM(OFFSET(Table28[[#This Row],[Thành tiền]],0,0,-COUNTIF(Table28[Số HĐ],Table28[[#This Row],[Số HĐ]]))),"")</f>
        <v>4688200</v>
      </c>
      <c r="K1652" s="152" t="s">
        <v>464</v>
      </c>
      <c r="L165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52" s="153" t="s">
        <v>3549</v>
      </c>
    </row>
    <row r="1653" spans="1:13" ht="35.1" customHeight="1" x14ac:dyDescent="0.2">
      <c r="A1653" s="155"/>
      <c r="B1653" s="156"/>
      <c r="C1653" s="157" t="str">
        <f t="shared" si="37"/>
        <v/>
      </c>
      <c r="D1653" s="158"/>
      <c r="E1653" s="163" t="str">
        <f>IF(Table28[[#This Row],[Tên hàng hóa ]]&lt;&gt;0,VLOOKUP(Table28[[#This Row],[Tên hàng hóa ]],Table1[[Tên hàng hóa]:[Quy cách]],2,0),"")</f>
        <v/>
      </c>
      <c r="F1653" s="159" t="str">
        <f>IF(Table28[[#This Row],[Tên hàng hóa ]]&lt;&gt;0,VLOOKUP(Table28[[#This Row],[Tên hàng hóa ]],Table1[[Tên hàng hóa]:[ĐVT]],3,0),"")</f>
        <v/>
      </c>
      <c r="G1653" s="164" t="str">
        <f>IF(Table28[[#This Row],[Tên hàng hóa ]]=0,"",VLOOKUP(Table28[[#This Row],[Tên hàng hóa ]],Table1[[Tên hàng hóa]:[Giá bán]],4,0))</f>
        <v/>
      </c>
      <c r="H1653" s="160"/>
      <c r="I1653" s="161" t="str">
        <f>IF(Table28[[#This Row],[Số lượng]]&lt;&gt;0,Table28[[#This Row],[Số lượng]]*Table28[[#This Row],[Đơn giá]],"")</f>
        <v/>
      </c>
      <c r="J1653" s="161" t="str">
        <f ca="1">IF(AND(Table28[[#This Row],[Tên hàng hóa ]]&lt;&gt;0,D1654=""),SUM(OFFSET(Table28[[#This Row],[Thành tiền]],0,0,-COUNTIF(Table28[Số HĐ],Table28[[#This Row],[Số HĐ]]))),"")</f>
        <v/>
      </c>
      <c r="K1653" s="160"/>
      <c r="L165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53" s="162"/>
    </row>
    <row r="1654" spans="1:13" ht="35.1" customHeight="1" x14ac:dyDescent="0.2">
      <c r="A1654" s="155">
        <v>42572</v>
      </c>
      <c r="B1654" s="149" t="s">
        <v>3294</v>
      </c>
      <c r="C1654" s="154" t="s">
        <v>2641</v>
      </c>
      <c r="D1654" s="150" t="s">
        <v>3281</v>
      </c>
      <c r="E1654" s="163" t="str">
        <f>IF(Table28[[#This Row],[Tên hàng hóa ]]&lt;&gt;0,VLOOKUP(Table28[[#This Row],[Tên hàng hóa ]],Table1[[Tên hàng hóa]:[Quy cách]],2,0),"")</f>
        <v>Schneider</v>
      </c>
      <c r="F1654" s="159" t="str">
        <f>IF(Table28[[#This Row],[Tên hàng hóa ]]&lt;&gt;0,VLOOKUP(Table28[[#This Row],[Tên hàng hóa ]],Table1[[Tên hàng hóa]:[ĐVT]],3,0),"")</f>
        <v>Cái</v>
      </c>
      <c r="G1654" s="164">
        <v>3385800</v>
      </c>
      <c r="H1654" s="160">
        <v>2</v>
      </c>
      <c r="I1654" s="161">
        <f>IF(Table28[[#This Row],[Số lượng]]&lt;&gt;0,Table28[[#This Row],[Số lượng]]*Table28[[#This Row],[Đơn giá]],"")</f>
        <v>6771600</v>
      </c>
      <c r="J1654" s="161">
        <f ca="1">IF(AND(Table28[[#This Row],[Tên hàng hóa ]]&lt;&gt;0,D1655=""),SUM(OFFSET(Table28[[#This Row],[Thành tiền]],0,0,-COUNTIF(Table28[Số HĐ],Table28[[#This Row],[Số HĐ]]))),"")</f>
        <v>6771600</v>
      </c>
      <c r="K1654" s="152" t="s">
        <v>464</v>
      </c>
      <c r="L165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54" s="153" t="s">
        <v>3474</v>
      </c>
    </row>
    <row r="1655" spans="1:13" ht="35.1" customHeight="1" x14ac:dyDescent="0.2">
      <c r="A1655" s="155"/>
      <c r="B1655" s="156"/>
      <c r="C1655" s="157" t="str">
        <f t="shared" si="37"/>
        <v/>
      </c>
      <c r="D1655" s="158"/>
      <c r="E1655" s="163" t="str">
        <f>IF(Table28[[#This Row],[Tên hàng hóa ]]&lt;&gt;0,VLOOKUP(Table28[[#This Row],[Tên hàng hóa ]],Table1[[Tên hàng hóa]:[Quy cách]],2,0),"")</f>
        <v/>
      </c>
      <c r="F1655" s="159" t="str">
        <f>IF(Table28[[#This Row],[Tên hàng hóa ]]&lt;&gt;0,VLOOKUP(Table28[[#This Row],[Tên hàng hóa ]],Table1[[Tên hàng hóa]:[ĐVT]],3,0),"")</f>
        <v/>
      </c>
      <c r="G1655" s="164" t="str">
        <f>IF(Table28[[#This Row],[Tên hàng hóa ]]=0,"",VLOOKUP(Table28[[#This Row],[Tên hàng hóa ]],Table1[[Tên hàng hóa]:[Giá bán]],4,0))</f>
        <v/>
      </c>
      <c r="H1655" s="160"/>
      <c r="I1655" s="161" t="str">
        <f>IF(Table28[[#This Row],[Số lượng]]&lt;&gt;0,Table28[[#This Row],[Số lượng]]*Table28[[#This Row],[Đơn giá]],"")</f>
        <v/>
      </c>
      <c r="J1655" s="161" t="str">
        <f ca="1">IF(AND(Table28[[#This Row],[Tên hàng hóa ]]&lt;&gt;0,D1656=""),SUM(OFFSET(Table28[[#This Row],[Thành tiền]],0,0,-COUNTIF(Table28[Số HĐ],Table28[[#This Row],[Số HĐ]]))),"")</f>
        <v/>
      </c>
      <c r="K1655" s="160"/>
      <c r="L165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55" s="162"/>
    </row>
    <row r="1656" spans="1:13" ht="35.1" customHeight="1" x14ac:dyDescent="0.2">
      <c r="A1656" s="155">
        <v>42573</v>
      </c>
      <c r="B1656" s="149" t="s">
        <v>3295</v>
      </c>
      <c r="C1656" s="154" t="s">
        <v>569</v>
      </c>
      <c r="D1656" s="150" t="s">
        <v>180</v>
      </c>
      <c r="E1656" s="163" t="str">
        <f>IF(Table28[[#This Row],[Tên hàng hóa ]]&lt;&gt;0,VLOOKUP(Table28[[#This Row],[Tên hàng hóa ]],Table1[[Tên hàng hóa]:[Quy cách]],2,0),"")</f>
        <v>Bộ Nguồn Xung</v>
      </c>
      <c r="F1656" s="159" t="str">
        <f>IF(Table28[[#This Row],[Tên hàng hóa ]]&lt;&gt;0,VLOOKUP(Table28[[#This Row],[Tên hàng hóa ]],Table1[[Tên hàng hóa]:[ĐVT]],3,0),"")</f>
        <v>Cái</v>
      </c>
      <c r="G1656" s="164">
        <v>1367300</v>
      </c>
      <c r="H1656" s="160">
        <v>1</v>
      </c>
      <c r="I1656" s="161">
        <f>IF(Table28[[#This Row],[Số lượng]]&lt;&gt;0,Table28[[#This Row],[Số lượng]]*Table28[[#This Row],[Đơn giá]],"")</f>
        <v>1367300</v>
      </c>
      <c r="J1656" s="161">
        <f ca="1">IF(AND(Table28[[#This Row],[Tên hàng hóa ]]&lt;&gt;0,D1657=""),SUM(OFFSET(Table28[[#This Row],[Thành tiền]],0,0,-COUNTIF(Table28[Số HĐ],Table28[[#This Row],[Số HĐ]]))),"")</f>
        <v>1367300</v>
      </c>
      <c r="K1656" s="152" t="s">
        <v>464</v>
      </c>
      <c r="L165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56" s="153" t="s">
        <v>3405</v>
      </c>
    </row>
    <row r="1657" spans="1:13" ht="35.1" customHeight="1" x14ac:dyDescent="0.2">
      <c r="A1657" s="155"/>
      <c r="B1657" s="156"/>
      <c r="C1657" s="157" t="str">
        <f t="shared" ref="C1657:C1687" si="38">IF(AND(D1657&lt;&gt;0,D1658=""),C1656,"")</f>
        <v/>
      </c>
      <c r="D1657" s="158"/>
      <c r="E1657" s="163" t="str">
        <f>IF(Table28[[#This Row],[Tên hàng hóa ]]&lt;&gt;0,VLOOKUP(Table28[[#This Row],[Tên hàng hóa ]],Table1[[Tên hàng hóa]:[Quy cách]],2,0),"")</f>
        <v/>
      </c>
      <c r="F1657" s="159" t="str">
        <f>IF(Table28[[#This Row],[Tên hàng hóa ]]&lt;&gt;0,VLOOKUP(Table28[[#This Row],[Tên hàng hóa ]],Table1[[Tên hàng hóa]:[ĐVT]],3,0),"")</f>
        <v/>
      </c>
      <c r="G1657" s="164" t="str">
        <f>IF(Table28[[#This Row],[Tên hàng hóa ]]=0,"",VLOOKUP(Table28[[#This Row],[Tên hàng hóa ]],Table1[[Tên hàng hóa]:[Giá bán]],4,0))</f>
        <v/>
      </c>
      <c r="H1657" s="160"/>
      <c r="I1657" s="161" t="str">
        <f>IF(Table28[[#This Row],[Số lượng]]&lt;&gt;0,Table28[[#This Row],[Số lượng]]*Table28[[#This Row],[Đơn giá]],"")</f>
        <v/>
      </c>
      <c r="J1657" s="161" t="str">
        <f ca="1">IF(AND(Table28[[#This Row],[Tên hàng hóa ]]&lt;&gt;0,D1658=""),SUM(OFFSET(Table28[[#This Row],[Thành tiền]],0,0,-COUNTIF(Table28[Số HĐ],Table28[[#This Row],[Số HĐ]]))),"")</f>
        <v/>
      </c>
      <c r="K1657" s="160"/>
      <c r="L165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57" s="162"/>
    </row>
    <row r="1658" spans="1:13" ht="35.1" customHeight="1" x14ac:dyDescent="0.2">
      <c r="A1658" s="155">
        <v>42573</v>
      </c>
      <c r="B1658" s="149" t="s">
        <v>3297</v>
      </c>
      <c r="C1658" s="154" t="s">
        <v>1122</v>
      </c>
      <c r="D1658" s="150" t="s">
        <v>3078</v>
      </c>
      <c r="E1658" s="163" t="str">
        <f>IF(Table28[[#This Row],[Tên hàng hóa ]]&lt;&gt;0,VLOOKUP(Table28[[#This Row],[Tên hàng hóa ]],Table1[[Tên hàng hóa]:[Quy cách]],2,0),"")</f>
        <v>UNI-D</v>
      </c>
      <c r="F1658" s="159" t="str">
        <f>IF(Table28[[#This Row],[Tên hàng hóa ]]&lt;&gt;0,VLOOKUP(Table28[[#This Row],[Tên hàng hóa ]],Table1[[Tên hàng hóa]:[ĐVT]],3,0),"")</f>
        <v>Cái</v>
      </c>
      <c r="G1658" s="164">
        <v>338800</v>
      </c>
      <c r="H1658" s="160">
        <v>10</v>
      </c>
      <c r="I1658" s="161">
        <f>IF(Table28[[#This Row],[Số lượng]]&lt;&gt;0,Table28[[#This Row],[Số lượng]]*Table28[[#This Row],[Đơn giá]],"")</f>
        <v>3388000</v>
      </c>
      <c r="J1658" s="161">
        <f ca="1">IF(AND(Table28[[#This Row],[Tên hàng hóa ]]&lt;&gt;0,D1659=""),SUM(OFFSET(Table28[[#This Row],[Thành tiền]],0,0,-COUNTIF(Table28[Số HĐ],Table28[[#This Row],[Số HĐ]]))),"")</f>
        <v>3388000</v>
      </c>
      <c r="K1658" s="152" t="s">
        <v>464</v>
      </c>
      <c r="L165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58" s="153" t="s">
        <v>3500</v>
      </c>
    </row>
    <row r="1659" spans="1:13" ht="35.1" customHeight="1" x14ac:dyDescent="0.2">
      <c r="A1659" s="155"/>
      <c r="B1659" s="156"/>
      <c r="C1659" s="157" t="str">
        <f t="shared" si="38"/>
        <v/>
      </c>
      <c r="D1659" s="158"/>
      <c r="E1659" s="163" t="str">
        <f>IF(Table28[[#This Row],[Tên hàng hóa ]]&lt;&gt;0,VLOOKUP(Table28[[#This Row],[Tên hàng hóa ]],Table1[[Tên hàng hóa]:[Quy cách]],2,0),"")</f>
        <v/>
      </c>
      <c r="F1659" s="159" t="str">
        <f>IF(Table28[[#This Row],[Tên hàng hóa ]]&lt;&gt;0,VLOOKUP(Table28[[#This Row],[Tên hàng hóa ]],Table1[[Tên hàng hóa]:[ĐVT]],3,0),"")</f>
        <v/>
      </c>
      <c r="G1659" s="164" t="str">
        <f>IF(Table28[[#This Row],[Tên hàng hóa ]]=0,"",VLOOKUP(Table28[[#This Row],[Tên hàng hóa ]],Table1[[Tên hàng hóa]:[Giá bán]],4,0))</f>
        <v/>
      </c>
      <c r="H1659" s="160"/>
      <c r="I1659" s="161" t="str">
        <f>IF(Table28[[#This Row],[Số lượng]]&lt;&gt;0,Table28[[#This Row],[Số lượng]]*Table28[[#This Row],[Đơn giá]],"")</f>
        <v/>
      </c>
      <c r="J1659" s="161" t="str">
        <f ca="1">IF(AND(Table28[[#This Row],[Tên hàng hóa ]]&lt;&gt;0,D1660=""),SUM(OFFSET(Table28[[#This Row],[Thành tiền]],0,0,-COUNTIF(Table28[Số HĐ],Table28[[#This Row],[Số HĐ]]))),"")</f>
        <v/>
      </c>
      <c r="K1659" s="160"/>
      <c r="L165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59" s="162"/>
    </row>
    <row r="1660" spans="1:13" ht="35.1" customHeight="1" x14ac:dyDescent="0.2">
      <c r="A1660" s="155">
        <v>42576</v>
      </c>
      <c r="B1660" s="149" t="s">
        <v>3296</v>
      </c>
      <c r="C1660" s="154" t="s">
        <v>962</v>
      </c>
      <c r="D1660" s="150" t="s">
        <v>254</v>
      </c>
      <c r="E1660" s="163" t="str">
        <f>IF(Table28[[#This Row],[Tên hàng hóa ]]&lt;&gt;0,VLOOKUP(Table28[[#This Row],[Tên hàng hóa ]],Table1[[Tên hàng hóa]:[Quy cách]],2,0),"")</f>
        <v>Cảm Biến</v>
      </c>
      <c r="F1660" s="159" t="str">
        <f>IF(Table28[[#This Row],[Tên hàng hóa ]]&lt;&gt;0,VLOOKUP(Table28[[#This Row],[Tên hàng hóa ]],Table1[[Tên hàng hóa]:[ĐVT]],3,0),"")</f>
        <v>Cái</v>
      </c>
      <c r="G1660" s="164">
        <v>874500</v>
      </c>
      <c r="H1660" s="160">
        <v>2</v>
      </c>
      <c r="I1660" s="161">
        <f>IF(Table28[[#This Row],[Số lượng]]&lt;&gt;0,Table28[[#This Row],[Số lượng]]*Table28[[#This Row],[Đơn giá]],"")</f>
        <v>1749000</v>
      </c>
      <c r="J1660" s="161">
        <f ca="1">IF(AND(Table28[[#This Row],[Tên hàng hóa ]]&lt;&gt;0,D1661=""),SUM(OFFSET(Table28[[#This Row],[Thành tiền]],0,0,-COUNTIF(Table28[Số HĐ],Table28[[#This Row],[Số HĐ]]))),"")</f>
        <v>1749000</v>
      </c>
      <c r="K1660" s="152" t="s">
        <v>464</v>
      </c>
      <c r="L166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60" s="153" t="s">
        <v>3497</v>
      </c>
    </row>
    <row r="1661" spans="1:13" ht="35.1" customHeight="1" x14ac:dyDescent="0.2">
      <c r="A1661" s="155"/>
      <c r="B1661" s="156"/>
      <c r="C1661" s="157" t="str">
        <f t="shared" si="38"/>
        <v/>
      </c>
      <c r="D1661" s="158"/>
      <c r="E1661" s="163" t="str">
        <f>IF(Table28[[#This Row],[Tên hàng hóa ]]&lt;&gt;0,VLOOKUP(Table28[[#This Row],[Tên hàng hóa ]],Table1[[Tên hàng hóa]:[Quy cách]],2,0),"")</f>
        <v/>
      </c>
      <c r="F1661" s="159" t="str">
        <f>IF(Table28[[#This Row],[Tên hàng hóa ]]&lt;&gt;0,VLOOKUP(Table28[[#This Row],[Tên hàng hóa ]],Table1[[Tên hàng hóa]:[ĐVT]],3,0),"")</f>
        <v/>
      </c>
      <c r="G1661" s="164" t="str">
        <f>IF(Table28[[#This Row],[Tên hàng hóa ]]=0,"",VLOOKUP(Table28[[#This Row],[Tên hàng hóa ]],Table1[[Tên hàng hóa]:[Giá bán]],4,0))</f>
        <v/>
      </c>
      <c r="H1661" s="160"/>
      <c r="I1661" s="161" t="str">
        <f>IF(Table28[[#This Row],[Số lượng]]&lt;&gt;0,Table28[[#This Row],[Số lượng]]*Table28[[#This Row],[Đơn giá]],"")</f>
        <v/>
      </c>
      <c r="J1661" s="161" t="str">
        <f ca="1">IF(AND(Table28[[#This Row],[Tên hàng hóa ]]&lt;&gt;0,D1662=""),SUM(OFFSET(Table28[[#This Row],[Thành tiền]],0,0,-COUNTIF(Table28[Số HĐ],Table28[[#This Row],[Số HĐ]]))),"")</f>
        <v/>
      </c>
      <c r="K1661" s="160"/>
      <c r="L166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61" s="162"/>
    </row>
    <row r="1662" spans="1:13" ht="35.1" customHeight="1" x14ac:dyDescent="0.2">
      <c r="A1662" s="155">
        <v>42577</v>
      </c>
      <c r="B1662" s="149" t="s">
        <v>3306</v>
      </c>
      <c r="C1662" s="154" t="s">
        <v>1046</v>
      </c>
      <c r="D1662" s="150" t="s">
        <v>137</v>
      </c>
      <c r="E1662" s="163" t="str">
        <f>IF(Table28[[#This Row],[Tên hàng hóa ]]&lt;&gt;0,VLOOKUP(Table28[[#This Row],[Tên hàng hóa ]],Table1[[Tên hàng hóa]:[Quy cách]],2,0),"")</f>
        <v>Bộ Điều Khiển Nhiệt Độ</v>
      </c>
      <c r="F1662" s="159" t="str">
        <f>IF(Table28[[#This Row],[Tên hàng hóa ]]&lt;&gt;0,VLOOKUP(Table28[[#This Row],[Tên hàng hóa ]],Table1[[Tên hàng hóa]:[ĐVT]],3,0),"")</f>
        <v>Cái</v>
      </c>
      <c r="G1662" s="164">
        <v>1424500</v>
      </c>
      <c r="H1662" s="160">
        <v>2</v>
      </c>
      <c r="I1662" s="161">
        <f>IF(Table28[[#This Row],[Số lượng]]&lt;&gt;0,Table28[[#This Row],[Số lượng]]*Table28[[#This Row],[Đơn giá]],"")</f>
        <v>2849000</v>
      </c>
      <c r="J1662" s="161" t="str">
        <f ca="1">IF(AND(Table28[[#This Row],[Tên hàng hóa ]]&lt;&gt;0,D1663=""),SUM(OFFSET(Table28[[#This Row],[Thành tiền]],0,0,-COUNTIF(Table28[Số HĐ],Table28[[#This Row],[Số HĐ]]))),"")</f>
        <v/>
      </c>
      <c r="K1662" s="160"/>
      <c r="L166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62" s="162"/>
    </row>
    <row r="1663" spans="1:13" ht="35.1" customHeight="1" x14ac:dyDescent="0.2">
      <c r="A1663" s="155">
        <v>42577</v>
      </c>
      <c r="B1663" s="149" t="s">
        <v>3306</v>
      </c>
      <c r="C1663" s="154" t="s">
        <v>1046</v>
      </c>
      <c r="D1663" s="150" t="s">
        <v>3304</v>
      </c>
      <c r="E1663" s="163" t="str">
        <f>IF(Table28[[#This Row],[Tên hàng hóa ]]&lt;&gt;0,VLOOKUP(Table28[[#This Row],[Tên hàng hóa ]],Table1[[Tên hàng hóa]:[Quy cách]],2,0),"")</f>
        <v>OMRON</v>
      </c>
      <c r="F1663" s="159" t="str">
        <f>IF(Table28[[#This Row],[Tên hàng hóa ]]&lt;&gt;0,VLOOKUP(Table28[[#This Row],[Tên hàng hóa ]],Table1[[Tên hàng hóa]:[ĐVT]],3,0),"")</f>
        <v>Cái</v>
      </c>
      <c r="G1663" s="164">
        <v>2530000</v>
      </c>
      <c r="H1663" s="160">
        <v>2</v>
      </c>
      <c r="I1663" s="161">
        <f>IF(Table28[[#This Row],[Số lượng]]&lt;&gt;0,Table28[[#This Row],[Số lượng]]*Table28[[#This Row],[Đơn giá]],"")</f>
        <v>5060000</v>
      </c>
      <c r="J1663" s="161" t="str">
        <f ca="1">IF(AND(Table28[[#This Row],[Tên hàng hóa ]]&lt;&gt;0,D1664=""),SUM(OFFSET(Table28[[#This Row],[Thành tiền]],0,0,-COUNTIF(Table28[Số HĐ],Table28[[#This Row],[Số HĐ]]))),"")</f>
        <v/>
      </c>
      <c r="K1663" s="160"/>
      <c r="L166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63" s="162"/>
    </row>
    <row r="1664" spans="1:13" ht="35.1" customHeight="1" x14ac:dyDescent="0.2">
      <c r="A1664" s="155">
        <v>42577</v>
      </c>
      <c r="B1664" s="149" t="s">
        <v>3306</v>
      </c>
      <c r="C1664" s="154" t="s">
        <v>1046</v>
      </c>
      <c r="D1664" s="150" t="s">
        <v>115</v>
      </c>
      <c r="E1664" s="163" t="str">
        <f>IF(Table28[[#This Row],[Tên hàng hóa ]]&lt;&gt;0,VLOOKUP(Table28[[#This Row],[Tên hàng hóa ]],Table1[[Tên hàng hóa]:[Quy cách]],2,0),"")</f>
        <v>Bộ Điều Khiển Nhiệt Độ</v>
      </c>
      <c r="F1664" s="159" t="str">
        <f>IF(Table28[[#This Row],[Tên hàng hóa ]]&lt;&gt;0,VLOOKUP(Table28[[#This Row],[Tên hàng hóa ]],Table1[[Tên hàng hóa]:[ĐVT]],3,0),"")</f>
        <v>Cái</v>
      </c>
      <c r="G1664" s="164">
        <v>1320000</v>
      </c>
      <c r="H1664" s="160">
        <v>1</v>
      </c>
      <c r="I1664" s="161">
        <f>IF(Table28[[#This Row],[Số lượng]]&lt;&gt;0,Table28[[#This Row],[Số lượng]]*Table28[[#This Row],[Đơn giá]],"")</f>
        <v>1320000</v>
      </c>
      <c r="J1664" s="161" t="str">
        <f ca="1">IF(AND(Table28[[#This Row],[Tên hàng hóa ]]&lt;&gt;0,D1665=""),SUM(OFFSET(Table28[[#This Row],[Thành tiền]],0,0,-COUNTIF(Table28[Số HĐ],Table28[[#This Row],[Số HĐ]]))),"")</f>
        <v/>
      </c>
      <c r="K1664" s="160"/>
      <c r="L166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64" s="162"/>
    </row>
    <row r="1665" spans="1:13" ht="35.1" customHeight="1" x14ac:dyDescent="0.2">
      <c r="A1665" s="155">
        <v>42577</v>
      </c>
      <c r="B1665" s="149" t="s">
        <v>3306</v>
      </c>
      <c r="C1665" s="154" t="s">
        <v>1046</v>
      </c>
      <c r="D1665" s="150" t="s">
        <v>637</v>
      </c>
      <c r="E1665" s="163" t="str">
        <f>IF(Table28[[#This Row],[Tên hàng hóa ]]&lt;&gt;0,VLOOKUP(Table28[[#This Row],[Tên hàng hóa ]],Table1[[Tên hàng hóa]:[Quy cách]],2,0),"")</f>
        <v>Relay Bảo Vệ</v>
      </c>
      <c r="F1665" s="159" t="str">
        <f>IF(Table28[[#This Row],[Tên hàng hóa ]]&lt;&gt;0,VLOOKUP(Table28[[#This Row],[Tên hàng hóa ]],Table1[[Tên hàng hóa]:[ĐVT]],3,0),"")</f>
        <v>Cái</v>
      </c>
      <c r="G1665" s="164">
        <v>2079000</v>
      </c>
      <c r="H1665" s="160">
        <v>1</v>
      </c>
      <c r="I1665" s="161">
        <f>IF(Table28[[#This Row],[Số lượng]]&lt;&gt;0,Table28[[#This Row],[Số lượng]]*Table28[[#This Row],[Đơn giá]],"")</f>
        <v>2079000</v>
      </c>
      <c r="J1665" s="161">
        <f ca="1">IF(AND(Table28[[#This Row],[Tên hàng hóa ]]&lt;&gt;0,D1666=""),SUM(OFFSET(Table28[[#This Row],[Thành tiền]],0,0,-COUNTIF(Table28[Số HĐ],Table28[[#This Row],[Số HĐ]]))),"")</f>
        <v>11308000</v>
      </c>
      <c r="K1665" s="152" t="s">
        <v>464</v>
      </c>
      <c r="L166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65" s="153" t="s">
        <v>3308</v>
      </c>
    </row>
    <row r="1666" spans="1:13" ht="35.1" customHeight="1" x14ac:dyDescent="0.2">
      <c r="A1666" s="155"/>
      <c r="B1666" s="156"/>
      <c r="C1666" s="157" t="str">
        <f t="shared" si="38"/>
        <v/>
      </c>
      <c r="D1666" s="158"/>
      <c r="E1666" s="163" t="str">
        <f>IF(Table28[[#This Row],[Tên hàng hóa ]]&lt;&gt;0,VLOOKUP(Table28[[#This Row],[Tên hàng hóa ]],Table1[[Tên hàng hóa]:[Quy cách]],2,0),"")</f>
        <v/>
      </c>
      <c r="F1666" s="159" t="str">
        <f>IF(Table28[[#This Row],[Tên hàng hóa ]]&lt;&gt;0,VLOOKUP(Table28[[#This Row],[Tên hàng hóa ]],Table1[[Tên hàng hóa]:[ĐVT]],3,0),"")</f>
        <v/>
      </c>
      <c r="G1666" s="164" t="str">
        <f>IF(Table28[[#This Row],[Tên hàng hóa ]]=0,"",VLOOKUP(Table28[[#This Row],[Tên hàng hóa ]],Table1[[Tên hàng hóa]:[Giá bán]],4,0))</f>
        <v/>
      </c>
      <c r="H1666" s="160"/>
      <c r="I1666" s="161" t="str">
        <f>IF(Table28[[#This Row],[Số lượng]]&lt;&gt;0,Table28[[#This Row],[Số lượng]]*Table28[[#This Row],[Đơn giá]],"")</f>
        <v/>
      </c>
      <c r="J1666" s="161" t="str">
        <f ca="1">IF(AND(Table28[[#This Row],[Tên hàng hóa ]]&lt;&gt;0,D1667=""),SUM(OFFSET(Table28[[#This Row],[Thành tiền]],0,0,-COUNTIF(Table28[Số HĐ],Table28[[#This Row],[Số HĐ]]))),"")</f>
        <v/>
      </c>
      <c r="K1666" s="160"/>
      <c r="L166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66" s="162"/>
    </row>
    <row r="1667" spans="1:13" ht="35.1" customHeight="1" x14ac:dyDescent="0.2">
      <c r="A1667" s="155">
        <v>42578</v>
      </c>
      <c r="B1667" s="149" t="s">
        <v>3309</v>
      </c>
      <c r="C1667" s="154" t="s">
        <v>2590</v>
      </c>
      <c r="D1667" s="150" t="s">
        <v>819</v>
      </c>
      <c r="E1667" s="163" t="str">
        <f>IF(Table28[[#This Row],[Tên hàng hóa ]]&lt;&gt;0,VLOOKUP(Table28[[#This Row],[Tên hàng hóa ]],Table1[[Tên hàng hóa]:[Quy cách]],2,0),"")</f>
        <v>Đầu dò nhiệt độ</v>
      </c>
      <c r="F1667" s="159" t="str">
        <f>IF(Table28[[#This Row],[Tên hàng hóa ]]&lt;&gt;0,VLOOKUP(Table28[[#This Row],[Tên hàng hóa ]],Table1[[Tên hàng hóa]:[ĐVT]],3,0),"")</f>
        <v>Cái</v>
      </c>
      <c r="G1667" s="164">
        <v>563200</v>
      </c>
      <c r="H1667" s="160">
        <v>1</v>
      </c>
      <c r="I1667" s="161">
        <f>IF(Table28[[#This Row],[Số lượng]]&lt;&gt;0,Table28[[#This Row],[Số lượng]]*Table28[[#This Row],[Đơn giá]],"")</f>
        <v>563200</v>
      </c>
      <c r="J1667" s="161">
        <f ca="1">IF(AND(Table28[[#This Row],[Tên hàng hóa ]]&lt;&gt;0,D1668=""),SUM(OFFSET(Table28[[#This Row],[Thành tiền]],0,0,-COUNTIF(Table28[Số HĐ],Table28[[#This Row],[Số HĐ]]))),"")</f>
        <v>563200</v>
      </c>
      <c r="K1667" s="152" t="s">
        <v>464</v>
      </c>
      <c r="L166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67" s="153" t="s">
        <v>3332</v>
      </c>
    </row>
    <row r="1668" spans="1:13" ht="35.1" customHeight="1" x14ac:dyDescent="0.2">
      <c r="A1668" s="155"/>
      <c r="B1668" s="156"/>
      <c r="C1668" s="157" t="str">
        <f t="shared" si="38"/>
        <v/>
      </c>
      <c r="D1668" s="158"/>
      <c r="E1668" s="163" t="str">
        <f>IF(Table28[[#This Row],[Tên hàng hóa ]]&lt;&gt;0,VLOOKUP(Table28[[#This Row],[Tên hàng hóa ]],Table1[[Tên hàng hóa]:[Quy cách]],2,0),"")</f>
        <v/>
      </c>
      <c r="F1668" s="159" t="str">
        <f>IF(Table28[[#This Row],[Tên hàng hóa ]]&lt;&gt;0,VLOOKUP(Table28[[#This Row],[Tên hàng hóa ]],Table1[[Tên hàng hóa]:[ĐVT]],3,0),"")</f>
        <v/>
      </c>
      <c r="G1668" s="164" t="str">
        <f>IF(Table28[[#This Row],[Tên hàng hóa ]]=0,"",VLOOKUP(Table28[[#This Row],[Tên hàng hóa ]],Table1[[Tên hàng hóa]:[Giá bán]],4,0))</f>
        <v/>
      </c>
      <c r="H1668" s="160"/>
      <c r="I1668" s="161" t="str">
        <f>IF(Table28[[#This Row],[Số lượng]]&lt;&gt;0,Table28[[#This Row],[Số lượng]]*Table28[[#This Row],[Đơn giá]],"")</f>
        <v/>
      </c>
      <c r="J1668" s="161" t="str">
        <f ca="1">IF(AND(Table28[[#This Row],[Tên hàng hóa ]]&lt;&gt;0,D1669=""),SUM(OFFSET(Table28[[#This Row],[Thành tiền]],0,0,-COUNTIF(Table28[Số HĐ],Table28[[#This Row],[Số HĐ]]))),"")</f>
        <v/>
      </c>
      <c r="K1668" s="160"/>
      <c r="L166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68" s="162"/>
    </row>
    <row r="1669" spans="1:13" ht="35.1" customHeight="1" x14ac:dyDescent="0.2">
      <c r="A1669" s="155">
        <v>42578</v>
      </c>
      <c r="B1669" s="149" t="s">
        <v>3310</v>
      </c>
      <c r="C1669" s="154" t="s">
        <v>1034</v>
      </c>
      <c r="D1669" s="150" t="s">
        <v>234</v>
      </c>
      <c r="E1669" s="163" t="str">
        <f>IF(Table28[[#This Row],[Tên hàng hóa ]]&lt;&gt;0,VLOOKUP(Table28[[#This Row],[Tên hàng hóa ]],Table1[[Tên hàng hóa]:[Quy cách]],2,0),"")</f>
        <v>Cảm Biến</v>
      </c>
      <c r="F1669" s="159" t="str">
        <f>IF(Table28[[#This Row],[Tên hàng hóa ]]&lt;&gt;0,VLOOKUP(Table28[[#This Row],[Tên hàng hóa ]],Table1[[Tên hàng hóa]:[ĐVT]],3,0),"")</f>
        <v>Cái</v>
      </c>
      <c r="G1669" s="164">
        <v>583000</v>
      </c>
      <c r="H1669" s="160">
        <v>1</v>
      </c>
      <c r="I1669" s="161">
        <f>IF(Table28[[#This Row],[Số lượng]]&lt;&gt;0,Table28[[#This Row],[Số lượng]]*Table28[[#This Row],[Đơn giá]],"")</f>
        <v>583000</v>
      </c>
      <c r="J1669" s="161">
        <f ca="1">IF(AND(Table28[[#This Row],[Tên hàng hóa ]]&lt;&gt;0,D1670=""),SUM(OFFSET(Table28[[#This Row],[Thành tiền]],0,0,-COUNTIF(Table28[Số HĐ],Table28[[#This Row],[Số HĐ]]))),"")</f>
        <v>583000</v>
      </c>
      <c r="K1669" s="152" t="s">
        <v>464</v>
      </c>
      <c r="L166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69" s="153" t="s">
        <v>4211</v>
      </c>
    </row>
    <row r="1670" spans="1:13" ht="35.1" customHeight="1" x14ac:dyDescent="0.2">
      <c r="A1670" s="155"/>
      <c r="B1670" s="156"/>
      <c r="C1670" s="157" t="str">
        <f t="shared" si="38"/>
        <v/>
      </c>
      <c r="D1670" s="158"/>
      <c r="E1670" s="163" t="str">
        <f>IF(Table28[[#This Row],[Tên hàng hóa ]]&lt;&gt;0,VLOOKUP(Table28[[#This Row],[Tên hàng hóa ]],Table1[[Tên hàng hóa]:[Quy cách]],2,0),"")</f>
        <v/>
      </c>
      <c r="F1670" s="159" t="str">
        <f>IF(Table28[[#This Row],[Tên hàng hóa ]]&lt;&gt;0,VLOOKUP(Table28[[#This Row],[Tên hàng hóa ]],Table1[[Tên hàng hóa]:[ĐVT]],3,0),"")</f>
        <v/>
      </c>
      <c r="G1670" s="164" t="str">
        <f>IF(Table28[[#This Row],[Tên hàng hóa ]]=0,"",VLOOKUP(Table28[[#This Row],[Tên hàng hóa ]],Table1[[Tên hàng hóa]:[Giá bán]],4,0))</f>
        <v/>
      </c>
      <c r="H1670" s="160"/>
      <c r="I1670" s="161" t="str">
        <f>IF(Table28[[#This Row],[Số lượng]]&lt;&gt;0,Table28[[#This Row],[Số lượng]]*Table28[[#This Row],[Đơn giá]],"")</f>
        <v/>
      </c>
      <c r="J1670" s="161" t="str">
        <f ca="1">IF(AND(Table28[[#This Row],[Tên hàng hóa ]]&lt;&gt;0,D1671=""),SUM(OFFSET(Table28[[#This Row],[Thành tiền]],0,0,-COUNTIF(Table28[Số HĐ],Table28[[#This Row],[Số HĐ]]))),"")</f>
        <v/>
      </c>
      <c r="K1670" s="160"/>
      <c r="L167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70" s="162"/>
    </row>
    <row r="1671" spans="1:13" ht="35.1" customHeight="1" x14ac:dyDescent="0.2">
      <c r="A1671" s="155">
        <v>42579</v>
      </c>
      <c r="B1671" s="149" t="s">
        <v>3340</v>
      </c>
      <c r="C1671" s="154" t="s">
        <v>860</v>
      </c>
      <c r="D1671" s="150" t="s">
        <v>3307</v>
      </c>
      <c r="E1671" s="163" t="str">
        <f>IF(Table28[[#This Row],[Tên hàng hóa ]]&lt;&gt;0,VLOOKUP(Table28[[#This Row],[Tên hàng hóa ]],Table1[[Tên hàng hóa]:[Quy cách]],2,0),"")</f>
        <v>OMRON</v>
      </c>
      <c r="F1671" s="159" t="str">
        <f>IF(Table28[[#This Row],[Tên hàng hóa ]]&lt;&gt;0,VLOOKUP(Table28[[#This Row],[Tên hàng hóa ]],Table1[[Tên hàng hóa]:[ĐVT]],3,0),"")</f>
        <v>Cái</v>
      </c>
      <c r="G1671" s="164">
        <v>7040000</v>
      </c>
      <c r="H1671" s="160">
        <v>1</v>
      </c>
      <c r="I1671" s="161">
        <f>IF(Table28[[#This Row],[Số lượng]]&lt;&gt;0,Table28[[#This Row],[Số lượng]]*Table28[[#This Row],[Đơn giá]],"")</f>
        <v>7040000</v>
      </c>
      <c r="J1671" s="161" t="str">
        <f ca="1">IF(AND(Table28[[#This Row],[Tên hàng hóa ]]&lt;&gt;0,D1672=""),SUM(OFFSET(Table28[[#This Row],[Thành tiền]],0,0,-COUNTIF(Table28[Số HĐ],Table28[[#This Row],[Số HĐ]]))),"")</f>
        <v/>
      </c>
      <c r="K1671" s="160"/>
      <c r="L167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71" s="162"/>
    </row>
    <row r="1672" spans="1:13" ht="35.1" customHeight="1" x14ac:dyDescent="0.2">
      <c r="A1672" s="155">
        <v>42579</v>
      </c>
      <c r="B1672" s="149" t="s">
        <v>3340</v>
      </c>
      <c r="C1672" s="154" t="s">
        <v>860</v>
      </c>
      <c r="D1672" s="150" t="s">
        <v>3298</v>
      </c>
      <c r="E1672" s="163" t="str">
        <f>IF(Table28[[#This Row],[Tên hàng hóa ]]&lt;&gt;0,VLOOKUP(Table28[[#This Row],[Tên hàng hóa ]],Table1[[Tên hàng hóa]:[Quy cách]],2,0),"")</f>
        <v>OMRON</v>
      </c>
      <c r="F1672" s="159" t="str">
        <f>IF(Table28[[#This Row],[Tên hàng hóa ]]&lt;&gt;0,VLOOKUP(Table28[[#This Row],[Tên hàng hóa ]],Table1[[Tên hàng hóa]:[ĐVT]],3,0),"")</f>
        <v>Cái</v>
      </c>
      <c r="G1672" s="164">
        <v>7040000</v>
      </c>
      <c r="H1672" s="160">
        <v>1</v>
      </c>
      <c r="I1672" s="161">
        <f>IF(Table28[[#This Row],[Số lượng]]&lt;&gt;0,Table28[[#This Row],[Số lượng]]*Table28[[#This Row],[Đơn giá]],"")</f>
        <v>7040000</v>
      </c>
      <c r="J1672" s="161" t="str">
        <f ca="1">IF(AND(Table28[[#This Row],[Tên hàng hóa ]]&lt;&gt;0,D1673=""),SUM(OFFSET(Table28[[#This Row],[Thành tiền]],0,0,-COUNTIF(Table28[Số HĐ],Table28[[#This Row],[Số HĐ]]))),"")</f>
        <v/>
      </c>
      <c r="K1672" s="160"/>
      <c r="L167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72" s="162"/>
    </row>
    <row r="1673" spans="1:13" ht="35.1" customHeight="1" x14ac:dyDescent="0.2">
      <c r="A1673" s="155">
        <v>42579</v>
      </c>
      <c r="B1673" s="149" t="s">
        <v>3340</v>
      </c>
      <c r="C1673" s="154" t="s">
        <v>860</v>
      </c>
      <c r="D1673" s="150" t="s">
        <v>331</v>
      </c>
      <c r="E1673" s="163" t="str">
        <f>IF(Table28[[#This Row],[Tên hàng hóa ]]&lt;&gt;0,VLOOKUP(Table28[[#This Row],[Tên hàng hóa ]],Table1[[Tên hàng hóa]:[Quy cách]],2,0),"")</f>
        <v>Màn Hình Cảm Ứng</v>
      </c>
      <c r="F1673" s="159" t="str">
        <f>IF(Table28[[#This Row],[Tên hàng hóa ]]&lt;&gt;0,VLOOKUP(Table28[[#This Row],[Tên hàng hóa ]],Table1[[Tên hàng hóa]:[ĐVT]],3,0),"")</f>
        <v>Cái</v>
      </c>
      <c r="G1673" s="164">
        <v>4950000</v>
      </c>
      <c r="H1673" s="160">
        <v>1</v>
      </c>
      <c r="I1673" s="161">
        <f>IF(Table28[[#This Row],[Số lượng]]&lt;&gt;0,Table28[[#This Row],[Số lượng]]*Table28[[#This Row],[Đơn giá]],"")</f>
        <v>4950000</v>
      </c>
      <c r="J1673" s="161" t="str">
        <f ca="1">IF(AND(Table28[[#This Row],[Tên hàng hóa ]]&lt;&gt;0,D1674=""),SUM(OFFSET(Table28[[#This Row],[Thành tiền]],0,0,-COUNTIF(Table28[Số HĐ],Table28[[#This Row],[Số HĐ]]))),"")</f>
        <v/>
      </c>
      <c r="K1673" s="160"/>
      <c r="L167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73" s="162"/>
    </row>
    <row r="1674" spans="1:13" ht="35.1" customHeight="1" x14ac:dyDescent="0.2">
      <c r="A1674" s="155">
        <v>42579</v>
      </c>
      <c r="B1674" s="149" t="s">
        <v>3340</v>
      </c>
      <c r="C1674" s="154" t="s">
        <v>860</v>
      </c>
      <c r="D1674" s="150" t="s">
        <v>68</v>
      </c>
      <c r="E1674" s="163" t="str">
        <f>IF(Table28[[#This Row],[Tên hàng hóa ]]&lt;&gt;0,VLOOKUP(Table28[[#This Row],[Tên hàng hóa ]],Table1[[Tên hàng hóa]:[Quy cách]],2,0),"")</f>
        <v>Bộ Điều Khiển Lập Trình</v>
      </c>
      <c r="F1674" s="159" t="str">
        <f>IF(Table28[[#This Row],[Tên hàng hóa ]]&lt;&gt;0,VLOOKUP(Table28[[#This Row],[Tên hàng hóa ]],Table1[[Tên hàng hóa]:[ĐVT]],3,0),"")</f>
        <v>Cái</v>
      </c>
      <c r="G1674" s="164">
        <v>770000</v>
      </c>
      <c r="H1674" s="160">
        <v>1</v>
      </c>
      <c r="I1674" s="161">
        <f>IF(Table28[[#This Row],[Số lượng]]&lt;&gt;0,Table28[[#This Row],[Số lượng]]*Table28[[#This Row],[Đơn giá]],"")</f>
        <v>770000</v>
      </c>
      <c r="J1674" s="161">
        <f ca="1">IF(AND(Table28[[#This Row],[Tên hàng hóa ]]&lt;&gt;0,D1675=""),SUM(OFFSET(Table28[[#This Row],[Thành tiền]],0,0,-COUNTIF(Table28[Số HĐ],Table28[[#This Row],[Số HĐ]]))),"")</f>
        <v>19800000</v>
      </c>
      <c r="K1674" s="152" t="s">
        <v>464</v>
      </c>
      <c r="L167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74" s="153" t="s">
        <v>3766</v>
      </c>
    </row>
    <row r="1675" spans="1:13" ht="35.1" customHeight="1" x14ac:dyDescent="0.2">
      <c r="A1675" s="155"/>
      <c r="B1675" s="156"/>
      <c r="C1675" s="157" t="str">
        <f t="shared" si="38"/>
        <v/>
      </c>
      <c r="D1675" s="158"/>
      <c r="E1675" s="163" t="str">
        <f>IF(Table28[[#This Row],[Tên hàng hóa ]]&lt;&gt;0,VLOOKUP(Table28[[#This Row],[Tên hàng hóa ]],Table1[[Tên hàng hóa]:[Quy cách]],2,0),"")</f>
        <v/>
      </c>
      <c r="F1675" s="159" t="str">
        <f>IF(Table28[[#This Row],[Tên hàng hóa ]]&lt;&gt;0,VLOOKUP(Table28[[#This Row],[Tên hàng hóa ]],Table1[[Tên hàng hóa]:[ĐVT]],3,0),"")</f>
        <v/>
      </c>
      <c r="G1675" s="164" t="str">
        <f>IF(Table28[[#This Row],[Tên hàng hóa ]]=0,"",VLOOKUP(Table28[[#This Row],[Tên hàng hóa ]],Table1[[Tên hàng hóa]:[Giá bán]],4,0))</f>
        <v/>
      </c>
      <c r="H1675" s="160"/>
      <c r="I1675" s="161" t="str">
        <f>IF(Table28[[#This Row],[Số lượng]]&lt;&gt;0,Table28[[#This Row],[Số lượng]]*Table28[[#This Row],[Đơn giá]],"")</f>
        <v/>
      </c>
      <c r="J1675" s="161" t="str">
        <f ca="1">IF(AND(Table28[[#This Row],[Tên hàng hóa ]]&lt;&gt;0,D1676=""),SUM(OFFSET(Table28[[#This Row],[Thành tiền]],0,0,-COUNTIF(Table28[Số HĐ],Table28[[#This Row],[Số HĐ]]))),"")</f>
        <v/>
      </c>
      <c r="K1675" s="160"/>
      <c r="L167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75" s="162"/>
    </row>
    <row r="1676" spans="1:13" ht="35.1" customHeight="1" x14ac:dyDescent="0.2">
      <c r="A1676" s="155">
        <v>42579</v>
      </c>
      <c r="B1676" s="149" t="s">
        <v>3341</v>
      </c>
      <c r="C1676" s="154" t="s">
        <v>1043</v>
      </c>
      <c r="D1676" s="150" t="s">
        <v>3324</v>
      </c>
      <c r="E1676" s="163" t="str">
        <f>IF(Table28[[#This Row],[Tên hàng hóa ]]&lt;&gt;0,VLOOKUP(Table28[[#This Row],[Tên hàng hóa ]],Table1[[Tên hàng hóa]:[Quy cách]],2,0),"")</f>
        <v>PANASONIC</v>
      </c>
      <c r="F1676" s="159" t="str">
        <f>IF(Table28[[#This Row],[Tên hàng hóa ]]&lt;&gt;0,VLOOKUP(Table28[[#This Row],[Tên hàng hóa ]],Table1[[Tên hàng hóa]:[ĐVT]],3,0),"")</f>
        <v>Cái</v>
      </c>
      <c r="G1676" s="164">
        <v>5252500</v>
      </c>
      <c r="H1676" s="160">
        <v>2</v>
      </c>
      <c r="I1676" s="161">
        <f>IF(Table28[[#This Row],[Số lượng]]&lt;&gt;0,Table28[[#This Row],[Số lượng]]*Table28[[#This Row],[Đơn giá]],"")</f>
        <v>10505000</v>
      </c>
      <c r="J1676" s="161">
        <f ca="1">IF(AND(Table28[[#This Row],[Tên hàng hóa ]]&lt;&gt;0,D1677=""),SUM(OFFSET(Table28[[#This Row],[Thành tiền]],0,0,-COUNTIF(Table28[Số HĐ],Table28[[#This Row],[Số HĐ]]))),"")</f>
        <v>10505000</v>
      </c>
      <c r="K1676" s="152" t="s">
        <v>464</v>
      </c>
      <c r="L167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76" s="153" t="s">
        <v>3661</v>
      </c>
    </row>
    <row r="1677" spans="1:13" ht="35.1" customHeight="1" x14ac:dyDescent="0.2">
      <c r="A1677" s="155"/>
      <c r="B1677" s="156"/>
      <c r="C1677" s="157" t="str">
        <f t="shared" si="38"/>
        <v/>
      </c>
      <c r="D1677" s="158"/>
      <c r="E1677" s="163" t="str">
        <f>IF(Table28[[#This Row],[Tên hàng hóa ]]&lt;&gt;0,VLOOKUP(Table28[[#This Row],[Tên hàng hóa ]],Table1[[Tên hàng hóa]:[Quy cách]],2,0),"")</f>
        <v/>
      </c>
      <c r="F1677" s="159" t="str">
        <f>IF(Table28[[#This Row],[Tên hàng hóa ]]&lt;&gt;0,VLOOKUP(Table28[[#This Row],[Tên hàng hóa ]],Table1[[Tên hàng hóa]:[ĐVT]],3,0),"")</f>
        <v/>
      </c>
      <c r="G1677" s="164" t="str">
        <f>IF(Table28[[#This Row],[Tên hàng hóa ]]=0,"",VLOOKUP(Table28[[#This Row],[Tên hàng hóa ]],Table1[[Tên hàng hóa]:[Giá bán]],4,0))</f>
        <v/>
      </c>
      <c r="H1677" s="160"/>
      <c r="I1677" s="161" t="str">
        <f>IF(Table28[[#This Row],[Số lượng]]&lt;&gt;0,Table28[[#This Row],[Số lượng]]*Table28[[#This Row],[Đơn giá]],"")</f>
        <v/>
      </c>
      <c r="J1677" s="161" t="str">
        <f ca="1">IF(AND(Table28[[#This Row],[Tên hàng hóa ]]&lt;&gt;0,D1678=""),SUM(OFFSET(Table28[[#This Row],[Thành tiền]],0,0,-COUNTIF(Table28[Số HĐ],Table28[[#This Row],[Số HĐ]]))),"")</f>
        <v/>
      </c>
      <c r="K1677" s="160"/>
      <c r="L167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77" s="162"/>
    </row>
    <row r="1678" spans="1:13" ht="35.1" customHeight="1" x14ac:dyDescent="0.2">
      <c r="A1678" s="155">
        <v>42579</v>
      </c>
      <c r="B1678" s="149" t="s">
        <v>3342</v>
      </c>
      <c r="C1678" s="154" t="s">
        <v>543</v>
      </c>
      <c r="D1678" s="150" t="s">
        <v>715</v>
      </c>
      <c r="E1678" s="163" t="str">
        <f>IF(Table28[[#This Row],[Tên hàng hóa ]]&lt;&gt;0,VLOOKUP(Table28[[#This Row],[Tên hàng hóa ]],Table1[[Tên hàng hóa]:[Quy cách]],2,0),"")</f>
        <v>Cảm Biến</v>
      </c>
      <c r="F1678" s="159" t="str">
        <f>IF(Table28[[#This Row],[Tên hàng hóa ]]&lt;&gt;0,VLOOKUP(Table28[[#This Row],[Tên hàng hóa ]],Table1[[Tên hàng hóa]:[ĐVT]],3,0),"")</f>
        <v>Cái</v>
      </c>
      <c r="G1678" s="164">
        <v>968000</v>
      </c>
      <c r="H1678" s="160">
        <v>5</v>
      </c>
      <c r="I1678" s="161">
        <f>IF(Table28[[#This Row],[Số lượng]]&lt;&gt;0,Table28[[#This Row],[Số lượng]]*Table28[[#This Row],[Đơn giá]],"")</f>
        <v>4840000</v>
      </c>
      <c r="J1678" s="161" t="str">
        <f ca="1">IF(AND(Table28[[#This Row],[Tên hàng hóa ]]&lt;&gt;0,D1679=""),SUM(OFFSET(Table28[[#This Row],[Thành tiền]],0,0,-COUNTIF(Table28[Số HĐ],Table28[[#This Row],[Số HĐ]]))),"")</f>
        <v/>
      </c>
      <c r="K1678" s="160"/>
      <c r="L167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78" s="162"/>
    </row>
    <row r="1679" spans="1:13" ht="35.1" customHeight="1" x14ac:dyDescent="0.2">
      <c r="A1679" s="155">
        <v>42579</v>
      </c>
      <c r="B1679" s="149" t="s">
        <v>3342</v>
      </c>
      <c r="C1679" s="154" t="s">
        <v>543</v>
      </c>
      <c r="D1679" s="150" t="s">
        <v>61</v>
      </c>
      <c r="E1679" s="163" t="str">
        <f>IF(Table28[[#This Row],[Tên hàng hóa ]]&lt;&gt;0,VLOOKUP(Table28[[#This Row],[Tên hàng hóa ]],Table1[[Tên hàng hóa]:[Quy cách]],2,0),"")</f>
        <v>Bộ Điều Khiển Lập Trình</v>
      </c>
      <c r="F1679" s="159" t="str">
        <f>IF(Table28[[#This Row],[Tên hàng hóa ]]&lt;&gt;0,VLOOKUP(Table28[[#This Row],[Tên hàng hóa ]],Table1[[Tên hàng hóa]:[ĐVT]],3,0),"")</f>
        <v>Cái</v>
      </c>
      <c r="G1679" s="164">
        <v>18673600</v>
      </c>
      <c r="H1679" s="160">
        <v>1</v>
      </c>
      <c r="I1679" s="161">
        <f>IF(Table28[[#This Row],[Số lượng]]&lt;&gt;0,Table28[[#This Row],[Số lượng]]*Table28[[#This Row],[Đơn giá]],"")</f>
        <v>18673600</v>
      </c>
      <c r="J1679" s="161" t="str">
        <f ca="1">IF(AND(Table28[[#This Row],[Tên hàng hóa ]]&lt;&gt;0,D1680=""),SUM(OFFSET(Table28[[#This Row],[Thành tiền]],0,0,-COUNTIF(Table28[Số HĐ],Table28[[#This Row],[Số HĐ]]))),"")</f>
        <v/>
      </c>
      <c r="K1679" s="160"/>
      <c r="L167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79" s="153" t="s">
        <v>3343</v>
      </c>
    </row>
    <row r="1680" spans="1:13" ht="35.1" customHeight="1" x14ac:dyDescent="0.2">
      <c r="A1680" s="155">
        <v>42579</v>
      </c>
      <c r="B1680" s="149" t="s">
        <v>3342</v>
      </c>
      <c r="C1680" s="154" t="s">
        <v>543</v>
      </c>
      <c r="D1680" s="150" t="s">
        <v>3328</v>
      </c>
      <c r="E1680" s="163" t="str">
        <f>IF(Table28[[#This Row],[Tên hàng hóa ]]&lt;&gt;0,VLOOKUP(Table28[[#This Row],[Tên hàng hóa ]],Table1[[Tên hàng hóa]:[Quy cách]],2,0),"")</f>
        <v>OMRON</v>
      </c>
      <c r="F1680" s="159" t="str">
        <f>IF(Table28[[#This Row],[Tên hàng hóa ]]&lt;&gt;0,VLOOKUP(Table28[[#This Row],[Tên hàng hóa ]],Table1[[Tên hàng hóa]:[ĐVT]],3,0),"")</f>
        <v>Cái</v>
      </c>
      <c r="G1680" s="164">
        <v>36241700</v>
      </c>
      <c r="H1680" s="160">
        <v>1</v>
      </c>
      <c r="I1680" s="161">
        <f>IF(Table28[[#This Row],[Số lượng]]&lt;&gt;0,Table28[[#This Row],[Số lượng]]*Table28[[#This Row],[Đơn giá]],"")</f>
        <v>36241700</v>
      </c>
      <c r="J1680" s="161">
        <f ca="1">IF(AND(Table28[[#This Row],[Tên hàng hóa ]]&lt;&gt;0,D1681=""),SUM(OFFSET(Table28[[#This Row],[Thành tiền]],0,0,-COUNTIF(Table28[Số HĐ],Table28[[#This Row],[Số HĐ]]))),"")</f>
        <v>59755300</v>
      </c>
      <c r="K1680" s="152" t="s">
        <v>464</v>
      </c>
      <c r="L168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80" s="153" t="s">
        <v>3346</v>
      </c>
    </row>
    <row r="1681" spans="1:13" ht="35.1" customHeight="1" x14ac:dyDescent="0.2">
      <c r="A1681" s="155"/>
      <c r="B1681" s="149"/>
      <c r="C1681" s="157" t="str">
        <f t="shared" si="38"/>
        <v/>
      </c>
      <c r="D1681" s="158"/>
      <c r="E1681" s="163" t="str">
        <f>IF(Table28[[#This Row],[Tên hàng hóa ]]&lt;&gt;0,VLOOKUP(Table28[[#This Row],[Tên hàng hóa ]],Table1[[Tên hàng hóa]:[Quy cách]],2,0),"")</f>
        <v/>
      </c>
      <c r="F1681" s="159" t="str">
        <f>IF(Table28[[#This Row],[Tên hàng hóa ]]&lt;&gt;0,VLOOKUP(Table28[[#This Row],[Tên hàng hóa ]],Table1[[Tên hàng hóa]:[ĐVT]],3,0),"")</f>
        <v/>
      </c>
      <c r="G1681" s="164" t="str">
        <f>IF(Table28[[#This Row],[Tên hàng hóa ]]=0,"",VLOOKUP(Table28[[#This Row],[Tên hàng hóa ]],Table1[[Tên hàng hóa]:[Giá bán]],4,0))</f>
        <v/>
      </c>
      <c r="H1681" s="160"/>
      <c r="I1681" s="161" t="str">
        <f>IF(Table28[[#This Row],[Số lượng]]&lt;&gt;0,Table28[[#This Row],[Số lượng]]*Table28[[#This Row],[Đơn giá]],"")</f>
        <v/>
      </c>
      <c r="J1681" s="161" t="str">
        <f ca="1">IF(AND(Table28[[#This Row],[Tên hàng hóa ]]&lt;&gt;0,D1682=""),SUM(OFFSET(Table28[[#This Row],[Thành tiền]],0,0,-COUNTIF(Table28[Số HĐ],Table28[[#This Row],[Số HĐ]]))),"")</f>
        <v/>
      </c>
      <c r="K1681" s="160"/>
      <c r="L168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81" s="162"/>
    </row>
    <row r="1682" spans="1:13" ht="35.1" customHeight="1" x14ac:dyDescent="0.2">
      <c r="A1682" s="155">
        <v>42579</v>
      </c>
      <c r="B1682" s="149" t="s">
        <v>3347</v>
      </c>
      <c r="C1682" s="154" t="s">
        <v>543</v>
      </c>
      <c r="D1682" s="150" t="s">
        <v>3335</v>
      </c>
      <c r="E1682" s="163" t="str">
        <f>IF(Table28[[#This Row],[Tên hàng hóa ]]&lt;&gt;0,VLOOKUP(Table28[[#This Row],[Tên hàng hóa ]],Table1[[Tên hàng hóa]:[Quy cách]],2,0),"")</f>
        <v>OMRON</v>
      </c>
      <c r="F1682" s="159" t="str">
        <f>IF(Table28[[#This Row],[Tên hàng hóa ]]&lt;&gt;0,VLOOKUP(Table28[[#This Row],[Tên hàng hóa ]],Table1[[Tên hàng hóa]:[ĐVT]],3,0),"")</f>
        <v>Cái</v>
      </c>
      <c r="G1682" s="164">
        <v>203500</v>
      </c>
      <c r="H1682" s="160">
        <v>8</v>
      </c>
      <c r="I1682" s="161">
        <f>IF(Table28[[#This Row],[Số lượng]]&lt;&gt;0,Table28[[#This Row],[Số lượng]]*Table28[[#This Row],[Đơn giá]],"")</f>
        <v>1628000</v>
      </c>
      <c r="J1682" s="161" t="str">
        <f ca="1">IF(AND(Table28[[#This Row],[Tên hàng hóa ]]&lt;&gt;0,D1683=""),SUM(OFFSET(Table28[[#This Row],[Thành tiền]],0,0,-COUNTIF(Table28[Số HĐ],Table28[[#This Row],[Số HĐ]]))),"")</f>
        <v/>
      </c>
      <c r="K1682" s="160"/>
      <c r="L168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82" s="162"/>
    </row>
    <row r="1683" spans="1:13" ht="35.1" customHeight="1" x14ac:dyDescent="0.2">
      <c r="A1683" s="155">
        <v>42579</v>
      </c>
      <c r="B1683" s="149" t="s">
        <v>3347</v>
      </c>
      <c r="C1683" s="154" t="s">
        <v>543</v>
      </c>
      <c r="D1683" s="150" t="s">
        <v>2836</v>
      </c>
      <c r="E1683" s="163" t="str">
        <f>IF(Table28[[#This Row],[Tên hàng hóa ]]&lt;&gt;0,VLOOKUP(Table28[[#This Row],[Tên hàng hóa ]],Table1[[Tên hàng hóa]:[Quy cách]],2,0),"")</f>
        <v>Schneider</v>
      </c>
      <c r="F1683" s="159" t="str">
        <f>IF(Table28[[#This Row],[Tên hàng hóa ]]&lt;&gt;0,VLOOKUP(Table28[[#This Row],[Tên hàng hóa ]],Table1[[Tên hàng hóa]:[ĐVT]],3,0),"")</f>
        <v>Cái</v>
      </c>
      <c r="G1683" s="164">
        <v>160600</v>
      </c>
      <c r="H1683" s="160">
        <v>4</v>
      </c>
      <c r="I1683" s="161">
        <f>IF(Table28[[#This Row],[Số lượng]]&lt;&gt;0,Table28[[#This Row],[Số lượng]]*Table28[[#This Row],[Đơn giá]],"")</f>
        <v>642400</v>
      </c>
      <c r="J1683" s="161">
        <f ca="1">IF(AND(Table28[[#This Row],[Tên hàng hóa ]]&lt;&gt;0,D1684=""),SUM(OFFSET(Table28[[#This Row],[Thành tiền]],0,0,-COUNTIF(Table28[Số HĐ],Table28[[#This Row],[Số HĐ]]))),"")</f>
        <v>2270400</v>
      </c>
      <c r="K1683" s="152" t="s">
        <v>464</v>
      </c>
      <c r="L168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83" s="153" t="s">
        <v>3502</v>
      </c>
    </row>
    <row r="1684" spans="1:13" ht="35.1" customHeight="1" x14ac:dyDescent="0.2">
      <c r="A1684" s="155"/>
      <c r="B1684" s="156"/>
      <c r="C1684" s="157" t="str">
        <f t="shared" si="38"/>
        <v/>
      </c>
      <c r="D1684" s="158"/>
      <c r="E1684" s="163" t="str">
        <f>IF(Table28[[#This Row],[Tên hàng hóa ]]&lt;&gt;0,VLOOKUP(Table28[[#This Row],[Tên hàng hóa ]],Table1[[Tên hàng hóa]:[Quy cách]],2,0),"")</f>
        <v/>
      </c>
      <c r="F1684" s="159" t="str">
        <f>IF(Table28[[#This Row],[Tên hàng hóa ]]&lt;&gt;0,VLOOKUP(Table28[[#This Row],[Tên hàng hóa ]],Table1[[Tên hàng hóa]:[ĐVT]],3,0),"")</f>
        <v/>
      </c>
      <c r="G1684" s="164" t="str">
        <f>IF(Table28[[#This Row],[Tên hàng hóa ]]=0,"",VLOOKUP(Table28[[#This Row],[Tên hàng hóa ]],Table1[[Tên hàng hóa]:[Giá bán]],4,0))</f>
        <v/>
      </c>
      <c r="H1684" s="160"/>
      <c r="I1684" s="161" t="str">
        <f>IF(Table28[[#This Row],[Số lượng]]&lt;&gt;0,Table28[[#This Row],[Số lượng]]*Table28[[#This Row],[Đơn giá]],"")</f>
        <v/>
      </c>
      <c r="J1684" s="161" t="str">
        <f ca="1">IF(AND(Table28[[#This Row],[Tên hàng hóa ]]&lt;&gt;0,D1685=""),SUM(OFFSET(Table28[[#This Row],[Thành tiền]],0,0,-COUNTIF(Table28[Số HĐ],Table28[[#This Row],[Số HĐ]]))),"")</f>
        <v/>
      </c>
      <c r="K1684" s="160"/>
      <c r="L168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84" s="162"/>
    </row>
    <row r="1685" spans="1:13" ht="35.1" customHeight="1" x14ac:dyDescent="0.2">
      <c r="A1685" s="155">
        <v>42579</v>
      </c>
      <c r="B1685" s="149" t="s">
        <v>3348</v>
      </c>
      <c r="C1685" s="154" t="s">
        <v>543</v>
      </c>
      <c r="D1685" s="150" t="s">
        <v>85</v>
      </c>
      <c r="E1685" s="163" t="str">
        <f>IF(Table28[[#This Row],[Tên hàng hóa ]]&lt;&gt;0,VLOOKUP(Table28[[#This Row],[Tên hàng hóa ]],Table1[[Tên hàng hóa]:[Quy cách]],2,0),"")</f>
        <v>Bộ Điều Khiển Lập Trình</v>
      </c>
      <c r="F1685" s="159" t="str">
        <f>IF(Table28[[#This Row],[Tên hàng hóa ]]&lt;&gt;0,VLOOKUP(Table28[[#This Row],[Tên hàng hóa ]],Table1[[Tên hàng hóa]:[ĐVT]],3,0),"")</f>
        <v>Cái</v>
      </c>
      <c r="G1685" s="164">
        <v>4400000</v>
      </c>
      <c r="H1685" s="160">
        <v>1</v>
      </c>
      <c r="I1685" s="161">
        <f>IF(Table28[[#This Row],[Số lượng]]&lt;&gt;0,Table28[[#This Row],[Số lượng]]*Table28[[#This Row],[Đơn giá]],"")</f>
        <v>4400000</v>
      </c>
      <c r="J1685" s="161" t="str">
        <f ca="1">IF(AND(Table28[[#This Row],[Tên hàng hóa ]]&lt;&gt;0,D1686=""),SUM(OFFSET(Table28[[#This Row],[Thành tiền]],0,0,-COUNTIF(Table28[Số HĐ],Table28[[#This Row],[Số HĐ]]))),"")</f>
        <v/>
      </c>
      <c r="K1685" s="160"/>
      <c r="L168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85" s="162"/>
    </row>
    <row r="1686" spans="1:13" ht="35.1" customHeight="1" x14ac:dyDescent="0.2">
      <c r="A1686" s="155">
        <v>42579</v>
      </c>
      <c r="B1686" s="149" t="s">
        <v>3348</v>
      </c>
      <c r="C1686" s="157" t="str">
        <f t="shared" si="38"/>
        <v>CTY TNHH CN Gốm Bạch Mã (VN)</v>
      </c>
      <c r="D1686" s="150" t="s">
        <v>343</v>
      </c>
      <c r="E1686" s="163" t="str">
        <f>IF(Table28[[#This Row],[Tên hàng hóa ]]&lt;&gt;0,VLOOKUP(Table28[[#This Row],[Tên hàng hóa ]],Table1[[Tên hàng hóa]:[Quy cách]],2,0),"")</f>
        <v>Relay</v>
      </c>
      <c r="F1686" s="159" t="str">
        <f>IF(Table28[[#This Row],[Tên hàng hóa ]]&lt;&gt;0,VLOOKUP(Table28[[#This Row],[Tên hàng hóa ]],Table1[[Tên hàng hóa]:[ĐVT]],3,0),"")</f>
        <v>Cái</v>
      </c>
      <c r="G1686" s="164">
        <v>63800</v>
      </c>
      <c r="H1686" s="160">
        <v>1</v>
      </c>
      <c r="I1686" s="161">
        <f>IF(Table28[[#This Row],[Số lượng]]&lt;&gt;0,Table28[[#This Row],[Số lượng]]*Table28[[#This Row],[Đơn giá]],"")</f>
        <v>63800</v>
      </c>
      <c r="J1686" s="161">
        <f ca="1">IF(AND(Table28[[#This Row],[Tên hàng hóa ]]&lt;&gt;0,D1687=""),SUM(OFFSET(Table28[[#This Row],[Thành tiền]],0,0,-COUNTIF(Table28[Số HĐ],Table28[[#This Row],[Số HĐ]]))),"")</f>
        <v>4463800</v>
      </c>
      <c r="K1686" s="152" t="s">
        <v>464</v>
      </c>
      <c r="L168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86" s="153" t="s">
        <v>3501</v>
      </c>
    </row>
    <row r="1687" spans="1:13" ht="35.1" customHeight="1" x14ac:dyDescent="0.2">
      <c r="A1687" s="155"/>
      <c r="B1687" s="156"/>
      <c r="C1687" s="157" t="str">
        <f t="shared" si="38"/>
        <v/>
      </c>
      <c r="D1687" s="158"/>
      <c r="E1687" s="163" t="str">
        <f>IF(Table28[[#This Row],[Tên hàng hóa ]]&lt;&gt;0,VLOOKUP(Table28[[#This Row],[Tên hàng hóa ]],Table1[[Tên hàng hóa]:[Quy cách]],2,0),"")</f>
        <v/>
      </c>
      <c r="F1687" s="159" t="str">
        <f>IF(Table28[[#This Row],[Tên hàng hóa ]]&lt;&gt;0,VLOOKUP(Table28[[#This Row],[Tên hàng hóa ]],Table1[[Tên hàng hóa]:[ĐVT]],3,0),"")</f>
        <v/>
      </c>
      <c r="G1687" s="164" t="str">
        <f>IF(Table28[[#This Row],[Tên hàng hóa ]]=0,"",VLOOKUP(Table28[[#This Row],[Tên hàng hóa ]],Table1[[Tên hàng hóa]:[Giá bán]],4,0))</f>
        <v/>
      </c>
      <c r="H1687" s="160"/>
      <c r="I1687" s="161" t="str">
        <f>IF(Table28[[#This Row],[Số lượng]]&lt;&gt;0,Table28[[#This Row],[Số lượng]]*Table28[[#This Row],[Đơn giá]],"")</f>
        <v/>
      </c>
      <c r="J1687" s="161" t="str">
        <f ca="1">IF(AND(Table28[[#This Row],[Tên hàng hóa ]]&lt;&gt;0,D1688=""),SUM(OFFSET(Table28[[#This Row],[Thành tiền]],0,0,-COUNTIF(Table28[Số HĐ],Table28[[#This Row],[Số HĐ]]))),"")</f>
        <v/>
      </c>
      <c r="K1687" s="160"/>
      <c r="L168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87" s="162"/>
    </row>
    <row r="1688" spans="1:13" ht="35.1" customHeight="1" x14ac:dyDescent="0.2">
      <c r="A1688" s="155">
        <v>42579</v>
      </c>
      <c r="B1688" s="149" t="s">
        <v>3349</v>
      </c>
      <c r="C1688" s="157" t="s">
        <v>543</v>
      </c>
      <c r="D1688" s="150" t="s">
        <v>1731</v>
      </c>
      <c r="E1688" s="163" t="str">
        <f>IF(Table28[[#This Row],[Tên hàng hóa ]]&lt;&gt;0,VLOOKUP(Table28[[#This Row],[Tên hàng hóa ]],Table1[[Tên hàng hóa]:[Quy cách]],2,0),"")</f>
        <v>Schneider</v>
      </c>
      <c r="F1688" s="159" t="str">
        <f>IF(Table28[[#This Row],[Tên hàng hóa ]]&lt;&gt;0,VLOOKUP(Table28[[#This Row],[Tên hàng hóa ]],Table1[[Tên hàng hóa]:[ĐVT]],3,0),"")</f>
        <v>Cái</v>
      </c>
      <c r="G1688" s="164">
        <v>649000</v>
      </c>
      <c r="H1688" s="160">
        <v>3</v>
      </c>
      <c r="I1688" s="161">
        <f>IF(Table28[[#This Row],[Số lượng]]&lt;&gt;0,Table28[[#This Row],[Số lượng]]*Table28[[#This Row],[Đơn giá]],"")</f>
        <v>1947000</v>
      </c>
      <c r="J1688" s="161" t="str">
        <f ca="1">IF(AND(Table28[[#This Row],[Tên hàng hóa ]]&lt;&gt;0,D1689=""),SUM(OFFSET(Table28[[#This Row],[Thành tiền]],0,0,-COUNTIF(Table28[Số HĐ],Table28[[#This Row],[Số HĐ]]))),"")</f>
        <v/>
      </c>
      <c r="K1688" s="160"/>
      <c r="L168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88" s="162"/>
    </row>
    <row r="1689" spans="1:13" ht="35.1" customHeight="1" x14ac:dyDescent="0.2">
      <c r="A1689" s="155">
        <v>42579</v>
      </c>
      <c r="B1689" s="149" t="s">
        <v>3349</v>
      </c>
      <c r="C1689" s="157" t="s">
        <v>543</v>
      </c>
      <c r="D1689" s="150" t="s">
        <v>3059</v>
      </c>
      <c r="E1689" s="163" t="str">
        <f>IF(Table28[[#This Row],[Tên hàng hóa ]]&lt;&gt;0,VLOOKUP(Table28[[#This Row],[Tên hàng hóa ]],Table1[[Tên hàng hóa]:[Quy cách]],2,0),"")</f>
        <v>Schneider</v>
      </c>
      <c r="F1689" s="159" t="str">
        <f>IF(Table28[[#This Row],[Tên hàng hóa ]]&lt;&gt;0,VLOOKUP(Table28[[#This Row],[Tên hàng hóa ]],Table1[[Tên hàng hóa]:[ĐVT]],3,0),"")</f>
        <v>Cái</v>
      </c>
      <c r="G1689" s="164">
        <v>150700</v>
      </c>
      <c r="H1689" s="160">
        <v>3</v>
      </c>
      <c r="I1689" s="161">
        <f>IF(Table28[[#This Row],[Số lượng]]&lt;&gt;0,Table28[[#This Row],[Số lượng]]*Table28[[#This Row],[Đơn giá]],"")</f>
        <v>452100</v>
      </c>
      <c r="J1689" s="161" t="str">
        <f ca="1">IF(AND(Table28[[#This Row],[Tên hàng hóa ]]&lt;&gt;0,D1690=""),SUM(OFFSET(Table28[[#This Row],[Thành tiền]],0,0,-COUNTIF(Table28[Số HĐ],Table28[[#This Row],[Số HĐ]]))),"")</f>
        <v/>
      </c>
      <c r="K1689" s="160"/>
      <c r="L168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89" s="162"/>
    </row>
    <row r="1690" spans="1:13" ht="35.1" customHeight="1" x14ac:dyDescent="0.2">
      <c r="A1690" s="155">
        <v>42579</v>
      </c>
      <c r="B1690" s="149" t="s">
        <v>3349</v>
      </c>
      <c r="C1690" s="157" t="s">
        <v>543</v>
      </c>
      <c r="D1690" s="150" t="s">
        <v>220</v>
      </c>
      <c r="E1690" s="163" t="str">
        <f>IF(Table28[[#This Row],[Tên hàng hóa ]]&lt;&gt;0,VLOOKUP(Table28[[#This Row],[Tên hàng hóa ]],Table1[[Tên hàng hóa]:[Quy cách]],2,0),"")</f>
        <v>Cảm Biến</v>
      </c>
      <c r="F1690" s="159" t="str">
        <f>IF(Table28[[#This Row],[Tên hàng hóa ]]&lt;&gt;0,VLOOKUP(Table28[[#This Row],[Tên hàng hóa ]],Table1[[Tên hàng hóa]:[ĐVT]],3,0),"")</f>
        <v>Cái</v>
      </c>
      <c r="G1690" s="164">
        <v>891000</v>
      </c>
      <c r="H1690" s="160">
        <v>2</v>
      </c>
      <c r="I1690" s="161">
        <f>IF(Table28[[#This Row],[Số lượng]]&lt;&gt;0,Table28[[#This Row],[Số lượng]]*Table28[[#This Row],[Đơn giá]],"")</f>
        <v>1782000</v>
      </c>
      <c r="J1690" s="161" t="str">
        <f ca="1">IF(AND(Table28[[#This Row],[Tên hàng hóa ]]&lt;&gt;0,D1691=""),SUM(OFFSET(Table28[[#This Row],[Thành tiền]],0,0,-COUNTIF(Table28[Số HĐ],Table28[[#This Row],[Số HĐ]]))),"")</f>
        <v/>
      </c>
      <c r="K1690" s="160"/>
      <c r="L169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90" s="162"/>
    </row>
    <row r="1691" spans="1:13" ht="35.1" customHeight="1" x14ac:dyDescent="0.2">
      <c r="A1691" s="155">
        <v>42579</v>
      </c>
      <c r="B1691" s="149" t="s">
        <v>3349</v>
      </c>
      <c r="C1691" s="157" t="s">
        <v>543</v>
      </c>
      <c r="D1691" s="150" t="s">
        <v>1110</v>
      </c>
      <c r="E1691" s="163" t="str">
        <f>IF(Table28[[#This Row],[Tên hàng hóa ]]&lt;&gt;0,VLOOKUP(Table28[[#This Row],[Tên hàng hóa ]],Table1[[Tên hàng hóa]:[Quy cách]],2,0),"")</f>
        <v>Schneider</v>
      </c>
      <c r="F1691" s="159" t="str">
        <f>IF(Table28[[#This Row],[Tên hàng hóa ]]&lt;&gt;0,VLOOKUP(Table28[[#This Row],[Tên hàng hóa ]],Table1[[Tên hàng hóa]:[ĐVT]],3,0),"")</f>
        <v>Cái</v>
      </c>
      <c r="G1691" s="164">
        <v>390500</v>
      </c>
      <c r="H1691" s="160">
        <v>1</v>
      </c>
      <c r="I1691" s="161">
        <f>IF(Table28[[#This Row],[Số lượng]]&lt;&gt;0,Table28[[#This Row],[Số lượng]]*Table28[[#This Row],[Đơn giá]],"")</f>
        <v>390500</v>
      </c>
      <c r="J1691" s="161">
        <f ca="1">IF(AND(Table28[[#This Row],[Tên hàng hóa ]]&lt;&gt;0,D1692=""),SUM(OFFSET(Table28[[#This Row],[Thành tiền]],0,0,-COUNTIF(Table28[Số HĐ],Table28[[#This Row],[Số HĐ]]))),"")</f>
        <v>4571600</v>
      </c>
      <c r="K1691" s="152" t="s">
        <v>464</v>
      </c>
      <c r="L169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91" s="153" t="s">
        <v>3501</v>
      </c>
    </row>
    <row r="1692" spans="1:13" ht="35.1" customHeight="1" x14ac:dyDescent="0.2">
      <c r="A1692" s="155"/>
      <c r="B1692" s="156"/>
      <c r="C1692" s="157" t="str">
        <f t="shared" ref="C1692:C1716" si="39">IF(AND(D1692&lt;&gt;0,D1693=""),C1691,"")</f>
        <v/>
      </c>
      <c r="D1692" s="158"/>
      <c r="E1692" s="163" t="str">
        <f>IF(Table28[[#This Row],[Tên hàng hóa ]]&lt;&gt;0,VLOOKUP(Table28[[#This Row],[Tên hàng hóa ]],Table1[[Tên hàng hóa]:[Quy cách]],2,0),"")</f>
        <v/>
      </c>
      <c r="F1692" s="159" t="str">
        <f>IF(Table28[[#This Row],[Tên hàng hóa ]]&lt;&gt;0,VLOOKUP(Table28[[#This Row],[Tên hàng hóa ]],Table1[[Tên hàng hóa]:[ĐVT]],3,0),"")</f>
        <v/>
      </c>
      <c r="G1692" s="164" t="str">
        <f>IF(Table28[[#This Row],[Tên hàng hóa ]]=0,"",VLOOKUP(Table28[[#This Row],[Tên hàng hóa ]],Table1[[Tên hàng hóa]:[Giá bán]],4,0))</f>
        <v/>
      </c>
      <c r="H1692" s="160"/>
      <c r="I1692" s="161" t="str">
        <f>IF(Table28[[#This Row],[Số lượng]]&lt;&gt;0,Table28[[#This Row],[Số lượng]]*Table28[[#This Row],[Đơn giá]],"")</f>
        <v/>
      </c>
      <c r="J1692" s="161" t="str">
        <f ca="1">IF(AND(Table28[[#This Row],[Tên hàng hóa ]]&lt;&gt;0,D1693=""),SUM(OFFSET(Table28[[#This Row],[Thành tiền]],0,0,-COUNTIF(Table28[Số HĐ],Table28[[#This Row],[Số HĐ]]))),"")</f>
        <v/>
      </c>
      <c r="K1692" s="160"/>
      <c r="L169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92" s="162"/>
    </row>
    <row r="1693" spans="1:13" ht="35.1" customHeight="1" x14ac:dyDescent="0.2">
      <c r="A1693" s="155">
        <v>42579</v>
      </c>
      <c r="B1693" s="149" t="s">
        <v>3350</v>
      </c>
      <c r="C1693" s="154" t="s">
        <v>1197</v>
      </c>
      <c r="D1693" s="150" t="s">
        <v>3283</v>
      </c>
      <c r="E1693" s="163" t="str">
        <f>IF(Table28[[#This Row],[Tên hàng hóa ]]&lt;&gt;0,VLOOKUP(Table28[[#This Row],[Tên hàng hóa ]],Table1[[Tên hàng hóa]:[Quy cách]],2,0),"")</f>
        <v>STNC</v>
      </c>
      <c r="F1693" s="159" t="str">
        <f>IF(Table28[[#This Row],[Tên hàng hóa ]]&lt;&gt;0,VLOOKUP(Table28[[#This Row],[Tên hàng hóa ]],Table1[[Tên hàng hóa]:[ĐVT]],3,0),"")</f>
        <v>Cái</v>
      </c>
      <c r="G1693" s="164">
        <v>99000</v>
      </c>
      <c r="H1693" s="160">
        <v>10</v>
      </c>
      <c r="I1693" s="161">
        <f>IF(Table28[[#This Row],[Số lượng]]&lt;&gt;0,Table28[[#This Row],[Số lượng]]*Table28[[#This Row],[Đơn giá]],"")</f>
        <v>990000</v>
      </c>
      <c r="J1693" s="161" t="str">
        <f ca="1">IF(AND(Table28[[#This Row],[Tên hàng hóa ]]&lt;&gt;0,D1694=""),SUM(OFFSET(Table28[[#This Row],[Thành tiền]],0,0,-COUNTIF(Table28[Số HĐ],Table28[[#This Row],[Số HĐ]]))),"")</f>
        <v/>
      </c>
      <c r="K1693" s="160"/>
      <c r="L169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93" s="162"/>
    </row>
    <row r="1694" spans="1:13" ht="35.1" customHeight="1" x14ac:dyDescent="0.2">
      <c r="A1694" s="155">
        <v>42579</v>
      </c>
      <c r="B1694" s="149" t="s">
        <v>3350</v>
      </c>
      <c r="C1694" s="157" t="str">
        <f t="shared" si="39"/>
        <v>CTY CỔ PHẦN QUỐC TẾ PANCERA</v>
      </c>
      <c r="D1694" s="150" t="s">
        <v>3300</v>
      </c>
      <c r="E1694" s="163" t="str">
        <f>IF(Table28[[#This Row],[Tên hàng hóa ]]&lt;&gt;0,VLOOKUP(Table28[[#This Row],[Tên hàng hóa ]],Table1[[Tên hàng hóa]:[Quy cách]],2,0),"")</f>
        <v>OMRON</v>
      </c>
      <c r="F1694" s="159" t="str">
        <f>IF(Table28[[#This Row],[Tên hàng hóa ]]&lt;&gt;0,VLOOKUP(Table28[[#This Row],[Tên hàng hóa ]],Table1[[Tên hàng hóa]:[ĐVT]],3,0),"")</f>
        <v>Cái</v>
      </c>
      <c r="G1694" s="164">
        <v>385000</v>
      </c>
      <c r="H1694" s="160">
        <v>5</v>
      </c>
      <c r="I1694" s="161">
        <f>IF(Table28[[#This Row],[Số lượng]]&lt;&gt;0,Table28[[#This Row],[Số lượng]]*Table28[[#This Row],[Đơn giá]],"")</f>
        <v>1925000</v>
      </c>
      <c r="J1694" s="161">
        <f ca="1">IF(AND(Table28[[#This Row],[Tên hàng hóa ]]&lt;&gt;0,D1695=""),SUM(OFFSET(Table28[[#This Row],[Thành tiền]],0,0,-COUNTIF(Table28[Số HĐ],Table28[[#This Row],[Số HĐ]]))),"")</f>
        <v>2915000</v>
      </c>
      <c r="K1694" s="152" t="s">
        <v>464</v>
      </c>
      <c r="L169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94" s="153" t="s">
        <v>3588</v>
      </c>
    </row>
    <row r="1695" spans="1:13" ht="35.1" customHeight="1" x14ac:dyDescent="0.2">
      <c r="A1695" s="155"/>
      <c r="B1695" s="156"/>
      <c r="C1695" s="157" t="str">
        <f t="shared" si="39"/>
        <v/>
      </c>
      <c r="D1695" s="158"/>
      <c r="E1695" s="163" t="str">
        <f>IF(Table28[[#This Row],[Tên hàng hóa ]]&lt;&gt;0,VLOOKUP(Table28[[#This Row],[Tên hàng hóa ]],Table1[[Tên hàng hóa]:[Quy cách]],2,0),"")</f>
        <v/>
      </c>
      <c r="F1695" s="159" t="str">
        <f>IF(Table28[[#This Row],[Tên hàng hóa ]]&lt;&gt;0,VLOOKUP(Table28[[#This Row],[Tên hàng hóa ]],Table1[[Tên hàng hóa]:[ĐVT]],3,0),"")</f>
        <v/>
      </c>
      <c r="G1695" s="164" t="str">
        <f>IF(Table28[[#This Row],[Tên hàng hóa ]]=0,"",VLOOKUP(Table28[[#This Row],[Tên hàng hóa ]],Table1[[Tên hàng hóa]:[Giá bán]],4,0))</f>
        <v/>
      </c>
      <c r="H1695" s="160"/>
      <c r="I1695" s="161" t="str">
        <f>IF(Table28[[#This Row],[Số lượng]]&lt;&gt;0,Table28[[#This Row],[Số lượng]]*Table28[[#This Row],[Đơn giá]],"")</f>
        <v/>
      </c>
      <c r="J1695" s="161" t="str">
        <f ca="1">IF(AND(Table28[[#This Row],[Tên hàng hóa ]]&lt;&gt;0,D1696=""),SUM(OFFSET(Table28[[#This Row],[Thành tiền]],0,0,-COUNTIF(Table28[Số HĐ],Table28[[#This Row],[Số HĐ]]))),"")</f>
        <v/>
      </c>
      <c r="K1695" s="160"/>
      <c r="L169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95" s="162"/>
    </row>
    <row r="1696" spans="1:13" ht="35.1" customHeight="1" x14ac:dyDescent="0.2">
      <c r="A1696" s="155">
        <v>42580</v>
      </c>
      <c r="B1696" s="149" t="s">
        <v>3351</v>
      </c>
      <c r="C1696" s="154" t="s">
        <v>798</v>
      </c>
      <c r="D1696" s="150" t="s">
        <v>115</v>
      </c>
      <c r="E1696" s="163" t="str">
        <f>IF(Table28[[#This Row],[Tên hàng hóa ]]&lt;&gt;0,VLOOKUP(Table28[[#This Row],[Tên hàng hóa ]],Table1[[Tên hàng hóa]:[Quy cách]],2,0),"")</f>
        <v>Bộ Điều Khiển Nhiệt Độ</v>
      </c>
      <c r="F1696" s="159" t="str">
        <f>IF(Table28[[#This Row],[Tên hàng hóa ]]&lt;&gt;0,VLOOKUP(Table28[[#This Row],[Tên hàng hóa ]],Table1[[Tên hàng hóa]:[ĐVT]],3,0),"")</f>
        <v>Cái</v>
      </c>
      <c r="G1696" s="164">
        <v>1210000</v>
      </c>
      <c r="H1696" s="160">
        <v>1</v>
      </c>
      <c r="I1696" s="161">
        <f>IF(Table28[[#This Row],[Số lượng]]&lt;&gt;0,Table28[[#This Row],[Số lượng]]*Table28[[#This Row],[Đơn giá]],"")</f>
        <v>1210000</v>
      </c>
      <c r="J1696" s="161">
        <f ca="1">IF(AND(Table28[[#This Row],[Tên hàng hóa ]]&lt;&gt;0,D1697=""),SUM(OFFSET(Table28[[#This Row],[Thành tiền]],0,0,-COUNTIF(Table28[Số HĐ],Table28[[#This Row],[Số HĐ]]))),"")</f>
        <v>1210000</v>
      </c>
      <c r="K1696" s="152" t="s">
        <v>464</v>
      </c>
      <c r="L169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96" s="153" t="s">
        <v>3380</v>
      </c>
    </row>
    <row r="1697" spans="1:13" ht="35.1" customHeight="1" x14ac:dyDescent="0.2">
      <c r="A1697" s="155"/>
      <c r="B1697" s="156"/>
      <c r="C1697" s="157" t="str">
        <f t="shared" si="39"/>
        <v/>
      </c>
      <c r="D1697" s="158"/>
      <c r="E1697" s="163" t="str">
        <f>IF(Table28[[#This Row],[Tên hàng hóa ]]&lt;&gt;0,VLOOKUP(Table28[[#This Row],[Tên hàng hóa ]],Table1[[Tên hàng hóa]:[Quy cách]],2,0),"")</f>
        <v/>
      </c>
      <c r="F1697" s="159" t="str">
        <f>IF(Table28[[#This Row],[Tên hàng hóa ]]&lt;&gt;0,VLOOKUP(Table28[[#This Row],[Tên hàng hóa ]],Table1[[Tên hàng hóa]:[ĐVT]],3,0),"")</f>
        <v/>
      </c>
      <c r="G1697" s="164" t="str">
        <f>IF(Table28[[#This Row],[Tên hàng hóa ]]=0,"",VLOOKUP(Table28[[#This Row],[Tên hàng hóa ]],Table1[[Tên hàng hóa]:[Giá bán]],4,0))</f>
        <v/>
      </c>
      <c r="H1697" s="160"/>
      <c r="I1697" s="161" t="str">
        <f>IF(Table28[[#This Row],[Số lượng]]&lt;&gt;0,Table28[[#This Row],[Số lượng]]*Table28[[#This Row],[Đơn giá]],"")</f>
        <v/>
      </c>
      <c r="J1697" s="161" t="str">
        <f ca="1">IF(AND(Table28[[#This Row],[Tên hàng hóa ]]&lt;&gt;0,D1698=""),SUM(OFFSET(Table28[[#This Row],[Thành tiền]],0,0,-COUNTIF(Table28[Số HĐ],Table28[[#This Row],[Số HĐ]]))),"")</f>
        <v/>
      </c>
      <c r="K1697" s="160"/>
      <c r="L169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97" s="162"/>
    </row>
    <row r="1698" spans="1:13" ht="35.1" customHeight="1" x14ac:dyDescent="0.2">
      <c r="A1698" s="155">
        <v>42580</v>
      </c>
      <c r="B1698" s="149" t="s">
        <v>3352</v>
      </c>
      <c r="C1698" s="154" t="s">
        <v>2352</v>
      </c>
      <c r="D1698" s="150" t="s">
        <v>205</v>
      </c>
      <c r="E1698" s="163" t="str">
        <f>IF(Table28[[#This Row],[Tên hàng hóa ]]&lt;&gt;0,VLOOKUP(Table28[[#This Row],[Tên hàng hóa ]],Table1[[Tên hàng hóa]:[Quy cách]],2,0),"")</f>
        <v>Bộ Xử Lý Tín Hiệu Và Phụ Kiện</v>
      </c>
      <c r="F1698" s="159" t="str">
        <f>IF(Table28[[#This Row],[Tên hàng hóa ]]&lt;&gt;0,VLOOKUP(Table28[[#This Row],[Tên hàng hóa ]],Table1[[Tên hàng hóa]:[ĐVT]],3,0),"")</f>
        <v>Cái</v>
      </c>
      <c r="G1698" s="164">
        <v>4950000</v>
      </c>
      <c r="H1698" s="160">
        <v>1</v>
      </c>
      <c r="I1698" s="161">
        <f>IF(Table28[[#This Row],[Số lượng]]&lt;&gt;0,Table28[[#This Row],[Số lượng]]*Table28[[#This Row],[Đơn giá]],"")</f>
        <v>4950000</v>
      </c>
      <c r="J1698" s="161" t="str">
        <f ca="1">IF(AND(Table28[[#This Row],[Tên hàng hóa ]]&lt;&gt;0,D1699=""),SUM(OFFSET(Table28[[#This Row],[Thành tiền]],0,0,-COUNTIF(Table28[Số HĐ],Table28[[#This Row],[Số HĐ]]))),"")</f>
        <v/>
      </c>
      <c r="K1698" s="160"/>
      <c r="L169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698" s="162"/>
    </row>
    <row r="1699" spans="1:13" ht="35.1" customHeight="1" x14ac:dyDescent="0.2">
      <c r="A1699" s="155">
        <v>42580</v>
      </c>
      <c r="B1699" s="149" t="s">
        <v>3352</v>
      </c>
      <c r="C1699" s="157" t="str">
        <f t="shared" si="39"/>
        <v>CTY MÊ KONG</v>
      </c>
      <c r="D1699" s="150" t="s">
        <v>198</v>
      </c>
      <c r="E1699" s="163" t="str">
        <f>IF(Table28[[#This Row],[Tên hàng hóa ]]&lt;&gt;0,VLOOKUP(Table28[[#This Row],[Tên hàng hóa ]],Table1[[Tên hàng hóa]:[Quy cách]],2,0),"")</f>
        <v>Bộ Xử Lý Tín Hiệu Và Phụ Kiện</v>
      </c>
      <c r="F1699" s="159" t="str">
        <f>IF(Table28[[#This Row],[Tên hàng hóa ]]&lt;&gt;0,VLOOKUP(Table28[[#This Row],[Tên hàng hóa ]],Table1[[Tên hàng hóa]:[ĐVT]],3,0),"")</f>
        <v>Cái</v>
      </c>
      <c r="G1699" s="164">
        <v>4180000</v>
      </c>
      <c r="H1699" s="160">
        <v>1</v>
      </c>
      <c r="I1699" s="161">
        <f>IF(Table28[[#This Row],[Số lượng]]&lt;&gt;0,Table28[[#This Row],[Số lượng]]*Table28[[#This Row],[Đơn giá]],"")</f>
        <v>4180000</v>
      </c>
      <c r="J1699" s="161">
        <f ca="1">IF(AND(Table28[[#This Row],[Tên hàng hóa ]]&lt;&gt;0,D1700=""),SUM(OFFSET(Table28[[#This Row],[Thành tiền]],0,0,-COUNTIF(Table28[Số HĐ],Table28[[#This Row],[Số HĐ]]))),"")</f>
        <v>9130000</v>
      </c>
      <c r="K1699" s="152" t="s">
        <v>464</v>
      </c>
      <c r="L169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699" s="153" t="s">
        <v>3552</v>
      </c>
    </row>
    <row r="1700" spans="1:13" ht="35.1" customHeight="1" x14ac:dyDescent="0.2">
      <c r="A1700" s="155"/>
      <c r="B1700" s="156"/>
      <c r="C1700" s="157" t="str">
        <f t="shared" si="39"/>
        <v/>
      </c>
      <c r="D1700" s="158"/>
      <c r="E1700" s="163" t="str">
        <f>IF(Table28[[#This Row],[Tên hàng hóa ]]&lt;&gt;0,VLOOKUP(Table28[[#This Row],[Tên hàng hóa ]],Table1[[Tên hàng hóa]:[Quy cách]],2,0),"")</f>
        <v/>
      </c>
      <c r="F1700" s="159" t="str">
        <f>IF(Table28[[#This Row],[Tên hàng hóa ]]&lt;&gt;0,VLOOKUP(Table28[[#This Row],[Tên hàng hóa ]],Table1[[Tên hàng hóa]:[ĐVT]],3,0),"")</f>
        <v/>
      </c>
      <c r="G1700" s="164" t="str">
        <f>IF(Table28[[#This Row],[Tên hàng hóa ]]=0,"",VLOOKUP(Table28[[#This Row],[Tên hàng hóa ]],Table1[[Tên hàng hóa]:[Giá bán]],4,0))</f>
        <v/>
      </c>
      <c r="H1700" s="160"/>
      <c r="I1700" s="161" t="str">
        <f>IF(Table28[[#This Row],[Số lượng]]&lt;&gt;0,Table28[[#This Row],[Số lượng]]*Table28[[#This Row],[Đơn giá]],"")</f>
        <v/>
      </c>
      <c r="J1700" s="161" t="str">
        <f ca="1">IF(AND(Table28[[#This Row],[Tên hàng hóa ]]&lt;&gt;0,D1701=""),SUM(OFFSET(Table28[[#This Row],[Thành tiền]],0,0,-COUNTIF(Table28[Số HĐ],Table28[[#This Row],[Số HĐ]]))),"")</f>
        <v/>
      </c>
      <c r="K1700" s="160"/>
      <c r="L170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00" s="162"/>
    </row>
    <row r="1701" spans="1:13" ht="35.1" customHeight="1" x14ac:dyDescent="0.2">
      <c r="A1701" s="155">
        <v>42580</v>
      </c>
      <c r="B1701" s="149" t="s">
        <v>3353</v>
      </c>
      <c r="C1701" s="154" t="s">
        <v>1027</v>
      </c>
      <c r="D1701" s="150" t="s">
        <v>1444</v>
      </c>
      <c r="E1701" s="163" t="str">
        <f>IF(Table28[[#This Row],[Tên hàng hóa ]]&lt;&gt;0,VLOOKUP(Table28[[#This Row],[Tên hàng hóa ]],Table1[[Tên hàng hóa]:[Quy cách]],2,0),"")</f>
        <v>Quạt</v>
      </c>
      <c r="F1701" s="159" t="str">
        <f>IF(Table28[[#This Row],[Tên hàng hóa ]]&lt;&gt;0,VLOOKUP(Table28[[#This Row],[Tên hàng hóa ]],Table1[[Tên hàng hóa]:[ĐVT]],3,0),"")</f>
        <v>Cái</v>
      </c>
      <c r="G1701" s="164">
        <v>77000</v>
      </c>
      <c r="H1701" s="160">
        <v>10</v>
      </c>
      <c r="I1701" s="161">
        <f>IF(Table28[[#This Row],[Số lượng]]&lt;&gt;0,Table28[[#This Row],[Số lượng]]*Table28[[#This Row],[Đơn giá]],"")</f>
        <v>770000</v>
      </c>
      <c r="J1701" s="161">
        <f ca="1">IF(AND(Table28[[#This Row],[Tên hàng hóa ]]&lt;&gt;0,D1702=""),SUM(OFFSET(Table28[[#This Row],[Thành tiền]],0,0,-COUNTIF(Table28[Số HĐ],Table28[[#This Row],[Số HĐ]]))),"")</f>
        <v>770000</v>
      </c>
      <c r="K1701" s="152" t="s">
        <v>464</v>
      </c>
      <c r="L170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01" s="153" t="s">
        <v>3642</v>
      </c>
    </row>
    <row r="1702" spans="1:13" ht="35.1" customHeight="1" x14ac:dyDescent="0.2">
      <c r="A1702" s="155"/>
      <c r="B1702" s="156"/>
      <c r="C1702" s="157" t="str">
        <f t="shared" si="39"/>
        <v/>
      </c>
      <c r="D1702" s="158"/>
      <c r="E1702" s="163" t="str">
        <f>IF(Table28[[#This Row],[Tên hàng hóa ]]&lt;&gt;0,VLOOKUP(Table28[[#This Row],[Tên hàng hóa ]],Table1[[Tên hàng hóa]:[Quy cách]],2,0),"")</f>
        <v/>
      </c>
      <c r="F1702" s="159" t="str">
        <f>IF(Table28[[#This Row],[Tên hàng hóa ]]&lt;&gt;0,VLOOKUP(Table28[[#This Row],[Tên hàng hóa ]],Table1[[Tên hàng hóa]:[ĐVT]],3,0),"")</f>
        <v/>
      </c>
      <c r="G1702" s="164" t="str">
        <f>IF(Table28[[#This Row],[Tên hàng hóa ]]=0,"",VLOOKUP(Table28[[#This Row],[Tên hàng hóa ]],Table1[[Tên hàng hóa]:[Giá bán]],4,0))</f>
        <v/>
      </c>
      <c r="H1702" s="160"/>
      <c r="I1702" s="161" t="str">
        <f>IF(Table28[[#This Row],[Số lượng]]&lt;&gt;0,Table28[[#This Row],[Số lượng]]*Table28[[#This Row],[Đơn giá]],"")</f>
        <v/>
      </c>
      <c r="J1702" s="161" t="str">
        <f ca="1">IF(AND(Table28[[#This Row],[Tên hàng hóa ]]&lt;&gt;0,D1703=""),SUM(OFFSET(Table28[[#This Row],[Thành tiền]],0,0,-COUNTIF(Table28[Số HĐ],Table28[[#This Row],[Số HĐ]]))),"")</f>
        <v/>
      </c>
      <c r="K1702" s="160"/>
      <c r="L170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02" s="162"/>
    </row>
    <row r="1703" spans="1:13" ht="35.1" customHeight="1" x14ac:dyDescent="0.2">
      <c r="A1703" s="155">
        <v>42581</v>
      </c>
      <c r="B1703" s="149" t="s">
        <v>3371</v>
      </c>
      <c r="C1703" s="154" t="s">
        <v>860</v>
      </c>
      <c r="D1703" s="150" t="s">
        <v>1558</v>
      </c>
      <c r="E1703" s="163" t="str">
        <f>IF(Table28[[#This Row],[Tên hàng hóa ]]&lt;&gt;0,VLOOKUP(Table28[[#This Row],[Tên hàng hóa ]],Table1[[Tên hàng hóa]:[Quy cách]],2,0),"")</f>
        <v>Bộ Điều Khiển Lập Trình</v>
      </c>
      <c r="F1703" s="159" t="str">
        <f>IF(Table28[[#This Row],[Tên hàng hóa ]]&lt;&gt;0,VLOOKUP(Table28[[#This Row],[Tên hàng hóa ]],Table1[[Tên hàng hóa]:[ĐVT]],3,0),"")</f>
        <v>Cái</v>
      </c>
      <c r="G1703" s="164">
        <v>3850000</v>
      </c>
      <c r="H1703" s="160">
        <v>3</v>
      </c>
      <c r="I1703" s="161">
        <f>IF(Table28[[#This Row],[Số lượng]]&lt;&gt;0,Table28[[#This Row],[Số lượng]]*Table28[[#This Row],[Đơn giá]],"")</f>
        <v>11550000</v>
      </c>
      <c r="J1703" s="161" t="str">
        <f ca="1">IF(AND(Table28[[#This Row],[Tên hàng hóa ]]&lt;&gt;0,D1704=""),SUM(OFFSET(Table28[[#This Row],[Thành tiền]],0,0,-COUNTIF(Table28[Số HĐ],Table28[[#This Row],[Số HĐ]]))),"")</f>
        <v/>
      </c>
      <c r="K1703" s="160"/>
      <c r="L170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03" s="162"/>
    </row>
    <row r="1704" spans="1:13" ht="35.1" customHeight="1" x14ac:dyDescent="0.2">
      <c r="A1704" s="155">
        <v>42581</v>
      </c>
      <c r="B1704" s="149" t="s">
        <v>3371</v>
      </c>
      <c r="C1704" s="154" t="s">
        <v>860</v>
      </c>
      <c r="D1704" s="150" t="s">
        <v>329</v>
      </c>
      <c r="E1704" s="163" t="str">
        <f>IF(Table28[[#This Row],[Tên hàng hóa ]]&lt;&gt;0,VLOOKUP(Table28[[#This Row],[Tên hàng hóa ]],Table1[[Tên hàng hóa]:[Quy cách]],2,0),"")</f>
        <v>Màn Hình Cảm Ứng</v>
      </c>
      <c r="F1704" s="159" t="str">
        <f>IF(Table28[[#This Row],[Tên hàng hóa ]]&lt;&gt;0,VLOOKUP(Table28[[#This Row],[Tên hàng hóa ]],Table1[[Tên hàng hóa]:[ĐVT]],3,0),"")</f>
        <v>Cái</v>
      </c>
      <c r="G1704" s="164">
        <v>3630000</v>
      </c>
      <c r="H1704" s="160">
        <v>3</v>
      </c>
      <c r="I1704" s="161">
        <f>IF(Table28[[#This Row],[Số lượng]]&lt;&gt;0,Table28[[#This Row],[Số lượng]]*Table28[[#This Row],[Đơn giá]],"")</f>
        <v>10890000</v>
      </c>
      <c r="J1704" s="161" t="str">
        <f ca="1">IF(AND(Table28[[#This Row],[Tên hàng hóa ]]&lt;&gt;0,D1705=""),SUM(OFFSET(Table28[[#This Row],[Thành tiền]],0,0,-COUNTIF(Table28[Số HĐ],Table28[[#This Row],[Số HĐ]]))),"")</f>
        <v/>
      </c>
      <c r="K1704" s="160"/>
      <c r="L170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04" s="162"/>
    </row>
    <row r="1705" spans="1:13" ht="35.1" customHeight="1" x14ac:dyDescent="0.2">
      <c r="A1705" s="155">
        <v>42581</v>
      </c>
      <c r="B1705" s="149" t="s">
        <v>3371</v>
      </c>
      <c r="C1705" s="154" t="s">
        <v>860</v>
      </c>
      <c r="D1705" s="150" t="s">
        <v>115</v>
      </c>
      <c r="E1705" s="163" t="str">
        <f>IF(Table28[[#This Row],[Tên hàng hóa ]]&lt;&gt;0,VLOOKUP(Table28[[#This Row],[Tên hàng hóa ]],Table1[[Tên hàng hóa]:[Quy cách]],2,0),"")</f>
        <v>Bộ Điều Khiển Nhiệt Độ</v>
      </c>
      <c r="F1705" s="159" t="str">
        <f>IF(Table28[[#This Row],[Tên hàng hóa ]]&lt;&gt;0,VLOOKUP(Table28[[#This Row],[Tên hàng hóa ]],Table1[[Tên hàng hóa]:[ĐVT]],3,0),"")</f>
        <v>Cái</v>
      </c>
      <c r="G1705" s="164">
        <v>1155000</v>
      </c>
      <c r="H1705" s="160">
        <v>6</v>
      </c>
      <c r="I1705" s="161">
        <f>IF(Table28[[#This Row],[Số lượng]]&lt;&gt;0,Table28[[#This Row],[Số lượng]]*Table28[[#This Row],[Đơn giá]],"")</f>
        <v>6930000</v>
      </c>
      <c r="J1705" s="161" t="str">
        <f ca="1">IF(AND(Table28[[#This Row],[Tên hàng hóa ]]&lt;&gt;0,D1706=""),SUM(OFFSET(Table28[[#This Row],[Thành tiền]],0,0,-COUNTIF(Table28[Số HĐ],Table28[[#This Row],[Số HĐ]]))),"")</f>
        <v/>
      </c>
      <c r="K1705" s="160"/>
      <c r="L170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05" s="162"/>
    </row>
    <row r="1706" spans="1:13" ht="35.1" customHeight="1" x14ac:dyDescent="0.2">
      <c r="A1706" s="155">
        <v>42581</v>
      </c>
      <c r="B1706" s="149" t="s">
        <v>3371</v>
      </c>
      <c r="C1706" s="154" t="s">
        <v>860</v>
      </c>
      <c r="D1706" s="150" t="s">
        <v>3360</v>
      </c>
      <c r="E1706" s="163" t="str">
        <f>IF(Table28[[#This Row],[Tên hàng hóa ]]&lt;&gt;0,VLOOKUP(Table28[[#This Row],[Tên hàng hóa ]],Table1[[Tên hàng hóa]:[Quy cách]],2,0),"")</f>
        <v>OMRON</v>
      </c>
      <c r="F1706" s="159" t="str">
        <f>IF(Table28[[#This Row],[Tên hàng hóa ]]&lt;&gt;0,VLOOKUP(Table28[[#This Row],[Tên hàng hóa ]],Table1[[Tên hàng hóa]:[ĐVT]],3,0),"")</f>
        <v>Cái</v>
      </c>
      <c r="G1706" s="164">
        <v>660000</v>
      </c>
      <c r="H1706" s="160">
        <v>15</v>
      </c>
      <c r="I1706" s="161">
        <f>IF(Table28[[#This Row],[Số lượng]]&lt;&gt;0,Table28[[#This Row],[Số lượng]]*Table28[[#This Row],[Đơn giá]],"")</f>
        <v>9900000</v>
      </c>
      <c r="J1706" s="161">
        <f ca="1">IF(AND(Table28[[#This Row],[Tên hàng hóa ]]&lt;&gt;0,D1707=""),SUM(OFFSET(Table28[[#This Row],[Thành tiền]],0,0,-COUNTIF(Table28[Số HĐ],Table28[[#This Row],[Số HĐ]]))),"")</f>
        <v>39270000</v>
      </c>
      <c r="K1706" s="152" t="s">
        <v>464</v>
      </c>
      <c r="L170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06" s="153" t="s">
        <v>4016</v>
      </c>
    </row>
    <row r="1707" spans="1:13" ht="35.1" customHeight="1" x14ac:dyDescent="0.2">
      <c r="A1707" s="155"/>
      <c r="B1707" s="156"/>
      <c r="C1707" s="157" t="str">
        <f t="shared" si="39"/>
        <v/>
      </c>
      <c r="D1707" s="158"/>
      <c r="E1707" s="163" t="str">
        <f>IF(Table28[[#This Row],[Tên hàng hóa ]]&lt;&gt;0,VLOOKUP(Table28[[#This Row],[Tên hàng hóa ]],Table1[[Tên hàng hóa]:[Quy cách]],2,0),"")</f>
        <v/>
      </c>
      <c r="F1707" s="159" t="str">
        <f>IF(Table28[[#This Row],[Tên hàng hóa ]]&lt;&gt;0,VLOOKUP(Table28[[#This Row],[Tên hàng hóa ]],Table1[[Tên hàng hóa]:[ĐVT]],3,0),"")</f>
        <v/>
      </c>
      <c r="G1707" s="164" t="str">
        <f>IF(Table28[[#This Row],[Tên hàng hóa ]]=0,"",VLOOKUP(Table28[[#This Row],[Tên hàng hóa ]],Table1[[Tên hàng hóa]:[Giá bán]],4,0))</f>
        <v/>
      </c>
      <c r="H1707" s="160"/>
      <c r="I1707" s="161" t="str">
        <f>IF(Table28[[#This Row],[Số lượng]]&lt;&gt;0,Table28[[#This Row],[Số lượng]]*Table28[[#This Row],[Đơn giá]],"")</f>
        <v/>
      </c>
      <c r="J1707" s="161" t="str">
        <f ca="1">IF(AND(Table28[[#This Row],[Tên hàng hóa ]]&lt;&gt;0,D1708=""),SUM(OFFSET(Table28[[#This Row],[Thành tiền]],0,0,-COUNTIF(Table28[Số HĐ],Table28[[#This Row],[Số HĐ]]))),"")</f>
        <v/>
      </c>
      <c r="K1707" s="160"/>
      <c r="L170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07" s="162"/>
    </row>
    <row r="1708" spans="1:13" ht="35.1" customHeight="1" x14ac:dyDescent="0.2">
      <c r="A1708" s="155">
        <v>42583</v>
      </c>
      <c r="B1708" s="149" t="s">
        <v>3370</v>
      </c>
      <c r="C1708" s="154" t="s">
        <v>962</v>
      </c>
      <c r="D1708" s="150" t="s">
        <v>515</v>
      </c>
      <c r="E1708" s="163" t="str">
        <f>IF(Table28[[#This Row],[Tên hàng hóa ]]&lt;&gt;0,VLOOKUP(Table28[[#This Row],[Tên hàng hóa ]],Table1[[Tên hàng hóa]:[Quy cách]],2,0),"")</f>
        <v>Cảm Biến</v>
      </c>
      <c r="F1708" s="159" t="str">
        <f>IF(Table28[[#This Row],[Tên hàng hóa ]]&lt;&gt;0,VLOOKUP(Table28[[#This Row],[Tên hàng hóa ]],Table1[[Tên hàng hóa]:[ĐVT]],3,0),"")</f>
        <v>Cái</v>
      </c>
      <c r="G1708" s="164">
        <v>2948000</v>
      </c>
      <c r="H1708" s="160">
        <v>3</v>
      </c>
      <c r="I1708" s="161">
        <f>IF(Table28[[#This Row],[Số lượng]]&lt;&gt;0,Table28[[#This Row],[Số lượng]]*Table28[[#This Row],[Đơn giá]],"")</f>
        <v>8844000</v>
      </c>
      <c r="J1708" s="161">
        <f ca="1">IF(AND(Table28[[#This Row],[Tên hàng hóa ]]&lt;&gt;0,D1709=""),SUM(OFFSET(Table28[[#This Row],[Thành tiền]],0,0,-COUNTIF(Table28[Số HĐ],Table28[[#This Row],[Số HĐ]]))),"")</f>
        <v>8844000</v>
      </c>
      <c r="K1708" s="152" t="s">
        <v>464</v>
      </c>
      <c r="L170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08" s="153" t="s">
        <v>3498</v>
      </c>
    </row>
    <row r="1709" spans="1:13" ht="35.1" customHeight="1" x14ac:dyDescent="0.2">
      <c r="A1709" s="155"/>
      <c r="B1709" s="156"/>
      <c r="C1709" s="157" t="str">
        <f t="shared" si="39"/>
        <v/>
      </c>
      <c r="D1709" s="158"/>
      <c r="E1709" s="163" t="str">
        <f>IF(Table28[[#This Row],[Tên hàng hóa ]]&lt;&gt;0,VLOOKUP(Table28[[#This Row],[Tên hàng hóa ]],Table1[[Tên hàng hóa]:[Quy cách]],2,0),"")</f>
        <v/>
      </c>
      <c r="F1709" s="159" t="str">
        <f>IF(Table28[[#This Row],[Tên hàng hóa ]]&lt;&gt;0,VLOOKUP(Table28[[#This Row],[Tên hàng hóa ]],Table1[[Tên hàng hóa]:[ĐVT]],3,0),"")</f>
        <v/>
      </c>
      <c r="G1709" s="164" t="str">
        <f>IF(Table28[[#This Row],[Tên hàng hóa ]]=0,"",VLOOKUP(Table28[[#This Row],[Tên hàng hóa ]],Table1[[Tên hàng hóa]:[Giá bán]],4,0))</f>
        <v/>
      </c>
      <c r="H1709" s="160"/>
      <c r="I1709" s="161" t="str">
        <f>IF(Table28[[#This Row],[Số lượng]]&lt;&gt;0,Table28[[#This Row],[Số lượng]]*Table28[[#This Row],[Đơn giá]],"")</f>
        <v/>
      </c>
      <c r="J1709" s="161" t="str">
        <f ca="1">IF(AND(Table28[[#This Row],[Tên hàng hóa ]]&lt;&gt;0,D1710=""),SUM(OFFSET(Table28[[#This Row],[Thành tiền]],0,0,-COUNTIF(Table28[Số HĐ],Table28[[#This Row],[Số HĐ]]))),"")</f>
        <v/>
      </c>
      <c r="K1709" s="160"/>
      <c r="L170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09" s="162"/>
    </row>
    <row r="1710" spans="1:13" ht="35.1" customHeight="1" x14ac:dyDescent="0.2">
      <c r="A1710" s="155">
        <v>42583</v>
      </c>
      <c r="B1710" s="149" t="s">
        <v>3372</v>
      </c>
      <c r="C1710" s="154" t="s">
        <v>1811</v>
      </c>
      <c r="D1710" s="150" t="s">
        <v>1806</v>
      </c>
      <c r="E1710" s="163" t="str">
        <f>IF(Table28[[#This Row],[Tên hàng hóa ]]&lt;&gt;0,VLOOKUP(Table28[[#This Row],[Tên hàng hóa ]],Table1[[Tên hàng hóa]:[Quy cách]],2,0),"")</f>
        <v>Schneider</v>
      </c>
      <c r="F1710" s="159" t="str">
        <f>IF(Table28[[#This Row],[Tên hàng hóa ]]&lt;&gt;0,VLOOKUP(Table28[[#This Row],[Tên hàng hóa ]],Table1[[Tên hàng hóa]:[ĐVT]],3,0),"")</f>
        <v>Cái</v>
      </c>
      <c r="G1710" s="164">
        <v>121000</v>
      </c>
      <c r="H1710" s="160">
        <v>8</v>
      </c>
      <c r="I1710" s="161">
        <f>IF(Table28[[#This Row],[Số lượng]]&lt;&gt;0,Table28[[#This Row],[Số lượng]]*Table28[[#This Row],[Đơn giá]],"")</f>
        <v>968000</v>
      </c>
      <c r="J1710" s="161" t="str">
        <f ca="1">IF(AND(Table28[[#This Row],[Tên hàng hóa ]]&lt;&gt;0,D1711=""),SUM(OFFSET(Table28[[#This Row],[Thành tiền]],0,0,-COUNTIF(Table28[Số HĐ],Table28[[#This Row],[Số HĐ]]))),"")</f>
        <v/>
      </c>
      <c r="K1710" s="160"/>
      <c r="L171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10" s="162"/>
    </row>
    <row r="1711" spans="1:13" ht="35.1" customHeight="1" x14ac:dyDescent="0.2">
      <c r="A1711" s="155">
        <v>42583</v>
      </c>
      <c r="B1711" s="149" t="s">
        <v>3372</v>
      </c>
      <c r="C1711" s="157" t="str">
        <f t="shared" si="39"/>
        <v>CTY NĂM DŨNG</v>
      </c>
      <c r="D1711" s="150" t="s">
        <v>1807</v>
      </c>
      <c r="E1711" s="163" t="str">
        <f>IF(Table28[[#This Row],[Tên hàng hóa ]]&lt;&gt;0,VLOOKUP(Table28[[#This Row],[Tên hàng hóa ]],Table1[[Tên hàng hóa]:[Quy cách]],2,0),"")</f>
        <v>Schneider</v>
      </c>
      <c r="F1711" s="159" t="str">
        <f>IF(Table28[[#This Row],[Tên hàng hóa ]]&lt;&gt;0,VLOOKUP(Table28[[#This Row],[Tên hàng hóa ]],Table1[[Tên hàng hóa]:[ĐVT]],3,0),"")</f>
        <v>Cái</v>
      </c>
      <c r="G1711" s="164">
        <v>99000</v>
      </c>
      <c r="H1711" s="160">
        <v>8</v>
      </c>
      <c r="I1711" s="161">
        <f>IF(Table28[[#This Row],[Số lượng]]&lt;&gt;0,Table28[[#This Row],[Số lượng]]*Table28[[#This Row],[Đơn giá]],"")</f>
        <v>792000</v>
      </c>
      <c r="J1711" s="161">
        <f ca="1">IF(AND(Table28[[#This Row],[Tên hàng hóa ]]&lt;&gt;0,D1712=""),SUM(OFFSET(Table28[[#This Row],[Thành tiền]],0,0,-COUNTIF(Table28[Số HĐ],Table28[[#This Row],[Số HĐ]]))),"")</f>
        <v>1760000</v>
      </c>
      <c r="K1711" s="152" t="s">
        <v>464</v>
      </c>
      <c r="L171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11" s="153" t="s">
        <v>3773</v>
      </c>
    </row>
    <row r="1712" spans="1:13" ht="35.1" customHeight="1" x14ac:dyDescent="0.2">
      <c r="A1712" s="155"/>
      <c r="B1712" s="156"/>
      <c r="C1712" s="157" t="str">
        <f t="shared" si="39"/>
        <v/>
      </c>
      <c r="D1712" s="158"/>
      <c r="E1712" s="163" t="str">
        <f>IF(Table28[[#This Row],[Tên hàng hóa ]]&lt;&gt;0,VLOOKUP(Table28[[#This Row],[Tên hàng hóa ]],Table1[[Tên hàng hóa]:[Quy cách]],2,0),"")</f>
        <v/>
      </c>
      <c r="F1712" s="159" t="str">
        <f>IF(Table28[[#This Row],[Tên hàng hóa ]]&lt;&gt;0,VLOOKUP(Table28[[#This Row],[Tên hàng hóa ]],Table1[[Tên hàng hóa]:[ĐVT]],3,0),"")</f>
        <v/>
      </c>
      <c r="G1712" s="164" t="str">
        <f>IF(Table28[[#This Row],[Tên hàng hóa ]]=0,"",VLOOKUP(Table28[[#This Row],[Tên hàng hóa ]],Table1[[Tên hàng hóa]:[Giá bán]],4,0))</f>
        <v/>
      </c>
      <c r="H1712" s="160"/>
      <c r="I1712" s="161" t="str">
        <f>IF(Table28[[#This Row],[Số lượng]]&lt;&gt;0,Table28[[#This Row],[Số lượng]]*Table28[[#This Row],[Đơn giá]],"")</f>
        <v/>
      </c>
      <c r="J1712" s="161" t="str">
        <f ca="1">IF(AND(Table28[[#This Row],[Tên hàng hóa ]]&lt;&gt;0,D1713=""),SUM(OFFSET(Table28[[#This Row],[Thành tiền]],0,0,-COUNTIF(Table28[Số HĐ],Table28[[#This Row],[Số HĐ]]))),"")</f>
        <v/>
      </c>
      <c r="K1712" s="160"/>
      <c r="L171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12" s="162"/>
    </row>
    <row r="1713" spans="1:13" ht="35.1" customHeight="1" x14ac:dyDescent="0.2">
      <c r="A1713" s="155">
        <v>42584</v>
      </c>
      <c r="B1713" s="149" t="s">
        <v>3373</v>
      </c>
      <c r="C1713" s="154" t="s">
        <v>543</v>
      </c>
      <c r="D1713" s="150" t="s">
        <v>68</v>
      </c>
      <c r="E1713" s="163" t="str">
        <f>IF(Table28[[#This Row],[Tên hàng hóa ]]&lt;&gt;0,VLOOKUP(Table28[[#This Row],[Tên hàng hóa ]],Table1[[Tên hàng hóa]:[Quy cách]],2,0),"")</f>
        <v>Bộ Điều Khiển Lập Trình</v>
      </c>
      <c r="F1713" s="159" t="str">
        <f>IF(Table28[[#This Row],[Tên hàng hóa ]]&lt;&gt;0,VLOOKUP(Table28[[#This Row],[Tên hàng hóa ]],Table1[[Tên hàng hóa]:[ĐVT]],3,0),"")</f>
        <v>Cái</v>
      </c>
      <c r="G1713" s="164">
        <v>957000</v>
      </c>
      <c r="H1713" s="160">
        <v>2</v>
      </c>
      <c r="I1713" s="161">
        <f>IF(Table28[[#This Row],[Số lượng]]&lt;&gt;0,Table28[[#This Row],[Số lượng]]*Table28[[#This Row],[Đơn giá]],"")</f>
        <v>1914000</v>
      </c>
      <c r="J1713" s="161">
        <f ca="1">IF(AND(Table28[[#This Row],[Tên hàng hóa ]]&lt;&gt;0,D1714=""),SUM(OFFSET(Table28[[#This Row],[Thành tiền]],0,0,-COUNTIF(Table28[Số HĐ],Table28[[#This Row],[Số HĐ]]))),"")</f>
        <v>1914000</v>
      </c>
      <c r="K1713" s="152" t="s">
        <v>464</v>
      </c>
      <c r="L171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13" s="153" t="s">
        <v>3677</v>
      </c>
    </row>
    <row r="1714" spans="1:13" ht="35.1" customHeight="1" x14ac:dyDescent="0.2">
      <c r="A1714" s="155"/>
      <c r="B1714" s="156"/>
      <c r="C1714" s="157" t="str">
        <f t="shared" si="39"/>
        <v/>
      </c>
      <c r="D1714" s="158"/>
      <c r="E1714" s="163" t="str">
        <f>IF(Table28[[#This Row],[Tên hàng hóa ]]&lt;&gt;0,VLOOKUP(Table28[[#This Row],[Tên hàng hóa ]],Table1[[Tên hàng hóa]:[Quy cách]],2,0),"")</f>
        <v/>
      </c>
      <c r="F1714" s="159" t="str">
        <f>IF(Table28[[#This Row],[Tên hàng hóa ]]&lt;&gt;0,VLOOKUP(Table28[[#This Row],[Tên hàng hóa ]],Table1[[Tên hàng hóa]:[ĐVT]],3,0),"")</f>
        <v/>
      </c>
      <c r="G1714" s="164" t="str">
        <f>IF(Table28[[#This Row],[Tên hàng hóa ]]=0,"",VLOOKUP(Table28[[#This Row],[Tên hàng hóa ]],Table1[[Tên hàng hóa]:[Giá bán]],4,0))</f>
        <v/>
      </c>
      <c r="H1714" s="160"/>
      <c r="I1714" s="161" t="str">
        <f>IF(Table28[[#This Row],[Số lượng]]&lt;&gt;0,Table28[[#This Row],[Số lượng]]*Table28[[#This Row],[Đơn giá]],"")</f>
        <v/>
      </c>
      <c r="J1714" s="161" t="str">
        <f ca="1">IF(AND(Table28[[#This Row],[Tên hàng hóa ]]&lt;&gt;0,D1715=""),SUM(OFFSET(Table28[[#This Row],[Thành tiền]],0,0,-COUNTIF(Table28[Số HĐ],Table28[[#This Row],[Số HĐ]]))),"")</f>
        <v/>
      </c>
      <c r="K1714" s="160"/>
      <c r="L171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14" s="162"/>
    </row>
    <row r="1715" spans="1:13" ht="35.1" customHeight="1" x14ac:dyDescent="0.2">
      <c r="A1715" s="155">
        <v>42585</v>
      </c>
      <c r="B1715" s="149" t="s">
        <v>3388</v>
      </c>
      <c r="C1715" s="154" t="s">
        <v>579</v>
      </c>
      <c r="D1715" s="150" t="s">
        <v>159</v>
      </c>
      <c r="E1715" s="163" t="str">
        <f>IF(Table28[[#This Row],[Tên hàng hóa ]]&lt;&gt;0,VLOOKUP(Table28[[#This Row],[Tên hàng hóa ]],Table1[[Tên hàng hóa]:[Quy cách]],2,0),"")</f>
        <v>Bộ Nguồn Xung</v>
      </c>
      <c r="F1715" s="159" t="str">
        <f>IF(Table28[[#This Row],[Tên hàng hóa ]]&lt;&gt;0,VLOOKUP(Table28[[#This Row],[Tên hàng hóa ]],Table1[[Tên hàng hóa]:[ĐVT]],3,0),"")</f>
        <v>Cái</v>
      </c>
      <c r="G1715" s="164">
        <v>748000</v>
      </c>
      <c r="H1715" s="160">
        <v>2</v>
      </c>
      <c r="I1715" s="161">
        <f>IF(Table28[[#This Row],[Số lượng]]&lt;&gt;0,Table28[[#This Row],[Số lượng]]*Table28[[#This Row],[Đơn giá]],"")</f>
        <v>1496000</v>
      </c>
      <c r="J1715" s="161">
        <f ca="1">IF(AND(Table28[[#This Row],[Tên hàng hóa ]]&lt;&gt;0,D1716=""),SUM(OFFSET(Table28[[#This Row],[Thành tiền]],0,0,-COUNTIF(Table28[Số HĐ],Table28[[#This Row],[Số HĐ]]))),"")</f>
        <v>1496000</v>
      </c>
      <c r="K1715" s="152" t="s">
        <v>464</v>
      </c>
      <c r="L171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15" s="153" t="s">
        <v>3771</v>
      </c>
    </row>
    <row r="1716" spans="1:13" ht="35.1" customHeight="1" x14ac:dyDescent="0.2">
      <c r="A1716" s="155"/>
      <c r="B1716" s="156"/>
      <c r="C1716" s="157" t="str">
        <f t="shared" si="39"/>
        <v/>
      </c>
      <c r="D1716" s="158"/>
      <c r="E1716" s="163" t="str">
        <f>IF(Table28[[#This Row],[Tên hàng hóa ]]&lt;&gt;0,VLOOKUP(Table28[[#This Row],[Tên hàng hóa ]],Table1[[Tên hàng hóa]:[Quy cách]],2,0),"")</f>
        <v/>
      </c>
      <c r="F1716" s="159" t="str">
        <f>IF(Table28[[#This Row],[Tên hàng hóa ]]&lt;&gt;0,VLOOKUP(Table28[[#This Row],[Tên hàng hóa ]],Table1[[Tên hàng hóa]:[ĐVT]],3,0),"")</f>
        <v/>
      </c>
      <c r="G1716" s="164" t="str">
        <f>IF(Table28[[#This Row],[Tên hàng hóa ]]=0,"",VLOOKUP(Table28[[#This Row],[Tên hàng hóa ]],Table1[[Tên hàng hóa]:[Giá bán]],4,0))</f>
        <v/>
      </c>
      <c r="H1716" s="160"/>
      <c r="I1716" s="161" t="str">
        <f>IF(Table28[[#This Row],[Số lượng]]&lt;&gt;0,Table28[[#This Row],[Số lượng]]*Table28[[#This Row],[Đơn giá]],"")</f>
        <v/>
      </c>
      <c r="J1716" s="161" t="str">
        <f ca="1">IF(AND(Table28[[#This Row],[Tên hàng hóa ]]&lt;&gt;0,D1717=""),SUM(OFFSET(Table28[[#This Row],[Thành tiền]],0,0,-COUNTIF(Table28[Số HĐ],Table28[[#This Row],[Số HĐ]]))),"")</f>
        <v/>
      </c>
      <c r="K1716" s="160"/>
      <c r="L171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16" s="162"/>
    </row>
    <row r="1717" spans="1:13" ht="35.1" customHeight="1" x14ac:dyDescent="0.2">
      <c r="A1717" s="155">
        <v>42586</v>
      </c>
      <c r="B1717" s="149" t="s">
        <v>3389</v>
      </c>
      <c r="C1717" s="154" t="s">
        <v>1666</v>
      </c>
      <c r="D1717" s="150" t="s">
        <v>275</v>
      </c>
      <c r="E1717" s="163" t="str">
        <f>IF(Table28[[#This Row],[Tên hàng hóa ]]&lt;&gt;0,VLOOKUP(Table28[[#This Row],[Tên hàng hóa ]],Table1[[Tên hàng hóa]:[Quy cách]],2,0),"")</f>
        <v>Cảm Biến</v>
      </c>
      <c r="F1717" s="159" t="str">
        <f>IF(Table28[[#This Row],[Tên hàng hóa ]]&lt;&gt;0,VLOOKUP(Table28[[#This Row],[Tên hàng hóa ]],Table1[[Tên hàng hóa]:[ĐVT]],3,0),"")</f>
        <v>Cái</v>
      </c>
      <c r="G1717" s="164">
        <v>990000</v>
      </c>
      <c r="H1717" s="160">
        <v>2</v>
      </c>
      <c r="I1717" s="161">
        <f>IF(Table28[[#This Row],[Số lượng]]&lt;&gt;0,Table28[[#This Row],[Số lượng]]*Table28[[#This Row],[Đơn giá]],"")</f>
        <v>1980000</v>
      </c>
      <c r="J1717" s="161">
        <f ca="1">IF(AND(Table28[[#This Row],[Tên hàng hóa ]]&lt;&gt;0,D1718=""),SUM(OFFSET(Table28[[#This Row],[Thành tiền]],0,0,-COUNTIF(Table28[Số HĐ],Table28[[#This Row],[Số HĐ]]))),"")</f>
        <v>1980000</v>
      </c>
      <c r="K1717" s="152" t="s">
        <v>464</v>
      </c>
      <c r="L171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17" s="153" t="s">
        <v>3437</v>
      </c>
    </row>
    <row r="1718" spans="1:13" ht="35.1" customHeight="1" x14ac:dyDescent="0.2">
      <c r="A1718" s="155"/>
      <c r="B1718" s="156"/>
      <c r="C1718" s="157" t="str">
        <f t="shared" ref="C1718:C1747" si="40">IF(AND(D1718&lt;&gt;0,D1719=""),C1717,"")</f>
        <v/>
      </c>
      <c r="D1718" s="158"/>
      <c r="E1718" s="163" t="str">
        <f>IF(Table28[[#This Row],[Tên hàng hóa ]]&lt;&gt;0,VLOOKUP(Table28[[#This Row],[Tên hàng hóa ]],Table1[[Tên hàng hóa]:[Quy cách]],2,0),"")</f>
        <v/>
      </c>
      <c r="F1718" s="159" t="str">
        <f>IF(Table28[[#This Row],[Tên hàng hóa ]]&lt;&gt;0,VLOOKUP(Table28[[#This Row],[Tên hàng hóa ]],Table1[[Tên hàng hóa]:[ĐVT]],3,0),"")</f>
        <v/>
      </c>
      <c r="G1718" s="164" t="str">
        <f>IF(Table28[[#This Row],[Tên hàng hóa ]]=0,"",VLOOKUP(Table28[[#This Row],[Tên hàng hóa ]],Table1[[Tên hàng hóa]:[Giá bán]],4,0))</f>
        <v/>
      </c>
      <c r="H1718" s="160"/>
      <c r="I1718" s="161" t="str">
        <f>IF(Table28[[#This Row],[Số lượng]]&lt;&gt;0,Table28[[#This Row],[Số lượng]]*Table28[[#This Row],[Đơn giá]],"")</f>
        <v/>
      </c>
      <c r="J1718" s="161" t="str">
        <f ca="1">IF(AND(Table28[[#This Row],[Tên hàng hóa ]]&lt;&gt;0,D1719=""),SUM(OFFSET(Table28[[#This Row],[Thành tiền]],0,0,-COUNTIF(Table28[Số HĐ],Table28[[#This Row],[Số HĐ]]))),"")</f>
        <v/>
      </c>
      <c r="K1718" s="160"/>
      <c r="L171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18" s="162"/>
    </row>
    <row r="1719" spans="1:13" ht="35.1" customHeight="1" x14ac:dyDescent="0.2">
      <c r="A1719" s="155">
        <v>42587</v>
      </c>
      <c r="B1719" s="149" t="s">
        <v>3401</v>
      </c>
      <c r="C1719" s="154" t="s">
        <v>569</v>
      </c>
      <c r="D1719" s="150" t="s">
        <v>394</v>
      </c>
      <c r="E1719" s="163" t="str">
        <f>IF(Table28[[#This Row],[Tên hàng hóa ]]&lt;&gt;0,VLOOKUP(Table28[[#This Row],[Tên hàng hóa ]],Table1[[Tên hàng hóa]:[Quy cách]],2,0),"")</f>
        <v>Timer</v>
      </c>
      <c r="F1719" s="159" t="str">
        <f>IF(Table28[[#This Row],[Tên hàng hóa ]]&lt;&gt;0,VLOOKUP(Table28[[#This Row],[Tên hàng hóa ]],Table1[[Tên hàng hóa]:[ĐVT]],3,0),"")</f>
        <v>Cái</v>
      </c>
      <c r="G1719" s="164">
        <v>770000</v>
      </c>
      <c r="H1719" s="160">
        <v>2</v>
      </c>
      <c r="I1719" s="161">
        <f>IF(Table28[[#This Row],[Số lượng]]&lt;&gt;0,Table28[[#This Row],[Số lượng]]*Table28[[#This Row],[Đơn giá]],"")</f>
        <v>1540000</v>
      </c>
      <c r="J1719" s="161">
        <f ca="1">IF(AND(Table28[[#This Row],[Tên hàng hóa ]]&lt;&gt;0,D1720=""),SUM(OFFSET(Table28[[#This Row],[Thành tiền]],0,0,-COUNTIF(Table28[Số HĐ],Table28[[#This Row],[Số HĐ]]))),"")</f>
        <v>1540000</v>
      </c>
      <c r="K1719" s="152" t="s">
        <v>464</v>
      </c>
      <c r="L171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19" s="153" t="s">
        <v>3630</v>
      </c>
    </row>
    <row r="1720" spans="1:13" ht="35.1" customHeight="1" x14ac:dyDescent="0.2">
      <c r="A1720" s="155"/>
      <c r="B1720" s="156"/>
      <c r="C1720" s="157" t="str">
        <f t="shared" si="40"/>
        <v/>
      </c>
      <c r="D1720" s="158"/>
      <c r="E1720" s="163" t="str">
        <f>IF(Table28[[#This Row],[Tên hàng hóa ]]&lt;&gt;0,VLOOKUP(Table28[[#This Row],[Tên hàng hóa ]],Table1[[Tên hàng hóa]:[Quy cách]],2,0),"")</f>
        <v/>
      </c>
      <c r="F1720" s="159" t="str">
        <f>IF(Table28[[#This Row],[Tên hàng hóa ]]&lt;&gt;0,VLOOKUP(Table28[[#This Row],[Tên hàng hóa ]],Table1[[Tên hàng hóa]:[ĐVT]],3,0),"")</f>
        <v/>
      </c>
      <c r="G1720" s="164" t="str">
        <f>IF(Table28[[#This Row],[Tên hàng hóa ]]=0,"",VLOOKUP(Table28[[#This Row],[Tên hàng hóa ]],Table1[[Tên hàng hóa]:[Giá bán]],4,0))</f>
        <v/>
      </c>
      <c r="H1720" s="160"/>
      <c r="I1720" s="161" t="str">
        <f>IF(Table28[[#This Row],[Số lượng]]&lt;&gt;0,Table28[[#This Row],[Số lượng]]*Table28[[#This Row],[Đơn giá]],"")</f>
        <v/>
      </c>
      <c r="J1720" s="161" t="str">
        <f ca="1">IF(AND(Table28[[#This Row],[Tên hàng hóa ]]&lt;&gt;0,D1721=""),SUM(OFFSET(Table28[[#This Row],[Thành tiền]],0,0,-COUNTIF(Table28[Số HĐ],Table28[[#This Row],[Số HĐ]]))),"")</f>
        <v/>
      </c>
      <c r="K1720" s="160"/>
      <c r="L172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20" s="162"/>
    </row>
    <row r="1721" spans="1:13" ht="35.1" customHeight="1" x14ac:dyDescent="0.2">
      <c r="A1721" s="155">
        <v>42590</v>
      </c>
      <c r="B1721" s="149" t="s">
        <v>3408</v>
      </c>
      <c r="C1721" s="154" t="s">
        <v>3409</v>
      </c>
      <c r="D1721" s="150" t="s">
        <v>239</v>
      </c>
      <c r="E1721" s="163" t="str">
        <f>IF(Table28[[#This Row],[Tên hàng hóa ]]&lt;&gt;0,VLOOKUP(Table28[[#This Row],[Tên hàng hóa ]],Table1[[Tên hàng hóa]:[Quy cách]],2,0),"")</f>
        <v>Cảm Biến</v>
      </c>
      <c r="F1721" s="159" t="str">
        <f>IF(Table28[[#This Row],[Tên hàng hóa ]]&lt;&gt;0,VLOOKUP(Table28[[#This Row],[Tên hàng hóa ]],Table1[[Tên hàng hóa]:[ĐVT]],3,0),"")</f>
        <v>Cái</v>
      </c>
      <c r="G1721" s="164">
        <v>638000</v>
      </c>
      <c r="H1721" s="160">
        <v>8</v>
      </c>
      <c r="I1721" s="161">
        <f>IF(Table28[[#This Row],[Số lượng]]&lt;&gt;0,Table28[[#This Row],[Số lượng]]*Table28[[#This Row],[Đơn giá]],"")</f>
        <v>5104000</v>
      </c>
      <c r="J1721" s="161">
        <f ca="1">IF(AND(Table28[[#This Row],[Tên hàng hóa ]]&lt;&gt;0,D1722=""),SUM(OFFSET(Table28[[#This Row],[Thành tiền]],0,0,-COUNTIF(Table28[Số HĐ],Table28[[#This Row],[Số HĐ]]))),"")</f>
        <v>5104000</v>
      </c>
      <c r="K1721" s="152" t="s">
        <v>464</v>
      </c>
      <c r="L172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21" s="153" t="s">
        <v>3550</v>
      </c>
    </row>
    <row r="1722" spans="1:13" ht="35.1" customHeight="1" x14ac:dyDescent="0.2">
      <c r="A1722" s="155"/>
      <c r="B1722" s="156"/>
      <c r="C1722" s="157" t="str">
        <f t="shared" si="40"/>
        <v/>
      </c>
      <c r="D1722" s="158"/>
      <c r="E1722" s="163" t="str">
        <f>IF(Table28[[#This Row],[Tên hàng hóa ]]&lt;&gt;0,VLOOKUP(Table28[[#This Row],[Tên hàng hóa ]],Table1[[Tên hàng hóa]:[Quy cách]],2,0),"")</f>
        <v/>
      </c>
      <c r="F1722" s="159" t="str">
        <f>IF(Table28[[#This Row],[Tên hàng hóa ]]&lt;&gt;0,VLOOKUP(Table28[[#This Row],[Tên hàng hóa ]],Table1[[Tên hàng hóa]:[ĐVT]],3,0),"")</f>
        <v/>
      </c>
      <c r="G1722" s="164" t="str">
        <f>IF(Table28[[#This Row],[Tên hàng hóa ]]=0,"",VLOOKUP(Table28[[#This Row],[Tên hàng hóa ]],Table1[[Tên hàng hóa]:[Giá bán]],4,0))</f>
        <v/>
      </c>
      <c r="H1722" s="160"/>
      <c r="I1722" s="161" t="str">
        <f>IF(Table28[[#This Row],[Số lượng]]&lt;&gt;0,Table28[[#This Row],[Số lượng]]*Table28[[#This Row],[Đơn giá]],"")</f>
        <v/>
      </c>
      <c r="J1722" s="161" t="str">
        <f ca="1">IF(AND(Table28[[#This Row],[Tên hàng hóa ]]&lt;&gt;0,D1723=""),SUM(OFFSET(Table28[[#This Row],[Thành tiền]],0,0,-COUNTIF(Table28[Số HĐ],Table28[[#This Row],[Số HĐ]]))),"")</f>
        <v/>
      </c>
      <c r="K1722" s="160"/>
      <c r="L172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22" s="162"/>
    </row>
    <row r="1723" spans="1:13" ht="35.1" customHeight="1" x14ac:dyDescent="0.2">
      <c r="A1723" s="155">
        <v>42590</v>
      </c>
      <c r="B1723" s="149" t="s">
        <v>3410</v>
      </c>
      <c r="C1723" s="154" t="s">
        <v>3226</v>
      </c>
      <c r="D1723" s="150" t="s">
        <v>520</v>
      </c>
      <c r="E1723" s="163" t="str">
        <f>IF(Table28[[#This Row],[Tên hàng hóa ]]&lt;&gt;0,VLOOKUP(Table28[[#This Row],[Tên hàng hóa ]],Table1[[Tên hàng hóa]:[Quy cách]],2,0),"")</f>
        <v>Cảm Biến</v>
      </c>
      <c r="F1723" s="159" t="str">
        <f>IF(Table28[[#This Row],[Tên hàng hóa ]]&lt;&gt;0,VLOOKUP(Table28[[#This Row],[Tên hàng hóa ]],Table1[[Tên hàng hóa]:[ĐVT]],3,0),"")</f>
        <v>Cái</v>
      </c>
      <c r="G1723" s="164">
        <v>990000</v>
      </c>
      <c r="H1723" s="160">
        <v>2</v>
      </c>
      <c r="I1723" s="161">
        <f>IF(Table28[[#This Row],[Số lượng]]&lt;&gt;0,Table28[[#This Row],[Số lượng]]*Table28[[#This Row],[Đơn giá]],"")</f>
        <v>1980000</v>
      </c>
      <c r="J1723" s="161">
        <f ca="1">IF(AND(Table28[[#This Row],[Tên hàng hóa ]]&lt;&gt;0,D1724=""),SUM(OFFSET(Table28[[#This Row],[Thành tiền]],0,0,-COUNTIF(Table28[Số HĐ],Table28[[#This Row],[Số HĐ]]))),"")</f>
        <v>1980000</v>
      </c>
      <c r="K1723" s="152" t="s">
        <v>464</v>
      </c>
      <c r="L172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23" s="153" t="s">
        <v>3411</v>
      </c>
    </row>
    <row r="1724" spans="1:13" ht="35.1" customHeight="1" x14ac:dyDescent="0.2">
      <c r="A1724" s="155"/>
      <c r="B1724" s="156"/>
      <c r="C1724" s="157" t="str">
        <f t="shared" si="40"/>
        <v/>
      </c>
      <c r="D1724" s="158"/>
      <c r="E1724" s="163" t="str">
        <f>IF(Table28[[#This Row],[Tên hàng hóa ]]&lt;&gt;0,VLOOKUP(Table28[[#This Row],[Tên hàng hóa ]],Table1[[Tên hàng hóa]:[Quy cách]],2,0),"")</f>
        <v/>
      </c>
      <c r="F1724" s="159" t="str">
        <f>IF(Table28[[#This Row],[Tên hàng hóa ]]&lt;&gt;0,VLOOKUP(Table28[[#This Row],[Tên hàng hóa ]],Table1[[Tên hàng hóa]:[ĐVT]],3,0),"")</f>
        <v/>
      </c>
      <c r="G1724" s="164" t="str">
        <f>IF(Table28[[#This Row],[Tên hàng hóa ]]=0,"",VLOOKUP(Table28[[#This Row],[Tên hàng hóa ]],Table1[[Tên hàng hóa]:[Giá bán]],4,0))</f>
        <v/>
      </c>
      <c r="H1724" s="160"/>
      <c r="I1724" s="161" t="str">
        <f>IF(Table28[[#This Row],[Số lượng]]&lt;&gt;0,Table28[[#This Row],[Số lượng]]*Table28[[#This Row],[Đơn giá]],"")</f>
        <v/>
      </c>
      <c r="J1724" s="161" t="str">
        <f ca="1">IF(AND(Table28[[#This Row],[Tên hàng hóa ]]&lt;&gt;0,D1725=""),SUM(OFFSET(Table28[[#This Row],[Thành tiền]],0,0,-COUNTIF(Table28[Số HĐ],Table28[[#This Row],[Số HĐ]]))),"")</f>
        <v/>
      </c>
      <c r="K1724" s="160"/>
      <c r="L172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24" s="162"/>
    </row>
    <row r="1725" spans="1:13" ht="35.1" customHeight="1" x14ac:dyDescent="0.2">
      <c r="A1725" s="155">
        <v>42590</v>
      </c>
      <c r="B1725" s="149" t="s">
        <v>3412</v>
      </c>
      <c r="C1725" s="154" t="s">
        <v>1043</v>
      </c>
      <c r="D1725" s="150" t="s">
        <v>3384</v>
      </c>
      <c r="E1725" s="163" t="str">
        <f>IF(Table28[[#This Row],[Tên hàng hóa ]]&lt;&gt;0,VLOOKUP(Table28[[#This Row],[Tên hàng hóa ]],Table1[[Tên hàng hóa]:[Quy cách]],2,0),"")</f>
        <v>PARAGON</v>
      </c>
      <c r="F1725" s="159" t="str">
        <f>IF(Table28[[#This Row],[Tên hàng hóa ]]&lt;&gt;0,VLOOKUP(Table28[[#This Row],[Tên hàng hóa ]],Table1[[Tên hàng hóa]:[ĐVT]],3,0),"")</f>
        <v>BỘ</v>
      </c>
      <c r="G1725" s="164">
        <v>990000</v>
      </c>
      <c r="H1725" s="160">
        <v>5</v>
      </c>
      <c r="I1725" s="161">
        <f>IF(Table28[[#This Row],[Số lượng]]&lt;&gt;0,Table28[[#This Row],[Số lượng]]*Table28[[#This Row],[Đơn giá]],"")</f>
        <v>4950000</v>
      </c>
      <c r="J1725" s="161">
        <f ca="1">IF(AND(Table28[[#This Row],[Tên hàng hóa ]]&lt;&gt;0,D1726=""),SUM(OFFSET(Table28[[#This Row],[Thành tiền]],0,0,-COUNTIF(Table28[Số HĐ],Table28[[#This Row],[Số HĐ]]))),"")</f>
        <v>4950000</v>
      </c>
      <c r="K1725" s="152" t="s">
        <v>464</v>
      </c>
      <c r="L172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25" s="153" t="s">
        <v>3660</v>
      </c>
    </row>
    <row r="1726" spans="1:13" ht="35.1" customHeight="1" x14ac:dyDescent="0.2">
      <c r="A1726" s="155"/>
      <c r="B1726" s="156"/>
      <c r="C1726" s="157" t="str">
        <f t="shared" si="40"/>
        <v/>
      </c>
      <c r="D1726" s="158"/>
      <c r="E1726" s="163" t="str">
        <f>IF(Table28[[#This Row],[Tên hàng hóa ]]&lt;&gt;0,VLOOKUP(Table28[[#This Row],[Tên hàng hóa ]],Table1[[Tên hàng hóa]:[Quy cách]],2,0),"")</f>
        <v/>
      </c>
      <c r="F1726" s="159" t="str">
        <f>IF(Table28[[#This Row],[Tên hàng hóa ]]&lt;&gt;0,VLOOKUP(Table28[[#This Row],[Tên hàng hóa ]],Table1[[Tên hàng hóa]:[ĐVT]],3,0),"")</f>
        <v/>
      </c>
      <c r="G1726" s="164" t="str">
        <f>IF(Table28[[#This Row],[Tên hàng hóa ]]=0,"",VLOOKUP(Table28[[#This Row],[Tên hàng hóa ]],Table1[[Tên hàng hóa]:[Giá bán]],4,0))</f>
        <v/>
      </c>
      <c r="H1726" s="160"/>
      <c r="I1726" s="161" t="str">
        <f>IF(Table28[[#This Row],[Số lượng]]&lt;&gt;0,Table28[[#This Row],[Số lượng]]*Table28[[#This Row],[Đơn giá]],"")</f>
        <v/>
      </c>
      <c r="J1726" s="161" t="str">
        <f ca="1">IF(AND(Table28[[#This Row],[Tên hàng hóa ]]&lt;&gt;0,D1727=""),SUM(OFFSET(Table28[[#This Row],[Thành tiền]],0,0,-COUNTIF(Table28[Số HĐ],Table28[[#This Row],[Số HĐ]]))),"")</f>
        <v/>
      </c>
      <c r="K1726" s="160"/>
      <c r="L172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26" s="162"/>
    </row>
    <row r="1727" spans="1:13" ht="35.1" customHeight="1" x14ac:dyDescent="0.2">
      <c r="A1727" s="155">
        <v>42591</v>
      </c>
      <c r="B1727" s="149" t="s">
        <v>3413</v>
      </c>
      <c r="C1727" s="154" t="s">
        <v>543</v>
      </c>
      <c r="D1727" s="150" t="s">
        <v>2836</v>
      </c>
      <c r="E1727" s="163" t="str">
        <f>IF(Table28[[#This Row],[Tên hàng hóa ]]&lt;&gt;0,VLOOKUP(Table28[[#This Row],[Tên hàng hóa ]],Table1[[Tên hàng hóa]:[Quy cách]],2,0),"")</f>
        <v>Schneider</v>
      </c>
      <c r="F1727" s="159" t="str">
        <f>IF(Table28[[#This Row],[Tên hàng hóa ]]&lt;&gt;0,VLOOKUP(Table28[[#This Row],[Tên hàng hóa ]],Table1[[Tên hàng hóa]:[ĐVT]],3,0),"")</f>
        <v>Cái</v>
      </c>
      <c r="G1727" s="164">
        <v>160600</v>
      </c>
      <c r="H1727" s="160">
        <v>4</v>
      </c>
      <c r="I1727" s="161">
        <f>IF(Table28[[#This Row],[Số lượng]]&lt;&gt;0,Table28[[#This Row],[Số lượng]]*Table28[[#This Row],[Đơn giá]],"")</f>
        <v>642400</v>
      </c>
      <c r="J1727" s="161">
        <f ca="1">IF(AND(Table28[[#This Row],[Tên hàng hóa ]]&lt;&gt;0,D1728=""),SUM(OFFSET(Table28[[#This Row],[Thành tiền]],0,0,-COUNTIF(Table28[Số HĐ],Table28[[#This Row],[Số HĐ]]))),"")</f>
        <v>642400</v>
      </c>
      <c r="K1727" s="152" t="s">
        <v>464</v>
      </c>
      <c r="L172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27" s="153" t="s">
        <v>3677</v>
      </c>
    </row>
    <row r="1728" spans="1:13" ht="35.1" customHeight="1" x14ac:dyDescent="0.2">
      <c r="A1728" s="155"/>
      <c r="B1728" s="156"/>
      <c r="C1728" s="157" t="str">
        <f t="shared" si="40"/>
        <v/>
      </c>
      <c r="D1728" s="158"/>
      <c r="E1728" s="163" t="str">
        <f>IF(Table28[[#This Row],[Tên hàng hóa ]]&lt;&gt;0,VLOOKUP(Table28[[#This Row],[Tên hàng hóa ]],Table1[[Tên hàng hóa]:[Quy cách]],2,0),"")</f>
        <v/>
      </c>
      <c r="F1728" s="159" t="str">
        <f>IF(Table28[[#This Row],[Tên hàng hóa ]]&lt;&gt;0,VLOOKUP(Table28[[#This Row],[Tên hàng hóa ]],Table1[[Tên hàng hóa]:[ĐVT]],3,0),"")</f>
        <v/>
      </c>
      <c r="G1728" s="164" t="str">
        <f>IF(Table28[[#This Row],[Tên hàng hóa ]]=0,"",VLOOKUP(Table28[[#This Row],[Tên hàng hóa ]],Table1[[Tên hàng hóa]:[Giá bán]],4,0))</f>
        <v/>
      </c>
      <c r="H1728" s="160"/>
      <c r="I1728" s="161" t="str">
        <f>IF(Table28[[#This Row],[Số lượng]]&lt;&gt;0,Table28[[#This Row],[Số lượng]]*Table28[[#This Row],[Đơn giá]],"")</f>
        <v/>
      </c>
      <c r="J1728" s="161" t="str">
        <f ca="1">IF(AND(Table28[[#This Row],[Tên hàng hóa ]]&lt;&gt;0,D1729=""),SUM(OFFSET(Table28[[#This Row],[Thành tiền]],0,0,-COUNTIF(Table28[Số HĐ],Table28[[#This Row],[Số HĐ]]))),"")</f>
        <v/>
      </c>
      <c r="K1728" s="160"/>
      <c r="L172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28" s="162"/>
    </row>
    <row r="1729" spans="1:13" ht="35.1" customHeight="1" x14ac:dyDescent="0.2">
      <c r="A1729" s="155">
        <v>42591</v>
      </c>
      <c r="B1729" s="149" t="s">
        <v>3414</v>
      </c>
      <c r="C1729" s="154" t="s">
        <v>543</v>
      </c>
      <c r="D1729" s="150" t="s">
        <v>76</v>
      </c>
      <c r="E1729" s="163" t="str">
        <f>IF(Table28[[#This Row],[Tên hàng hóa ]]&lt;&gt;0,VLOOKUP(Table28[[#This Row],[Tên hàng hóa ]],Table1[[Tên hàng hóa]:[Quy cách]],2,0),"")</f>
        <v>Bộ Điều Khiển Lập Trình</v>
      </c>
      <c r="F1729" s="159" t="str">
        <f>IF(Table28[[#This Row],[Tên hàng hóa ]]&lt;&gt;0,VLOOKUP(Table28[[#This Row],[Tên hàng hóa ]],Table1[[Tên hàng hóa]:[ĐVT]],3,0),"")</f>
        <v>Cái</v>
      </c>
      <c r="G1729" s="164">
        <v>2640000</v>
      </c>
      <c r="H1729" s="160">
        <v>2</v>
      </c>
      <c r="I1729" s="161">
        <f>IF(Table28[[#This Row],[Số lượng]]&lt;&gt;0,Table28[[#This Row],[Số lượng]]*Table28[[#This Row],[Đơn giá]],"")</f>
        <v>5280000</v>
      </c>
      <c r="J1729" s="161">
        <f ca="1">IF(AND(Table28[[#This Row],[Tên hàng hóa ]]&lt;&gt;0,D1730=""),SUM(OFFSET(Table28[[#This Row],[Thành tiền]],0,0,-COUNTIF(Table28[Số HĐ],Table28[[#This Row],[Số HĐ]]))),"")</f>
        <v>5280000</v>
      </c>
      <c r="K1729" s="152" t="s">
        <v>464</v>
      </c>
      <c r="L172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29" s="153" t="s">
        <v>3677</v>
      </c>
    </row>
    <row r="1730" spans="1:13" ht="35.1" customHeight="1" x14ac:dyDescent="0.2">
      <c r="A1730" s="155"/>
      <c r="B1730" s="156"/>
      <c r="C1730" s="157" t="str">
        <f t="shared" si="40"/>
        <v/>
      </c>
      <c r="D1730" s="158"/>
      <c r="E1730" s="163" t="str">
        <f>IF(Table28[[#This Row],[Tên hàng hóa ]]&lt;&gt;0,VLOOKUP(Table28[[#This Row],[Tên hàng hóa ]],Table1[[Tên hàng hóa]:[Quy cách]],2,0),"")</f>
        <v/>
      </c>
      <c r="F1730" s="159" t="str">
        <f>IF(Table28[[#This Row],[Tên hàng hóa ]]&lt;&gt;0,VLOOKUP(Table28[[#This Row],[Tên hàng hóa ]],Table1[[Tên hàng hóa]:[ĐVT]],3,0),"")</f>
        <v/>
      </c>
      <c r="G1730" s="164" t="str">
        <f>IF(Table28[[#This Row],[Tên hàng hóa ]]=0,"",VLOOKUP(Table28[[#This Row],[Tên hàng hóa ]],Table1[[Tên hàng hóa]:[Giá bán]],4,0))</f>
        <v/>
      </c>
      <c r="H1730" s="160"/>
      <c r="I1730" s="161" t="str">
        <f>IF(Table28[[#This Row],[Số lượng]]&lt;&gt;0,Table28[[#This Row],[Số lượng]]*Table28[[#This Row],[Đơn giá]],"")</f>
        <v/>
      </c>
      <c r="J1730" s="161" t="str">
        <f ca="1">IF(AND(Table28[[#This Row],[Tên hàng hóa ]]&lt;&gt;0,D1731=""),SUM(OFFSET(Table28[[#This Row],[Thành tiền]],0,0,-COUNTIF(Table28[Số HĐ],Table28[[#This Row],[Số HĐ]]))),"")</f>
        <v/>
      </c>
      <c r="K1730" s="160"/>
      <c r="L173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30" s="162"/>
    </row>
    <row r="1731" spans="1:13" ht="35.1" customHeight="1" x14ac:dyDescent="0.2">
      <c r="A1731" s="155">
        <v>42592</v>
      </c>
      <c r="B1731" s="149" t="s">
        <v>3415</v>
      </c>
      <c r="C1731" s="154" t="s">
        <v>1197</v>
      </c>
      <c r="D1731" s="150" t="s">
        <v>3238</v>
      </c>
      <c r="E1731" s="163" t="str">
        <f>IF(Table28[[#This Row],[Tên hàng hóa ]]&lt;&gt;0,VLOOKUP(Table28[[#This Row],[Tên hàng hóa ]],Table1[[Tên hàng hóa]:[Quy cách]],2,0),"")</f>
        <v>BIẾN THẾ</v>
      </c>
      <c r="F1731" s="159" t="str">
        <f>IF(Table28[[#This Row],[Tên hàng hóa ]]&lt;&gt;0,VLOOKUP(Table28[[#This Row],[Tên hàng hóa ]],Table1[[Tên hàng hóa]:[ĐVT]],3,0),"")</f>
        <v>Cái</v>
      </c>
      <c r="G1731" s="164">
        <v>2200000</v>
      </c>
      <c r="H1731" s="160">
        <v>2</v>
      </c>
      <c r="I1731" s="161">
        <f>IF(Table28[[#This Row],[Số lượng]]&lt;&gt;0,Table28[[#This Row],[Số lượng]]*Table28[[#This Row],[Đơn giá]],"")</f>
        <v>4400000</v>
      </c>
      <c r="J1731" s="161" t="str">
        <f ca="1">IF(AND(Table28[[#This Row],[Tên hàng hóa ]]&lt;&gt;0,D1732=""),SUM(OFFSET(Table28[[#This Row],[Thành tiền]],0,0,-COUNTIF(Table28[Số HĐ],Table28[[#This Row],[Số HĐ]]))),"")</f>
        <v/>
      </c>
      <c r="K1731" s="160"/>
      <c r="L173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31" s="162"/>
    </row>
    <row r="1732" spans="1:13" ht="35.1" customHeight="1" x14ac:dyDescent="0.2">
      <c r="A1732" s="155">
        <v>42592</v>
      </c>
      <c r="B1732" s="149" t="s">
        <v>3415</v>
      </c>
      <c r="C1732" s="154" t="s">
        <v>1197</v>
      </c>
      <c r="D1732" s="150" t="s">
        <v>3416</v>
      </c>
      <c r="E1732" s="163" t="str">
        <f>IF(Table28[[#This Row],[Tên hàng hóa ]]&lt;&gt;0,VLOOKUP(Table28[[#This Row],[Tên hàng hóa ]],Table1[[Tên hàng hóa]:[Quy cách]],2,0),"")</f>
        <v>VIỆT NAM</v>
      </c>
      <c r="F1732" s="159" t="str">
        <f>IF(Table28[[#This Row],[Tên hàng hóa ]]&lt;&gt;0,VLOOKUP(Table28[[#This Row],[Tên hàng hóa ]],Table1[[Tên hàng hóa]:[ĐVT]],3,0),"")</f>
        <v>Cái</v>
      </c>
      <c r="G1732" s="164">
        <v>8800</v>
      </c>
      <c r="H1732" s="160">
        <v>20</v>
      </c>
      <c r="I1732" s="161">
        <f>IF(Table28[[#This Row],[Số lượng]]&lt;&gt;0,Table28[[#This Row],[Số lượng]]*Table28[[#This Row],[Đơn giá]],"")</f>
        <v>176000</v>
      </c>
      <c r="J1732" s="161" t="str">
        <f ca="1">IF(AND(Table28[[#This Row],[Tên hàng hóa ]]&lt;&gt;0,D1733=""),SUM(OFFSET(Table28[[#This Row],[Thành tiền]],0,0,-COUNTIF(Table28[Số HĐ],Table28[[#This Row],[Số HĐ]]))),"")</f>
        <v/>
      </c>
      <c r="K1732" s="160"/>
      <c r="L173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32" s="162"/>
    </row>
    <row r="1733" spans="1:13" ht="35.1" customHeight="1" x14ac:dyDescent="0.2">
      <c r="A1733" s="155">
        <v>42592</v>
      </c>
      <c r="B1733" s="149" t="s">
        <v>3415</v>
      </c>
      <c r="C1733" s="154" t="s">
        <v>1197</v>
      </c>
      <c r="D1733" s="158" t="s">
        <v>3399</v>
      </c>
      <c r="E1733" s="163" t="str">
        <f>IF(Table28[[#This Row],[Tên hàng hóa ]]&lt;&gt;0,VLOOKUP(Table28[[#This Row],[Tên hàng hóa ]],Table1[[Tên hàng hóa]:[Quy cách]],2,0),"")</f>
        <v>Schneider</v>
      </c>
      <c r="F1733" s="159" t="str">
        <f>IF(Table28[[#This Row],[Tên hàng hóa ]]&lt;&gt;0,VLOOKUP(Table28[[#This Row],[Tên hàng hóa ]],Table1[[Tên hàng hóa]:[ĐVT]],3,0),"")</f>
        <v>Cái</v>
      </c>
      <c r="G1733" s="164">
        <v>110000</v>
      </c>
      <c r="H1733" s="160">
        <v>10</v>
      </c>
      <c r="I1733" s="161">
        <f>IF(Table28[[#This Row],[Số lượng]]&lt;&gt;0,Table28[[#This Row],[Số lượng]]*Table28[[#This Row],[Đơn giá]],"")</f>
        <v>1100000</v>
      </c>
      <c r="J1733" s="161" t="str">
        <f ca="1">IF(AND(Table28[[#This Row],[Tên hàng hóa ]]&lt;&gt;0,D1734=""),SUM(OFFSET(Table28[[#This Row],[Thành tiền]],0,0,-COUNTIF(Table28[Số HĐ],Table28[[#This Row],[Số HĐ]]))),"")</f>
        <v/>
      </c>
      <c r="K1733" s="160"/>
      <c r="L173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33" s="162"/>
    </row>
    <row r="1734" spans="1:13" ht="35.1" customHeight="1" x14ac:dyDescent="0.2">
      <c r="A1734" s="155">
        <v>42592</v>
      </c>
      <c r="B1734" s="149" t="s">
        <v>3415</v>
      </c>
      <c r="C1734" s="154" t="s">
        <v>1197</v>
      </c>
      <c r="D1734" s="158" t="s">
        <v>3400</v>
      </c>
      <c r="E1734" s="163" t="str">
        <f>IF(Table28[[#This Row],[Tên hàng hóa ]]&lt;&gt;0,VLOOKUP(Table28[[#This Row],[Tên hàng hóa ]],Table1[[Tên hàng hóa]:[Quy cách]],2,0),"")</f>
        <v>Schneider</v>
      </c>
      <c r="F1734" s="159" t="str">
        <f>IF(Table28[[#This Row],[Tên hàng hóa ]]&lt;&gt;0,VLOOKUP(Table28[[#This Row],[Tên hàng hóa ]],Table1[[Tên hàng hóa]:[ĐVT]],3,0),"")</f>
        <v>Cái</v>
      </c>
      <c r="G1734" s="164">
        <v>99000</v>
      </c>
      <c r="H1734" s="160">
        <v>10</v>
      </c>
      <c r="I1734" s="161">
        <f>IF(Table28[[#This Row],[Số lượng]]&lt;&gt;0,Table28[[#This Row],[Số lượng]]*Table28[[#This Row],[Đơn giá]],"")</f>
        <v>990000</v>
      </c>
      <c r="J1734" s="161" t="str">
        <f ca="1">IF(AND(Table28[[#This Row],[Tên hàng hóa ]]&lt;&gt;0,D1735=""),SUM(OFFSET(Table28[[#This Row],[Thành tiền]],0,0,-COUNTIF(Table28[Số HĐ],Table28[[#This Row],[Số HĐ]]))),"")</f>
        <v/>
      </c>
      <c r="K1734" s="160"/>
      <c r="L173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34" s="162"/>
    </row>
    <row r="1735" spans="1:13" ht="35.1" customHeight="1" x14ac:dyDescent="0.2">
      <c r="A1735" s="155">
        <v>42592</v>
      </c>
      <c r="B1735" s="149" t="s">
        <v>3415</v>
      </c>
      <c r="C1735" s="154" t="s">
        <v>1197</v>
      </c>
      <c r="D1735" s="150" t="s">
        <v>2197</v>
      </c>
      <c r="E1735" s="163" t="str">
        <f>IF(Table28[[#This Row],[Tên hàng hóa ]]&lt;&gt;0,VLOOKUP(Table28[[#This Row],[Tên hàng hóa ]],Table1[[Tên hàng hóa]:[Quy cách]],2,0),"")</f>
        <v>Schneider</v>
      </c>
      <c r="F1735" s="159" t="str">
        <f>IF(Table28[[#This Row],[Tên hàng hóa ]]&lt;&gt;0,VLOOKUP(Table28[[#This Row],[Tên hàng hóa ]],Table1[[Tên hàng hóa]:[ĐVT]],3,0),"")</f>
        <v>Cái</v>
      </c>
      <c r="G1735" s="164">
        <v>216700</v>
      </c>
      <c r="H1735" s="160">
        <v>10</v>
      </c>
      <c r="I1735" s="161">
        <f>IF(Table28[[#This Row],[Số lượng]]&lt;&gt;0,Table28[[#This Row],[Số lượng]]*Table28[[#This Row],[Đơn giá]],"")</f>
        <v>2167000</v>
      </c>
      <c r="J1735" s="161">
        <f ca="1">IF(AND(Table28[[#This Row],[Tên hàng hóa ]]&lt;&gt;0,D1736=""),SUM(OFFSET(Table28[[#This Row],[Thành tiền]],0,0,-COUNTIF(Table28[Số HĐ],Table28[[#This Row],[Số HĐ]]))),"")</f>
        <v>8833000</v>
      </c>
      <c r="K1735" s="152" t="s">
        <v>464</v>
      </c>
      <c r="L173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35" s="153" t="s">
        <v>3737</v>
      </c>
    </row>
    <row r="1736" spans="1:13" ht="35.1" customHeight="1" x14ac:dyDescent="0.2">
      <c r="A1736" s="155"/>
      <c r="B1736" s="156"/>
      <c r="C1736" s="157" t="str">
        <f t="shared" si="40"/>
        <v/>
      </c>
      <c r="D1736" s="158"/>
      <c r="E1736" s="163" t="str">
        <f>IF(Table28[[#This Row],[Tên hàng hóa ]]&lt;&gt;0,VLOOKUP(Table28[[#This Row],[Tên hàng hóa ]],Table1[[Tên hàng hóa]:[Quy cách]],2,0),"")</f>
        <v/>
      </c>
      <c r="F1736" s="159" t="str">
        <f>IF(Table28[[#This Row],[Tên hàng hóa ]]&lt;&gt;0,VLOOKUP(Table28[[#This Row],[Tên hàng hóa ]],Table1[[Tên hàng hóa]:[ĐVT]],3,0),"")</f>
        <v/>
      </c>
      <c r="G1736" s="164" t="str">
        <f>IF(Table28[[#This Row],[Tên hàng hóa ]]=0,"",VLOOKUP(Table28[[#This Row],[Tên hàng hóa ]],Table1[[Tên hàng hóa]:[Giá bán]],4,0))</f>
        <v/>
      </c>
      <c r="H1736" s="160"/>
      <c r="I1736" s="161" t="str">
        <f>IF(Table28[[#This Row],[Số lượng]]&lt;&gt;0,Table28[[#This Row],[Số lượng]]*Table28[[#This Row],[Đơn giá]],"")</f>
        <v/>
      </c>
      <c r="J1736" s="161" t="str">
        <f ca="1">IF(AND(Table28[[#This Row],[Tên hàng hóa ]]&lt;&gt;0,D1737=""),SUM(OFFSET(Table28[[#This Row],[Thành tiền]],0,0,-COUNTIF(Table28[Số HĐ],Table28[[#This Row],[Số HĐ]]))),"")</f>
        <v/>
      </c>
      <c r="K1736" s="160"/>
      <c r="L173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36" s="162"/>
    </row>
    <row r="1737" spans="1:13" ht="35.1" customHeight="1" x14ac:dyDescent="0.2">
      <c r="A1737" s="155">
        <v>42592</v>
      </c>
      <c r="B1737" s="149" t="s">
        <v>3418</v>
      </c>
      <c r="C1737" s="154" t="s">
        <v>1034</v>
      </c>
      <c r="D1737" s="150" t="s">
        <v>274</v>
      </c>
      <c r="E1737" s="163" t="str">
        <f>IF(Table28[[#This Row],[Tên hàng hóa ]]&lt;&gt;0,VLOOKUP(Table28[[#This Row],[Tên hàng hóa ]],Table1[[Tên hàng hóa]:[Quy cách]],2,0),"")</f>
        <v>Cảm Biến</v>
      </c>
      <c r="F1737" s="159" t="str">
        <f>IF(Table28[[#This Row],[Tên hàng hóa ]]&lt;&gt;0,VLOOKUP(Table28[[#This Row],[Tên hàng hóa ]],Table1[[Tên hàng hóa]:[ĐVT]],3,0),"")</f>
        <v>Cái</v>
      </c>
      <c r="G1737" s="164">
        <v>825000</v>
      </c>
      <c r="H1737" s="160">
        <v>3</v>
      </c>
      <c r="I1737" s="161">
        <f>IF(Table28[[#This Row],[Số lượng]]&lt;&gt;0,Table28[[#This Row],[Số lượng]]*Table28[[#This Row],[Đơn giá]],"")</f>
        <v>2475000</v>
      </c>
      <c r="J1737" s="161" t="str">
        <f ca="1">IF(AND(Table28[[#This Row],[Tên hàng hóa ]]&lt;&gt;0,D1738=""),SUM(OFFSET(Table28[[#This Row],[Thành tiền]],0,0,-COUNTIF(Table28[Số HĐ],Table28[[#This Row],[Số HĐ]]))),"")</f>
        <v/>
      </c>
      <c r="K1737" s="160"/>
      <c r="L173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37" s="162"/>
    </row>
    <row r="1738" spans="1:13" ht="35.1" customHeight="1" x14ac:dyDescent="0.2">
      <c r="A1738" s="155">
        <v>42592</v>
      </c>
      <c r="B1738" s="149" t="s">
        <v>3418</v>
      </c>
      <c r="C1738" s="157" t="str">
        <f t="shared" si="40"/>
        <v>CTY TNHH KTTĐ TIẾN PHÁT</v>
      </c>
      <c r="D1738" s="150" t="s">
        <v>159</v>
      </c>
      <c r="E1738" s="163" t="str">
        <f>IF(Table28[[#This Row],[Tên hàng hóa ]]&lt;&gt;0,VLOOKUP(Table28[[#This Row],[Tên hàng hóa ]],Table1[[Tên hàng hóa]:[Quy cách]],2,0),"")</f>
        <v>Bộ Nguồn Xung</v>
      </c>
      <c r="F1738" s="159" t="str">
        <f>IF(Table28[[#This Row],[Tên hàng hóa ]]&lt;&gt;0,VLOOKUP(Table28[[#This Row],[Tên hàng hóa ]],Table1[[Tên hàng hóa]:[ĐVT]],3,0),"")</f>
        <v>Cái</v>
      </c>
      <c r="G1738" s="164">
        <v>748000</v>
      </c>
      <c r="H1738" s="160">
        <v>5</v>
      </c>
      <c r="I1738" s="161">
        <f>IF(Table28[[#This Row],[Số lượng]]&lt;&gt;0,Table28[[#This Row],[Số lượng]]*Table28[[#This Row],[Đơn giá]],"")</f>
        <v>3740000</v>
      </c>
      <c r="J1738" s="161">
        <f ca="1">IF(AND(Table28[[#This Row],[Tên hàng hóa ]]&lt;&gt;0,D1739=""),SUM(OFFSET(Table28[[#This Row],[Thành tiền]],0,0,-COUNTIF(Table28[Số HĐ],Table28[[#This Row],[Số HĐ]]))),"")</f>
        <v>6215000</v>
      </c>
      <c r="K1738" s="152" t="s">
        <v>464</v>
      </c>
      <c r="L173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38" s="153" t="s">
        <v>4212</v>
      </c>
    </row>
    <row r="1739" spans="1:13" ht="35.1" customHeight="1" x14ac:dyDescent="0.2">
      <c r="A1739" s="155"/>
      <c r="B1739" s="156"/>
      <c r="C1739" s="157" t="str">
        <f t="shared" si="40"/>
        <v/>
      </c>
      <c r="D1739" s="158"/>
      <c r="E1739" s="163" t="str">
        <f>IF(Table28[[#This Row],[Tên hàng hóa ]]&lt;&gt;0,VLOOKUP(Table28[[#This Row],[Tên hàng hóa ]],Table1[[Tên hàng hóa]:[Quy cách]],2,0),"")</f>
        <v/>
      </c>
      <c r="F1739" s="159" t="str">
        <f>IF(Table28[[#This Row],[Tên hàng hóa ]]&lt;&gt;0,VLOOKUP(Table28[[#This Row],[Tên hàng hóa ]],Table1[[Tên hàng hóa]:[ĐVT]],3,0),"")</f>
        <v/>
      </c>
      <c r="G1739" s="164" t="str">
        <f>IF(Table28[[#This Row],[Tên hàng hóa ]]=0,"",VLOOKUP(Table28[[#This Row],[Tên hàng hóa ]],Table1[[Tên hàng hóa]:[Giá bán]],4,0))</f>
        <v/>
      </c>
      <c r="H1739" s="160"/>
      <c r="I1739" s="161" t="str">
        <f>IF(Table28[[#This Row],[Số lượng]]&lt;&gt;0,Table28[[#This Row],[Số lượng]]*Table28[[#This Row],[Đơn giá]],"")</f>
        <v/>
      </c>
      <c r="J1739" s="161" t="str">
        <f ca="1">IF(AND(Table28[[#This Row],[Tên hàng hóa ]]&lt;&gt;0,D1740=""),SUM(OFFSET(Table28[[#This Row],[Thành tiền]],0,0,-COUNTIF(Table28[Số HĐ],Table28[[#This Row],[Số HĐ]]))),"")</f>
        <v/>
      </c>
      <c r="K1739" s="160"/>
      <c r="L173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39" s="162"/>
    </row>
    <row r="1740" spans="1:13" ht="35.1" customHeight="1" x14ac:dyDescent="0.2">
      <c r="A1740" s="155">
        <v>42592</v>
      </c>
      <c r="B1740" s="149" t="s">
        <v>3419</v>
      </c>
      <c r="C1740" s="154" t="s">
        <v>1043</v>
      </c>
      <c r="D1740" s="150" t="s">
        <v>3390</v>
      </c>
      <c r="E1740" s="163" t="str">
        <f>IF(Table28[[#This Row],[Tên hàng hóa ]]&lt;&gt;0,VLOOKUP(Table28[[#This Row],[Tên hàng hóa ]],Table1[[Tên hàng hóa]:[Quy cách]],2,0),"")</f>
        <v>OMRON</v>
      </c>
      <c r="F1740" s="159" t="str">
        <f>IF(Table28[[#This Row],[Tên hàng hóa ]]&lt;&gt;0,VLOOKUP(Table28[[#This Row],[Tên hàng hóa ]],Table1[[Tên hàng hóa]:[ĐVT]],3,0),"")</f>
        <v>Cái</v>
      </c>
      <c r="G1740" s="164">
        <v>4691500</v>
      </c>
      <c r="H1740" s="160">
        <v>1</v>
      </c>
      <c r="I1740" s="161">
        <f>IF(Table28[[#This Row],[Số lượng]]&lt;&gt;0,Table28[[#This Row],[Số lượng]]*Table28[[#This Row],[Đơn giá]],"")</f>
        <v>4691500</v>
      </c>
      <c r="J1740" s="161">
        <f ca="1">IF(AND(Table28[[#This Row],[Tên hàng hóa ]]&lt;&gt;0,D1741=""),SUM(OFFSET(Table28[[#This Row],[Thành tiền]],0,0,-COUNTIF(Table28[Số HĐ],Table28[[#This Row],[Số HĐ]]))),"")</f>
        <v>4691500</v>
      </c>
      <c r="K1740" s="152" t="s">
        <v>464</v>
      </c>
      <c r="L174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40" s="153" t="s">
        <v>3659</v>
      </c>
    </row>
    <row r="1741" spans="1:13" ht="35.1" customHeight="1" x14ac:dyDescent="0.2">
      <c r="A1741" s="155"/>
      <c r="B1741" s="156"/>
      <c r="C1741" s="157" t="str">
        <f t="shared" si="40"/>
        <v/>
      </c>
      <c r="D1741" s="158"/>
      <c r="E1741" s="163" t="str">
        <f>IF(Table28[[#This Row],[Tên hàng hóa ]]&lt;&gt;0,VLOOKUP(Table28[[#This Row],[Tên hàng hóa ]],Table1[[Tên hàng hóa]:[Quy cách]],2,0),"")</f>
        <v/>
      </c>
      <c r="F1741" s="159" t="str">
        <f>IF(Table28[[#This Row],[Tên hàng hóa ]]&lt;&gt;0,VLOOKUP(Table28[[#This Row],[Tên hàng hóa ]],Table1[[Tên hàng hóa]:[ĐVT]],3,0),"")</f>
        <v/>
      </c>
      <c r="G1741" s="164" t="str">
        <f>IF(Table28[[#This Row],[Tên hàng hóa ]]=0,"",VLOOKUP(Table28[[#This Row],[Tên hàng hóa ]],Table1[[Tên hàng hóa]:[Giá bán]],4,0))</f>
        <v/>
      </c>
      <c r="H1741" s="160"/>
      <c r="I1741" s="161" t="str">
        <f>IF(Table28[[#This Row],[Số lượng]]&lt;&gt;0,Table28[[#This Row],[Số lượng]]*Table28[[#This Row],[Đơn giá]],"")</f>
        <v/>
      </c>
      <c r="J1741" s="161" t="str">
        <f ca="1">IF(AND(Table28[[#This Row],[Tên hàng hóa ]]&lt;&gt;0,D1742=""),SUM(OFFSET(Table28[[#This Row],[Thành tiền]],0,0,-COUNTIF(Table28[Số HĐ],Table28[[#This Row],[Số HĐ]]))),"")</f>
        <v/>
      </c>
      <c r="K1741" s="160"/>
      <c r="L174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41" s="162"/>
    </row>
    <row r="1742" spans="1:13" ht="35.1" customHeight="1" x14ac:dyDescent="0.2">
      <c r="A1742" s="155">
        <v>42592</v>
      </c>
      <c r="B1742" s="149" t="s">
        <v>3420</v>
      </c>
      <c r="C1742" s="154" t="s">
        <v>569</v>
      </c>
      <c r="D1742" s="150" t="s">
        <v>2534</v>
      </c>
      <c r="E1742" s="163" t="str">
        <f>IF(Table28[[#This Row],[Tên hàng hóa ]]&lt;&gt;0,VLOOKUP(Table28[[#This Row],[Tên hàng hóa ]],Table1[[Tên hàng hóa]:[Quy cách]],2,0),"")</f>
        <v>OMRON</v>
      </c>
      <c r="F1742" s="159" t="str">
        <f>IF(Table28[[#This Row],[Tên hàng hóa ]]&lt;&gt;0,VLOOKUP(Table28[[#This Row],[Tên hàng hóa ]],Table1[[Tên hàng hóa]:[ĐVT]],3,0),"")</f>
        <v>Cái</v>
      </c>
      <c r="G1742" s="164">
        <v>1650000</v>
      </c>
      <c r="H1742" s="160">
        <v>2</v>
      </c>
      <c r="I1742" s="161">
        <f>IF(Table28[[#This Row],[Số lượng]]&lt;&gt;0,Table28[[#This Row],[Số lượng]]*Table28[[#This Row],[Đơn giá]],"")</f>
        <v>3300000</v>
      </c>
      <c r="J1742" s="161">
        <f ca="1">IF(AND(Table28[[#This Row],[Tên hàng hóa ]]&lt;&gt;0,D1743=""),SUM(OFFSET(Table28[[#This Row],[Thành tiền]],0,0,-COUNTIF(Table28[Số HĐ],Table28[[#This Row],[Số HĐ]]))),"")</f>
        <v>3300000</v>
      </c>
      <c r="K1742" s="152" t="s">
        <v>464</v>
      </c>
      <c r="L174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42" s="153" t="s">
        <v>3631</v>
      </c>
    </row>
    <row r="1743" spans="1:13" ht="35.1" customHeight="1" x14ac:dyDescent="0.2">
      <c r="A1743" s="155"/>
      <c r="B1743" s="156"/>
      <c r="C1743" s="157" t="str">
        <f t="shared" si="40"/>
        <v/>
      </c>
      <c r="D1743" s="158"/>
      <c r="E1743" s="163" t="str">
        <f>IF(Table28[[#This Row],[Tên hàng hóa ]]&lt;&gt;0,VLOOKUP(Table28[[#This Row],[Tên hàng hóa ]],Table1[[Tên hàng hóa]:[Quy cách]],2,0),"")</f>
        <v/>
      </c>
      <c r="F1743" s="159" t="str">
        <f>IF(Table28[[#This Row],[Tên hàng hóa ]]&lt;&gt;0,VLOOKUP(Table28[[#This Row],[Tên hàng hóa ]],Table1[[Tên hàng hóa]:[ĐVT]],3,0),"")</f>
        <v/>
      </c>
      <c r="G1743" s="164" t="str">
        <f>IF(Table28[[#This Row],[Tên hàng hóa ]]=0,"",VLOOKUP(Table28[[#This Row],[Tên hàng hóa ]],Table1[[Tên hàng hóa]:[Giá bán]],4,0))</f>
        <v/>
      </c>
      <c r="H1743" s="160"/>
      <c r="I1743" s="161" t="str">
        <f>IF(Table28[[#This Row],[Số lượng]]&lt;&gt;0,Table28[[#This Row],[Số lượng]]*Table28[[#This Row],[Đơn giá]],"")</f>
        <v/>
      </c>
      <c r="J1743" s="161" t="str">
        <f ca="1">IF(AND(Table28[[#This Row],[Tên hàng hóa ]]&lt;&gt;0,D1744=""),SUM(OFFSET(Table28[[#This Row],[Thành tiền]],0,0,-COUNTIF(Table28[Số HĐ],Table28[[#This Row],[Số HĐ]]))),"")</f>
        <v/>
      </c>
      <c r="K1743" s="160"/>
      <c r="L174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43" s="162"/>
    </row>
    <row r="1744" spans="1:13" ht="35.1" customHeight="1" x14ac:dyDescent="0.2">
      <c r="A1744" s="155">
        <v>42594</v>
      </c>
      <c r="B1744" s="149" t="s">
        <v>3430</v>
      </c>
      <c r="C1744" s="154" t="s">
        <v>962</v>
      </c>
      <c r="D1744" s="150" t="s">
        <v>280</v>
      </c>
      <c r="E1744" s="163" t="str">
        <f>IF(Table28[[#This Row],[Tên hàng hóa ]]&lt;&gt;0,VLOOKUP(Table28[[#This Row],[Tên hàng hóa ]],Table1[[Tên hàng hóa]:[Quy cách]],2,0),"")</f>
        <v>Công Tắc Hành Trình</v>
      </c>
      <c r="F1744" s="159" t="str">
        <f>IF(Table28[[#This Row],[Tên hàng hóa ]]&lt;&gt;0,VLOOKUP(Table28[[#This Row],[Tên hàng hóa ]],Table1[[Tên hàng hóa]:[ĐVT]],3,0),"")</f>
        <v>Cái</v>
      </c>
      <c r="G1744" s="164">
        <v>517000</v>
      </c>
      <c r="H1744" s="160">
        <v>4</v>
      </c>
      <c r="I1744" s="161">
        <f>IF(Table28[[#This Row],[Số lượng]]&lt;&gt;0,Table28[[#This Row],[Số lượng]]*Table28[[#This Row],[Đơn giá]],"")</f>
        <v>2068000</v>
      </c>
      <c r="J1744" s="161">
        <f ca="1">IF(AND(Table28[[#This Row],[Tên hàng hóa ]]&lt;&gt;0,D1745=""),SUM(OFFSET(Table28[[#This Row],[Thành tiền]],0,0,-COUNTIF(Table28[Số HĐ],Table28[[#This Row],[Số HĐ]]))),"")</f>
        <v>2068000</v>
      </c>
      <c r="K1744" s="152" t="s">
        <v>464</v>
      </c>
      <c r="L174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44" s="153" t="s">
        <v>3499</v>
      </c>
    </row>
    <row r="1745" spans="1:13" ht="35.1" customHeight="1" x14ac:dyDescent="0.2">
      <c r="A1745" s="155"/>
      <c r="B1745" s="156"/>
      <c r="C1745" s="157" t="str">
        <f t="shared" si="40"/>
        <v/>
      </c>
      <c r="D1745" s="158"/>
      <c r="E1745" s="163" t="str">
        <f>IF(Table28[[#This Row],[Tên hàng hóa ]]&lt;&gt;0,VLOOKUP(Table28[[#This Row],[Tên hàng hóa ]],Table1[[Tên hàng hóa]:[Quy cách]],2,0),"")</f>
        <v/>
      </c>
      <c r="F1745" s="159" t="str">
        <f>IF(Table28[[#This Row],[Tên hàng hóa ]]&lt;&gt;0,VLOOKUP(Table28[[#This Row],[Tên hàng hóa ]],Table1[[Tên hàng hóa]:[ĐVT]],3,0),"")</f>
        <v/>
      </c>
      <c r="G1745" s="164" t="str">
        <f>IF(Table28[[#This Row],[Tên hàng hóa ]]=0,"",VLOOKUP(Table28[[#This Row],[Tên hàng hóa ]],Table1[[Tên hàng hóa]:[Giá bán]],4,0))</f>
        <v/>
      </c>
      <c r="H1745" s="160"/>
      <c r="I1745" s="161" t="str">
        <f>IF(Table28[[#This Row],[Số lượng]]&lt;&gt;0,Table28[[#This Row],[Số lượng]]*Table28[[#This Row],[Đơn giá]],"")</f>
        <v/>
      </c>
      <c r="J1745" s="161" t="str">
        <f ca="1">IF(AND(Table28[[#This Row],[Tên hàng hóa ]]&lt;&gt;0,D1746=""),SUM(OFFSET(Table28[[#This Row],[Thành tiền]],0,0,-COUNTIF(Table28[Số HĐ],Table28[[#This Row],[Số HĐ]]))),"")</f>
        <v/>
      </c>
      <c r="K1745" s="160"/>
      <c r="L174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45" s="162"/>
    </row>
    <row r="1746" spans="1:13" ht="35.1" customHeight="1" x14ac:dyDescent="0.2">
      <c r="A1746" s="155">
        <v>42594</v>
      </c>
      <c r="B1746" s="149" t="s">
        <v>3431</v>
      </c>
      <c r="C1746" s="154" t="s">
        <v>570</v>
      </c>
      <c r="D1746" s="150" t="s">
        <v>120</v>
      </c>
      <c r="E1746" s="163" t="str">
        <f>IF(Table28[[#This Row],[Tên hàng hóa ]]&lt;&gt;0,VLOOKUP(Table28[[#This Row],[Tên hàng hóa ]],Table1[[Tên hàng hóa]:[Quy cách]],2,0),"")</f>
        <v>Bộ Điều Khiển Nhiệt Độ</v>
      </c>
      <c r="F1746" s="159" t="str">
        <f>IF(Table28[[#This Row],[Tên hàng hóa ]]&lt;&gt;0,VLOOKUP(Table28[[#This Row],[Tên hàng hóa ]],Table1[[Tên hàng hóa]:[ĐVT]],3,0),"")</f>
        <v>Cái</v>
      </c>
      <c r="G1746" s="164">
        <v>2860000</v>
      </c>
      <c r="H1746" s="160">
        <v>5</v>
      </c>
      <c r="I1746" s="161">
        <f>IF(Table28[[#This Row],[Số lượng]]&lt;&gt;0,Table28[[#This Row],[Số lượng]]*Table28[[#This Row],[Đơn giá]],"")</f>
        <v>14300000</v>
      </c>
      <c r="J1746" s="161">
        <f ca="1">IF(AND(Table28[[#This Row],[Tên hàng hóa ]]&lt;&gt;0,D1747=""),SUM(OFFSET(Table28[[#This Row],[Thành tiền]],0,0,-COUNTIF(Table28[Số HĐ],Table28[[#This Row],[Số HĐ]]))),"")</f>
        <v>14300000</v>
      </c>
      <c r="K1746" s="152" t="s">
        <v>464</v>
      </c>
      <c r="L174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46" s="153" t="s">
        <v>3439</v>
      </c>
    </row>
    <row r="1747" spans="1:13" ht="35.1" customHeight="1" x14ac:dyDescent="0.2">
      <c r="A1747" s="155"/>
      <c r="B1747" s="156"/>
      <c r="C1747" s="157" t="str">
        <f t="shared" si="40"/>
        <v/>
      </c>
      <c r="D1747" s="158"/>
      <c r="E1747" s="163" t="str">
        <f>IF(Table28[[#This Row],[Tên hàng hóa ]]&lt;&gt;0,VLOOKUP(Table28[[#This Row],[Tên hàng hóa ]],Table1[[Tên hàng hóa]:[Quy cách]],2,0),"")</f>
        <v/>
      </c>
      <c r="F1747" s="159" t="str">
        <f>IF(Table28[[#This Row],[Tên hàng hóa ]]&lt;&gt;0,VLOOKUP(Table28[[#This Row],[Tên hàng hóa ]],Table1[[Tên hàng hóa]:[ĐVT]],3,0),"")</f>
        <v/>
      </c>
      <c r="G1747" s="164" t="str">
        <f>IF(Table28[[#This Row],[Tên hàng hóa ]]=0,"",VLOOKUP(Table28[[#This Row],[Tên hàng hóa ]],Table1[[Tên hàng hóa]:[Giá bán]],4,0))</f>
        <v/>
      </c>
      <c r="H1747" s="160"/>
      <c r="I1747" s="161" t="str">
        <f>IF(Table28[[#This Row],[Số lượng]]&lt;&gt;0,Table28[[#This Row],[Số lượng]]*Table28[[#This Row],[Đơn giá]],"")</f>
        <v/>
      </c>
      <c r="J1747" s="161" t="str">
        <f ca="1">IF(AND(Table28[[#This Row],[Tên hàng hóa ]]&lt;&gt;0,D1748=""),SUM(OFFSET(Table28[[#This Row],[Thành tiền]],0,0,-COUNTIF(Table28[Số HĐ],Table28[[#This Row],[Số HĐ]]))),"")</f>
        <v/>
      </c>
      <c r="K1747" s="160"/>
      <c r="L174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47" s="162"/>
    </row>
    <row r="1748" spans="1:13" ht="35.1" customHeight="1" x14ac:dyDescent="0.2">
      <c r="A1748" s="155">
        <v>42594</v>
      </c>
      <c r="B1748" s="149" t="s">
        <v>3432</v>
      </c>
      <c r="C1748" s="154" t="s">
        <v>860</v>
      </c>
      <c r="D1748" s="150" t="s">
        <v>515</v>
      </c>
      <c r="E1748" s="163" t="str">
        <f>IF(Table28[[#This Row],[Tên hàng hóa ]]&lt;&gt;0,VLOOKUP(Table28[[#This Row],[Tên hàng hóa ]],Table1[[Tên hàng hóa]:[Quy cách]],2,0),"")</f>
        <v>Cảm Biến</v>
      </c>
      <c r="F1748" s="159" t="str">
        <f>IF(Table28[[#This Row],[Tên hàng hóa ]]&lt;&gt;0,VLOOKUP(Table28[[#This Row],[Tên hàng hóa ]],Table1[[Tên hàng hóa]:[ĐVT]],3,0),"")</f>
        <v>Cái</v>
      </c>
      <c r="G1748" s="164">
        <v>2420000</v>
      </c>
      <c r="H1748" s="160">
        <v>2</v>
      </c>
      <c r="I1748" s="161">
        <f>IF(Table28[[#This Row],[Số lượng]]&lt;&gt;0,Table28[[#This Row],[Số lượng]]*Table28[[#This Row],[Đơn giá]],"")</f>
        <v>4840000</v>
      </c>
      <c r="J1748" s="161">
        <f ca="1">IF(AND(Table28[[#This Row],[Tên hàng hóa ]]&lt;&gt;0,D1749=""),SUM(OFFSET(Table28[[#This Row],[Thành tiền]],0,0,-COUNTIF(Table28[Số HĐ],Table28[[#This Row],[Số HĐ]]))),"")</f>
        <v>4840000</v>
      </c>
      <c r="K1748" s="152" t="s">
        <v>464</v>
      </c>
      <c r="L174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48" s="153" t="s">
        <v>4294</v>
      </c>
    </row>
    <row r="1749" spans="1:13" ht="35.1" customHeight="1" x14ac:dyDescent="0.2">
      <c r="A1749" s="155"/>
      <c r="B1749" s="156"/>
      <c r="C1749" s="157" t="str">
        <f t="shared" ref="C1749:C1779" si="41">IF(AND(D1749&lt;&gt;0,D1750=""),C1748,"")</f>
        <v/>
      </c>
      <c r="D1749" s="158"/>
      <c r="E1749" s="163" t="str">
        <f>IF(Table28[[#This Row],[Tên hàng hóa ]]&lt;&gt;0,VLOOKUP(Table28[[#This Row],[Tên hàng hóa ]],Table1[[Tên hàng hóa]:[Quy cách]],2,0),"")</f>
        <v/>
      </c>
      <c r="F1749" s="159" t="str">
        <f>IF(Table28[[#This Row],[Tên hàng hóa ]]&lt;&gt;0,VLOOKUP(Table28[[#This Row],[Tên hàng hóa ]],Table1[[Tên hàng hóa]:[ĐVT]],3,0),"")</f>
        <v/>
      </c>
      <c r="G1749" s="164" t="str">
        <f>IF(Table28[[#This Row],[Tên hàng hóa ]]=0,"",VLOOKUP(Table28[[#This Row],[Tên hàng hóa ]],Table1[[Tên hàng hóa]:[Giá bán]],4,0))</f>
        <v/>
      </c>
      <c r="H1749" s="160"/>
      <c r="I1749" s="161" t="str">
        <f>IF(Table28[[#This Row],[Số lượng]]&lt;&gt;0,Table28[[#This Row],[Số lượng]]*Table28[[#This Row],[Đơn giá]],"")</f>
        <v/>
      </c>
      <c r="J1749" s="161" t="str">
        <f ca="1">IF(AND(Table28[[#This Row],[Tên hàng hóa ]]&lt;&gt;0,D1750=""),SUM(OFFSET(Table28[[#This Row],[Thành tiền]],0,0,-COUNTIF(Table28[Số HĐ],Table28[[#This Row],[Số HĐ]]))),"")</f>
        <v/>
      </c>
      <c r="K1749" s="160"/>
      <c r="L174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49" s="162"/>
    </row>
    <row r="1750" spans="1:13" ht="35.1" customHeight="1" x14ac:dyDescent="0.2">
      <c r="A1750" s="155">
        <v>42594</v>
      </c>
      <c r="B1750" s="149" t="s">
        <v>3433</v>
      </c>
      <c r="C1750" s="154" t="s">
        <v>1122</v>
      </c>
      <c r="D1750" s="172" t="s">
        <v>1216</v>
      </c>
      <c r="E1750" s="163" t="str">
        <f>IF(Table28[[#This Row],[Tên hàng hóa ]]&lt;&gt;0,VLOOKUP(Table28[[#This Row],[Tên hàng hóa ]],Table1[[Tên hàng hóa]:[Quy cách]],2,0),"")</f>
        <v xml:space="preserve"> Cầu dao Schneider</v>
      </c>
      <c r="F1750" s="159" t="str">
        <f>IF(Table28[[#This Row],[Tên hàng hóa ]]&lt;&gt;0,VLOOKUP(Table28[[#This Row],[Tên hàng hóa ]],Table1[[Tên hàng hóa]:[ĐVT]],3,0),"")</f>
        <v>Cái</v>
      </c>
      <c r="G1750" s="164">
        <v>280500</v>
      </c>
      <c r="H1750" s="160">
        <v>10</v>
      </c>
      <c r="I1750" s="161">
        <f>IF(Table28[[#This Row],[Số lượng]]&lt;&gt;0,Table28[[#This Row],[Số lượng]]*Table28[[#This Row],[Đơn giá]],"")</f>
        <v>2805000</v>
      </c>
      <c r="J1750" s="161" t="str">
        <f ca="1">IF(AND(Table28[[#This Row],[Tên hàng hóa ]]&lt;&gt;0,D1751=""),SUM(OFFSET(Table28[[#This Row],[Thành tiền]],0,0,-COUNTIF(Table28[Số HĐ],Table28[[#This Row],[Số HĐ]]))),"")</f>
        <v/>
      </c>
      <c r="K1750" s="160"/>
      <c r="L175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50" s="162"/>
    </row>
    <row r="1751" spans="1:13" ht="35.1" customHeight="1" x14ac:dyDescent="0.2">
      <c r="A1751" s="155">
        <v>42594</v>
      </c>
      <c r="B1751" s="149" t="s">
        <v>3433</v>
      </c>
      <c r="C1751" s="154" t="s">
        <v>1122</v>
      </c>
      <c r="D1751" s="172" t="s">
        <v>1579</v>
      </c>
      <c r="E1751" s="163" t="str">
        <f>IF(Table28[[#This Row],[Tên hàng hóa ]]&lt;&gt;0,VLOOKUP(Table28[[#This Row],[Tên hàng hóa ]],Table1[[Tên hàng hóa]:[Quy cách]],2,0),"")</f>
        <v>Rờ le nhiệt Schneider</v>
      </c>
      <c r="F1751" s="159" t="str">
        <f>IF(Table28[[#This Row],[Tên hàng hóa ]]&lt;&gt;0,VLOOKUP(Table28[[#This Row],[Tên hàng hóa ]],Table1[[Tên hàng hóa]:[ĐVT]],3,0),"")</f>
        <v>Cái</v>
      </c>
      <c r="G1751" s="164">
        <v>280500</v>
      </c>
      <c r="H1751" s="160">
        <v>16</v>
      </c>
      <c r="I1751" s="161">
        <f>IF(Table28[[#This Row],[Số lượng]]&lt;&gt;0,Table28[[#This Row],[Số lượng]]*Table28[[#This Row],[Đơn giá]],"")</f>
        <v>4488000</v>
      </c>
      <c r="J1751" s="161" t="str">
        <f ca="1">IF(AND(Table28[[#This Row],[Tên hàng hóa ]]&lt;&gt;0,D1752=""),SUM(OFFSET(Table28[[#This Row],[Thành tiền]],0,0,-COUNTIF(Table28[Số HĐ],Table28[[#This Row],[Số HĐ]]))),"")</f>
        <v/>
      </c>
      <c r="K1751" s="160"/>
      <c r="L175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51" s="162"/>
    </row>
    <row r="1752" spans="1:13" ht="35.1" customHeight="1" x14ac:dyDescent="0.2">
      <c r="A1752" s="155">
        <v>42594</v>
      </c>
      <c r="B1752" s="149" t="s">
        <v>3433</v>
      </c>
      <c r="C1752" s="154" t="s">
        <v>1122</v>
      </c>
      <c r="D1752" s="172" t="s">
        <v>1112</v>
      </c>
      <c r="E1752" s="163" t="str">
        <f>IF(Table28[[#This Row],[Tên hàng hóa ]]&lt;&gt;0,VLOOKUP(Table28[[#This Row],[Tên hàng hóa ]],Table1[[Tên hàng hóa]:[Quy cách]],2,0),"")</f>
        <v>Schneider</v>
      </c>
      <c r="F1752" s="159" t="str">
        <f>IF(Table28[[#This Row],[Tên hàng hóa ]]&lt;&gt;0,VLOOKUP(Table28[[#This Row],[Tên hàng hóa ]],Table1[[Tên hàng hóa]:[ĐVT]],3,0),"")</f>
        <v>Cái</v>
      </c>
      <c r="G1752" s="164">
        <v>280500</v>
      </c>
      <c r="H1752" s="160">
        <v>10</v>
      </c>
      <c r="I1752" s="161">
        <f>IF(Table28[[#This Row],[Số lượng]]&lt;&gt;0,Table28[[#This Row],[Số lượng]]*Table28[[#This Row],[Đơn giá]],"")</f>
        <v>2805000</v>
      </c>
      <c r="J1752" s="161" t="str">
        <f ca="1">IF(AND(Table28[[#This Row],[Tên hàng hóa ]]&lt;&gt;0,D1753=""),SUM(OFFSET(Table28[[#This Row],[Thành tiền]],0,0,-COUNTIF(Table28[Số HĐ],Table28[[#This Row],[Số HĐ]]))),"")</f>
        <v/>
      </c>
      <c r="K1752" s="160"/>
      <c r="L175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52" s="162"/>
    </row>
    <row r="1753" spans="1:13" ht="35.1" customHeight="1" x14ac:dyDescent="0.2">
      <c r="A1753" s="155">
        <v>42594</v>
      </c>
      <c r="B1753" s="149" t="s">
        <v>3433</v>
      </c>
      <c r="C1753" s="154" t="s">
        <v>1122</v>
      </c>
      <c r="D1753" s="172" t="s">
        <v>2008</v>
      </c>
      <c r="E1753" s="163" t="str">
        <f>IF(Table28[[#This Row],[Tên hàng hóa ]]&lt;&gt;0,VLOOKUP(Table28[[#This Row],[Tên hàng hóa ]],Table1[[Tên hàng hóa]:[Quy cách]],2,0),"")</f>
        <v>Schneider</v>
      </c>
      <c r="F1753" s="159" t="str">
        <f>IF(Table28[[#This Row],[Tên hàng hóa ]]&lt;&gt;0,VLOOKUP(Table28[[#This Row],[Tên hàng hóa ]],Table1[[Tên hàng hóa]:[ĐVT]],3,0),"")</f>
        <v>Cái</v>
      </c>
      <c r="G1753" s="164">
        <v>871200</v>
      </c>
      <c r="H1753" s="160">
        <v>1</v>
      </c>
      <c r="I1753" s="161">
        <f>IF(Table28[[#This Row],[Số lượng]]&lt;&gt;0,Table28[[#This Row],[Số lượng]]*Table28[[#This Row],[Đơn giá]],"")</f>
        <v>871200</v>
      </c>
      <c r="J1753" s="161" t="str">
        <f ca="1">IF(AND(Table28[[#This Row],[Tên hàng hóa ]]&lt;&gt;0,D1754=""),SUM(OFFSET(Table28[[#This Row],[Thành tiền]],0,0,-COUNTIF(Table28[Số HĐ],Table28[[#This Row],[Số HĐ]]))),"")</f>
        <v/>
      </c>
      <c r="K1753" s="160"/>
      <c r="L175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53" s="162"/>
    </row>
    <row r="1754" spans="1:13" ht="35.1" customHeight="1" x14ac:dyDescent="0.2">
      <c r="A1754" s="155">
        <v>42594</v>
      </c>
      <c r="B1754" s="149" t="s">
        <v>3433</v>
      </c>
      <c r="C1754" s="154" t="s">
        <v>1122</v>
      </c>
      <c r="D1754" s="172" t="s">
        <v>1730</v>
      </c>
      <c r="E1754" s="163" t="str">
        <f>IF(Table28[[#This Row],[Tên hàng hóa ]]&lt;&gt;0,VLOOKUP(Table28[[#This Row],[Tên hàng hóa ]],Table1[[Tên hàng hóa]:[Quy cách]],2,0),"")</f>
        <v>Schneider</v>
      </c>
      <c r="F1754" s="159" t="str">
        <f>IF(Table28[[#This Row],[Tên hàng hóa ]]&lt;&gt;0,VLOOKUP(Table28[[#This Row],[Tên hàng hóa ]],Table1[[Tên hàng hóa]:[ĐVT]],3,0),"")</f>
        <v>Cái</v>
      </c>
      <c r="G1754" s="164">
        <v>330000</v>
      </c>
      <c r="H1754" s="160">
        <v>5</v>
      </c>
      <c r="I1754" s="161">
        <f>IF(Table28[[#This Row],[Số lượng]]&lt;&gt;0,Table28[[#This Row],[Số lượng]]*Table28[[#This Row],[Đơn giá]],"")</f>
        <v>1650000</v>
      </c>
      <c r="J1754" s="161" t="str">
        <f ca="1">IF(AND(Table28[[#This Row],[Tên hàng hóa ]]&lt;&gt;0,D1755=""),SUM(OFFSET(Table28[[#This Row],[Thành tiền]],0,0,-COUNTIF(Table28[Số HĐ],Table28[[#This Row],[Số HĐ]]))),"")</f>
        <v/>
      </c>
      <c r="K1754" s="160"/>
      <c r="L175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54" s="162"/>
    </row>
    <row r="1755" spans="1:13" ht="35.1" customHeight="1" x14ac:dyDescent="0.2">
      <c r="A1755" s="155">
        <v>42594</v>
      </c>
      <c r="B1755" s="149" t="s">
        <v>3433</v>
      </c>
      <c r="C1755" s="154" t="s">
        <v>1122</v>
      </c>
      <c r="D1755" s="172" t="s">
        <v>1113</v>
      </c>
      <c r="E1755" s="163" t="str">
        <f>IF(Table28[[#This Row],[Tên hàng hóa ]]&lt;&gt;0,VLOOKUP(Table28[[#This Row],[Tên hàng hóa ]],Table1[[Tên hàng hóa]:[Quy cách]],2,0),"")</f>
        <v>LS</v>
      </c>
      <c r="F1755" s="159" t="str">
        <f>IF(Table28[[#This Row],[Tên hàng hóa ]]&lt;&gt;0,VLOOKUP(Table28[[#This Row],[Tên hàng hóa ]],Table1[[Tên hàng hóa]:[ĐVT]],3,0),"")</f>
        <v>Cái</v>
      </c>
      <c r="G1755" s="164">
        <v>3032700</v>
      </c>
      <c r="H1755" s="160">
        <v>2</v>
      </c>
      <c r="I1755" s="161">
        <f>IF(Table28[[#This Row],[Số lượng]]&lt;&gt;0,Table28[[#This Row],[Số lượng]]*Table28[[#This Row],[Đơn giá]],"")</f>
        <v>6065400</v>
      </c>
      <c r="J1755" s="161">
        <f ca="1">IF(AND(Table28[[#This Row],[Tên hàng hóa ]]&lt;&gt;0,D1756=""),SUM(OFFSET(Table28[[#This Row],[Thành tiền]],0,0,-COUNTIF(Table28[Số HĐ],Table28[[#This Row],[Số HĐ]]))),"")</f>
        <v>18684600</v>
      </c>
      <c r="K1755" s="152" t="s">
        <v>464</v>
      </c>
      <c r="L175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55" s="153" t="s">
        <v>3632</v>
      </c>
    </row>
    <row r="1756" spans="1:13" ht="35.1" customHeight="1" x14ac:dyDescent="0.2">
      <c r="A1756" s="155"/>
      <c r="B1756" s="156"/>
      <c r="C1756" s="157" t="str">
        <f t="shared" si="41"/>
        <v/>
      </c>
      <c r="D1756" s="158"/>
      <c r="E1756" s="163" t="str">
        <f>IF(Table28[[#This Row],[Tên hàng hóa ]]&lt;&gt;0,VLOOKUP(Table28[[#This Row],[Tên hàng hóa ]],Table1[[Tên hàng hóa]:[Quy cách]],2,0),"")</f>
        <v/>
      </c>
      <c r="F1756" s="159" t="str">
        <f>IF(Table28[[#This Row],[Tên hàng hóa ]]&lt;&gt;0,VLOOKUP(Table28[[#This Row],[Tên hàng hóa ]],Table1[[Tên hàng hóa]:[ĐVT]],3,0),"")</f>
        <v/>
      </c>
      <c r="G1756" s="164" t="str">
        <f>IF(Table28[[#This Row],[Tên hàng hóa ]]=0,"",VLOOKUP(Table28[[#This Row],[Tên hàng hóa ]],Table1[[Tên hàng hóa]:[Giá bán]],4,0))</f>
        <v/>
      </c>
      <c r="H1756" s="160"/>
      <c r="I1756" s="161" t="str">
        <f>IF(Table28[[#This Row],[Số lượng]]&lt;&gt;0,Table28[[#This Row],[Số lượng]]*Table28[[#This Row],[Đơn giá]],"")</f>
        <v/>
      </c>
      <c r="J1756" s="161" t="str">
        <f ca="1">IF(AND(Table28[[#This Row],[Tên hàng hóa ]]&lt;&gt;0,D1757=""),SUM(OFFSET(Table28[[#This Row],[Thành tiền]],0,0,-COUNTIF(Table28[Số HĐ],Table28[[#This Row],[Số HĐ]]))),"")</f>
        <v/>
      </c>
      <c r="K1756" s="160"/>
      <c r="L175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56" s="162"/>
    </row>
    <row r="1757" spans="1:13" ht="35.1" customHeight="1" x14ac:dyDescent="0.2">
      <c r="A1757" s="155">
        <v>42594</v>
      </c>
      <c r="B1757" s="149" t="s">
        <v>3455</v>
      </c>
      <c r="C1757" s="154" t="s">
        <v>1666</v>
      </c>
      <c r="D1757" s="150" t="s">
        <v>275</v>
      </c>
      <c r="E1757" s="163" t="str">
        <f>IF(Table28[[#This Row],[Tên hàng hóa ]]&lt;&gt;0,VLOOKUP(Table28[[#This Row],[Tên hàng hóa ]],Table1[[Tên hàng hóa]:[Quy cách]],2,0),"")</f>
        <v>Cảm Biến</v>
      </c>
      <c r="F1757" s="159" t="str">
        <f>IF(Table28[[#This Row],[Tên hàng hóa ]]&lt;&gt;0,VLOOKUP(Table28[[#This Row],[Tên hàng hóa ]],Table1[[Tên hàng hóa]:[ĐVT]],3,0),"")</f>
        <v>Cái</v>
      </c>
      <c r="G1757" s="164">
        <v>990000</v>
      </c>
      <c r="H1757" s="160">
        <v>1</v>
      </c>
      <c r="I1757" s="161">
        <f>IF(Table28[[#This Row],[Số lượng]]&lt;&gt;0,Table28[[#This Row],[Số lượng]]*Table28[[#This Row],[Đơn giá]],"")</f>
        <v>990000</v>
      </c>
      <c r="J1757" s="161">
        <f ca="1">IF(AND(Table28[[#This Row],[Tên hàng hóa ]]&lt;&gt;0,D1758=""),SUM(OFFSET(Table28[[#This Row],[Thành tiền]],0,0,-COUNTIF(Table28[Số HĐ],Table28[[#This Row],[Số HĐ]]))),"")</f>
        <v>990000</v>
      </c>
      <c r="K1757" s="152" t="s">
        <v>464</v>
      </c>
      <c r="L175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57" s="153" t="s">
        <v>3609</v>
      </c>
    </row>
    <row r="1758" spans="1:13" ht="35.1" customHeight="1" x14ac:dyDescent="0.2">
      <c r="A1758" s="155"/>
      <c r="B1758" s="156"/>
      <c r="C1758" s="157" t="str">
        <f t="shared" si="41"/>
        <v/>
      </c>
      <c r="D1758" s="158"/>
      <c r="E1758" s="163" t="str">
        <f>IF(Table28[[#This Row],[Tên hàng hóa ]]&lt;&gt;0,VLOOKUP(Table28[[#This Row],[Tên hàng hóa ]],Table1[[Tên hàng hóa]:[Quy cách]],2,0),"")</f>
        <v/>
      </c>
      <c r="F1758" s="159" t="str">
        <f>IF(Table28[[#This Row],[Tên hàng hóa ]]&lt;&gt;0,VLOOKUP(Table28[[#This Row],[Tên hàng hóa ]],Table1[[Tên hàng hóa]:[ĐVT]],3,0),"")</f>
        <v/>
      </c>
      <c r="G1758" s="164" t="str">
        <f>IF(Table28[[#This Row],[Tên hàng hóa ]]=0,"",VLOOKUP(Table28[[#This Row],[Tên hàng hóa ]],Table1[[Tên hàng hóa]:[Giá bán]],4,0))</f>
        <v/>
      </c>
      <c r="H1758" s="160"/>
      <c r="I1758" s="161" t="str">
        <f>IF(Table28[[#This Row],[Số lượng]]&lt;&gt;0,Table28[[#This Row],[Số lượng]]*Table28[[#This Row],[Đơn giá]],"")</f>
        <v/>
      </c>
      <c r="J1758" s="161" t="str">
        <f ca="1">IF(AND(Table28[[#This Row],[Tên hàng hóa ]]&lt;&gt;0,D1759=""),SUM(OFFSET(Table28[[#This Row],[Thành tiền]],0,0,-COUNTIF(Table28[Số HĐ],Table28[[#This Row],[Số HĐ]]))),"")</f>
        <v/>
      </c>
      <c r="K1758" s="160"/>
      <c r="L175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58" s="162"/>
    </row>
    <row r="1759" spans="1:13" ht="35.1" customHeight="1" x14ac:dyDescent="0.2">
      <c r="A1759" s="155">
        <v>42598</v>
      </c>
      <c r="B1759" s="149" t="s">
        <v>3456</v>
      </c>
      <c r="C1759" s="154" t="s">
        <v>543</v>
      </c>
      <c r="D1759" s="150" t="s">
        <v>2835</v>
      </c>
      <c r="E1759" s="163" t="str">
        <f>IF(Table28[[#This Row],[Tên hàng hóa ]]&lt;&gt;0,VLOOKUP(Table28[[#This Row],[Tên hàng hóa ]],Table1[[Tên hàng hóa]:[Quy cách]],2,0),"")</f>
        <v>Schneider</v>
      </c>
      <c r="F1759" s="159" t="str">
        <f>IF(Table28[[#This Row],[Tên hàng hóa ]]&lt;&gt;0,VLOOKUP(Table28[[#This Row],[Tên hàng hóa ]],Table1[[Tên hàng hóa]:[ĐVT]],3,0),"")</f>
        <v>Cái</v>
      </c>
      <c r="G1759" s="164">
        <v>44000</v>
      </c>
      <c r="H1759" s="160">
        <v>1</v>
      </c>
      <c r="I1759" s="161">
        <f>IF(Table28[[#This Row],[Số lượng]]&lt;&gt;0,Table28[[#This Row],[Số lượng]]*Table28[[#This Row],[Đơn giá]],"")</f>
        <v>44000</v>
      </c>
      <c r="J1759" s="161" t="str">
        <f ca="1">IF(AND(Table28[[#This Row],[Tên hàng hóa ]]&lt;&gt;0,D1760=""),SUM(OFFSET(Table28[[#This Row],[Thành tiền]],0,0,-COUNTIF(Table28[Số HĐ],Table28[[#This Row],[Số HĐ]]))),"")</f>
        <v/>
      </c>
      <c r="K1759" s="160"/>
      <c r="L175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59" s="162"/>
    </row>
    <row r="1760" spans="1:13" ht="35.1" customHeight="1" x14ac:dyDescent="0.2">
      <c r="A1760" s="155">
        <v>42598</v>
      </c>
      <c r="B1760" s="149" t="s">
        <v>3456</v>
      </c>
      <c r="C1760" s="154" t="s">
        <v>543</v>
      </c>
      <c r="D1760" s="150" t="s">
        <v>3188</v>
      </c>
      <c r="E1760" s="163" t="str">
        <f>IF(Table28[[#This Row],[Tên hàng hóa ]]&lt;&gt;0,VLOOKUP(Table28[[#This Row],[Tên hàng hóa ]],Table1[[Tên hàng hóa]:[Quy cách]],2,0),"")</f>
        <v>Schneider</v>
      </c>
      <c r="F1760" s="159" t="str">
        <f>IF(Table28[[#This Row],[Tên hàng hóa ]]&lt;&gt;0,VLOOKUP(Table28[[#This Row],[Tên hàng hóa ]],Table1[[Tên hàng hóa]:[ĐVT]],3,0),"")</f>
        <v>Cái</v>
      </c>
      <c r="G1760" s="164">
        <v>48400</v>
      </c>
      <c r="H1760" s="160">
        <v>1</v>
      </c>
      <c r="I1760" s="161">
        <f>IF(Table28[[#This Row],[Số lượng]]&lt;&gt;0,Table28[[#This Row],[Số lượng]]*Table28[[#This Row],[Đơn giá]],"")</f>
        <v>48400</v>
      </c>
      <c r="J1760" s="161" t="str">
        <f ca="1">IF(AND(Table28[[#This Row],[Tên hàng hóa ]]&lt;&gt;0,D1761=""),SUM(OFFSET(Table28[[#This Row],[Thành tiền]],0,0,-COUNTIF(Table28[Số HĐ],Table28[[#This Row],[Số HĐ]]))),"")</f>
        <v/>
      </c>
      <c r="K1760" s="160"/>
      <c r="L176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60" s="162"/>
    </row>
    <row r="1761" spans="1:13" ht="35.1" customHeight="1" x14ac:dyDescent="0.2">
      <c r="A1761" s="155">
        <v>42598</v>
      </c>
      <c r="B1761" s="149" t="s">
        <v>3456</v>
      </c>
      <c r="C1761" s="154" t="s">
        <v>543</v>
      </c>
      <c r="D1761" s="150" t="s">
        <v>3444</v>
      </c>
      <c r="E1761" s="163" t="str">
        <f>IF(Table28[[#This Row],[Tên hàng hóa ]]&lt;&gt;0,VLOOKUP(Table28[[#This Row],[Tên hàng hóa ]],Table1[[Tên hàng hóa]:[Quy cách]],2,0),"")</f>
        <v>Schneider</v>
      </c>
      <c r="F1761" s="159" t="str">
        <f>IF(Table28[[#This Row],[Tên hàng hóa ]]&lt;&gt;0,VLOOKUP(Table28[[#This Row],[Tên hàng hóa ]],Table1[[Tên hàng hóa]:[ĐVT]],3,0),"")</f>
        <v>Cái</v>
      </c>
      <c r="G1761" s="164">
        <v>174900</v>
      </c>
      <c r="H1761" s="160">
        <v>1</v>
      </c>
      <c r="I1761" s="161">
        <f>IF(Table28[[#This Row],[Số lượng]]&lt;&gt;0,Table28[[#This Row],[Số lượng]]*Table28[[#This Row],[Đơn giá]],"")</f>
        <v>174900</v>
      </c>
      <c r="J1761" s="161">
        <f ca="1">IF(AND(Table28[[#This Row],[Tên hàng hóa ]]&lt;&gt;0,D1762=""),SUM(OFFSET(Table28[[#This Row],[Thành tiền]],0,0,-COUNTIF(Table28[Số HĐ],Table28[[#This Row],[Số HĐ]]))),"")</f>
        <v>267300</v>
      </c>
      <c r="K1761" s="152" t="s">
        <v>464</v>
      </c>
      <c r="L176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61" s="153" t="s">
        <v>3676</v>
      </c>
    </row>
    <row r="1762" spans="1:13" ht="35.1" customHeight="1" x14ac:dyDescent="0.2">
      <c r="A1762" s="155"/>
      <c r="B1762" s="156"/>
      <c r="C1762" s="157" t="str">
        <f t="shared" si="41"/>
        <v/>
      </c>
      <c r="D1762" s="158"/>
      <c r="E1762" s="163" t="str">
        <f>IF(Table28[[#This Row],[Tên hàng hóa ]]&lt;&gt;0,VLOOKUP(Table28[[#This Row],[Tên hàng hóa ]],Table1[[Tên hàng hóa]:[Quy cách]],2,0),"")</f>
        <v/>
      </c>
      <c r="F1762" s="159" t="str">
        <f>IF(Table28[[#This Row],[Tên hàng hóa ]]&lt;&gt;0,VLOOKUP(Table28[[#This Row],[Tên hàng hóa ]],Table1[[Tên hàng hóa]:[ĐVT]],3,0),"")</f>
        <v/>
      </c>
      <c r="G1762" s="164" t="str">
        <f>IF(Table28[[#This Row],[Tên hàng hóa ]]=0,"",VLOOKUP(Table28[[#This Row],[Tên hàng hóa ]],Table1[[Tên hàng hóa]:[Giá bán]],4,0))</f>
        <v/>
      </c>
      <c r="H1762" s="160"/>
      <c r="I1762" s="161" t="str">
        <f>IF(Table28[[#This Row],[Số lượng]]&lt;&gt;0,Table28[[#This Row],[Số lượng]]*Table28[[#This Row],[Đơn giá]],"")</f>
        <v/>
      </c>
      <c r="J1762" s="161" t="str">
        <f ca="1">IF(AND(Table28[[#This Row],[Tên hàng hóa ]]&lt;&gt;0,D1763=""),SUM(OFFSET(Table28[[#This Row],[Thành tiền]],0,0,-COUNTIF(Table28[Số HĐ],Table28[[#This Row],[Số HĐ]]))),"")</f>
        <v/>
      </c>
      <c r="K1762" s="160"/>
      <c r="L176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62" s="162"/>
    </row>
    <row r="1763" spans="1:13" ht="35.1" customHeight="1" x14ac:dyDescent="0.2">
      <c r="A1763" s="155">
        <v>42598</v>
      </c>
      <c r="B1763" s="149" t="s">
        <v>3457</v>
      </c>
      <c r="C1763" s="154" t="s">
        <v>543</v>
      </c>
      <c r="D1763" s="150" t="s">
        <v>3445</v>
      </c>
      <c r="E1763" s="163" t="str">
        <f>IF(Table28[[#This Row],[Tên hàng hóa ]]&lt;&gt;0,VLOOKUP(Table28[[#This Row],[Tên hàng hóa ]],Table1[[Tên hàng hóa]:[Quy cách]],2,0),"")</f>
        <v>Yaskawa</v>
      </c>
      <c r="F1763" s="159" t="str">
        <f>IF(Table28[[#This Row],[Tên hàng hóa ]]&lt;&gt;0,VLOOKUP(Table28[[#This Row],[Tên hàng hóa ]],Table1[[Tên hàng hóa]:[ĐVT]],3,0),"")</f>
        <v>Cái</v>
      </c>
      <c r="G1763" s="164">
        <v>9454500</v>
      </c>
      <c r="H1763" s="160">
        <v>2</v>
      </c>
      <c r="I1763" s="161">
        <f>IF(Table28[[#This Row],[Số lượng]]&lt;&gt;0,Table28[[#This Row],[Số lượng]]*Table28[[#This Row],[Đơn giá]],"")</f>
        <v>18909000</v>
      </c>
      <c r="J1763" s="161">
        <f ca="1">IF(AND(Table28[[#This Row],[Tên hàng hóa ]]&lt;&gt;0,D1764=""),SUM(OFFSET(Table28[[#This Row],[Thành tiền]],0,0,-COUNTIF(Table28[Số HĐ],Table28[[#This Row],[Số HĐ]]))),"")</f>
        <v>18909000</v>
      </c>
      <c r="K1763" s="152" t="s">
        <v>464</v>
      </c>
      <c r="L176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63" s="153" t="s">
        <v>3675</v>
      </c>
    </row>
    <row r="1764" spans="1:13" ht="35.1" customHeight="1" x14ac:dyDescent="0.2">
      <c r="A1764" s="155"/>
      <c r="B1764" s="156"/>
      <c r="C1764" s="157" t="str">
        <f t="shared" si="41"/>
        <v/>
      </c>
      <c r="D1764" s="158"/>
      <c r="E1764" s="163" t="str">
        <f>IF(Table28[[#This Row],[Tên hàng hóa ]]&lt;&gt;0,VLOOKUP(Table28[[#This Row],[Tên hàng hóa ]],Table1[[Tên hàng hóa]:[Quy cách]],2,0),"")</f>
        <v/>
      </c>
      <c r="F1764" s="159" t="str">
        <f>IF(Table28[[#This Row],[Tên hàng hóa ]]&lt;&gt;0,VLOOKUP(Table28[[#This Row],[Tên hàng hóa ]],Table1[[Tên hàng hóa]:[ĐVT]],3,0),"")</f>
        <v/>
      </c>
      <c r="G1764" s="164" t="str">
        <f>IF(Table28[[#This Row],[Tên hàng hóa ]]=0,"",VLOOKUP(Table28[[#This Row],[Tên hàng hóa ]],Table1[[Tên hàng hóa]:[Giá bán]],4,0))</f>
        <v/>
      </c>
      <c r="H1764" s="160"/>
      <c r="I1764" s="161" t="str">
        <f>IF(Table28[[#This Row],[Số lượng]]&lt;&gt;0,Table28[[#This Row],[Số lượng]]*Table28[[#This Row],[Đơn giá]],"")</f>
        <v/>
      </c>
      <c r="J1764" s="161" t="str">
        <f ca="1">IF(AND(Table28[[#This Row],[Tên hàng hóa ]]&lt;&gt;0,D1765=""),SUM(OFFSET(Table28[[#This Row],[Thành tiền]],0,0,-COUNTIF(Table28[Số HĐ],Table28[[#This Row],[Số HĐ]]))),"")</f>
        <v/>
      </c>
      <c r="K1764" s="160"/>
      <c r="L176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64" s="162"/>
    </row>
    <row r="1765" spans="1:13" ht="35.1" customHeight="1" x14ac:dyDescent="0.2">
      <c r="A1765" s="155">
        <v>42598</v>
      </c>
      <c r="B1765" s="149" t="s">
        <v>3458</v>
      </c>
      <c r="C1765" s="154" t="s">
        <v>543</v>
      </c>
      <c r="D1765" s="150" t="s">
        <v>61</v>
      </c>
      <c r="E1765" s="163" t="str">
        <f>IF(Table28[[#This Row],[Tên hàng hóa ]]&lt;&gt;0,VLOOKUP(Table28[[#This Row],[Tên hàng hóa ]],Table1[[Tên hàng hóa]:[Quy cách]],2,0),"")</f>
        <v>Bộ Điều Khiển Lập Trình</v>
      </c>
      <c r="F1765" s="159" t="str">
        <f>IF(Table28[[#This Row],[Tên hàng hóa ]]&lt;&gt;0,VLOOKUP(Table28[[#This Row],[Tên hàng hóa ]],Table1[[Tên hàng hóa]:[ĐVT]],3,0),"")</f>
        <v>Cái</v>
      </c>
      <c r="G1765" s="164">
        <v>18673600</v>
      </c>
      <c r="H1765" s="160">
        <v>1</v>
      </c>
      <c r="I1765" s="161">
        <f>IF(Table28[[#This Row],[Số lượng]]&lt;&gt;0,Table28[[#This Row],[Số lượng]]*Table28[[#This Row],[Đơn giá]],"")</f>
        <v>18673600</v>
      </c>
      <c r="J1765" s="161">
        <f ca="1">IF(AND(Table28[[#This Row],[Tên hàng hóa ]]&lt;&gt;0,D1766=""),SUM(OFFSET(Table28[[#This Row],[Thành tiền]],0,0,-COUNTIF(Table28[Số HĐ],Table28[[#This Row],[Số HĐ]]))),"")</f>
        <v>18673600</v>
      </c>
      <c r="K1765" s="152" t="s">
        <v>464</v>
      </c>
      <c r="L176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65" s="153" t="s">
        <v>3675</v>
      </c>
    </row>
    <row r="1766" spans="1:13" ht="35.1" customHeight="1" x14ac:dyDescent="0.2">
      <c r="A1766" s="155"/>
      <c r="B1766" s="156"/>
      <c r="C1766" s="157" t="str">
        <f t="shared" si="41"/>
        <v/>
      </c>
      <c r="D1766" s="158"/>
      <c r="E1766" s="163" t="str">
        <f>IF(Table28[[#This Row],[Tên hàng hóa ]]&lt;&gt;0,VLOOKUP(Table28[[#This Row],[Tên hàng hóa ]],Table1[[Tên hàng hóa]:[Quy cách]],2,0),"")</f>
        <v/>
      </c>
      <c r="F1766" s="159" t="str">
        <f>IF(Table28[[#This Row],[Tên hàng hóa ]]&lt;&gt;0,VLOOKUP(Table28[[#This Row],[Tên hàng hóa ]],Table1[[Tên hàng hóa]:[ĐVT]],3,0),"")</f>
        <v/>
      </c>
      <c r="G1766" s="164" t="str">
        <f>IF(Table28[[#This Row],[Tên hàng hóa ]]=0,"",VLOOKUP(Table28[[#This Row],[Tên hàng hóa ]],Table1[[Tên hàng hóa]:[Giá bán]],4,0))</f>
        <v/>
      </c>
      <c r="H1766" s="160"/>
      <c r="I1766" s="161" t="str">
        <f>IF(Table28[[#This Row],[Số lượng]]&lt;&gt;0,Table28[[#This Row],[Số lượng]]*Table28[[#This Row],[Đơn giá]],"")</f>
        <v/>
      </c>
      <c r="J1766" s="161" t="str">
        <f ca="1">IF(AND(Table28[[#This Row],[Tên hàng hóa ]]&lt;&gt;0,D1767=""),SUM(OFFSET(Table28[[#This Row],[Thành tiền]],0,0,-COUNTIF(Table28[Số HĐ],Table28[[#This Row],[Số HĐ]]))),"")</f>
        <v/>
      </c>
      <c r="K1766" s="160"/>
      <c r="L176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66" s="162"/>
    </row>
    <row r="1767" spans="1:13" ht="35.1" customHeight="1" x14ac:dyDescent="0.2">
      <c r="A1767" s="155">
        <v>42598</v>
      </c>
      <c r="B1767" s="149" t="s">
        <v>3459</v>
      </c>
      <c r="C1767" s="154" t="s">
        <v>543</v>
      </c>
      <c r="D1767" s="150" t="s">
        <v>3243</v>
      </c>
      <c r="E1767" s="163" t="str">
        <f>IF(Table28[[#This Row],[Tên hàng hóa ]]&lt;&gt;0,VLOOKUP(Table28[[#This Row],[Tên hàng hóa ]],Table1[[Tên hàng hóa]:[Quy cách]],2,0),"")</f>
        <v>YASKAWA</v>
      </c>
      <c r="F1767" s="159" t="str">
        <f>IF(Table28[[#This Row],[Tên hàng hóa ]]&lt;&gt;0,VLOOKUP(Table28[[#This Row],[Tên hàng hóa ]],Table1[[Tên hàng hóa]:[ĐVT]],3,0),"")</f>
        <v>Cái</v>
      </c>
      <c r="G1767" s="164">
        <v>5720000</v>
      </c>
      <c r="H1767" s="160">
        <v>1</v>
      </c>
      <c r="I1767" s="161">
        <f>IF(Table28[[#This Row],[Số lượng]]&lt;&gt;0,Table28[[#This Row],[Số lượng]]*Table28[[#This Row],[Đơn giá]],"")</f>
        <v>5720000</v>
      </c>
      <c r="J1767" s="161" t="str">
        <f ca="1">IF(AND(Table28[[#This Row],[Tên hàng hóa ]]&lt;&gt;0,D1768=""),SUM(OFFSET(Table28[[#This Row],[Thành tiền]],0,0,-COUNTIF(Table28[Số HĐ],Table28[[#This Row],[Số HĐ]]))),"")</f>
        <v/>
      </c>
      <c r="K1767" s="160"/>
      <c r="L176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67" s="162"/>
    </row>
    <row r="1768" spans="1:13" ht="35.1" customHeight="1" x14ac:dyDescent="0.2">
      <c r="A1768" s="155">
        <v>42598</v>
      </c>
      <c r="B1768" s="149" t="s">
        <v>3459</v>
      </c>
      <c r="C1768" s="154" t="s">
        <v>543</v>
      </c>
      <c r="D1768" s="150" t="s">
        <v>221</v>
      </c>
      <c r="E1768" s="163" t="str">
        <f>IF(Table28[[#This Row],[Tên hàng hóa ]]&lt;&gt;0,VLOOKUP(Table28[[#This Row],[Tên hàng hóa ]],Table1[[Tên hàng hóa]:[Quy cách]],2,0),"")</f>
        <v>Cảm Biến</v>
      </c>
      <c r="F1768" s="159" t="str">
        <f>IF(Table28[[#This Row],[Tên hàng hóa ]]&lt;&gt;0,VLOOKUP(Table28[[#This Row],[Tên hàng hóa ]],Table1[[Tên hàng hóa]:[ĐVT]],3,0),"")</f>
        <v>Cái</v>
      </c>
      <c r="G1768" s="164">
        <v>957000</v>
      </c>
      <c r="H1768" s="160">
        <v>2</v>
      </c>
      <c r="I1768" s="161">
        <f>IF(Table28[[#This Row],[Số lượng]]&lt;&gt;0,Table28[[#This Row],[Số lượng]]*Table28[[#This Row],[Đơn giá]],"")</f>
        <v>1914000</v>
      </c>
      <c r="J1768" s="161" t="str">
        <f ca="1">IF(AND(Table28[[#This Row],[Tên hàng hóa ]]&lt;&gt;0,D1769=""),SUM(OFFSET(Table28[[#This Row],[Thành tiền]],0,0,-COUNTIF(Table28[Số HĐ],Table28[[#This Row],[Số HĐ]]))),"")</f>
        <v/>
      </c>
      <c r="K1768" s="160"/>
      <c r="L176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68" s="162"/>
    </row>
    <row r="1769" spans="1:13" ht="35.1" customHeight="1" x14ac:dyDescent="0.2">
      <c r="A1769" s="155">
        <v>42598</v>
      </c>
      <c r="B1769" s="149" t="s">
        <v>3459</v>
      </c>
      <c r="C1769" s="154" t="s">
        <v>543</v>
      </c>
      <c r="D1769" s="150" t="s">
        <v>1110</v>
      </c>
      <c r="E1769" s="163" t="str">
        <f>IF(Table28[[#This Row],[Tên hàng hóa ]]&lt;&gt;0,VLOOKUP(Table28[[#This Row],[Tên hàng hóa ]],Table1[[Tên hàng hóa]:[Quy cách]],2,0),"")</f>
        <v>Schneider</v>
      </c>
      <c r="F1769" s="159" t="str">
        <f>IF(Table28[[#This Row],[Tên hàng hóa ]]&lt;&gt;0,VLOOKUP(Table28[[#This Row],[Tên hàng hóa ]],Table1[[Tên hàng hóa]:[ĐVT]],3,0),"")</f>
        <v>Cái</v>
      </c>
      <c r="G1769" s="164">
        <v>390500</v>
      </c>
      <c r="H1769" s="160">
        <v>1</v>
      </c>
      <c r="I1769" s="161">
        <f>IF(Table28[[#This Row],[Số lượng]]&lt;&gt;0,Table28[[#This Row],[Số lượng]]*Table28[[#This Row],[Đơn giá]],"")</f>
        <v>390500</v>
      </c>
      <c r="J1769" s="161">
        <f ca="1">IF(AND(Table28[[#This Row],[Tên hàng hóa ]]&lt;&gt;0,D1770=""),SUM(OFFSET(Table28[[#This Row],[Thành tiền]],0,0,-COUNTIF(Table28[Số HĐ],Table28[[#This Row],[Số HĐ]]))),"")</f>
        <v>8024500</v>
      </c>
      <c r="K1769" s="152" t="s">
        <v>464</v>
      </c>
      <c r="L176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69" s="153" t="s">
        <v>3674</v>
      </c>
    </row>
    <row r="1770" spans="1:13" ht="35.1" customHeight="1" x14ac:dyDescent="0.2">
      <c r="A1770" s="155"/>
      <c r="B1770" s="156"/>
      <c r="C1770" s="157" t="str">
        <f t="shared" si="41"/>
        <v/>
      </c>
      <c r="D1770" s="158"/>
      <c r="E1770" s="163" t="str">
        <f>IF(Table28[[#This Row],[Tên hàng hóa ]]&lt;&gt;0,VLOOKUP(Table28[[#This Row],[Tên hàng hóa ]],Table1[[Tên hàng hóa]:[Quy cách]],2,0),"")</f>
        <v/>
      </c>
      <c r="F1770" s="159" t="str">
        <f>IF(Table28[[#This Row],[Tên hàng hóa ]]&lt;&gt;0,VLOOKUP(Table28[[#This Row],[Tên hàng hóa ]],Table1[[Tên hàng hóa]:[ĐVT]],3,0),"")</f>
        <v/>
      </c>
      <c r="G1770" s="164" t="str">
        <f>IF(Table28[[#This Row],[Tên hàng hóa ]]=0,"",VLOOKUP(Table28[[#This Row],[Tên hàng hóa ]],Table1[[Tên hàng hóa]:[Giá bán]],4,0))</f>
        <v/>
      </c>
      <c r="H1770" s="160"/>
      <c r="I1770" s="161" t="str">
        <f>IF(Table28[[#This Row],[Số lượng]]&lt;&gt;0,Table28[[#This Row],[Số lượng]]*Table28[[#This Row],[Đơn giá]],"")</f>
        <v/>
      </c>
      <c r="J1770" s="161" t="str">
        <f ca="1">IF(AND(Table28[[#This Row],[Tên hàng hóa ]]&lt;&gt;0,D1771=""),SUM(OFFSET(Table28[[#This Row],[Thành tiền]],0,0,-COUNTIF(Table28[Số HĐ],Table28[[#This Row],[Số HĐ]]))),"")</f>
        <v/>
      </c>
      <c r="K1770" s="160"/>
      <c r="L177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70" s="162"/>
    </row>
    <row r="1771" spans="1:13" ht="35.1" customHeight="1" x14ac:dyDescent="0.2">
      <c r="A1771" s="155">
        <v>42598</v>
      </c>
      <c r="B1771" s="149" t="s">
        <v>3460</v>
      </c>
      <c r="C1771" s="154" t="s">
        <v>2884</v>
      </c>
      <c r="D1771" s="150" t="s">
        <v>319</v>
      </c>
      <c r="E1771" s="163" t="str">
        <f>IF(Table28[[#This Row],[Tên hàng hóa ]]&lt;&gt;0,VLOOKUP(Table28[[#This Row],[Tên hàng hóa ]],Table1[[Tên hàng hóa]:[Quy cách]],2,0),"")</f>
        <v>Điều Khiển Mức Nước</v>
      </c>
      <c r="F1771" s="159" t="str">
        <f>IF(Table28[[#This Row],[Tên hàng hóa ]]&lt;&gt;0,VLOOKUP(Table28[[#This Row],[Tên hàng hóa ]],Table1[[Tên hàng hóa]:[ĐVT]],3,0),"")</f>
        <v>Cái</v>
      </c>
      <c r="G1771" s="164">
        <v>1006500</v>
      </c>
      <c r="H1771" s="160">
        <v>6</v>
      </c>
      <c r="I1771" s="161">
        <f>IF(Table28[[#This Row],[Số lượng]]&lt;&gt;0,Table28[[#This Row],[Số lượng]]*Table28[[#This Row],[Đơn giá]],"")</f>
        <v>6039000</v>
      </c>
      <c r="J1771" s="161" t="str">
        <f ca="1">IF(AND(Table28[[#This Row],[Tên hàng hóa ]]&lt;&gt;0,D1772=""),SUM(OFFSET(Table28[[#This Row],[Thành tiền]],0,0,-COUNTIF(Table28[Số HĐ],Table28[[#This Row],[Số HĐ]]))),"")</f>
        <v/>
      </c>
      <c r="K1771" s="160"/>
      <c r="L177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71" s="162"/>
    </row>
    <row r="1772" spans="1:13" ht="35.1" customHeight="1" x14ac:dyDescent="0.2">
      <c r="A1772" s="155">
        <v>42598</v>
      </c>
      <c r="B1772" s="149" t="s">
        <v>3460</v>
      </c>
      <c r="C1772" s="154" t="s">
        <v>2884</v>
      </c>
      <c r="D1772" s="158" t="s">
        <v>326</v>
      </c>
      <c r="E1772" s="163" t="str">
        <f>IF(Table28[[#This Row],[Tên hàng hóa ]]&lt;&gt;0,VLOOKUP(Table28[[#This Row],[Tên hàng hóa ]],Table1[[Tên hàng hóa]:[Quy cách]],2,0),"")</f>
        <v>Điều Khiển Mức Nước</v>
      </c>
      <c r="F1772" s="159" t="str">
        <f>IF(Table28[[#This Row],[Tên hàng hóa ]]&lt;&gt;0,VLOOKUP(Table28[[#This Row],[Tên hàng hóa ]],Table1[[Tên hàng hóa]:[ĐVT]],3,0),"")</f>
        <v>Cái</v>
      </c>
      <c r="G1772" s="164">
        <v>288200</v>
      </c>
      <c r="H1772" s="160">
        <v>6</v>
      </c>
      <c r="I1772" s="161">
        <f>IF(Table28[[#This Row],[Số lượng]]&lt;&gt;0,Table28[[#This Row],[Số lượng]]*Table28[[#This Row],[Đơn giá]],"")</f>
        <v>1729200</v>
      </c>
      <c r="J1772" s="161" t="str">
        <f ca="1">IF(AND(Table28[[#This Row],[Tên hàng hóa ]]&lt;&gt;0,D1773=""),SUM(OFFSET(Table28[[#This Row],[Thành tiền]],0,0,-COUNTIF(Table28[Số HĐ],Table28[[#This Row],[Số HĐ]]))),"")</f>
        <v/>
      </c>
      <c r="K1772" s="160"/>
      <c r="L177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72" s="162"/>
    </row>
    <row r="1773" spans="1:13" ht="35.1" customHeight="1" x14ac:dyDescent="0.2">
      <c r="A1773" s="155">
        <v>42598</v>
      </c>
      <c r="B1773" s="149" t="s">
        <v>3460</v>
      </c>
      <c r="C1773" s="154" t="s">
        <v>2884</v>
      </c>
      <c r="D1773" s="158" t="s">
        <v>323</v>
      </c>
      <c r="E1773" s="163" t="str">
        <f>IF(Table28[[#This Row],[Tên hàng hóa ]]&lt;&gt;0,VLOOKUP(Table28[[#This Row],[Tên hàng hóa ]],Table1[[Tên hàng hóa]:[Quy cách]],2,0),"")</f>
        <v>Điều Khiển Mức Nước</v>
      </c>
      <c r="F1773" s="159" t="str">
        <f>IF(Table28[[#This Row],[Tên hàng hóa ]]&lt;&gt;0,VLOOKUP(Table28[[#This Row],[Tên hàng hóa ]],Table1[[Tên hàng hóa]:[ĐVT]],3,0),"")</f>
        <v>Cái</v>
      </c>
      <c r="G1773" s="164">
        <v>154000</v>
      </c>
      <c r="H1773" s="160">
        <v>6</v>
      </c>
      <c r="I1773" s="161">
        <f>IF(Table28[[#This Row],[Số lượng]]&lt;&gt;0,Table28[[#This Row],[Số lượng]]*Table28[[#This Row],[Đơn giá]],"")</f>
        <v>924000</v>
      </c>
      <c r="J1773" s="161" t="str">
        <f ca="1">IF(AND(Table28[[#This Row],[Tên hàng hóa ]]&lt;&gt;0,D1774=""),SUM(OFFSET(Table28[[#This Row],[Thành tiền]],0,0,-COUNTIF(Table28[Số HĐ],Table28[[#This Row],[Số HĐ]]))),"")</f>
        <v/>
      </c>
      <c r="K1773" s="160"/>
      <c r="L177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73" s="162"/>
    </row>
    <row r="1774" spans="1:13" ht="35.1" customHeight="1" x14ac:dyDescent="0.2">
      <c r="A1774" s="155">
        <v>42598</v>
      </c>
      <c r="B1774" s="149" t="s">
        <v>3460</v>
      </c>
      <c r="C1774" s="154" t="s">
        <v>2884</v>
      </c>
      <c r="D1774" s="158" t="s">
        <v>511</v>
      </c>
      <c r="E1774" s="163" t="str">
        <f>IF(Table28[[#This Row],[Tên hàng hóa ]]&lt;&gt;0,VLOOKUP(Table28[[#This Row],[Tên hàng hóa ]],Table1[[Tên hàng hóa]:[Quy cách]],2,0),"")</f>
        <v>Điều Khiển Mức Nước</v>
      </c>
      <c r="F1774" s="159" t="str">
        <f>IF(Table28[[#This Row],[Tên hàng hóa ]]&lt;&gt;0,VLOOKUP(Table28[[#This Row],[Tên hàng hóa ]],Table1[[Tên hàng hóa]:[ĐVT]],3,0),"")</f>
        <v>Cái</v>
      </c>
      <c r="G1774" s="164">
        <v>123200</v>
      </c>
      <c r="H1774" s="160">
        <v>18</v>
      </c>
      <c r="I1774" s="161">
        <f>IF(Table28[[#This Row],[Số lượng]]&lt;&gt;0,Table28[[#This Row],[Số lượng]]*Table28[[#This Row],[Đơn giá]],"")</f>
        <v>2217600</v>
      </c>
      <c r="J1774" s="161" t="str">
        <f ca="1">IF(AND(Table28[[#This Row],[Tên hàng hóa ]]&lt;&gt;0,D1775=""),SUM(OFFSET(Table28[[#This Row],[Thành tiền]],0,0,-COUNTIF(Table28[Số HĐ],Table28[[#This Row],[Số HĐ]]))),"")</f>
        <v/>
      </c>
      <c r="K1774" s="160"/>
      <c r="L177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74" s="162"/>
    </row>
    <row r="1775" spans="1:13" ht="35.1" customHeight="1" x14ac:dyDescent="0.2">
      <c r="A1775" s="155">
        <v>42598</v>
      </c>
      <c r="B1775" s="149" t="s">
        <v>3460</v>
      </c>
      <c r="C1775" s="154" t="s">
        <v>2884</v>
      </c>
      <c r="D1775" s="158" t="s">
        <v>3450</v>
      </c>
      <c r="E1775" s="163" t="str">
        <f>IF(Table28[[#This Row],[Tên hàng hóa ]]&lt;&gt;0,VLOOKUP(Table28[[#This Row],[Tên hàng hóa ]],Table1[[Tên hàng hóa]:[Quy cách]],2,0),"")</f>
        <v>OMRON</v>
      </c>
      <c r="F1775" s="159" t="str">
        <f>IF(Table28[[#This Row],[Tên hàng hóa ]]&lt;&gt;0,VLOOKUP(Table28[[#This Row],[Tên hàng hóa ]],Table1[[Tên hàng hóa]:[ĐVT]],3,0),"")</f>
        <v>Cái</v>
      </c>
      <c r="G1775" s="164">
        <v>41800</v>
      </c>
      <c r="H1775" s="160">
        <v>6</v>
      </c>
      <c r="I1775" s="161">
        <f>IF(Table28[[#This Row],[Số lượng]]&lt;&gt;0,Table28[[#This Row],[Số lượng]]*Table28[[#This Row],[Đơn giá]],"")</f>
        <v>250800</v>
      </c>
      <c r="J1775" s="161">
        <f ca="1">IF(AND(Table28[[#This Row],[Tên hàng hóa ]]&lt;&gt;0,D1776=""),SUM(OFFSET(Table28[[#This Row],[Thành tiền]],0,0,-COUNTIF(Table28[Số HĐ],Table28[[#This Row],[Số HĐ]]))),"")</f>
        <v>11160600</v>
      </c>
      <c r="K1775" s="152" t="s">
        <v>464</v>
      </c>
      <c r="L177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75" s="153" t="s">
        <v>3465</v>
      </c>
    </row>
    <row r="1776" spans="1:13" ht="35.1" customHeight="1" x14ac:dyDescent="0.2">
      <c r="A1776" s="155"/>
      <c r="B1776" s="156"/>
      <c r="C1776" s="157" t="str">
        <f t="shared" si="41"/>
        <v/>
      </c>
      <c r="D1776" s="158"/>
      <c r="E1776" s="163" t="str">
        <f>IF(Table28[[#This Row],[Tên hàng hóa ]]&lt;&gt;0,VLOOKUP(Table28[[#This Row],[Tên hàng hóa ]],Table1[[Tên hàng hóa]:[Quy cách]],2,0),"")</f>
        <v/>
      </c>
      <c r="F1776" s="159" t="str">
        <f>IF(Table28[[#This Row],[Tên hàng hóa ]]&lt;&gt;0,VLOOKUP(Table28[[#This Row],[Tên hàng hóa ]],Table1[[Tên hàng hóa]:[ĐVT]],3,0),"")</f>
        <v/>
      </c>
      <c r="G1776" s="164" t="str">
        <f>IF(Table28[[#This Row],[Tên hàng hóa ]]=0,"",VLOOKUP(Table28[[#This Row],[Tên hàng hóa ]],Table1[[Tên hàng hóa]:[Giá bán]],4,0))</f>
        <v/>
      </c>
      <c r="H1776" s="160"/>
      <c r="I1776" s="161" t="str">
        <f>IF(Table28[[#This Row],[Số lượng]]&lt;&gt;0,Table28[[#This Row],[Số lượng]]*Table28[[#This Row],[Đơn giá]],"")</f>
        <v/>
      </c>
      <c r="J1776" s="161" t="str">
        <f ca="1">IF(AND(Table28[[#This Row],[Tên hàng hóa ]]&lt;&gt;0,D1777=""),SUM(OFFSET(Table28[[#This Row],[Thành tiền]],0,0,-COUNTIF(Table28[Số HĐ],Table28[[#This Row],[Số HĐ]]))),"")</f>
        <v/>
      </c>
      <c r="K1776" s="160"/>
      <c r="L177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76" s="162"/>
    </row>
    <row r="1777" spans="1:13" ht="35.1" customHeight="1" x14ac:dyDescent="0.2">
      <c r="A1777" s="155">
        <v>42598</v>
      </c>
      <c r="B1777" s="149" t="s">
        <v>3461</v>
      </c>
      <c r="C1777" s="154" t="s">
        <v>860</v>
      </c>
      <c r="D1777" s="150" t="s">
        <v>396</v>
      </c>
      <c r="E1777" s="163" t="str">
        <f>IF(Table28[[#This Row],[Tên hàng hóa ]]&lt;&gt;0,VLOOKUP(Table28[[#This Row],[Tên hàng hóa ]],Table1[[Tên hàng hóa]:[Quy cách]],2,0),"")</f>
        <v>Timer</v>
      </c>
      <c r="F1777" s="159" t="str">
        <f>IF(Table28[[#This Row],[Tên hàng hóa ]]&lt;&gt;0,VLOOKUP(Table28[[#This Row],[Tên hàng hóa ]],Table1[[Tên hàng hóa]:[ĐVT]],3,0),"")</f>
        <v>Cái</v>
      </c>
      <c r="G1777" s="164">
        <v>1507000</v>
      </c>
      <c r="H1777" s="160">
        <v>3</v>
      </c>
      <c r="I1777" s="161">
        <f>IF(Table28[[#This Row],[Số lượng]]&lt;&gt;0,Table28[[#This Row],[Số lượng]]*Table28[[#This Row],[Đơn giá]],"")</f>
        <v>4521000</v>
      </c>
      <c r="J1777" s="161" t="str">
        <f ca="1">IF(AND(Table28[[#This Row],[Tên hàng hóa ]]&lt;&gt;0,D1778=""),SUM(OFFSET(Table28[[#This Row],[Thành tiền]],0,0,-COUNTIF(Table28[Số HĐ],Table28[[#This Row],[Số HĐ]]))),"")</f>
        <v/>
      </c>
      <c r="K1777" s="160"/>
      <c r="L177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77" s="162"/>
    </row>
    <row r="1778" spans="1:13" ht="35.1" customHeight="1" x14ac:dyDescent="0.2">
      <c r="A1778" s="155">
        <v>42598</v>
      </c>
      <c r="B1778" s="149" t="s">
        <v>3461</v>
      </c>
      <c r="C1778" s="157" t="str">
        <f t="shared" si="41"/>
        <v>CTY ĐẠI THUẬN PHÁT</v>
      </c>
      <c r="D1778" s="150" t="s">
        <v>433</v>
      </c>
      <c r="E1778" s="163" t="str">
        <f>IF(Table28[[#This Row],[Tên hàng hóa ]]&lt;&gt;0,VLOOKUP(Table28[[#This Row],[Tên hàng hóa ]],Table1[[Tên hàng hóa]:[Quy cách]],2,0),"")</f>
        <v>Socket</v>
      </c>
      <c r="F1778" s="159" t="str">
        <f>IF(Table28[[#This Row],[Tên hàng hóa ]]&lt;&gt;0,VLOOKUP(Table28[[#This Row],[Tên hàng hóa ]],Table1[[Tên hàng hóa]:[ĐVT]],3,0),"")</f>
        <v>Cái</v>
      </c>
      <c r="G1778" s="164">
        <v>33000</v>
      </c>
      <c r="H1778" s="160">
        <v>3</v>
      </c>
      <c r="I1778" s="161">
        <f>IF(Table28[[#This Row],[Số lượng]]&lt;&gt;0,Table28[[#This Row],[Số lượng]]*Table28[[#This Row],[Đơn giá]],"")</f>
        <v>99000</v>
      </c>
      <c r="J1778" s="161">
        <f ca="1">IF(AND(Table28[[#This Row],[Tên hàng hóa ]]&lt;&gt;0,D1779=""),SUM(OFFSET(Table28[[#This Row],[Thành tiền]],0,0,-COUNTIF(Table28[Số HĐ],Table28[[#This Row],[Số HĐ]]))),"")</f>
        <v>4620000</v>
      </c>
      <c r="K1778" s="152" t="s">
        <v>464</v>
      </c>
      <c r="L177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78" s="153" t="s">
        <v>3767</v>
      </c>
    </row>
    <row r="1779" spans="1:13" ht="35.1" customHeight="1" x14ac:dyDescent="0.2">
      <c r="A1779" s="155"/>
      <c r="B1779" s="156"/>
      <c r="C1779" s="157" t="str">
        <f t="shared" si="41"/>
        <v/>
      </c>
      <c r="D1779" s="158"/>
      <c r="E1779" s="163" t="str">
        <f>IF(Table28[[#This Row],[Tên hàng hóa ]]&lt;&gt;0,VLOOKUP(Table28[[#This Row],[Tên hàng hóa ]],Table1[[Tên hàng hóa]:[Quy cách]],2,0),"")</f>
        <v/>
      </c>
      <c r="F1779" s="159" t="str">
        <f>IF(Table28[[#This Row],[Tên hàng hóa ]]&lt;&gt;0,VLOOKUP(Table28[[#This Row],[Tên hàng hóa ]],Table1[[Tên hàng hóa]:[ĐVT]],3,0),"")</f>
        <v/>
      </c>
      <c r="G1779" s="164" t="str">
        <f>IF(Table28[[#This Row],[Tên hàng hóa ]]=0,"",VLOOKUP(Table28[[#This Row],[Tên hàng hóa ]],Table1[[Tên hàng hóa]:[Giá bán]],4,0))</f>
        <v/>
      </c>
      <c r="H1779" s="160"/>
      <c r="I1779" s="161" t="str">
        <f>IF(Table28[[#This Row],[Số lượng]]&lt;&gt;0,Table28[[#This Row],[Số lượng]]*Table28[[#This Row],[Đơn giá]],"")</f>
        <v/>
      </c>
      <c r="J1779" s="161" t="str">
        <f ca="1">IF(AND(Table28[[#This Row],[Tên hàng hóa ]]&lt;&gt;0,D1780=""),SUM(OFFSET(Table28[[#This Row],[Thành tiền]],0,0,-COUNTIF(Table28[Số HĐ],Table28[[#This Row],[Số HĐ]]))),"")</f>
        <v/>
      </c>
      <c r="K1779" s="160"/>
      <c r="L177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79" s="162"/>
    </row>
    <row r="1780" spans="1:13" ht="35.1" customHeight="1" x14ac:dyDescent="0.2">
      <c r="A1780" s="155">
        <v>42598</v>
      </c>
      <c r="B1780" s="149" t="s">
        <v>3462</v>
      </c>
      <c r="C1780" s="154" t="s">
        <v>1043</v>
      </c>
      <c r="D1780" s="150" t="s">
        <v>3391</v>
      </c>
      <c r="E1780" s="163" t="str">
        <f>IF(Table28[[#This Row],[Tên hàng hóa ]]&lt;&gt;0,VLOOKUP(Table28[[#This Row],[Tên hàng hóa ]],Table1[[Tên hàng hóa]:[Quy cách]],2,0),"")</f>
        <v>OMRON</v>
      </c>
      <c r="F1780" s="159" t="str">
        <f>IF(Table28[[#This Row],[Tên hàng hóa ]]&lt;&gt;0,VLOOKUP(Table28[[#This Row],[Tên hàng hóa ]],Table1[[Tên hàng hóa]:[ĐVT]],3,0),"")</f>
        <v>Cái</v>
      </c>
      <c r="G1780" s="164">
        <v>426800</v>
      </c>
      <c r="H1780" s="160">
        <v>1</v>
      </c>
      <c r="I1780" s="161">
        <f>IF(Table28[[#This Row],[Số lượng]]&lt;&gt;0,Table28[[#This Row],[Số lượng]]*Table28[[#This Row],[Đơn giá]],"")</f>
        <v>426800</v>
      </c>
      <c r="J1780" s="161">
        <f ca="1">IF(AND(Table28[[#This Row],[Tên hàng hóa ]]&lt;&gt;0,D1781=""),SUM(OFFSET(Table28[[#This Row],[Thành tiền]],0,0,-COUNTIF(Table28[Số HĐ],Table28[[#This Row],[Số HĐ]]))),"")</f>
        <v>426800</v>
      </c>
      <c r="K1780" s="152" t="s">
        <v>464</v>
      </c>
      <c r="L178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80" s="153" t="s">
        <v>3658</v>
      </c>
    </row>
    <row r="1781" spans="1:13" ht="35.1" customHeight="1" x14ac:dyDescent="0.2">
      <c r="A1781" s="155"/>
      <c r="B1781" s="156"/>
      <c r="C1781" s="157" t="str">
        <f t="shared" ref="C1781:C1811" si="42">IF(AND(D1781&lt;&gt;0,D1782=""),C1780,"")</f>
        <v/>
      </c>
      <c r="D1781" s="158"/>
      <c r="E1781" s="163" t="str">
        <f>IF(Table28[[#This Row],[Tên hàng hóa ]]&lt;&gt;0,VLOOKUP(Table28[[#This Row],[Tên hàng hóa ]],Table1[[Tên hàng hóa]:[Quy cách]],2,0),"")</f>
        <v/>
      </c>
      <c r="F1781" s="159" t="str">
        <f>IF(Table28[[#This Row],[Tên hàng hóa ]]&lt;&gt;0,VLOOKUP(Table28[[#This Row],[Tên hàng hóa ]],Table1[[Tên hàng hóa]:[ĐVT]],3,0),"")</f>
        <v/>
      </c>
      <c r="G1781" s="164" t="str">
        <f>IF(Table28[[#This Row],[Tên hàng hóa ]]=0,"",VLOOKUP(Table28[[#This Row],[Tên hàng hóa ]],Table1[[Tên hàng hóa]:[Giá bán]],4,0))</f>
        <v/>
      </c>
      <c r="H1781" s="160"/>
      <c r="I1781" s="161" t="str">
        <f>IF(Table28[[#This Row],[Số lượng]]&lt;&gt;0,Table28[[#This Row],[Số lượng]]*Table28[[#This Row],[Đơn giá]],"")</f>
        <v/>
      </c>
      <c r="J1781" s="161" t="str">
        <f ca="1">IF(AND(Table28[[#This Row],[Tên hàng hóa ]]&lt;&gt;0,D1782=""),SUM(OFFSET(Table28[[#This Row],[Thành tiền]],0,0,-COUNTIF(Table28[Số HĐ],Table28[[#This Row],[Số HĐ]]))),"")</f>
        <v/>
      </c>
      <c r="K1781" s="160"/>
      <c r="L178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81" s="162"/>
    </row>
    <row r="1782" spans="1:13" ht="35.1" customHeight="1" x14ac:dyDescent="0.2">
      <c r="A1782" s="155">
        <v>42601</v>
      </c>
      <c r="B1782" s="149" t="s">
        <v>3468</v>
      </c>
      <c r="C1782" s="154" t="s">
        <v>1456</v>
      </c>
      <c r="D1782" s="150" t="s">
        <v>1226</v>
      </c>
      <c r="E1782" s="163" t="str">
        <f>IF(Table28[[#This Row],[Tên hàng hóa ]]&lt;&gt;0,VLOOKUP(Table28[[#This Row],[Tên hàng hóa ]],Table1[[Tên hàng hóa]:[Quy cách]],2,0),"")</f>
        <v>Cảm Biến</v>
      </c>
      <c r="F1782" s="159" t="str">
        <f>IF(Table28[[#This Row],[Tên hàng hóa ]]&lt;&gt;0,VLOOKUP(Table28[[#This Row],[Tên hàng hóa ]],Table1[[Tên hàng hóa]:[ĐVT]],3,0),"")</f>
        <v>Cái</v>
      </c>
      <c r="G1782" s="164">
        <v>517000</v>
      </c>
      <c r="H1782" s="160">
        <v>5</v>
      </c>
      <c r="I1782" s="161">
        <f>IF(Table28[[#This Row],[Số lượng]]&lt;&gt;0,Table28[[#This Row],[Số lượng]]*Table28[[#This Row],[Đơn giá]],"")</f>
        <v>2585000</v>
      </c>
      <c r="J1782" s="161">
        <f ca="1">IF(AND(Table28[[#This Row],[Tên hàng hóa ]]&lt;&gt;0,D1783=""),SUM(OFFSET(Table28[[#This Row],[Thành tiền]],0,0,-COUNTIF(Table28[Số HĐ],Table28[[#This Row],[Số HĐ]]))),"")</f>
        <v>2585000</v>
      </c>
      <c r="K1782" s="152" t="s">
        <v>464</v>
      </c>
      <c r="L178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82" s="153" t="s">
        <v>3662</v>
      </c>
    </row>
    <row r="1783" spans="1:13" ht="35.1" customHeight="1" x14ac:dyDescent="0.2">
      <c r="A1783" s="155"/>
      <c r="B1783" s="156"/>
      <c r="C1783" s="157" t="str">
        <f t="shared" si="42"/>
        <v/>
      </c>
      <c r="D1783" s="158"/>
      <c r="E1783" s="163" t="str">
        <f>IF(Table28[[#This Row],[Tên hàng hóa ]]&lt;&gt;0,VLOOKUP(Table28[[#This Row],[Tên hàng hóa ]],Table1[[Tên hàng hóa]:[Quy cách]],2,0),"")</f>
        <v/>
      </c>
      <c r="F1783" s="159" t="str">
        <f>IF(Table28[[#This Row],[Tên hàng hóa ]]&lt;&gt;0,VLOOKUP(Table28[[#This Row],[Tên hàng hóa ]],Table1[[Tên hàng hóa]:[ĐVT]],3,0),"")</f>
        <v/>
      </c>
      <c r="G1783" s="164" t="str">
        <f>IF(Table28[[#This Row],[Tên hàng hóa ]]=0,"",VLOOKUP(Table28[[#This Row],[Tên hàng hóa ]],Table1[[Tên hàng hóa]:[Giá bán]],4,0))</f>
        <v/>
      </c>
      <c r="H1783" s="160"/>
      <c r="I1783" s="161" t="str">
        <f>IF(Table28[[#This Row],[Số lượng]]&lt;&gt;0,Table28[[#This Row],[Số lượng]]*Table28[[#This Row],[Đơn giá]],"")</f>
        <v/>
      </c>
      <c r="J1783" s="161" t="str">
        <f ca="1">IF(AND(Table28[[#This Row],[Tên hàng hóa ]]&lt;&gt;0,D1784=""),SUM(OFFSET(Table28[[#This Row],[Thành tiền]],0,0,-COUNTIF(Table28[Số HĐ],Table28[[#This Row],[Số HĐ]]))),"")</f>
        <v/>
      </c>
      <c r="K1783" s="160"/>
      <c r="L178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83" s="162"/>
    </row>
    <row r="1784" spans="1:13" ht="35.1" customHeight="1" x14ac:dyDescent="0.2">
      <c r="A1784" s="155">
        <v>42601</v>
      </c>
      <c r="B1784" s="149" t="s">
        <v>3469</v>
      </c>
      <c r="C1784" s="154" t="s">
        <v>2641</v>
      </c>
      <c r="D1784" s="150" t="s">
        <v>115</v>
      </c>
      <c r="E1784" s="163" t="str">
        <f>IF(Table28[[#This Row],[Tên hàng hóa ]]&lt;&gt;0,VLOOKUP(Table28[[#This Row],[Tên hàng hóa ]],Table1[[Tên hàng hóa]:[Quy cách]],2,0),"")</f>
        <v>Bộ Điều Khiển Nhiệt Độ</v>
      </c>
      <c r="F1784" s="159" t="str">
        <f>IF(Table28[[#This Row],[Tên hàng hóa ]]&lt;&gt;0,VLOOKUP(Table28[[#This Row],[Tên hàng hóa ]],Table1[[Tên hàng hóa]:[ĐVT]],3,0),"")</f>
        <v>Cái</v>
      </c>
      <c r="G1784" s="164">
        <v>1331000</v>
      </c>
      <c r="H1784" s="160">
        <v>4</v>
      </c>
      <c r="I1784" s="161">
        <f>IF(Table28[[#This Row],[Số lượng]]&lt;&gt;0,Table28[[#This Row],[Số lượng]]*Table28[[#This Row],[Đơn giá]],"")</f>
        <v>5324000</v>
      </c>
      <c r="J1784" s="161">
        <f ca="1">IF(AND(Table28[[#This Row],[Tên hàng hóa ]]&lt;&gt;0,D1785=""),SUM(OFFSET(Table28[[#This Row],[Thành tiền]],0,0,-COUNTIF(Table28[Số HĐ],Table28[[#This Row],[Số HĐ]]))),"")</f>
        <v>5324000</v>
      </c>
      <c r="K1784" s="152" t="s">
        <v>464</v>
      </c>
      <c r="L178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84" s="153" t="s">
        <v>3644</v>
      </c>
    </row>
    <row r="1785" spans="1:13" ht="35.1" customHeight="1" x14ac:dyDescent="0.2">
      <c r="A1785" s="155"/>
      <c r="B1785" s="156"/>
      <c r="C1785" s="157" t="str">
        <f t="shared" si="42"/>
        <v/>
      </c>
      <c r="D1785" s="158"/>
      <c r="E1785" s="163" t="str">
        <f>IF(Table28[[#This Row],[Tên hàng hóa ]]&lt;&gt;0,VLOOKUP(Table28[[#This Row],[Tên hàng hóa ]],Table1[[Tên hàng hóa]:[Quy cách]],2,0),"")</f>
        <v/>
      </c>
      <c r="F1785" s="159" t="str">
        <f>IF(Table28[[#This Row],[Tên hàng hóa ]]&lt;&gt;0,VLOOKUP(Table28[[#This Row],[Tên hàng hóa ]],Table1[[Tên hàng hóa]:[ĐVT]],3,0),"")</f>
        <v/>
      </c>
      <c r="G1785" s="164" t="str">
        <f>IF(Table28[[#This Row],[Tên hàng hóa ]]=0,"",VLOOKUP(Table28[[#This Row],[Tên hàng hóa ]],Table1[[Tên hàng hóa]:[Giá bán]],4,0))</f>
        <v/>
      </c>
      <c r="H1785" s="160"/>
      <c r="I1785" s="161" t="str">
        <f>IF(Table28[[#This Row],[Số lượng]]&lt;&gt;0,Table28[[#This Row],[Số lượng]]*Table28[[#This Row],[Đơn giá]],"")</f>
        <v/>
      </c>
      <c r="J1785" s="161" t="str">
        <f ca="1">IF(AND(Table28[[#This Row],[Tên hàng hóa ]]&lt;&gt;0,D1786=""),SUM(OFFSET(Table28[[#This Row],[Thành tiền]],0,0,-COUNTIF(Table28[Số HĐ],Table28[[#This Row],[Số HĐ]]))),"")</f>
        <v/>
      </c>
      <c r="K1785" s="160"/>
      <c r="L178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85" s="162"/>
    </row>
    <row r="1786" spans="1:13" ht="35.1" customHeight="1" x14ac:dyDescent="0.2">
      <c r="A1786" s="155">
        <v>42602</v>
      </c>
      <c r="B1786" s="149" t="s">
        <v>3470</v>
      </c>
      <c r="C1786" s="154" t="s">
        <v>1076</v>
      </c>
      <c r="D1786" s="150" t="s">
        <v>396</v>
      </c>
      <c r="E1786" s="163" t="str">
        <f>IF(Table28[[#This Row],[Tên hàng hóa ]]&lt;&gt;0,VLOOKUP(Table28[[#This Row],[Tên hàng hóa ]],Table1[[Tên hàng hóa]:[Quy cách]],2,0),"")</f>
        <v>Timer</v>
      </c>
      <c r="F1786" s="159" t="str">
        <f>IF(Table28[[#This Row],[Tên hàng hóa ]]&lt;&gt;0,VLOOKUP(Table28[[#This Row],[Tên hàng hóa ]],Table1[[Tên hàng hóa]:[ĐVT]],3,0),"")</f>
        <v>Cái</v>
      </c>
      <c r="G1786" s="164">
        <v>1540000</v>
      </c>
      <c r="H1786" s="160">
        <v>2</v>
      </c>
      <c r="I1786" s="161">
        <f>IF(Table28[[#This Row],[Số lượng]]&lt;&gt;0,Table28[[#This Row],[Số lượng]]*Table28[[#This Row],[Đơn giá]],"")</f>
        <v>3080000</v>
      </c>
      <c r="J1786" s="161" t="str">
        <f ca="1">IF(AND(Table28[[#This Row],[Tên hàng hóa ]]&lt;&gt;0,D1787=""),SUM(OFFSET(Table28[[#This Row],[Thành tiền]],0,0,-COUNTIF(Table28[Số HĐ],Table28[[#This Row],[Số HĐ]]))),"")</f>
        <v/>
      </c>
      <c r="K1786" s="160"/>
      <c r="L178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86" s="162"/>
    </row>
    <row r="1787" spans="1:13" ht="35.1" customHeight="1" x14ac:dyDescent="0.2">
      <c r="A1787" s="155">
        <v>42602</v>
      </c>
      <c r="B1787" s="149" t="s">
        <v>3470</v>
      </c>
      <c r="C1787" s="154" t="s">
        <v>1076</v>
      </c>
      <c r="D1787" s="150" t="s">
        <v>433</v>
      </c>
      <c r="E1787" s="163" t="str">
        <f>IF(Table28[[#This Row],[Tên hàng hóa ]]&lt;&gt;0,VLOOKUP(Table28[[#This Row],[Tên hàng hóa ]],Table1[[Tên hàng hóa]:[Quy cách]],2,0),"")</f>
        <v>Socket</v>
      </c>
      <c r="F1787" s="159" t="str">
        <f>IF(Table28[[#This Row],[Tên hàng hóa ]]&lt;&gt;0,VLOOKUP(Table28[[#This Row],[Tên hàng hóa ]],Table1[[Tên hàng hóa]:[ĐVT]],3,0),"")</f>
        <v>Cái</v>
      </c>
      <c r="G1787" s="164">
        <v>33000</v>
      </c>
      <c r="H1787" s="160">
        <v>3</v>
      </c>
      <c r="I1787" s="161">
        <f>IF(Table28[[#This Row],[Số lượng]]&lt;&gt;0,Table28[[#This Row],[Số lượng]]*Table28[[#This Row],[Đơn giá]],"")</f>
        <v>99000</v>
      </c>
      <c r="J1787" s="161" t="str">
        <f ca="1">IF(AND(Table28[[#This Row],[Tên hàng hóa ]]&lt;&gt;0,D1788=""),SUM(OFFSET(Table28[[#This Row],[Thành tiền]],0,0,-COUNTIF(Table28[Số HĐ],Table28[[#This Row],[Số HĐ]]))),"")</f>
        <v/>
      </c>
      <c r="K1787" s="160"/>
      <c r="L178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87" s="162"/>
    </row>
    <row r="1788" spans="1:13" ht="35.1" customHeight="1" x14ac:dyDescent="0.2">
      <c r="A1788" s="155">
        <v>42602</v>
      </c>
      <c r="B1788" s="149" t="s">
        <v>3470</v>
      </c>
      <c r="C1788" s="154" t="s">
        <v>1076</v>
      </c>
      <c r="D1788" s="150" t="s">
        <v>343</v>
      </c>
      <c r="E1788" s="163" t="str">
        <f>IF(Table28[[#This Row],[Tên hàng hóa ]]&lt;&gt;0,VLOOKUP(Table28[[#This Row],[Tên hàng hóa ]],Table1[[Tên hàng hóa]:[Quy cách]],2,0),"")</f>
        <v>Relay</v>
      </c>
      <c r="F1788" s="159" t="str">
        <f>IF(Table28[[#This Row],[Tên hàng hóa ]]&lt;&gt;0,VLOOKUP(Table28[[#This Row],[Tên hàng hóa ]],Table1[[Tên hàng hóa]:[ĐVT]],3,0),"")</f>
        <v>Cái</v>
      </c>
      <c r="G1788" s="164">
        <v>60500</v>
      </c>
      <c r="H1788" s="160">
        <v>6</v>
      </c>
      <c r="I1788" s="161">
        <f>IF(Table28[[#This Row],[Số lượng]]&lt;&gt;0,Table28[[#This Row],[Số lượng]]*Table28[[#This Row],[Đơn giá]],"")</f>
        <v>363000</v>
      </c>
      <c r="J1788" s="161" t="str">
        <f ca="1">IF(AND(Table28[[#This Row],[Tên hàng hóa ]]&lt;&gt;0,D1789=""),SUM(OFFSET(Table28[[#This Row],[Thành tiền]],0,0,-COUNTIF(Table28[Số HĐ],Table28[[#This Row],[Số HĐ]]))),"")</f>
        <v/>
      </c>
      <c r="K1788" s="160"/>
      <c r="L178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88" s="162"/>
    </row>
    <row r="1789" spans="1:13" ht="35.1" customHeight="1" x14ac:dyDescent="0.2">
      <c r="A1789" s="155">
        <v>42602</v>
      </c>
      <c r="B1789" s="149" t="s">
        <v>3470</v>
      </c>
      <c r="C1789" s="154" t="s">
        <v>1076</v>
      </c>
      <c r="D1789" s="150" t="s">
        <v>431</v>
      </c>
      <c r="E1789" s="163" t="str">
        <f>IF(Table28[[#This Row],[Tên hàng hóa ]]&lt;&gt;0,VLOOKUP(Table28[[#This Row],[Tên hàng hóa ]],Table1[[Tên hàng hóa]:[Quy cách]],2,0),"")</f>
        <v>Socket</v>
      </c>
      <c r="F1789" s="159" t="str">
        <f>IF(Table28[[#This Row],[Tên hàng hóa ]]&lt;&gt;0,VLOOKUP(Table28[[#This Row],[Tên hàng hóa ]],Table1[[Tên hàng hóa]:[ĐVT]],3,0),"")</f>
        <v>Cái</v>
      </c>
      <c r="G1789" s="164">
        <v>35200</v>
      </c>
      <c r="H1789" s="160">
        <v>6</v>
      </c>
      <c r="I1789" s="161">
        <f>IF(Table28[[#This Row],[Số lượng]]&lt;&gt;0,Table28[[#This Row],[Số lượng]]*Table28[[#This Row],[Đơn giá]],"")</f>
        <v>211200</v>
      </c>
      <c r="J1789" s="161" t="str">
        <f ca="1">IF(AND(Table28[[#This Row],[Tên hàng hóa ]]&lt;&gt;0,D1790=""),SUM(OFFSET(Table28[[#This Row],[Thành tiền]],0,0,-COUNTIF(Table28[Số HĐ],Table28[[#This Row],[Số HĐ]]))),"")</f>
        <v/>
      </c>
      <c r="K1789" s="160"/>
      <c r="L178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89" s="162"/>
    </row>
    <row r="1790" spans="1:13" ht="35.1" customHeight="1" x14ac:dyDescent="0.2">
      <c r="A1790" s="155">
        <v>42602</v>
      </c>
      <c r="B1790" s="149" t="s">
        <v>3470</v>
      </c>
      <c r="C1790" s="154" t="s">
        <v>1076</v>
      </c>
      <c r="D1790" s="150" t="s">
        <v>180</v>
      </c>
      <c r="E1790" s="163" t="str">
        <f>IF(Table28[[#This Row],[Tên hàng hóa ]]&lt;&gt;0,VLOOKUP(Table28[[#This Row],[Tên hàng hóa ]],Table1[[Tên hàng hóa]:[Quy cách]],2,0),"")</f>
        <v>Bộ Nguồn Xung</v>
      </c>
      <c r="F1790" s="159" t="str">
        <f>IF(Table28[[#This Row],[Tên hàng hóa ]]&lt;&gt;0,VLOOKUP(Table28[[#This Row],[Tên hàng hóa ]],Table1[[Tên hàng hóa]:[ĐVT]],3,0),"")</f>
        <v>Cái</v>
      </c>
      <c r="G1790" s="164">
        <v>1210000</v>
      </c>
      <c r="H1790" s="160">
        <v>1</v>
      </c>
      <c r="I1790" s="161">
        <f>IF(Table28[[#This Row],[Số lượng]]&lt;&gt;0,Table28[[#This Row],[Số lượng]]*Table28[[#This Row],[Đơn giá]],"")</f>
        <v>1210000</v>
      </c>
      <c r="J1790" s="161">
        <f ca="1">IF(AND(Table28[[#This Row],[Tên hàng hóa ]]&lt;&gt;0,D1791=""),SUM(OFFSET(Table28[[#This Row],[Thành tiền]],0,0,-COUNTIF(Table28[Số HĐ],Table28[[#This Row],[Số HĐ]]))),"")</f>
        <v>4963200</v>
      </c>
      <c r="K1790" s="152" t="s">
        <v>464</v>
      </c>
      <c r="L179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90" s="153" t="s">
        <v>3471</v>
      </c>
    </row>
    <row r="1791" spans="1:13" ht="35.1" customHeight="1" x14ac:dyDescent="0.2">
      <c r="A1791" s="155"/>
      <c r="B1791" s="156"/>
      <c r="C1791" s="157" t="str">
        <f t="shared" si="42"/>
        <v/>
      </c>
      <c r="D1791" s="158"/>
      <c r="E1791" s="163" t="str">
        <f>IF(Table28[[#This Row],[Tên hàng hóa ]]&lt;&gt;0,VLOOKUP(Table28[[#This Row],[Tên hàng hóa ]],Table1[[Tên hàng hóa]:[Quy cách]],2,0),"")</f>
        <v/>
      </c>
      <c r="F1791" s="159" t="str">
        <f>IF(Table28[[#This Row],[Tên hàng hóa ]]&lt;&gt;0,VLOOKUP(Table28[[#This Row],[Tên hàng hóa ]],Table1[[Tên hàng hóa]:[ĐVT]],3,0),"")</f>
        <v/>
      </c>
      <c r="G1791" s="164" t="str">
        <f>IF(Table28[[#This Row],[Tên hàng hóa ]]=0,"",VLOOKUP(Table28[[#This Row],[Tên hàng hóa ]],Table1[[Tên hàng hóa]:[Giá bán]],4,0))</f>
        <v/>
      </c>
      <c r="H1791" s="160"/>
      <c r="I1791" s="161" t="str">
        <f>IF(Table28[[#This Row],[Số lượng]]&lt;&gt;0,Table28[[#This Row],[Số lượng]]*Table28[[#This Row],[Đơn giá]],"")</f>
        <v/>
      </c>
      <c r="J1791" s="161" t="str">
        <f ca="1">IF(AND(Table28[[#This Row],[Tên hàng hóa ]]&lt;&gt;0,D1792=""),SUM(OFFSET(Table28[[#This Row],[Thành tiền]],0,0,-COUNTIF(Table28[Số HĐ],Table28[[#This Row],[Số HĐ]]))),"")</f>
        <v/>
      </c>
      <c r="K1791" s="160"/>
      <c r="L179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91" s="162"/>
    </row>
    <row r="1792" spans="1:13" ht="35.1" customHeight="1" x14ac:dyDescent="0.2">
      <c r="A1792" s="155">
        <v>42606</v>
      </c>
      <c r="B1792" s="149" t="s">
        <v>3484</v>
      </c>
      <c r="C1792" s="154" t="s">
        <v>1039</v>
      </c>
      <c r="D1792" s="150" t="s">
        <v>115</v>
      </c>
      <c r="E1792" s="163" t="str">
        <f>IF(Table28[[#This Row],[Tên hàng hóa ]]&lt;&gt;0,VLOOKUP(Table28[[#This Row],[Tên hàng hóa ]],Table1[[Tên hàng hóa]:[Quy cách]],2,0),"")</f>
        <v>Bộ Điều Khiển Nhiệt Độ</v>
      </c>
      <c r="F1792" s="159" t="str">
        <f>IF(Table28[[#This Row],[Tên hàng hóa ]]&lt;&gt;0,VLOOKUP(Table28[[#This Row],[Tên hàng hóa ]],Table1[[Tên hàng hóa]:[ĐVT]],3,0),"")</f>
        <v>Cái</v>
      </c>
      <c r="G1792" s="164">
        <v>3465000</v>
      </c>
      <c r="H1792" s="160">
        <v>2</v>
      </c>
      <c r="I1792" s="161">
        <f>IF(Table28[[#This Row],[Số lượng]]&lt;&gt;0,Table28[[#This Row],[Số lượng]]*Table28[[#This Row],[Đơn giá]],"")</f>
        <v>6930000</v>
      </c>
      <c r="J1792" s="161" t="str">
        <f ca="1">IF(AND(Table28[[#This Row],[Tên hàng hóa ]]&lt;&gt;0,D1793=""),SUM(OFFSET(Table28[[#This Row],[Thành tiền]],0,0,-COUNTIF(Table28[Số HĐ],Table28[[#This Row],[Số HĐ]]))),"")</f>
        <v/>
      </c>
      <c r="K1792" s="160"/>
      <c r="L179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92" s="162"/>
    </row>
    <row r="1793" spans="1:13" ht="35.1" customHeight="1" x14ac:dyDescent="0.2">
      <c r="A1793" s="155">
        <v>42606</v>
      </c>
      <c r="B1793" s="149" t="s">
        <v>3484</v>
      </c>
      <c r="C1793" s="157" t="str">
        <f t="shared" si="42"/>
        <v>CTY CỔ PHẦN FOODTECH</v>
      </c>
      <c r="D1793" s="150" t="s">
        <v>3477</v>
      </c>
      <c r="E1793" s="163" t="str">
        <f>IF(Table28[[#This Row],[Tên hàng hóa ]]&lt;&gt;0,VLOOKUP(Table28[[#This Row],[Tên hàng hóa ]],Table1[[Tên hàng hóa]:[Quy cách]],2,0),"")</f>
        <v>Fotek</v>
      </c>
      <c r="F1793" s="159" t="str">
        <f>IF(Table28[[#This Row],[Tên hàng hóa ]]&lt;&gt;0,VLOOKUP(Table28[[#This Row],[Tên hàng hóa ]],Table1[[Tên hàng hóa]:[ĐVT]],3,0),"")</f>
        <v>Cái</v>
      </c>
      <c r="G1793" s="164">
        <v>550000</v>
      </c>
      <c r="H1793" s="160">
        <v>2</v>
      </c>
      <c r="I1793" s="161">
        <f>IF(Table28[[#This Row],[Số lượng]]&lt;&gt;0,Table28[[#This Row],[Số lượng]]*Table28[[#This Row],[Đơn giá]],"")</f>
        <v>1100000</v>
      </c>
      <c r="J1793" s="161">
        <f ca="1">IF(AND(Table28[[#This Row],[Tên hàng hóa ]]&lt;&gt;0,D1794=""),SUM(OFFSET(Table28[[#This Row],[Thành tiền]],0,0,-COUNTIF(Table28[Số HĐ],Table28[[#This Row],[Số HĐ]]))),"")</f>
        <v>8030000</v>
      </c>
      <c r="K1793" s="152" t="s">
        <v>464</v>
      </c>
      <c r="L179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93" s="153" t="s">
        <v>3585</v>
      </c>
    </row>
    <row r="1794" spans="1:13" ht="35.1" customHeight="1" x14ac:dyDescent="0.2">
      <c r="A1794" s="155"/>
      <c r="B1794" s="156"/>
      <c r="C1794" s="157" t="str">
        <f t="shared" si="42"/>
        <v/>
      </c>
      <c r="D1794" s="158"/>
      <c r="E1794" s="163" t="str">
        <f>IF(Table28[[#This Row],[Tên hàng hóa ]]&lt;&gt;0,VLOOKUP(Table28[[#This Row],[Tên hàng hóa ]],Table1[[Tên hàng hóa]:[Quy cách]],2,0),"")</f>
        <v/>
      </c>
      <c r="F1794" s="159" t="str">
        <f>IF(Table28[[#This Row],[Tên hàng hóa ]]&lt;&gt;0,VLOOKUP(Table28[[#This Row],[Tên hàng hóa ]],Table1[[Tên hàng hóa]:[ĐVT]],3,0),"")</f>
        <v/>
      </c>
      <c r="G1794" s="164" t="str">
        <f>IF(Table28[[#This Row],[Tên hàng hóa ]]=0,"",VLOOKUP(Table28[[#This Row],[Tên hàng hóa ]],Table1[[Tên hàng hóa]:[Giá bán]],4,0))</f>
        <v/>
      </c>
      <c r="H1794" s="160"/>
      <c r="I1794" s="161" t="str">
        <f>IF(Table28[[#This Row],[Số lượng]]&lt;&gt;0,Table28[[#This Row],[Số lượng]]*Table28[[#This Row],[Đơn giá]],"")</f>
        <v/>
      </c>
      <c r="J1794" s="161" t="str">
        <f ca="1">IF(AND(Table28[[#This Row],[Tên hàng hóa ]]&lt;&gt;0,D1795=""),SUM(OFFSET(Table28[[#This Row],[Thành tiền]],0,0,-COUNTIF(Table28[Số HĐ],Table28[[#This Row],[Số HĐ]]))),"")</f>
        <v/>
      </c>
      <c r="K1794" s="160"/>
      <c r="L179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94" s="162"/>
    </row>
    <row r="1795" spans="1:13" ht="35.1" customHeight="1" x14ac:dyDescent="0.2">
      <c r="A1795" s="155">
        <v>42606</v>
      </c>
      <c r="B1795" s="149" t="s">
        <v>3485</v>
      </c>
      <c r="C1795" s="154" t="s">
        <v>1811</v>
      </c>
      <c r="D1795" s="150" t="s">
        <v>1806</v>
      </c>
      <c r="E1795" s="163" t="str">
        <f>IF(Table28[[#This Row],[Tên hàng hóa ]]&lt;&gt;0,VLOOKUP(Table28[[#This Row],[Tên hàng hóa ]],Table1[[Tên hàng hóa]:[Quy cách]],2,0),"")</f>
        <v>Schneider</v>
      </c>
      <c r="F1795" s="159" t="str">
        <f>IF(Table28[[#This Row],[Tên hàng hóa ]]&lt;&gt;0,VLOOKUP(Table28[[#This Row],[Tên hàng hóa ]],Table1[[Tên hàng hóa]:[ĐVT]],3,0),"")</f>
        <v>Cái</v>
      </c>
      <c r="G1795" s="164">
        <v>121000</v>
      </c>
      <c r="H1795" s="160">
        <v>5</v>
      </c>
      <c r="I1795" s="161">
        <f>IF(Table28[[#This Row],[Số lượng]]&lt;&gt;0,Table28[[#This Row],[Số lượng]]*Table28[[#This Row],[Đơn giá]],"")</f>
        <v>605000</v>
      </c>
      <c r="J1795" s="161" t="str">
        <f ca="1">IF(AND(Table28[[#This Row],[Tên hàng hóa ]]&lt;&gt;0,D1796=""),SUM(OFFSET(Table28[[#This Row],[Thành tiền]],0,0,-COUNTIF(Table28[Số HĐ],Table28[[#This Row],[Số HĐ]]))),"")</f>
        <v/>
      </c>
      <c r="K1795" s="160"/>
      <c r="L179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95" s="162"/>
    </row>
    <row r="1796" spans="1:13" ht="35.1" customHeight="1" x14ac:dyDescent="0.2">
      <c r="A1796" s="155">
        <v>42606</v>
      </c>
      <c r="B1796" s="149" t="s">
        <v>3485</v>
      </c>
      <c r="C1796" s="157" t="str">
        <f t="shared" si="42"/>
        <v>CTY NĂM DŨNG</v>
      </c>
      <c r="D1796" s="150" t="s">
        <v>1807</v>
      </c>
      <c r="E1796" s="163" t="str">
        <f>IF(Table28[[#This Row],[Tên hàng hóa ]]&lt;&gt;0,VLOOKUP(Table28[[#This Row],[Tên hàng hóa ]],Table1[[Tên hàng hóa]:[Quy cách]],2,0),"")</f>
        <v>Schneider</v>
      </c>
      <c r="F1796" s="159" t="str">
        <f>IF(Table28[[#This Row],[Tên hàng hóa ]]&lt;&gt;0,VLOOKUP(Table28[[#This Row],[Tên hàng hóa ]],Table1[[Tên hàng hóa]:[ĐVT]],3,0),"")</f>
        <v>Cái</v>
      </c>
      <c r="G1796" s="164">
        <v>99000</v>
      </c>
      <c r="H1796" s="160">
        <v>5</v>
      </c>
      <c r="I1796" s="161">
        <f>IF(Table28[[#This Row],[Số lượng]]&lt;&gt;0,Table28[[#This Row],[Số lượng]]*Table28[[#This Row],[Đơn giá]],"")</f>
        <v>495000</v>
      </c>
      <c r="J1796" s="161">
        <f ca="1">IF(AND(Table28[[#This Row],[Tên hàng hóa ]]&lt;&gt;0,D1797=""),SUM(OFFSET(Table28[[#This Row],[Thành tiền]],0,0,-COUNTIF(Table28[Số HĐ],Table28[[#This Row],[Số HĐ]]))),"")</f>
        <v>1100000</v>
      </c>
      <c r="K1796" s="152" t="s">
        <v>464</v>
      </c>
      <c r="L179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96" s="153" t="s">
        <v>3645</v>
      </c>
    </row>
    <row r="1797" spans="1:13" ht="35.1" customHeight="1" x14ac:dyDescent="0.2">
      <c r="A1797" s="155"/>
      <c r="B1797" s="156"/>
      <c r="C1797" s="157" t="str">
        <f t="shared" si="42"/>
        <v/>
      </c>
      <c r="D1797" s="158"/>
      <c r="E1797" s="163" t="str">
        <f>IF(Table28[[#This Row],[Tên hàng hóa ]]&lt;&gt;0,VLOOKUP(Table28[[#This Row],[Tên hàng hóa ]],Table1[[Tên hàng hóa]:[Quy cách]],2,0),"")</f>
        <v/>
      </c>
      <c r="F1797" s="159" t="str">
        <f>IF(Table28[[#This Row],[Tên hàng hóa ]]&lt;&gt;0,VLOOKUP(Table28[[#This Row],[Tên hàng hóa ]],Table1[[Tên hàng hóa]:[ĐVT]],3,0),"")</f>
        <v/>
      </c>
      <c r="G1797" s="164" t="str">
        <f>IF(Table28[[#This Row],[Tên hàng hóa ]]=0,"",VLOOKUP(Table28[[#This Row],[Tên hàng hóa ]],Table1[[Tên hàng hóa]:[Giá bán]],4,0))</f>
        <v/>
      </c>
      <c r="H1797" s="160"/>
      <c r="I1797" s="161" t="str">
        <f>IF(Table28[[#This Row],[Số lượng]]&lt;&gt;0,Table28[[#This Row],[Số lượng]]*Table28[[#This Row],[Đơn giá]],"")</f>
        <v/>
      </c>
      <c r="J1797" s="161" t="str">
        <f ca="1">IF(AND(Table28[[#This Row],[Tên hàng hóa ]]&lt;&gt;0,D1798=""),SUM(OFFSET(Table28[[#This Row],[Thành tiền]],0,0,-COUNTIF(Table28[Số HĐ],Table28[[#This Row],[Số HĐ]]))),"")</f>
        <v/>
      </c>
      <c r="K1797" s="160"/>
      <c r="L179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97" s="162"/>
    </row>
    <row r="1798" spans="1:13" ht="35.1" customHeight="1" x14ac:dyDescent="0.2">
      <c r="A1798" s="155">
        <v>42606</v>
      </c>
      <c r="B1798" s="149" t="s">
        <v>3486</v>
      </c>
      <c r="C1798" s="154" t="s">
        <v>1197</v>
      </c>
      <c r="D1798" s="150" t="s">
        <v>389</v>
      </c>
      <c r="E1798" s="163" t="str">
        <f>IF(Table28[[#This Row],[Tên hàng hóa ]]&lt;&gt;0,VLOOKUP(Table28[[#This Row],[Tên hàng hóa ]],Table1[[Tên hàng hóa]:[Quy cách]],2,0),"")</f>
        <v>Relay</v>
      </c>
      <c r="F1798" s="159" t="str">
        <f>IF(Table28[[#This Row],[Tên hàng hóa ]]&lt;&gt;0,VLOOKUP(Table28[[#This Row],[Tên hàng hóa ]],Table1[[Tên hàng hóa]:[ĐVT]],3,0),"")</f>
        <v>Cái</v>
      </c>
      <c r="G1798" s="164">
        <v>737000</v>
      </c>
      <c r="H1798" s="160">
        <v>4</v>
      </c>
      <c r="I1798" s="161">
        <f>IF(Table28[[#This Row],[Số lượng]]&lt;&gt;0,Table28[[#This Row],[Số lượng]]*Table28[[#This Row],[Đơn giá]],"")</f>
        <v>2948000</v>
      </c>
      <c r="J1798" s="161">
        <f ca="1">IF(AND(Table28[[#This Row],[Tên hàng hóa ]]&lt;&gt;0,D1799=""),SUM(OFFSET(Table28[[#This Row],[Thành tiền]],0,0,-COUNTIF(Table28[Số HĐ],Table28[[#This Row],[Số HĐ]]))),"")</f>
        <v>2948000</v>
      </c>
      <c r="K1798" s="152" t="s">
        <v>464</v>
      </c>
      <c r="L179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798" s="153" t="s">
        <v>3738</v>
      </c>
    </row>
    <row r="1799" spans="1:13" ht="35.1" customHeight="1" x14ac:dyDescent="0.2">
      <c r="A1799" s="155"/>
      <c r="B1799" s="156"/>
      <c r="C1799" s="157" t="str">
        <f t="shared" si="42"/>
        <v/>
      </c>
      <c r="D1799" s="158"/>
      <c r="E1799" s="163" t="str">
        <f>IF(Table28[[#This Row],[Tên hàng hóa ]]&lt;&gt;0,VLOOKUP(Table28[[#This Row],[Tên hàng hóa ]],Table1[[Tên hàng hóa]:[Quy cách]],2,0),"")</f>
        <v/>
      </c>
      <c r="F1799" s="159" t="str">
        <f>IF(Table28[[#This Row],[Tên hàng hóa ]]&lt;&gt;0,VLOOKUP(Table28[[#This Row],[Tên hàng hóa ]],Table1[[Tên hàng hóa]:[ĐVT]],3,0),"")</f>
        <v/>
      </c>
      <c r="G1799" s="164" t="str">
        <f>IF(Table28[[#This Row],[Tên hàng hóa ]]=0,"",VLOOKUP(Table28[[#This Row],[Tên hàng hóa ]],Table1[[Tên hàng hóa]:[Giá bán]],4,0))</f>
        <v/>
      </c>
      <c r="H1799" s="160"/>
      <c r="I1799" s="161" t="str">
        <f>IF(Table28[[#This Row],[Số lượng]]&lt;&gt;0,Table28[[#This Row],[Số lượng]]*Table28[[#This Row],[Đơn giá]],"")</f>
        <v/>
      </c>
      <c r="J1799" s="161" t="str">
        <f ca="1">IF(AND(Table28[[#This Row],[Tên hàng hóa ]]&lt;&gt;0,D1800=""),SUM(OFFSET(Table28[[#This Row],[Thành tiền]],0,0,-COUNTIF(Table28[Số HĐ],Table28[[#This Row],[Số HĐ]]))),"")</f>
        <v/>
      </c>
      <c r="K1799" s="160"/>
      <c r="L179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799" s="162"/>
    </row>
    <row r="1800" spans="1:13" ht="35.1" customHeight="1" x14ac:dyDescent="0.2">
      <c r="A1800" s="155">
        <v>42606</v>
      </c>
      <c r="B1800" s="149" t="s">
        <v>3487</v>
      </c>
      <c r="C1800" s="154" t="s">
        <v>1990</v>
      </c>
      <c r="D1800" s="150" t="s">
        <v>3488</v>
      </c>
      <c r="E1800" s="163" t="str">
        <f>IF(Table28[[#This Row],[Tên hàng hóa ]]&lt;&gt;0,VLOOKUP(Table28[[#This Row],[Tên hàng hóa ]],Table1[[Tên hàng hóa]:[Quy cách]],2,0),"")</f>
        <v>OMRON</v>
      </c>
      <c r="F1800" s="159" t="str">
        <f>IF(Table28[[#This Row],[Tên hàng hóa ]]&lt;&gt;0,VLOOKUP(Table28[[#This Row],[Tên hàng hóa ]],Table1[[Tên hàng hóa]:[ĐVT]],3,0),"")</f>
        <v>Cái</v>
      </c>
      <c r="G1800" s="164">
        <v>15400000</v>
      </c>
      <c r="H1800" s="160">
        <v>1</v>
      </c>
      <c r="I1800" s="161">
        <f>IF(Table28[[#This Row],[Số lượng]]&lt;&gt;0,Table28[[#This Row],[Số lượng]]*Table28[[#This Row],[Đơn giá]],"")</f>
        <v>15400000</v>
      </c>
      <c r="J1800" s="161">
        <f ca="1">IF(AND(Table28[[#This Row],[Tên hàng hóa ]]&lt;&gt;0,D1801=""),SUM(OFFSET(Table28[[#This Row],[Thành tiền]],0,0,-COUNTIF(Table28[Số HĐ],Table28[[#This Row],[Số HĐ]]))),"")</f>
        <v>15400000</v>
      </c>
      <c r="K1800" s="152" t="s">
        <v>464</v>
      </c>
      <c r="L180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00" s="153" t="s">
        <v>4136</v>
      </c>
    </row>
    <row r="1801" spans="1:13" ht="35.1" customHeight="1" x14ac:dyDescent="0.2">
      <c r="A1801" s="155"/>
      <c r="B1801" s="156"/>
      <c r="C1801" s="157" t="str">
        <f t="shared" si="42"/>
        <v/>
      </c>
      <c r="D1801" s="158"/>
      <c r="E1801" s="163" t="str">
        <f>IF(Table28[[#This Row],[Tên hàng hóa ]]&lt;&gt;0,VLOOKUP(Table28[[#This Row],[Tên hàng hóa ]],Table1[[Tên hàng hóa]:[Quy cách]],2,0),"")</f>
        <v/>
      </c>
      <c r="F1801" s="159" t="str">
        <f>IF(Table28[[#This Row],[Tên hàng hóa ]]&lt;&gt;0,VLOOKUP(Table28[[#This Row],[Tên hàng hóa ]],Table1[[Tên hàng hóa]:[ĐVT]],3,0),"")</f>
        <v/>
      </c>
      <c r="G1801" s="164" t="str">
        <f>IF(Table28[[#This Row],[Tên hàng hóa ]]=0,"",VLOOKUP(Table28[[#This Row],[Tên hàng hóa ]],Table1[[Tên hàng hóa]:[Giá bán]],4,0))</f>
        <v/>
      </c>
      <c r="H1801" s="160"/>
      <c r="I1801" s="161" t="str">
        <f>IF(Table28[[#This Row],[Số lượng]]&lt;&gt;0,Table28[[#This Row],[Số lượng]]*Table28[[#This Row],[Đơn giá]],"")</f>
        <v/>
      </c>
      <c r="J1801" s="161" t="str">
        <f ca="1">IF(AND(Table28[[#This Row],[Tên hàng hóa ]]&lt;&gt;0,D1802=""),SUM(OFFSET(Table28[[#This Row],[Thành tiền]],0,0,-COUNTIF(Table28[Số HĐ],Table28[[#This Row],[Số HĐ]]))),"")</f>
        <v/>
      </c>
      <c r="K1801" s="160"/>
      <c r="L180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01" s="162"/>
    </row>
    <row r="1802" spans="1:13" ht="35.1" customHeight="1" x14ac:dyDescent="0.2">
      <c r="A1802" s="155">
        <v>42607</v>
      </c>
      <c r="B1802" s="149" t="s">
        <v>3489</v>
      </c>
      <c r="C1802" s="154" t="s">
        <v>1034</v>
      </c>
      <c r="D1802" s="150" t="s">
        <v>247</v>
      </c>
      <c r="E1802" s="163" t="str">
        <f>IF(Table28[[#This Row],[Tên hàng hóa ]]&lt;&gt;0,VLOOKUP(Table28[[#This Row],[Tên hàng hóa ]],Table1[[Tên hàng hóa]:[Quy cách]],2,0),"")</f>
        <v>Cảm Biến</v>
      </c>
      <c r="F1802" s="159" t="str">
        <f>IF(Table28[[#This Row],[Tên hàng hóa ]]&lt;&gt;0,VLOOKUP(Table28[[#This Row],[Tên hàng hóa ]],Table1[[Tên hàng hóa]:[ĐVT]],3,0),"")</f>
        <v>Cái</v>
      </c>
      <c r="G1802" s="164">
        <v>770000</v>
      </c>
      <c r="H1802" s="160">
        <v>1</v>
      </c>
      <c r="I1802" s="161">
        <f>IF(Table28[[#This Row],[Số lượng]]&lt;&gt;0,Table28[[#This Row],[Số lượng]]*Table28[[#This Row],[Đơn giá]],"")</f>
        <v>770000</v>
      </c>
      <c r="J1802" s="161">
        <f ca="1">IF(AND(Table28[[#This Row],[Tên hàng hóa ]]&lt;&gt;0,D1803=""),SUM(OFFSET(Table28[[#This Row],[Thành tiền]],0,0,-COUNTIF(Table28[Số HĐ],Table28[[#This Row],[Số HĐ]]))),"")</f>
        <v>770000</v>
      </c>
      <c r="K1802" s="152" t="s">
        <v>464</v>
      </c>
      <c r="L180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02" s="153" t="s">
        <v>4213</v>
      </c>
    </row>
    <row r="1803" spans="1:13" ht="35.1" customHeight="1" x14ac:dyDescent="0.2">
      <c r="A1803" s="155"/>
      <c r="B1803" s="156"/>
      <c r="C1803" s="157" t="str">
        <f t="shared" si="42"/>
        <v/>
      </c>
      <c r="D1803" s="158"/>
      <c r="E1803" s="163" t="str">
        <f>IF(Table28[[#This Row],[Tên hàng hóa ]]&lt;&gt;0,VLOOKUP(Table28[[#This Row],[Tên hàng hóa ]],Table1[[Tên hàng hóa]:[Quy cách]],2,0),"")</f>
        <v/>
      </c>
      <c r="F1803" s="159" t="str">
        <f>IF(Table28[[#This Row],[Tên hàng hóa ]]&lt;&gt;0,VLOOKUP(Table28[[#This Row],[Tên hàng hóa ]],Table1[[Tên hàng hóa]:[ĐVT]],3,0),"")</f>
        <v/>
      </c>
      <c r="G1803" s="164" t="str">
        <f>IF(Table28[[#This Row],[Tên hàng hóa ]]=0,"",VLOOKUP(Table28[[#This Row],[Tên hàng hóa ]],Table1[[Tên hàng hóa]:[Giá bán]],4,0))</f>
        <v/>
      </c>
      <c r="H1803" s="160"/>
      <c r="I1803" s="161" t="str">
        <f>IF(Table28[[#This Row],[Số lượng]]&lt;&gt;0,Table28[[#This Row],[Số lượng]]*Table28[[#This Row],[Đơn giá]],"")</f>
        <v/>
      </c>
      <c r="J1803" s="161" t="str">
        <f ca="1">IF(AND(Table28[[#This Row],[Tên hàng hóa ]]&lt;&gt;0,D1804=""),SUM(OFFSET(Table28[[#This Row],[Thành tiền]],0,0,-COUNTIF(Table28[Số HĐ],Table28[[#This Row],[Số HĐ]]))),"")</f>
        <v/>
      </c>
      <c r="K1803" s="160"/>
      <c r="L180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03" s="162"/>
    </row>
    <row r="1804" spans="1:13" ht="35.1" customHeight="1" x14ac:dyDescent="0.2">
      <c r="A1804" s="155">
        <v>42607</v>
      </c>
      <c r="B1804" s="149" t="s">
        <v>3490</v>
      </c>
      <c r="C1804" s="154" t="s">
        <v>2349</v>
      </c>
      <c r="D1804" s="150" t="s">
        <v>64</v>
      </c>
      <c r="E1804" s="163" t="str">
        <f>IF(Table28[[#This Row],[Tên hàng hóa ]]&lt;&gt;0,VLOOKUP(Table28[[#This Row],[Tên hàng hóa ]],Table1[[Tên hàng hóa]:[Quy cách]],2,0),"")</f>
        <v>Bộ Điều Khiển Lập Trình</v>
      </c>
      <c r="F1804" s="159" t="str">
        <f>IF(Table28[[#This Row],[Tên hàng hóa ]]&lt;&gt;0,VLOOKUP(Table28[[#This Row],[Tên hàng hóa ]],Table1[[Tên hàng hóa]:[ĐVT]],3,0),"")</f>
        <v>Cái</v>
      </c>
      <c r="G1804" s="164">
        <v>7150000</v>
      </c>
      <c r="H1804" s="160">
        <v>1</v>
      </c>
      <c r="I1804" s="161">
        <f>IF(Table28[[#This Row],[Số lượng]]&lt;&gt;0,Table28[[#This Row],[Số lượng]]*Table28[[#This Row],[Đơn giá]],"")</f>
        <v>7150000</v>
      </c>
      <c r="J1804" s="161" t="str">
        <f ca="1">IF(AND(Table28[[#This Row],[Tên hàng hóa ]]&lt;&gt;0,D1805=""),SUM(OFFSET(Table28[[#This Row],[Thành tiền]],0,0,-COUNTIF(Table28[Số HĐ],Table28[[#This Row],[Số HĐ]]))),"")</f>
        <v/>
      </c>
      <c r="K1804" s="160"/>
      <c r="L180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04" s="162"/>
    </row>
    <row r="1805" spans="1:13" ht="35.1" customHeight="1" x14ac:dyDescent="0.2">
      <c r="A1805" s="155">
        <v>42607</v>
      </c>
      <c r="B1805" s="149" t="s">
        <v>3490</v>
      </c>
      <c r="C1805" s="157" t="str">
        <f t="shared" si="42"/>
        <v>CTY CPKT&amp;TM PNLAB VN</v>
      </c>
      <c r="D1805" s="150" t="s">
        <v>331</v>
      </c>
      <c r="E1805" s="163" t="str">
        <f>IF(Table28[[#This Row],[Tên hàng hóa ]]&lt;&gt;0,VLOOKUP(Table28[[#This Row],[Tên hàng hóa ]],Table1[[Tên hàng hóa]:[Quy cách]],2,0),"")</f>
        <v>Màn Hình Cảm Ứng</v>
      </c>
      <c r="F1805" s="159" t="str">
        <f>IF(Table28[[#This Row],[Tên hàng hóa ]]&lt;&gt;0,VLOOKUP(Table28[[#This Row],[Tên hàng hóa ]],Table1[[Tên hàng hóa]:[ĐVT]],3,0),"")</f>
        <v>Cái</v>
      </c>
      <c r="G1805" s="164">
        <v>4950000</v>
      </c>
      <c r="H1805" s="160">
        <v>1</v>
      </c>
      <c r="I1805" s="161">
        <f>IF(Table28[[#This Row],[Số lượng]]&lt;&gt;0,Table28[[#This Row],[Số lượng]]*Table28[[#This Row],[Đơn giá]],"")</f>
        <v>4950000</v>
      </c>
      <c r="J1805" s="161">
        <f ca="1">IF(AND(Table28[[#This Row],[Tên hàng hóa ]]&lt;&gt;0,D1806=""),SUM(OFFSET(Table28[[#This Row],[Thành tiền]],0,0,-COUNTIF(Table28[Số HĐ],Table28[[#This Row],[Số HĐ]]))),"")</f>
        <v>12100000</v>
      </c>
      <c r="K1805" s="152" t="s">
        <v>464</v>
      </c>
      <c r="L180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05" s="153" t="s">
        <v>3548</v>
      </c>
    </row>
    <row r="1806" spans="1:13" ht="35.1" customHeight="1" x14ac:dyDescent="0.2">
      <c r="A1806" s="155"/>
      <c r="B1806" s="156"/>
      <c r="C1806" s="157" t="str">
        <f t="shared" si="42"/>
        <v/>
      </c>
      <c r="D1806" s="158"/>
      <c r="E1806" s="163" t="str">
        <f>IF(Table28[[#This Row],[Tên hàng hóa ]]&lt;&gt;0,VLOOKUP(Table28[[#This Row],[Tên hàng hóa ]],Table1[[Tên hàng hóa]:[Quy cách]],2,0),"")</f>
        <v/>
      </c>
      <c r="F1806" s="159" t="str">
        <f>IF(Table28[[#This Row],[Tên hàng hóa ]]&lt;&gt;0,VLOOKUP(Table28[[#This Row],[Tên hàng hóa ]],Table1[[Tên hàng hóa]:[ĐVT]],3,0),"")</f>
        <v/>
      </c>
      <c r="G1806" s="164" t="str">
        <f>IF(Table28[[#This Row],[Tên hàng hóa ]]=0,"",VLOOKUP(Table28[[#This Row],[Tên hàng hóa ]],Table1[[Tên hàng hóa]:[Giá bán]],4,0))</f>
        <v/>
      </c>
      <c r="H1806" s="160"/>
      <c r="I1806" s="161" t="str">
        <f>IF(Table28[[#This Row],[Số lượng]]&lt;&gt;0,Table28[[#This Row],[Số lượng]]*Table28[[#This Row],[Đơn giá]],"")</f>
        <v/>
      </c>
      <c r="J1806" s="161" t="str">
        <f ca="1">IF(AND(Table28[[#This Row],[Tên hàng hóa ]]&lt;&gt;0,D1807=""),SUM(OFFSET(Table28[[#This Row],[Thành tiền]],0,0,-COUNTIF(Table28[Số HĐ],Table28[[#This Row],[Số HĐ]]))),"")</f>
        <v/>
      </c>
      <c r="K1806" s="160"/>
      <c r="L180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06" s="162"/>
    </row>
    <row r="1807" spans="1:13" ht="35.1" customHeight="1" x14ac:dyDescent="0.2">
      <c r="A1807" s="155">
        <v>42607</v>
      </c>
      <c r="B1807" s="149" t="s">
        <v>3491</v>
      </c>
      <c r="C1807" s="154" t="s">
        <v>543</v>
      </c>
      <c r="D1807" s="150" t="s">
        <v>3480</v>
      </c>
      <c r="E1807" s="163" t="str">
        <f>IF(Table28[[#This Row],[Tên hàng hóa ]]&lt;&gt;0,VLOOKUP(Table28[[#This Row],[Tên hàng hóa ]],Table1[[Tên hàng hóa]:[Quy cách]],2,0),"")</f>
        <v>Shillin</v>
      </c>
      <c r="F1807" s="159" t="str">
        <f>IF(Table28[[#This Row],[Tên hàng hóa ]]&lt;&gt;0,VLOOKUP(Table28[[#This Row],[Tên hàng hóa ]],Table1[[Tên hàng hóa]:[ĐVT]],3,0),"")</f>
        <v>Cái</v>
      </c>
      <c r="G1807" s="164">
        <v>7163200</v>
      </c>
      <c r="H1807" s="160">
        <v>6</v>
      </c>
      <c r="I1807" s="161">
        <f>IF(Table28[[#This Row],[Số lượng]]&lt;&gt;0,Table28[[#This Row],[Số lượng]]*Table28[[#This Row],[Đơn giá]],"")</f>
        <v>42979200</v>
      </c>
      <c r="J1807" s="161">
        <f ca="1">IF(AND(Table28[[#This Row],[Tên hàng hóa ]]&lt;&gt;0,D1808=""),SUM(OFFSET(Table28[[#This Row],[Thành tiền]],0,0,-COUNTIF(Table28[Số HĐ],Table28[[#This Row],[Số HĐ]]))),"")</f>
        <v>42979200</v>
      </c>
      <c r="K1807" s="152" t="s">
        <v>464</v>
      </c>
      <c r="L180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07" s="153" t="s">
        <v>3707</v>
      </c>
    </row>
    <row r="1808" spans="1:13" ht="35.1" customHeight="1" x14ac:dyDescent="0.2">
      <c r="A1808" s="155"/>
      <c r="B1808" s="156"/>
      <c r="C1808" s="157" t="str">
        <f t="shared" si="42"/>
        <v/>
      </c>
      <c r="D1808" s="158"/>
      <c r="E1808" s="163" t="str">
        <f>IF(Table28[[#This Row],[Tên hàng hóa ]]&lt;&gt;0,VLOOKUP(Table28[[#This Row],[Tên hàng hóa ]],Table1[[Tên hàng hóa]:[Quy cách]],2,0),"")</f>
        <v/>
      </c>
      <c r="F1808" s="159" t="str">
        <f>IF(Table28[[#This Row],[Tên hàng hóa ]]&lt;&gt;0,VLOOKUP(Table28[[#This Row],[Tên hàng hóa ]],Table1[[Tên hàng hóa]:[ĐVT]],3,0),"")</f>
        <v/>
      </c>
      <c r="G1808" s="164" t="str">
        <f>IF(Table28[[#This Row],[Tên hàng hóa ]]=0,"",VLOOKUP(Table28[[#This Row],[Tên hàng hóa ]],Table1[[Tên hàng hóa]:[Giá bán]],4,0))</f>
        <v/>
      </c>
      <c r="H1808" s="160"/>
      <c r="I1808" s="161" t="str">
        <f>IF(Table28[[#This Row],[Số lượng]]&lt;&gt;0,Table28[[#This Row],[Số lượng]]*Table28[[#This Row],[Đơn giá]],"")</f>
        <v/>
      </c>
      <c r="J1808" s="161" t="str">
        <f ca="1">IF(AND(Table28[[#This Row],[Tên hàng hóa ]]&lt;&gt;0,D1809=""),SUM(OFFSET(Table28[[#This Row],[Thành tiền]],0,0,-COUNTIF(Table28[Số HĐ],Table28[[#This Row],[Số HĐ]]))),"")</f>
        <v/>
      </c>
      <c r="K1808" s="160"/>
      <c r="L180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08" s="162"/>
    </row>
    <row r="1809" spans="1:13" ht="35.1" customHeight="1" x14ac:dyDescent="0.2">
      <c r="A1809" s="155">
        <v>42608</v>
      </c>
      <c r="B1809" s="149" t="s">
        <v>3492</v>
      </c>
      <c r="C1809" s="154" t="s">
        <v>860</v>
      </c>
      <c r="D1809" s="150" t="s">
        <v>55</v>
      </c>
      <c r="E1809" s="163" t="str">
        <f>IF(Table28[[#This Row],[Tên hàng hóa ]]&lt;&gt;0,VLOOKUP(Table28[[#This Row],[Tên hàng hóa ]],Table1[[Tên hàng hóa]:[Quy cách]],2,0),"")</f>
        <v>Bộ Điều Khiển Lập Trình</v>
      </c>
      <c r="F1809" s="159" t="str">
        <f>IF(Table28[[#This Row],[Tên hàng hóa ]]&lt;&gt;0,VLOOKUP(Table28[[#This Row],[Tên hàng hóa ]],Table1[[Tên hàng hóa]:[ĐVT]],3,0),"")</f>
        <v>Cái</v>
      </c>
      <c r="G1809" s="164">
        <v>6050000</v>
      </c>
      <c r="H1809" s="160">
        <v>1</v>
      </c>
      <c r="I1809" s="161">
        <f>IF(Table28[[#This Row],[Số lượng]]&lt;&gt;0,Table28[[#This Row],[Số lượng]]*Table28[[#This Row],[Đơn giá]],"")</f>
        <v>6050000</v>
      </c>
      <c r="J1809" s="161" t="str">
        <f ca="1">IF(AND(Table28[[#This Row],[Tên hàng hóa ]]&lt;&gt;0,D1810=""),SUM(OFFSET(Table28[[#This Row],[Thành tiền]],0,0,-COUNTIF(Table28[Số HĐ],Table28[[#This Row],[Số HĐ]]))),"")</f>
        <v/>
      </c>
      <c r="K1809" s="160"/>
      <c r="L180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09" s="162"/>
    </row>
    <row r="1810" spans="1:13" ht="35.1" customHeight="1" x14ac:dyDescent="0.2">
      <c r="A1810" s="155">
        <v>42608</v>
      </c>
      <c r="B1810" s="149" t="s">
        <v>3492</v>
      </c>
      <c r="C1810" s="157" t="str">
        <f t="shared" si="42"/>
        <v>CTY ĐẠI THUẬN PHÁT</v>
      </c>
      <c r="D1810" s="150" t="s">
        <v>331</v>
      </c>
      <c r="E1810" s="163" t="str">
        <f>IF(Table28[[#This Row],[Tên hàng hóa ]]&lt;&gt;0,VLOOKUP(Table28[[#This Row],[Tên hàng hóa ]],Table1[[Tên hàng hóa]:[Quy cách]],2,0),"")</f>
        <v>Màn Hình Cảm Ứng</v>
      </c>
      <c r="F1810" s="159" t="str">
        <f>IF(Table28[[#This Row],[Tên hàng hóa ]]&lt;&gt;0,VLOOKUP(Table28[[#This Row],[Tên hàng hóa ]],Table1[[Tên hàng hóa]:[ĐVT]],3,0),"")</f>
        <v>Cái</v>
      </c>
      <c r="G1810" s="164">
        <v>4950000</v>
      </c>
      <c r="H1810" s="160">
        <v>1</v>
      </c>
      <c r="I1810" s="161">
        <f>IF(Table28[[#This Row],[Số lượng]]&lt;&gt;0,Table28[[#This Row],[Số lượng]]*Table28[[#This Row],[Đơn giá]],"")</f>
        <v>4950000</v>
      </c>
      <c r="J1810" s="161">
        <f ca="1">IF(AND(Table28[[#This Row],[Tên hàng hóa ]]&lt;&gt;0,D1811=""),SUM(OFFSET(Table28[[#This Row],[Thành tiền]],0,0,-COUNTIF(Table28[Số HĐ],Table28[[#This Row],[Số HĐ]]))),"")</f>
        <v>11000000</v>
      </c>
      <c r="K1810" s="152" t="s">
        <v>464</v>
      </c>
      <c r="L181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10" s="153" t="s">
        <v>4293</v>
      </c>
    </row>
    <row r="1811" spans="1:13" ht="35.1" customHeight="1" x14ac:dyDescent="0.2">
      <c r="A1811" s="155"/>
      <c r="B1811" s="156"/>
      <c r="C1811" s="157" t="str">
        <f t="shared" si="42"/>
        <v/>
      </c>
      <c r="D1811" s="158"/>
      <c r="E1811" s="163" t="str">
        <f>IF(Table28[[#This Row],[Tên hàng hóa ]]&lt;&gt;0,VLOOKUP(Table28[[#This Row],[Tên hàng hóa ]],Table1[[Tên hàng hóa]:[Quy cách]],2,0),"")</f>
        <v/>
      </c>
      <c r="F1811" s="159" t="str">
        <f>IF(Table28[[#This Row],[Tên hàng hóa ]]&lt;&gt;0,VLOOKUP(Table28[[#This Row],[Tên hàng hóa ]],Table1[[Tên hàng hóa]:[ĐVT]],3,0),"")</f>
        <v/>
      </c>
      <c r="G1811" s="164" t="str">
        <f>IF(Table28[[#This Row],[Tên hàng hóa ]]=0,"",VLOOKUP(Table28[[#This Row],[Tên hàng hóa ]],Table1[[Tên hàng hóa]:[Giá bán]],4,0))</f>
        <v/>
      </c>
      <c r="H1811" s="160"/>
      <c r="I1811" s="161" t="str">
        <f>IF(Table28[[#This Row],[Số lượng]]&lt;&gt;0,Table28[[#This Row],[Số lượng]]*Table28[[#This Row],[Đơn giá]],"")</f>
        <v/>
      </c>
      <c r="J1811" s="161" t="str">
        <f ca="1">IF(AND(Table28[[#This Row],[Tên hàng hóa ]]&lt;&gt;0,D1812=""),SUM(OFFSET(Table28[[#This Row],[Thành tiền]],0,0,-COUNTIF(Table28[Số HĐ],Table28[[#This Row],[Số HĐ]]))),"")</f>
        <v/>
      </c>
      <c r="K1811" s="160"/>
      <c r="L181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11" s="162"/>
    </row>
    <row r="1812" spans="1:13" ht="35.1" customHeight="1" x14ac:dyDescent="0.2">
      <c r="A1812" s="155">
        <v>42608</v>
      </c>
      <c r="B1812" s="149" t="s">
        <v>3493</v>
      </c>
      <c r="C1812" s="154" t="s">
        <v>543</v>
      </c>
      <c r="D1812" s="150" t="s">
        <v>3266</v>
      </c>
      <c r="E1812" s="163" t="str">
        <f>IF(Table28[[#This Row],[Tên hàng hóa ]]&lt;&gt;0,VLOOKUP(Table28[[#This Row],[Tên hàng hóa ]],Table1[[Tên hàng hóa]:[Quy cách]],2,0),"")</f>
        <v>Schneider</v>
      </c>
      <c r="F1812" s="159" t="str">
        <f>IF(Table28[[#This Row],[Tên hàng hóa ]]&lt;&gt;0,VLOOKUP(Table28[[#This Row],[Tên hàng hóa ]],Table1[[Tên hàng hóa]:[ĐVT]],3,0),"")</f>
        <v>Cái</v>
      </c>
      <c r="G1812" s="164">
        <v>163900</v>
      </c>
      <c r="H1812" s="160">
        <v>3</v>
      </c>
      <c r="I1812" s="161">
        <f>IF(Table28[[#This Row],[Số lượng]]&lt;&gt;0,Table28[[#This Row],[Số lượng]]*Table28[[#This Row],[Đơn giá]],"")</f>
        <v>491700</v>
      </c>
      <c r="J1812" s="161">
        <f ca="1">IF(AND(Table28[[#This Row],[Tên hàng hóa ]]&lt;&gt;0,D1813=""),SUM(OFFSET(Table28[[#This Row],[Thành tiền]],0,0,-COUNTIF(Table28[Số HĐ],Table28[[#This Row],[Số HĐ]]))),"")</f>
        <v>491700</v>
      </c>
      <c r="K1812" s="152" t="s">
        <v>464</v>
      </c>
      <c r="L181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12" s="153" t="s">
        <v>3708</v>
      </c>
    </row>
    <row r="1813" spans="1:13" ht="35.1" customHeight="1" x14ac:dyDescent="0.2">
      <c r="A1813" s="155"/>
      <c r="B1813" s="156"/>
      <c r="C1813" s="157" t="str">
        <f t="shared" ref="C1813:C1840" si="43">IF(AND(D1813&lt;&gt;0,D1814=""),C1812,"")</f>
        <v/>
      </c>
      <c r="D1813" s="158"/>
      <c r="E1813" s="163" t="str">
        <f>IF(Table28[[#This Row],[Tên hàng hóa ]]&lt;&gt;0,VLOOKUP(Table28[[#This Row],[Tên hàng hóa ]],Table1[[Tên hàng hóa]:[Quy cách]],2,0),"")</f>
        <v/>
      </c>
      <c r="F1813" s="159" t="str">
        <f>IF(Table28[[#This Row],[Tên hàng hóa ]]&lt;&gt;0,VLOOKUP(Table28[[#This Row],[Tên hàng hóa ]],Table1[[Tên hàng hóa]:[ĐVT]],3,0),"")</f>
        <v/>
      </c>
      <c r="G1813" s="164" t="str">
        <f>IF(Table28[[#This Row],[Tên hàng hóa ]]=0,"",VLOOKUP(Table28[[#This Row],[Tên hàng hóa ]],Table1[[Tên hàng hóa]:[Giá bán]],4,0))</f>
        <v/>
      </c>
      <c r="H1813" s="160"/>
      <c r="I1813" s="161" t="str">
        <f>IF(Table28[[#This Row],[Số lượng]]&lt;&gt;0,Table28[[#This Row],[Số lượng]]*Table28[[#This Row],[Đơn giá]],"")</f>
        <v/>
      </c>
      <c r="J1813" s="161" t="str">
        <f ca="1">IF(AND(Table28[[#This Row],[Tên hàng hóa ]]&lt;&gt;0,D1814=""),SUM(OFFSET(Table28[[#This Row],[Thành tiền]],0,0,-COUNTIF(Table28[Số HĐ],Table28[[#This Row],[Số HĐ]]))),"")</f>
        <v/>
      </c>
      <c r="K1813" s="160"/>
      <c r="L181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13" s="162"/>
    </row>
    <row r="1814" spans="1:13" ht="35.1" customHeight="1" x14ac:dyDescent="0.2">
      <c r="A1814" s="155">
        <v>42608</v>
      </c>
      <c r="B1814" s="149" t="s">
        <v>3494</v>
      </c>
      <c r="C1814" s="154" t="s">
        <v>543</v>
      </c>
      <c r="D1814" s="150" t="s">
        <v>1731</v>
      </c>
      <c r="E1814" s="163" t="str">
        <f>IF(Table28[[#This Row],[Tên hàng hóa ]]&lt;&gt;0,VLOOKUP(Table28[[#This Row],[Tên hàng hóa ]],Table1[[Tên hàng hóa]:[Quy cách]],2,0),"")</f>
        <v>Schneider</v>
      </c>
      <c r="F1814" s="159" t="str">
        <f>IF(Table28[[#This Row],[Tên hàng hóa ]]&lt;&gt;0,VLOOKUP(Table28[[#This Row],[Tên hàng hóa ]],Table1[[Tên hàng hóa]:[ĐVT]],3,0),"")</f>
        <v>Cái</v>
      </c>
      <c r="G1814" s="164">
        <v>649000</v>
      </c>
      <c r="H1814" s="160">
        <v>3</v>
      </c>
      <c r="I1814" s="161">
        <f>IF(Table28[[#This Row],[Số lượng]]&lt;&gt;0,Table28[[#This Row],[Số lượng]]*Table28[[#This Row],[Đơn giá]],"")</f>
        <v>1947000</v>
      </c>
      <c r="J1814" s="161" t="str">
        <f ca="1">IF(AND(Table28[[#This Row],[Tên hàng hóa ]]&lt;&gt;0,D1815=""),SUM(OFFSET(Table28[[#This Row],[Thành tiền]],0,0,-COUNTIF(Table28[Số HĐ],Table28[[#This Row],[Số HĐ]]))),"")</f>
        <v/>
      </c>
      <c r="K1814" s="160"/>
      <c r="L181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14" s="162"/>
    </row>
    <row r="1815" spans="1:13" ht="35.1" customHeight="1" x14ac:dyDescent="0.2">
      <c r="A1815" s="155">
        <v>42608</v>
      </c>
      <c r="B1815" s="149" t="s">
        <v>3494</v>
      </c>
      <c r="C1815" s="154" t="s">
        <v>543</v>
      </c>
      <c r="D1815" s="150" t="s">
        <v>3059</v>
      </c>
      <c r="E1815" s="163" t="str">
        <f>IF(Table28[[#This Row],[Tên hàng hóa ]]&lt;&gt;0,VLOOKUP(Table28[[#This Row],[Tên hàng hóa ]],Table1[[Tên hàng hóa]:[Quy cách]],2,0),"")</f>
        <v>Schneider</v>
      </c>
      <c r="F1815" s="159" t="str">
        <f>IF(Table28[[#This Row],[Tên hàng hóa ]]&lt;&gt;0,VLOOKUP(Table28[[#This Row],[Tên hàng hóa ]],Table1[[Tên hàng hóa]:[ĐVT]],3,0),"")</f>
        <v>Cái</v>
      </c>
      <c r="G1815" s="164">
        <v>150700</v>
      </c>
      <c r="H1815" s="160">
        <v>3</v>
      </c>
      <c r="I1815" s="161">
        <f>IF(Table28[[#This Row],[Số lượng]]&lt;&gt;0,Table28[[#This Row],[Số lượng]]*Table28[[#This Row],[Đơn giá]],"")</f>
        <v>452100</v>
      </c>
      <c r="J1815" s="161" t="str">
        <f ca="1">IF(AND(Table28[[#This Row],[Tên hàng hóa ]]&lt;&gt;0,D1816=""),SUM(OFFSET(Table28[[#This Row],[Thành tiền]],0,0,-COUNTIF(Table28[Số HĐ],Table28[[#This Row],[Số HĐ]]))),"")</f>
        <v/>
      </c>
      <c r="K1815" s="160"/>
      <c r="L181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15" s="162"/>
    </row>
    <row r="1816" spans="1:13" ht="35.1" customHeight="1" x14ac:dyDescent="0.2">
      <c r="A1816" s="155">
        <v>42608</v>
      </c>
      <c r="B1816" s="149" t="s">
        <v>3494</v>
      </c>
      <c r="C1816" s="154" t="s">
        <v>543</v>
      </c>
      <c r="D1816" s="150" t="s">
        <v>3335</v>
      </c>
      <c r="E1816" s="163" t="str">
        <f>IF(Table28[[#This Row],[Tên hàng hóa ]]&lt;&gt;0,VLOOKUP(Table28[[#This Row],[Tên hàng hóa ]],Table1[[Tên hàng hóa]:[Quy cách]],2,0),"")</f>
        <v>OMRON</v>
      </c>
      <c r="F1816" s="159" t="str">
        <f>IF(Table28[[#This Row],[Tên hàng hóa ]]&lt;&gt;0,VLOOKUP(Table28[[#This Row],[Tên hàng hóa ]],Table1[[Tên hàng hóa]:[ĐVT]],3,0),"")</f>
        <v>Cái</v>
      </c>
      <c r="G1816" s="164">
        <v>203500</v>
      </c>
      <c r="H1816" s="160">
        <v>3</v>
      </c>
      <c r="I1816" s="161">
        <f>IF(Table28[[#This Row],[Số lượng]]&lt;&gt;0,Table28[[#This Row],[Số lượng]]*Table28[[#This Row],[Đơn giá]],"")</f>
        <v>610500</v>
      </c>
      <c r="J1816" s="161">
        <f ca="1">IF(AND(Table28[[#This Row],[Tên hàng hóa ]]&lt;&gt;0,D1817=""),SUM(OFFSET(Table28[[#This Row],[Thành tiền]],0,0,-COUNTIF(Table28[Số HĐ],Table28[[#This Row],[Số HĐ]]))),"")</f>
        <v>3009600</v>
      </c>
      <c r="K1816" s="152" t="s">
        <v>464</v>
      </c>
      <c r="L181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16" s="153" t="s">
        <v>3708</v>
      </c>
    </row>
    <row r="1817" spans="1:13" ht="35.1" customHeight="1" x14ac:dyDescent="0.2">
      <c r="A1817" s="155"/>
      <c r="B1817" s="156"/>
      <c r="C1817" s="157" t="str">
        <f t="shared" si="43"/>
        <v/>
      </c>
      <c r="D1817" s="158"/>
      <c r="E1817" s="163" t="str">
        <f>IF(Table28[[#This Row],[Tên hàng hóa ]]&lt;&gt;0,VLOOKUP(Table28[[#This Row],[Tên hàng hóa ]],Table1[[Tên hàng hóa]:[Quy cách]],2,0),"")</f>
        <v/>
      </c>
      <c r="F1817" s="159" t="str">
        <f>IF(Table28[[#This Row],[Tên hàng hóa ]]&lt;&gt;0,VLOOKUP(Table28[[#This Row],[Tên hàng hóa ]],Table1[[Tên hàng hóa]:[ĐVT]],3,0),"")</f>
        <v/>
      </c>
      <c r="G1817" s="164" t="str">
        <f>IF(Table28[[#This Row],[Tên hàng hóa ]]=0,"",VLOOKUP(Table28[[#This Row],[Tên hàng hóa ]],Table1[[Tên hàng hóa]:[Giá bán]],4,0))</f>
        <v/>
      </c>
      <c r="H1817" s="160"/>
      <c r="I1817" s="161" t="str">
        <f>IF(Table28[[#This Row],[Số lượng]]&lt;&gt;0,Table28[[#This Row],[Số lượng]]*Table28[[#This Row],[Đơn giá]],"")</f>
        <v/>
      </c>
      <c r="J1817" s="161" t="str">
        <f ca="1">IF(AND(Table28[[#This Row],[Tên hàng hóa ]]&lt;&gt;0,D1818=""),SUM(OFFSET(Table28[[#This Row],[Thành tiền]],0,0,-COUNTIF(Table28[Số HĐ],Table28[[#This Row],[Số HĐ]]))),"")</f>
        <v/>
      </c>
      <c r="K1817" s="160"/>
      <c r="L181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17" s="162"/>
    </row>
    <row r="1818" spans="1:13" ht="35.1" customHeight="1" x14ac:dyDescent="0.2">
      <c r="A1818" s="155">
        <v>42611</v>
      </c>
      <c r="B1818" s="149" t="s">
        <v>3530</v>
      </c>
      <c r="C1818" s="154" t="s">
        <v>1034</v>
      </c>
      <c r="D1818" s="150" t="s">
        <v>247</v>
      </c>
      <c r="E1818" s="163" t="str">
        <f>IF(Table28[[#This Row],[Tên hàng hóa ]]&lt;&gt;0,VLOOKUP(Table28[[#This Row],[Tên hàng hóa ]],Table1[[Tên hàng hóa]:[Quy cách]],2,0),"")</f>
        <v>Cảm Biến</v>
      </c>
      <c r="F1818" s="159" t="str">
        <f>IF(Table28[[#This Row],[Tên hàng hóa ]]&lt;&gt;0,VLOOKUP(Table28[[#This Row],[Tên hàng hóa ]],Table1[[Tên hàng hóa]:[ĐVT]],3,0),"")</f>
        <v>Cái</v>
      </c>
      <c r="G1818" s="164">
        <v>770000</v>
      </c>
      <c r="H1818" s="160">
        <v>4</v>
      </c>
      <c r="I1818" s="161">
        <f>IF(Table28[[#This Row],[Số lượng]]&lt;&gt;0,Table28[[#This Row],[Số lượng]]*Table28[[#This Row],[Đơn giá]],"")</f>
        <v>3080000</v>
      </c>
      <c r="J1818" s="161">
        <f ca="1">IF(AND(Table28[[#This Row],[Tên hàng hóa ]]&lt;&gt;0,D1819=""),SUM(OFFSET(Table28[[#This Row],[Thành tiền]],0,0,-COUNTIF(Table28[Số HĐ],Table28[[#This Row],[Số HĐ]]))),"")</f>
        <v>3080000</v>
      </c>
      <c r="K1818" s="152" t="s">
        <v>464</v>
      </c>
      <c r="L181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18" s="153" t="s">
        <v>4214</v>
      </c>
    </row>
    <row r="1819" spans="1:13" ht="35.1" customHeight="1" x14ac:dyDescent="0.2">
      <c r="A1819" s="155"/>
      <c r="B1819" s="156"/>
      <c r="C1819" s="157" t="str">
        <f t="shared" si="43"/>
        <v/>
      </c>
      <c r="D1819" s="158"/>
      <c r="E1819" s="163" t="str">
        <f>IF(Table28[[#This Row],[Tên hàng hóa ]]&lt;&gt;0,VLOOKUP(Table28[[#This Row],[Tên hàng hóa ]],Table1[[Tên hàng hóa]:[Quy cách]],2,0),"")</f>
        <v/>
      </c>
      <c r="F1819" s="159" t="str">
        <f>IF(Table28[[#This Row],[Tên hàng hóa ]]&lt;&gt;0,VLOOKUP(Table28[[#This Row],[Tên hàng hóa ]],Table1[[Tên hàng hóa]:[ĐVT]],3,0),"")</f>
        <v/>
      </c>
      <c r="G1819" s="164" t="str">
        <f>IF(Table28[[#This Row],[Tên hàng hóa ]]=0,"",VLOOKUP(Table28[[#This Row],[Tên hàng hóa ]],Table1[[Tên hàng hóa]:[Giá bán]],4,0))</f>
        <v/>
      </c>
      <c r="H1819" s="160"/>
      <c r="I1819" s="161" t="str">
        <f>IF(Table28[[#This Row],[Số lượng]]&lt;&gt;0,Table28[[#This Row],[Số lượng]]*Table28[[#This Row],[Đơn giá]],"")</f>
        <v/>
      </c>
      <c r="J1819" s="161" t="str">
        <f ca="1">IF(AND(Table28[[#This Row],[Tên hàng hóa ]]&lt;&gt;0,D1820=""),SUM(OFFSET(Table28[[#This Row],[Thành tiền]],0,0,-COUNTIF(Table28[Số HĐ],Table28[[#This Row],[Số HĐ]]))),"")</f>
        <v/>
      </c>
      <c r="K1819" s="160"/>
      <c r="L181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19" s="162"/>
    </row>
    <row r="1820" spans="1:13" ht="35.1" customHeight="1" x14ac:dyDescent="0.2">
      <c r="A1820" s="155">
        <v>42611</v>
      </c>
      <c r="B1820" s="149" t="s">
        <v>3531</v>
      </c>
      <c r="C1820" s="154" t="s">
        <v>2644</v>
      </c>
      <c r="D1820" s="150" t="s">
        <v>274</v>
      </c>
      <c r="E1820" s="163" t="str">
        <f>IF(Table28[[#This Row],[Tên hàng hóa ]]&lt;&gt;0,VLOOKUP(Table28[[#This Row],[Tên hàng hóa ]],Table1[[Tên hàng hóa]:[Quy cách]],2,0),"")</f>
        <v>Cảm Biến</v>
      </c>
      <c r="F1820" s="159" t="str">
        <f>IF(Table28[[#This Row],[Tên hàng hóa ]]&lt;&gt;0,VLOOKUP(Table28[[#This Row],[Tên hàng hóa ]],Table1[[Tên hàng hóa]:[ĐVT]],3,0),"")</f>
        <v>Cái</v>
      </c>
      <c r="G1820" s="164">
        <v>957000</v>
      </c>
      <c r="H1820" s="160">
        <v>1</v>
      </c>
      <c r="I1820" s="161">
        <f>IF(Table28[[#This Row],[Số lượng]]&lt;&gt;0,Table28[[#This Row],[Số lượng]]*Table28[[#This Row],[Đơn giá]],"")</f>
        <v>957000</v>
      </c>
      <c r="J1820" s="161" t="str">
        <f ca="1">IF(AND(Table28[[#This Row],[Tên hàng hóa ]]&lt;&gt;0,D1821=""),SUM(OFFSET(Table28[[#This Row],[Thành tiền]],0,0,-COUNTIF(Table28[Số HĐ],Table28[[#This Row],[Số HĐ]]))),"")</f>
        <v/>
      </c>
      <c r="K1820" s="160"/>
      <c r="L182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20" s="162"/>
    </row>
    <row r="1821" spans="1:13" ht="35.1" customHeight="1" x14ac:dyDescent="0.2">
      <c r="A1821" s="155">
        <v>42611</v>
      </c>
      <c r="B1821" s="149" t="s">
        <v>3531</v>
      </c>
      <c r="C1821" s="157" t="str">
        <f t="shared" si="43"/>
        <v>CTY CƠ ĐIỆN HƯNG THỊNH</v>
      </c>
      <c r="D1821" s="150" t="s">
        <v>857</v>
      </c>
      <c r="E1821" s="163" t="str">
        <f>IF(Table28[[#This Row],[Tên hàng hóa ]]&lt;&gt;0,VLOOKUP(Table28[[#This Row],[Tên hàng hóa ]],Table1[[Tên hàng hóa]:[Quy cách]],2,0),"")</f>
        <v>Cảm Biến</v>
      </c>
      <c r="F1821" s="159" t="str">
        <f>IF(Table28[[#This Row],[Tên hàng hóa ]]&lt;&gt;0,VLOOKUP(Table28[[#This Row],[Tên hàng hóa ]],Table1[[Tên hàng hóa]:[ĐVT]],3,0),"")</f>
        <v>Cái</v>
      </c>
      <c r="G1821" s="164">
        <v>82500</v>
      </c>
      <c r="H1821" s="160">
        <v>1</v>
      </c>
      <c r="I1821" s="161">
        <f>IF(Table28[[#This Row],[Số lượng]]&lt;&gt;0,Table28[[#This Row],[Số lượng]]*Table28[[#This Row],[Đơn giá]],"")</f>
        <v>82500</v>
      </c>
      <c r="J1821" s="161">
        <f ca="1">IF(AND(Table28[[#This Row],[Tên hàng hóa ]]&lt;&gt;0,D1822=""),SUM(OFFSET(Table28[[#This Row],[Thành tiền]],0,0,-COUNTIF(Table28[Số HĐ],Table28[[#This Row],[Số HĐ]]))),"")</f>
        <v>1039500</v>
      </c>
      <c r="K1821" s="152" t="s">
        <v>464</v>
      </c>
      <c r="L182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21" s="153" t="s">
        <v>3629</v>
      </c>
    </row>
    <row r="1822" spans="1:13" ht="35.1" customHeight="1" x14ac:dyDescent="0.2">
      <c r="A1822" s="155"/>
      <c r="B1822" s="156"/>
      <c r="C1822" s="157" t="str">
        <f t="shared" si="43"/>
        <v/>
      </c>
      <c r="D1822" s="158"/>
      <c r="E1822" s="163" t="str">
        <f>IF(Table28[[#This Row],[Tên hàng hóa ]]&lt;&gt;0,VLOOKUP(Table28[[#This Row],[Tên hàng hóa ]],Table1[[Tên hàng hóa]:[Quy cách]],2,0),"")</f>
        <v/>
      </c>
      <c r="F1822" s="159" t="str">
        <f>IF(Table28[[#This Row],[Tên hàng hóa ]]&lt;&gt;0,VLOOKUP(Table28[[#This Row],[Tên hàng hóa ]],Table1[[Tên hàng hóa]:[ĐVT]],3,0),"")</f>
        <v/>
      </c>
      <c r="G1822" s="164" t="str">
        <f>IF(Table28[[#This Row],[Tên hàng hóa ]]=0,"",VLOOKUP(Table28[[#This Row],[Tên hàng hóa ]],Table1[[Tên hàng hóa]:[Giá bán]],4,0))</f>
        <v/>
      </c>
      <c r="H1822" s="160"/>
      <c r="I1822" s="161" t="str">
        <f>IF(Table28[[#This Row],[Số lượng]]&lt;&gt;0,Table28[[#This Row],[Số lượng]]*Table28[[#This Row],[Đơn giá]],"")</f>
        <v/>
      </c>
      <c r="J1822" s="161" t="str">
        <f ca="1">IF(AND(Table28[[#This Row],[Tên hàng hóa ]]&lt;&gt;0,D1823=""),SUM(OFFSET(Table28[[#This Row],[Thành tiền]],0,0,-COUNTIF(Table28[Số HĐ],Table28[[#This Row],[Số HĐ]]))),"")</f>
        <v/>
      </c>
      <c r="K1822" s="160"/>
      <c r="L182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22" s="162"/>
    </row>
    <row r="1823" spans="1:13" ht="35.1" customHeight="1" x14ac:dyDescent="0.2">
      <c r="A1823" s="155">
        <v>42612</v>
      </c>
      <c r="B1823" s="149" t="s">
        <v>3532</v>
      </c>
      <c r="C1823" s="157" t="s">
        <v>860</v>
      </c>
      <c r="D1823" s="150" t="s">
        <v>2925</v>
      </c>
      <c r="E1823" s="163" t="str">
        <f>IF(Table28[[#This Row],[Tên hàng hóa ]]&lt;&gt;0,VLOOKUP(Table28[[#This Row],[Tên hàng hóa ]],Table1[[Tên hàng hóa]:[Quy cách]],2,0),"")</f>
        <v>OMRON</v>
      </c>
      <c r="F1823" s="159" t="str">
        <f>IF(Table28[[#This Row],[Tên hàng hóa ]]&lt;&gt;0,VLOOKUP(Table28[[#This Row],[Tên hàng hóa ]],Table1[[Tên hàng hóa]:[ĐVT]],3,0),"")</f>
        <v>Cái</v>
      </c>
      <c r="G1823" s="164">
        <v>7150000</v>
      </c>
      <c r="H1823" s="160">
        <v>1</v>
      </c>
      <c r="I1823" s="161">
        <f>IF(Table28[[#This Row],[Số lượng]]&lt;&gt;0,Table28[[#This Row],[Số lượng]]*Table28[[#This Row],[Đơn giá]],"")</f>
        <v>7150000</v>
      </c>
      <c r="J1823" s="161" t="str">
        <f ca="1">IF(AND(Table28[[#This Row],[Tên hàng hóa ]]&lt;&gt;0,D1824=""),SUM(OFFSET(Table28[[#This Row],[Thành tiền]],0,0,-COUNTIF(Table28[Số HĐ],Table28[[#This Row],[Số HĐ]]))),"")</f>
        <v/>
      </c>
      <c r="K1823" s="160"/>
      <c r="L182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23" s="162"/>
    </row>
    <row r="1824" spans="1:13" ht="35.1" customHeight="1" x14ac:dyDescent="0.2">
      <c r="A1824" s="155">
        <v>42612</v>
      </c>
      <c r="B1824" s="149" t="s">
        <v>3532</v>
      </c>
      <c r="C1824" s="157" t="str">
        <f t="shared" si="43"/>
        <v>CTY ĐẠI THUẬN PHÁT</v>
      </c>
      <c r="D1824" s="150" t="s">
        <v>330</v>
      </c>
      <c r="E1824" s="163" t="str">
        <f>IF(Table28[[#This Row],[Tên hàng hóa ]]&lt;&gt;0,VLOOKUP(Table28[[#This Row],[Tên hàng hóa ]],Table1[[Tên hàng hóa]:[Quy cách]],2,0),"")</f>
        <v>Màn Hình Cảm Ứng</v>
      </c>
      <c r="F1824" s="159" t="str">
        <f>IF(Table28[[#This Row],[Tên hàng hóa ]]&lt;&gt;0,VLOOKUP(Table28[[#This Row],[Tên hàng hóa ]],Table1[[Tên hàng hóa]:[ĐVT]],3,0),"")</f>
        <v>Cái</v>
      </c>
      <c r="G1824" s="164">
        <v>4400000</v>
      </c>
      <c r="H1824" s="160">
        <v>1</v>
      </c>
      <c r="I1824" s="161">
        <f>IF(Table28[[#This Row],[Số lượng]]&lt;&gt;0,Table28[[#This Row],[Số lượng]]*Table28[[#This Row],[Đơn giá]],"")</f>
        <v>4400000</v>
      </c>
      <c r="J1824" s="161">
        <f ca="1">IF(AND(Table28[[#This Row],[Tên hàng hóa ]]&lt;&gt;0,D1825=""),SUM(OFFSET(Table28[[#This Row],[Thành tiền]],0,0,-COUNTIF(Table28[Số HĐ],Table28[[#This Row],[Số HĐ]]))),"")</f>
        <v>11550000</v>
      </c>
      <c r="K1824" s="152" t="s">
        <v>464</v>
      </c>
      <c r="L182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24" s="153" t="s">
        <v>4292</v>
      </c>
    </row>
    <row r="1825" spans="1:13" ht="35.1" customHeight="1" x14ac:dyDescent="0.2">
      <c r="A1825" s="155"/>
      <c r="B1825" s="156"/>
      <c r="C1825" s="157" t="str">
        <f t="shared" si="43"/>
        <v/>
      </c>
      <c r="D1825" s="158"/>
      <c r="E1825" s="163" t="str">
        <f>IF(Table28[[#This Row],[Tên hàng hóa ]]&lt;&gt;0,VLOOKUP(Table28[[#This Row],[Tên hàng hóa ]],Table1[[Tên hàng hóa]:[Quy cách]],2,0),"")</f>
        <v/>
      </c>
      <c r="F1825" s="159" t="str">
        <f>IF(Table28[[#This Row],[Tên hàng hóa ]]&lt;&gt;0,VLOOKUP(Table28[[#This Row],[Tên hàng hóa ]],Table1[[Tên hàng hóa]:[ĐVT]],3,0),"")</f>
        <v/>
      </c>
      <c r="G1825" s="164" t="str">
        <f>IF(Table28[[#This Row],[Tên hàng hóa ]]=0,"",VLOOKUP(Table28[[#This Row],[Tên hàng hóa ]],Table1[[Tên hàng hóa]:[Giá bán]],4,0))</f>
        <v/>
      </c>
      <c r="H1825" s="160"/>
      <c r="I1825" s="161" t="str">
        <f>IF(Table28[[#This Row],[Số lượng]]&lt;&gt;0,Table28[[#This Row],[Số lượng]]*Table28[[#This Row],[Đơn giá]],"")</f>
        <v/>
      </c>
      <c r="J1825" s="161" t="str">
        <f ca="1">IF(AND(Table28[[#This Row],[Tên hàng hóa ]]&lt;&gt;0,D1826=""),SUM(OFFSET(Table28[[#This Row],[Thành tiền]],0,0,-COUNTIF(Table28[Số HĐ],Table28[[#This Row],[Số HĐ]]))),"")</f>
        <v/>
      </c>
      <c r="K1825" s="160"/>
      <c r="L182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25" s="162"/>
    </row>
    <row r="1826" spans="1:13" ht="35.1" customHeight="1" x14ac:dyDescent="0.2">
      <c r="A1826" s="155">
        <v>42612</v>
      </c>
      <c r="B1826" s="149" t="s">
        <v>3533</v>
      </c>
      <c r="C1826" s="154" t="s">
        <v>1043</v>
      </c>
      <c r="D1826" s="150" t="s">
        <v>3508</v>
      </c>
      <c r="E1826" s="163" t="str">
        <f>IF(Table28[[#This Row],[Tên hàng hóa ]]&lt;&gt;0,VLOOKUP(Table28[[#This Row],[Tên hàng hóa ]],Table1[[Tên hàng hóa]:[Quy cách]],2,0),"")</f>
        <v>SMC</v>
      </c>
      <c r="F1826" s="159" t="str">
        <f>IF(Table28[[#This Row],[Tên hàng hóa ]]&lt;&gt;0,VLOOKUP(Table28[[#This Row],[Tên hàng hóa ]],Table1[[Tên hàng hóa]:[ĐVT]],3,0),"")</f>
        <v>Cái</v>
      </c>
      <c r="G1826" s="164">
        <v>402600</v>
      </c>
      <c r="H1826" s="160">
        <v>1</v>
      </c>
      <c r="I1826" s="161">
        <f>IF(Table28[[#This Row],[Số lượng]]&lt;&gt;0,Table28[[#This Row],[Số lượng]]*Table28[[#This Row],[Đơn giá]],"")</f>
        <v>402600</v>
      </c>
      <c r="J1826" s="161">
        <f ca="1">IF(AND(Table28[[#This Row],[Tên hàng hóa ]]&lt;&gt;0,D1827=""),SUM(OFFSET(Table28[[#This Row],[Thành tiền]],0,0,-COUNTIF(Table28[Số HĐ],Table28[[#This Row],[Số HĐ]]))),"")</f>
        <v>402600</v>
      </c>
      <c r="K1826" s="152" t="s">
        <v>464</v>
      </c>
      <c r="L182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26" s="153" t="s">
        <v>3805</v>
      </c>
    </row>
    <row r="1827" spans="1:13" ht="35.1" customHeight="1" x14ac:dyDescent="0.2">
      <c r="A1827" s="155"/>
      <c r="B1827" s="156"/>
      <c r="C1827" s="157" t="str">
        <f t="shared" si="43"/>
        <v/>
      </c>
      <c r="D1827" s="158"/>
      <c r="E1827" s="163" t="str">
        <f>IF(Table28[[#This Row],[Tên hàng hóa ]]&lt;&gt;0,VLOOKUP(Table28[[#This Row],[Tên hàng hóa ]],Table1[[Tên hàng hóa]:[Quy cách]],2,0),"")</f>
        <v/>
      </c>
      <c r="F1827" s="159" t="str">
        <f>IF(Table28[[#This Row],[Tên hàng hóa ]]&lt;&gt;0,VLOOKUP(Table28[[#This Row],[Tên hàng hóa ]],Table1[[Tên hàng hóa]:[ĐVT]],3,0),"")</f>
        <v/>
      </c>
      <c r="G1827" s="164" t="str">
        <f>IF(Table28[[#This Row],[Tên hàng hóa ]]=0,"",VLOOKUP(Table28[[#This Row],[Tên hàng hóa ]],Table1[[Tên hàng hóa]:[Giá bán]],4,0))</f>
        <v/>
      </c>
      <c r="H1827" s="160"/>
      <c r="I1827" s="161" t="str">
        <f>IF(Table28[[#This Row],[Số lượng]]&lt;&gt;0,Table28[[#This Row],[Số lượng]]*Table28[[#This Row],[Đơn giá]],"")</f>
        <v/>
      </c>
      <c r="J1827" s="161" t="str">
        <f ca="1">IF(AND(Table28[[#This Row],[Tên hàng hóa ]]&lt;&gt;0,D1828=""),SUM(OFFSET(Table28[[#This Row],[Thành tiền]],0,0,-COUNTIF(Table28[Số HĐ],Table28[[#This Row],[Số HĐ]]))),"")</f>
        <v/>
      </c>
      <c r="K1827" s="160"/>
      <c r="L182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27" s="162"/>
    </row>
    <row r="1828" spans="1:13" ht="35.1" customHeight="1" x14ac:dyDescent="0.2">
      <c r="A1828" s="155">
        <v>42613</v>
      </c>
      <c r="B1828" s="149" t="s">
        <v>3534</v>
      </c>
      <c r="C1828" s="154" t="s">
        <v>2641</v>
      </c>
      <c r="D1828" s="158" t="s">
        <v>3519</v>
      </c>
      <c r="E1828" s="163" t="str">
        <f>IF(Table28[[#This Row],[Tên hàng hóa ]]&lt;&gt;0,VLOOKUP(Table28[[#This Row],[Tên hàng hóa ]],Table1[[Tên hàng hóa]:[Quy cách]],2,0),"")</f>
        <v>IDEC</v>
      </c>
      <c r="F1828" s="159" t="str">
        <f>IF(Table28[[#This Row],[Tên hàng hóa ]]&lt;&gt;0,VLOOKUP(Table28[[#This Row],[Tên hàng hóa ]],Table1[[Tên hàng hóa]:[ĐVT]],3,0),"")</f>
        <v>Cái</v>
      </c>
      <c r="G1828" s="164">
        <v>44550</v>
      </c>
      <c r="H1828" s="160">
        <v>15</v>
      </c>
      <c r="I1828" s="161">
        <f>IF(Table28[[#This Row],[Số lượng]]&lt;&gt;0,Table28[[#This Row],[Số lượng]]*Table28[[#This Row],[Đơn giá]],"")</f>
        <v>668250</v>
      </c>
      <c r="J1828" s="161" t="str">
        <f ca="1">IF(AND(Table28[[#This Row],[Tên hàng hóa ]]&lt;&gt;0,D1829=""),SUM(OFFSET(Table28[[#This Row],[Thành tiền]],0,0,-COUNTIF(Table28[Số HĐ],Table28[[#This Row],[Số HĐ]]))),"")</f>
        <v/>
      </c>
      <c r="K1828" s="160"/>
      <c r="L182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28" s="162"/>
    </row>
    <row r="1829" spans="1:13" ht="35.1" customHeight="1" x14ac:dyDescent="0.2">
      <c r="A1829" s="155">
        <v>42613</v>
      </c>
      <c r="B1829" s="149" t="s">
        <v>3534</v>
      </c>
      <c r="C1829" s="154" t="s">
        <v>2641</v>
      </c>
      <c r="D1829" s="158" t="s">
        <v>3520</v>
      </c>
      <c r="E1829" s="163" t="str">
        <f>IF(Table28[[#This Row],[Tên hàng hóa ]]&lt;&gt;0,VLOOKUP(Table28[[#This Row],[Tên hàng hóa ]],Table1[[Tên hàng hóa]:[Quy cách]],2,0),"")</f>
        <v>IDEC</v>
      </c>
      <c r="F1829" s="159" t="str">
        <f>IF(Table28[[#This Row],[Tên hàng hóa ]]&lt;&gt;0,VLOOKUP(Table28[[#This Row],[Tên hàng hóa ]],Table1[[Tên hàng hóa]:[ĐVT]],3,0),"")</f>
        <v>Cái</v>
      </c>
      <c r="G1829" s="164">
        <v>44550</v>
      </c>
      <c r="H1829" s="160">
        <v>15</v>
      </c>
      <c r="I1829" s="161">
        <f>IF(Table28[[#This Row],[Số lượng]]&lt;&gt;0,Table28[[#This Row],[Số lượng]]*Table28[[#This Row],[Đơn giá]],"")</f>
        <v>668250</v>
      </c>
      <c r="J1829" s="161" t="str">
        <f ca="1">IF(AND(Table28[[#This Row],[Tên hàng hóa ]]&lt;&gt;0,D1830=""),SUM(OFFSET(Table28[[#This Row],[Thành tiền]],0,0,-COUNTIF(Table28[Số HĐ],Table28[[#This Row],[Số HĐ]]))),"")</f>
        <v/>
      </c>
      <c r="K1829" s="160"/>
      <c r="L182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29" s="162"/>
    </row>
    <row r="1830" spans="1:13" ht="35.1" customHeight="1" x14ac:dyDescent="0.2">
      <c r="A1830" s="155">
        <v>42613</v>
      </c>
      <c r="B1830" s="149" t="s">
        <v>3534</v>
      </c>
      <c r="C1830" s="154" t="s">
        <v>2641</v>
      </c>
      <c r="D1830" s="158" t="s">
        <v>3521</v>
      </c>
      <c r="E1830" s="163" t="str">
        <f>IF(Table28[[#This Row],[Tên hàng hóa ]]&lt;&gt;0,VLOOKUP(Table28[[#This Row],[Tên hàng hóa ]],Table1[[Tên hàng hóa]:[Quy cách]],2,0),"")</f>
        <v>IDEC</v>
      </c>
      <c r="F1830" s="159" t="str">
        <f>IF(Table28[[#This Row],[Tên hàng hóa ]]&lt;&gt;0,VLOOKUP(Table28[[#This Row],[Tên hàng hóa ]],Table1[[Tên hàng hóa]:[ĐVT]],3,0),"")</f>
        <v>Cái</v>
      </c>
      <c r="G1830" s="164">
        <v>49500</v>
      </c>
      <c r="H1830" s="160">
        <v>20</v>
      </c>
      <c r="I1830" s="161">
        <f>IF(Table28[[#This Row],[Số lượng]]&lt;&gt;0,Table28[[#This Row],[Số lượng]]*Table28[[#This Row],[Đơn giá]],"")</f>
        <v>990000</v>
      </c>
      <c r="J1830" s="161" t="str">
        <f ca="1">IF(AND(Table28[[#This Row],[Tên hàng hóa ]]&lt;&gt;0,D1831=""),SUM(OFFSET(Table28[[#This Row],[Thành tiền]],0,0,-COUNTIF(Table28[Số HĐ],Table28[[#This Row],[Số HĐ]]))),"")</f>
        <v/>
      </c>
      <c r="K1830" s="160"/>
      <c r="L183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30" s="162"/>
    </row>
    <row r="1831" spans="1:13" ht="35.1" customHeight="1" x14ac:dyDescent="0.2">
      <c r="A1831" s="155">
        <v>42613</v>
      </c>
      <c r="B1831" s="149" t="s">
        <v>3534</v>
      </c>
      <c r="C1831" s="154" t="s">
        <v>2641</v>
      </c>
      <c r="D1831" s="158" t="s">
        <v>3522</v>
      </c>
      <c r="E1831" s="163" t="str">
        <f>IF(Table28[[#This Row],[Tên hàng hóa ]]&lt;&gt;0,VLOOKUP(Table28[[#This Row],[Tên hàng hóa ]],Table1[[Tên hàng hóa]:[Quy cách]],2,0),"")</f>
        <v>IDEC</v>
      </c>
      <c r="F1831" s="159" t="str">
        <f>IF(Table28[[#This Row],[Tên hàng hóa ]]&lt;&gt;0,VLOOKUP(Table28[[#This Row],[Tên hàng hóa ]],Table1[[Tên hàng hóa]:[ĐVT]],3,0),"")</f>
        <v>Cái</v>
      </c>
      <c r="G1831" s="164">
        <v>44550</v>
      </c>
      <c r="H1831" s="160">
        <v>5</v>
      </c>
      <c r="I1831" s="161">
        <f>IF(Table28[[#This Row],[Số lượng]]&lt;&gt;0,Table28[[#This Row],[Số lượng]]*Table28[[#This Row],[Đơn giá]],"")</f>
        <v>222750</v>
      </c>
      <c r="J1831" s="161" t="str">
        <f ca="1">IF(AND(Table28[[#This Row],[Tên hàng hóa ]]&lt;&gt;0,D1832=""),SUM(OFFSET(Table28[[#This Row],[Thành tiền]],0,0,-COUNTIF(Table28[Số HĐ],Table28[[#This Row],[Số HĐ]]))),"")</f>
        <v/>
      </c>
      <c r="K1831" s="160"/>
      <c r="L183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31" s="162"/>
    </row>
    <row r="1832" spans="1:13" ht="35.1" customHeight="1" x14ac:dyDescent="0.2">
      <c r="A1832" s="155">
        <v>42613</v>
      </c>
      <c r="B1832" s="149" t="s">
        <v>3534</v>
      </c>
      <c r="C1832" s="154" t="s">
        <v>2641</v>
      </c>
      <c r="D1832" s="158" t="s">
        <v>3523</v>
      </c>
      <c r="E1832" s="163" t="str">
        <f>IF(Table28[[#This Row],[Tên hàng hóa ]]&lt;&gt;0,VLOOKUP(Table28[[#This Row],[Tên hàng hóa ]],Table1[[Tên hàng hóa]:[Quy cách]],2,0),"")</f>
        <v>IDEC</v>
      </c>
      <c r="F1832" s="159" t="str">
        <f>IF(Table28[[#This Row],[Tên hàng hóa ]]&lt;&gt;0,VLOOKUP(Table28[[#This Row],[Tên hàng hóa ]],Table1[[Tên hàng hóa]:[ĐVT]],3,0),"")</f>
        <v>Cái</v>
      </c>
      <c r="G1832" s="164">
        <v>110000</v>
      </c>
      <c r="H1832" s="160">
        <v>5</v>
      </c>
      <c r="I1832" s="161">
        <f>IF(Table28[[#This Row],[Số lượng]]&lt;&gt;0,Table28[[#This Row],[Số lượng]]*Table28[[#This Row],[Đơn giá]],"")</f>
        <v>550000</v>
      </c>
      <c r="J1832" s="161" t="str">
        <f ca="1">IF(AND(Table28[[#This Row],[Tên hàng hóa ]]&lt;&gt;0,D1833=""),SUM(OFFSET(Table28[[#This Row],[Thành tiền]],0,0,-COUNTIF(Table28[Số HĐ],Table28[[#This Row],[Số HĐ]]))),"")</f>
        <v/>
      </c>
      <c r="K1832" s="160"/>
      <c r="L183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32" s="162"/>
    </row>
    <row r="1833" spans="1:13" ht="35.1" customHeight="1" x14ac:dyDescent="0.2">
      <c r="A1833" s="155">
        <v>42613</v>
      </c>
      <c r="B1833" s="149" t="s">
        <v>3534</v>
      </c>
      <c r="C1833" s="154" t="s">
        <v>2641</v>
      </c>
      <c r="D1833" s="158" t="s">
        <v>3524</v>
      </c>
      <c r="E1833" s="163" t="str">
        <f>IF(Table28[[#This Row],[Tên hàng hóa ]]&lt;&gt;0,VLOOKUP(Table28[[#This Row],[Tên hàng hóa ]],Table1[[Tên hàng hóa]:[Quy cách]],2,0),"")</f>
        <v>IDEC</v>
      </c>
      <c r="F1833" s="159" t="str">
        <f>IF(Table28[[#This Row],[Tên hàng hóa ]]&lt;&gt;0,VLOOKUP(Table28[[#This Row],[Tên hàng hóa ]],Table1[[Tên hàng hóa]:[ĐVT]],3,0),"")</f>
        <v>Cái</v>
      </c>
      <c r="G1833" s="164">
        <v>38500</v>
      </c>
      <c r="H1833" s="160">
        <v>10</v>
      </c>
      <c r="I1833" s="161">
        <f>IF(Table28[[#This Row],[Số lượng]]&lt;&gt;0,Table28[[#This Row],[Số lượng]]*Table28[[#This Row],[Đơn giá]],"")</f>
        <v>385000</v>
      </c>
      <c r="J1833" s="161" t="str">
        <f ca="1">IF(AND(Table28[[#This Row],[Tên hàng hóa ]]&lt;&gt;0,D1834=""),SUM(OFFSET(Table28[[#This Row],[Thành tiền]],0,0,-COUNTIF(Table28[Số HĐ],Table28[[#This Row],[Số HĐ]]))),"")</f>
        <v/>
      </c>
      <c r="K1833" s="160"/>
      <c r="L183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33" s="162"/>
    </row>
    <row r="1834" spans="1:13" ht="35.1" customHeight="1" x14ac:dyDescent="0.2">
      <c r="A1834" s="155">
        <v>42613</v>
      </c>
      <c r="B1834" s="149" t="s">
        <v>3534</v>
      </c>
      <c r="C1834" s="154" t="s">
        <v>2641</v>
      </c>
      <c r="D1834" s="158" t="s">
        <v>3525</v>
      </c>
      <c r="E1834" s="163" t="str">
        <f>IF(Table28[[#This Row],[Tên hàng hóa ]]&lt;&gt;0,VLOOKUP(Table28[[#This Row],[Tên hàng hóa ]],Table1[[Tên hàng hóa]:[Quy cách]],2,0),"")</f>
        <v>IDEC</v>
      </c>
      <c r="F1834" s="159" t="str">
        <f>IF(Table28[[#This Row],[Tên hàng hóa ]]&lt;&gt;0,VLOOKUP(Table28[[#This Row],[Tên hàng hóa ]],Table1[[Tên hàng hóa]:[ĐVT]],3,0),"")</f>
        <v>Cái</v>
      </c>
      <c r="G1834" s="164">
        <v>38500</v>
      </c>
      <c r="H1834" s="160">
        <v>10</v>
      </c>
      <c r="I1834" s="161">
        <f>IF(Table28[[#This Row],[Số lượng]]&lt;&gt;0,Table28[[#This Row],[Số lượng]]*Table28[[#This Row],[Đơn giá]],"")</f>
        <v>385000</v>
      </c>
      <c r="J1834" s="161" t="str">
        <f ca="1">IF(AND(Table28[[#This Row],[Tên hàng hóa ]]&lt;&gt;0,D1835=""),SUM(OFFSET(Table28[[#This Row],[Thành tiền]],0,0,-COUNTIF(Table28[Số HĐ],Table28[[#This Row],[Số HĐ]]))),"")</f>
        <v/>
      </c>
      <c r="K1834" s="160"/>
      <c r="L183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34" s="162"/>
    </row>
    <row r="1835" spans="1:13" ht="35.1" customHeight="1" x14ac:dyDescent="0.2">
      <c r="A1835" s="155">
        <v>42613</v>
      </c>
      <c r="B1835" s="149" t="s">
        <v>3534</v>
      </c>
      <c r="C1835" s="154" t="s">
        <v>2641</v>
      </c>
      <c r="D1835" s="158" t="s">
        <v>3526</v>
      </c>
      <c r="E1835" s="163" t="str">
        <f>IF(Table28[[#This Row],[Tên hàng hóa ]]&lt;&gt;0,VLOOKUP(Table28[[#This Row],[Tên hàng hóa ]],Table1[[Tên hàng hóa]:[Quy cách]],2,0),"")</f>
        <v>IDEC</v>
      </c>
      <c r="F1835" s="159" t="str">
        <f>IF(Table28[[#This Row],[Tên hàng hóa ]]&lt;&gt;0,VLOOKUP(Table28[[#This Row],[Tên hàng hóa ]],Table1[[Tên hàng hóa]:[ĐVT]],3,0),"")</f>
        <v>Cái</v>
      </c>
      <c r="G1835" s="164">
        <v>62700</v>
      </c>
      <c r="H1835" s="160">
        <v>10</v>
      </c>
      <c r="I1835" s="161">
        <f>IF(Table28[[#This Row],[Số lượng]]&lt;&gt;0,Table28[[#This Row],[Số lượng]]*Table28[[#This Row],[Đơn giá]],"")</f>
        <v>627000</v>
      </c>
      <c r="J1835" s="161" t="str">
        <f ca="1">IF(AND(Table28[[#This Row],[Tên hàng hóa ]]&lt;&gt;0,D1836=""),SUM(OFFSET(Table28[[#This Row],[Thành tiền]],0,0,-COUNTIF(Table28[Số HĐ],Table28[[#This Row],[Số HĐ]]))),"")</f>
        <v/>
      </c>
      <c r="K1835" s="160"/>
      <c r="L183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35" s="162"/>
    </row>
    <row r="1836" spans="1:13" ht="35.1" customHeight="1" x14ac:dyDescent="0.2">
      <c r="A1836" s="155">
        <v>42613</v>
      </c>
      <c r="B1836" s="149" t="s">
        <v>3534</v>
      </c>
      <c r="C1836" s="154" t="s">
        <v>2641</v>
      </c>
      <c r="D1836" s="158" t="s">
        <v>3527</v>
      </c>
      <c r="E1836" s="163" t="str">
        <f>IF(Table28[[#This Row],[Tên hàng hóa ]]&lt;&gt;0,VLOOKUP(Table28[[#This Row],[Tên hàng hóa ]],Table1[[Tên hàng hóa]:[Quy cách]],2,0),"")</f>
        <v>IDEC</v>
      </c>
      <c r="F1836" s="159" t="str">
        <f>IF(Table28[[#This Row],[Tên hàng hóa ]]&lt;&gt;0,VLOOKUP(Table28[[#This Row],[Tên hàng hóa ]],Table1[[Tên hàng hóa]:[ĐVT]],3,0),"")</f>
        <v>Cái</v>
      </c>
      <c r="G1836" s="164">
        <v>46200</v>
      </c>
      <c r="H1836" s="160">
        <v>5</v>
      </c>
      <c r="I1836" s="161">
        <f>IF(Table28[[#This Row],[Số lượng]]&lt;&gt;0,Table28[[#This Row],[Số lượng]]*Table28[[#This Row],[Đơn giá]],"")</f>
        <v>231000</v>
      </c>
      <c r="J1836" s="161" t="str">
        <f ca="1">IF(AND(Table28[[#This Row],[Tên hàng hóa ]]&lt;&gt;0,D1837=""),SUM(OFFSET(Table28[[#This Row],[Thành tiền]],0,0,-COUNTIF(Table28[Số HĐ],Table28[[#This Row],[Số HĐ]]))),"")</f>
        <v/>
      </c>
      <c r="K1836" s="160"/>
      <c r="L183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36" s="162"/>
    </row>
    <row r="1837" spans="1:13" ht="35.1" customHeight="1" x14ac:dyDescent="0.2">
      <c r="A1837" s="155">
        <v>42613</v>
      </c>
      <c r="B1837" s="149" t="s">
        <v>3534</v>
      </c>
      <c r="C1837" s="154" t="s">
        <v>2641</v>
      </c>
      <c r="D1837" s="158" t="s">
        <v>3528</v>
      </c>
      <c r="E1837" s="163" t="str">
        <f>IF(Table28[[#This Row],[Tên hàng hóa ]]&lt;&gt;0,VLOOKUP(Table28[[#This Row],[Tên hàng hóa ]],Table1[[Tên hàng hóa]:[Quy cách]],2,0),"")</f>
        <v>IDEC</v>
      </c>
      <c r="F1837" s="159" t="str">
        <f>IF(Table28[[#This Row],[Tên hàng hóa ]]&lt;&gt;0,VLOOKUP(Table28[[#This Row],[Tên hàng hóa ]],Table1[[Tên hàng hóa]:[ĐVT]],3,0),"")</f>
        <v>Cái</v>
      </c>
      <c r="G1837" s="164">
        <v>69300</v>
      </c>
      <c r="H1837" s="160">
        <v>5</v>
      </c>
      <c r="I1837" s="161">
        <f>IF(Table28[[#This Row],[Số lượng]]&lt;&gt;0,Table28[[#This Row],[Số lượng]]*Table28[[#This Row],[Đơn giá]],"")</f>
        <v>346500</v>
      </c>
      <c r="J1837" s="161">
        <f ca="1">IF(AND(Table28[[#This Row],[Tên hàng hóa ]]&lt;&gt;0,D1838=""),SUM(OFFSET(Table28[[#This Row],[Thành tiền]],0,0,-COUNTIF(Table28[Số HĐ],Table28[[#This Row],[Số HĐ]]))),"")</f>
        <v>5073750</v>
      </c>
      <c r="K1837" s="152" t="s">
        <v>464</v>
      </c>
      <c r="L183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37" s="153" t="s">
        <v>3734</v>
      </c>
    </row>
    <row r="1838" spans="1:13" ht="35.1" customHeight="1" x14ac:dyDescent="0.2">
      <c r="A1838" s="155"/>
      <c r="B1838" s="156"/>
      <c r="C1838" s="157" t="str">
        <f t="shared" si="43"/>
        <v/>
      </c>
      <c r="D1838" s="158"/>
      <c r="E1838" s="163" t="str">
        <f>IF(Table28[[#This Row],[Tên hàng hóa ]]&lt;&gt;0,VLOOKUP(Table28[[#This Row],[Tên hàng hóa ]],Table1[[Tên hàng hóa]:[Quy cách]],2,0),"")</f>
        <v/>
      </c>
      <c r="F1838" s="159" t="str">
        <f>IF(Table28[[#This Row],[Tên hàng hóa ]]&lt;&gt;0,VLOOKUP(Table28[[#This Row],[Tên hàng hóa ]],Table1[[Tên hàng hóa]:[ĐVT]],3,0),"")</f>
        <v/>
      </c>
      <c r="G1838" s="164" t="str">
        <f>IF(Table28[[#This Row],[Tên hàng hóa ]]=0,"",VLOOKUP(Table28[[#This Row],[Tên hàng hóa ]],Table1[[Tên hàng hóa]:[Giá bán]],4,0))</f>
        <v/>
      </c>
      <c r="H1838" s="160"/>
      <c r="I1838" s="161" t="str">
        <f>IF(Table28[[#This Row],[Số lượng]]&lt;&gt;0,Table28[[#This Row],[Số lượng]]*Table28[[#This Row],[Đơn giá]],"")</f>
        <v/>
      </c>
      <c r="J1838" s="161" t="str">
        <f ca="1">IF(AND(Table28[[#This Row],[Tên hàng hóa ]]&lt;&gt;0,D1839=""),SUM(OFFSET(Table28[[#This Row],[Thành tiền]],0,0,-COUNTIF(Table28[Số HĐ],Table28[[#This Row],[Số HĐ]]))),"")</f>
        <v/>
      </c>
      <c r="K1838" s="160"/>
      <c r="L183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38" s="162"/>
    </row>
    <row r="1839" spans="1:13" ht="35.1" customHeight="1" x14ac:dyDescent="0.2">
      <c r="A1839" s="155">
        <v>42613</v>
      </c>
      <c r="B1839" s="149" t="s">
        <v>3535</v>
      </c>
      <c r="C1839" s="154" t="s">
        <v>2641</v>
      </c>
      <c r="D1839" s="150" t="s">
        <v>3517</v>
      </c>
      <c r="E1839" s="163" t="str">
        <f>IF(Table28[[#This Row],[Tên hàng hóa ]]&lt;&gt;0,VLOOKUP(Table28[[#This Row],[Tên hàng hóa ]],Table1[[Tên hàng hóa]:[Quy cách]],2,0),"")</f>
        <v>Schneider</v>
      </c>
      <c r="F1839" s="159" t="str">
        <f>IF(Table28[[#This Row],[Tên hàng hóa ]]&lt;&gt;0,VLOOKUP(Table28[[#This Row],[Tên hàng hóa ]],Table1[[Tên hàng hóa]:[ĐVT]],3,0),"")</f>
        <v>Cái</v>
      </c>
      <c r="G1839" s="164">
        <v>7903500</v>
      </c>
      <c r="H1839" s="160">
        <v>2</v>
      </c>
      <c r="I1839" s="161">
        <f>IF(Table28[[#This Row],[Số lượng]]&lt;&gt;0,Table28[[#This Row],[Số lượng]]*Table28[[#This Row],[Đơn giá]],"")</f>
        <v>15807000</v>
      </c>
      <c r="J1839" s="161">
        <f ca="1">IF(AND(Table28[[#This Row],[Tên hàng hóa ]]&lt;&gt;0,D1840=""),SUM(OFFSET(Table28[[#This Row],[Thành tiền]],0,0,-COUNTIF(Table28[Số HĐ],Table28[[#This Row],[Số HĐ]]))),"")</f>
        <v>15807000</v>
      </c>
      <c r="K1839" s="152" t="s">
        <v>464</v>
      </c>
      <c r="L183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39" s="153" t="s">
        <v>3735</v>
      </c>
    </row>
    <row r="1840" spans="1:13" ht="35.1" customHeight="1" x14ac:dyDescent="0.2">
      <c r="A1840" s="155"/>
      <c r="B1840" s="156"/>
      <c r="C1840" s="157" t="str">
        <f t="shared" si="43"/>
        <v/>
      </c>
      <c r="D1840" s="158"/>
      <c r="E1840" s="163" t="str">
        <f>IF(Table28[[#This Row],[Tên hàng hóa ]]&lt;&gt;0,VLOOKUP(Table28[[#This Row],[Tên hàng hóa ]],Table1[[Tên hàng hóa]:[Quy cách]],2,0),"")</f>
        <v/>
      </c>
      <c r="F1840" s="159" t="str">
        <f>IF(Table28[[#This Row],[Tên hàng hóa ]]&lt;&gt;0,VLOOKUP(Table28[[#This Row],[Tên hàng hóa ]],Table1[[Tên hàng hóa]:[ĐVT]],3,0),"")</f>
        <v/>
      </c>
      <c r="G1840" s="164" t="str">
        <f>IF(Table28[[#This Row],[Tên hàng hóa ]]=0,"",VLOOKUP(Table28[[#This Row],[Tên hàng hóa ]],Table1[[Tên hàng hóa]:[Giá bán]],4,0))</f>
        <v/>
      </c>
      <c r="H1840" s="160"/>
      <c r="I1840" s="161" t="str">
        <f>IF(Table28[[#This Row],[Số lượng]]&lt;&gt;0,Table28[[#This Row],[Số lượng]]*Table28[[#This Row],[Đơn giá]],"")</f>
        <v/>
      </c>
      <c r="J1840" s="161" t="str">
        <f ca="1">IF(AND(Table28[[#This Row],[Tên hàng hóa ]]&lt;&gt;0,D1841=""),SUM(OFFSET(Table28[[#This Row],[Thành tiền]],0,0,-COUNTIF(Table28[Số HĐ],Table28[[#This Row],[Số HĐ]]))),"")</f>
        <v/>
      </c>
      <c r="K1840" s="160"/>
      <c r="L184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40" s="162"/>
    </row>
    <row r="1841" spans="1:13" ht="35.1" customHeight="1" x14ac:dyDescent="0.2">
      <c r="A1841" s="155">
        <v>42613</v>
      </c>
      <c r="B1841" s="149" t="s">
        <v>3537</v>
      </c>
      <c r="C1841" s="154" t="s">
        <v>3536</v>
      </c>
      <c r="D1841" s="150" t="s">
        <v>224</v>
      </c>
      <c r="E1841" s="163" t="str">
        <f>IF(Table28[[#This Row],[Tên hàng hóa ]]&lt;&gt;0,VLOOKUP(Table28[[#This Row],[Tên hàng hóa ]],Table1[[Tên hàng hóa]:[Quy cách]],2,0),"")</f>
        <v>Cảm Biến</v>
      </c>
      <c r="F1841" s="159" t="str">
        <f>IF(Table28[[#This Row],[Tên hàng hóa ]]&lt;&gt;0,VLOOKUP(Table28[[#This Row],[Tên hàng hóa ]],Table1[[Tên hàng hóa]:[ĐVT]],3,0),"")</f>
        <v>Cái</v>
      </c>
      <c r="G1841" s="164">
        <v>1540000</v>
      </c>
      <c r="H1841" s="160">
        <v>2</v>
      </c>
      <c r="I1841" s="161">
        <f>IF(Table28[[#This Row],[Số lượng]]&lt;&gt;0,Table28[[#This Row],[Số lượng]]*Table28[[#This Row],[Đơn giá]],"")</f>
        <v>3080000</v>
      </c>
      <c r="J1841" s="161">
        <f ca="1">IF(AND(Table28[[#This Row],[Tên hàng hóa ]]&lt;&gt;0,D1842=""),SUM(OFFSET(Table28[[#This Row],[Thành tiền]],0,0,-COUNTIF(Table28[Số HĐ],Table28[[#This Row],[Số HĐ]]))),"")</f>
        <v>3080000</v>
      </c>
      <c r="K1841" s="152" t="s">
        <v>464</v>
      </c>
      <c r="L184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41" s="153" t="s">
        <v>3584</v>
      </c>
    </row>
    <row r="1842" spans="1:13" ht="35.1" customHeight="1" x14ac:dyDescent="0.2">
      <c r="A1842" s="155"/>
      <c r="B1842" s="156"/>
      <c r="C1842" s="157" t="str">
        <f t="shared" ref="C1842:C1871" si="44">IF(AND(D1842&lt;&gt;0,D1843=""),C1841,"")</f>
        <v/>
      </c>
      <c r="D1842" s="158"/>
      <c r="E1842" s="163" t="str">
        <f>IF(Table28[[#This Row],[Tên hàng hóa ]]&lt;&gt;0,VLOOKUP(Table28[[#This Row],[Tên hàng hóa ]],Table1[[Tên hàng hóa]:[Quy cách]],2,0),"")</f>
        <v/>
      </c>
      <c r="F1842" s="159" t="str">
        <f>IF(Table28[[#This Row],[Tên hàng hóa ]]&lt;&gt;0,VLOOKUP(Table28[[#This Row],[Tên hàng hóa ]],Table1[[Tên hàng hóa]:[ĐVT]],3,0),"")</f>
        <v/>
      </c>
      <c r="G1842" s="164" t="str">
        <f>IF(Table28[[#This Row],[Tên hàng hóa ]]=0,"",VLOOKUP(Table28[[#This Row],[Tên hàng hóa ]],Table1[[Tên hàng hóa]:[Giá bán]],4,0))</f>
        <v/>
      </c>
      <c r="H1842" s="160"/>
      <c r="I1842" s="161" t="str">
        <f>IF(Table28[[#This Row],[Số lượng]]&lt;&gt;0,Table28[[#This Row],[Số lượng]]*Table28[[#This Row],[Đơn giá]],"")</f>
        <v/>
      </c>
      <c r="J1842" s="161" t="str">
        <f ca="1">IF(AND(Table28[[#This Row],[Tên hàng hóa ]]&lt;&gt;0,D1843=""),SUM(OFFSET(Table28[[#This Row],[Thành tiền]],0,0,-COUNTIF(Table28[Số HĐ],Table28[[#This Row],[Số HĐ]]))),"")</f>
        <v/>
      </c>
      <c r="K1842" s="160"/>
      <c r="L184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42" s="162"/>
    </row>
    <row r="1843" spans="1:13" ht="35.1" customHeight="1" x14ac:dyDescent="0.2">
      <c r="A1843" s="155">
        <v>42614</v>
      </c>
      <c r="B1843" s="149" t="s">
        <v>3538</v>
      </c>
      <c r="C1843" s="154" t="s">
        <v>1197</v>
      </c>
      <c r="D1843" s="150" t="s">
        <v>389</v>
      </c>
      <c r="E1843" s="163" t="str">
        <f>IF(Table28[[#This Row],[Tên hàng hóa ]]&lt;&gt;0,VLOOKUP(Table28[[#This Row],[Tên hàng hóa ]],Table1[[Tên hàng hóa]:[Quy cách]],2,0),"")</f>
        <v>Relay</v>
      </c>
      <c r="F1843" s="159" t="str">
        <f>IF(Table28[[#This Row],[Tên hàng hóa ]]&lt;&gt;0,VLOOKUP(Table28[[#This Row],[Tên hàng hóa ]],Table1[[Tên hàng hóa]:[ĐVT]],3,0),"")</f>
        <v>Cái</v>
      </c>
      <c r="G1843" s="164">
        <v>737000</v>
      </c>
      <c r="H1843" s="160">
        <v>6</v>
      </c>
      <c r="I1843" s="161">
        <f>IF(Table28[[#This Row],[Số lượng]]&lt;&gt;0,Table28[[#This Row],[Số lượng]]*Table28[[#This Row],[Đơn giá]],"")</f>
        <v>4422000</v>
      </c>
      <c r="J1843" s="161">
        <f ca="1">IF(AND(Table28[[#This Row],[Tên hàng hóa ]]&lt;&gt;0,D1844=""),SUM(OFFSET(Table28[[#This Row],[Thành tiền]],0,0,-COUNTIF(Table28[Số HĐ],Table28[[#This Row],[Số HĐ]]))),"")</f>
        <v>4422000</v>
      </c>
      <c r="K1843" s="152" t="s">
        <v>464</v>
      </c>
      <c r="L184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43" s="153" t="s">
        <v>4141</v>
      </c>
    </row>
    <row r="1844" spans="1:13" ht="35.1" customHeight="1" x14ac:dyDescent="0.2">
      <c r="A1844" s="155"/>
      <c r="B1844" s="156"/>
      <c r="C1844" s="157" t="str">
        <f t="shared" si="44"/>
        <v/>
      </c>
      <c r="D1844" s="158"/>
      <c r="E1844" s="163" t="str">
        <f>IF(Table28[[#This Row],[Tên hàng hóa ]]&lt;&gt;0,VLOOKUP(Table28[[#This Row],[Tên hàng hóa ]],Table1[[Tên hàng hóa]:[Quy cách]],2,0),"")</f>
        <v/>
      </c>
      <c r="F1844" s="159" t="str">
        <f>IF(Table28[[#This Row],[Tên hàng hóa ]]&lt;&gt;0,VLOOKUP(Table28[[#This Row],[Tên hàng hóa ]],Table1[[Tên hàng hóa]:[ĐVT]],3,0),"")</f>
        <v/>
      </c>
      <c r="G1844" s="164" t="str">
        <f>IF(Table28[[#This Row],[Tên hàng hóa ]]=0,"",VLOOKUP(Table28[[#This Row],[Tên hàng hóa ]],Table1[[Tên hàng hóa]:[Giá bán]],4,0))</f>
        <v/>
      </c>
      <c r="H1844" s="160"/>
      <c r="I1844" s="161" t="str">
        <f>IF(Table28[[#This Row],[Số lượng]]&lt;&gt;0,Table28[[#This Row],[Số lượng]]*Table28[[#This Row],[Đơn giá]],"")</f>
        <v/>
      </c>
      <c r="J1844" s="161" t="str">
        <f ca="1">IF(AND(Table28[[#This Row],[Tên hàng hóa ]]&lt;&gt;0,D1845=""),SUM(OFFSET(Table28[[#This Row],[Thành tiền]],0,0,-COUNTIF(Table28[Số HĐ],Table28[[#This Row],[Số HĐ]]))),"")</f>
        <v/>
      </c>
      <c r="K1844" s="160"/>
      <c r="L184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44" s="162"/>
    </row>
    <row r="1845" spans="1:13" ht="35.1" customHeight="1" x14ac:dyDescent="0.2">
      <c r="A1845" s="155">
        <v>42614</v>
      </c>
      <c r="B1845" s="149" t="s">
        <v>3539</v>
      </c>
      <c r="C1845" s="154" t="s">
        <v>1636</v>
      </c>
      <c r="D1845" s="150" t="s">
        <v>106</v>
      </c>
      <c r="E1845" s="163" t="str">
        <f>IF(Table28[[#This Row],[Tên hàng hóa ]]&lt;&gt;0,VLOOKUP(Table28[[#This Row],[Tên hàng hóa ]],Table1[[Tên hàng hóa]:[Quy cách]],2,0),"")</f>
        <v>Bộ Điều Khiển Lập Trình</v>
      </c>
      <c r="F1845" s="159" t="str">
        <f>IF(Table28[[#This Row],[Tên hàng hóa ]]&lt;&gt;0,VLOOKUP(Table28[[#This Row],[Tên hàng hóa ]],Table1[[Tên hàng hóa]:[ĐVT]],3,0),"")</f>
        <v>Cái</v>
      </c>
      <c r="G1845" s="164">
        <v>2236300</v>
      </c>
      <c r="H1845" s="160">
        <v>2</v>
      </c>
      <c r="I1845" s="161">
        <f>IF(Table28[[#This Row],[Số lượng]]&lt;&gt;0,Table28[[#This Row],[Số lượng]]*Table28[[#This Row],[Đơn giá]],"")</f>
        <v>4472600</v>
      </c>
      <c r="J1845" s="161">
        <f ca="1">IF(AND(Table28[[#This Row],[Tên hàng hóa ]]&lt;&gt;0,D1846=""),SUM(OFFSET(Table28[[#This Row],[Thành tiền]],0,0,-COUNTIF(Table28[Số HĐ],Table28[[#This Row],[Số HĐ]]))),"")</f>
        <v>4472600</v>
      </c>
      <c r="K1845" s="152" t="s">
        <v>464</v>
      </c>
      <c r="L184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45" s="153" t="s">
        <v>3875</v>
      </c>
    </row>
    <row r="1846" spans="1:13" ht="35.1" customHeight="1" x14ac:dyDescent="0.2">
      <c r="A1846" s="155"/>
      <c r="B1846" s="156"/>
      <c r="C1846" s="157" t="str">
        <f t="shared" si="44"/>
        <v/>
      </c>
      <c r="D1846" s="158"/>
      <c r="E1846" s="163" t="str">
        <f>IF(Table28[[#This Row],[Tên hàng hóa ]]&lt;&gt;0,VLOOKUP(Table28[[#This Row],[Tên hàng hóa ]],Table1[[Tên hàng hóa]:[Quy cách]],2,0),"")</f>
        <v/>
      </c>
      <c r="F1846" s="159" t="str">
        <f>IF(Table28[[#This Row],[Tên hàng hóa ]]&lt;&gt;0,VLOOKUP(Table28[[#This Row],[Tên hàng hóa ]],Table1[[Tên hàng hóa]:[ĐVT]],3,0),"")</f>
        <v/>
      </c>
      <c r="G1846" s="164" t="str">
        <f>IF(Table28[[#This Row],[Tên hàng hóa ]]=0,"",VLOOKUP(Table28[[#This Row],[Tên hàng hóa ]],Table1[[Tên hàng hóa]:[Giá bán]],4,0))</f>
        <v/>
      </c>
      <c r="H1846" s="160"/>
      <c r="I1846" s="161" t="str">
        <f>IF(Table28[[#This Row],[Số lượng]]&lt;&gt;0,Table28[[#This Row],[Số lượng]]*Table28[[#This Row],[Đơn giá]],"")</f>
        <v/>
      </c>
      <c r="J1846" s="161" t="str">
        <f ca="1">IF(AND(Table28[[#This Row],[Tên hàng hóa ]]&lt;&gt;0,D1847=""),SUM(OFFSET(Table28[[#This Row],[Thành tiền]],0,0,-COUNTIF(Table28[Số HĐ],Table28[[#This Row],[Số HĐ]]))),"")</f>
        <v/>
      </c>
      <c r="K1846" s="160"/>
      <c r="L184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46" s="162"/>
    </row>
    <row r="1847" spans="1:13" ht="35.1" customHeight="1" x14ac:dyDescent="0.2">
      <c r="A1847" s="155">
        <v>42618</v>
      </c>
      <c r="B1847" s="149" t="s">
        <v>3562</v>
      </c>
      <c r="C1847" s="154" t="s">
        <v>2884</v>
      </c>
      <c r="D1847" s="150" t="s">
        <v>319</v>
      </c>
      <c r="E1847" s="163" t="str">
        <f>IF(Table28[[#This Row],[Tên hàng hóa ]]&lt;&gt;0,VLOOKUP(Table28[[#This Row],[Tên hàng hóa ]],Table1[[Tên hàng hóa]:[Quy cách]],2,0),"")</f>
        <v>Điều Khiển Mức Nước</v>
      </c>
      <c r="F1847" s="159" t="str">
        <f>IF(Table28[[#This Row],[Tên hàng hóa ]]&lt;&gt;0,VLOOKUP(Table28[[#This Row],[Tên hàng hóa ]],Table1[[Tên hàng hóa]:[ĐVT]],3,0),"")</f>
        <v>Cái</v>
      </c>
      <c r="G1847" s="164">
        <v>1006500</v>
      </c>
      <c r="H1847" s="160">
        <v>6</v>
      </c>
      <c r="I1847" s="161">
        <f>IF(Table28[[#This Row],[Số lượng]]&lt;&gt;0,Table28[[#This Row],[Số lượng]]*Table28[[#This Row],[Đơn giá]],"")</f>
        <v>6039000</v>
      </c>
      <c r="J1847" s="161" t="str">
        <f ca="1">IF(AND(Table28[[#This Row],[Tên hàng hóa ]]&lt;&gt;0,D1848=""),SUM(OFFSET(Table28[[#This Row],[Thành tiền]],0,0,-COUNTIF(Table28[Số HĐ],Table28[[#This Row],[Số HĐ]]))),"")</f>
        <v/>
      </c>
      <c r="K1847" s="160"/>
      <c r="L184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47" s="162"/>
    </row>
    <row r="1848" spans="1:13" ht="35.1" customHeight="1" x14ac:dyDescent="0.2">
      <c r="A1848" s="155">
        <v>42618</v>
      </c>
      <c r="B1848" s="149" t="s">
        <v>3562</v>
      </c>
      <c r="C1848" s="154" t="s">
        <v>2884</v>
      </c>
      <c r="D1848" s="150" t="s">
        <v>3450</v>
      </c>
      <c r="E1848" s="163" t="str">
        <f>IF(Table28[[#This Row],[Tên hàng hóa ]]&lt;&gt;0,VLOOKUP(Table28[[#This Row],[Tên hàng hóa ]],Table1[[Tên hàng hóa]:[Quy cách]],2,0),"")</f>
        <v>OMRON</v>
      </c>
      <c r="F1848" s="159" t="str">
        <f>IF(Table28[[#This Row],[Tên hàng hóa ]]&lt;&gt;0,VLOOKUP(Table28[[#This Row],[Tên hàng hóa ]],Table1[[Tên hàng hóa]:[ĐVT]],3,0),"")</f>
        <v>Cái</v>
      </c>
      <c r="G1848" s="164">
        <v>41800</v>
      </c>
      <c r="H1848" s="160">
        <v>6</v>
      </c>
      <c r="I1848" s="161">
        <f>IF(Table28[[#This Row],[Số lượng]]&lt;&gt;0,Table28[[#This Row],[Số lượng]]*Table28[[#This Row],[Đơn giá]],"")</f>
        <v>250800</v>
      </c>
      <c r="J1848" s="161" t="str">
        <f ca="1">IF(AND(Table28[[#This Row],[Tên hàng hóa ]]&lt;&gt;0,D1849=""),SUM(OFFSET(Table28[[#This Row],[Thành tiền]],0,0,-COUNTIF(Table28[Số HĐ],Table28[[#This Row],[Số HĐ]]))),"")</f>
        <v/>
      </c>
      <c r="K1848" s="160"/>
      <c r="L184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48" s="162"/>
    </row>
    <row r="1849" spans="1:13" ht="35.1" customHeight="1" x14ac:dyDescent="0.2">
      <c r="A1849" s="155">
        <v>42618</v>
      </c>
      <c r="B1849" s="149" t="s">
        <v>3562</v>
      </c>
      <c r="C1849" s="154" t="s">
        <v>2884</v>
      </c>
      <c r="D1849" s="150" t="s">
        <v>326</v>
      </c>
      <c r="E1849" s="163" t="str">
        <f>IF(Table28[[#This Row],[Tên hàng hóa ]]&lt;&gt;0,VLOOKUP(Table28[[#This Row],[Tên hàng hóa ]],Table1[[Tên hàng hóa]:[Quy cách]],2,0),"")</f>
        <v>Điều Khiển Mức Nước</v>
      </c>
      <c r="F1849" s="159" t="str">
        <f>IF(Table28[[#This Row],[Tên hàng hóa ]]&lt;&gt;0,VLOOKUP(Table28[[#This Row],[Tên hàng hóa ]],Table1[[Tên hàng hóa]:[ĐVT]],3,0),"")</f>
        <v>Cái</v>
      </c>
      <c r="G1849" s="164">
        <v>288200</v>
      </c>
      <c r="H1849" s="160">
        <v>6</v>
      </c>
      <c r="I1849" s="161">
        <f>IF(Table28[[#This Row],[Số lượng]]&lt;&gt;0,Table28[[#This Row],[Số lượng]]*Table28[[#This Row],[Đơn giá]],"")</f>
        <v>1729200</v>
      </c>
      <c r="J1849" s="161" t="str">
        <f ca="1">IF(AND(Table28[[#This Row],[Tên hàng hóa ]]&lt;&gt;0,D1850=""),SUM(OFFSET(Table28[[#This Row],[Thành tiền]],0,0,-COUNTIF(Table28[Số HĐ],Table28[[#This Row],[Số HĐ]]))),"")</f>
        <v/>
      </c>
      <c r="K1849" s="160"/>
      <c r="L184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49" s="162"/>
    </row>
    <row r="1850" spans="1:13" ht="35.1" customHeight="1" x14ac:dyDescent="0.2">
      <c r="A1850" s="155">
        <v>42618</v>
      </c>
      <c r="B1850" s="149" t="s">
        <v>3562</v>
      </c>
      <c r="C1850" s="154" t="s">
        <v>2884</v>
      </c>
      <c r="D1850" s="150" t="s">
        <v>323</v>
      </c>
      <c r="E1850" s="163" t="str">
        <f>IF(Table28[[#This Row],[Tên hàng hóa ]]&lt;&gt;0,VLOOKUP(Table28[[#This Row],[Tên hàng hóa ]],Table1[[Tên hàng hóa]:[Quy cách]],2,0),"")</f>
        <v>Điều Khiển Mức Nước</v>
      </c>
      <c r="F1850" s="159" t="str">
        <f>IF(Table28[[#This Row],[Tên hàng hóa ]]&lt;&gt;0,VLOOKUP(Table28[[#This Row],[Tên hàng hóa ]],Table1[[Tên hàng hóa]:[ĐVT]],3,0),"")</f>
        <v>Cái</v>
      </c>
      <c r="G1850" s="164">
        <v>154000</v>
      </c>
      <c r="H1850" s="160">
        <v>6</v>
      </c>
      <c r="I1850" s="161">
        <f>IF(Table28[[#This Row],[Số lượng]]&lt;&gt;0,Table28[[#This Row],[Số lượng]]*Table28[[#This Row],[Đơn giá]],"")</f>
        <v>924000</v>
      </c>
      <c r="J1850" s="161" t="str">
        <f ca="1">IF(AND(Table28[[#This Row],[Tên hàng hóa ]]&lt;&gt;0,D1851=""),SUM(OFFSET(Table28[[#This Row],[Thành tiền]],0,0,-COUNTIF(Table28[Số HĐ],Table28[[#This Row],[Số HĐ]]))),"")</f>
        <v/>
      </c>
      <c r="K1850" s="160"/>
      <c r="L185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50" s="162"/>
    </row>
    <row r="1851" spans="1:13" ht="35.1" customHeight="1" x14ac:dyDescent="0.2">
      <c r="A1851" s="155">
        <v>42618</v>
      </c>
      <c r="B1851" s="149" t="s">
        <v>3562</v>
      </c>
      <c r="C1851" s="154" t="s">
        <v>2884</v>
      </c>
      <c r="D1851" s="150" t="s">
        <v>511</v>
      </c>
      <c r="E1851" s="163" t="str">
        <f>IF(Table28[[#This Row],[Tên hàng hóa ]]&lt;&gt;0,VLOOKUP(Table28[[#This Row],[Tên hàng hóa ]],Table1[[Tên hàng hóa]:[Quy cách]],2,0),"")</f>
        <v>Điều Khiển Mức Nước</v>
      </c>
      <c r="F1851" s="159" t="str">
        <f>IF(Table28[[#This Row],[Tên hàng hóa ]]&lt;&gt;0,VLOOKUP(Table28[[#This Row],[Tên hàng hóa ]],Table1[[Tên hàng hóa]:[ĐVT]],3,0),"")</f>
        <v>Cái</v>
      </c>
      <c r="G1851" s="164">
        <v>123200</v>
      </c>
      <c r="H1851" s="160">
        <v>36</v>
      </c>
      <c r="I1851" s="161">
        <f>IF(Table28[[#This Row],[Số lượng]]&lt;&gt;0,Table28[[#This Row],[Số lượng]]*Table28[[#This Row],[Đơn giá]],"")</f>
        <v>4435200</v>
      </c>
      <c r="J1851" s="161">
        <f ca="1">IF(AND(Table28[[#This Row],[Tên hàng hóa ]]&lt;&gt;0,D1852=""),SUM(OFFSET(Table28[[#This Row],[Thành tiền]],0,0,-COUNTIF(Table28[Số HĐ],Table28[[#This Row],[Số HĐ]]))),"")</f>
        <v>13378200</v>
      </c>
      <c r="K1851" s="152" t="s">
        <v>464</v>
      </c>
      <c r="L185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51" s="153" t="s">
        <v>3853</v>
      </c>
    </row>
    <row r="1852" spans="1:13" ht="35.1" customHeight="1" x14ac:dyDescent="0.2">
      <c r="A1852" s="155"/>
      <c r="B1852" s="156"/>
      <c r="C1852" s="157" t="str">
        <f t="shared" si="44"/>
        <v/>
      </c>
      <c r="D1852" s="158"/>
      <c r="E1852" s="163" t="str">
        <f>IF(Table28[[#This Row],[Tên hàng hóa ]]&lt;&gt;0,VLOOKUP(Table28[[#This Row],[Tên hàng hóa ]],Table1[[Tên hàng hóa]:[Quy cách]],2,0),"")</f>
        <v/>
      </c>
      <c r="F1852" s="159" t="str">
        <f>IF(Table28[[#This Row],[Tên hàng hóa ]]&lt;&gt;0,VLOOKUP(Table28[[#This Row],[Tên hàng hóa ]],Table1[[Tên hàng hóa]:[ĐVT]],3,0),"")</f>
        <v/>
      </c>
      <c r="G1852" s="164" t="str">
        <f>IF(Table28[[#This Row],[Tên hàng hóa ]]=0,"",VLOOKUP(Table28[[#This Row],[Tên hàng hóa ]],Table1[[Tên hàng hóa]:[Giá bán]],4,0))</f>
        <v/>
      </c>
      <c r="H1852" s="160"/>
      <c r="I1852" s="161" t="str">
        <f>IF(Table28[[#This Row],[Số lượng]]&lt;&gt;0,Table28[[#This Row],[Số lượng]]*Table28[[#This Row],[Đơn giá]],"")</f>
        <v/>
      </c>
      <c r="J1852" s="161" t="str">
        <f ca="1">IF(AND(Table28[[#This Row],[Tên hàng hóa ]]&lt;&gt;0,D1853=""),SUM(OFFSET(Table28[[#This Row],[Thành tiền]],0,0,-COUNTIF(Table28[Số HĐ],Table28[[#This Row],[Số HĐ]]))),"")</f>
        <v/>
      </c>
      <c r="K1852" s="160"/>
      <c r="L185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52" s="162"/>
    </row>
    <row r="1853" spans="1:13" ht="35.1" customHeight="1" x14ac:dyDescent="0.2">
      <c r="A1853" s="155">
        <v>42618</v>
      </c>
      <c r="B1853" s="149" t="s">
        <v>3563</v>
      </c>
      <c r="C1853" s="154" t="s">
        <v>2641</v>
      </c>
      <c r="D1853" s="158" t="s">
        <v>440</v>
      </c>
      <c r="E1853" s="163" t="str">
        <f>IF(Table28[[#This Row],[Tên hàng hóa ]]&lt;&gt;0,VLOOKUP(Table28[[#This Row],[Tên hàng hóa ]],Table1[[Tên hàng hóa]:[Quy cách]],2,0),"")</f>
        <v>Contactor - LS</v>
      </c>
      <c r="F1853" s="159" t="str">
        <f>IF(Table28[[#This Row],[Tên hàng hóa ]]&lt;&gt;0,VLOOKUP(Table28[[#This Row],[Tên hàng hóa ]],Table1[[Tên hàng hóa]:[ĐVT]],3,0),"")</f>
        <v>Cái</v>
      </c>
      <c r="G1853" s="164">
        <v>869000</v>
      </c>
      <c r="H1853" s="160">
        <v>2</v>
      </c>
      <c r="I1853" s="161">
        <f>IF(Table28[[#This Row],[Số lượng]]&lt;&gt;0,Table28[[#This Row],[Số lượng]]*Table28[[#This Row],[Đơn giá]],"")</f>
        <v>1738000</v>
      </c>
      <c r="J1853" s="161" t="str">
        <f ca="1">IF(AND(Table28[[#This Row],[Tên hàng hóa ]]&lt;&gt;0,D1854=""),SUM(OFFSET(Table28[[#This Row],[Thành tiền]],0,0,-COUNTIF(Table28[Số HĐ],Table28[[#This Row],[Số HĐ]]))),"")</f>
        <v/>
      </c>
      <c r="K1853" s="160"/>
      <c r="L185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53" s="162"/>
    </row>
    <row r="1854" spans="1:13" ht="35.1" customHeight="1" x14ac:dyDescent="0.2">
      <c r="A1854" s="155">
        <v>42618</v>
      </c>
      <c r="B1854" s="149" t="s">
        <v>3563</v>
      </c>
      <c r="C1854" s="154" t="s">
        <v>2641</v>
      </c>
      <c r="D1854" s="158" t="s">
        <v>3515</v>
      </c>
      <c r="E1854" s="163" t="str">
        <f>IF(Table28[[#This Row],[Tên hàng hóa ]]&lt;&gt;0,VLOOKUP(Table28[[#This Row],[Tên hàng hóa ]],Table1[[Tên hàng hóa]:[Quy cách]],2,0),"")</f>
        <v>LS</v>
      </c>
      <c r="F1854" s="159" t="str">
        <f>IF(Table28[[#This Row],[Tên hàng hóa ]]&lt;&gt;0,VLOOKUP(Table28[[#This Row],[Tên hàng hóa ]],Table1[[Tên hàng hóa]:[ĐVT]],3,0),"")</f>
        <v>Cái</v>
      </c>
      <c r="G1854" s="164">
        <v>1430000</v>
      </c>
      <c r="H1854" s="160">
        <v>4</v>
      </c>
      <c r="I1854" s="161">
        <f>IF(Table28[[#This Row],[Số lượng]]&lt;&gt;0,Table28[[#This Row],[Số lượng]]*Table28[[#This Row],[Đơn giá]],"")</f>
        <v>5720000</v>
      </c>
      <c r="J1854" s="161" t="str">
        <f ca="1">IF(AND(Table28[[#This Row],[Tên hàng hóa ]]&lt;&gt;0,D1855=""),SUM(OFFSET(Table28[[#This Row],[Thành tiền]],0,0,-COUNTIF(Table28[Số HĐ],Table28[[#This Row],[Số HĐ]]))),"")</f>
        <v/>
      </c>
      <c r="K1854" s="160"/>
      <c r="L185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54" s="162"/>
    </row>
    <row r="1855" spans="1:13" ht="35.1" customHeight="1" x14ac:dyDescent="0.2">
      <c r="A1855" s="155">
        <v>42618</v>
      </c>
      <c r="B1855" s="149" t="s">
        <v>3563</v>
      </c>
      <c r="C1855" s="154" t="s">
        <v>2641</v>
      </c>
      <c r="D1855" s="158" t="s">
        <v>3516</v>
      </c>
      <c r="E1855" s="163" t="str">
        <f>IF(Table28[[#This Row],[Tên hàng hóa ]]&lt;&gt;0,VLOOKUP(Table28[[#This Row],[Tên hàng hóa ]],Table1[[Tên hàng hóa]:[Quy cách]],2,0),"")</f>
        <v>LS</v>
      </c>
      <c r="F1855" s="159" t="str">
        <f>IF(Table28[[#This Row],[Tên hàng hóa ]]&lt;&gt;0,VLOOKUP(Table28[[#This Row],[Tên hàng hóa ]],Table1[[Tên hàng hóa]:[ĐVT]],3,0),"")</f>
        <v>Cái</v>
      </c>
      <c r="G1855" s="164">
        <v>693000</v>
      </c>
      <c r="H1855" s="160">
        <v>2</v>
      </c>
      <c r="I1855" s="161">
        <f>IF(Table28[[#This Row],[Số lượng]]&lt;&gt;0,Table28[[#This Row],[Số lượng]]*Table28[[#This Row],[Đơn giá]],"")</f>
        <v>1386000</v>
      </c>
      <c r="J1855" s="161">
        <f ca="1">IF(AND(Table28[[#This Row],[Tên hàng hóa ]]&lt;&gt;0,D1856=""),SUM(OFFSET(Table28[[#This Row],[Thành tiền]],0,0,-COUNTIF(Table28[Số HĐ],Table28[[#This Row],[Số HĐ]]))),"")</f>
        <v>8844000</v>
      </c>
      <c r="K1855" s="152" t="s">
        <v>464</v>
      </c>
      <c r="L185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55" s="153" t="s">
        <v>3736</v>
      </c>
    </row>
    <row r="1856" spans="1:13" ht="35.1" customHeight="1" x14ac:dyDescent="0.2">
      <c r="A1856" s="155"/>
      <c r="B1856" s="156"/>
      <c r="C1856" s="157" t="str">
        <f t="shared" si="44"/>
        <v/>
      </c>
      <c r="D1856" s="158"/>
      <c r="E1856" s="163" t="str">
        <f>IF(Table28[[#This Row],[Tên hàng hóa ]]&lt;&gt;0,VLOOKUP(Table28[[#This Row],[Tên hàng hóa ]],Table1[[Tên hàng hóa]:[Quy cách]],2,0),"")</f>
        <v/>
      </c>
      <c r="F1856" s="159" t="str">
        <f>IF(Table28[[#This Row],[Tên hàng hóa ]]&lt;&gt;0,VLOOKUP(Table28[[#This Row],[Tên hàng hóa ]],Table1[[Tên hàng hóa]:[ĐVT]],3,0),"")</f>
        <v/>
      </c>
      <c r="G1856" s="164" t="str">
        <f>IF(Table28[[#This Row],[Tên hàng hóa ]]=0,"",VLOOKUP(Table28[[#This Row],[Tên hàng hóa ]],Table1[[Tên hàng hóa]:[Giá bán]],4,0))</f>
        <v/>
      </c>
      <c r="H1856" s="160"/>
      <c r="I1856" s="161" t="str">
        <f>IF(Table28[[#This Row],[Số lượng]]&lt;&gt;0,Table28[[#This Row],[Số lượng]]*Table28[[#This Row],[Đơn giá]],"")</f>
        <v/>
      </c>
      <c r="J1856" s="161" t="str">
        <f ca="1">IF(AND(Table28[[#This Row],[Tên hàng hóa ]]&lt;&gt;0,D1857=""),SUM(OFFSET(Table28[[#This Row],[Thành tiền]],0,0,-COUNTIF(Table28[Số HĐ],Table28[[#This Row],[Số HĐ]]))),"")</f>
        <v/>
      </c>
      <c r="K1856" s="160"/>
      <c r="L185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56" s="162"/>
    </row>
    <row r="1857" spans="1:13" ht="35.1" customHeight="1" x14ac:dyDescent="0.2">
      <c r="A1857" s="155">
        <v>42618</v>
      </c>
      <c r="B1857" s="149" t="s">
        <v>3564</v>
      </c>
      <c r="C1857" s="154" t="s">
        <v>1990</v>
      </c>
      <c r="D1857" s="150" t="s">
        <v>3556</v>
      </c>
      <c r="E1857" s="163" t="str">
        <f>IF(Table28[[#This Row],[Tên hàng hóa ]]&lt;&gt;0,VLOOKUP(Table28[[#This Row],[Tên hàng hóa ]],Table1[[Tên hàng hóa]:[Quy cách]],2,0),"")</f>
        <v>CARD</v>
      </c>
      <c r="F1857" s="159" t="str">
        <f>IF(Table28[[#This Row],[Tên hàng hóa ]]&lt;&gt;0,VLOOKUP(Table28[[#This Row],[Tên hàng hóa ]],Table1[[Tên hàng hóa]:[ĐVT]],3,0),"")</f>
        <v>Cái</v>
      </c>
      <c r="G1857" s="164">
        <v>15812500</v>
      </c>
      <c r="H1857" s="160">
        <v>1</v>
      </c>
      <c r="I1857" s="161">
        <f>IF(Table28[[#This Row],[Số lượng]]&lt;&gt;0,Table28[[#This Row],[Số lượng]]*Table28[[#This Row],[Đơn giá]],"")</f>
        <v>15812500</v>
      </c>
      <c r="J1857" s="161">
        <f ca="1">IF(AND(Table28[[#This Row],[Tên hàng hóa ]]&lt;&gt;0,D1858=""),SUM(OFFSET(Table28[[#This Row],[Thành tiền]],0,0,-COUNTIF(Table28[Số HĐ],Table28[[#This Row],[Số HĐ]]))),"")</f>
        <v>15812500</v>
      </c>
      <c r="K1857" s="152" t="s">
        <v>464</v>
      </c>
      <c r="L185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57" s="153" t="s">
        <v>4137</v>
      </c>
    </row>
    <row r="1858" spans="1:13" ht="35.1" customHeight="1" x14ac:dyDescent="0.2">
      <c r="A1858" s="155"/>
      <c r="B1858" s="156"/>
      <c r="C1858" s="157" t="str">
        <f t="shared" si="44"/>
        <v/>
      </c>
      <c r="D1858" s="158"/>
      <c r="E1858" s="163" t="str">
        <f>IF(Table28[[#This Row],[Tên hàng hóa ]]&lt;&gt;0,VLOOKUP(Table28[[#This Row],[Tên hàng hóa ]],Table1[[Tên hàng hóa]:[Quy cách]],2,0),"")</f>
        <v/>
      </c>
      <c r="F1858" s="159" t="str">
        <f>IF(Table28[[#This Row],[Tên hàng hóa ]]&lt;&gt;0,VLOOKUP(Table28[[#This Row],[Tên hàng hóa ]],Table1[[Tên hàng hóa]:[ĐVT]],3,0),"")</f>
        <v/>
      </c>
      <c r="G1858" s="164" t="str">
        <f>IF(Table28[[#This Row],[Tên hàng hóa ]]=0,"",VLOOKUP(Table28[[#This Row],[Tên hàng hóa ]],Table1[[Tên hàng hóa]:[Giá bán]],4,0))</f>
        <v/>
      </c>
      <c r="H1858" s="160"/>
      <c r="I1858" s="161" t="str">
        <f>IF(Table28[[#This Row],[Số lượng]]&lt;&gt;0,Table28[[#This Row],[Số lượng]]*Table28[[#This Row],[Đơn giá]],"")</f>
        <v/>
      </c>
      <c r="J1858" s="161" t="str">
        <f ca="1">IF(AND(Table28[[#This Row],[Tên hàng hóa ]]&lt;&gt;0,D1859=""),SUM(OFFSET(Table28[[#This Row],[Thành tiền]],0,0,-COUNTIF(Table28[Số HĐ],Table28[[#This Row],[Số HĐ]]))),"")</f>
        <v/>
      </c>
      <c r="K1858" s="160"/>
      <c r="L185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58" s="162"/>
    </row>
    <row r="1859" spans="1:13" ht="35.1" customHeight="1" x14ac:dyDescent="0.2">
      <c r="A1859" s="155">
        <v>42618</v>
      </c>
      <c r="B1859" s="149" t="s">
        <v>3565</v>
      </c>
      <c r="C1859" s="154" t="s">
        <v>579</v>
      </c>
      <c r="D1859" s="150" t="s">
        <v>318</v>
      </c>
      <c r="E1859" s="163" t="str">
        <f>IF(Table28[[#This Row],[Tên hàng hóa ]]&lt;&gt;0,VLOOKUP(Table28[[#This Row],[Tên hàng hóa ]],Table1[[Tên hàng hóa]:[Quy cách]],2,0),"")</f>
        <v>Điều Khiển Mức Nước</v>
      </c>
      <c r="F1859" s="159" t="str">
        <f>IF(Table28[[#This Row],[Tên hàng hóa ]]&lt;&gt;0,VLOOKUP(Table28[[#This Row],[Tên hàng hóa ]],Table1[[Tên hàng hóa]:[ĐVT]],3,0),"")</f>
        <v>Cái</v>
      </c>
      <c r="G1859" s="164">
        <v>665500</v>
      </c>
      <c r="H1859" s="160">
        <v>2</v>
      </c>
      <c r="I1859" s="161">
        <f>IF(Table28[[#This Row],[Số lượng]]&lt;&gt;0,Table28[[#This Row],[Số lượng]]*Table28[[#This Row],[Đơn giá]],"")</f>
        <v>1331000</v>
      </c>
      <c r="J1859" s="161">
        <f ca="1">IF(AND(Table28[[#This Row],[Tên hàng hóa ]]&lt;&gt;0,D1860=""),SUM(OFFSET(Table28[[#This Row],[Thành tiền]],0,0,-COUNTIF(Table28[Số HĐ],Table28[[#This Row],[Số HĐ]]))),"")</f>
        <v>1331000</v>
      </c>
      <c r="K1859" s="152" t="s">
        <v>464</v>
      </c>
      <c r="L185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59" s="153" t="s">
        <v>3772</v>
      </c>
    </row>
    <row r="1860" spans="1:13" ht="35.1" customHeight="1" x14ac:dyDescent="0.2">
      <c r="A1860" s="155"/>
      <c r="B1860" s="156"/>
      <c r="C1860" s="157" t="str">
        <f t="shared" si="44"/>
        <v/>
      </c>
      <c r="D1860" s="158"/>
      <c r="E1860" s="163" t="str">
        <f>IF(Table28[[#This Row],[Tên hàng hóa ]]&lt;&gt;0,VLOOKUP(Table28[[#This Row],[Tên hàng hóa ]],Table1[[Tên hàng hóa]:[Quy cách]],2,0),"")</f>
        <v/>
      </c>
      <c r="F1860" s="159" t="str">
        <f>IF(Table28[[#This Row],[Tên hàng hóa ]]&lt;&gt;0,VLOOKUP(Table28[[#This Row],[Tên hàng hóa ]],Table1[[Tên hàng hóa]:[ĐVT]],3,0),"")</f>
        <v/>
      </c>
      <c r="G1860" s="164" t="str">
        <f>IF(Table28[[#This Row],[Tên hàng hóa ]]=0,"",VLOOKUP(Table28[[#This Row],[Tên hàng hóa ]],Table1[[Tên hàng hóa]:[Giá bán]],4,0))</f>
        <v/>
      </c>
      <c r="H1860" s="160"/>
      <c r="I1860" s="161" t="str">
        <f>IF(Table28[[#This Row],[Số lượng]]&lt;&gt;0,Table28[[#This Row],[Số lượng]]*Table28[[#This Row],[Đơn giá]],"")</f>
        <v/>
      </c>
      <c r="J1860" s="161" t="str">
        <f ca="1">IF(AND(Table28[[#This Row],[Tên hàng hóa ]]&lt;&gt;0,D1861=""),SUM(OFFSET(Table28[[#This Row],[Thành tiền]],0,0,-COUNTIF(Table28[Số HĐ],Table28[[#This Row],[Số HĐ]]))),"")</f>
        <v/>
      </c>
      <c r="K1860" s="160"/>
      <c r="L186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60" s="162"/>
    </row>
    <row r="1861" spans="1:13" ht="35.1" customHeight="1" x14ac:dyDescent="0.2">
      <c r="A1861" s="155">
        <v>42619</v>
      </c>
      <c r="B1861" s="149" t="s">
        <v>3566</v>
      </c>
      <c r="C1861" s="154" t="s">
        <v>543</v>
      </c>
      <c r="D1861" s="150" t="s">
        <v>48</v>
      </c>
      <c r="E1861" s="163" t="str">
        <f>IF(Table28[[#This Row],[Tên hàng hóa ]]&lt;&gt;0,VLOOKUP(Table28[[#This Row],[Tên hàng hóa ]],Table1[[Tên hàng hóa]:[Quy cách]],2,0),"")</f>
        <v>Biến Tần</v>
      </c>
      <c r="F1861" s="159" t="str">
        <f>IF(Table28[[#This Row],[Tên hàng hóa ]]&lt;&gt;0,VLOOKUP(Table28[[#This Row],[Tên hàng hóa ]],Table1[[Tên hàng hóa]:[ĐVT]],3,0),"")</f>
        <v>Cái</v>
      </c>
      <c r="G1861" s="164">
        <v>4400000</v>
      </c>
      <c r="H1861" s="160">
        <v>1</v>
      </c>
      <c r="I1861" s="161">
        <f>IF(Table28[[#This Row],[Số lượng]]&lt;&gt;0,Table28[[#This Row],[Số lượng]]*Table28[[#This Row],[Đơn giá]],"")</f>
        <v>4400000</v>
      </c>
      <c r="J1861" s="161">
        <f ca="1">IF(AND(Table28[[#This Row],[Tên hàng hóa ]]&lt;&gt;0,D1862=""),SUM(OFFSET(Table28[[#This Row],[Thành tiền]],0,0,-COUNTIF(Table28[Số HĐ],Table28[[#This Row],[Số HĐ]]))),"")</f>
        <v>4400000</v>
      </c>
      <c r="K1861" s="152" t="s">
        <v>464</v>
      </c>
      <c r="L186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61" s="153" t="s">
        <v>3673</v>
      </c>
    </row>
    <row r="1862" spans="1:13" ht="35.1" customHeight="1" x14ac:dyDescent="0.2">
      <c r="A1862" s="155"/>
      <c r="B1862" s="156"/>
      <c r="C1862" s="157" t="str">
        <f t="shared" si="44"/>
        <v/>
      </c>
      <c r="D1862" s="158"/>
      <c r="E1862" s="163" t="str">
        <f>IF(Table28[[#This Row],[Tên hàng hóa ]]&lt;&gt;0,VLOOKUP(Table28[[#This Row],[Tên hàng hóa ]],Table1[[Tên hàng hóa]:[Quy cách]],2,0),"")</f>
        <v/>
      </c>
      <c r="F1862" s="159" t="str">
        <f>IF(Table28[[#This Row],[Tên hàng hóa ]]&lt;&gt;0,VLOOKUP(Table28[[#This Row],[Tên hàng hóa ]],Table1[[Tên hàng hóa]:[ĐVT]],3,0),"")</f>
        <v/>
      </c>
      <c r="G1862" s="164" t="str">
        <f>IF(Table28[[#This Row],[Tên hàng hóa ]]=0,"",VLOOKUP(Table28[[#This Row],[Tên hàng hóa ]],Table1[[Tên hàng hóa]:[Giá bán]],4,0))</f>
        <v/>
      </c>
      <c r="H1862" s="160"/>
      <c r="I1862" s="161" t="str">
        <f>IF(Table28[[#This Row],[Số lượng]]&lt;&gt;0,Table28[[#This Row],[Số lượng]]*Table28[[#This Row],[Đơn giá]],"")</f>
        <v/>
      </c>
      <c r="J1862" s="161" t="str">
        <f ca="1">IF(AND(Table28[[#This Row],[Tên hàng hóa ]]&lt;&gt;0,D1863=""),SUM(OFFSET(Table28[[#This Row],[Thành tiền]],0,0,-COUNTIF(Table28[Số HĐ],Table28[[#This Row],[Số HĐ]]))),"")</f>
        <v/>
      </c>
      <c r="K1862" s="160"/>
      <c r="L186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62" s="162"/>
    </row>
    <row r="1863" spans="1:13" ht="35.1" customHeight="1" x14ac:dyDescent="0.2">
      <c r="A1863" s="155">
        <v>42620</v>
      </c>
      <c r="B1863" s="149" t="s">
        <v>3567</v>
      </c>
      <c r="C1863" s="154" t="s">
        <v>1847</v>
      </c>
      <c r="D1863" s="150" t="s">
        <v>179</v>
      </c>
      <c r="E1863" s="163" t="str">
        <f>IF(Table28[[#This Row],[Tên hàng hóa ]]&lt;&gt;0,VLOOKUP(Table28[[#This Row],[Tên hàng hóa ]],Table1[[Tên hàng hóa]:[Quy cách]],2,0),"")</f>
        <v>Bộ Nguồn Xung</v>
      </c>
      <c r="F1863" s="159" t="str">
        <f>IF(Table28[[#This Row],[Tên hàng hóa ]]&lt;&gt;0,VLOOKUP(Table28[[#This Row],[Tên hàng hóa ]],Table1[[Tên hàng hóa]:[ĐVT]],3,0),"")</f>
        <v>Cái</v>
      </c>
      <c r="G1863" s="164">
        <v>858000</v>
      </c>
      <c r="H1863" s="160">
        <v>1</v>
      </c>
      <c r="I1863" s="161">
        <f>IF(Table28[[#This Row],[Số lượng]]&lt;&gt;0,Table28[[#This Row],[Số lượng]]*Table28[[#This Row],[Đơn giá]],"")</f>
        <v>858000</v>
      </c>
      <c r="J1863" s="161">
        <f ca="1">IF(AND(Table28[[#This Row],[Tên hàng hóa ]]&lt;&gt;0,D1864=""),SUM(OFFSET(Table28[[#This Row],[Thành tiền]],0,0,-COUNTIF(Table28[Số HĐ],Table28[[#This Row],[Số HĐ]]))),"")</f>
        <v>858000</v>
      </c>
      <c r="K1863" s="152" t="s">
        <v>464</v>
      </c>
      <c r="L186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63" s="153" t="s">
        <v>3605</v>
      </c>
    </row>
    <row r="1864" spans="1:13" ht="35.1" customHeight="1" x14ac:dyDescent="0.2">
      <c r="A1864" s="155"/>
      <c r="B1864" s="156"/>
      <c r="C1864" s="157" t="str">
        <f t="shared" si="44"/>
        <v/>
      </c>
      <c r="D1864" s="158"/>
      <c r="E1864" s="163" t="str">
        <f>IF(Table28[[#This Row],[Tên hàng hóa ]]&lt;&gt;0,VLOOKUP(Table28[[#This Row],[Tên hàng hóa ]],Table1[[Tên hàng hóa]:[Quy cách]],2,0),"")</f>
        <v/>
      </c>
      <c r="F1864" s="159" t="str">
        <f>IF(Table28[[#This Row],[Tên hàng hóa ]]&lt;&gt;0,VLOOKUP(Table28[[#This Row],[Tên hàng hóa ]],Table1[[Tên hàng hóa]:[ĐVT]],3,0),"")</f>
        <v/>
      </c>
      <c r="G1864" s="164" t="str">
        <f>IF(Table28[[#This Row],[Tên hàng hóa ]]=0,"",VLOOKUP(Table28[[#This Row],[Tên hàng hóa ]],Table1[[Tên hàng hóa]:[Giá bán]],4,0))</f>
        <v/>
      </c>
      <c r="H1864" s="160"/>
      <c r="I1864" s="161" t="str">
        <f>IF(Table28[[#This Row],[Số lượng]]&lt;&gt;0,Table28[[#This Row],[Số lượng]]*Table28[[#This Row],[Đơn giá]],"")</f>
        <v/>
      </c>
      <c r="J1864" s="161" t="str">
        <f ca="1">IF(AND(Table28[[#This Row],[Tên hàng hóa ]]&lt;&gt;0,D1865=""),SUM(OFFSET(Table28[[#This Row],[Thành tiền]],0,0,-COUNTIF(Table28[Số HĐ],Table28[[#This Row],[Số HĐ]]))),"")</f>
        <v/>
      </c>
      <c r="K1864" s="160"/>
      <c r="L186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64" s="162"/>
    </row>
    <row r="1865" spans="1:13" ht="35.1" customHeight="1" x14ac:dyDescent="0.2">
      <c r="A1865" s="155">
        <v>42621</v>
      </c>
      <c r="B1865" s="149" t="s">
        <v>3568</v>
      </c>
      <c r="C1865" s="154" t="s">
        <v>3226</v>
      </c>
      <c r="D1865" s="150" t="s">
        <v>2058</v>
      </c>
      <c r="E1865" s="163" t="str">
        <f>IF(Table28[[#This Row],[Tên hàng hóa ]]&lt;&gt;0,VLOOKUP(Table28[[#This Row],[Tên hàng hóa ]],Table1[[Tên hàng hóa]:[Quy cách]],2,0),"")</f>
        <v>OMRON</v>
      </c>
      <c r="F1865" s="159" t="str">
        <f>IF(Table28[[#This Row],[Tên hàng hóa ]]&lt;&gt;0,VLOOKUP(Table28[[#This Row],[Tên hàng hóa ]],Table1[[Tên hàng hóa]:[ĐVT]],3,0),"")</f>
        <v>Cái</v>
      </c>
      <c r="G1865" s="164">
        <v>650000</v>
      </c>
      <c r="H1865" s="160">
        <v>1</v>
      </c>
      <c r="I1865" s="161">
        <f>IF(Table28[[#This Row],[Số lượng]]&lt;&gt;0,Table28[[#This Row],[Số lượng]]*Table28[[#This Row],[Đơn giá]],"")</f>
        <v>650000</v>
      </c>
      <c r="J1865" s="161" t="str">
        <f ca="1">IF(AND(Table28[[#This Row],[Tên hàng hóa ]]&lt;&gt;0,D1866=""),SUM(OFFSET(Table28[[#This Row],[Thành tiền]],0,0,-COUNTIF(Table28[Số HĐ],Table28[[#This Row],[Số HĐ]]))),"")</f>
        <v/>
      </c>
      <c r="K1865" s="160"/>
      <c r="L186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65" s="162"/>
    </row>
    <row r="1866" spans="1:13" ht="35.1" customHeight="1" x14ac:dyDescent="0.2">
      <c r="A1866" s="155">
        <v>42621</v>
      </c>
      <c r="B1866" s="149" t="s">
        <v>3568</v>
      </c>
      <c r="C1866" s="157" t="str">
        <f t="shared" si="44"/>
        <v>CTY CỔ PHẦN THIẾT BỊ Á CHÂU</v>
      </c>
      <c r="D1866" s="150" t="s">
        <v>2064</v>
      </c>
      <c r="E1866" s="163" t="str">
        <f>IF(Table28[[#This Row],[Tên hàng hóa ]]&lt;&gt;0,VLOOKUP(Table28[[#This Row],[Tên hàng hóa ]],Table1[[Tên hàng hóa]:[Quy cách]],2,0),"")</f>
        <v>OMRON</v>
      </c>
      <c r="F1866" s="159" t="str">
        <f>IF(Table28[[#This Row],[Tên hàng hóa ]]&lt;&gt;0,VLOOKUP(Table28[[#This Row],[Tên hàng hóa ]],Table1[[Tên hàng hóa]:[ĐVT]],3,0),"")</f>
        <v>Cái</v>
      </c>
      <c r="G1866" s="164">
        <v>65000</v>
      </c>
      <c r="H1866" s="160">
        <v>1</v>
      </c>
      <c r="I1866" s="161">
        <f>IF(Table28[[#This Row],[Số lượng]]&lt;&gt;0,Table28[[#This Row],[Số lượng]]*Table28[[#This Row],[Đơn giá]],"")</f>
        <v>65000</v>
      </c>
      <c r="J1866" s="161">
        <f ca="1">IF(AND(Table28[[#This Row],[Tên hàng hóa ]]&lt;&gt;0,D1867=""),SUM(OFFSET(Table28[[#This Row],[Thành tiền]],0,0,-COUNTIF(Table28[Số HĐ],Table28[[#This Row],[Số HĐ]]))),"")</f>
        <v>715000</v>
      </c>
      <c r="K1866" s="152" t="s">
        <v>464</v>
      </c>
      <c r="L186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66" s="153" t="s">
        <v>3591</v>
      </c>
    </row>
    <row r="1867" spans="1:13" ht="35.1" customHeight="1" x14ac:dyDescent="0.2">
      <c r="A1867" s="155"/>
      <c r="B1867" s="156"/>
      <c r="C1867" s="157" t="str">
        <f t="shared" si="44"/>
        <v/>
      </c>
      <c r="D1867" s="158"/>
      <c r="E1867" s="163" t="str">
        <f>IF(Table28[[#This Row],[Tên hàng hóa ]]&lt;&gt;0,VLOOKUP(Table28[[#This Row],[Tên hàng hóa ]],Table1[[Tên hàng hóa]:[Quy cách]],2,0),"")</f>
        <v/>
      </c>
      <c r="F1867" s="159" t="str">
        <f>IF(Table28[[#This Row],[Tên hàng hóa ]]&lt;&gt;0,VLOOKUP(Table28[[#This Row],[Tên hàng hóa ]],Table1[[Tên hàng hóa]:[ĐVT]],3,0),"")</f>
        <v/>
      </c>
      <c r="G1867" s="164" t="str">
        <f>IF(Table28[[#This Row],[Tên hàng hóa ]]=0,"",VLOOKUP(Table28[[#This Row],[Tên hàng hóa ]],Table1[[Tên hàng hóa]:[Giá bán]],4,0))</f>
        <v/>
      </c>
      <c r="H1867" s="160"/>
      <c r="I1867" s="161" t="str">
        <f>IF(Table28[[#This Row],[Số lượng]]&lt;&gt;0,Table28[[#This Row],[Số lượng]]*Table28[[#This Row],[Đơn giá]],"")</f>
        <v/>
      </c>
      <c r="J1867" s="161" t="str">
        <f ca="1">IF(AND(Table28[[#This Row],[Tên hàng hóa ]]&lt;&gt;0,D1868=""),SUM(OFFSET(Table28[[#This Row],[Thành tiền]],0,0,-COUNTIF(Table28[Số HĐ],Table28[[#This Row],[Số HĐ]]))),"")</f>
        <v/>
      </c>
      <c r="K1867" s="160"/>
      <c r="L186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67" s="162"/>
    </row>
    <row r="1868" spans="1:13" ht="35.1" customHeight="1" x14ac:dyDescent="0.2">
      <c r="A1868" s="155">
        <v>42621</v>
      </c>
      <c r="B1868" s="149" t="s">
        <v>3569</v>
      </c>
      <c r="C1868" s="154" t="s">
        <v>2731</v>
      </c>
      <c r="D1868" s="150" t="s">
        <v>3540</v>
      </c>
      <c r="E1868" s="163" t="str">
        <f>IF(Table28[[#This Row],[Tên hàng hóa ]]&lt;&gt;0,VLOOKUP(Table28[[#This Row],[Tên hàng hóa ]],Table1[[Tên hàng hóa]:[Quy cách]],2,0),"")</f>
        <v>ZF</v>
      </c>
      <c r="F1868" s="159" t="str">
        <f>IF(Table28[[#This Row],[Tên hàng hóa ]]&lt;&gt;0,VLOOKUP(Table28[[#This Row],[Tên hàng hóa ]],Table1[[Tên hàng hóa]:[ĐVT]],3,0),"")</f>
        <v>Cái</v>
      </c>
      <c r="G1868" s="164">
        <v>2500000</v>
      </c>
      <c r="H1868" s="160">
        <v>1</v>
      </c>
      <c r="I1868" s="161">
        <f>IF(Table28[[#This Row],[Số lượng]]&lt;&gt;0,Table28[[#This Row],[Số lượng]]*Table28[[#This Row],[Đơn giá]],"")</f>
        <v>2500000</v>
      </c>
      <c r="J1868" s="161">
        <f ca="1">IF(AND(Table28[[#This Row],[Tên hàng hóa ]]&lt;&gt;0,D1869=""),SUM(OFFSET(Table28[[#This Row],[Thành tiền]],0,0,-COUNTIF(Table28[Số HĐ],Table28[[#This Row],[Số HĐ]]))),"")</f>
        <v>2500000</v>
      </c>
      <c r="K1868" s="152" t="s">
        <v>464</v>
      </c>
      <c r="L186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68" s="153" t="s">
        <v>3570</v>
      </c>
    </row>
    <row r="1869" spans="1:13" ht="35.1" customHeight="1" x14ac:dyDescent="0.2">
      <c r="A1869" s="155"/>
      <c r="B1869" s="156"/>
      <c r="C1869" s="157" t="str">
        <f t="shared" si="44"/>
        <v/>
      </c>
      <c r="D1869" s="158"/>
      <c r="E1869" s="163" t="str">
        <f>IF(Table28[[#This Row],[Tên hàng hóa ]]&lt;&gt;0,VLOOKUP(Table28[[#This Row],[Tên hàng hóa ]],Table1[[Tên hàng hóa]:[Quy cách]],2,0),"")</f>
        <v/>
      </c>
      <c r="F1869" s="159" t="str">
        <f>IF(Table28[[#This Row],[Tên hàng hóa ]]&lt;&gt;0,VLOOKUP(Table28[[#This Row],[Tên hàng hóa ]],Table1[[Tên hàng hóa]:[ĐVT]],3,0),"")</f>
        <v/>
      </c>
      <c r="G1869" s="164" t="str">
        <f>IF(Table28[[#This Row],[Tên hàng hóa ]]=0,"",VLOOKUP(Table28[[#This Row],[Tên hàng hóa ]],Table1[[Tên hàng hóa]:[Giá bán]],4,0))</f>
        <v/>
      </c>
      <c r="H1869" s="160"/>
      <c r="I1869" s="161" t="str">
        <f>IF(Table28[[#This Row],[Số lượng]]&lt;&gt;0,Table28[[#This Row],[Số lượng]]*Table28[[#This Row],[Đơn giá]],"")</f>
        <v/>
      </c>
      <c r="J1869" s="161" t="str">
        <f ca="1">IF(AND(Table28[[#This Row],[Tên hàng hóa ]]&lt;&gt;0,D1870=""),SUM(OFFSET(Table28[[#This Row],[Thành tiền]],0,0,-COUNTIF(Table28[Số HĐ],Table28[[#This Row],[Số HĐ]]))),"")</f>
        <v/>
      </c>
      <c r="K1869" s="160"/>
      <c r="L186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69" s="162"/>
    </row>
    <row r="1870" spans="1:13" ht="35.1" customHeight="1" x14ac:dyDescent="0.2">
      <c r="A1870" s="155">
        <v>42620</v>
      </c>
      <c r="B1870" s="149" t="s">
        <v>3581</v>
      </c>
      <c r="C1870" s="154" t="s">
        <v>1076</v>
      </c>
      <c r="D1870" s="150" t="s">
        <v>64</v>
      </c>
      <c r="E1870" s="163" t="str">
        <f>IF(Table28[[#This Row],[Tên hàng hóa ]]&lt;&gt;0,VLOOKUP(Table28[[#This Row],[Tên hàng hóa ]],Table1[[Tên hàng hóa]:[Quy cách]],2,0),"")</f>
        <v>Bộ Điều Khiển Lập Trình</v>
      </c>
      <c r="F1870" s="159" t="str">
        <f>IF(Table28[[#This Row],[Tên hàng hóa ]]&lt;&gt;0,VLOOKUP(Table28[[#This Row],[Tên hàng hóa ]],Table1[[Tên hàng hóa]:[ĐVT]],3,0),"")</f>
        <v>Cái</v>
      </c>
      <c r="G1870" s="164">
        <v>7150000</v>
      </c>
      <c r="H1870" s="160">
        <v>2</v>
      </c>
      <c r="I1870" s="161">
        <f>IF(Table28[[#This Row],[Số lượng]]&lt;&gt;0,Table28[[#This Row],[Số lượng]]*Table28[[#This Row],[Đơn giá]],"")</f>
        <v>14300000</v>
      </c>
      <c r="J1870" s="161">
        <f ca="1">IF(AND(Table28[[#This Row],[Tên hàng hóa ]]&lt;&gt;0,D1871=""),SUM(OFFSET(Table28[[#This Row],[Thành tiền]],0,0,-COUNTIF(Table28[Số HĐ],Table28[[#This Row],[Số HĐ]]))),"")</f>
        <v>14300000</v>
      </c>
      <c r="K1870" s="152" t="s">
        <v>464</v>
      </c>
      <c r="L187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70" s="153" t="s">
        <v>3592</v>
      </c>
    </row>
    <row r="1871" spans="1:13" ht="35.1" customHeight="1" x14ac:dyDescent="0.2">
      <c r="A1871" s="155"/>
      <c r="B1871" s="156"/>
      <c r="C1871" s="157" t="str">
        <f t="shared" si="44"/>
        <v/>
      </c>
      <c r="D1871" s="158"/>
      <c r="E1871" s="163" t="str">
        <f>IF(Table28[[#This Row],[Tên hàng hóa ]]&lt;&gt;0,VLOOKUP(Table28[[#This Row],[Tên hàng hóa ]],Table1[[Tên hàng hóa]:[Quy cách]],2,0),"")</f>
        <v/>
      </c>
      <c r="F1871" s="159" t="str">
        <f>IF(Table28[[#This Row],[Tên hàng hóa ]]&lt;&gt;0,VLOOKUP(Table28[[#This Row],[Tên hàng hóa ]],Table1[[Tên hàng hóa]:[ĐVT]],3,0),"")</f>
        <v/>
      </c>
      <c r="G1871" s="164" t="str">
        <f>IF(Table28[[#This Row],[Tên hàng hóa ]]=0,"",VLOOKUP(Table28[[#This Row],[Tên hàng hóa ]],Table1[[Tên hàng hóa]:[Giá bán]],4,0))</f>
        <v/>
      </c>
      <c r="H1871" s="160"/>
      <c r="I1871" s="161" t="str">
        <f>IF(Table28[[#This Row],[Số lượng]]&lt;&gt;0,Table28[[#This Row],[Số lượng]]*Table28[[#This Row],[Đơn giá]],"")</f>
        <v/>
      </c>
      <c r="J1871" s="161" t="str">
        <f ca="1">IF(AND(Table28[[#This Row],[Tên hàng hóa ]]&lt;&gt;0,D1872=""),SUM(OFFSET(Table28[[#This Row],[Thành tiền]],0,0,-COUNTIF(Table28[Số HĐ],Table28[[#This Row],[Số HĐ]]))),"")</f>
        <v/>
      </c>
      <c r="K1871" s="160"/>
      <c r="L187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71" s="162"/>
    </row>
    <row r="1872" spans="1:13" ht="35.1" customHeight="1" x14ac:dyDescent="0.2">
      <c r="A1872" s="155">
        <v>42621</v>
      </c>
      <c r="B1872" s="149" t="s">
        <v>3582</v>
      </c>
      <c r="C1872" s="154" t="s">
        <v>1076</v>
      </c>
      <c r="D1872" s="150" t="s">
        <v>3574</v>
      </c>
      <c r="E1872" s="163" t="str">
        <f>IF(Table28[[#This Row],[Tên hàng hóa ]]&lt;&gt;0,VLOOKUP(Table28[[#This Row],[Tên hàng hóa ]],Table1[[Tên hàng hóa]:[Quy cách]],2,0),"")</f>
        <v>OMRON</v>
      </c>
      <c r="F1872" s="159" t="str">
        <f>IF(Table28[[#This Row],[Tên hàng hóa ]]&lt;&gt;0,VLOOKUP(Table28[[#This Row],[Tên hàng hóa ]],Table1[[Tên hàng hóa]:[ĐVT]],3,0),"")</f>
        <v>Cái</v>
      </c>
      <c r="G1872" s="164">
        <v>11000000</v>
      </c>
      <c r="H1872" s="160">
        <v>1</v>
      </c>
      <c r="I1872" s="161">
        <f>IF(Table28[[#This Row],[Số lượng]]&lt;&gt;0,Table28[[#This Row],[Số lượng]]*Table28[[#This Row],[Đơn giá]],"")</f>
        <v>11000000</v>
      </c>
      <c r="J1872" s="161">
        <f ca="1">IF(AND(Table28[[#This Row],[Tên hàng hóa ]]&lt;&gt;0,D1873=""),SUM(OFFSET(Table28[[#This Row],[Thành tiền]],0,0,-COUNTIF(Table28[Số HĐ],Table28[[#This Row],[Số HĐ]]))),"")</f>
        <v>11000000</v>
      </c>
      <c r="K1872" s="152" t="s">
        <v>464</v>
      </c>
      <c r="L187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72" s="153" t="s">
        <v>3703</v>
      </c>
    </row>
    <row r="1873" spans="1:13" ht="35.1" customHeight="1" x14ac:dyDescent="0.2">
      <c r="A1873" s="155"/>
      <c r="B1873" s="156"/>
      <c r="C1873" s="157" t="str">
        <f t="shared" ref="C1873:C1902" si="45">IF(AND(D1873&lt;&gt;0,D1874=""),C1872,"")</f>
        <v/>
      </c>
      <c r="D1873" s="158"/>
      <c r="E1873" s="163" t="str">
        <f>IF(Table28[[#This Row],[Tên hàng hóa ]]&lt;&gt;0,VLOOKUP(Table28[[#This Row],[Tên hàng hóa ]],Table1[[Tên hàng hóa]:[Quy cách]],2,0),"")</f>
        <v/>
      </c>
      <c r="F1873" s="159" t="str">
        <f>IF(Table28[[#This Row],[Tên hàng hóa ]]&lt;&gt;0,VLOOKUP(Table28[[#This Row],[Tên hàng hóa ]],Table1[[Tên hàng hóa]:[ĐVT]],3,0),"")</f>
        <v/>
      </c>
      <c r="G1873" s="164" t="str">
        <f>IF(Table28[[#This Row],[Tên hàng hóa ]]=0,"",VLOOKUP(Table28[[#This Row],[Tên hàng hóa ]],Table1[[Tên hàng hóa]:[Giá bán]],4,0))</f>
        <v/>
      </c>
      <c r="H1873" s="160"/>
      <c r="I1873" s="161" t="str">
        <f>IF(Table28[[#This Row],[Số lượng]]&lt;&gt;0,Table28[[#This Row],[Số lượng]]*Table28[[#This Row],[Đơn giá]],"")</f>
        <v/>
      </c>
      <c r="J1873" s="161" t="str">
        <f ca="1">IF(AND(Table28[[#This Row],[Tên hàng hóa ]]&lt;&gt;0,D1874=""),SUM(OFFSET(Table28[[#This Row],[Thành tiền]],0,0,-COUNTIF(Table28[Số HĐ],Table28[[#This Row],[Số HĐ]]))),"")</f>
        <v/>
      </c>
      <c r="K1873" s="160"/>
      <c r="L187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73" s="162"/>
    </row>
    <row r="1874" spans="1:13" ht="35.1" customHeight="1" x14ac:dyDescent="0.2">
      <c r="A1874" s="155">
        <v>42622</v>
      </c>
      <c r="B1874" s="149" t="s">
        <v>3583</v>
      </c>
      <c r="C1874" s="154" t="s">
        <v>1076</v>
      </c>
      <c r="D1874" s="150" t="s">
        <v>64</v>
      </c>
      <c r="E1874" s="163" t="str">
        <f>IF(Table28[[#This Row],[Tên hàng hóa ]]&lt;&gt;0,VLOOKUP(Table28[[#This Row],[Tên hàng hóa ]],Table1[[Tên hàng hóa]:[Quy cách]],2,0),"")</f>
        <v>Bộ Điều Khiển Lập Trình</v>
      </c>
      <c r="F1874" s="159" t="str">
        <f>IF(Table28[[#This Row],[Tên hàng hóa ]]&lt;&gt;0,VLOOKUP(Table28[[#This Row],[Tên hàng hóa ]],Table1[[Tên hàng hóa]:[ĐVT]],3,0),"")</f>
        <v>Cái</v>
      </c>
      <c r="G1874" s="164">
        <v>7150000</v>
      </c>
      <c r="H1874" s="160">
        <v>1</v>
      </c>
      <c r="I1874" s="161">
        <f>IF(Table28[[#This Row],[Số lượng]]&lt;&gt;0,Table28[[#This Row],[Số lượng]]*Table28[[#This Row],[Đơn giá]],"")</f>
        <v>7150000</v>
      </c>
      <c r="J1874" s="161" t="str">
        <f ca="1">IF(AND(Table28[[#This Row],[Tên hàng hóa ]]&lt;&gt;0,D1875=""),SUM(OFFSET(Table28[[#This Row],[Thành tiền]],0,0,-COUNTIF(Table28[Số HĐ],Table28[[#This Row],[Số HĐ]]))),"")</f>
        <v/>
      </c>
      <c r="K1874" s="160"/>
      <c r="L187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74" s="162"/>
    </row>
    <row r="1875" spans="1:13" ht="35.1" customHeight="1" x14ac:dyDescent="0.2">
      <c r="A1875" s="155">
        <v>42622</v>
      </c>
      <c r="B1875" s="149" t="s">
        <v>3583</v>
      </c>
      <c r="C1875" s="157" t="str">
        <f t="shared" si="45"/>
        <v>CTY TNHH QUỐC QUANG</v>
      </c>
      <c r="D1875" s="150" t="s">
        <v>177</v>
      </c>
      <c r="E1875" s="163" t="str">
        <f>IF(Table28[[#This Row],[Tên hàng hóa ]]&lt;&gt;0,VLOOKUP(Table28[[#This Row],[Tên hàng hóa ]],Table1[[Tên hàng hóa]:[Quy cách]],2,0),"")</f>
        <v>Bộ Nguồn Xung</v>
      </c>
      <c r="F1875" s="159" t="str">
        <f>IF(Table28[[#This Row],[Tên hàng hóa ]]&lt;&gt;0,VLOOKUP(Table28[[#This Row],[Tên hàng hóa ]],Table1[[Tên hàng hóa]:[ĐVT]],3,0),"")</f>
        <v>Cái</v>
      </c>
      <c r="G1875" s="164">
        <v>3658600</v>
      </c>
      <c r="H1875" s="160">
        <v>2</v>
      </c>
      <c r="I1875" s="161">
        <f>IF(Table28[[#This Row],[Số lượng]]&lt;&gt;0,Table28[[#This Row],[Số lượng]]*Table28[[#This Row],[Đơn giá]],"")</f>
        <v>7317200</v>
      </c>
      <c r="J1875" s="161">
        <f ca="1">IF(AND(Table28[[#This Row],[Tên hàng hóa ]]&lt;&gt;0,D1876=""),SUM(OFFSET(Table28[[#This Row],[Thành tiền]],0,0,-COUNTIF(Table28[Số HĐ],Table28[[#This Row],[Số HĐ]]))),"")</f>
        <v>14467200</v>
      </c>
      <c r="K1875" s="152" t="s">
        <v>464</v>
      </c>
      <c r="L187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75" s="153" t="s">
        <v>3704</v>
      </c>
    </row>
    <row r="1876" spans="1:13" ht="35.1" customHeight="1" x14ac:dyDescent="0.2">
      <c r="A1876" s="155"/>
      <c r="B1876" s="156"/>
      <c r="C1876" s="157" t="str">
        <f t="shared" si="45"/>
        <v/>
      </c>
      <c r="D1876" s="158"/>
      <c r="E1876" s="163" t="str">
        <f>IF(Table28[[#This Row],[Tên hàng hóa ]]&lt;&gt;0,VLOOKUP(Table28[[#This Row],[Tên hàng hóa ]],Table1[[Tên hàng hóa]:[Quy cách]],2,0),"")</f>
        <v/>
      </c>
      <c r="F1876" s="159" t="str">
        <f>IF(Table28[[#This Row],[Tên hàng hóa ]]&lt;&gt;0,VLOOKUP(Table28[[#This Row],[Tên hàng hóa ]],Table1[[Tên hàng hóa]:[ĐVT]],3,0),"")</f>
        <v/>
      </c>
      <c r="G1876" s="164" t="str">
        <f>IF(Table28[[#This Row],[Tên hàng hóa ]]=0,"",VLOOKUP(Table28[[#This Row],[Tên hàng hóa ]],Table1[[Tên hàng hóa]:[Giá bán]],4,0))</f>
        <v/>
      </c>
      <c r="H1876" s="160"/>
      <c r="I1876" s="161" t="str">
        <f>IF(Table28[[#This Row],[Số lượng]]&lt;&gt;0,Table28[[#This Row],[Số lượng]]*Table28[[#This Row],[Đơn giá]],"")</f>
        <v/>
      </c>
      <c r="J1876" s="161" t="str">
        <f ca="1">IF(AND(Table28[[#This Row],[Tên hàng hóa ]]&lt;&gt;0,D1877=""),SUM(OFFSET(Table28[[#This Row],[Thành tiền]],0,0,-COUNTIF(Table28[Số HĐ],Table28[[#This Row],[Số HĐ]]))),"")</f>
        <v/>
      </c>
      <c r="K1876" s="160"/>
      <c r="L187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76" s="162"/>
    </row>
    <row r="1877" spans="1:13" ht="35.1" customHeight="1" x14ac:dyDescent="0.2">
      <c r="A1877" s="155">
        <v>42622</v>
      </c>
      <c r="B1877" s="149" t="s">
        <v>3595</v>
      </c>
      <c r="C1877" s="154" t="s">
        <v>1122</v>
      </c>
      <c r="D1877" s="150" t="s">
        <v>1110</v>
      </c>
      <c r="E1877" s="163" t="str">
        <f>IF(Table28[[#This Row],[Tên hàng hóa ]]&lt;&gt;0,VLOOKUP(Table28[[#This Row],[Tên hàng hóa ]],Table1[[Tên hàng hóa]:[Quy cách]],2,0),"")</f>
        <v>Schneider</v>
      </c>
      <c r="F1877" s="159" t="str">
        <f>IF(Table28[[#This Row],[Tên hàng hóa ]]&lt;&gt;0,VLOOKUP(Table28[[#This Row],[Tên hàng hóa ]],Table1[[Tên hàng hóa]:[ĐVT]],3,0),"")</f>
        <v>Cái</v>
      </c>
      <c r="G1877" s="164">
        <v>372900</v>
      </c>
      <c r="H1877" s="160">
        <v>20</v>
      </c>
      <c r="I1877" s="161">
        <f>IF(Table28[[#This Row],[Số lượng]]&lt;&gt;0,Table28[[#This Row],[Số lượng]]*Table28[[#This Row],[Đơn giá]],"")</f>
        <v>7458000</v>
      </c>
      <c r="J1877" s="161" t="str">
        <f ca="1">IF(AND(Table28[[#This Row],[Tên hàng hóa ]]&lt;&gt;0,D1878=""),SUM(OFFSET(Table28[[#This Row],[Thành tiền]],0,0,-COUNTIF(Table28[Số HĐ],Table28[[#This Row],[Số HĐ]]))),"")</f>
        <v/>
      </c>
      <c r="K1877" s="160"/>
      <c r="L187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77" s="162"/>
    </row>
    <row r="1878" spans="1:13" ht="35.1" customHeight="1" x14ac:dyDescent="0.2">
      <c r="A1878" s="155">
        <v>42622</v>
      </c>
      <c r="B1878" s="149" t="s">
        <v>3595</v>
      </c>
      <c r="C1878" s="154" t="s">
        <v>1122</v>
      </c>
      <c r="D1878" s="150" t="s">
        <v>1731</v>
      </c>
      <c r="E1878" s="163" t="str">
        <f>IF(Table28[[#This Row],[Tên hàng hóa ]]&lt;&gt;0,VLOOKUP(Table28[[#This Row],[Tên hàng hóa ]],Table1[[Tên hàng hóa]:[Quy cách]],2,0),"")</f>
        <v>Schneider</v>
      </c>
      <c r="F1878" s="159" t="str">
        <f>IF(Table28[[#This Row],[Tên hàng hóa ]]&lt;&gt;0,VLOOKUP(Table28[[#This Row],[Tên hàng hóa ]],Table1[[Tên hàng hóa]:[ĐVT]],3,0),"")</f>
        <v>Cái</v>
      </c>
      <c r="G1878" s="164">
        <v>596200</v>
      </c>
      <c r="H1878" s="160">
        <v>10</v>
      </c>
      <c r="I1878" s="161">
        <f>IF(Table28[[#This Row],[Số lượng]]&lt;&gt;0,Table28[[#This Row],[Số lượng]]*Table28[[#This Row],[Đơn giá]],"")</f>
        <v>5962000</v>
      </c>
      <c r="J1878" s="161" t="str">
        <f ca="1">IF(AND(Table28[[#This Row],[Tên hàng hóa ]]&lt;&gt;0,D1879=""),SUM(OFFSET(Table28[[#This Row],[Thành tiền]],0,0,-COUNTIF(Table28[Số HĐ],Table28[[#This Row],[Số HĐ]]))),"")</f>
        <v/>
      </c>
      <c r="K1878" s="160"/>
      <c r="L187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78" s="162"/>
    </row>
    <row r="1879" spans="1:13" ht="35.1" customHeight="1" x14ac:dyDescent="0.2">
      <c r="A1879" s="155">
        <v>42622</v>
      </c>
      <c r="B1879" s="149" t="s">
        <v>3595</v>
      </c>
      <c r="C1879" s="154" t="s">
        <v>1122</v>
      </c>
      <c r="D1879" s="150" t="s">
        <v>2007</v>
      </c>
      <c r="E1879" s="163" t="str">
        <f>IF(Table28[[#This Row],[Tên hàng hóa ]]&lt;&gt;0,VLOOKUP(Table28[[#This Row],[Tên hàng hóa ]],Table1[[Tên hàng hóa]:[Quy cách]],2,0),"")</f>
        <v>Schneider</v>
      </c>
      <c r="F1879" s="159" t="str">
        <f>IF(Table28[[#This Row],[Tên hàng hóa ]]&lt;&gt;0,VLOOKUP(Table28[[#This Row],[Tên hàng hóa ]],Table1[[Tên hàng hóa]:[ĐVT]],3,0),"")</f>
        <v>Cái</v>
      </c>
      <c r="G1879" s="164">
        <v>743600</v>
      </c>
      <c r="H1879" s="160">
        <v>5</v>
      </c>
      <c r="I1879" s="161">
        <f>IF(Table28[[#This Row],[Số lượng]]&lt;&gt;0,Table28[[#This Row],[Số lượng]]*Table28[[#This Row],[Đơn giá]],"")</f>
        <v>3718000</v>
      </c>
      <c r="J1879" s="161">
        <f ca="1">IF(AND(Table28[[#This Row],[Tên hàng hóa ]]&lt;&gt;0,D1880=""),SUM(OFFSET(Table28[[#This Row],[Thành tiền]],0,0,-COUNTIF(Table28[Số HĐ],Table28[[#This Row],[Số HĐ]]))),"")</f>
        <v>17138000</v>
      </c>
      <c r="K1879" s="152" t="s">
        <v>464</v>
      </c>
      <c r="L187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79" s="153" t="s">
        <v>3849</v>
      </c>
    </row>
    <row r="1880" spans="1:13" ht="35.1" customHeight="1" x14ac:dyDescent="0.2">
      <c r="A1880" s="155"/>
      <c r="B1880" s="156"/>
      <c r="C1880" s="157" t="str">
        <f t="shared" si="45"/>
        <v/>
      </c>
      <c r="D1880" s="158"/>
      <c r="E1880" s="163" t="str">
        <f>IF(Table28[[#This Row],[Tên hàng hóa ]]&lt;&gt;0,VLOOKUP(Table28[[#This Row],[Tên hàng hóa ]],Table1[[Tên hàng hóa]:[Quy cách]],2,0),"")</f>
        <v/>
      </c>
      <c r="F1880" s="159" t="str">
        <f>IF(Table28[[#This Row],[Tên hàng hóa ]]&lt;&gt;0,VLOOKUP(Table28[[#This Row],[Tên hàng hóa ]],Table1[[Tên hàng hóa]:[ĐVT]],3,0),"")</f>
        <v/>
      </c>
      <c r="G1880" s="164" t="str">
        <f>IF(Table28[[#This Row],[Tên hàng hóa ]]=0,"",VLOOKUP(Table28[[#This Row],[Tên hàng hóa ]],Table1[[Tên hàng hóa]:[Giá bán]],4,0))</f>
        <v/>
      </c>
      <c r="H1880" s="160"/>
      <c r="I1880" s="161" t="str">
        <f>IF(Table28[[#This Row],[Số lượng]]&lt;&gt;0,Table28[[#This Row],[Số lượng]]*Table28[[#This Row],[Đơn giá]],"")</f>
        <v/>
      </c>
      <c r="J1880" s="161" t="str">
        <f ca="1">IF(AND(Table28[[#This Row],[Tên hàng hóa ]]&lt;&gt;0,D1881=""),SUM(OFFSET(Table28[[#This Row],[Thành tiền]],0,0,-COUNTIF(Table28[Số HĐ],Table28[[#This Row],[Số HĐ]]))),"")</f>
        <v/>
      </c>
      <c r="K1880" s="160"/>
      <c r="L188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80" s="162"/>
    </row>
    <row r="1881" spans="1:13" ht="35.1" customHeight="1" x14ac:dyDescent="0.2">
      <c r="A1881" s="155">
        <v>42622</v>
      </c>
      <c r="B1881" s="149" t="s">
        <v>3596</v>
      </c>
      <c r="C1881" s="154" t="s">
        <v>860</v>
      </c>
      <c r="D1881" s="150" t="s">
        <v>66</v>
      </c>
      <c r="E1881" s="163" t="str">
        <f>IF(Table28[[#This Row],[Tên hàng hóa ]]&lt;&gt;0,VLOOKUP(Table28[[#This Row],[Tên hàng hóa ]],Table1[[Tên hàng hóa]:[Quy cách]],2,0),"")</f>
        <v>Bộ Điều Khiển Lập Trình</v>
      </c>
      <c r="F1881" s="159" t="str">
        <f>IF(Table28[[#This Row],[Tên hàng hóa ]]&lt;&gt;0,VLOOKUP(Table28[[#This Row],[Tên hàng hóa ]],Table1[[Tên hàng hóa]:[ĐVT]],3,0),"")</f>
        <v>Cái</v>
      </c>
      <c r="G1881" s="164">
        <v>9900000</v>
      </c>
      <c r="H1881" s="160">
        <v>1</v>
      </c>
      <c r="I1881" s="161">
        <f>IF(Table28[[#This Row],[Số lượng]]&lt;&gt;0,Table28[[#This Row],[Số lượng]]*Table28[[#This Row],[Đơn giá]],"")</f>
        <v>9900000</v>
      </c>
      <c r="J1881" s="161">
        <f ca="1">IF(AND(Table28[[#This Row],[Tên hàng hóa ]]&lt;&gt;0,D1882=""),SUM(OFFSET(Table28[[#This Row],[Thành tiền]],0,0,-COUNTIF(Table28[Số HĐ],Table28[[#This Row],[Số HĐ]]))),"")</f>
        <v>9900000</v>
      </c>
      <c r="K1881" s="152" t="s">
        <v>464</v>
      </c>
      <c r="L188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81" s="153" t="s">
        <v>4289</v>
      </c>
    </row>
    <row r="1882" spans="1:13" ht="35.1" customHeight="1" x14ac:dyDescent="0.2">
      <c r="A1882" s="155"/>
      <c r="B1882" s="156"/>
      <c r="C1882" s="157" t="str">
        <f t="shared" si="45"/>
        <v/>
      </c>
      <c r="D1882" s="158"/>
      <c r="E1882" s="163" t="str">
        <f>IF(Table28[[#This Row],[Tên hàng hóa ]]&lt;&gt;0,VLOOKUP(Table28[[#This Row],[Tên hàng hóa ]],Table1[[Tên hàng hóa]:[Quy cách]],2,0),"")</f>
        <v/>
      </c>
      <c r="F1882" s="159" t="str">
        <f>IF(Table28[[#This Row],[Tên hàng hóa ]]&lt;&gt;0,VLOOKUP(Table28[[#This Row],[Tên hàng hóa ]],Table1[[Tên hàng hóa]:[ĐVT]],3,0),"")</f>
        <v/>
      </c>
      <c r="G1882" s="164" t="str">
        <f>IF(Table28[[#This Row],[Tên hàng hóa ]]=0,"",VLOOKUP(Table28[[#This Row],[Tên hàng hóa ]],Table1[[Tên hàng hóa]:[Giá bán]],4,0))</f>
        <v/>
      </c>
      <c r="H1882" s="160"/>
      <c r="I1882" s="161" t="str">
        <f>IF(Table28[[#This Row],[Số lượng]]&lt;&gt;0,Table28[[#This Row],[Số lượng]]*Table28[[#This Row],[Đơn giá]],"")</f>
        <v/>
      </c>
      <c r="J1882" s="161" t="str">
        <f ca="1">IF(AND(Table28[[#This Row],[Tên hàng hóa ]]&lt;&gt;0,D1883=""),SUM(OFFSET(Table28[[#This Row],[Thành tiền]],0,0,-COUNTIF(Table28[Số HĐ],Table28[[#This Row],[Số HĐ]]))),"")</f>
        <v/>
      </c>
      <c r="K1882" s="160"/>
      <c r="L188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82" s="162"/>
    </row>
    <row r="1883" spans="1:13" ht="35.1" customHeight="1" x14ac:dyDescent="0.2">
      <c r="A1883" s="155">
        <v>42625</v>
      </c>
      <c r="B1883" s="149" t="s">
        <v>3597</v>
      </c>
      <c r="C1883" s="154" t="s">
        <v>1122</v>
      </c>
      <c r="D1883" s="150" t="s">
        <v>3093</v>
      </c>
      <c r="E1883" s="163" t="str">
        <f>IF(Table28[[#This Row],[Tên hàng hóa ]]&lt;&gt;0,VLOOKUP(Table28[[#This Row],[Tên hàng hóa ]],Table1[[Tên hàng hóa]:[Quy cách]],2,0),"")</f>
        <v>PARKER</v>
      </c>
      <c r="F1883" s="159" t="str">
        <f>IF(Table28[[#This Row],[Tên hàng hóa ]]&lt;&gt;0,VLOOKUP(Table28[[#This Row],[Tên hàng hóa ]],Table1[[Tên hàng hóa]:[ĐVT]],3,0),"")</f>
        <v>Cái</v>
      </c>
      <c r="G1883" s="164">
        <v>1265000</v>
      </c>
      <c r="H1883" s="160">
        <v>2</v>
      </c>
      <c r="I1883" s="161">
        <f>IF(Table28[[#This Row],[Số lượng]]&lt;&gt;0,Table28[[#This Row],[Số lượng]]*Table28[[#This Row],[Đơn giá]],"")</f>
        <v>2530000</v>
      </c>
      <c r="J1883" s="161">
        <f ca="1">IF(AND(Table28[[#This Row],[Tên hàng hóa ]]&lt;&gt;0,D1884=""),SUM(OFFSET(Table28[[#This Row],[Thành tiền]],0,0,-COUNTIF(Table28[Số HĐ],Table28[[#This Row],[Số HĐ]]))),"")</f>
        <v>2530000</v>
      </c>
      <c r="K1883" s="152" t="s">
        <v>464</v>
      </c>
      <c r="L188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83" s="153" t="s">
        <v>3850</v>
      </c>
    </row>
    <row r="1884" spans="1:13" ht="35.1" customHeight="1" x14ac:dyDescent="0.2">
      <c r="A1884" s="155"/>
      <c r="B1884" s="156"/>
      <c r="C1884" s="157" t="str">
        <f t="shared" si="45"/>
        <v/>
      </c>
      <c r="D1884" s="158"/>
      <c r="E1884" s="163" t="str">
        <f>IF(Table28[[#This Row],[Tên hàng hóa ]]&lt;&gt;0,VLOOKUP(Table28[[#This Row],[Tên hàng hóa ]],Table1[[Tên hàng hóa]:[Quy cách]],2,0),"")</f>
        <v/>
      </c>
      <c r="F1884" s="159" t="str">
        <f>IF(Table28[[#This Row],[Tên hàng hóa ]]&lt;&gt;0,VLOOKUP(Table28[[#This Row],[Tên hàng hóa ]],Table1[[Tên hàng hóa]:[ĐVT]],3,0),"")</f>
        <v/>
      </c>
      <c r="G1884" s="164" t="str">
        <f>IF(Table28[[#This Row],[Tên hàng hóa ]]=0,"",VLOOKUP(Table28[[#This Row],[Tên hàng hóa ]],Table1[[Tên hàng hóa]:[Giá bán]],4,0))</f>
        <v/>
      </c>
      <c r="H1884" s="160"/>
      <c r="I1884" s="161" t="str">
        <f>IF(Table28[[#This Row],[Số lượng]]&lt;&gt;0,Table28[[#This Row],[Số lượng]]*Table28[[#This Row],[Đơn giá]],"")</f>
        <v/>
      </c>
      <c r="J1884" s="161" t="str">
        <f ca="1">IF(AND(Table28[[#This Row],[Tên hàng hóa ]]&lt;&gt;0,D1885=""),SUM(OFFSET(Table28[[#This Row],[Thành tiền]],0,0,-COUNTIF(Table28[Số HĐ],Table28[[#This Row],[Số HĐ]]))),"")</f>
        <v/>
      </c>
      <c r="K1884" s="160"/>
      <c r="L188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84" s="162"/>
    </row>
    <row r="1885" spans="1:13" ht="35.1" customHeight="1" x14ac:dyDescent="0.2">
      <c r="A1885" s="155">
        <v>42625</v>
      </c>
      <c r="B1885" s="149" t="s">
        <v>3598</v>
      </c>
      <c r="C1885" s="154" t="s">
        <v>1039</v>
      </c>
      <c r="D1885" s="150" t="s">
        <v>115</v>
      </c>
      <c r="E1885" s="163" t="str">
        <f>IF(Table28[[#This Row],[Tên hàng hóa ]]&lt;&gt;0,VLOOKUP(Table28[[#This Row],[Tên hàng hóa ]],Table1[[Tên hàng hóa]:[Quy cách]],2,0),"")</f>
        <v>Bộ Điều Khiển Nhiệt Độ</v>
      </c>
      <c r="F1885" s="159" t="str">
        <f>IF(Table28[[#This Row],[Tên hàng hóa ]]&lt;&gt;0,VLOOKUP(Table28[[#This Row],[Tên hàng hóa ]],Table1[[Tên hàng hóa]:[ĐVT]],3,0),"")</f>
        <v>Cái</v>
      </c>
      <c r="G1885" s="164">
        <v>3465000</v>
      </c>
      <c r="H1885" s="160">
        <v>1</v>
      </c>
      <c r="I1885" s="161">
        <f>IF(Table28[[#This Row],[Số lượng]]&lt;&gt;0,Table28[[#This Row],[Số lượng]]*Table28[[#This Row],[Đơn giá]],"")</f>
        <v>3465000</v>
      </c>
      <c r="J1885" s="161" t="str">
        <f ca="1">IF(AND(Table28[[#This Row],[Tên hàng hóa ]]&lt;&gt;0,D1886=""),SUM(OFFSET(Table28[[#This Row],[Thành tiền]],0,0,-COUNTIF(Table28[Số HĐ],Table28[[#This Row],[Số HĐ]]))),"")</f>
        <v/>
      </c>
      <c r="K1885" s="160"/>
      <c r="L188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85" s="162"/>
    </row>
    <row r="1886" spans="1:13" ht="35.1" customHeight="1" x14ac:dyDescent="0.2">
      <c r="A1886" s="155">
        <v>42625</v>
      </c>
      <c r="B1886" s="149" t="s">
        <v>3598</v>
      </c>
      <c r="C1886" s="154" t="s">
        <v>1039</v>
      </c>
      <c r="D1886" s="150" t="s">
        <v>3576</v>
      </c>
      <c r="E1886" s="163" t="str">
        <f>IF(Table28[[#This Row],[Tên hàng hóa ]]&lt;&gt;0,VLOOKUP(Table28[[#This Row],[Tên hàng hóa ]],Table1[[Tên hàng hóa]:[Quy cách]],2,0),"")</f>
        <v>TURCK</v>
      </c>
      <c r="F1886" s="159" t="str">
        <f>IF(Table28[[#This Row],[Tên hàng hóa ]]&lt;&gt;0,VLOOKUP(Table28[[#This Row],[Tên hàng hóa ]],Table1[[Tên hàng hóa]:[ĐVT]],3,0),"")</f>
        <v>Cái</v>
      </c>
      <c r="G1886" s="164">
        <v>2024000</v>
      </c>
      <c r="H1886" s="160">
        <v>2</v>
      </c>
      <c r="I1886" s="161">
        <f>IF(Table28[[#This Row],[Số lượng]]&lt;&gt;0,Table28[[#This Row],[Số lượng]]*Table28[[#This Row],[Đơn giá]],"")</f>
        <v>4048000</v>
      </c>
      <c r="J1886" s="161">
        <f ca="1">IF(AND(Table28[[#This Row],[Tên hàng hóa ]]&lt;&gt;0,D1887=""),SUM(OFFSET(Table28[[#This Row],[Thành tiền]],0,0,-COUNTIF(Table28[Số HĐ],Table28[[#This Row],[Số HĐ]]))),"")</f>
        <v>7513000</v>
      </c>
      <c r="K1886" s="160">
        <v>7221000</v>
      </c>
      <c r="L1886" s="161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292000</v>
      </c>
      <c r="M1886" s="153" t="s">
        <v>3806</v>
      </c>
    </row>
    <row r="1887" spans="1:13" ht="35.1" customHeight="1" x14ac:dyDescent="0.2">
      <c r="A1887" s="155"/>
      <c r="B1887" s="156"/>
      <c r="C1887" s="157" t="str">
        <f t="shared" si="45"/>
        <v/>
      </c>
      <c r="D1887" s="158"/>
      <c r="E1887" s="163" t="str">
        <f>IF(Table28[[#This Row],[Tên hàng hóa ]]&lt;&gt;0,VLOOKUP(Table28[[#This Row],[Tên hàng hóa ]],Table1[[Tên hàng hóa]:[Quy cách]],2,0),"")</f>
        <v/>
      </c>
      <c r="F1887" s="159" t="str">
        <f>IF(Table28[[#This Row],[Tên hàng hóa ]]&lt;&gt;0,VLOOKUP(Table28[[#This Row],[Tên hàng hóa ]],Table1[[Tên hàng hóa]:[ĐVT]],3,0),"")</f>
        <v/>
      </c>
      <c r="G1887" s="164" t="str">
        <f>IF(Table28[[#This Row],[Tên hàng hóa ]]=0,"",VLOOKUP(Table28[[#This Row],[Tên hàng hóa ]],Table1[[Tên hàng hóa]:[Giá bán]],4,0))</f>
        <v/>
      </c>
      <c r="H1887" s="160"/>
      <c r="I1887" s="161" t="str">
        <f>IF(Table28[[#This Row],[Số lượng]]&lt;&gt;0,Table28[[#This Row],[Số lượng]]*Table28[[#This Row],[Đơn giá]],"")</f>
        <v/>
      </c>
      <c r="J1887" s="161" t="str">
        <f ca="1">IF(AND(Table28[[#This Row],[Tên hàng hóa ]]&lt;&gt;0,D1888=""),SUM(OFFSET(Table28[[#This Row],[Thành tiền]],0,0,-COUNTIF(Table28[Số HĐ],Table28[[#This Row],[Số HĐ]]))),"")</f>
        <v/>
      </c>
      <c r="K1887" s="160"/>
      <c r="L188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87" s="162"/>
    </row>
    <row r="1888" spans="1:13" ht="35.1" customHeight="1" x14ac:dyDescent="0.2">
      <c r="A1888" s="155">
        <v>42625</v>
      </c>
      <c r="B1888" s="149" t="s">
        <v>3599</v>
      </c>
      <c r="C1888" s="154" t="s">
        <v>1636</v>
      </c>
      <c r="D1888" s="150" t="s">
        <v>138</v>
      </c>
      <c r="E1888" s="163" t="str">
        <f>IF(Table28[[#This Row],[Tên hàng hóa ]]&lt;&gt;0,VLOOKUP(Table28[[#This Row],[Tên hàng hóa ]],Table1[[Tên hàng hóa]:[Quy cách]],2,0),"")</f>
        <v>Bộ Điều Khiển Nhiệt Độ</v>
      </c>
      <c r="F1888" s="159" t="str">
        <f>IF(Table28[[#This Row],[Tên hàng hóa ]]&lt;&gt;0,VLOOKUP(Table28[[#This Row],[Tên hàng hóa ]],Table1[[Tên hàng hóa]:[ĐVT]],3,0),"")</f>
        <v>Cái</v>
      </c>
      <c r="G1888" s="164">
        <v>1361800</v>
      </c>
      <c r="H1888" s="160">
        <v>1</v>
      </c>
      <c r="I1888" s="161">
        <f>IF(Table28[[#This Row],[Số lượng]]&lt;&gt;0,Table28[[#This Row],[Số lượng]]*Table28[[#This Row],[Đơn giá]],"")</f>
        <v>1361800</v>
      </c>
      <c r="J1888" s="161">
        <f ca="1">IF(AND(Table28[[#This Row],[Tên hàng hóa ]]&lt;&gt;0,D1889=""),SUM(OFFSET(Table28[[#This Row],[Thành tiền]],0,0,-COUNTIF(Table28[Số HĐ],Table28[[#This Row],[Số HĐ]]))),"")</f>
        <v>1361800</v>
      </c>
      <c r="K1888" s="152" t="s">
        <v>464</v>
      </c>
      <c r="L188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88" s="153" t="s">
        <v>3876</v>
      </c>
    </row>
    <row r="1889" spans="1:13" ht="35.1" customHeight="1" x14ac:dyDescent="0.2">
      <c r="A1889" s="155"/>
      <c r="B1889" s="156"/>
      <c r="C1889" s="157" t="str">
        <f t="shared" si="45"/>
        <v/>
      </c>
      <c r="D1889" s="158"/>
      <c r="E1889" s="163" t="str">
        <f>IF(Table28[[#This Row],[Tên hàng hóa ]]&lt;&gt;0,VLOOKUP(Table28[[#This Row],[Tên hàng hóa ]],Table1[[Tên hàng hóa]:[Quy cách]],2,0),"")</f>
        <v/>
      </c>
      <c r="F1889" s="159" t="str">
        <f>IF(Table28[[#This Row],[Tên hàng hóa ]]&lt;&gt;0,VLOOKUP(Table28[[#This Row],[Tên hàng hóa ]],Table1[[Tên hàng hóa]:[ĐVT]],3,0),"")</f>
        <v/>
      </c>
      <c r="G1889" s="164" t="str">
        <f>IF(Table28[[#This Row],[Tên hàng hóa ]]=0,"",VLOOKUP(Table28[[#This Row],[Tên hàng hóa ]],Table1[[Tên hàng hóa]:[Giá bán]],4,0))</f>
        <v/>
      </c>
      <c r="H1889" s="160"/>
      <c r="I1889" s="161" t="str">
        <f>IF(Table28[[#This Row],[Số lượng]]&lt;&gt;0,Table28[[#This Row],[Số lượng]]*Table28[[#This Row],[Đơn giá]],"")</f>
        <v/>
      </c>
      <c r="J1889" s="161" t="str">
        <f ca="1">IF(AND(Table28[[#This Row],[Tên hàng hóa ]]&lt;&gt;0,D1890=""),SUM(OFFSET(Table28[[#This Row],[Thành tiền]],0,0,-COUNTIF(Table28[Số HĐ],Table28[[#This Row],[Số HĐ]]))),"")</f>
        <v/>
      </c>
      <c r="K1889" s="160"/>
      <c r="L188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89" s="162"/>
    </row>
    <row r="1890" spans="1:13" ht="35.1" customHeight="1" x14ac:dyDescent="0.2">
      <c r="A1890" s="155">
        <v>42626</v>
      </c>
      <c r="B1890" s="149" t="s">
        <v>3600</v>
      </c>
      <c r="C1890" s="154" t="s">
        <v>962</v>
      </c>
      <c r="D1890" s="150" t="s">
        <v>280</v>
      </c>
      <c r="E1890" s="163" t="str">
        <f>IF(Table28[[#This Row],[Tên hàng hóa ]]&lt;&gt;0,VLOOKUP(Table28[[#This Row],[Tên hàng hóa ]],Table1[[Tên hàng hóa]:[Quy cách]],2,0),"")</f>
        <v>Công Tắc Hành Trình</v>
      </c>
      <c r="F1890" s="159" t="str">
        <f>IF(Table28[[#This Row],[Tên hàng hóa ]]&lt;&gt;0,VLOOKUP(Table28[[#This Row],[Tên hàng hóa ]],Table1[[Tên hàng hóa]:[ĐVT]],3,0),"")</f>
        <v>Cái</v>
      </c>
      <c r="G1890" s="164">
        <v>517000</v>
      </c>
      <c r="H1890" s="160">
        <v>5</v>
      </c>
      <c r="I1890" s="161">
        <f>IF(Table28[[#This Row],[Số lượng]]&lt;&gt;0,Table28[[#This Row],[Số lượng]]*Table28[[#This Row],[Đơn giá]],"")</f>
        <v>2585000</v>
      </c>
      <c r="J1890" s="161">
        <f ca="1">IF(AND(Table28[[#This Row],[Tên hàng hóa ]]&lt;&gt;0,D1891=""),SUM(OFFSET(Table28[[#This Row],[Thành tiền]],0,0,-COUNTIF(Table28[Số HĐ],Table28[[#This Row],[Số HĐ]]))),"")</f>
        <v>2585000</v>
      </c>
      <c r="K1890" s="152" t="s">
        <v>464</v>
      </c>
      <c r="L189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90" s="153" t="s">
        <v>3722</v>
      </c>
    </row>
    <row r="1891" spans="1:13" ht="35.1" customHeight="1" x14ac:dyDescent="0.2">
      <c r="A1891" s="155"/>
      <c r="B1891" s="156"/>
      <c r="C1891" s="157" t="str">
        <f t="shared" si="45"/>
        <v/>
      </c>
      <c r="D1891" s="158"/>
      <c r="E1891" s="163" t="str">
        <f>IF(Table28[[#This Row],[Tên hàng hóa ]]&lt;&gt;0,VLOOKUP(Table28[[#This Row],[Tên hàng hóa ]],Table1[[Tên hàng hóa]:[Quy cách]],2,0),"")</f>
        <v/>
      </c>
      <c r="F1891" s="159" t="str">
        <f>IF(Table28[[#This Row],[Tên hàng hóa ]]&lt;&gt;0,VLOOKUP(Table28[[#This Row],[Tên hàng hóa ]],Table1[[Tên hàng hóa]:[ĐVT]],3,0),"")</f>
        <v/>
      </c>
      <c r="G1891" s="164" t="str">
        <f>IF(Table28[[#This Row],[Tên hàng hóa ]]=0,"",VLOOKUP(Table28[[#This Row],[Tên hàng hóa ]],Table1[[Tên hàng hóa]:[Giá bán]],4,0))</f>
        <v/>
      </c>
      <c r="H1891" s="160"/>
      <c r="I1891" s="161" t="str">
        <f>IF(Table28[[#This Row],[Số lượng]]&lt;&gt;0,Table28[[#This Row],[Số lượng]]*Table28[[#This Row],[Đơn giá]],"")</f>
        <v/>
      </c>
      <c r="J1891" s="161" t="str">
        <f ca="1">IF(AND(Table28[[#This Row],[Tên hàng hóa ]]&lt;&gt;0,D1892=""),SUM(OFFSET(Table28[[#This Row],[Thành tiền]],0,0,-COUNTIF(Table28[Số HĐ],Table28[[#This Row],[Số HĐ]]))),"")</f>
        <v/>
      </c>
      <c r="K1891" s="160"/>
      <c r="L189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91" s="162"/>
    </row>
    <row r="1892" spans="1:13" ht="35.1" customHeight="1" x14ac:dyDescent="0.2">
      <c r="A1892" s="155">
        <v>42626</v>
      </c>
      <c r="B1892" s="149" t="s">
        <v>3601</v>
      </c>
      <c r="C1892" s="154" t="s">
        <v>3226</v>
      </c>
      <c r="D1892" s="150" t="s">
        <v>533</v>
      </c>
      <c r="E1892" s="163" t="str">
        <f>IF(Table28[[#This Row],[Tên hàng hóa ]]&lt;&gt;0,VLOOKUP(Table28[[#This Row],[Tên hàng hóa ]],Table1[[Tên hàng hóa]:[Quy cách]],2,0),"")</f>
        <v>Bộ Điều Khiển Lập Trình</v>
      </c>
      <c r="F1892" s="159" t="str">
        <f>IF(Table28[[#This Row],[Tên hàng hóa ]]&lt;&gt;0,VLOOKUP(Table28[[#This Row],[Tên hàng hóa ]],Table1[[Tên hàng hóa]:[ĐVT]],3,0),"")</f>
        <v>Cái</v>
      </c>
      <c r="G1892" s="164">
        <v>2970000</v>
      </c>
      <c r="H1892" s="160">
        <v>1</v>
      </c>
      <c r="I1892" s="161">
        <f>IF(Table28[[#This Row],[Số lượng]]&lt;&gt;0,Table28[[#This Row],[Số lượng]]*Table28[[#This Row],[Đơn giá]],"")</f>
        <v>2970000</v>
      </c>
      <c r="J1892" s="161">
        <f ca="1">IF(AND(Table28[[#This Row],[Tên hàng hóa ]]&lt;&gt;0,D1893=""),SUM(OFFSET(Table28[[#This Row],[Thành tiền]],0,0,-COUNTIF(Table28[Số HĐ],Table28[[#This Row],[Số HĐ]]))),"")</f>
        <v>2970000</v>
      </c>
      <c r="K1892" s="152" t="s">
        <v>464</v>
      </c>
      <c r="L189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92" s="153" t="s">
        <v>3602</v>
      </c>
    </row>
    <row r="1893" spans="1:13" ht="35.1" customHeight="1" x14ac:dyDescent="0.2">
      <c r="A1893" s="155"/>
      <c r="B1893" s="156"/>
      <c r="C1893" s="157" t="str">
        <f t="shared" si="45"/>
        <v/>
      </c>
      <c r="D1893" s="158"/>
      <c r="E1893" s="163" t="str">
        <f>IF(Table28[[#This Row],[Tên hàng hóa ]]&lt;&gt;0,VLOOKUP(Table28[[#This Row],[Tên hàng hóa ]],Table1[[Tên hàng hóa]:[Quy cách]],2,0),"")</f>
        <v/>
      </c>
      <c r="F1893" s="159" t="str">
        <f>IF(Table28[[#This Row],[Tên hàng hóa ]]&lt;&gt;0,VLOOKUP(Table28[[#This Row],[Tên hàng hóa ]],Table1[[Tên hàng hóa]:[ĐVT]],3,0),"")</f>
        <v/>
      </c>
      <c r="G1893" s="164" t="str">
        <f>IF(Table28[[#This Row],[Tên hàng hóa ]]=0,"",VLOOKUP(Table28[[#This Row],[Tên hàng hóa ]],Table1[[Tên hàng hóa]:[Giá bán]],4,0))</f>
        <v/>
      </c>
      <c r="H1893" s="160"/>
      <c r="I1893" s="161" t="str">
        <f>IF(Table28[[#This Row],[Số lượng]]&lt;&gt;0,Table28[[#This Row],[Số lượng]]*Table28[[#This Row],[Đơn giá]],"")</f>
        <v/>
      </c>
      <c r="J1893" s="161" t="str">
        <f ca="1">IF(AND(Table28[[#This Row],[Tên hàng hóa ]]&lt;&gt;0,D1894=""),SUM(OFFSET(Table28[[#This Row],[Thành tiền]],0,0,-COUNTIF(Table28[Số HĐ],Table28[[#This Row],[Số HĐ]]))),"")</f>
        <v/>
      </c>
      <c r="K1893" s="160"/>
      <c r="L189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93" s="162"/>
    </row>
    <row r="1894" spans="1:13" ht="35.1" customHeight="1" x14ac:dyDescent="0.2">
      <c r="A1894" s="155">
        <v>42627</v>
      </c>
      <c r="B1894" s="149" t="s">
        <v>3611</v>
      </c>
      <c r="C1894" s="154" t="s">
        <v>3612</v>
      </c>
      <c r="D1894" s="150" t="s">
        <v>319</v>
      </c>
      <c r="E1894" s="163" t="str">
        <f>IF(Table28[[#This Row],[Tên hàng hóa ]]&lt;&gt;0,VLOOKUP(Table28[[#This Row],[Tên hàng hóa ]],Table1[[Tên hàng hóa]:[Quy cách]],2,0),"")</f>
        <v>Điều Khiển Mức Nước</v>
      </c>
      <c r="F1894" s="159" t="str">
        <f>IF(Table28[[#This Row],[Tên hàng hóa ]]&lt;&gt;0,VLOOKUP(Table28[[#This Row],[Tên hàng hóa ]],Table1[[Tên hàng hóa]:[ĐVT]],3,0),"")</f>
        <v>Cái</v>
      </c>
      <c r="G1894" s="164">
        <v>1023000</v>
      </c>
      <c r="H1894" s="160">
        <v>7</v>
      </c>
      <c r="I1894" s="161">
        <f>IF(Table28[[#This Row],[Số lượng]]&lt;&gt;0,Table28[[#This Row],[Số lượng]]*Table28[[#This Row],[Đơn giá]],"")</f>
        <v>7161000</v>
      </c>
      <c r="J1894" s="161" t="str">
        <f ca="1">IF(AND(Table28[[#This Row],[Tên hàng hóa ]]&lt;&gt;0,D1895=""),SUM(OFFSET(Table28[[#This Row],[Thành tiền]],0,0,-COUNTIF(Table28[Số HĐ],Table28[[#This Row],[Số HĐ]]))),"")</f>
        <v/>
      </c>
      <c r="K1894" s="160"/>
      <c r="L189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94" s="162"/>
    </row>
    <row r="1895" spans="1:13" ht="35.1" customHeight="1" x14ac:dyDescent="0.2">
      <c r="A1895" s="155">
        <v>42627</v>
      </c>
      <c r="B1895" s="149" t="s">
        <v>3611</v>
      </c>
      <c r="C1895" s="154" t="s">
        <v>3612</v>
      </c>
      <c r="D1895" s="150" t="s">
        <v>3450</v>
      </c>
      <c r="E1895" s="163" t="str">
        <f>IF(Table28[[#This Row],[Tên hàng hóa ]]&lt;&gt;0,VLOOKUP(Table28[[#This Row],[Tên hàng hóa ]],Table1[[Tên hàng hóa]:[Quy cách]],2,0),"")</f>
        <v>OMRON</v>
      </c>
      <c r="F1895" s="159" t="str">
        <f>IF(Table28[[#This Row],[Tên hàng hóa ]]&lt;&gt;0,VLOOKUP(Table28[[#This Row],[Tên hàng hóa ]],Table1[[Tên hàng hóa]:[ĐVT]],3,0),"")</f>
        <v>Cái</v>
      </c>
      <c r="G1895" s="164">
        <v>41800</v>
      </c>
      <c r="H1895" s="160">
        <v>7</v>
      </c>
      <c r="I1895" s="161">
        <f>IF(Table28[[#This Row],[Số lượng]]&lt;&gt;0,Table28[[#This Row],[Số lượng]]*Table28[[#This Row],[Đơn giá]],"")</f>
        <v>292600</v>
      </c>
      <c r="J1895" s="161" t="str">
        <f ca="1">IF(AND(Table28[[#This Row],[Tên hàng hóa ]]&lt;&gt;0,D1896=""),SUM(OFFSET(Table28[[#This Row],[Thành tiền]],0,0,-COUNTIF(Table28[Số HĐ],Table28[[#This Row],[Số HĐ]]))),"")</f>
        <v/>
      </c>
      <c r="K1895" s="160"/>
      <c r="L189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95" s="162"/>
    </row>
    <row r="1896" spans="1:13" ht="35.1" customHeight="1" x14ac:dyDescent="0.2">
      <c r="A1896" s="155">
        <v>42627</v>
      </c>
      <c r="B1896" s="149" t="s">
        <v>3611</v>
      </c>
      <c r="C1896" s="154" t="s">
        <v>3612</v>
      </c>
      <c r="D1896" s="150" t="s">
        <v>326</v>
      </c>
      <c r="E1896" s="163" t="str">
        <f>IF(Table28[[#This Row],[Tên hàng hóa ]]&lt;&gt;0,VLOOKUP(Table28[[#This Row],[Tên hàng hóa ]],Table1[[Tên hàng hóa]:[Quy cách]],2,0),"")</f>
        <v>Điều Khiển Mức Nước</v>
      </c>
      <c r="F1896" s="159" t="str">
        <f>IF(Table28[[#This Row],[Tên hàng hóa ]]&lt;&gt;0,VLOOKUP(Table28[[#This Row],[Tên hàng hóa ]],Table1[[Tên hàng hóa]:[ĐVT]],3,0),"")</f>
        <v>Cái</v>
      </c>
      <c r="G1896" s="164">
        <v>297000</v>
      </c>
      <c r="H1896" s="160">
        <v>7</v>
      </c>
      <c r="I1896" s="161">
        <f>IF(Table28[[#This Row],[Số lượng]]&lt;&gt;0,Table28[[#This Row],[Số lượng]]*Table28[[#This Row],[Đơn giá]],"")</f>
        <v>2079000</v>
      </c>
      <c r="J1896" s="161" t="str">
        <f ca="1">IF(AND(Table28[[#This Row],[Tên hàng hóa ]]&lt;&gt;0,D1897=""),SUM(OFFSET(Table28[[#This Row],[Thành tiền]],0,0,-COUNTIF(Table28[Số HĐ],Table28[[#This Row],[Số HĐ]]))),"")</f>
        <v/>
      </c>
      <c r="K1896" s="160"/>
      <c r="L189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96" s="162"/>
    </row>
    <row r="1897" spans="1:13" ht="35.1" customHeight="1" x14ac:dyDescent="0.2">
      <c r="A1897" s="155">
        <v>42627</v>
      </c>
      <c r="B1897" s="149" t="s">
        <v>3611</v>
      </c>
      <c r="C1897" s="154" t="s">
        <v>3612</v>
      </c>
      <c r="D1897" s="150" t="s">
        <v>511</v>
      </c>
      <c r="E1897" s="163" t="str">
        <f>IF(Table28[[#This Row],[Tên hàng hóa ]]&lt;&gt;0,VLOOKUP(Table28[[#This Row],[Tên hàng hóa ]],Table1[[Tên hàng hóa]:[Quy cách]],2,0),"")</f>
        <v>Điều Khiển Mức Nước</v>
      </c>
      <c r="F1897" s="159" t="str">
        <f>IF(Table28[[#This Row],[Tên hàng hóa ]]&lt;&gt;0,VLOOKUP(Table28[[#This Row],[Tên hàng hóa ]],Table1[[Tên hàng hóa]:[ĐVT]],3,0),"")</f>
        <v>Cái</v>
      </c>
      <c r="G1897" s="164">
        <v>121000</v>
      </c>
      <c r="H1897" s="160">
        <v>21</v>
      </c>
      <c r="I1897" s="161">
        <f>IF(Table28[[#This Row],[Số lượng]]&lt;&gt;0,Table28[[#This Row],[Số lượng]]*Table28[[#This Row],[Đơn giá]],"")</f>
        <v>2541000</v>
      </c>
      <c r="J1897" s="161">
        <f ca="1">IF(AND(Table28[[#This Row],[Tên hàng hóa ]]&lt;&gt;0,D1898=""),SUM(OFFSET(Table28[[#This Row],[Thành tiền]],0,0,-COUNTIF(Table28[Số HĐ],Table28[[#This Row],[Số HĐ]]))),"")</f>
        <v>12073600</v>
      </c>
      <c r="K1897" s="152" t="s">
        <v>464</v>
      </c>
      <c r="L189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97" s="153" t="s">
        <v>3779</v>
      </c>
    </row>
    <row r="1898" spans="1:13" ht="35.1" customHeight="1" x14ac:dyDescent="0.2">
      <c r="A1898" s="155"/>
      <c r="B1898" s="156"/>
      <c r="C1898" s="157" t="str">
        <f t="shared" si="45"/>
        <v/>
      </c>
      <c r="D1898" s="158"/>
      <c r="E1898" s="163" t="str">
        <f>IF(Table28[[#This Row],[Tên hàng hóa ]]&lt;&gt;0,VLOOKUP(Table28[[#This Row],[Tên hàng hóa ]],Table1[[Tên hàng hóa]:[Quy cách]],2,0),"")</f>
        <v/>
      </c>
      <c r="F1898" s="159" t="str">
        <f>IF(Table28[[#This Row],[Tên hàng hóa ]]&lt;&gt;0,VLOOKUP(Table28[[#This Row],[Tên hàng hóa ]],Table1[[Tên hàng hóa]:[ĐVT]],3,0),"")</f>
        <v/>
      </c>
      <c r="G1898" s="164" t="str">
        <f>IF(Table28[[#This Row],[Tên hàng hóa ]]=0,"",VLOOKUP(Table28[[#This Row],[Tên hàng hóa ]],Table1[[Tên hàng hóa]:[Giá bán]],4,0))</f>
        <v/>
      </c>
      <c r="H1898" s="160"/>
      <c r="I1898" s="161" t="str">
        <f>IF(Table28[[#This Row],[Số lượng]]&lt;&gt;0,Table28[[#This Row],[Số lượng]]*Table28[[#This Row],[Đơn giá]],"")</f>
        <v/>
      </c>
      <c r="J1898" s="161" t="str">
        <f ca="1">IF(AND(Table28[[#This Row],[Tên hàng hóa ]]&lt;&gt;0,D1899=""),SUM(OFFSET(Table28[[#This Row],[Thành tiền]],0,0,-COUNTIF(Table28[Số HĐ],Table28[[#This Row],[Số HĐ]]))),"")</f>
        <v/>
      </c>
      <c r="K1898" s="160"/>
      <c r="L189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898" s="162"/>
    </row>
    <row r="1899" spans="1:13" ht="35.1" customHeight="1" x14ac:dyDescent="0.2">
      <c r="A1899" s="155">
        <v>42628</v>
      </c>
      <c r="B1899" s="149" t="s">
        <v>3613</v>
      </c>
      <c r="C1899" s="154" t="s">
        <v>2641</v>
      </c>
      <c r="D1899" s="150" t="s">
        <v>3606</v>
      </c>
      <c r="E1899" s="163" t="str">
        <f>IF(Table28[[#This Row],[Tên hàng hóa ]]&lt;&gt;0,VLOOKUP(Table28[[#This Row],[Tên hàng hóa ]],Table1[[Tên hàng hóa]:[Quy cách]],2,0),"")</f>
        <v>Rờ le nhiệt Schneider</v>
      </c>
      <c r="F1899" s="159" t="str">
        <f>IF(Table28[[#This Row],[Tên hàng hóa ]]&lt;&gt;0,VLOOKUP(Table28[[#This Row],[Tên hàng hóa ]],Table1[[Tên hàng hóa]:[ĐVT]],3,0),"")</f>
        <v>Cái</v>
      </c>
      <c r="G1899" s="164">
        <v>7818800</v>
      </c>
      <c r="H1899" s="160">
        <v>1</v>
      </c>
      <c r="I1899" s="161">
        <f>IF(Table28[[#This Row],[Số lượng]]&lt;&gt;0,Table28[[#This Row],[Số lượng]]*Table28[[#This Row],[Đơn giá]],"")</f>
        <v>7818800</v>
      </c>
      <c r="J1899" s="161">
        <f ca="1">IF(AND(Table28[[#This Row],[Tên hàng hóa ]]&lt;&gt;0,D1900=""),SUM(OFFSET(Table28[[#This Row],[Thành tiền]],0,0,-COUNTIF(Table28[Số HĐ],Table28[[#This Row],[Số HĐ]]))),"")</f>
        <v>7818800</v>
      </c>
      <c r="K1899" s="152" t="s">
        <v>464</v>
      </c>
      <c r="L189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899" s="153" t="s">
        <v>3874</v>
      </c>
    </row>
    <row r="1900" spans="1:13" ht="35.1" customHeight="1" x14ac:dyDescent="0.2">
      <c r="A1900" s="155"/>
      <c r="B1900" s="156"/>
      <c r="C1900" s="157" t="str">
        <f t="shared" si="45"/>
        <v/>
      </c>
      <c r="D1900" s="158"/>
      <c r="E1900" s="163" t="str">
        <f>IF(Table28[[#This Row],[Tên hàng hóa ]]&lt;&gt;0,VLOOKUP(Table28[[#This Row],[Tên hàng hóa ]],Table1[[Tên hàng hóa]:[Quy cách]],2,0),"")</f>
        <v/>
      </c>
      <c r="F1900" s="159" t="str">
        <f>IF(Table28[[#This Row],[Tên hàng hóa ]]&lt;&gt;0,VLOOKUP(Table28[[#This Row],[Tên hàng hóa ]],Table1[[Tên hàng hóa]:[ĐVT]],3,0),"")</f>
        <v/>
      </c>
      <c r="G1900" s="164" t="str">
        <f>IF(Table28[[#This Row],[Tên hàng hóa ]]=0,"",VLOOKUP(Table28[[#This Row],[Tên hàng hóa ]],Table1[[Tên hàng hóa]:[Giá bán]],4,0))</f>
        <v/>
      </c>
      <c r="H1900" s="160"/>
      <c r="I1900" s="161" t="str">
        <f>IF(Table28[[#This Row],[Số lượng]]&lt;&gt;0,Table28[[#This Row],[Số lượng]]*Table28[[#This Row],[Đơn giá]],"")</f>
        <v/>
      </c>
      <c r="J1900" s="161" t="str">
        <f ca="1">IF(AND(Table28[[#This Row],[Tên hàng hóa ]]&lt;&gt;0,D1901=""),SUM(OFFSET(Table28[[#This Row],[Thành tiền]],0,0,-COUNTIF(Table28[Số HĐ],Table28[[#This Row],[Số HĐ]]))),"")</f>
        <v/>
      </c>
      <c r="K1900" s="160"/>
      <c r="L190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00" s="162"/>
    </row>
    <row r="1901" spans="1:13" ht="35.1" customHeight="1" x14ac:dyDescent="0.2">
      <c r="A1901" s="155">
        <v>42628</v>
      </c>
      <c r="B1901" s="149" t="s">
        <v>3614</v>
      </c>
      <c r="C1901" s="154" t="s">
        <v>3615</v>
      </c>
      <c r="D1901" s="150" t="s">
        <v>311</v>
      </c>
      <c r="E1901" s="163" t="str">
        <f>IF(Table28[[#This Row],[Tên hàng hóa ]]&lt;&gt;0,VLOOKUP(Table28[[#This Row],[Tên hàng hóa ]],Table1[[Tên hàng hóa]:[Quy cách]],2,0),"")</f>
        <v>Đầu dò nhiệt độ</v>
      </c>
      <c r="F1901" s="159" t="str">
        <f>IF(Table28[[#This Row],[Tên hàng hóa ]]&lt;&gt;0,VLOOKUP(Table28[[#This Row],[Tên hàng hóa ]],Table1[[Tên hàng hóa]:[ĐVT]],3,0),"")</f>
        <v>Cái</v>
      </c>
      <c r="G1901" s="164">
        <v>1530100</v>
      </c>
      <c r="H1901" s="160">
        <v>2</v>
      </c>
      <c r="I1901" s="161">
        <f>IF(Table28[[#This Row],[Số lượng]]&lt;&gt;0,Table28[[#This Row],[Số lượng]]*Table28[[#This Row],[Đơn giá]],"")</f>
        <v>3060200</v>
      </c>
      <c r="J1901" s="161">
        <f ca="1">IF(AND(Table28[[#This Row],[Tên hàng hóa ]]&lt;&gt;0,D1902=""),SUM(OFFSET(Table28[[#This Row],[Thành tiền]],0,0,-COUNTIF(Table28[Số HĐ],Table28[[#This Row],[Số HĐ]]))),"")</f>
        <v>3060200</v>
      </c>
      <c r="K1901" s="152" t="s">
        <v>464</v>
      </c>
      <c r="L190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01" s="153" t="s">
        <v>3616</v>
      </c>
    </row>
    <row r="1902" spans="1:13" ht="35.1" customHeight="1" x14ac:dyDescent="0.2">
      <c r="A1902" s="155"/>
      <c r="B1902" s="156"/>
      <c r="C1902" s="157" t="str">
        <f t="shared" si="45"/>
        <v/>
      </c>
      <c r="D1902" s="158"/>
      <c r="E1902" s="163" t="str">
        <f>IF(Table28[[#This Row],[Tên hàng hóa ]]&lt;&gt;0,VLOOKUP(Table28[[#This Row],[Tên hàng hóa ]],Table1[[Tên hàng hóa]:[Quy cách]],2,0),"")</f>
        <v/>
      </c>
      <c r="F1902" s="159" t="str">
        <f>IF(Table28[[#This Row],[Tên hàng hóa ]]&lt;&gt;0,VLOOKUP(Table28[[#This Row],[Tên hàng hóa ]],Table1[[Tên hàng hóa]:[ĐVT]],3,0),"")</f>
        <v/>
      </c>
      <c r="G1902" s="164" t="str">
        <f>IF(Table28[[#This Row],[Tên hàng hóa ]]=0,"",VLOOKUP(Table28[[#This Row],[Tên hàng hóa ]],Table1[[Tên hàng hóa]:[Giá bán]],4,0))</f>
        <v/>
      </c>
      <c r="H1902" s="160"/>
      <c r="I1902" s="161" t="str">
        <f>IF(Table28[[#This Row],[Số lượng]]&lt;&gt;0,Table28[[#This Row],[Số lượng]]*Table28[[#This Row],[Đơn giá]],"")</f>
        <v/>
      </c>
      <c r="J1902" s="161" t="str">
        <f ca="1">IF(AND(Table28[[#This Row],[Tên hàng hóa ]]&lt;&gt;0,D1903=""),SUM(OFFSET(Table28[[#This Row],[Thành tiền]],0,0,-COUNTIF(Table28[Số HĐ],Table28[[#This Row],[Số HĐ]]))),"")</f>
        <v/>
      </c>
      <c r="K1902" s="160"/>
      <c r="L190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02" s="162"/>
    </row>
    <row r="1903" spans="1:13" ht="35.1" customHeight="1" x14ac:dyDescent="0.2">
      <c r="A1903" s="155">
        <v>42630</v>
      </c>
      <c r="B1903" s="149" t="s">
        <v>3617</v>
      </c>
      <c r="C1903" s="154" t="s">
        <v>3618</v>
      </c>
      <c r="D1903" s="150" t="s">
        <v>316</v>
      </c>
      <c r="E1903" s="163" t="str">
        <f>IF(Table28[[#This Row],[Tên hàng hóa ]]&lt;&gt;0,VLOOKUP(Table28[[#This Row],[Tên hàng hóa ]],Table1[[Tên hàng hóa]:[Quy cách]],2,0),"")</f>
        <v>Điều Khiển Mức Nước</v>
      </c>
      <c r="F1903" s="159" t="str">
        <f>IF(Table28[[#This Row],[Tên hàng hóa ]]&lt;&gt;0,VLOOKUP(Table28[[#This Row],[Tên hàng hóa ]],Table1[[Tên hàng hóa]:[ĐVT]],3,0),"")</f>
        <v>Cái</v>
      </c>
      <c r="G1903" s="164">
        <v>1925000</v>
      </c>
      <c r="H1903" s="160">
        <v>2</v>
      </c>
      <c r="I1903" s="161">
        <f>IF(Table28[[#This Row],[Số lượng]]&lt;&gt;0,Table28[[#This Row],[Số lượng]]*Table28[[#This Row],[Đơn giá]],"")</f>
        <v>3850000</v>
      </c>
      <c r="J1903" s="161" t="str">
        <f ca="1">IF(AND(Table28[[#This Row],[Tên hàng hóa ]]&lt;&gt;0,D1904=""),SUM(OFFSET(Table28[[#This Row],[Thành tiền]],0,0,-COUNTIF(Table28[Số HĐ],Table28[[#This Row],[Số HĐ]]))),"")</f>
        <v/>
      </c>
      <c r="K1903" s="160"/>
      <c r="L190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03" s="162"/>
    </row>
    <row r="1904" spans="1:13" ht="35.1" customHeight="1" x14ac:dyDescent="0.2">
      <c r="A1904" s="155">
        <v>42630</v>
      </c>
      <c r="B1904" s="149" t="s">
        <v>3617</v>
      </c>
      <c r="C1904" s="154" t="s">
        <v>3618</v>
      </c>
      <c r="D1904" s="150" t="s">
        <v>3619</v>
      </c>
      <c r="E1904" s="163" t="str">
        <f>IF(Table28[[#This Row],[Tên hàng hóa ]]&lt;&gt;0,VLOOKUP(Table28[[#This Row],[Tên hàng hóa ]],Table1[[Tên hàng hóa]:[Quy cách]],2,0),"")</f>
        <v>OMRON</v>
      </c>
      <c r="F1904" s="159" t="str">
        <f>IF(Table28[[#This Row],[Tên hàng hóa ]]&lt;&gt;0,VLOOKUP(Table28[[#This Row],[Tên hàng hóa ]],Table1[[Tên hàng hóa]:[ĐVT]],3,0),"")</f>
        <v>Cái</v>
      </c>
      <c r="G1904" s="164">
        <v>396000</v>
      </c>
      <c r="H1904" s="160">
        <v>2</v>
      </c>
      <c r="I1904" s="161">
        <f>IF(Table28[[#This Row],[Số lượng]]&lt;&gt;0,Table28[[#This Row],[Số lượng]]*Table28[[#This Row],[Đơn giá]],"")</f>
        <v>792000</v>
      </c>
      <c r="J1904" s="161" t="str">
        <f ca="1">IF(AND(Table28[[#This Row],[Tên hàng hóa ]]&lt;&gt;0,D1905=""),SUM(OFFSET(Table28[[#This Row],[Thành tiền]],0,0,-COUNTIF(Table28[Số HĐ],Table28[[#This Row],[Số HĐ]]))),"")</f>
        <v/>
      </c>
      <c r="K1904" s="160"/>
      <c r="L190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04" s="162"/>
    </row>
    <row r="1905" spans="1:13" ht="35.1" customHeight="1" x14ac:dyDescent="0.2">
      <c r="A1905" s="155">
        <v>42630</v>
      </c>
      <c r="B1905" s="149" t="s">
        <v>3617</v>
      </c>
      <c r="C1905" s="154" t="s">
        <v>3618</v>
      </c>
      <c r="D1905" s="150" t="s">
        <v>511</v>
      </c>
      <c r="E1905" s="163" t="str">
        <f>IF(Table28[[#This Row],[Tên hàng hóa ]]&lt;&gt;0,VLOOKUP(Table28[[#This Row],[Tên hàng hóa ]],Table1[[Tên hàng hóa]:[Quy cách]],2,0),"")</f>
        <v>Điều Khiển Mức Nước</v>
      </c>
      <c r="F1905" s="159" t="str">
        <f>IF(Table28[[#This Row],[Tên hàng hóa ]]&lt;&gt;0,VLOOKUP(Table28[[#This Row],[Tên hàng hóa ]],Table1[[Tên hàng hóa]:[ĐVT]],3,0),"")</f>
        <v>Cái</v>
      </c>
      <c r="G1905" s="164">
        <v>126500</v>
      </c>
      <c r="H1905" s="160">
        <v>8</v>
      </c>
      <c r="I1905" s="161">
        <f>IF(Table28[[#This Row],[Số lượng]]&lt;&gt;0,Table28[[#This Row],[Số lượng]]*Table28[[#This Row],[Đơn giá]],"")</f>
        <v>1012000</v>
      </c>
      <c r="J1905" s="161">
        <f ca="1">IF(AND(Table28[[#This Row],[Tên hàng hóa ]]&lt;&gt;0,D1906=""),SUM(OFFSET(Table28[[#This Row],[Thành tiền]],0,0,-COUNTIF(Table28[Số HĐ],Table28[[#This Row],[Số HĐ]]))),"")</f>
        <v>5654000</v>
      </c>
      <c r="K1905" s="152" t="s">
        <v>464</v>
      </c>
      <c r="L190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05" s="153" t="s">
        <v>3620</v>
      </c>
    </row>
    <row r="1906" spans="1:13" ht="35.1" customHeight="1" x14ac:dyDescent="0.2">
      <c r="A1906" s="155"/>
      <c r="B1906" s="156"/>
      <c r="C1906" s="157" t="str">
        <f t="shared" ref="C1906:C1933" si="46">IF(AND(D1906&lt;&gt;0,D1907=""),C1905,"")</f>
        <v/>
      </c>
      <c r="D1906" s="158"/>
      <c r="E1906" s="163" t="str">
        <f>IF(Table28[[#This Row],[Tên hàng hóa ]]&lt;&gt;0,VLOOKUP(Table28[[#This Row],[Tên hàng hóa ]],Table1[[Tên hàng hóa]:[Quy cách]],2,0),"")</f>
        <v/>
      </c>
      <c r="F1906" s="159" t="str">
        <f>IF(Table28[[#This Row],[Tên hàng hóa ]]&lt;&gt;0,VLOOKUP(Table28[[#This Row],[Tên hàng hóa ]],Table1[[Tên hàng hóa]:[ĐVT]],3,0),"")</f>
        <v/>
      </c>
      <c r="G1906" s="164" t="str">
        <f>IF(Table28[[#This Row],[Tên hàng hóa ]]=0,"",VLOOKUP(Table28[[#This Row],[Tên hàng hóa ]],Table1[[Tên hàng hóa]:[Giá bán]],4,0))</f>
        <v/>
      </c>
      <c r="H1906" s="160"/>
      <c r="I1906" s="161" t="str">
        <f>IF(Table28[[#This Row],[Số lượng]]&lt;&gt;0,Table28[[#This Row],[Số lượng]]*Table28[[#This Row],[Đơn giá]],"")</f>
        <v/>
      </c>
      <c r="J1906" s="161" t="str">
        <f ca="1">IF(AND(Table28[[#This Row],[Tên hàng hóa ]]&lt;&gt;0,D1907=""),SUM(OFFSET(Table28[[#This Row],[Thành tiền]],0,0,-COUNTIF(Table28[Số HĐ],Table28[[#This Row],[Số HĐ]]))),"")</f>
        <v/>
      </c>
      <c r="K1906" s="160"/>
      <c r="L190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06" s="162"/>
    </row>
    <row r="1907" spans="1:13" ht="35.1" customHeight="1" x14ac:dyDescent="0.2">
      <c r="A1907" s="155">
        <v>42630</v>
      </c>
      <c r="B1907" s="149" t="s">
        <v>3621</v>
      </c>
      <c r="C1907" s="154" t="s">
        <v>1076</v>
      </c>
      <c r="D1907" s="150" t="s">
        <v>107</v>
      </c>
      <c r="E1907" s="163" t="str">
        <f>IF(Table28[[#This Row],[Tên hàng hóa ]]&lt;&gt;0,VLOOKUP(Table28[[#This Row],[Tên hàng hóa ]],Table1[[Tên hàng hóa]:[Quy cách]],2,0),"")</f>
        <v>Bộ Điều Khiển Lập Trình</v>
      </c>
      <c r="F1907" s="159" t="str">
        <f>IF(Table28[[#This Row],[Tên hàng hóa ]]&lt;&gt;0,VLOOKUP(Table28[[#This Row],[Tên hàng hóa ]],Table1[[Tên hàng hóa]:[ĐVT]],3,0),"")</f>
        <v>Cái</v>
      </c>
      <c r="G1907" s="164">
        <v>2530000</v>
      </c>
      <c r="H1907" s="160">
        <v>7</v>
      </c>
      <c r="I1907" s="161">
        <f>IF(Table28[[#This Row],[Số lượng]]&lt;&gt;0,Table28[[#This Row],[Số lượng]]*Table28[[#This Row],[Đơn giá]],"")</f>
        <v>17710000</v>
      </c>
      <c r="J1907" s="161">
        <f ca="1">IF(AND(Table28[[#This Row],[Tên hàng hóa ]]&lt;&gt;0,D1908=""),SUM(OFFSET(Table28[[#This Row],[Thành tiền]],0,0,-COUNTIF(Table28[Số HĐ],Table28[[#This Row],[Số HĐ]]))),"")</f>
        <v>17710000</v>
      </c>
      <c r="K1907" s="152" t="s">
        <v>464</v>
      </c>
      <c r="L190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07" s="153" t="s">
        <v>3635</v>
      </c>
    </row>
    <row r="1908" spans="1:13" ht="35.1" customHeight="1" x14ac:dyDescent="0.2">
      <c r="A1908" s="155"/>
      <c r="B1908" s="156"/>
      <c r="C1908" s="157" t="str">
        <f t="shared" si="46"/>
        <v/>
      </c>
      <c r="D1908" s="158"/>
      <c r="E1908" s="163" t="str">
        <f>IF(Table28[[#This Row],[Tên hàng hóa ]]&lt;&gt;0,VLOOKUP(Table28[[#This Row],[Tên hàng hóa ]],Table1[[Tên hàng hóa]:[Quy cách]],2,0),"")</f>
        <v/>
      </c>
      <c r="F1908" s="159" t="str">
        <f>IF(Table28[[#This Row],[Tên hàng hóa ]]&lt;&gt;0,VLOOKUP(Table28[[#This Row],[Tên hàng hóa ]],Table1[[Tên hàng hóa]:[ĐVT]],3,0),"")</f>
        <v/>
      </c>
      <c r="G1908" s="164" t="str">
        <f>IF(Table28[[#This Row],[Tên hàng hóa ]]=0,"",VLOOKUP(Table28[[#This Row],[Tên hàng hóa ]],Table1[[Tên hàng hóa]:[Giá bán]],4,0))</f>
        <v/>
      </c>
      <c r="H1908" s="160"/>
      <c r="I1908" s="161" t="str">
        <f>IF(Table28[[#This Row],[Số lượng]]&lt;&gt;0,Table28[[#This Row],[Số lượng]]*Table28[[#This Row],[Đơn giá]],"")</f>
        <v/>
      </c>
      <c r="J1908" s="161" t="str">
        <f ca="1">IF(AND(Table28[[#This Row],[Tên hàng hóa ]]&lt;&gt;0,D1909=""),SUM(OFFSET(Table28[[#This Row],[Thành tiền]],0,0,-COUNTIF(Table28[Số HĐ],Table28[[#This Row],[Số HĐ]]))),"")</f>
        <v/>
      </c>
      <c r="K1908" s="160"/>
      <c r="L190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08" s="162"/>
    </row>
    <row r="1909" spans="1:13" ht="35.1" customHeight="1" x14ac:dyDescent="0.2">
      <c r="A1909" s="155">
        <v>42632</v>
      </c>
      <c r="B1909" s="149" t="s">
        <v>3622</v>
      </c>
      <c r="C1909" s="154" t="s">
        <v>1076</v>
      </c>
      <c r="D1909" s="150" t="s">
        <v>107</v>
      </c>
      <c r="E1909" s="163" t="str">
        <f>IF(Table28[[#This Row],[Tên hàng hóa ]]&lt;&gt;0,VLOOKUP(Table28[[#This Row],[Tên hàng hóa ]],Table1[[Tên hàng hóa]:[Quy cách]],2,0),"")</f>
        <v>Bộ Điều Khiển Lập Trình</v>
      </c>
      <c r="F1909" s="159" t="str">
        <f>IF(Table28[[#This Row],[Tên hàng hóa ]]&lt;&gt;0,VLOOKUP(Table28[[#This Row],[Tên hàng hóa ]],Table1[[Tên hàng hóa]:[ĐVT]],3,0),"")</f>
        <v>Cái</v>
      </c>
      <c r="G1909" s="164">
        <v>2530000</v>
      </c>
      <c r="H1909" s="160">
        <v>2</v>
      </c>
      <c r="I1909" s="161">
        <f>IF(Table28[[#This Row],[Số lượng]]&lt;&gt;0,Table28[[#This Row],[Số lượng]]*Table28[[#This Row],[Đơn giá]],"")</f>
        <v>5060000</v>
      </c>
      <c r="J1909" s="161" t="str">
        <f ca="1">IF(AND(Table28[[#This Row],[Tên hàng hóa ]]&lt;&gt;0,D1910=""),SUM(OFFSET(Table28[[#This Row],[Thành tiền]],0,0,-COUNTIF(Table28[Số HĐ],Table28[[#This Row],[Số HĐ]]))),"")</f>
        <v/>
      </c>
      <c r="K1909" s="160"/>
      <c r="L190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09" s="162"/>
    </row>
    <row r="1910" spans="1:13" ht="35.1" customHeight="1" x14ac:dyDescent="0.2">
      <c r="A1910" s="155">
        <v>42632</v>
      </c>
      <c r="B1910" s="149" t="s">
        <v>3622</v>
      </c>
      <c r="C1910" s="154" t="s">
        <v>1076</v>
      </c>
      <c r="D1910" s="150" t="s">
        <v>245</v>
      </c>
      <c r="E1910" s="163" t="str">
        <f>IF(Table28[[#This Row],[Tên hàng hóa ]]&lt;&gt;0,VLOOKUP(Table28[[#This Row],[Tên hàng hóa ]],Table1[[Tên hàng hóa]:[Quy cách]],2,0),"")</f>
        <v>Cảm Biến</v>
      </c>
      <c r="F1910" s="159" t="str">
        <f>IF(Table28[[#This Row],[Tên hàng hóa ]]&lt;&gt;0,VLOOKUP(Table28[[#This Row],[Tên hàng hóa ]],Table1[[Tên hàng hóa]:[ĐVT]],3,0),"")</f>
        <v>Cái</v>
      </c>
      <c r="G1910" s="164">
        <v>748000</v>
      </c>
      <c r="H1910" s="160">
        <v>15</v>
      </c>
      <c r="I1910" s="161">
        <f>IF(Table28[[#This Row],[Số lượng]]&lt;&gt;0,Table28[[#This Row],[Số lượng]]*Table28[[#This Row],[Đơn giá]],"")</f>
        <v>11220000</v>
      </c>
      <c r="J1910" s="161" t="str">
        <f ca="1">IF(AND(Table28[[#This Row],[Tên hàng hóa ]]&lt;&gt;0,D1911=""),SUM(OFFSET(Table28[[#This Row],[Thành tiền]],0,0,-COUNTIF(Table28[Số HĐ],Table28[[#This Row],[Số HĐ]]))),"")</f>
        <v/>
      </c>
      <c r="K1910" s="160"/>
      <c r="L191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10" s="162"/>
    </row>
    <row r="1911" spans="1:13" ht="35.1" customHeight="1" x14ac:dyDescent="0.2">
      <c r="A1911" s="155">
        <v>42632</v>
      </c>
      <c r="B1911" s="149" t="s">
        <v>3622</v>
      </c>
      <c r="C1911" s="154" t="s">
        <v>1076</v>
      </c>
      <c r="D1911" s="150" t="s">
        <v>857</v>
      </c>
      <c r="E1911" s="163" t="str">
        <f>IF(Table28[[#This Row],[Tên hàng hóa ]]&lt;&gt;0,VLOOKUP(Table28[[#This Row],[Tên hàng hóa ]],Table1[[Tên hàng hóa]:[Quy cách]],2,0),"")</f>
        <v>Cảm Biến</v>
      </c>
      <c r="F1911" s="159" t="str">
        <f>IF(Table28[[#This Row],[Tên hàng hóa ]]&lt;&gt;0,VLOOKUP(Table28[[#This Row],[Tên hàng hóa ]],Table1[[Tên hàng hóa]:[ĐVT]],3,0),"")</f>
        <v>Cái</v>
      </c>
      <c r="G1911" s="164">
        <v>79200</v>
      </c>
      <c r="H1911" s="160">
        <v>15</v>
      </c>
      <c r="I1911" s="161">
        <f>IF(Table28[[#This Row],[Số lượng]]&lt;&gt;0,Table28[[#This Row],[Số lượng]]*Table28[[#This Row],[Đơn giá]],"")</f>
        <v>1188000</v>
      </c>
      <c r="J1911" s="161">
        <f ca="1">IF(AND(Table28[[#This Row],[Tên hàng hóa ]]&lt;&gt;0,D1912=""),SUM(OFFSET(Table28[[#This Row],[Thành tiền]],0,0,-COUNTIF(Table28[Số HĐ],Table28[[#This Row],[Số HĐ]]))),"")</f>
        <v>17468000</v>
      </c>
      <c r="K1911" s="152" t="s">
        <v>464</v>
      </c>
      <c r="L191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11" s="153" t="s">
        <v>3636</v>
      </c>
    </row>
    <row r="1912" spans="1:13" ht="35.1" customHeight="1" x14ac:dyDescent="0.2">
      <c r="A1912" s="155"/>
      <c r="B1912" s="156"/>
      <c r="C1912" s="157" t="str">
        <f t="shared" si="46"/>
        <v/>
      </c>
      <c r="D1912" s="158"/>
      <c r="E1912" s="163" t="str">
        <f>IF(Table28[[#This Row],[Tên hàng hóa ]]&lt;&gt;0,VLOOKUP(Table28[[#This Row],[Tên hàng hóa ]],Table1[[Tên hàng hóa]:[Quy cách]],2,0),"")</f>
        <v/>
      </c>
      <c r="F1912" s="159" t="str">
        <f>IF(Table28[[#This Row],[Tên hàng hóa ]]&lt;&gt;0,VLOOKUP(Table28[[#This Row],[Tên hàng hóa ]],Table1[[Tên hàng hóa]:[ĐVT]],3,0),"")</f>
        <v/>
      </c>
      <c r="G1912" s="164" t="str">
        <f>IF(Table28[[#This Row],[Tên hàng hóa ]]=0,"",VLOOKUP(Table28[[#This Row],[Tên hàng hóa ]],Table1[[Tên hàng hóa]:[Giá bán]],4,0))</f>
        <v/>
      </c>
      <c r="H1912" s="160"/>
      <c r="I1912" s="161" t="str">
        <f>IF(Table28[[#This Row],[Số lượng]]&lt;&gt;0,Table28[[#This Row],[Số lượng]]*Table28[[#This Row],[Đơn giá]],"")</f>
        <v/>
      </c>
      <c r="J1912" s="161" t="str">
        <f ca="1">IF(AND(Table28[[#This Row],[Tên hàng hóa ]]&lt;&gt;0,D1913=""),SUM(OFFSET(Table28[[#This Row],[Thành tiền]],0,0,-COUNTIF(Table28[Số HĐ],Table28[[#This Row],[Số HĐ]]))),"")</f>
        <v/>
      </c>
      <c r="K1912" s="160"/>
      <c r="L191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12" s="162"/>
    </row>
    <row r="1913" spans="1:13" ht="35.1" customHeight="1" x14ac:dyDescent="0.2">
      <c r="A1913" s="155">
        <v>42633</v>
      </c>
      <c r="B1913" s="149" t="s">
        <v>3623</v>
      </c>
      <c r="C1913" s="154" t="s">
        <v>1076</v>
      </c>
      <c r="D1913" s="150" t="s">
        <v>107</v>
      </c>
      <c r="E1913" s="163" t="str">
        <f>IF(Table28[[#This Row],[Tên hàng hóa ]]&lt;&gt;0,VLOOKUP(Table28[[#This Row],[Tên hàng hóa ]],Table1[[Tên hàng hóa]:[Quy cách]],2,0),"")</f>
        <v>Bộ Điều Khiển Lập Trình</v>
      </c>
      <c r="F1913" s="159" t="str">
        <f>IF(Table28[[#This Row],[Tên hàng hóa ]]&lt;&gt;0,VLOOKUP(Table28[[#This Row],[Tên hàng hóa ]],Table1[[Tên hàng hóa]:[ĐVT]],3,0),"")</f>
        <v>Cái</v>
      </c>
      <c r="G1913" s="164">
        <v>2530000</v>
      </c>
      <c r="H1913" s="160">
        <v>6</v>
      </c>
      <c r="I1913" s="161">
        <f>IF(Table28[[#This Row],[Số lượng]]&lt;&gt;0,Table28[[#This Row],[Số lượng]]*Table28[[#This Row],[Đơn giá]],"")</f>
        <v>15180000</v>
      </c>
      <c r="J1913" s="161" t="str">
        <f ca="1">IF(AND(Table28[[#This Row],[Tên hàng hóa ]]&lt;&gt;0,D1914=""),SUM(OFFSET(Table28[[#This Row],[Thành tiền]],0,0,-COUNTIF(Table28[Số HĐ],Table28[[#This Row],[Số HĐ]]))),"")</f>
        <v/>
      </c>
      <c r="K1913" s="160"/>
      <c r="L191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13" s="162"/>
    </row>
    <row r="1914" spans="1:13" ht="35.1" customHeight="1" x14ac:dyDescent="0.2">
      <c r="A1914" s="155">
        <v>42633</v>
      </c>
      <c r="B1914" s="149" t="s">
        <v>3623</v>
      </c>
      <c r="C1914" s="154" t="s">
        <v>1076</v>
      </c>
      <c r="D1914" s="150" t="s">
        <v>177</v>
      </c>
      <c r="E1914" s="163" t="str">
        <f>IF(Table28[[#This Row],[Tên hàng hóa ]]&lt;&gt;0,VLOOKUP(Table28[[#This Row],[Tên hàng hóa ]],Table1[[Tên hàng hóa]:[Quy cách]],2,0),"")</f>
        <v>Bộ Nguồn Xung</v>
      </c>
      <c r="F1914" s="159" t="str">
        <f>IF(Table28[[#This Row],[Tên hàng hóa ]]&lt;&gt;0,VLOOKUP(Table28[[#This Row],[Tên hàng hóa ]],Table1[[Tên hàng hóa]:[ĐVT]],3,0),"")</f>
        <v>Cái</v>
      </c>
      <c r="G1914" s="164">
        <v>3658600</v>
      </c>
      <c r="H1914" s="160">
        <v>1</v>
      </c>
      <c r="I1914" s="161">
        <f>IF(Table28[[#This Row],[Số lượng]]&lt;&gt;0,Table28[[#This Row],[Số lượng]]*Table28[[#This Row],[Đơn giá]],"")</f>
        <v>3658600</v>
      </c>
      <c r="J1914" s="161">
        <f ca="1">IF(AND(Table28[[#This Row],[Tên hàng hóa ]]&lt;&gt;0,D1915=""),SUM(OFFSET(Table28[[#This Row],[Thành tiền]],0,0,-COUNTIF(Table28[Số HĐ],Table28[[#This Row],[Số HĐ]]))),"")</f>
        <v>18838600</v>
      </c>
      <c r="K1914" s="152" t="s">
        <v>464</v>
      </c>
      <c r="L191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14" s="153" t="s">
        <v>3637</v>
      </c>
    </row>
    <row r="1915" spans="1:13" ht="35.1" customHeight="1" x14ac:dyDescent="0.2">
      <c r="A1915" s="155"/>
      <c r="B1915" s="156"/>
      <c r="C1915" s="157" t="str">
        <f t="shared" si="46"/>
        <v/>
      </c>
      <c r="D1915" s="158"/>
      <c r="E1915" s="163" t="str">
        <f>IF(Table28[[#This Row],[Tên hàng hóa ]]&lt;&gt;0,VLOOKUP(Table28[[#This Row],[Tên hàng hóa ]],Table1[[Tên hàng hóa]:[Quy cách]],2,0),"")</f>
        <v/>
      </c>
      <c r="F1915" s="159" t="str">
        <f>IF(Table28[[#This Row],[Tên hàng hóa ]]&lt;&gt;0,VLOOKUP(Table28[[#This Row],[Tên hàng hóa ]],Table1[[Tên hàng hóa]:[ĐVT]],3,0),"")</f>
        <v/>
      </c>
      <c r="G1915" s="164" t="str">
        <f>IF(Table28[[#This Row],[Tên hàng hóa ]]=0,"",VLOOKUP(Table28[[#This Row],[Tên hàng hóa ]],Table1[[Tên hàng hóa]:[Giá bán]],4,0))</f>
        <v/>
      </c>
      <c r="H1915" s="160"/>
      <c r="I1915" s="161" t="str">
        <f>IF(Table28[[#This Row],[Số lượng]]&lt;&gt;0,Table28[[#This Row],[Số lượng]]*Table28[[#This Row],[Đơn giá]],"")</f>
        <v/>
      </c>
      <c r="J1915" s="161" t="str">
        <f ca="1">IF(AND(Table28[[#This Row],[Tên hàng hóa ]]&lt;&gt;0,D1916=""),SUM(OFFSET(Table28[[#This Row],[Thành tiền]],0,0,-COUNTIF(Table28[Số HĐ],Table28[[#This Row],[Số HĐ]]))),"")</f>
        <v/>
      </c>
      <c r="K1915" s="160"/>
      <c r="L191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15" s="162"/>
    </row>
    <row r="1916" spans="1:13" ht="35.1" customHeight="1" x14ac:dyDescent="0.2">
      <c r="A1916" s="155">
        <v>42633</v>
      </c>
      <c r="B1916" s="149" t="s">
        <v>3647</v>
      </c>
      <c r="C1916" s="157" t="s">
        <v>860</v>
      </c>
      <c r="D1916" s="150" t="s">
        <v>331</v>
      </c>
      <c r="E1916" s="163" t="str">
        <f>IF(Table28[[#This Row],[Tên hàng hóa ]]&lt;&gt;0,VLOOKUP(Table28[[#This Row],[Tên hàng hóa ]],Table1[[Tên hàng hóa]:[Quy cách]],2,0),"")</f>
        <v>Màn Hình Cảm Ứng</v>
      </c>
      <c r="F1916" s="159" t="str">
        <f>IF(Table28[[#This Row],[Tên hàng hóa ]]&lt;&gt;0,VLOOKUP(Table28[[#This Row],[Tên hàng hóa ]],Table1[[Tên hàng hóa]:[ĐVT]],3,0),"")</f>
        <v>Cái</v>
      </c>
      <c r="G1916" s="164">
        <v>4950000</v>
      </c>
      <c r="H1916" s="160">
        <v>1</v>
      </c>
      <c r="I1916" s="161">
        <f>IF(Table28[[#This Row],[Số lượng]]&lt;&gt;0,Table28[[#This Row],[Số lượng]]*Table28[[#This Row],[Đơn giá]],"")</f>
        <v>4950000</v>
      </c>
      <c r="J1916" s="161">
        <f ca="1">IF(AND(Table28[[#This Row],[Tên hàng hóa ]]&lt;&gt;0,D1917=""),SUM(OFFSET(Table28[[#This Row],[Thành tiền]],0,0,-COUNTIF(Table28[Số HĐ],Table28[[#This Row],[Số HĐ]]))),"")</f>
        <v>4950000</v>
      </c>
      <c r="K1916" s="152" t="s">
        <v>464</v>
      </c>
      <c r="L191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16" s="153" t="s">
        <v>4291</v>
      </c>
    </row>
    <row r="1917" spans="1:13" ht="35.1" customHeight="1" x14ac:dyDescent="0.2">
      <c r="A1917" s="155"/>
      <c r="B1917" s="156"/>
      <c r="C1917" s="157" t="str">
        <f t="shared" si="46"/>
        <v/>
      </c>
      <c r="D1917" s="158"/>
      <c r="E1917" s="163" t="str">
        <f>IF(Table28[[#This Row],[Tên hàng hóa ]]&lt;&gt;0,VLOOKUP(Table28[[#This Row],[Tên hàng hóa ]],Table1[[Tên hàng hóa]:[Quy cách]],2,0),"")</f>
        <v/>
      </c>
      <c r="F1917" s="159" t="str">
        <f>IF(Table28[[#This Row],[Tên hàng hóa ]]&lt;&gt;0,VLOOKUP(Table28[[#This Row],[Tên hàng hóa ]],Table1[[Tên hàng hóa]:[ĐVT]],3,0),"")</f>
        <v/>
      </c>
      <c r="G1917" s="164" t="str">
        <f>IF(Table28[[#This Row],[Tên hàng hóa ]]=0,"",VLOOKUP(Table28[[#This Row],[Tên hàng hóa ]],Table1[[Tên hàng hóa]:[Giá bán]],4,0))</f>
        <v/>
      </c>
      <c r="H1917" s="160"/>
      <c r="I1917" s="161" t="str">
        <f>IF(Table28[[#This Row],[Số lượng]]&lt;&gt;0,Table28[[#This Row],[Số lượng]]*Table28[[#This Row],[Đơn giá]],"")</f>
        <v/>
      </c>
      <c r="J1917" s="161" t="str">
        <f ca="1">IF(AND(Table28[[#This Row],[Tên hàng hóa ]]&lt;&gt;0,D1918=""),SUM(OFFSET(Table28[[#This Row],[Thành tiền]],0,0,-COUNTIF(Table28[Số HĐ],Table28[[#This Row],[Số HĐ]]))),"")</f>
        <v/>
      </c>
      <c r="K1917" s="160"/>
      <c r="L191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17" s="162"/>
    </row>
    <row r="1918" spans="1:13" ht="35.1" customHeight="1" x14ac:dyDescent="0.2">
      <c r="A1918" s="155">
        <v>42634</v>
      </c>
      <c r="B1918" s="149" t="s">
        <v>3651</v>
      </c>
      <c r="C1918" s="154" t="s">
        <v>1043</v>
      </c>
      <c r="D1918" s="150" t="s">
        <v>2313</v>
      </c>
      <c r="E1918" s="163" t="str">
        <f>IF(Table28[[#This Row],[Tên hàng hóa ]]&lt;&gt;0,VLOOKUP(Table28[[#This Row],[Tên hàng hóa ]],Table1[[Tên hàng hóa]:[Quy cách]],2,0),"")</f>
        <v>Philips</v>
      </c>
      <c r="F1918" s="159" t="str">
        <f>IF(Table28[[#This Row],[Tên hàng hóa ]]&lt;&gt;0,VLOOKUP(Table28[[#This Row],[Tên hàng hóa ]],Table1[[Tên hàng hóa]:[ĐVT]],3,0),"")</f>
        <v>Cái</v>
      </c>
      <c r="G1918" s="164">
        <v>108900</v>
      </c>
      <c r="H1918" s="160">
        <v>20</v>
      </c>
      <c r="I1918" s="161">
        <f>IF(Table28[[#This Row],[Số lượng]]&lt;&gt;0,Table28[[#This Row],[Số lượng]]*Table28[[#This Row],[Đơn giá]],"")</f>
        <v>2178000</v>
      </c>
      <c r="J1918" s="161">
        <f ca="1">IF(AND(Table28[[#This Row],[Tên hàng hóa ]]&lt;&gt;0,D1919=""),SUM(OFFSET(Table28[[#This Row],[Thành tiền]],0,0,-COUNTIF(Table28[Số HĐ],Table28[[#This Row],[Số HĐ]]))),"")</f>
        <v>2178000</v>
      </c>
      <c r="K1918" s="152" t="s">
        <v>464</v>
      </c>
      <c r="L191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18" s="153" t="s">
        <v>3873</v>
      </c>
    </row>
    <row r="1919" spans="1:13" ht="35.1" customHeight="1" x14ac:dyDescent="0.2">
      <c r="A1919" s="155"/>
      <c r="B1919" s="156"/>
      <c r="C1919" s="157" t="str">
        <f t="shared" si="46"/>
        <v/>
      </c>
      <c r="D1919" s="158"/>
      <c r="E1919" s="163" t="str">
        <f>IF(Table28[[#This Row],[Tên hàng hóa ]]&lt;&gt;0,VLOOKUP(Table28[[#This Row],[Tên hàng hóa ]],Table1[[Tên hàng hóa]:[Quy cách]],2,0),"")</f>
        <v/>
      </c>
      <c r="F1919" s="159" t="str">
        <f>IF(Table28[[#This Row],[Tên hàng hóa ]]&lt;&gt;0,VLOOKUP(Table28[[#This Row],[Tên hàng hóa ]],Table1[[Tên hàng hóa]:[ĐVT]],3,0),"")</f>
        <v/>
      </c>
      <c r="G1919" s="164" t="str">
        <f>IF(Table28[[#This Row],[Tên hàng hóa ]]=0,"",VLOOKUP(Table28[[#This Row],[Tên hàng hóa ]],Table1[[Tên hàng hóa]:[Giá bán]],4,0))</f>
        <v/>
      </c>
      <c r="H1919" s="160"/>
      <c r="I1919" s="161" t="str">
        <f>IF(Table28[[#This Row],[Số lượng]]&lt;&gt;0,Table28[[#This Row],[Số lượng]]*Table28[[#This Row],[Đơn giá]],"")</f>
        <v/>
      </c>
      <c r="J1919" s="161" t="str">
        <f ca="1">IF(AND(Table28[[#This Row],[Tên hàng hóa ]]&lt;&gt;0,D1920=""),SUM(OFFSET(Table28[[#This Row],[Thành tiền]],0,0,-COUNTIF(Table28[Số HĐ],Table28[[#This Row],[Số HĐ]]))),"")</f>
        <v/>
      </c>
      <c r="K1919" s="160"/>
      <c r="L191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19" s="162"/>
    </row>
    <row r="1920" spans="1:13" ht="35.1" customHeight="1" x14ac:dyDescent="0.2">
      <c r="A1920" s="155">
        <v>42635</v>
      </c>
      <c r="B1920" s="149" t="s">
        <v>3652</v>
      </c>
      <c r="C1920" s="154" t="s">
        <v>1034</v>
      </c>
      <c r="D1920" s="150" t="s">
        <v>2058</v>
      </c>
      <c r="E1920" s="163" t="str">
        <f>IF(Table28[[#This Row],[Tên hàng hóa ]]&lt;&gt;0,VLOOKUP(Table28[[#This Row],[Tên hàng hóa ]],Table1[[Tên hàng hóa]:[Quy cách]],2,0),"")</f>
        <v>OMRON</v>
      </c>
      <c r="F1920" s="159" t="str">
        <f>IF(Table28[[#This Row],[Tên hàng hóa ]]&lt;&gt;0,VLOOKUP(Table28[[#This Row],[Tên hàng hóa ]],Table1[[Tên hàng hóa]:[ĐVT]],3,0),"")</f>
        <v>Cái</v>
      </c>
      <c r="G1920" s="164">
        <v>583000</v>
      </c>
      <c r="H1920" s="160">
        <v>8</v>
      </c>
      <c r="I1920" s="161">
        <f>IF(Table28[[#This Row],[Số lượng]]&lt;&gt;0,Table28[[#This Row],[Số lượng]]*Table28[[#This Row],[Đơn giá]],"")</f>
        <v>4664000</v>
      </c>
      <c r="J1920" s="161" t="str">
        <f ca="1">IF(AND(Table28[[#This Row],[Tên hàng hóa ]]&lt;&gt;0,D1921=""),SUM(OFFSET(Table28[[#This Row],[Thành tiền]],0,0,-COUNTIF(Table28[Số HĐ],Table28[[#This Row],[Số HĐ]]))),"")</f>
        <v/>
      </c>
      <c r="K1920" s="160"/>
      <c r="L192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20" s="162"/>
    </row>
    <row r="1921" spans="1:13" ht="35.1" customHeight="1" x14ac:dyDescent="0.2">
      <c r="A1921" s="155">
        <v>42635</v>
      </c>
      <c r="B1921" s="149" t="s">
        <v>3652</v>
      </c>
      <c r="C1921" s="157" t="str">
        <f t="shared" si="46"/>
        <v>CTY TNHH KTTĐ TIẾN PHÁT</v>
      </c>
      <c r="D1921" s="150" t="s">
        <v>2064</v>
      </c>
      <c r="E1921" s="163" t="str">
        <f>IF(Table28[[#This Row],[Tên hàng hóa ]]&lt;&gt;0,VLOOKUP(Table28[[#This Row],[Tên hàng hóa ]],Table1[[Tên hàng hóa]:[Quy cách]],2,0),"")</f>
        <v>OMRON</v>
      </c>
      <c r="F1921" s="159" t="str">
        <f>IF(Table28[[#This Row],[Tên hàng hóa ]]&lt;&gt;0,VLOOKUP(Table28[[#This Row],[Tên hàng hóa ]],Table1[[Tên hàng hóa]:[ĐVT]],3,0),"")</f>
        <v>Cái</v>
      </c>
      <c r="G1921" s="164">
        <v>77000</v>
      </c>
      <c r="H1921" s="160">
        <v>8</v>
      </c>
      <c r="I1921" s="161">
        <f>IF(Table28[[#This Row],[Số lượng]]&lt;&gt;0,Table28[[#This Row],[Số lượng]]*Table28[[#This Row],[Đơn giá]],"")</f>
        <v>616000</v>
      </c>
      <c r="J1921" s="161">
        <f ca="1">IF(AND(Table28[[#This Row],[Tên hàng hóa ]]&lt;&gt;0,D1922=""),SUM(OFFSET(Table28[[#This Row],[Thành tiền]],0,0,-COUNTIF(Table28[Số HĐ],Table28[[#This Row],[Số HĐ]]))),"")</f>
        <v>5280000</v>
      </c>
      <c r="K1921" s="152" t="s">
        <v>464</v>
      </c>
      <c r="L192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21" s="153" t="s">
        <v>4215</v>
      </c>
    </row>
    <row r="1922" spans="1:13" ht="35.1" customHeight="1" x14ac:dyDescent="0.2">
      <c r="A1922" s="155"/>
      <c r="B1922" s="156"/>
      <c r="C1922" s="157" t="str">
        <f t="shared" si="46"/>
        <v/>
      </c>
      <c r="D1922" s="158"/>
      <c r="E1922" s="163" t="str">
        <f>IF(Table28[[#This Row],[Tên hàng hóa ]]&lt;&gt;0,VLOOKUP(Table28[[#This Row],[Tên hàng hóa ]],Table1[[Tên hàng hóa]:[Quy cách]],2,0),"")</f>
        <v/>
      </c>
      <c r="F1922" s="159" t="str">
        <f>IF(Table28[[#This Row],[Tên hàng hóa ]]&lt;&gt;0,VLOOKUP(Table28[[#This Row],[Tên hàng hóa ]],Table1[[Tên hàng hóa]:[ĐVT]],3,0),"")</f>
        <v/>
      </c>
      <c r="G1922" s="164" t="str">
        <f>IF(Table28[[#This Row],[Tên hàng hóa ]]=0,"",VLOOKUP(Table28[[#This Row],[Tên hàng hóa ]],Table1[[Tên hàng hóa]:[Giá bán]],4,0))</f>
        <v/>
      </c>
      <c r="H1922" s="160"/>
      <c r="I1922" s="161" t="str">
        <f>IF(Table28[[#This Row],[Số lượng]]&lt;&gt;0,Table28[[#This Row],[Số lượng]]*Table28[[#This Row],[Đơn giá]],"")</f>
        <v/>
      </c>
      <c r="J1922" s="161" t="str">
        <f ca="1">IF(AND(Table28[[#This Row],[Tên hàng hóa ]]&lt;&gt;0,D1923=""),SUM(OFFSET(Table28[[#This Row],[Thành tiền]],0,0,-COUNTIF(Table28[Số HĐ],Table28[[#This Row],[Số HĐ]]))),"")</f>
        <v/>
      </c>
      <c r="K1922" s="160"/>
      <c r="L192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22" s="162"/>
    </row>
    <row r="1923" spans="1:13" ht="35.1" customHeight="1" x14ac:dyDescent="0.2">
      <c r="A1923" s="155">
        <v>42635</v>
      </c>
      <c r="B1923" s="149" t="s">
        <v>3653</v>
      </c>
      <c r="C1923" s="154" t="s">
        <v>860</v>
      </c>
      <c r="D1923" s="150" t="s">
        <v>181</v>
      </c>
      <c r="E1923" s="163" t="str">
        <f>IF(Table28[[#This Row],[Tên hàng hóa ]]&lt;&gt;0,VLOOKUP(Table28[[#This Row],[Tên hàng hóa ]],Table1[[Tên hàng hóa]:[Quy cách]],2,0),"")</f>
        <v>Bộ Nguồn Xung</v>
      </c>
      <c r="F1923" s="159" t="str">
        <f>IF(Table28[[#This Row],[Tên hàng hóa ]]&lt;&gt;0,VLOOKUP(Table28[[#This Row],[Tên hàng hóa ]],Table1[[Tên hàng hóa]:[ĐVT]],3,0),"")</f>
        <v>Cái</v>
      </c>
      <c r="G1923" s="164">
        <v>1925000</v>
      </c>
      <c r="H1923" s="160">
        <v>1</v>
      </c>
      <c r="I1923" s="161">
        <f>IF(Table28[[#This Row],[Số lượng]]&lt;&gt;0,Table28[[#This Row],[Số lượng]]*Table28[[#This Row],[Đơn giá]],"")</f>
        <v>1925000</v>
      </c>
      <c r="J1923" s="161">
        <f ca="1">IF(AND(Table28[[#This Row],[Tên hàng hóa ]]&lt;&gt;0,D1924=""),SUM(OFFSET(Table28[[#This Row],[Thành tiền]],0,0,-COUNTIF(Table28[Số HĐ],Table28[[#This Row],[Số HĐ]]))),"")</f>
        <v>1925000</v>
      </c>
      <c r="K1923" s="152" t="s">
        <v>464</v>
      </c>
      <c r="L1923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23" s="153" t="s">
        <v>4290</v>
      </c>
    </row>
    <row r="1924" spans="1:13" ht="35.1" customHeight="1" x14ac:dyDescent="0.2">
      <c r="A1924" s="155"/>
      <c r="B1924" s="156"/>
      <c r="C1924" s="157" t="str">
        <f t="shared" si="46"/>
        <v/>
      </c>
      <c r="D1924" s="158"/>
      <c r="E1924" s="163" t="str">
        <f>IF(Table28[[#This Row],[Tên hàng hóa ]]&lt;&gt;0,VLOOKUP(Table28[[#This Row],[Tên hàng hóa ]],Table1[[Tên hàng hóa]:[Quy cách]],2,0),"")</f>
        <v/>
      </c>
      <c r="F1924" s="159" t="str">
        <f>IF(Table28[[#This Row],[Tên hàng hóa ]]&lt;&gt;0,VLOOKUP(Table28[[#This Row],[Tên hàng hóa ]],Table1[[Tên hàng hóa]:[ĐVT]],3,0),"")</f>
        <v/>
      </c>
      <c r="G1924" s="164" t="str">
        <f>IF(Table28[[#This Row],[Tên hàng hóa ]]=0,"",VLOOKUP(Table28[[#This Row],[Tên hàng hóa ]],Table1[[Tên hàng hóa]:[Giá bán]],4,0))</f>
        <v/>
      </c>
      <c r="H1924" s="160"/>
      <c r="I1924" s="161" t="str">
        <f>IF(Table28[[#This Row],[Số lượng]]&lt;&gt;0,Table28[[#This Row],[Số lượng]]*Table28[[#This Row],[Đơn giá]],"")</f>
        <v/>
      </c>
      <c r="J1924" s="161" t="str">
        <f ca="1">IF(AND(Table28[[#This Row],[Tên hàng hóa ]]&lt;&gt;0,D1925=""),SUM(OFFSET(Table28[[#This Row],[Thành tiền]],0,0,-COUNTIF(Table28[Số HĐ],Table28[[#This Row],[Số HĐ]]))),"")</f>
        <v/>
      </c>
      <c r="K1924" s="160"/>
      <c r="L192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24" s="162"/>
    </row>
    <row r="1925" spans="1:13" ht="35.1" customHeight="1" x14ac:dyDescent="0.2">
      <c r="A1925" s="155">
        <v>42636</v>
      </c>
      <c r="B1925" s="149" t="s">
        <v>3654</v>
      </c>
      <c r="C1925" s="154" t="s">
        <v>2349</v>
      </c>
      <c r="D1925" s="150" t="s">
        <v>224</v>
      </c>
      <c r="E1925" s="163" t="str">
        <f>IF(Table28[[#This Row],[Tên hàng hóa ]]&lt;&gt;0,VLOOKUP(Table28[[#This Row],[Tên hàng hóa ]],Table1[[Tên hàng hóa]:[Quy cách]],2,0),"")</f>
        <v>Cảm Biến</v>
      </c>
      <c r="F1925" s="159" t="str">
        <f>IF(Table28[[#This Row],[Tên hàng hóa ]]&lt;&gt;0,VLOOKUP(Table28[[#This Row],[Tên hàng hóa ]],Table1[[Tên hàng hóa]:[ĐVT]],3,0),"")</f>
        <v>Cái</v>
      </c>
      <c r="G1925" s="164">
        <v>1595000</v>
      </c>
      <c r="H1925" s="160">
        <v>1</v>
      </c>
      <c r="I1925" s="161">
        <f>IF(Table28[[#This Row],[Số lượng]]&lt;&gt;0,Table28[[#This Row],[Số lượng]]*Table28[[#This Row],[Đơn giá]],"")</f>
        <v>1595000</v>
      </c>
      <c r="J1925" s="161">
        <f ca="1">IF(AND(Table28[[#This Row],[Tên hàng hóa ]]&lt;&gt;0,D1926=""),SUM(OFFSET(Table28[[#This Row],[Thành tiền]],0,0,-COUNTIF(Table28[Số HĐ],Table28[[#This Row],[Số HĐ]]))),"")</f>
        <v>1595000</v>
      </c>
      <c r="K1925" s="152" t="s">
        <v>464</v>
      </c>
      <c r="L1925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25" s="153" t="s">
        <v>3758</v>
      </c>
    </row>
    <row r="1926" spans="1:13" ht="35.1" customHeight="1" x14ac:dyDescent="0.2">
      <c r="A1926" s="155"/>
      <c r="B1926" s="156"/>
      <c r="C1926" s="157" t="str">
        <f t="shared" si="46"/>
        <v/>
      </c>
      <c r="D1926" s="158"/>
      <c r="E1926" s="163" t="str">
        <f>IF(Table28[[#This Row],[Tên hàng hóa ]]&lt;&gt;0,VLOOKUP(Table28[[#This Row],[Tên hàng hóa ]],Table1[[Tên hàng hóa]:[Quy cách]],2,0),"")</f>
        <v/>
      </c>
      <c r="F1926" s="159" t="str">
        <f>IF(Table28[[#This Row],[Tên hàng hóa ]]&lt;&gt;0,VLOOKUP(Table28[[#This Row],[Tên hàng hóa ]],Table1[[Tên hàng hóa]:[ĐVT]],3,0),"")</f>
        <v/>
      </c>
      <c r="G1926" s="164" t="str">
        <f>IF(Table28[[#This Row],[Tên hàng hóa ]]=0,"",VLOOKUP(Table28[[#This Row],[Tên hàng hóa ]],Table1[[Tên hàng hóa]:[Giá bán]],4,0))</f>
        <v/>
      </c>
      <c r="H1926" s="160"/>
      <c r="I1926" s="161" t="str">
        <f>IF(Table28[[#This Row],[Số lượng]]&lt;&gt;0,Table28[[#This Row],[Số lượng]]*Table28[[#This Row],[Đơn giá]],"")</f>
        <v/>
      </c>
      <c r="J1926" s="161" t="str">
        <f ca="1">IF(AND(Table28[[#This Row],[Tên hàng hóa ]]&lt;&gt;0,D1927=""),SUM(OFFSET(Table28[[#This Row],[Thành tiền]],0,0,-COUNTIF(Table28[Số HĐ],Table28[[#This Row],[Số HĐ]]))),"")</f>
        <v/>
      </c>
      <c r="K1926" s="160"/>
      <c r="L192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26" s="162"/>
    </row>
    <row r="1927" spans="1:13" ht="35.1" customHeight="1" x14ac:dyDescent="0.2">
      <c r="A1927" s="155">
        <v>42636</v>
      </c>
      <c r="B1927" s="149" t="s">
        <v>3655</v>
      </c>
      <c r="C1927" s="154" t="s">
        <v>860</v>
      </c>
      <c r="D1927" s="150" t="s">
        <v>3435</v>
      </c>
      <c r="E1927" s="163" t="str">
        <f>IF(Table28[[#This Row],[Tên hàng hóa ]]&lt;&gt;0,VLOOKUP(Table28[[#This Row],[Tên hàng hóa ]],Table1[[Tên hàng hóa]:[Quy cách]],2,0),"")</f>
        <v>OMRON</v>
      </c>
      <c r="F1927" s="159" t="str">
        <f>IF(Table28[[#This Row],[Tên hàng hóa ]]&lt;&gt;0,VLOOKUP(Table28[[#This Row],[Tên hàng hóa ]],Table1[[Tên hàng hóa]:[ĐVT]],3,0),"")</f>
        <v>Cái</v>
      </c>
      <c r="G1927" s="164">
        <v>1540000</v>
      </c>
      <c r="H1927" s="160">
        <v>5</v>
      </c>
      <c r="I1927" s="161">
        <f>IF(Table28[[#This Row],[Số lượng]]&lt;&gt;0,Table28[[#This Row],[Số lượng]]*Table28[[#This Row],[Đơn giá]],"")</f>
        <v>7700000</v>
      </c>
      <c r="J1927" s="161">
        <f ca="1">IF(AND(Table28[[#This Row],[Tên hàng hóa ]]&lt;&gt;0,D1928=""),SUM(OFFSET(Table28[[#This Row],[Thành tiền]],0,0,-COUNTIF(Table28[Số HĐ],Table28[[#This Row],[Số HĐ]]))),"")</f>
        <v>7700000</v>
      </c>
      <c r="K1927" s="152" t="s">
        <v>464</v>
      </c>
      <c r="L1927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27" s="153" t="s">
        <v>4289</v>
      </c>
    </row>
    <row r="1928" spans="1:13" ht="35.1" customHeight="1" x14ac:dyDescent="0.2">
      <c r="A1928" s="155"/>
      <c r="B1928" s="156"/>
      <c r="C1928" s="157" t="str">
        <f t="shared" si="46"/>
        <v/>
      </c>
      <c r="D1928" s="158"/>
      <c r="E1928" s="163" t="str">
        <f>IF(Table28[[#This Row],[Tên hàng hóa ]]&lt;&gt;0,VLOOKUP(Table28[[#This Row],[Tên hàng hóa ]],Table1[[Tên hàng hóa]:[Quy cách]],2,0),"")</f>
        <v/>
      </c>
      <c r="F1928" s="159" t="str">
        <f>IF(Table28[[#This Row],[Tên hàng hóa ]]&lt;&gt;0,VLOOKUP(Table28[[#This Row],[Tên hàng hóa ]],Table1[[Tên hàng hóa]:[ĐVT]],3,0),"")</f>
        <v/>
      </c>
      <c r="G1928" s="164" t="str">
        <f>IF(Table28[[#This Row],[Tên hàng hóa ]]=0,"",VLOOKUP(Table28[[#This Row],[Tên hàng hóa ]],Table1[[Tên hàng hóa]:[Giá bán]],4,0))</f>
        <v/>
      </c>
      <c r="H1928" s="160"/>
      <c r="I1928" s="161" t="str">
        <f>IF(Table28[[#This Row],[Số lượng]]&lt;&gt;0,Table28[[#This Row],[Số lượng]]*Table28[[#This Row],[Đơn giá]],"")</f>
        <v/>
      </c>
      <c r="J1928" s="161" t="str">
        <f ca="1">IF(AND(Table28[[#This Row],[Tên hàng hóa ]]&lt;&gt;0,D1929=""),SUM(OFFSET(Table28[[#This Row],[Thành tiền]],0,0,-COUNTIF(Table28[Số HĐ],Table28[[#This Row],[Số HĐ]]))),"")</f>
        <v/>
      </c>
      <c r="K1928" s="160"/>
      <c r="L192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28" s="162"/>
    </row>
    <row r="1929" spans="1:13" ht="35.1" customHeight="1" x14ac:dyDescent="0.2">
      <c r="A1929" s="155">
        <v>42637</v>
      </c>
      <c r="B1929" s="149" t="s">
        <v>3656</v>
      </c>
      <c r="C1929" s="154" t="s">
        <v>2349</v>
      </c>
      <c r="D1929" s="150" t="s">
        <v>104</v>
      </c>
      <c r="E1929" s="163" t="str">
        <f>IF(Table28[[#This Row],[Tên hàng hóa ]]&lt;&gt;0,VLOOKUP(Table28[[#This Row],[Tên hàng hóa ]],Table1[[Tên hàng hóa]:[Quy cách]],2,0),"")</f>
        <v>Bộ Điều Khiển Lập Trình</v>
      </c>
      <c r="F1929" s="159" t="str">
        <f>IF(Table28[[#This Row],[Tên hàng hóa ]]&lt;&gt;0,VLOOKUP(Table28[[#This Row],[Tên hàng hóa ]],Table1[[Tên hàng hóa]:[ĐVT]],3,0),"")</f>
        <v>Cái</v>
      </c>
      <c r="G1929" s="164">
        <v>990000</v>
      </c>
      <c r="H1929" s="160">
        <v>1</v>
      </c>
      <c r="I1929" s="161">
        <f>IF(Table28[[#This Row],[Số lượng]]&lt;&gt;0,Table28[[#This Row],[Số lượng]]*Table28[[#This Row],[Đơn giá]],"")</f>
        <v>990000</v>
      </c>
      <c r="J1929" s="161">
        <f ca="1">IF(AND(Table28[[#This Row],[Tên hàng hóa ]]&lt;&gt;0,D1930=""),SUM(OFFSET(Table28[[#This Row],[Thành tiền]],0,0,-COUNTIF(Table28[Số HĐ],Table28[[#This Row],[Số HĐ]]))),"")</f>
        <v>990000</v>
      </c>
      <c r="K1929" s="152" t="s">
        <v>464</v>
      </c>
      <c r="L192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29" s="153" t="s">
        <v>3804</v>
      </c>
    </row>
    <row r="1930" spans="1:13" ht="35.1" customHeight="1" x14ac:dyDescent="0.2">
      <c r="A1930" s="155"/>
      <c r="B1930" s="156"/>
      <c r="C1930" s="157" t="str">
        <f t="shared" si="46"/>
        <v/>
      </c>
      <c r="D1930" s="158"/>
      <c r="E1930" s="163" t="str">
        <f>IF(Table28[[#This Row],[Tên hàng hóa ]]&lt;&gt;0,VLOOKUP(Table28[[#This Row],[Tên hàng hóa ]],Table1[[Tên hàng hóa]:[Quy cách]],2,0),"")</f>
        <v/>
      </c>
      <c r="F1930" s="159" t="str">
        <f>IF(Table28[[#This Row],[Tên hàng hóa ]]&lt;&gt;0,VLOOKUP(Table28[[#This Row],[Tên hàng hóa ]],Table1[[Tên hàng hóa]:[ĐVT]],3,0),"")</f>
        <v/>
      </c>
      <c r="G1930" s="164" t="str">
        <f>IF(Table28[[#This Row],[Tên hàng hóa ]]=0,"",VLOOKUP(Table28[[#This Row],[Tên hàng hóa ]],Table1[[Tên hàng hóa]:[Giá bán]],4,0))</f>
        <v/>
      </c>
      <c r="H1930" s="160"/>
      <c r="I1930" s="161" t="str">
        <f>IF(Table28[[#This Row],[Số lượng]]&lt;&gt;0,Table28[[#This Row],[Số lượng]]*Table28[[#This Row],[Đơn giá]],"")</f>
        <v/>
      </c>
      <c r="J1930" s="161" t="str">
        <f ca="1">IF(AND(Table28[[#This Row],[Tên hàng hóa ]]&lt;&gt;0,D1931=""),SUM(OFFSET(Table28[[#This Row],[Thành tiền]],0,0,-COUNTIF(Table28[Số HĐ],Table28[[#This Row],[Số HĐ]]))),"")</f>
        <v/>
      </c>
      <c r="K1930" s="160"/>
      <c r="L193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30" s="162"/>
    </row>
    <row r="1931" spans="1:13" ht="35.1" customHeight="1" x14ac:dyDescent="0.2">
      <c r="A1931" s="155">
        <v>42639</v>
      </c>
      <c r="B1931" s="149" t="s">
        <v>3679</v>
      </c>
      <c r="C1931" s="154" t="s">
        <v>860</v>
      </c>
      <c r="D1931" s="150" t="s">
        <v>529</v>
      </c>
      <c r="E1931" s="163" t="str">
        <f>IF(Table28[[#This Row],[Tên hàng hóa ]]&lt;&gt;0,VLOOKUP(Table28[[#This Row],[Tên hàng hóa ]],Table1[[Tên hàng hóa]:[Quy cách]],2,0),"")</f>
        <v>Bộ Điều Khiển Lập Trình</v>
      </c>
      <c r="F1931" s="159" t="str">
        <f>IF(Table28[[#This Row],[Tên hàng hóa ]]&lt;&gt;0,VLOOKUP(Table28[[#This Row],[Tên hàng hóa ]],Table1[[Tên hàng hóa]:[ĐVT]],3,0),"")</f>
        <v>Cái</v>
      </c>
      <c r="G1931" s="164">
        <v>1980000</v>
      </c>
      <c r="H1931" s="160">
        <v>1</v>
      </c>
      <c r="I1931" s="161">
        <f>IF(Table28[[#This Row],[Số lượng]]&lt;&gt;0,Table28[[#This Row],[Số lượng]]*Table28[[#This Row],[Đơn giá]],"")</f>
        <v>1980000</v>
      </c>
      <c r="J1931" s="161" t="str">
        <f ca="1">IF(AND(Table28[[#This Row],[Tên hàng hóa ]]&lt;&gt;0,D1932=""),SUM(OFFSET(Table28[[#This Row],[Thành tiền]],0,0,-COUNTIF(Table28[Số HĐ],Table28[[#This Row],[Số HĐ]]))),"")</f>
        <v/>
      </c>
      <c r="K1931" s="160"/>
      <c r="L193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31" s="162"/>
    </row>
    <row r="1932" spans="1:13" ht="35.1" customHeight="1" x14ac:dyDescent="0.2">
      <c r="A1932" s="155">
        <v>42639</v>
      </c>
      <c r="B1932" s="149" t="s">
        <v>3679</v>
      </c>
      <c r="C1932" s="157" t="str">
        <f t="shared" si="46"/>
        <v>CTY ĐẠI THUẬN PHÁT</v>
      </c>
      <c r="D1932" s="150" t="s">
        <v>114</v>
      </c>
      <c r="E1932" s="163" t="str">
        <f>IF(Table28[[#This Row],[Tên hàng hóa ]]&lt;&gt;0,VLOOKUP(Table28[[#This Row],[Tên hàng hóa ]],Table1[[Tên hàng hóa]:[Quy cách]],2,0),"")</f>
        <v>Bộ Điều Khiển Nhiệt Độ</v>
      </c>
      <c r="F1932" s="159" t="str">
        <f>IF(Table28[[#This Row],[Tên hàng hóa ]]&lt;&gt;0,VLOOKUP(Table28[[#This Row],[Tên hàng hóa ]],Table1[[Tên hàng hóa]:[ĐVT]],3,0),"")</f>
        <v>Cái</v>
      </c>
      <c r="G1932" s="164">
        <v>1320000</v>
      </c>
      <c r="H1932" s="160">
        <v>3</v>
      </c>
      <c r="I1932" s="161">
        <f>IF(Table28[[#This Row],[Số lượng]]&lt;&gt;0,Table28[[#This Row],[Số lượng]]*Table28[[#This Row],[Đơn giá]],"")</f>
        <v>3960000</v>
      </c>
      <c r="J1932" s="161">
        <f ca="1">IF(AND(Table28[[#This Row],[Tên hàng hóa ]]&lt;&gt;0,D1933=""),SUM(OFFSET(Table28[[#This Row],[Thành tiền]],0,0,-COUNTIF(Table28[Số HĐ],Table28[[#This Row],[Số HĐ]]))),"")</f>
        <v>5940000</v>
      </c>
      <c r="K1932" s="152" t="s">
        <v>464</v>
      </c>
      <c r="L193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32" s="153" t="s">
        <v>4288</v>
      </c>
    </row>
    <row r="1933" spans="1:13" ht="35.1" customHeight="1" x14ac:dyDescent="0.2">
      <c r="A1933" s="155"/>
      <c r="B1933" s="156"/>
      <c r="C1933" s="157" t="str">
        <f t="shared" si="46"/>
        <v/>
      </c>
      <c r="D1933" s="158"/>
      <c r="E1933" s="163" t="str">
        <f>IF(Table28[[#This Row],[Tên hàng hóa ]]&lt;&gt;0,VLOOKUP(Table28[[#This Row],[Tên hàng hóa ]],Table1[[Tên hàng hóa]:[Quy cách]],2,0),"")</f>
        <v/>
      </c>
      <c r="F1933" s="159" t="str">
        <f>IF(Table28[[#This Row],[Tên hàng hóa ]]&lt;&gt;0,VLOOKUP(Table28[[#This Row],[Tên hàng hóa ]],Table1[[Tên hàng hóa]:[ĐVT]],3,0),"")</f>
        <v/>
      </c>
      <c r="G1933" s="164" t="str">
        <f>IF(Table28[[#This Row],[Tên hàng hóa ]]=0,"",VLOOKUP(Table28[[#This Row],[Tên hàng hóa ]],Table1[[Tên hàng hóa]:[Giá bán]],4,0))</f>
        <v/>
      </c>
      <c r="H1933" s="160"/>
      <c r="I1933" s="161" t="str">
        <f>IF(Table28[[#This Row],[Số lượng]]&lt;&gt;0,Table28[[#This Row],[Số lượng]]*Table28[[#This Row],[Đơn giá]],"")</f>
        <v/>
      </c>
      <c r="J1933" s="161" t="str">
        <f ca="1">IF(AND(Table28[[#This Row],[Tên hàng hóa ]]&lt;&gt;0,D1934=""),SUM(OFFSET(Table28[[#This Row],[Thành tiền]],0,0,-COUNTIF(Table28[Số HĐ],Table28[[#This Row],[Số HĐ]]))),"")</f>
        <v/>
      </c>
      <c r="K1933" s="160"/>
      <c r="L193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33" s="162"/>
    </row>
    <row r="1934" spans="1:13" ht="35.1" customHeight="1" x14ac:dyDescent="0.2">
      <c r="A1934" s="155">
        <v>42640</v>
      </c>
      <c r="B1934" s="149" t="s">
        <v>3680</v>
      </c>
      <c r="C1934" s="154" t="s">
        <v>543</v>
      </c>
      <c r="D1934" s="150" t="s">
        <v>3188</v>
      </c>
      <c r="E1934" s="163" t="str">
        <f>IF(Table28[[#This Row],[Tên hàng hóa ]]&lt;&gt;0,VLOOKUP(Table28[[#This Row],[Tên hàng hóa ]],Table1[[Tên hàng hóa]:[Quy cách]],2,0),"")</f>
        <v>Schneider</v>
      </c>
      <c r="F1934" s="159" t="str">
        <f>IF(Table28[[#This Row],[Tên hàng hóa ]]&lt;&gt;0,VLOOKUP(Table28[[#This Row],[Tên hàng hóa ]],Table1[[Tên hàng hóa]:[ĐVT]],3,0),"")</f>
        <v>Cái</v>
      </c>
      <c r="G1934" s="164">
        <v>48400</v>
      </c>
      <c r="H1934" s="160">
        <v>1</v>
      </c>
      <c r="I1934" s="161">
        <f>IF(Table28[[#This Row],[Số lượng]]&lt;&gt;0,Table28[[#This Row],[Số lượng]]*Table28[[#This Row],[Đơn giá]],"")</f>
        <v>48400</v>
      </c>
      <c r="J1934" s="161" t="str">
        <f ca="1">IF(AND(Table28[[#This Row],[Tên hàng hóa ]]&lt;&gt;0,D1935=""),SUM(OFFSET(Table28[[#This Row],[Thành tiền]],0,0,-COUNTIF(Table28[Số HĐ],Table28[[#This Row],[Số HĐ]]))),"")</f>
        <v/>
      </c>
      <c r="K1934" s="160"/>
      <c r="L193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34" s="162"/>
    </row>
    <row r="1935" spans="1:13" ht="35.1" customHeight="1" x14ac:dyDescent="0.2">
      <c r="A1935" s="155">
        <v>42640</v>
      </c>
      <c r="B1935" s="149" t="s">
        <v>3680</v>
      </c>
      <c r="C1935" s="154" t="s">
        <v>543</v>
      </c>
      <c r="D1935" s="150" t="s">
        <v>3055</v>
      </c>
      <c r="E1935" s="163" t="str">
        <f>IF(Table28[[#This Row],[Tên hàng hóa ]]&lt;&gt;0,VLOOKUP(Table28[[#This Row],[Tên hàng hóa ]],Table1[[Tên hàng hóa]:[Quy cách]],2,0),"")</f>
        <v>Schneider</v>
      </c>
      <c r="F1935" s="159" t="str">
        <f>IF(Table28[[#This Row],[Tên hàng hóa ]]&lt;&gt;0,VLOOKUP(Table28[[#This Row],[Tên hàng hóa ]],Table1[[Tên hàng hóa]:[ĐVT]],3,0),"")</f>
        <v>Cái</v>
      </c>
      <c r="G1935" s="164">
        <v>44000</v>
      </c>
      <c r="H1935" s="160">
        <v>1</v>
      </c>
      <c r="I1935" s="161">
        <f>IF(Table28[[#This Row],[Số lượng]]&lt;&gt;0,Table28[[#This Row],[Số lượng]]*Table28[[#This Row],[Đơn giá]],"")</f>
        <v>44000</v>
      </c>
      <c r="J1935" s="161" t="str">
        <f ca="1">IF(AND(Table28[[#This Row],[Tên hàng hóa ]]&lt;&gt;0,D1936=""),SUM(OFFSET(Table28[[#This Row],[Thành tiền]],0,0,-COUNTIF(Table28[Số HĐ],Table28[[#This Row],[Số HĐ]]))),"")</f>
        <v/>
      </c>
      <c r="K1935" s="160"/>
      <c r="L193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35" s="162"/>
    </row>
    <row r="1936" spans="1:13" ht="35.1" customHeight="1" x14ac:dyDescent="0.2">
      <c r="A1936" s="155">
        <v>42640</v>
      </c>
      <c r="B1936" s="149" t="s">
        <v>3680</v>
      </c>
      <c r="C1936" s="154" t="s">
        <v>543</v>
      </c>
      <c r="D1936" s="150" t="s">
        <v>3649</v>
      </c>
      <c r="E1936" s="163" t="str">
        <f>IF(Table28[[#This Row],[Tên hàng hóa ]]&lt;&gt;0,VLOOKUP(Table28[[#This Row],[Tên hàng hóa ]],Table1[[Tên hàng hóa]:[Quy cách]],2,0),"")</f>
        <v>Nút nhấn Schneider</v>
      </c>
      <c r="F1936" s="159" t="str">
        <f>IF(Table28[[#This Row],[Tên hàng hóa ]]&lt;&gt;0,VLOOKUP(Table28[[#This Row],[Tên hàng hóa ]],Table1[[Tên hàng hóa]:[ĐVT]],3,0),"")</f>
        <v>Cái</v>
      </c>
      <c r="G1936" s="164">
        <v>151800</v>
      </c>
      <c r="H1936" s="160">
        <v>1</v>
      </c>
      <c r="I1936" s="161">
        <f>IF(Table28[[#This Row],[Số lượng]]&lt;&gt;0,Table28[[#This Row],[Số lượng]]*Table28[[#This Row],[Đơn giá]],"")</f>
        <v>151800</v>
      </c>
      <c r="J1936" s="161">
        <f ca="1">IF(AND(Table28[[#This Row],[Tên hàng hóa ]]&lt;&gt;0,D1937=""),SUM(OFFSET(Table28[[#This Row],[Thành tiền]],0,0,-COUNTIF(Table28[Số HĐ],Table28[[#This Row],[Số HĐ]]))),"")</f>
        <v>244200</v>
      </c>
      <c r="K1936" s="152" t="s">
        <v>464</v>
      </c>
      <c r="L193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36" s="153" t="s">
        <v>3946</v>
      </c>
    </row>
    <row r="1937" spans="1:13" ht="35.1" customHeight="1" x14ac:dyDescent="0.2">
      <c r="A1937" s="155"/>
      <c r="B1937" s="156"/>
      <c r="C1937" s="157" t="str">
        <f t="shared" ref="C1937:C1961" si="47">IF(AND(D1937&lt;&gt;0,D1938=""),C1936,"")</f>
        <v/>
      </c>
      <c r="D1937" s="158"/>
      <c r="E1937" s="163" t="str">
        <f>IF(Table28[[#This Row],[Tên hàng hóa ]]&lt;&gt;0,VLOOKUP(Table28[[#This Row],[Tên hàng hóa ]],Table1[[Tên hàng hóa]:[Quy cách]],2,0),"")</f>
        <v/>
      </c>
      <c r="F1937" s="159" t="str">
        <f>IF(Table28[[#This Row],[Tên hàng hóa ]]&lt;&gt;0,VLOOKUP(Table28[[#This Row],[Tên hàng hóa ]],Table1[[Tên hàng hóa]:[ĐVT]],3,0),"")</f>
        <v/>
      </c>
      <c r="G1937" s="164" t="str">
        <f>IF(Table28[[#This Row],[Tên hàng hóa ]]=0,"",VLOOKUP(Table28[[#This Row],[Tên hàng hóa ]],Table1[[Tên hàng hóa]:[Giá bán]],4,0))</f>
        <v/>
      </c>
      <c r="H1937" s="160"/>
      <c r="I1937" s="161" t="str">
        <f>IF(Table28[[#This Row],[Số lượng]]&lt;&gt;0,Table28[[#This Row],[Số lượng]]*Table28[[#This Row],[Đơn giá]],"")</f>
        <v/>
      </c>
      <c r="J1937" s="161" t="str">
        <f ca="1">IF(AND(Table28[[#This Row],[Tên hàng hóa ]]&lt;&gt;0,D1938=""),SUM(OFFSET(Table28[[#This Row],[Thành tiền]],0,0,-COUNTIF(Table28[Số HĐ],Table28[[#This Row],[Số HĐ]]))),"")</f>
        <v/>
      </c>
      <c r="K1937" s="160"/>
      <c r="L193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37" s="162"/>
    </row>
    <row r="1938" spans="1:13" ht="35.1" customHeight="1" x14ac:dyDescent="0.2">
      <c r="A1938" s="155">
        <v>42641</v>
      </c>
      <c r="B1938" s="149" t="s">
        <v>3682</v>
      </c>
      <c r="C1938" s="154" t="s">
        <v>569</v>
      </c>
      <c r="D1938" s="150" t="s">
        <v>223</v>
      </c>
      <c r="E1938" s="163" t="str">
        <f>IF(Table28[[#This Row],[Tên hàng hóa ]]&lt;&gt;0,VLOOKUP(Table28[[#This Row],[Tên hàng hóa ]],Table1[[Tên hàng hóa]:[Quy cách]],2,0),"")</f>
        <v>Cảm Biến</v>
      </c>
      <c r="F1938" s="159" t="str">
        <f>IF(Table28[[#This Row],[Tên hàng hóa ]]&lt;&gt;0,VLOOKUP(Table28[[#This Row],[Tên hàng hóa ]],Table1[[Tên hàng hóa]:[ĐVT]],3,0),"")</f>
        <v>Cái</v>
      </c>
      <c r="G1938" s="164">
        <v>873400</v>
      </c>
      <c r="H1938" s="160">
        <v>5</v>
      </c>
      <c r="I1938" s="161">
        <f>IF(Table28[[#This Row],[Số lượng]]&lt;&gt;0,Table28[[#This Row],[Số lượng]]*Table28[[#This Row],[Đơn giá]],"")</f>
        <v>4367000</v>
      </c>
      <c r="J1938" s="161">
        <f ca="1">IF(AND(Table28[[#This Row],[Tên hàng hóa ]]&lt;&gt;0,D1939=""),SUM(OFFSET(Table28[[#This Row],[Thành tiền]],0,0,-COUNTIF(Table28[Số HĐ],Table28[[#This Row],[Số HĐ]]))),"")</f>
        <v>4367000</v>
      </c>
      <c r="K1938" s="152" t="s">
        <v>464</v>
      </c>
      <c r="L193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38" s="153" t="s">
        <v>4006</v>
      </c>
    </row>
    <row r="1939" spans="1:13" ht="35.1" customHeight="1" x14ac:dyDescent="0.2">
      <c r="A1939" s="155"/>
      <c r="B1939" s="156"/>
      <c r="C1939" s="157" t="str">
        <f t="shared" si="47"/>
        <v/>
      </c>
      <c r="D1939" s="158"/>
      <c r="E1939" s="163" t="str">
        <f>IF(Table28[[#This Row],[Tên hàng hóa ]]&lt;&gt;0,VLOOKUP(Table28[[#This Row],[Tên hàng hóa ]],Table1[[Tên hàng hóa]:[Quy cách]],2,0),"")</f>
        <v/>
      </c>
      <c r="F1939" s="159" t="str">
        <f>IF(Table28[[#This Row],[Tên hàng hóa ]]&lt;&gt;0,VLOOKUP(Table28[[#This Row],[Tên hàng hóa ]],Table1[[Tên hàng hóa]:[ĐVT]],3,0),"")</f>
        <v/>
      </c>
      <c r="G1939" s="164" t="str">
        <f>IF(Table28[[#This Row],[Tên hàng hóa ]]=0,"",VLOOKUP(Table28[[#This Row],[Tên hàng hóa ]],Table1[[Tên hàng hóa]:[Giá bán]],4,0))</f>
        <v/>
      </c>
      <c r="H1939" s="160"/>
      <c r="I1939" s="161" t="str">
        <f>IF(Table28[[#This Row],[Số lượng]]&lt;&gt;0,Table28[[#This Row],[Số lượng]]*Table28[[#This Row],[Đơn giá]],"")</f>
        <v/>
      </c>
      <c r="J1939" s="161" t="str">
        <f ca="1">IF(AND(Table28[[#This Row],[Tên hàng hóa ]]&lt;&gt;0,D1940=""),SUM(OFFSET(Table28[[#This Row],[Thành tiền]],0,0,-COUNTIF(Table28[Số HĐ],Table28[[#This Row],[Số HĐ]]))),"")</f>
        <v/>
      </c>
      <c r="K1939" s="160"/>
      <c r="L193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39" s="162"/>
    </row>
    <row r="1940" spans="1:13" ht="35.1" customHeight="1" x14ac:dyDescent="0.2">
      <c r="A1940" s="155">
        <v>42641</v>
      </c>
      <c r="B1940" s="149" t="s">
        <v>3683</v>
      </c>
      <c r="C1940" s="154" t="s">
        <v>2641</v>
      </c>
      <c r="D1940" s="150" t="s">
        <v>281</v>
      </c>
      <c r="E1940" s="163" t="str">
        <f>IF(Table28[[#This Row],[Tên hàng hóa ]]&lt;&gt;0,VLOOKUP(Table28[[#This Row],[Tên hàng hóa ]],Table1[[Tên hàng hóa]:[Quy cách]],2,0),"")</f>
        <v>Công Tắc Hành Trình</v>
      </c>
      <c r="F1940" s="159" t="str">
        <f>IF(Table28[[#This Row],[Tên hàng hóa ]]&lt;&gt;0,VLOOKUP(Table28[[#This Row],[Tên hàng hóa ]],Table1[[Tên hàng hóa]:[ĐVT]],3,0),"")</f>
        <v>Cái</v>
      </c>
      <c r="G1940" s="164">
        <v>583000</v>
      </c>
      <c r="H1940" s="160">
        <v>4</v>
      </c>
      <c r="I1940" s="161">
        <f>IF(Table28[[#This Row],[Số lượng]]&lt;&gt;0,Table28[[#This Row],[Số lượng]]*Table28[[#This Row],[Đơn giá]],"")</f>
        <v>2332000</v>
      </c>
      <c r="J1940" s="161">
        <f ca="1">IF(AND(Table28[[#This Row],[Tên hàng hóa ]]&lt;&gt;0,D1941=""),SUM(OFFSET(Table28[[#This Row],[Thành tiền]],0,0,-COUNTIF(Table28[Số HĐ],Table28[[#This Row],[Số HĐ]]))),"")</f>
        <v>2332000</v>
      </c>
      <c r="K1940" s="152" t="s">
        <v>464</v>
      </c>
      <c r="L194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40" s="153" t="s">
        <v>4017</v>
      </c>
    </row>
    <row r="1941" spans="1:13" ht="35.1" customHeight="1" x14ac:dyDescent="0.2">
      <c r="A1941" s="155"/>
      <c r="B1941" s="156"/>
      <c r="C1941" s="157" t="str">
        <f t="shared" si="47"/>
        <v/>
      </c>
      <c r="D1941" s="158"/>
      <c r="E1941" s="163" t="str">
        <f>IF(Table28[[#This Row],[Tên hàng hóa ]]&lt;&gt;0,VLOOKUP(Table28[[#This Row],[Tên hàng hóa ]],Table1[[Tên hàng hóa]:[Quy cách]],2,0),"")</f>
        <v/>
      </c>
      <c r="F1941" s="159" t="str">
        <f>IF(Table28[[#This Row],[Tên hàng hóa ]]&lt;&gt;0,VLOOKUP(Table28[[#This Row],[Tên hàng hóa ]],Table1[[Tên hàng hóa]:[ĐVT]],3,0),"")</f>
        <v/>
      </c>
      <c r="G1941" s="164" t="str">
        <f>IF(Table28[[#This Row],[Tên hàng hóa ]]=0,"",VLOOKUP(Table28[[#This Row],[Tên hàng hóa ]],Table1[[Tên hàng hóa]:[Giá bán]],4,0))</f>
        <v/>
      </c>
      <c r="H1941" s="160"/>
      <c r="I1941" s="161" t="str">
        <f>IF(Table28[[#This Row],[Số lượng]]&lt;&gt;0,Table28[[#This Row],[Số lượng]]*Table28[[#This Row],[Đơn giá]],"")</f>
        <v/>
      </c>
      <c r="J1941" s="161" t="str">
        <f ca="1">IF(AND(Table28[[#This Row],[Tên hàng hóa ]]&lt;&gt;0,D1942=""),SUM(OFFSET(Table28[[#This Row],[Thành tiền]],0,0,-COUNTIF(Table28[Số HĐ],Table28[[#This Row],[Số HĐ]]))),"")</f>
        <v/>
      </c>
      <c r="K1941" s="160"/>
      <c r="L194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41" s="162"/>
    </row>
    <row r="1942" spans="1:13" ht="35.1" customHeight="1" x14ac:dyDescent="0.2">
      <c r="A1942" s="155">
        <v>42641</v>
      </c>
      <c r="B1942" s="149" t="s">
        <v>3684</v>
      </c>
      <c r="C1942" s="154" t="s">
        <v>543</v>
      </c>
      <c r="D1942" s="150" t="s">
        <v>3243</v>
      </c>
      <c r="E1942" s="163" t="str">
        <f>IF(Table28[[#This Row],[Tên hàng hóa ]]&lt;&gt;0,VLOOKUP(Table28[[#This Row],[Tên hàng hóa ]],Table1[[Tên hàng hóa]:[Quy cách]],2,0),"")</f>
        <v>YASKAWA</v>
      </c>
      <c r="F1942" s="159" t="str">
        <f>IF(Table28[[#This Row],[Tên hàng hóa ]]&lt;&gt;0,VLOOKUP(Table28[[#This Row],[Tên hàng hóa ]],Table1[[Tên hàng hóa]:[ĐVT]],3,0),"")</f>
        <v>Cái</v>
      </c>
      <c r="G1942" s="164">
        <v>5830000</v>
      </c>
      <c r="H1942" s="160">
        <v>1</v>
      </c>
      <c r="I1942" s="161">
        <f>IF(Table28[[#This Row],[Số lượng]]&lt;&gt;0,Table28[[#This Row],[Số lượng]]*Table28[[#This Row],[Đơn giá]],"")</f>
        <v>5830000</v>
      </c>
      <c r="J1942" s="161">
        <f ca="1">IF(AND(Table28[[#This Row],[Tên hàng hóa ]]&lt;&gt;0,D1943=""),SUM(OFFSET(Table28[[#This Row],[Thành tiền]],0,0,-COUNTIF(Table28[Số HĐ],Table28[[#This Row],[Số HĐ]]))),"")</f>
        <v>5830000</v>
      </c>
      <c r="K1942" s="152" t="s">
        <v>464</v>
      </c>
      <c r="L1942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42" s="153" t="s">
        <v>3681</v>
      </c>
    </row>
    <row r="1943" spans="1:13" ht="35.1" customHeight="1" x14ac:dyDescent="0.2">
      <c r="A1943" s="155"/>
      <c r="B1943" s="156"/>
      <c r="C1943" s="157" t="str">
        <f t="shared" si="47"/>
        <v/>
      </c>
      <c r="D1943" s="158"/>
      <c r="E1943" s="163" t="str">
        <f>IF(Table28[[#This Row],[Tên hàng hóa ]]&lt;&gt;0,VLOOKUP(Table28[[#This Row],[Tên hàng hóa ]],Table1[[Tên hàng hóa]:[Quy cách]],2,0),"")</f>
        <v/>
      </c>
      <c r="F1943" s="159" t="str">
        <f>IF(Table28[[#This Row],[Tên hàng hóa ]]&lt;&gt;0,VLOOKUP(Table28[[#This Row],[Tên hàng hóa ]],Table1[[Tên hàng hóa]:[ĐVT]],3,0),"")</f>
        <v/>
      </c>
      <c r="G1943" s="164" t="str">
        <f>IF(Table28[[#This Row],[Tên hàng hóa ]]=0,"",VLOOKUP(Table28[[#This Row],[Tên hàng hóa ]],Table1[[Tên hàng hóa]:[Giá bán]],4,0))</f>
        <v/>
      </c>
      <c r="H1943" s="160"/>
      <c r="I1943" s="161" t="str">
        <f>IF(Table28[[#This Row],[Số lượng]]&lt;&gt;0,Table28[[#This Row],[Số lượng]]*Table28[[#This Row],[Đơn giá]],"")</f>
        <v/>
      </c>
      <c r="J1943" s="161" t="str">
        <f ca="1">IF(AND(Table28[[#This Row],[Tên hàng hóa ]]&lt;&gt;0,D1944=""),SUM(OFFSET(Table28[[#This Row],[Thành tiền]],0,0,-COUNTIF(Table28[Số HĐ],Table28[[#This Row],[Số HĐ]]))),"")</f>
        <v/>
      </c>
      <c r="K1943" s="160"/>
      <c r="L194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43" s="162"/>
    </row>
    <row r="1944" spans="1:13" ht="35.1" customHeight="1" x14ac:dyDescent="0.2">
      <c r="A1944" s="155">
        <v>42641</v>
      </c>
      <c r="B1944" s="149" t="s">
        <v>3685</v>
      </c>
      <c r="C1944" s="154" t="s">
        <v>543</v>
      </c>
      <c r="D1944" s="150" t="s">
        <v>220</v>
      </c>
      <c r="E1944" s="163" t="str">
        <f>IF(Table28[[#This Row],[Tên hàng hóa ]]&lt;&gt;0,VLOOKUP(Table28[[#This Row],[Tên hàng hóa ]],Table1[[Tên hàng hóa]:[Quy cách]],2,0),"")</f>
        <v>Cảm Biến</v>
      </c>
      <c r="F1944" s="159" t="str">
        <f>IF(Table28[[#This Row],[Tên hàng hóa ]]&lt;&gt;0,VLOOKUP(Table28[[#This Row],[Tên hàng hóa ]],Table1[[Tên hàng hóa]:[ĐVT]],3,0),"")</f>
        <v>Cái</v>
      </c>
      <c r="G1944" s="164">
        <v>858000</v>
      </c>
      <c r="H1944" s="160">
        <v>2</v>
      </c>
      <c r="I1944" s="161">
        <f>IF(Table28[[#This Row],[Số lượng]]&lt;&gt;0,Table28[[#This Row],[Số lượng]]*Table28[[#This Row],[Đơn giá]],"")</f>
        <v>1716000</v>
      </c>
      <c r="J1944" s="161">
        <f ca="1">IF(AND(Table28[[#This Row],[Tên hàng hóa ]]&lt;&gt;0,D1945=""),SUM(OFFSET(Table28[[#This Row],[Thành tiền]],0,0,-COUNTIF(Table28[Số HĐ],Table28[[#This Row],[Số HĐ]]))),"")</f>
        <v>1716000</v>
      </c>
      <c r="K1944" s="152" t="s">
        <v>464</v>
      </c>
      <c r="L1944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44" s="153" t="s">
        <v>3681</v>
      </c>
    </row>
    <row r="1945" spans="1:13" ht="35.1" customHeight="1" x14ac:dyDescent="0.2">
      <c r="A1945" s="155"/>
      <c r="B1945" s="156"/>
      <c r="C1945" s="157" t="str">
        <f t="shared" si="47"/>
        <v/>
      </c>
      <c r="D1945" s="158"/>
      <c r="E1945" s="163" t="str">
        <f>IF(Table28[[#This Row],[Tên hàng hóa ]]&lt;&gt;0,VLOOKUP(Table28[[#This Row],[Tên hàng hóa ]],Table1[[Tên hàng hóa]:[Quy cách]],2,0),"")</f>
        <v/>
      </c>
      <c r="F1945" s="159" t="str">
        <f>IF(Table28[[#This Row],[Tên hàng hóa ]]&lt;&gt;0,VLOOKUP(Table28[[#This Row],[Tên hàng hóa ]],Table1[[Tên hàng hóa]:[ĐVT]],3,0),"")</f>
        <v/>
      </c>
      <c r="G1945" s="164" t="str">
        <f>IF(Table28[[#This Row],[Tên hàng hóa ]]=0,"",VLOOKUP(Table28[[#This Row],[Tên hàng hóa ]],Table1[[Tên hàng hóa]:[Giá bán]],4,0))</f>
        <v/>
      </c>
      <c r="H1945" s="160"/>
      <c r="I1945" s="161" t="str">
        <f>IF(Table28[[#This Row],[Số lượng]]&lt;&gt;0,Table28[[#This Row],[Số lượng]]*Table28[[#This Row],[Đơn giá]],"")</f>
        <v/>
      </c>
      <c r="J1945" s="161" t="str">
        <f ca="1">IF(AND(Table28[[#This Row],[Tên hàng hóa ]]&lt;&gt;0,D1946=""),SUM(OFFSET(Table28[[#This Row],[Thành tiền]],0,0,-COUNTIF(Table28[Số HĐ],Table28[[#This Row],[Số HĐ]]))),"")</f>
        <v/>
      </c>
      <c r="K1945" s="160"/>
      <c r="L194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45" s="162"/>
    </row>
    <row r="1946" spans="1:13" ht="35.1" customHeight="1" x14ac:dyDescent="0.2">
      <c r="A1946" s="155">
        <v>42641</v>
      </c>
      <c r="B1946" s="149" t="s">
        <v>3686</v>
      </c>
      <c r="C1946" s="154" t="s">
        <v>543</v>
      </c>
      <c r="D1946" s="150" t="s">
        <v>3266</v>
      </c>
      <c r="E1946" s="163" t="str">
        <f>IF(Table28[[#This Row],[Tên hàng hóa ]]&lt;&gt;0,VLOOKUP(Table28[[#This Row],[Tên hàng hóa ]],Table1[[Tên hàng hóa]:[Quy cách]],2,0),"")</f>
        <v>Schneider</v>
      </c>
      <c r="F1946" s="159" t="str">
        <f>IF(Table28[[#This Row],[Tên hàng hóa ]]&lt;&gt;0,VLOOKUP(Table28[[#This Row],[Tên hàng hóa ]],Table1[[Tên hàng hóa]:[ĐVT]],3,0),"")</f>
        <v>Cái</v>
      </c>
      <c r="G1946" s="164">
        <v>163900</v>
      </c>
      <c r="H1946" s="160">
        <v>3</v>
      </c>
      <c r="I1946" s="161">
        <f>IF(Table28[[#This Row],[Số lượng]]&lt;&gt;0,Table28[[#This Row],[Số lượng]]*Table28[[#This Row],[Đơn giá]],"")</f>
        <v>491700</v>
      </c>
      <c r="J1946" s="161">
        <f ca="1">IF(AND(Table28[[#This Row],[Tên hàng hóa ]]&lt;&gt;0,D1947=""),SUM(OFFSET(Table28[[#This Row],[Thành tiền]],0,0,-COUNTIF(Table28[Số HĐ],Table28[[#This Row],[Số HĐ]]))),"")</f>
        <v>491700</v>
      </c>
      <c r="K1946" s="152" t="s">
        <v>464</v>
      </c>
      <c r="L1946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46" s="153" t="s">
        <v>3681</v>
      </c>
    </row>
    <row r="1947" spans="1:13" ht="35.1" customHeight="1" x14ac:dyDescent="0.2">
      <c r="A1947" s="155"/>
      <c r="B1947" s="156"/>
      <c r="C1947" s="157" t="str">
        <f t="shared" si="47"/>
        <v/>
      </c>
      <c r="D1947" s="158"/>
      <c r="E1947" s="163" t="str">
        <f>IF(Table28[[#This Row],[Tên hàng hóa ]]&lt;&gt;0,VLOOKUP(Table28[[#This Row],[Tên hàng hóa ]],Table1[[Tên hàng hóa]:[Quy cách]],2,0),"")</f>
        <v/>
      </c>
      <c r="F1947" s="159" t="str">
        <f>IF(Table28[[#This Row],[Tên hàng hóa ]]&lt;&gt;0,VLOOKUP(Table28[[#This Row],[Tên hàng hóa ]],Table1[[Tên hàng hóa]:[ĐVT]],3,0),"")</f>
        <v/>
      </c>
      <c r="G1947" s="164" t="str">
        <f>IF(Table28[[#This Row],[Tên hàng hóa ]]=0,"",VLOOKUP(Table28[[#This Row],[Tên hàng hóa ]],Table1[[Tên hàng hóa]:[Giá bán]],4,0))</f>
        <v/>
      </c>
      <c r="H1947" s="160"/>
      <c r="I1947" s="161" t="str">
        <f>IF(Table28[[#This Row],[Số lượng]]&lt;&gt;0,Table28[[#This Row],[Số lượng]]*Table28[[#This Row],[Đơn giá]],"")</f>
        <v/>
      </c>
      <c r="J1947" s="161" t="str">
        <f ca="1">IF(AND(Table28[[#This Row],[Tên hàng hóa ]]&lt;&gt;0,D1948=""),SUM(OFFSET(Table28[[#This Row],[Thành tiền]],0,0,-COUNTIF(Table28[Số HĐ],Table28[[#This Row],[Số HĐ]]))),"")</f>
        <v/>
      </c>
      <c r="K1947" s="160"/>
      <c r="L194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47" s="162"/>
    </row>
    <row r="1948" spans="1:13" ht="35.1" customHeight="1" x14ac:dyDescent="0.2">
      <c r="A1948" s="155">
        <v>42641</v>
      </c>
      <c r="B1948" s="149" t="s">
        <v>3687</v>
      </c>
      <c r="C1948" s="154" t="s">
        <v>543</v>
      </c>
      <c r="D1948" s="150" t="s">
        <v>69</v>
      </c>
      <c r="E1948" s="163" t="str">
        <f>IF(Table28[[#This Row],[Tên hàng hóa ]]&lt;&gt;0,VLOOKUP(Table28[[#This Row],[Tên hàng hóa ]],Table1[[Tên hàng hóa]:[Quy cách]],2,0),"")</f>
        <v>Bộ Điều Khiển Lập Trình</v>
      </c>
      <c r="F1948" s="159" t="str">
        <f>IF(Table28[[#This Row],[Tên hàng hóa ]]&lt;&gt;0,VLOOKUP(Table28[[#This Row],[Tên hàng hóa ]],Table1[[Tên hàng hóa]:[ĐVT]],3,0),"")</f>
        <v>Cái</v>
      </c>
      <c r="G1948" s="164">
        <v>880000</v>
      </c>
      <c r="H1948" s="160">
        <v>2</v>
      </c>
      <c r="I1948" s="161">
        <f>IF(Table28[[#This Row],[Số lượng]]&lt;&gt;0,Table28[[#This Row],[Số lượng]]*Table28[[#This Row],[Đơn giá]],"")</f>
        <v>1760000</v>
      </c>
      <c r="J1948" s="161" t="str">
        <f ca="1">IF(AND(Table28[[#This Row],[Tên hàng hóa ]]&lt;&gt;0,D1949=""),SUM(OFFSET(Table28[[#This Row],[Thành tiền]],0,0,-COUNTIF(Table28[Số HĐ],Table28[[#This Row],[Số HĐ]]))),"")</f>
        <v/>
      </c>
      <c r="K1948" s="160"/>
      <c r="L1948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48" s="162"/>
    </row>
    <row r="1949" spans="1:13" ht="35.1" customHeight="1" x14ac:dyDescent="0.2">
      <c r="A1949" s="155">
        <v>42641</v>
      </c>
      <c r="B1949" s="149" t="s">
        <v>3687</v>
      </c>
      <c r="C1949" s="157" t="str">
        <f t="shared" si="47"/>
        <v>CTY TNHH CN Gốm Bạch Mã (VN)</v>
      </c>
      <c r="D1949" s="150" t="s">
        <v>80</v>
      </c>
      <c r="E1949" s="163" t="str">
        <f>IF(Table28[[#This Row],[Tên hàng hóa ]]&lt;&gt;0,VLOOKUP(Table28[[#This Row],[Tên hàng hóa ]],Table1[[Tên hàng hóa]:[Quy cách]],2,0),"")</f>
        <v>Bộ Điều Khiển Lập Trình</v>
      </c>
      <c r="F1949" s="159" t="str">
        <f>IF(Table28[[#This Row],[Tên hàng hóa ]]&lt;&gt;0,VLOOKUP(Table28[[#This Row],[Tên hàng hóa ]],Table1[[Tên hàng hóa]:[ĐVT]],3,0),"")</f>
        <v>Cái</v>
      </c>
      <c r="G1949" s="164">
        <v>5500000</v>
      </c>
      <c r="H1949" s="160">
        <v>1</v>
      </c>
      <c r="I1949" s="161">
        <f>IF(Table28[[#This Row],[Số lượng]]&lt;&gt;0,Table28[[#This Row],[Số lượng]]*Table28[[#This Row],[Đơn giá]],"")</f>
        <v>5500000</v>
      </c>
      <c r="J1949" s="161">
        <f ca="1">IF(AND(Table28[[#This Row],[Tên hàng hóa ]]&lt;&gt;0,D1950=""),SUM(OFFSET(Table28[[#This Row],[Thành tiền]],0,0,-COUNTIF(Table28[Số HĐ],Table28[[#This Row],[Số HĐ]]))),"")</f>
        <v>7260000</v>
      </c>
      <c r="K1949" s="152" t="s">
        <v>464</v>
      </c>
      <c r="L1949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49" s="153" t="s">
        <v>3947</v>
      </c>
    </row>
    <row r="1950" spans="1:13" ht="35.1" customHeight="1" x14ac:dyDescent="0.2">
      <c r="A1950" s="155"/>
      <c r="B1950" s="156"/>
      <c r="C1950" s="157" t="str">
        <f t="shared" si="47"/>
        <v/>
      </c>
      <c r="D1950" s="158"/>
      <c r="E1950" s="163" t="str">
        <f>IF(Table28[[#This Row],[Tên hàng hóa ]]&lt;&gt;0,VLOOKUP(Table28[[#This Row],[Tên hàng hóa ]],Table1[[Tên hàng hóa]:[Quy cách]],2,0),"")</f>
        <v/>
      </c>
      <c r="F1950" s="159" t="str">
        <f>IF(Table28[[#This Row],[Tên hàng hóa ]]&lt;&gt;0,VLOOKUP(Table28[[#This Row],[Tên hàng hóa ]],Table1[[Tên hàng hóa]:[ĐVT]],3,0),"")</f>
        <v/>
      </c>
      <c r="G1950" s="164" t="str">
        <f>IF(Table28[[#This Row],[Tên hàng hóa ]]=0,"",VLOOKUP(Table28[[#This Row],[Tên hàng hóa ]],Table1[[Tên hàng hóa]:[Giá bán]],4,0))</f>
        <v/>
      </c>
      <c r="H1950" s="160"/>
      <c r="I1950" s="161" t="str">
        <f>IF(Table28[[#This Row],[Số lượng]]&lt;&gt;0,Table28[[#This Row],[Số lượng]]*Table28[[#This Row],[Đơn giá]],"")</f>
        <v/>
      </c>
      <c r="J1950" s="161" t="str">
        <f ca="1">IF(AND(Table28[[#This Row],[Tên hàng hóa ]]&lt;&gt;0,D1951=""),SUM(OFFSET(Table28[[#This Row],[Thành tiền]],0,0,-COUNTIF(Table28[Số HĐ],Table28[[#This Row],[Số HĐ]]))),"")</f>
        <v/>
      </c>
      <c r="K1950" s="160"/>
      <c r="L1950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50" s="162"/>
    </row>
    <row r="1951" spans="1:13" ht="35.1" customHeight="1" x14ac:dyDescent="0.2">
      <c r="A1951" s="155">
        <v>42642</v>
      </c>
      <c r="B1951" s="149" t="s">
        <v>3688</v>
      </c>
      <c r="C1951" s="154" t="s">
        <v>962</v>
      </c>
      <c r="D1951" s="150" t="s">
        <v>274</v>
      </c>
      <c r="E1951" s="163" t="str">
        <f>IF(Table28[[#This Row],[Tên hàng hóa ]]&lt;&gt;0,VLOOKUP(Table28[[#This Row],[Tên hàng hóa ]],Table1[[Tên hàng hóa]:[Quy cách]],2,0),"")</f>
        <v>Cảm Biến</v>
      </c>
      <c r="F1951" s="159" t="str">
        <f>IF(Table28[[#This Row],[Tên hàng hóa ]]&lt;&gt;0,VLOOKUP(Table28[[#This Row],[Tên hàng hóa ]],Table1[[Tên hàng hóa]:[ĐVT]],3,0),"")</f>
        <v>Cái</v>
      </c>
      <c r="G1951" s="164">
        <v>825000</v>
      </c>
      <c r="H1951" s="160">
        <v>1</v>
      </c>
      <c r="I1951" s="161">
        <f>IF(Table28[[#This Row],[Số lượng]]&lt;&gt;0,Table28[[#This Row],[Số lượng]]*Table28[[#This Row],[Đơn giá]],"")</f>
        <v>825000</v>
      </c>
      <c r="J1951" s="161">
        <f ca="1">IF(AND(Table28[[#This Row],[Tên hàng hóa ]]&lt;&gt;0,D1952=""),SUM(OFFSET(Table28[[#This Row],[Thành tiền]],0,0,-COUNTIF(Table28[Số HĐ],Table28[[#This Row],[Số HĐ]]))),"")</f>
        <v>825000</v>
      </c>
      <c r="K1951" s="152" t="s">
        <v>464</v>
      </c>
      <c r="L1951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51" s="153" t="s">
        <v>3723</v>
      </c>
    </row>
    <row r="1952" spans="1:13" ht="35.1" customHeight="1" x14ac:dyDescent="0.2">
      <c r="A1952" s="155"/>
      <c r="B1952" s="156"/>
      <c r="C1952" s="157" t="str">
        <f t="shared" si="47"/>
        <v/>
      </c>
      <c r="D1952" s="158"/>
      <c r="E1952" s="163" t="str">
        <f>IF(Table28[[#This Row],[Tên hàng hóa ]]&lt;&gt;0,VLOOKUP(Table28[[#This Row],[Tên hàng hóa ]],Table1[[Tên hàng hóa]:[Quy cách]],2,0),"")</f>
        <v/>
      </c>
      <c r="F1952" s="159" t="str">
        <f>IF(Table28[[#This Row],[Tên hàng hóa ]]&lt;&gt;0,VLOOKUP(Table28[[#This Row],[Tên hàng hóa ]],Table1[[Tên hàng hóa]:[ĐVT]],3,0),"")</f>
        <v/>
      </c>
      <c r="G1952" s="164" t="str">
        <f>IF(Table28[[#This Row],[Tên hàng hóa ]]=0,"",VLOOKUP(Table28[[#This Row],[Tên hàng hóa ]],Table1[[Tên hàng hóa]:[Giá bán]],4,0))</f>
        <v/>
      </c>
      <c r="H1952" s="160"/>
      <c r="I1952" s="161" t="str">
        <f>IF(Table28[[#This Row],[Số lượng]]&lt;&gt;0,Table28[[#This Row],[Số lượng]]*Table28[[#This Row],[Đơn giá]],"")</f>
        <v/>
      </c>
      <c r="J1952" s="161" t="str">
        <f ca="1">IF(AND(Table28[[#This Row],[Tên hàng hóa ]]&lt;&gt;0,D1953=""),SUM(OFFSET(Table28[[#This Row],[Thành tiền]],0,0,-COUNTIF(Table28[Số HĐ],Table28[[#This Row],[Số HĐ]]))),"")</f>
        <v/>
      </c>
      <c r="K1952" s="160"/>
      <c r="L195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52" s="162"/>
    </row>
    <row r="1953" spans="1:13" ht="35.1" customHeight="1" x14ac:dyDescent="0.2">
      <c r="A1953" s="155">
        <v>42642</v>
      </c>
      <c r="B1953" s="149" t="s">
        <v>3689</v>
      </c>
      <c r="C1953" s="154" t="s">
        <v>2884</v>
      </c>
      <c r="D1953" s="150" t="s">
        <v>319</v>
      </c>
      <c r="E1953" s="163" t="str">
        <f>IF(Table28[[#This Row],[Tên hàng hóa ]]&lt;&gt;0,VLOOKUP(Table28[[#This Row],[Tên hàng hóa ]],Table1[[Tên hàng hóa]:[Quy cách]],2,0),"")</f>
        <v>Điều Khiển Mức Nước</v>
      </c>
      <c r="F1953" s="159" t="str">
        <f>IF(Table28[[#This Row],[Tên hàng hóa ]]&lt;&gt;0,VLOOKUP(Table28[[#This Row],[Tên hàng hóa ]],Table1[[Tên hàng hóa]:[ĐVT]],3,0),"")</f>
        <v>Cái</v>
      </c>
      <c r="G1953" s="164">
        <v>1006500</v>
      </c>
      <c r="H1953" s="160">
        <v>1</v>
      </c>
      <c r="I1953" s="161">
        <f>IF(Table28[[#This Row],[Số lượng]]&lt;&gt;0,Table28[[#This Row],[Số lượng]]*Table28[[#This Row],[Đơn giá]],"")</f>
        <v>1006500</v>
      </c>
      <c r="J1953" s="161" t="str">
        <f ca="1">IF(AND(Table28[[#This Row],[Tên hàng hóa ]]&lt;&gt;0,D1954=""),SUM(OFFSET(Table28[[#This Row],[Thành tiền]],0,0,-COUNTIF(Table28[Số HĐ],Table28[[#This Row],[Số HĐ]]))),"")</f>
        <v/>
      </c>
      <c r="K1953" s="160"/>
      <c r="L195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53" s="162"/>
    </row>
    <row r="1954" spans="1:13" ht="35.1" customHeight="1" x14ac:dyDescent="0.2">
      <c r="A1954" s="155">
        <v>42642</v>
      </c>
      <c r="B1954" s="149" t="s">
        <v>3689</v>
      </c>
      <c r="C1954" s="154" t="s">
        <v>2884</v>
      </c>
      <c r="D1954" s="150" t="s">
        <v>3450</v>
      </c>
      <c r="E1954" s="163" t="str">
        <f>IF(Table28[[#This Row],[Tên hàng hóa ]]&lt;&gt;0,VLOOKUP(Table28[[#This Row],[Tên hàng hóa ]],Table1[[Tên hàng hóa]:[Quy cách]],2,0),"")</f>
        <v>OMRON</v>
      </c>
      <c r="F1954" s="159" t="str">
        <f>IF(Table28[[#This Row],[Tên hàng hóa ]]&lt;&gt;0,VLOOKUP(Table28[[#This Row],[Tên hàng hóa ]],Table1[[Tên hàng hóa]:[ĐVT]],3,0),"")</f>
        <v>Cái</v>
      </c>
      <c r="G1954" s="164">
        <v>41800</v>
      </c>
      <c r="H1954" s="160">
        <v>1</v>
      </c>
      <c r="I1954" s="161">
        <f>IF(Table28[[#This Row],[Số lượng]]&lt;&gt;0,Table28[[#This Row],[Số lượng]]*Table28[[#This Row],[Đơn giá]],"")</f>
        <v>41800</v>
      </c>
      <c r="J1954" s="161" t="str">
        <f ca="1">IF(AND(Table28[[#This Row],[Tên hàng hóa ]]&lt;&gt;0,D1955=""),SUM(OFFSET(Table28[[#This Row],[Thành tiền]],0,0,-COUNTIF(Table28[Số HĐ],Table28[[#This Row],[Số HĐ]]))),"")</f>
        <v/>
      </c>
      <c r="K1954" s="160"/>
      <c r="L195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54" s="162"/>
    </row>
    <row r="1955" spans="1:13" ht="35.1" customHeight="1" x14ac:dyDescent="0.2">
      <c r="A1955" s="155">
        <v>42642</v>
      </c>
      <c r="B1955" s="149" t="s">
        <v>3689</v>
      </c>
      <c r="C1955" s="154" t="s">
        <v>2884</v>
      </c>
      <c r="D1955" s="150" t="s">
        <v>326</v>
      </c>
      <c r="E1955" s="163" t="str">
        <f>IF(Table28[[#This Row],[Tên hàng hóa ]]&lt;&gt;0,VLOOKUP(Table28[[#This Row],[Tên hàng hóa ]],Table1[[Tên hàng hóa]:[Quy cách]],2,0),"")</f>
        <v>Điều Khiển Mức Nước</v>
      </c>
      <c r="F1955" s="159" t="str">
        <f>IF(Table28[[#This Row],[Tên hàng hóa ]]&lt;&gt;0,VLOOKUP(Table28[[#This Row],[Tên hàng hóa ]],Table1[[Tên hàng hóa]:[ĐVT]],3,0),"")</f>
        <v>Cái</v>
      </c>
      <c r="G1955" s="164">
        <v>297000</v>
      </c>
      <c r="H1955" s="160">
        <v>1</v>
      </c>
      <c r="I1955" s="161">
        <f>IF(Table28[[#This Row],[Số lượng]]&lt;&gt;0,Table28[[#This Row],[Số lượng]]*Table28[[#This Row],[Đơn giá]],"")</f>
        <v>297000</v>
      </c>
      <c r="J1955" s="161" t="str">
        <f ca="1">IF(AND(Table28[[#This Row],[Tên hàng hóa ]]&lt;&gt;0,D1956=""),SUM(OFFSET(Table28[[#This Row],[Thành tiền]],0,0,-COUNTIF(Table28[Số HĐ],Table28[[#This Row],[Số HĐ]]))),"")</f>
        <v/>
      </c>
      <c r="K1955" s="160"/>
      <c r="L1955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55" s="162"/>
    </row>
    <row r="1956" spans="1:13" ht="35.1" customHeight="1" x14ac:dyDescent="0.2">
      <c r="A1956" s="155">
        <v>42642</v>
      </c>
      <c r="B1956" s="149" t="s">
        <v>3689</v>
      </c>
      <c r="C1956" s="154" t="s">
        <v>2884</v>
      </c>
      <c r="D1956" s="150" t="s">
        <v>323</v>
      </c>
      <c r="E1956" s="163" t="str">
        <f>IF(Table28[[#This Row],[Tên hàng hóa ]]&lt;&gt;0,VLOOKUP(Table28[[#This Row],[Tên hàng hóa ]],Table1[[Tên hàng hóa]:[Quy cách]],2,0),"")</f>
        <v>Điều Khiển Mức Nước</v>
      </c>
      <c r="F1956" s="159" t="str">
        <f>IF(Table28[[#This Row],[Tên hàng hóa ]]&lt;&gt;0,VLOOKUP(Table28[[#This Row],[Tên hàng hóa ]],Table1[[Tên hàng hóa]:[ĐVT]],3,0),"")</f>
        <v>Cái</v>
      </c>
      <c r="G1956" s="164">
        <v>154000</v>
      </c>
      <c r="H1956" s="160">
        <v>1</v>
      </c>
      <c r="I1956" s="161">
        <f>IF(Table28[[#This Row],[Số lượng]]&lt;&gt;0,Table28[[#This Row],[Số lượng]]*Table28[[#This Row],[Đơn giá]],"")</f>
        <v>154000</v>
      </c>
      <c r="J1956" s="161" t="str">
        <f ca="1">IF(AND(Table28[[#This Row],[Tên hàng hóa ]]&lt;&gt;0,D1957=""),SUM(OFFSET(Table28[[#This Row],[Thành tiền]],0,0,-COUNTIF(Table28[Số HĐ],Table28[[#This Row],[Số HĐ]]))),"")</f>
        <v/>
      </c>
      <c r="K1956" s="160"/>
      <c r="L1956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56" s="162"/>
    </row>
    <row r="1957" spans="1:13" ht="35.1" customHeight="1" x14ac:dyDescent="0.2">
      <c r="A1957" s="155">
        <v>42642</v>
      </c>
      <c r="B1957" s="149" t="s">
        <v>3689</v>
      </c>
      <c r="C1957" s="154" t="s">
        <v>2884</v>
      </c>
      <c r="D1957" s="150" t="s">
        <v>511</v>
      </c>
      <c r="E1957" s="163" t="str">
        <f>IF(Table28[[#This Row],[Tên hàng hóa ]]&lt;&gt;0,VLOOKUP(Table28[[#This Row],[Tên hàng hóa ]],Table1[[Tên hàng hóa]:[Quy cách]],2,0),"")</f>
        <v>Điều Khiển Mức Nước</v>
      </c>
      <c r="F1957" s="159" t="str">
        <f>IF(Table28[[#This Row],[Tên hàng hóa ]]&lt;&gt;0,VLOOKUP(Table28[[#This Row],[Tên hàng hóa ]],Table1[[Tên hàng hóa]:[ĐVT]],3,0),"")</f>
        <v>Cái</v>
      </c>
      <c r="G1957" s="164">
        <v>123200</v>
      </c>
      <c r="H1957" s="160">
        <v>6</v>
      </c>
      <c r="I1957" s="161">
        <f>IF(Table28[[#This Row],[Số lượng]]&lt;&gt;0,Table28[[#This Row],[Số lượng]]*Table28[[#This Row],[Đơn giá]],"")</f>
        <v>739200</v>
      </c>
      <c r="J1957" s="161" t="str">
        <f ca="1">IF(AND(Table28[[#This Row],[Tên hàng hóa ]]&lt;&gt;0,D1958=""),SUM(OFFSET(Table28[[#This Row],[Thành tiền]],0,0,-COUNTIF(Table28[Số HĐ],Table28[[#This Row],[Số HĐ]]))),"")</f>
        <v/>
      </c>
      <c r="K1957" s="160"/>
      <c r="L1957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57" s="162"/>
    </row>
    <row r="1958" spans="1:13" ht="35.1" customHeight="1" x14ac:dyDescent="0.2">
      <c r="A1958" s="155">
        <v>42642</v>
      </c>
      <c r="B1958" s="149" t="s">
        <v>3689</v>
      </c>
      <c r="C1958" s="154" t="s">
        <v>2884</v>
      </c>
      <c r="D1958" s="150" t="s">
        <v>324</v>
      </c>
      <c r="E1958" s="163" t="str">
        <f>IF(Table28[[#This Row],[Tên hàng hóa ]]&lt;&gt;0,VLOOKUP(Table28[[#This Row],[Tên hàng hóa ]],Table1[[Tên hàng hóa]:[Quy cách]],2,0),"")</f>
        <v>Điều Khiển Mức Nước</v>
      </c>
      <c r="F1958" s="159" t="str">
        <f>IF(Table28[[#This Row],[Tên hàng hóa ]]&lt;&gt;0,VLOOKUP(Table28[[#This Row],[Tên hàng hóa ]],Table1[[Tên hàng hóa]:[ĐVT]],3,0),"")</f>
        <v>Cái</v>
      </c>
      <c r="G1958" s="164">
        <v>37400</v>
      </c>
      <c r="H1958" s="160">
        <v>1</v>
      </c>
      <c r="I1958" s="161">
        <f>IF(Table28[[#This Row],[Số lượng]]&lt;&gt;0,Table28[[#This Row],[Số lượng]]*Table28[[#This Row],[Đơn giá]],"")</f>
        <v>37400</v>
      </c>
      <c r="J1958" s="161">
        <f ca="1">IF(AND(Table28[[#This Row],[Tên hàng hóa ]]&lt;&gt;0,D1959=""),SUM(OFFSET(Table28[[#This Row],[Thành tiền]],0,0,-COUNTIF(Table28[Số HĐ],Table28[[#This Row],[Số HĐ]]))),"")</f>
        <v>2275900</v>
      </c>
      <c r="K1958" s="152" t="s">
        <v>464</v>
      </c>
      <c r="L1958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58" s="153" t="s">
        <v>3950</v>
      </c>
    </row>
    <row r="1959" spans="1:13" ht="35.1" customHeight="1" x14ac:dyDescent="0.2">
      <c r="A1959" s="155"/>
      <c r="B1959" s="156"/>
      <c r="C1959" s="157" t="str">
        <f t="shared" si="47"/>
        <v/>
      </c>
      <c r="D1959" s="158"/>
      <c r="E1959" s="163" t="str">
        <f>IF(Table28[[#This Row],[Tên hàng hóa ]]&lt;&gt;0,VLOOKUP(Table28[[#This Row],[Tên hàng hóa ]],Table1[[Tên hàng hóa]:[Quy cách]],2,0),"")</f>
        <v/>
      </c>
      <c r="F1959" s="159" t="str">
        <f>IF(Table28[[#This Row],[Tên hàng hóa ]]&lt;&gt;0,VLOOKUP(Table28[[#This Row],[Tên hàng hóa ]],Table1[[Tên hàng hóa]:[ĐVT]],3,0),"")</f>
        <v/>
      </c>
      <c r="G1959" s="164" t="str">
        <f>IF(Table28[[#This Row],[Tên hàng hóa ]]=0,"",VLOOKUP(Table28[[#This Row],[Tên hàng hóa ]],Table1[[Tên hàng hóa]:[Giá bán]],4,0))</f>
        <v/>
      </c>
      <c r="H1959" s="160"/>
      <c r="I1959" s="161" t="str">
        <f>IF(Table28[[#This Row],[Số lượng]]&lt;&gt;0,Table28[[#This Row],[Số lượng]]*Table28[[#This Row],[Đơn giá]],"")</f>
        <v/>
      </c>
      <c r="J1959" s="161" t="str">
        <f ca="1">IF(AND(Table28[[#This Row],[Tên hàng hóa ]]&lt;&gt;0,D1960=""),SUM(OFFSET(Table28[[#This Row],[Thành tiền]],0,0,-COUNTIF(Table28[Số HĐ],Table28[[#This Row],[Số HĐ]]))),"")</f>
        <v/>
      </c>
      <c r="K1959" s="160"/>
      <c r="L1959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59" s="162"/>
    </row>
    <row r="1960" spans="1:13" ht="35.1" customHeight="1" x14ac:dyDescent="0.2">
      <c r="A1960" s="155">
        <v>42642</v>
      </c>
      <c r="B1960" s="149" t="s">
        <v>3690</v>
      </c>
      <c r="C1960" s="154" t="s">
        <v>3691</v>
      </c>
      <c r="D1960" s="150" t="s">
        <v>1618</v>
      </c>
      <c r="E1960" s="163" t="str">
        <f>IF(Table28[[#This Row],[Tên hàng hóa ]]&lt;&gt;0,VLOOKUP(Table28[[#This Row],[Tên hàng hóa ]],Table1[[Tên hàng hóa]:[Quy cách]],2,0),"")</f>
        <v>Điều Khiển Mức Nước</v>
      </c>
      <c r="F1960" s="159" t="str">
        <f>IF(Table28[[#This Row],[Tên hàng hóa ]]&lt;&gt;0,VLOOKUP(Table28[[#This Row],[Tên hàng hóa ]],Table1[[Tên hàng hóa]:[ĐVT]],3,0),"")</f>
        <v>Cái</v>
      </c>
      <c r="G1960" s="164">
        <v>660000</v>
      </c>
      <c r="H1960" s="160">
        <v>10</v>
      </c>
      <c r="I1960" s="161">
        <f>IF(Table28[[#This Row],[Số lượng]]&lt;&gt;0,Table28[[#This Row],[Số lượng]]*Table28[[#This Row],[Đơn giá]],"")</f>
        <v>6600000</v>
      </c>
      <c r="J1960" s="161">
        <f ca="1">IF(AND(Table28[[#This Row],[Tên hàng hóa ]]&lt;&gt;0,D1961=""),SUM(OFFSET(Table28[[#This Row],[Thành tiền]],0,0,-COUNTIF(Table28[Số HĐ],Table28[[#This Row],[Số HĐ]]))),"")</f>
        <v>6600000</v>
      </c>
      <c r="K1960" s="152" t="s">
        <v>464</v>
      </c>
      <c r="L1960" s="161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60" s="153" t="s">
        <v>3848</v>
      </c>
    </row>
    <row r="1961" spans="1:13" ht="35.1" customHeight="1" x14ac:dyDescent="0.2">
      <c r="A1961" s="155"/>
      <c r="B1961" s="156"/>
      <c r="C1961" s="157" t="str">
        <f t="shared" si="47"/>
        <v/>
      </c>
      <c r="D1961" s="158"/>
      <c r="E1961" s="163" t="str">
        <f>IF(Table28[[#This Row],[Tên hàng hóa ]]&lt;&gt;0,VLOOKUP(Table28[[#This Row],[Tên hàng hóa ]],Table1[[Tên hàng hóa]:[Quy cách]],2,0),"")</f>
        <v/>
      </c>
      <c r="F1961" s="159" t="str">
        <f>IF(Table28[[#This Row],[Tên hàng hóa ]]&lt;&gt;0,VLOOKUP(Table28[[#This Row],[Tên hàng hóa ]],Table1[[Tên hàng hóa]:[ĐVT]],3,0),"")</f>
        <v/>
      </c>
      <c r="G1961" s="164" t="str">
        <f>IF(Table28[[#This Row],[Tên hàng hóa ]]=0,"",VLOOKUP(Table28[[#This Row],[Tên hàng hóa ]],Table1[[Tên hàng hóa]:[Giá bán]],4,0))</f>
        <v/>
      </c>
      <c r="H1961" s="160"/>
      <c r="I1961" s="161" t="str">
        <f>IF(Table28[[#This Row],[Số lượng]]&lt;&gt;0,Table28[[#This Row],[Số lượng]]*Table28[[#This Row],[Đơn giá]],"")</f>
        <v/>
      </c>
      <c r="J1961" s="161" t="str">
        <f ca="1">IF(AND(Table28[[#This Row],[Tên hàng hóa ]]&lt;&gt;0,D1962=""),SUM(OFFSET(Table28[[#This Row],[Thành tiền]],0,0,-COUNTIF(Table28[Số HĐ],Table28[[#This Row],[Số HĐ]]))),"")</f>
        <v/>
      </c>
      <c r="K1961" s="160"/>
      <c r="L1961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61" s="162"/>
    </row>
    <row r="1962" spans="1:13" ht="35.1" customHeight="1" x14ac:dyDescent="0.2">
      <c r="A1962" s="155">
        <v>42642</v>
      </c>
      <c r="B1962" s="149" t="s">
        <v>3692</v>
      </c>
      <c r="C1962" s="154" t="s">
        <v>1076</v>
      </c>
      <c r="D1962" s="150" t="s">
        <v>3624</v>
      </c>
      <c r="E1962" s="163" t="str">
        <f>IF(Table28[[#This Row],[Tên hàng hóa ]]&lt;&gt;0,VLOOKUP(Table28[[#This Row],[Tên hàng hóa ]],Table1[[Tên hàng hóa]:[Quy cách]],2,0),"")</f>
        <v>Thiết bị lập trình OMRON</v>
      </c>
      <c r="F1962" s="159" t="str">
        <f>IF(Table28[[#This Row],[Tên hàng hóa ]]&lt;&gt;0,VLOOKUP(Table28[[#This Row],[Tên hàng hóa ]],Table1[[Tên hàng hóa]:[ĐVT]],3,0),"")</f>
        <v>Cái</v>
      </c>
      <c r="G1962" s="164">
        <v>7700000</v>
      </c>
      <c r="H1962" s="160">
        <v>1</v>
      </c>
      <c r="I1962" s="161">
        <f>IF(Table28[[#This Row],[Số lượng]]&lt;&gt;0,Table28[[#This Row],[Số lượng]]*Table28[[#This Row],[Đơn giá]],"")</f>
        <v>7700000</v>
      </c>
      <c r="J1962" s="161" t="str">
        <f ca="1">IF(AND(Table28[[#This Row],[Tên hàng hóa ]]&lt;&gt;0,D1963=""),SUM(OFFSET(Table28[[#This Row],[Thành tiền]],0,0,-COUNTIF(Table28[Số HĐ],Table28[[#This Row],[Số HĐ]]))),"")</f>
        <v/>
      </c>
      <c r="K1962" s="160"/>
      <c r="L1962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62" s="162"/>
    </row>
    <row r="1963" spans="1:13" ht="35.1" customHeight="1" x14ac:dyDescent="0.2">
      <c r="A1963" s="155">
        <v>42642</v>
      </c>
      <c r="B1963" s="149" t="s">
        <v>3692</v>
      </c>
      <c r="C1963" s="154" t="s">
        <v>1076</v>
      </c>
      <c r="D1963" s="150" t="s">
        <v>132</v>
      </c>
      <c r="E1963" s="163" t="str">
        <f>IF(Table28[[#This Row],[Tên hàng hóa ]]&lt;&gt;0,VLOOKUP(Table28[[#This Row],[Tên hàng hóa ]],Table1[[Tên hàng hóa]:[Quy cách]],2,0),"")</f>
        <v>Bộ Điều Khiển Nhiệt Độ</v>
      </c>
      <c r="F1963" s="159" t="str">
        <f>IF(Table28[[#This Row],[Tên hàng hóa ]]&lt;&gt;0,VLOOKUP(Table28[[#This Row],[Tên hàng hóa ]],Table1[[Tên hàng hóa]:[ĐVT]],3,0),"")</f>
        <v>Cái</v>
      </c>
      <c r="G1963" s="164">
        <v>2200000</v>
      </c>
      <c r="H1963" s="160">
        <v>2</v>
      </c>
      <c r="I1963" s="161">
        <f>IF(Table28[[#This Row],[Số lượng]]&lt;&gt;0,Table28[[#This Row],[Số lượng]]*Table28[[#This Row],[Đơn giá]],"")</f>
        <v>4400000</v>
      </c>
      <c r="J1963" s="161" t="str">
        <f ca="1">IF(AND(Table28[[#This Row],[Tên hàng hóa ]]&lt;&gt;0,D1964=""),SUM(OFFSET(Table28[[#This Row],[Thành tiền]],0,0,-COUNTIF(Table28[Số HĐ],Table28[[#This Row],[Số HĐ]]))),"")</f>
        <v/>
      </c>
      <c r="K1963" s="160"/>
      <c r="L1963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63" s="162"/>
    </row>
    <row r="1964" spans="1:13" ht="35.1" customHeight="1" x14ac:dyDescent="0.2">
      <c r="A1964" s="155">
        <v>42642</v>
      </c>
      <c r="B1964" s="149" t="s">
        <v>3692</v>
      </c>
      <c r="C1964" s="154" t="s">
        <v>1076</v>
      </c>
      <c r="D1964" s="150" t="s">
        <v>180</v>
      </c>
      <c r="E1964" s="163" t="str">
        <f>IF(Table28[[#This Row],[Tên hàng hóa ]]&lt;&gt;0,VLOOKUP(Table28[[#This Row],[Tên hàng hóa ]],Table1[[Tên hàng hóa]:[Quy cách]],2,0),"")</f>
        <v>Bộ Nguồn Xung</v>
      </c>
      <c r="F1964" s="159" t="str">
        <f>IF(Table28[[#This Row],[Tên hàng hóa ]]&lt;&gt;0,VLOOKUP(Table28[[#This Row],[Tên hàng hóa ]],Table1[[Tên hàng hóa]:[ĐVT]],3,0),"")</f>
        <v>Cái</v>
      </c>
      <c r="G1964" s="164">
        <v>1210000</v>
      </c>
      <c r="H1964" s="160">
        <v>1</v>
      </c>
      <c r="I1964" s="161">
        <f>IF(Table28[[#This Row],[Số lượng]]&lt;&gt;0,Table28[[#This Row],[Số lượng]]*Table28[[#This Row],[Đơn giá]],"")</f>
        <v>1210000</v>
      </c>
      <c r="J1964" s="161" t="str">
        <f ca="1">IF(AND(Table28[[#This Row],[Tên hàng hóa ]]&lt;&gt;0,D1965=""),SUM(OFFSET(Table28[[#This Row],[Thành tiền]],0,0,-COUNTIF(Table28[Số HĐ],Table28[[#This Row],[Số HĐ]]))),"")</f>
        <v/>
      </c>
      <c r="K1964" s="160"/>
      <c r="L1964" s="161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64" s="162"/>
    </row>
    <row r="1965" spans="1:13" ht="35.1" customHeight="1" x14ac:dyDescent="0.2">
      <c r="A1965" s="155">
        <v>42642</v>
      </c>
      <c r="B1965" s="149" t="s">
        <v>3692</v>
      </c>
      <c r="C1965" s="154" t="s">
        <v>1076</v>
      </c>
      <c r="D1965" s="150" t="s">
        <v>115</v>
      </c>
      <c r="E1965" s="142" t="str">
        <f>IF(Table28[[#This Row],[Tên hàng hóa ]]&lt;&gt;0,VLOOKUP(Table28[[#This Row],[Tên hàng hóa ]],Table1[[Tên hàng hóa]:[Quy cách]],2,0),"")</f>
        <v>Bộ Điều Khiển Nhiệt Độ</v>
      </c>
      <c r="F1965" s="143" t="str">
        <f>IF(Table28[[#This Row],[Tên hàng hóa ]]&lt;&gt;0,VLOOKUP(Table28[[#This Row],[Tên hàng hóa ]],Table1[[Tên hàng hóa]:[ĐVT]],3,0),"")</f>
        <v>Cái</v>
      </c>
      <c r="G1965" s="144">
        <v>1320000</v>
      </c>
      <c r="H1965" s="145">
        <v>2</v>
      </c>
      <c r="I1965" s="146">
        <f>IF(Table28[[#This Row],[Số lượng]]&lt;&gt;0,Table28[[#This Row],[Số lượng]]*Table28[[#This Row],[Đơn giá]],"")</f>
        <v>2640000</v>
      </c>
      <c r="J1965" s="146">
        <f ca="1">IF(AND(Table28[[#This Row],[Tên hàng hóa ]]&lt;&gt;0,D1966=""),SUM(OFFSET(Table28[[#This Row],[Thành tiền]],0,0,-COUNTIF(Table28[Số HĐ],Table28[[#This Row],[Số HĐ]]))),"")</f>
        <v>15950000</v>
      </c>
      <c r="K1965" s="152" t="s">
        <v>464</v>
      </c>
      <c r="L196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65" s="153" t="s">
        <v>3693</v>
      </c>
    </row>
    <row r="1966" spans="1:13" ht="35.1" customHeight="1" x14ac:dyDescent="0.2">
      <c r="A1966" s="138"/>
      <c r="B1966" s="139"/>
      <c r="C1966" s="140" t="str">
        <f t="shared" si="31"/>
        <v/>
      </c>
      <c r="D1966" s="141"/>
      <c r="E1966" s="142" t="str">
        <f>IF(Table28[[#This Row],[Tên hàng hóa ]]&lt;&gt;0,VLOOKUP(Table28[[#This Row],[Tên hàng hóa ]],Table1[[Tên hàng hóa]:[Quy cách]],2,0),"")</f>
        <v/>
      </c>
      <c r="F1966" s="143" t="str">
        <f>IF(Table28[[#This Row],[Tên hàng hóa ]]&lt;&gt;0,VLOOKUP(Table28[[#This Row],[Tên hàng hóa ]],Table1[[Tên hàng hóa]:[ĐVT]],3,0),"")</f>
        <v/>
      </c>
      <c r="G1966" s="144" t="str">
        <f>IF(Table28[[#This Row],[Tên hàng hóa ]]=0,"",VLOOKUP(Table28[[#This Row],[Tên hàng hóa ]],Table1[[Tên hàng hóa]:[Giá bán]],4,0))</f>
        <v/>
      </c>
      <c r="H1966" s="145"/>
      <c r="I1966" s="146" t="str">
        <f>IF(Table28[[#This Row],[Số lượng]]&lt;&gt;0,Table28[[#This Row],[Số lượng]]*Table28[[#This Row],[Đơn giá]],"")</f>
        <v/>
      </c>
      <c r="J1966" s="146" t="str">
        <f ca="1">IF(AND(Table28[[#This Row],[Tên hàng hóa ]]&lt;&gt;0,D1967=""),SUM(OFFSET(Table28[[#This Row],[Thành tiền]],0,0,-COUNTIF(Table28[Số HĐ],Table28[[#This Row],[Số HĐ]]))),"")</f>
        <v/>
      </c>
      <c r="K1966" s="145"/>
      <c r="L196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66" s="147"/>
    </row>
    <row r="1967" spans="1:13" ht="35.1" customHeight="1" x14ac:dyDescent="0.2">
      <c r="A1967" s="138">
        <v>42642</v>
      </c>
      <c r="B1967" s="149" t="s">
        <v>3694</v>
      </c>
      <c r="C1967" s="154" t="s">
        <v>1043</v>
      </c>
      <c r="D1967" s="150" t="s">
        <v>3663</v>
      </c>
      <c r="E1967" s="142" t="str">
        <f>IF(Table28[[#This Row],[Tên hàng hóa ]]&lt;&gt;0,VLOOKUP(Table28[[#This Row],[Tên hàng hóa ]],Table1[[Tên hàng hóa]:[Quy cách]],2,0),"")</f>
        <v>DIXELL</v>
      </c>
      <c r="F1967" s="143" t="str">
        <f>IF(Table28[[#This Row],[Tên hàng hóa ]]&lt;&gt;0,VLOOKUP(Table28[[#This Row],[Tên hàng hóa ]],Table1[[Tên hàng hóa]:[ĐVT]],3,0),"")</f>
        <v>Cái</v>
      </c>
      <c r="G1967" s="144">
        <v>2439360</v>
      </c>
      <c r="H1967" s="145">
        <v>1</v>
      </c>
      <c r="I1967" s="146">
        <f>IF(Table28[[#This Row],[Số lượng]]&lt;&gt;0,Table28[[#This Row],[Số lượng]]*Table28[[#This Row],[Đơn giá]],"")</f>
        <v>2439360</v>
      </c>
      <c r="J1967" s="146" t="str">
        <f ca="1">IF(AND(Table28[[#This Row],[Tên hàng hóa ]]&lt;&gt;0,D1968=""),SUM(OFFSET(Table28[[#This Row],[Thành tiền]],0,0,-COUNTIF(Table28[Số HĐ],Table28[[#This Row],[Số HĐ]]))),"")</f>
        <v/>
      </c>
      <c r="K1967" s="145"/>
      <c r="L196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67" s="147"/>
    </row>
    <row r="1968" spans="1:13" ht="35.1" customHeight="1" x14ac:dyDescent="0.2">
      <c r="A1968" s="138">
        <v>42642</v>
      </c>
      <c r="B1968" s="149" t="s">
        <v>3694</v>
      </c>
      <c r="C1968" s="140" t="str">
        <f t="shared" si="31"/>
        <v>CTY CỔ PHẦN SỮA VIỆT NAM- NHÀ MÁY NƯỚC GIẢI KHÁT VN</v>
      </c>
      <c r="D1968" s="150" t="s">
        <v>3667</v>
      </c>
      <c r="E1968" s="142" t="str">
        <f>IF(Table28[[#This Row],[Tên hàng hóa ]]&lt;&gt;0,VLOOKUP(Table28[[#This Row],[Tên hàng hóa ]],Table1[[Tên hàng hóa]:[Quy cách]],2,0),"")</f>
        <v>DIXELL</v>
      </c>
      <c r="F1968" s="143" t="str">
        <f>IF(Table28[[#This Row],[Tên hàng hóa ]]&lt;&gt;0,VLOOKUP(Table28[[#This Row],[Tên hàng hóa ]],Table1[[Tên hàng hóa]:[ĐVT]],3,0),"")</f>
        <v>SỢI</v>
      </c>
      <c r="G1968" s="144">
        <v>258720</v>
      </c>
      <c r="H1968" s="145">
        <v>2</v>
      </c>
      <c r="I1968" s="146">
        <f>IF(Table28[[#This Row],[Số lượng]]&lt;&gt;0,Table28[[#This Row],[Số lượng]]*Table28[[#This Row],[Đơn giá]],"")</f>
        <v>517440</v>
      </c>
      <c r="J1968" s="146">
        <f ca="1">IF(AND(Table28[[#This Row],[Tên hàng hóa ]]&lt;&gt;0,D1969=""),SUM(OFFSET(Table28[[#This Row],[Thành tiền]],0,0,-COUNTIF(Table28[Số HĐ],Table28[[#This Row],[Số HĐ]]))),"")</f>
        <v>2956800</v>
      </c>
      <c r="K1968" s="152" t="s">
        <v>464</v>
      </c>
      <c r="L196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68" s="153" t="s">
        <v>4138</v>
      </c>
    </row>
    <row r="1969" spans="1:13" ht="35.1" customHeight="1" x14ac:dyDescent="0.2">
      <c r="A1969" s="138"/>
      <c r="B1969" s="139"/>
      <c r="C1969" s="140" t="str">
        <f t="shared" si="31"/>
        <v/>
      </c>
      <c r="D1969" s="141"/>
      <c r="E1969" s="142" t="str">
        <f>IF(Table28[[#This Row],[Tên hàng hóa ]]&lt;&gt;0,VLOOKUP(Table28[[#This Row],[Tên hàng hóa ]],Table1[[Tên hàng hóa]:[Quy cách]],2,0),"")</f>
        <v/>
      </c>
      <c r="F1969" s="143" t="str">
        <f>IF(Table28[[#This Row],[Tên hàng hóa ]]&lt;&gt;0,VLOOKUP(Table28[[#This Row],[Tên hàng hóa ]],Table1[[Tên hàng hóa]:[ĐVT]],3,0),"")</f>
        <v/>
      </c>
      <c r="G1969" s="144" t="str">
        <f>IF(Table28[[#This Row],[Tên hàng hóa ]]=0,"",VLOOKUP(Table28[[#This Row],[Tên hàng hóa ]],Table1[[Tên hàng hóa]:[Giá bán]],4,0))</f>
        <v/>
      </c>
      <c r="H1969" s="145"/>
      <c r="I1969" s="146" t="str">
        <f>IF(Table28[[#This Row],[Số lượng]]&lt;&gt;0,Table28[[#This Row],[Số lượng]]*Table28[[#This Row],[Đơn giá]],"")</f>
        <v/>
      </c>
      <c r="J1969" s="146" t="str">
        <f ca="1">IF(AND(Table28[[#This Row],[Tên hàng hóa ]]&lt;&gt;0,D1970=""),SUM(OFFSET(Table28[[#This Row],[Thành tiền]],0,0,-COUNTIF(Table28[Số HĐ],Table28[[#This Row],[Số HĐ]]))),"")</f>
        <v/>
      </c>
      <c r="K1969" s="145"/>
      <c r="L196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69" s="147"/>
    </row>
    <row r="1970" spans="1:13" ht="35.1" customHeight="1" x14ac:dyDescent="0.2">
      <c r="A1970" s="138">
        <v>42642</v>
      </c>
      <c r="B1970" s="149" t="s">
        <v>3695</v>
      </c>
      <c r="C1970" s="154" t="s">
        <v>1122</v>
      </c>
      <c r="D1970" s="150" t="s">
        <v>1217</v>
      </c>
      <c r="E1970" s="142" t="str">
        <f>IF(Table28[[#This Row],[Tên hàng hóa ]]&lt;&gt;0,VLOOKUP(Table28[[#This Row],[Tên hàng hóa ]],Table1[[Tên hàng hóa]:[Quy cách]],2,0),"")</f>
        <v xml:space="preserve"> Cầu dao Schneider</v>
      </c>
      <c r="F1970" s="143" t="str">
        <f>IF(Table28[[#This Row],[Tên hàng hóa ]]&lt;&gt;0,VLOOKUP(Table28[[#This Row],[Tên hàng hóa ]],Table1[[Tên hàng hóa]:[ĐVT]],3,0),"")</f>
        <v>Cái</v>
      </c>
      <c r="G1970" s="144">
        <v>2851200</v>
      </c>
      <c r="H1970" s="145">
        <v>2</v>
      </c>
      <c r="I1970" s="146">
        <f>IF(Table28[[#This Row],[Số lượng]]&lt;&gt;0,Table28[[#This Row],[Số lượng]]*Table28[[#This Row],[Đơn giá]],"")</f>
        <v>5702400</v>
      </c>
      <c r="J1970" s="146">
        <f ca="1">IF(AND(Table28[[#This Row],[Tên hàng hóa ]]&lt;&gt;0,D1971=""),SUM(OFFSET(Table28[[#This Row],[Thành tiền]],0,0,-COUNTIF(Table28[Số HĐ],Table28[[#This Row],[Số HĐ]]))),"")</f>
        <v>5702400</v>
      </c>
      <c r="K1970" s="152" t="s">
        <v>464</v>
      </c>
      <c r="L197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70" s="153" t="s">
        <v>3987</v>
      </c>
    </row>
    <row r="1971" spans="1:13" ht="35.1" customHeight="1" x14ac:dyDescent="0.2">
      <c r="A1971" s="138"/>
      <c r="B1971" s="139"/>
      <c r="C1971" s="140" t="str">
        <f t="shared" si="31"/>
        <v/>
      </c>
      <c r="D1971" s="141"/>
      <c r="E1971" s="142" t="str">
        <f>IF(Table28[[#This Row],[Tên hàng hóa ]]&lt;&gt;0,VLOOKUP(Table28[[#This Row],[Tên hàng hóa ]],Table1[[Tên hàng hóa]:[Quy cách]],2,0),"")</f>
        <v/>
      </c>
      <c r="F1971" s="143" t="str">
        <f>IF(Table28[[#This Row],[Tên hàng hóa ]]&lt;&gt;0,VLOOKUP(Table28[[#This Row],[Tên hàng hóa ]],Table1[[Tên hàng hóa]:[ĐVT]],3,0),"")</f>
        <v/>
      </c>
      <c r="G1971" s="144" t="str">
        <f>IF(Table28[[#This Row],[Tên hàng hóa ]]=0,"",VLOOKUP(Table28[[#This Row],[Tên hàng hóa ]],Table1[[Tên hàng hóa]:[Giá bán]],4,0))</f>
        <v/>
      </c>
      <c r="H1971" s="145"/>
      <c r="I1971" s="146" t="str">
        <f>IF(Table28[[#This Row],[Số lượng]]&lt;&gt;0,Table28[[#This Row],[Số lượng]]*Table28[[#This Row],[Đơn giá]],"")</f>
        <v/>
      </c>
      <c r="J1971" s="146" t="str">
        <f ca="1">IF(AND(Table28[[#This Row],[Tên hàng hóa ]]&lt;&gt;0,D1972=""),SUM(OFFSET(Table28[[#This Row],[Thành tiền]],0,0,-COUNTIF(Table28[Số HĐ],Table28[[#This Row],[Số HĐ]]))),"")</f>
        <v/>
      </c>
      <c r="K1971" s="145"/>
      <c r="L197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71" s="147"/>
    </row>
    <row r="1972" spans="1:13" ht="35.1" customHeight="1" x14ac:dyDescent="0.2">
      <c r="A1972" s="138">
        <v>42644</v>
      </c>
      <c r="B1972" s="149" t="s">
        <v>3702</v>
      </c>
      <c r="C1972" s="154" t="s">
        <v>2641</v>
      </c>
      <c r="D1972" s="141" t="s">
        <v>1110</v>
      </c>
      <c r="E1972" s="142" t="str">
        <f>IF(Table28[[#This Row],[Tên hàng hóa ]]&lt;&gt;0,VLOOKUP(Table28[[#This Row],[Tên hàng hóa ]],Table1[[Tên hàng hóa]:[Quy cách]],2,0),"")</f>
        <v>Schneider</v>
      </c>
      <c r="F1972" s="143" t="str">
        <f>IF(Table28[[#This Row],[Tên hàng hóa ]]&lt;&gt;0,VLOOKUP(Table28[[#This Row],[Tên hàng hóa ]],Table1[[Tên hàng hóa]:[ĐVT]],3,0),"")</f>
        <v>Cái</v>
      </c>
      <c r="G1972" s="144">
        <v>379500</v>
      </c>
      <c r="H1972" s="145">
        <v>6</v>
      </c>
      <c r="I1972" s="146">
        <f>IF(Table28[[#This Row],[Số lượng]]&lt;&gt;0,Table28[[#This Row],[Số lượng]]*Table28[[#This Row],[Đơn giá]],"")</f>
        <v>2277000</v>
      </c>
      <c r="J1972" s="146" t="str">
        <f ca="1">IF(AND(Table28[[#This Row],[Tên hàng hóa ]]&lt;&gt;0,D1973=""),SUM(OFFSET(Table28[[#This Row],[Thành tiền]],0,0,-COUNTIF(Table28[Số HĐ],Table28[[#This Row],[Số HĐ]]))),"")</f>
        <v/>
      </c>
      <c r="K1972" s="145"/>
      <c r="L197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72" s="147"/>
    </row>
    <row r="1973" spans="1:13" ht="35.1" customHeight="1" x14ac:dyDescent="0.2">
      <c r="A1973" s="138">
        <v>42644</v>
      </c>
      <c r="B1973" s="149" t="s">
        <v>3702</v>
      </c>
      <c r="C1973" s="154" t="s">
        <v>2641</v>
      </c>
      <c r="D1973" s="141" t="s">
        <v>3131</v>
      </c>
      <c r="E1973" s="142" t="str">
        <f>IF(Table28[[#This Row],[Tên hàng hóa ]]&lt;&gt;0,VLOOKUP(Table28[[#This Row],[Tên hàng hóa ]],Table1[[Tên hàng hóa]:[Quy cách]],2,0),"")</f>
        <v>Schneider</v>
      </c>
      <c r="F1973" s="143" t="str">
        <f>IF(Table28[[#This Row],[Tên hàng hóa ]]&lt;&gt;0,VLOOKUP(Table28[[#This Row],[Tên hàng hóa ]],Table1[[Tên hàng hóa]:[ĐVT]],3,0),"")</f>
        <v>Cái</v>
      </c>
      <c r="G1973" s="144">
        <v>315700</v>
      </c>
      <c r="H1973" s="145">
        <v>3</v>
      </c>
      <c r="I1973" s="146">
        <f>IF(Table28[[#This Row],[Số lượng]]&lt;&gt;0,Table28[[#This Row],[Số lượng]]*Table28[[#This Row],[Đơn giá]],"")</f>
        <v>947100</v>
      </c>
      <c r="J1973" s="146" t="str">
        <f ca="1">IF(AND(Table28[[#This Row],[Tên hàng hóa ]]&lt;&gt;0,D1974=""),SUM(OFFSET(Table28[[#This Row],[Thành tiền]],0,0,-COUNTIF(Table28[Số HĐ],Table28[[#This Row],[Số HĐ]]))),"")</f>
        <v/>
      </c>
      <c r="K1973" s="145"/>
      <c r="L197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73" s="147"/>
    </row>
    <row r="1974" spans="1:13" ht="35.1" customHeight="1" x14ac:dyDescent="0.2">
      <c r="A1974" s="138">
        <v>42644</v>
      </c>
      <c r="B1974" s="149" t="s">
        <v>3702</v>
      </c>
      <c r="C1974" s="154" t="s">
        <v>2641</v>
      </c>
      <c r="D1974" s="141" t="s">
        <v>3700</v>
      </c>
      <c r="E1974" s="142" t="str">
        <f>IF(Table28[[#This Row],[Tên hàng hóa ]]&lt;&gt;0,VLOOKUP(Table28[[#This Row],[Tên hàng hóa ]],Table1[[Tên hàng hóa]:[Quy cách]],2,0),"")</f>
        <v>CB Schneider</v>
      </c>
      <c r="F1974" s="143" t="str">
        <f>IF(Table28[[#This Row],[Tên hàng hóa ]]&lt;&gt;0,VLOOKUP(Table28[[#This Row],[Tên hàng hóa ]],Table1[[Tên hàng hóa]:[ĐVT]],3,0),"")</f>
        <v>Cái</v>
      </c>
      <c r="G1974" s="144">
        <v>284900</v>
      </c>
      <c r="H1974" s="145">
        <v>3</v>
      </c>
      <c r="I1974" s="146">
        <f>IF(Table28[[#This Row],[Số lượng]]&lt;&gt;0,Table28[[#This Row],[Số lượng]]*Table28[[#This Row],[Đơn giá]],"")</f>
        <v>854700</v>
      </c>
      <c r="J1974" s="146" t="str">
        <f ca="1">IF(AND(Table28[[#This Row],[Tên hàng hóa ]]&lt;&gt;0,D1975=""),SUM(OFFSET(Table28[[#This Row],[Thành tiền]],0,0,-COUNTIF(Table28[Số HĐ],Table28[[#This Row],[Số HĐ]]))),"")</f>
        <v/>
      </c>
      <c r="K1974" s="145"/>
      <c r="L197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74" s="147"/>
    </row>
    <row r="1975" spans="1:13" ht="35.1" customHeight="1" x14ac:dyDescent="0.2">
      <c r="A1975" s="138">
        <v>42644</v>
      </c>
      <c r="B1975" s="149" t="s">
        <v>3702</v>
      </c>
      <c r="C1975" s="154" t="s">
        <v>2641</v>
      </c>
      <c r="D1975" s="141" t="s">
        <v>2008</v>
      </c>
      <c r="E1975" s="142" t="str">
        <f>IF(Table28[[#This Row],[Tên hàng hóa ]]&lt;&gt;0,VLOOKUP(Table28[[#This Row],[Tên hàng hóa ]],Table1[[Tên hàng hóa]:[Quy cách]],2,0),"")</f>
        <v>Schneider</v>
      </c>
      <c r="F1975" s="143" t="str">
        <f>IF(Table28[[#This Row],[Tên hàng hóa ]]&lt;&gt;0,VLOOKUP(Table28[[#This Row],[Tên hàng hóa ]],Table1[[Tên hàng hóa]:[ĐVT]],3,0),"")</f>
        <v>Cái</v>
      </c>
      <c r="G1975" s="144">
        <v>869000</v>
      </c>
      <c r="H1975" s="145">
        <v>3</v>
      </c>
      <c r="I1975" s="146">
        <f>IF(Table28[[#This Row],[Số lượng]]&lt;&gt;0,Table28[[#This Row],[Số lượng]]*Table28[[#This Row],[Đơn giá]],"")</f>
        <v>2607000</v>
      </c>
      <c r="J1975" s="146">
        <f ca="1">IF(AND(Table28[[#This Row],[Tên hàng hóa ]]&lt;&gt;0,D1976=""),SUM(OFFSET(Table28[[#This Row],[Thành tiền]],0,0,-COUNTIF(Table28[Số HĐ],Table28[[#This Row],[Số HĐ]]))),"")</f>
        <v>6685800</v>
      </c>
      <c r="K1975" s="152" t="s">
        <v>464</v>
      </c>
      <c r="L197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75" s="153" t="s">
        <v>4018</v>
      </c>
    </row>
    <row r="1976" spans="1:13" ht="35.1" customHeight="1" x14ac:dyDescent="0.2">
      <c r="A1976" s="138"/>
      <c r="B1976" s="139"/>
      <c r="C1976" s="140" t="str">
        <f t="shared" ref="C1976:C1998" si="48">IF(AND(D1976&lt;&gt;0,D1977=""),C1975,"")</f>
        <v/>
      </c>
      <c r="D1976" s="141"/>
      <c r="E1976" s="142" t="str">
        <f>IF(Table28[[#This Row],[Tên hàng hóa ]]&lt;&gt;0,VLOOKUP(Table28[[#This Row],[Tên hàng hóa ]],Table1[[Tên hàng hóa]:[Quy cách]],2,0),"")</f>
        <v/>
      </c>
      <c r="F1976" s="143" t="str">
        <f>IF(Table28[[#This Row],[Tên hàng hóa ]]&lt;&gt;0,VLOOKUP(Table28[[#This Row],[Tên hàng hóa ]],Table1[[Tên hàng hóa]:[ĐVT]],3,0),"")</f>
        <v/>
      </c>
      <c r="G1976" s="144" t="str">
        <f>IF(Table28[[#This Row],[Tên hàng hóa ]]=0,"",VLOOKUP(Table28[[#This Row],[Tên hàng hóa ]],Table1[[Tên hàng hóa]:[Giá bán]],4,0))</f>
        <v/>
      </c>
      <c r="H1976" s="145"/>
      <c r="I1976" s="146" t="str">
        <f>IF(Table28[[#This Row],[Số lượng]]&lt;&gt;0,Table28[[#This Row],[Số lượng]]*Table28[[#This Row],[Đơn giá]],"")</f>
        <v/>
      </c>
      <c r="J1976" s="146" t="str">
        <f ca="1">IF(AND(Table28[[#This Row],[Tên hàng hóa ]]&lt;&gt;0,D1977=""),SUM(OFFSET(Table28[[#This Row],[Thành tiền]],0,0,-COUNTIF(Table28[Số HĐ],Table28[[#This Row],[Số HĐ]]))),"")</f>
        <v/>
      </c>
      <c r="K1976" s="145"/>
      <c r="L197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76" s="147"/>
    </row>
    <row r="1977" spans="1:13" ht="35.1" customHeight="1" x14ac:dyDescent="0.2">
      <c r="A1977" s="138">
        <v>42646</v>
      </c>
      <c r="B1977" s="149" t="s">
        <v>3724</v>
      </c>
      <c r="C1977" s="154" t="s">
        <v>1456</v>
      </c>
      <c r="D1977" s="150" t="s">
        <v>131</v>
      </c>
      <c r="E1977" s="142" t="str">
        <f>IF(Table28[[#This Row],[Tên hàng hóa ]]&lt;&gt;0,VLOOKUP(Table28[[#This Row],[Tên hàng hóa ]],Table1[[Tên hàng hóa]:[Quy cách]],2,0),"")</f>
        <v>Bộ Điều Khiển Nhiệt Độ</v>
      </c>
      <c r="F1977" s="143" t="str">
        <f>IF(Table28[[#This Row],[Tên hàng hóa ]]&lt;&gt;0,VLOOKUP(Table28[[#This Row],[Tên hàng hóa ]],Table1[[Tên hàng hóa]:[ĐVT]],3,0),"")</f>
        <v>Cái</v>
      </c>
      <c r="G1977" s="144">
        <v>2200000</v>
      </c>
      <c r="H1977" s="145">
        <v>8</v>
      </c>
      <c r="I1977" s="146">
        <f>IF(Table28[[#This Row],[Số lượng]]&lt;&gt;0,Table28[[#This Row],[Số lượng]]*Table28[[#This Row],[Đơn giá]],"")</f>
        <v>17600000</v>
      </c>
      <c r="J1977" s="146">
        <f ca="1">IF(AND(Table28[[#This Row],[Tên hàng hóa ]]&lt;&gt;0,D1978=""),SUM(OFFSET(Table28[[#This Row],[Thành tiền]],0,0,-COUNTIF(Table28[Số HĐ],Table28[[#This Row],[Số HĐ]]))),"")</f>
        <v>17600000</v>
      </c>
      <c r="K1977" s="152" t="s">
        <v>464</v>
      </c>
      <c r="L197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77" s="194" t="s">
        <v>4171</v>
      </c>
    </row>
    <row r="1978" spans="1:13" ht="35.1" customHeight="1" x14ac:dyDescent="0.2">
      <c r="A1978" s="138"/>
      <c r="B1978" s="139"/>
      <c r="C1978" s="140" t="str">
        <f t="shared" si="48"/>
        <v/>
      </c>
      <c r="D1978" s="141"/>
      <c r="E1978" s="142" t="str">
        <f>IF(Table28[[#This Row],[Tên hàng hóa ]]&lt;&gt;0,VLOOKUP(Table28[[#This Row],[Tên hàng hóa ]],Table1[[Tên hàng hóa]:[Quy cách]],2,0),"")</f>
        <v/>
      </c>
      <c r="F1978" s="143" t="str">
        <f>IF(Table28[[#This Row],[Tên hàng hóa ]]&lt;&gt;0,VLOOKUP(Table28[[#This Row],[Tên hàng hóa ]],Table1[[Tên hàng hóa]:[ĐVT]],3,0),"")</f>
        <v/>
      </c>
      <c r="G1978" s="144" t="str">
        <f>IF(Table28[[#This Row],[Tên hàng hóa ]]=0,"",VLOOKUP(Table28[[#This Row],[Tên hàng hóa ]],Table1[[Tên hàng hóa]:[Giá bán]],4,0))</f>
        <v/>
      </c>
      <c r="H1978" s="145"/>
      <c r="I1978" s="146" t="str">
        <f>IF(Table28[[#This Row],[Số lượng]]&lt;&gt;0,Table28[[#This Row],[Số lượng]]*Table28[[#This Row],[Đơn giá]],"")</f>
        <v/>
      </c>
      <c r="J1978" s="146" t="str">
        <f ca="1">IF(AND(Table28[[#This Row],[Tên hàng hóa ]]&lt;&gt;0,D1979=""),SUM(OFFSET(Table28[[#This Row],[Thành tiền]],0,0,-COUNTIF(Table28[Số HĐ],Table28[[#This Row],[Số HĐ]]))),"")</f>
        <v/>
      </c>
      <c r="K1978" s="145"/>
      <c r="L197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78" s="147"/>
    </row>
    <row r="1979" spans="1:13" ht="35.1" customHeight="1" x14ac:dyDescent="0.2">
      <c r="A1979" s="138">
        <v>42647</v>
      </c>
      <c r="B1979" s="149" t="s">
        <v>3725</v>
      </c>
      <c r="C1979" s="154" t="s">
        <v>1778</v>
      </c>
      <c r="D1979" s="150" t="s">
        <v>274</v>
      </c>
      <c r="E1979" s="142" t="str">
        <f>IF(Table28[[#This Row],[Tên hàng hóa ]]&lt;&gt;0,VLOOKUP(Table28[[#This Row],[Tên hàng hóa ]],Table1[[Tên hàng hóa]:[Quy cách]],2,0),"")</f>
        <v>Cảm Biến</v>
      </c>
      <c r="F1979" s="143" t="str">
        <f>IF(Table28[[#This Row],[Tên hàng hóa ]]&lt;&gt;0,VLOOKUP(Table28[[#This Row],[Tên hàng hóa ]],Table1[[Tên hàng hóa]:[ĐVT]],3,0),"")</f>
        <v>Cái</v>
      </c>
      <c r="G1979" s="144">
        <v>880000</v>
      </c>
      <c r="H1979" s="145">
        <v>2</v>
      </c>
      <c r="I1979" s="146">
        <f>IF(Table28[[#This Row],[Số lượng]]&lt;&gt;0,Table28[[#This Row],[Số lượng]]*Table28[[#This Row],[Đơn giá]],"")</f>
        <v>1760000</v>
      </c>
      <c r="J1979" s="146" t="str">
        <f ca="1">IF(AND(Table28[[#This Row],[Tên hàng hóa ]]&lt;&gt;0,D1980=""),SUM(OFFSET(Table28[[#This Row],[Thành tiền]],0,0,-COUNTIF(Table28[Số HĐ],Table28[[#This Row],[Số HĐ]]))),"")</f>
        <v/>
      </c>
      <c r="K1979" s="145"/>
      <c r="L197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79" s="147"/>
    </row>
    <row r="1980" spans="1:13" ht="35.1" customHeight="1" x14ac:dyDescent="0.2">
      <c r="A1980" s="138">
        <v>42647</v>
      </c>
      <c r="B1980" s="149" t="s">
        <v>3725</v>
      </c>
      <c r="C1980" s="140" t="str">
        <f t="shared" si="48"/>
        <v>CTY THƯƠNG MẠI DỊCH VỤ BẢO NAM</v>
      </c>
      <c r="D1980" s="150" t="s">
        <v>857</v>
      </c>
      <c r="E1980" s="142" t="str">
        <f>IF(Table28[[#This Row],[Tên hàng hóa ]]&lt;&gt;0,VLOOKUP(Table28[[#This Row],[Tên hàng hóa ]],Table1[[Tên hàng hóa]:[Quy cách]],2,0),"")</f>
        <v>Cảm Biến</v>
      </c>
      <c r="F1980" s="143" t="str">
        <f>IF(Table28[[#This Row],[Tên hàng hóa ]]&lt;&gt;0,VLOOKUP(Table28[[#This Row],[Tên hàng hóa ]],Table1[[Tên hàng hóa]:[ĐVT]],3,0),"")</f>
        <v>Cái</v>
      </c>
      <c r="G1980" s="144">
        <v>79200</v>
      </c>
      <c r="H1980" s="145">
        <v>2</v>
      </c>
      <c r="I1980" s="146">
        <f>IF(Table28[[#This Row],[Số lượng]]&lt;&gt;0,Table28[[#This Row],[Số lượng]]*Table28[[#This Row],[Đơn giá]],"")</f>
        <v>158400</v>
      </c>
      <c r="J1980" s="146">
        <f ca="1">IF(AND(Table28[[#This Row],[Tên hàng hóa ]]&lt;&gt;0,D1981=""),SUM(OFFSET(Table28[[#This Row],[Thành tiền]],0,0,-COUNTIF(Table28[Số HĐ],Table28[[#This Row],[Số HĐ]]))),"")</f>
        <v>1918400</v>
      </c>
      <c r="K1980" s="152" t="s">
        <v>464</v>
      </c>
      <c r="L198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80" s="153" t="s">
        <v>4230</v>
      </c>
    </row>
    <row r="1981" spans="1:13" ht="35.1" customHeight="1" x14ac:dyDescent="0.2">
      <c r="A1981" s="138"/>
      <c r="B1981" s="139"/>
      <c r="C1981" s="140" t="str">
        <f t="shared" si="48"/>
        <v/>
      </c>
      <c r="D1981" s="141"/>
      <c r="E1981" s="142" t="str">
        <f>IF(Table28[[#This Row],[Tên hàng hóa ]]&lt;&gt;0,VLOOKUP(Table28[[#This Row],[Tên hàng hóa ]],Table1[[Tên hàng hóa]:[Quy cách]],2,0),"")</f>
        <v/>
      </c>
      <c r="F1981" s="143" t="str">
        <f>IF(Table28[[#This Row],[Tên hàng hóa ]]&lt;&gt;0,VLOOKUP(Table28[[#This Row],[Tên hàng hóa ]],Table1[[Tên hàng hóa]:[ĐVT]],3,0),"")</f>
        <v/>
      </c>
      <c r="G1981" s="144" t="str">
        <f>IF(Table28[[#This Row],[Tên hàng hóa ]]=0,"",VLOOKUP(Table28[[#This Row],[Tên hàng hóa ]],Table1[[Tên hàng hóa]:[Giá bán]],4,0))</f>
        <v/>
      </c>
      <c r="H1981" s="145"/>
      <c r="I1981" s="146" t="str">
        <f>IF(Table28[[#This Row],[Số lượng]]&lt;&gt;0,Table28[[#This Row],[Số lượng]]*Table28[[#This Row],[Đơn giá]],"")</f>
        <v/>
      </c>
      <c r="J1981" s="146" t="str">
        <f ca="1">IF(AND(Table28[[#This Row],[Tên hàng hóa ]]&lt;&gt;0,D1982=""),SUM(OFFSET(Table28[[#This Row],[Thành tiền]],0,0,-COUNTIF(Table28[Số HĐ],Table28[[#This Row],[Số HĐ]]))),"")</f>
        <v/>
      </c>
      <c r="K1981" s="145"/>
      <c r="L198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81" s="147"/>
    </row>
    <row r="1982" spans="1:13" ht="35.1" customHeight="1" x14ac:dyDescent="0.2">
      <c r="A1982" s="138">
        <v>42648</v>
      </c>
      <c r="B1982" s="149" t="s">
        <v>3726</v>
      </c>
      <c r="C1982" s="154" t="s">
        <v>1034</v>
      </c>
      <c r="D1982" s="150" t="s">
        <v>529</v>
      </c>
      <c r="E1982" s="142" t="str">
        <f>IF(Table28[[#This Row],[Tên hàng hóa ]]&lt;&gt;0,VLOOKUP(Table28[[#This Row],[Tên hàng hóa ]],Table1[[Tên hàng hóa]:[Quy cách]],2,0),"")</f>
        <v>Bộ Điều Khiển Lập Trình</v>
      </c>
      <c r="F1982" s="143" t="str">
        <f>IF(Table28[[#This Row],[Tên hàng hóa ]]&lt;&gt;0,VLOOKUP(Table28[[#This Row],[Tên hàng hóa ]],Table1[[Tên hàng hóa]:[ĐVT]],3,0),"")</f>
        <v>Cái</v>
      </c>
      <c r="G1982" s="144">
        <v>2090000</v>
      </c>
      <c r="H1982" s="145">
        <v>1</v>
      </c>
      <c r="I1982" s="146">
        <f>IF(Table28[[#This Row],[Số lượng]]&lt;&gt;0,Table28[[#This Row],[Số lượng]]*Table28[[#This Row],[Đơn giá]],"")</f>
        <v>2090000</v>
      </c>
      <c r="J1982" s="146">
        <f ca="1">IF(AND(Table28[[#This Row],[Tên hàng hóa ]]&lt;&gt;0,D1983=""),SUM(OFFSET(Table28[[#This Row],[Thành tiền]],0,0,-COUNTIF(Table28[Số HĐ],Table28[[#This Row],[Số HĐ]]))),"")</f>
        <v>2090000</v>
      </c>
      <c r="K1982" s="152" t="s">
        <v>464</v>
      </c>
      <c r="L198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82" s="153" t="s">
        <v>4216</v>
      </c>
    </row>
    <row r="1983" spans="1:13" ht="35.1" customHeight="1" x14ac:dyDescent="0.2">
      <c r="A1983" s="138"/>
      <c r="B1983" s="139"/>
      <c r="C1983" s="140" t="str">
        <f t="shared" si="48"/>
        <v/>
      </c>
      <c r="D1983" s="141"/>
      <c r="E1983" s="142" t="str">
        <f>IF(Table28[[#This Row],[Tên hàng hóa ]]&lt;&gt;0,VLOOKUP(Table28[[#This Row],[Tên hàng hóa ]],Table1[[Tên hàng hóa]:[Quy cách]],2,0),"")</f>
        <v/>
      </c>
      <c r="F1983" s="143" t="str">
        <f>IF(Table28[[#This Row],[Tên hàng hóa ]]&lt;&gt;0,VLOOKUP(Table28[[#This Row],[Tên hàng hóa ]],Table1[[Tên hàng hóa]:[ĐVT]],3,0),"")</f>
        <v/>
      </c>
      <c r="G1983" s="144" t="str">
        <f>IF(Table28[[#This Row],[Tên hàng hóa ]]=0,"",VLOOKUP(Table28[[#This Row],[Tên hàng hóa ]],Table1[[Tên hàng hóa]:[Giá bán]],4,0))</f>
        <v/>
      </c>
      <c r="H1983" s="145"/>
      <c r="I1983" s="146" t="str">
        <f>IF(Table28[[#This Row],[Số lượng]]&lt;&gt;0,Table28[[#This Row],[Số lượng]]*Table28[[#This Row],[Đơn giá]],"")</f>
        <v/>
      </c>
      <c r="J1983" s="146" t="str">
        <f ca="1">IF(AND(Table28[[#This Row],[Tên hàng hóa ]]&lt;&gt;0,D1984=""),SUM(OFFSET(Table28[[#This Row],[Thành tiền]],0,0,-COUNTIF(Table28[Số HĐ],Table28[[#This Row],[Số HĐ]]))),"")</f>
        <v/>
      </c>
      <c r="K1983" s="145"/>
      <c r="L198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83" s="147"/>
    </row>
    <row r="1984" spans="1:13" ht="35.1" customHeight="1" x14ac:dyDescent="0.2">
      <c r="A1984" s="138">
        <v>42648</v>
      </c>
      <c r="B1984" s="149" t="s">
        <v>3727</v>
      </c>
      <c r="C1984" s="154" t="s">
        <v>3728</v>
      </c>
      <c r="D1984" s="150" t="s">
        <v>2427</v>
      </c>
      <c r="E1984" s="142" t="str">
        <f>IF(Table28[[#This Row],[Tên hàng hóa ]]&lt;&gt;0,VLOOKUP(Table28[[#This Row],[Tên hàng hóa ]],Table1[[Tên hàng hóa]:[Quy cách]],2,0),"")</f>
        <v>Bộ Điều Khiển Lập Trình</v>
      </c>
      <c r="F1984" s="143" t="str">
        <f>IF(Table28[[#This Row],[Tên hàng hóa ]]&lt;&gt;0,VLOOKUP(Table28[[#This Row],[Tên hàng hóa ]],Table1[[Tên hàng hóa]:[ĐVT]],3,0),"")</f>
        <v>Cái</v>
      </c>
      <c r="G1984" s="144">
        <v>5500000</v>
      </c>
      <c r="H1984" s="145">
        <v>1</v>
      </c>
      <c r="I1984" s="146">
        <f>IF(Table28[[#This Row],[Số lượng]]&lt;&gt;0,Table28[[#This Row],[Số lượng]]*Table28[[#This Row],[Đơn giá]],"")</f>
        <v>5500000</v>
      </c>
      <c r="J1984" s="146">
        <f ca="1">IF(AND(Table28[[#This Row],[Tên hàng hóa ]]&lt;&gt;0,D1985=""),SUM(OFFSET(Table28[[#This Row],[Thành tiền]],0,0,-COUNTIF(Table28[Số HĐ],Table28[[#This Row],[Số HĐ]]))),"")</f>
        <v>5500000</v>
      </c>
      <c r="K1984" s="152" t="s">
        <v>464</v>
      </c>
      <c r="L198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84" s="153" t="s">
        <v>3729</v>
      </c>
    </row>
    <row r="1985" spans="1:13" ht="35.1" customHeight="1" x14ac:dyDescent="0.2">
      <c r="A1985" s="138"/>
      <c r="B1985" s="139"/>
      <c r="C1985" s="140" t="str">
        <f t="shared" si="48"/>
        <v/>
      </c>
      <c r="D1985" s="141"/>
      <c r="E1985" s="142" t="str">
        <f>IF(Table28[[#This Row],[Tên hàng hóa ]]&lt;&gt;0,VLOOKUP(Table28[[#This Row],[Tên hàng hóa ]],Table1[[Tên hàng hóa]:[Quy cách]],2,0),"")</f>
        <v/>
      </c>
      <c r="F1985" s="143" t="str">
        <f>IF(Table28[[#This Row],[Tên hàng hóa ]]&lt;&gt;0,VLOOKUP(Table28[[#This Row],[Tên hàng hóa ]],Table1[[Tên hàng hóa]:[ĐVT]],3,0),"")</f>
        <v/>
      </c>
      <c r="G1985" s="144" t="str">
        <f>IF(Table28[[#This Row],[Tên hàng hóa ]]=0,"",VLOOKUP(Table28[[#This Row],[Tên hàng hóa ]],Table1[[Tên hàng hóa]:[Giá bán]],4,0))</f>
        <v/>
      </c>
      <c r="H1985" s="145"/>
      <c r="I1985" s="146" t="str">
        <f>IF(Table28[[#This Row],[Số lượng]]&lt;&gt;0,Table28[[#This Row],[Số lượng]]*Table28[[#This Row],[Đơn giá]],"")</f>
        <v/>
      </c>
      <c r="J1985" s="146" t="str">
        <f ca="1">IF(AND(Table28[[#This Row],[Tên hàng hóa ]]&lt;&gt;0,D1986=""),SUM(OFFSET(Table28[[#This Row],[Thành tiền]],0,0,-COUNTIF(Table28[Số HĐ],Table28[[#This Row],[Số HĐ]]))),"")</f>
        <v/>
      </c>
      <c r="K1985" s="145"/>
      <c r="L198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85" s="147"/>
    </row>
    <row r="1986" spans="1:13" ht="35.1" customHeight="1" x14ac:dyDescent="0.2">
      <c r="A1986" s="138">
        <v>42649</v>
      </c>
      <c r="B1986" s="149" t="s">
        <v>3730</v>
      </c>
      <c r="C1986" s="154" t="s">
        <v>569</v>
      </c>
      <c r="D1986" s="150" t="s">
        <v>106</v>
      </c>
      <c r="E1986" s="142" t="str">
        <f>IF(Table28[[#This Row],[Tên hàng hóa ]]&lt;&gt;0,VLOOKUP(Table28[[#This Row],[Tên hàng hóa ]],Table1[[Tên hàng hóa]:[Quy cách]],2,0),"")</f>
        <v>Bộ Điều Khiển Lập Trình</v>
      </c>
      <c r="F1986" s="143" t="str">
        <f>IF(Table28[[#This Row],[Tên hàng hóa ]]&lt;&gt;0,VLOOKUP(Table28[[#This Row],[Tên hàng hóa ]],Table1[[Tên hàng hóa]:[ĐVT]],3,0),"")</f>
        <v>Cái</v>
      </c>
      <c r="G1986" s="144">
        <v>2090000</v>
      </c>
      <c r="H1986" s="145">
        <v>1</v>
      </c>
      <c r="I1986" s="146">
        <f>IF(Table28[[#This Row],[Số lượng]]&lt;&gt;0,Table28[[#This Row],[Số lượng]]*Table28[[#This Row],[Đơn giá]],"")</f>
        <v>2090000</v>
      </c>
      <c r="J1986" s="146">
        <f ca="1">IF(AND(Table28[[#This Row],[Tên hàng hóa ]]&lt;&gt;0,D1987=""),SUM(OFFSET(Table28[[#This Row],[Thành tiền]],0,0,-COUNTIF(Table28[Số HĐ],Table28[[#This Row],[Số HĐ]]))),"")</f>
        <v>2090000</v>
      </c>
      <c r="K1986" s="152" t="s">
        <v>464</v>
      </c>
      <c r="L198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86" s="153" t="s">
        <v>4007</v>
      </c>
    </row>
    <row r="1987" spans="1:13" ht="35.1" customHeight="1" x14ac:dyDescent="0.2">
      <c r="A1987" s="138"/>
      <c r="B1987" s="139"/>
      <c r="C1987" s="140" t="str">
        <f t="shared" si="48"/>
        <v/>
      </c>
      <c r="D1987" s="141"/>
      <c r="E1987" s="142" t="str">
        <f>IF(Table28[[#This Row],[Tên hàng hóa ]]&lt;&gt;0,VLOOKUP(Table28[[#This Row],[Tên hàng hóa ]],Table1[[Tên hàng hóa]:[Quy cách]],2,0),"")</f>
        <v/>
      </c>
      <c r="F1987" s="143" t="str">
        <f>IF(Table28[[#This Row],[Tên hàng hóa ]]&lt;&gt;0,VLOOKUP(Table28[[#This Row],[Tên hàng hóa ]],Table1[[Tên hàng hóa]:[ĐVT]],3,0),"")</f>
        <v/>
      </c>
      <c r="G1987" s="144" t="str">
        <f>IF(Table28[[#This Row],[Tên hàng hóa ]]=0,"",VLOOKUP(Table28[[#This Row],[Tên hàng hóa ]],Table1[[Tên hàng hóa]:[Giá bán]],4,0))</f>
        <v/>
      </c>
      <c r="H1987" s="145"/>
      <c r="I1987" s="146" t="str">
        <f>IF(Table28[[#This Row],[Số lượng]]&lt;&gt;0,Table28[[#This Row],[Số lượng]]*Table28[[#This Row],[Đơn giá]],"")</f>
        <v/>
      </c>
      <c r="J1987" s="146" t="str">
        <f ca="1">IF(AND(Table28[[#This Row],[Tên hàng hóa ]]&lt;&gt;0,D1988=""),SUM(OFFSET(Table28[[#This Row],[Thành tiền]],0,0,-COUNTIF(Table28[Số HĐ],Table28[[#This Row],[Số HĐ]]))),"")</f>
        <v/>
      </c>
      <c r="K1987" s="145"/>
      <c r="L198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87" s="147"/>
    </row>
    <row r="1988" spans="1:13" ht="35.1" customHeight="1" x14ac:dyDescent="0.2">
      <c r="A1988" s="138">
        <v>42650</v>
      </c>
      <c r="B1988" s="149" t="s">
        <v>3751</v>
      </c>
      <c r="C1988" s="154" t="s">
        <v>2233</v>
      </c>
      <c r="D1988" s="150" t="s">
        <v>2225</v>
      </c>
      <c r="E1988" s="142" t="str">
        <f>IF(Table28[[#This Row],[Tên hàng hóa ]]&lt;&gt;0,VLOOKUP(Table28[[#This Row],[Tên hàng hóa ]],Table1[[Tên hàng hóa]:[Quy cách]],2,0),"")</f>
        <v>Autonic</v>
      </c>
      <c r="F1988" s="143" t="str">
        <f>IF(Table28[[#This Row],[Tên hàng hóa ]]&lt;&gt;0,VLOOKUP(Table28[[#This Row],[Tên hàng hóa ]],Table1[[Tên hàng hóa]:[ĐVT]],3,0),"")</f>
        <v>Cái</v>
      </c>
      <c r="G1988" s="144">
        <v>2504700</v>
      </c>
      <c r="H1988" s="145">
        <v>2</v>
      </c>
      <c r="I1988" s="146">
        <f>IF(Table28[[#This Row],[Số lượng]]&lt;&gt;0,Table28[[#This Row],[Số lượng]]*Table28[[#This Row],[Đơn giá]],"")</f>
        <v>5009400</v>
      </c>
      <c r="J1988" s="146">
        <f ca="1">IF(AND(Table28[[#This Row],[Tên hàng hóa ]]&lt;&gt;0,D1989=""),SUM(OFFSET(Table28[[#This Row],[Thành tiền]],0,0,-COUNTIF(Table28[Số HĐ],Table28[[#This Row],[Số HĐ]]))),"")</f>
        <v>5009400</v>
      </c>
      <c r="K1988" s="152" t="s">
        <v>464</v>
      </c>
      <c r="L198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88" s="153" t="s">
        <v>4033</v>
      </c>
    </row>
    <row r="1989" spans="1:13" ht="35.1" customHeight="1" x14ac:dyDescent="0.2">
      <c r="A1989" s="138"/>
      <c r="B1989" s="139"/>
      <c r="C1989" s="140" t="str">
        <f t="shared" si="48"/>
        <v/>
      </c>
      <c r="D1989" s="141"/>
      <c r="E1989" s="142" t="str">
        <f>IF(Table28[[#This Row],[Tên hàng hóa ]]&lt;&gt;0,VLOOKUP(Table28[[#This Row],[Tên hàng hóa ]],Table1[[Tên hàng hóa]:[Quy cách]],2,0),"")</f>
        <v/>
      </c>
      <c r="F1989" s="143" t="str">
        <f>IF(Table28[[#This Row],[Tên hàng hóa ]]&lt;&gt;0,VLOOKUP(Table28[[#This Row],[Tên hàng hóa ]],Table1[[Tên hàng hóa]:[ĐVT]],3,0),"")</f>
        <v/>
      </c>
      <c r="G1989" s="144" t="str">
        <f>IF(Table28[[#This Row],[Tên hàng hóa ]]=0,"",VLOOKUP(Table28[[#This Row],[Tên hàng hóa ]],Table1[[Tên hàng hóa]:[Giá bán]],4,0))</f>
        <v/>
      </c>
      <c r="H1989" s="145"/>
      <c r="I1989" s="146" t="str">
        <f>IF(Table28[[#This Row],[Số lượng]]&lt;&gt;0,Table28[[#This Row],[Số lượng]]*Table28[[#This Row],[Đơn giá]],"")</f>
        <v/>
      </c>
      <c r="J1989" s="146" t="str">
        <f ca="1">IF(AND(Table28[[#This Row],[Tên hàng hóa ]]&lt;&gt;0,D1990=""),SUM(OFFSET(Table28[[#This Row],[Thành tiền]],0,0,-COUNTIF(Table28[Số HĐ],Table28[[#This Row],[Số HĐ]]))),"")</f>
        <v/>
      </c>
      <c r="K1989" s="145"/>
      <c r="L198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89" s="147"/>
    </row>
    <row r="1990" spans="1:13" ht="35.1" customHeight="1" x14ac:dyDescent="0.2">
      <c r="A1990" s="138">
        <v>42650</v>
      </c>
      <c r="B1990" s="149" t="s">
        <v>3752</v>
      </c>
      <c r="C1990" s="154" t="s">
        <v>1666</v>
      </c>
      <c r="D1990" s="150" t="s">
        <v>275</v>
      </c>
      <c r="E1990" s="142" t="str">
        <f>IF(Table28[[#This Row],[Tên hàng hóa ]]&lt;&gt;0,VLOOKUP(Table28[[#This Row],[Tên hàng hóa ]],Table1[[Tên hàng hóa]:[Quy cách]],2,0),"")</f>
        <v>Cảm Biến</v>
      </c>
      <c r="F1990" s="143" t="str">
        <f>IF(Table28[[#This Row],[Tên hàng hóa ]]&lt;&gt;0,VLOOKUP(Table28[[#This Row],[Tên hàng hóa ]],Table1[[Tên hàng hóa]:[ĐVT]],3,0),"")</f>
        <v>Cái</v>
      </c>
      <c r="G1990" s="144">
        <v>990000</v>
      </c>
      <c r="H1990" s="145">
        <v>1</v>
      </c>
      <c r="I1990" s="146">
        <f>IF(Table28[[#This Row],[Số lượng]]&lt;&gt;0,Table28[[#This Row],[Số lượng]]*Table28[[#This Row],[Đơn giá]],"")</f>
        <v>990000</v>
      </c>
      <c r="J1990" s="146">
        <f ca="1">IF(AND(Table28[[#This Row],[Tên hàng hóa ]]&lt;&gt;0,D1991=""),SUM(OFFSET(Table28[[#This Row],[Thành tiền]],0,0,-COUNTIF(Table28[Số HĐ],Table28[[#This Row],[Số HĐ]]))),"")</f>
        <v>990000</v>
      </c>
      <c r="K1990" s="152" t="s">
        <v>464</v>
      </c>
      <c r="L199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90" s="153" t="s">
        <v>3882</v>
      </c>
    </row>
    <row r="1991" spans="1:13" ht="35.1" customHeight="1" x14ac:dyDescent="0.2">
      <c r="A1991" s="138"/>
      <c r="B1991" s="139"/>
      <c r="C1991" s="140" t="str">
        <f t="shared" si="48"/>
        <v/>
      </c>
      <c r="D1991" s="141"/>
      <c r="E1991" s="142" t="str">
        <f>IF(Table28[[#This Row],[Tên hàng hóa ]]&lt;&gt;0,VLOOKUP(Table28[[#This Row],[Tên hàng hóa ]],Table1[[Tên hàng hóa]:[Quy cách]],2,0),"")</f>
        <v/>
      </c>
      <c r="F1991" s="143" t="str">
        <f>IF(Table28[[#This Row],[Tên hàng hóa ]]&lt;&gt;0,VLOOKUP(Table28[[#This Row],[Tên hàng hóa ]],Table1[[Tên hàng hóa]:[ĐVT]],3,0),"")</f>
        <v/>
      </c>
      <c r="G1991" s="144" t="str">
        <f>IF(Table28[[#This Row],[Tên hàng hóa ]]=0,"",VLOOKUP(Table28[[#This Row],[Tên hàng hóa ]],Table1[[Tên hàng hóa]:[Giá bán]],4,0))</f>
        <v/>
      </c>
      <c r="H1991" s="145"/>
      <c r="I1991" s="146" t="str">
        <f>IF(Table28[[#This Row],[Số lượng]]&lt;&gt;0,Table28[[#This Row],[Số lượng]]*Table28[[#This Row],[Đơn giá]],"")</f>
        <v/>
      </c>
      <c r="J1991" s="146" t="str">
        <f ca="1">IF(AND(Table28[[#This Row],[Tên hàng hóa ]]&lt;&gt;0,D1992=""),SUM(OFFSET(Table28[[#This Row],[Thành tiền]],0,0,-COUNTIF(Table28[Số HĐ],Table28[[#This Row],[Số HĐ]]))),"")</f>
        <v/>
      </c>
      <c r="K1991" s="145"/>
      <c r="L199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91" s="147"/>
    </row>
    <row r="1992" spans="1:13" ht="35.1" customHeight="1" x14ac:dyDescent="0.2">
      <c r="A1992" s="138">
        <v>42651</v>
      </c>
      <c r="B1992" s="149" t="s">
        <v>3753</v>
      </c>
      <c r="C1992" s="154" t="s">
        <v>1034</v>
      </c>
      <c r="D1992" s="150" t="s">
        <v>3360</v>
      </c>
      <c r="E1992" s="142" t="str">
        <f>IF(Table28[[#This Row],[Tên hàng hóa ]]&lt;&gt;0,VLOOKUP(Table28[[#This Row],[Tên hàng hóa ]],Table1[[Tên hàng hóa]:[Quy cách]],2,0),"")</f>
        <v>OMRON</v>
      </c>
      <c r="F1992" s="143" t="str">
        <f>IF(Table28[[#This Row],[Tên hàng hóa ]]&lt;&gt;0,VLOOKUP(Table28[[#This Row],[Tên hàng hóa ]],Table1[[Tên hàng hóa]:[ĐVT]],3,0),"")</f>
        <v>Cái</v>
      </c>
      <c r="G1992" s="144">
        <v>770000</v>
      </c>
      <c r="H1992" s="145">
        <v>2</v>
      </c>
      <c r="I1992" s="146">
        <f>IF(Table28[[#This Row],[Số lượng]]&lt;&gt;0,Table28[[#This Row],[Số lượng]]*Table28[[#This Row],[Đơn giá]],"")</f>
        <v>1540000</v>
      </c>
      <c r="J1992" s="146" t="str">
        <f ca="1">IF(AND(Table28[[#This Row],[Tên hàng hóa ]]&lt;&gt;0,D1993=""),SUM(OFFSET(Table28[[#This Row],[Thành tiền]],0,0,-COUNTIF(Table28[Số HĐ],Table28[[#This Row],[Số HĐ]]))),"")</f>
        <v/>
      </c>
      <c r="K1992" s="145"/>
      <c r="L199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92" s="147"/>
    </row>
    <row r="1993" spans="1:13" ht="35.1" customHeight="1" x14ac:dyDescent="0.2">
      <c r="A1993" s="138">
        <v>42651</v>
      </c>
      <c r="B1993" s="149" t="s">
        <v>3753</v>
      </c>
      <c r="C1993" s="140" t="str">
        <f t="shared" si="48"/>
        <v>CTY TNHH KTTĐ TIẾN PHÁT</v>
      </c>
      <c r="D1993" s="150" t="s">
        <v>396</v>
      </c>
      <c r="E1993" s="142" t="str">
        <f>IF(Table28[[#This Row],[Tên hàng hóa ]]&lt;&gt;0,VLOOKUP(Table28[[#This Row],[Tên hàng hóa ]],Table1[[Tên hàng hóa]:[Quy cách]],2,0),"")</f>
        <v>Timer</v>
      </c>
      <c r="F1993" s="143" t="str">
        <f>IF(Table28[[#This Row],[Tên hàng hóa ]]&lt;&gt;0,VLOOKUP(Table28[[#This Row],[Tên hàng hóa ]],Table1[[Tên hàng hóa]:[ĐVT]],3,0),"")</f>
        <v>Cái</v>
      </c>
      <c r="G1993" s="144">
        <v>1518000</v>
      </c>
      <c r="H1993" s="145">
        <v>2</v>
      </c>
      <c r="I1993" s="146">
        <f>IF(Table28[[#This Row],[Số lượng]]&lt;&gt;0,Table28[[#This Row],[Số lượng]]*Table28[[#This Row],[Đơn giá]],"")</f>
        <v>3036000</v>
      </c>
      <c r="J1993" s="146">
        <f ca="1">IF(AND(Table28[[#This Row],[Tên hàng hóa ]]&lt;&gt;0,D1994=""),SUM(OFFSET(Table28[[#This Row],[Thành tiền]],0,0,-COUNTIF(Table28[Số HĐ],Table28[[#This Row],[Số HĐ]]))),"")</f>
        <v>4576000</v>
      </c>
      <c r="K1993" s="152" t="s">
        <v>464</v>
      </c>
      <c r="L199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93" s="153" t="s">
        <v>4217</v>
      </c>
    </row>
    <row r="1994" spans="1:13" ht="35.1" customHeight="1" x14ac:dyDescent="0.2">
      <c r="A1994" s="138"/>
      <c r="B1994" s="139"/>
      <c r="C1994" s="140" t="str">
        <f t="shared" si="48"/>
        <v/>
      </c>
      <c r="D1994" s="141"/>
      <c r="E1994" s="142" t="str">
        <f>IF(Table28[[#This Row],[Tên hàng hóa ]]&lt;&gt;0,VLOOKUP(Table28[[#This Row],[Tên hàng hóa ]],Table1[[Tên hàng hóa]:[Quy cách]],2,0),"")</f>
        <v/>
      </c>
      <c r="F1994" s="143" t="str">
        <f>IF(Table28[[#This Row],[Tên hàng hóa ]]&lt;&gt;0,VLOOKUP(Table28[[#This Row],[Tên hàng hóa ]],Table1[[Tên hàng hóa]:[ĐVT]],3,0),"")</f>
        <v/>
      </c>
      <c r="G1994" s="144" t="str">
        <f>IF(Table28[[#This Row],[Tên hàng hóa ]]=0,"",VLOOKUP(Table28[[#This Row],[Tên hàng hóa ]],Table1[[Tên hàng hóa]:[Giá bán]],4,0))</f>
        <v/>
      </c>
      <c r="H1994" s="145"/>
      <c r="I1994" s="146" t="str">
        <f>IF(Table28[[#This Row],[Số lượng]]&lt;&gt;0,Table28[[#This Row],[Số lượng]]*Table28[[#This Row],[Đơn giá]],"")</f>
        <v/>
      </c>
      <c r="J1994" s="146" t="str">
        <f ca="1">IF(AND(Table28[[#This Row],[Tên hàng hóa ]]&lt;&gt;0,D1995=""),SUM(OFFSET(Table28[[#This Row],[Thành tiền]],0,0,-COUNTIF(Table28[Số HĐ],Table28[[#This Row],[Số HĐ]]))),"")</f>
        <v/>
      </c>
      <c r="K1994" s="145"/>
      <c r="L199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94" s="147"/>
    </row>
    <row r="1995" spans="1:13" ht="35.1" customHeight="1" x14ac:dyDescent="0.2">
      <c r="A1995" s="138">
        <v>42651</v>
      </c>
      <c r="B1995" s="149" t="s">
        <v>3754</v>
      </c>
      <c r="C1995" s="154" t="s">
        <v>1456</v>
      </c>
      <c r="D1995" s="150" t="s">
        <v>3750</v>
      </c>
      <c r="E1995" s="142" t="str">
        <f>IF(Table28[[#This Row],[Tên hàng hóa ]]&lt;&gt;0,VLOOKUP(Table28[[#This Row],[Tên hàng hóa ]],Table1[[Tên hàng hóa]:[Quy cách]],2,0),"")</f>
        <v>SMC</v>
      </c>
      <c r="F1995" s="143" t="str">
        <f>IF(Table28[[#This Row],[Tên hàng hóa ]]&lt;&gt;0,VLOOKUP(Table28[[#This Row],[Tên hàng hóa ]],Table1[[Tên hàng hóa]:[ĐVT]],3,0),"")</f>
        <v>Cái</v>
      </c>
      <c r="G1995" s="144">
        <v>528000</v>
      </c>
      <c r="H1995" s="145">
        <v>1</v>
      </c>
      <c r="I1995" s="146">
        <f>IF(Table28[[#This Row],[Số lượng]]&lt;&gt;0,Table28[[#This Row],[Số lượng]]*Table28[[#This Row],[Đơn giá]],"")</f>
        <v>528000</v>
      </c>
      <c r="J1995" s="146">
        <f ca="1">IF(AND(Table28[[#This Row],[Tên hàng hóa ]]&lt;&gt;0,D1996=""),SUM(OFFSET(Table28[[#This Row],[Thành tiền]],0,0,-COUNTIF(Table28[Số HĐ],Table28[[#This Row],[Số HĐ]]))),"")</f>
        <v>528000</v>
      </c>
      <c r="K1995" s="152" t="s">
        <v>464</v>
      </c>
      <c r="L199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95" s="194" t="s">
        <v>4172</v>
      </c>
    </row>
    <row r="1996" spans="1:13" ht="35.1" customHeight="1" x14ac:dyDescent="0.2">
      <c r="A1996" s="138"/>
      <c r="B1996" s="139"/>
      <c r="C1996" s="140" t="str">
        <f t="shared" si="48"/>
        <v/>
      </c>
      <c r="D1996" s="141"/>
      <c r="E1996" s="142" t="str">
        <f>IF(Table28[[#This Row],[Tên hàng hóa ]]&lt;&gt;0,VLOOKUP(Table28[[#This Row],[Tên hàng hóa ]],Table1[[Tên hàng hóa]:[Quy cách]],2,0),"")</f>
        <v/>
      </c>
      <c r="F1996" s="143" t="str">
        <f>IF(Table28[[#This Row],[Tên hàng hóa ]]&lt;&gt;0,VLOOKUP(Table28[[#This Row],[Tên hàng hóa ]],Table1[[Tên hàng hóa]:[ĐVT]],3,0),"")</f>
        <v/>
      </c>
      <c r="G1996" s="144" t="str">
        <f>IF(Table28[[#This Row],[Tên hàng hóa ]]=0,"",VLOOKUP(Table28[[#This Row],[Tên hàng hóa ]],Table1[[Tên hàng hóa]:[Giá bán]],4,0))</f>
        <v/>
      </c>
      <c r="H1996" s="145"/>
      <c r="I1996" s="146" t="str">
        <f>IF(Table28[[#This Row],[Số lượng]]&lt;&gt;0,Table28[[#This Row],[Số lượng]]*Table28[[#This Row],[Đơn giá]],"")</f>
        <v/>
      </c>
      <c r="J1996" s="146" t="str">
        <f ca="1">IF(AND(Table28[[#This Row],[Tên hàng hóa ]]&lt;&gt;0,D1997=""),SUM(OFFSET(Table28[[#This Row],[Thành tiền]],0,0,-COUNTIF(Table28[Số HĐ],Table28[[#This Row],[Số HĐ]]))),"")</f>
        <v/>
      </c>
      <c r="K1996" s="145"/>
      <c r="L199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96" s="147"/>
    </row>
    <row r="1997" spans="1:13" ht="35.1" customHeight="1" x14ac:dyDescent="0.2">
      <c r="A1997" s="138">
        <v>42653</v>
      </c>
      <c r="B1997" s="149" t="s">
        <v>3774</v>
      </c>
      <c r="C1997" s="154" t="s">
        <v>2308</v>
      </c>
      <c r="D1997" s="150" t="s">
        <v>3748</v>
      </c>
      <c r="E1997" s="142" t="str">
        <f>IF(Table28[[#This Row],[Tên hàng hóa ]]&lt;&gt;0,VLOOKUP(Table28[[#This Row],[Tên hàng hóa ]],Table1[[Tên hàng hóa]:[Quy cách]],2,0),"")</f>
        <v>OMRON</v>
      </c>
      <c r="F1997" s="143" t="str">
        <f>IF(Table28[[#This Row],[Tên hàng hóa ]]&lt;&gt;0,VLOOKUP(Table28[[#This Row],[Tên hàng hóa ]],Table1[[Tên hàng hóa]:[ĐVT]],3,0),"")</f>
        <v>Cái</v>
      </c>
      <c r="G1997" s="144">
        <v>220000</v>
      </c>
      <c r="H1997" s="145">
        <v>3</v>
      </c>
      <c r="I1997" s="146">
        <f>IF(Table28[[#This Row],[Số lượng]]&lt;&gt;0,Table28[[#This Row],[Số lượng]]*Table28[[#This Row],[Đơn giá]],"")</f>
        <v>660000</v>
      </c>
      <c r="J1997" s="146">
        <f ca="1">IF(AND(Table28[[#This Row],[Tên hàng hóa ]]&lt;&gt;0,D1998=""),SUM(OFFSET(Table28[[#This Row],[Thành tiền]],0,0,-COUNTIF(Table28[Số HĐ],Table28[[#This Row],[Số HĐ]]))),"")</f>
        <v>660000</v>
      </c>
      <c r="K1997" s="152" t="s">
        <v>464</v>
      </c>
      <c r="L199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1997" s="153" t="s">
        <v>4015</v>
      </c>
    </row>
    <row r="1998" spans="1:13" ht="35.1" customHeight="1" x14ac:dyDescent="0.2">
      <c r="A1998" s="138"/>
      <c r="B1998" s="139"/>
      <c r="C1998" s="140" t="str">
        <f t="shared" si="48"/>
        <v/>
      </c>
      <c r="D1998" s="141"/>
      <c r="E1998" s="142" t="str">
        <f>IF(Table28[[#This Row],[Tên hàng hóa ]]&lt;&gt;0,VLOOKUP(Table28[[#This Row],[Tên hàng hóa ]],Table1[[Tên hàng hóa]:[Quy cách]],2,0),"")</f>
        <v/>
      </c>
      <c r="F1998" s="143" t="str">
        <f>IF(Table28[[#This Row],[Tên hàng hóa ]]&lt;&gt;0,VLOOKUP(Table28[[#This Row],[Tên hàng hóa ]],Table1[[Tên hàng hóa]:[ĐVT]],3,0),"")</f>
        <v/>
      </c>
      <c r="G1998" s="144" t="str">
        <f>IF(Table28[[#This Row],[Tên hàng hóa ]]=0,"",VLOOKUP(Table28[[#This Row],[Tên hàng hóa ]],Table1[[Tên hàng hóa]:[Giá bán]],4,0))</f>
        <v/>
      </c>
      <c r="H1998" s="145"/>
      <c r="I1998" s="146" t="str">
        <f>IF(Table28[[#This Row],[Số lượng]]&lt;&gt;0,Table28[[#This Row],[Số lượng]]*Table28[[#This Row],[Đơn giá]],"")</f>
        <v/>
      </c>
      <c r="J1998" s="146" t="str">
        <f ca="1">IF(AND(Table28[[#This Row],[Tên hàng hóa ]]&lt;&gt;0,D1999=""),SUM(OFFSET(Table28[[#This Row],[Thành tiền]],0,0,-COUNTIF(Table28[Số HĐ],Table28[[#This Row],[Số HĐ]]))),"")</f>
        <v/>
      </c>
      <c r="K1998" s="145"/>
      <c r="L199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98" s="147"/>
    </row>
    <row r="1999" spans="1:13" ht="35.1" customHeight="1" x14ac:dyDescent="0.2">
      <c r="A1999" s="138">
        <v>42653</v>
      </c>
      <c r="B1999" s="149" t="s">
        <v>3775</v>
      </c>
      <c r="C1999" s="154" t="s">
        <v>2674</v>
      </c>
      <c r="D1999" s="150" t="s">
        <v>3712</v>
      </c>
      <c r="E1999" s="142" t="str">
        <f>IF(Table28[[#This Row],[Tên hàng hóa ]]&lt;&gt;0,VLOOKUP(Table28[[#This Row],[Tên hàng hóa ]],Table1[[Tên hàng hóa]:[Quy cách]],2,0),"")</f>
        <v>EATON</v>
      </c>
      <c r="F1999" s="143" t="str">
        <f>IF(Table28[[#This Row],[Tên hàng hóa ]]&lt;&gt;0,VLOOKUP(Table28[[#This Row],[Tên hàng hóa ]],Table1[[Tên hàng hóa]:[ĐVT]],3,0),"")</f>
        <v>Cái</v>
      </c>
      <c r="G1999" s="144">
        <v>825000</v>
      </c>
      <c r="H1999" s="145">
        <v>2</v>
      </c>
      <c r="I1999" s="146">
        <f>IF(Table28[[#This Row],[Số lượng]]&lt;&gt;0,Table28[[#This Row],[Số lượng]]*Table28[[#This Row],[Đơn giá]],"")</f>
        <v>1650000</v>
      </c>
      <c r="J1999" s="146" t="str">
        <f ca="1">IF(AND(Table28[[#This Row],[Tên hàng hóa ]]&lt;&gt;0,D2000=""),SUM(OFFSET(Table28[[#This Row],[Thành tiền]],0,0,-COUNTIF(Table28[Số HĐ],Table28[[#This Row],[Số HĐ]]))),"")</f>
        <v/>
      </c>
      <c r="K1999" s="145"/>
      <c r="L199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1999" s="147"/>
    </row>
    <row r="2000" spans="1:13" ht="35.1" customHeight="1" x14ac:dyDescent="0.2">
      <c r="A2000" s="138">
        <v>42653</v>
      </c>
      <c r="B2000" s="149" t="s">
        <v>3775</v>
      </c>
      <c r="C2000" s="154" t="s">
        <v>2674</v>
      </c>
      <c r="D2000" s="150" t="s">
        <v>3743</v>
      </c>
      <c r="E2000" s="142" t="str">
        <f>IF(Table28[[#This Row],[Tên hàng hóa ]]&lt;&gt;0,VLOOKUP(Table28[[#This Row],[Tên hàng hóa ]],Table1[[Tên hàng hóa]:[Quy cách]],2,0),"")</f>
        <v>PIZZATO</v>
      </c>
      <c r="F2000" s="143" t="str">
        <f>IF(Table28[[#This Row],[Tên hàng hóa ]]&lt;&gt;0,VLOOKUP(Table28[[#This Row],[Tên hàng hóa ]],Table1[[Tên hàng hóa]:[ĐVT]],3,0),"")</f>
        <v>Cái</v>
      </c>
      <c r="G2000" s="144">
        <v>2000900</v>
      </c>
      <c r="H2000" s="145">
        <v>2</v>
      </c>
      <c r="I2000" s="146">
        <f>IF(Table28[[#This Row],[Số lượng]]&lt;&gt;0,Table28[[#This Row],[Số lượng]]*Table28[[#This Row],[Đơn giá]],"")</f>
        <v>4001800</v>
      </c>
      <c r="J2000" s="146">
        <f ca="1">IF(AND(Table28[[#This Row],[Tên hàng hóa ]]&lt;&gt;0,D2001=""),SUM(OFFSET(Table28[[#This Row],[Thành tiền]],0,0,-COUNTIF(Table28[Số HĐ],Table28[[#This Row],[Số HĐ]]))),"")</f>
        <v>5651800</v>
      </c>
      <c r="K2000" s="152" t="s">
        <v>464</v>
      </c>
      <c r="L200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00" s="153" t="s">
        <v>3948</v>
      </c>
    </row>
    <row r="2001" spans="1:13" ht="35.1" customHeight="1" x14ac:dyDescent="0.2">
      <c r="A2001" s="138"/>
      <c r="B2001" s="139"/>
      <c r="C2001" s="140" t="str">
        <f t="shared" ref="C2001:C2013" si="49">IF(AND(D2001&lt;&gt;0,D2002=""),C2000,"")</f>
        <v/>
      </c>
      <c r="D2001" s="141"/>
      <c r="E2001" s="142" t="str">
        <f>IF(Table28[[#This Row],[Tên hàng hóa ]]&lt;&gt;0,VLOOKUP(Table28[[#This Row],[Tên hàng hóa ]],Table1[[Tên hàng hóa]:[Quy cách]],2,0),"")</f>
        <v/>
      </c>
      <c r="F2001" s="143" t="str">
        <f>IF(Table28[[#This Row],[Tên hàng hóa ]]&lt;&gt;0,VLOOKUP(Table28[[#This Row],[Tên hàng hóa ]],Table1[[Tên hàng hóa]:[ĐVT]],3,0),"")</f>
        <v/>
      </c>
      <c r="G2001" s="144" t="str">
        <f>IF(Table28[[#This Row],[Tên hàng hóa ]]=0,"",VLOOKUP(Table28[[#This Row],[Tên hàng hóa ]],Table1[[Tên hàng hóa]:[Giá bán]],4,0))</f>
        <v/>
      </c>
      <c r="H2001" s="145"/>
      <c r="I2001" s="146" t="str">
        <f>IF(Table28[[#This Row],[Số lượng]]&lt;&gt;0,Table28[[#This Row],[Số lượng]]*Table28[[#This Row],[Đơn giá]],"")</f>
        <v/>
      </c>
      <c r="J2001" s="146" t="str">
        <f ca="1">IF(AND(Table28[[#This Row],[Tên hàng hóa ]]&lt;&gt;0,D2002=""),SUM(OFFSET(Table28[[#This Row],[Thành tiền]],0,0,-COUNTIF(Table28[Số HĐ],Table28[[#This Row],[Số HĐ]]))),"")</f>
        <v/>
      </c>
      <c r="K2001" s="145"/>
      <c r="L200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01" s="147"/>
    </row>
    <row r="2002" spans="1:13" ht="35.1" customHeight="1" x14ac:dyDescent="0.2">
      <c r="A2002" s="138">
        <v>42653</v>
      </c>
      <c r="B2002" s="149" t="s">
        <v>3776</v>
      </c>
      <c r="C2002" s="154" t="s">
        <v>1811</v>
      </c>
      <c r="D2002" s="150" t="s">
        <v>3755</v>
      </c>
      <c r="E2002" s="142" t="str">
        <f>IF(Table28[[#This Row],[Tên hàng hóa ]]&lt;&gt;0,VLOOKUP(Table28[[#This Row],[Tên hàng hóa ]],Table1[[Tên hàng hóa]:[Quy cách]],2,0),"")</f>
        <v>OMRON</v>
      </c>
      <c r="F2002" s="143" t="str">
        <f>IF(Table28[[#This Row],[Tên hàng hóa ]]&lt;&gt;0,VLOOKUP(Table28[[#This Row],[Tên hàng hóa ]],Table1[[Tên hàng hóa]:[ĐVT]],3,0),"")</f>
        <v>Cái</v>
      </c>
      <c r="G2002" s="144">
        <v>1595000</v>
      </c>
      <c r="H2002" s="145">
        <v>9</v>
      </c>
      <c r="I2002" s="146">
        <f>IF(Table28[[#This Row],[Số lượng]]&lt;&gt;0,Table28[[#This Row],[Số lượng]]*Table28[[#This Row],[Đơn giá]],"")</f>
        <v>14355000</v>
      </c>
      <c r="J2002" s="146">
        <f ca="1">IF(AND(Table28[[#This Row],[Tên hàng hóa ]]&lt;&gt;0,D2003=""),SUM(OFFSET(Table28[[#This Row],[Thành tiền]],0,0,-COUNTIF(Table28[Số HĐ],Table28[[#This Row],[Số HĐ]]))),"")</f>
        <v>14355000</v>
      </c>
      <c r="K2002" s="152" t="s">
        <v>464</v>
      </c>
      <c r="L200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02" s="153" t="s">
        <v>3777</v>
      </c>
    </row>
    <row r="2003" spans="1:13" ht="35.1" customHeight="1" x14ac:dyDescent="0.2">
      <c r="A2003" s="138"/>
      <c r="B2003" s="139"/>
      <c r="C2003" s="140" t="str">
        <f t="shared" si="49"/>
        <v/>
      </c>
      <c r="D2003" s="141"/>
      <c r="E2003" s="142" t="str">
        <f>IF(Table28[[#This Row],[Tên hàng hóa ]]&lt;&gt;0,VLOOKUP(Table28[[#This Row],[Tên hàng hóa ]],Table1[[Tên hàng hóa]:[Quy cách]],2,0),"")</f>
        <v/>
      </c>
      <c r="F2003" s="143" t="str">
        <f>IF(Table28[[#This Row],[Tên hàng hóa ]]&lt;&gt;0,VLOOKUP(Table28[[#This Row],[Tên hàng hóa ]],Table1[[Tên hàng hóa]:[ĐVT]],3,0),"")</f>
        <v/>
      </c>
      <c r="G2003" s="144" t="str">
        <f>IF(Table28[[#This Row],[Tên hàng hóa ]]=0,"",VLOOKUP(Table28[[#This Row],[Tên hàng hóa ]],Table1[[Tên hàng hóa]:[Giá bán]],4,0))</f>
        <v/>
      </c>
      <c r="H2003" s="145"/>
      <c r="I2003" s="146" t="str">
        <f>IF(Table28[[#This Row],[Số lượng]]&lt;&gt;0,Table28[[#This Row],[Số lượng]]*Table28[[#This Row],[Đơn giá]],"")</f>
        <v/>
      </c>
      <c r="J2003" s="146" t="str">
        <f ca="1">IF(AND(Table28[[#This Row],[Tên hàng hóa ]]&lt;&gt;0,D2004=""),SUM(OFFSET(Table28[[#This Row],[Thành tiền]],0,0,-COUNTIF(Table28[Số HĐ],Table28[[#This Row],[Số HĐ]]))),"")</f>
        <v/>
      </c>
      <c r="K2003" s="145"/>
      <c r="L200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03" s="147"/>
    </row>
    <row r="2004" spans="1:13" ht="35.1" customHeight="1" x14ac:dyDescent="0.2">
      <c r="A2004" s="138">
        <v>42653</v>
      </c>
      <c r="B2004" s="149" t="s">
        <v>3781</v>
      </c>
      <c r="C2004" s="154" t="s">
        <v>554</v>
      </c>
      <c r="D2004" s="150" t="s">
        <v>738</v>
      </c>
      <c r="E2004" s="142" t="str">
        <f>IF(Table28[[#This Row],[Tên hàng hóa ]]&lt;&gt;0,VLOOKUP(Table28[[#This Row],[Tên hàng hóa ]],Table1[[Tên hàng hóa]:[Quy cách]],2,0),"")</f>
        <v>Cảm Biến</v>
      </c>
      <c r="F2004" s="143" t="str">
        <f>IF(Table28[[#This Row],[Tên hàng hóa ]]&lt;&gt;0,VLOOKUP(Table28[[#This Row],[Tên hàng hóa ]],Table1[[Tên hàng hóa]:[ĐVT]],3,0),"")</f>
        <v>Cái</v>
      </c>
      <c r="G2004" s="144">
        <v>393800</v>
      </c>
      <c r="H2004" s="145">
        <v>5</v>
      </c>
      <c r="I2004" s="146">
        <f>IF(Table28[[#This Row],[Số lượng]]&lt;&gt;0,Table28[[#This Row],[Số lượng]]*Table28[[#This Row],[Đơn giá]],"")</f>
        <v>1969000</v>
      </c>
      <c r="J2004" s="146">
        <f ca="1">IF(AND(Table28[[#This Row],[Tên hàng hóa ]]&lt;&gt;0,D2005=""),SUM(OFFSET(Table28[[#This Row],[Thành tiền]],0,0,-COUNTIF(Table28[Số HĐ],Table28[[#This Row],[Số HĐ]]))),"")</f>
        <v>1969000</v>
      </c>
      <c r="K2004" s="152" t="s">
        <v>464</v>
      </c>
      <c r="L200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04" s="153" t="s">
        <v>3851</v>
      </c>
    </row>
    <row r="2005" spans="1:13" ht="35.1" customHeight="1" x14ac:dyDescent="0.2">
      <c r="A2005" s="138"/>
      <c r="B2005" s="139"/>
      <c r="C2005" s="140" t="str">
        <f t="shared" si="49"/>
        <v/>
      </c>
      <c r="D2005" s="141"/>
      <c r="E2005" s="142" t="str">
        <f>IF(Table28[[#This Row],[Tên hàng hóa ]]&lt;&gt;0,VLOOKUP(Table28[[#This Row],[Tên hàng hóa ]],Table1[[Tên hàng hóa]:[Quy cách]],2,0),"")</f>
        <v/>
      </c>
      <c r="F2005" s="143" t="str">
        <f>IF(Table28[[#This Row],[Tên hàng hóa ]]&lt;&gt;0,VLOOKUP(Table28[[#This Row],[Tên hàng hóa ]],Table1[[Tên hàng hóa]:[ĐVT]],3,0),"")</f>
        <v/>
      </c>
      <c r="G2005" s="144" t="str">
        <f>IF(Table28[[#This Row],[Tên hàng hóa ]]=0,"",VLOOKUP(Table28[[#This Row],[Tên hàng hóa ]],Table1[[Tên hàng hóa]:[Giá bán]],4,0))</f>
        <v/>
      </c>
      <c r="H2005" s="145"/>
      <c r="I2005" s="146" t="str">
        <f>IF(Table28[[#This Row],[Số lượng]]&lt;&gt;0,Table28[[#This Row],[Số lượng]]*Table28[[#This Row],[Đơn giá]],"")</f>
        <v/>
      </c>
      <c r="J2005" s="146" t="str">
        <f ca="1">IF(AND(Table28[[#This Row],[Tên hàng hóa ]]&lt;&gt;0,D2006=""),SUM(OFFSET(Table28[[#This Row],[Thành tiền]],0,0,-COUNTIF(Table28[Số HĐ],Table28[[#This Row],[Số HĐ]]))),"")</f>
        <v/>
      </c>
      <c r="K2005" s="145"/>
      <c r="L200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05" s="147"/>
    </row>
    <row r="2006" spans="1:13" ht="35.1" customHeight="1" x14ac:dyDescent="0.2">
      <c r="A2006" s="138">
        <v>42653</v>
      </c>
      <c r="B2006" s="149" t="s">
        <v>3782</v>
      </c>
      <c r="C2006" s="154" t="s">
        <v>1076</v>
      </c>
      <c r="D2006" s="150" t="s">
        <v>165</v>
      </c>
      <c r="E2006" s="142" t="str">
        <f>IF(Table28[[#This Row],[Tên hàng hóa ]]&lt;&gt;0,VLOOKUP(Table28[[#This Row],[Tên hàng hóa ]],Table1[[Tên hàng hóa]:[Quy cách]],2,0),"")</f>
        <v>Bộ Nguồn Xung</v>
      </c>
      <c r="F2006" s="143" t="str">
        <f>IF(Table28[[#This Row],[Tên hàng hóa ]]&lt;&gt;0,VLOOKUP(Table28[[#This Row],[Tên hàng hóa ]],Table1[[Tên hàng hóa]:[ĐVT]],3,0),"")</f>
        <v>Cái</v>
      </c>
      <c r="G2006" s="144">
        <v>914100</v>
      </c>
      <c r="H2006" s="145">
        <v>1</v>
      </c>
      <c r="I2006" s="146">
        <f>IF(Table28[[#This Row],[Số lượng]]&lt;&gt;0,Table28[[#This Row],[Số lượng]]*Table28[[#This Row],[Đơn giá]],"")</f>
        <v>914100</v>
      </c>
      <c r="J2006" s="146">
        <f ca="1">IF(AND(Table28[[#This Row],[Tên hàng hóa ]]&lt;&gt;0,D2007=""),SUM(OFFSET(Table28[[#This Row],[Thành tiền]],0,0,-COUNTIF(Table28[Số HĐ],Table28[[#This Row],[Số HĐ]]))),"")</f>
        <v>914100</v>
      </c>
      <c r="K2006" s="152" t="s">
        <v>464</v>
      </c>
      <c r="L200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06" s="153" t="s">
        <v>3783</v>
      </c>
    </row>
    <row r="2007" spans="1:13" ht="35.1" customHeight="1" x14ac:dyDescent="0.2">
      <c r="A2007" s="138"/>
      <c r="B2007" s="139"/>
      <c r="C2007" s="140" t="str">
        <f t="shared" si="49"/>
        <v/>
      </c>
      <c r="D2007" s="141"/>
      <c r="E2007" s="142" t="str">
        <f>IF(Table28[[#This Row],[Tên hàng hóa ]]&lt;&gt;0,VLOOKUP(Table28[[#This Row],[Tên hàng hóa ]],Table1[[Tên hàng hóa]:[Quy cách]],2,0),"")</f>
        <v/>
      </c>
      <c r="F2007" s="143" t="str">
        <f>IF(Table28[[#This Row],[Tên hàng hóa ]]&lt;&gt;0,VLOOKUP(Table28[[#This Row],[Tên hàng hóa ]],Table1[[Tên hàng hóa]:[ĐVT]],3,0),"")</f>
        <v/>
      </c>
      <c r="G2007" s="144" t="str">
        <f>IF(Table28[[#This Row],[Tên hàng hóa ]]=0,"",VLOOKUP(Table28[[#This Row],[Tên hàng hóa ]],Table1[[Tên hàng hóa]:[Giá bán]],4,0))</f>
        <v/>
      </c>
      <c r="H2007" s="145"/>
      <c r="I2007" s="146" t="str">
        <f>IF(Table28[[#This Row],[Số lượng]]&lt;&gt;0,Table28[[#This Row],[Số lượng]]*Table28[[#This Row],[Đơn giá]],"")</f>
        <v/>
      </c>
      <c r="J2007" s="146" t="str">
        <f ca="1">IF(AND(Table28[[#This Row],[Tên hàng hóa ]]&lt;&gt;0,D2008=""),SUM(OFFSET(Table28[[#This Row],[Thành tiền]],0,0,-COUNTIF(Table28[Số HĐ],Table28[[#This Row],[Số HĐ]]))),"")</f>
        <v/>
      </c>
      <c r="K2007" s="145"/>
      <c r="L200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07" s="147"/>
    </row>
    <row r="2008" spans="1:13" ht="35.1" customHeight="1" x14ac:dyDescent="0.2">
      <c r="A2008" s="138">
        <v>42654</v>
      </c>
      <c r="B2008" s="149" t="s">
        <v>3784</v>
      </c>
      <c r="C2008" s="154" t="s">
        <v>3785</v>
      </c>
      <c r="D2008" s="150" t="s">
        <v>267</v>
      </c>
      <c r="E2008" s="142" t="str">
        <f>IF(Table28[[#This Row],[Tên hàng hóa ]]&lt;&gt;0,VLOOKUP(Table28[[#This Row],[Tên hàng hóa ]],Table1[[Tên hàng hóa]:[Quy cách]],2,0),"")</f>
        <v>Cảm Biến</v>
      </c>
      <c r="F2008" s="143" t="str">
        <f>IF(Table28[[#This Row],[Tên hàng hóa ]]&lt;&gt;0,VLOOKUP(Table28[[#This Row],[Tên hàng hóa ]],Table1[[Tên hàng hóa]:[ĐVT]],3,0),"")</f>
        <v>Cái</v>
      </c>
      <c r="G2008" s="144">
        <v>863500</v>
      </c>
      <c r="H2008" s="145">
        <v>6</v>
      </c>
      <c r="I2008" s="146">
        <f>IF(Table28[[#This Row],[Số lượng]]&lt;&gt;0,Table28[[#This Row],[Số lượng]]*Table28[[#This Row],[Đơn giá]],"")</f>
        <v>5181000</v>
      </c>
      <c r="J2008" s="146">
        <f ca="1">IF(AND(Table28[[#This Row],[Tên hàng hóa ]]&lt;&gt;0,D2009=""),SUM(OFFSET(Table28[[#This Row],[Thành tiền]],0,0,-COUNTIF(Table28[Số HĐ],Table28[[#This Row],[Số HĐ]]))),"")</f>
        <v>5181000</v>
      </c>
      <c r="K2008" s="152" t="s">
        <v>464</v>
      </c>
      <c r="L200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08" s="153" t="s">
        <v>3807</v>
      </c>
    </row>
    <row r="2009" spans="1:13" ht="35.1" customHeight="1" x14ac:dyDescent="0.2">
      <c r="A2009" s="138"/>
      <c r="B2009" s="139"/>
      <c r="C2009" s="140" t="str">
        <f t="shared" si="49"/>
        <v/>
      </c>
      <c r="D2009" s="141"/>
      <c r="E2009" s="142" t="str">
        <f>IF(Table28[[#This Row],[Tên hàng hóa ]]&lt;&gt;0,VLOOKUP(Table28[[#This Row],[Tên hàng hóa ]],Table1[[Tên hàng hóa]:[Quy cách]],2,0),"")</f>
        <v/>
      </c>
      <c r="F2009" s="143" t="str">
        <f>IF(Table28[[#This Row],[Tên hàng hóa ]]&lt;&gt;0,VLOOKUP(Table28[[#This Row],[Tên hàng hóa ]],Table1[[Tên hàng hóa]:[ĐVT]],3,0),"")</f>
        <v/>
      </c>
      <c r="G2009" s="144" t="str">
        <f>IF(Table28[[#This Row],[Tên hàng hóa ]]=0,"",VLOOKUP(Table28[[#This Row],[Tên hàng hóa ]],Table1[[Tên hàng hóa]:[Giá bán]],4,0))</f>
        <v/>
      </c>
      <c r="H2009" s="145"/>
      <c r="I2009" s="146" t="str">
        <f>IF(Table28[[#This Row],[Số lượng]]&lt;&gt;0,Table28[[#This Row],[Số lượng]]*Table28[[#This Row],[Đơn giá]],"")</f>
        <v/>
      </c>
      <c r="J2009" s="146" t="str">
        <f ca="1">IF(AND(Table28[[#This Row],[Tên hàng hóa ]]&lt;&gt;0,D2010=""),SUM(OFFSET(Table28[[#This Row],[Thành tiền]],0,0,-COUNTIF(Table28[Số HĐ],Table28[[#This Row],[Số HĐ]]))),"")</f>
        <v/>
      </c>
      <c r="K2009" s="145"/>
      <c r="L200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09" s="147"/>
    </row>
    <row r="2010" spans="1:13" ht="35.1" customHeight="1" x14ac:dyDescent="0.2">
      <c r="A2010" s="138">
        <v>42654</v>
      </c>
      <c r="B2010" s="149" t="s">
        <v>3786</v>
      </c>
      <c r="C2010" s="154" t="s">
        <v>3787</v>
      </c>
      <c r="D2010" s="150" t="s">
        <v>273</v>
      </c>
      <c r="E2010" s="142" t="str">
        <f>IF(Table28[[#This Row],[Tên hàng hóa ]]&lt;&gt;0,VLOOKUP(Table28[[#This Row],[Tên hàng hóa ]],Table1[[Tên hàng hóa]:[Quy cách]],2,0),"")</f>
        <v>Cảm Biến</v>
      </c>
      <c r="F2010" s="143" t="str">
        <f>IF(Table28[[#This Row],[Tên hàng hóa ]]&lt;&gt;0,VLOOKUP(Table28[[#This Row],[Tên hàng hóa ]],Table1[[Tên hàng hóa]:[ĐVT]],3,0),"")</f>
        <v>Cái</v>
      </c>
      <c r="G2010" s="144">
        <v>1045000</v>
      </c>
      <c r="H2010" s="145">
        <v>3</v>
      </c>
      <c r="I2010" s="146">
        <f>IF(Table28[[#This Row],[Số lượng]]&lt;&gt;0,Table28[[#This Row],[Số lượng]]*Table28[[#This Row],[Đơn giá]],"")</f>
        <v>3135000</v>
      </c>
      <c r="J2010" s="146">
        <f ca="1">IF(AND(Table28[[#This Row],[Tên hàng hóa ]]&lt;&gt;0,D2011=""),SUM(OFFSET(Table28[[#This Row],[Thành tiền]],0,0,-COUNTIF(Table28[Số HĐ],Table28[[#This Row],[Số HĐ]]))),"")</f>
        <v>3135000</v>
      </c>
      <c r="K2010" s="152" t="s">
        <v>464</v>
      </c>
      <c r="L201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10" s="153" t="s">
        <v>3788</v>
      </c>
    </row>
    <row r="2011" spans="1:13" ht="35.1" customHeight="1" x14ac:dyDescent="0.2">
      <c r="A2011" s="138"/>
      <c r="B2011" s="139"/>
      <c r="C2011" s="140" t="str">
        <f t="shared" si="49"/>
        <v/>
      </c>
      <c r="D2011" s="141"/>
      <c r="E2011" s="142" t="str">
        <f>IF(Table28[[#This Row],[Tên hàng hóa ]]&lt;&gt;0,VLOOKUP(Table28[[#This Row],[Tên hàng hóa ]],Table1[[Tên hàng hóa]:[Quy cách]],2,0),"")</f>
        <v/>
      </c>
      <c r="F2011" s="143" t="str">
        <f>IF(Table28[[#This Row],[Tên hàng hóa ]]&lt;&gt;0,VLOOKUP(Table28[[#This Row],[Tên hàng hóa ]],Table1[[Tên hàng hóa]:[ĐVT]],3,0),"")</f>
        <v/>
      </c>
      <c r="G2011" s="144" t="str">
        <f>IF(Table28[[#This Row],[Tên hàng hóa ]]=0,"",VLOOKUP(Table28[[#This Row],[Tên hàng hóa ]],Table1[[Tên hàng hóa]:[Giá bán]],4,0))</f>
        <v/>
      </c>
      <c r="H2011" s="145"/>
      <c r="I2011" s="146" t="str">
        <f>IF(Table28[[#This Row],[Số lượng]]&lt;&gt;0,Table28[[#This Row],[Số lượng]]*Table28[[#This Row],[Đơn giá]],"")</f>
        <v/>
      </c>
      <c r="J2011" s="146" t="str">
        <f ca="1">IF(AND(Table28[[#This Row],[Tên hàng hóa ]]&lt;&gt;0,D2012=""),SUM(OFFSET(Table28[[#This Row],[Thành tiền]],0,0,-COUNTIF(Table28[Số HĐ],Table28[[#This Row],[Số HĐ]]))),"")</f>
        <v/>
      </c>
      <c r="K2011" s="145"/>
      <c r="L201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11" s="147"/>
    </row>
    <row r="2012" spans="1:13" ht="35.1" customHeight="1" x14ac:dyDescent="0.2">
      <c r="A2012" s="138">
        <v>42654</v>
      </c>
      <c r="B2012" s="149" t="s">
        <v>3789</v>
      </c>
      <c r="C2012" s="154" t="s">
        <v>773</v>
      </c>
      <c r="D2012" s="150" t="s">
        <v>331</v>
      </c>
      <c r="E2012" s="142" t="str">
        <f>IF(Table28[[#This Row],[Tên hàng hóa ]]&lt;&gt;0,VLOOKUP(Table28[[#This Row],[Tên hàng hóa ]],Table1[[Tên hàng hóa]:[Quy cách]],2,0),"")</f>
        <v>Màn Hình Cảm Ứng</v>
      </c>
      <c r="F2012" s="143" t="str">
        <f>IF(Table28[[#This Row],[Tên hàng hóa ]]&lt;&gt;0,VLOOKUP(Table28[[#This Row],[Tên hàng hóa ]],Table1[[Tên hàng hóa]:[ĐVT]],3,0),"")</f>
        <v>Cái</v>
      </c>
      <c r="G2012" s="144">
        <v>4620000</v>
      </c>
      <c r="H2012" s="145">
        <v>1</v>
      </c>
      <c r="I2012" s="146">
        <f>IF(Table28[[#This Row],[Số lượng]]&lt;&gt;0,Table28[[#This Row],[Số lượng]]*Table28[[#This Row],[Đơn giá]],"")</f>
        <v>4620000</v>
      </c>
      <c r="J2012" s="146" t="str">
        <f ca="1">IF(AND(Table28[[#This Row],[Tên hàng hóa ]]&lt;&gt;0,D2013=""),SUM(OFFSET(Table28[[#This Row],[Thành tiền]],0,0,-COUNTIF(Table28[Số HĐ],Table28[[#This Row],[Số HĐ]]))),"")</f>
        <v/>
      </c>
      <c r="K2012" s="145"/>
      <c r="L201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12" s="147"/>
    </row>
    <row r="2013" spans="1:13" ht="35.1" customHeight="1" x14ac:dyDescent="0.2">
      <c r="A2013" s="138">
        <v>42654</v>
      </c>
      <c r="B2013" s="149" t="s">
        <v>3789</v>
      </c>
      <c r="C2013" s="140" t="str">
        <f t="shared" si="49"/>
        <v>CTY TNHH CN NAM PHƯƠNG VIỆT</v>
      </c>
      <c r="D2013" s="150" t="s">
        <v>1558</v>
      </c>
      <c r="E2013" s="142" t="str">
        <f>IF(Table28[[#This Row],[Tên hàng hóa ]]&lt;&gt;0,VLOOKUP(Table28[[#This Row],[Tên hàng hóa ]],Table1[[Tên hàng hóa]:[Quy cách]],2,0),"")</f>
        <v>Bộ Điều Khiển Lập Trình</v>
      </c>
      <c r="F2013" s="143" t="str">
        <f>IF(Table28[[#This Row],[Tên hàng hóa ]]&lt;&gt;0,VLOOKUP(Table28[[#This Row],[Tên hàng hóa ]],Table1[[Tên hàng hóa]:[ĐVT]],3,0),"")</f>
        <v>Cái</v>
      </c>
      <c r="G2013" s="144">
        <v>4290000</v>
      </c>
      <c r="H2013" s="145">
        <v>1</v>
      </c>
      <c r="I2013" s="146">
        <f>IF(Table28[[#This Row],[Số lượng]]&lt;&gt;0,Table28[[#This Row],[Số lượng]]*Table28[[#This Row],[Đơn giá]],"")</f>
        <v>4290000</v>
      </c>
      <c r="J2013" s="146">
        <f ca="1">IF(AND(Table28[[#This Row],[Tên hàng hóa ]]&lt;&gt;0,D2014=""),SUM(OFFSET(Table28[[#This Row],[Thành tiền]],0,0,-COUNTIF(Table28[Số HĐ],Table28[[#This Row],[Số HĐ]]))),"")</f>
        <v>8910000</v>
      </c>
      <c r="K2013" s="152" t="s">
        <v>464</v>
      </c>
      <c r="L201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13" s="153" t="s">
        <v>4166</v>
      </c>
    </row>
    <row r="2014" spans="1:13" ht="35.1" customHeight="1" x14ac:dyDescent="0.2">
      <c r="A2014" s="138"/>
      <c r="B2014" s="139"/>
      <c r="C2014" s="140" t="str">
        <f>IF(AND(D2014&lt;&gt;0,D2015=""),C1145,"")</f>
        <v/>
      </c>
      <c r="D2014" s="141"/>
      <c r="E2014" s="142" t="str">
        <f>IF(Table28[[#This Row],[Tên hàng hóa ]]&lt;&gt;0,VLOOKUP(Table28[[#This Row],[Tên hàng hóa ]],Table1[[Tên hàng hóa]:[Quy cách]],2,0),"")</f>
        <v/>
      </c>
      <c r="F2014" s="143" t="str">
        <f>IF(Table28[[#This Row],[Tên hàng hóa ]]&lt;&gt;0,VLOOKUP(Table28[[#This Row],[Tên hàng hóa ]],Table1[[Tên hàng hóa]:[ĐVT]],3,0),"")</f>
        <v/>
      </c>
      <c r="G2014" s="144" t="str">
        <f>IF(Table28[[#This Row],[Tên hàng hóa ]]=0,"",VLOOKUP(Table28[[#This Row],[Tên hàng hóa ]],Table1[[Tên hàng hóa]:[Giá bán]],4,0))</f>
        <v/>
      </c>
      <c r="H2014" s="145"/>
      <c r="I2014" s="146" t="str">
        <f>IF(Table28[[#This Row],[Số lượng]]&lt;&gt;0,Table28[[#This Row],[Số lượng]]*Table28[[#This Row],[Đơn giá]],"")</f>
        <v/>
      </c>
      <c r="J2014" s="146" t="str">
        <f ca="1">IF(AND(Table28[[#This Row],[Tên hàng hóa ]]&lt;&gt;0,D2015=""),SUM(OFFSET(Table28[[#This Row],[Thành tiền]],0,0,-COUNTIF(Table28[Số HĐ],Table28[[#This Row],[Số HĐ]]))),"")</f>
        <v/>
      </c>
      <c r="K2014" s="145"/>
      <c r="L201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14" s="147"/>
    </row>
    <row r="2015" spans="1:13" ht="35.1" customHeight="1" x14ac:dyDescent="0.2">
      <c r="A2015" s="138">
        <v>42654</v>
      </c>
      <c r="B2015" s="149" t="s">
        <v>3790</v>
      </c>
      <c r="C2015" s="154" t="s">
        <v>560</v>
      </c>
      <c r="D2015" s="150" t="s">
        <v>2061</v>
      </c>
      <c r="E2015" s="142" t="str">
        <f>IF(Table28[[#This Row],[Tên hàng hóa ]]&lt;&gt;0,VLOOKUP(Table28[[#This Row],[Tên hàng hóa ]],Table1[[Tên hàng hóa]:[Quy cách]],2,0),"")</f>
        <v>OMRON</v>
      </c>
      <c r="F2015" s="143" t="str">
        <f>IF(Table28[[#This Row],[Tên hàng hóa ]]&lt;&gt;0,VLOOKUP(Table28[[#This Row],[Tên hàng hóa ]],Table1[[Tên hàng hóa]:[ĐVT]],3,0),"")</f>
        <v>Cái</v>
      </c>
      <c r="G2015" s="144">
        <v>1012000</v>
      </c>
      <c r="H2015" s="145">
        <v>1</v>
      </c>
      <c r="I2015" s="146">
        <f>IF(Table28[[#This Row],[Số lượng]]&lt;&gt;0,Table28[[#This Row],[Số lượng]]*Table28[[#This Row],[Đơn giá]],"")</f>
        <v>1012000</v>
      </c>
      <c r="J2015" s="146" t="str">
        <f ca="1">IF(AND(Table28[[#This Row],[Tên hàng hóa ]]&lt;&gt;0,D2016=""),SUM(OFFSET(Table28[[#This Row],[Thành tiền]],0,0,-COUNTIF(Table28[Số HĐ],Table28[[#This Row],[Số HĐ]]))),"")</f>
        <v/>
      </c>
      <c r="K2015" s="145"/>
      <c r="L201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15" s="147"/>
    </row>
    <row r="2016" spans="1:13" ht="35.1" customHeight="1" x14ac:dyDescent="0.2">
      <c r="A2016" s="138">
        <v>42654</v>
      </c>
      <c r="B2016" s="149" t="s">
        <v>3790</v>
      </c>
      <c r="C2016" s="154" t="s">
        <v>560</v>
      </c>
      <c r="D2016" s="150" t="s">
        <v>2065</v>
      </c>
      <c r="E2016" s="142" t="str">
        <f>IF(Table28[[#This Row],[Tên hàng hóa ]]&lt;&gt;0,VLOOKUP(Table28[[#This Row],[Tên hàng hóa ]],Table1[[Tên hàng hóa]:[Quy cách]],2,0),"")</f>
        <v>OMRON</v>
      </c>
      <c r="F2016" s="143" t="str">
        <f>IF(Table28[[#This Row],[Tên hàng hóa ]]&lt;&gt;0,VLOOKUP(Table28[[#This Row],[Tên hàng hóa ]],Table1[[Tên hàng hóa]:[ĐVT]],3,0),"")</f>
        <v>Cái</v>
      </c>
      <c r="G2016" s="144">
        <v>88000</v>
      </c>
      <c r="H2016" s="145">
        <v>1</v>
      </c>
      <c r="I2016" s="146">
        <f>IF(Table28[[#This Row],[Số lượng]]&lt;&gt;0,Table28[[#This Row],[Số lượng]]*Table28[[#This Row],[Đơn giá]],"")</f>
        <v>88000</v>
      </c>
      <c r="J2016" s="146">
        <f ca="1">IF(AND(Table28[[#This Row],[Tên hàng hóa ]]&lt;&gt;0,D2017=""),SUM(OFFSET(Table28[[#This Row],[Thành tiền]],0,0,-COUNTIF(Table28[Số HĐ],Table28[[#This Row],[Số HĐ]]))),"")</f>
        <v>1100000</v>
      </c>
      <c r="K2016" s="152" t="s">
        <v>464</v>
      </c>
      <c r="L2016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16" s="153" t="s">
        <v>3791</v>
      </c>
    </row>
    <row r="2017" spans="1:13" ht="35.1" customHeight="1" x14ac:dyDescent="0.2">
      <c r="A2017" s="138"/>
      <c r="B2017" s="139"/>
      <c r="C2017" s="140" t="str">
        <f t="shared" ref="C2017:C2028" si="50">IF(AND(D2017&lt;&gt;0,D2018=""),C2016,"")</f>
        <v/>
      </c>
      <c r="D2017" s="141"/>
      <c r="E2017" s="142" t="str">
        <f>IF(Table28[[#This Row],[Tên hàng hóa ]]&lt;&gt;0,VLOOKUP(Table28[[#This Row],[Tên hàng hóa ]],Table1[[Tên hàng hóa]:[Quy cách]],2,0),"")</f>
        <v/>
      </c>
      <c r="F2017" s="143" t="str">
        <f>IF(Table28[[#This Row],[Tên hàng hóa ]]&lt;&gt;0,VLOOKUP(Table28[[#This Row],[Tên hàng hóa ]],Table1[[Tên hàng hóa]:[ĐVT]],3,0),"")</f>
        <v/>
      </c>
      <c r="G2017" s="144" t="str">
        <f>IF(Table28[[#This Row],[Tên hàng hóa ]]=0,"",VLOOKUP(Table28[[#This Row],[Tên hàng hóa ]],Table1[[Tên hàng hóa]:[Giá bán]],4,0))</f>
        <v/>
      </c>
      <c r="H2017" s="145"/>
      <c r="I2017" s="146" t="str">
        <f>IF(Table28[[#This Row],[Số lượng]]&lt;&gt;0,Table28[[#This Row],[Số lượng]]*Table28[[#This Row],[Đơn giá]],"")</f>
        <v/>
      </c>
      <c r="J2017" s="146" t="str">
        <f ca="1">IF(AND(Table28[[#This Row],[Tên hàng hóa ]]&lt;&gt;0,D2018=""),SUM(OFFSET(Table28[[#This Row],[Thành tiền]],0,0,-COUNTIF(Table28[Số HĐ],Table28[[#This Row],[Số HĐ]]))),"")</f>
        <v/>
      </c>
      <c r="K2017" s="145"/>
      <c r="L201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17" s="147"/>
    </row>
    <row r="2018" spans="1:13" ht="35.1" customHeight="1" x14ac:dyDescent="0.2">
      <c r="A2018" s="138">
        <v>42655</v>
      </c>
      <c r="B2018" s="149" t="s">
        <v>3810</v>
      </c>
      <c r="C2018" s="154" t="s">
        <v>1034</v>
      </c>
      <c r="D2018" s="150" t="s">
        <v>319</v>
      </c>
      <c r="E2018" s="142" t="str">
        <f>IF(Table28[[#This Row],[Tên hàng hóa ]]&lt;&gt;0,VLOOKUP(Table28[[#This Row],[Tên hàng hóa ]],Table1[[Tên hàng hóa]:[Quy cách]],2,0),"")</f>
        <v>Điều Khiển Mức Nước</v>
      </c>
      <c r="F2018" s="143" t="str">
        <f>IF(Table28[[#This Row],[Tên hàng hóa ]]&lt;&gt;0,VLOOKUP(Table28[[#This Row],[Tên hàng hóa ]],Table1[[Tên hàng hóa]:[ĐVT]],3,0),"")</f>
        <v>Cái</v>
      </c>
      <c r="G2018" s="144">
        <v>990000</v>
      </c>
      <c r="H2018" s="145">
        <v>2</v>
      </c>
      <c r="I2018" s="146">
        <f>IF(Table28[[#This Row],[Số lượng]]&lt;&gt;0,Table28[[#This Row],[Số lượng]]*Table28[[#This Row],[Đơn giá]],"")</f>
        <v>1980000</v>
      </c>
      <c r="J2018" s="146">
        <f ca="1">IF(AND(Table28[[#This Row],[Tên hàng hóa ]]&lt;&gt;0,D2019=""),SUM(OFFSET(Table28[[#This Row],[Thành tiền]],0,0,-COUNTIF(Table28[Số HĐ],Table28[[#This Row],[Số HĐ]]))),"")</f>
        <v>1980000</v>
      </c>
      <c r="K2018" s="152" t="s">
        <v>464</v>
      </c>
      <c r="L201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18" s="153" t="s">
        <v>4217</v>
      </c>
    </row>
    <row r="2019" spans="1:13" ht="35.1" customHeight="1" x14ac:dyDescent="0.2">
      <c r="A2019" s="138"/>
      <c r="B2019" s="139"/>
      <c r="C2019" s="140" t="str">
        <f t="shared" si="50"/>
        <v/>
      </c>
      <c r="D2019" s="141"/>
      <c r="E2019" s="142" t="str">
        <f>IF(Table28[[#This Row],[Tên hàng hóa ]]&lt;&gt;0,VLOOKUP(Table28[[#This Row],[Tên hàng hóa ]],Table1[[Tên hàng hóa]:[Quy cách]],2,0),"")</f>
        <v/>
      </c>
      <c r="F2019" s="143" t="str">
        <f>IF(Table28[[#This Row],[Tên hàng hóa ]]&lt;&gt;0,VLOOKUP(Table28[[#This Row],[Tên hàng hóa ]],Table1[[Tên hàng hóa]:[ĐVT]],3,0),"")</f>
        <v/>
      </c>
      <c r="G2019" s="144" t="str">
        <f>IF(Table28[[#This Row],[Tên hàng hóa ]]=0,"",VLOOKUP(Table28[[#This Row],[Tên hàng hóa ]],Table1[[Tên hàng hóa]:[Giá bán]],4,0))</f>
        <v/>
      </c>
      <c r="H2019" s="145"/>
      <c r="I2019" s="146" t="str">
        <f>IF(Table28[[#This Row],[Số lượng]]&lt;&gt;0,Table28[[#This Row],[Số lượng]]*Table28[[#This Row],[Đơn giá]],"")</f>
        <v/>
      </c>
      <c r="J2019" s="146" t="str">
        <f ca="1">IF(AND(Table28[[#This Row],[Tên hàng hóa ]]&lt;&gt;0,D2020=""),SUM(OFFSET(Table28[[#This Row],[Thành tiền]],0,0,-COUNTIF(Table28[Số HĐ],Table28[[#This Row],[Số HĐ]]))),"")</f>
        <v/>
      </c>
      <c r="K2019" s="145"/>
      <c r="L201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19" s="147"/>
    </row>
    <row r="2020" spans="1:13" ht="35.1" customHeight="1" x14ac:dyDescent="0.2">
      <c r="A2020" s="138">
        <v>42655</v>
      </c>
      <c r="B2020" s="149" t="s">
        <v>3811</v>
      </c>
      <c r="C2020" s="154" t="s">
        <v>1122</v>
      </c>
      <c r="D2020" s="141" t="s">
        <v>2008</v>
      </c>
      <c r="E2020" s="142" t="str">
        <f>IF(Table28[[#This Row],[Tên hàng hóa ]]&lt;&gt;0,VLOOKUP(Table28[[#This Row],[Tên hàng hóa ]],Table1[[Tên hàng hóa]:[Quy cách]],2,0),"")</f>
        <v>Schneider</v>
      </c>
      <c r="F2020" s="143" t="str">
        <f>IF(Table28[[#This Row],[Tên hàng hóa ]]&lt;&gt;0,VLOOKUP(Table28[[#This Row],[Tên hàng hóa ]],Table1[[Tên hàng hóa]:[ĐVT]],3,0),"")</f>
        <v>Cái</v>
      </c>
      <c r="G2020" s="144">
        <v>871200</v>
      </c>
      <c r="H2020" s="145">
        <v>2</v>
      </c>
      <c r="I2020" s="146">
        <f>IF(Table28[[#This Row],[Số lượng]]&lt;&gt;0,Table28[[#This Row],[Số lượng]]*Table28[[#This Row],[Đơn giá]],"")</f>
        <v>1742400</v>
      </c>
      <c r="J2020" s="146" t="str">
        <f ca="1">IF(AND(Table28[[#This Row],[Tên hàng hóa ]]&lt;&gt;0,D2021=""),SUM(OFFSET(Table28[[#This Row],[Thành tiền]],0,0,-COUNTIF(Table28[Số HĐ],Table28[[#This Row],[Số HĐ]]))),"")</f>
        <v/>
      </c>
      <c r="K2020" s="145"/>
      <c r="L202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20" s="147"/>
    </row>
    <row r="2021" spans="1:13" ht="35.1" customHeight="1" x14ac:dyDescent="0.2">
      <c r="A2021" s="138">
        <v>42655</v>
      </c>
      <c r="B2021" s="149" t="s">
        <v>3811</v>
      </c>
      <c r="C2021" s="154" t="s">
        <v>1122</v>
      </c>
      <c r="D2021" s="141" t="s">
        <v>1730</v>
      </c>
      <c r="E2021" s="142" t="str">
        <f>IF(Table28[[#This Row],[Tên hàng hóa ]]&lt;&gt;0,VLOOKUP(Table28[[#This Row],[Tên hàng hóa ]],Table1[[Tên hàng hóa]:[Quy cách]],2,0),"")</f>
        <v>Schneider</v>
      </c>
      <c r="F2021" s="143" t="str">
        <f>IF(Table28[[#This Row],[Tên hàng hóa ]]&lt;&gt;0,VLOOKUP(Table28[[#This Row],[Tên hàng hóa ]],Table1[[Tên hàng hóa]:[ĐVT]],3,0),"")</f>
        <v>Cái</v>
      </c>
      <c r="G2021" s="144">
        <v>330000</v>
      </c>
      <c r="H2021" s="145">
        <v>9</v>
      </c>
      <c r="I2021" s="146">
        <f>IF(Table28[[#This Row],[Số lượng]]&lt;&gt;0,Table28[[#This Row],[Số lượng]]*Table28[[#This Row],[Đơn giá]],"")</f>
        <v>2970000</v>
      </c>
      <c r="J2021" s="146" t="str">
        <f ca="1">IF(AND(Table28[[#This Row],[Tên hàng hóa ]]&lt;&gt;0,D2022=""),SUM(OFFSET(Table28[[#This Row],[Thành tiền]],0,0,-COUNTIF(Table28[Số HĐ],Table28[[#This Row],[Số HĐ]]))),"")</f>
        <v/>
      </c>
      <c r="K2021" s="145"/>
      <c r="L202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21" s="147"/>
    </row>
    <row r="2022" spans="1:13" ht="35.1" customHeight="1" x14ac:dyDescent="0.2">
      <c r="A2022" s="138">
        <v>42655</v>
      </c>
      <c r="B2022" s="149" t="s">
        <v>3811</v>
      </c>
      <c r="C2022" s="154" t="s">
        <v>1122</v>
      </c>
      <c r="D2022" s="141" t="s">
        <v>1110</v>
      </c>
      <c r="E2022" s="142" t="str">
        <f>IF(Table28[[#This Row],[Tên hàng hóa ]]&lt;&gt;0,VLOOKUP(Table28[[#This Row],[Tên hàng hóa ]],Table1[[Tên hàng hóa]:[Quy cách]],2,0),"")</f>
        <v>Schneider</v>
      </c>
      <c r="F2022" s="143" t="str">
        <f>IF(Table28[[#This Row],[Tên hàng hóa ]]&lt;&gt;0,VLOOKUP(Table28[[#This Row],[Tên hàng hóa ]],Table1[[Tên hàng hóa]:[ĐVT]],3,0),"")</f>
        <v>Cái</v>
      </c>
      <c r="G2022" s="144">
        <v>372900</v>
      </c>
      <c r="H2022" s="145">
        <v>10</v>
      </c>
      <c r="I2022" s="146">
        <f>IF(Table28[[#This Row],[Số lượng]]&lt;&gt;0,Table28[[#This Row],[Số lượng]]*Table28[[#This Row],[Đơn giá]],"")</f>
        <v>3729000</v>
      </c>
      <c r="J2022" s="146" t="str">
        <f ca="1">IF(AND(Table28[[#This Row],[Tên hàng hóa ]]&lt;&gt;0,D2023=""),SUM(OFFSET(Table28[[#This Row],[Thành tiền]],0,0,-COUNTIF(Table28[Số HĐ],Table28[[#This Row],[Số HĐ]]))),"")</f>
        <v/>
      </c>
      <c r="K2022" s="145"/>
      <c r="L202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22" s="147"/>
    </row>
    <row r="2023" spans="1:13" ht="35.1" customHeight="1" x14ac:dyDescent="0.2">
      <c r="A2023" s="138">
        <v>42655</v>
      </c>
      <c r="B2023" s="149" t="s">
        <v>3811</v>
      </c>
      <c r="C2023" s="154" t="s">
        <v>1122</v>
      </c>
      <c r="D2023" s="141" t="s">
        <v>1579</v>
      </c>
      <c r="E2023" s="142" t="str">
        <f>IF(Table28[[#This Row],[Tên hàng hóa ]]&lt;&gt;0,VLOOKUP(Table28[[#This Row],[Tên hàng hóa ]],Table1[[Tên hàng hóa]:[Quy cách]],2,0),"")</f>
        <v>Rờ le nhiệt Schneider</v>
      </c>
      <c r="F2023" s="143" t="str">
        <f>IF(Table28[[#This Row],[Tên hàng hóa ]]&lt;&gt;0,VLOOKUP(Table28[[#This Row],[Tên hàng hóa ]],Table1[[Tên hàng hóa]:[ĐVT]],3,0),"")</f>
        <v>Cái</v>
      </c>
      <c r="G2023" s="144">
        <v>280500</v>
      </c>
      <c r="H2023" s="145">
        <v>10</v>
      </c>
      <c r="I2023" s="146">
        <f>IF(Table28[[#This Row],[Số lượng]]&lt;&gt;0,Table28[[#This Row],[Số lượng]]*Table28[[#This Row],[Đơn giá]],"")</f>
        <v>2805000</v>
      </c>
      <c r="J2023" s="146" t="str">
        <f ca="1">IF(AND(Table28[[#This Row],[Tên hàng hóa ]]&lt;&gt;0,D2024=""),SUM(OFFSET(Table28[[#This Row],[Thành tiền]],0,0,-COUNTIF(Table28[Số HĐ],Table28[[#This Row],[Số HĐ]]))),"")</f>
        <v/>
      </c>
      <c r="K2023" s="145"/>
      <c r="L202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23" s="147"/>
    </row>
    <row r="2024" spans="1:13" ht="35.1" customHeight="1" x14ac:dyDescent="0.2">
      <c r="A2024" s="138">
        <v>42655</v>
      </c>
      <c r="B2024" s="149" t="s">
        <v>3811</v>
      </c>
      <c r="C2024" s="154" t="s">
        <v>1122</v>
      </c>
      <c r="D2024" s="141" t="s">
        <v>2482</v>
      </c>
      <c r="E2024" s="142" t="str">
        <f>IF(Table28[[#This Row],[Tên hàng hóa ]]&lt;&gt;0,VLOOKUP(Table28[[#This Row],[Tên hàng hóa ]],Table1[[Tên hàng hóa]:[Quy cách]],2,0),"")</f>
        <v>Van UNI-D</v>
      </c>
      <c r="F2024" s="143" t="str">
        <f>IF(Table28[[#This Row],[Tên hàng hóa ]]&lt;&gt;0,VLOOKUP(Table28[[#This Row],[Tên hàng hóa ]],Table1[[Tên hàng hóa]:[ĐVT]],3,0),"")</f>
        <v>Cái</v>
      </c>
      <c r="G2024" s="144">
        <v>338800</v>
      </c>
      <c r="H2024" s="145">
        <v>12</v>
      </c>
      <c r="I2024" s="146">
        <f>IF(Table28[[#This Row],[Số lượng]]&lt;&gt;0,Table28[[#This Row],[Số lượng]]*Table28[[#This Row],[Đơn giá]],"")</f>
        <v>4065600</v>
      </c>
      <c r="J2024" s="146">
        <f ca="1">IF(AND(Table28[[#This Row],[Tên hàng hóa ]]&lt;&gt;0,D2025=""),SUM(OFFSET(Table28[[#This Row],[Thành tiền]],0,0,-COUNTIF(Table28[Số HĐ],Table28[[#This Row],[Số HĐ]]))),"")</f>
        <v>15312000</v>
      </c>
      <c r="K2024" s="152" t="s">
        <v>464</v>
      </c>
      <c r="L2024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24" s="153" t="s">
        <v>4069</v>
      </c>
    </row>
    <row r="2025" spans="1:13" ht="35.1" customHeight="1" x14ac:dyDescent="0.2">
      <c r="A2025" s="138"/>
      <c r="B2025" s="139"/>
      <c r="C2025" s="140" t="str">
        <f t="shared" si="50"/>
        <v/>
      </c>
      <c r="D2025" s="141"/>
      <c r="E2025" s="142" t="str">
        <f>IF(Table28[[#This Row],[Tên hàng hóa ]]&lt;&gt;0,VLOOKUP(Table28[[#This Row],[Tên hàng hóa ]],Table1[[Tên hàng hóa]:[Quy cách]],2,0),"")</f>
        <v/>
      </c>
      <c r="F2025" s="143" t="str">
        <f>IF(Table28[[#This Row],[Tên hàng hóa ]]&lt;&gt;0,VLOOKUP(Table28[[#This Row],[Tên hàng hóa ]],Table1[[Tên hàng hóa]:[ĐVT]],3,0),"")</f>
        <v/>
      </c>
      <c r="G2025" s="144" t="str">
        <f>IF(Table28[[#This Row],[Tên hàng hóa ]]=0,"",VLOOKUP(Table28[[#This Row],[Tên hàng hóa ]],Table1[[Tên hàng hóa]:[Giá bán]],4,0))</f>
        <v/>
      </c>
      <c r="H2025" s="145"/>
      <c r="I2025" s="146" t="str">
        <f>IF(Table28[[#This Row],[Số lượng]]&lt;&gt;0,Table28[[#This Row],[Số lượng]]*Table28[[#This Row],[Đơn giá]],"")</f>
        <v/>
      </c>
      <c r="J2025" s="146" t="str">
        <f ca="1">IF(AND(Table28[[#This Row],[Tên hàng hóa ]]&lt;&gt;0,D2026=""),SUM(OFFSET(Table28[[#This Row],[Thành tiền]],0,0,-COUNTIF(Table28[Số HĐ],Table28[[#This Row],[Số HĐ]]))),"")</f>
        <v/>
      </c>
      <c r="K2025" s="145"/>
      <c r="L202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25" s="147"/>
    </row>
    <row r="2026" spans="1:13" ht="35.1" customHeight="1" x14ac:dyDescent="0.2">
      <c r="A2026" s="138">
        <v>42655</v>
      </c>
      <c r="B2026" s="149" t="s">
        <v>3812</v>
      </c>
      <c r="C2026" s="154" t="s">
        <v>890</v>
      </c>
      <c r="D2026" s="150" t="s">
        <v>80</v>
      </c>
      <c r="E2026" s="142" t="str">
        <f>IF(Table28[[#This Row],[Tên hàng hóa ]]&lt;&gt;0,VLOOKUP(Table28[[#This Row],[Tên hàng hóa ]],Table1[[Tên hàng hóa]:[Quy cách]],2,0),"")</f>
        <v>Bộ Điều Khiển Lập Trình</v>
      </c>
      <c r="F2026" s="143" t="str">
        <f>IF(Table28[[#This Row],[Tên hàng hóa ]]&lt;&gt;0,VLOOKUP(Table28[[#This Row],[Tên hàng hóa ]],Table1[[Tên hàng hóa]:[ĐVT]],3,0),"")</f>
        <v>Cái</v>
      </c>
      <c r="G2026" s="144">
        <v>5500000</v>
      </c>
      <c r="H2026" s="145">
        <v>1</v>
      </c>
      <c r="I2026" s="146">
        <f>IF(Table28[[#This Row],[Số lượng]]&lt;&gt;0,Table28[[#This Row],[Số lượng]]*Table28[[#This Row],[Đơn giá]],"")</f>
        <v>5500000</v>
      </c>
      <c r="J2026" s="146" t="str">
        <f ca="1">IF(AND(Table28[[#This Row],[Tên hàng hóa ]]&lt;&gt;0,D2027=""),SUM(OFFSET(Table28[[#This Row],[Thành tiền]],0,0,-COUNTIF(Table28[Số HĐ],Table28[[#This Row],[Số HĐ]]))),"")</f>
        <v/>
      </c>
      <c r="K2026" s="145"/>
      <c r="L202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26" s="147"/>
    </row>
    <row r="2027" spans="1:13" ht="35.1" customHeight="1" x14ac:dyDescent="0.2">
      <c r="A2027" s="138">
        <v>42655</v>
      </c>
      <c r="B2027" s="149" t="s">
        <v>3812</v>
      </c>
      <c r="C2027" s="140" t="str">
        <f t="shared" si="50"/>
        <v>CTY TNHH ĐIỆN HOÀNG PHÁT</v>
      </c>
      <c r="D2027" s="150" t="s">
        <v>1194</v>
      </c>
      <c r="E2027" s="142" t="str">
        <f>IF(Table28[[#This Row],[Tên hàng hóa ]]&lt;&gt;0,VLOOKUP(Table28[[#This Row],[Tên hàng hóa ]],Table1[[Tên hàng hóa]:[Quy cách]],2,0),"")</f>
        <v>Bộ Điều Khiển Lập Trình</v>
      </c>
      <c r="F2027" s="143" t="str">
        <f>IF(Table28[[#This Row],[Tên hàng hóa ]]&lt;&gt;0,VLOOKUP(Table28[[#This Row],[Tên hàng hóa ]],Table1[[Tên hàng hóa]:[ĐVT]],3,0),"")</f>
        <v>Cái</v>
      </c>
      <c r="G2027" s="144">
        <v>4070000</v>
      </c>
      <c r="H2027" s="145">
        <v>1</v>
      </c>
      <c r="I2027" s="146">
        <f>IF(Table28[[#This Row],[Số lượng]]&lt;&gt;0,Table28[[#This Row],[Số lượng]]*Table28[[#This Row],[Đơn giá]],"")</f>
        <v>4070000</v>
      </c>
      <c r="J2027" s="146">
        <f ca="1">IF(AND(Table28[[#This Row],[Tên hàng hóa ]]&lt;&gt;0,D2028=""),SUM(OFFSET(Table28[[#This Row],[Thành tiền]],0,0,-COUNTIF(Table28[Số HĐ],Table28[[#This Row],[Số HĐ]]))),"")</f>
        <v>9570000</v>
      </c>
      <c r="K2027" s="152" t="s">
        <v>464</v>
      </c>
      <c r="L202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27" s="153" t="s">
        <v>3852</v>
      </c>
    </row>
    <row r="2028" spans="1:13" ht="35.1" customHeight="1" x14ac:dyDescent="0.2">
      <c r="A2028" s="138"/>
      <c r="B2028" s="139"/>
      <c r="C2028" s="140" t="str">
        <f t="shared" si="50"/>
        <v/>
      </c>
      <c r="D2028" s="141"/>
      <c r="E2028" s="142" t="str">
        <f>IF(Table28[[#This Row],[Tên hàng hóa ]]&lt;&gt;0,VLOOKUP(Table28[[#This Row],[Tên hàng hóa ]],Table1[[Tên hàng hóa]:[Quy cách]],2,0),"")</f>
        <v/>
      </c>
      <c r="F2028" s="143" t="str">
        <f>IF(Table28[[#This Row],[Tên hàng hóa ]]&lt;&gt;0,VLOOKUP(Table28[[#This Row],[Tên hàng hóa ]],Table1[[Tên hàng hóa]:[ĐVT]],3,0),"")</f>
        <v/>
      </c>
      <c r="G2028" s="144" t="str">
        <f>IF(Table28[[#This Row],[Tên hàng hóa ]]=0,"",VLOOKUP(Table28[[#This Row],[Tên hàng hóa ]],Table1[[Tên hàng hóa]:[Giá bán]],4,0))</f>
        <v/>
      </c>
      <c r="H2028" s="145"/>
      <c r="I2028" s="146" t="str">
        <f>IF(Table28[[#This Row],[Số lượng]]&lt;&gt;0,Table28[[#This Row],[Số lượng]]*Table28[[#This Row],[Đơn giá]],"")</f>
        <v/>
      </c>
      <c r="J2028" s="146" t="str">
        <f ca="1">IF(AND(Table28[[#This Row],[Tên hàng hóa ]]&lt;&gt;0,D2029=""),SUM(OFFSET(Table28[[#This Row],[Thành tiền]],0,0,-COUNTIF(Table28[Số HĐ],Table28[[#This Row],[Số HĐ]]))),"")</f>
        <v/>
      </c>
      <c r="K2028" s="145"/>
      <c r="L202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28" s="147"/>
    </row>
    <row r="2029" spans="1:13" ht="35.1" customHeight="1" x14ac:dyDescent="0.2">
      <c r="A2029" s="138">
        <v>42655</v>
      </c>
      <c r="B2029" s="149" t="s">
        <v>3828</v>
      </c>
      <c r="C2029" s="154" t="s">
        <v>2641</v>
      </c>
      <c r="D2029" s="150" t="s">
        <v>3796</v>
      </c>
      <c r="E2029" s="142" t="str">
        <f>IF(Table28[[#This Row],[Tên hàng hóa ]]&lt;&gt;0,VLOOKUP(Table28[[#This Row],[Tên hàng hóa ]],Table1[[Tên hàng hóa]:[Quy cách]],2,0),"")</f>
        <v>BIẾN TẦN Schneider</v>
      </c>
      <c r="F2029" s="143" t="str">
        <f>IF(Table28[[#This Row],[Tên hàng hóa ]]&lt;&gt;0,VLOOKUP(Table28[[#This Row],[Tên hàng hóa ]],Table1[[Tên hàng hóa]:[ĐVT]],3,0),"")</f>
        <v>Cái</v>
      </c>
      <c r="G2029" s="144">
        <v>23958000</v>
      </c>
      <c r="H2029" s="145">
        <v>1</v>
      </c>
      <c r="I2029" s="146">
        <f>IF(Table28[[#This Row],[Số lượng]]&lt;&gt;0,Table28[[#This Row],[Số lượng]]*Table28[[#This Row],[Đơn giá]],"")</f>
        <v>23958000</v>
      </c>
      <c r="J2029" s="146">
        <f ca="1">IF(AND(Table28[[#This Row],[Tên hàng hóa ]]&lt;&gt;0,D2030=""),SUM(OFFSET(Table28[[#This Row],[Thành tiền]],0,0,-COUNTIF(Table28[Số HĐ],Table28[[#This Row],[Số HĐ]]))),"")</f>
        <v>23958000</v>
      </c>
      <c r="K2029" s="152" t="s">
        <v>464</v>
      </c>
      <c r="L202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29" s="153" t="s">
        <v>4135</v>
      </c>
    </row>
    <row r="2030" spans="1:13" ht="35.1" customHeight="1" x14ac:dyDescent="0.2">
      <c r="A2030" s="138"/>
      <c r="B2030" s="139"/>
      <c r="C2030" s="140" t="str">
        <f t="shared" ref="C2030:C2041" si="51">IF(AND(D2030&lt;&gt;0,D2031=""),C2029,"")</f>
        <v/>
      </c>
      <c r="D2030" s="141"/>
      <c r="E2030" s="142" t="str">
        <f>IF(Table28[[#This Row],[Tên hàng hóa ]]&lt;&gt;0,VLOOKUP(Table28[[#This Row],[Tên hàng hóa ]],Table1[[Tên hàng hóa]:[Quy cách]],2,0),"")</f>
        <v/>
      </c>
      <c r="F2030" s="143" t="str">
        <f>IF(Table28[[#This Row],[Tên hàng hóa ]]&lt;&gt;0,VLOOKUP(Table28[[#This Row],[Tên hàng hóa ]],Table1[[Tên hàng hóa]:[ĐVT]],3,0),"")</f>
        <v/>
      </c>
      <c r="G2030" s="144" t="str">
        <f>IF(Table28[[#This Row],[Tên hàng hóa ]]=0,"",VLOOKUP(Table28[[#This Row],[Tên hàng hóa ]],Table1[[Tên hàng hóa]:[Giá bán]],4,0))</f>
        <v/>
      </c>
      <c r="H2030" s="145"/>
      <c r="I2030" s="146" t="str">
        <f>IF(Table28[[#This Row],[Số lượng]]&lt;&gt;0,Table28[[#This Row],[Số lượng]]*Table28[[#This Row],[Đơn giá]],"")</f>
        <v/>
      </c>
      <c r="J2030" s="146" t="str">
        <f ca="1">IF(AND(Table28[[#This Row],[Tên hàng hóa ]]&lt;&gt;0,D2031=""),SUM(OFFSET(Table28[[#This Row],[Thành tiền]],0,0,-COUNTIF(Table28[Số HĐ],Table28[[#This Row],[Số HĐ]]))),"")</f>
        <v/>
      </c>
      <c r="K2030" s="145"/>
      <c r="L203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30" s="147"/>
    </row>
    <row r="2031" spans="1:13" ht="35.1" customHeight="1" x14ac:dyDescent="0.2">
      <c r="A2031" s="138">
        <v>42655</v>
      </c>
      <c r="B2031" s="149" t="s">
        <v>3829</v>
      </c>
      <c r="C2031" s="154" t="s">
        <v>1811</v>
      </c>
      <c r="D2031" s="150" t="s">
        <v>1806</v>
      </c>
      <c r="E2031" s="142" t="str">
        <f>IF(Table28[[#This Row],[Tên hàng hóa ]]&lt;&gt;0,VLOOKUP(Table28[[#This Row],[Tên hàng hóa ]],Table1[[Tên hàng hóa]:[Quy cách]],2,0),"")</f>
        <v>Schneider</v>
      </c>
      <c r="F2031" s="143" t="str">
        <f>IF(Table28[[#This Row],[Tên hàng hóa ]]&lt;&gt;0,VLOOKUP(Table28[[#This Row],[Tên hàng hóa ]],Table1[[Tên hàng hóa]:[ĐVT]],3,0),"")</f>
        <v>Cái</v>
      </c>
      <c r="G2031" s="144">
        <v>121000</v>
      </c>
      <c r="H2031" s="145">
        <v>10</v>
      </c>
      <c r="I2031" s="146">
        <f>IF(Table28[[#This Row],[Số lượng]]&lt;&gt;0,Table28[[#This Row],[Số lượng]]*Table28[[#This Row],[Đơn giá]],"")</f>
        <v>1210000</v>
      </c>
      <c r="J2031" s="146" t="str">
        <f ca="1">IF(AND(Table28[[#This Row],[Tên hàng hóa ]]&lt;&gt;0,D2032=""),SUM(OFFSET(Table28[[#This Row],[Thành tiền]],0,0,-COUNTIF(Table28[Số HĐ],Table28[[#This Row],[Số HĐ]]))),"")</f>
        <v/>
      </c>
      <c r="K2031" s="145"/>
      <c r="L203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31" s="147"/>
    </row>
    <row r="2032" spans="1:13" ht="35.1" customHeight="1" x14ac:dyDescent="0.2">
      <c r="A2032" s="138">
        <v>42655</v>
      </c>
      <c r="B2032" s="149" t="s">
        <v>3829</v>
      </c>
      <c r="C2032" s="140" t="str">
        <f t="shared" si="51"/>
        <v>CTY NĂM DŨNG</v>
      </c>
      <c r="D2032" s="150" t="s">
        <v>1807</v>
      </c>
      <c r="E2032" s="142" t="str">
        <f>IF(Table28[[#This Row],[Tên hàng hóa ]]&lt;&gt;0,VLOOKUP(Table28[[#This Row],[Tên hàng hóa ]],Table1[[Tên hàng hóa]:[Quy cách]],2,0),"")</f>
        <v>Schneider</v>
      </c>
      <c r="F2032" s="143" t="str">
        <f>IF(Table28[[#This Row],[Tên hàng hóa ]]&lt;&gt;0,VLOOKUP(Table28[[#This Row],[Tên hàng hóa ]],Table1[[Tên hàng hóa]:[ĐVT]],3,0),"")</f>
        <v>Cái</v>
      </c>
      <c r="G2032" s="144">
        <v>99000</v>
      </c>
      <c r="H2032" s="145">
        <v>10</v>
      </c>
      <c r="I2032" s="146">
        <f>IF(Table28[[#This Row],[Số lượng]]&lt;&gt;0,Table28[[#This Row],[Số lượng]]*Table28[[#This Row],[Đơn giá]],"")</f>
        <v>990000</v>
      </c>
      <c r="J2032" s="146">
        <f ca="1">IF(AND(Table28[[#This Row],[Tên hàng hóa ]]&lt;&gt;0,D2033=""),SUM(OFFSET(Table28[[#This Row],[Thành tiền]],0,0,-COUNTIF(Table28[Số HĐ],Table28[[#This Row],[Số HĐ]]))),"")</f>
        <v>2200000</v>
      </c>
      <c r="K2032" s="152" t="s">
        <v>464</v>
      </c>
      <c r="L2032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32" s="153" t="s">
        <v>4070</v>
      </c>
    </row>
    <row r="2033" spans="1:13" ht="35.1" customHeight="1" x14ac:dyDescent="0.2">
      <c r="A2033" s="138"/>
      <c r="B2033" s="139"/>
      <c r="C2033" s="140" t="str">
        <f t="shared" si="51"/>
        <v/>
      </c>
      <c r="D2033" s="141"/>
      <c r="E2033" s="142" t="str">
        <f>IF(Table28[[#This Row],[Tên hàng hóa ]]&lt;&gt;0,VLOOKUP(Table28[[#This Row],[Tên hàng hóa ]],Table1[[Tên hàng hóa]:[Quy cách]],2,0),"")</f>
        <v/>
      </c>
      <c r="F2033" s="143" t="str">
        <f>IF(Table28[[#This Row],[Tên hàng hóa ]]&lt;&gt;0,VLOOKUP(Table28[[#This Row],[Tên hàng hóa ]],Table1[[Tên hàng hóa]:[ĐVT]],3,0),"")</f>
        <v/>
      </c>
      <c r="G2033" s="144" t="str">
        <f>IF(Table28[[#This Row],[Tên hàng hóa ]]=0,"",VLOOKUP(Table28[[#This Row],[Tên hàng hóa ]],Table1[[Tên hàng hóa]:[Giá bán]],4,0))</f>
        <v/>
      </c>
      <c r="H2033" s="145"/>
      <c r="I2033" s="146" t="str">
        <f>IF(Table28[[#This Row],[Số lượng]]&lt;&gt;0,Table28[[#This Row],[Số lượng]]*Table28[[#This Row],[Đơn giá]],"")</f>
        <v/>
      </c>
      <c r="J2033" s="146" t="str">
        <f ca="1">IF(AND(Table28[[#This Row],[Tên hàng hóa ]]&lt;&gt;0,D2034=""),SUM(OFFSET(Table28[[#This Row],[Thành tiền]],0,0,-COUNTIF(Table28[Số HĐ],Table28[[#This Row],[Số HĐ]]))),"")</f>
        <v/>
      </c>
      <c r="K2033" s="145"/>
      <c r="L2033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33" s="147"/>
    </row>
    <row r="2034" spans="1:13" ht="35.1" customHeight="1" x14ac:dyDescent="0.2">
      <c r="A2034" s="138">
        <v>42656</v>
      </c>
      <c r="B2034" s="149" t="s">
        <v>3830</v>
      </c>
      <c r="C2034" s="154" t="s">
        <v>860</v>
      </c>
      <c r="D2034" s="150" t="s">
        <v>2113</v>
      </c>
      <c r="E2034" s="142" t="str">
        <f>IF(Table28[[#This Row],[Tên hàng hóa ]]&lt;&gt;0,VLOOKUP(Table28[[#This Row],[Tên hàng hóa ]],Table1[[Tên hàng hóa]:[Quy cách]],2,0),"")</f>
        <v>Bộ Mã Hóa Xung(Encoder)</v>
      </c>
      <c r="F2034" s="143" t="str">
        <f>IF(Table28[[#This Row],[Tên hàng hóa ]]&lt;&gt;0,VLOOKUP(Table28[[#This Row],[Tên hàng hóa ]],Table1[[Tên hàng hóa]:[ĐVT]],3,0),"")</f>
        <v>Cái</v>
      </c>
      <c r="G2034" s="144">
        <v>1925000</v>
      </c>
      <c r="H2034" s="145">
        <v>4</v>
      </c>
      <c r="I2034" s="146">
        <f>IF(Table28[[#This Row],[Số lượng]]&lt;&gt;0,Table28[[#This Row],[Số lượng]]*Table28[[#This Row],[Đơn giá]],"")</f>
        <v>7700000</v>
      </c>
      <c r="J2034" s="146">
        <f ca="1">IF(AND(Table28[[#This Row],[Tên hàng hóa ]]&lt;&gt;0,D2035=""),SUM(OFFSET(Table28[[#This Row],[Thành tiền]],0,0,-COUNTIF(Table28[Số HĐ],Table28[[#This Row],[Số HĐ]]))),"")</f>
        <v>7700000</v>
      </c>
      <c r="K2034" s="145">
        <v>0</v>
      </c>
      <c r="L2034" s="146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7700000</v>
      </c>
      <c r="M2034" s="153" t="s">
        <v>3958</v>
      </c>
    </row>
    <row r="2035" spans="1:13" ht="35.1" customHeight="1" x14ac:dyDescent="0.2">
      <c r="A2035" s="138"/>
      <c r="B2035" s="139"/>
      <c r="C2035" s="140" t="str">
        <f t="shared" si="51"/>
        <v/>
      </c>
      <c r="D2035" s="141"/>
      <c r="E2035" s="142" t="str">
        <f>IF(Table28[[#This Row],[Tên hàng hóa ]]&lt;&gt;0,VLOOKUP(Table28[[#This Row],[Tên hàng hóa ]],Table1[[Tên hàng hóa]:[Quy cách]],2,0),"")</f>
        <v/>
      </c>
      <c r="F2035" s="143" t="str">
        <f>IF(Table28[[#This Row],[Tên hàng hóa ]]&lt;&gt;0,VLOOKUP(Table28[[#This Row],[Tên hàng hóa ]],Table1[[Tên hàng hóa]:[ĐVT]],3,0),"")</f>
        <v/>
      </c>
      <c r="G2035" s="144" t="str">
        <f>IF(Table28[[#This Row],[Tên hàng hóa ]]=0,"",VLOOKUP(Table28[[#This Row],[Tên hàng hóa ]],Table1[[Tên hàng hóa]:[Giá bán]],4,0))</f>
        <v/>
      </c>
      <c r="H2035" s="145"/>
      <c r="I2035" s="146" t="str">
        <f>IF(Table28[[#This Row],[Số lượng]]&lt;&gt;0,Table28[[#This Row],[Số lượng]]*Table28[[#This Row],[Đơn giá]],"")</f>
        <v/>
      </c>
      <c r="J2035" s="146" t="str">
        <f ca="1">IF(AND(Table28[[#This Row],[Tên hàng hóa ]]&lt;&gt;0,D2036=""),SUM(OFFSET(Table28[[#This Row],[Thành tiền]],0,0,-COUNTIF(Table28[Số HĐ],Table28[[#This Row],[Số HĐ]]))),"")</f>
        <v/>
      </c>
      <c r="K2035" s="145"/>
      <c r="L2035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35" s="147"/>
    </row>
    <row r="2036" spans="1:13" ht="35.1" customHeight="1" x14ac:dyDescent="0.2">
      <c r="A2036" s="138">
        <v>42657</v>
      </c>
      <c r="B2036" s="149" t="s">
        <v>3831</v>
      </c>
      <c r="C2036" s="154" t="s">
        <v>543</v>
      </c>
      <c r="D2036" s="150" t="s">
        <v>3168</v>
      </c>
      <c r="E2036" s="142" t="str">
        <f>IF(Table28[[#This Row],[Tên hàng hóa ]]&lt;&gt;0,VLOOKUP(Table28[[#This Row],[Tên hàng hóa ]],Table1[[Tên hàng hóa]:[Quy cách]],2,0),"")</f>
        <v>Schneider</v>
      </c>
      <c r="F2036" s="143" t="str">
        <f>IF(Table28[[#This Row],[Tên hàng hóa ]]&lt;&gt;0,VLOOKUP(Table28[[#This Row],[Tên hàng hóa ]],Table1[[Tên hàng hóa]:[ĐVT]],3,0),"")</f>
        <v>Cái</v>
      </c>
      <c r="G2036" s="144">
        <v>121000</v>
      </c>
      <c r="H2036" s="145">
        <v>2</v>
      </c>
      <c r="I2036" s="146">
        <f>IF(Table28[[#This Row],[Số lượng]]&lt;&gt;0,Table28[[#This Row],[Số lượng]]*Table28[[#This Row],[Đơn giá]],"")</f>
        <v>242000</v>
      </c>
      <c r="J2036" s="146" t="str">
        <f ca="1">IF(AND(Table28[[#This Row],[Tên hàng hóa ]]&lt;&gt;0,D2037=""),SUM(OFFSET(Table28[[#This Row],[Thành tiền]],0,0,-COUNTIF(Table28[Số HĐ],Table28[[#This Row],[Số HĐ]]))),"")</f>
        <v/>
      </c>
      <c r="K2036" s="145"/>
      <c r="L203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36" s="147"/>
    </row>
    <row r="2037" spans="1:13" ht="35.1" customHeight="1" x14ac:dyDescent="0.2">
      <c r="A2037" s="138">
        <v>42657</v>
      </c>
      <c r="B2037" s="149" t="s">
        <v>3831</v>
      </c>
      <c r="C2037" s="140" t="str">
        <f t="shared" si="51"/>
        <v>CTY TNHH CN Gốm Bạch Mã (VN)</v>
      </c>
      <c r="D2037" s="150" t="s">
        <v>3799</v>
      </c>
      <c r="E2037" s="142" t="str">
        <f>IF(Table28[[#This Row],[Tên hàng hóa ]]&lt;&gt;0,VLOOKUP(Table28[[#This Row],[Tên hàng hóa ]],Table1[[Tên hàng hóa]:[Quy cách]],2,0),"")</f>
        <v xml:space="preserve"> Schneider</v>
      </c>
      <c r="F2037" s="143" t="str">
        <f>IF(Table28[[#This Row],[Tên hàng hóa ]]&lt;&gt;0,VLOOKUP(Table28[[#This Row],[Tên hàng hóa ]],Table1[[Tên hàng hóa]:[ĐVT]],3,0),"")</f>
        <v>Cái</v>
      </c>
      <c r="G2037" s="144">
        <v>99000</v>
      </c>
      <c r="H2037" s="145">
        <v>2</v>
      </c>
      <c r="I2037" s="146">
        <f>IF(Table28[[#This Row],[Số lượng]]&lt;&gt;0,Table28[[#This Row],[Số lượng]]*Table28[[#This Row],[Đơn giá]],"")</f>
        <v>198000</v>
      </c>
      <c r="J2037" s="146">
        <f ca="1">IF(AND(Table28[[#This Row],[Tên hàng hóa ]]&lt;&gt;0,D2038=""),SUM(OFFSET(Table28[[#This Row],[Thành tiền]],0,0,-COUNTIF(Table28[Số HĐ],Table28[[#This Row],[Số HĐ]]))),"")</f>
        <v>440000</v>
      </c>
      <c r="K2037" s="152" t="s">
        <v>464</v>
      </c>
      <c r="L203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37" s="153" t="s">
        <v>4184</v>
      </c>
    </row>
    <row r="2038" spans="1:13" ht="35.1" customHeight="1" x14ac:dyDescent="0.2">
      <c r="A2038" s="138"/>
      <c r="B2038" s="139"/>
      <c r="C2038" s="140" t="str">
        <f t="shared" si="51"/>
        <v/>
      </c>
      <c r="D2038" s="141"/>
      <c r="E2038" s="142" t="str">
        <f>IF(Table28[[#This Row],[Tên hàng hóa ]]&lt;&gt;0,VLOOKUP(Table28[[#This Row],[Tên hàng hóa ]],Table1[[Tên hàng hóa]:[Quy cách]],2,0),"")</f>
        <v/>
      </c>
      <c r="F2038" s="143" t="str">
        <f>IF(Table28[[#This Row],[Tên hàng hóa ]]&lt;&gt;0,VLOOKUP(Table28[[#This Row],[Tên hàng hóa ]],Table1[[Tên hàng hóa]:[ĐVT]],3,0),"")</f>
        <v/>
      </c>
      <c r="G2038" s="144" t="str">
        <f>IF(Table28[[#This Row],[Tên hàng hóa ]]=0,"",VLOOKUP(Table28[[#This Row],[Tên hàng hóa ]],Table1[[Tên hàng hóa]:[Giá bán]],4,0))</f>
        <v/>
      </c>
      <c r="H2038" s="145"/>
      <c r="I2038" s="146" t="str">
        <f>IF(Table28[[#This Row],[Số lượng]]&lt;&gt;0,Table28[[#This Row],[Số lượng]]*Table28[[#This Row],[Đơn giá]],"")</f>
        <v/>
      </c>
      <c r="J2038" s="146" t="str">
        <f ca="1">IF(AND(Table28[[#This Row],[Tên hàng hóa ]]&lt;&gt;0,D2039=""),SUM(OFFSET(Table28[[#This Row],[Thành tiền]],0,0,-COUNTIF(Table28[Số HĐ],Table28[[#This Row],[Số HĐ]]))),"")</f>
        <v/>
      </c>
      <c r="K2038" s="145"/>
      <c r="L203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38" s="147"/>
    </row>
    <row r="2039" spans="1:13" ht="35.1" customHeight="1" x14ac:dyDescent="0.2">
      <c r="A2039" s="138">
        <v>42657</v>
      </c>
      <c r="B2039" s="149" t="s">
        <v>3832</v>
      </c>
      <c r="C2039" s="140" t="s">
        <v>543</v>
      </c>
      <c r="D2039" s="150" t="s">
        <v>1859</v>
      </c>
      <c r="E2039" s="142" t="str">
        <f>IF(Table28[[#This Row],[Tên hàng hóa ]]&lt;&gt;0,VLOOKUP(Table28[[#This Row],[Tên hàng hóa ]],Table1[[Tên hàng hóa]:[Quy cách]],2,0),"")</f>
        <v xml:space="preserve">Nút nhấn </v>
      </c>
      <c r="F2039" s="143" t="str">
        <f>IF(Table28[[#This Row],[Tên hàng hóa ]]&lt;&gt;0,VLOOKUP(Table28[[#This Row],[Tên hàng hóa ]],Table1[[Tên hàng hóa]:[ĐVT]],3,0),"")</f>
        <v>Cái</v>
      </c>
      <c r="G2039" s="144">
        <v>152900</v>
      </c>
      <c r="H2039" s="145">
        <v>1</v>
      </c>
      <c r="I2039" s="146">
        <f>IF(Table28[[#This Row],[Số lượng]]&lt;&gt;0,Table28[[#This Row],[Số lượng]]*Table28[[#This Row],[Đơn giá]],"")</f>
        <v>152900</v>
      </c>
      <c r="J2039" s="146" t="str">
        <f ca="1">IF(AND(Table28[[#This Row],[Tên hàng hóa ]]&lt;&gt;0,D2040=""),SUM(OFFSET(Table28[[#This Row],[Thành tiền]],0,0,-COUNTIF(Table28[Số HĐ],Table28[[#This Row],[Số HĐ]]))),"")</f>
        <v/>
      </c>
      <c r="K2039" s="145"/>
      <c r="L203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39" s="147"/>
    </row>
    <row r="2040" spans="1:13" ht="35.1" customHeight="1" x14ac:dyDescent="0.2">
      <c r="A2040" s="138">
        <v>42657</v>
      </c>
      <c r="B2040" s="149" t="s">
        <v>3832</v>
      </c>
      <c r="C2040" s="140" t="str">
        <f t="shared" si="51"/>
        <v>CTY TNHH CN Gốm Bạch Mã (VN)</v>
      </c>
      <c r="D2040" s="150" t="s">
        <v>1861</v>
      </c>
      <c r="E2040" s="142" t="str">
        <f>IF(Table28[[#This Row],[Tên hàng hóa ]]&lt;&gt;0,VLOOKUP(Table28[[#This Row],[Tên hàng hóa ]],Table1[[Tên hàng hóa]:[Quy cách]],2,0),"")</f>
        <v>Đèn 120V led</v>
      </c>
      <c r="F2040" s="143" t="str">
        <f>IF(Table28[[#This Row],[Tên hàng hóa ]]&lt;&gt;0,VLOOKUP(Table28[[#This Row],[Tên hàng hóa ]],Table1[[Tên hàng hóa]:[ĐVT]],3,0),"")</f>
        <v>Cái</v>
      </c>
      <c r="G2040" s="144">
        <v>245300</v>
      </c>
      <c r="H2040" s="145">
        <v>1</v>
      </c>
      <c r="I2040" s="146">
        <f>IF(Table28[[#This Row],[Số lượng]]&lt;&gt;0,Table28[[#This Row],[Số lượng]]*Table28[[#This Row],[Đơn giá]],"")</f>
        <v>245300</v>
      </c>
      <c r="J2040" s="146">
        <f ca="1">IF(AND(Table28[[#This Row],[Tên hàng hóa ]]&lt;&gt;0,D2041=""),SUM(OFFSET(Table28[[#This Row],[Thành tiền]],0,0,-COUNTIF(Table28[Số HĐ],Table28[[#This Row],[Số HĐ]]))),"")</f>
        <v>398200</v>
      </c>
      <c r="K2040" s="152" t="s">
        <v>464</v>
      </c>
      <c r="L204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40" s="153" t="s">
        <v>4184</v>
      </c>
    </row>
    <row r="2041" spans="1:13" ht="35.1" customHeight="1" x14ac:dyDescent="0.2">
      <c r="A2041" s="138"/>
      <c r="B2041" s="139"/>
      <c r="C2041" s="140" t="str">
        <f t="shared" si="51"/>
        <v/>
      </c>
      <c r="D2041" s="141"/>
      <c r="E2041" s="142" t="str">
        <f>IF(Table28[[#This Row],[Tên hàng hóa ]]&lt;&gt;0,VLOOKUP(Table28[[#This Row],[Tên hàng hóa ]],Table1[[Tên hàng hóa]:[Quy cách]],2,0),"")</f>
        <v/>
      </c>
      <c r="F2041" s="143" t="str">
        <f>IF(Table28[[#This Row],[Tên hàng hóa ]]&lt;&gt;0,VLOOKUP(Table28[[#This Row],[Tên hàng hóa ]],Table1[[Tên hàng hóa]:[ĐVT]],3,0),"")</f>
        <v/>
      </c>
      <c r="G2041" s="144" t="str">
        <f>IF(Table28[[#This Row],[Tên hàng hóa ]]=0,"",VLOOKUP(Table28[[#This Row],[Tên hàng hóa ]],Table1[[Tên hàng hóa]:[Giá bán]],4,0))</f>
        <v/>
      </c>
      <c r="H2041" s="145"/>
      <c r="I2041" s="146" t="str">
        <f>IF(Table28[[#This Row],[Số lượng]]&lt;&gt;0,Table28[[#This Row],[Số lượng]]*Table28[[#This Row],[Đơn giá]],"")</f>
        <v/>
      </c>
      <c r="J2041" s="146" t="str">
        <f ca="1">IF(AND(Table28[[#This Row],[Tên hàng hóa ]]&lt;&gt;0,D2042=""),SUM(OFFSET(Table28[[#This Row],[Thành tiền]],0,0,-COUNTIF(Table28[Số HĐ],Table28[[#This Row],[Số HĐ]]))),"")</f>
        <v/>
      </c>
      <c r="K2041" s="145"/>
      <c r="L204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41" s="147"/>
    </row>
    <row r="2042" spans="1:13" ht="35.1" customHeight="1" x14ac:dyDescent="0.2">
      <c r="A2042" s="138">
        <v>42657</v>
      </c>
      <c r="B2042" s="149" t="s">
        <v>3833</v>
      </c>
      <c r="C2042" s="140" t="s">
        <v>543</v>
      </c>
      <c r="D2042" s="150" t="s">
        <v>1859</v>
      </c>
      <c r="E2042" s="142" t="str">
        <f>IF(Table28[[#This Row],[Tên hàng hóa ]]&lt;&gt;0,VLOOKUP(Table28[[#This Row],[Tên hàng hóa ]],Table1[[Tên hàng hóa]:[Quy cách]],2,0),"")</f>
        <v xml:space="preserve">Nút nhấn </v>
      </c>
      <c r="F2042" s="143" t="str">
        <f>IF(Table28[[#This Row],[Tên hàng hóa ]]&lt;&gt;0,VLOOKUP(Table28[[#This Row],[Tên hàng hóa ]],Table1[[Tên hàng hóa]:[ĐVT]],3,0),"")</f>
        <v>Cái</v>
      </c>
      <c r="G2042" s="144">
        <v>152900</v>
      </c>
      <c r="H2042" s="145">
        <v>1</v>
      </c>
      <c r="I2042" s="146">
        <f>IF(Table28[[#This Row],[Số lượng]]&lt;&gt;0,Table28[[#This Row],[Số lượng]]*Table28[[#This Row],[Đơn giá]],"")</f>
        <v>152900</v>
      </c>
      <c r="J2042" s="146" t="str">
        <f ca="1">IF(AND(Table28[[#This Row],[Tên hàng hóa ]]&lt;&gt;0,D2043=""),SUM(OFFSET(Table28[[#This Row],[Thành tiền]],0,0,-COUNTIF(Table28[Số HĐ],Table28[[#This Row],[Số HĐ]]))),"")</f>
        <v/>
      </c>
      <c r="K2042" s="145"/>
      <c r="L204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42" s="147"/>
    </row>
    <row r="2043" spans="1:13" ht="35.1" customHeight="1" x14ac:dyDescent="0.2">
      <c r="A2043" s="138">
        <v>42657</v>
      </c>
      <c r="B2043" s="149" t="s">
        <v>3833</v>
      </c>
      <c r="C2043" s="140" t="s">
        <v>543</v>
      </c>
      <c r="D2043" s="150" t="s">
        <v>1861</v>
      </c>
      <c r="E2043" s="142" t="str">
        <f>IF(Table28[[#This Row],[Tên hàng hóa ]]&lt;&gt;0,VLOOKUP(Table28[[#This Row],[Tên hàng hóa ]],Table1[[Tên hàng hóa]:[Quy cách]],2,0),"")</f>
        <v>Đèn 120V led</v>
      </c>
      <c r="F2043" s="143" t="str">
        <f>IF(Table28[[#This Row],[Tên hàng hóa ]]&lt;&gt;0,VLOOKUP(Table28[[#This Row],[Tên hàng hóa ]],Table1[[Tên hàng hóa]:[ĐVT]],3,0),"")</f>
        <v>Cái</v>
      </c>
      <c r="G2043" s="144">
        <v>245300</v>
      </c>
      <c r="H2043" s="145">
        <v>1</v>
      </c>
      <c r="I2043" s="146">
        <f>IF(Table28[[#This Row],[Số lượng]]&lt;&gt;0,Table28[[#This Row],[Số lượng]]*Table28[[#This Row],[Đơn giá]],"")</f>
        <v>245300</v>
      </c>
      <c r="J2043" s="146">
        <f ca="1">IF(AND(Table28[[#This Row],[Tên hàng hóa ]]&lt;&gt;0,D2044=""),SUM(OFFSET(Table28[[#This Row],[Thành tiền]],0,0,-COUNTIF(Table28[Số HĐ],Table28[[#This Row],[Số HĐ]]))),"")</f>
        <v>398200</v>
      </c>
      <c r="K2043" s="152" t="s">
        <v>464</v>
      </c>
      <c r="L204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43" s="153" t="s">
        <v>4184</v>
      </c>
    </row>
    <row r="2044" spans="1:13" ht="35.1" customHeight="1" x14ac:dyDescent="0.2">
      <c r="A2044" s="138"/>
      <c r="B2044" s="139"/>
      <c r="C2044" s="140" t="str">
        <f>IF(AND(D2044&lt;&gt;0,D2045=""),C1145,"")</f>
        <v/>
      </c>
      <c r="D2044" s="141"/>
      <c r="E2044" s="142" t="str">
        <f>IF(Table28[[#This Row],[Tên hàng hóa ]]&lt;&gt;0,VLOOKUP(Table28[[#This Row],[Tên hàng hóa ]],Table1[[Tên hàng hóa]:[Quy cách]],2,0),"")</f>
        <v/>
      </c>
      <c r="F2044" s="143" t="str">
        <f>IF(Table28[[#This Row],[Tên hàng hóa ]]&lt;&gt;0,VLOOKUP(Table28[[#This Row],[Tên hàng hóa ]],Table1[[Tên hàng hóa]:[ĐVT]],3,0),"")</f>
        <v/>
      </c>
      <c r="G2044" s="144" t="str">
        <f>IF(Table28[[#This Row],[Tên hàng hóa ]]=0,"",VLOOKUP(Table28[[#This Row],[Tên hàng hóa ]],Table1[[Tên hàng hóa]:[Giá bán]],4,0))</f>
        <v/>
      </c>
      <c r="H2044" s="145"/>
      <c r="I2044" s="146" t="str">
        <f>IF(Table28[[#This Row],[Số lượng]]&lt;&gt;0,Table28[[#This Row],[Số lượng]]*Table28[[#This Row],[Đơn giá]],"")</f>
        <v/>
      </c>
      <c r="J2044" s="146" t="str">
        <f ca="1">IF(AND(Table28[[#This Row],[Tên hàng hóa ]]&lt;&gt;0,D2045=""),SUM(OFFSET(Table28[[#This Row],[Thành tiền]],0,0,-COUNTIF(Table28[Số HĐ],Table28[[#This Row],[Số HĐ]]))),"")</f>
        <v/>
      </c>
      <c r="K2044" s="145"/>
      <c r="L204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44" s="147"/>
    </row>
    <row r="2045" spans="1:13" ht="35.1" customHeight="1" x14ac:dyDescent="0.2">
      <c r="A2045" s="138">
        <v>42657</v>
      </c>
      <c r="B2045" s="149" t="s">
        <v>3834</v>
      </c>
      <c r="C2045" s="140" t="s">
        <v>543</v>
      </c>
      <c r="D2045" s="150" t="s">
        <v>3335</v>
      </c>
      <c r="E2045" s="142" t="str">
        <f>IF(Table28[[#This Row],[Tên hàng hóa ]]&lt;&gt;0,VLOOKUP(Table28[[#This Row],[Tên hàng hóa ]],Table1[[Tên hàng hóa]:[Quy cách]],2,0),"")</f>
        <v>OMRON</v>
      </c>
      <c r="F2045" s="143" t="str">
        <f>IF(Table28[[#This Row],[Tên hàng hóa ]]&lt;&gt;0,VLOOKUP(Table28[[#This Row],[Tên hàng hóa ]],Table1[[Tên hàng hóa]:[ĐVT]],3,0),"")</f>
        <v>Cái</v>
      </c>
      <c r="G2045" s="144">
        <v>203500</v>
      </c>
      <c r="H2045" s="145">
        <v>6</v>
      </c>
      <c r="I2045" s="146">
        <f>IF(Table28[[#This Row],[Số lượng]]&lt;&gt;0,Table28[[#This Row],[Số lượng]]*Table28[[#This Row],[Đơn giá]],"")</f>
        <v>1221000</v>
      </c>
      <c r="J2045" s="146">
        <f ca="1">IF(AND(Table28[[#This Row],[Tên hàng hóa ]]&lt;&gt;0,D2046=""),SUM(OFFSET(Table28[[#This Row],[Thành tiền]],0,0,-COUNTIF(Table28[Số HĐ],Table28[[#This Row],[Số HĐ]]))),"")</f>
        <v>1221000</v>
      </c>
      <c r="K2045" s="152" t="s">
        <v>464</v>
      </c>
      <c r="L204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45" s="153" t="s">
        <v>4184</v>
      </c>
    </row>
    <row r="2046" spans="1:13" ht="35.1" customHeight="1" x14ac:dyDescent="0.2">
      <c r="A2046" s="138"/>
      <c r="B2046" s="139"/>
      <c r="C2046" s="140" t="str">
        <f t="shared" ref="C2046:C2058" si="52">IF(AND(D2046&lt;&gt;0,D2047=""),C2045,"")</f>
        <v/>
      </c>
      <c r="D2046" s="141"/>
      <c r="E2046" s="142" t="str">
        <f>IF(Table28[[#This Row],[Tên hàng hóa ]]&lt;&gt;0,VLOOKUP(Table28[[#This Row],[Tên hàng hóa ]],Table1[[Tên hàng hóa]:[Quy cách]],2,0),"")</f>
        <v/>
      </c>
      <c r="F2046" s="143" t="str">
        <f>IF(Table28[[#This Row],[Tên hàng hóa ]]&lt;&gt;0,VLOOKUP(Table28[[#This Row],[Tên hàng hóa ]],Table1[[Tên hàng hóa]:[ĐVT]],3,0),"")</f>
        <v/>
      </c>
      <c r="G2046" s="144" t="str">
        <f>IF(Table28[[#This Row],[Tên hàng hóa ]]=0,"",VLOOKUP(Table28[[#This Row],[Tên hàng hóa ]],Table1[[Tên hàng hóa]:[Giá bán]],4,0))</f>
        <v/>
      </c>
      <c r="H2046" s="145"/>
      <c r="I2046" s="146" t="str">
        <f>IF(Table28[[#This Row],[Số lượng]]&lt;&gt;0,Table28[[#This Row],[Số lượng]]*Table28[[#This Row],[Đơn giá]],"")</f>
        <v/>
      </c>
      <c r="J2046" s="146" t="str">
        <f ca="1">IF(AND(Table28[[#This Row],[Tên hàng hóa ]]&lt;&gt;0,D2047=""),SUM(OFFSET(Table28[[#This Row],[Thành tiền]],0,0,-COUNTIF(Table28[Số HĐ],Table28[[#This Row],[Số HĐ]]))),"")</f>
        <v/>
      </c>
      <c r="K2046" s="145"/>
      <c r="L204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46" s="147"/>
    </row>
    <row r="2047" spans="1:13" ht="35.1" customHeight="1" x14ac:dyDescent="0.2">
      <c r="A2047" s="138">
        <v>42657</v>
      </c>
      <c r="B2047" s="149" t="s">
        <v>3835</v>
      </c>
      <c r="C2047" s="140" t="s">
        <v>543</v>
      </c>
      <c r="D2047" s="150" t="s">
        <v>3756</v>
      </c>
      <c r="E2047" s="142" t="str">
        <f>IF(Table28[[#This Row],[Tên hàng hóa ]]&lt;&gt;0,VLOOKUP(Table28[[#This Row],[Tên hàng hóa ]],Table1[[Tên hàng hóa]:[Quy cách]],2,0),"")</f>
        <v>KEB</v>
      </c>
      <c r="F2047" s="143" t="str">
        <f>IF(Table28[[#This Row],[Tên hàng hóa ]]&lt;&gt;0,VLOOKUP(Table28[[#This Row],[Tên hàng hóa ]],Table1[[Tên hàng hóa]:[ĐVT]],3,0),"")</f>
        <v>Cái</v>
      </c>
      <c r="G2047" s="144">
        <v>7506400</v>
      </c>
      <c r="H2047" s="145">
        <v>1</v>
      </c>
      <c r="I2047" s="146">
        <f>IF(Table28[[#This Row],[Số lượng]]&lt;&gt;0,Table28[[#This Row],[Số lượng]]*Table28[[#This Row],[Đơn giá]],"")</f>
        <v>7506400</v>
      </c>
      <c r="J2047" s="146" t="str">
        <f ca="1">IF(AND(Table28[[#This Row],[Tên hàng hóa ]]&lt;&gt;0,D2048=""),SUM(OFFSET(Table28[[#This Row],[Thành tiền]],0,0,-COUNTIF(Table28[Số HĐ],Table28[[#This Row],[Số HĐ]]))),"")</f>
        <v/>
      </c>
      <c r="K2047" s="145"/>
      <c r="L2047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47" s="147"/>
    </row>
    <row r="2048" spans="1:13" ht="35.1" customHeight="1" x14ac:dyDescent="0.2">
      <c r="A2048" s="138">
        <v>42657</v>
      </c>
      <c r="B2048" s="149" t="s">
        <v>3835</v>
      </c>
      <c r="C2048" s="140" t="s">
        <v>543</v>
      </c>
      <c r="D2048" s="150" t="s">
        <v>294</v>
      </c>
      <c r="E2048" s="142" t="str">
        <f>IF(Table28[[#This Row],[Tên hàng hóa ]]&lt;&gt;0,VLOOKUP(Table28[[#This Row],[Tên hàng hóa ]],Table1[[Tên hàng hóa]:[Quy cách]],2,0),"")</f>
        <v>Công Tắc Hành Trình</v>
      </c>
      <c r="F2048" s="143" t="str">
        <f>IF(Table28[[#This Row],[Tên hàng hóa ]]&lt;&gt;0,VLOOKUP(Table28[[#This Row],[Tên hàng hóa ]],Table1[[Tên hàng hóa]:[ĐVT]],3,0),"")</f>
        <v>Cái</v>
      </c>
      <c r="G2048" s="144">
        <v>715000</v>
      </c>
      <c r="H2048" s="145">
        <v>1</v>
      </c>
      <c r="I2048" s="146">
        <f>IF(Table28[[#This Row],[Số lượng]]&lt;&gt;0,Table28[[#This Row],[Số lượng]]*Table28[[#This Row],[Đơn giá]],"")</f>
        <v>715000</v>
      </c>
      <c r="J2048" s="146">
        <f ca="1">IF(AND(Table28[[#This Row],[Tên hàng hóa ]]&lt;&gt;0,D2049=""),SUM(OFFSET(Table28[[#This Row],[Thành tiền]],0,0,-COUNTIF(Table28[Số HĐ],Table28[[#This Row],[Số HĐ]]))),"")</f>
        <v>8221400</v>
      </c>
      <c r="K2048" s="152" t="s">
        <v>464</v>
      </c>
      <c r="L2048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48" s="153" t="s">
        <v>4184</v>
      </c>
    </row>
    <row r="2049" spans="1:13" ht="35.1" customHeight="1" x14ac:dyDescent="0.2">
      <c r="A2049" s="138"/>
      <c r="B2049" s="139"/>
      <c r="C2049" s="140" t="str">
        <f t="shared" si="52"/>
        <v/>
      </c>
      <c r="D2049" s="141"/>
      <c r="E2049" s="142" t="str">
        <f>IF(Table28[[#This Row],[Tên hàng hóa ]]&lt;&gt;0,VLOOKUP(Table28[[#This Row],[Tên hàng hóa ]],Table1[[Tên hàng hóa]:[Quy cách]],2,0),"")</f>
        <v/>
      </c>
      <c r="F2049" s="143" t="str">
        <f>IF(Table28[[#This Row],[Tên hàng hóa ]]&lt;&gt;0,VLOOKUP(Table28[[#This Row],[Tên hàng hóa ]],Table1[[Tên hàng hóa]:[ĐVT]],3,0),"")</f>
        <v/>
      </c>
      <c r="G2049" s="144" t="str">
        <f>IF(Table28[[#This Row],[Tên hàng hóa ]]=0,"",VLOOKUP(Table28[[#This Row],[Tên hàng hóa ]],Table1[[Tên hàng hóa]:[Giá bán]],4,0))</f>
        <v/>
      </c>
      <c r="H2049" s="145"/>
      <c r="I2049" s="146" t="str">
        <f>IF(Table28[[#This Row],[Số lượng]]&lt;&gt;0,Table28[[#This Row],[Số lượng]]*Table28[[#This Row],[Đơn giá]],"")</f>
        <v/>
      </c>
      <c r="J2049" s="146" t="str">
        <f ca="1">IF(AND(Table28[[#This Row],[Tên hàng hóa ]]&lt;&gt;0,D2050=""),SUM(OFFSET(Table28[[#This Row],[Thành tiền]],0,0,-COUNTIF(Table28[Số HĐ],Table28[[#This Row],[Số HĐ]]))),"")</f>
        <v/>
      </c>
      <c r="K2049" s="145"/>
      <c r="L2049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49" s="147"/>
    </row>
    <row r="2050" spans="1:13" ht="35.1" customHeight="1" x14ac:dyDescent="0.2">
      <c r="A2050" s="138">
        <v>42657</v>
      </c>
      <c r="B2050" s="149" t="s">
        <v>3836</v>
      </c>
      <c r="C2050" s="140" t="s">
        <v>543</v>
      </c>
      <c r="D2050" s="150" t="s">
        <v>3818</v>
      </c>
      <c r="E2050" s="142" t="str">
        <f>IF(Table28[[#This Row],[Tên hàng hóa ]]&lt;&gt;0,VLOOKUP(Table28[[#This Row],[Tên hàng hóa ]],Table1[[Tên hàng hóa]:[Quy cách]],2,0),"")</f>
        <v>KEB</v>
      </c>
      <c r="F2050" s="143" t="str">
        <f>IF(Table28[[#This Row],[Tên hàng hóa ]]&lt;&gt;0,VLOOKUP(Table28[[#This Row],[Tên hàng hóa ]],Table1[[Tên hàng hóa]:[ĐVT]],3,0),"")</f>
        <v>Cái</v>
      </c>
      <c r="G2050" s="144">
        <v>13963400</v>
      </c>
      <c r="H2050" s="145">
        <v>1</v>
      </c>
      <c r="I2050" s="146">
        <f>IF(Table28[[#This Row],[Số lượng]]&lt;&gt;0,Table28[[#This Row],[Số lượng]]*Table28[[#This Row],[Đơn giá]],"")</f>
        <v>13963400</v>
      </c>
      <c r="J2050" s="146">
        <f ca="1">IF(AND(Table28[[#This Row],[Tên hàng hóa ]]&lt;&gt;0,D2051=""),SUM(OFFSET(Table28[[#This Row],[Thành tiền]],0,0,-COUNTIF(Table28[Số HĐ],Table28[[#This Row],[Số HĐ]]))),"")</f>
        <v>13963400</v>
      </c>
      <c r="K2050" s="152" t="s">
        <v>464</v>
      </c>
      <c r="L2050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50" s="153" t="s">
        <v>4183</v>
      </c>
    </row>
    <row r="2051" spans="1:13" ht="35.1" customHeight="1" x14ac:dyDescent="0.2">
      <c r="A2051" s="138"/>
      <c r="B2051" s="139"/>
      <c r="C2051" s="140" t="str">
        <f t="shared" si="52"/>
        <v/>
      </c>
      <c r="D2051" s="141"/>
      <c r="E2051" s="142" t="str">
        <f>IF(Table28[[#This Row],[Tên hàng hóa ]]&lt;&gt;0,VLOOKUP(Table28[[#This Row],[Tên hàng hóa ]],Table1[[Tên hàng hóa]:[Quy cách]],2,0),"")</f>
        <v/>
      </c>
      <c r="F2051" s="143" t="str">
        <f>IF(Table28[[#This Row],[Tên hàng hóa ]]&lt;&gt;0,VLOOKUP(Table28[[#This Row],[Tên hàng hóa ]],Table1[[Tên hàng hóa]:[ĐVT]],3,0),"")</f>
        <v/>
      </c>
      <c r="G2051" s="144" t="str">
        <f>IF(Table28[[#This Row],[Tên hàng hóa ]]=0,"",VLOOKUP(Table28[[#This Row],[Tên hàng hóa ]],Table1[[Tên hàng hóa]:[Giá bán]],4,0))</f>
        <v/>
      </c>
      <c r="H2051" s="145"/>
      <c r="I2051" s="146" t="str">
        <f>IF(Table28[[#This Row],[Số lượng]]&lt;&gt;0,Table28[[#This Row],[Số lượng]]*Table28[[#This Row],[Đơn giá]],"")</f>
        <v/>
      </c>
      <c r="J2051" s="146" t="str">
        <f ca="1">IF(AND(Table28[[#This Row],[Tên hàng hóa ]]&lt;&gt;0,D2052=""),SUM(OFFSET(Table28[[#This Row],[Thành tiền]],0,0,-COUNTIF(Table28[Số HĐ],Table28[[#This Row],[Số HĐ]]))),"")</f>
        <v/>
      </c>
      <c r="K2051" s="145"/>
      <c r="L2051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51" s="147"/>
    </row>
    <row r="2052" spans="1:13" ht="35.1" customHeight="1" x14ac:dyDescent="0.2">
      <c r="A2052" s="138">
        <v>42657</v>
      </c>
      <c r="B2052" s="149" t="s">
        <v>3837</v>
      </c>
      <c r="C2052" s="140" t="s">
        <v>543</v>
      </c>
      <c r="D2052" s="150" t="s">
        <v>2836</v>
      </c>
      <c r="E2052" s="142" t="str">
        <f>IF(Table28[[#This Row],[Tên hàng hóa ]]&lt;&gt;0,VLOOKUP(Table28[[#This Row],[Tên hàng hóa ]],Table1[[Tên hàng hóa]:[Quy cách]],2,0),"")</f>
        <v>Schneider</v>
      </c>
      <c r="F2052" s="143" t="str">
        <f>IF(Table28[[#This Row],[Tên hàng hóa ]]&lt;&gt;0,VLOOKUP(Table28[[#This Row],[Tên hàng hóa ]],Table1[[Tên hàng hóa]:[ĐVT]],3,0),"")</f>
        <v>Cái</v>
      </c>
      <c r="G2052" s="144">
        <v>160600</v>
      </c>
      <c r="H2052" s="145">
        <v>3</v>
      </c>
      <c r="I2052" s="146">
        <f>IF(Table28[[#This Row],[Số lượng]]&lt;&gt;0,Table28[[#This Row],[Số lượng]]*Table28[[#This Row],[Đơn giá]],"")</f>
        <v>481800</v>
      </c>
      <c r="J2052" s="146" t="str">
        <f ca="1">IF(AND(Table28[[#This Row],[Tên hàng hóa ]]&lt;&gt;0,D2053=""),SUM(OFFSET(Table28[[#This Row],[Thành tiền]],0,0,-COUNTIF(Table28[Số HĐ],Table28[[#This Row],[Số HĐ]]))),"")</f>
        <v/>
      </c>
      <c r="K2052" s="145"/>
      <c r="L205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52" s="147"/>
    </row>
    <row r="2053" spans="1:13" ht="35.1" customHeight="1" x14ac:dyDescent="0.2">
      <c r="A2053" s="138">
        <v>42657</v>
      </c>
      <c r="B2053" s="149" t="s">
        <v>3837</v>
      </c>
      <c r="C2053" s="140" t="s">
        <v>543</v>
      </c>
      <c r="D2053" s="150" t="s">
        <v>3820</v>
      </c>
      <c r="E2053" s="142" t="str">
        <f>IF(Table28[[#This Row],[Tên hàng hóa ]]&lt;&gt;0,VLOOKUP(Table28[[#This Row],[Tên hàng hóa ]],Table1[[Tên hàng hóa]:[Quy cách]],2,0),"")</f>
        <v>CÁP YASKAWA</v>
      </c>
      <c r="F2053" s="143" t="str">
        <f>IF(Table28[[#This Row],[Tên hàng hóa ]]&lt;&gt;0,VLOOKUP(Table28[[#This Row],[Tên hàng hóa ]],Table1[[Tên hàng hóa]:[ĐVT]],3,0),"")</f>
        <v>Cái</v>
      </c>
      <c r="G2053" s="144">
        <v>352000</v>
      </c>
      <c r="H2053" s="145">
        <v>1</v>
      </c>
      <c r="I2053" s="146">
        <f>IF(Table28[[#This Row],[Số lượng]]&lt;&gt;0,Table28[[#This Row],[Số lượng]]*Table28[[#This Row],[Đơn giá]],"")</f>
        <v>352000</v>
      </c>
      <c r="J2053" s="146">
        <f ca="1">IF(AND(Table28[[#This Row],[Tên hàng hóa ]]&lt;&gt;0,D2054=""),SUM(OFFSET(Table28[[#This Row],[Thành tiền]],0,0,-COUNTIF(Table28[Số HĐ],Table28[[#This Row],[Số HĐ]]))),"")</f>
        <v>833800</v>
      </c>
      <c r="K2053" s="152" t="s">
        <v>464</v>
      </c>
      <c r="L205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53" s="153" t="s">
        <v>4183</v>
      </c>
    </row>
    <row r="2054" spans="1:13" ht="35.1" customHeight="1" x14ac:dyDescent="0.2">
      <c r="A2054" s="138"/>
      <c r="B2054" s="139"/>
      <c r="C2054" s="140" t="str">
        <f t="shared" si="52"/>
        <v/>
      </c>
      <c r="D2054" s="141"/>
      <c r="E2054" s="142" t="str">
        <f>IF(Table28[[#This Row],[Tên hàng hóa ]]&lt;&gt;0,VLOOKUP(Table28[[#This Row],[Tên hàng hóa ]],Table1[[Tên hàng hóa]:[Quy cách]],2,0),"")</f>
        <v/>
      </c>
      <c r="F2054" s="143" t="str">
        <f>IF(Table28[[#This Row],[Tên hàng hóa ]]&lt;&gt;0,VLOOKUP(Table28[[#This Row],[Tên hàng hóa ]],Table1[[Tên hàng hóa]:[ĐVT]],3,0),"")</f>
        <v/>
      </c>
      <c r="G2054" s="144" t="str">
        <f>IF(Table28[[#This Row],[Tên hàng hóa ]]=0,"",VLOOKUP(Table28[[#This Row],[Tên hàng hóa ]],Table1[[Tên hàng hóa]:[Giá bán]],4,0))</f>
        <v/>
      </c>
      <c r="H2054" s="145"/>
      <c r="I2054" s="146" t="str">
        <f>IF(Table28[[#This Row],[Số lượng]]&lt;&gt;0,Table28[[#This Row],[Số lượng]]*Table28[[#This Row],[Đơn giá]],"")</f>
        <v/>
      </c>
      <c r="J2054" s="146" t="str">
        <f ca="1">IF(AND(Table28[[#This Row],[Tên hàng hóa ]]&lt;&gt;0,D2055=""),SUM(OFFSET(Table28[[#This Row],[Thành tiền]],0,0,-COUNTIF(Table28[Số HĐ],Table28[[#This Row],[Số HĐ]]))),"")</f>
        <v/>
      </c>
      <c r="K2054" s="145"/>
      <c r="L205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54" s="147"/>
    </row>
    <row r="2055" spans="1:13" ht="35.1" customHeight="1" x14ac:dyDescent="0.2">
      <c r="A2055" s="138">
        <v>42657</v>
      </c>
      <c r="B2055" s="149" t="s">
        <v>3838</v>
      </c>
      <c r="C2055" s="154" t="s">
        <v>1043</v>
      </c>
      <c r="D2055" s="150" t="s">
        <v>3768</v>
      </c>
      <c r="E2055" s="142" t="str">
        <f>IF(Table28[[#This Row],[Tên hàng hóa ]]&lt;&gt;0,VLOOKUP(Table28[[#This Row],[Tên hàng hóa ]],Table1[[Tên hàng hóa]:[Quy cách]],2,0),"")</f>
        <v>QUẠT SANYO DENKI</v>
      </c>
      <c r="F2055" s="143" t="str">
        <f>IF(Table28[[#This Row],[Tên hàng hóa ]]&lt;&gt;0,VLOOKUP(Table28[[#This Row],[Tên hàng hóa ]],Table1[[Tên hàng hóa]:[ĐVT]],3,0),"")</f>
        <v>Cái</v>
      </c>
      <c r="G2055" s="144">
        <v>770000</v>
      </c>
      <c r="H2055" s="145">
        <v>4</v>
      </c>
      <c r="I2055" s="146">
        <f>IF(Table28[[#This Row],[Số lượng]]&lt;&gt;0,Table28[[#This Row],[Số lượng]]*Table28[[#This Row],[Đơn giá]],"")</f>
        <v>3080000</v>
      </c>
      <c r="J2055" s="146">
        <f ca="1">IF(AND(Table28[[#This Row],[Tên hàng hóa ]]&lt;&gt;0,D2056=""),SUM(OFFSET(Table28[[#This Row],[Thành tiền]],0,0,-COUNTIF(Table28[Số HĐ],Table28[[#This Row],[Số HĐ]]))),"")</f>
        <v>3080000</v>
      </c>
      <c r="K2055" s="152" t="s">
        <v>464</v>
      </c>
      <c r="L205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55" s="153" t="s">
        <v>4139</v>
      </c>
    </row>
    <row r="2056" spans="1:13" ht="35.1" customHeight="1" x14ac:dyDescent="0.2">
      <c r="A2056" s="138"/>
      <c r="B2056" s="139"/>
      <c r="C2056" s="140" t="str">
        <f t="shared" si="52"/>
        <v/>
      </c>
      <c r="D2056" s="141"/>
      <c r="E2056" s="142" t="str">
        <f>IF(Table28[[#This Row],[Tên hàng hóa ]]&lt;&gt;0,VLOOKUP(Table28[[#This Row],[Tên hàng hóa ]],Table1[[Tên hàng hóa]:[Quy cách]],2,0),"")</f>
        <v/>
      </c>
      <c r="F2056" s="143" t="str">
        <f>IF(Table28[[#This Row],[Tên hàng hóa ]]&lt;&gt;0,VLOOKUP(Table28[[#This Row],[Tên hàng hóa ]],Table1[[Tên hàng hóa]:[ĐVT]],3,0),"")</f>
        <v/>
      </c>
      <c r="G2056" s="144" t="str">
        <f>IF(Table28[[#This Row],[Tên hàng hóa ]]=0,"",VLOOKUP(Table28[[#This Row],[Tên hàng hóa ]],Table1[[Tên hàng hóa]:[Giá bán]],4,0))</f>
        <v/>
      </c>
      <c r="H2056" s="145"/>
      <c r="I2056" s="146" t="str">
        <f>IF(Table28[[#This Row],[Số lượng]]&lt;&gt;0,Table28[[#This Row],[Số lượng]]*Table28[[#This Row],[Đơn giá]],"")</f>
        <v/>
      </c>
      <c r="J2056" s="146" t="str">
        <f ca="1">IF(AND(Table28[[#This Row],[Tên hàng hóa ]]&lt;&gt;0,D2057=""),SUM(OFFSET(Table28[[#This Row],[Thành tiền]],0,0,-COUNTIF(Table28[Số HĐ],Table28[[#This Row],[Số HĐ]]))),"")</f>
        <v/>
      </c>
      <c r="K2056" s="145"/>
      <c r="L205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56" s="147"/>
    </row>
    <row r="2057" spans="1:13" ht="35.1" customHeight="1" x14ac:dyDescent="0.2">
      <c r="A2057" s="138">
        <v>42657</v>
      </c>
      <c r="B2057" s="149" t="s">
        <v>3839</v>
      </c>
      <c r="C2057" s="154" t="s">
        <v>1043</v>
      </c>
      <c r="D2057" s="150" t="s">
        <v>3795</v>
      </c>
      <c r="E2057" s="142" t="str">
        <f>IF(Table28[[#This Row],[Tên hàng hóa ]]&lt;&gt;0,VLOOKUP(Table28[[#This Row],[Tên hàng hóa ]],Table1[[Tên hàng hóa]:[Quy cách]],2,0),"")</f>
        <v>CB Schneider</v>
      </c>
      <c r="F2057" s="143" t="str">
        <f>IF(Table28[[#This Row],[Tên hàng hóa ]]&lt;&gt;0,VLOOKUP(Table28[[#This Row],[Tên hàng hóa ]],Table1[[Tên hàng hóa]:[ĐVT]],3,0),"")</f>
        <v>Cái</v>
      </c>
      <c r="G2057" s="144">
        <v>3087700</v>
      </c>
      <c r="H2057" s="145">
        <v>1</v>
      </c>
      <c r="I2057" s="146">
        <f>IF(Table28[[#This Row],[Số lượng]]&lt;&gt;0,Table28[[#This Row],[Số lượng]]*Table28[[#This Row],[Đơn giá]],"")</f>
        <v>3087700</v>
      </c>
      <c r="J2057" s="146">
        <f ca="1">IF(AND(Table28[[#This Row],[Tên hàng hóa ]]&lt;&gt;0,D2058=""),SUM(OFFSET(Table28[[#This Row],[Thành tiền]],0,0,-COUNTIF(Table28[Số HĐ],Table28[[#This Row],[Số HĐ]]))),"")</f>
        <v>3087700</v>
      </c>
      <c r="K2057" s="152" t="s">
        <v>464</v>
      </c>
      <c r="L205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57" s="153" t="s">
        <v>4140</v>
      </c>
    </row>
    <row r="2058" spans="1:13" ht="35.1" customHeight="1" x14ac:dyDescent="0.2">
      <c r="A2058" s="138"/>
      <c r="B2058" s="139"/>
      <c r="C2058" s="140" t="str">
        <f t="shared" si="52"/>
        <v/>
      </c>
      <c r="D2058" s="141"/>
      <c r="E2058" s="142" t="str">
        <f>IF(Table28[[#This Row],[Tên hàng hóa ]]&lt;&gt;0,VLOOKUP(Table28[[#This Row],[Tên hàng hóa ]],Table1[[Tên hàng hóa]:[Quy cách]],2,0),"")</f>
        <v/>
      </c>
      <c r="F2058" s="143" t="str">
        <f>IF(Table28[[#This Row],[Tên hàng hóa ]]&lt;&gt;0,VLOOKUP(Table28[[#This Row],[Tên hàng hóa ]],Table1[[Tên hàng hóa]:[ĐVT]],3,0),"")</f>
        <v/>
      </c>
      <c r="G2058" s="144" t="str">
        <f>IF(Table28[[#This Row],[Tên hàng hóa ]]=0,"",VLOOKUP(Table28[[#This Row],[Tên hàng hóa ]],Table1[[Tên hàng hóa]:[Giá bán]],4,0))</f>
        <v/>
      </c>
      <c r="H2058" s="145"/>
      <c r="I2058" s="146" t="str">
        <f>IF(Table28[[#This Row],[Số lượng]]&lt;&gt;0,Table28[[#This Row],[Số lượng]]*Table28[[#This Row],[Đơn giá]],"")</f>
        <v/>
      </c>
      <c r="J2058" s="146" t="str">
        <f ca="1">IF(AND(Table28[[#This Row],[Tên hàng hóa ]]&lt;&gt;0,D2059=""),SUM(OFFSET(Table28[[#This Row],[Thành tiền]],0,0,-COUNTIF(Table28[Số HĐ],Table28[[#This Row],[Số HĐ]]))),"")</f>
        <v/>
      </c>
      <c r="K2058" s="145"/>
      <c r="L205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58" s="147"/>
    </row>
    <row r="2059" spans="1:13" ht="35.1" customHeight="1" x14ac:dyDescent="0.2">
      <c r="A2059" s="138">
        <v>42657</v>
      </c>
      <c r="B2059" s="149" t="s">
        <v>3840</v>
      </c>
      <c r="C2059" s="154" t="s">
        <v>2644</v>
      </c>
      <c r="D2059" s="150" t="s">
        <v>3825</v>
      </c>
      <c r="E2059" s="142" t="str">
        <f>IF(Table28[[#This Row],[Tên hàng hóa ]]&lt;&gt;0,VLOOKUP(Table28[[#This Row],[Tên hàng hóa ]],Table1[[Tên hàng hóa]:[Quy cách]],2,0),"")</f>
        <v>CÒI BÁO OMRON</v>
      </c>
      <c r="F2059" s="143" t="str">
        <f>IF(Table28[[#This Row],[Tên hàng hóa ]]&lt;&gt;0,VLOOKUP(Table28[[#This Row],[Tên hàng hóa ]],Table1[[Tên hàng hóa]:[ĐVT]],3,0),"")</f>
        <v>Cái</v>
      </c>
      <c r="G2059" s="144">
        <v>1870000</v>
      </c>
      <c r="H2059" s="145">
        <v>5</v>
      </c>
      <c r="I2059" s="146">
        <f>IF(Table28[[#This Row],[Số lượng]]&lt;&gt;0,Table28[[#This Row],[Số lượng]]*Table28[[#This Row],[Đơn giá]],"")</f>
        <v>9350000</v>
      </c>
      <c r="J2059" s="146">
        <f ca="1">IF(AND(Table28[[#This Row],[Tên hàng hóa ]]&lt;&gt;0,D2060=""),SUM(OFFSET(Table28[[#This Row],[Thành tiền]],0,0,-COUNTIF(Table28[Số HĐ],Table28[[#This Row],[Số HĐ]]))),"")</f>
        <v>9350000</v>
      </c>
      <c r="K2059" s="152" t="s">
        <v>464</v>
      </c>
      <c r="L205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59" s="153" t="s">
        <v>3883</v>
      </c>
    </row>
    <row r="2060" spans="1:13" ht="35.1" customHeight="1" x14ac:dyDescent="0.2">
      <c r="A2060" s="138"/>
      <c r="B2060" s="139"/>
      <c r="C2060" s="140" t="str">
        <f t="shared" ref="C2060:C2072" si="53">IF(AND(D2060&lt;&gt;0,D2061=""),C2059,"")</f>
        <v/>
      </c>
      <c r="D2060" s="141"/>
      <c r="E2060" s="142" t="str">
        <f>IF(Table28[[#This Row],[Tên hàng hóa ]]&lt;&gt;0,VLOOKUP(Table28[[#This Row],[Tên hàng hóa ]],Table1[[Tên hàng hóa]:[Quy cách]],2,0),"")</f>
        <v/>
      </c>
      <c r="F2060" s="143" t="str">
        <f>IF(Table28[[#This Row],[Tên hàng hóa ]]&lt;&gt;0,VLOOKUP(Table28[[#This Row],[Tên hàng hóa ]],Table1[[Tên hàng hóa]:[ĐVT]],3,0),"")</f>
        <v/>
      </c>
      <c r="G2060" s="144" t="str">
        <f>IF(Table28[[#This Row],[Tên hàng hóa ]]=0,"",VLOOKUP(Table28[[#This Row],[Tên hàng hóa ]],Table1[[Tên hàng hóa]:[Giá bán]],4,0))</f>
        <v/>
      </c>
      <c r="H2060" s="145"/>
      <c r="I2060" s="146" t="str">
        <f>IF(Table28[[#This Row],[Số lượng]]&lt;&gt;0,Table28[[#This Row],[Số lượng]]*Table28[[#This Row],[Đơn giá]],"")</f>
        <v/>
      </c>
      <c r="J2060" s="146" t="str">
        <f ca="1">IF(AND(Table28[[#This Row],[Tên hàng hóa ]]&lt;&gt;0,D2061=""),SUM(OFFSET(Table28[[#This Row],[Thành tiền]],0,0,-COUNTIF(Table28[Số HĐ],Table28[[#This Row],[Số HĐ]]))),"")</f>
        <v/>
      </c>
      <c r="K2060" s="145"/>
      <c r="L206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60" s="147"/>
    </row>
    <row r="2061" spans="1:13" ht="35.1" customHeight="1" x14ac:dyDescent="0.2">
      <c r="A2061" s="138">
        <v>42658</v>
      </c>
      <c r="B2061" s="149" t="s">
        <v>3841</v>
      </c>
      <c r="C2061" s="154" t="s">
        <v>860</v>
      </c>
      <c r="D2061" s="150" t="s">
        <v>224</v>
      </c>
      <c r="E2061" s="142" t="str">
        <f>IF(Table28[[#This Row],[Tên hàng hóa ]]&lt;&gt;0,VLOOKUP(Table28[[#This Row],[Tên hàng hóa ]],Table1[[Tên hàng hóa]:[Quy cách]],2,0),"")</f>
        <v>Cảm Biến</v>
      </c>
      <c r="F2061" s="143" t="str">
        <f>IF(Table28[[#This Row],[Tên hàng hóa ]]&lt;&gt;0,VLOOKUP(Table28[[#This Row],[Tên hàng hóa ]],Table1[[Tên hàng hóa]:[ĐVT]],3,0),"")</f>
        <v>Cái</v>
      </c>
      <c r="G2061" s="144">
        <v>1595000</v>
      </c>
      <c r="H2061" s="145">
        <v>2</v>
      </c>
      <c r="I2061" s="146">
        <f>IF(Table28[[#This Row],[Số lượng]]&lt;&gt;0,Table28[[#This Row],[Số lượng]]*Table28[[#This Row],[Đơn giá]],"")</f>
        <v>3190000</v>
      </c>
      <c r="J2061" s="146">
        <f ca="1">IF(AND(Table28[[#This Row],[Tên hàng hóa ]]&lt;&gt;0,D2062=""),SUM(OFFSET(Table28[[#This Row],[Thành tiền]],0,0,-COUNTIF(Table28[Số HĐ],Table28[[#This Row],[Số HĐ]]))),"")</f>
        <v>3190000</v>
      </c>
      <c r="K2061" s="145">
        <v>0</v>
      </c>
      <c r="L2061" s="146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3190000</v>
      </c>
      <c r="M2061" s="153" t="s">
        <v>3952</v>
      </c>
    </row>
    <row r="2062" spans="1:13" ht="35.1" customHeight="1" x14ac:dyDescent="0.2">
      <c r="A2062" s="138"/>
      <c r="B2062" s="139"/>
      <c r="C2062" s="140" t="str">
        <f t="shared" si="53"/>
        <v/>
      </c>
      <c r="D2062" s="141"/>
      <c r="E2062" s="142" t="str">
        <f>IF(Table28[[#This Row],[Tên hàng hóa ]]&lt;&gt;0,VLOOKUP(Table28[[#This Row],[Tên hàng hóa ]],Table1[[Tên hàng hóa]:[Quy cách]],2,0),"")</f>
        <v/>
      </c>
      <c r="F2062" s="143" t="str">
        <f>IF(Table28[[#This Row],[Tên hàng hóa ]]&lt;&gt;0,VLOOKUP(Table28[[#This Row],[Tên hàng hóa ]],Table1[[Tên hàng hóa]:[ĐVT]],3,0),"")</f>
        <v/>
      </c>
      <c r="G2062" s="144" t="str">
        <f>IF(Table28[[#This Row],[Tên hàng hóa ]]=0,"",VLOOKUP(Table28[[#This Row],[Tên hàng hóa ]],Table1[[Tên hàng hóa]:[Giá bán]],4,0))</f>
        <v/>
      </c>
      <c r="H2062" s="145"/>
      <c r="I2062" s="146" t="str">
        <f>IF(Table28[[#This Row],[Số lượng]]&lt;&gt;0,Table28[[#This Row],[Số lượng]]*Table28[[#This Row],[Đơn giá]],"")</f>
        <v/>
      </c>
      <c r="J2062" s="146" t="str">
        <f ca="1">IF(AND(Table28[[#This Row],[Tên hàng hóa ]]&lt;&gt;0,D2063=""),SUM(OFFSET(Table28[[#This Row],[Thành tiền]],0,0,-COUNTIF(Table28[Số HĐ],Table28[[#This Row],[Số HĐ]]))),"")</f>
        <v/>
      </c>
      <c r="K2062" s="145"/>
      <c r="L206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62" s="147"/>
    </row>
    <row r="2063" spans="1:13" ht="35.1" customHeight="1" x14ac:dyDescent="0.2">
      <c r="A2063" s="138">
        <v>42658</v>
      </c>
      <c r="B2063" s="149" t="s">
        <v>3842</v>
      </c>
      <c r="C2063" s="154" t="s">
        <v>3728</v>
      </c>
      <c r="D2063" s="150" t="s">
        <v>390</v>
      </c>
      <c r="E2063" s="142" t="str">
        <f>IF(Table28[[#This Row],[Tên hàng hóa ]]&lt;&gt;0,VLOOKUP(Table28[[#This Row],[Tên hàng hóa ]],Table1[[Tên hàng hóa]:[Quy cách]],2,0),"")</f>
        <v>Timer</v>
      </c>
      <c r="F2063" s="143" t="str">
        <f>IF(Table28[[#This Row],[Tên hàng hóa ]]&lt;&gt;0,VLOOKUP(Table28[[#This Row],[Tên hàng hóa ]],Table1[[Tên hàng hóa]:[ĐVT]],3,0),"")</f>
        <v>Cái</v>
      </c>
      <c r="G2063" s="144">
        <v>2860000</v>
      </c>
      <c r="H2063" s="145">
        <v>2</v>
      </c>
      <c r="I2063" s="146">
        <f>IF(Table28[[#This Row],[Số lượng]]&lt;&gt;0,Table28[[#This Row],[Số lượng]]*Table28[[#This Row],[Đơn giá]],"")</f>
        <v>5720000</v>
      </c>
      <c r="J2063" s="146">
        <f ca="1">IF(AND(Table28[[#This Row],[Tên hàng hóa ]]&lt;&gt;0,D2064=""),SUM(OFFSET(Table28[[#This Row],[Thành tiền]],0,0,-COUNTIF(Table28[Số HĐ],Table28[[#This Row],[Số HĐ]]))),"")</f>
        <v>5720000</v>
      </c>
      <c r="K2063" s="152" t="s">
        <v>464</v>
      </c>
      <c r="L206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63" s="153" t="s">
        <v>3862</v>
      </c>
    </row>
    <row r="2064" spans="1:13" ht="35.1" customHeight="1" x14ac:dyDescent="0.2">
      <c r="A2064" s="138"/>
      <c r="B2064" s="139"/>
      <c r="C2064" s="140" t="str">
        <f t="shared" si="53"/>
        <v/>
      </c>
      <c r="D2064" s="141"/>
      <c r="E2064" s="142" t="str">
        <f>IF(Table28[[#This Row],[Tên hàng hóa ]]&lt;&gt;0,VLOOKUP(Table28[[#This Row],[Tên hàng hóa ]],Table1[[Tên hàng hóa]:[Quy cách]],2,0),"")</f>
        <v/>
      </c>
      <c r="F2064" s="143" t="str">
        <f>IF(Table28[[#This Row],[Tên hàng hóa ]]&lt;&gt;0,VLOOKUP(Table28[[#This Row],[Tên hàng hóa ]],Table1[[Tên hàng hóa]:[ĐVT]],3,0),"")</f>
        <v/>
      </c>
      <c r="G2064" s="144" t="str">
        <f>IF(Table28[[#This Row],[Tên hàng hóa ]]=0,"",VLOOKUP(Table28[[#This Row],[Tên hàng hóa ]],Table1[[Tên hàng hóa]:[Giá bán]],4,0))</f>
        <v/>
      </c>
      <c r="H2064" s="145"/>
      <c r="I2064" s="146" t="str">
        <f>IF(Table28[[#This Row],[Số lượng]]&lt;&gt;0,Table28[[#This Row],[Số lượng]]*Table28[[#This Row],[Đơn giá]],"")</f>
        <v/>
      </c>
      <c r="J2064" s="146" t="str">
        <f ca="1">IF(AND(Table28[[#This Row],[Tên hàng hóa ]]&lt;&gt;0,D2065=""),SUM(OFFSET(Table28[[#This Row],[Thành tiền]],0,0,-COUNTIF(Table28[Số HĐ],Table28[[#This Row],[Số HĐ]]))),"")</f>
        <v/>
      </c>
      <c r="K2064" s="145"/>
      <c r="L2064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64" s="147"/>
    </row>
    <row r="2065" spans="1:13" ht="35.1" customHeight="1" x14ac:dyDescent="0.2">
      <c r="A2065" s="138">
        <v>42658</v>
      </c>
      <c r="B2065" s="149" t="s">
        <v>3843</v>
      </c>
      <c r="C2065" s="154" t="s">
        <v>1034</v>
      </c>
      <c r="D2065" s="150" t="s">
        <v>247</v>
      </c>
      <c r="E2065" s="142" t="str">
        <f>IF(Table28[[#This Row],[Tên hàng hóa ]]&lt;&gt;0,VLOOKUP(Table28[[#This Row],[Tên hàng hóa ]],Table1[[Tên hàng hóa]:[Quy cách]],2,0),"")</f>
        <v>Cảm Biến</v>
      </c>
      <c r="F2065" s="143" t="str">
        <f>IF(Table28[[#This Row],[Tên hàng hóa ]]&lt;&gt;0,VLOOKUP(Table28[[#This Row],[Tên hàng hóa ]],Table1[[Tên hàng hóa]:[ĐVT]],3,0),"")</f>
        <v>Cái</v>
      </c>
      <c r="G2065" s="144">
        <v>770000</v>
      </c>
      <c r="H2065" s="145">
        <v>6</v>
      </c>
      <c r="I2065" s="146">
        <f>IF(Table28[[#This Row],[Số lượng]]&lt;&gt;0,Table28[[#This Row],[Số lượng]]*Table28[[#This Row],[Đơn giá]],"")</f>
        <v>4620000</v>
      </c>
      <c r="J2065" s="146">
        <f ca="1">IF(AND(Table28[[#This Row],[Tên hàng hóa ]]&lt;&gt;0,D2066=""),SUM(OFFSET(Table28[[#This Row],[Thành tiền]],0,0,-COUNTIF(Table28[Số HĐ],Table28[[#This Row],[Số HĐ]]))),"")</f>
        <v>4620000</v>
      </c>
      <c r="K2065" s="152" t="s">
        <v>464</v>
      </c>
      <c r="L2065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65" s="153" t="s">
        <v>4218</v>
      </c>
    </row>
    <row r="2066" spans="1:13" ht="35.1" customHeight="1" x14ac:dyDescent="0.2">
      <c r="A2066" s="138"/>
      <c r="B2066" s="139"/>
      <c r="C2066" s="140" t="str">
        <f t="shared" si="53"/>
        <v/>
      </c>
      <c r="D2066" s="141"/>
      <c r="E2066" s="142" t="str">
        <f>IF(Table28[[#This Row],[Tên hàng hóa ]]&lt;&gt;0,VLOOKUP(Table28[[#This Row],[Tên hàng hóa ]],Table1[[Tên hàng hóa]:[Quy cách]],2,0),"")</f>
        <v/>
      </c>
      <c r="F2066" s="143" t="str">
        <f>IF(Table28[[#This Row],[Tên hàng hóa ]]&lt;&gt;0,VLOOKUP(Table28[[#This Row],[Tên hàng hóa ]],Table1[[Tên hàng hóa]:[ĐVT]],3,0),"")</f>
        <v/>
      </c>
      <c r="G2066" s="144" t="str">
        <f>IF(Table28[[#This Row],[Tên hàng hóa ]]=0,"",VLOOKUP(Table28[[#This Row],[Tên hàng hóa ]],Table1[[Tên hàng hóa]:[Giá bán]],4,0))</f>
        <v/>
      </c>
      <c r="H2066" s="145"/>
      <c r="I2066" s="146" t="str">
        <f>IF(Table28[[#This Row],[Số lượng]]&lt;&gt;0,Table28[[#This Row],[Số lượng]]*Table28[[#This Row],[Đơn giá]],"")</f>
        <v/>
      </c>
      <c r="J2066" s="146" t="str">
        <f ca="1">IF(AND(Table28[[#This Row],[Tên hàng hóa ]]&lt;&gt;0,D2067=""),SUM(OFFSET(Table28[[#This Row],[Thành tiền]],0,0,-COUNTIF(Table28[Số HĐ],Table28[[#This Row],[Số HĐ]]))),"")</f>
        <v/>
      </c>
      <c r="K2066" s="145"/>
      <c r="L2066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66" s="147"/>
    </row>
    <row r="2067" spans="1:13" ht="35.1" customHeight="1" x14ac:dyDescent="0.2">
      <c r="A2067" s="138">
        <v>42658</v>
      </c>
      <c r="B2067" s="149" t="s">
        <v>3844</v>
      </c>
      <c r="C2067" s="154" t="s">
        <v>3787</v>
      </c>
      <c r="D2067" s="150" t="s">
        <v>275</v>
      </c>
      <c r="E2067" s="142" t="str">
        <f>IF(Table28[[#This Row],[Tên hàng hóa ]]&lt;&gt;0,VLOOKUP(Table28[[#This Row],[Tên hàng hóa ]],Table1[[Tên hàng hóa]:[Quy cách]],2,0),"")</f>
        <v>Cảm Biến</v>
      </c>
      <c r="F2067" s="143" t="str">
        <f>IF(Table28[[#This Row],[Tên hàng hóa ]]&lt;&gt;0,VLOOKUP(Table28[[#This Row],[Tên hàng hóa ]],Table1[[Tên hàng hóa]:[ĐVT]],3,0),"")</f>
        <v>Cái</v>
      </c>
      <c r="G2067" s="144">
        <v>1100000</v>
      </c>
      <c r="H2067" s="145">
        <v>1</v>
      </c>
      <c r="I2067" s="146">
        <f>IF(Table28[[#This Row],[Số lượng]]&lt;&gt;0,Table28[[#This Row],[Số lượng]]*Table28[[#This Row],[Đơn giá]],"")</f>
        <v>1100000</v>
      </c>
      <c r="J2067" s="146">
        <f ca="1">IF(AND(Table28[[#This Row],[Tên hàng hóa ]]&lt;&gt;0,D2068=""),SUM(OFFSET(Table28[[#This Row],[Thành tiền]],0,0,-COUNTIF(Table28[Số HĐ],Table28[[#This Row],[Số HĐ]]))),"")</f>
        <v>1100000</v>
      </c>
      <c r="K2067" s="152" t="s">
        <v>464</v>
      </c>
      <c r="L2067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67" s="153" t="s">
        <v>3845</v>
      </c>
    </row>
    <row r="2068" spans="1:13" ht="35.1" customHeight="1" x14ac:dyDescent="0.2">
      <c r="A2068" s="138"/>
      <c r="B2068" s="139"/>
      <c r="C2068" s="140" t="str">
        <f t="shared" si="53"/>
        <v/>
      </c>
      <c r="D2068" s="141"/>
      <c r="E2068" s="142" t="str">
        <f>IF(Table28[[#This Row],[Tên hàng hóa ]]&lt;&gt;0,VLOOKUP(Table28[[#This Row],[Tên hàng hóa ]],Table1[[Tên hàng hóa]:[Quy cách]],2,0),"")</f>
        <v/>
      </c>
      <c r="F2068" s="143" t="str">
        <f>IF(Table28[[#This Row],[Tên hàng hóa ]]&lt;&gt;0,VLOOKUP(Table28[[#This Row],[Tên hàng hóa ]],Table1[[Tên hàng hóa]:[ĐVT]],3,0),"")</f>
        <v/>
      </c>
      <c r="G2068" s="144" t="str">
        <f>IF(Table28[[#This Row],[Tên hàng hóa ]]=0,"",VLOOKUP(Table28[[#This Row],[Tên hàng hóa ]],Table1[[Tên hàng hóa]:[Giá bán]],4,0))</f>
        <v/>
      </c>
      <c r="H2068" s="145"/>
      <c r="I2068" s="146" t="str">
        <f>IF(Table28[[#This Row],[Số lượng]]&lt;&gt;0,Table28[[#This Row],[Số lượng]]*Table28[[#This Row],[Đơn giá]],"")</f>
        <v/>
      </c>
      <c r="J2068" s="146" t="str">
        <f ca="1">IF(AND(Table28[[#This Row],[Tên hàng hóa ]]&lt;&gt;0,D2069=""),SUM(OFFSET(Table28[[#This Row],[Thành tiền]],0,0,-COUNTIF(Table28[Số HĐ],Table28[[#This Row],[Số HĐ]]))),"")</f>
        <v/>
      </c>
      <c r="K2068" s="145"/>
      <c r="L2068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68" s="147"/>
    </row>
    <row r="2069" spans="1:13" ht="35.1" customHeight="1" x14ac:dyDescent="0.2">
      <c r="A2069" s="138">
        <v>42660</v>
      </c>
      <c r="B2069" s="149" t="s">
        <v>3846</v>
      </c>
      <c r="C2069" s="154" t="s">
        <v>3847</v>
      </c>
      <c r="D2069" s="150" t="s">
        <v>132</v>
      </c>
      <c r="E2069" s="142" t="str">
        <f>IF(Table28[[#This Row],[Tên hàng hóa ]]&lt;&gt;0,VLOOKUP(Table28[[#This Row],[Tên hàng hóa ]],Table1[[Tên hàng hóa]:[Quy cách]],2,0),"")</f>
        <v>Bộ Điều Khiển Nhiệt Độ</v>
      </c>
      <c r="F2069" s="143" t="str">
        <f>IF(Table28[[#This Row],[Tên hàng hóa ]]&lt;&gt;0,VLOOKUP(Table28[[#This Row],[Tên hàng hóa ]],Table1[[Tên hàng hóa]:[ĐVT]],3,0),"")</f>
        <v>Cái</v>
      </c>
      <c r="G2069" s="144">
        <v>1870000</v>
      </c>
      <c r="H2069" s="145">
        <v>5</v>
      </c>
      <c r="I2069" s="146">
        <f>IF(Table28[[#This Row],[Số lượng]]&lt;&gt;0,Table28[[#This Row],[Số lượng]]*Table28[[#This Row],[Đơn giá]],"")</f>
        <v>9350000</v>
      </c>
      <c r="J2069" s="146">
        <f ca="1">IF(AND(Table28[[#This Row],[Tên hàng hóa ]]&lt;&gt;0,D2070=""),SUM(OFFSET(Table28[[#This Row],[Thành tiền]],0,0,-COUNTIF(Table28[Số HĐ],Table28[[#This Row],[Số HĐ]]))),"")</f>
        <v>9350000</v>
      </c>
      <c r="K2069" s="152" t="s">
        <v>464</v>
      </c>
      <c r="L2069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69" s="153" t="s">
        <v>3855</v>
      </c>
    </row>
    <row r="2070" spans="1:13" ht="35.1" customHeight="1" x14ac:dyDescent="0.2">
      <c r="A2070" s="138"/>
      <c r="B2070" s="139"/>
      <c r="C2070" s="140" t="str">
        <f t="shared" si="53"/>
        <v/>
      </c>
      <c r="D2070" s="141"/>
      <c r="E2070" s="142" t="str">
        <f>IF(Table28[[#This Row],[Tên hàng hóa ]]&lt;&gt;0,VLOOKUP(Table28[[#This Row],[Tên hàng hóa ]],Table1[[Tên hàng hóa]:[Quy cách]],2,0),"")</f>
        <v/>
      </c>
      <c r="F2070" s="143" t="str">
        <f>IF(Table28[[#This Row],[Tên hàng hóa ]]&lt;&gt;0,VLOOKUP(Table28[[#This Row],[Tên hàng hóa ]],Table1[[Tên hàng hóa]:[ĐVT]],3,0),"")</f>
        <v/>
      </c>
      <c r="G2070" s="144" t="str">
        <f>IF(Table28[[#This Row],[Tên hàng hóa ]]=0,"",VLOOKUP(Table28[[#This Row],[Tên hàng hóa ]],Table1[[Tên hàng hóa]:[Giá bán]],4,0))</f>
        <v/>
      </c>
      <c r="H2070" s="145"/>
      <c r="I2070" s="146" t="str">
        <f>IF(Table28[[#This Row],[Số lượng]]&lt;&gt;0,Table28[[#This Row],[Số lượng]]*Table28[[#This Row],[Đơn giá]],"")</f>
        <v/>
      </c>
      <c r="J2070" s="146" t="str">
        <f ca="1">IF(AND(Table28[[#This Row],[Tên hàng hóa ]]&lt;&gt;0,D2071=""),SUM(OFFSET(Table28[[#This Row],[Thành tiền]],0,0,-COUNTIF(Table28[Số HĐ],Table28[[#This Row],[Số HĐ]]))),"")</f>
        <v/>
      </c>
      <c r="K2070" s="145"/>
      <c r="L2070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70" s="147"/>
    </row>
    <row r="2071" spans="1:13" ht="35.1" customHeight="1" x14ac:dyDescent="0.2">
      <c r="A2071" s="138">
        <v>42661</v>
      </c>
      <c r="B2071" s="149" t="s">
        <v>3859</v>
      </c>
      <c r="C2071" s="154" t="s">
        <v>2486</v>
      </c>
      <c r="D2071" s="150" t="s">
        <v>387</v>
      </c>
      <c r="E2071" s="142" t="str">
        <f>IF(Table28[[#This Row],[Tên hàng hóa ]]&lt;&gt;0,VLOOKUP(Table28[[#This Row],[Tên hàng hóa ]],Table1[[Tên hàng hóa]:[Quy cách]],2,0),"")</f>
        <v>Relay</v>
      </c>
      <c r="F2071" s="143" t="str">
        <f>IF(Table28[[#This Row],[Tên hàng hóa ]]&lt;&gt;0,VLOOKUP(Table28[[#This Row],[Tên hàng hóa ]],Table1[[Tên hàng hóa]:[ĐVT]],3,0),"")</f>
        <v>Cái</v>
      </c>
      <c r="G2071" s="144">
        <v>125400</v>
      </c>
      <c r="H2071" s="145">
        <v>5</v>
      </c>
      <c r="I2071" s="146">
        <f>IF(Table28[[#This Row],[Số lượng]]&lt;&gt;0,Table28[[#This Row],[Số lượng]]*Table28[[#This Row],[Đơn giá]],"")</f>
        <v>627000</v>
      </c>
      <c r="J2071" s="146">
        <f ca="1">IF(AND(Table28[[#This Row],[Tên hàng hóa ]]&lt;&gt;0,D2072=""),SUM(OFFSET(Table28[[#This Row],[Thành tiền]],0,0,-COUNTIF(Table28[Số HĐ],Table28[[#This Row],[Số HĐ]]))),"")</f>
        <v>627000</v>
      </c>
      <c r="K2071" s="152" t="s">
        <v>464</v>
      </c>
      <c r="L2071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71" s="153" t="s">
        <v>3872</v>
      </c>
    </row>
    <row r="2072" spans="1:13" ht="35.1" customHeight="1" x14ac:dyDescent="0.2">
      <c r="A2072" s="138"/>
      <c r="B2072" s="139"/>
      <c r="C2072" s="140" t="str">
        <f t="shared" si="53"/>
        <v/>
      </c>
      <c r="D2072" s="141"/>
      <c r="E2072" s="142" t="str">
        <f>IF(Table28[[#This Row],[Tên hàng hóa ]]&lt;&gt;0,VLOOKUP(Table28[[#This Row],[Tên hàng hóa ]],Table1[[Tên hàng hóa]:[Quy cách]],2,0),"")</f>
        <v/>
      </c>
      <c r="F2072" s="143" t="str">
        <f>IF(Table28[[#This Row],[Tên hàng hóa ]]&lt;&gt;0,VLOOKUP(Table28[[#This Row],[Tên hàng hóa ]],Table1[[Tên hàng hóa]:[ĐVT]],3,0),"")</f>
        <v/>
      </c>
      <c r="G2072" s="144" t="str">
        <f>IF(Table28[[#This Row],[Tên hàng hóa ]]=0,"",VLOOKUP(Table28[[#This Row],[Tên hàng hóa ]],Table1[[Tên hàng hóa]:[Giá bán]],4,0))</f>
        <v/>
      </c>
      <c r="H2072" s="145"/>
      <c r="I2072" s="146" t="str">
        <f>IF(Table28[[#This Row],[Số lượng]]&lt;&gt;0,Table28[[#This Row],[Số lượng]]*Table28[[#This Row],[Đơn giá]],"")</f>
        <v/>
      </c>
      <c r="J2072" s="146" t="str">
        <f ca="1">IF(AND(Table28[[#This Row],[Tên hàng hóa ]]&lt;&gt;0,D2073=""),SUM(OFFSET(Table28[[#This Row],[Thành tiền]],0,0,-COUNTIF(Table28[Số HĐ],Table28[[#This Row],[Số HĐ]]))),"")</f>
        <v/>
      </c>
      <c r="K2072" s="145"/>
      <c r="L2072" s="146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72" s="147"/>
    </row>
    <row r="2073" spans="1:13" ht="35.1" customHeight="1" x14ac:dyDescent="0.2">
      <c r="A2073" s="138">
        <v>42661</v>
      </c>
      <c r="B2073" s="149" t="s">
        <v>3860</v>
      </c>
      <c r="C2073" s="154" t="s">
        <v>3861</v>
      </c>
      <c r="D2073" s="150" t="s">
        <v>2780</v>
      </c>
      <c r="E2073" s="142" t="str">
        <f>IF(Table28[[#This Row],[Tên hàng hóa ]]&lt;&gt;0,VLOOKUP(Table28[[#This Row],[Tên hàng hóa ]],Table1[[Tên hàng hóa]:[Quy cách]],2,0),"")</f>
        <v>OMRON</v>
      </c>
      <c r="F2073" s="143" t="str">
        <f>IF(Table28[[#This Row],[Tên hàng hóa ]]&lt;&gt;0,VLOOKUP(Table28[[#This Row],[Tên hàng hóa ]],Table1[[Tên hàng hóa]:[ĐVT]],3,0),"")</f>
        <v>Cái</v>
      </c>
      <c r="G2073" s="144">
        <v>3630000</v>
      </c>
      <c r="H2073" s="145">
        <v>1</v>
      </c>
      <c r="I2073" s="146">
        <f>IF(Table28[[#This Row],[Số lượng]]&lt;&gt;0,Table28[[#This Row],[Số lượng]]*Table28[[#This Row],[Đơn giá]],"")</f>
        <v>3630000</v>
      </c>
      <c r="J2073" s="146">
        <f ca="1">IF(AND(Table28[[#This Row],[Tên hàng hóa ]]&lt;&gt;0,D2074=""),SUM(OFFSET(Table28[[#This Row],[Thành tiền]],0,0,-COUNTIF(Table28[Số HĐ],Table28[[#This Row],[Số HĐ]]))),"")</f>
        <v>3630000</v>
      </c>
      <c r="K2073" s="152" t="s">
        <v>464</v>
      </c>
      <c r="L2073" s="146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73" s="153" t="s">
        <v>3866</v>
      </c>
    </row>
    <row r="2074" spans="1:13" ht="35.1" customHeight="1" x14ac:dyDescent="0.2">
      <c r="A2074" s="126"/>
      <c r="B2074" s="127"/>
      <c r="C2074" s="128" t="str">
        <f>IF(AND(D2074&lt;&gt;0,D2075=""),C1145,"")</f>
        <v/>
      </c>
      <c r="D2074" s="129"/>
      <c r="E2074" s="130" t="str">
        <f>IF(Table28[[#This Row],[Tên hàng hóa ]]&lt;&gt;0,VLOOKUP(Table28[[#This Row],[Tên hàng hóa ]],Table1[[Tên hàng hóa]:[Quy cách]],2,0),"")</f>
        <v/>
      </c>
      <c r="F2074" s="131" t="str">
        <f>IF(Table28[[#This Row],[Tên hàng hóa ]]&lt;&gt;0,VLOOKUP(Table28[[#This Row],[Tên hàng hóa ]],Table1[[Tên hàng hóa]:[ĐVT]],3,0),"")</f>
        <v/>
      </c>
      <c r="G2074" s="132" t="str">
        <f>IF(Table28[[#This Row],[Tên hàng hóa ]]=0,"",VLOOKUP(Table28[[#This Row],[Tên hàng hóa ]],Table1[[Tên hàng hóa]:[Giá bán]],4,0))</f>
        <v/>
      </c>
      <c r="H2074" s="133"/>
      <c r="I2074" s="134" t="str">
        <f>IF(Table28[[#This Row],[Số lượng]]&lt;&gt;0,Table28[[#This Row],[Số lượng]]*Table28[[#This Row],[Đơn giá]],"")</f>
        <v/>
      </c>
      <c r="J2074" s="134" t="str">
        <f ca="1">IF(AND(Table28[[#This Row],[Tên hàng hóa ]]&lt;&gt;0,D2075=""),SUM(OFFSET(Table28[[#This Row],[Thành tiền]],0,0,-COUNTIF(Table28[Số HĐ],Table28[[#This Row],[Số HĐ]]))),"")</f>
        <v/>
      </c>
      <c r="K2074" s="133"/>
      <c r="L2074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74" s="135"/>
    </row>
    <row r="2075" spans="1:13" ht="35.1" customHeight="1" x14ac:dyDescent="0.2">
      <c r="A2075" s="126">
        <v>42661</v>
      </c>
      <c r="B2075" s="12" t="s">
        <v>3864</v>
      </c>
      <c r="C2075" s="123" t="s">
        <v>3863</v>
      </c>
      <c r="D2075" s="16" t="s">
        <v>2061</v>
      </c>
      <c r="E2075" s="130" t="str">
        <f>IF(Table28[[#This Row],[Tên hàng hóa ]]&lt;&gt;0,VLOOKUP(Table28[[#This Row],[Tên hàng hóa ]],Table1[[Tên hàng hóa]:[Quy cách]],2,0),"")</f>
        <v>OMRON</v>
      </c>
      <c r="F2075" s="131" t="str">
        <f>IF(Table28[[#This Row],[Tên hàng hóa ]]&lt;&gt;0,VLOOKUP(Table28[[#This Row],[Tên hàng hóa ]],Table1[[Tên hàng hóa]:[ĐVT]],3,0),"")</f>
        <v>Cái</v>
      </c>
      <c r="G2075" s="132">
        <v>1040000</v>
      </c>
      <c r="H2075" s="133">
        <v>1</v>
      </c>
      <c r="I2075" s="134">
        <f>IF(Table28[[#This Row],[Số lượng]]&lt;&gt;0,Table28[[#This Row],[Số lượng]]*Table28[[#This Row],[Đơn giá]],"")</f>
        <v>1040000</v>
      </c>
      <c r="J2075" s="134" t="str">
        <f ca="1">IF(AND(Table28[[#This Row],[Tên hàng hóa ]]&lt;&gt;0,D2076=""),SUM(OFFSET(Table28[[#This Row],[Thành tiền]],0,0,-COUNTIF(Table28[Số HĐ],Table28[[#This Row],[Số HĐ]]))),"")</f>
        <v/>
      </c>
      <c r="K2075" s="133"/>
      <c r="L2075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75" s="135"/>
    </row>
    <row r="2076" spans="1:13" ht="35.1" customHeight="1" x14ac:dyDescent="0.2">
      <c r="A2076" s="126">
        <v>42661</v>
      </c>
      <c r="B2076" s="12" t="s">
        <v>3864</v>
      </c>
      <c r="C2076" s="128" t="str">
        <f>IF(AND(D2076&lt;&gt;0,D3192=""),C2075,"")</f>
        <v>CTY SHUAN HWA INDUSTRIAL</v>
      </c>
      <c r="D2076" s="16" t="s">
        <v>2065</v>
      </c>
      <c r="E2076" s="130" t="str">
        <f>IF(Table28[[#This Row],[Tên hàng hóa ]]&lt;&gt;0,VLOOKUP(Table28[[#This Row],[Tên hàng hóa ]],Table1[[Tên hàng hóa]:[Quy cách]],2,0),"")</f>
        <v>OMRON</v>
      </c>
      <c r="F2076" s="131" t="str">
        <f>IF(Table28[[#This Row],[Tên hàng hóa ]]&lt;&gt;0,VLOOKUP(Table28[[#This Row],[Tên hàng hóa ]],Table1[[Tên hàng hóa]:[ĐVT]],3,0),"")</f>
        <v>Cái</v>
      </c>
      <c r="G2076" s="132">
        <v>110000</v>
      </c>
      <c r="H2076" s="133">
        <v>1</v>
      </c>
      <c r="I2076" s="134">
        <f>IF(Table28[[#This Row],[Số lượng]]&lt;&gt;0,Table28[[#This Row],[Số lượng]]*Table28[[#This Row],[Đơn giá]],"")</f>
        <v>110000</v>
      </c>
      <c r="J2076" s="134">
        <f ca="1">IF(AND(Table28[[#This Row],[Tên hàng hóa ]]&lt;&gt;0,D3192=""),SUM(OFFSET(Table28[[#This Row],[Thành tiền]],0,0,-COUNTIF(Table28[Số HĐ],Table28[[#This Row],[Số HĐ]]))),"")</f>
        <v>1150000</v>
      </c>
      <c r="K2076" s="17" t="s">
        <v>464</v>
      </c>
      <c r="L2076" s="134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76" s="15" t="s">
        <v>3865</v>
      </c>
    </row>
    <row r="2077" spans="1:13" ht="35.1" customHeight="1" x14ac:dyDescent="0.2">
      <c r="A2077" s="187"/>
      <c r="B2077" s="188"/>
      <c r="C2077" s="189" t="str">
        <f t="shared" ref="C2077:C2093" si="54">IF(AND(D2077&lt;&gt;0,D2078=""),C2076,"")</f>
        <v/>
      </c>
      <c r="D2077" s="190"/>
      <c r="E2077" s="195" t="str">
        <f>IF(Table28[[#This Row],[Tên hàng hóa ]]&lt;&gt;0,VLOOKUP(Table28[[#This Row],[Tên hàng hóa ]],Table1[[Tên hàng hóa]:[Quy cách]],2,0),"")</f>
        <v/>
      </c>
      <c r="F2077" s="191" t="str">
        <f>IF(Table28[[#This Row],[Tên hàng hóa ]]&lt;&gt;0,VLOOKUP(Table28[[#This Row],[Tên hàng hóa ]],Table1[[Tên hàng hóa]:[ĐVT]],3,0),"")</f>
        <v/>
      </c>
      <c r="G2077" s="196" t="str">
        <f>IF(Table28[[#This Row],[Tên hàng hóa ]]=0,"",VLOOKUP(Table28[[#This Row],[Tên hàng hóa ]],Table1[[Tên hàng hóa]:[Giá bán]],4,0))</f>
        <v/>
      </c>
      <c r="H2077" s="192"/>
      <c r="I2077" s="193" t="str">
        <f>IF(Table28[[#This Row],[Số lượng]]&lt;&gt;0,Table28[[#This Row],[Số lượng]]*Table28[[#This Row],[Đơn giá]],"")</f>
        <v/>
      </c>
      <c r="J2077" s="193" t="str">
        <f ca="1">IF(AND(Table28[[#This Row],[Tên hàng hóa ]]&lt;&gt;0,D2078=""),SUM(OFFSET(Table28[[#This Row],[Thành tiền]],0,0,-COUNTIF(Table28[Số HĐ],Table28[[#This Row],[Số HĐ]]))),"")</f>
        <v/>
      </c>
      <c r="K2077" s="192"/>
      <c r="L207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77" s="194"/>
    </row>
    <row r="2078" spans="1:13" ht="35.1" customHeight="1" x14ac:dyDescent="0.2">
      <c r="A2078" s="187">
        <v>42663</v>
      </c>
      <c r="B2078" s="188" t="s">
        <v>3880</v>
      </c>
      <c r="C2078" s="189" t="s">
        <v>1034</v>
      </c>
      <c r="D2078" s="190" t="s">
        <v>284</v>
      </c>
      <c r="E2078" s="195" t="str">
        <f>IF(Table28[[#This Row],[Tên hàng hóa ]]&lt;&gt;0,VLOOKUP(Table28[[#This Row],[Tên hàng hóa ]],Table1[[Tên hàng hóa]:[Quy cách]],2,0),"")</f>
        <v>Công Tắc Hành Trình</v>
      </c>
      <c r="F2078" s="191" t="str">
        <f>IF(Table28[[#This Row],[Tên hàng hóa ]]&lt;&gt;0,VLOOKUP(Table28[[#This Row],[Tên hàng hóa ]],Table1[[Tên hàng hóa]:[ĐVT]],3,0),"")</f>
        <v>Cái</v>
      </c>
      <c r="G2078" s="196">
        <v>572000</v>
      </c>
      <c r="H2078" s="192">
        <v>7</v>
      </c>
      <c r="I2078" s="193">
        <f>IF(Table28[[#This Row],[Số lượng]]&lt;&gt;0,Table28[[#This Row],[Số lượng]]*Table28[[#This Row],[Đơn giá]],"")</f>
        <v>4004000</v>
      </c>
      <c r="J2078" s="193">
        <f ca="1">IF(AND(Table28[[#This Row],[Tên hàng hóa ]]&lt;&gt;0,D2079=""),SUM(OFFSET(Table28[[#This Row],[Thành tiền]],0,0,-COUNTIF(Table28[Số HĐ],Table28[[#This Row],[Số HĐ]]))),"")</f>
        <v>4004000</v>
      </c>
      <c r="K2078" s="192" t="s">
        <v>464</v>
      </c>
      <c r="L2078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78" s="194" t="s">
        <v>4218</v>
      </c>
    </row>
    <row r="2079" spans="1:13" ht="35.1" customHeight="1" x14ac:dyDescent="0.2">
      <c r="A2079" s="187"/>
      <c r="B2079" s="188"/>
      <c r="C2079" s="189" t="str">
        <f t="shared" si="54"/>
        <v/>
      </c>
      <c r="D2079" s="190"/>
      <c r="E2079" s="195" t="str">
        <f>IF(Table28[[#This Row],[Tên hàng hóa ]]&lt;&gt;0,VLOOKUP(Table28[[#This Row],[Tên hàng hóa ]],Table1[[Tên hàng hóa]:[Quy cách]],2,0),"")</f>
        <v/>
      </c>
      <c r="F2079" s="191" t="str">
        <f>IF(Table28[[#This Row],[Tên hàng hóa ]]&lt;&gt;0,VLOOKUP(Table28[[#This Row],[Tên hàng hóa ]],Table1[[Tên hàng hóa]:[ĐVT]],3,0),"")</f>
        <v/>
      </c>
      <c r="G2079" s="196" t="str">
        <f>IF(Table28[[#This Row],[Tên hàng hóa ]]=0,"",VLOOKUP(Table28[[#This Row],[Tên hàng hóa ]],Table1[[Tên hàng hóa]:[Giá bán]],4,0))</f>
        <v/>
      </c>
      <c r="H2079" s="192"/>
      <c r="I2079" s="193" t="str">
        <f>IF(Table28[[#This Row],[Số lượng]]&lt;&gt;0,Table28[[#This Row],[Số lượng]]*Table28[[#This Row],[Đơn giá]],"")</f>
        <v/>
      </c>
      <c r="J2079" s="193" t="str">
        <f ca="1">IF(AND(Table28[[#This Row],[Tên hàng hóa ]]&lt;&gt;0,D2080=""),SUM(OFFSET(Table28[[#This Row],[Thành tiền]],0,0,-COUNTIF(Table28[Số HĐ],Table28[[#This Row],[Số HĐ]]))),"")</f>
        <v/>
      </c>
      <c r="K2079" s="192"/>
      <c r="L207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79" s="194"/>
    </row>
    <row r="2080" spans="1:13" ht="35.1" customHeight="1" x14ac:dyDescent="0.2">
      <c r="A2080" s="187">
        <v>42662</v>
      </c>
      <c r="B2080" s="188" t="s">
        <v>3881</v>
      </c>
      <c r="C2080" s="189" t="s">
        <v>1122</v>
      </c>
      <c r="D2080" s="190" t="s">
        <v>2005</v>
      </c>
      <c r="E2080" s="195" t="str">
        <f>IF(Table28[[#This Row],[Tên hàng hóa ]]&lt;&gt;0,VLOOKUP(Table28[[#This Row],[Tên hàng hóa ]],Table1[[Tên hàng hóa]:[Quy cách]],2,0),"")</f>
        <v>Schneider</v>
      </c>
      <c r="F2080" s="191" t="str">
        <f>IF(Table28[[#This Row],[Tên hàng hóa ]]&lt;&gt;0,VLOOKUP(Table28[[#This Row],[Tên hàng hóa ]],Table1[[Tên hàng hóa]:[ĐVT]],3,0),"")</f>
        <v>Cái</v>
      </c>
      <c r="G2080" s="196">
        <v>1331000</v>
      </c>
      <c r="H2080" s="192">
        <v>4</v>
      </c>
      <c r="I2080" s="193">
        <f>IF(Table28[[#This Row],[Số lượng]]&lt;&gt;0,Table28[[#This Row],[Số lượng]]*Table28[[#This Row],[Đơn giá]],"")</f>
        <v>5324000</v>
      </c>
      <c r="J2080" s="193" t="str">
        <f ca="1">IF(AND(Table28[[#This Row],[Tên hàng hóa ]]&lt;&gt;0,D2081=""),SUM(OFFSET(Table28[[#This Row],[Thành tiền]],0,0,-COUNTIF(Table28[Số HĐ],Table28[[#This Row],[Số HĐ]]))),"")</f>
        <v/>
      </c>
      <c r="K2080" s="192"/>
      <c r="L20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80" s="194"/>
    </row>
    <row r="2081" spans="1:13" ht="35.1" customHeight="1" x14ac:dyDescent="0.2">
      <c r="A2081" s="187">
        <v>42662</v>
      </c>
      <c r="B2081" s="188" t="s">
        <v>3881</v>
      </c>
      <c r="C2081" s="189" t="str">
        <f t="shared" si="54"/>
        <v>CTY CỔ PHẦN FRIT HUẾ</v>
      </c>
      <c r="D2081" s="190" t="s">
        <v>1337</v>
      </c>
      <c r="E2081" s="195" t="str">
        <f>IF(Table28[[#This Row],[Tên hàng hóa ]]&lt;&gt;0,VLOOKUP(Table28[[#This Row],[Tên hàng hóa ]],Table1[[Tên hàng hóa]:[Quy cách]],2,0),"")</f>
        <v>LS (KOREA)</v>
      </c>
      <c r="F2081" s="191" t="str">
        <f>IF(Table28[[#This Row],[Tên hàng hóa ]]&lt;&gt;0,VLOOKUP(Table28[[#This Row],[Tên hàng hóa ]],Table1[[Tên hàng hóa]:[ĐVT]],3,0),"")</f>
        <v>Cái</v>
      </c>
      <c r="G2081" s="196">
        <v>822800</v>
      </c>
      <c r="H2081" s="192">
        <v>5</v>
      </c>
      <c r="I2081" s="193">
        <f>IF(Table28[[#This Row],[Số lượng]]&lt;&gt;0,Table28[[#This Row],[Số lượng]]*Table28[[#This Row],[Đơn giá]],"")</f>
        <v>4114000</v>
      </c>
      <c r="J2081" s="193">
        <f ca="1">IF(AND(Table28[[#This Row],[Tên hàng hóa ]]&lt;&gt;0,D2082=""),SUM(OFFSET(Table28[[#This Row],[Thành tiền]],0,0,-COUNTIF(Table28[Số HĐ],Table28[[#This Row],[Số HĐ]]))),"")</f>
        <v>9438000</v>
      </c>
      <c r="K2081" s="192" t="s">
        <v>464</v>
      </c>
      <c r="L2081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81" s="194" t="s">
        <v>4167</v>
      </c>
    </row>
    <row r="2082" spans="1:13" ht="35.1" customHeight="1" x14ac:dyDescent="0.2">
      <c r="A2082" s="187"/>
      <c r="B2082" s="188"/>
      <c r="C2082" s="189" t="str">
        <f t="shared" si="54"/>
        <v/>
      </c>
      <c r="D2082" s="190"/>
      <c r="E2082" s="195" t="str">
        <f>IF(Table28[[#This Row],[Tên hàng hóa ]]&lt;&gt;0,VLOOKUP(Table28[[#This Row],[Tên hàng hóa ]],Table1[[Tên hàng hóa]:[Quy cách]],2,0),"")</f>
        <v/>
      </c>
      <c r="F2082" s="191" t="str">
        <f>IF(Table28[[#This Row],[Tên hàng hóa ]]&lt;&gt;0,VLOOKUP(Table28[[#This Row],[Tên hàng hóa ]],Table1[[Tên hàng hóa]:[ĐVT]],3,0),"")</f>
        <v/>
      </c>
      <c r="G2082" s="196" t="str">
        <f>IF(Table28[[#This Row],[Tên hàng hóa ]]=0,"",VLOOKUP(Table28[[#This Row],[Tên hàng hóa ]],Table1[[Tên hàng hóa]:[Giá bán]],4,0))</f>
        <v/>
      </c>
      <c r="H2082" s="192"/>
      <c r="I2082" s="193" t="str">
        <f>IF(Table28[[#This Row],[Số lượng]]&lt;&gt;0,Table28[[#This Row],[Số lượng]]*Table28[[#This Row],[Đơn giá]],"")</f>
        <v/>
      </c>
      <c r="J2082" s="193" t="str">
        <f ca="1">IF(AND(Table28[[#This Row],[Tên hàng hóa ]]&lt;&gt;0,D2083=""),SUM(OFFSET(Table28[[#This Row],[Thành tiền]],0,0,-COUNTIF(Table28[Số HĐ],Table28[[#This Row],[Số HĐ]]))),"")</f>
        <v/>
      </c>
      <c r="K2082" s="192"/>
      <c r="L20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82" s="194"/>
    </row>
    <row r="2083" spans="1:13" ht="35.1" customHeight="1" x14ac:dyDescent="0.2">
      <c r="A2083" s="187">
        <v>42665</v>
      </c>
      <c r="B2083" s="188" t="s">
        <v>3886</v>
      </c>
      <c r="C2083" s="189" t="s">
        <v>1043</v>
      </c>
      <c r="D2083" s="190" t="s">
        <v>3355</v>
      </c>
      <c r="E2083" s="195" t="str">
        <f>IF(Table28[[#This Row],[Tên hàng hóa ]]&lt;&gt;0,VLOOKUP(Table28[[#This Row],[Tên hàng hóa ]],Table1[[Tên hàng hóa]:[Quy cách]],2,0),"")</f>
        <v>Schneider</v>
      </c>
      <c r="F2083" s="191" t="str">
        <f>IF(Table28[[#This Row],[Tên hàng hóa ]]&lt;&gt;0,VLOOKUP(Table28[[#This Row],[Tên hàng hóa ]],Table1[[Tên hàng hóa]:[ĐVT]],3,0),"")</f>
        <v>Cái</v>
      </c>
      <c r="G2083" s="196">
        <v>212300</v>
      </c>
      <c r="H2083" s="192">
        <v>2</v>
      </c>
      <c r="I2083" s="193">
        <f>IF(Table28[[#This Row],[Số lượng]]&lt;&gt;0,Table28[[#This Row],[Số lượng]]*Table28[[#This Row],[Đơn giá]],"")</f>
        <v>424600</v>
      </c>
      <c r="J2083" s="193" t="str">
        <f ca="1">IF(AND(Table28[[#This Row],[Tên hàng hóa ]]&lt;&gt;0,D2084=""),SUM(OFFSET(Table28[[#This Row],[Thành tiền]],0,0,-COUNTIF(Table28[Số HĐ],Table28[[#This Row],[Số HĐ]]))),"")</f>
        <v/>
      </c>
      <c r="K2083" s="192"/>
      <c r="L208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83" s="194"/>
    </row>
    <row r="2084" spans="1:13" ht="35.1" customHeight="1" x14ac:dyDescent="0.2">
      <c r="A2084" s="187">
        <v>42665</v>
      </c>
      <c r="B2084" s="188" t="s">
        <v>3886</v>
      </c>
      <c r="C2084" s="189" t="s">
        <v>1043</v>
      </c>
      <c r="D2084" s="190" t="s">
        <v>1225</v>
      </c>
      <c r="E2084" s="195" t="str">
        <f>IF(Table28[[#This Row],[Tên hàng hóa ]]&lt;&gt;0,VLOOKUP(Table28[[#This Row],[Tên hàng hóa ]],Table1[[Tên hàng hóa]:[Quy cách]],2,0),"")</f>
        <v>Cảm Biến</v>
      </c>
      <c r="F2084" s="191" t="str">
        <f>IF(Table28[[#This Row],[Tên hàng hóa ]]&lt;&gt;0,VLOOKUP(Table28[[#This Row],[Tên hàng hóa ]],Table1[[Tên hàng hóa]:[ĐVT]],3,0),"")</f>
        <v>Cái</v>
      </c>
      <c r="G2084" s="196">
        <v>605000</v>
      </c>
      <c r="H2084" s="192">
        <v>2</v>
      </c>
      <c r="I2084" s="193">
        <f>IF(Table28[[#This Row],[Số lượng]]&lt;&gt;0,Table28[[#This Row],[Số lượng]]*Table28[[#This Row],[Đơn giá]],"")</f>
        <v>1210000</v>
      </c>
      <c r="J2084" s="193" t="str">
        <f ca="1">IF(AND(Table28[[#This Row],[Tên hàng hóa ]]&lt;&gt;0,D2085=""),SUM(OFFSET(Table28[[#This Row],[Thành tiền]],0,0,-COUNTIF(Table28[Số HĐ],Table28[[#This Row],[Số HĐ]]))),"")</f>
        <v/>
      </c>
      <c r="K2084" s="192"/>
      <c r="L208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84" s="194"/>
    </row>
    <row r="2085" spans="1:13" ht="35.1" customHeight="1" x14ac:dyDescent="0.2">
      <c r="A2085" s="187">
        <v>42665</v>
      </c>
      <c r="B2085" s="188" t="s">
        <v>3886</v>
      </c>
      <c r="C2085" s="189" t="s">
        <v>1043</v>
      </c>
      <c r="D2085" s="190" t="s">
        <v>1807</v>
      </c>
      <c r="E2085" s="195" t="str">
        <f>IF(Table28[[#This Row],[Tên hàng hóa ]]&lt;&gt;0,VLOOKUP(Table28[[#This Row],[Tên hàng hóa ]],Table1[[Tên hàng hóa]:[Quy cách]],2,0),"")</f>
        <v>Schneider</v>
      </c>
      <c r="F2085" s="191" t="str">
        <f>IF(Table28[[#This Row],[Tên hàng hóa ]]&lt;&gt;0,VLOOKUP(Table28[[#This Row],[Tên hàng hóa ]],Table1[[Tên hàng hóa]:[ĐVT]],3,0),"")</f>
        <v>Cái</v>
      </c>
      <c r="G2085" s="196">
        <v>94600</v>
      </c>
      <c r="H2085" s="192">
        <v>4</v>
      </c>
      <c r="I2085" s="193">
        <f>IF(Table28[[#This Row],[Số lượng]]&lt;&gt;0,Table28[[#This Row],[Số lượng]]*Table28[[#This Row],[Đơn giá]],"")</f>
        <v>378400</v>
      </c>
      <c r="J2085" s="193" t="str">
        <f ca="1">IF(AND(Table28[[#This Row],[Tên hàng hóa ]]&lt;&gt;0,D2086=""),SUM(OFFSET(Table28[[#This Row],[Thành tiền]],0,0,-COUNTIF(Table28[Số HĐ],Table28[[#This Row],[Số HĐ]]))),"")</f>
        <v/>
      </c>
      <c r="K2085" s="192"/>
      <c r="L20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85" s="194"/>
    </row>
    <row r="2086" spans="1:13" ht="35.1" customHeight="1" x14ac:dyDescent="0.2">
      <c r="A2086" s="187">
        <v>42665</v>
      </c>
      <c r="B2086" s="188" t="s">
        <v>3886</v>
      </c>
      <c r="C2086" s="189" t="s">
        <v>1043</v>
      </c>
      <c r="D2086" s="190" t="s">
        <v>3714</v>
      </c>
      <c r="E2086" s="195" t="str">
        <f>IF(Table28[[#This Row],[Tên hàng hóa ]]&lt;&gt;0,VLOOKUP(Table28[[#This Row],[Tên hàng hóa ]],Table1[[Tên hàng hóa]:[Quy cách]],2,0),"")</f>
        <v>CIKACHI</v>
      </c>
      <c r="F2086" s="191" t="str">
        <f>IF(Table28[[#This Row],[Tên hàng hóa ]]&lt;&gt;0,VLOOKUP(Table28[[#This Row],[Tên hàng hóa ]],Table1[[Tên hàng hóa]:[ĐVT]],3,0),"")</f>
        <v>Cái</v>
      </c>
      <c r="G2086" s="196">
        <v>339900</v>
      </c>
      <c r="H2086" s="192">
        <v>2</v>
      </c>
      <c r="I2086" s="193">
        <f>IF(Table28[[#This Row],[Số lượng]]&lt;&gt;0,Table28[[#This Row],[Số lượng]]*Table28[[#This Row],[Đơn giá]],"")</f>
        <v>679800</v>
      </c>
      <c r="J2086" s="193" t="str">
        <f ca="1">IF(AND(Table28[[#This Row],[Tên hàng hóa ]]&lt;&gt;0,D2087=""),SUM(OFFSET(Table28[[#This Row],[Thành tiền]],0,0,-COUNTIF(Table28[Số HĐ],Table28[[#This Row],[Số HĐ]]))),"")</f>
        <v/>
      </c>
      <c r="K2086" s="192"/>
      <c r="L208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86" s="194"/>
    </row>
    <row r="2087" spans="1:13" ht="35.1" customHeight="1" x14ac:dyDescent="0.2">
      <c r="A2087" s="187">
        <v>42665</v>
      </c>
      <c r="B2087" s="188" t="s">
        <v>3886</v>
      </c>
      <c r="C2087" s="189" t="s">
        <v>1043</v>
      </c>
      <c r="D2087" s="190" t="s">
        <v>3878</v>
      </c>
      <c r="E2087" s="195" t="str">
        <f>IF(Table28[[#This Row],[Tên hàng hóa ]]&lt;&gt;0,VLOOKUP(Table28[[#This Row],[Tên hàng hóa ]],Table1[[Tên hàng hóa]:[Quy cách]],2,0),"")</f>
        <v>PARAGON</v>
      </c>
      <c r="F2087" s="191" t="str">
        <f>IF(Table28[[#This Row],[Tên hàng hóa ]]&lt;&gt;0,VLOOKUP(Table28[[#This Row],[Tên hàng hóa ]],Table1[[Tên hàng hóa]:[ĐVT]],3,0),"")</f>
        <v>Cái</v>
      </c>
      <c r="G2087" s="196">
        <v>440000</v>
      </c>
      <c r="H2087" s="192">
        <v>1</v>
      </c>
      <c r="I2087" s="193">
        <f>IF(Table28[[#This Row],[Số lượng]]&lt;&gt;0,Table28[[#This Row],[Số lượng]]*Table28[[#This Row],[Đơn giá]],"")</f>
        <v>440000</v>
      </c>
      <c r="J2087" s="193" t="str">
        <f ca="1">IF(AND(Table28[[#This Row],[Tên hàng hóa ]]&lt;&gt;0,D2088=""),SUM(OFFSET(Table28[[#This Row],[Thành tiền]],0,0,-COUNTIF(Table28[Số HĐ],Table28[[#This Row],[Số HĐ]]))),"")</f>
        <v/>
      </c>
      <c r="K2087" s="192"/>
      <c r="L208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87" s="194"/>
    </row>
    <row r="2088" spans="1:13" ht="35.1" customHeight="1" x14ac:dyDescent="0.2">
      <c r="A2088" s="187">
        <v>42665</v>
      </c>
      <c r="B2088" s="188" t="s">
        <v>3886</v>
      </c>
      <c r="C2088" s="189" t="s">
        <v>1043</v>
      </c>
      <c r="D2088" s="190" t="s">
        <v>3741</v>
      </c>
      <c r="E2088" s="195" t="str">
        <f>IF(Table28[[#This Row],[Tên hàng hóa ]]&lt;&gt;0,VLOOKUP(Table28[[#This Row],[Tên hàng hóa ]],Table1[[Tên hàng hóa]:[Quy cách]],2,0),"")</f>
        <v>BALLAST PHILIP</v>
      </c>
      <c r="F2088" s="191" t="str">
        <f>IF(Table28[[#This Row],[Tên hàng hóa ]]&lt;&gt;0,VLOOKUP(Table28[[#This Row],[Tên hàng hóa ]],Table1[[Tên hàng hóa]:[ĐVT]],3,0),"")</f>
        <v>Cái</v>
      </c>
      <c r="G2088" s="196">
        <v>149600</v>
      </c>
      <c r="H2088" s="192">
        <v>5</v>
      </c>
      <c r="I2088" s="193">
        <f>IF(Table28[[#This Row],[Số lượng]]&lt;&gt;0,Table28[[#This Row],[Số lượng]]*Table28[[#This Row],[Đơn giá]],"")</f>
        <v>748000</v>
      </c>
      <c r="J2088" s="193" t="str">
        <f ca="1">IF(AND(Table28[[#This Row],[Tên hàng hóa ]]&lt;&gt;0,D2089=""),SUM(OFFSET(Table28[[#This Row],[Thành tiền]],0,0,-COUNTIF(Table28[Số HĐ],Table28[[#This Row],[Số HĐ]]))),"")</f>
        <v/>
      </c>
      <c r="K2088" s="192"/>
      <c r="L208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88" s="194"/>
    </row>
    <row r="2089" spans="1:13" ht="35.1" customHeight="1" x14ac:dyDescent="0.2">
      <c r="A2089" s="187">
        <v>42665</v>
      </c>
      <c r="B2089" s="188" t="s">
        <v>3886</v>
      </c>
      <c r="C2089" s="189" t="s">
        <v>1043</v>
      </c>
      <c r="D2089" s="190" t="s">
        <v>3887</v>
      </c>
      <c r="E2089" s="195" t="str">
        <f>IF(Table28[[#This Row],[Tên hàng hóa ]]&lt;&gt;0,VLOOKUP(Table28[[#This Row],[Tên hàng hóa ]],Table1[[Tên hàng hóa]:[Quy cách]],2,0),"")</f>
        <v>BALLAST PHILIP</v>
      </c>
      <c r="F2089" s="191" t="str">
        <f>IF(Table28[[#This Row],[Tên hàng hóa ]]&lt;&gt;0,VLOOKUP(Table28[[#This Row],[Tên hàng hóa ]],Table1[[Tên hàng hóa]:[ĐVT]],3,0),"")</f>
        <v>Cái</v>
      </c>
      <c r="G2089" s="196">
        <v>72600</v>
      </c>
      <c r="H2089" s="192">
        <v>5</v>
      </c>
      <c r="I2089" s="193">
        <f>IF(Table28[[#This Row],[Số lượng]]&lt;&gt;0,Table28[[#This Row],[Số lượng]]*Table28[[#This Row],[Đơn giá]],"")</f>
        <v>363000</v>
      </c>
      <c r="J2089" s="193">
        <f ca="1">IF(AND(Table28[[#This Row],[Tên hàng hóa ]]&lt;&gt;0,D2090=""),SUM(OFFSET(Table28[[#This Row],[Thành tiền]],0,0,-COUNTIF(Table28[Số HĐ],Table28[[#This Row],[Số HĐ]]))),"")</f>
        <v>4243800</v>
      </c>
      <c r="K2089" s="192" t="s">
        <v>464</v>
      </c>
      <c r="L2089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89" s="194" t="s">
        <v>4168</v>
      </c>
    </row>
    <row r="2090" spans="1:13" ht="35.1" customHeight="1" x14ac:dyDescent="0.2">
      <c r="A2090" s="187"/>
      <c r="B2090" s="188"/>
      <c r="C2090" s="189" t="str">
        <f t="shared" si="54"/>
        <v/>
      </c>
      <c r="D2090" s="190"/>
      <c r="E2090" s="195" t="str">
        <f>IF(Table28[[#This Row],[Tên hàng hóa ]]&lt;&gt;0,VLOOKUP(Table28[[#This Row],[Tên hàng hóa ]],Table1[[Tên hàng hóa]:[Quy cách]],2,0),"")</f>
        <v/>
      </c>
      <c r="F2090" s="191" t="str">
        <f>IF(Table28[[#This Row],[Tên hàng hóa ]]&lt;&gt;0,VLOOKUP(Table28[[#This Row],[Tên hàng hóa ]],Table1[[Tên hàng hóa]:[ĐVT]],3,0),"")</f>
        <v/>
      </c>
      <c r="G2090" s="196" t="str">
        <f>IF(Table28[[#This Row],[Tên hàng hóa ]]=0,"",VLOOKUP(Table28[[#This Row],[Tên hàng hóa ]],Table1[[Tên hàng hóa]:[Giá bán]],4,0))</f>
        <v/>
      </c>
      <c r="H2090" s="192"/>
      <c r="I2090" s="193" t="str">
        <f>IF(Table28[[#This Row],[Số lượng]]&lt;&gt;0,Table28[[#This Row],[Số lượng]]*Table28[[#This Row],[Đơn giá]],"")</f>
        <v/>
      </c>
      <c r="J2090" s="193" t="str">
        <f ca="1">IF(AND(Table28[[#This Row],[Tên hàng hóa ]]&lt;&gt;0,D2091=""),SUM(OFFSET(Table28[[#This Row],[Thành tiền]],0,0,-COUNTIF(Table28[Số HĐ],Table28[[#This Row],[Số HĐ]]))),"")</f>
        <v/>
      </c>
      <c r="K2090" s="192"/>
      <c r="L209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90" s="194"/>
    </row>
    <row r="2091" spans="1:13" ht="35.1" customHeight="1" x14ac:dyDescent="0.2">
      <c r="A2091" s="187">
        <v>42665</v>
      </c>
      <c r="B2091" s="188" t="s">
        <v>3888</v>
      </c>
      <c r="C2091" s="189" t="s">
        <v>3226</v>
      </c>
      <c r="D2091" s="190" t="s">
        <v>2058</v>
      </c>
      <c r="E2091" s="195" t="str">
        <f>IF(Table28[[#This Row],[Tên hàng hóa ]]&lt;&gt;0,VLOOKUP(Table28[[#This Row],[Tên hàng hóa ]],Table1[[Tên hàng hóa]:[Quy cách]],2,0),"")</f>
        <v>OMRON</v>
      </c>
      <c r="F2091" s="191" t="str">
        <f>IF(Table28[[#This Row],[Tên hàng hóa ]]&lt;&gt;0,VLOOKUP(Table28[[#This Row],[Tên hàng hóa ]],Table1[[Tên hàng hóa]:[ĐVT]],3,0),"")</f>
        <v>Cái</v>
      </c>
      <c r="G2091" s="196">
        <v>660000</v>
      </c>
      <c r="H2091" s="192">
        <v>1</v>
      </c>
      <c r="I2091" s="193">
        <f>IF(Table28[[#This Row],[Số lượng]]&lt;&gt;0,Table28[[#This Row],[Số lượng]]*Table28[[#This Row],[Đơn giá]],"")</f>
        <v>660000</v>
      </c>
      <c r="J2091" s="193" t="str">
        <f ca="1">IF(AND(Table28[[#This Row],[Tên hàng hóa ]]&lt;&gt;0,D2092=""),SUM(OFFSET(Table28[[#This Row],[Thành tiền]],0,0,-COUNTIF(Table28[Số HĐ],Table28[[#This Row],[Số HĐ]]))),"")</f>
        <v/>
      </c>
      <c r="K2091" s="192"/>
      <c r="L20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91" s="194"/>
    </row>
    <row r="2092" spans="1:13" ht="35.1" customHeight="1" x14ac:dyDescent="0.2">
      <c r="A2092" s="187">
        <v>42665</v>
      </c>
      <c r="B2092" s="188" t="s">
        <v>3888</v>
      </c>
      <c r="C2092" s="189" t="str">
        <f t="shared" si="54"/>
        <v>CTY CỔ PHẦN THIẾT BỊ Á CHÂU</v>
      </c>
      <c r="D2092" s="190" t="s">
        <v>2064</v>
      </c>
      <c r="E2092" s="195" t="str">
        <f>IF(Table28[[#This Row],[Tên hàng hóa ]]&lt;&gt;0,VLOOKUP(Table28[[#This Row],[Tên hàng hóa ]],Table1[[Tên hàng hóa]:[Quy cách]],2,0),"")</f>
        <v>OMRON</v>
      </c>
      <c r="F2092" s="191" t="str">
        <f>IF(Table28[[#This Row],[Tên hàng hóa ]]&lt;&gt;0,VLOOKUP(Table28[[#This Row],[Tên hàng hóa ]],Table1[[Tên hàng hóa]:[ĐVT]],3,0),"")</f>
        <v>Cái</v>
      </c>
      <c r="G2092" s="196">
        <v>55000</v>
      </c>
      <c r="H2092" s="192">
        <v>1</v>
      </c>
      <c r="I2092" s="193">
        <f>IF(Table28[[#This Row],[Số lượng]]&lt;&gt;0,Table28[[#This Row],[Số lượng]]*Table28[[#This Row],[Đơn giá]],"")</f>
        <v>55000</v>
      </c>
      <c r="J2092" s="193">
        <f ca="1">IF(AND(Table28[[#This Row],[Tên hàng hóa ]]&lt;&gt;0,D2093=""),SUM(OFFSET(Table28[[#This Row],[Thành tiền]],0,0,-COUNTIF(Table28[Số HĐ],Table28[[#This Row],[Số HĐ]]))),"")</f>
        <v>715000</v>
      </c>
      <c r="K2092" s="192" t="s">
        <v>464</v>
      </c>
      <c r="L2092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92" s="194" t="s">
        <v>3889</v>
      </c>
    </row>
    <row r="2093" spans="1:13" ht="35.1" customHeight="1" x14ac:dyDescent="0.2">
      <c r="A2093" s="187"/>
      <c r="B2093" s="188"/>
      <c r="C2093" s="189" t="str">
        <f t="shared" si="54"/>
        <v/>
      </c>
      <c r="D2093" s="190"/>
      <c r="E2093" s="195" t="str">
        <f>IF(Table28[[#This Row],[Tên hàng hóa ]]&lt;&gt;0,VLOOKUP(Table28[[#This Row],[Tên hàng hóa ]],Table1[[Tên hàng hóa]:[Quy cách]],2,0),"")</f>
        <v/>
      </c>
      <c r="F2093" s="191" t="str">
        <f>IF(Table28[[#This Row],[Tên hàng hóa ]]&lt;&gt;0,VLOOKUP(Table28[[#This Row],[Tên hàng hóa ]],Table1[[Tên hàng hóa]:[ĐVT]],3,0),"")</f>
        <v/>
      </c>
      <c r="G2093" s="196" t="str">
        <f>IF(Table28[[#This Row],[Tên hàng hóa ]]=0,"",VLOOKUP(Table28[[#This Row],[Tên hàng hóa ]],Table1[[Tên hàng hóa]:[Giá bán]],4,0))</f>
        <v/>
      </c>
      <c r="H2093" s="192"/>
      <c r="I2093" s="193" t="str">
        <f>IF(Table28[[#This Row],[Số lượng]]&lt;&gt;0,Table28[[#This Row],[Số lượng]]*Table28[[#This Row],[Đơn giá]],"")</f>
        <v/>
      </c>
      <c r="J2093" s="193" t="str">
        <f ca="1">IF(AND(Table28[[#This Row],[Tên hàng hóa ]]&lt;&gt;0,D2094=""),SUM(OFFSET(Table28[[#This Row],[Thành tiền]],0,0,-COUNTIF(Table28[Số HĐ],Table28[[#This Row],[Số HĐ]]))),"")</f>
        <v/>
      </c>
      <c r="K2093" s="192"/>
      <c r="L20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93" s="194"/>
    </row>
    <row r="2094" spans="1:13" ht="35.1" customHeight="1" x14ac:dyDescent="0.2">
      <c r="A2094" s="187">
        <v>42667</v>
      </c>
      <c r="B2094" s="188" t="s">
        <v>3919</v>
      </c>
      <c r="C2094" s="189" t="s">
        <v>962</v>
      </c>
      <c r="D2094" s="190" t="s">
        <v>711</v>
      </c>
      <c r="E2094" s="195" t="str">
        <f>IF(Table28[[#This Row],[Tên hàng hóa ]]&lt;&gt;0,VLOOKUP(Table28[[#This Row],[Tên hàng hóa ]],Table1[[Tên hàng hóa]:[Quy cách]],2,0),"")</f>
        <v>Cảm Biến</v>
      </c>
      <c r="F2094" s="191" t="str">
        <f>IF(Table28[[#This Row],[Tên hàng hóa ]]&lt;&gt;0,VLOOKUP(Table28[[#This Row],[Tên hàng hóa ]],Table1[[Tên hàng hóa]:[ĐVT]],3,0),"")</f>
        <v>Cái</v>
      </c>
      <c r="G2094" s="196">
        <v>935000</v>
      </c>
      <c r="H2094" s="192">
        <v>1</v>
      </c>
      <c r="I2094" s="193">
        <f>IF(Table28[[#This Row],[Số lượng]]&lt;&gt;0,Table28[[#This Row],[Số lượng]]*Table28[[#This Row],[Đơn giá]],"")</f>
        <v>935000</v>
      </c>
      <c r="J2094" s="193">
        <f ca="1">IF(AND(Table28[[#This Row],[Tên hàng hóa ]]&lt;&gt;0,D2095=""),SUM(OFFSET(Table28[[#This Row],[Thành tiền]],0,0,-COUNTIF(Table28[Số HĐ],Table28[[#This Row],[Số HĐ]]))),"")</f>
        <v>935000</v>
      </c>
      <c r="K2094" s="192" t="s">
        <v>464</v>
      </c>
      <c r="L2094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094" s="194" t="s">
        <v>4209</v>
      </c>
    </row>
    <row r="2095" spans="1:13" ht="35.1" customHeight="1" x14ac:dyDescent="0.2">
      <c r="A2095" s="187"/>
      <c r="B2095" s="188"/>
      <c r="C2095" s="189" t="s">
        <v>3907</v>
      </c>
      <c r="D2095" s="190"/>
      <c r="E2095" s="195" t="str">
        <f>IF(Table28[[#This Row],[Tên hàng hóa ]]&lt;&gt;0,VLOOKUP(Table28[[#This Row],[Tên hàng hóa ]],Table1[[Tên hàng hóa]:[Quy cách]],2,0),"")</f>
        <v/>
      </c>
      <c r="F2095" s="191" t="str">
        <f>IF(Table28[[#This Row],[Tên hàng hóa ]]&lt;&gt;0,VLOOKUP(Table28[[#This Row],[Tên hàng hóa ]],Table1[[Tên hàng hóa]:[ĐVT]],3,0),"")</f>
        <v/>
      </c>
      <c r="G2095" s="196" t="s">
        <v>3907</v>
      </c>
      <c r="H2095" s="192"/>
      <c r="I2095" s="193" t="str">
        <f>IF(Table28[[#This Row],[Số lượng]]&lt;&gt;0,Table28[[#This Row],[Số lượng]]*Table28[[#This Row],[Đơn giá]],"")</f>
        <v/>
      </c>
      <c r="J2095" s="193" t="str">
        <f ca="1">IF(AND(Table28[[#This Row],[Tên hàng hóa ]]&lt;&gt;0,D2096=""),SUM(OFFSET(Table28[[#This Row],[Thành tiền]],0,0,-COUNTIF(Table28[Số HĐ],Table28[[#This Row],[Số HĐ]]))),"")</f>
        <v/>
      </c>
      <c r="K2095" s="192"/>
      <c r="L20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95" s="194"/>
    </row>
    <row r="2096" spans="1:13" ht="35.1" customHeight="1" x14ac:dyDescent="0.2">
      <c r="A2096" s="187">
        <v>42667</v>
      </c>
      <c r="B2096" s="188" t="s">
        <v>3920</v>
      </c>
      <c r="C2096" s="189" t="s">
        <v>860</v>
      </c>
      <c r="D2096" s="190" t="s">
        <v>330</v>
      </c>
      <c r="E2096" s="195" t="str">
        <f>IF(Table28[[#This Row],[Tên hàng hóa ]]&lt;&gt;0,VLOOKUP(Table28[[#This Row],[Tên hàng hóa ]],Table1[[Tên hàng hóa]:[Quy cách]],2,0),"")</f>
        <v>Màn Hình Cảm Ứng</v>
      </c>
      <c r="F2096" s="191" t="str">
        <f>IF(Table28[[#This Row],[Tên hàng hóa ]]&lt;&gt;0,VLOOKUP(Table28[[#This Row],[Tên hàng hóa ]],Table1[[Tên hàng hóa]:[ĐVT]],3,0),"")</f>
        <v>Cái</v>
      </c>
      <c r="G2096" s="196">
        <v>4290000</v>
      </c>
      <c r="H2096" s="192">
        <v>2</v>
      </c>
      <c r="I2096" s="193">
        <f>IF(Table28[[#This Row],[Số lượng]]&lt;&gt;0,Table28[[#This Row],[Số lượng]]*Table28[[#This Row],[Đơn giá]],"")</f>
        <v>8580000</v>
      </c>
      <c r="J2096" s="193" t="str">
        <f ca="1">IF(AND(Table28[[#This Row],[Tên hàng hóa ]]&lt;&gt;0,D2097=""),SUM(OFFSET(Table28[[#This Row],[Thành tiền]],0,0,-COUNTIF(Table28[Số HĐ],Table28[[#This Row],[Số HĐ]]))),"")</f>
        <v/>
      </c>
      <c r="K2096" s="192"/>
      <c r="L209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96" s="194"/>
    </row>
    <row r="2097" spans="1:13" ht="35.1" customHeight="1" x14ac:dyDescent="0.2">
      <c r="A2097" s="187">
        <v>42667</v>
      </c>
      <c r="B2097" s="188" t="s">
        <v>3920</v>
      </c>
      <c r="C2097" s="189" t="s">
        <v>860</v>
      </c>
      <c r="D2097" s="190" t="s">
        <v>56</v>
      </c>
      <c r="E2097" s="195" t="str">
        <f>IF(Table28[[#This Row],[Tên hàng hóa ]]&lt;&gt;0,VLOOKUP(Table28[[#This Row],[Tên hàng hóa ]],Table1[[Tên hàng hóa]:[Quy cách]],2,0),"")</f>
        <v>Bộ Điều Khiển Lập Trình</v>
      </c>
      <c r="F2097" s="191" t="str">
        <f>IF(Table28[[#This Row],[Tên hàng hóa ]]&lt;&gt;0,VLOOKUP(Table28[[#This Row],[Tên hàng hóa ]],Table1[[Tên hàng hóa]:[ĐVT]],3,0),"")</f>
        <v>Cái</v>
      </c>
      <c r="G2097" s="196">
        <v>3080000</v>
      </c>
      <c r="H2097" s="192">
        <v>1</v>
      </c>
      <c r="I2097" s="193">
        <f>IF(Table28[[#This Row],[Số lượng]]&lt;&gt;0,Table28[[#This Row],[Số lượng]]*Table28[[#This Row],[Đơn giá]],"")</f>
        <v>3080000</v>
      </c>
      <c r="J2097" s="193" t="str">
        <f ca="1">IF(AND(Table28[[#This Row],[Tên hàng hóa ]]&lt;&gt;0,D2098=""),SUM(OFFSET(Table28[[#This Row],[Thành tiền]],0,0,-COUNTIF(Table28[Số HĐ],Table28[[#This Row],[Số HĐ]]))),"")</f>
        <v/>
      </c>
      <c r="K2097" s="192"/>
      <c r="L209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97" s="194"/>
    </row>
    <row r="2098" spans="1:13" ht="35.1" customHeight="1" x14ac:dyDescent="0.2">
      <c r="A2098" s="187">
        <v>42667</v>
      </c>
      <c r="B2098" s="188" t="s">
        <v>3920</v>
      </c>
      <c r="C2098" s="189" t="s">
        <v>860</v>
      </c>
      <c r="D2098" s="190" t="s">
        <v>529</v>
      </c>
      <c r="E2098" s="195" t="str">
        <f>IF(Table28[[#This Row],[Tên hàng hóa ]]&lt;&gt;0,VLOOKUP(Table28[[#This Row],[Tên hàng hóa ]],Table1[[Tên hàng hóa]:[Quy cách]],2,0),"")</f>
        <v>Bộ Điều Khiển Lập Trình</v>
      </c>
      <c r="F2098" s="191" t="str">
        <f>IF(Table28[[#This Row],[Tên hàng hóa ]]&lt;&gt;0,VLOOKUP(Table28[[#This Row],[Tên hàng hóa ]],Table1[[Tên hàng hóa]:[ĐVT]],3,0),"")</f>
        <v>Cái</v>
      </c>
      <c r="G2098" s="196">
        <v>1980000</v>
      </c>
      <c r="H2098" s="192">
        <v>2</v>
      </c>
      <c r="I2098" s="193">
        <f>IF(Table28[[#This Row],[Số lượng]]&lt;&gt;0,Table28[[#This Row],[Số lượng]]*Table28[[#This Row],[Đơn giá]],"")</f>
        <v>3960000</v>
      </c>
      <c r="J2098" s="193" t="str">
        <f ca="1">IF(AND(Table28[[#This Row],[Tên hàng hóa ]]&lt;&gt;0,D2099=""),SUM(OFFSET(Table28[[#This Row],[Thành tiền]],0,0,-COUNTIF(Table28[Số HĐ],Table28[[#This Row],[Số HĐ]]))),"")</f>
        <v/>
      </c>
      <c r="K2098" s="192"/>
      <c r="L20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098" s="194"/>
    </row>
    <row r="2099" spans="1:13" ht="35.1" customHeight="1" x14ac:dyDescent="0.2">
      <c r="A2099" s="187">
        <v>42667</v>
      </c>
      <c r="B2099" s="188" t="s">
        <v>3920</v>
      </c>
      <c r="C2099" s="189" t="s">
        <v>860</v>
      </c>
      <c r="D2099" s="190" t="s">
        <v>181</v>
      </c>
      <c r="E2099" s="195" t="str">
        <f>IF(Table28[[#This Row],[Tên hàng hóa ]]&lt;&gt;0,VLOOKUP(Table28[[#This Row],[Tên hàng hóa ]],Table1[[Tên hàng hóa]:[Quy cách]],2,0),"")</f>
        <v>Bộ Nguồn Xung</v>
      </c>
      <c r="F2099" s="191" t="str">
        <f>IF(Table28[[#This Row],[Tên hàng hóa ]]&lt;&gt;0,VLOOKUP(Table28[[#This Row],[Tên hàng hóa ]],Table1[[Tên hàng hóa]:[ĐVT]],3,0),"")</f>
        <v>Cái</v>
      </c>
      <c r="G2099" s="196">
        <v>1925000</v>
      </c>
      <c r="H2099" s="192">
        <v>1</v>
      </c>
      <c r="I2099" s="193">
        <f>IF(Table28[[#This Row],[Số lượng]]&lt;&gt;0,Table28[[#This Row],[Số lượng]]*Table28[[#This Row],[Đơn giá]],"")</f>
        <v>1925000</v>
      </c>
      <c r="J2099" s="193">
        <f ca="1">IF(AND(Table28[[#This Row],[Tên hàng hóa ]]&lt;&gt;0,D2100=""),SUM(OFFSET(Table28[[#This Row],[Thành tiền]],0,0,-COUNTIF(Table28[Số HĐ],Table28[[#This Row],[Số HĐ]]))),"")</f>
        <v>17545000</v>
      </c>
      <c r="K2099" s="192">
        <v>0</v>
      </c>
      <c r="L2099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17545000</v>
      </c>
      <c r="M2099" s="194" t="s">
        <v>3937</v>
      </c>
    </row>
    <row r="2100" spans="1:13" ht="35.1" customHeight="1" x14ac:dyDescent="0.2">
      <c r="A2100" s="187"/>
      <c r="B2100" s="188"/>
      <c r="C2100" s="189" t="s">
        <v>3907</v>
      </c>
      <c r="D2100" s="190"/>
      <c r="E2100" s="195" t="str">
        <f>IF(Table28[[#This Row],[Tên hàng hóa ]]&lt;&gt;0,VLOOKUP(Table28[[#This Row],[Tên hàng hóa ]],Table1[[Tên hàng hóa]:[Quy cách]],2,0),"")</f>
        <v/>
      </c>
      <c r="F2100" s="191" t="str">
        <f>IF(Table28[[#This Row],[Tên hàng hóa ]]&lt;&gt;0,VLOOKUP(Table28[[#This Row],[Tên hàng hóa ]],Table1[[Tên hàng hóa]:[ĐVT]],3,0),"")</f>
        <v/>
      </c>
      <c r="G2100" s="196" t="s">
        <v>3907</v>
      </c>
      <c r="H2100" s="192"/>
      <c r="I2100" s="193" t="str">
        <f>IF(Table28[[#This Row],[Số lượng]]&lt;&gt;0,Table28[[#This Row],[Số lượng]]*Table28[[#This Row],[Đơn giá]],"")</f>
        <v/>
      </c>
      <c r="J2100" s="193" t="str">
        <f ca="1">IF(AND(Table28[[#This Row],[Tên hàng hóa ]]&lt;&gt;0,D2101=""),SUM(OFFSET(Table28[[#This Row],[Thành tiền]],0,0,-COUNTIF(Table28[Số HĐ],Table28[[#This Row],[Số HĐ]]))),"")</f>
        <v/>
      </c>
      <c r="K2100" s="192"/>
      <c r="L210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00" s="194"/>
    </row>
    <row r="2101" spans="1:13" ht="35.1" customHeight="1" x14ac:dyDescent="0.2">
      <c r="A2101" s="187">
        <v>42667</v>
      </c>
      <c r="B2101" s="188" t="s">
        <v>3921</v>
      </c>
      <c r="C2101" s="189" t="s">
        <v>1811</v>
      </c>
      <c r="D2101" s="190" t="s">
        <v>1806</v>
      </c>
      <c r="E2101" s="195" t="str">
        <f>IF(Table28[[#This Row],[Tên hàng hóa ]]&lt;&gt;0,VLOOKUP(Table28[[#This Row],[Tên hàng hóa ]],Table1[[Tên hàng hóa]:[Quy cách]],2,0),"")</f>
        <v>Schneider</v>
      </c>
      <c r="F2101" s="191" t="str">
        <f>IF(Table28[[#This Row],[Tên hàng hóa ]]&lt;&gt;0,VLOOKUP(Table28[[#This Row],[Tên hàng hóa ]],Table1[[Tên hàng hóa]:[ĐVT]],3,0),"")</f>
        <v>Cái</v>
      </c>
      <c r="G2101" s="196">
        <v>121000</v>
      </c>
      <c r="H2101" s="192">
        <v>13</v>
      </c>
      <c r="I2101" s="193">
        <f>IF(Table28[[#This Row],[Số lượng]]&lt;&gt;0,Table28[[#This Row],[Số lượng]]*Table28[[#This Row],[Đơn giá]],"")</f>
        <v>1573000</v>
      </c>
      <c r="J2101" s="193" t="str">
        <f ca="1">IF(AND(Table28[[#This Row],[Tên hàng hóa ]]&lt;&gt;0,D2102=""),SUM(OFFSET(Table28[[#This Row],[Thành tiền]],0,0,-COUNTIF(Table28[Số HĐ],Table28[[#This Row],[Số HĐ]]))),"")</f>
        <v/>
      </c>
      <c r="K2101" s="192"/>
      <c r="L210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01" s="194"/>
    </row>
    <row r="2102" spans="1:13" ht="35.1" customHeight="1" x14ac:dyDescent="0.2">
      <c r="A2102" s="187">
        <v>42667</v>
      </c>
      <c r="B2102" s="188" t="s">
        <v>3921</v>
      </c>
      <c r="C2102" s="189" t="s">
        <v>1811</v>
      </c>
      <c r="D2102" s="190" t="s">
        <v>1807</v>
      </c>
      <c r="E2102" s="195" t="str">
        <f>IF(Table28[[#This Row],[Tên hàng hóa ]]&lt;&gt;0,VLOOKUP(Table28[[#This Row],[Tên hàng hóa ]],Table1[[Tên hàng hóa]:[Quy cách]],2,0),"")</f>
        <v>Schneider</v>
      </c>
      <c r="F2102" s="191" t="str">
        <f>IF(Table28[[#This Row],[Tên hàng hóa ]]&lt;&gt;0,VLOOKUP(Table28[[#This Row],[Tên hàng hóa ]],Table1[[Tên hàng hóa]:[ĐVT]],3,0),"")</f>
        <v>Cái</v>
      </c>
      <c r="G2102" s="196">
        <v>99000</v>
      </c>
      <c r="H2102" s="192">
        <v>10</v>
      </c>
      <c r="I2102" s="193">
        <f>IF(Table28[[#This Row],[Số lượng]]&lt;&gt;0,Table28[[#This Row],[Số lượng]]*Table28[[#This Row],[Đơn giá]],"")</f>
        <v>990000</v>
      </c>
      <c r="J2102" s="193">
        <f ca="1">IF(AND(Table28[[#This Row],[Tên hàng hóa ]]&lt;&gt;0,D2103=""),SUM(OFFSET(Table28[[#This Row],[Thành tiền]],0,0,-COUNTIF(Table28[Số HĐ],Table28[[#This Row],[Số HĐ]]))),"")</f>
        <v>2563000</v>
      </c>
      <c r="K2102" s="192" t="s">
        <v>464</v>
      </c>
      <c r="L2102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02" s="194" t="s">
        <v>4071</v>
      </c>
    </row>
    <row r="2103" spans="1:13" ht="35.1" customHeight="1" x14ac:dyDescent="0.2">
      <c r="A2103" s="187"/>
      <c r="B2103" s="188"/>
      <c r="C2103" s="189" t="s">
        <v>3907</v>
      </c>
      <c r="D2103" s="190"/>
      <c r="E2103" s="195" t="str">
        <f>IF(Table28[[#This Row],[Tên hàng hóa ]]&lt;&gt;0,VLOOKUP(Table28[[#This Row],[Tên hàng hóa ]],Table1[[Tên hàng hóa]:[Quy cách]],2,0),"")</f>
        <v/>
      </c>
      <c r="F2103" s="191" t="str">
        <f>IF(Table28[[#This Row],[Tên hàng hóa ]]&lt;&gt;0,VLOOKUP(Table28[[#This Row],[Tên hàng hóa ]],Table1[[Tên hàng hóa]:[ĐVT]],3,0),"")</f>
        <v/>
      </c>
      <c r="G2103" s="196" t="s">
        <v>3907</v>
      </c>
      <c r="H2103" s="192"/>
      <c r="I2103" s="193" t="str">
        <f>IF(Table28[[#This Row],[Số lượng]]&lt;&gt;0,Table28[[#This Row],[Số lượng]]*Table28[[#This Row],[Đơn giá]],"")</f>
        <v/>
      </c>
      <c r="J2103" s="193" t="str">
        <f ca="1">IF(AND(Table28[[#This Row],[Tên hàng hóa ]]&lt;&gt;0,D2104=""),SUM(OFFSET(Table28[[#This Row],[Thành tiền]],0,0,-COUNTIF(Table28[Số HĐ],Table28[[#This Row],[Số HĐ]]))),"")</f>
        <v/>
      </c>
      <c r="K2103" s="192"/>
      <c r="L210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03" s="194"/>
    </row>
    <row r="2104" spans="1:13" ht="35.1" customHeight="1" x14ac:dyDescent="0.2">
      <c r="A2104" s="187">
        <v>42668</v>
      </c>
      <c r="B2104" s="188" t="s">
        <v>3922</v>
      </c>
      <c r="C2104" s="189" t="s">
        <v>792</v>
      </c>
      <c r="D2104" s="190" t="s">
        <v>3893</v>
      </c>
      <c r="E2104" s="195" t="str">
        <f>IF(Table28[[#This Row],[Tên hàng hóa ]]&lt;&gt;0,VLOOKUP(Table28[[#This Row],[Tên hàng hóa ]],Table1[[Tên hàng hóa]:[Quy cách]],2,0),"")</f>
        <v>OMRON</v>
      </c>
      <c r="F2104" s="191" t="str">
        <f>IF(Table28[[#This Row],[Tên hàng hóa ]]&lt;&gt;0,VLOOKUP(Table28[[#This Row],[Tên hàng hóa ]],Table1[[Tên hàng hóa]:[ĐVT]],3,0),"")</f>
        <v>Cái</v>
      </c>
      <c r="G2104" s="196">
        <v>66000</v>
      </c>
      <c r="H2104" s="192">
        <v>24</v>
      </c>
      <c r="I2104" s="193">
        <f>IF(Table28[[#This Row],[Số lượng]]&lt;&gt;0,Table28[[#This Row],[Số lượng]]*Table28[[#This Row],[Đơn giá]],"")</f>
        <v>1584000</v>
      </c>
      <c r="J2104" s="193" t="str">
        <f ca="1">IF(AND(Table28[[#This Row],[Tên hàng hóa ]]&lt;&gt;0,D2105=""),SUM(OFFSET(Table28[[#This Row],[Thành tiền]],0,0,-COUNTIF(Table28[Số HĐ],Table28[[#This Row],[Số HĐ]]))),"")</f>
        <v/>
      </c>
      <c r="K2104" s="192"/>
      <c r="L210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04" s="194"/>
    </row>
    <row r="2105" spans="1:13" ht="35.1" customHeight="1" x14ac:dyDescent="0.2">
      <c r="A2105" s="187">
        <v>42668</v>
      </c>
      <c r="B2105" s="188" t="s">
        <v>3922</v>
      </c>
      <c r="C2105" s="189" t="s">
        <v>792</v>
      </c>
      <c r="D2105" s="190" t="s">
        <v>431</v>
      </c>
      <c r="E2105" s="195" t="str">
        <f>IF(Table28[[#This Row],[Tên hàng hóa ]]&lt;&gt;0,VLOOKUP(Table28[[#This Row],[Tên hàng hóa ]],Table1[[Tên hàng hóa]:[Quy cách]],2,0),"")</f>
        <v>Socket</v>
      </c>
      <c r="F2105" s="191" t="str">
        <f>IF(Table28[[#This Row],[Tên hàng hóa ]]&lt;&gt;0,VLOOKUP(Table28[[#This Row],[Tên hàng hóa ]],Table1[[Tên hàng hóa]:[ĐVT]],3,0),"")</f>
        <v>Cái</v>
      </c>
      <c r="G2105" s="196">
        <v>38500</v>
      </c>
      <c r="H2105" s="192">
        <v>24</v>
      </c>
      <c r="I2105" s="193">
        <f>IF(Table28[[#This Row],[Số lượng]]&lt;&gt;0,Table28[[#This Row],[Số lượng]]*Table28[[#This Row],[Đơn giá]],"")</f>
        <v>924000</v>
      </c>
      <c r="J2105" s="193" t="str">
        <f ca="1">IF(AND(Table28[[#This Row],[Tên hàng hóa ]]&lt;&gt;0,D2106=""),SUM(OFFSET(Table28[[#This Row],[Thành tiền]],0,0,-COUNTIF(Table28[Số HĐ],Table28[[#This Row],[Số HĐ]]))),"")</f>
        <v/>
      </c>
      <c r="K2105" s="192"/>
      <c r="L210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05" s="194"/>
    </row>
    <row r="2106" spans="1:13" ht="35.1" customHeight="1" x14ac:dyDescent="0.2">
      <c r="A2106" s="187">
        <v>42668</v>
      </c>
      <c r="B2106" s="188" t="s">
        <v>3922</v>
      </c>
      <c r="C2106" s="189" t="s">
        <v>792</v>
      </c>
      <c r="D2106" s="190" t="s">
        <v>180</v>
      </c>
      <c r="E2106" s="195" t="str">
        <f>IF(Table28[[#This Row],[Tên hàng hóa ]]&lt;&gt;0,VLOOKUP(Table28[[#This Row],[Tên hàng hóa ]],Table1[[Tên hàng hóa]:[Quy cách]],2,0),"")</f>
        <v>Bộ Nguồn Xung</v>
      </c>
      <c r="F2106" s="191" t="str">
        <f>IF(Table28[[#This Row],[Tên hàng hóa ]]&lt;&gt;0,VLOOKUP(Table28[[#This Row],[Tên hàng hóa ]],Table1[[Tên hàng hóa]:[ĐVT]],3,0),"")</f>
        <v>Cái</v>
      </c>
      <c r="G2106" s="196">
        <v>1210000</v>
      </c>
      <c r="H2106" s="192">
        <v>3</v>
      </c>
      <c r="I2106" s="193">
        <f>IF(Table28[[#This Row],[Số lượng]]&lt;&gt;0,Table28[[#This Row],[Số lượng]]*Table28[[#This Row],[Đơn giá]],"")</f>
        <v>3630000</v>
      </c>
      <c r="J2106" s="193">
        <f ca="1">IF(AND(Table28[[#This Row],[Tên hàng hóa ]]&lt;&gt;0,D2107=""),SUM(OFFSET(Table28[[#This Row],[Thành tiền]],0,0,-COUNTIF(Table28[Số HĐ],Table28[[#This Row],[Số HĐ]]))),"")</f>
        <v>6138000</v>
      </c>
      <c r="K2106" s="192" t="s">
        <v>464</v>
      </c>
      <c r="L2106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06" s="194" t="s">
        <v>3938</v>
      </c>
    </row>
    <row r="2107" spans="1:13" ht="35.1" customHeight="1" x14ac:dyDescent="0.2">
      <c r="A2107" s="187"/>
      <c r="B2107" s="188"/>
      <c r="C2107" s="189" t="s">
        <v>3907</v>
      </c>
      <c r="D2107" s="190"/>
      <c r="E2107" s="195" t="str">
        <f>IF(Table28[[#This Row],[Tên hàng hóa ]]&lt;&gt;0,VLOOKUP(Table28[[#This Row],[Tên hàng hóa ]],Table1[[Tên hàng hóa]:[Quy cách]],2,0),"")</f>
        <v/>
      </c>
      <c r="F2107" s="191" t="str">
        <f>IF(Table28[[#This Row],[Tên hàng hóa ]]&lt;&gt;0,VLOOKUP(Table28[[#This Row],[Tên hàng hóa ]],Table1[[Tên hàng hóa]:[ĐVT]],3,0),"")</f>
        <v/>
      </c>
      <c r="G2107" s="196" t="s">
        <v>3907</v>
      </c>
      <c r="H2107" s="192"/>
      <c r="I2107" s="193" t="str">
        <f>IF(Table28[[#This Row],[Số lượng]]&lt;&gt;0,Table28[[#This Row],[Số lượng]]*Table28[[#This Row],[Đơn giá]],"")</f>
        <v/>
      </c>
      <c r="J2107" s="193" t="str">
        <f ca="1">IF(AND(Table28[[#This Row],[Tên hàng hóa ]]&lt;&gt;0,D2108=""),SUM(OFFSET(Table28[[#This Row],[Thành tiền]],0,0,-COUNTIF(Table28[Số HĐ],Table28[[#This Row],[Số HĐ]]))),"")</f>
        <v/>
      </c>
      <c r="K2107" s="192"/>
      <c r="L210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07" s="194"/>
    </row>
    <row r="2108" spans="1:13" ht="35.1" customHeight="1" x14ac:dyDescent="0.2">
      <c r="A2108" s="187">
        <v>42668</v>
      </c>
      <c r="B2108" s="188" t="s">
        <v>3923</v>
      </c>
      <c r="C2108" s="189" t="s">
        <v>1456</v>
      </c>
      <c r="D2108" s="190" t="s">
        <v>354</v>
      </c>
      <c r="E2108" s="195" t="str">
        <f>IF(Table28[[#This Row],[Tên hàng hóa ]]&lt;&gt;0,VLOOKUP(Table28[[#This Row],[Tên hàng hóa ]],Table1[[Tên hàng hóa]:[Quy cách]],2,0),"")</f>
        <v>Relay</v>
      </c>
      <c r="F2108" s="191" t="str">
        <f>IF(Table28[[#This Row],[Tên hàng hóa ]]&lt;&gt;0,VLOOKUP(Table28[[#This Row],[Tên hàng hóa ]],Table1[[Tên hàng hóa]:[ĐVT]],3,0),"")</f>
        <v>Cái</v>
      </c>
      <c r="G2108" s="196">
        <v>92400</v>
      </c>
      <c r="H2108" s="192">
        <v>3</v>
      </c>
      <c r="I2108" s="193">
        <f>IF(Table28[[#This Row],[Số lượng]]&lt;&gt;0,Table28[[#This Row],[Số lượng]]*Table28[[#This Row],[Đơn giá]],"")</f>
        <v>277200</v>
      </c>
      <c r="J2108" s="193">
        <f ca="1">IF(AND(Table28[[#This Row],[Tên hàng hóa ]]&lt;&gt;0,D2109=""),SUM(OFFSET(Table28[[#This Row],[Thành tiền]],0,0,-COUNTIF(Table28[Số HĐ],Table28[[#This Row],[Số HĐ]]))),"")</f>
        <v>277200</v>
      </c>
      <c r="K2108" s="192" t="s">
        <v>464</v>
      </c>
      <c r="L2108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08" s="194" t="s">
        <v>4173</v>
      </c>
    </row>
    <row r="2109" spans="1:13" ht="35.1" customHeight="1" x14ac:dyDescent="0.2">
      <c r="A2109" s="187"/>
      <c r="B2109" s="188"/>
      <c r="C2109" s="189" t="s">
        <v>3907</v>
      </c>
      <c r="D2109" s="190"/>
      <c r="E2109" s="195" t="str">
        <f>IF(Table28[[#This Row],[Tên hàng hóa ]]&lt;&gt;0,VLOOKUP(Table28[[#This Row],[Tên hàng hóa ]],Table1[[Tên hàng hóa]:[Quy cách]],2,0),"")</f>
        <v/>
      </c>
      <c r="F2109" s="191" t="str">
        <f>IF(Table28[[#This Row],[Tên hàng hóa ]]&lt;&gt;0,VLOOKUP(Table28[[#This Row],[Tên hàng hóa ]],Table1[[Tên hàng hóa]:[ĐVT]],3,0),"")</f>
        <v/>
      </c>
      <c r="G2109" s="196" t="s">
        <v>3907</v>
      </c>
      <c r="H2109" s="192"/>
      <c r="I2109" s="193" t="str">
        <f>IF(Table28[[#This Row],[Số lượng]]&lt;&gt;0,Table28[[#This Row],[Số lượng]]*Table28[[#This Row],[Đơn giá]],"")</f>
        <v/>
      </c>
      <c r="J2109" s="193" t="str">
        <f ca="1">IF(AND(Table28[[#This Row],[Tên hàng hóa ]]&lt;&gt;0,D2110=""),SUM(OFFSET(Table28[[#This Row],[Thành tiền]],0,0,-COUNTIF(Table28[Số HĐ],Table28[[#This Row],[Số HĐ]]))),"")</f>
        <v/>
      </c>
      <c r="K2109" s="192"/>
      <c r="L210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09" s="194"/>
    </row>
    <row r="2110" spans="1:13" ht="35.1" customHeight="1" x14ac:dyDescent="0.2">
      <c r="A2110" s="187">
        <v>42668</v>
      </c>
      <c r="B2110" s="188" t="s">
        <v>3924</v>
      </c>
      <c r="C2110" s="189" t="s">
        <v>1456</v>
      </c>
      <c r="D2110" s="190" t="s">
        <v>261</v>
      </c>
      <c r="E2110" s="195" t="str">
        <f>IF(Table28[[#This Row],[Tên hàng hóa ]]&lt;&gt;0,VLOOKUP(Table28[[#This Row],[Tên hàng hóa ]],Table1[[Tên hàng hóa]:[Quy cách]],2,0),"")</f>
        <v>Cảm Biến</v>
      </c>
      <c r="F2110" s="191" t="str">
        <f>IF(Table28[[#This Row],[Tên hàng hóa ]]&lt;&gt;0,VLOOKUP(Table28[[#This Row],[Tên hàng hóa ]],Table1[[Tên hàng hóa]:[ĐVT]],3,0),"")</f>
        <v>Cái</v>
      </c>
      <c r="G2110" s="196">
        <v>1540000</v>
      </c>
      <c r="H2110" s="192">
        <v>2</v>
      </c>
      <c r="I2110" s="193">
        <f>IF(Table28[[#This Row],[Số lượng]]&lt;&gt;0,Table28[[#This Row],[Số lượng]]*Table28[[#This Row],[Đơn giá]],"")</f>
        <v>3080000</v>
      </c>
      <c r="J2110" s="193" t="str">
        <f ca="1">IF(AND(Table28[[#This Row],[Tên hàng hóa ]]&lt;&gt;0,D2111=""),SUM(OFFSET(Table28[[#This Row],[Thành tiền]],0,0,-COUNTIF(Table28[Số HĐ],Table28[[#This Row],[Số HĐ]]))),"")</f>
        <v/>
      </c>
      <c r="K2110" s="192"/>
      <c r="L211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10" s="194"/>
    </row>
    <row r="2111" spans="1:13" ht="35.1" customHeight="1" x14ac:dyDescent="0.2">
      <c r="A2111" s="187">
        <v>42668</v>
      </c>
      <c r="B2111" s="188" t="s">
        <v>3924</v>
      </c>
      <c r="C2111" s="189" t="s">
        <v>1456</v>
      </c>
      <c r="D2111" s="190" t="s">
        <v>1226</v>
      </c>
      <c r="E2111" s="195" t="str">
        <f>IF(Table28[[#This Row],[Tên hàng hóa ]]&lt;&gt;0,VLOOKUP(Table28[[#This Row],[Tên hàng hóa ]],Table1[[Tên hàng hóa]:[Quy cách]],2,0),"")</f>
        <v>Cảm Biến</v>
      </c>
      <c r="F2111" s="191" t="str">
        <f>IF(Table28[[#This Row],[Tên hàng hóa ]]&lt;&gt;0,VLOOKUP(Table28[[#This Row],[Tên hàng hóa ]],Table1[[Tên hàng hóa]:[ĐVT]],3,0),"")</f>
        <v>Cái</v>
      </c>
      <c r="G2111" s="196">
        <v>506000</v>
      </c>
      <c r="H2111" s="192">
        <v>2</v>
      </c>
      <c r="I2111" s="193">
        <f>IF(Table28[[#This Row],[Số lượng]]&lt;&gt;0,Table28[[#This Row],[Số lượng]]*Table28[[#This Row],[Đơn giá]],"")</f>
        <v>1012000</v>
      </c>
      <c r="J2111" s="193" t="str">
        <f ca="1">IF(AND(Table28[[#This Row],[Tên hàng hóa ]]&lt;&gt;0,D2112=""),SUM(OFFSET(Table28[[#This Row],[Thành tiền]],0,0,-COUNTIF(Table28[Số HĐ],Table28[[#This Row],[Số HĐ]]))),"")</f>
        <v/>
      </c>
      <c r="K2111" s="192"/>
      <c r="L211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11" s="194"/>
    </row>
    <row r="2112" spans="1:13" ht="35.1" customHeight="1" x14ac:dyDescent="0.2">
      <c r="A2112" s="187">
        <v>42668</v>
      </c>
      <c r="B2112" s="188" t="s">
        <v>3924</v>
      </c>
      <c r="C2112" s="189" t="s">
        <v>1456</v>
      </c>
      <c r="D2112" s="190" t="s">
        <v>369</v>
      </c>
      <c r="E2112" s="195" t="str">
        <f>IF(Table28[[#This Row],[Tên hàng hóa ]]&lt;&gt;0,VLOOKUP(Table28[[#This Row],[Tên hàng hóa ]],Table1[[Tên hàng hóa]:[Quy cách]],2,0),"")</f>
        <v>Relay</v>
      </c>
      <c r="F2112" s="191" t="str">
        <f>IF(Table28[[#This Row],[Tên hàng hóa ]]&lt;&gt;0,VLOOKUP(Table28[[#This Row],[Tên hàng hóa ]],Table1[[Tên hàng hóa]:[ĐVT]],3,0),"")</f>
        <v>Cái</v>
      </c>
      <c r="G2112" s="196">
        <v>75900</v>
      </c>
      <c r="H2112" s="192">
        <v>2</v>
      </c>
      <c r="I2112" s="193">
        <f>IF(Table28[[#This Row],[Số lượng]]&lt;&gt;0,Table28[[#This Row],[Số lượng]]*Table28[[#This Row],[Đơn giá]],"")</f>
        <v>151800</v>
      </c>
      <c r="J2112" s="193" t="str">
        <f ca="1">IF(AND(Table28[[#This Row],[Tên hàng hóa ]]&lt;&gt;0,D2113=""),SUM(OFFSET(Table28[[#This Row],[Thành tiền]],0,0,-COUNTIF(Table28[Số HĐ],Table28[[#This Row],[Số HĐ]]))),"")</f>
        <v/>
      </c>
      <c r="K2112" s="192"/>
      <c r="L211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12" s="194"/>
    </row>
    <row r="2113" spans="1:13" ht="35.1" customHeight="1" x14ac:dyDescent="0.2">
      <c r="A2113" s="187">
        <v>42668</v>
      </c>
      <c r="B2113" s="188" t="s">
        <v>3924</v>
      </c>
      <c r="C2113" s="189" t="s">
        <v>1456</v>
      </c>
      <c r="D2113" s="190" t="s">
        <v>3905</v>
      </c>
      <c r="E2113" s="195" t="str">
        <f>IF(Table28[[#This Row],[Tên hàng hóa ]]&lt;&gt;0,VLOOKUP(Table28[[#This Row],[Tên hàng hóa ]],Table1[[Tên hàng hóa]:[Quy cách]],2,0),"")</f>
        <v>Socket</v>
      </c>
      <c r="F2113" s="191" t="str">
        <f>IF(Table28[[#This Row],[Tên hàng hóa ]]&lt;&gt;0,VLOOKUP(Table28[[#This Row],[Tên hàng hóa ]],Table1[[Tên hàng hóa]:[ĐVT]],3,0),"")</f>
        <v>Cái</v>
      </c>
      <c r="G2113" s="196">
        <v>67100</v>
      </c>
      <c r="H2113" s="192">
        <v>2</v>
      </c>
      <c r="I2113" s="193">
        <f>IF(Table28[[#This Row],[Số lượng]]&lt;&gt;0,Table28[[#This Row],[Số lượng]]*Table28[[#This Row],[Đơn giá]],"")</f>
        <v>134200</v>
      </c>
      <c r="J2113" s="193">
        <f ca="1">IF(AND(Table28[[#This Row],[Tên hàng hóa ]]&lt;&gt;0,D2114=""),SUM(OFFSET(Table28[[#This Row],[Thành tiền]],0,0,-COUNTIF(Table28[Số HĐ],Table28[[#This Row],[Số HĐ]]))),"")</f>
        <v>4378000</v>
      </c>
      <c r="K2113" s="192" t="s">
        <v>464</v>
      </c>
      <c r="L2113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13" s="194" t="s">
        <v>4172</v>
      </c>
    </row>
    <row r="2114" spans="1:13" ht="35.1" customHeight="1" x14ac:dyDescent="0.2">
      <c r="A2114" s="187"/>
      <c r="B2114" s="188"/>
      <c r="C2114" s="189" t="s">
        <v>3907</v>
      </c>
      <c r="D2114" s="190"/>
      <c r="E2114" s="195" t="str">
        <f>IF(Table28[[#This Row],[Tên hàng hóa ]]&lt;&gt;0,VLOOKUP(Table28[[#This Row],[Tên hàng hóa ]],Table1[[Tên hàng hóa]:[Quy cách]],2,0),"")</f>
        <v/>
      </c>
      <c r="F2114" s="191" t="str">
        <f>IF(Table28[[#This Row],[Tên hàng hóa ]]&lt;&gt;0,VLOOKUP(Table28[[#This Row],[Tên hàng hóa ]],Table1[[Tên hàng hóa]:[ĐVT]],3,0),"")</f>
        <v/>
      </c>
      <c r="G2114" s="196" t="s">
        <v>3907</v>
      </c>
      <c r="H2114" s="192"/>
      <c r="I2114" s="193" t="str">
        <f>IF(Table28[[#This Row],[Số lượng]]&lt;&gt;0,Table28[[#This Row],[Số lượng]]*Table28[[#This Row],[Đơn giá]],"")</f>
        <v/>
      </c>
      <c r="J2114" s="193" t="str">
        <f ca="1">IF(AND(Table28[[#This Row],[Tên hàng hóa ]]&lt;&gt;0,D2115=""),SUM(OFFSET(Table28[[#This Row],[Thành tiền]],0,0,-COUNTIF(Table28[Số HĐ],Table28[[#This Row],[Số HĐ]]))),"")</f>
        <v/>
      </c>
      <c r="K2114" s="192"/>
      <c r="L211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14" s="194"/>
    </row>
    <row r="2115" spans="1:13" ht="35.1" customHeight="1" x14ac:dyDescent="0.2">
      <c r="A2115" s="187">
        <v>42668</v>
      </c>
      <c r="B2115" s="188" t="s">
        <v>3925</v>
      </c>
      <c r="C2115" s="189" t="s">
        <v>1076</v>
      </c>
      <c r="D2115" s="190" t="s">
        <v>3894</v>
      </c>
      <c r="E2115" s="195" t="str">
        <f>IF(Table28[[#This Row],[Tên hàng hóa ]]&lt;&gt;0,VLOOKUP(Table28[[#This Row],[Tên hàng hóa ]],Table1[[Tên hàng hóa]:[Quy cách]],2,0),"")</f>
        <v>OMRON</v>
      </c>
      <c r="F2115" s="191" t="str">
        <f>IF(Table28[[#This Row],[Tên hàng hóa ]]&lt;&gt;0,VLOOKUP(Table28[[#This Row],[Tên hàng hóa ]],Table1[[Tên hàng hóa]:[ĐVT]],3,0),"")</f>
        <v>Cái</v>
      </c>
      <c r="G2115" s="196">
        <v>8338000</v>
      </c>
      <c r="H2115" s="192">
        <v>2</v>
      </c>
      <c r="I2115" s="193">
        <f>IF(Table28[[#This Row],[Số lượng]]&lt;&gt;0,Table28[[#This Row],[Số lượng]]*Table28[[#This Row],[Đơn giá]],"")</f>
        <v>16676000</v>
      </c>
      <c r="J2115" s="193">
        <f ca="1">IF(AND(Table28[[#This Row],[Tên hàng hóa ]]&lt;&gt;0,D2116=""),SUM(OFFSET(Table28[[#This Row],[Thành tiền]],0,0,-COUNTIF(Table28[Số HĐ],Table28[[#This Row],[Số HĐ]]))),"")</f>
        <v>16676000</v>
      </c>
      <c r="K2115" s="192" t="s">
        <v>464</v>
      </c>
      <c r="L2115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15" s="194" t="s">
        <v>3939</v>
      </c>
    </row>
    <row r="2116" spans="1:13" ht="35.1" customHeight="1" x14ac:dyDescent="0.2">
      <c r="A2116" s="187"/>
      <c r="B2116" s="188"/>
      <c r="C2116" s="189" t="s">
        <v>3907</v>
      </c>
      <c r="D2116" s="190"/>
      <c r="E2116" s="195" t="str">
        <f>IF(Table28[[#This Row],[Tên hàng hóa ]]&lt;&gt;0,VLOOKUP(Table28[[#This Row],[Tên hàng hóa ]],Table1[[Tên hàng hóa]:[Quy cách]],2,0),"")</f>
        <v/>
      </c>
      <c r="F2116" s="191" t="str">
        <f>IF(Table28[[#This Row],[Tên hàng hóa ]]&lt;&gt;0,VLOOKUP(Table28[[#This Row],[Tên hàng hóa ]],Table1[[Tên hàng hóa]:[ĐVT]],3,0),"")</f>
        <v/>
      </c>
      <c r="G2116" s="196" t="s">
        <v>3907</v>
      </c>
      <c r="H2116" s="192"/>
      <c r="I2116" s="193" t="str">
        <f>IF(Table28[[#This Row],[Số lượng]]&lt;&gt;0,Table28[[#This Row],[Số lượng]]*Table28[[#This Row],[Đơn giá]],"")</f>
        <v/>
      </c>
      <c r="J2116" s="193" t="str">
        <f ca="1">IF(AND(Table28[[#This Row],[Tên hàng hóa ]]&lt;&gt;0,D2117=""),SUM(OFFSET(Table28[[#This Row],[Thành tiền]],0,0,-COUNTIF(Table28[Số HĐ],Table28[[#This Row],[Số HĐ]]))),"")</f>
        <v/>
      </c>
      <c r="K2116" s="192"/>
      <c r="L211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16" s="194"/>
    </row>
    <row r="2117" spans="1:13" ht="35.1" customHeight="1" x14ac:dyDescent="0.2">
      <c r="A2117" s="187">
        <v>42668</v>
      </c>
      <c r="B2117" s="188" t="s">
        <v>3926</v>
      </c>
      <c r="C2117" s="189" t="s">
        <v>1076</v>
      </c>
      <c r="D2117" s="190" t="s">
        <v>3803</v>
      </c>
      <c r="E2117" s="195" t="str">
        <f>IF(Table28[[#This Row],[Tên hàng hóa ]]&lt;&gt;0,VLOOKUP(Table28[[#This Row],[Tên hàng hóa ]],Table1[[Tên hàng hóa]:[Quy cách]],2,0),"")</f>
        <v>OMRON</v>
      </c>
      <c r="F2117" s="191" t="str">
        <f>IF(Table28[[#This Row],[Tên hàng hóa ]]&lt;&gt;0,VLOOKUP(Table28[[#This Row],[Tên hàng hóa ]],Table1[[Tên hàng hóa]:[ĐVT]],3,0),"")</f>
        <v>Cái</v>
      </c>
      <c r="G2117" s="196">
        <v>4316400</v>
      </c>
      <c r="H2117" s="192">
        <v>1</v>
      </c>
      <c r="I2117" s="193">
        <f>IF(Table28[[#This Row],[Số lượng]]&lt;&gt;0,Table28[[#This Row],[Số lượng]]*Table28[[#This Row],[Đơn giá]],"")</f>
        <v>4316400</v>
      </c>
      <c r="J2117" s="193" t="str">
        <f ca="1">IF(AND(Table28[[#This Row],[Tên hàng hóa ]]&lt;&gt;0,D2118=""),SUM(OFFSET(Table28[[#This Row],[Thành tiền]],0,0,-COUNTIF(Table28[Số HĐ],Table28[[#This Row],[Số HĐ]]))),"")</f>
        <v/>
      </c>
      <c r="K2117" s="192"/>
      <c r="L211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17" s="194"/>
    </row>
    <row r="2118" spans="1:13" ht="35.1" customHeight="1" x14ac:dyDescent="0.2">
      <c r="A2118" s="187">
        <v>42668</v>
      </c>
      <c r="B2118" s="188" t="s">
        <v>3926</v>
      </c>
      <c r="C2118" s="189" t="s">
        <v>1076</v>
      </c>
      <c r="D2118" s="190" t="s">
        <v>180</v>
      </c>
      <c r="E2118" s="195" t="str">
        <f>IF(Table28[[#This Row],[Tên hàng hóa ]]&lt;&gt;0,VLOOKUP(Table28[[#This Row],[Tên hàng hóa ]],Table1[[Tên hàng hóa]:[Quy cách]],2,0),"")</f>
        <v>Bộ Nguồn Xung</v>
      </c>
      <c r="F2118" s="191" t="str">
        <f>IF(Table28[[#This Row],[Tên hàng hóa ]]&lt;&gt;0,VLOOKUP(Table28[[#This Row],[Tên hàng hóa ]],Table1[[Tên hàng hóa]:[ĐVT]],3,0),"")</f>
        <v>Cái</v>
      </c>
      <c r="G2118" s="196">
        <v>1210000</v>
      </c>
      <c r="H2118" s="192">
        <v>1</v>
      </c>
      <c r="I2118" s="193">
        <f>IF(Table28[[#This Row],[Số lượng]]&lt;&gt;0,Table28[[#This Row],[Số lượng]]*Table28[[#This Row],[Đơn giá]],"")</f>
        <v>1210000</v>
      </c>
      <c r="J2118" s="193" t="str">
        <f ca="1">IF(AND(Table28[[#This Row],[Tên hàng hóa ]]&lt;&gt;0,D2119=""),SUM(OFFSET(Table28[[#This Row],[Thành tiền]],0,0,-COUNTIF(Table28[Số HĐ],Table28[[#This Row],[Số HĐ]]))),"")</f>
        <v/>
      </c>
      <c r="K2118" s="192"/>
      <c r="L211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18" s="194"/>
    </row>
    <row r="2119" spans="1:13" ht="35.1" customHeight="1" x14ac:dyDescent="0.2">
      <c r="A2119" s="187">
        <v>42668</v>
      </c>
      <c r="B2119" s="188" t="s">
        <v>3926</v>
      </c>
      <c r="C2119" s="189" t="s">
        <v>1076</v>
      </c>
      <c r="D2119" s="190" t="s">
        <v>396</v>
      </c>
      <c r="E2119" s="195" t="str">
        <f>IF(Table28[[#This Row],[Tên hàng hóa ]]&lt;&gt;0,VLOOKUP(Table28[[#This Row],[Tên hàng hóa ]],Table1[[Tên hàng hóa]:[Quy cách]],2,0),"")</f>
        <v>Timer</v>
      </c>
      <c r="F2119" s="191" t="str">
        <f>IF(Table28[[#This Row],[Tên hàng hóa ]]&lt;&gt;0,VLOOKUP(Table28[[#This Row],[Tên hàng hóa ]],Table1[[Tên hàng hóa]:[ĐVT]],3,0),"")</f>
        <v>Cái</v>
      </c>
      <c r="G2119" s="196">
        <v>1540000</v>
      </c>
      <c r="H2119" s="192">
        <v>2</v>
      </c>
      <c r="I2119" s="193">
        <f>IF(Table28[[#This Row],[Số lượng]]&lt;&gt;0,Table28[[#This Row],[Số lượng]]*Table28[[#This Row],[Đơn giá]],"")</f>
        <v>3080000</v>
      </c>
      <c r="J2119" s="193" t="str">
        <f ca="1">IF(AND(Table28[[#This Row],[Tên hàng hóa ]]&lt;&gt;0,D2120=""),SUM(OFFSET(Table28[[#This Row],[Thành tiền]],0,0,-COUNTIF(Table28[Số HĐ],Table28[[#This Row],[Số HĐ]]))),"")</f>
        <v/>
      </c>
      <c r="K2119" s="192"/>
      <c r="L211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19" s="194"/>
    </row>
    <row r="2120" spans="1:13" ht="35.1" customHeight="1" x14ac:dyDescent="0.2">
      <c r="A2120" s="187">
        <v>42668</v>
      </c>
      <c r="B2120" s="188" t="s">
        <v>3926</v>
      </c>
      <c r="C2120" s="189" t="s">
        <v>1076</v>
      </c>
      <c r="D2120" s="190" t="s">
        <v>433</v>
      </c>
      <c r="E2120" s="195" t="str">
        <f>IF(Table28[[#This Row],[Tên hàng hóa ]]&lt;&gt;0,VLOOKUP(Table28[[#This Row],[Tên hàng hóa ]],Table1[[Tên hàng hóa]:[Quy cách]],2,0),"")</f>
        <v>Socket</v>
      </c>
      <c r="F2120" s="191" t="str">
        <f>IF(Table28[[#This Row],[Tên hàng hóa ]]&lt;&gt;0,VLOOKUP(Table28[[#This Row],[Tên hàng hóa ]],Table1[[Tên hàng hóa]:[ĐVT]],3,0),"")</f>
        <v>Cái</v>
      </c>
      <c r="G2120" s="196">
        <v>33000</v>
      </c>
      <c r="H2120" s="192">
        <v>3</v>
      </c>
      <c r="I2120" s="193">
        <f>IF(Table28[[#This Row],[Số lượng]]&lt;&gt;0,Table28[[#This Row],[Số lượng]]*Table28[[#This Row],[Đơn giá]],"")</f>
        <v>99000</v>
      </c>
      <c r="J2120" s="193" t="str">
        <f ca="1">IF(AND(Table28[[#This Row],[Tên hàng hóa ]]&lt;&gt;0,D2121=""),SUM(OFFSET(Table28[[#This Row],[Thành tiền]],0,0,-COUNTIF(Table28[Số HĐ],Table28[[#This Row],[Số HĐ]]))),"")</f>
        <v/>
      </c>
      <c r="K2120" s="192"/>
      <c r="L212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20" s="194"/>
    </row>
    <row r="2121" spans="1:13" ht="35.1" customHeight="1" x14ac:dyDescent="0.2">
      <c r="A2121" s="187">
        <v>42668</v>
      </c>
      <c r="B2121" s="188" t="s">
        <v>3926</v>
      </c>
      <c r="C2121" s="189" t="s">
        <v>1076</v>
      </c>
      <c r="D2121" s="190" t="s">
        <v>343</v>
      </c>
      <c r="E2121" s="195" t="str">
        <f>IF(Table28[[#This Row],[Tên hàng hóa ]]&lt;&gt;0,VLOOKUP(Table28[[#This Row],[Tên hàng hóa ]],Table1[[Tên hàng hóa]:[Quy cách]],2,0),"")</f>
        <v>Relay</v>
      </c>
      <c r="F2121" s="191" t="str">
        <f>IF(Table28[[#This Row],[Tên hàng hóa ]]&lt;&gt;0,VLOOKUP(Table28[[#This Row],[Tên hàng hóa ]],Table1[[Tên hàng hóa]:[ĐVT]],3,0),"")</f>
        <v>Cái</v>
      </c>
      <c r="G2121" s="196">
        <v>60500</v>
      </c>
      <c r="H2121" s="192">
        <v>6</v>
      </c>
      <c r="I2121" s="193">
        <f>IF(Table28[[#This Row],[Số lượng]]&lt;&gt;0,Table28[[#This Row],[Số lượng]]*Table28[[#This Row],[Đơn giá]],"")</f>
        <v>363000</v>
      </c>
      <c r="J2121" s="193" t="str">
        <f ca="1">IF(AND(Table28[[#This Row],[Tên hàng hóa ]]&lt;&gt;0,D2122=""),SUM(OFFSET(Table28[[#This Row],[Thành tiền]],0,0,-COUNTIF(Table28[Số HĐ],Table28[[#This Row],[Số HĐ]]))),"")</f>
        <v/>
      </c>
      <c r="K2121" s="192"/>
      <c r="L212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21" s="194"/>
    </row>
    <row r="2122" spans="1:13" ht="35.1" customHeight="1" x14ac:dyDescent="0.2">
      <c r="A2122" s="187">
        <v>42668</v>
      </c>
      <c r="B2122" s="188" t="s">
        <v>3926</v>
      </c>
      <c r="C2122" s="189" t="s">
        <v>1076</v>
      </c>
      <c r="D2122" s="190" t="s">
        <v>431</v>
      </c>
      <c r="E2122" s="195" t="str">
        <f>IF(Table28[[#This Row],[Tên hàng hóa ]]&lt;&gt;0,VLOOKUP(Table28[[#This Row],[Tên hàng hóa ]],Table1[[Tên hàng hóa]:[Quy cách]],2,0),"")</f>
        <v>Socket</v>
      </c>
      <c r="F2122" s="191" t="str">
        <f>IF(Table28[[#This Row],[Tên hàng hóa ]]&lt;&gt;0,VLOOKUP(Table28[[#This Row],[Tên hàng hóa ]],Table1[[Tên hàng hóa]:[ĐVT]],3,0),"")</f>
        <v>Cái</v>
      </c>
      <c r="G2122" s="196">
        <v>35200</v>
      </c>
      <c r="H2122" s="192">
        <v>6</v>
      </c>
      <c r="I2122" s="193">
        <f>IF(Table28[[#This Row],[Số lượng]]&lt;&gt;0,Table28[[#This Row],[Số lượng]]*Table28[[#This Row],[Đơn giá]],"")</f>
        <v>211200</v>
      </c>
      <c r="J2122" s="193">
        <f ca="1">IF(AND(Table28[[#This Row],[Tên hàng hóa ]]&lt;&gt;0,D2123=""),SUM(OFFSET(Table28[[#This Row],[Thành tiền]],0,0,-COUNTIF(Table28[Số HĐ],Table28[[#This Row],[Số HĐ]]))),"")</f>
        <v>9279600</v>
      </c>
      <c r="K2122" s="192" t="s">
        <v>464</v>
      </c>
      <c r="L2122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22" s="194" t="s">
        <v>3940</v>
      </c>
    </row>
    <row r="2123" spans="1:13" ht="35.1" customHeight="1" x14ac:dyDescent="0.2">
      <c r="A2123" s="187"/>
      <c r="B2123" s="188"/>
      <c r="C2123" s="189" t="s">
        <v>3907</v>
      </c>
      <c r="D2123" s="190"/>
      <c r="E2123" s="195" t="str">
        <f>IF(Table28[[#This Row],[Tên hàng hóa ]]&lt;&gt;0,VLOOKUP(Table28[[#This Row],[Tên hàng hóa ]],Table1[[Tên hàng hóa]:[Quy cách]],2,0),"")</f>
        <v/>
      </c>
      <c r="F2123" s="191" t="str">
        <f>IF(Table28[[#This Row],[Tên hàng hóa ]]&lt;&gt;0,VLOOKUP(Table28[[#This Row],[Tên hàng hóa ]],Table1[[Tên hàng hóa]:[ĐVT]],3,0),"")</f>
        <v/>
      </c>
      <c r="G2123" s="196" t="s">
        <v>3907</v>
      </c>
      <c r="H2123" s="192"/>
      <c r="I2123" s="193" t="str">
        <f>IF(Table28[[#This Row],[Số lượng]]&lt;&gt;0,Table28[[#This Row],[Số lượng]]*Table28[[#This Row],[Đơn giá]],"")</f>
        <v/>
      </c>
      <c r="J2123" s="193" t="str">
        <f ca="1">IF(AND(Table28[[#This Row],[Tên hàng hóa ]]&lt;&gt;0,D2124=""),SUM(OFFSET(Table28[[#This Row],[Thành tiền]],0,0,-COUNTIF(Table28[Số HĐ],Table28[[#This Row],[Số HĐ]]))),"")</f>
        <v/>
      </c>
      <c r="K2123" s="192"/>
      <c r="L212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23" s="194"/>
    </row>
    <row r="2124" spans="1:13" ht="35.1" customHeight="1" x14ac:dyDescent="0.2">
      <c r="A2124" s="187">
        <v>42670</v>
      </c>
      <c r="B2124" s="188" t="s">
        <v>3927</v>
      </c>
      <c r="C2124" s="189" t="s">
        <v>3226</v>
      </c>
      <c r="D2124" s="190" t="s">
        <v>2061</v>
      </c>
      <c r="E2124" s="195" t="str">
        <f>IF(Table28[[#This Row],[Tên hàng hóa ]]&lt;&gt;0,VLOOKUP(Table28[[#This Row],[Tên hàng hóa ]],Table1[[Tên hàng hóa]:[Quy cách]],2,0),"")</f>
        <v>OMRON</v>
      </c>
      <c r="F2124" s="191" t="str">
        <f>IF(Table28[[#This Row],[Tên hàng hóa ]]&lt;&gt;0,VLOOKUP(Table28[[#This Row],[Tên hàng hóa ]],Table1[[Tên hàng hóa]:[ĐVT]],3,0),"")</f>
        <v>Cái</v>
      </c>
      <c r="G2124" s="196">
        <v>990000</v>
      </c>
      <c r="H2124" s="192">
        <v>1</v>
      </c>
      <c r="I2124" s="193">
        <f>IF(Table28[[#This Row],[Số lượng]]&lt;&gt;0,Table28[[#This Row],[Số lượng]]*Table28[[#This Row],[Đơn giá]],"")</f>
        <v>990000</v>
      </c>
      <c r="J2124" s="193" t="str">
        <f ca="1">IF(AND(Table28[[#This Row],[Tên hàng hóa ]]&lt;&gt;0,D2125=""),SUM(OFFSET(Table28[[#This Row],[Thành tiền]],0,0,-COUNTIF(Table28[Số HĐ],Table28[[#This Row],[Số HĐ]]))),"")</f>
        <v/>
      </c>
      <c r="K2124" s="192"/>
      <c r="L212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24" s="194"/>
    </row>
    <row r="2125" spans="1:13" ht="35.1" customHeight="1" x14ac:dyDescent="0.2">
      <c r="A2125" s="187">
        <v>42670</v>
      </c>
      <c r="B2125" s="188" t="s">
        <v>3927</v>
      </c>
      <c r="C2125" s="189" t="s">
        <v>3226</v>
      </c>
      <c r="D2125" s="190" t="s">
        <v>2065</v>
      </c>
      <c r="E2125" s="195" t="str">
        <f>IF(Table28[[#This Row],[Tên hàng hóa ]]&lt;&gt;0,VLOOKUP(Table28[[#This Row],[Tên hàng hóa ]],Table1[[Tên hàng hóa]:[Quy cách]],2,0),"")</f>
        <v>OMRON</v>
      </c>
      <c r="F2125" s="191" t="str">
        <f>IF(Table28[[#This Row],[Tên hàng hóa ]]&lt;&gt;0,VLOOKUP(Table28[[#This Row],[Tên hàng hóa ]],Table1[[Tên hàng hóa]:[ĐVT]],3,0),"")</f>
        <v>Cái</v>
      </c>
      <c r="G2125" s="196">
        <v>110000</v>
      </c>
      <c r="H2125" s="192">
        <v>1</v>
      </c>
      <c r="I2125" s="193">
        <f>IF(Table28[[#This Row],[Số lượng]]&lt;&gt;0,Table28[[#This Row],[Số lượng]]*Table28[[#This Row],[Đơn giá]],"")</f>
        <v>110000</v>
      </c>
      <c r="J2125" s="193">
        <f ca="1">IF(AND(Table28[[#This Row],[Tên hàng hóa ]]&lt;&gt;0,D2126=""),SUM(OFFSET(Table28[[#This Row],[Thành tiền]],0,0,-COUNTIF(Table28[Số HĐ],Table28[[#This Row],[Số HĐ]]))),"")</f>
        <v>1100000</v>
      </c>
      <c r="K2125" s="192" t="s">
        <v>464</v>
      </c>
      <c r="L2125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25" s="194" t="s">
        <v>3941</v>
      </c>
    </row>
    <row r="2126" spans="1:13" ht="35.1" customHeight="1" x14ac:dyDescent="0.2">
      <c r="A2126" s="187"/>
      <c r="B2126" s="188"/>
      <c r="C2126" s="189" t="s">
        <v>3907</v>
      </c>
      <c r="D2126" s="190"/>
      <c r="E2126" s="195" t="str">
        <f>IF(Table28[[#This Row],[Tên hàng hóa ]]&lt;&gt;0,VLOOKUP(Table28[[#This Row],[Tên hàng hóa ]],Table1[[Tên hàng hóa]:[Quy cách]],2,0),"")</f>
        <v/>
      </c>
      <c r="F2126" s="191" t="str">
        <f>IF(Table28[[#This Row],[Tên hàng hóa ]]&lt;&gt;0,VLOOKUP(Table28[[#This Row],[Tên hàng hóa ]],Table1[[Tên hàng hóa]:[ĐVT]],3,0),"")</f>
        <v/>
      </c>
      <c r="G2126" s="196" t="s">
        <v>3907</v>
      </c>
      <c r="H2126" s="192"/>
      <c r="I2126" s="193" t="str">
        <f>IF(Table28[[#This Row],[Số lượng]]&lt;&gt;0,Table28[[#This Row],[Số lượng]]*Table28[[#This Row],[Đơn giá]],"")</f>
        <v/>
      </c>
      <c r="J2126" s="193" t="str">
        <f ca="1">IF(AND(Table28[[#This Row],[Tên hàng hóa ]]&lt;&gt;0,D2127=""),SUM(OFFSET(Table28[[#This Row],[Thành tiền]],0,0,-COUNTIF(Table28[Số HĐ],Table28[[#This Row],[Số HĐ]]))),"")</f>
        <v/>
      </c>
      <c r="K2126" s="192"/>
      <c r="L212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26" s="194"/>
    </row>
    <row r="2127" spans="1:13" ht="35.1" customHeight="1" x14ac:dyDescent="0.2">
      <c r="A2127" s="187">
        <v>42671</v>
      </c>
      <c r="B2127" s="188" t="s">
        <v>3928</v>
      </c>
      <c r="C2127" s="189" t="s">
        <v>1258</v>
      </c>
      <c r="D2127" s="190" t="s">
        <v>180</v>
      </c>
      <c r="E2127" s="195" t="str">
        <f>IF(Table28[[#This Row],[Tên hàng hóa ]]&lt;&gt;0,VLOOKUP(Table28[[#This Row],[Tên hàng hóa ]],Table1[[Tên hàng hóa]:[Quy cách]],2,0),"")</f>
        <v>Bộ Nguồn Xung</v>
      </c>
      <c r="F2127" s="191" t="str">
        <f>IF(Table28[[#This Row],[Tên hàng hóa ]]&lt;&gt;0,VLOOKUP(Table28[[#This Row],[Tên hàng hóa ]],Table1[[Tên hàng hóa]:[ĐVT]],3,0),"")</f>
        <v>Cái</v>
      </c>
      <c r="G2127" s="196">
        <v>1210000</v>
      </c>
      <c r="H2127" s="192">
        <v>1</v>
      </c>
      <c r="I2127" s="193">
        <f>IF(Table28[[#This Row],[Số lượng]]&lt;&gt;0,Table28[[#This Row],[Số lượng]]*Table28[[#This Row],[Đơn giá]],"")</f>
        <v>1210000</v>
      </c>
      <c r="J2127" s="193" t="str">
        <f ca="1">IF(AND(Table28[[#This Row],[Tên hàng hóa ]]&lt;&gt;0,D2128=""),SUM(OFFSET(Table28[[#This Row],[Thành tiền]],0,0,-COUNTIF(Table28[Số HĐ],Table28[[#This Row],[Số HĐ]]))),"")</f>
        <v/>
      </c>
      <c r="K2127" s="192"/>
      <c r="L212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27" s="194"/>
    </row>
    <row r="2128" spans="1:13" ht="35.1" customHeight="1" x14ac:dyDescent="0.2">
      <c r="A2128" s="187">
        <v>42671</v>
      </c>
      <c r="B2128" s="188" t="s">
        <v>3928</v>
      </c>
      <c r="C2128" s="189" t="s">
        <v>1258</v>
      </c>
      <c r="D2128" s="190" t="s">
        <v>318</v>
      </c>
      <c r="E2128" s="195" t="str">
        <f>IF(Table28[[#This Row],[Tên hàng hóa ]]&lt;&gt;0,VLOOKUP(Table28[[#This Row],[Tên hàng hóa ]],Table1[[Tên hàng hóa]:[Quy cách]],2,0),"")</f>
        <v>Điều Khiển Mức Nước</v>
      </c>
      <c r="F2128" s="191" t="str">
        <f>IF(Table28[[#This Row],[Tên hàng hóa ]]&lt;&gt;0,VLOOKUP(Table28[[#This Row],[Tên hàng hóa ]],Table1[[Tên hàng hóa]:[ĐVT]],3,0),"")</f>
        <v>Cái</v>
      </c>
      <c r="G2128" s="196">
        <v>671000</v>
      </c>
      <c r="H2128" s="192">
        <v>1</v>
      </c>
      <c r="I2128" s="193">
        <f>IF(Table28[[#This Row],[Số lượng]]&lt;&gt;0,Table28[[#This Row],[Số lượng]]*Table28[[#This Row],[Đơn giá]],"")</f>
        <v>671000</v>
      </c>
      <c r="J2128" s="193">
        <f ca="1">IF(AND(Table28[[#This Row],[Tên hàng hóa ]]&lt;&gt;0,D2129=""),SUM(OFFSET(Table28[[#This Row],[Thành tiền]],0,0,-COUNTIF(Table28[Số HĐ],Table28[[#This Row],[Số HĐ]]))),"")</f>
        <v>1881000</v>
      </c>
      <c r="K2128" s="192" t="s">
        <v>464</v>
      </c>
      <c r="L2128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28" s="194" t="s">
        <v>4065</v>
      </c>
    </row>
    <row r="2129" spans="1:13" ht="35.1" customHeight="1" x14ac:dyDescent="0.2">
      <c r="A2129" s="187"/>
      <c r="B2129" s="188"/>
      <c r="C2129" s="189" t="s">
        <v>3907</v>
      </c>
      <c r="D2129" s="190"/>
      <c r="E2129" s="195" t="str">
        <f>IF(Table28[[#This Row],[Tên hàng hóa ]]&lt;&gt;0,VLOOKUP(Table28[[#This Row],[Tên hàng hóa ]],Table1[[Tên hàng hóa]:[Quy cách]],2,0),"")</f>
        <v/>
      </c>
      <c r="F2129" s="191" t="str">
        <f>IF(Table28[[#This Row],[Tên hàng hóa ]]&lt;&gt;0,VLOOKUP(Table28[[#This Row],[Tên hàng hóa ]],Table1[[Tên hàng hóa]:[ĐVT]],3,0),"")</f>
        <v/>
      </c>
      <c r="G2129" s="196" t="s">
        <v>3907</v>
      </c>
      <c r="H2129" s="192"/>
      <c r="I2129" s="193" t="str">
        <f>IF(Table28[[#This Row],[Số lượng]]&lt;&gt;0,Table28[[#This Row],[Số lượng]]*Table28[[#This Row],[Đơn giá]],"")</f>
        <v/>
      </c>
      <c r="J2129" s="193" t="str">
        <f ca="1">IF(AND(Table28[[#This Row],[Tên hàng hóa ]]&lt;&gt;0,D2130=""),SUM(OFFSET(Table28[[#This Row],[Thành tiền]],0,0,-COUNTIF(Table28[Số HĐ],Table28[[#This Row],[Số HĐ]]))),"")</f>
        <v/>
      </c>
      <c r="K2129" s="192"/>
      <c r="L212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29" s="194"/>
    </row>
    <row r="2130" spans="1:13" ht="35.1" customHeight="1" x14ac:dyDescent="0.2">
      <c r="A2130" s="187">
        <v>42671</v>
      </c>
      <c r="B2130" s="188" t="s">
        <v>3929</v>
      </c>
      <c r="C2130" s="189" t="s">
        <v>1034</v>
      </c>
      <c r="D2130" s="190" t="s">
        <v>261</v>
      </c>
      <c r="E2130" s="195" t="str">
        <f>IF(Table28[[#This Row],[Tên hàng hóa ]]&lt;&gt;0,VLOOKUP(Table28[[#This Row],[Tên hàng hóa ]],Table1[[Tên hàng hóa]:[Quy cách]],2,0),"")</f>
        <v>Cảm Biến</v>
      </c>
      <c r="F2130" s="191" t="str">
        <f>IF(Table28[[#This Row],[Tên hàng hóa ]]&lt;&gt;0,VLOOKUP(Table28[[#This Row],[Tên hàng hóa ]],Table1[[Tên hàng hóa]:[ĐVT]],3,0),"")</f>
        <v>Cái</v>
      </c>
      <c r="G2130" s="196">
        <v>1320000</v>
      </c>
      <c r="H2130" s="192">
        <v>1</v>
      </c>
      <c r="I2130" s="193">
        <f>IF(Table28[[#This Row],[Số lượng]]&lt;&gt;0,Table28[[#This Row],[Số lượng]]*Table28[[#This Row],[Đơn giá]],"")</f>
        <v>1320000</v>
      </c>
      <c r="J2130" s="193" t="str">
        <f ca="1">IF(AND(Table28[[#This Row],[Tên hàng hóa ]]&lt;&gt;0,D2131=""),SUM(OFFSET(Table28[[#This Row],[Thành tiền]],0,0,-COUNTIF(Table28[Số HĐ],Table28[[#This Row],[Số HĐ]]))),"")</f>
        <v/>
      </c>
      <c r="K2130" s="192"/>
      <c r="L213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30" s="194"/>
    </row>
    <row r="2131" spans="1:13" ht="35.1" customHeight="1" x14ac:dyDescent="0.2">
      <c r="A2131" s="187">
        <v>42671</v>
      </c>
      <c r="B2131" s="188" t="s">
        <v>3929</v>
      </c>
      <c r="C2131" s="189" t="s">
        <v>1034</v>
      </c>
      <c r="D2131" s="190" t="s">
        <v>527</v>
      </c>
      <c r="E2131" s="195" t="str">
        <f>IF(Table28[[#This Row],[Tên hàng hóa ]]&lt;&gt;0,VLOOKUP(Table28[[#This Row],[Tên hàng hóa ]],Table1[[Tên hàng hóa]:[Quy cách]],2,0),"")</f>
        <v>Counter</v>
      </c>
      <c r="F2131" s="191" t="str">
        <f>IF(Table28[[#This Row],[Tên hàng hóa ]]&lt;&gt;0,VLOOKUP(Table28[[#This Row],[Tên hàng hóa ]],Table1[[Tên hàng hóa]:[ĐVT]],3,0),"")</f>
        <v>Cái</v>
      </c>
      <c r="G2131" s="196">
        <v>2722500</v>
      </c>
      <c r="H2131" s="192">
        <v>2</v>
      </c>
      <c r="I2131" s="193">
        <f>IF(Table28[[#This Row],[Số lượng]]&lt;&gt;0,Table28[[#This Row],[Số lượng]]*Table28[[#This Row],[Đơn giá]],"")</f>
        <v>5445000</v>
      </c>
      <c r="J2131" s="193">
        <f ca="1">IF(AND(Table28[[#This Row],[Tên hàng hóa ]]&lt;&gt;0,D2132=""),SUM(OFFSET(Table28[[#This Row],[Thành tiền]],0,0,-COUNTIF(Table28[Số HĐ],Table28[[#This Row],[Số HĐ]]))),"")</f>
        <v>6765000</v>
      </c>
      <c r="K2131" s="192" t="s">
        <v>464</v>
      </c>
      <c r="L2131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31" s="194" t="s">
        <v>4219</v>
      </c>
    </row>
    <row r="2132" spans="1:13" ht="35.1" customHeight="1" x14ac:dyDescent="0.2">
      <c r="A2132" s="187"/>
      <c r="B2132" s="188"/>
      <c r="C2132" s="189" t="s">
        <v>3907</v>
      </c>
      <c r="D2132" s="190"/>
      <c r="E2132" s="195" t="str">
        <f>IF(Table28[[#This Row],[Tên hàng hóa ]]&lt;&gt;0,VLOOKUP(Table28[[#This Row],[Tên hàng hóa ]],Table1[[Tên hàng hóa]:[Quy cách]],2,0),"")</f>
        <v/>
      </c>
      <c r="F2132" s="191" t="str">
        <f>IF(Table28[[#This Row],[Tên hàng hóa ]]&lt;&gt;0,VLOOKUP(Table28[[#This Row],[Tên hàng hóa ]],Table1[[Tên hàng hóa]:[ĐVT]],3,0),"")</f>
        <v/>
      </c>
      <c r="G2132" s="196" t="s">
        <v>3907</v>
      </c>
      <c r="H2132" s="192"/>
      <c r="I2132" s="193" t="str">
        <f>IF(Table28[[#This Row],[Số lượng]]&lt;&gt;0,Table28[[#This Row],[Số lượng]]*Table28[[#This Row],[Đơn giá]],"")</f>
        <v/>
      </c>
      <c r="J2132" s="193" t="str">
        <f ca="1">IF(AND(Table28[[#This Row],[Tên hàng hóa ]]&lt;&gt;0,D2133=""),SUM(OFFSET(Table28[[#This Row],[Thành tiền]],0,0,-COUNTIF(Table28[Số HĐ],Table28[[#This Row],[Số HĐ]]))),"")</f>
        <v/>
      </c>
      <c r="K2132" s="192"/>
      <c r="L213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32" s="194"/>
    </row>
    <row r="2133" spans="1:13" ht="35.1" customHeight="1" x14ac:dyDescent="0.2">
      <c r="A2133" s="187">
        <v>42671</v>
      </c>
      <c r="B2133" s="188" t="s">
        <v>3930</v>
      </c>
      <c r="C2133" s="189" t="s">
        <v>1034</v>
      </c>
      <c r="D2133" s="190" t="s">
        <v>520</v>
      </c>
      <c r="E2133" s="195" t="str">
        <f>IF(Table28[[#This Row],[Tên hàng hóa ]]&lt;&gt;0,VLOOKUP(Table28[[#This Row],[Tên hàng hóa ]],Table1[[Tên hàng hóa]:[Quy cách]],2,0),"")</f>
        <v>Cảm Biến</v>
      </c>
      <c r="F2133" s="191" t="str">
        <f>IF(Table28[[#This Row],[Tên hàng hóa ]]&lt;&gt;0,VLOOKUP(Table28[[#This Row],[Tên hàng hóa ]],Table1[[Tên hàng hóa]:[ĐVT]],3,0),"")</f>
        <v>Cái</v>
      </c>
      <c r="G2133" s="196">
        <v>935000</v>
      </c>
      <c r="H2133" s="192">
        <v>5</v>
      </c>
      <c r="I2133" s="193">
        <f>IF(Table28[[#This Row],[Số lượng]]&lt;&gt;0,Table28[[#This Row],[Số lượng]]*Table28[[#This Row],[Đơn giá]],"")</f>
        <v>4675000</v>
      </c>
      <c r="J2133" s="193">
        <f ca="1">IF(AND(Table28[[#This Row],[Tên hàng hóa ]]&lt;&gt;0,D2134=""),SUM(OFFSET(Table28[[#This Row],[Thành tiền]],0,0,-COUNTIF(Table28[Số HĐ],Table28[[#This Row],[Số HĐ]]))),"")</f>
        <v>4675000</v>
      </c>
      <c r="K2133" s="192" t="s">
        <v>464</v>
      </c>
      <c r="L2133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33" s="194" t="s">
        <v>4220</v>
      </c>
    </row>
    <row r="2134" spans="1:13" ht="35.1" customHeight="1" x14ac:dyDescent="0.2">
      <c r="A2134" s="187"/>
      <c r="B2134" s="188"/>
      <c r="C2134" s="189" t="s">
        <v>3907</v>
      </c>
      <c r="D2134" s="190"/>
      <c r="E2134" s="195" t="str">
        <f>IF(Table28[[#This Row],[Tên hàng hóa ]]&lt;&gt;0,VLOOKUP(Table28[[#This Row],[Tên hàng hóa ]],Table1[[Tên hàng hóa]:[Quy cách]],2,0),"")</f>
        <v/>
      </c>
      <c r="F2134" s="191" t="str">
        <f>IF(Table28[[#This Row],[Tên hàng hóa ]]&lt;&gt;0,VLOOKUP(Table28[[#This Row],[Tên hàng hóa ]],Table1[[Tên hàng hóa]:[ĐVT]],3,0),"")</f>
        <v/>
      </c>
      <c r="G2134" s="196" t="s">
        <v>3907</v>
      </c>
      <c r="H2134" s="192"/>
      <c r="I2134" s="193" t="str">
        <f>IF(Table28[[#This Row],[Số lượng]]&lt;&gt;0,Table28[[#This Row],[Số lượng]]*Table28[[#This Row],[Đơn giá]],"")</f>
        <v/>
      </c>
      <c r="J2134" s="193" t="str">
        <f ca="1">IF(AND(Table28[[#This Row],[Tên hàng hóa ]]&lt;&gt;0,D2135=""),SUM(OFFSET(Table28[[#This Row],[Thành tiền]],0,0,-COUNTIF(Table28[Số HĐ],Table28[[#This Row],[Số HĐ]]))),"")</f>
        <v/>
      </c>
      <c r="K2134" s="192"/>
      <c r="L213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34" s="194"/>
    </row>
    <row r="2135" spans="1:13" ht="35.1" customHeight="1" x14ac:dyDescent="0.2">
      <c r="A2135" s="187">
        <v>42671</v>
      </c>
      <c r="B2135" s="188" t="s">
        <v>3931</v>
      </c>
      <c r="C2135" s="189" t="s">
        <v>1197</v>
      </c>
      <c r="D2135" s="190" t="s">
        <v>3918</v>
      </c>
      <c r="E2135" s="195" t="str">
        <f>IF(Table28[[#This Row],[Tên hàng hóa ]]&lt;&gt;0,VLOOKUP(Table28[[#This Row],[Tên hàng hóa ]],Table1[[Tên hàng hóa]:[Quy cách]],2,0),"")</f>
        <v>ELECTRICON</v>
      </c>
      <c r="F2135" s="191" t="str">
        <f>IF(Table28[[#This Row],[Tên hàng hóa ]]&lt;&gt;0,VLOOKUP(Table28[[#This Row],[Tên hàng hóa ]],Table1[[Tên hàng hóa]:[ĐVT]],3,0),"")</f>
        <v>Cái</v>
      </c>
      <c r="G2135" s="196">
        <v>1300200</v>
      </c>
      <c r="H2135" s="192">
        <v>10</v>
      </c>
      <c r="I2135" s="193">
        <f>IF(Table28[[#This Row],[Số lượng]]&lt;&gt;0,Table28[[#This Row],[Số lượng]]*Table28[[#This Row],[Đơn giá]],"")</f>
        <v>13002000</v>
      </c>
      <c r="J2135" s="193">
        <f ca="1">IF(AND(Table28[[#This Row],[Tên hàng hóa ]]&lt;&gt;0,D2136=""),SUM(OFFSET(Table28[[#This Row],[Thành tiền]],0,0,-COUNTIF(Table28[Số HĐ],Table28[[#This Row],[Số HĐ]]))),"")</f>
        <v>13002000</v>
      </c>
      <c r="K2135" s="192" t="s">
        <v>464</v>
      </c>
      <c r="L2135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35" s="194" t="s">
        <v>4283</v>
      </c>
    </row>
    <row r="2136" spans="1:13" ht="35.1" customHeight="1" x14ac:dyDescent="0.2">
      <c r="A2136" s="187"/>
      <c r="B2136" s="188"/>
      <c r="C2136" s="189" t="s">
        <v>3907</v>
      </c>
      <c r="D2136" s="190"/>
      <c r="E2136" s="195" t="str">
        <f>IF(Table28[[#This Row],[Tên hàng hóa ]]&lt;&gt;0,VLOOKUP(Table28[[#This Row],[Tên hàng hóa ]],Table1[[Tên hàng hóa]:[Quy cách]],2,0),"")</f>
        <v/>
      </c>
      <c r="F2136" s="191" t="str">
        <f>IF(Table28[[#This Row],[Tên hàng hóa ]]&lt;&gt;0,VLOOKUP(Table28[[#This Row],[Tên hàng hóa ]],Table1[[Tên hàng hóa]:[ĐVT]],3,0),"")</f>
        <v/>
      </c>
      <c r="G2136" s="196" t="s">
        <v>3907</v>
      </c>
      <c r="H2136" s="192"/>
      <c r="I2136" s="193" t="str">
        <f>IF(Table28[[#This Row],[Số lượng]]&lt;&gt;0,Table28[[#This Row],[Số lượng]]*Table28[[#This Row],[Đơn giá]],"")</f>
        <v/>
      </c>
      <c r="J2136" s="193" t="str">
        <f ca="1">IF(AND(Table28[[#This Row],[Tên hàng hóa ]]&lt;&gt;0,D2137=""),SUM(OFFSET(Table28[[#This Row],[Thành tiền]],0,0,-COUNTIF(Table28[Số HĐ],Table28[[#This Row],[Số HĐ]]))),"")</f>
        <v/>
      </c>
      <c r="K2136" s="192"/>
      <c r="L213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36" s="194"/>
    </row>
    <row r="2137" spans="1:13" ht="35.1" customHeight="1" x14ac:dyDescent="0.2">
      <c r="A2137" s="187">
        <v>42671</v>
      </c>
      <c r="B2137" s="188" t="s">
        <v>3932</v>
      </c>
      <c r="C2137" s="189" t="s">
        <v>1197</v>
      </c>
      <c r="D2137" s="190" t="s">
        <v>223</v>
      </c>
      <c r="E2137" s="195" t="str">
        <f>IF(Table28[[#This Row],[Tên hàng hóa ]]&lt;&gt;0,VLOOKUP(Table28[[#This Row],[Tên hàng hóa ]],Table1[[Tên hàng hóa]:[Quy cách]],2,0),"")</f>
        <v>Cảm Biến</v>
      </c>
      <c r="F2137" s="191" t="str">
        <f>IF(Table28[[#This Row],[Tên hàng hóa ]]&lt;&gt;0,VLOOKUP(Table28[[#This Row],[Tên hàng hóa ]],Table1[[Tên hàng hóa]:[ĐVT]],3,0),"")</f>
        <v>Cái</v>
      </c>
      <c r="G2137" s="196">
        <v>814000</v>
      </c>
      <c r="H2137" s="192">
        <v>10</v>
      </c>
      <c r="I2137" s="193">
        <f>IF(Table28[[#This Row],[Số lượng]]&lt;&gt;0,Table28[[#This Row],[Số lượng]]*Table28[[#This Row],[Đơn giá]],"")</f>
        <v>8140000</v>
      </c>
      <c r="J2137" s="193">
        <f ca="1">IF(AND(Table28[[#This Row],[Tên hàng hóa ]]&lt;&gt;0,D2138=""),SUM(OFFSET(Table28[[#This Row],[Thành tiền]],0,0,-COUNTIF(Table28[Số HĐ],Table28[[#This Row],[Số HĐ]]))),"")</f>
        <v>8140000</v>
      </c>
      <c r="K2137" s="192" t="s">
        <v>464</v>
      </c>
      <c r="L2137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37" s="194" t="s">
        <v>4283</v>
      </c>
    </row>
    <row r="2138" spans="1:13" ht="35.1" customHeight="1" x14ac:dyDescent="0.2">
      <c r="A2138" s="187"/>
      <c r="B2138" s="188"/>
      <c r="C2138" s="189" t="s">
        <v>3907</v>
      </c>
      <c r="D2138" s="190"/>
      <c r="E2138" s="195" t="str">
        <f>IF(Table28[[#This Row],[Tên hàng hóa ]]&lt;&gt;0,VLOOKUP(Table28[[#This Row],[Tên hàng hóa ]],Table1[[Tên hàng hóa]:[Quy cách]],2,0),"")</f>
        <v/>
      </c>
      <c r="F2138" s="191" t="str">
        <f>IF(Table28[[#This Row],[Tên hàng hóa ]]&lt;&gt;0,VLOOKUP(Table28[[#This Row],[Tên hàng hóa ]],Table1[[Tên hàng hóa]:[ĐVT]],3,0),"")</f>
        <v/>
      </c>
      <c r="G2138" s="196" t="s">
        <v>3907</v>
      </c>
      <c r="H2138" s="192"/>
      <c r="I2138" s="193" t="str">
        <f>IF(Table28[[#This Row],[Số lượng]]&lt;&gt;0,Table28[[#This Row],[Số lượng]]*Table28[[#This Row],[Đơn giá]],"")</f>
        <v/>
      </c>
      <c r="J2138" s="193" t="str">
        <f ca="1">IF(AND(Table28[[#This Row],[Tên hàng hóa ]]&lt;&gt;0,D2139=""),SUM(OFFSET(Table28[[#This Row],[Thành tiền]],0,0,-COUNTIF(Table28[Số HĐ],Table28[[#This Row],[Số HĐ]]))),"")</f>
        <v/>
      </c>
      <c r="K2138" s="192"/>
      <c r="L213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38" s="194"/>
    </row>
    <row r="2139" spans="1:13" ht="35.1" customHeight="1" x14ac:dyDescent="0.2">
      <c r="A2139" s="187">
        <v>42671</v>
      </c>
      <c r="B2139" s="188" t="s">
        <v>3933</v>
      </c>
      <c r="C2139" s="189" t="s">
        <v>1456</v>
      </c>
      <c r="D2139" s="190" t="s">
        <v>3750</v>
      </c>
      <c r="E2139" s="195" t="str">
        <f>IF(Table28[[#This Row],[Tên hàng hóa ]]&lt;&gt;0,VLOOKUP(Table28[[#This Row],[Tên hàng hóa ]],Table1[[Tên hàng hóa]:[Quy cách]],2,0),"")</f>
        <v>SMC</v>
      </c>
      <c r="F2139" s="191" t="str">
        <f>IF(Table28[[#This Row],[Tên hàng hóa ]]&lt;&gt;0,VLOOKUP(Table28[[#This Row],[Tên hàng hóa ]],Table1[[Tên hàng hóa]:[ĐVT]],3,0),"")</f>
        <v>Cái</v>
      </c>
      <c r="G2139" s="196">
        <v>528000</v>
      </c>
      <c r="H2139" s="192">
        <v>5</v>
      </c>
      <c r="I2139" s="193">
        <f>IF(Table28[[#This Row],[Số lượng]]&lt;&gt;0,Table28[[#This Row],[Số lượng]]*Table28[[#This Row],[Đơn giá]],"")</f>
        <v>2640000</v>
      </c>
      <c r="J2139" s="193">
        <f ca="1">IF(AND(Table28[[#This Row],[Tên hàng hóa ]]&lt;&gt;0,D2140=""),SUM(OFFSET(Table28[[#This Row],[Thành tiền]],0,0,-COUNTIF(Table28[Số HĐ],Table28[[#This Row],[Số HĐ]]))),"")</f>
        <v>2640000</v>
      </c>
      <c r="K2139" s="192" t="s">
        <v>464</v>
      </c>
      <c r="L2139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39" s="194" t="s">
        <v>4172</v>
      </c>
    </row>
    <row r="2140" spans="1:13" ht="35.1" customHeight="1" x14ac:dyDescent="0.2">
      <c r="A2140" s="187"/>
      <c r="B2140" s="188"/>
      <c r="C2140" s="189" t="s">
        <v>3907</v>
      </c>
      <c r="D2140" s="190"/>
      <c r="E2140" s="195" t="str">
        <f>IF(Table28[[#This Row],[Tên hàng hóa ]]&lt;&gt;0,VLOOKUP(Table28[[#This Row],[Tên hàng hóa ]],Table1[[Tên hàng hóa]:[Quy cách]],2,0),"")</f>
        <v/>
      </c>
      <c r="F2140" s="191" t="str">
        <f>IF(Table28[[#This Row],[Tên hàng hóa ]]&lt;&gt;0,VLOOKUP(Table28[[#This Row],[Tên hàng hóa ]],Table1[[Tên hàng hóa]:[ĐVT]],3,0),"")</f>
        <v/>
      </c>
      <c r="G2140" s="196" t="s">
        <v>3907</v>
      </c>
      <c r="H2140" s="192"/>
      <c r="I2140" s="193" t="str">
        <f>IF(Table28[[#This Row],[Số lượng]]&lt;&gt;0,Table28[[#This Row],[Số lượng]]*Table28[[#This Row],[Đơn giá]],"")</f>
        <v/>
      </c>
      <c r="J2140" s="193" t="str">
        <f ca="1">IF(AND(Table28[[#This Row],[Tên hàng hóa ]]&lt;&gt;0,D2141=""),SUM(OFFSET(Table28[[#This Row],[Thành tiền]],0,0,-COUNTIF(Table28[Số HĐ],Table28[[#This Row],[Số HĐ]]))),"")</f>
        <v/>
      </c>
      <c r="K2140" s="192"/>
      <c r="L214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40" s="194"/>
    </row>
    <row r="2141" spans="1:13" ht="35.1" customHeight="1" x14ac:dyDescent="0.2">
      <c r="A2141" s="187">
        <v>42672</v>
      </c>
      <c r="B2141" s="188" t="s">
        <v>3934</v>
      </c>
      <c r="C2141" s="189" t="s">
        <v>1456</v>
      </c>
      <c r="D2141" s="190" t="s">
        <v>3900</v>
      </c>
      <c r="E2141" s="195" t="str">
        <f>IF(Table28[[#This Row],[Tên hàng hóa ]]&lt;&gt;0,VLOOKUP(Table28[[#This Row],[Tên hàng hóa ]],Table1[[Tên hàng hóa]:[Quy cách]],2,0),"")</f>
        <v>Điều khiển nhiệt- Omron</v>
      </c>
      <c r="F2141" s="191" t="str">
        <f>IF(Table28[[#This Row],[Tên hàng hóa ]]&lt;&gt;0,VLOOKUP(Table28[[#This Row],[Tên hàng hóa ]],Table1[[Tên hàng hóa]:[ĐVT]],3,0),"")</f>
        <v>Cái</v>
      </c>
      <c r="G2141" s="196">
        <v>3135000</v>
      </c>
      <c r="H2141" s="192">
        <v>6</v>
      </c>
      <c r="I2141" s="193">
        <f>IF(Table28[[#This Row],[Số lượng]]&lt;&gt;0,Table28[[#This Row],[Số lượng]]*Table28[[#This Row],[Đơn giá]],"")</f>
        <v>18810000</v>
      </c>
      <c r="J2141" s="193">
        <f ca="1">IF(AND(Table28[[#This Row],[Tên hàng hóa ]]&lt;&gt;0,D2142=""),SUM(OFFSET(Table28[[#This Row],[Thành tiền]],0,0,-COUNTIF(Table28[Số HĐ],Table28[[#This Row],[Số HĐ]]))),"")</f>
        <v>18810000</v>
      </c>
      <c r="K2141" s="192" t="s">
        <v>464</v>
      </c>
      <c r="L2141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41" s="194" t="s">
        <v>4171</v>
      </c>
    </row>
    <row r="2142" spans="1:13" ht="35.1" customHeight="1" x14ac:dyDescent="0.2">
      <c r="A2142" s="187"/>
      <c r="B2142" s="188"/>
      <c r="C2142" s="189" t="s">
        <v>3907</v>
      </c>
      <c r="D2142" s="190"/>
      <c r="E2142" s="195" t="str">
        <f>IF(Table28[[#This Row],[Tên hàng hóa ]]&lt;&gt;0,VLOOKUP(Table28[[#This Row],[Tên hàng hóa ]],Table1[[Tên hàng hóa]:[Quy cách]],2,0),"")</f>
        <v/>
      </c>
      <c r="F2142" s="191" t="str">
        <f>IF(Table28[[#This Row],[Tên hàng hóa ]]&lt;&gt;0,VLOOKUP(Table28[[#This Row],[Tên hàng hóa ]],Table1[[Tên hàng hóa]:[ĐVT]],3,0),"")</f>
        <v/>
      </c>
      <c r="G2142" s="196" t="s">
        <v>3907</v>
      </c>
      <c r="H2142" s="192"/>
      <c r="I2142" s="193" t="str">
        <f>IF(Table28[[#This Row],[Số lượng]]&lt;&gt;0,Table28[[#This Row],[Số lượng]]*Table28[[#This Row],[Đơn giá]],"")</f>
        <v/>
      </c>
      <c r="J2142" s="193" t="str">
        <f ca="1">IF(AND(Table28[[#This Row],[Tên hàng hóa ]]&lt;&gt;0,D2143=""),SUM(OFFSET(Table28[[#This Row],[Thành tiền]],0,0,-COUNTIF(Table28[Số HĐ],Table28[[#This Row],[Số HĐ]]))),"")</f>
        <v/>
      </c>
      <c r="K2142" s="192"/>
      <c r="L214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42" s="194"/>
    </row>
    <row r="2143" spans="1:13" ht="35.1" customHeight="1" x14ac:dyDescent="0.2">
      <c r="A2143" s="187">
        <v>42672</v>
      </c>
      <c r="B2143" s="188" t="s">
        <v>3935</v>
      </c>
      <c r="C2143" s="189" t="s">
        <v>1456</v>
      </c>
      <c r="D2143" s="190" t="s">
        <v>3902</v>
      </c>
      <c r="E2143" s="195" t="str">
        <f>IF(Table28[[#This Row],[Tên hàng hóa ]]&lt;&gt;0,VLOOKUP(Table28[[#This Row],[Tên hàng hóa ]],Table1[[Tên hàng hóa]:[Quy cách]],2,0),"")</f>
        <v>Rờ le nhiệt IDEC</v>
      </c>
      <c r="F2143" s="191" t="str">
        <f>IF(Table28[[#This Row],[Tên hàng hóa ]]&lt;&gt;0,VLOOKUP(Table28[[#This Row],[Tên hàng hóa ]],Table1[[Tên hàng hóa]:[ĐVT]],3,0),"")</f>
        <v>Cái</v>
      </c>
      <c r="G2143" s="196">
        <v>6330500</v>
      </c>
      <c r="H2143" s="192">
        <v>1</v>
      </c>
      <c r="I2143" s="193">
        <f>IF(Table28[[#This Row],[Số lượng]]&lt;&gt;0,Table28[[#This Row],[Số lượng]]*Table28[[#This Row],[Đơn giá]],"")</f>
        <v>6330500</v>
      </c>
      <c r="J2143" s="193" t="str">
        <f ca="1">IF(AND(Table28[[#This Row],[Tên hàng hóa ]]&lt;&gt;0,D2144=""),SUM(OFFSET(Table28[[#This Row],[Thành tiền]],0,0,-COUNTIF(Table28[Số HĐ],Table28[[#This Row],[Số HĐ]]))),"")</f>
        <v/>
      </c>
      <c r="K2143" s="192"/>
      <c r="L214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43" s="194"/>
    </row>
    <row r="2144" spans="1:13" ht="35.1" customHeight="1" x14ac:dyDescent="0.2">
      <c r="A2144" s="187">
        <v>42672</v>
      </c>
      <c r="B2144" s="188" t="s">
        <v>3935</v>
      </c>
      <c r="C2144" s="189" t="s">
        <v>1456</v>
      </c>
      <c r="D2144" s="190" t="s">
        <v>3904</v>
      </c>
      <c r="E2144" s="195" t="str">
        <f>IF(Table28[[#This Row],[Tên hàng hóa ]]&lt;&gt;0,VLOOKUP(Table28[[#This Row],[Tên hàng hóa ]],Table1[[Tên hàng hóa]:[Quy cách]],2,0),"")</f>
        <v>Rờ le nhiệt IDEC</v>
      </c>
      <c r="F2144" s="191" t="str">
        <f>IF(Table28[[#This Row],[Tên hàng hóa ]]&lt;&gt;0,VLOOKUP(Table28[[#This Row],[Tên hàng hóa ]],Table1[[Tên hàng hóa]:[ĐVT]],3,0),"")</f>
        <v>Cái</v>
      </c>
      <c r="G2144" s="196">
        <v>4961000</v>
      </c>
      <c r="H2144" s="192">
        <v>1</v>
      </c>
      <c r="I2144" s="193">
        <f>IF(Table28[[#This Row],[Số lượng]]&lt;&gt;0,Table28[[#This Row],[Số lượng]]*Table28[[#This Row],[Đơn giá]],"")</f>
        <v>4961000</v>
      </c>
      <c r="J2144" s="193">
        <f ca="1">IF(AND(Table28[[#This Row],[Tên hàng hóa ]]&lt;&gt;0,D2145=""),SUM(OFFSET(Table28[[#This Row],[Thành tiền]],0,0,-COUNTIF(Table28[Số HĐ],Table28[[#This Row],[Số HĐ]]))),"")</f>
        <v>11291500</v>
      </c>
      <c r="K2144" s="192" t="s">
        <v>464</v>
      </c>
      <c r="L2144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44" s="194" t="s">
        <v>4173</v>
      </c>
    </row>
    <row r="2145" spans="1:13" ht="35.1" customHeight="1" x14ac:dyDescent="0.2">
      <c r="A2145" s="187"/>
      <c r="B2145" s="188"/>
      <c r="C2145" s="189" t="s">
        <v>3907</v>
      </c>
      <c r="D2145" s="190"/>
      <c r="E2145" s="195" t="str">
        <f>IF(Table28[[#This Row],[Tên hàng hóa ]]&lt;&gt;0,VLOOKUP(Table28[[#This Row],[Tên hàng hóa ]],Table1[[Tên hàng hóa]:[Quy cách]],2,0),"")</f>
        <v/>
      </c>
      <c r="F2145" s="191" t="str">
        <f>IF(Table28[[#This Row],[Tên hàng hóa ]]&lt;&gt;0,VLOOKUP(Table28[[#This Row],[Tên hàng hóa ]],Table1[[Tên hàng hóa]:[ĐVT]],3,0),"")</f>
        <v/>
      </c>
      <c r="G2145" s="196" t="s">
        <v>3907</v>
      </c>
      <c r="H2145" s="192"/>
      <c r="I2145" s="193" t="str">
        <f>IF(Table28[[#This Row],[Số lượng]]&lt;&gt;0,Table28[[#This Row],[Số lượng]]*Table28[[#This Row],[Đơn giá]],"")</f>
        <v/>
      </c>
      <c r="J2145" s="193" t="str">
        <f ca="1">IF(AND(Table28[[#This Row],[Tên hàng hóa ]]&lt;&gt;0,D2146=""),SUM(OFFSET(Table28[[#This Row],[Thành tiền]],0,0,-COUNTIF(Table28[Số HĐ],Table28[[#This Row],[Số HĐ]]))),"")</f>
        <v/>
      </c>
      <c r="K2145" s="192"/>
      <c r="L214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45" s="194"/>
    </row>
    <row r="2146" spans="1:13" ht="35.1" customHeight="1" x14ac:dyDescent="0.2">
      <c r="A2146" s="187">
        <v>42672</v>
      </c>
      <c r="B2146" s="188" t="s">
        <v>3936</v>
      </c>
      <c r="C2146" s="189" t="s">
        <v>1122</v>
      </c>
      <c r="D2146" s="190" t="s">
        <v>3093</v>
      </c>
      <c r="E2146" s="195" t="str">
        <f>IF(Table28[[#This Row],[Tên hàng hóa ]]&lt;&gt;0,VLOOKUP(Table28[[#This Row],[Tên hàng hóa ]],Table1[[Tên hàng hóa]:[Quy cách]],2,0),"")</f>
        <v>PARKER</v>
      </c>
      <c r="F2146" s="191" t="str">
        <f>IF(Table28[[#This Row],[Tên hàng hóa ]]&lt;&gt;0,VLOOKUP(Table28[[#This Row],[Tên hàng hóa ]],Table1[[Tên hàng hóa]:[ĐVT]],3,0),"")</f>
        <v>Cái</v>
      </c>
      <c r="G2146" s="196">
        <v>1265000</v>
      </c>
      <c r="H2146" s="192">
        <v>2</v>
      </c>
      <c r="I2146" s="193">
        <f>IF(Table28[[#This Row],[Số lượng]]&lt;&gt;0,Table28[[#This Row],[Số lượng]]*Table28[[#This Row],[Đơn giá]],"")</f>
        <v>2530000</v>
      </c>
      <c r="J2146" s="193">
        <f ca="1">IF(AND(Table28[[#This Row],[Tên hàng hóa ]]&lt;&gt;0,D2147=""),SUM(OFFSET(Table28[[#This Row],[Thành tiền]],0,0,-COUNTIF(Table28[Số HĐ],Table28[[#This Row],[Số HĐ]]))),"")</f>
        <v>2530000</v>
      </c>
      <c r="K2146" s="192" t="s">
        <v>464</v>
      </c>
      <c r="L2146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46" s="194" t="s">
        <v>4226</v>
      </c>
    </row>
    <row r="2147" spans="1:13" ht="35.1" customHeight="1" x14ac:dyDescent="0.2">
      <c r="A2147" s="187"/>
      <c r="B2147" s="188"/>
      <c r="C2147" s="189" t="str">
        <f t="shared" ref="C2147" si="55">IF(AND(D2147&lt;&gt;0,D2148=""),C2146,"")</f>
        <v/>
      </c>
      <c r="D2147" s="190"/>
      <c r="E2147" s="195" t="str">
        <f>IF(Table28[[#This Row],[Tên hàng hóa ]]&lt;&gt;0,VLOOKUP(Table28[[#This Row],[Tên hàng hóa ]],Table1[[Tên hàng hóa]:[Quy cách]],2,0),"")</f>
        <v/>
      </c>
      <c r="F2147" s="191" t="str">
        <f>IF(Table28[[#This Row],[Tên hàng hóa ]]&lt;&gt;0,VLOOKUP(Table28[[#This Row],[Tên hàng hóa ]],Table1[[Tên hàng hóa]:[ĐVT]],3,0),"")</f>
        <v/>
      </c>
      <c r="G2147" s="196" t="str">
        <f>IF(Table28[[#This Row],[Tên hàng hóa ]]=0,"",VLOOKUP(Table28[[#This Row],[Tên hàng hóa ]],Table1[[Tên hàng hóa]:[Giá bán]],4,0))</f>
        <v/>
      </c>
      <c r="H2147" s="192"/>
      <c r="I2147" s="193" t="str">
        <f>IF(Table28[[#This Row],[Số lượng]]&lt;&gt;0,Table28[[#This Row],[Số lượng]]*Table28[[#This Row],[Đơn giá]],"")</f>
        <v/>
      </c>
      <c r="J2147" s="193" t="str">
        <f ca="1">IF(AND(Table28[[#This Row],[Tên hàng hóa ]]&lt;&gt;0,D2148=""),SUM(OFFSET(Table28[[#This Row],[Thành tiền]],0,0,-COUNTIF(Table28[Số HĐ],Table28[[#This Row],[Số HĐ]]))),"")</f>
        <v/>
      </c>
      <c r="K2147" s="192"/>
      <c r="L214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47" s="194"/>
    </row>
    <row r="2148" spans="1:13" ht="35.1" customHeight="1" x14ac:dyDescent="0.2">
      <c r="A2148" s="187">
        <v>42674</v>
      </c>
      <c r="B2148" s="188" t="s">
        <v>3969</v>
      </c>
      <c r="C2148" s="189" t="s">
        <v>3970</v>
      </c>
      <c r="D2148" s="190" t="s">
        <v>3971</v>
      </c>
      <c r="E2148" s="195" t="str">
        <f>IF(Table28[[#This Row],[Tên hàng hóa ]]&lt;&gt;0,VLOOKUP(Table28[[#This Row],[Tên hàng hóa ]],Table1[[Tên hàng hóa]:[Quy cách]],2,0),"")</f>
        <v>VIỆT NAM</v>
      </c>
      <c r="F2148" s="191" t="str">
        <f>IF(Table28[[#This Row],[Tên hàng hóa ]]&lt;&gt;0,VLOOKUP(Table28[[#This Row],[Tên hàng hóa ]],Table1[[Tên hàng hóa]:[ĐVT]],3,0),"")</f>
        <v>Cái</v>
      </c>
      <c r="G2148" s="196">
        <v>253000</v>
      </c>
      <c r="H2148" s="192">
        <v>3</v>
      </c>
      <c r="I2148" s="193">
        <f>IF(Table28[[#This Row],[Số lượng]]&lt;&gt;0,Table28[[#This Row],[Số lượng]]*Table28[[#This Row],[Đơn giá]],"")</f>
        <v>759000</v>
      </c>
      <c r="J2148" s="193" t="str">
        <f ca="1">IF(AND(Table28[[#This Row],[Tên hàng hóa ]]&lt;&gt;0,D2149=""),SUM(OFFSET(Table28[[#This Row],[Thành tiền]],0,0,-COUNTIF(Table28[Số HĐ],Table28[[#This Row],[Số HĐ]]))),"")</f>
        <v/>
      </c>
      <c r="K2148" s="192"/>
      <c r="L214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48" s="194"/>
    </row>
    <row r="2149" spans="1:13" ht="35.1" customHeight="1" x14ac:dyDescent="0.2">
      <c r="A2149" s="187">
        <v>42674</v>
      </c>
      <c r="B2149" s="188" t="s">
        <v>3969</v>
      </c>
      <c r="C2149" s="189" t="s">
        <v>3970</v>
      </c>
      <c r="D2149" s="190" t="s">
        <v>3895</v>
      </c>
      <c r="E2149" s="195" t="str">
        <f>IF(Table28[[#This Row],[Tên hàng hóa ]]&lt;&gt;0,VLOOKUP(Table28[[#This Row],[Tên hàng hóa ]],Table1[[Tên hàng hóa]:[Quy cách]],2,0),"")</f>
        <v>SANG JIN</v>
      </c>
      <c r="F2149" s="191" t="str">
        <f>IF(Table28[[#This Row],[Tên hàng hóa ]]&lt;&gt;0,VLOOKUP(Table28[[#This Row],[Tên hàng hóa ]],Table1[[Tên hàng hóa]:[ĐVT]],3,0),"")</f>
        <v>MÉT</v>
      </c>
      <c r="G2149" s="196">
        <v>7260</v>
      </c>
      <c r="H2149" s="192">
        <v>160</v>
      </c>
      <c r="I2149" s="193">
        <f>IF(Table28[[#This Row],[Số lượng]]&lt;&gt;0,Table28[[#This Row],[Số lượng]]*Table28[[#This Row],[Đơn giá]],"")</f>
        <v>1161600</v>
      </c>
      <c r="J2149" s="193" t="str">
        <f ca="1">IF(AND(Table28[[#This Row],[Tên hàng hóa ]]&lt;&gt;0,D2150=""),SUM(OFFSET(Table28[[#This Row],[Thành tiền]],0,0,-COUNTIF(Table28[Số HĐ],Table28[[#This Row],[Số HĐ]]))),"")</f>
        <v/>
      </c>
      <c r="K2149" s="192"/>
      <c r="L214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49" s="194"/>
    </row>
    <row r="2150" spans="1:13" ht="35.1" customHeight="1" x14ac:dyDescent="0.2">
      <c r="A2150" s="187">
        <v>42674</v>
      </c>
      <c r="B2150" s="188" t="s">
        <v>3969</v>
      </c>
      <c r="C2150" s="189" t="s">
        <v>3970</v>
      </c>
      <c r="D2150" s="190" t="s">
        <v>3972</v>
      </c>
      <c r="E2150" s="195" t="str">
        <f>IF(Table28[[#This Row],[Tên hàng hóa ]]&lt;&gt;0,VLOOKUP(Table28[[#This Row],[Tên hàng hóa ]],Table1[[Tên hàng hóa]:[Quy cách]],2,0),"")</f>
        <v>VIỆT NAM</v>
      </c>
      <c r="F2150" s="191" t="str">
        <f>IF(Table28[[#This Row],[Tên hàng hóa ]]&lt;&gt;0,VLOOKUP(Table28[[#This Row],[Tên hàng hóa ]],Table1[[Tên hàng hóa]:[ĐVT]],3,0),"")</f>
        <v>Cái</v>
      </c>
      <c r="G2150" s="196">
        <v>16500</v>
      </c>
      <c r="H2150" s="192">
        <v>10</v>
      </c>
      <c r="I2150" s="193">
        <f>IF(Table28[[#This Row],[Số lượng]]&lt;&gt;0,Table28[[#This Row],[Số lượng]]*Table28[[#This Row],[Đơn giá]],"")</f>
        <v>165000</v>
      </c>
      <c r="J2150" s="193" t="str">
        <f ca="1">IF(AND(Table28[[#This Row],[Tên hàng hóa ]]&lt;&gt;0,D2151=""),SUM(OFFSET(Table28[[#This Row],[Thành tiền]],0,0,-COUNTIF(Table28[Số HĐ],Table28[[#This Row],[Số HĐ]]))),"")</f>
        <v/>
      </c>
      <c r="K2150" s="192"/>
      <c r="L215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50" s="194"/>
    </row>
    <row r="2151" spans="1:13" ht="35.1" customHeight="1" x14ac:dyDescent="0.2">
      <c r="A2151" s="187">
        <v>42674</v>
      </c>
      <c r="B2151" s="188" t="s">
        <v>3969</v>
      </c>
      <c r="C2151" s="189" t="s">
        <v>3970</v>
      </c>
      <c r="D2151" s="190" t="s">
        <v>115</v>
      </c>
      <c r="E2151" s="195" t="str">
        <f>IF(Table28[[#This Row],[Tên hàng hóa ]]&lt;&gt;0,VLOOKUP(Table28[[#This Row],[Tên hàng hóa ]],Table1[[Tên hàng hóa]:[Quy cách]],2,0),"")</f>
        <v>Bộ Điều Khiển Nhiệt Độ</v>
      </c>
      <c r="F2151" s="191" t="str">
        <f>IF(Table28[[#This Row],[Tên hàng hóa ]]&lt;&gt;0,VLOOKUP(Table28[[#This Row],[Tên hàng hóa ]],Table1[[Tên hàng hóa]:[ĐVT]],3,0),"")</f>
        <v>Cái</v>
      </c>
      <c r="G2151" s="196">
        <v>1320000</v>
      </c>
      <c r="H2151" s="192">
        <v>3</v>
      </c>
      <c r="I2151" s="193">
        <f>IF(Table28[[#This Row],[Số lượng]]&lt;&gt;0,Table28[[#This Row],[Số lượng]]*Table28[[#This Row],[Đơn giá]],"")</f>
        <v>3960000</v>
      </c>
      <c r="J2151" s="193">
        <f ca="1">IF(AND(Table28[[#This Row],[Tên hàng hóa ]]&lt;&gt;0,D2152=""),SUM(OFFSET(Table28[[#This Row],[Thành tiền]],0,0,-COUNTIF(Table28[Số HĐ],Table28[[#This Row],[Số HĐ]]))),"")</f>
        <v>6045600</v>
      </c>
      <c r="K2151" s="192" t="s">
        <v>464</v>
      </c>
      <c r="L2151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51" s="194" t="s">
        <v>4146</v>
      </c>
    </row>
    <row r="2152" spans="1:13" ht="35.1" customHeight="1" x14ac:dyDescent="0.2">
      <c r="A2152" s="187"/>
      <c r="B2152" s="188"/>
      <c r="C2152" s="189" t="str">
        <f t="shared" ref="C2152:C2172" si="56">IF(AND(D2152&lt;&gt;0,D2153=""),C2151,"")</f>
        <v/>
      </c>
      <c r="D2152" s="190"/>
      <c r="E2152" s="195" t="str">
        <f>IF(Table28[[#This Row],[Tên hàng hóa ]]&lt;&gt;0,VLOOKUP(Table28[[#This Row],[Tên hàng hóa ]],Table1[[Tên hàng hóa]:[Quy cách]],2,0),"")</f>
        <v/>
      </c>
      <c r="F2152" s="191" t="str">
        <f>IF(Table28[[#This Row],[Tên hàng hóa ]]&lt;&gt;0,VLOOKUP(Table28[[#This Row],[Tên hàng hóa ]],Table1[[Tên hàng hóa]:[ĐVT]],3,0),"")</f>
        <v/>
      </c>
      <c r="G2152" s="196" t="str">
        <f>IF(Table28[[#This Row],[Tên hàng hóa ]]=0,"",VLOOKUP(Table28[[#This Row],[Tên hàng hóa ]],Table1[[Tên hàng hóa]:[Giá bán]],4,0))</f>
        <v/>
      </c>
      <c r="H2152" s="192"/>
      <c r="I2152" s="193" t="str">
        <f>IF(Table28[[#This Row],[Số lượng]]&lt;&gt;0,Table28[[#This Row],[Số lượng]]*Table28[[#This Row],[Đơn giá]],"")</f>
        <v/>
      </c>
      <c r="J2152" s="193" t="str">
        <f ca="1">IF(AND(Table28[[#This Row],[Tên hàng hóa ]]&lt;&gt;0,D2153=""),SUM(OFFSET(Table28[[#This Row],[Thành tiền]],0,0,-COUNTIF(Table28[Số HĐ],Table28[[#This Row],[Số HĐ]]))),"")</f>
        <v/>
      </c>
      <c r="K2152" s="192"/>
      <c r="L215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52" s="194"/>
    </row>
    <row r="2153" spans="1:13" ht="35.1" customHeight="1" x14ac:dyDescent="0.2">
      <c r="A2153" s="187">
        <v>42674</v>
      </c>
      <c r="B2153" s="188" t="s">
        <v>3973</v>
      </c>
      <c r="C2153" s="189" t="s">
        <v>792</v>
      </c>
      <c r="D2153" s="190" t="s">
        <v>389</v>
      </c>
      <c r="E2153" s="195" t="str">
        <f>IF(Table28[[#This Row],[Tên hàng hóa ]]&lt;&gt;0,VLOOKUP(Table28[[#This Row],[Tên hàng hóa ]],Table1[[Tên hàng hóa]:[Quy cách]],2,0),"")</f>
        <v>Relay</v>
      </c>
      <c r="F2153" s="191" t="str">
        <f>IF(Table28[[#This Row],[Tên hàng hóa ]]&lt;&gt;0,VLOOKUP(Table28[[#This Row],[Tên hàng hóa ]],Table1[[Tên hàng hóa]:[ĐVT]],3,0),"")</f>
        <v>Cái</v>
      </c>
      <c r="G2153" s="196">
        <v>770000</v>
      </c>
      <c r="H2153" s="192">
        <v>3</v>
      </c>
      <c r="I2153" s="193">
        <f>IF(Table28[[#This Row],[Số lượng]]&lt;&gt;0,Table28[[#This Row],[Số lượng]]*Table28[[#This Row],[Đơn giá]],"")</f>
        <v>2310000</v>
      </c>
      <c r="J2153" s="193">
        <f ca="1">IF(AND(Table28[[#This Row],[Tên hàng hóa ]]&lt;&gt;0,D2154=""),SUM(OFFSET(Table28[[#This Row],[Thành tiền]],0,0,-COUNTIF(Table28[Số HĐ],Table28[[#This Row],[Số HĐ]]))),"")</f>
        <v>2310000</v>
      </c>
      <c r="K2153" s="192" t="s">
        <v>464</v>
      </c>
      <c r="L2153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53" s="194" t="s">
        <v>4022</v>
      </c>
    </row>
    <row r="2154" spans="1:13" ht="35.1" customHeight="1" x14ac:dyDescent="0.2">
      <c r="A2154" s="187"/>
      <c r="B2154" s="188"/>
      <c r="C2154" s="189" t="str">
        <f t="shared" si="56"/>
        <v/>
      </c>
      <c r="D2154" s="190"/>
      <c r="E2154" s="195" t="str">
        <f>IF(Table28[[#This Row],[Tên hàng hóa ]]&lt;&gt;0,VLOOKUP(Table28[[#This Row],[Tên hàng hóa ]],Table1[[Tên hàng hóa]:[Quy cách]],2,0),"")</f>
        <v/>
      </c>
      <c r="F2154" s="191" t="str">
        <f>IF(Table28[[#This Row],[Tên hàng hóa ]]&lt;&gt;0,VLOOKUP(Table28[[#This Row],[Tên hàng hóa ]],Table1[[Tên hàng hóa]:[ĐVT]],3,0),"")</f>
        <v/>
      </c>
      <c r="G2154" s="196" t="str">
        <f>IF(Table28[[#This Row],[Tên hàng hóa ]]=0,"",VLOOKUP(Table28[[#This Row],[Tên hàng hóa ]],Table1[[Tên hàng hóa]:[Giá bán]],4,0))</f>
        <v/>
      </c>
      <c r="H2154" s="192"/>
      <c r="I2154" s="193" t="str">
        <f>IF(Table28[[#This Row],[Số lượng]]&lt;&gt;0,Table28[[#This Row],[Số lượng]]*Table28[[#This Row],[Đơn giá]],"")</f>
        <v/>
      </c>
      <c r="J2154" s="193" t="str">
        <f ca="1">IF(AND(Table28[[#This Row],[Tên hàng hóa ]]&lt;&gt;0,D2155=""),SUM(OFFSET(Table28[[#This Row],[Thành tiền]],0,0,-COUNTIF(Table28[Số HĐ],Table28[[#This Row],[Số HĐ]]))),"")</f>
        <v/>
      </c>
      <c r="K2154" s="192"/>
      <c r="L215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54" s="194"/>
    </row>
    <row r="2155" spans="1:13" ht="35.1" customHeight="1" x14ac:dyDescent="0.2">
      <c r="A2155" s="187">
        <v>42674</v>
      </c>
      <c r="B2155" s="188" t="s">
        <v>3974</v>
      </c>
      <c r="C2155" s="189" t="s">
        <v>1778</v>
      </c>
      <c r="D2155" s="190" t="s">
        <v>274</v>
      </c>
      <c r="E2155" s="195" t="str">
        <f>IF(Table28[[#This Row],[Tên hàng hóa ]]&lt;&gt;0,VLOOKUP(Table28[[#This Row],[Tên hàng hóa ]],Table1[[Tên hàng hóa]:[Quy cách]],2,0),"")</f>
        <v>Cảm Biến</v>
      </c>
      <c r="F2155" s="191" t="str">
        <f>IF(Table28[[#This Row],[Tên hàng hóa ]]&lt;&gt;0,VLOOKUP(Table28[[#This Row],[Tên hàng hóa ]],Table1[[Tên hàng hóa]:[ĐVT]],3,0),"")</f>
        <v>Cái</v>
      </c>
      <c r="G2155" s="196">
        <v>847000</v>
      </c>
      <c r="H2155" s="192">
        <v>10</v>
      </c>
      <c r="I2155" s="193">
        <f>IF(Table28[[#This Row],[Số lượng]]&lt;&gt;0,Table28[[#This Row],[Số lượng]]*Table28[[#This Row],[Đơn giá]],"")</f>
        <v>8470000</v>
      </c>
      <c r="J2155" s="193" t="str">
        <f ca="1">IF(AND(Table28[[#This Row],[Tên hàng hóa ]]&lt;&gt;0,D2156=""),SUM(OFFSET(Table28[[#This Row],[Thành tiền]],0,0,-COUNTIF(Table28[Số HĐ],Table28[[#This Row],[Số HĐ]]))),"")</f>
        <v/>
      </c>
      <c r="K2155" s="192"/>
      <c r="L215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55" s="194"/>
    </row>
    <row r="2156" spans="1:13" ht="35.1" customHeight="1" x14ac:dyDescent="0.2">
      <c r="A2156" s="187">
        <v>42674</v>
      </c>
      <c r="B2156" s="188" t="s">
        <v>3974</v>
      </c>
      <c r="C2156" s="189" t="str">
        <f t="shared" si="56"/>
        <v>CTY THƯƠNG MẠI DỊCH VỤ BẢO NAM</v>
      </c>
      <c r="D2156" s="190" t="s">
        <v>857</v>
      </c>
      <c r="E2156" s="195" t="str">
        <f>IF(Table28[[#This Row],[Tên hàng hóa ]]&lt;&gt;0,VLOOKUP(Table28[[#This Row],[Tên hàng hóa ]],Table1[[Tên hàng hóa]:[Quy cách]],2,0),"")</f>
        <v>Cảm Biến</v>
      </c>
      <c r="F2156" s="191" t="str">
        <f>IF(Table28[[#This Row],[Tên hàng hóa ]]&lt;&gt;0,VLOOKUP(Table28[[#This Row],[Tên hàng hóa ]],Table1[[Tên hàng hóa]:[ĐVT]],3,0),"")</f>
        <v>Cái</v>
      </c>
      <c r="G2156" s="196">
        <v>79200</v>
      </c>
      <c r="H2156" s="192">
        <v>10</v>
      </c>
      <c r="I2156" s="193">
        <f>IF(Table28[[#This Row],[Số lượng]]&lt;&gt;0,Table28[[#This Row],[Số lượng]]*Table28[[#This Row],[Đơn giá]],"")</f>
        <v>792000</v>
      </c>
      <c r="J2156" s="193">
        <f ca="1">IF(AND(Table28[[#This Row],[Tên hàng hóa ]]&lt;&gt;0,D2157=""),SUM(OFFSET(Table28[[#This Row],[Thành tiền]],0,0,-COUNTIF(Table28[Số HĐ],Table28[[#This Row],[Số HĐ]]))),"")</f>
        <v>9262000</v>
      </c>
      <c r="K2156" s="192" t="s">
        <v>464</v>
      </c>
      <c r="L2156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56" s="194" t="s">
        <v>4231</v>
      </c>
    </row>
    <row r="2157" spans="1:13" ht="35.1" customHeight="1" x14ac:dyDescent="0.2">
      <c r="A2157" s="187"/>
      <c r="B2157" s="188"/>
      <c r="C2157" s="189" t="str">
        <f t="shared" si="56"/>
        <v/>
      </c>
      <c r="D2157" s="190"/>
      <c r="E2157" s="195" t="str">
        <f>IF(Table28[[#This Row],[Tên hàng hóa ]]&lt;&gt;0,VLOOKUP(Table28[[#This Row],[Tên hàng hóa ]],Table1[[Tên hàng hóa]:[Quy cách]],2,0),"")</f>
        <v/>
      </c>
      <c r="F2157" s="191" t="str">
        <f>IF(Table28[[#This Row],[Tên hàng hóa ]]&lt;&gt;0,VLOOKUP(Table28[[#This Row],[Tên hàng hóa ]],Table1[[Tên hàng hóa]:[ĐVT]],3,0),"")</f>
        <v/>
      </c>
      <c r="G2157" s="196" t="str">
        <f>IF(Table28[[#This Row],[Tên hàng hóa ]]=0,"",VLOOKUP(Table28[[#This Row],[Tên hàng hóa ]],Table1[[Tên hàng hóa]:[Giá bán]],4,0))</f>
        <v/>
      </c>
      <c r="H2157" s="192"/>
      <c r="I2157" s="193" t="str">
        <f>IF(Table28[[#This Row],[Số lượng]]&lt;&gt;0,Table28[[#This Row],[Số lượng]]*Table28[[#This Row],[Đơn giá]],"")</f>
        <v/>
      </c>
      <c r="J2157" s="193" t="str">
        <f ca="1">IF(AND(Table28[[#This Row],[Tên hàng hóa ]]&lt;&gt;0,D2158=""),SUM(OFFSET(Table28[[#This Row],[Thành tiền]],0,0,-COUNTIF(Table28[Số HĐ],Table28[[#This Row],[Số HĐ]]))),"")</f>
        <v/>
      </c>
      <c r="K2157" s="192"/>
      <c r="L215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57" s="194"/>
    </row>
    <row r="2158" spans="1:13" ht="35.1" customHeight="1" x14ac:dyDescent="0.2">
      <c r="A2158" s="187">
        <v>42674</v>
      </c>
      <c r="B2158" s="188" t="s">
        <v>3975</v>
      </c>
      <c r="C2158" s="189" t="s">
        <v>3536</v>
      </c>
      <c r="D2158" s="190" t="s">
        <v>115</v>
      </c>
      <c r="E2158" s="195" t="str">
        <f>IF(Table28[[#This Row],[Tên hàng hóa ]]&lt;&gt;0,VLOOKUP(Table28[[#This Row],[Tên hàng hóa ]],Table1[[Tên hàng hóa]:[Quy cách]],2,0),"")</f>
        <v>Bộ Điều Khiển Nhiệt Độ</v>
      </c>
      <c r="F2158" s="191" t="str">
        <f>IF(Table28[[#This Row],[Tên hàng hóa ]]&lt;&gt;0,VLOOKUP(Table28[[#This Row],[Tên hàng hóa ]],Table1[[Tên hàng hóa]:[ĐVT]],3,0),"")</f>
        <v>Cái</v>
      </c>
      <c r="G2158" s="196">
        <v>1254000</v>
      </c>
      <c r="H2158" s="192">
        <v>2</v>
      </c>
      <c r="I2158" s="193">
        <f>IF(Table28[[#This Row],[Số lượng]]&lt;&gt;0,Table28[[#This Row],[Số lượng]]*Table28[[#This Row],[Đơn giá]],"")</f>
        <v>2508000</v>
      </c>
      <c r="J2158" s="193">
        <f ca="1">IF(AND(Table28[[#This Row],[Tên hàng hóa ]]&lt;&gt;0,D2159=""),SUM(OFFSET(Table28[[#This Row],[Thành tiền]],0,0,-COUNTIF(Table28[Số HĐ],Table28[[#This Row],[Số HĐ]]))),"")</f>
        <v>2508000</v>
      </c>
      <c r="K2158" s="192" t="s">
        <v>464</v>
      </c>
      <c r="L2158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58" s="194" t="s">
        <v>4008</v>
      </c>
    </row>
    <row r="2159" spans="1:13" ht="35.1" customHeight="1" x14ac:dyDescent="0.2">
      <c r="A2159" s="187"/>
      <c r="B2159" s="188"/>
      <c r="C2159" s="189" t="str">
        <f t="shared" si="56"/>
        <v/>
      </c>
      <c r="D2159" s="190"/>
      <c r="E2159" s="195" t="str">
        <f>IF(Table28[[#This Row],[Tên hàng hóa ]]&lt;&gt;0,VLOOKUP(Table28[[#This Row],[Tên hàng hóa ]],Table1[[Tên hàng hóa]:[Quy cách]],2,0),"")</f>
        <v/>
      </c>
      <c r="F2159" s="191" t="str">
        <f>IF(Table28[[#This Row],[Tên hàng hóa ]]&lt;&gt;0,VLOOKUP(Table28[[#This Row],[Tên hàng hóa ]],Table1[[Tên hàng hóa]:[ĐVT]],3,0),"")</f>
        <v/>
      </c>
      <c r="G2159" s="196" t="str">
        <f>IF(Table28[[#This Row],[Tên hàng hóa ]]=0,"",VLOOKUP(Table28[[#This Row],[Tên hàng hóa ]],Table1[[Tên hàng hóa]:[Giá bán]],4,0))</f>
        <v/>
      </c>
      <c r="H2159" s="192"/>
      <c r="I2159" s="193" t="str">
        <f>IF(Table28[[#This Row],[Số lượng]]&lt;&gt;0,Table28[[#This Row],[Số lượng]]*Table28[[#This Row],[Đơn giá]],"")</f>
        <v/>
      </c>
      <c r="J2159" s="193" t="str">
        <f ca="1">IF(AND(Table28[[#This Row],[Tên hàng hóa ]]&lt;&gt;0,D2160=""),SUM(OFFSET(Table28[[#This Row],[Thành tiền]],0,0,-COUNTIF(Table28[Số HĐ],Table28[[#This Row],[Số HĐ]]))),"")</f>
        <v/>
      </c>
      <c r="K2159" s="192"/>
      <c r="L215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59" s="194"/>
    </row>
    <row r="2160" spans="1:13" ht="35.1" customHeight="1" x14ac:dyDescent="0.2">
      <c r="A2160" s="187">
        <v>42674</v>
      </c>
      <c r="B2160" s="188" t="s">
        <v>3976</v>
      </c>
      <c r="C2160" s="189" t="s">
        <v>2339</v>
      </c>
      <c r="D2160" s="190" t="s">
        <v>349</v>
      </c>
      <c r="E2160" s="195" t="str">
        <f>IF(Table28[[#This Row],[Tên hàng hóa ]]&lt;&gt;0,VLOOKUP(Table28[[#This Row],[Tên hàng hóa ]],Table1[[Tên hàng hóa]:[Quy cách]],2,0),"")</f>
        <v>Relay</v>
      </c>
      <c r="F2160" s="191" t="str">
        <f>IF(Table28[[#This Row],[Tên hàng hóa ]]&lt;&gt;0,VLOOKUP(Table28[[#This Row],[Tên hàng hóa ]],Table1[[Tên hàng hóa]:[ĐVT]],3,0),"")</f>
        <v>Cái</v>
      </c>
      <c r="G2160" s="196">
        <v>102300</v>
      </c>
      <c r="H2160" s="192">
        <v>5</v>
      </c>
      <c r="I2160" s="193">
        <f>IF(Table28[[#This Row],[Số lượng]]&lt;&gt;0,Table28[[#This Row],[Số lượng]]*Table28[[#This Row],[Đơn giá]],"")</f>
        <v>511500</v>
      </c>
      <c r="J2160" s="193" t="str">
        <f ca="1">IF(AND(Table28[[#This Row],[Tên hàng hóa ]]&lt;&gt;0,D2161=""),SUM(OFFSET(Table28[[#This Row],[Thành tiền]],0,0,-COUNTIF(Table28[Số HĐ],Table28[[#This Row],[Số HĐ]]))),"")</f>
        <v/>
      </c>
      <c r="K2160" s="192"/>
      <c r="L216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60" s="194"/>
    </row>
    <row r="2161" spans="1:13" ht="35.1" customHeight="1" x14ac:dyDescent="0.2">
      <c r="A2161" s="187">
        <v>42674</v>
      </c>
      <c r="B2161" s="188" t="s">
        <v>3976</v>
      </c>
      <c r="C2161" s="189" t="str">
        <f t="shared" si="56"/>
        <v>CTY TNHH AN PHÁT</v>
      </c>
      <c r="D2161" s="190" t="s">
        <v>431</v>
      </c>
      <c r="E2161" s="195" t="str">
        <f>IF(Table28[[#This Row],[Tên hàng hóa ]]&lt;&gt;0,VLOOKUP(Table28[[#This Row],[Tên hàng hóa ]],Table1[[Tên hàng hóa]:[Quy cách]],2,0),"")</f>
        <v>Socket</v>
      </c>
      <c r="F2161" s="191" t="str">
        <f>IF(Table28[[#This Row],[Tên hàng hóa ]]&lt;&gt;0,VLOOKUP(Table28[[#This Row],[Tên hàng hóa ]],Table1[[Tên hàng hóa]:[ĐVT]],3,0),"")</f>
        <v>Cái</v>
      </c>
      <c r="G2161" s="196">
        <v>37400</v>
      </c>
      <c r="H2161" s="192">
        <v>5</v>
      </c>
      <c r="I2161" s="193">
        <f>IF(Table28[[#This Row],[Số lượng]]&lt;&gt;0,Table28[[#This Row],[Số lượng]]*Table28[[#This Row],[Đơn giá]],"")</f>
        <v>187000</v>
      </c>
      <c r="J2161" s="193">
        <f ca="1">IF(AND(Table28[[#This Row],[Tên hàng hóa ]]&lt;&gt;0,D2162=""),SUM(OFFSET(Table28[[#This Row],[Thành tiền]],0,0,-COUNTIF(Table28[Số HĐ],Table28[[#This Row],[Số HĐ]]))),"")</f>
        <v>698500</v>
      </c>
      <c r="K2161" s="192">
        <v>0</v>
      </c>
      <c r="L2161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698500</v>
      </c>
      <c r="M2161" s="194" t="s">
        <v>3977</v>
      </c>
    </row>
    <row r="2162" spans="1:13" ht="35.1" customHeight="1" x14ac:dyDescent="0.2">
      <c r="A2162" s="187"/>
      <c r="B2162" s="188"/>
      <c r="C2162" s="189" t="str">
        <f t="shared" si="56"/>
        <v/>
      </c>
      <c r="D2162" s="190"/>
      <c r="E2162" s="195" t="str">
        <f>IF(Table28[[#This Row],[Tên hàng hóa ]]&lt;&gt;0,VLOOKUP(Table28[[#This Row],[Tên hàng hóa ]],Table1[[Tên hàng hóa]:[Quy cách]],2,0),"")</f>
        <v/>
      </c>
      <c r="F2162" s="191" t="str">
        <f>IF(Table28[[#This Row],[Tên hàng hóa ]]&lt;&gt;0,VLOOKUP(Table28[[#This Row],[Tên hàng hóa ]],Table1[[Tên hàng hóa]:[ĐVT]],3,0),"")</f>
        <v/>
      </c>
      <c r="G2162" s="196" t="str">
        <f>IF(Table28[[#This Row],[Tên hàng hóa ]]=0,"",VLOOKUP(Table28[[#This Row],[Tên hàng hóa ]],Table1[[Tên hàng hóa]:[Giá bán]],4,0))</f>
        <v/>
      </c>
      <c r="H2162" s="192"/>
      <c r="I2162" s="193" t="str">
        <f>IF(Table28[[#This Row],[Số lượng]]&lt;&gt;0,Table28[[#This Row],[Số lượng]]*Table28[[#This Row],[Đơn giá]],"")</f>
        <v/>
      </c>
      <c r="J2162" s="193" t="str">
        <f ca="1">IF(AND(Table28[[#This Row],[Tên hàng hóa ]]&lt;&gt;0,D2163=""),SUM(OFFSET(Table28[[#This Row],[Thành tiền]],0,0,-COUNTIF(Table28[Số HĐ],Table28[[#This Row],[Số HĐ]]))),"")</f>
        <v/>
      </c>
      <c r="K2162" s="192"/>
      <c r="L216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62" s="194"/>
    </row>
    <row r="2163" spans="1:13" ht="35.1" customHeight="1" x14ac:dyDescent="0.2">
      <c r="A2163" s="187">
        <v>42674</v>
      </c>
      <c r="B2163" s="188" t="s">
        <v>3978</v>
      </c>
      <c r="C2163" s="189" t="s">
        <v>1076</v>
      </c>
      <c r="D2163" s="190" t="s">
        <v>1558</v>
      </c>
      <c r="E2163" s="195" t="str">
        <f>IF(Table28[[#This Row],[Tên hàng hóa ]]&lt;&gt;0,VLOOKUP(Table28[[#This Row],[Tên hàng hóa ]],Table1[[Tên hàng hóa]:[Quy cách]],2,0),"")</f>
        <v>Bộ Điều Khiển Lập Trình</v>
      </c>
      <c r="F2163" s="191" t="str">
        <f>IF(Table28[[#This Row],[Tên hàng hóa ]]&lt;&gt;0,VLOOKUP(Table28[[#This Row],[Tên hàng hóa ]],Table1[[Tên hàng hóa]:[ĐVT]],3,0),"")</f>
        <v>Cái</v>
      </c>
      <c r="G2163" s="196">
        <v>4180000</v>
      </c>
      <c r="H2163" s="192">
        <v>2</v>
      </c>
      <c r="I2163" s="193">
        <f>IF(Table28[[#This Row],[Số lượng]]&lt;&gt;0,Table28[[#This Row],[Số lượng]]*Table28[[#This Row],[Đơn giá]],"")</f>
        <v>8360000</v>
      </c>
      <c r="J2163" s="193" t="str">
        <f ca="1">IF(AND(Table28[[#This Row],[Tên hàng hóa ]]&lt;&gt;0,D2164=""),SUM(OFFSET(Table28[[#This Row],[Thành tiền]],0,0,-COUNTIF(Table28[Số HĐ],Table28[[#This Row],[Số HĐ]]))),"")</f>
        <v/>
      </c>
      <c r="K2163" s="192"/>
      <c r="L216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63" s="194"/>
    </row>
    <row r="2164" spans="1:13" ht="35.1" customHeight="1" x14ac:dyDescent="0.2">
      <c r="A2164" s="187">
        <v>42674</v>
      </c>
      <c r="B2164" s="188" t="s">
        <v>3978</v>
      </c>
      <c r="C2164" s="189" t="s">
        <v>1076</v>
      </c>
      <c r="D2164" s="190" t="s">
        <v>331</v>
      </c>
      <c r="E2164" s="195" t="str">
        <f>IF(Table28[[#This Row],[Tên hàng hóa ]]&lt;&gt;0,VLOOKUP(Table28[[#This Row],[Tên hàng hóa ]],Table1[[Tên hàng hóa]:[Quy cách]],2,0),"")</f>
        <v>Màn Hình Cảm Ứng</v>
      </c>
      <c r="F2164" s="191" t="str">
        <f>IF(Table28[[#This Row],[Tên hàng hóa ]]&lt;&gt;0,VLOOKUP(Table28[[#This Row],[Tên hàng hóa ]],Table1[[Tên hàng hóa]:[ĐVT]],3,0),"")</f>
        <v>Cái</v>
      </c>
      <c r="G2164" s="196">
        <v>4950000</v>
      </c>
      <c r="H2164" s="192">
        <v>2</v>
      </c>
      <c r="I2164" s="193">
        <f>IF(Table28[[#This Row],[Số lượng]]&lt;&gt;0,Table28[[#This Row],[Số lượng]]*Table28[[#This Row],[Đơn giá]],"")</f>
        <v>9900000</v>
      </c>
      <c r="J2164" s="193" t="str">
        <f ca="1">IF(AND(Table28[[#This Row],[Tên hàng hóa ]]&lt;&gt;0,D2165=""),SUM(OFFSET(Table28[[#This Row],[Thành tiền]],0,0,-COUNTIF(Table28[Số HĐ],Table28[[#This Row],[Số HĐ]]))),"")</f>
        <v/>
      </c>
      <c r="K2164" s="192"/>
      <c r="L216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64" s="194"/>
    </row>
    <row r="2165" spans="1:13" ht="35.1" customHeight="1" x14ac:dyDescent="0.2">
      <c r="A2165" s="187">
        <v>42674</v>
      </c>
      <c r="B2165" s="188" t="s">
        <v>3978</v>
      </c>
      <c r="C2165" s="189" t="s">
        <v>1076</v>
      </c>
      <c r="D2165" s="190" t="s">
        <v>180</v>
      </c>
      <c r="E2165" s="195" t="str">
        <f>IF(Table28[[#This Row],[Tên hàng hóa ]]&lt;&gt;0,VLOOKUP(Table28[[#This Row],[Tên hàng hóa ]],Table1[[Tên hàng hóa]:[Quy cách]],2,0),"")</f>
        <v>Bộ Nguồn Xung</v>
      </c>
      <c r="F2165" s="191" t="str">
        <f>IF(Table28[[#This Row],[Tên hàng hóa ]]&lt;&gt;0,VLOOKUP(Table28[[#This Row],[Tên hàng hóa ]],Table1[[Tên hàng hóa]:[ĐVT]],3,0),"")</f>
        <v>Cái</v>
      </c>
      <c r="G2165" s="196">
        <v>1210000</v>
      </c>
      <c r="H2165" s="192">
        <v>2</v>
      </c>
      <c r="I2165" s="193">
        <f>IF(Table28[[#This Row],[Số lượng]]&lt;&gt;0,Table28[[#This Row],[Số lượng]]*Table28[[#This Row],[Đơn giá]],"")</f>
        <v>2420000</v>
      </c>
      <c r="J2165" s="193">
        <f ca="1">IF(AND(Table28[[#This Row],[Tên hàng hóa ]]&lt;&gt;0,D2166=""),SUM(OFFSET(Table28[[#This Row],[Thành tiền]],0,0,-COUNTIF(Table28[Số HĐ],Table28[[#This Row],[Số HĐ]]))),"")</f>
        <v>20680000</v>
      </c>
      <c r="K2165" s="192" t="s">
        <v>464</v>
      </c>
      <c r="L2165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65" s="194" t="s">
        <v>4052</v>
      </c>
    </row>
    <row r="2166" spans="1:13" ht="35.1" customHeight="1" x14ac:dyDescent="0.2">
      <c r="A2166" s="187"/>
      <c r="B2166" s="188"/>
      <c r="C2166" s="189" t="str">
        <f t="shared" si="56"/>
        <v/>
      </c>
      <c r="D2166" s="190"/>
      <c r="E2166" s="195" t="str">
        <f>IF(Table28[[#This Row],[Tên hàng hóa ]]&lt;&gt;0,VLOOKUP(Table28[[#This Row],[Tên hàng hóa ]],Table1[[Tên hàng hóa]:[Quy cách]],2,0),"")</f>
        <v/>
      </c>
      <c r="F2166" s="191" t="str">
        <f>IF(Table28[[#This Row],[Tên hàng hóa ]]&lt;&gt;0,VLOOKUP(Table28[[#This Row],[Tên hàng hóa ]],Table1[[Tên hàng hóa]:[ĐVT]],3,0),"")</f>
        <v/>
      </c>
      <c r="G2166" s="196" t="str">
        <f>IF(Table28[[#This Row],[Tên hàng hóa ]]=0,"",VLOOKUP(Table28[[#This Row],[Tên hàng hóa ]],Table1[[Tên hàng hóa]:[Giá bán]],4,0))</f>
        <v/>
      </c>
      <c r="H2166" s="192"/>
      <c r="I2166" s="193" t="str">
        <f>IF(Table28[[#This Row],[Số lượng]]&lt;&gt;0,Table28[[#This Row],[Số lượng]]*Table28[[#This Row],[Đơn giá]],"")</f>
        <v/>
      </c>
      <c r="J2166" s="193" t="str">
        <f ca="1">IF(AND(Table28[[#This Row],[Tên hàng hóa ]]&lt;&gt;0,D2167=""),SUM(OFFSET(Table28[[#This Row],[Thành tiền]],0,0,-COUNTIF(Table28[Số HĐ],Table28[[#This Row],[Số HĐ]]))),"")</f>
        <v/>
      </c>
      <c r="K2166" s="192"/>
      <c r="L216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66" s="194"/>
    </row>
    <row r="2167" spans="1:13" ht="35.1" customHeight="1" x14ac:dyDescent="0.2">
      <c r="A2167" s="187">
        <v>42675</v>
      </c>
      <c r="B2167" s="188" t="s">
        <v>3979</v>
      </c>
      <c r="C2167" s="189" t="s">
        <v>543</v>
      </c>
      <c r="D2167" s="190" t="s">
        <v>3892</v>
      </c>
      <c r="E2167" s="195" t="str">
        <f>IF(Table28[[#This Row],[Tên hàng hóa ]]&lt;&gt;0,VLOOKUP(Table28[[#This Row],[Tên hàng hóa ]],Table1[[Tên hàng hóa]:[Quy cách]],2,0),"")</f>
        <v>KEB</v>
      </c>
      <c r="F2167" s="191" t="str">
        <f>IF(Table28[[#This Row],[Tên hàng hóa ]]&lt;&gt;0,VLOOKUP(Table28[[#This Row],[Tên hàng hóa ]],Table1[[Tên hàng hóa]:[ĐVT]],3,0),"")</f>
        <v>Cái</v>
      </c>
      <c r="G2167" s="196">
        <v>49346000</v>
      </c>
      <c r="H2167" s="192">
        <v>1</v>
      </c>
      <c r="I2167" s="193">
        <f>IF(Table28[[#This Row],[Số lượng]]&lt;&gt;0,Table28[[#This Row],[Số lượng]]*Table28[[#This Row],[Đơn giá]],"")</f>
        <v>49346000</v>
      </c>
      <c r="J2167" s="193">
        <f ca="1">IF(AND(Table28[[#This Row],[Tên hàng hóa ]]&lt;&gt;0,D2168=""),SUM(OFFSET(Table28[[#This Row],[Thành tiền]],0,0,-COUNTIF(Table28[Số HĐ],Table28[[#This Row],[Số HĐ]]))),"")</f>
        <v>49346000</v>
      </c>
      <c r="K2167" s="192" t="s">
        <v>464</v>
      </c>
      <c r="L2167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67" s="194" t="s">
        <v>4182</v>
      </c>
    </row>
    <row r="2168" spans="1:13" ht="35.1" customHeight="1" x14ac:dyDescent="0.2">
      <c r="A2168" s="187"/>
      <c r="B2168" s="188"/>
      <c r="C2168" s="189" t="str">
        <f t="shared" si="56"/>
        <v/>
      </c>
      <c r="D2168" s="190"/>
      <c r="E2168" s="195" t="str">
        <f>IF(Table28[[#This Row],[Tên hàng hóa ]]&lt;&gt;0,VLOOKUP(Table28[[#This Row],[Tên hàng hóa ]],Table1[[Tên hàng hóa]:[Quy cách]],2,0),"")</f>
        <v/>
      </c>
      <c r="F2168" s="191" t="str">
        <f>IF(Table28[[#This Row],[Tên hàng hóa ]]&lt;&gt;0,VLOOKUP(Table28[[#This Row],[Tên hàng hóa ]],Table1[[Tên hàng hóa]:[ĐVT]],3,0),"")</f>
        <v/>
      </c>
      <c r="G2168" s="196" t="str">
        <f>IF(Table28[[#This Row],[Tên hàng hóa ]]=0,"",VLOOKUP(Table28[[#This Row],[Tên hàng hóa ]],Table1[[Tên hàng hóa]:[Giá bán]],4,0))</f>
        <v/>
      </c>
      <c r="H2168" s="192"/>
      <c r="I2168" s="193" t="str">
        <f>IF(Table28[[#This Row],[Số lượng]]&lt;&gt;0,Table28[[#This Row],[Số lượng]]*Table28[[#This Row],[Đơn giá]],"")</f>
        <v/>
      </c>
      <c r="J2168" s="193" t="str">
        <f ca="1">IF(AND(Table28[[#This Row],[Tên hàng hóa ]]&lt;&gt;0,D2169=""),SUM(OFFSET(Table28[[#This Row],[Thành tiền]],0,0,-COUNTIF(Table28[Số HĐ],Table28[[#This Row],[Số HĐ]]))),"")</f>
        <v/>
      </c>
      <c r="K2168" s="192"/>
      <c r="L216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68" s="194"/>
    </row>
    <row r="2169" spans="1:13" ht="35.1" customHeight="1" x14ac:dyDescent="0.2">
      <c r="A2169" s="187">
        <v>42675</v>
      </c>
      <c r="B2169" s="188" t="s">
        <v>3980</v>
      </c>
      <c r="C2169" s="189" t="s">
        <v>543</v>
      </c>
      <c r="D2169" s="190" t="s">
        <v>429</v>
      </c>
      <c r="E2169" s="195" t="str">
        <f>IF(Table28[[#This Row],[Tên hàng hóa ]]&lt;&gt;0,VLOOKUP(Table28[[#This Row],[Tên hàng hóa ]],Table1[[Tên hàng hóa]:[Quy cách]],2,0),"")</f>
        <v>Socket</v>
      </c>
      <c r="F2169" s="191" t="str">
        <f>IF(Table28[[#This Row],[Tên hàng hóa ]]&lt;&gt;0,VLOOKUP(Table28[[#This Row],[Tên hàng hóa ]],Table1[[Tên hàng hóa]:[ĐVT]],3,0),"")</f>
        <v>Cái</v>
      </c>
      <c r="G2169" s="196">
        <v>27500</v>
      </c>
      <c r="H2169" s="192">
        <v>1</v>
      </c>
      <c r="I2169" s="193">
        <f>IF(Table28[[#This Row],[Số lượng]]&lt;&gt;0,Table28[[#This Row],[Số lượng]]*Table28[[#This Row],[Đơn giá]],"")</f>
        <v>27500</v>
      </c>
      <c r="J2169" s="193" t="str">
        <f ca="1">IF(AND(Table28[[#This Row],[Tên hàng hóa ]]&lt;&gt;0,D2170=""),SUM(OFFSET(Table28[[#This Row],[Thành tiền]],0,0,-COUNTIF(Table28[Số HĐ],Table28[[#This Row],[Số HĐ]]))),"")</f>
        <v/>
      </c>
      <c r="K2169" s="192"/>
      <c r="L216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69" s="194"/>
    </row>
    <row r="2170" spans="1:13" ht="35.1" customHeight="1" x14ac:dyDescent="0.2">
      <c r="A2170" s="187">
        <v>42675</v>
      </c>
      <c r="B2170" s="188" t="s">
        <v>3980</v>
      </c>
      <c r="C2170" s="189" t="s">
        <v>543</v>
      </c>
      <c r="D2170" s="190" t="s">
        <v>645</v>
      </c>
      <c r="E2170" s="195" t="str">
        <f>IF(Table28[[#This Row],[Tên hàng hóa ]]&lt;&gt;0,VLOOKUP(Table28[[#This Row],[Tên hàng hóa ]],Table1[[Tên hàng hóa]:[Quy cách]],2,0),"")</f>
        <v>Bộ Nguồn Xung</v>
      </c>
      <c r="F2170" s="191" t="str">
        <f>IF(Table28[[#This Row],[Tên hàng hóa ]]&lt;&gt;0,VLOOKUP(Table28[[#This Row],[Tên hàng hóa ]],Table1[[Tên hàng hóa]:[ĐVT]],3,0),"")</f>
        <v>Cái</v>
      </c>
      <c r="G2170" s="196">
        <v>8192800</v>
      </c>
      <c r="H2170" s="192">
        <v>2</v>
      </c>
      <c r="I2170" s="193">
        <f>IF(Table28[[#This Row],[Số lượng]]&lt;&gt;0,Table28[[#This Row],[Số lượng]]*Table28[[#This Row],[Đơn giá]],"")</f>
        <v>16385600</v>
      </c>
      <c r="J2170" s="193" t="str">
        <f ca="1">IF(AND(Table28[[#This Row],[Tên hàng hóa ]]&lt;&gt;0,D2171=""),SUM(OFFSET(Table28[[#This Row],[Thành tiền]],0,0,-COUNTIF(Table28[Số HĐ],Table28[[#This Row],[Số HĐ]]))),"")</f>
        <v/>
      </c>
      <c r="K2170" s="192"/>
      <c r="L217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70" s="194"/>
    </row>
    <row r="2171" spans="1:13" ht="35.1" customHeight="1" x14ac:dyDescent="0.2">
      <c r="A2171" s="187">
        <v>42675</v>
      </c>
      <c r="B2171" s="188" t="s">
        <v>3980</v>
      </c>
      <c r="C2171" s="189" t="s">
        <v>543</v>
      </c>
      <c r="D2171" s="190" t="s">
        <v>171</v>
      </c>
      <c r="E2171" s="195" t="str">
        <f>IF(Table28[[#This Row],[Tên hàng hóa ]]&lt;&gt;0,VLOOKUP(Table28[[#This Row],[Tên hàng hóa ]],Table1[[Tên hàng hóa]:[Quy cách]],2,0),"")</f>
        <v>Bộ Nguồn Xung</v>
      </c>
      <c r="F2171" s="191" t="str">
        <f>IF(Table28[[#This Row],[Tên hàng hóa ]]&lt;&gt;0,VLOOKUP(Table28[[#This Row],[Tên hàng hóa ]],Table1[[Tên hàng hóa]:[ĐVT]],3,0),"")</f>
        <v>Cái</v>
      </c>
      <c r="G2171" s="196">
        <v>1379400</v>
      </c>
      <c r="H2171" s="192">
        <v>1</v>
      </c>
      <c r="I2171" s="193">
        <f>IF(Table28[[#This Row],[Số lượng]]&lt;&gt;0,Table28[[#This Row],[Số lượng]]*Table28[[#This Row],[Đơn giá]],"")</f>
        <v>1379400</v>
      </c>
      <c r="J2171" s="193">
        <f ca="1">IF(AND(Table28[[#This Row],[Tên hàng hóa ]]&lt;&gt;0,D2172=""),SUM(OFFSET(Table28[[#This Row],[Thành tiền]],0,0,-COUNTIF(Table28[Số HĐ],Table28[[#This Row],[Số HĐ]]))),"")</f>
        <v>17792500</v>
      </c>
      <c r="K2171" s="192" t="s">
        <v>464</v>
      </c>
      <c r="L2171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71" s="194" t="s">
        <v>4181</v>
      </c>
    </row>
    <row r="2172" spans="1:13" ht="35.1" customHeight="1" x14ac:dyDescent="0.2">
      <c r="A2172" s="187"/>
      <c r="B2172" s="188"/>
      <c r="C2172" s="189" t="str">
        <f t="shared" si="56"/>
        <v/>
      </c>
      <c r="D2172" s="190"/>
      <c r="E2172" s="195" t="str">
        <f>IF(Table28[[#This Row],[Tên hàng hóa ]]&lt;&gt;0,VLOOKUP(Table28[[#This Row],[Tên hàng hóa ]],Table1[[Tên hàng hóa]:[Quy cách]],2,0),"")</f>
        <v/>
      </c>
      <c r="F2172" s="191" t="str">
        <f>IF(Table28[[#This Row],[Tên hàng hóa ]]&lt;&gt;0,VLOOKUP(Table28[[#This Row],[Tên hàng hóa ]],Table1[[Tên hàng hóa]:[ĐVT]],3,0),"")</f>
        <v/>
      </c>
      <c r="G2172" s="196" t="str">
        <f>IF(Table28[[#This Row],[Tên hàng hóa ]]=0,"",VLOOKUP(Table28[[#This Row],[Tên hàng hóa ]],Table1[[Tên hàng hóa]:[Giá bán]],4,0))</f>
        <v/>
      </c>
      <c r="H2172" s="192"/>
      <c r="I2172" s="193" t="str">
        <f>IF(Table28[[#This Row],[Số lượng]]&lt;&gt;0,Table28[[#This Row],[Số lượng]]*Table28[[#This Row],[Đơn giá]],"")</f>
        <v/>
      </c>
      <c r="J2172" s="193" t="str">
        <f ca="1">IF(AND(Table28[[#This Row],[Tên hàng hóa ]]&lt;&gt;0,D2173=""),SUM(OFFSET(Table28[[#This Row],[Thành tiền]],0,0,-COUNTIF(Table28[Số HĐ],Table28[[#This Row],[Số HĐ]]))),"")</f>
        <v/>
      </c>
      <c r="K2172" s="192"/>
      <c r="L217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72" s="194"/>
    </row>
    <row r="2173" spans="1:13" ht="35.1" customHeight="1" x14ac:dyDescent="0.2">
      <c r="A2173" s="187">
        <v>42675</v>
      </c>
      <c r="B2173" s="188" t="s">
        <v>3981</v>
      </c>
      <c r="C2173" s="189" t="s">
        <v>3982</v>
      </c>
      <c r="D2173" s="190" t="s">
        <v>639</v>
      </c>
      <c r="E2173" s="195" t="str">
        <f>IF(Table28[[#This Row],[Tên hàng hóa ]]&lt;&gt;0,VLOOKUP(Table28[[#This Row],[Tên hàng hóa ]],Table1[[Tên hàng hóa]:[Quy cách]],2,0),"")</f>
        <v>Timer</v>
      </c>
      <c r="F2173" s="191" t="str">
        <f>IF(Table28[[#This Row],[Tên hàng hóa ]]&lt;&gt;0,VLOOKUP(Table28[[#This Row],[Tên hàng hóa ]],Table1[[Tên hàng hóa]:[ĐVT]],3,0),"")</f>
        <v>Cái</v>
      </c>
      <c r="G2173" s="196">
        <v>1502600</v>
      </c>
      <c r="H2173" s="192">
        <v>3</v>
      </c>
      <c r="I2173" s="193">
        <f>IF(Table28[[#This Row],[Số lượng]]&lt;&gt;0,Table28[[#This Row],[Số lượng]]*Table28[[#This Row],[Đơn giá]],"")</f>
        <v>4507800</v>
      </c>
      <c r="J2173" s="193">
        <f ca="1">IF(AND(Table28[[#This Row],[Tên hàng hóa ]]&lt;&gt;0,D2174=""),SUM(OFFSET(Table28[[#This Row],[Thành tiền]],0,0,-COUNTIF(Table28[Số HĐ],Table28[[#This Row],[Số HĐ]]))),"")</f>
        <v>4507800</v>
      </c>
      <c r="K2173" s="192" t="s">
        <v>464</v>
      </c>
      <c r="L2173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73" s="194" t="s">
        <v>4227</v>
      </c>
    </row>
    <row r="2174" spans="1:13" ht="35.1" customHeight="1" x14ac:dyDescent="0.2">
      <c r="A2174" s="187"/>
      <c r="B2174" s="188"/>
      <c r="C2174" s="189" t="str">
        <f t="shared" ref="C2174:C2195" si="57">IF(AND(D2174&lt;&gt;0,D2175=""),C2173,"")</f>
        <v/>
      </c>
      <c r="D2174" s="190"/>
      <c r="E2174" s="195" t="str">
        <f>IF(Table28[[#This Row],[Tên hàng hóa ]]&lt;&gt;0,VLOOKUP(Table28[[#This Row],[Tên hàng hóa ]],Table1[[Tên hàng hóa]:[Quy cách]],2,0),"")</f>
        <v/>
      </c>
      <c r="F2174" s="191" t="str">
        <f>IF(Table28[[#This Row],[Tên hàng hóa ]]&lt;&gt;0,VLOOKUP(Table28[[#This Row],[Tên hàng hóa ]],Table1[[Tên hàng hóa]:[ĐVT]],3,0),"")</f>
        <v/>
      </c>
      <c r="G2174" s="196" t="str">
        <f>IF(Table28[[#This Row],[Tên hàng hóa ]]=0,"",VLOOKUP(Table28[[#This Row],[Tên hàng hóa ]],Table1[[Tên hàng hóa]:[Giá bán]],4,0))</f>
        <v/>
      </c>
      <c r="H2174" s="192"/>
      <c r="I2174" s="193" t="str">
        <f>IF(Table28[[#This Row],[Số lượng]]&lt;&gt;0,Table28[[#This Row],[Số lượng]]*Table28[[#This Row],[Đơn giá]],"")</f>
        <v/>
      </c>
      <c r="J2174" s="193" t="str">
        <f ca="1">IF(AND(Table28[[#This Row],[Tên hàng hóa ]]&lt;&gt;0,D2175=""),SUM(OFFSET(Table28[[#This Row],[Thành tiền]],0,0,-COUNTIF(Table28[Số HĐ],Table28[[#This Row],[Số HĐ]]))),"")</f>
        <v/>
      </c>
      <c r="K2174" s="192"/>
      <c r="L217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74" s="194"/>
    </row>
    <row r="2175" spans="1:13" ht="35.1" customHeight="1" x14ac:dyDescent="0.2">
      <c r="A2175" s="187">
        <v>42675</v>
      </c>
      <c r="B2175" s="188" t="s">
        <v>3983</v>
      </c>
      <c r="C2175" s="189" t="s">
        <v>811</v>
      </c>
      <c r="D2175" s="190" t="s">
        <v>390</v>
      </c>
      <c r="E2175" s="195" t="str">
        <f>IF(Table28[[#This Row],[Tên hàng hóa ]]&lt;&gt;0,VLOOKUP(Table28[[#This Row],[Tên hàng hóa ]],Table1[[Tên hàng hóa]:[Quy cách]],2,0),"")</f>
        <v>Timer</v>
      </c>
      <c r="F2175" s="191" t="str">
        <f>IF(Table28[[#This Row],[Tên hàng hóa ]]&lt;&gt;0,VLOOKUP(Table28[[#This Row],[Tên hàng hóa ]],Table1[[Tên hàng hóa]:[ĐVT]],3,0),"")</f>
        <v>Cái</v>
      </c>
      <c r="G2175" s="196">
        <v>3227400</v>
      </c>
      <c r="H2175" s="192">
        <v>4</v>
      </c>
      <c r="I2175" s="193">
        <f>IF(Table28[[#This Row],[Số lượng]]&lt;&gt;0,Table28[[#This Row],[Số lượng]]*Table28[[#This Row],[Đơn giá]],"")</f>
        <v>12909600</v>
      </c>
      <c r="J2175" s="193">
        <f ca="1">IF(AND(Table28[[#This Row],[Tên hàng hóa ]]&lt;&gt;0,D2176=""),SUM(OFFSET(Table28[[#This Row],[Thành tiền]],0,0,-COUNTIF(Table28[Số HĐ],Table28[[#This Row],[Số HĐ]]))),"")</f>
        <v>12909600</v>
      </c>
      <c r="K2175" s="192">
        <v>0</v>
      </c>
      <c r="L2175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12909600</v>
      </c>
      <c r="M2175" s="194" t="s">
        <v>3984</v>
      </c>
    </row>
    <row r="2176" spans="1:13" ht="35.1" customHeight="1" x14ac:dyDescent="0.2">
      <c r="A2176" s="187"/>
      <c r="B2176" s="188"/>
      <c r="C2176" s="189" t="str">
        <f t="shared" si="57"/>
        <v/>
      </c>
      <c r="D2176" s="190"/>
      <c r="E2176" s="195" t="str">
        <f>IF(Table28[[#This Row],[Tên hàng hóa ]]&lt;&gt;0,VLOOKUP(Table28[[#This Row],[Tên hàng hóa ]],Table1[[Tên hàng hóa]:[Quy cách]],2,0),"")</f>
        <v/>
      </c>
      <c r="F2176" s="191" t="str">
        <f>IF(Table28[[#This Row],[Tên hàng hóa ]]&lt;&gt;0,VLOOKUP(Table28[[#This Row],[Tên hàng hóa ]],Table1[[Tên hàng hóa]:[ĐVT]],3,0),"")</f>
        <v/>
      </c>
      <c r="G2176" s="196" t="str">
        <f>IF(Table28[[#This Row],[Tên hàng hóa ]]=0,"",VLOOKUP(Table28[[#This Row],[Tên hàng hóa ]],Table1[[Tên hàng hóa]:[Giá bán]],4,0))</f>
        <v/>
      </c>
      <c r="H2176" s="192"/>
      <c r="I2176" s="193" t="str">
        <f>IF(Table28[[#This Row],[Số lượng]]&lt;&gt;0,Table28[[#This Row],[Số lượng]]*Table28[[#This Row],[Đơn giá]],"")</f>
        <v/>
      </c>
      <c r="J2176" s="193" t="str">
        <f ca="1">IF(AND(Table28[[#This Row],[Tên hàng hóa ]]&lt;&gt;0,D2177=""),SUM(OFFSET(Table28[[#This Row],[Thành tiền]],0,0,-COUNTIF(Table28[Số HĐ],Table28[[#This Row],[Số HĐ]]))),"")</f>
        <v/>
      </c>
      <c r="K2176" s="192"/>
      <c r="L217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76" s="194"/>
    </row>
    <row r="2177" spans="1:13" ht="35.1" customHeight="1" x14ac:dyDescent="0.2">
      <c r="A2177" s="187">
        <v>42675</v>
      </c>
      <c r="B2177" s="188" t="s">
        <v>3985</v>
      </c>
      <c r="C2177" s="189" t="s">
        <v>1197</v>
      </c>
      <c r="D2177" s="190" t="s">
        <v>2197</v>
      </c>
      <c r="E2177" s="195" t="str">
        <f>IF(Table28[[#This Row],[Tên hàng hóa ]]&lt;&gt;0,VLOOKUP(Table28[[#This Row],[Tên hàng hóa ]],Table1[[Tên hàng hóa]:[Quy cách]],2,0),"")</f>
        <v>Schneider</v>
      </c>
      <c r="F2177" s="191" t="str">
        <f>IF(Table28[[#This Row],[Tên hàng hóa ]]&lt;&gt;0,VLOOKUP(Table28[[#This Row],[Tên hàng hóa ]],Table1[[Tên hàng hóa]:[ĐVT]],3,0),"")</f>
        <v>Cái</v>
      </c>
      <c r="G2177" s="196">
        <v>216700</v>
      </c>
      <c r="H2177" s="192">
        <v>20</v>
      </c>
      <c r="I2177" s="193">
        <f>IF(Table28[[#This Row],[Số lượng]]&lt;&gt;0,Table28[[#This Row],[Số lượng]]*Table28[[#This Row],[Đơn giá]],"")</f>
        <v>4334000</v>
      </c>
      <c r="J2177" s="193">
        <f ca="1">IF(AND(Table28[[#This Row],[Tên hàng hóa ]]&lt;&gt;0,D2178=""),SUM(OFFSET(Table28[[#This Row],[Thành tiền]],0,0,-COUNTIF(Table28[Số HĐ],Table28[[#This Row],[Số HĐ]]))),"")</f>
        <v>4334000</v>
      </c>
      <c r="K2177" s="192">
        <v>0</v>
      </c>
      <c r="L2177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4334000</v>
      </c>
      <c r="M2177" s="194" t="s">
        <v>3986</v>
      </c>
    </row>
    <row r="2178" spans="1:13" ht="35.1" customHeight="1" x14ac:dyDescent="0.2">
      <c r="A2178" s="187"/>
      <c r="B2178" s="188"/>
      <c r="C2178" s="189" t="str">
        <f t="shared" si="57"/>
        <v/>
      </c>
      <c r="D2178" s="190"/>
      <c r="E2178" s="195" t="str">
        <f>IF(Table28[[#This Row],[Tên hàng hóa ]]&lt;&gt;0,VLOOKUP(Table28[[#This Row],[Tên hàng hóa ]],Table1[[Tên hàng hóa]:[Quy cách]],2,0),"")</f>
        <v/>
      </c>
      <c r="F2178" s="191" t="str">
        <f>IF(Table28[[#This Row],[Tên hàng hóa ]]&lt;&gt;0,VLOOKUP(Table28[[#This Row],[Tên hàng hóa ]],Table1[[Tên hàng hóa]:[ĐVT]],3,0),"")</f>
        <v/>
      </c>
      <c r="G2178" s="196" t="str">
        <f>IF(Table28[[#This Row],[Tên hàng hóa ]]=0,"",VLOOKUP(Table28[[#This Row],[Tên hàng hóa ]],Table1[[Tên hàng hóa]:[Giá bán]],4,0))</f>
        <v/>
      </c>
      <c r="H2178" s="192"/>
      <c r="I2178" s="193" t="str">
        <f>IF(Table28[[#This Row],[Số lượng]]&lt;&gt;0,Table28[[#This Row],[Số lượng]]*Table28[[#This Row],[Đơn giá]],"")</f>
        <v/>
      </c>
      <c r="J2178" s="193" t="str">
        <f ca="1">IF(AND(Table28[[#This Row],[Tên hàng hóa ]]&lt;&gt;0,D2179=""),SUM(OFFSET(Table28[[#This Row],[Thành tiền]],0,0,-COUNTIF(Table28[Số HĐ],Table28[[#This Row],[Số HĐ]]))),"")</f>
        <v/>
      </c>
      <c r="K2178" s="192"/>
      <c r="L217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78" s="194"/>
    </row>
    <row r="2179" spans="1:13" ht="35.1" customHeight="1" x14ac:dyDescent="0.2">
      <c r="A2179" s="187">
        <v>42675</v>
      </c>
      <c r="B2179" s="188" t="s">
        <v>3996</v>
      </c>
      <c r="C2179" s="189" t="s">
        <v>3536</v>
      </c>
      <c r="D2179" s="190" t="s">
        <v>526</v>
      </c>
      <c r="E2179" s="195" t="str">
        <f>IF(Table28[[#This Row],[Tên hàng hóa ]]&lt;&gt;0,VLOOKUP(Table28[[#This Row],[Tên hàng hóa ]],Table1[[Tên hàng hóa]:[Quy cách]],2,0),"")</f>
        <v>Counter</v>
      </c>
      <c r="F2179" s="191" t="str">
        <f>IF(Table28[[#This Row],[Tên hàng hóa ]]&lt;&gt;0,VLOOKUP(Table28[[#This Row],[Tên hàng hóa ]],Table1[[Tên hàng hóa]:[ĐVT]],3,0),"")</f>
        <v>Cái</v>
      </c>
      <c r="G2179" s="196">
        <v>3740000</v>
      </c>
      <c r="H2179" s="192">
        <v>1</v>
      </c>
      <c r="I2179" s="193">
        <f>IF(Table28[[#This Row],[Số lượng]]&lt;&gt;0,Table28[[#This Row],[Số lượng]]*Table28[[#This Row],[Đơn giá]],"")</f>
        <v>3740000</v>
      </c>
      <c r="J2179" s="193" t="str">
        <f ca="1">IF(AND(Table28[[#This Row],[Tên hàng hóa ]]&lt;&gt;0,D2180=""),SUM(OFFSET(Table28[[#This Row],[Thành tiền]],0,0,-COUNTIF(Table28[Số HĐ],Table28[[#This Row],[Số HĐ]]))),"")</f>
        <v/>
      </c>
      <c r="K2179" s="192"/>
      <c r="L217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79" s="194"/>
    </row>
    <row r="2180" spans="1:13" ht="35.1" customHeight="1" x14ac:dyDescent="0.2">
      <c r="A2180" s="187">
        <v>42675</v>
      </c>
      <c r="B2180" s="188" t="s">
        <v>3996</v>
      </c>
      <c r="C2180" s="189" t="s">
        <v>3536</v>
      </c>
      <c r="D2180" s="190" t="s">
        <v>3988</v>
      </c>
      <c r="E2180" s="195" t="str">
        <f>IF(Table28[[#This Row],[Tên hàng hóa ]]&lt;&gt;0,VLOOKUP(Table28[[#This Row],[Tên hàng hóa ]],Table1[[Tên hàng hóa]:[Quy cách]],2,0),"")</f>
        <v>OMRON</v>
      </c>
      <c r="F2180" s="191" t="str">
        <f>IF(Table28[[#This Row],[Tên hàng hóa ]]&lt;&gt;0,VLOOKUP(Table28[[#This Row],[Tên hàng hóa ]],Table1[[Tên hàng hóa]:[ĐVT]],3,0),"")</f>
        <v>Cái</v>
      </c>
      <c r="G2180" s="196">
        <v>60500</v>
      </c>
      <c r="H2180" s="192">
        <v>2</v>
      </c>
      <c r="I2180" s="193">
        <f>IF(Table28[[#This Row],[Số lượng]]&lt;&gt;0,Table28[[#This Row],[Số lượng]]*Table28[[#This Row],[Đơn giá]],"")</f>
        <v>121000</v>
      </c>
      <c r="J2180" s="193" t="str">
        <f ca="1">IF(AND(Table28[[#This Row],[Tên hàng hóa ]]&lt;&gt;0,D2181=""),SUM(OFFSET(Table28[[#This Row],[Thành tiền]],0,0,-COUNTIF(Table28[Số HĐ],Table28[[#This Row],[Số HĐ]]))),"")</f>
        <v/>
      </c>
      <c r="K2180" s="192"/>
      <c r="L21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80" s="194"/>
    </row>
    <row r="2181" spans="1:13" ht="35.1" customHeight="1" x14ac:dyDescent="0.2">
      <c r="A2181" s="187">
        <v>42675</v>
      </c>
      <c r="B2181" s="188" t="s">
        <v>3996</v>
      </c>
      <c r="C2181" s="189" t="s">
        <v>3536</v>
      </c>
      <c r="D2181" s="190" t="s">
        <v>431</v>
      </c>
      <c r="E2181" s="195" t="str">
        <f>IF(Table28[[#This Row],[Tên hàng hóa ]]&lt;&gt;0,VLOOKUP(Table28[[#This Row],[Tên hàng hóa ]],Table1[[Tên hàng hóa]:[Quy cách]],2,0),"")</f>
        <v>Socket</v>
      </c>
      <c r="F2181" s="191" t="str">
        <f>IF(Table28[[#This Row],[Tên hàng hóa ]]&lt;&gt;0,VLOOKUP(Table28[[#This Row],[Tên hàng hóa ]],Table1[[Tên hàng hóa]:[ĐVT]],3,0),"")</f>
        <v>Cái</v>
      </c>
      <c r="G2181" s="196">
        <v>35200</v>
      </c>
      <c r="H2181" s="192">
        <v>2</v>
      </c>
      <c r="I2181" s="193">
        <f>IF(Table28[[#This Row],[Số lượng]]&lt;&gt;0,Table28[[#This Row],[Số lượng]]*Table28[[#This Row],[Đơn giá]],"")</f>
        <v>70400</v>
      </c>
      <c r="J2181" s="193">
        <f ca="1">IF(AND(Table28[[#This Row],[Tên hàng hóa ]]&lt;&gt;0,D2182=""),SUM(OFFSET(Table28[[#This Row],[Thành tiền]],0,0,-COUNTIF(Table28[Số HĐ],Table28[[#This Row],[Số HĐ]]))),"")</f>
        <v>3931400</v>
      </c>
      <c r="K2181" s="192" t="s">
        <v>464</v>
      </c>
      <c r="L2181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81" s="194" t="s">
        <v>4009</v>
      </c>
    </row>
    <row r="2182" spans="1:13" ht="35.1" customHeight="1" x14ac:dyDescent="0.2">
      <c r="A2182" s="187"/>
      <c r="B2182" s="188"/>
      <c r="C2182" s="189" t="str">
        <f t="shared" si="57"/>
        <v/>
      </c>
      <c r="D2182" s="190"/>
      <c r="E2182" s="195" t="str">
        <f>IF(Table28[[#This Row],[Tên hàng hóa ]]&lt;&gt;0,VLOOKUP(Table28[[#This Row],[Tên hàng hóa ]],Table1[[Tên hàng hóa]:[Quy cách]],2,0),"")</f>
        <v/>
      </c>
      <c r="F2182" s="191" t="str">
        <f>IF(Table28[[#This Row],[Tên hàng hóa ]]&lt;&gt;0,VLOOKUP(Table28[[#This Row],[Tên hàng hóa ]],Table1[[Tên hàng hóa]:[ĐVT]],3,0),"")</f>
        <v/>
      </c>
      <c r="G2182" s="196" t="str">
        <f>IF(Table28[[#This Row],[Tên hàng hóa ]]=0,"",VLOOKUP(Table28[[#This Row],[Tên hàng hóa ]],Table1[[Tên hàng hóa]:[Giá bán]],4,0))</f>
        <v/>
      </c>
      <c r="H2182" s="192"/>
      <c r="I2182" s="193" t="str">
        <f>IF(Table28[[#This Row],[Số lượng]]&lt;&gt;0,Table28[[#This Row],[Số lượng]]*Table28[[#This Row],[Đơn giá]],"")</f>
        <v/>
      </c>
      <c r="J2182" s="193" t="str">
        <f ca="1">IF(AND(Table28[[#This Row],[Tên hàng hóa ]]&lt;&gt;0,D2183=""),SUM(OFFSET(Table28[[#This Row],[Thành tiền]],0,0,-COUNTIF(Table28[Số HĐ],Table28[[#This Row],[Số HĐ]]))),"")</f>
        <v/>
      </c>
      <c r="K2182" s="192"/>
      <c r="L21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82" s="194"/>
    </row>
    <row r="2183" spans="1:13" ht="35.1" customHeight="1" x14ac:dyDescent="0.2">
      <c r="A2183" s="187">
        <v>42676</v>
      </c>
      <c r="B2183" s="188" t="s">
        <v>3997</v>
      </c>
      <c r="C2183" s="189" t="s">
        <v>860</v>
      </c>
      <c r="D2183" s="190" t="s">
        <v>56</v>
      </c>
      <c r="E2183" s="195" t="str">
        <f>IF(Table28[[#This Row],[Tên hàng hóa ]]&lt;&gt;0,VLOOKUP(Table28[[#This Row],[Tên hàng hóa ]],Table1[[Tên hàng hóa]:[Quy cách]],2,0),"")</f>
        <v>Bộ Điều Khiển Lập Trình</v>
      </c>
      <c r="F2183" s="191" t="str">
        <f>IF(Table28[[#This Row],[Tên hàng hóa ]]&lt;&gt;0,VLOOKUP(Table28[[#This Row],[Tên hàng hóa ]],Table1[[Tên hàng hóa]:[ĐVT]],3,0),"")</f>
        <v>Cái</v>
      </c>
      <c r="G2183" s="196">
        <v>3080000</v>
      </c>
      <c r="H2183" s="192">
        <v>2</v>
      </c>
      <c r="I2183" s="193">
        <f>IF(Table28[[#This Row],[Số lượng]]&lt;&gt;0,Table28[[#This Row],[Số lượng]]*Table28[[#This Row],[Đơn giá]],"")</f>
        <v>6160000</v>
      </c>
      <c r="J2183" s="193" t="str">
        <f ca="1">IF(AND(Table28[[#This Row],[Tên hàng hóa ]]&lt;&gt;0,D2184=""),SUM(OFFSET(Table28[[#This Row],[Thành tiền]],0,0,-COUNTIF(Table28[Số HĐ],Table28[[#This Row],[Số HĐ]]))),"")</f>
        <v/>
      </c>
      <c r="K2183" s="192"/>
      <c r="L218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83" s="194"/>
    </row>
    <row r="2184" spans="1:13" ht="35.1" customHeight="1" x14ac:dyDescent="0.2">
      <c r="A2184" s="187">
        <v>42676</v>
      </c>
      <c r="B2184" s="188" t="s">
        <v>3997</v>
      </c>
      <c r="C2184" s="189" t="str">
        <f t="shared" si="57"/>
        <v>CTY ĐẠI THUẬN PHÁT</v>
      </c>
      <c r="D2184" s="190" t="s">
        <v>330</v>
      </c>
      <c r="E2184" s="195" t="str">
        <f>IF(Table28[[#This Row],[Tên hàng hóa ]]&lt;&gt;0,VLOOKUP(Table28[[#This Row],[Tên hàng hóa ]],Table1[[Tên hàng hóa]:[Quy cách]],2,0),"")</f>
        <v>Màn Hình Cảm Ứng</v>
      </c>
      <c r="F2184" s="191" t="str">
        <f>IF(Table28[[#This Row],[Tên hàng hóa ]]&lt;&gt;0,VLOOKUP(Table28[[#This Row],[Tên hàng hóa ]],Table1[[Tên hàng hóa]:[ĐVT]],3,0),"")</f>
        <v>Cái</v>
      </c>
      <c r="G2184" s="196">
        <v>4290000</v>
      </c>
      <c r="H2184" s="192">
        <v>1</v>
      </c>
      <c r="I2184" s="193">
        <f>IF(Table28[[#This Row],[Số lượng]]&lt;&gt;0,Table28[[#This Row],[Số lượng]]*Table28[[#This Row],[Đơn giá]],"")</f>
        <v>4290000</v>
      </c>
      <c r="J2184" s="193">
        <f ca="1">IF(AND(Table28[[#This Row],[Tên hàng hóa ]]&lt;&gt;0,D2185=""),SUM(OFFSET(Table28[[#This Row],[Thành tiền]],0,0,-COUNTIF(Table28[Số HĐ],Table28[[#This Row],[Số HĐ]]))),"")</f>
        <v>10450000</v>
      </c>
      <c r="K2184" s="192">
        <v>0</v>
      </c>
      <c r="L2184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10450000</v>
      </c>
      <c r="M2184" s="194" t="s">
        <v>4010</v>
      </c>
    </row>
    <row r="2185" spans="1:13" ht="35.1" customHeight="1" x14ac:dyDescent="0.2">
      <c r="A2185" s="187"/>
      <c r="B2185" s="188"/>
      <c r="C2185" s="189" t="str">
        <f t="shared" si="57"/>
        <v/>
      </c>
      <c r="D2185" s="190"/>
      <c r="E2185" s="195" t="str">
        <f>IF(Table28[[#This Row],[Tên hàng hóa ]]&lt;&gt;0,VLOOKUP(Table28[[#This Row],[Tên hàng hóa ]],Table1[[Tên hàng hóa]:[Quy cách]],2,0),"")</f>
        <v/>
      </c>
      <c r="F2185" s="191" t="str">
        <f>IF(Table28[[#This Row],[Tên hàng hóa ]]&lt;&gt;0,VLOOKUP(Table28[[#This Row],[Tên hàng hóa ]],Table1[[Tên hàng hóa]:[ĐVT]],3,0),"")</f>
        <v/>
      </c>
      <c r="G2185" s="196" t="str">
        <f>IF(Table28[[#This Row],[Tên hàng hóa ]]=0,"",VLOOKUP(Table28[[#This Row],[Tên hàng hóa ]],Table1[[Tên hàng hóa]:[Giá bán]],4,0))</f>
        <v/>
      </c>
      <c r="H2185" s="192"/>
      <c r="I2185" s="193" t="str">
        <f>IF(Table28[[#This Row],[Số lượng]]&lt;&gt;0,Table28[[#This Row],[Số lượng]]*Table28[[#This Row],[Đơn giá]],"")</f>
        <v/>
      </c>
      <c r="J2185" s="193" t="str">
        <f ca="1">IF(AND(Table28[[#This Row],[Tên hàng hóa ]]&lt;&gt;0,D2186=""),SUM(OFFSET(Table28[[#This Row],[Thành tiền]],0,0,-COUNTIF(Table28[Số HĐ],Table28[[#This Row],[Số HĐ]]))),"")</f>
        <v/>
      </c>
      <c r="K2185" s="192"/>
      <c r="L21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85" s="194"/>
    </row>
    <row r="2186" spans="1:13" ht="35.1" customHeight="1" x14ac:dyDescent="0.2">
      <c r="A2186" s="187">
        <v>42676</v>
      </c>
      <c r="B2186" s="188" t="s">
        <v>3998</v>
      </c>
      <c r="C2186" s="189" t="s">
        <v>1034</v>
      </c>
      <c r="D2186" s="190" t="s">
        <v>270</v>
      </c>
      <c r="E2186" s="195" t="str">
        <f>IF(Table28[[#This Row],[Tên hàng hóa ]]&lt;&gt;0,VLOOKUP(Table28[[#This Row],[Tên hàng hóa ]],Table1[[Tên hàng hóa]:[Quy cách]],2,0),"")</f>
        <v>Cảm Biến</v>
      </c>
      <c r="F2186" s="191" t="str">
        <f>IF(Table28[[#This Row],[Tên hàng hóa ]]&lt;&gt;0,VLOOKUP(Table28[[#This Row],[Tên hàng hóa ]],Table1[[Tên hàng hóa]:[ĐVT]],3,0),"")</f>
        <v>Cái</v>
      </c>
      <c r="G2186" s="196">
        <v>990000</v>
      </c>
      <c r="H2186" s="192">
        <v>2</v>
      </c>
      <c r="I2186" s="193">
        <f>IF(Table28[[#This Row],[Số lượng]]&lt;&gt;0,Table28[[#This Row],[Số lượng]]*Table28[[#This Row],[Đơn giá]],"")</f>
        <v>1980000</v>
      </c>
      <c r="J2186" s="193">
        <f ca="1">IF(AND(Table28[[#This Row],[Tên hàng hóa ]]&lt;&gt;0,D2187=""),SUM(OFFSET(Table28[[#This Row],[Thành tiền]],0,0,-COUNTIF(Table28[Số HĐ],Table28[[#This Row],[Số HĐ]]))),"")</f>
        <v>1980000</v>
      </c>
      <c r="K2186" s="192">
        <v>0</v>
      </c>
      <c r="L2186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1980000</v>
      </c>
      <c r="M2186" s="194" t="s">
        <v>3999</v>
      </c>
    </row>
    <row r="2187" spans="1:13" ht="35.1" customHeight="1" x14ac:dyDescent="0.2">
      <c r="A2187" s="187"/>
      <c r="B2187" s="188"/>
      <c r="C2187" s="189" t="str">
        <f t="shared" si="57"/>
        <v/>
      </c>
      <c r="D2187" s="190"/>
      <c r="E2187" s="195" t="str">
        <f>IF(Table28[[#This Row],[Tên hàng hóa ]]&lt;&gt;0,VLOOKUP(Table28[[#This Row],[Tên hàng hóa ]],Table1[[Tên hàng hóa]:[Quy cách]],2,0),"")</f>
        <v/>
      </c>
      <c r="F2187" s="191" t="str">
        <f>IF(Table28[[#This Row],[Tên hàng hóa ]]&lt;&gt;0,VLOOKUP(Table28[[#This Row],[Tên hàng hóa ]],Table1[[Tên hàng hóa]:[ĐVT]],3,0),"")</f>
        <v/>
      </c>
      <c r="G2187" s="196" t="str">
        <f>IF(Table28[[#This Row],[Tên hàng hóa ]]=0,"",VLOOKUP(Table28[[#This Row],[Tên hàng hóa ]],Table1[[Tên hàng hóa]:[Giá bán]],4,0))</f>
        <v/>
      </c>
      <c r="H2187" s="192"/>
      <c r="I2187" s="193" t="str">
        <f>IF(Table28[[#This Row],[Số lượng]]&lt;&gt;0,Table28[[#This Row],[Số lượng]]*Table28[[#This Row],[Đơn giá]],"")</f>
        <v/>
      </c>
      <c r="J2187" s="193" t="str">
        <f ca="1">IF(AND(Table28[[#This Row],[Tên hàng hóa ]]&lt;&gt;0,D2188=""),SUM(OFFSET(Table28[[#This Row],[Thành tiền]],0,0,-COUNTIF(Table28[Số HĐ],Table28[[#This Row],[Số HĐ]]))),"")</f>
        <v/>
      </c>
      <c r="K2187" s="192"/>
      <c r="L218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87" s="194"/>
    </row>
    <row r="2188" spans="1:13" ht="35.1" customHeight="1" x14ac:dyDescent="0.2">
      <c r="A2188" s="187">
        <v>42677</v>
      </c>
      <c r="B2188" s="188" t="s">
        <v>4000</v>
      </c>
      <c r="C2188" s="189" t="s">
        <v>2674</v>
      </c>
      <c r="D2188" s="190" t="s">
        <v>2735</v>
      </c>
      <c r="E2188" s="195" t="str">
        <f>IF(Table28[[#This Row],[Tên hàng hóa ]]&lt;&gt;0,VLOOKUP(Table28[[#This Row],[Tên hàng hóa ]],Table1[[Tên hàng hóa]:[Quy cách]],2,0),"")</f>
        <v>Cảm Biến</v>
      </c>
      <c r="F2188" s="191" t="str">
        <f>IF(Table28[[#This Row],[Tên hàng hóa ]]&lt;&gt;0,VLOOKUP(Table28[[#This Row],[Tên hàng hóa ]],Table1[[Tên hàng hóa]:[ĐVT]],3,0),"")</f>
        <v>Cái</v>
      </c>
      <c r="G2188" s="196">
        <v>3428700</v>
      </c>
      <c r="H2188" s="192">
        <v>1</v>
      </c>
      <c r="I2188" s="193">
        <f>IF(Table28[[#This Row],[Số lượng]]&lt;&gt;0,Table28[[#This Row],[Số lượng]]*Table28[[#This Row],[Đơn giá]],"")</f>
        <v>3428700</v>
      </c>
      <c r="J2188" s="193">
        <f ca="1">IF(AND(Table28[[#This Row],[Tên hàng hóa ]]&lt;&gt;0,D2189=""),SUM(OFFSET(Table28[[#This Row],[Thành tiền]],0,0,-COUNTIF(Table28[Số HĐ],Table28[[#This Row],[Số HĐ]]))),"")</f>
        <v>3428700</v>
      </c>
      <c r="K2188" s="192" t="s">
        <v>464</v>
      </c>
      <c r="L2188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88" s="194" t="s">
        <v>4174</v>
      </c>
    </row>
    <row r="2189" spans="1:13" ht="35.1" customHeight="1" x14ac:dyDescent="0.2">
      <c r="A2189" s="187"/>
      <c r="B2189" s="188"/>
      <c r="C2189" s="189" t="str">
        <f t="shared" si="57"/>
        <v/>
      </c>
      <c r="D2189" s="190"/>
      <c r="E2189" s="195" t="str">
        <f>IF(Table28[[#This Row],[Tên hàng hóa ]]&lt;&gt;0,VLOOKUP(Table28[[#This Row],[Tên hàng hóa ]],Table1[[Tên hàng hóa]:[Quy cách]],2,0),"")</f>
        <v/>
      </c>
      <c r="F2189" s="191" t="str">
        <f>IF(Table28[[#This Row],[Tên hàng hóa ]]&lt;&gt;0,VLOOKUP(Table28[[#This Row],[Tên hàng hóa ]],Table1[[Tên hàng hóa]:[ĐVT]],3,0),"")</f>
        <v/>
      </c>
      <c r="G2189" s="196" t="str">
        <f>IF(Table28[[#This Row],[Tên hàng hóa ]]=0,"",VLOOKUP(Table28[[#This Row],[Tên hàng hóa ]],Table1[[Tên hàng hóa]:[Giá bán]],4,0))</f>
        <v/>
      </c>
      <c r="H2189" s="192"/>
      <c r="I2189" s="193" t="str">
        <f>IF(Table28[[#This Row],[Số lượng]]&lt;&gt;0,Table28[[#This Row],[Số lượng]]*Table28[[#This Row],[Đơn giá]],"")</f>
        <v/>
      </c>
      <c r="J2189" s="193" t="str">
        <f ca="1">IF(AND(Table28[[#This Row],[Tên hàng hóa ]]&lt;&gt;0,D2190=""),SUM(OFFSET(Table28[[#This Row],[Thành tiền]],0,0,-COUNTIF(Table28[Số HĐ],Table28[[#This Row],[Số HĐ]]))),"")</f>
        <v/>
      </c>
      <c r="K2189" s="192"/>
      <c r="L218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89" s="194"/>
    </row>
    <row r="2190" spans="1:13" ht="35.1" customHeight="1" x14ac:dyDescent="0.2">
      <c r="A2190" s="187">
        <v>42677</v>
      </c>
      <c r="B2190" s="188" t="s">
        <v>4001</v>
      </c>
      <c r="C2190" s="189" t="s">
        <v>1122</v>
      </c>
      <c r="D2190" s="190" t="s">
        <v>1110</v>
      </c>
      <c r="E2190" s="195" t="str">
        <f>IF(Table28[[#This Row],[Tên hàng hóa ]]&lt;&gt;0,VLOOKUP(Table28[[#This Row],[Tên hàng hóa ]],Table1[[Tên hàng hóa]:[Quy cách]],2,0),"")</f>
        <v>Schneider</v>
      </c>
      <c r="F2190" s="191" t="str">
        <f>IF(Table28[[#This Row],[Tên hàng hóa ]]&lt;&gt;0,VLOOKUP(Table28[[#This Row],[Tên hàng hóa ]],Table1[[Tên hàng hóa]:[ĐVT]],3,0),"")</f>
        <v>Cái</v>
      </c>
      <c r="G2190" s="196">
        <v>372900</v>
      </c>
      <c r="H2190" s="192">
        <v>14</v>
      </c>
      <c r="I2190" s="193">
        <f>IF(Table28[[#This Row],[Số lượng]]&lt;&gt;0,Table28[[#This Row],[Số lượng]]*Table28[[#This Row],[Đơn giá]],"")</f>
        <v>5220600</v>
      </c>
      <c r="J2190" s="193" t="str">
        <f ca="1">IF(AND(Table28[[#This Row],[Tên hàng hóa ]]&lt;&gt;0,D2191=""),SUM(OFFSET(Table28[[#This Row],[Thành tiền]],0,0,-COUNTIF(Table28[Số HĐ],Table28[[#This Row],[Số HĐ]]))),"")</f>
        <v/>
      </c>
      <c r="K2190" s="192"/>
      <c r="L219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90" s="194"/>
    </row>
    <row r="2191" spans="1:13" ht="35.1" customHeight="1" x14ac:dyDescent="0.2">
      <c r="A2191" s="187">
        <v>42677</v>
      </c>
      <c r="B2191" s="188" t="s">
        <v>4001</v>
      </c>
      <c r="C2191" s="189" t="s">
        <v>1122</v>
      </c>
      <c r="D2191" s="190" t="s">
        <v>1730</v>
      </c>
      <c r="E2191" s="195" t="str">
        <f>IF(Table28[[#This Row],[Tên hàng hóa ]]&lt;&gt;0,VLOOKUP(Table28[[#This Row],[Tên hàng hóa ]],Table1[[Tên hàng hóa]:[Quy cách]],2,0),"")</f>
        <v>Schneider</v>
      </c>
      <c r="F2191" s="191" t="str">
        <f>IF(Table28[[#This Row],[Tên hàng hóa ]]&lt;&gt;0,VLOOKUP(Table28[[#This Row],[Tên hàng hóa ]],Table1[[Tên hàng hóa]:[ĐVT]],3,0),"")</f>
        <v>Cái</v>
      </c>
      <c r="G2191" s="196">
        <v>330000</v>
      </c>
      <c r="H2191" s="192">
        <v>10</v>
      </c>
      <c r="I2191" s="193">
        <f>IF(Table28[[#This Row],[Số lượng]]&lt;&gt;0,Table28[[#This Row],[Số lượng]]*Table28[[#This Row],[Đơn giá]],"")</f>
        <v>3300000</v>
      </c>
      <c r="J2191" s="193" t="str">
        <f ca="1">IF(AND(Table28[[#This Row],[Tên hàng hóa ]]&lt;&gt;0,D2192=""),SUM(OFFSET(Table28[[#This Row],[Thành tiền]],0,0,-COUNTIF(Table28[Số HĐ],Table28[[#This Row],[Số HĐ]]))),"")</f>
        <v/>
      </c>
      <c r="K2191" s="192"/>
      <c r="L21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91" s="194"/>
    </row>
    <row r="2192" spans="1:13" ht="35.1" customHeight="1" x14ac:dyDescent="0.2">
      <c r="A2192" s="187">
        <v>42677</v>
      </c>
      <c r="B2192" s="188" t="s">
        <v>4001</v>
      </c>
      <c r="C2192" s="189" t="s">
        <v>1122</v>
      </c>
      <c r="D2192" s="190" t="s">
        <v>2008</v>
      </c>
      <c r="E2192" s="195" t="str">
        <f>IF(Table28[[#This Row],[Tên hàng hóa ]]&lt;&gt;0,VLOOKUP(Table28[[#This Row],[Tên hàng hóa ]],Table1[[Tên hàng hóa]:[Quy cách]],2,0),"")</f>
        <v>Schneider</v>
      </c>
      <c r="F2192" s="191" t="str">
        <f>IF(Table28[[#This Row],[Tên hàng hóa ]]&lt;&gt;0,VLOOKUP(Table28[[#This Row],[Tên hàng hóa ]],Table1[[Tên hàng hóa]:[ĐVT]],3,0),"")</f>
        <v>Cái</v>
      </c>
      <c r="G2192" s="196">
        <v>871200</v>
      </c>
      <c r="H2192" s="192">
        <v>2</v>
      </c>
      <c r="I2192" s="193">
        <f>IF(Table28[[#This Row],[Số lượng]]&lt;&gt;0,Table28[[#This Row],[Số lượng]]*Table28[[#This Row],[Đơn giá]],"")</f>
        <v>1742400</v>
      </c>
      <c r="J2192" s="193">
        <f ca="1">IF(AND(Table28[[#This Row],[Tên hàng hóa ]]&lt;&gt;0,D2193=""),SUM(OFFSET(Table28[[#This Row],[Thành tiền]],0,0,-COUNTIF(Table28[Số HĐ],Table28[[#This Row],[Số HĐ]]))),"")</f>
        <v>10263000</v>
      </c>
      <c r="K2192" s="192" t="s">
        <v>464</v>
      </c>
      <c r="L2192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92" s="194" t="s">
        <v>4264</v>
      </c>
    </row>
    <row r="2193" spans="1:13" ht="35.1" customHeight="1" x14ac:dyDescent="0.2">
      <c r="A2193" s="187"/>
      <c r="B2193" s="188"/>
      <c r="C2193" s="189" t="str">
        <f t="shared" si="57"/>
        <v/>
      </c>
      <c r="D2193" s="190"/>
      <c r="E2193" s="195" t="str">
        <f>IF(Table28[[#This Row],[Tên hàng hóa ]]&lt;&gt;0,VLOOKUP(Table28[[#This Row],[Tên hàng hóa ]],Table1[[Tên hàng hóa]:[Quy cách]],2,0),"")</f>
        <v/>
      </c>
      <c r="F2193" s="191" t="str">
        <f>IF(Table28[[#This Row],[Tên hàng hóa ]]&lt;&gt;0,VLOOKUP(Table28[[#This Row],[Tên hàng hóa ]],Table1[[Tên hàng hóa]:[ĐVT]],3,0),"")</f>
        <v/>
      </c>
      <c r="G2193" s="196" t="str">
        <f>IF(Table28[[#This Row],[Tên hàng hóa ]]=0,"",VLOOKUP(Table28[[#This Row],[Tên hàng hóa ]],Table1[[Tên hàng hóa]:[Giá bán]],4,0))</f>
        <v/>
      </c>
      <c r="H2193" s="192"/>
      <c r="I2193" s="193" t="str">
        <f>IF(Table28[[#This Row],[Số lượng]]&lt;&gt;0,Table28[[#This Row],[Số lượng]]*Table28[[#This Row],[Đơn giá]],"")</f>
        <v/>
      </c>
      <c r="J2193" s="193" t="str">
        <f ca="1">IF(AND(Table28[[#This Row],[Tên hàng hóa ]]&lt;&gt;0,D2194=""),SUM(OFFSET(Table28[[#This Row],[Thành tiền]],0,0,-COUNTIF(Table28[Số HĐ],Table28[[#This Row],[Số HĐ]]))),"")</f>
        <v/>
      </c>
      <c r="K2193" s="192"/>
      <c r="L21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93" s="194"/>
    </row>
    <row r="2194" spans="1:13" ht="35.1" customHeight="1" x14ac:dyDescent="0.2">
      <c r="A2194" s="187">
        <v>42677</v>
      </c>
      <c r="B2194" s="188" t="s">
        <v>4002</v>
      </c>
      <c r="C2194" s="189" t="s">
        <v>1456</v>
      </c>
      <c r="D2194" s="190" t="s">
        <v>185</v>
      </c>
      <c r="E2194" s="195" t="str">
        <f>IF(Table28[[#This Row],[Tên hàng hóa ]]&lt;&gt;0,VLOOKUP(Table28[[#This Row],[Tên hàng hóa ]],Table1[[Tên hàng hóa]:[Quy cách]],2,0),"")</f>
        <v>Bộ Nguồn Xung</v>
      </c>
      <c r="F2194" s="191" t="str">
        <f>IF(Table28[[#This Row],[Tên hàng hóa ]]&lt;&gt;0,VLOOKUP(Table28[[#This Row],[Tên hàng hóa ]],Table1[[Tên hàng hóa]:[ĐVT]],3,0),"")</f>
        <v>Cái</v>
      </c>
      <c r="G2194" s="196">
        <v>1213300</v>
      </c>
      <c r="H2194" s="192">
        <v>2</v>
      </c>
      <c r="I2194" s="193">
        <f>IF(Table28[[#This Row],[Số lượng]]&lt;&gt;0,Table28[[#This Row],[Số lượng]]*Table28[[#This Row],[Đơn giá]],"")</f>
        <v>2426600</v>
      </c>
      <c r="J2194" s="193">
        <f ca="1">IF(AND(Table28[[#This Row],[Tên hàng hóa ]]&lt;&gt;0,D2195=""),SUM(OFFSET(Table28[[#This Row],[Thành tiền]],0,0,-COUNTIF(Table28[Số HĐ],Table28[[#This Row],[Số HĐ]]))),"")</f>
        <v>2426600</v>
      </c>
      <c r="K2194" s="192" t="s">
        <v>464</v>
      </c>
      <c r="L2194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194" s="194" t="s">
        <v>4172</v>
      </c>
    </row>
    <row r="2195" spans="1:13" ht="35.1" customHeight="1" x14ac:dyDescent="0.2">
      <c r="A2195" s="187"/>
      <c r="B2195" s="188"/>
      <c r="C2195" s="189" t="str">
        <f t="shared" si="57"/>
        <v/>
      </c>
      <c r="D2195" s="190"/>
      <c r="E2195" s="195" t="str">
        <f>IF(Table28[[#This Row],[Tên hàng hóa ]]&lt;&gt;0,VLOOKUP(Table28[[#This Row],[Tên hàng hóa ]],Table1[[Tên hàng hóa]:[Quy cách]],2,0),"")</f>
        <v/>
      </c>
      <c r="F2195" s="191" t="str">
        <f>IF(Table28[[#This Row],[Tên hàng hóa ]]&lt;&gt;0,VLOOKUP(Table28[[#This Row],[Tên hàng hóa ]],Table1[[Tên hàng hóa]:[ĐVT]],3,0),"")</f>
        <v/>
      </c>
      <c r="G2195" s="196" t="str">
        <f>IF(Table28[[#This Row],[Tên hàng hóa ]]=0,"",VLOOKUP(Table28[[#This Row],[Tên hàng hóa ]],Table1[[Tên hàng hóa]:[Giá bán]],4,0))</f>
        <v/>
      </c>
      <c r="H2195" s="192"/>
      <c r="I2195" s="193" t="str">
        <f>IF(Table28[[#This Row],[Số lượng]]&lt;&gt;0,Table28[[#This Row],[Số lượng]]*Table28[[#This Row],[Đơn giá]],"")</f>
        <v/>
      </c>
      <c r="J2195" s="193" t="str">
        <f ca="1">IF(AND(Table28[[#This Row],[Tên hàng hóa ]]&lt;&gt;0,D2196=""),SUM(OFFSET(Table28[[#This Row],[Thành tiền]],0,0,-COUNTIF(Table28[Số HĐ],Table28[[#This Row],[Số HĐ]]))),"")</f>
        <v/>
      </c>
      <c r="K2195" s="192"/>
      <c r="L21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95" s="194"/>
    </row>
    <row r="2196" spans="1:13" ht="35.1" customHeight="1" x14ac:dyDescent="0.2">
      <c r="A2196" s="187">
        <v>42678</v>
      </c>
      <c r="B2196" s="188" t="s">
        <v>4003</v>
      </c>
      <c r="C2196" s="189" t="s">
        <v>1034</v>
      </c>
      <c r="D2196" s="190" t="s">
        <v>278</v>
      </c>
      <c r="E2196" s="195" t="str">
        <f>IF(Table28[[#This Row],[Tên hàng hóa ]]&lt;&gt;0,VLOOKUP(Table28[[#This Row],[Tên hàng hóa ]],Table1[[Tên hàng hóa]:[Quy cách]],2,0),"")</f>
        <v>Cảm Biến</v>
      </c>
      <c r="F2196" s="191" t="str">
        <f>IF(Table28[[#This Row],[Tên hàng hóa ]]&lt;&gt;0,VLOOKUP(Table28[[#This Row],[Tên hàng hóa ]],Table1[[Tên hàng hóa]:[ĐVT]],3,0),"")</f>
        <v>Cái</v>
      </c>
      <c r="G2196" s="196">
        <v>759000</v>
      </c>
      <c r="H2196" s="192">
        <v>3</v>
      </c>
      <c r="I2196" s="193">
        <f>IF(Table28[[#This Row],[Số lượng]]&lt;&gt;0,Table28[[#This Row],[Số lượng]]*Table28[[#This Row],[Đơn giá]],"")</f>
        <v>2277000</v>
      </c>
      <c r="J2196" s="193" t="str">
        <f ca="1">IF(AND(Table28[[#This Row],[Tên hàng hóa ]]&lt;&gt;0,D2197=""),SUM(OFFSET(Table28[[#This Row],[Thành tiền]],0,0,-COUNTIF(Table28[Số HĐ],Table28[[#This Row],[Số HĐ]]))),"")</f>
        <v/>
      </c>
      <c r="K2196" s="192"/>
      <c r="L219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96" s="194"/>
    </row>
    <row r="2197" spans="1:13" ht="35.1" customHeight="1" x14ac:dyDescent="0.2">
      <c r="A2197" s="187">
        <v>42678</v>
      </c>
      <c r="B2197" s="188" t="s">
        <v>4003</v>
      </c>
      <c r="C2197" s="189" t="s">
        <v>1034</v>
      </c>
      <c r="D2197" s="190" t="s">
        <v>234</v>
      </c>
      <c r="E2197" s="195" t="str">
        <f>IF(Table28[[#This Row],[Tên hàng hóa ]]&lt;&gt;0,VLOOKUP(Table28[[#This Row],[Tên hàng hóa ]],Table1[[Tên hàng hóa]:[Quy cách]],2,0),"")</f>
        <v>Cảm Biến</v>
      </c>
      <c r="F2197" s="191" t="str">
        <f>IF(Table28[[#This Row],[Tên hàng hóa ]]&lt;&gt;0,VLOOKUP(Table28[[#This Row],[Tên hàng hóa ]],Table1[[Tên hàng hóa]:[ĐVT]],3,0),"")</f>
        <v>Cái</v>
      </c>
      <c r="G2197" s="196">
        <v>583000</v>
      </c>
      <c r="H2197" s="192">
        <v>6</v>
      </c>
      <c r="I2197" s="193">
        <f>IF(Table28[[#This Row],[Số lượng]]&lt;&gt;0,Table28[[#This Row],[Số lượng]]*Table28[[#This Row],[Đơn giá]],"")</f>
        <v>3498000</v>
      </c>
      <c r="J2197" s="193">
        <f ca="1">IF(AND(Table28[[#This Row],[Tên hàng hóa ]]&lt;&gt;0,D2198=""),SUM(OFFSET(Table28[[#This Row],[Thành tiền]],0,0,-COUNTIF(Table28[Số HĐ],Table28[[#This Row],[Số HĐ]]))),"")</f>
        <v>5775000</v>
      </c>
      <c r="K2197" s="192">
        <v>0</v>
      </c>
      <c r="L2197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5775000</v>
      </c>
      <c r="M2197" s="194" t="s">
        <v>4004</v>
      </c>
    </row>
    <row r="2198" spans="1:13" ht="35.1" customHeight="1" x14ac:dyDescent="0.2">
      <c r="A2198" s="187"/>
      <c r="B2198" s="188"/>
      <c r="C2198" s="189" t="str">
        <f t="shared" ref="C2198:C3191" si="58">IF(AND(D2198&lt;&gt;0,D2199=""),C2197,"")</f>
        <v/>
      </c>
      <c r="D2198" s="190"/>
      <c r="E2198" s="195" t="str">
        <f>IF(Table28[[#This Row],[Tên hàng hóa ]]&lt;&gt;0,VLOOKUP(Table28[[#This Row],[Tên hàng hóa ]],Table1[[Tên hàng hóa]:[Quy cách]],2,0),"")</f>
        <v/>
      </c>
      <c r="F2198" s="191" t="str">
        <f>IF(Table28[[#This Row],[Tên hàng hóa ]]&lt;&gt;0,VLOOKUP(Table28[[#This Row],[Tên hàng hóa ]],Table1[[Tên hàng hóa]:[ĐVT]],3,0),"")</f>
        <v/>
      </c>
      <c r="G2198" s="196" t="str">
        <f>IF(Table28[[#This Row],[Tên hàng hóa ]]=0,"",VLOOKUP(Table28[[#This Row],[Tên hàng hóa ]],Table1[[Tên hàng hóa]:[Giá bán]],4,0))</f>
        <v/>
      </c>
      <c r="H2198" s="192"/>
      <c r="I2198" s="193" t="str">
        <f>IF(Table28[[#This Row],[Số lượng]]&lt;&gt;0,Table28[[#This Row],[Số lượng]]*Table28[[#This Row],[Đơn giá]],"")</f>
        <v/>
      </c>
      <c r="J2198" s="193" t="str">
        <f ca="1">IF(AND(Table28[[#This Row],[Tên hàng hóa ]]&lt;&gt;0,D2199=""),SUM(OFFSET(Table28[[#This Row],[Thành tiền]],0,0,-COUNTIF(Table28[Số HĐ],Table28[[#This Row],[Số HĐ]]))),"")</f>
        <v/>
      </c>
      <c r="K2198" s="192"/>
      <c r="L21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98" s="194"/>
    </row>
    <row r="2199" spans="1:13" ht="35.1" customHeight="1" x14ac:dyDescent="0.2">
      <c r="A2199" s="187">
        <v>42678</v>
      </c>
      <c r="B2199" s="188" t="s">
        <v>4005</v>
      </c>
      <c r="C2199" s="189" t="s">
        <v>2644</v>
      </c>
      <c r="D2199" s="190" t="s">
        <v>274</v>
      </c>
      <c r="E2199" s="195" t="str">
        <f>IF(Table28[[#This Row],[Tên hàng hóa ]]&lt;&gt;0,VLOOKUP(Table28[[#This Row],[Tên hàng hóa ]],Table1[[Tên hàng hóa]:[Quy cách]],2,0),"")</f>
        <v>Cảm Biến</v>
      </c>
      <c r="F2199" s="191" t="str">
        <f>IF(Table28[[#This Row],[Tên hàng hóa ]]&lt;&gt;0,VLOOKUP(Table28[[#This Row],[Tên hàng hóa ]],Table1[[Tên hàng hóa]:[ĐVT]],3,0),"")</f>
        <v>Cái</v>
      </c>
      <c r="G2199" s="196">
        <v>935000</v>
      </c>
      <c r="H2199" s="192">
        <v>1</v>
      </c>
      <c r="I2199" s="193">
        <f>IF(Table28[[#This Row],[Số lượng]]&lt;&gt;0,Table28[[#This Row],[Số lượng]]*Table28[[#This Row],[Đơn giá]],"")</f>
        <v>935000</v>
      </c>
      <c r="J2199" s="193" t="str">
        <f ca="1">IF(AND(Table28[[#This Row],[Tên hàng hóa ]]&lt;&gt;0,D2200=""),SUM(OFFSET(Table28[[#This Row],[Thành tiền]],0,0,-COUNTIF(Table28[Số HĐ],Table28[[#This Row],[Số HĐ]]))),"")</f>
        <v/>
      </c>
      <c r="K2199" s="192"/>
      <c r="L219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199" s="194"/>
    </row>
    <row r="2200" spans="1:13" ht="35.1" customHeight="1" x14ac:dyDescent="0.2">
      <c r="A2200" s="187">
        <v>42678</v>
      </c>
      <c r="B2200" s="188" t="s">
        <v>4005</v>
      </c>
      <c r="C2200" s="189" t="s">
        <v>2644</v>
      </c>
      <c r="D2200" s="190" t="s">
        <v>857</v>
      </c>
      <c r="E2200" s="195" t="str">
        <f>IF(Table28[[#This Row],[Tên hàng hóa ]]&lt;&gt;0,VLOOKUP(Table28[[#This Row],[Tên hàng hóa ]],Table1[[Tên hàng hóa]:[Quy cách]],2,0),"")</f>
        <v>Cảm Biến</v>
      </c>
      <c r="F2200" s="191" t="str">
        <f>IF(Table28[[#This Row],[Tên hàng hóa ]]&lt;&gt;0,VLOOKUP(Table28[[#This Row],[Tên hàng hóa ]],Table1[[Tên hàng hóa]:[ĐVT]],3,0),"")</f>
        <v>Cái</v>
      </c>
      <c r="G2200" s="196">
        <v>80300</v>
      </c>
      <c r="H2200" s="192">
        <v>1</v>
      </c>
      <c r="I2200" s="193">
        <f>IF(Table28[[#This Row],[Số lượng]]&lt;&gt;0,Table28[[#This Row],[Số lượng]]*Table28[[#This Row],[Đơn giá]],"")</f>
        <v>80300</v>
      </c>
      <c r="J2200" s="193">
        <f ca="1">IF(AND(Table28[[#This Row],[Tên hàng hóa ]]&lt;&gt;0,D2201=""),SUM(OFFSET(Table28[[#This Row],[Thành tiền]],0,0,-COUNTIF(Table28[Số HĐ],Table28[[#This Row],[Số HĐ]]))),"")</f>
        <v>1015300</v>
      </c>
      <c r="K2200" s="192" t="s">
        <v>464</v>
      </c>
      <c r="L2200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00" s="194" t="s">
        <v>4228</v>
      </c>
    </row>
    <row r="2201" spans="1:13" ht="35.1" customHeight="1" x14ac:dyDescent="0.2">
      <c r="A2201" s="187"/>
      <c r="B2201" s="188"/>
      <c r="C2201" s="189" t="str">
        <f t="shared" si="58"/>
        <v/>
      </c>
      <c r="D2201" s="190"/>
      <c r="E2201" s="195" t="str">
        <f>IF(Table28[[#This Row],[Tên hàng hóa ]]&lt;&gt;0,VLOOKUP(Table28[[#This Row],[Tên hàng hóa ]],Table1[[Tên hàng hóa]:[Quy cách]],2,0),"")</f>
        <v/>
      </c>
      <c r="F2201" s="191" t="str">
        <f>IF(Table28[[#This Row],[Tên hàng hóa ]]&lt;&gt;0,VLOOKUP(Table28[[#This Row],[Tên hàng hóa ]],Table1[[Tên hàng hóa]:[ĐVT]],3,0),"")</f>
        <v/>
      </c>
      <c r="G2201" s="196" t="str">
        <f>IF(Table28[[#This Row],[Tên hàng hóa ]]=0,"",VLOOKUP(Table28[[#This Row],[Tên hàng hóa ]],Table1[[Tên hàng hóa]:[Giá bán]],4,0))</f>
        <v/>
      </c>
      <c r="H2201" s="192"/>
      <c r="I2201" s="193" t="str">
        <f>IF(Table28[[#This Row],[Số lượng]]&lt;&gt;0,Table28[[#This Row],[Số lượng]]*Table28[[#This Row],[Đơn giá]],"")</f>
        <v/>
      </c>
      <c r="J2201" s="193" t="str">
        <f ca="1">IF(AND(Table28[[#This Row],[Tên hàng hóa ]]&lt;&gt;0,D2202=""),SUM(OFFSET(Table28[[#This Row],[Thành tiền]],0,0,-COUNTIF(Table28[Số HĐ],Table28[[#This Row],[Số HĐ]]))),"")</f>
        <v/>
      </c>
      <c r="K2201" s="192"/>
      <c r="L220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01" s="194"/>
    </row>
    <row r="2202" spans="1:13" ht="35.1" customHeight="1" x14ac:dyDescent="0.2">
      <c r="A2202" s="187">
        <v>42678</v>
      </c>
      <c r="B2202" s="188" t="s">
        <v>4011</v>
      </c>
      <c r="C2202" s="189" t="s">
        <v>543</v>
      </c>
      <c r="D2202" s="190" t="s">
        <v>2005</v>
      </c>
      <c r="E2202" s="195" t="str">
        <f>IF(Table28[[#This Row],[Tên hàng hóa ]]&lt;&gt;0,VLOOKUP(Table28[[#This Row],[Tên hàng hóa ]],Table1[[Tên hàng hóa]:[Quy cách]],2,0),"")</f>
        <v>Schneider</v>
      </c>
      <c r="F2202" s="191" t="str">
        <f>IF(Table28[[#This Row],[Tên hàng hóa ]]&lt;&gt;0,VLOOKUP(Table28[[#This Row],[Tên hàng hóa ]],Table1[[Tên hàng hóa]:[ĐVT]],3,0),"")</f>
        <v>Cái</v>
      </c>
      <c r="G2202" s="196">
        <v>1392600</v>
      </c>
      <c r="H2202" s="192">
        <v>3</v>
      </c>
      <c r="I2202" s="193">
        <f>IF(Table28[[#This Row],[Số lượng]]&lt;&gt;0,Table28[[#This Row],[Số lượng]]*Table28[[#This Row],[Đơn giá]],"")</f>
        <v>4177800</v>
      </c>
      <c r="J2202" s="193" t="str">
        <f ca="1">IF(AND(Table28[[#This Row],[Tên hàng hóa ]]&lt;&gt;0,D2203=""),SUM(OFFSET(Table28[[#This Row],[Thành tiền]],0,0,-COUNTIF(Table28[Số HĐ],Table28[[#This Row],[Số HĐ]]))),"")</f>
        <v/>
      </c>
      <c r="K2202" s="192"/>
      <c r="L220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02" s="194"/>
    </row>
    <row r="2203" spans="1:13" ht="35.1" customHeight="1" x14ac:dyDescent="0.2">
      <c r="A2203" s="187">
        <v>42678</v>
      </c>
      <c r="B2203" s="188" t="s">
        <v>4011</v>
      </c>
      <c r="C2203" s="189" t="s">
        <v>543</v>
      </c>
      <c r="D2203" s="190" t="s">
        <v>3055</v>
      </c>
      <c r="E2203" s="195" t="str">
        <f>IF(Table28[[#This Row],[Tên hàng hóa ]]&lt;&gt;0,VLOOKUP(Table28[[#This Row],[Tên hàng hóa ]],Table1[[Tên hàng hóa]:[Quy cách]],2,0),"")</f>
        <v>Schneider</v>
      </c>
      <c r="F2203" s="191" t="str">
        <f>IF(Table28[[#This Row],[Tên hàng hóa ]]&lt;&gt;0,VLOOKUP(Table28[[#This Row],[Tên hàng hóa ]],Table1[[Tên hàng hóa]:[ĐVT]],3,0),"")</f>
        <v>Cái</v>
      </c>
      <c r="G2203" s="196">
        <v>44000</v>
      </c>
      <c r="H2203" s="192">
        <v>2</v>
      </c>
      <c r="I2203" s="193">
        <f>IF(Table28[[#This Row],[Số lượng]]&lt;&gt;0,Table28[[#This Row],[Số lượng]]*Table28[[#This Row],[Đơn giá]],"")</f>
        <v>88000</v>
      </c>
      <c r="J2203" s="193" t="str">
        <f ca="1">IF(AND(Table28[[#This Row],[Tên hàng hóa ]]&lt;&gt;0,D2204=""),SUM(OFFSET(Table28[[#This Row],[Thành tiền]],0,0,-COUNTIF(Table28[Số HĐ],Table28[[#This Row],[Số HĐ]]))),"")</f>
        <v/>
      </c>
      <c r="K2203" s="192"/>
      <c r="L220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03" s="194"/>
    </row>
    <row r="2204" spans="1:13" ht="35.1" customHeight="1" x14ac:dyDescent="0.2">
      <c r="A2204" s="187">
        <v>42678</v>
      </c>
      <c r="B2204" s="188" t="s">
        <v>4011</v>
      </c>
      <c r="C2204" s="189" t="s">
        <v>543</v>
      </c>
      <c r="D2204" s="190" t="s">
        <v>84</v>
      </c>
      <c r="E2204" s="195" t="str">
        <f>IF(Table28[[#This Row],[Tên hàng hóa ]]&lt;&gt;0,VLOOKUP(Table28[[#This Row],[Tên hàng hóa ]],Table1[[Tên hàng hóa]:[Quy cách]],2,0),"")</f>
        <v>Bộ Điều Khiển Lập Trình</v>
      </c>
      <c r="F2204" s="191" t="str">
        <f>IF(Table28[[#This Row],[Tên hàng hóa ]]&lt;&gt;0,VLOOKUP(Table28[[#This Row],[Tên hàng hóa ]],Table1[[Tên hàng hóa]:[ĐVT]],3,0),"")</f>
        <v>Cái</v>
      </c>
      <c r="G2204" s="196">
        <v>12100000</v>
      </c>
      <c r="H2204" s="192">
        <v>2</v>
      </c>
      <c r="I2204" s="193">
        <f>IF(Table28[[#This Row],[Số lượng]]&lt;&gt;0,Table28[[#This Row],[Số lượng]]*Table28[[#This Row],[Đơn giá]],"")</f>
        <v>24200000</v>
      </c>
      <c r="J2204" s="193" t="str">
        <f ca="1">IF(AND(Table28[[#This Row],[Tên hàng hóa ]]&lt;&gt;0,D2205=""),SUM(OFFSET(Table28[[#This Row],[Thành tiền]],0,0,-COUNTIF(Table28[Số HĐ],Table28[[#This Row],[Số HĐ]]))),"")</f>
        <v/>
      </c>
      <c r="K2204" s="192"/>
      <c r="L220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04" s="194"/>
    </row>
    <row r="2205" spans="1:13" ht="35.1" customHeight="1" x14ac:dyDescent="0.2">
      <c r="A2205" s="187">
        <v>42678</v>
      </c>
      <c r="B2205" s="188" t="s">
        <v>4011</v>
      </c>
      <c r="C2205" s="189" t="s">
        <v>543</v>
      </c>
      <c r="D2205" s="190" t="s">
        <v>1193</v>
      </c>
      <c r="E2205" s="195" t="str">
        <f>IF(Table28[[#This Row],[Tên hàng hóa ]]&lt;&gt;0,VLOOKUP(Table28[[#This Row],[Tên hàng hóa ]],Table1[[Tên hàng hóa]:[Quy cách]],2,0),"")</f>
        <v>Bộ Điều Khiển Lập Trình</v>
      </c>
      <c r="F2205" s="191" t="str">
        <f>IF(Table28[[#This Row],[Tên hàng hóa ]]&lt;&gt;0,VLOOKUP(Table28[[#This Row],[Tên hàng hóa ]],Table1[[Tên hàng hóa]:[ĐVT]],3,0),"")</f>
        <v>Cái</v>
      </c>
      <c r="G2205" s="196">
        <v>3575000</v>
      </c>
      <c r="H2205" s="192">
        <v>1</v>
      </c>
      <c r="I2205" s="193">
        <f>IF(Table28[[#This Row],[Số lượng]]&lt;&gt;0,Table28[[#This Row],[Số lượng]]*Table28[[#This Row],[Đơn giá]],"")</f>
        <v>3575000</v>
      </c>
      <c r="J2205" s="193">
        <f ca="1">IF(AND(Table28[[#This Row],[Tên hàng hóa ]]&lt;&gt;0,D3189=""),SUM(OFFSET(Table28[[#This Row],[Thành tiền]],0,0,-COUNTIF(Table28[Số HĐ],Table28[[#This Row],[Số HĐ]]))),"")</f>
        <v>32040800</v>
      </c>
      <c r="K2205" s="192">
        <v>0</v>
      </c>
      <c r="L2205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32040800</v>
      </c>
      <c r="M2205" s="194" t="s">
        <v>4012</v>
      </c>
    </row>
    <row r="2206" spans="1:13" ht="35.1" customHeight="1" x14ac:dyDescent="0.2">
      <c r="A2206" s="187"/>
      <c r="B2206" s="188"/>
      <c r="C2206" s="189" t="str">
        <f t="shared" ref="C2206:C2236" si="59">IF(AND(D2206&lt;&gt;0,D2207=""),C2205,"")</f>
        <v/>
      </c>
      <c r="D2206" s="190"/>
      <c r="E2206" s="195" t="str">
        <f>IF(Table28[[#This Row],[Tên hàng hóa ]]&lt;&gt;0,VLOOKUP(Table28[[#This Row],[Tên hàng hóa ]],Table1[[Tên hàng hóa]:[Quy cách]],2,0),"")</f>
        <v/>
      </c>
      <c r="F2206" s="191" t="str">
        <f>IF(Table28[[#This Row],[Tên hàng hóa ]]&lt;&gt;0,VLOOKUP(Table28[[#This Row],[Tên hàng hóa ]],Table1[[Tên hàng hóa]:[ĐVT]],3,0),"")</f>
        <v/>
      </c>
      <c r="G2206" s="196" t="str">
        <f>IF(Table28[[#This Row],[Tên hàng hóa ]]=0,"",VLOOKUP(Table28[[#This Row],[Tên hàng hóa ]],Table1[[Tên hàng hóa]:[Giá bán]],4,0))</f>
        <v/>
      </c>
      <c r="H2206" s="192"/>
      <c r="I2206" s="193" t="str">
        <f>IF(Table28[[#This Row],[Số lượng]]&lt;&gt;0,Table28[[#This Row],[Số lượng]]*Table28[[#This Row],[Đơn giá]],"")</f>
        <v/>
      </c>
      <c r="J2206" s="193" t="str">
        <f ca="1">IF(AND(Table28[[#This Row],[Tên hàng hóa ]]&lt;&gt;0,D2207=""),SUM(OFFSET(Table28[[#This Row],[Thành tiền]],0,0,-COUNTIF(Table28[Số HĐ],Table28[[#This Row],[Số HĐ]]))),"")</f>
        <v/>
      </c>
      <c r="K2206" s="192"/>
      <c r="L220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06" s="194"/>
    </row>
    <row r="2207" spans="1:13" ht="35.1" customHeight="1" x14ac:dyDescent="0.2">
      <c r="A2207" s="187">
        <v>42681</v>
      </c>
      <c r="B2207" s="188" t="s">
        <v>4021</v>
      </c>
      <c r="C2207" s="189" t="s">
        <v>962</v>
      </c>
      <c r="D2207" s="190" t="s">
        <v>395</v>
      </c>
      <c r="E2207" s="195" t="str">
        <f>IF(Table28[[#This Row],[Tên hàng hóa ]]&lt;&gt;0,VLOOKUP(Table28[[#This Row],[Tên hàng hóa ]],Table1[[Tên hàng hóa]:[Quy cách]],2,0),"")</f>
        <v>Timer</v>
      </c>
      <c r="F2207" s="191" t="str">
        <f>IF(Table28[[#This Row],[Tên hàng hóa ]]&lt;&gt;0,VLOOKUP(Table28[[#This Row],[Tên hàng hóa ]],Table1[[Tên hàng hóa]:[ĐVT]],3,0),"")</f>
        <v>Cái</v>
      </c>
      <c r="G2207" s="196">
        <v>770000</v>
      </c>
      <c r="H2207" s="192">
        <v>2</v>
      </c>
      <c r="I2207" s="193">
        <f>IF(Table28[[#This Row],[Số lượng]]&lt;&gt;0,Table28[[#This Row],[Số lượng]]*Table28[[#This Row],[Đơn giá]],"")</f>
        <v>1540000</v>
      </c>
      <c r="J2207" s="193" t="str">
        <f ca="1">IF(AND(Table28[[#This Row],[Tên hàng hóa ]]&lt;&gt;0,D2208=""),SUM(OFFSET(Table28[[#This Row],[Thành tiền]],0,0,-COUNTIF(Table28[Số HĐ],Table28[[#This Row],[Số HĐ]]))),"")</f>
        <v/>
      </c>
      <c r="K2207" s="192"/>
      <c r="L220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07" s="194"/>
    </row>
    <row r="2208" spans="1:13" ht="35.1" customHeight="1" x14ac:dyDescent="0.2">
      <c r="A2208" s="187">
        <v>42681</v>
      </c>
      <c r="B2208" s="188" t="s">
        <v>4021</v>
      </c>
      <c r="C2208" s="189" t="s">
        <v>962</v>
      </c>
      <c r="D2208" s="190" t="s">
        <v>3450</v>
      </c>
      <c r="E2208" s="195" t="str">
        <f>IF(Table28[[#This Row],[Tên hàng hóa ]]&lt;&gt;0,VLOOKUP(Table28[[#This Row],[Tên hàng hóa ]],Table1[[Tên hàng hóa]:[Quy cách]],2,0),"")</f>
        <v>OMRON</v>
      </c>
      <c r="F2208" s="191" t="str">
        <f>IF(Table28[[#This Row],[Tên hàng hóa ]]&lt;&gt;0,VLOOKUP(Table28[[#This Row],[Tên hàng hóa ]],Table1[[Tên hàng hóa]:[ĐVT]],3,0),"")</f>
        <v>Cái</v>
      </c>
      <c r="G2208" s="196">
        <v>41800</v>
      </c>
      <c r="H2208" s="192">
        <v>2</v>
      </c>
      <c r="I2208" s="193">
        <f>IF(Table28[[#This Row],[Số lượng]]&lt;&gt;0,Table28[[#This Row],[Số lượng]]*Table28[[#This Row],[Đơn giá]],"")</f>
        <v>83600</v>
      </c>
      <c r="J2208" s="193" t="str">
        <f ca="1">IF(AND(Table28[[#This Row],[Tên hàng hóa ]]&lt;&gt;0,D2209=""),SUM(OFFSET(Table28[[#This Row],[Thành tiền]],0,0,-COUNTIF(Table28[Số HĐ],Table28[[#This Row],[Số HĐ]]))),"")</f>
        <v/>
      </c>
      <c r="K2208" s="192"/>
      <c r="L220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08" s="194"/>
    </row>
    <row r="2209" spans="1:13" ht="35.1" customHeight="1" x14ac:dyDescent="0.2">
      <c r="A2209" s="187">
        <v>42681</v>
      </c>
      <c r="B2209" s="188" t="s">
        <v>4021</v>
      </c>
      <c r="C2209" s="189" t="s">
        <v>962</v>
      </c>
      <c r="D2209" s="190" t="s">
        <v>2061</v>
      </c>
      <c r="E2209" s="195" t="str">
        <f>IF(Table28[[#This Row],[Tên hàng hóa ]]&lt;&gt;0,VLOOKUP(Table28[[#This Row],[Tên hàng hóa ]],Table1[[Tên hàng hóa]:[Quy cách]],2,0),"")</f>
        <v>OMRON</v>
      </c>
      <c r="F2209" s="191" t="str">
        <f>IF(Table28[[#This Row],[Tên hàng hóa ]]&lt;&gt;0,VLOOKUP(Table28[[#This Row],[Tên hàng hóa ]],Table1[[Tên hàng hóa]:[ĐVT]],3,0),"")</f>
        <v>Cái</v>
      </c>
      <c r="G2209" s="196">
        <v>990000</v>
      </c>
      <c r="H2209" s="192">
        <v>2</v>
      </c>
      <c r="I2209" s="193">
        <f>IF(Table28[[#This Row],[Số lượng]]&lt;&gt;0,Table28[[#This Row],[Số lượng]]*Table28[[#This Row],[Đơn giá]],"")</f>
        <v>1980000</v>
      </c>
      <c r="J2209" s="193" t="str">
        <f ca="1">IF(AND(Table28[[#This Row],[Tên hàng hóa ]]&lt;&gt;0,D2210=""),SUM(OFFSET(Table28[[#This Row],[Thành tiền]],0,0,-COUNTIF(Table28[Số HĐ],Table28[[#This Row],[Số HĐ]]))),"")</f>
        <v/>
      </c>
      <c r="K2209" s="192"/>
      <c r="L220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09" s="194"/>
    </row>
    <row r="2210" spans="1:13" ht="35.1" customHeight="1" x14ac:dyDescent="0.2">
      <c r="A2210" s="187">
        <v>42681</v>
      </c>
      <c r="B2210" s="188" t="s">
        <v>4021</v>
      </c>
      <c r="C2210" s="189" t="s">
        <v>962</v>
      </c>
      <c r="D2210" s="190" t="s">
        <v>2065</v>
      </c>
      <c r="E2210" s="195" t="str">
        <f>IF(Table28[[#This Row],[Tên hàng hóa ]]&lt;&gt;0,VLOOKUP(Table28[[#This Row],[Tên hàng hóa ]],Table1[[Tên hàng hóa]:[Quy cách]],2,0),"")</f>
        <v>OMRON</v>
      </c>
      <c r="F2210" s="191" t="str">
        <f>IF(Table28[[#This Row],[Tên hàng hóa ]]&lt;&gt;0,VLOOKUP(Table28[[#This Row],[Tên hàng hóa ]],Table1[[Tên hàng hóa]:[ĐVT]],3,0),"")</f>
        <v>Cái</v>
      </c>
      <c r="G2210" s="196">
        <v>110000</v>
      </c>
      <c r="H2210" s="192">
        <v>2</v>
      </c>
      <c r="I2210" s="193">
        <f>IF(Table28[[#This Row],[Số lượng]]&lt;&gt;0,Table28[[#This Row],[Số lượng]]*Table28[[#This Row],[Đơn giá]],"")</f>
        <v>220000</v>
      </c>
      <c r="J2210" s="193">
        <f ca="1">IF(AND(Table28[[#This Row],[Tên hàng hóa ]]&lt;&gt;0,D2211=""),SUM(OFFSET(Table28[[#This Row],[Thành tiền]],0,0,-COUNTIF(Table28[Số HĐ],Table28[[#This Row],[Số HĐ]]))),"")</f>
        <v>3823600</v>
      </c>
      <c r="K2210" s="192" t="s">
        <v>464</v>
      </c>
      <c r="L2210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10" s="194" t="s">
        <v>4210</v>
      </c>
    </row>
    <row r="2211" spans="1:13" ht="35.1" customHeight="1" x14ac:dyDescent="0.2">
      <c r="A2211" s="187"/>
      <c r="B2211" s="188"/>
      <c r="C2211" s="189" t="str">
        <f t="shared" si="59"/>
        <v/>
      </c>
      <c r="D2211" s="190"/>
      <c r="E2211" s="195" t="str">
        <f>IF(Table28[[#This Row],[Tên hàng hóa ]]&lt;&gt;0,VLOOKUP(Table28[[#This Row],[Tên hàng hóa ]],Table1[[Tên hàng hóa]:[Quy cách]],2,0),"")</f>
        <v/>
      </c>
      <c r="F2211" s="191" t="str">
        <f>IF(Table28[[#This Row],[Tên hàng hóa ]]&lt;&gt;0,VLOOKUP(Table28[[#This Row],[Tên hàng hóa ]],Table1[[Tên hàng hóa]:[ĐVT]],3,0),"")</f>
        <v/>
      </c>
      <c r="G2211" s="196" t="str">
        <f>IF(Table28[[#This Row],[Tên hàng hóa ]]=0,"",VLOOKUP(Table28[[#This Row],[Tên hàng hóa ]],Table1[[Tên hàng hóa]:[Giá bán]],4,0))</f>
        <v/>
      </c>
      <c r="H2211" s="192"/>
      <c r="I2211" s="193" t="str">
        <f>IF(Table28[[#This Row],[Số lượng]]&lt;&gt;0,Table28[[#This Row],[Số lượng]]*Table28[[#This Row],[Đơn giá]],"")</f>
        <v/>
      </c>
      <c r="J2211" s="193" t="str">
        <f ca="1">IF(AND(Table28[[#This Row],[Tên hàng hóa ]]&lt;&gt;0,D2212=""),SUM(OFFSET(Table28[[#This Row],[Thành tiền]],0,0,-COUNTIF(Table28[Số HĐ],Table28[[#This Row],[Số HĐ]]))),"")</f>
        <v/>
      </c>
      <c r="K2211" s="192"/>
      <c r="L221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11" s="194"/>
    </row>
    <row r="2212" spans="1:13" ht="35.1" customHeight="1" x14ac:dyDescent="0.2">
      <c r="A2212" s="187">
        <v>42681</v>
      </c>
      <c r="B2212" s="188" t="s">
        <v>4023</v>
      </c>
      <c r="C2212" s="189" t="s">
        <v>2486</v>
      </c>
      <c r="D2212" s="190" t="s">
        <v>4013</v>
      </c>
      <c r="E2212" s="195" t="str">
        <f>IF(Table28[[#This Row],[Tên hàng hóa ]]&lt;&gt;0,VLOOKUP(Table28[[#This Row],[Tên hàng hóa ]],Table1[[Tên hàng hóa]:[Quy cách]],2,0),"")</f>
        <v>OMRON</v>
      </c>
      <c r="F2212" s="191" t="str">
        <f>IF(Table28[[#This Row],[Tên hàng hóa ]]&lt;&gt;0,VLOOKUP(Table28[[#This Row],[Tên hàng hóa ]],Table1[[Tên hàng hóa]:[ĐVT]],3,0),"")</f>
        <v>Cái</v>
      </c>
      <c r="G2212" s="196">
        <v>2475000</v>
      </c>
      <c r="H2212" s="192">
        <v>4</v>
      </c>
      <c r="I2212" s="193">
        <f>IF(Table28[[#This Row],[Số lượng]]&lt;&gt;0,Table28[[#This Row],[Số lượng]]*Table28[[#This Row],[Đơn giá]],"")</f>
        <v>9900000</v>
      </c>
      <c r="J2212" s="193">
        <f ca="1">IF(AND(Table28[[#This Row],[Tên hàng hóa ]]&lt;&gt;0,D2213=""),SUM(OFFSET(Table28[[#This Row],[Thành tiền]],0,0,-COUNTIF(Table28[Số HĐ],Table28[[#This Row],[Số HĐ]]))),"")</f>
        <v>9900000</v>
      </c>
      <c r="K2212" s="192" t="s">
        <v>464</v>
      </c>
      <c r="L2212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12" s="194" t="s">
        <v>4169</v>
      </c>
    </row>
    <row r="2213" spans="1:13" ht="35.1" customHeight="1" x14ac:dyDescent="0.2">
      <c r="A2213" s="187"/>
      <c r="B2213" s="188"/>
      <c r="C2213" s="189" t="str">
        <f t="shared" si="59"/>
        <v/>
      </c>
      <c r="D2213" s="190"/>
      <c r="E2213" s="195" t="str">
        <f>IF(Table28[[#This Row],[Tên hàng hóa ]]&lt;&gt;0,VLOOKUP(Table28[[#This Row],[Tên hàng hóa ]],Table1[[Tên hàng hóa]:[Quy cách]],2,0),"")</f>
        <v/>
      </c>
      <c r="F2213" s="191" t="str">
        <f>IF(Table28[[#This Row],[Tên hàng hóa ]]&lt;&gt;0,VLOOKUP(Table28[[#This Row],[Tên hàng hóa ]],Table1[[Tên hàng hóa]:[ĐVT]],3,0),"")</f>
        <v/>
      </c>
      <c r="G2213" s="196" t="str">
        <f>IF(Table28[[#This Row],[Tên hàng hóa ]]=0,"",VLOOKUP(Table28[[#This Row],[Tên hàng hóa ]],Table1[[Tên hàng hóa]:[Giá bán]],4,0))</f>
        <v/>
      </c>
      <c r="H2213" s="192"/>
      <c r="I2213" s="193" t="str">
        <f>IF(Table28[[#This Row],[Số lượng]]&lt;&gt;0,Table28[[#This Row],[Số lượng]]*Table28[[#This Row],[Đơn giá]],"")</f>
        <v/>
      </c>
      <c r="J2213" s="193" t="str">
        <f ca="1">IF(AND(Table28[[#This Row],[Tên hàng hóa ]]&lt;&gt;0,D2214=""),SUM(OFFSET(Table28[[#This Row],[Thành tiền]],0,0,-COUNTIF(Table28[Số HĐ],Table28[[#This Row],[Số HĐ]]))),"")</f>
        <v/>
      </c>
      <c r="K2213" s="192"/>
      <c r="L221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13" s="194"/>
    </row>
    <row r="2214" spans="1:13" ht="35.1" customHeight="1" x14ac:dyDescent="0.2">
      <c r="A2214" s="187">
        <v>42682</v>
      </c>
      <c r="B2214" s="188" t="s">
        <v>4024</v>
      </c>
      <c r="C2214" s="189" t="s">
        <v>1076</v>
      </c>
      <c r="D2214" s="190" t="s">
        <v>396</v>
      </c>
      <c r="E2214" s="195" t="str">
        <f>IF(Table28[[#This Row],[Tên hàng hóa ]]&lt;&gt;0,VLOOKUP(Table28[[#This Row],[Tên hàng hóa ]],Table1[[Tên hàng hóa]:[Quy cách]],2,0),"")</f>
        <v>Timer</v>
      </c>
      <c r="F2214" s="191" t="str">
        <f>IF(Table28[[#This Row],[Tên hàng hóa ]]&lt;&gt;0,VLOOKUP(Table28[[#This Row],[Tên hàng hóa ]],Table1[[Tên hàng hóa]:[ĐVT]],3,0),"")</f>
        <v>Cái</v>
      </c>
      <c r="G2214" s="196">
        <v>1584000</v>
      </c>
      <c r="H2214" s="192">
        <v>2</v>
      </c>
      <c r="I2214" s="193">
        <f>IF(Table28[[#This Row],[Số lượng]]&lt;&gt;0,Table28[[#This Row],[Số lượng]]*Table28[[#This Row],[Đơn giá]],"")</f>
        <v>3168000</v>
      </c>
      <c r="J2214" s="193" t="str">
        <f ca="1">IF(AND(Table28[[#This Row],[Tên hàng hóa ]]&lt;&gt;0,D2215=""),SUM(OFFSET(Table28[[#This Row],[Thành tiền]],0,0,-COUNTIF(Table28[Số HĐ],Table28[[#This Row],[Số HĐ]]))),"")</f>
        <v/>
      </c>
      <c r="K2214" s="192"/>
      <c r="L221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14" s="194"/>
    </row>
    <row r="2215" spans="1:13" ht="35.1" customHeight="1" x14ac:dyDescent="0.2">
      <c r="A2215" s="187">
        <v>42682</v>
      </c>
      <c r="B2215" s="188" t="s">
        <v>4024</v>
      </c>
      <c r="C2215" s="189" t="s">
        <v>1076</v>
      </c>
      <c r="D2215" s="190" t="s">
        <v>433</v>
      </c>
      <c r="E2215" s="195" t="str">
        <f>IF(Table28[[#This Row],[Tên hàng hóa ]]&lt;&gt;0,VLOOKUP(Table28[[#This Row],[Tên hàng hóa ]],Table1[[Tên hàng hóa]:[Quy cách]],2,0),"")</f>
        <v>Socket</v>
      </c>
      <c r="F2215" s="191" t="str">
        <f>IF(Table28[[#This Row],[Tên hàng hóa ]]&lt;&gt;0,VLOOKUP(Table28[[#This Row],[Tên hàng hóa ]],Table1[[Tên hàng hóa]:[ĐVT]],3,0),"")</f>
        <v>Cái</v>
      </c>
      <c r="G2215" s="196">
        <v>33000</v>
      </c>
      <c r="H2215" s="192">
        <v>3</v>
      </c>
      <c r="I2215" s="193">
        <f>IF(Table28[[#This Row],[Số lượng]]&lt;&gt;0,Table28[[#This Row],[Số lượng]]*Table28[[#This Row],[Đơn giá]],"")</f>
        <v>99000</v>
      </c>
      <c r="J2215" s="193" t="str">
        <f ca="1">IF(AND(Table28[[#This Row],[Tên hàng hóa ]]&lt;&gt;0,D2216=""),SUM(OFFSET(Table28[[#This Row],[Thành tiền]],0,0,-COUNTIF(Table28[Số HĐ],Table28[[#This Row],[Số HĐ]]))),"")</f>
        <v/>
      </c>
      <c r="K2215" s="192"/>
      <c r="L221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15" s="194"/>
    </row>
    <row r="2216" spans="1:13" ht="35.1" customHeight="1" x14ac:dyDescent="0.2">
      <c r="A2216" s="187">
        <v>42682</v>
      </c>
      <c r="B2216" s="188" t="s">
        <v>4024</v>
      </c>
      <c r="C2216" s="189" t="s">
        <v>1076</v>
      </c>
      <c r="D2216" s="190" t="s">
        <v>343</v>
      </c>
      <c r="E2216" s="195" t="str">
        <f>IF(Table28[[#This Row],[Tên hàng hóa ]]&lt;&gt;0,VLOOKUP(Table28[[#This Row],[Tên hàng hóa ]],Table1[[Tên hàng hóa]:[Quy cách]],2,0),"")</f>
        <v>Relay</v>
      </c>
      <c r="F2216" s="191" t="str">
        <f>IF(Table28[[#This Row],[Tên hàng hóa ]]&lt;&gt;0,VLOOKUP(Table28[[#This Row],[Tên hàng hóa ]],Table1[[Tên hàng hóa]:[ĐVT]],3,0),"")</f>
        <v>Cái</v>
      </c>
      <c r="G2216" s="196">
        <v>61600</v>
      </c>
      <c r="H2216" s="192">
        <v>6</v>
      </c>
      <c r="I2216" s="193">
        <f>IF(Table28[[#This Row],[Số lượng]]&lt;&gt;0,Table28[[#This Row],[Số lượng]]*Table28[[#This Row],[Đơn giá]],"")</f>
        <v>369600</v>
      </c>
      <c r="J2216" s="193" t="str">
        <f ca="1">IF(AND(Table28[[#This Row],[Tên hàng hóa ]]&lt;&gt;0,D2217=""),SUM(OFFSET(Table28[[#This Row],[Thành tiền]],0,0,-COUNTIF(Table28[Số HĐ],Table28[[#This Row],[Số HĐ]]))),"")</f>
        <v/>
      </c>
      <c r="K2216" s="192"/>
      <c r="L221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16" s="194"/>
    </row>
    <row r="2217" spans="1:13" ht="35.1" customHeight="1" x14ac:dyDescent="0.2">
      <c r="A2217" s="187">
        <v>42682</v>
      </c>
      <c r="B2217" s="188" t="s">
        <v>4024</v>
      </c>
      <c r="C2217" s="189" t="s">
        <v>1076</v>
      </c>
      <c r="D2217" s="190" t="s">
        <v>431</v>
      </c>
      <c r="E2217" s="195" t="str">
        <f>IF(Table28[[#This Row],[Tên hàng hóa ]]&lt;&gt;0,VLOOKUP(Table28[[#This Row],[Tên hàng hóa ]],Table1[[Tên hàng hóa]:[Quy cách]],2,0),"")</f>
        <v>Socket</v>
      </c>
      <c r="F2217" s="191" t="str">
        <f>IF(Table28[[#This Row],[Tên hàng hóa ]]&lt;&gt;0,VLOOKUP(Table28[[#This Row],[Tên hàng hóa ]],Table1[[Tên hàng hóa]:[ĐVT]],3,0),"")</f>
        <v>Cái</v>
      </c>
      <c r="G2217" s="196">
        <v>35200</v>
      </c>
      <c r="H2217" s="192">
        <v>6</v>
      </c>
      <c r="I2217" s="193">
        <f>IF(Table28[[#This Row],[Số lượng]]&lt;&gt;0,Table28[[#This Row],[Số lượng]]*Table28[[#This Row],[Đơn giá]],"")</f>
        <v>211200</v>
      </c>
      <c r="J2217" s="193" t="str">
        <f ca="1">IF(AND(Table28[[#This Row],[Tên hàng hóa ]]&lt;&gt;0,D2218=""),SUM(OFFSET(Table28[[#This Row],[Thành tiền]],0,0,-COUNTIF(Table28[Số HĐ],Table28[[#This Row],[Số HĐ]]))),"")</f>
        <v/>
      </c>
      <c r="K2217" s="192"/>
      <c r="L221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17" s="194"/>
    </row>
    <row r="2218" spans="1:13" ht="35.1" customHeight="1" x14ac:dyDescent="0.2">
      <c r="A2218" s="187">
        <v>42682</v>
      </c>
      <c r="B2218" s="188" t="s">
        <v>4024</v>
      </c>
      <c r="C2218" s="189" t="s">
        <v>1076</v>
      </c>
      <c r="D2218" s="190" t="s">
        <v>180</v>
      </c>
      <c r="E2218" s="195" t="str">
        <f>IF(Table28[[#This Row],[Tên hàng hóa ]]&lt;&gt;0,VLOOKUP(Table28[[#This Row],[Tên hàng hóa ]],Table1[[Tên hàng hóa]:[Quy cách]],2,0),"")</f>
        <v>Bộ Nguồn Xung</v>
      </c>
      <c r="F2218" s="191" t="str">
        <f>IF(Table28[[#This Row],[Tên hàng hóa ]]&lt;&gt;0,VLOOKUP(Table28[[#This Row],[Tên hàng hóa ]],Table1[[Tên hàng hóa]:[ĐVT]],3,0),"")</f>
        <v>Cái</v>
      </c>
      <c r="G2218" s="196">
        <v>1210000</v>
      </c>
      <c r="H2218" s="192">
        <v>1</v>
      </c>
      <c r="I2218" s="193">
        <f>IF(Table28[[#This Row],[Số lượng]]&lt;&gt;0,Table28[[#This Row],[Số lượng]]*Table28[[#This Row],[Đơn giá]],"")</f>
        <v>1210000</v>
      </c>
      <c r="J2218" s="193">
        <f ca="1">IF(AND(Table28[[#This Row],[Tên hàng hóa ]]&lt;&gt;0,D2219=""),SUM(OFFSET(Table28[[#This Row],[Thành tiền]],0,0,-COUNTIF(Table28[Số HĐ],Table28[[#This Row],[Số HĐ]]))),"")</f>
        <v>5057800</v>
      </c>
      <c r="K2218" s="192" t="s">
        <v>464</v>
      </c>
      <c r="L2218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18" s="194" t="s">
        <v>4053</v>
      </c>
    </row>
    <row r="2219" spans="1:13" ht="35.1" customHeight="1" x14ac:dyDescent="0.2">
      <c r="A2219" s="187"/>
      <c r="B2219" s="188"/>
      <c r="C2219" s="189" t="str">
        <f t="shared" si="59"/>
        <v/>
      </c>
      <c r="D2219" s="190"/>
      <c r="E2219" s="195" t="str">
        <f>IF(Table28[[#This Row],[Tên hàng hóa ]]&lt;&gt;0,VLOOKUP(Table28[[#This Row],[Tên hàng hóa ]],Table1[[Tên hàng hóa]:[Quy cách]],2,0),"")</f>
        <v/>
      </c>
      <c r="F2219" s="191" t="str">
        <f>IF(Table28[[#This Row],[Tên hàng hóa ]]&lt;&gt;0,VLOOKUP(Table28[[#This Row],[Tên hàng hóa ]],Table1[[Tên hàng hóa]:[ĐVT]],3,0),"")</f>
        <v/>
      </c>
      <c r="G2219" s="196" t="str">
        <f>IF(Table28[[#This Row],[Tên hàng hóa ]]=0,"",VLOOKUP(Table28[[#This Row],[Tên hàng hóa ]],Table1[[Tên hàng hóa]:[Giá bán]],4,0))</f>
        <v/>
      </c>
      <c r="H2219" s="192"/>
      <c r="I2219" s="193" t="str">
        <f>IF(Table28[[#This Row],[Số lượng]]&lt;&gt;0,Table28[[#This Row],[Số lượng]]*Table28[[#This Row],[Đơn giá]],"")</f>
        <v/>
      </c>
      <c r="J2219" s="193" t="str">
        <f ca="1">IF(AND(Table28[[#This Row],[Tên hàng hóa ]]&lt;&gt;0,D2220=""),SUM(OFFSET(Table28[[#This Row],[Thành tiền]],0,0,-COUNTIF(Table28[Số HĐ],Table28[[#This Row],[Số HĐ]]))),"")</f>
        <v/>
      </c>
      <c r="K2219" s="192"/>
      <c r="L221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19" s="194"/>
    </row>
    <row r="2220" spans="1:13" ht="35.1" customHeight="1" x14ac:dyDescent="0.2">
      <c r="A2220" s="187">
        <v>42682</v>
      </c>
      <c r="B2220" s="188" t="s">
        <v>4025</v>
      </c>
      <c r="C2220" s="189" t="s">
        <v>4026</v>
      </c>
      <c r="D2220" s="190" t="s">
        <v>270</v>
      </c>
      <c r="E2220" s="195" t="str">
        <f>IF(Table28[[#This Row],[Tên hàng hóa ]]&lt;&gt;0,VLOOKUP(Table28[[#This Row],[Tên hàng hóa ]],Table1[[Tên hàng hóa]:[Quy cách]],2,0),"")</f>
        <v>Cảm Biến</v>
      </c>
      <c r="F2220" s="191" t="str">
        <f>IF(Table28[[#This Row],[Tên hàng hóa ]]&lt;&gt;0,VLOOKUP(Table28[[#This Row],[Tên hàng hóa ]],Table1[[Tên hàng hóa]:[ĐVT]],3,0),"")</f>
        <v>Cái</v>
      </c>
      <c r="G2220" s="196">
        <v>1234200</v>
      </c>
      <c r="H2220" s="192">
        <v>2</v>
      </c>
      <c r="I2220" s="193">
        <f>IF(Table28[[#This Row],[Số lượng]]&lt;&gt;0,Table28[[#This Row],[Số lượng]]*Table28[[#This Row],[Đơn giá]],"")</f>
        <v>2468400</v>
      </c>
      <c r="J2220" s="193">
        <f ca="1">IF(AND(Table28[[#This Row],[Tên hàng hóa ]]&lt;&gt;0,D2221=""),SUM(OFFSET(Table28[[#This Row],[Thành tiền]],0,0,-COUNTIF(Table28[Số HĐ],Table28[[#This Row],[Số HĐ]]))),"")</f>
        <v>2468400</v>
      </c>
      <c r="K2220" s="192" t="s">
        <v>464</v>
      </c>
      <c r="L2220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20" s="194" t="s">
        <v>4027</v>
      </c>
    </row>
    <row r="2221" spans="1:13" ht="35.1" customHeight="1" x14ac:dyDescent="0.2">
      <c r="A2221" s="187"/>
      <c r="B2221" s="188"/>
      <c r="C2221" s="189" t="str">
        <f t="shared" si="59"/>
        <v/>
      </c>
      <c r="D2221" s="190"/>
      <c r="E2221" s="195" t="str">
        <f>IF(Table28[[#This Row],[Tên hàng hóa ]]&lt;&gt;0,VLOOKUP(Table28[[#This Row],[Tên hàng hóa ]],Table1[[Tên hàng hóa]:[Quy cách]],2,0),"")</f>
        <v/>
      </c>
      <c r="F2221" s="191" t="str">
        <f>IF(Table28[[#This Row],[Tên hàng hóa ]]&lt;&gt;0,VLOOKUP(Table28[[#This Row],[Tên hàng hóa ]],Table1[[Tên hàng hóa]:[ĐVT]],3,0),"")</f>
        <v/>
      </c>
      <c r="G2221" s="196" t="str">
        <f>IF(Table28[[#This Row],[Tên hàng hóa ]]=0,"",VLOOKUP(Table28[[#This Row],[Tên hàng hóa ]],Table1[[Tên hàng hóa]:[Giá bán]],4,0))</f>
        <v/>
      </c>
      <c r="H2221" s="192"/>
      <c r="I2221" s="193" t="str">
        <f>IF(Table28[[#This Row],[Số lượng]]&lt;&gt;0,Table28[[#This Row],[Số lượng]]*Table28[[#This Row],[Đơn giá]],"")</f>
        <v/>
      </c>
      <c r="J2221" s="193" t="str">
        <f ca="1">IF(AND(Table28[[#This Row],[Tên hàng hóa ]]&lt;&gt;0,D2222=""),SUM(OFFSET(Table28[[#This Row],[Thành tiền]],0,0,-COUNTIF(Table28[Số HĐ],Table28[[#This Row],[Số HĐ]]))),"")</f>
        <v/>
      </c>
      <c r="K2221" s="192"/>
      <c r="L222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21" s="194"/>
    </row>
    <row r="2222" spans="1:13" ht="35.1" customHeight="1" x14ac:dyDescent="0.2">
      <c r="A2222" s="187">
        <v>42682</v>
      </c>
      <c r="B2222" s="188" t="s">
        <v>4028</v>
      </c>
      <c r="C2222" s="189" t="s">
        <v>2352</v>
      </c>
      <c r="D2222" s="190" t="s">
        <v>205</v>
      </c>
      <c r="E2222" s="195" t="str">
        <f>IF(Table28[[#This Row],[Tên hàng hóa ]]&lt;&gt;0,VLOOKUP(Table28[[#This Row],[Tên hàng hóa ]],Table1[[Tên hàng hóa]:[Quy cách]],2,0),"")</f>
        <v>Bộ Xử Lý Tín Hiệu Và Phụ Kiện</v>
      </c>
      <c r="F2222" s="191" t="str">
        <f>IF(Table28[[#This Row],[Tên hàng hóa ]]&lt;&gt;0,VLOOKUP(Table28[[#This Row],[Tên hàng hóa ]],Table1[[Tên hàng hóa]:[ĐVT]],3,0),"")</f>
        <v>Cái</v>
      </c>
      <c r="G2222" s="196">
        <v>4950000</v>
      </c>
      <c r="H2222" s="192">
        <v>1</v>
      </c>
      <c r="I2222" s="193">
        <f>IF(Table28[[#This Row],[Số lượng]]&lt;&gt;0,Table28[[#This Row],[Số lượng]]*Table28[[#This Row],[Đơn giá]],"")</f>
        <v>4950000</v>
      </c>
      <c r="J2222" s="193" t="str">
        <f ca="1">IF(AND(Table28[[#This Row],[Tên hàng hóa ]]&lt;&gt;0,D2223=""),SUM(OFFSET(Table28[[#This Row],[Thành tiền]],0,0,-COUNTIF(Table28[Số HĐ],Table28[[#This Row],[Số HĐ]]))),"")</f>
        <v/>
      </c>
      <c r="K2222" s="192"/>
      <c r="L222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22" s="194"/>
    </row>
    <row r="2223" spans="1:13" ht="35.1" customHeight="1" x14ac:dyDescent="0.2">
      <c r="A2223" s="187">
        <v>42682</v>
      </c>
      <c r="B2223" s="188" t="s">
        <v>4028</v>
      </c>
      <c r="C2223" s="189" t="str">
        <f t="shared" si="59"/>
        <v>CTY MÊ KONG</v>
      </c>
      <c r="D2223" s="190" t="s">
        <v>198</v>
      </c>
      <c r="E2223" s="195" t="str">
        <f>IF(Table28[[#This Row],[Tên hàng hóa ]]&lt;&gt;0,VLOOKUP(Table28[[#This Row],[Tên hàng hóa ]],Table1[[Tên hàng hóa]:[Quy cách]],2,0),"")</f>
        <v>Bộ Xử Lý Tín Hiệu Và Phụ Kiện</v>
      </c>
      <c r="F2223" s="191" t="str">
        <f>IF(Table28[[#This Row],[Tên hàng hóa ]]&lt;&gt;0,VLOOKUP(Table28[[#This Row],[Tên hàng hóa ]],Table1[[Tên hàng hóa]:[ĐVT]],3,0),"")</f>
        <v>Cái</v>
      </c>
      <c r="G2223" s="196">
        <v>4180000</v>
      </c>
      <c r="H2223" s="192">
        <v>1</v>
      </c>
      <c r="I2223" s="193">
        <f>IF(Table28[[#This Row],[Số lượng]]&lt;&gt;0,Table28[[#This Row],[Số lượng]]*Table28[[#This Row],[Đơn giá]],"")</f>
        <v>4180000</v>
      </c>
      <c r="J2223" s="193">
        <f ca="1">IF(AND(Table28[[#This Row],[Tên hàng hóa ]]&lt;&gt;0,D2224=""),SUM(OFFSET(Table28[[#This Row],[Thành tiền]],0,0,-COUNTIF(Table28[Số HĐ],Table28[[#This Row],[Số HĐ]]))),"")</f>
        <v>9130000</v>
      </c>
      <c r="K2223" s="192" t="s">
        <v>464</v>
      </c>
      <c r="L2223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23" s="194" t="s">
        <v>4050</v>
      </c>
    </row>
    <row r="2224" spans="1:13" ht="35.1" customHeight="1" x14ac:dyDescent="0.2">
      <c r="A2224" s="187"/>
      <c r="B2224" s="188"/>
      <c r="C2224" s="189" t="str">
        <f t="shared" si="59"/>
        <v/>
      </c>
      <c r="D2224" s="190"/>
      <c r="E2224" s="195" t="str">
        <f>IF(Table28[[#This Row],[Tên hàng hóa ]]&lt;&gt;0,VLOOKUP(Table28[[#This Row],[Tên hàng hóa ]],Table1[[Tên hàng hóa]:[Quy cách]],2,0),"")</f>
        <v/>
      </c>
      <c r="F2224" s="191" t="str">
        <f>IF(Table28[[#This Row],[Tên hàng hóa ]]&lt;&gt;0,VLOOKUP(Table28[[#This Row],[Tên hàng hóa ]],Table1[[Tên hàng hóa]:[ĐVT]],3,0),"")</f>
        <v/>
      </c>
      <c r="G2224" s="196" t="str">
        <f>IF(Table28[[#This Row],[Tên hàng hóa ]]=0,"",VLOOKUP(Table28[[#This Row],[Tên hàng hóa ]],Table1[[Tên hàng hóa]:[Giá bán]],4,0))</f>
        <v/>
      </c>
      <c r="H2224" s="192"/>
      <c r="I2224" s="193" t="str">
        <f>IF(Table28[[#This Row],[Số lượng]]&lt;&gt;0,Table28[[#This Row],[Số lượng]]*Table28[[#This Row],[Đơn giá]],"")</f>
        <v/>
      </c>
      <c r="J2224" s="193" t="str">
        <f ca="1">IF(AND(Table28[[#This Row],[Tên hàng hóa ]]&lt;&gt;0,D2225=""),SUM(OFFSET(Table28[[#This Row],[Thành tiền]],0,0,-COUNTIF(Table28[Số HĐ],Table28[[#This Row],[Số HĐ]]))),"")</f>
        <v/>
      </c>
      <c r="K2224" s="192"/>
      <c r="L222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24" s="194"/>
    </row>
    <row r="2225" spans="1:13" ht="35.1" customHeight="1" x14ac:dyDescent="0.2">
      <c r="A2225" s="187">
        <v>42683</v>
      </c>
      <c r="B2225" s="188" t="s">
        <v>4029</v>
      </c>
      <c r="C2225" s="189" t="s">
        <v>2674</v>
      </c>
      <c r="D2225" s="190" t="s">
        <v>233</v>
      </c>
      <c r="E2225" s="195" t="str">
        <f>IF(Table28[[#This Row],[Tên hàng hóa ]]&lt;&gt;0,VLOOKUP(Table28[[#This Row],[Tên hàng hóa ]],Table1[[Tên hàng hóa]:[Quy cách]],2,0),"")</f>
        <v>Cảm Biến</v>
      </c>
      <c r="F2225" s="191" t="str">
        <f>IF(Table28[[#This Row],[Tên hàng hóa ]]&lt;&gt;0,VLOOKUP(Table28[[#This Row],[Tên hàng hóa ]],Table1[[Tên hàng hóa]:[ĐVT]],3,0),"")</f>
        <v>Cái</v>
      </c>
      <c r="G2225" s="196">
        <v>660000</v>
      </c>
      <c r="H2225" s="192">
        <v>1</v>
      </c>
      <c r="I2225" s="193">
        <f>IF(Table28[[#This Row],[Số lượng]]&lt;&gt;0,Table28[[#This Row],[Số lượng]]*Table28[[#This Row],[Đơn giá]],"")</f>
        <v>660000</v>
      </c>
      <c r="J2225" s="193">
        <f ca="1">IF(AND(Table28[[#This Row],[Tên hàng hóa ]]&lt;&gt;0,D2226=""),SUM(OFFSET(Table28[[#This Row],[Thành tiền]],0,0,-COUNTIF(Table28[Số HĐ],Table28[[#This Row],[Số HĐ]]))),"")</f>
        <v>660000</v>
      </c>
      <c r="K2225" s="192" t="s">
        <v>464</v>
      </c>
      <c r="L2225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25" s="194" t="s">
        <v>4229</v>
      </c>
    </row>
    <row r="2226" spans="1:13" ht="35.1" customHeight="1" x14ac:dyDescent="0.2">
      <c r="A2226" s="187"/>
      <c r="B2226" s="188"/>
      <c r="C2226" s="189" t="str">
        <f t="shared" si="59"/>
        <v/>
      </c>
      <c r="D2226" s="190"/>
      <c r="E2226" s="195" t="str">
        <f>IF(Table28[[#This Row],[Tên hàng hóa ]]&lt;&gt;0,VLOOKUP(Table28[[#This Row],[Tên hàng hóa ]],Table1[[Tên hàng hóa]:[Quy cách]],2,0),"")</f>
        <v/>
      </c>
      <c r="F2226" s="191" t="str">
        <f>IF(Table28[[#This Row],[Tên hàng hóa ]]&lt;&gt;0,VLOOKUP(Table28[[#This Row],[Tên hàng hóa ]],Table1[[Tên hàng hóa]:[ĐVT]],3,0),"")</f>
        <v/>
      </c>
      <c r="G2226" s="196" t="str">
        <f>IF(Table28[[#This Row],[Tên hàng hóa ]]=0,"",VLOOKUP(Table28[[#This Row],[Tên hàng hóa ]],Table1[[Tên hàng hóa]:[Giá bán]],4,0))</f>
        <v/>
      </c>
      <c r="H2226" s="192"/>
      <c r="I2226" s="193" t="str">
        <f>IF(Table28[[#This Row],[Số lượng]]&lt;&gt;0,Table28[[#This Row],[Số lượng]]*Table28[[#This Row],[Đơn giá]],"")</f>
        <v/>
      </c>
      <c r="J2226" s="193" t="str">
        <f ca="1">IF(AND(Table28[[#This Row],[Tên hàng hóa ]]&lt;&gt;0,D2227=""),SUM(OFFSET(Table28[[#This Row],[Thành tiền]],0,0,-COUNTIF(Table28[Số HĐ],Table28[[#This Row],[Số HĐ]]))),"")</f>
        <v/>
      </c>
      <c r="K2226" s="192"/>
      <c r="L222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26" s="194"/>
    </row>
    <row r="2227" spans="1:13" ht="35.1" customHeight="1" x14ac:dyDescent="0.2">
      <c r="A2227" s="187">
        <v>42683</v>
      </c>
      <c r="B2227" s="188" t="s">
        <v>4030</v>
      </c>
      <c r="C2227" s="189" t="s">
        <v>1043</v>
      </c>
      <c r="D2227" s="190" t="s">
        <v>3324</v>
      </c>
      <c r="E2227" s="195" t="str">
        <f>IF(Table28[[#This Row],[Tên hàng hóa ]]&lt;&gt;0,VLOOKUP(Table28[[#This Row],[Tên hàng hóa ]],Table1[[Tên hàng hóa]:[Quy cách]],2,0),"")</f>
        <v>PANASONIC</v>
      </c>
      <c r="F2227" s="191" t="str">
        <f>IF(Table28[[#This Row],[Tên hàng hóa ]]&lt;&gt;0,VLOOKUP(Table28[[#This Row],[Tên hàng hóa ]],Table1[[Tên hàng hóa]:[ĐVT]],3,0),"")</f>
        <v>Cái</v>
      </c>
      <c r="G2227" s="196">
        <v>5252500</v>
      </c>
      <c r="H2227" s="192">
        <v>2</v>
      </c>
      <c r="I2227" s="193">
        <f>IF(Table28[[#This Row],[Số lượng]]&lt;&gt;0,Table28[[#This Row],[Số lượng]]*Table28[[#This Row],[Đơn giá]],"")</f>
        <v>10505000</v>
      </c>
      <c r="J2227" s="193">
        <f ca="1">IF(AND(Table28[[#This Row],[Tên hàng hóa ]]&lt;&gt;0,D2228=""),SUM(OFFSET(Table28[[#This Row],[Thành tiền]],0,0,-COUNTIF(Table28[Số HĐ],Table28[[#This Row],[Số HĐ]]))),"")</f>
        <v>10505000</v>
      </c>
      <c r="K2227" s="192" t="s">
        <v>464</v>
      </c>
      <c r="L2227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27" s="194" t="s">
        <v>4387</v>
      </c>
    </row>
    <row r="2228" spans="1:13" ht="35.1" customHeight="1" x14ac:dyDescent="0.2">
      <c r="A2228" s="187"/>
      <c r="B2228" s="188"/>
      <c r="C2228" s="189" t="str">
        <f t="shared" si="59"/>
        <v/>
      </c>
      <c r="D2228" s="190"/>
      <c r="E2228" s="195" t="str">
        <f>IF(Table28[[#This Row],[Tên hàng hóa ]]&lt;&gt;0,VLOOKUP(Table28[[#This Row],[Tên hàng hóa ]],Table1[[Tên hàng hóa]:[Quy cách]],2,0),"")</f>
        <v/>
      </c>
      <c r="F2228" s="191" t="str">
        <f>IF(Table28[[#This Row],[Tên hàng hóa ]]&lt;&gt;0,VLOOKUP(Table28[[#This Row],[Tên hàng hóa ]],Table1[[Tên hàng hóa]:[ĐVT]],3,0),"")</f>
        <v/>
      </c>
      <c r="G2228" s="196" t="str">
        <f>IF(Table28[[#This Row],[Tên hàng hóa ]]=0,"",VLOOKUP(Table28[[#This Row],[Tên hàng hóa ]],Table1[[Tên hàng hóa]:[Giá bán]],4,0))</f>
        <v/>
      </c>
      <c r="H2228" s="192"/>
      <c r="I2228" s="193" t="str">
        <f>IF(Table28[[#This Row],[Số lượng]]&lt;&gt;0,Table28[[#This Row],[Số lượng]]*Table28[[#This Row],[Đơn giá]],"")</f>
        <v/>
      </c>
      <c r="J2228" s="193" t="str">
        <f ca="1">IF(AND(Table28[[#This Row],[Tên hàng hóa ]]&lt;&gt;0,D2229=""),SUM(OFFSET(Table28[[#This Row],[Thành tiền]],0,0,-COUNTIF(Table28[Số HĐ],Table28[[#This Row],[Số HĐ]]))),"")</f>
        <v/>
      </c>
      <c r="K2228" s="192"/>
      <c r="L222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28" s="194"/>
    </row>
    <row r="2229" spans="1:13" ht="35.1" customHeight="1" x14ac:dyDescent="0.2">
      <c r="A2229" s="187">
        <v>42683</v>
      </c>
      <c r="B2229" s="188" t="s">
        <v>4043</v>
      </c>
      <c r="C2229" s="189" t="s">
        <v>2641</v>
      </c>
      <c r="D2229" s="190" t="s">
        <v>4035</v>
      </c>
      <c r="E2229" s="195" t="str">
        <f>IF(Table28[[#This Row],[Tên hàng hóa ]]&lt;&gt;0,VLOOKUP(Table28[[#This Row],[Tên hàng hóa ]],Table1[[Tên hàng hóa]:[Quy cách]],2,0),"")</f>
        <v>BIẾN TẦN Schneider</v>
      </c>
      <c r="F2229" s="191" t="str">
        <f>IF(Table28[[#This Row],[Tên hàng hóa ]]&lt;&gt;0,VLOOKUP(Table28[[#This Row],[Tên hàng hóa ]],Table1[[Tên hàng hóa]:[ĐVT]],3,0),"")</f>
        <v>Cái</v>
      </c>
      <c r="G2229" s="196">
        <v>7676900</v>
      </c>
      <c r="H2229" s="192">
        <v>1</v>
      </c>
      <c r="I2229" s="193">
        <f>IF(Table28[[#This Row],[Số lượng]]&lt;&gt;0,Table28[[#This Row],[Số lượng]]*Table28[[#This Row],[Đơn giá]],"")</f>
        <v>7676900</v>
      </c>
      <c r="J2229" s="193">
        <f ca="1">IF(AND(Table28[[#This Row],[Tên hàng hóa ]]&lt;&gt;0,D2230=""),SUM(OFFSET(Table28[[#This Row],[Thành tiền]],0,0,-COUNTIF(Table28[Số HĐ],Table28[[#This Row],[Số HĐ]]))),"")</f>
        <v>7676900</v>
      </c>
      <c r="K2229" s="192" t="s">
        <v>464</v>
      </c>
      <c r="L2229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29" s="194" t="s">
        <v>4424</v>
      </c>
    </row>
    <row r="2230" spans="1:13" ht="35.1" customHeight="1" x14ac:dyDescent="0.2">
      <c r="A2230" s="187"/>
      <c r="B2230" s="188"/>
      <c r="C2230" s="189" t="str">
        <f t="shared" si="59"/>
        <v/>
      </c>
      <c r="D2230" s="190"/>
      <c r="E2230" s="195" t="str">
        <f>IF(Table28[[#This Row],[Tên hàng hóa ]]&lt;&gt;0,VLOOKUP(Table28[[#This Row],[Tên hàng hóa ]],Table1[[Tên hàng hóa]:[Quy cách]],2,0),"")</f>
        <v/>
      </c>
      <c r="F2230" s="191" t="str">
        <f>IF(Table28[[#This Row],[Tên hàng hóa ]]&lt;&gt;0,VLOOKUP(Table28[[#This Row],[Tên hàng hóa ]],Table1[[Tên hàng hóa]:[ĐVT]],3,0),"")</f>
        <v/>
      </c>
      <c r="G2230" s="196" t="str">
        <f>IF(Table28[[#This Row],[Tên hàng hóa ]]=0,"",VLOOKUP(Table28[[#This Row],[Tên hàng hóa ]],Table1[[Tên hàng hóa]:[Giá bán]],4,0))</f>
        <v/>
      </c>
      <c r="H2230" s="192"/>
      <c r="I2230" s="193" t="str">
        <f>IF(Table28[[#This Row],[Số lượng]]&lt;&gt;0,Table28[[#This Row],[Số lượng]]*Table28[[#This Row],[Đơn giá]],"")</f>
        <v/>
      </c>
      <c r="J2230" s="193" t="str">
        <f ca="1">IF(AND(Table28[[#This Row],[Tên hàng hóa ]]&lt;&gt;0,D2231=""),SUM(OFFSET(Table28[[#This Row],[Thành tiền]],0,0,-COUNTIF(Table28[Số HĐ],Table28[[#This Row],[Số HĐ]]))),"")</f>
        <v/>
      </c>
      <c r="K2230" s="192"/>
      <c r="L223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30" s="194"/>
    </row>
    <row r="2231" spans="1:13" ht="35.1" customHeight="1" x14ac:dyDescent="0.2">
      <c r="A2231" s="187">
        <v>42683</v>
      </c>
      <c r="B2231" s="188" t="s">
        <v>4044</v>
      </c>
      <c r="C2231" s="189" t="s">
        <v>543</v>
      </c>
      <c r="D2231" s="190" t="s">
        <v>2836</v>
      </c>
      <c r="E2231" s="195" t="str">
        <f>IF(Table28[[#This Row],[Tên hàng hóa ]]&lt;&gt;0,VLOOKUP(Table28[[#This Row],[Tên hàng hóa ]],Table1[[Tên hàng hóa]:[Quy cách]],2,0),"")</f>
        <v>Schneider</v>
      </c>
      <c r="F2231" s="191" t="str">
        <f>IF(Table28[[#This Row],[Tên hàng hóa ]]&lt;&gt;0,VLOOKUP(Table28[[#This Row],[Tên hàng hóa ]],Table1[[Tên hàng hóa]:[ĐVT]],3,0),"")</f>
        <v>Cái</v>
      </c>
      <c r="G2231" s="196">
        <v>160600</v>
      </c>
      <c r="H2231" s="192">
        <v>26</v>
      </c>
      <c r="I2231" s="193">
        <f>IF(Table28[[#This Row],[Số lượng]]&lt;&gt;0,Table28[[#This Row],[Số lượng]]*Table28[[#This Row],[Đơn giá]],"")</f>
        <v>4175600</v>
      </c>
      <c r="J2231" s="193">
        <f ca="1">IF(AND(Table28[[#This Row],[Tên hàng hóa ]]&lt;&gt;0,D2232=""),SUM(OFFSET(Table28[[#This Row],[Thành tiền]],0,0,-COUNTIF(Table28[Số HĐ],Table28[[#This Row],[Số HĐ]]))),"")</f>
        <v>4175600</v>
      </c>
      <c r="K2231" s="192">
        <v>0</v>
      </c>
      <c r="L2231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4175600</v>
      </c>
      <c r="M2231" s="194" t="s">
        <v>4045</v>
      </c>
    </row>
    <row r="2232" spans="1:13" ht="35.1" customHeight="1" x14ac:dyDescent="0.2">
      <c r="A2232" s="187"/>
      <c r="B2232" s="188"/>
      <c r="C2232" s="189" t="str">
        <f t="shared" si="59"/>
        <v/>
      </c>
      <c r="D2232" s="190"/>
      <c r="E2232" s="195" t="str">
        <f>IF(Table28[[#This Row],[Tên hàng hóa ]]&lt;&gt;0,VLOOKUP(Table28[[#This Row],[Tên hàng hóa ]],Table1[[Tên hàng hóa]:[Quy cách]],2,0),"")</f>
        <v/>
      </c>
      <c r="F2232" s="191" t="str">
        <f>IF(Table28[[#This Row],[Tên hàng hóa ]]&lt;&gt;0,VLOOKUP(Table28[[#This Row],[Tên hàng hóa ]],Table1[[Tên hàng hóa]:[ĐVT]],3,0),"")</f>
        <v/>
      </c>
      <c r="G2232" s="196" t="str">
        <f>IF(Table28[[#This Row],[Tên hàng hóa ]]=0,"",VLOOKUP(Table28[[#This Row],[Tên hàng hóa ]],Table1[[Tên hàng hóa]:[Giá bán]],4,0))</f>
        <v/>
      </c>
      <c r="H2232" s="192"/>
      <c r="I2232" s="193" t="str">
        <f>IF(Table28[[#This Row],[Số lượng]]&lt;&gt;0,Table28[[#This Row],[Số lượng]]*Table28[[#This Row],[Đơn giá]],"")</f>
        <v/>
      </c>
      <c r="J2232" s="193" t="str">
        <f ca="1">IF(AND(Table28[[#This Row],[Tên hàng hóa ]]&lt;&gt;0,D2233=""),SUM(OFFSET(Table28[[#This Row],[Thành tiền]],0,0,-COUNTIF(Table28[Số HĐ],Table28[[#This Row],[Số HĐ]]))),"")</f>
        <v/>
      </c>
      <c r="K2232" s="192"/>
      <c r="L223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32" s="194"/>
    </row>
    <row r="2233" spans="1:13" ht="35.1" customHeight="1" x14ac:dyDescent="0.2">
      <c r="A2233" s="187">
        <v>42683</v>
      </c>
      <c r="B2233" s="188" t="s">
        <v>4046</v>
      </c>
      <c r="C2233" s="189" t="s">
        <v>543</v>
      </c>
      <c r="D2233" s="190" t="s">
        <v>4034</v>
      </c>
      <c r="E2233" s="195" t="str">
        <f>IF(Table28[[#This Row],[Tên hàng hóa ]]&lt;&gt;0,VLOOKUP(Table28[[#This Row],[Tên hàng hóa ]],Table1[[Tên hàng hóa]:[Quy cách]],2,0),"")</f>
        <v>Autonic</v>
      </c>
      <c r="F2233" s="191" t="str">
        <f>IF(Table28[[#This Row],[Tên hàng hóa ]]&lt;&gt;0,VLOOKUP(Table28[[#This Row],[Tên hàng hóa ]],Table1[[Tên hàng hóa]:[ĐVT]],3,0),"")</f>
        <v>Cái</v>
      </c>
      <c r="G2233" s="196">
        <v>283800</v>
      </c>
      <c r="H2233" s="192">
        <v>1</v>
      </c>
      <c r="I2233" s="193">
        <f>IF(Table28[[#This Row],[Số lượng]]&lt;&gt;0,Table28[[#This Row],[Số lượng]]*Table28[[#This Row],[Đơn giá]],"")</f>
        <v>283800</v>
      </c>
      <c r="J2233" s="193">
        <f ca="1">IF(AND(Table28[[#This Row],[Tên hàng hóa ]]&lt;&gt;0,D2234=""),SUM(OFFSET(Table28[[#This Row],[Thành tiền]],0,0,-COUNTIF(Table28[Số HĐ],Table28[[#This Row],[Số HĐ]]))),"")</f>
        <v>283800</v>
      </c>
      <c r="K2233" s="192">
        <v>0</v>
      </c>
      <c r="L2233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283800</v>
      </c>
      <c r="M2233" s="194" t="s">
        <v>4045</v>
      </c>
    </row>
    <row r="2234" spans="1:13" ht="35.1" customHeight="1" x14ac:dyDescent="0.2">
      <c r="A2234" s="187"/>
      <c r="B2234" s="188"/>
      <c r="C2234" s="189" t="str">
        <f t="shared" si="59"/>
        <v/>
      </c>
      <c r="D2234" s="190"/>
      <c r="E2234" s="195" t="str">
        <f>IF(Table28[[#This Row],[Tên hàng hóa ]]&lt;&gt;0,VLOOKUP(Table28[[#This Row],[Tên hàng hóa ]],Table1[[Tên hàng hóa]:[Quy cách]],2,0),"")</f>
        <v/>
      </c>
      <c r="F2234" s="191" t="str">
        <f>IF(Table28[[#This Row],[Tên hàng hóa ]]&lt;&gt;0,VLOOKUP(Table28[[#This Row],[Tên hàng hóa ]],Table1[[Tên hàng hóa]:[ĐVT]],3,0),"")</f>
        <v/>
      </c>
      <c r="G2234" s="196" t="str">
        <f>IF(Table28[[#This Row],[Tên hàng hóa ]]=0,"",VLOOKUP(Table28[[#This Row],[Tên hàng hóa ]],Table1[[Tên hàng hóa]:[Giá bán]],4,0))</f>
        <v/>
      </c>
      <c r="H2234" s="192"/>
      <c r="I2234" s="193" t="str">
        <f>IF(Table28[[#This Row],[Số lượng]]&lt;&gt;0,Table28[[#This Row],[Số lượng]]*Table28[[#This Row],[Đơn giá]],"")</f>
        <v/>
      </c>
      <c r="J2234" s="193" t="str">
        <f ca="1">IF(AND(Table28[[#This Row],[Tên hàng hóa ]]&lt;&gt;0,D2235=""),SUM(OFFSET(Table28[[#This Row],[Thành tiền]],0,0,-COUNTIF(Table28[Số HĐ],Table28[[#This Row],[Số HĐ]]))),"")</f>
        <v/>
      </c>
      <c r="K2234" s="192"/>
      <c r="L223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34" s="194"/>
    </row>
    <row r="2235" spans="1:13" ht="35.1" customHeight="1" x14ac:dyDescent="0.2">
      <c r="A2235" s="187">
        <v>42683</v>
      </c>
      <c r="B2235" s="188" t="s">
        <v>4047</v>
      </c>
      <c r="C2235" s="189" t="s">
        <v>543</v>
      </c>
      <c r="D2235" s="190" t="s">
        <v>220</v>
      </c>
      <c r="E2235" s="195" t="str">
        <f>IF(Table28[[#This Row],[Tên hàng hóa ]]&lt;&gt;0,VLOOKUP(Table28[[#This Row],[Tên hàng hóa ]],Table1[[Tên hàng hóa]:[Quy cách]],2,0),"")</f>
        <v>Cảm Biến</v>
      </c>
      <c r="F2235" s="191" t="str">
        <f>IF(Table28[[#This Row],[Tên hàng hóa ]]&lt;&gt;0,VLOOKUP(Table28[[#This Row],[Tên hàng hóa ]],Table1[[Tên hàng hóa]:[ĐVT]],3,0),"")</f>
        <v>Cái</v>
      </c>
      <c r="G2235" s="196">
        <v>858000</v>
      </c>
      <c r="H2235" s="192">
        <v>2</v>
      </c>
      <c r="I2235" s="193">
        <f>IF(Table28[[#This Row],[Số lượng]]&lt;&gt;0,Table28[[#This Row],[Số lượng]]*Table28[[#This Row],[Đơn giá]],"")</f>
        <v>1716000</v>
      </c>
      <c r="J2235" s="193">
        <f ca="1">IF(AND(Table28[[#This Row],[Tên hàng hóa ]]&lt;&gt;0,D2236=""),SUM(OFFSET(Table28[[#This Row],[Thành tiền]],0,0,-COUNTIF(Table28[Số HĐ],Table28[[#This Row],[Số HĐ]]))),"")</f>
        <v>1716000</v>
      </c>
      <c r="K2235" s="192">
        <v>0</v>
      </c>
      <c r="L2235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1716000</v>
      </c>
      <c r="M2235" s="194" t="s">
        <v>4045</v>
      </c>
    </row>
    <row r="2236" spans="1:13" ht="35.1" customHeight="1" x14ac:dyDescent="0.2">
      <c r="A2236" s="187"/>
      <c r="B2236" s="188"/>
      <c r="C2236" s="189" t="str">
        <f t="shared" si="59"/>
        <v/>
      </c>
      <c r="D2236" s="190"/>
      <c r="E2236" s="195" t="str">
        <f>IF(Table28[[#This Row],[Tên hàng hóa ]]&lt;&gt;0,VLOOKUP(Table28[[#This Row],[Tên hàng hóa ]],Table1[[Tên hàng hóa]:[Quy cách]],2,0),"")</f>
        <v/>
      </c>
      <c r="F2236" s="191" t="str">
        <f>IF(Table28[[#This Row],[Tên hàng hóa ]]&lt;&gt;0,VLOOKUP(Table28[[#This Row],[Tên hàng hóa ]],Table1[[Tên hàng hóa]:[ĐVT]],3,0),"")</f>
        <v/>
      </c>
      <c r="G2236" s="196" t="str">
        <f>IF(Table28[[#This Row],[Tên hàng hóa ]]=0,"",VLOOKUP(Table28[[#This Row],[Tên hàng hóa ]],Table1[[Tên hàng hóa]:[Giá bán]],4,0))</f>
        <v/>
      </c>
      <c r="H2236" s="192"/>
      <c r="I2236" s="193" t="str">
        <f>IF(Table28[[#This Row],[Số lượng]]&lt;&gt;0,Table28[[#This Row],[Số lượng]]*Table28[[#This Row],[Đơn giá]],"")</f>
        <v/>
      </c>
      <c r="J2236" s="193" t="str">
        <f ca="1">IF(AND(Table28[[#This Row],[Tên hàng hóa ]]&lt;&gt;0,D2237=""),SUM(OFFSET(Table28[[#This Row],[Thành tiền]],0,0,-COUNTIF(Table28[Số HĐ],Table28[[#This Row],[Số HĐ]]))),"")</f>
        <v/>
      </c>
      <c r="K2236" s="192"/>
      <c r="L223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36" s="194"/>
    </row>
    <row r="2237" spans="1:13" ht="35.1" customHeight="1" x14ac:dyDescent="0.2">
      <c r="A2237" s="187">
        <v>42683</v>
      </c>
      <c r="B2237" s="188" t="s">
        <v>4048</v>
      </c>
      <c r="C2237" s="189" t="s">
        <v>543</v>
      </c>
      <c r="D2237" s="190" t="s">
        <v>84</v>
      </c>
      <c r="E2237" s="195" t="str">
        <f>IF(Table28[[#This Row],[Tên hàng hóa ]]&lt;&gt;0,VLOOKUP(Table28[[#This Row],[Tên hàng hóa ]],Table1[[Tên hàng hóa]:[Quy cách]],2,0),"")</f>
        <v>Bộ Điều Khiển Lập Trình</v>
      </c>
      <c r="F2237" s="191" t="str">
        <f>IF(Table28[[#This Row],[Tên hàng hóa ]]&lt;&gt;0,VLOOKUP(Table28[[#This Row],[Tên hàng hóa ]],Table1[[Tên hàng hóa]:[ĐVT]],3,0),"")</f>
        <v>Cái</v>
      </c>
      <c r="G2237" s="196">
        <v>12100000</v>
      </c>
      <c r="H2237" s="192">
        <v>1</v>
      </c>
      <c r="I2237" s="193">
        <f>IF(Table28[[#This Row],[Số lượng]]&lt;&gt;0,Table28[[#This Row],[Số lượng]]*Table28[[#This Row],[Đơn giá]],"")</f>
        <v>12100000</v>
      </c>
      <c r="J2237" s="193" t="str">
        <f ca="1">IF(AND(Table28[[#This Row],[Tên hàng hóa ]]&lt;&gt;0,D2238=""),SUM(OFFSET(Table28[[#This Row],[Thành tiền]],0,0,-COUNTIF(Table28[Số HĐ],Table28[[#This Row],[Số HĐ]]))),"")</f>
        <v/>
      </c>
      <c r="K2237" s="192"/>
      <c r="L223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37" s="194"/>
    </row>
    <row r="2238" spans="1:13" ht="35.1" customHeight="1" x14ac:dyDescent="0.2">
      <c r="A2238" s="187">
        <v>42683</v>
      </c>
      <c r="B2238" s="188" t="s">
        <v>4048</v>
      </c>
      <c r="C2238" s="189" t="str">
        <f t="shared" ref="C2238:C2907" si="60">IF(AND(D2238&lt;&gt;0,D2239=""),C2237,"")</f>
        <v>CTY TNHH CN Gốm Bạch Mã (VN)</v>
      </c>
      <c r="D2238" s="190" t="s">
        <v>1448</v>
      </c>
      <c r="E2238" s="195" t="str">
        <f>IF(Table28[[#This Row],[Tên hàng hóa ]]&lt;&gt;0,VLOOKUP(Table28[[#This Row],[Tên hàng hóa ]],Table1[[Tên hàng hóa]:[Quy cách]],2,0),"")</f>
        <v>Bộ lập trình</v>
      </c>
      <c r="F2238" s="191" t="str">
        <f>IF(Table28[[#This Row],[Tên hàng hóa ]]&lt;&gt;0,VLOOKUP(Table28[[#This Row],[Tên hàng hóa ]],Table1[[Tên hàng hóa]:[ĐVT]],3,0),"")</f>
        <v>Cái</v>
      </c>
      <c r="G2238" s="196">
        <v>14850000</v>
      </c>
      <c r="H2238" s="192">
        <v>1</v>
      </c>
      <c r="I2238" s="193">
        <f>IF(Table28[[#This Row],[Số lượng]]&lt;&gt;0,Table28[[#This Row],[Số lượng]]*Table28[[#This Row],[Đơn giá]],"")</f>
        <v>14850000</v>
      </c>
      <c r="J2238" s="193">
        <f ca="1">IF(AND(Table28[[#This Row],[Tên hàng hóa ]]&lt;&gt;0,D2239=""),SUM(OFFSET(Table28[[#This Row],[Thành tiền]],0,0,-COUNTIF(Table28[Số HĐ],Table28[[#This Row],[Số HĐ]]))),"")</f>
        <v>26950000</v>
      </c>
      <c r="K2238" s="192">
        <v>0</v>
      </c>
      <c r="L2238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26950000</v>
      </c>
      <c r="M2238" s="194" t="s">
        <v>4045</v>
      </c>
    </row>
    <row r="2239" spans="1:13" ht="35.1" customHeight="1" x14ac:dyDescent="0.2">
      <c r="A2239" s="187"/>
      <c r="B2239" s="188"/>
      <c r="C2239" s="189" t="str">
        <f t="shared" si="60"/>
        <v/>
      </c>
      <c r="D2239" s="190"/>
      <c r="E2239" s="195" t="str">
        <f>IF(Table28[[#This Row],[Tên hàng hóa ]]&lt;&gt;0,VLOOKUP(Table28[[#This Row],[Tên hàng hóa ]],Table1[[Tên hàng hóa]:[Quy cách]],2,0),"")</f>
        <v/>
      </c>
      <c r="F2239" s="191" t="str">
        <f>IF(Table28[[#This Row],[Tên hàng hóa ]]&lt;&gt;0,VLOOKUP(Table28[[#This Row],[Tên hàng hóa ]],Table1[[Tên hàng hóa]:[ĐVT]],3,0),"")</f>
        <v/>
      </c>
      <c r="G2239" s="196" t="str">
        <f>IF(Table28[[#This Row],[Tên hàng hóa ]]=0,"",VLOOKUP(Table28[[#This Row],[Tên hàng hóa ]],Table1[[Tên hàng hóa]:[Giá bán]],4,0))</f>
        <v/>
      </c>
      <c r="H2239" s="192"/>
      <c r="I2239" s="193" t="str">
        <f>IF(Table28[[#This Row],[Số lượng]]&lt;&gt;0,Table28[[#This Row],[Số lượng]]*Table28[[#This Row],[Đơn giá]],"")</f>
        <v/>
      </c>
      <c r="J2239" s="193" t="str">
        <f ca="1">IF(AND(Table28[[#This Row],[Tên hàng hóa ]]&lt;&gt;0,D2240=""),SUM(OFFSET(Table28[[#This Row],[Thành tiền]],0,0,-COUNTIF(Table28[Số HĐ],Table28[[#This Row],[Số HĐ]]))),"")</f>
        <v/>
      </c>
      <c r="K2239" s="192"/>
      <c r="L223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39" s="194"/>
    </row>
    <row r="2240" spans="1:13" ht="35.1" customHeight="1" x14ac:dyDescent="0.2">
      <c r="A2240" s="187">
        <v>42684</v>
      </c>
      <c r="B2240" s="188" t="s">
        <v>4049</v>
      </c>
      <c r="C2240" s="189" t="s">
        <v>1666</v>
      </c>
      <c r="D2240" s="190" t="s">
        <v>395</v>
      </c>
      <c r="E2240" s="195" t="str">
        <f>IF(Table28[[#This Row],[Tên hàng hóa ]]&lt;&gt;0,VLOOKUP(Table28[[#This Row],[Tên hàng hóa ]],Table1[[Tên hàng hóa]:[Quy cách]],2,0),"")</f>
        <v>Timer</v>
      </c>
      <c r="F2240" s="191" t="str">
        <f>IF(Table28[[#This Row],[Tên hàng hóa ]]&lt;&gt;0,VLOOKUP(Table28[[#This Row],[Tên hàng hóa ]],Table1[[Tên hàng hóa]:[ĐVT]],3,0),"")</f>
        <v>Cái</v>
      </c>
      <c r="G2240" s="196">
        <v>770000</v>
      </c>
      <c r="H2240" s="192">
        <v>2</v>
      </c>
      <c r="I2240" s="193">
        <f>IF(Table28[[#This Row],[Số lượng]]&lt;&gt;0,Table28[[#This Row],[Số lượng]]*Table28[[#This Row],[Đơn giá]],"")</f>
        <v>1540000</v>
      </c>
      <c r="J2240" s="193" t="str">
        <f ca="1">IF(AND(Table28[[#This Row],[Tên hàng hóa ]]&lt;&gt;0,D2241=""),SUM(OFFSET(Table28[[#This Row],[Thành tiền]],0,0,-COUNTIF(Table28[Số HĐ],Table28[[#This Row],[Số HĐ]]))),"")</f>
        <v/>
      </c>
      <c r="K2240" s="192"/>
      <c r="L224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40" s="194"/>
    </row>
    <row r="2241" spans="1:13" ht="35.1" customHeight="1" x14ac:dyDescent="0.2">
      <c r="A2241" s="187">
        <v>42684</v>
      </c>
      <c r="B2241" s="188" t="s">
        <v>4049</v>
      </c>
      <c r="C2241" s="189" t="str">
        <f t="shared" si="60"/>
        <v>CTY ATP</v>
      </c>
      <c r="D2241" s="190" t="s">
        <v>3450</v>
      </c>
      <c r="E2241" s="195" t="str">
        <f>IF(Table28[[#This Row],[Tên hàng hóa ]]&lt;&gt;0,VLOOKUP(Table28[[#This Row],[Tên hàng hóa ]],Table1[[Tên hàng hóa]:[Quy cách]],2,0),"")</f>
        <v>OMRON</v>
      </c>
      <c r="F2241" s="191" t="str">
        <f>IF(Table28[[#This Row],[Tên hàng hóa ]]&lt;&gt;0,VLOOKUP(Table28[[#This Row],[Tên hàng hóa ]],Table1[[Tên hàng hóa]:[ĐVT]],3,0),"")</f>
        <v>Cái</v>
      </c>
      <c r="G2241" s="196">
        <v>41800</v>
      </c>
      <c r="H2241" s="192">
        <v>2</v>
      </c>
      <c r="I2241" s="193">
        <f>IF(Table28[[#This Row],[Số lượng]]&lt;&gt;0,Table28[[#This Row],[Số lượng]]*Table28[[#This Row],[Đơn giá]],"")</f>
        <v>83600</v>
      </c>
      <c r="J2241" s="193">
        <f ca="1">IF(AND(Table28[[#This Row],[Tên hàng hóa ]]&lt;&gt;0,D2242=""),SUM(OFFSET(Table28[[#This Row],[Thành tiền]],0,0,-COUNTIF(Table28[Số HĐ],Table28[[#This Row],[Số HĐ]]))),"")</f>
        <v>1623600</v>
      </c>
      <c r="K2241" s="192" t="s">
        <v>464</v>
      </c>
      <c r="L2241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41" s="194" t="s">
        <v>4097</v>
      </c>
    </row>
    <row r="2242" spans="1:13" ht="35.1" customHeight="1" x14ac:dyDescent="0.2">
      <c r="A2242" s="187"/>
      <c r="B2242" s="188"/>
      <c r="C2242" s="189" t="str">
        <f t="shared" si="60"/>
        <v/>
      </c>
      <c r="D2242" s="190"/>
      <c r="E2242" s="195" t="str">
        <f>IF(Table28[[#This Row],[Tên hàng hóa ]]&lt;&gt;0,VLOOKUP(Table28[[#This Row],[Tên hàng hóa ]],Table1[[Tên hàng hóa]:[Quy cách]],2,0),"")</f>
        <v/>
      </c>
      <c r="F2242" s="191" t="str">
        <f>IF(Table28[[#This Row],[Tên hàng hóa ]]&lt;&gt;0,VLOOKUP(Table28[[#This Row],[Tên hàng hóa ]],Table1[[Tên hàng hóa]:[ĐVT]],3,0),"")</f>
        <v/>
      </c>
      <c r="G2242" s="196" t="str">
        <f>IF(Table28[[#This Row],[Tên hàng hóa ]]=0,"",VLOOKUP(Table28[[#This Row],[Tên hàng hóa ]],Table1[[Tên hàng hóa]:[Giá bán]],4,0))</f>
        <v/>
      </c>
      <c r="H2242" s="192"/>
      <c r="I2242" s="193" t="str">
        <f>IF(Table28[[#This Row],[Số lượng]]&lt;&gt;0,Table28[[#This Row],[Số lượng]]*Table28[[#This Row],[Đơn giá]],"")</f>
        <v/>
      </c>
      <c r="J2242" s="193" t="str">
        <f ca="1">IF(AND(Table28[[#This Row],[Tên hàng hóa ]]&lt;&gt;0,D2243=""),SUM(OFFSET(Table28[[#This Row],[Thành tiền]],0,0,-COUNTIF(Table28[Số HĐ],Table28[[#This Row],[Số HĐ]]))),"")</f>
        <v/>
      </c>
      <c r="K2242" s="192"/>
      <c r="L224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42" s="194"/>
    </row>
    <row r="2243" spans="1:13" ht="35.1" customHeight="1" x14ac:dyDescent="0.2">
      <c r="A2243" s="187">
        <v>42685</v>
      </c>
      <c r="B2243" s="188" t="s">
        <v>4062</v>
      </c>
      <c r="C2243" s="189" t="s">
        <v>1034</v>
      </c>
      <c r="D2243" s="190" t="s">
        <v>330</v>
      </c>
      <c r="E2243" s="195" t="str">
        <f>IF(Table28[[#This Row],[Tên hàng hóa ]]&lt;&gt;0,VLOOKUP(Table28[[#This Row],[Tên hàng hóa ]],Table1[[Tên hàng hóa]:[Quy cách]],2,0),"")</f>
        <v>Màn Hình Cảm Ứng</v>
      </c>
      <c r="F2243" s="191" t="str">
        <f>IF(Table28[[#This Row],[Tên hàng hóa ]]&lt;&gt;0,VLOOKUP(Table28[[#This Row],[Tên hàng hóa ]],Table1[[Tên hàng hóa]:[ĐVT]],3,0),"")</f>
        <v>Cái</v>
      </c>
      <c r="G2243" s="196">
        <v>4400000</v>
      </c>
      <c r="H2243" s="192">
        <v>1</v>
      </c>
      <c r="I2243" s="193">
        <f>IF(Table28[[#This Row],[Số lượng]]&lt;&gt;0,Table28[[#This Row],[Số lượng]]*Table28[[#This Row],[Đơn giá]],"")</f>
        <v>4400000</v>
      </c>
      <c r="J2243" s="193">
        <f ca="1">IF(AND(Table28[[#This Row],[Tên hàng hóa ]]&lt;&gt;0,D2244=""),SUM(OFFSET(Table28[[#This Row],[Thành tiền]],0,0,-COUNTIF(Table28[Số HĐ],Table28[[#This Row],[Số HĐ]]))),"")</f>
        <v>4400000</v>
      </c>
      <c r="K2243" s="192">
        <v>0</v>
      </c>
      <c r="L2243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4400000</v>
      </c>
      <c r="M2243" s="194" t="s">
        <v>4063</v>
      </c>
    </row>
    <row r="2244" spans="1:13" ht="35.1" customHeight="1" x14ac:dyDescent="0.2">
      <c r="A2244" s="187"/>
      <c r="B2244" s="188"/>
      <c r="C2244" s="189" t="str">
        <f>IF(AND(D2244&lt;&gt;0,D2883=""),C2243,"")</f>
        <v/>
      </c>
      <c r="D2244" s="190"/>
      <c r="E2244" s="195" t="str">
        <f>IF(Table28[[#This Row],[Tên hàng hóa ]]&lt;&gt;0,VLOOKUP(Table28[[#This Row],[Tên hàng hóa ]],Table1[[Tên hàng hóa]:[Quy cách]],2,0),"")</f>
        <v/>
      </c>
      <c r="F2244" s="191" t="str">
        <f>IF(Table28[[#This Row],[Tên hàng hóa ]]&lt;&gt;0,VLOOKUP(Table28[[#This Row],[Tên hàng hóa ]],Table1[[Tên hàng hóa]:[ĐVT]],3,0),"")</f>
        <v/>
      </c>
      <c r="G2244" s="196" t="str">
        <f>IF(Table28[[#This Row],[Tên hàng hóa ]]=0,"",VLOOKUP(Table28[[#This Row],[Tên hàng hóa ]],Table1[[Tên hàng hóa]:[Giá bán]],4,0))</f>
        <v/>
      </c>
      <c r="H2244" s="192"/>
      <c r="I2244" s="193" t="str">
        <f>IF(Table28[[#This Row],[Số lượng]]&lt;&gt;0,Table28[[#This Row],[Số lượng]]*Table28[[#This Row],[Đơn giá]],"")</f>
        <v/>
      </c>
      <c r="J2244" s="193" t="str">
        <f ca="1">IF(AND(Table28[[#This Row],[Tên hàng hóa ]]&lt;&gt;0,D2883=""),SUM(OFFSET(Table28[[#This Row],[Thành tiền]],0,0,-COUNTIF(Table28[Số HĐ],Table28[[#This Row],[Số HĐ]]))),"")</f>
        <v/>
      </c>
      <c r="K2244" s="192"/>
      <c r="L224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44" s="194"/>
    </row>
    <row r="2245" spans="1:13" ht="35.1" customHeight="1" x14ac:dyDescent="0.2">
      <c r="A2245" s="187">
        <v>42689</v>
      </c>
      <c r="B2245" s="188" t="s">
        <v>4095</v>
      </c>
      <c r="C2245" s="189" t="s">
        <v>1122</v>
      </c>
      <c r="D2245" s="190" t="s">
        <v>1215</v>
      </c>
      <c r="E2245" s="195" t="str">
        <f>IF(Table28[[#This Row],[Tên hàng hóa ]]&lt;&gt;0,VLOOKUP(Table28[[#This Row],[Tên hàng hóa ]],Table1[[Tên hàng hóa]:[Quy cách]],2,0),"")</f>
        <v xml:space="preserve"> Cầu dao Schneider</v>
      </c>
      <c r="F2245" s="191" t="str">
        <f>IF(Table28[[#This Row],[Tên hàng hóa ]]&lt;&gt;0,VLOOKUP(Table28[[#This Row],[Tên hàng hóa ]],Table1[[Tên hàng hóa]:[ĐVT]],3,0),"")</f>
        <v>Cái</v>
      </c>
      <c r="G2245" s="196">
        <v>1031800</v>
      </c>
      <c r="H2245" s="192">
        <v>2</v>
      </c>
      <c r="I2245" s="193">
        <f>IF(Table28[[#This Row],[Số lượng]]&lt;&gt;0,Table28[[#This Row],[Số lượng]]*Table28[[#This Row],[Đơn giá]],"")</f>
        <v>2063600</v>
      </c>
      <c r="J2245" s="193" t="str">
        <f ca="1">IF(AND(Table28[[#This Row],[Tên hàng hóa ]]&lt;&gt;0,D2246=""),SUM(OFFSET(Table28[[#This Row],[Thành tiền]],0,0,-COUNTIF(Table28[Số HĐ],Table28[[#This Row],[Số HĐ]]))),"")</f>
        <v/>
      </c>
      <c r="K2245" s="192"/>
      <c r="L224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45" s="194"/>
    </row>
    <row r="2246" spans="1:13" ht="35.1" customHeight="1" x14ac:dyDescent="0.2">
      <c r="A2246" s="187">
        <v>42689</v>
      </c>
      <c r="B2246" s="188" t="s">
        <v>4095</v>
      </c>
      <c r="C2246" s="189" t="s">
        <v>1122</v>
      </c>
      <c r="D2246" s="190" t="s">
        <v>1113</v>
      </c>
      <c r="E2246" s="195" t="str">
        <f>IF(Table28[[#This Row],[Tên hàng hóa ]]&lt;&gt;0,VLOOKUP(Table28[[#This Row],[Tên hàng hóa ]],Table1[[Tên hàng hóa]:[Quy cách]],2,0),"")</f>
        <v>LS</v>
      </c>
      <c r="F2246" s="191" t="str">
        <f>IF(Table28[[#This Row],[Tên hàng hóa ]]&lt;&gt;0,VLOOKUP(Table28[[#This Row],[Tên hàng hóa ]],Table1[[Tên hàng hóa]:[ĐVT]],3,0),"")</f>
        <v>Cái</v>
      </c>
      <c r="G2246" s="196">
        <v>3032700</v>
      </c>
      <c r="H2246" s="192">
        <v>2</v>
      </c>
      <c r="I2246" s="193">
        <f>IF(Table28[[#This Row],[Số lượng]]&lt;&gt;0,Table28[[#This Row],[Số lượng]]*Table28[[#This Row],[Đơn giá]],"")</f>
        <v>6065400</v>
      </c>
      <c r="J2246" s="193" t="str">
        <f ca="1">IF(AND(Table28[[#This Row],[Tên hàng hóa ]]&lt;&gt;0,D2247=""),SUM(OFFSET(Table28[[#This Row],[Thành tiền]],0,0,-COUNTIF(Table28[Số HĐ],Table28[[#This Row],[Số HĐ]]))),"")</f>
        <v/>
      </c>
      <c r="K2246" s="192"/>
      <c r="L224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46" s="194"/>
    </row>
    <row r="2247" spans="1:13" ht="35.1" customHeight="1" x14ac:dyDescent="0.2">
      <c r="A2247" s="187">
        <v>42689</v>
      </c>
      <c r="B2247" s="188" t="s">
        <v>4095</v>
      </c>
      <c r="C2247" s="189" t="s">
        <v>1122</v>
      </c>
      <c r="D2247" s="190" t="s">
        <v>1675</v>
      </c>
      <c r="E2247" s="195" t="str">
        <f>IF(Table28[[#This Row],[Tên hàng hóa ]]&lt;&gt;0,VLOOKUP(Table28[[#This Row],[Tên hàng hóa ]],Table1[[Tên hàng hóa]:[Quy cách]],2,0),"")</f>
        <v>Rờ le nhiệt</v>
      </c>
      <c r="F2247" s="191" t="str">
        <f>IF(Table28[[#This Row],[Tên hàng hóa ]]&lt;&gt;0,VLOOKUP(Table28[[#This Row],[Tên hàng hóa ]],Table1[[Tên hàng hóa]:[ĐVT]],3,0),"")</f>
        <v>Cái</v>
      </c>
      <c r="G2247" s="196">
        <v>759000</v>
      </c>
      <c r="H2247" s="192">
        <v>2</v>
      </c>
      <c r="I2247" s="193">
        <f>IF(Table28[[#This Row],[Số lượng]]&lt;&gt;0,Table28[[#This Row],[Số lượng]]*Table28[[#This Row],[Đơn giá]],"")</f>
        <v>1518000</v>
      </c>
      <c r="J2247" s="193">
        <f ca="1">IF(AND(Table28[[#This Row],[Tên hàng hóa ]]&lt;&gt;0,D2248=""),SUM(OFFSET(Table28[[#This Row],[Thành tiền]],0,0,-COUNTIF(Table28[Số HĐ],Table28[[#This Row],[Số HĐ]]))),"")</f>
        <v>9647000</v>
      </c>
      <c r="K2247" s="192" t="s">
        <v>464</v>
      </c>
      <c r="L2247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47" s="194" t="s">
        <v>4386</v>
      </c>
    </row>
    <row r="2248" spans="1:13" ht="35.1" customHeight="1" x14ac:dyDescent="0.2">
      <c r="A2248" s="187"/>
      <c r="B2248" s="188"/>
      <c r="C2248" s="189" t="str">
        <f t="shared" ref="C2248:C2308" si="61">IF(AND(D2248&lt;&gt;0,D2249=""),C2247,"")</f>
        <v/>
      </c>
      <c r="D2248" s="190"/>
      <c r="E2248" s="195" t="str">
        <f>IF(Table28[[#This Row],[Tên hàng hóa ]]&lt;&gt;0,VLOOKUP(Table28[[#This Row],[Tên hàng hóa ]],Table1[[Tên hàng hóa]:[Quy cách]],2,0),"")</f>
        <v/>
      </c>
      <c r="F2248" s="191" t="str">
        <f>IF(Table28[[#This Row],[Tên hàng hóa ]]&lt;&gt;0,VLOOKUP(Table28[[#This Row],[Tên hàng hóa ]],Table1[[Tên hàng hóa]:[ĐVT]],3,0),"")</f>
        <v/>
      </c>
      <c r="G2248" s="196" t="str">
        <f>IF(Table28[[#This Row],[Tên hàng hóa ]]=0,"",VLOOKUP(Table28[[#This Row],[Tên hàng hóa ]],Table1[[Tên hàng hóa]:[Giá bán]],4,0))</f>
        <v/>
      </c>
      <c r="H2248" s="192"/>
      <c r="I2248" s="193" t="str">
        <f>IF(Table28[[#This Row],[Số lượng]]&lt;&gt;0,Table28[[#This Row],[Số lượng]]*Table28[[#This Row],[Đơn giá]],"")</f>
        <v/>
      </c>
      <c r="J2248" s="193" t="str">
        <f ca="1">IF(AND(Table28[[#This Row],[Tên hàng hóa ]]&lt;&gt;0,D2249=""),SUM(OFFSET(Table28[[#This Row],[Thành tiền]],0,0,-COUNTIF(Table28[Số HĐ],Table28[[#This Row],[Số HĐ]]))),"")</f>
        <v/>
      </c>
      <c r="K2248" s="192"/>
      <c r="L224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48" s="194"/>
    </row>
    <row r="2249" spans="1:13" ht="35.1" customHeight="1" x14ac:dyDescent="0.2">
      <c r="A2249" s="187">
        <v>42689</v>
      </c>
      <c r="B2249" s="188" t="s">
        <v>4096</v>
      </c>
      <c r="C2249" s="189" t="s">
        <v>3447</v>
      </c>
      <c r="D2249" s="190" t="s">
        <v>179</v>
      </c>
      <c r="E2249" s="195" t="str">
        <f>IF(Table28[[#This Row],[Tên hàng hóa ]]&lt;&gt;0,VLOOKUP(Table28[[#This Row],[Tên hàng hóa ]],Table1[[Tên hàng hóa]:[Quy cách]],2,0),"")</f>
        <v>Bộ Nguồn Xung</v>
      </c>
      <c r="F2249" s="191" t="str">
        <f>IF(Table28[[#This Row],[Tên hàng hóa ]]&lt;&gt;0,VLOOKUP(Table28[[#This Row],[Tên hàng hóa ]],Table1[[Tên hàng hóa]:[ĐVT]],3,0),"")</f>
        <v>Cái</v>
      </c>
      <c r="G2249" s="196">
        <v>935000</v>
      </c>
      <c r="H2249" s="192">
        <v>1</v>
      </c>
      <c r="I2249" s="193">
        <f>IF(Table28[[#This Row],[Số lượng]]&lt;&gt;0,Table28[[#This Row],[Số lượng]]*Table28[[#This Row],[Đơn giá]],"")</f>
        <v>935000</v>
      </c>
      <c r="J2249" s="193">
        <f ca="1">IF(AND(Table28[[#This Row],[Tên hàng hóa ]]&lt;&gt;0,D2250=""),SUM(OFFSET(Table28[[#This Row],[Thành tiền]],0,0,-COUNTIF(Table28[Số HĐ],Table28[[#This Row],[Số HĐ]]))),"")</f>
        <v>935000</v>
      </c>
      <c r="K2249" s="192" t="s">
        <v>464</v>
      </c>
      <c r="L2249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49" s="194" t="s">
        <v>4098</v>
      </c>
    </row>
    <row r="2250" spans="1:13" ht="35.1" customHeight="1" x14ac:dyDescent="0.2">
      <c r="A2250" s="187"/>
      <c r="B2250" s="188"/>
      <c r="C2250" s="189" t="str">
        <f t="shared" si="61"/>
        <v/>
      </c>
      <c r="D2250" s="190"/>
      <c r="E2250" s="195" t="str">
        <f>IF(Table28[[#This Row],[Tên hàng hóa ]]&lt;&gt;0,VLOOKUP(Table28[[#This Row],[Tên hàng hóa ]],Table1[[Tên hàng hóa]:[Quy cách]],2,0),"")</f>
        <v/>
      </c>
      <c r="F2250" s="191" t="str">
        <f>IF(Table28[[#This Row],[Tên hàng hóa ]]&lt;&gt;0,VLOOKUP(Table28[[#This Row],[Tên hàng hóa ]],Table1[[Tên hàng hóa]:[ĐVT]],3,0),"")</f>
        <v/>
      </c>
      <c r="G2250" s="196" t="str">
        <f>IF(Table28[[#This Row],[Tên hàng hóa ]]=0,"",VLOOKUP(Table28[[#This Row],[Tên hàng hóa ]],Table1[[Tên hàng hóa]:[Giá bán]],4,0))</f>
        <v/>
      </c>
      <c r="H2250" s="192"/>
      <c r="I2250" s="193" t="str">
        <f>IF(Table28[[#This Row],[Số lượng]]&lt;&gt;0,Table28[[#This Row],[Số lượng]]*Table28[[#This Row],[Đơn giá]],"")</f>
        <v/>
      </c>
      <c r="J2250" s="193" t="str">
        <f ca="1">IF(AND(Table28[[#This Row],[Tên hàng hóa ]]&lt;&gt;0,D2251=""),SUM(OFFSET(Table28[[#This Row],[Thành tiền]],0,0,-COUNTIF(Table28[Số HĐ],Table28[[#This Row],[Số HĐ]]))),"")</f>
        <v/>
      </c>
      <c r="K2250" s="192"/>
      <c r="L225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50" s="194"/>
    </row>
    <row r="2251" spans="1:13" ht="35.1" customHeight="1" x14ac:dyDescent="0.2">
      <c r="A2251" s="187">
        <v>42689</v>
      </c>
      <c r="B2251" s="188" t="s">
        <v>4099</v>
      </c>
      <c r="C2251" s="189" t="s">
        <v>4100</v>
      </c>
      <c r="D2251" s="190" t="s">
        <v>529</v>
      </c>
      <c r="E2251" s="195" t="str">
        <f>IF(Table28[[#This Row],[Tên hàng hóa ]]&lt;&gt;0,VLOOKUP(Table28[[#This Row],[Tên hàng hóa ]],Table1[[Tên hàng hóa]:[Quy cách]],2,0),"")</f>
        <v>Bộ Điều Khiển Lập Trình</v>
      </c>
      <c r="F2251" s="191" t="str">
        <f>IF(Table28[[#This Row],[Tên hàng hóa ]]&lt;&gt;0,VLOOKUP(Table28[[#This Row],[Tên hàng hóa ]],Table1[[Tên hàng hóa]:[ĐVT]],3,0),"")</f>
        <v>Cái</v>
      </c>
      <c r="G2251" s="196">
        <v>2090000</v>
      </c>
      <c r="H2251" s="192">
        <v>2</v>
      </c>
      <c r="I2251" s="193">
        <f>IF(Table28[[#This Row],[Số lượng]]&lt;&gt;0,Table28[[#This Row],[Số lượng]]*Table28[[#This Row],[Đơn giá]],"")</f>
        <v>4180000</v>
      </c>
      <c r="J2251" s="193">
        <f ca="1">IF(AND(Table28[[#This Row],[Tên hàng hóa ]]&lt;&gt;0,D2252=""),SUM(OFFSET(Table28[[#This Row],[Thành tiền]],0,0,-COUNTIF(Table28[Số HĐ],Table28[[#This Row],[Số HĐ]]))),"")</f>
        <v>4180000</v>
      </c>
      <c r="K2251" s="192">
        <v>0</v>
      </c>
      <c r="L2251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4180000</v>
      </c>
      <c r="M2251" s="194" t="s">
        <v>4101</v>
      </c>
    </row>
    <row r="2252" spans="1:13" ht="35.1" customHeight="1" x14ac:dyDescent="0.2">
      <c r="A2252" s="187"/>
      <c r="B2252" s="188"/>
      <c r="C2252" s="189" t="str">
        <f t="shared" si="61"/>
        <v/>
      </c>
      <c r="D2252" s="190"/>
      <c r="E2252" s="195" t="str">
        <f>IF(Table28[[#This Row],[Tên hàng hóa ]]&lt;&gt;0,VLOOKUP(Table28[[#This Row],[Tên hàng hóa ]],Table1[[Tên hàng hóa]:[Quy cách]],2,0),"")</f>
        <v/>
      </c>
      <c r="F2252" s="191" t="str">
        <f>IF(Table28[[#This Row],[Tên hàng hóa ]]&lt;&gt;0,VLOOKUP(Table28[[#This Row],[Tên hàng hóa ]],Table1[[Tên hàng hóa]:[ĐVT]],3,0),"")</f>
        <v/>
      </c>
      <c r="G2252" s="196" t="str">
        <f>IF(Table28[[#This Row],[Tên hàng hóa ]]=0,"",VLOOKUP(Table28[[#This Row],[Tên hàng hóa ]],Table1[[Tên hàng hóa]:[Giá bán]],4,0))</f>
        <v/>
      </c>
      <c r="H2252" s="192"/>
      <c r="I2252" s="193" t="str">
        <f>IF(Table28[[#This Row],[Số lượng]]&lt;&gt;0,Table28[[#This Row],[Số lượng]]*Table28[[#This Row],[Đơn giá]],"")</f>
        <v/>
      </c>
      <c r="J2252" s="193" t="str">
        <f ca="1">IF(AND(Table28[[#This Row],[Tên hàng hóa ]]&lt;&gt;0,D2253=""),SUM(OFFSET(Table28[[#This Row],[Thành tiền]],0,0,-COUNTIF(Table28[Số HĐ],Table28[[#This Row],[Số HĐ]]))),"")</f>
        <v/>
      </c>
      <c r="K2252" s="192"/>
      <c r="L225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52" s="194"/>
    </row>
    <row r="2253" spans="1:13" ht="35.1" customHeight="1" x14ac:dyDescent="0.2">
      <c r="A2253" s="187">
        <v>42689</v>
      </c>
      <c r="B2253" s="188" t="s">
        <v>4102</v>
      </c>
      <c r="C2253" s="189" t="s">
        <v>4103</v>
      </c>
      <c r="D2253" s="190" t="s">
        <v>628</v>
      </c>
      <c r="E2253" s="195" t="str">
        <f>IF(Table28[[#This Row],[Tên hàng hóa ]]&lt;&gt;0,VLOOKUP(Table28[[#This Row],[Tên hàng hóa ]],Table1[[Tên hàng hóa]:[Quy cách]],2,0),"")</f>
        <v>Relay Bảo Vệ</v>
      </c>
      <c r="F2253" s="191" t="str">
        <f>IF(Table28[[#This Row],[Tên hàng hóa ]]&lt;&gt;0,VLOOKUP(Table28[[#This Row],[Tên hàng hóa ]],Table1[[Tên hàng hóa]:[ĐVT]],3,0),"")</f>
        <v>Cái</v>
      </c>
      <c r="G2253" s="196">
        <v>1985500</v>
      </c>
      <c r="H2253" s="192">
        <v>1</v>
      </c>
      <c r="I2253" s="193">
        <f>IF(Table28[[#This Row],[Số lượng]]&lt;&gt;0,Table28[[#This Row],[Số lượng]]*Table28[[#This Row],[Đơn giá]],"")</f>
        <v>1985500</v>
      </c>
      <c r="J2253" s="193">
        <f ca="1">IF(AND(Table28[[#This Row],[Tên hàng hóa ]]&lt;&gt;0,D2254=""),SUM(OFFSET(Table28[[#This Row],[Thành tiền]],0,0,-COUNTIF(Table28[Số HĐ],Table28[[#This Row],[Số HĐ]]))),"")</f>
        <v>1985500</v>
      </c>
      <c r="K2253" s="192" t="s">
        <v>464</v>
      </c>
      <c r="L2253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53" s="194" t="s">
        <v>4104</v>
      </c>
    </row>
    <row r="2254" spans="1:13" ht="35.1" customHeight="1" x14ac:dyDescent="0.2">
      <c r="A2254" s="187"/>
      <c r="B2254" s="188"/>
      <c r="C2254" s="189" t="str">
        <f t="shared" si="61"/>
        <v/>
      </c>
      <c r="D2254" s="190"/>
      <c r="E2254" s="195" t="str">
        <f>IF(Table28[[#This Row],[Tên hàng hóa ]]&lt;&gt;0,VLOOKUP(Table28[[#This Row],[Tên hàng hóa ]],Table1[[Tên hàng hóa]:[Quy cách]],2,0),"")</f>
        <v/>
      </c>
      <c r="F2254" s="191" t="str">
        <f>IF(Table28[[#This Row],[Tên hàng hóa ]]&lt;&gt;0,VLOOKUP(Table28[[#This Row],[Tên hàng hóa ]],Table1[[Tên hàng hóa]:[ĐVT]],3,0),"")</f>
        <v/>
      </c>
      <c r="G2254" s="196" t="str">
        <f>IF(Table28[[#This Row],[Tên hàng hóa ]]=0,"",VLOOKUP(Table28[[#This Row],[Tên hàng hóa ]],Table1[[Tên hàng hóa]:[Giá bán]],4,0))</f>
        <v/>
      </c>
      <c r="H2254" s="192"/>
      <c r="I2254" s="193" t="str">
        <f>IF(Table28[[#This Row],[Số lượng]]&lt;&gt;0,Table28[[#This Row],[Số lượng]]*Table28[[#This Row],[Đơn giá]],"")</f>
        <v/>
      </c>
      <c r="J2254" s="193" t="str">
        <f ca="1">IF(AND(Table28[[#This Row],[Tên hàng hóa ]]&lt;&gt;0,D2255=""),SUM(OFFSET(Table28[[#This Row],[Thành tiền]],0,0,-COUNTIF(Table28[Số HĐ],Table28[[#This Row],[Số HĐ]]))),"")</f>
        <v/>
      </c>
      <c r="K2254" s="192"/>
      <c r="L225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54" s="194"/>
    </row>
    <row r="2255" spans="1:13" ht="35.1" customHeight="1" x14ac:dyDescent="0.2">
      <c r="A2255" s="187">
        <v>42690</v>
      </c>
      <c r="B2255" s="188" t="s">
        <v>4105</v>
      </c>
      <c r="C2255" s="189" t="s">
        <v>1778</v>
      </c>
      <c r="D2255" s="190" t="s">
        <v>267</v>
      </c>
      <c r="E2255" s="195" t="str">
        <f>IF(Table28[[#This Row],[Tên hàng hóa ]]&lt;&gt;0,VLOOKUP(Table28[[#This Row],[Tên hàng hóa ]],Table1[[Tên hàng hóa]:[Quy cách]],2,0),"")</f>
        <v>Cảm Biến</v>
      </c>
      <c r="F2255" s="191" t="str">
        <f>IF(Table28[[#This Row],[Tên hàng hóa ]]&lt;&gt;0,VLOOKUP(Table28[[#This Row],[Tên hàng hóa ]],Table1[[Tên hàng hóa]:[ĐVT]],3,0),"")</f>
        <v>Cái</v>
      </c>
      <c r="G2255" s="196">
        <v>880000</v>
      </c>
      <c r="H2255" s="192">
        <v>4</v>
      </c>
      <c r="I2255" s="193">
        <f>IF(Table28[[#This Row],[Số lượng]]&lt;&gt;0,Table28[[#This Row],[Số lượng]]*Table28[[#This Row],[Đơn giá]],"")</f>
        <v>3520000</v>
      </c>
      <c r="J2255" s="193">
        <f ca="1">IF(AND(Table28[[#This Row],[Tên hàng hóa ]]&lt;&gt;0,D2256=""),SUM(OFFSET(Table28[[#This Row],[Thành tiền]],0,0,-COUNTIF(Table28[Số HĐ],Table28[[#This Row],[Số HĐ]]))),"")</f>
        <v>3520000</v>
      </c>
      <c r="K2255" s="192" t="s">
        <v>464</v>
      </c>
      <c r="L2255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55" s="194" t="s">
        <v>4232</v>
      </c>
    </row>
    <row r="2256" spans="1:13" ht="35.1" customHeight="1" x14ac:dyDescent="0.2">
      <c r="A2256" s="187"/>
      <c r="B2256" s="188"/>
      <c r="C2256" s="189" t="str">
        <f t="shared" si="61"/>
        <v/>
      </c>
      <c r="D2256" s="190"/>
      <c r="E2256" s="195" t="str">
        <f>IF(Table28[[#This Row],[Tên hàng hóa ]]&lt;&gt;0,VLOOKUP(Table28[[#This Row],[Tên hàng hóa ]],Table1[[Tên hàng hóa]:[Quy cách]],2,0),"")</f>
        <v/>
      </c>
      <c r="F2256" s="191" t="str">
        <f>IF(Table28[[#This Row],[Tên hàng hóa ]]&lt;&gt;0,VLOOKUP(Table28[[#This Row],[Tên hàng hóa ]],Table1[[Tên hàng hóa]:[ĐVT]],3,0),"")</f>
        <v/>
      </c>
      <c r="G2256" s="196" t="str">
        <f>IF(Table28[[#This Row],[Tên hàng hóa ]]=0,"",VLOOKUP(Table28[[#This Row],[Tên hàng hóa ]],Table1[[Tên hàng hóa]:[Giá bán]],4,0))</f>
        <v/>
      </c>
      <c r="H2256" s="192"/>
      <c r="I2256" s="193" t="str">
        <f>IF(Table28[[#This Row],[Số lượng]]&lt;&gt;0,Table28[[#This Row],[Số lượng]]*Table28[[#This Row],[Đơn giá]],"")</f>
        <v/>
      </c>
      <c r="J2256" s="193" t="str">
        <f ca="1">IF(AND(Table28[[#This Row],[Tên hàng hóa ]]&lt;&gt;0,D2257=""),SUM(OFFSET(Table28[[#This Row],[Thành tiền]],0,0,-COUNTIF(Table28[Số HĐ],Table28[[#This Row],[Số HĐ]]))),"")</f>
        <v/>
      </c>
      <c r="K2256" s="192"/>
      <c r="L225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56" s="194"/>
    </row>
    <row r="2257" spans="1:13" ht="35.1" customHeight="1" x14ac:dyDescent="0.2">
      <c r="A2257" s="187">
        <v>42690</v>
      </c>
      <c r="B2257" s="188" t="s">
        <v>4106</v>
      </c>
      <c r="C2257" s="189" t="s">
        <v>1034</v>
      </c>
      <c r="D2257" s="190" t="s">
        <v>56</v>
      </c>
      <c r="E2257" s="195" t="str">
        <f>IF(Table28[[#This Row],[Tên hàng hóa ]]&lt;&gt;0,VLOOKUP(Table28[[#This Row],[Tên hàng hóa ]],Table1[[Tên hàng hóa]:[Quy cách]],2,0),"")</f>
        <v>Bộ Điều Khiển Lập Trình</v>
      </c>
      <c r="F2257" s="191" t="str">
        <f>IF(Table28[[#This Row],[Tên hàng hóa ]]&lt;&gt;0,VLOOKUP(Table28[[#This Row],[Tên hàng hóa ]],Table1[[Tên hàng hóa]:[ĐVT]],3,0),"")</f>
        <v>Cái</v>
      </c>
      <c r="G2257" s="196">
        <v>3080000</v>
      </c>
      <c r="H2257" s="192">
        <v>2</v>
      </c>
      <c r="I2257" s="193">
        <f>IF(Table28[[#This Row],[Số lượng]]&lt;&gt;0,Table28[[#This Row],[Số lượng]]*Table28[[#This Row],[Đơn giá]],"")</f>
        <v>6160000</v>
      </c>
      <c r="J2257" s="193">
        <f ca="1">IF(AND(Table28[[#This Row],[Tên hàng hóa ]]&lt;&gt;0,D2258=""),SUM(OFFSET(Table28[[#This Row],[Thành tiền]],0,0,-COUNTIF(Table28[Số HĐ],Table28[[#This Row],[Số HĐ]]))),"")</f>
        <v>6160000</v>
      </c>
      <c r="K2257" s="192">
        <v>0</v>
      </c>
      <c r="L2257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6160000</v>
      </c>
      <c r="M2257" s="194" t="s">
        <v>4107</v>
      </c>
    </row>
    <row r="2258" spans="1:13" ht="35.1" customHeight="1" x14ac:dyDescent="0.2">
      <c r="A2258" s="187"/>
      <c r="B2258" s="188"/>
      <c r="C2258" s="189" t="str">
        <f t="shared" si="61"/>
        <v/>
      </c>
      <c r="D2258" s="190"/>
      <c r="E2258" s="195" t="str">
        <f>IF(Table28[[#This Row],[Tên hàng hóa ]]&lt;&gt;0,VLOOKUP(Table28[[#This Row],[Tên hàng hóa ]],Table1[[Tên hàng hóa]:[Quy cách]],2,0),"")</f>
        <v/>
      </c>
      <c r="F2258" s="191" t="str">
        <f>IF(Table28[[#This Row],[Tên hàng hóa ]]&lt;&gt;0,VLOOKUP(Table28[[#This Row],[Tên hàng hóa ]],Table1[[Tên hàng hóa]:[ĐVT]],3,0),"")</f>
        <v/>
      </c>
      <c r="G2258" s="196" t="str">
        <f>IF(Table28[[#This Row],[Tên hàng hóa ]]=0,"",VLOOKUP(Table28[[#This Row],[Tên hàng hóa ]],Table1[[Tên hàng hóa]:[Giá bán]],4,0))</f>
        <v/>
      </c>
      <c r="H2258" s="192"/>
      <c r="I2258" s="193" t="str">
        <f>IF(Table28[[#This Row],[Số lượng]]&lt;&gt;0,Table28[[#This Row],[Số lượng]]*Table28[[#This Row],[Đơn giá]],"")</f>
        <v/>
      </c>
      <c r="J2258" s="193" t="str">
        <f ca="1">IF(AND(Table28[[#This Row],[Tên hàng hóa ]]&lt;&gt;0,D2259=""),SUM(OFFSET(Table28[[#This Row],[Thành tiền]],0,0,-COUNTIF(Table28[Số HĐ],Table28[[#This Row],[Số HĐ]]))),"")</f>
        <v/>
      </c>
      <c r="K2258" s="192"/>
      <c r="L225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58" s="194"/>
    </row>
    <row r="2259" spans="1:13" ht="35.1" customHeight="1" x14ac:dyDescent="0.2">
      <c r="A2259" s="187">
        <v>42690</v>
      </c>
      <c r="B2259" s="188" t="s">
        <v>4108</v>
      </c>
      <c r="C2259" s="189" t="s">
        <v>3970</v>
      </c>
      <c r="D2259" s="190" t="s">
        <v>4073</v>
      </c>
      <c r="E2259" s="195" t="str">
        <f>IF(Table28[[#This Row],[Tên hàng hóa ]]&lt;&gt;0,VLOOKUP(Table28[[#This Row],[Tên hàng hóa ]],Table1[[Tên hàng hóa]:[Quy cách]],2,0),"")</f>
        <v>ĐẦU DÒ OMRON</v>
      </c>
      <c r="F2259" s="191" t="str">
        <f>IF(Table28[[#This Row],[Tên hàng hóa ]]&lt;&gt;0,VLOOKUP(Table28[[#This Row],[Tên hàng hóa ]],Table1[[Tên hàng hóa]:[ĐVT]],3,0),"")</f>
        <v>Cái</v>
      </c>
      <c r="G2259" s="196">
        <v>1815000</v>
      </c>
      <c r="H2259" s="192">
        <v>3</v>
      </c>
      <c r="I2259" s="193">
        <f>IF(Table28[[#This Row],[Số lượng]]&lt;&gt;0,Table28[[#This Row],[Số lượng]]*Table28[[#This Row],[Đơn giá]],"")</f>
        <v>5445000</v>
      </c>
      <c r="J2259" s="193">
        <f ca="1">IF(AND(Table28[[#This Row],[Tên hàng hóa ]]&lt;&gt;0,D2260=""),SUM(OFFSET(Table28[[#This Row],[Thành tiền]],0,0,-COUNTIF(Table28[Số HĐ],Table28[[#This Row],[Số HĐ]]))),"")</f>
        <v>5445000</v>
      </c>
      <c r="K2259" s="192" t="s">
        <v>464</v>
      </c>
      <c r="L2259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59" s="194" t="s">
        <v>4363</v>
      </c>
    </row>
    <row r="2260" spans="1:13" ht="35.1" customHeight="1" x14ac:dyDescent="0.2">
      <c r="A2260" s="187"/>
      <c r="B2260" s="188"/>
      <c r="C2260" s="189" t="str">
        <f t="shared" si="61"/>
        <v/>
      </c>
      <c r="D2260" s="190"/>
      <c r="E2260" s="195" t="str">
        <f>IF(Table28[[#This Row],[Tên hàng hóa ]]&lt;&gt;0,VLOOKUP(Table28[[#This Row],[Tên hàng hóa ]],Table1[[Tên hàng hóa]:[Quy cách]],2,0),"")</f>
        <v/>
      </c>
      <c r="F2260" s="191" t="str">
        <f>IF(Table28[[#This Row],[Tên hàng hóa ]]&lt;&gt;0,VLOOKUP(Table28[[#This Row],[Tên hàng hóa ]],Table1[[Tên hàng hóa]:[ĐVT]],3,0),"")</f>
        <v/>
      </c>
      <c r="G2260" s="196" t="str">
        <f>IF(Table28[[#This Row],[Tên hàng hóa ]]=0,"",VLOOKUP(Table28[[#This Row],[Tên hàng hóa ]],Table1[[Tên hàng hóa]:[Giá bán]],4,0))</f>
        <v/>
      </c>
      <c r="H2260" s="192"/>
      <c r="I2260" s="193" t="str">
        <f>IF(Table28[[#This Row],[Số lượng]]&lt;&gt;0,Table28[[#This Row],[Số lượng]]*Table28[[#This Row],[Đơn giá]],"")</f>
        <v/>
      </c>
      <c r="J2260" s="193" t="str">
        <f ca="1">IF(AND(Table28[[#This Row],[Tên hàng hóa ]]&lt;&gt;0,D2261=""),SUM(OFFSET(Table28[[#This Row],[Thành tiền]],0,0,-COUNTIF(Table28[Số HĐ],Table28[[#This Row],[Số HĐ]]))),"")</f>
        <v/>
      </c>
      <c r="K2260" s="192"/>
      <c r="L226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60" s="194"/>
    </row>
    <row r="2261" spans="1:13" ht="35.1" customHeight="1" x14ac:dyDescent="0.2">
      <c r="A2261" s="187">
        <v>42691</v>
      </c>
      <c r="B2261" s="188" t="s">
        <v>4109</v>
      </c>
      <c r="C2261" s="189" t="s">
        <v>1034</v>
      </c>
      <c r="D2261" s="190" t="s">
        <v>396</v>
      </c>
      <c r="E2261" s="195" t="str">
        <f>IF(Table28[[#This Row],[Tên hàng hóa ]]&lt;&gt;0,VLOOKUP(Table28[[#This Row],[Tên hàng hóa ]],Table1[[Tên hàng hóa]:[Quy cách]],2,0),"")</f>
        <v>Timer</v>
      </c>
      <c r="F2261" s="191" t="str">
        <f>IF(Table28[[#This Row],[Tên hàng hóa ]]&lt;&gt;0,VLOOKUP(Table28[[#This Row],[Tên hàng hóa ]],Table1[[Tên hàng hóa]:[ĐVT]],3,0),"")</f>
        <v>Cái</v>
      </c>
      <c r="G2261" s="196">
        <v>1496000</v>
      </c>
      <c r="H2261" s="192">
        <v>1</v>
      </c>
      <c r="I2261" s="193">
        <f>IF(Table28[[#This Row],[Số lượng]]&lt;&gt;0,Table28[[#This Row],[Số lượng]]*Table28[[#This Row],[Đơn giá]],"")</f>
        <v>1496000</v>
      </c>
      <c r="J2261" s="193">
        <f ca="1">IF(AND(Table28[[#This Row],[Tên hàng hóa ]]&lt;&gt;0,D2262=""),SUM(OFFSET(Table28[[#This Row],[Thành tiền]],0,0,-COUNTIF(Table28[Số HĐ],Table28[[#This Row],[Số HĐ]]))),"")</f>
        <v>1496000</v>
      </c>
      <c r="K2261" s="192">
        <v>0</v>
      </c>
      <c r="L2261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1496000</v>
      </c>
      <c r="M2261" s="194" t="s">
        <v>4110</v>
      </c>
    </row>
    <row r="2262" spans="1:13" ht="35.1" customHeight="1" x14ac:dyDescent="0.2">
      <c r="A2262" s="187"/>
      <c r="B2262" s="188"/>
      <c r="C2262" s="189" t="str">
        <f t="shared" si="61"/>
        <v/>
      </c>
      <c r="D2262" s="190"/>
      <c r="E2262" s="195" t="str">
        <f>IF(Table28[[#This Row],[Tên hàng hóa ]]&lt;&gt;0,VLOOKUP(Table28[[#This Row],[Tên hàng hóa ]],Table1[[Tên hàng hóa]:[Quy cách]],2,0),"")</f>
        <v/>
      </c>
      <c r="F2262" s="191" t="str">
        <f>IF(Table28[[#This Row],[Tên hàng hóa ]]&lt;&gt;0,VLOOKUP(Table28[[#This Row],[Tên hàng hóa ]],Table1[[Tên hàng hóa]:[ĐVT]],3,0),"")</f>
        <v/>
      </c>
      <c r="G2262" s="196" t="str">
        <f>IF(Table28[[#This Row],[Tên hàng hóa ]]=0,"",VLOOKUP(Table28[[#This Row],[Tên hàng hóa ]],Table1[[Tên hàng hóa]:[Giá bán]],4,0))</f>
        <v/>
      </c>
      <c r="H2262" s="192"/>
      <c r="I2262" s="193" t="str">
        <f>IF(Table28[[#This Row],[Số lượng]]&lt;&gt;0,Table28[[#This Row],[Số lượng]]*Table28[[#This Row],[Đơn giá]],"")</f>
        <v/>
      </c>
      <c r="J2262" s="193" t="str">
        <f ca="1">IF(AND(Table28[[#This Row],[Tên hàng hóa ]]&lt;&gt;0,D2263=""),SUM(OFFSET(Table28[[#This Row],[Thành tiền]],0,0,-COUNTIF(Table28[Số HĐ],Table28[[#This Row],[Số HĐ]]))),"")</f>
        <v/>
      </c>
      <c r="K2262" s="192"/>
      <c r="L226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62" s="194"/>
    </row>
    <row r="2263" spans="1:13" ht="35.1" customHeight="1" x14ac:dyDescent="0.2">
      <c r="A2263" s="187">
        <v>42691</v>
      </c>
      <c r="B2263" s="188" t="s">
        <v>4111</v>
      </c>
      <c r="C2263" s="189" t="s">
        <v>1197</v>
      </c>
      <c r="D2263" s="190" t="s">
        <v>4072</v>
      </c>
      <c r="E2263" s="195" t="str">
        <f>IF(Table28[[#This Row],[Tên hàng hóa ]]&lt;&gt;0,VLOOKUP(Table28[[#This Row],[Tên hàng hóa ]],Table1[[Tên hàng hóa]:[Quy cách]],2,0),"")</f>
        <v>Schneider</v>
      </c>
      <c r="F2263" s="191" t="str">
        <f>IF(Table28[[#This Row],[Tên hàng hóa ]]&lt;&gt;0,VLOOKUP(Table28[[#This Row],[Tên hàng hóa ]],Table1[[Tên hàng hóa]:[ĐVT]],3,0),"")</f>
        <v>Cái</v>
      </c>
      <c r="G2263" s="196">
        <v>173800</v>
      </c>
      <c r="H2263" s="192">
        <v>10</v>
      </c>
      <c r="I2263" s="193">
        <f>IF(Table28[[#This Row],[Số lượng]]&lt;&gt;0,Table28[[#This Row],[Số lượng]]*Table28[[#This Row],[Đơn giá]],"")</f>
        <v>1738000</v>
      </c>
      <c r="J2263" s="193">
        <f ca="1">IF(AND(Table28[[#This Row],[Tên hàng hóa ]]&lt;&gt;0,D2264=""),SUM(OFFSET(Table28[[#This Row],[Thành tiền]],0,0,-COUNTIF(Table28[Số HĐ],Table28[[#This Row],[Số HĐ]]))),"")</f>
        <v>1738000</v>
      </c>
      <c r="K2263" s="192">
        <v>0</v>
      </c>
      <c r="L2263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1738000</v>
      </c>
      <c r="M2263" s="194" t="s">
        <v>4112</v>
      </c>
    </row>
    <row r="2264" spans="1:13" ht="35.1" customHeight="1" x14ac:dyDescent="0.2">
      <c r="A2264" s="187"/>
      <c r="B2264" s="188"/>
      <c r="C2264" s="189" t="str">
        <f t="shared" si="61"/>
        <v/>
      </c>
      <c r="D2264" s="190"/>
      <c r="E2264" s="195" t="str">
        <f>IF(Table28[[#This Row],[Tên hàng hóa ]]&lt;&gt;0,VLOOKUP(Table28[[#This Row],[Tên hàng hóa ]],Table1[[Tên hàng hóa]:[Quy cách]],2,0),"")</f>
        <v/>
      </c>
      <c r="F2264" s="191" t="str">
        <f>IF(Table28[[#This Row],[Tên hàng hóa ]]&lt;&gt;0,VLOOKUP(Table28[[#This Row],[Tên hàng hóa ]],Table1[[Tên hàng hóa]:[ĐVT]],3,0),"")</f>
        <v/>
      </c>
      <c r="G2264" s="196" t="str">
        <f>IF(Table28[[#This Row],[Tên hàng hóa ]]=0,"",VLOOKUP(Table28[[#This Row],[Tên hàng hóa ]],Table1[[Tên hàng hóa]:[Giá bán]],4,0))</f>
        <v/>
      </c>
      <c r="H2264" s="192"/>
      <c r="I2264" s="193" t="str">
        <f>IF(Table28[[#This Row],[Số lượng]]&lt;&gt;0,Table28[[#This Row],[Số lượng]]*Table28[[#This Row],[Đơn giá]],"")</f>
        <v/>
      </c>
      <c r="J2264" s="193" t="str">
        <f ca="1">IF(AND(Table28[[#This Row],[Tên hàng hóa ]]&lt;&gt;0,D2265=""),SUM(OFFSET(Table28[[#This Row],[Thành tiền]],0,0,-COUNTIF(Table28[Số HĐ],Table28[[#This Row],[Số HĐ]]))),"")</f>
        <v/>
      </c>
      <c r="K2264" s="192"/>
      <c r="L226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64" s="194"/>
    </row>
    <row r="2265" spans="1:13" ht="35.1" customHeight="1" x14ac:dyDescent="0.2">
      <c r="A2265" s="187">
        <v>42692</v>
      </c>
      <c r="B2265" s="188" t="s">
        <v>4113</v>
      </c>
      <c r="C2265" s="189" t="s">
        <v>4114</v>
      </c>
      <c r="D2265" s="190" t="s">
        <v>182</v>
      </c>
      <c r="E2265" s="195" t="str">
        <f>IF(Table28[[#This Row],[Tên hàng hóa ]]&lt;&gt;0,VLOOKUP(Table28[[#This Row],[Tên hàng hóa ]],Table1[[Tên hàng hóa]:[Quy cách]],2,0),"")</f>
        <v>Bộ Nguồn Xung</v>
      </c>
      <c r="F2265" s="191" t="str">
        <f>IF(Table28[[#This Row],[Tên hàng hóa ]]&lt;&gt;0,VLOOKUP(Table28[[#This Row],[Tên hàng hóa ]],Table1[[Tên hàng hóa]:[ĐVT]],3,0),"")</f>
        <v>Cái</v>
      </c>
      <c r="G2265" s="196">
        <v>3300000</v>
      </c>
      <c r="H2265" s="192">
        <v>1</v>
      </c>
      <c r="I2265" s="193">
        <f>IF(Table28[[#This Row],[Số lượng]]&lt;&gt;0,Table28[[#This Row],[Số lượng]]*Table28[[#This Row],[Đơn giá]],"")</f>
        <v>3300000</v>
      </c>
      <c r="J2265" s="193">
        <f ca="1">IF(AND(Table28[[#This Row],[Tên hàng hóa ]]&lt;&gt;0,D2266=""),SUM(OFFSET(Table28[[#This Row],[Thành tiền]],0,0,-COUNTIF(Table28[Số HĐ],Table28[[#This Row],[Số HĐ]]))),"")</f>
        <v>3300000</v>
      </c>
      <c r="K2265" s="152" t="s">
        <v>464</v>
      </c>
      <c r="L2265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65" s="153" t="s">
        <v>4295</v>
      </c>
    </row>
    <row r="2266" spans="1:13" ht="35.1" customHeight="1" x14ac:dyDescent="0.2">
      <c r="A2266" s="187"/>
      <c r="B2266" s="188"/>
      <c r="C2266" s="189" t="str">
        <f t="shared" si="61"/>
        <v/>
      </c>
      <c r="D2266" s="190"/>
      <c r="E2266" s="195" t="str">
        <f>IF(Table28[[#This Row],[Tên hàng hóa ]]&lt;&gt;0,VLOOKUP(Table28[[#This Row],[Tên hàng hóa ]],Table1[[Tên hàng hóa]:[Quy cách]],2,0),"")</f>
        <v/>
      </c>
      <c r="F2266" s="191" t="str">
        <f>IF(Table28[[#This Row],[Tên hàng hóa ]]&lt;&gt;0,VLOOKUP(Table28[[#This Row],[Tên hàng hóa ]],Table1[[Tên hàng hóa]:[ĐVT]],3,0),"")</f>
        <v/>
      </c>
      <c r="G2266" s="196" t="str">
        <f>IF(Table28[[#This Row],[Tên hàng hóa ]]=0,"",VLOOKUP(Table28[[#This Row],[Tên hàng hóa ]],Table1[[Tên hàng hóa]:[Giá bán]],4,0))</f>
        <v/>
      </c>
      <c r="H2266" s="192"/>
      <c r="I2266" s="193" t="str">
        <f>IF(Table28[[#This Row],[Số lượng]]&lt;&gt;0,Table28[[#This Row],[Số lượng]]*Table28[[#This Row],[Đơn giá]],"")</f>
        <v/>
      </c>
      <c r="J2266" s="193" t="str">
        <f ca="1">IF(AND(Table28[[#This Row],[Tên hàng hóa ]]&lt;&gt;0,D2267=""),SUM(OFFSET(Table28[[#This Row],[Thành tiền]],0,0,-COUNTIF(Table28[Số HĐ],Table28[[#This Row],[Số HĐ]]))),"")</f>
        <v/>
      </c>
      <c r="K2266" s="192"/>
      <c r="L226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66" s="194"/>
    </row>
    <row r="2267" spans="1:13" ht="35.1" customHeight="1" x14ac:dyDescent="0.2">
      <c r="A2267" s="187">
        <v>42692</v>
      </c>
      <c r="B2267" s="188" t="s">
        <v>4115</v>
      </c>
      <c r="C2267" s="189" t="s">
        <v>1034</v>
      </c>
      <c r="D2267" s="190" t="s">
        <v>56</v>
      </c>
      <c r="E2267" s="195" t="str">
        <f>IF(Table28[[#This Row],[Tên hàng hóa ]]&lt;&gt;0,VLOOKUP(Table28[[#This Row],[Tên hàng hóa ]],Table1[[Tên hàng hóa]:[Quy cách]],2,0),"")</f>
        <v>Bộ Điều Khiển Lập Trình</v>
      </c>
      <c r="F2267" s="191" t="str">
        <f>IF(Table28[[#This Row],[Tên hàng hóa ]]&lt;&gt;0,VLOOKUP(Table28[[#This Row],[Tên hàng hóa ]],Table1[[Tên hàng hóa]:[ĐVT]],3,0),"")</f>
        <v>Cái</v>
      </c>
      <c r="G2267" s="196">
        <v>3080000</v>
      </c>
      <c r="H2267" s="192">
        <v>1</v>
      </c>
      <c r="I2267" s="193">
        <f>IF(Table28[[#This Row],[Số lượng]]&lt;&gt;0,Table28[[#This Row],[Số lượng]]*Table28[[#This Row],[Đơn giá]],"")</f>
        <v>3080000</v>
      </c>
      <c r="J2267" s="193">
        <f ca="1">IF(AND(Table28[[#This Row],[Tên hàng hóa ]]&lt;&gt;0,D2268=""),SUM(OFFSET(Table28[[#This Row],[Thành tiền]],0,0,-COUNTIF(Table28[Số HĐ],Table28[[#This Row],[Số HĐ]]))),"")</f>
        <v>3080000</v>
      </c>
      <c r="K2267" s="192">
        <v>0</v>
      </c>
      <c r="L2267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3080000</v>
      </c>
      <c r="M2267" s="194" t="s">
        <v>4116</v>
      </c>
    </row>
    <row r="2268" spans="1:13" ht="35.1" customHeight="1" x14ac:dyDescent="0.2">
      <c r="A2268" s="187"/>
      <c r="B2268" s="188"/>
      <c r="C2268" s="189" t="str">
        <f t="shared" si="61"/>
        <v/>
      </c>
      <c r="D2268" s="190"/>
      <c r="E2268" s="195" t="str">
        <f>IF(Table28[[#This Row],[Tên hàng hóa ]]&lt;&gt;0,VLOOKUP(Table28[[#This Row],[Tên hàng hóa ]],Table1[[Tên hàng hóa]:[Quy cách]],2,0),"")</f>
        <v/>
      </c>
      <c r="F2268" s="191" t="str">
        <f>IF(Table28[[#This Row],[Tên hàng hóa ]]&lt;&gt;0,VLOOKUP(Table28[[#This Row],[Tên hàng hóa ]],Table1[[Tên hàng hóa]:[ĐVT]],3,0),"")</f>
        <v/>
      </c>
      <c r="G2268" s="196" t="str">
        <f>IF(Table28[[#This Row],[Tên hàng hóa ]]=0,"",VLOOKUP(Table28[[#This Row],[Tên hàng hóa ]],Table1[[Tên hàng hóa]:[Giá bán]],4,0))</f>
        <v/>
      </c>
      <c r="H2268" s="192"/>
      <c r="I2268" s="193" t="str">
        <f>IF(Table28[[#This Row],[Số lượng]]&lt;&gt;0,Table28[[#This Row],[Số lượng]]*Table28[[#This Row],[Đơn giá]],"")</f>
        <v/>
      </c>
      <c r="J2268" s="193" t="str">
        <f ca="1">IF(AND(Table28[[#This Row],[Tên hàng hóa ]]&lt;&gt;0,D2269=""),SUM(OFFSET(Table28[[#This Row],[Thành tiền]],0,0,-COUNTIF(Table28[Số HĐ],Table28[[#This Row],[Số HĐ]]))),"")</f>
        <v/>
      </c>
      <c r="K2268" s="192"/>
      <c r="L226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68" s="194"/>
    </row>
    <row r="2269" spans="1:13" ht="35.1" customHeight="1" x14ac:dyDescent="0.2">
      <c r="A2269" s="187">
        <v>42693</v>
      </c>
      <c r="B2269" s="188" t="s">
        <v>4117</v>
      </c>
      <c r="C2269" s="189" t="s">
        <v>4118</v>
      </c>
      <c r="D2269" s="190" t="s">
        <v>181</v>
      </c>
      <c r="E2269" s="195" t="str">
        <f>IF(Table28[[#This Row],[Tên hàng hóa ]]&lt;&gt;0,VLOOKUP(Table28[[#This Row],[Tên hàng hóa ]],Table1[[Tên hàng hóa]:[Quy cách]],2,0),"")</f>
        <v>Bộ Nguồn Xung</v>
      </c>
      <c r="F2269" s="191" t="str">
        <f>IF(Table28[[#This Row],[Tên hàng hóa ]]&lt;&gt;0,VLOOKUP(Table28[[#This Row],[Tên hàng hóa ]],Table1[[Tên hàng hóa]:[ĐVT]],3,0),"")</f>
        <v>Cái</v>
      </c>
      <c r="G2269" s="196">
        <v>1980000</v>
      </c>
      <c r="H2269" s="192">
        <v>1</v>
      </c>
      <c r="I2269" s="193">
        <f>IF(Table28[[#This Row],[Số lượng]]&lt;&gt;0,Table28[[#This Row],[Số lượng]]*Table28[[#This Row],[Đơn giá]],"")</f>
        <v>1980000</v>
      </c>
      <c r="J2269" s="193" t="str">
        <f ca="1">IF(AND(Table28[[#This Row],[Tên hàng hóa ]]&lt;&gt;0,D2270=""),SUM(OFFSET(Table28[[#This Row],[Thành tiền]],0,0,-COUNTIF(Table28[Số HĐ],Table28[[#This Row],[Số HĐ]]))),"")</f>
        <v/>
      </c>
      <c r="K2269" s="192"/>
      <c r="L226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69" s="194"/>
    </row>
    <row r="2270" spans="1:13" ht="35.1" customHeight="1" x14ac:dyDescent="0.2">
      <c r="A2270" s="187">
        <v>42693</v>
      </c>
      <c r="B2270" s="188" t="s">
        <v>4117</v>
      </c>
      <c r="C2270" s="189" t="str">
        <f t="shared" si="61"/>
        <v>CTY TM DV DNTECH</v>
      </c>
      <c r="D2270" s="190" t="s">
        <v>180</v>
      </c>
      <c r="E2270" s="195" t="str">
        <f>IF(Table28[[#This Row],[Tên hàng hóa ]]&lt;&gt;0,VLOOKUP(Table28[[#This Row],[Tên hàng hóa ]],Table1[[Tên hàng hóa]:[Quy cách]],2,0),"")</f>
        <v>Bộ Nguồn Xung</v>
      </c>
      <c r="F2270" s="191" t="str">
        <f>IF(Table28[[#This Row],[Tên hàng hóa ]]&lt;&gt;0,VLOOKUP(Table28[[#This Row],[Tên hàng hóa ]],Table1[[Tên hàng hóa]:[ĐVT]],3,0),"")</f>
        <v>Cái</v>
      </c>
      <c r="G2270" s="196">
        <v>1100000</v>
      </c>
      <c r="H2270" s="192">
        <v>2</v>
      </c>
      <c r="I2270" s="193">
        <f>IF(Table28[[#This Row],[Số lượng]]&lt;&gt;0,Table28[[#This Row],[Số lượng]]*Table28[[#This Row],[Đơn giá]],"")</f>
        <v>2200000</v>
      </c>
      <c r="J2270" s="193">
        <f ca="1">IF(AND(Table28[[#This Row],[Tên hàng hóa ]]&lt;&gt;0,D2271=""),SUM(OFFSET(Table28[[#This Row],[Thành tiền]],0,0,-COUNTIF(Table28[Số HĐ],Table28[[#This Row],[Số HĐ]]))),"")</f>
        <v>4180000</v>
      </c>
      <c r="K2270" s="192">
        <v>0</v>
      </c>
      <c r="L2270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4180000</v>
      </c>
      <c r="M2270" s="194" t="s">
        <v>4119</v>
      </c>
    </row>
    <row r="2271" spans="1:13" ht="35.1" customHeight="1" x14ac:dyDescent="0.2">
      <c r="A2271" s="187"/>
      <c r="B2271" s="188"/>
      <c r="C2271" s="189" t="str">
        <f t="shared" si="61"/>
        <v/>
      </c>
      <c r="D2271" s="190"/>
      <c r="E2271" s="195" t="str">
        <f>IF(Table28[[#This Row],[Tên hàng hóa ]]&lt;&gt;0,VLOOKUP(Table28[[#This Row],[Tên hàng hóa ]],Table1[[Tên hàng hóa]:[Quy cách]],2,0),"")</f>
        <v/>
      </c>
      <c r="F2271" s="191" t="str">
        <f>IF(Table28[[#This Row],[Tên hàng hóa ]]&lt;&gt;0,VLOOKUP(Table28[[#This Row],[Tên hàng hóa ]],Table1[[Tên hàng hóa]:[ĐVT]],3,0),"")</f>
        <v/>
      </c>
      <c r="G2271" s="196" t="str">
        <f>IF(Table28[[#This Row],[Tên hàng hóa ]]=0,"",VLOOKUP(Table28[[#This Row],[Tên hàng hóa ]],Table1[[Tên hàng hóa]:[Giá bán]],4,0))</f>
        <v/>
      </c>
      <c r="H2271" s="192"/>
      <c r="I2271" s="193" t="str">
        <f>IF(Table28[[#This Row],[Số lượng]]&lt;&gt;0,Table28[[#This Row],[Số lượng]]*Table28[[#This Row],[Đơn giá]],"")</f>
        <v/>
      </c>
      <c r="J2271" s="193" t="str">
        <f ca="1">IF(AND(Table28[[#This Row],[Tên hàng hóa ]]&lt;&gt;0,D2272=""),SUM(OFFSET(Table28[[#This Row],[Thành tiền]],0,0,-COUNTIF(Table28[Số HĐ],Table28[[#This Row],[Số HĐ]]))),"")</f>
        <v/>
      </c>
      <c r="K2271" s="192"/>
      <c r="L227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71" s="194"/>
    </row>
    <row r="2272" spans="1:13" ht="35.1" customHeight="1" x14ac:dyDescent="0.2">
      <c r="A2272" s="187">
        <v>42693</v>
      </c>
      <c r="B2272" s="188" t="s">
        <v>4120</v>
      </c>
      <c r="C2272" s="105" t="s">
        <v>1866</v>
      </c>
      <c r="D2272" s="190" t="s">
        <v>4077</v>
      </c>
      <c r="E2272" s="195" t="str">
        <f>IF(Table28[[#This Row],[Tên hàng hóa ]]&lt;&gt;0,VLOOKUP(Table28[[#This Row],[Tên hàng hóa ]],Table1[[Tên hàng hóa]:[Quy cách]],2,0),"")</f>
        <v>OMRON</v>
      </c>
      <c r="F2272" s="191" t="str">
        <f>IF(Table28[[#This Row],[Tên hàng hóa ]]&lt;&gt;0,VLOOKUP(Table28[[#This Row],[Tên hàng hóa ]],Table1[[Tên hàng hóa]:[ĐVT]],3,0),"")</f>
        <v>Cái</v>
      </c>
      <c r="G2272" s="196">
        <v>335500</v>
      </c>
      <c r="H2272" s="192">
        <v>2</v>
      </c>
      <c r="I2272" s="193">
        <f>IF(Table28[[#This Row],[Số lượng]]&lt;&gt;0,Table28[[#This Row],[Số lượng]]*Table28[[#This Row],[Đơn giá]],"")</f>
        <v>671000</v>
      </c>
      <c r="J2272" s="193" t="str">
        <f ca="1">IF(AND(Table28[[#This Row],[Tên hàng hóa ]]&lt;&gt;0,D2273=""),SUM(OFFSET(Table28[[#This Row],[Thành tiền]],0,0,-COUNTIF(Table28[Số HĐ],Table28[[#This Row],[Số HĐ]]))),"")</f>
        <v/>
      </c>
      <c r="K2272" s="192"/>
      <c r="L227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72" s="194"/>
    </row>
    <row r="2273" spans="1:13" ht="35.1" customHeight="1" x14ac:dyDescent="0.2">
      <c r="A2273" s="187">
        <v>42693</v>
      </c>
      <c r="B2273" s="188" t="s">
        <v>4120</v>
      </c>
      <c r="C2273" s="105" t="s">
        <v>1866</v>
      </c>
      <c r="D2273" s="190" t="s">
        <v>261</v>
      </c>
      <c r="E2273" s="195" t="str">
        <f>IF(Table28[[#This Row],[Tên hàng hóa ]]&lt;&gt;0,VLOOKUP(Table28[[#This Row],[Tên hàng hóa ]],Table1[[Tên hàng hóa]:[Quy cách]],2,0),"")</f>
        <v>Cảm Biến</v>
      </c>
      <c r="F2273" s="191" t="str">
        <f>IF(Table28[[#This Row],[Tên hàng hóa ]]&lt;&gt;0,VLOOKUP(Table28[[#This Row],[Tên hàng hóa ]],Table1[[Tên hàng hóa]:[ĐVT]],3,0),"")</f>
        <v>Cái</v>
      </c>
      <c r="G2273" s="196">
        <v>1320000</v>
      </c>
      <c r="H2273" s="192">
        <v>2</v>
      </c>
      <c r="I2273" s="193">
        <f>IF(Table28[[#This Row],[Số lượng]]&lt;&gt;0,Table28[[#This Row],[Số lượng]]*Table28[[#This Row],[Đơn giá]],"")</f>
        <v>2640000</v>
      </c>
      <c r="J2273" s="193" t="str">
        <f ca="1">IF(AND(Table28[[#This Row],[Tên hàng hóa ]]&lt;&gt;0,D2274=""),SUM(OFFSET(Table28[[#This Row],[Thành tiền]],0,0,-COUNTIF(Table28[Số HĐ],Table28[[#This Row],[Số HĐ]]))),"")</f>
        <v/>
      </c>
      <c r="K2273" s="192"/>
      <c r="L227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73" s="194"/>
    </row>
    <row r="2274" spans="1:13" ht="35.1" customHeight="1" x14ac:dyDescent="0.2">
      <c r="A2274" s="187">
        <v>42693</v>
      </c>
      <c r="B2274" s="188" t="s">
        <v>4120</v>
      </c>
      <c r="C2274" s="105" t="s">
        <v>1866</v>
      </c>
      <c r="D2274" s="190" t="s">
        <v>224</v>
      </c>
      <c r="E2274" s="195" t="str">
        <f>IF(Table28[[#This Row],[Tên hàng hóa ]]&lt;&gt;0,VLOOKUP(Table28[[#This Row],[Tên hàng hóa ]],Table1[[Tên hàng hóa]:[Quy cách]],2,0),"")</f>
        <v>Cảm Biến</v>
      </c>
      <c r="F2274" s="191" t="str">
        <f>IF(Table28[[#This Row],[Tên hàng hóa ]]&lt;&gt;0,VLOOKUP(Table28[[#This Row],[Tên hàng hóa ]],Table1[[Tên hàng hóa]:[ĐVT]],3,0),"")</f>
        <v>Cái</v>
      </c>
      <c r="G2274" s="196">
        <v>1540000</v>
      </c>
      <c r="H2274" s="192">
        <v>1</v>
      </c>
      <c r="I2274" s="193">
        <f>IF(Table28[[#This Row],[Số lượng]]&lt;&gt;0,Table28[[#This Row],[Số lượng]]*Table28[[#This Row],[Đơn giá]],"")</f>
        <v>1540000</v>
      </c>
      <c r="J2274" s="193">
        <f ca="1">IF(AND(Table28[[#This Row],[Tên hàng hóa ]]&lt;&gt;0,D2275=""),SUM(OFFSET(Table28[[#This Row],[Thành tiền]],0,0,-COUNTIF(Table28[Số HĐ],Table28[[#This Row],[Số HĐ]]))),"")</f>
        <v>4851000</v>
      </c>
      <c r="K2274" s="192" t="s">
        <v>464</v>
      </c>
      <c r="L2274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74" s="194" t="s">
        <v>4144</v>
      </c>
    </row>
    <row r="2275" spans="1:13" ht="35.1" customHeight="1" x14ac:dyDescent="0.2">
      <c r="A2275" s="187"/>
      <c r="B2275" s="188"/>
      <c r="C2275" s="189" t="str">
        <f t="shared" si="61"/>
        <v/>
      </c>
      <c r="D2275" s="190"/>
      <c r="E2275" s="195" t="str">
        <f>IF(Table28[[#This Row],[Tên hàng hóa ]]&lt;&gt;0,VLOOKUP(Table28[[#This Row],[Tên hàng hóa ]],Table1[[Tên hàng hóa]:[Quy cách]],2,0),"")</f>
        <v/>
      </c>
      <c r="F2275" s="191" t="str">
        <f>IF(Table28[[#This Row],[Tên hàng hóa ]]&lt;&gt;0,VLOOKUP(Table28[[#This Row],[Tên hàng hóa ]],Table1[[Tên hàng hóa]:[ĐVT]],3,0),"")</f>
        <v/>
      </c>
      <c r="G2275" s="196" t="str">
        <f>IF(Table28[[#This Row],[Tên hàng hóa ]]=0,"",VLOOKUP(Table28[[#This Row],[Tên hàng hóa ]],Table1[[Tên hàng hóa]:[Giá bán]],4,0))</f>
        <v/>
      </c>
      <c r="H2275" s="192"/>
      <c r="I2275" s="193" t="str">
        <f>IF(Table28[[#This Row],[Số lượng]]&lt;&gt;0,Table28[[#This Row],[Số lượng]]*Table28[[#This Row],[Đơn giá]],"")</f>
        <v/>
      </c>
      <c r="J2275" s="193" t="str">
        <f ca="1">IF(AND(Table28[[#This Row],[Tên hàng hóa ]]&lt;&gt;0,D2276=""),SUM(OFFSET(Table28[[#This Row],[Thành tiền]],0,0,-COUNTIF(Table28[Số HĐ],Table28[[#This Row],[Số HĐ]]))),"")</f>
        <v/>
      </c>
      <c r="K2275" s="192"/>
      <c r="L227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75" s="194"/>
    </row>
    <row r="2276" spans="1:13" ht="35.1" customHeight="1" x14ac:dyDescent="0.2">
      <c r="A2276" s="187">
        <v>42693</v>
      </c>
      <c r="B2276" s="188" t="s">
        <v>4121</v>
      </c>
      <c r="C2276" s="189" t="s">
        <v>1046</v>
      </c>
      <c r="D2276" s="190" t="s">
        <v>115</v>
      </c>
      <c r="E2276" s="195" t="str">
        <f>IF(Table28[[#This Row],[Tên hàng hóa ]]&lt;&gt;0,VLOOKUP(Table28[[#This Row],[Tên hàng hóa ]],Table1[[Tên hàng hóa]:[Quy cách]],2,0),"")</f>
        <v>Bộ Điều Khiển Nhiệt Độ</v>
      </c>
      <c r="F2276" s="191" t="str">
        <f>IF(Table28[[#This Row],[Tên hàng hóa ]]&lt;&gt;0,VLOOKUP(Table28[[#This Row],[Tên hàng hóa ]],Table1[[Tên hàng hóa]:[ĐVT]],3,0),"")</f>
        <v>Cái</v>
      </c>
      <c r="G2276" s="196">
        <v>1375000</v>
      </c>
      <c r="H2276" s="192">
        <v>1</v>
      </c>
      <c r="I2276" s="193">
        <f>IF(Table28[[#This Row],[Số lượng]]&lt;&gt;0,Table28[[#This Row],[Số lượng]]*Table28[[#This Row],[Đơn giá]],"")</f>
        <v>1375000</v>
      </c>
      <c r="J2276" s="193">
        <f ca="1">IF(AND(Table28[[#This Row],[Tên hàng hóa ]]&lt;&gt;0,D2277=""),SUM(OFFSET(Table28[[#This Row],[Thành tiền]],0,0,-COUNTIF(Table28[Số HĐ],Table28[[#This Row],[Số HĐ]]))),"")</f>
        <v>1375000</v>
      </c>
      <c r="K2276" s="192" t="s">
        <v>464</v>
      </c>
      <c r="L2276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76" s="194" t="s">
        <v>4122</v>
      </c>
    </row>
    <row r="2277" spans="1:13" ht="35.1" customHeight="1" x14ac:dyDescent="0.2">
      <c r="A2277" s="187"/>
      <c r="B2277" s="188"/>
      <c r="C2277" s="189" t="str">
        <f t="shared" si="61"/>
        <v/>
      </c>
      <c r="D2277" s="190"/>
      <c r="E2277" s="195" t="str">
        <f>IF(Table28[[#This Row],[Tên hàng hóa ]]&lt;&gt;0,VLOOKUP(Table28[[#This Row],[Tên hàng hóa ]],Table1[[Tên hàng hóa]:[Quy cách]],2,0),"")</f>
        <v/>
      </c>
      <c r="F2277" s="191" t="str">
        <f>IF(Table28[[#This Row],[Tên hàng hóa ]]&lt;&gt;0,VLOOKUP(Table28[[#This Row],[Tên hàng hóa ]],Table1[[Tên hàng hóa]:[ĐVT]],3,0),"")</f>
        <v/>
      </c>
      <c r="G2277" s="196" t="str">
        <f>IF(Table28[[#This Row],[Tên hàng hóa ]]=0,"",VLOOKUP(Table28[[#This Row],[Tên hàng hóa ]],Table1[[Tên hàng hóa]:[Giá bán]],4,0))</f>
        <v/>
      </c>
      <c r="H2277" s="192"/>
      <c r="I2277" s="193" t="str">
        <f>IF(Table28[[#This Row],[Số lượng]]&lt;&gt;0,Table28[[#This Row],[Số lượng]]*Table28[[#This Row],[Đơn giá]],"")</f>
        <v/>
      </c>
      <c r="J2277" s="193" t="str">
        <f ca="1">IF(AND(Table28[[#This Row],[Tên hàng hóa ]]&lt;&gt;0,D2278=""),SUM(OFFSET(Table28[[#This Row],[Thành tiền]],0,0,-COUNTIF(Table28[Số HĐ],Table28[[#This Row],[Số HĐ]]))),"")</f>
        <v/>
      </c>
      <c r="K2277" s="192"/>
      <c r="L227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77" s="194"/>
    </row>
    <row r="2278" spans="1:13" ht="35.1" customHeight="1" x14ac:dyDescent="0.2">
      <c r="A2278" s="187">
        <v>42695</v>
      </c>
      <c r="B2278" s="188" t="s">
        <v>4123</v>
      </c>
      <c r="C2278" s="189" t="s">
        <v>569</v>
      </c>
      <c r="D2278" s="190" t="s">
        <v>618</v>
      </c>
      <c r="E2278" s="195" t="str">
        <f>IF(Table28[[#This Row],[Tên hàng hóa ]]&lt;&gt;0,VLOOKUP(Table28[[#This Row],[Tên hàng hóa ]],Table1[[Tên hàng hóa]:[Quy cách]],2,0),"")</f>
        <v>Relay Bảo Vệ</v>
      </c>
      <c r="F2278" s="191" t="str">
        <f>IF(Table28[[#This Row],[Tên hàng hóa ]]&lt;&gt;0,VLOOKUP(Table28[[#This Row],[Tên hàng hóa ]],Table1[[Tên hàng hóa]:[ĐVT]],3,0),"")</f>
        <v>Cái</v>
      </c>
      <c r="G2278" s="196">
        <v>1921700</v>
      </c>
      <c r="H2278" s="192">
        <v>4</v>
      </c>
      <c r="I2278" s="193">
        <f>IF(Table28[[#This Row],[Số lượng]]&lt;&gt;0,Table28[[#This Row],[Số lượng]]*Table28[[#This Row],[Đơn giá]],"")</f>
        <v>7686800</v>
      </c>
      <c r="J2278" s="193" t="str">
        <f ca="1">IF(AND(Table28[[#This Row],[Tên hàng hóa ]]&lt;&gt;0,D2279=""),SUM(OFFSET(Table28[[#This Row],[Thành tiền]],0,0,-COUNTIF(Table28[Số HĐ],Table28[[#This Row],[Số HĐ]]))),"")</f>
        <v/>
      </c>
      <c r="K2278" s="192"/>
      <c r="L227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78" s="194"/>
    </row>
    <row r="2279" spans="1:13" ht="35.1" customHeight="1" x14ac:dyDescent="0.2">
      <c r="A2279" s="187">
        <v>42695</v>
      </c>
      <c r="B2279" s="188" t="s">
        <v>4123</v>
      </c>
      <c r="C2279" s="189" t="str">
        <f t="shared" si="61"/>
        <v>CTY TNHH ĐẠI PHÚ CÁT</v>
      </c>
      <c r="D2279" s="190" t="s">
        <v>4075</v>
      </c>
      <c r="E2279" s="195" t="str">
        <f>IF(Table28[[#This Row],[Tên hàng hóa ]]&lt;&gt;0,VLOOKUP(Table28[[#This Row],[Tên hàng hóa ]],Table1[[Tên hàng hóa]:[Quy cách]],2,0),"")</f>
        <v>OMRON</v>
      </c>
      <c r="F2279" s="191" t="str">
        <f>IF(Table28[[#This Row],[Tên hàng hóa ]]&lt;&gt;0,VLOOKUP(Table28[[#This Row],[Tên hàng hóa ]],Table1[[Tên hàng hóa]:[ĐVT]],3,0),"")</f>
        <v>Cái</v>
      </c>
      <c r="G2279" s="196">
        <v>825000</v>
      </c>
      <c r="H2279" s="192">
        <v>4</v>
      </c>
      <c r="I2279" s="193">
        <f>IF(Table28[[#This Row],[Số lượng]]&lt;&gt;0,Table28[[#This Row],[Số lượng]]*Table28[[#This Row],[Đơn giá]],"")</f>
        <v>3300000</v>
      </c>
      <c r="J2279" s="193">
        <f ca="1">IF(AND(Table28[[#This Row],[Tên hàng hóa ]]&lt;&gt;0,D2280=""),SUM(OFFSET(Table28[[#This Row],[Thành tiền]],0,0,-COUNTIF(Table28[Số HĐ],Table28[[#This Row],[Số HĐ]]))),"")</f>
        <v>10986800</v>
      </c>
      <c r="K2279" s="192">
        <v>0</v>
      </c>
      <c r="L2279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10986800</v>
      </c>
      <c r="M2279" s="194" t="s">
        <v>4124</v>
      </c>
    </row>
    <row r="2280" spans="1:13" ht="35.1" customHeight="1" x14ac:dyDescent="0.2">
      <c r="A2280" s="187"/>
      <c r="B2280" s="188"/>
      <c r="C2280" s="189" t="str">
        <f t="shared" si="61"/>
        <v/>
      </c>
      <c r="D2280" s="190"/>
      <c r="E2280" s="195" t="str">
        <f>IF(Table28[[#This Row],[Tên hàng hóa ]]&lt;&gt;0,VLOOKUP(Table28[[#This Row],[Tên hàng hóa ]],Table1[[Tên hàng hóa]:[Quy cách]],2,0),"")</f>
        <v/>
      </c>
      <c r="F2280" s="191" t="str">
        <f>IF(Table28[[#This Row],[Tên hàng hóa ]]&lt;&gt;0,VLOOKUP(Table28[[#This Row],[Tên hàng hóa ]],Table1[[Tên hàng hóa]:[ĐVT]],3,0),"")</f>
        <v/>
      </c>
      <c r="G2280" s="196" t="str">
        <f>IF(Table28[[#This Row],[Tên hàng hóa ]]=0,"",VLOOKUP(Table28[[#This Row],[Tên hàng hóa ]],Table1[[Tên hàng hóa]:[Giá bán]],4,0))</f>
        <v/>
      </c>
      <c r="H2280" s="192"/>
      <c r="I2280" s="193" t="str">
        <f>IF(Table28[[#This Row],[Số lượng]]&lt;&gt;0,Table28[[#This Row],[Số lượng]]*Table28[[#This Row],[Đơn giá]],"")</f>
        <v/>
      </c>
      <c r="J2280" s="193" t="str">
        <f ca="1">IF(AND(Table28[[#This Row],[Tên hàng hóa ]]&lt;&gt;0,D2281=""),SUM(OFFSET(Table28[[#This Row],[Thành tiền]],0,0,-COUNTIF(Table28[Số HĐ],Table28[[#This Row],[Số HĐ]]))),"")</f>
        <v/>
      </c>
      <c r="K2280" s="192"/>
      <c r="L22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80" s="194"/>
    </row>
    <row r="2281" spans="1:13" ht="35.1" customHeight="1" x14ac:dyDescent="0.2">
      <c r="A2281" s="187">
        <v>42695</v>
      </c>
      <c r="B2281" s="188" t="s">
        <v>4125</v>
      </c>
      <c r="C2281" s="189" t="s">
        <v>4126</v>
      </c>
      <c r="D2281" s="190" t="s">
        <v>80</v>
      </c>
      <c r="E2281" s="195" t="str">
        <f>IF(Table28[[#This Row],[Tên hàng hóa ]]&lt;&gt;0,VLOOKUP(Table28[[#This Row],[Tên hàng hóa ]],Table1[[Tên hàng hóa]:[Quy cách]],2,0),"")</f>
        <v>Bộ Điều Khiển Lập Trình</v>
      </c>
      <c r="F2281" s="191" t="str">
        <f>IF(Table28[[#This Row],[Tên hàng hóa ]]&lt;&gt;0,VLOOKUP(Table28[[#This Row],[Tên hàng hóa ]],Table1[[Tên hàng hóa]:[ĐVT]],3,0),"")</f>
        <v>Cái</v>
      </c>
      <c r="G2281" s="196">
        <v>5500000</v>
      </c>
      <c r="H2281" s="192">
        <v>2</v>
      </c>
      <c r="I2281" s="193">
        <f>IF(Table28[[#This Row],[Số lượng]]&lt;&gt;0,Table28[[#This Row],[Số lượng]]*Table28[[#This Row],[Đơn giá]],"")</f>
        <v>11000000</v>
      </c>
      <c r="J2281" s="193">
        <f ca="1">IF(AND(Table28[[#This Row],[Tên hàng hóa ]]&lt;&gt;0,D2282=""),SUM(OFFSET(Table28[[#This Row],[Thành tiền]],0,0,-COUNTIF(Table28[Số HĐ],Table28[[#This Row],[Số HĐ]]))),"")</f>
        <v>11000000</v>
      </c>
      <c r="K2281" s="192" t="s">
        <v>464</v>
      </c>
      <c r="L2281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81" s="194" t="s">
        <v>4127</v>
      </c>
    </row>
    <row r="2282" spans="1:13" ht="35.1" customHeight="1" x14ac:dyDescent="0.2">
      <c r="A2282" s="187"/>
      <c r="B2282" s="188"/>
      <c r="C2282" s="189" t="str">
        <f t="shared" si="61"/>
        <v/>
      </c>
      <c r="D2282" s="190"/>
      <c r="E2282" s="195" t="str">
        <f>IF(Table28[[#This Row],[Tên hàng hóa ]]&lt;&gt;0,VLOOKUP(Table28[[#This Row],[Tên hàng hóa ]],Table1[[Tên hàng hóa]:[Quy cách]],2,0),"")</f>
        <v/>
      </c>
      <c r="F2282" s="191" t="str">
        <f>IF(Table28[[#This Row],[Tên hàng hóa ]]&lt;&gt;0,VLOOKUP(Table28[[#This Row],[Tên hàng hóa ]],Table1[[Tên hàng hóa]:[ĐVT]],3,0),"")</f>
        <v/>
      </c>
      <c r="G2282" s="196" t="str">
        <f>IF(Table28[[#This Row],[Tên hàng hóa ]]=0,"",VLOOKUP(Table28[[#This Row],[Tên hàng hóa ]],Table1[[Tên hàng hóa]:[Giá bán]],4,0))</f>
        <v/>
      </c>
      <c r="H2282" s="192"/>
      <c r="I2282" s="193" t="str">
        <f>IF(Table28[[#This Row],[Số lượng]]&lt;&gt;0,Table28[[#This Row],[Số lượng]]*Table28[[#This Row],[Đơn giá]],"")</f>
        <v/>
      </c>
      <c r="J2282" s="193" t="str">
        <f ca="1">IF(AND(Table28[[#This Row],[Tên hàng hóa ]]&lt;&gt;0,D2283=""),SUM(OFFSET(Table28[[#This Row],[Thành tiền]],0,0,-COUNTIF(Table28[Số HĐ],Table28[[#This Row],[Số HĐ]]))),"")</f>
        <v/>
      </c>
      <c r="K2282" s="192"/>
      <c r="L22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82" s="194"/>
    </row>
    <row r="2283" spans="1:13" ht="35.1" customHeight="1" x14ac:dyDescent="0.2">
      <c r="A2283" s="187">
        <v>42695</v>
      </c>
      <c r="B2283" s="188" t="s">
        <v>4128</v>
      </c>
      <c r="C2283" s="189" t="s">
        <v>860</v>
      </c>
      <c r="D2283" s="190" t="s">
        <v>331</v>
      </c>
      <c r="E2283" s="195" t="str">
        <f>IF(Table28[[#This Row],[Tên hàng hóa ]]&lt;&gt;0,VLOOKUP(Table28[[#This Row],[Tên hàng hóa ]],Table1[[Tên hàng hóa]:[Quy cách]],2,0),"")</f>
        <v>Màn Hình Cảm Ứng</v>
      </c>
      <c r="F2283" s="191" t="str">
        <f>IF(Table28[[#This Row],[Tên hàng hóa ]]&lt;&gt;0,VLOOKUP(Table28[[#This Row],[Tên hàng hóa ]],Table1[[Tên hàng hóa]:[ĐVT]],3,0),"")</f>
        <v>Cái</v>
      </c>
      <c r="G2283" s="196">
        <v>4840000</v>
      </c>
      <c r="H2283" s="192">
        <v>1</v>
      </c>
      <c r="I2283" s="193">
        <f>IF(Table28[[#This Row],[Số lượng]]&lt;&gt;0,Table28[[#This Row],[Số lượng]]*Table28[[#This Row],[Đơn giá]],"")</f>
        <v>4840000</v>
      </c>
      <c r="J2283" s="193" t="str">
        <f ca="1">IF(AND(Table28[[#This Row],[Tên hàng hóa ]]&lt;&gt;0,D2284=""),SUM(OFFSET(Table28[[#This Row],[Thành tiền]],0,0,-COUNTIF(Table28[Số HĐ],Table28[[#This Row],[Số HĐ]]))),"")</f>
        <v/>
      </c>
      <c r="K2283" s="192"/>
      <c r="L228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83" s="194"/>
    </row>
    <row r="2284" spans="1:13" ht="35.1" customHeight="1" x14ac:dyDescent="0.2">
      <c r="A2284" s="187">
        <v>42695</v>
      </c>
      <c r="B2284" s="188" t="s">
        <v>4128</v>
      </c>
      <c r="C2284" s="189" t="str">
        <f t="shared" si="61"/>
        <v>CTY ĐẠI THUẬN PHÁT</v>
      </c>
      <c r="D2284" s="190" t="s">
        <v>843</v>
      </c>
      <c r="E2284" s="195" t="str">
        <f>IF(Table28[[#This Row],[Tên hàng hóa ]]&lt;&gt;0,VLOOKUP(Table28[[#This Row],[Tên hàng hóa ]],Table1[[Tên hàng hóa]:[Quy cách]],2,0),"")</f>
        <v>Bộ Điều Khiển Lập Trình</v>
      </c>
      <c r="F2284" s="191" t="str">
        <f>IF(Table28[[#This Row],[Tên hàng hóa ]]&lt;&gt;0,VLOOKUP(Table28[[#This Row],[Tên hàng hóa ]],Table1[[Tên hàng hóa]:[ĐVT]],3,0),"")</f>
        <v>Cái</v>
      </c>
      <c r="G2284" s="196">
        <v>5280000</v>
      </c>
      <c r="H2284" s="192">
        <v>1</v>
      </c>
      <c r="I2284" s="193">
        <f>IF(Table28[[#This Row],[Số lượng]]&lt;&gt;0,Table28[[#This Row],[Số lượng]]*Table28[[#This Row],[Đơn giá]],"")</f>
        <v>5280000</v>
      </c>
      <c r="J2284" s="193">
        <f ca="1">IF(AND(Table28[[#This Row],[Tên hàng hóa ]]&lt;&gt;0,D2285=""),SUM(OFFSET(Table28[[#This Row],[Thành tiền]],0,0,-COUNTIF(Table28[Số HĐ],Table28[[#This Row],[Số HĐ]]))),"")</f>
        <v>10120000</v>
      </c>
      <c r="K2284" s="192">
        <v>0</v>
      </c>
      <c r="L2284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10120000</v>
      </c>
      <c r="M2284" s="194" t="s">
        <v>4129</v>
      </c>
    </row>
    <row r="2285" spans="1:13" ht="35.1" customHeight="1" x14ac:dyDescent="0.2">
      <c r="A2285" s="187"/>
      <c r="B2285" s="188"/>
      <c r="C2285" s="189" t="str">
        <f t="shared" si="61"/>
        <v/>
      </c>
      <c r="D2285" s="190"/>
      <c r="E2285" s="195" t="str">
        <f>IF(Table28[[#This Row],[Tên hàng hóa ]]&lt;&gt;0,VLOOKUP(Table28[[#This Row],[Tên hàng hóa ]],Table1[[Tên hàng hóa]:[Quy cách]],2,0),"")</f>
        <v/>
      </c>
      <c r="F2285" s="191" t="str">
        <f>IF(Table28[[#This Row],[Tên hàng hóa ]]&lt;&gt;0,VLOOKUP(Table28[[#This Row],[Tên hàng hóa ]],Table1[[Tên hàng hóa]:[ĐVT]],3,0),"")</f>
        <v/>
      </c>
      <c r="G2285" s="196" t="str">
        <f>IF(Table28[[#This Row],[Tên hàng hóa ]]=0,"",VLOOKUP(Table28[[#This Row],[Tên hàng hóa ]],Table1[[Tên hàng hóa]:[Giá bán]],4,0))</f>
        <v/>
      </c>
      <c r="H2285" s="192"/>
      <c r="I2285" s="193" t="str">
        <f>IF(Table28[[#This Row],[Số lượng]]&lt;&gt;0,Table28[[#This Row],[Số lượng]]*Table28[[#This Row],[Đơn giá]],"")</f>
        <v/>
      </c>
      <c r="J2285" s="193" t="str">
        <f ca="1">IF(AND(Table28[[#This Row],[Tên hàng hóa ]]&lt;&gt;0,D2286=""),SUM(OFFSET(Table28[[#This Row],[Thành tiền]],0,0,-COUNTIF(Table28[Số HĐ],Table28[[#This Row],[Số HĐ]]))),"")</f>
        <v/>
      </c>
      <c r="K2285" s="192"/>
      <c r="L22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85" s="194"/>
    </row>
    <row r="2286" spans="1:13" ht="35.1" customHeight="1" x14ac:dyDescent="0.2">
      <c r="A2286" s="187">
        <v>42695</v>
      </c>
      <c r="B2286" s="188" t="s">
        <v>4130</v>
      </c>
      <c r="C2286" s="189" t="s">
        <v>1456</v>
      </c>
      <c r="D2286" s="190" t="s">
        <v>4083</v>
      </c>
      <c r="E2286" s="195" t="str">
        <f>IF(Table28[[#This Row],[Tên hàng hóa ]]&lt;&gt;0,VLOOKUP(Table28[[#This Row],[Tên hàng hóa ]],Table1[[Tên hàng hóa]:[Quy cách]],2,0),"")</f>
        <v>OMRON</v>
      </c>
      <c r="F2286" s="191" t="str">
        <f>IF(Table28[[#This Row],[Tên hàng hóa ]]&lt;&gt;0,VLOOKUP(Table28[[#This Row],[Tên hàng hóa ]],Table1[[Tên hàng hóa]:[ĐVT]],3,0),"")</f>
        <v>Cái</v>
      </c>
      <c r="G2286" s="196">
        <v>66000</v>
      </c>
      <c r="H2286" s="192">
        <v>10</v>
      </c>
      <c r="I2286" s="193">
        <f>IF(Table28[[#This Row],[Số lượng]]&lt;&gt;0,Table28[[#This Row],[Số lượng]]*Table28[[#This Row],[Đơn giá]],"")</f>
        <v>660000</v>
      </c>
      <c r="J2286" s="193" t="str">
        <f ca="1">IF(AND(Table28[[#This Row],[Tên hàng hóa ]]&lt;&gt;0,D2287=""),SUM(OFFSET(Table28[[#This Row],[Thành tiền]],0,0,-COUNTIF(Table28[Số HĐ],Table28[[#This Row],[Số HĐ]]))),"")</f>
        <v/>
      </c>
      <c r="K2286" s="192"/>
      <c r="L228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86" s="194"/>
    </row>
    <row r="2287" spans="1:13" ht="35.1" customHeight="1" x14ac:dyDescent="0.2">
      <c r="A2287" s="187">
        <v>42695</v>
      </c>
      <c r="B2287" s="188" t="s">
        <v>4130</v>
      </c>
      <c r="C2287" s="189" t="s">
        <v>1456</v>
      </c>
      <c r="D2287" s="190" t="s">
        <v>4079</v>
      </c>
      <c r="E2287" s="195" t="str">
        <f>IF(Table28[[#This Row],[Tên hàng hóa ]]&lt;&gt;0,VLOOKUP(Table28[[#This Row],[Tên hàng hóa ]],Table1[[Tên hàng hóa]:[Quy cách]],2,0),"")</f>
        <v>SYS- NHẬT BẢN</v>
      </c>
      <c r="F2287" s="191" t="str">
        <f>IF(Table28[[#This Row],[Tên hàng hóa ]]&lt;&gt;0,VLOOKUP(Table28[[#This Row],[Tên hàng hóa ]],Table1[[Tên hàng hóa]:[ĐVT]],3,0),"")</f>
        <v>Cái</v>
      </c>
      <c r="G2287" s="196">
        <v>1074700</v>
      </c>
      <c r="H2287" s="192">
        <v>4</v>
      </c>
      <c r="I2287" s="193">
        <f>IF(Table28[[#This Row],[Số lượng]]&lt;&gt;0,Table28[[#This Row],[Số lượng]]*Table28[[#This Row],[Đơn giá]],"")</f>
        <v>4298800</v>
      </c>
      <c r="J2287" s="193">
        <f ca="1">IF(AND(Table28[[#This Row],[Tên hàng hóa ]]&lt;&gt;0,D2288=""),SUM(OFFSET(Table28[[#This Row],[Thành tiền]],0,0,-COUNTIF(Table28[Số HĐ],Table28[[#This Row],[Số HĐ]]))),"")</f>
        <v>4958800</v>
      </c>
      <c r="K2287" s="192">
        <v>0</v>
      </c>
      <c r="L2287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4958800</v>
      </c>
      <c r="M2287" s="194" t="s">
        <v>4131</v>
      </c>
    </row>
    <row r="2288" spans="1:13" ht="35.1" customHeight="1" x14ac:dyDescent="0.2">
      <c r="A2288" s="187"/>
      <c r="B2288" s="188"/>
      <c r="C2288" s="189" t="str">
        <f t="shared" si="61"/>
        <v/>
      </c>
      <c r="D2288" s="190"/>
      <c r="E2288" s="195" t="str">
        <f>IF(Table28[[#This Row],[Tên hàng hóa ]]&lt;&gt;0,VLOOKUP(Table28[[#This Row],[Tên hàng hóa ]],Table1[[Tên hàng hóa]:[Quy cách]],2,0),"")</f>
        <v/>
      </c>
      <c r="F2288" s="191" t="str">
        <f>IF(Table28[[#This Row],[Tên hàng hóa ]]&lt;&gt;0,VLOOKUP(Table28[[#This Row],[Tên hàng hóa ]],Table1[[Tên hàng hóa]:[ĐVT]],3,0),"")</f>
        <v/>
      </c>
      <c r="G2288" s="196" t="str">
        <f>IF(Table28[[#This Row],[Tên hàng hóa ]]=0,"",VLOOKUP(Table28[[#This Row],[Tên hàng hóa ]],Table1[[Tên hàng hóa]:[Giá bán]],4,0))</f>
        <v/>
      </c>
      <c r="H2288" s="192"/>
      <c r="I2288" s="193" t="str">
        <f>IF(Table28[[#This Row],[Số lượng]]&lt;&gt;0,Table28[[#This Row],[Số lượng]]*Table28[[#This Row],[Đơn giá]],"")</f>
        <v/>
      </c>
      <c r="J2288" s="193" t="str">
        <f ca="1">IF(AND(Table28[[#This Row],[Tên hàng hóa ]]&lt;&gt;0,D2289=""),SUM(OFFSET(Table28[[#This Row],[Thành tiền]],0,0,-COUNTIF(Table28[Số HĐ],Table28[[#This Row],[Số HĐ]]))),"")</f>
        <v/>
      </c>
      <c r="K2288" s="192"/>
      <c r="L228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88" s="194"/>
    </row>
    <row r="2289" spans="1:13" ht="35.1" customHeight="1" x14ac:dyDescent="0.2">
      <c r="A2289" s="187">
        <v>42695</v>
      </c>
      <c r="B2289" s="188" t="s">
        <v>4132</v>
      </c>
      <c r="C2289" s="189" t="s">
        <v>4133</v>
      </c>
      <c r="D2289" s="190" t="s">
        <v>4076</v>
      </c>
      <c r="E2289" s="195" t="str">
        <f>IF(Table28[[#This Row],[Tên hàng hóa ]]&lt;&gt;0,VLOOKUP(Table28[[#This Row],[Tên hàng hóa ]],Table1[[Tên hàng hóa]:[Quy cách]],2,0),"")</f>
        <v>OMRON</v>
      </c>
      <c r="F2289" s="191" t="str">
        <f>IF(Table28[[#This Row],[Tên hàng hóa ]]&lt;&gt;0,VLOOKUP(Table28[[#This Row],[Tên hàng hóa ]],Table1[[Tên hàng hóa]:[ĐVT]],3,0),"")</f>
        <v>Cái</v>
      </c>
      <c r="G2289" s="196">
        <v>323400</v>
      </c>
      <c r="H2289" s="192">
        <v>40</v>
      </c>
      <c r="I2289" s="193">
        <f>IF(Table28[[#This Row],[Số lượng]]&lt;&gt;0,Table28[[#This Row],[Số lượng]]*Table28[[#This Row],[Đơn giá]],"")</f>
        <v>12936000</v>
      </c>
      <c r="J2289" s="193">
        <f ca="1">IF(AND(Table28[[#This Row],[Tên hàng hóa ]]&lt;&gt;0,D2290=""),SUM(OFFSET(Table28[[#This Row],[Thành tiền]],0,0,-COUNTIF(Table28[Số HĐ],Table28[[#This Row],[Số HĐ]]))),"")</f>
        <v>12936000</v>
      </c>
      <c r="K2289" s="192" t="s">
        <v>464</v>
      </c>
      <c r="L2289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289" s="194" t="s">
        <v>4134</v>
      </c>
    </row>
    <row r="2290" spans="1:13" ht="35.1" customHeight="1" x14ac:dyDescent="0.2">
      <c r="A2290" s="187"/>
      <c r="B2290" s="188"/>
      <c r="C2290" s="189" t="str">
        <f t="shared" si="61"/>
        <v/>
      </c>
      <c r="D2290" s="190"/>
      <c r="E2290" s="195" t="str">
        <f>IF(Table28[[#This Row],[Tên hàng hóa ]]&lt;&gt;0,VLOOKUP(Table28[[#This Row],[Tên hàng hóa ]],Table1[[Tên hàng hóa]:[Quy cách]],2,0),"")</f>
        <v/>
      </c>
      <c r="F2290" s="191" t="str">
        <f>IF(Table28[[#This Row],[Tên hàng hóa ]]&lt;&gt;0,VLOOKUP(Table28[[#This Row],[Tên hàng hóa ]],Table1[[Tên hàng hóa]:[ĐVT]],3,0),"")</f>
        <v/>
      </c>
      <c r="G2290" s="196" t="str">
        <f>IF(Table28[[#This Row],[Tên hàng hóa ]]=0,"",VLOOKUP(Table28[[#This Row],[Tên hàng hóa ]],Table1[[Tên hàng hóa]:[Giá bán]],4,0))</f>
        <v/>
      </c>
      <c r="H2290" s="192"/>
      <c r="I2290" s="193" t="str">
        <f>IF(Table28[[#This Row],[Số lượng]]&lt;&gt;0,Table28[[#This Row],[Số lượng]]*Table28[[#This Row],[Đơn giá]],"")</f>
        <v/>
      </c>
      <c r="J2290" s="193" t="str">
        <f ca="1">IF(AND(Table28[[#This Row],[Tên hàng hóa ]]&lt;&gt;0,D2291=""),SUM(OFFSET(Table28[[#This Row],[Thành tiền]],0,0,-COUNTIF(Table28[Số HĐ],Table28[[#This Row],[Số HĐ]]))),"")</f>
        <v/>
      </c>
      <c r="K2290" s="192"/>
      <c r="L229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90" s="194"/>
    </row>
    <row r="2291" spans="1:13" ht="35.1" customHeight="1" x14ac:dyDescent="0.2">
      <c r="A2291" s="187">
        <v>42696</v>
      </c>
      <c r="B2291" s="188" t="s">
        <v>4150</v>
      </c>
      <c r="C2291" s="189" t="s">
        <v>1034</v>
      </c>
      <c r="D2291" s="190" t="s">
        <v>2058</v>
      </c>
      <c r="E2291" s="195" t="str">
        <f>IF(Table28[[#This Row],[Tên hàng hóa ]]&lt;&gt;0,VLOOKUP(Table28[[#This Row],[Tên hàng hóa ]],Table1[[Tên hàng hóa]:[Quy cách]],2,0),"")</f>
        <v>OMRON</v>
      </c>
      <c r="F2291" s="191" t="str">
        <f>IF(Table28[[#This Row],[Tên hàng hóa ]]&lt;&gt;0,VLOOKUP(Table28[[#This Row],[Tên hàng hóa ]],Table1[[Tên hàng hóa]:[ĐVT]],3,0),"")</f>
        <v>Cái</v>
      </c>
      <c r="G2291" s="196">
        <v>550000</v>
      </c>
      <c r="H2291" s="192">
        <v>1</v>
      </c>
      <c r="I2291" s="193">
        <f>IF(Table28[[#This Row],[Số lượng]]&lt;&gt;0,Table28[[#This Row],[Số lượng]]*Table28[[#This Row],[Đơn giá]],"")</f>
        <v>550000</v>
      </c>
      <c r="J2291" s="193" t="str">
        <f ca="1">IF(AND(Table28[[#This Row],[Tên hàng hóa ]]&lt;&gt;0,D2292=""),SUM(OFFSET(Table28[[#This Row],[Thành tiền]],0,0,-COUNTIF(Table28[Số HĐ],Table28[[#This Row],[Số HĐ]]))),"")</f>
        <v/>
      </c>
      <c r="K2291" s="192"/>
      <c r="L22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91" s="194"/>
    </row>
    <row r="2292" spans="1:13" ht="35.1" customHeight="1" x14ac:dyDescent="0.2">
      <c r="A2292" s="187">
        <v>42696</v>
      </c>
      <c r="B2292" s="188" t="s">
        <v>4150</v>
      </c>
      <c r="C2292" s="189" t="str">
        <f t="shared" si="61"/>
        <v>CTY TNHH KTTĐ TIẾN PHÁT</v>
      </c>
      <c r="D2292" s="190" t="s">
        <v>2064</v>
      </c>
      <c r="E2292" s="195" t="str">
        <f>IF(Table28[[#This Row],[Tên hàng hóa ]]&lt;&gt;0,VLOOKUP(Table28[[#This Row],[Tên hàng hóa ]],Table1[[Tên hàng hóa]:[Quy cách]],2,0),"")</f>
        <v>OMRON</v>
      </c>
      <c r="F2292" s="191" t="str">
        <f>IF(Table28[[#This Row],[Tên hàng hóa ]]&lt;&gt;0,VLOOKUP(Table28[[#This Row],[Tên hàng hóa ]],Table1[[Tên hàng hóa]:[ĐVT]],3,0),"")</f>
        <v>Cái</v>
      </c>
      <c r="G2292" s="196">
        <v>110000</v>
      </c>
      <c r="H2292" s="192">
        <v>1</v>
      </c>
      <c r="I2292" s="193">
        <f>IF(Table28[[#This Row],[Số lượng]]&lt;&gt;0,Table28[[#This Row],[Số lượng]]*Table28[[#This Row],[Đơn giá]],"")</f>
        <v>110000</v>
      </c>
      <c r="J2292" s="193">
        <f ca="1">IF(AND(Table28[[#This Row],[Tên hàng hóa ]]&lt;&gt;0,D2293=""),SUM(OFFSET(Table28[[#This Row],[Thành tiền]],0,0,-COUNTIF(Table28[Số HĐ],Table28[[#This Row],[Số HĐ]]))),"")</f>
        <v>660000</v>
      </c>
      <c r="K2292" s="192">
        <v>0</v>
      </c>
      <c r="L2292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660000</v>
      </c>
      <c r="M2292" s="194" t="s">
        <v>4151</v>
      </c>
    </row>
    <row r="2293" spans="1:13" ht="35.1" customHeight="1" x14ac:dyDescent="0.2">
      <c r="A2293" s="187"/>
      <c r="B2293" s="188"/>
      <c r="C2293" s="189" t="str">
        <f t="shared" si="61"/>
        <v/>
      </c>
      <c r="D2293" s="190"/>
      <c r="E2293" s="195" t="str">
        <f>IF(Table28[[#This Row],[Tên hàng hóa ]]&lt;&gt;0,VLOOKUP(Table28[[#This Row],[Tên hàng hóa ]],Table1[[Tên hàng hóa]:[Quy cách]],2,0),"")</f>
        <v/>
      </c>
      <c r="F2293" s="191" t="str">
        <f>IF(Table28[[#This Row],[Tên hàng hóa ]]&lt;&gt;0,VLOOKUP(Table28[[#This Row],[Tên hàng hóa ]],Table1[[Tên hàng hóa]:[ĐVT]],3,0),"")</f>
        <v/>
      </c>
      <c r="G2293" s="196" t="str">
        <f>IF(Table28[[#This Row],[Tên hàng hóa ]]=0,"",VLOOKUP(Table28[[#This Row],[Tên hàng hóa ]],Table1[[Tên hàng hóa]:[Giá bán]],4,0))</f>
        <v/>
      </c>
      <c r="H2293" s="192"/>
      <c r="I2293" s="193" t="str">
        <f>IF(Table28[[#This Row],[Số lượng]]&lt;&gt;0,Table28[[#This Row],[Số lượng]]*Table28[[#This Row],[Đơn giá]],"")</f>
        <v/>
      </c>
      <c r="J2293" s="193" t="str">
        <f ca="1">IF(AND(Table28[[#This Row],[Tên hàng hóa ]]&lt;&gt;0,D2294=""),SUM(OFFSET(Table28[[#This Row],[Thành tiền]],0,0,-COUNTIF(Table28[Số HĐ],Table28[[#This Row],[Số HĐ]]))),"")</f>
        <v/>
      </c>
      <c r="K2293" s="192"/>
      <c r="L22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93" s="194"/>
    </row>
    <row r="2294" spans="1:13" ht="35.1" customHeight="1" x14ac:dyDescent="0.2">
      <c r="A2294" s="187">
        <v>42696</v>
      </c>
      <c r="B2294" s="188" t="s">
        <v>4152</v>
      </c>
      <c r="C2294" s="189" t="s">
        <v>4153</v>
      </c>
      <c r="D2294" s="190" t="s">
        <v>317</v>
      </c>
      <c r="E2294" s="195" t="str">
        <f>IF(Table28[[#This Row],[Tên hàng hóa ]]&lt;&gt;0,VLOOKUP(Table28[[#This Row],[Tên hàng hóa ]],Table1[[Tên hàng hóa]:[Quy cách]],2,0),"")</f>
        <v>Điều Khiển Mức Nước</v>
      </c>
      <c r="F2294" s="191" t="str">
        <f>IF(Table28[[#This Row],[Tên hàng hóa ]]&lt;&gt;0,VLOOKUP(Table28[[#This Row],[Tên hàng hóa ]],Table1[[Tên hàng hóa]:[ĐVT]],3,0),"")</f>
        <v>Cái</v>
      </c>
      <c r="G2294" s="196">
        <v>2948000</v>
      </c>
      <c r="H2294" s="192">
        <v>1</v>
      </c>
      <c r="I2294" s="193">
        <f>IF(Table28[[#This Row],[Số lượng]]&lt;&gt;0,Table28[[#This Row],[Số lượng]]*Table28[[#This Row],[Đơn giá]],"")</f>
        <v>2948000</v>
      </c>
      <c r="J2294" s="193">
        <f ca="1">IF(AND(Table28[[#This Row],[Tên hàng hóa ]]&lt;&gt;0,D2295=""),SUM(OFFSET(Table28[[#This Row],[Thành tiền]],0,0,-COUNTIF(Table28[Số HĐ],Table28[[#This Row],[Số HĐ]]))),"")</f>
        <v>2948000</v>
      </c>
      <c r="K2294" s="192">
        <v>0</v>
      </c>
      <c r="L2294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2948000</v>
      </c>
      <c r="M2294" s="194" t="s">
        <v>4154</v>
      </c>
    </row>
    <row r="2295" spans="1:13" ht="35.1" customHeight="1" x14ac:dyDescent="0.2">
      <c r="A2295" s="187"/>
      <c r="B2295" s="188"/>
      <c r="C2295" s="189" t="str">
        <f t="shared" si="61"/>
        <v/>
      </c>
      <c r="D2295" s="190"/>
      <c r="E2295" s="195" t="str">
        <f>IF(Table28[[#This Row],[Tên hàng hóa ]]&lt;&gt;0,VLOOKUP(Table28[[#This Row],[Tên hàng hóa ]],Table1[[Tên hàng hóa]:[Quy cách]],2,0),"")</f>
        <v/>
      </c>
      <c r="F2295" s="191" t="str">
        <f>IF(Table28[[#This Row],[Tên hàng hóa ]]&lt;&gt;0,VLOOKUP(Table28[[#This Row],[Tên hàng hóa ]],Table1[[Tên hàng hóa]:[ĐVT]],3,0),"")</f>
        <v/>
      </c>
      <c r="G2295" s="196" t="str">
        <f>IF(Table28[[#This Row],[Tên hàng hóa ]]=0,"",VLOOKUP(Table28[[#This Row],[Tên hàng hóa ]],Table1[[Tên hàng hóa]:[Giá bán]],4,0))</f>
        <v/>
      </c>
      <c r="H2295" s="192"/>
      <c r="I2295" s="193" t="str">
        <f>IF(Table28[[#This Row],[Số lượng]]&lt;&gt;0,Table28[[#This Row],[Số lượng]]*Table28[[#This Row],[Đơn giá]],"")</f>
        <v/>
      </c>
      <c r="J2295" s="193" t="str">
        <f ca="1">IF(AND(Table28[[#This Row],[Tên hàng hóa ]]&lt;&gt;0,D2296=""),SUM(OFFSET(Table28[[#This Row],[Thành tiền]],0,0,-COUNTIF(Table28[Số HĐ],Table28[[#This Row],[Số HĐ]]))),"")</f>
        <v/>
      </c>
      <c r="K2295" s="192"/>
      <c r="L22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95" s="194"/>
    </row>
    <row r="2296" spans="1:13" ht="35.1" customHeight="1" x14ac:dyDescent="0.2">
      <c r="A2296" s="187">
        <v>42697</v>
      </c>
      <c r="B2296" s="188" t="s">
        <v>4162</v>
      </c>
      <c r="C2296" s="189" t="s">
        <v>543</v>
      </c>
      <c r="D2296" s="190" t="s">
        <v>1859</v>
      </c>
      <c r="E2296" s="195" t="str">
        <f>IF(Table28[[#This Row],[Tên hàng hóa ]]&lt;&gt;0,VLOOKUP(Table28[[#This Row],[Tên hàng hóa ]],Table1[[Tên hàng hóa]:[Quy cách]],2,0),"")</f>
        <v xml:space="preserve">Nút nhấn </v>
      </c>
      <c r="F2296" s="191" t="str">
        <f>IF(Table28[[#This Row],[Tên hàng hóa ]]&lt;&gt;0,VLOOKUP(Table28[[#This Row],[Tên hàng hóa ]],Table1[[Tên hàng hóa]:[ĐVT]],3,0),"")</f>
        <v>Cái</v>
      </c>
      <c r="G2296" s="196">
        <v>152900</v>
      </c>
      <c r="H2296" s="192">
        <v>1</v>
      </c>
      <c r="I2296" s="193">
        <f>IF(Table28[[#This Row],[Số lượng]]&lt;&gt;0,Table28[[#This Row],[Số lượng]]*Table28[[#This Row],[Đơn giá]],"")</f>
        <v>152900</v>
      </c>
      <c r="J2296" s="193" t="str">
        <f ca="1">IF(AND(Table28[[#This Row],[Tên hàng hóa ]]&lt;&gt;0,D2297=""),SUM(OFFSET(Table28[[#This Row],[Thành tiền]],0,0,-COUNTIF(Table28[Số HĐ],Table28[[#This Row],[Số HĐ]]))),"")</f>
        <v/>
      </c>
      <c r="K2296" s="192"/>
      <c r="L229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96" s="194"/>
    </row>
    <row r="2297" spans="1:13" ht="35.1" customHeight="1" x14ac:dyDescent="0.2">
      <c r="A2297" s="187">
        <v>42697</v>
      </c>
      <c r="B2297" s="188" t="s">
        <v>4162</v>
      </c>
      <c r="C2297" s="189" t="str">
        <f t="shared" si="61"/>
        <v>CTY TNHH CN Gốm Bạch Mã (VN)</v>
      </c>
      <c r="D2297" s="190" t="s">
        <v>1861</v>
      </c>
      <c r="E2297" s="195" t="str">
        <f>IF(Table28[[#This Row],[Tên hàng hóa ]]&lt;&gt;0,VLOOKUP(Table28[[#This Row],[Tên hàng hóa ]],Table1[[Tên hàng hóa]:[Quy cách]],2,0),"")</f>
        <v>Đèn 120V led</v>
      </c>
      <c r="F2297" s="191" t="str">
        <f>IF(Table28[[#This Row],[Tên hàng hóa ]]&lt;&gt;0,VLOOKUP(Table28[[#This Row],[Tên hàng hóa ]],Table1[[Tên hàng hóa]:[ĐVT]],3,0),"")</f>
        <v>Cái</v>
      </c>
      <c r="G2297" s="196">
        <v>245300</v>
      </c>
      <c r="H2297" s="192">
        <v>1</v>
      </c>
      <c r="I2297" s="193">
        <f>IF(Table28[[#This Row],[Số lượng]]&lt;&gt;0,Table28[[#This Row],[Số lượng]]*Table28[[#This Row],[Đơn giá]],"")</f>
        <v>245300</v>
      </c>
      <c r="J2297" s="193">
        <f ca="1">IF(AND(Table28[[#This Row],[Tên hàng hóa ]]&lt;&gt;0,D2298=""),SUM(OFFSET(Table28[[#This Row],[Thành tiền]],0,0,-COUNTIF(Table28[Số HĐ],Table28[[#This Row],[Số HĐ]]))),"")</f>
        <v>398200</v>
      </c>
      <c r="K2297" s="192">
        <v>0</v>
      </c>
      <c r="L2297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398200</v>
      </c>
      <c r="M2297" s="194" t="s">
        <v>4163</v>
      </c>
    </row>
    <row r="2298" spans="1:13" ht="35.1" customHeight="1" x14ac:dyDescent="0.2">
      <c r="A2298" s="187"/>
      <c r="B2298" s="188"/>
      <c r="C2298" s="189" t="str">
        <f t="shared" si="61"/>
        <v/>
      </c>
      <c r="D2298" s="190"/>
      <c r="E2298" s="195" t="str">
        <f>IF(Table28[[#This Row],[Tên hàng hóa ]]&lt;&gt;0,VLOOKUP(Table28[[#This Row],[Tên hàng hóa ]],Table1[[Tên hàng hóa]:[Quy cách]],2,0),"")</f>
        <v/>
      </c>
      <c r="F2298" s="191" t="str">
        <f>IF(Table28[[#This Row],[Tên hàng hóa ]]&lt;&gt;0,VLOOKUP(Table28[[#This Row],[Tên hàng hóa ]],Table1[[Tên hàng hóa]:[ĐVT]],3,0),"")</f>
        <v/>
      </c>
      <c r="G2298" s="196" t="str">
        <f>IF(Table28[[#This Row],[Tên hàng hóa ]]=0,"",VLOOKUP(Table28[[#This Row],[Tên hàng hóa ]],Table1[[Tên hàng hóa]:[Giá bán]],4,0))</f>
        <v/>
      </c>
      <c r="H2298" s="192"/>
      <c r="I2298" s="193" t="str">
        <f>IF(Table28[[#This Row],[Số lượng]]&lt;&gt;0,Table28[[#This Row],[Số lượng]]*Table28[[#This Row],[Đơn giá]],"")</f>
        <v/>
      </c>
      <c r="J2298" s="193" t="str">
        <f ca="1">IF(AND(Table28[[#This Row],[Tên hàng hóa ]]&lt;&gt;0,D2299=""),SUM(OFFSET(Table28[[#This Row],[Thành tiền]],0,0,-COUNTIF(Table28[Số HĐ],Table28[[#This Row],[Số HĐ]]))),"")</f>
        <v/>
      </c>
      <c r="K2298" s="192"/>
      <c r="L22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98" s="194"/>
    </row>
    <row r="2299" spans="1:13" ht="35.1" customHeight="1" x14ac:dyDescent="0.2">
      <c r="A2299" s="187">
        <v>42697</v>
      </c>
      <c r="B2299" s="188" t="s">
        <v>4164</v>
      </c>
      <c r="C2299" s="189" t="s">
        <v>543</v>
      </c>
      <c r="D2299" s="190" t="s">
        <v>50</v>
      </c>
      <c r="E2299" s="195" t="str">
        <f>IF(Table28[[#This Row],[Tên hàng hóa ]]&lt;&gt;0,VLOOKUP(Table28[[#This Row],[Tên hàng hóa ]],Table1[[Tên hàng hóa]:[Quy cách]],2,0),"")</f>
        <v>Bộ Điều Khiển Lập Trình</v>
      </c>
      <c r="F2299" s="191" t="str">
        <f>IF(Table28[[#This Row],[Tên hàng hóa ]]&lt;&gt;0,VLOOKUP(Table28[[#This Row],[Tên hàng hóa ]],Table1[[Tên hàng hóa]:[ĐVT]],3,0),"")</f>
        <v>Cái</v>
      </c>
      <c r="G2299" s="196">
        <v>17050000</v>
      </c>
      <c r="H2299" s="192">
        <v>1</v>
      </c>
      <c r="I2299" s="193">
        <f>IF(Table28[[#This Row],[Số lượng]]&lt;&gt;0,Table28[[#This Row],[Số lượng]]*Table28[[#This Row],[Đơn giá]],"")</f>
        <v>17050000</v>
      </c>
      <c r="J2299" s="193" t="str">
        <f ca="1">IF(AND(Table28[[#This Row],[Tên hàng hóa ]]&lt;&gt;0,D2300=""),SUM(OFFSET(Table28[[#This Row],[Thành tiền]],0,0,-COUNTIF(Table28[Số HĐ],Table28[[#This Row],[Số HĐ]]))),"")</f>
        <v/>
      </c>
      <c r="K2299" s="192"/>
      <c r="L229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299" s="194"/>
    </row>
    <row r="2300" spans="1:13" ht="35.1" customHeight="1" x14ac:dyDescent="0.2">
      <c r="A2300" s="187">
        <v>42697</v>
      </c>
      <c r="B2300" s="188" t="s">
        <v>4164</v>
      </c>
      <c r="C2300" s="189" t="str">
        <f t="shared" si="61"/>
        <v/>
      </c>
      <c r="D2300" s="190" t="s">
        <v>4147</v>
      </c>
      <c r="E2300" s="195" t="str">
        <f>IF(Table28[[#This Row],[Tên hàng hóa ]]&lt;&gt;0,VLOOKUP(Table28[[#This Row],[Tên hàng hóa ]],Table1[[Tên hàng hóa]:[Quy cách]],2,0),"")</f>
        <v>OMRON</v>
      </c>
      <c r="F2300" s="191" t="str">
        <f>IF(Table28[[#This Row],[Tên hàng hóa ]]&lt;&gt;0,VLOOKUP(Table28[[#This Row],[Tên hàng hóa ]],Table1[[Tên hàng hóa]:[ĐVT]],3,0),"")</f>
        <v>Cái</v>
      </c>
      <c r="G2300" s="196">
        <v>3630000</v>
      </c>
      <c r="H2300" s="192">
        <v>1</v>
      </c>
      <c r="I2300" s="193">
        <f>IF(Table28[[#This Row],[Số lượng]]&lt;&gt;0,Table28[[#This Row],[Số lượng]]*Table28[[#This Row],[Đơn giá]],"")</f>
        <v>3630000</v>
      </c>
      <c r="J2300" s="193" t="str">
        <f ca="1">IF(AND(Table28[[#This Row],[Tên hàng hóa ]]&lt;&gt;0,D2301=""),SUM(OFFSET(Table28[[#This Row],[Thành tiền]],0,0,-COUNTIF(Table28[Số HĐ],Table28[[#This Row],[Số HĐ]]))),"")</f>
        <v/>
      </c>
      <c r="K2300" s="192"/>
      <c r="L230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00" s="194"/>
    </row>
    <row r="2301" spans="1:13" ht="35.1" customHeight="1" x14ac:dyDescent="0.2">
      <c r="A2301" s="187">
        <v>42697</v>
      </c>
      <c r="B2301" s="188" t="s">
        <v>4164</v>
      </c>
      <c r="C2301" s="189" t="s">
        <v>543</v>
      </c>
      <c r="D2301" s="190" t="s">
        <v>84</v>
      </c>
      <c r="E2301" s="195" t="str">
        <f>IF(Table28[[#This Row],[Tên hàng hóa ]]&lt;&gt;0,VLOOKUP(Table28[[#This Row],[Tên hàng hóa ]],Table1[[Tên hàng hóa]:[Quy cách]],2,0),"")</f>
        <v>Bộ Điều Khiển Lập Trình</v>
      </c>
      <c r="F2301" s="191" t="str">
        <f>IF(Table28[[#This Row],[Tên hàng hóa ]]&lt;&gt;0,VLOOKUP(Table28[[#This Row],[Tên hàng hóa ]],Table1[[Tên hàng hóa]:[ĐVT]],3,0),"")</f>
        <v>Cái</v>
      </c>
      <c r="G2301" s="196">
        <v>12100000</v>
      </c>
      <c r="H2301" s="192">
        <v>1</v>
      </c>
      <c r="I2301" s="193">
        <f>IF(Table28[[#This Row],[Số lượng]]&lt;&gt;0,Table28[[#This Row],[Số lượng]]*Table28[[#This Row],[Đơn giá]],"")</f>
        <v>12100000</v>
      </c>
      <c r="J2301" s="193" t="str">
        <f ca="1">IF(AND(Table28[[#This Row],[Tên hàng hóa ]]&lt;&gt;0,D2302=""),SUM(OFFSET(Table28[[#This Row],[Thành tiền]],0,0,-COUNTIF(Table28[Số HĐ],Table28[[#This Row],[Số HĐ]]))),"")</f>
        <v/>
      </c>
      <c r="K2301" s="192"/>
      <c r="L230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01" s="194"/>
    </row>
    <row r="2302" spans="1:13" ht="35.1" customHeight="1" x14ac:dyDescent="0.2">
      <c r="A2302" s="187">
        <v>42697</v>
      </c>
      <c r="B2302" s="188" t="s">
        <v>4164</v>
      </c>
      <c r="C2302" s="189" t="s">
        <v>543</v>
      </c>
      <c r="D2302" s="190" t="s">
        <v>1448</v>
      </c>
      <c r="E2302" s="195" t="str">
        <f>IF(Table28[[#This Row],[Tên hàng hóa ]]&lt;&gt;0,VLOOKUP(Table28[[#This Row],[Tên hàng hóa ]],Table1[[Tên hàng hóa]:[Quy cách]],2,0),"")</f>
        <v>Bộ lập trình</v>
      </c>
      <c r="F2302" s="191" t="str">
        <f>IF(Table28[[#This Row],[Tên hàng hóa ]]&lt;&gt;0,VLOOKUP(Table28[[#This Row],[Tên hàng hóa ]],Table1[[Tên hàng hóa]:[ĐVT]],3,0),"")</f>
        <v>Cái</v>
      </c>
      <c r="G2302" s="196">
        <v>14850000</v>
      </c>
      <c r="H2302" s="192">
        <v>1</v>
      </c>
      <c r="I2302" s="193">
        <f>IF(Table28[[#This Row],[Số lượng]]&lt;&gt;0,Table28[[#This Row],[Số lượng]]*Table28[[#This Row],[Đơn giá]],"")</f>
        <v>14850000</v>
      </c>
      <c r="J2302" s="193">
        <f ca="1">IF(AND(Table28[[#This Row],[Tên hàng hóa ]]&lt;&gt;0,D2303=""),SUM(OFFSET(Table28[[#This Row],[Thành tiền]],0,0,-COUNTIF(Table28[Số HĐ],Table28[[#This Row],[Số HĐ]]))),"")</f>
        <v>47630000</v>
      </c>
      <c r="K2302" s="192">
        <v>0</v>
      </c>
      <c r="L2302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47630000</v>
      </c>
      <c r="M2302" s="194" t="s">
        <v>4163</v>
      </c>
    </row>
    <row r="2303" spans="1:13" ht="35.1" customHeight="1" x14ac:dyDescent="0.2">
      <c r="A2303" s="187"/>
      <c r="B2303" s="188"/>
      <c r="C2303" s="189" t="str">
        <f t="shared" si="61"/>
        <v/>
      </c>
      <c r="D2303" s="190"/>
      <c r="E2303" s="195" t="str">
        <f>IF(Table28[[#This Row],[Tên hàng hóa ]]&lt;&gt;0,VLOOKUP(Table28[[#This Row],[Tên hàng hóa ]],Table1[[Tên hàng hóa]:[Quy cách]],2,0),"")</f>
        <v/>
      </c>
      <c r="F2303" s="191" t="str">
        <f>IF(Table28[[#This Row],[Tên hàng hóa ]]&lt;&gt;0,VLOOKUP(Table28[[#This Row],[Tên hàng hóa ]],Table1[[Tên hàng hóa]:[ĐVT]],3,0),"")</f>
        <v/>
      </c>
      <c r="G2303" s="196" t="str">
        <f>IF(Table28[[#This Row],[Tên hàng hóa ]]=0,"",VLOOKUP(Table28[[#This Row],[Tên hàng hóa ]],Table1[[Tên hàng hóa]:[Giá bán]],4,0))</f>
        <v/>
      </c>
      <c r="H2303" s="192"/>
      <c r="I2303" s="193" t="str">
        <f>IF(Table28[[#This Row],[Số lượng]]&lt;&gt;0,Table28[[#This Row],[Số lượng]]*Table28[[#This Row],[Đơn giá]],"")</f>
        <v/>
      </c>
      <c r="J2303" s="193" t="str">
        <f ca="1">IF(AND(Table28[[#This Row],[Tên hàng hóa ]]&lt;&gt;0,D2304=""),SUM(OFFSET(Table28[[#This Row],[Thành tiền]],0,0,-COUNTIF(Table28[Số HĐ],Table28[[#This Row],[Số HĐ]]))),"")</f>
        <v/>
      </c>
      <c r="K2303" s="192"/>
      <c r="L230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03" s="194"/>
    </row>
    <row r="2304" spans="1:13" ht="35.1" customHeight="1" x14ac:dyDescent="0.2">
      <c r="A2304" s="187">
        <v>42697</v>
      </c>
      <c r="B2304" s="188" t="s">
        <v>4165</v>
      </c>
      <c r="C2304" s="189" t="s">
        <v>1043</v>
      </c>
      <c r="D2304" s="190" t="s">
        <v>3384</v>
      </c>
      <c r="E2304" s="195" t="str">
        <f>IF(Table28[[#This Row],[Tên hàng hóa ]]&lt;&gt;0,VLOOKUP(Table28[[#This Row],[Tên hàng hóa ]],Table1[[Tên hàng hóa]:[Quy cách]],2,0),"")</f>
        <v>PARAGON</v>
      </c>
      <c r="F2304" s="191" t="str">
        <f>IF(Table28[[#This Row],[Tên hàng hóa ]]&lt;&gt;0,VLOOKUP(Table28[[#This Row],[Tên hàng hóa ]],Table1[[Tên hàng hóa]:[ĐVT]],3,0),"")</f>
        <v>BỘ</v>
      </c>
      <c r="G2304" s="196">
        <v>990000</v>
      </c>
      <c r="H2304" s="192">
        <v>1</v>
      </c>
      <c r="I2304" s="193">
        <f>IF(Table28[[#This Row],[Số lượng]]&lt;&gt;0,Table28[[#This Row],[Số lượng]]*Table28[[#This Row],[Đơn giá]],"")</f>
        <v>990000</v>
      </c>
      <c r="J2304" s="193">
        <f ca="1">IF(AND(Table28[[#This Row],[Tên hàng hóa ]]&lt;&gt;0,D2305=""),SUM(OFFSET(Table28[[#This Row],[Thành tiền]],0,0,-COUNTIF(Table28[Số HĐ],Table28[[#This Row],[Số HĐ]]))),"")</f>
        <v>990000</v>
      </c>
      <c r="K2304" s="192" t="s">
        <v>464</v>
      </c>
      <c r="L2304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04" s="194" t="s">
        <v>4388</v>
      </c>
    </row>
    <row r="2305" spans="1:13" ht="35.1" customHeight="1" x14ac:dyDescent="0.2">
      <c r="A2305" s="187"/>
      <c r="B2305" s="188"/>
      <c r="C2305" s="189" t="str">
        <f t="shared" si="61"/>
        <v/>
      </c>
      <c r="D2305" s="190"/>
      <c r="E2305" s="195" t="str">
        <f>IF(Table28[[#This Row],[Tên hàng hóa ]]&lt;&gt;0,VLOOKUP(Table28[[#This Row],[Tên hàng hóa ]],Table1[[Tên hàng hóa]:[Quy cách]],2,0),"")</f>
        <v/>
      </c>
      <c r="F2305" s="191" t="str">
        <f>IF(Table28[[#This Row],[Tên hàng hóa ]]&lt;&gt;0,VLOOKUP(Table28[[#This Row],[Tên hàng hóa ]],Table1[[Tên hàng hóa]:[ĐVT]],3,0),"")</f>
        <v/>
      </c>
      <c r="G2305" s="196" t="str">
        <f>IF(Table28[[#This Row],[Tên hàng hóa ]]=0,"",VLOOKUP(Table28[[#This Row],[Tên hàng hóa ]],Table1[[Tên hàng hóa]:[Giá bán]],4,0))</f>
        <v/>
      </c>
      <c r="H2305" s="192"/>
      <c r="I2305" s="193" t="str">
        <f>IF(Table28[[#This Row],[Số lượng]]&lt;&gt;0,Table28[[#This Row],[Số lượng]]*Table28[[#This Row],[Đơn giá]],"")</f>
        <v/>
      </c>
      <c r="J2305" s="193" t="str">
        <f ca="1">IF(AND(Table28[[#This Row],[Tên hàng hóa ]]&lt;&gt;0,D2306=""),SUM(OFFSET(Table28[[#This Row],[Thành tiền]],0,0,-COUNTIF(Table28[Số HĐ],Table28[[#This Row],[Số HĐ]]))),"")</f>
        <v/>
      </c>
      <c r="K2305" s="192"/>
      <c r="L230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05" s="194"/>
    </row>
    <row r="2306" spans="1:13" ht="35.1" customHeight="1" x14ac:dyDescent="0.2">
      <c r="A2306" s="187">
        <v>42699</v>
      </c>
      <c r="B2306" s="188" t="s">
        <v>4191</v>
      </c>
      <c r="C2306" s="189" t="s">
        <v>569</v>
      </c>
      <c r="D2306" s="190" t="s">
        <v>181</v>
      </c>
      <c r="E2306" s="195" t="str">
        <f>IF(Table28[[#This Row],[Tên hàng hóa ]]&lt;&gt;0,VLOOKUP(Table28[[#This Row],[Tên hàng hóa ]],Table1[[Tên hàng hóa]:[Quy cách]],2,0),"")</f>
        <v>Bộ Nguồn Xung</v>
      </c>
      <c r="F2306" s="191" t="str">
        <f>IF(Table28[[#This Row],[Tên hàng hóa ]]&lt;&gt;0,VLOOKUP(Table28[[#This Row],[Tên hàng hóa ]],Table1[[Tên hàng hóa]:[ĐVT]],3,0),"")</f>
        <v>Cái</v>
      </c>
      <c r="G2306" s="196">
        <v>1980000</v>
      </c>
      <c r="H2306" s="192">
        <v>2</v>
      </c>
      <c r="I2306" s="193">
        <f>IF(Table28[[#This Row],[Số lượng]]&lt;&gt;0,Table28[[#This Row],[Số lượng]]*Table28[[#This Row],[Đơn giá]],"")</f>
        <v>3960000</v>
      </c>
      <c r="J2306" s="193" t="str">
        <f ca="1">IF(AND(Table28[[#This Row],[Tên hàng hóa ]]&lt;&gt;0,D2307=""),SUM(OFFSET(Table28[[#This Row],[Thành tiền]],0,0,-COUNTIF(Table28[Số HĐ],Table28[[#This Row],[Số HĐ]]))),"")</f>
        <v/>
      </c>
      <c r="K2306" s="192"/>
      <c r="L230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06" s="194"/>
    </row>
    <row r="2307" spans="1:13" ht="35.1" customHeight="1" x14ac:dyDescent="0.2">
      <c r="A2307" s="187">
        <v>42699</v>
      </c>
      <c r="B2307" s="188" t="s">
        <v>4191</v>
      </c>
      <c r="C2307" s="189" t="str">
        <f t="shared" si="61"/>
        <v>CTY TNHH ĐẠI PHÚ CÁT</v>
      </c>
      <c r="D2307" s="190" t="s">
        <v>3893</v>
      </c>
      <c r="E2307" s="195" t="str">
        <f>IF(Table28[[#This Row],[Tên hàng hóa ]]&lt;&gt;0,VLOOKUP(Table28[[#This Row],[Tên hàng hóa ]],Table1[[Tên hàng hóa]:[Quy cách]],2,0),"")</f>
        <v>OMRON</v>
      </c>
      <c r="F2307" s="191" t="str">
        <f>IF(Table28[[#This Row],[Tên hàng hóa ]]&lt;&gt;0,VLOOKUP(Table28[[#This Row],[Tên hàng hóa ]],Table1[[Tên hàng hóa]:[ĐVT]],3,0),"")</f>
        <v>Cái</v>
      </c>
      <c r="G2307" s="196">
        <v>61600</v>
      </c>
      <c r="H2307" s="192">
        <v>20</v>
      </c>
      <c r="I2307" s="193">
        <f>IF(Table28[[#This Row],[Số lượng]]&lt;&gt;0,Table28[[#This Row],[Số lượng]]*Table28[[#This Row],[Đơn giá]],"")</f>
        <v>1232000</v>
      </c>
      <c r="J2307" s="193">
        <f ca="1">IF(AND(Table28[[#This Row],[Tên hàng hóa ]]&lt;&gt;0,D2308=""),SUM(OFFSET(Table28[[#This Row],[Thành tiền]],0,0,-COUNTIF(Table28[Số HĐ],Table28[[#This Row],[Số HĐ]]))),"")</f>
        <v>5192000</v>
      </c>
      <c r="K2307" s="192">
        <v>0</v>
      </c>
      <c r="L2307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5192000</v>
      </c>
      <c r="M2307" s="194" t="s">
        <v>4192</v>
      </c>
    </row>
    <row r="2308" spans="1:13" ht="35.1" customHeight="1" x14ac:dyDescent="0.2">
      <c r="A2308" s="187"/>
      <c r="B2308" s="188"/>
      <c r="C2308" s="189" t="str">
        <f t="shared" si="61"/>
        <v/>
      </c>
      <c r="D2308" s="190"/>
      <c r="E2308" s="195" t="str">
        <f>IF(Table28[[#This Row],[Tên hàng hóa ]]&lt;&gt;0,VLOOKUP(Table28[[#This Row],[Tên hàng hóa ]],Table1[[Tên hàng hóa]:[Quy cách]],2,0),"")</f>
        <v/>
      </c>
      <c r="F2308" s="191" t="str">
        <f>IF(Table28[[#This Row],[Tên hàng hóa ]]&lt;&gt;0,VLOOKUP(Table28[[#This Row],[Tên hàng hóa ]],Table1[[Tên hàng hóa]:[ĐVT]],3,0),"")</f>
        <v/>
      </c>
      <c r="G2308" s="196" t="str">
        <f>IF(Table28[[#This Row],[Tên hàng hóa ]]=0,"",VLOOKUP(Table28[[#This Row],[Tên hàng hóa ]],Table1[[Tên hàng hóa]:[Giá bán]],4,0))</f>
        <v/>
      </c>
      <c r="H2308" s="192"/>
      <c r="I2308" s="193" t="str">
        <f>IF(Table28[[#This Row],[Số lượng]]&lt;&gt;0,Table28[[#This Row],[Số lượng]]*Table28[[#This Row],[Đơn giá]],"")</f>
        <v/>
      </c>
      <c r="J2308" s="193" t="str">
        <f ca="1">IF(AND(Table28[[#This Row],[Tên hàng hóa ]]&lt;&gt;0,D2309=""),SUM(OFFSET(Table28[[#This Row],[Thành tiền]],0,0,-COUNTIF(Table28[Số HĐ],Table28[[#This Row],[Số HĐ]]))),"")</f>
        <v/>
      </c>
      <c r="K2308" s="192"/>
      <c r="L230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08" s="194"/>
    </row>
    <row r="2309" spans="1:13" ht="35.1" customHeight="1" x14ac:dyDescent="0.2">
      <c r="A2309" s="187">
        <v>42702</v>
      </c>
      <c r="B2309" s="188" t="s">
        <v>4193</v>
      </c>
      <c r="C2309" s="189" t="s">
        <v>1034</v>
      </c>
      <c r="D2309" s="190" t="s">
        <v>2967</v>
      </c>
      <c r="E2309" s="195" t="str">
        <f>IF(Table28[[#This Row],[Tên hàng hóa ]]&lt;&gt;0,VLOOKUP(Table28[[#This Row],[Tên hàng hóa ]],Table1[[Tên hàng hóa]:[Quy cách]],2,0),"")</f>
        <v>OMRON</v>
      </c>
      <c r="F2309" s="191" t="str">
        <f>IF(Table28[[#This Row],[Tên hàng hóa ]]&lt;&gt;0,VLOOKUP(Table28[[#This Row],[Tên hàng hóa ]],Table1[[Tên hàng hóa]:[ĐVT]],3,0),"")</f>
        <v>Cái</v>
      </c>
      <c r="G2309" s="196">
        <v>4290000</v>
      </c>
      <c r="H2309" s="192">
        <v>2</v>
      </c>
      <c r="I2309" s="193">
        <f>IF(Table28[[#This Row],[Số lượng]]&lt;&gt;0,Table28[[#This Row],[Số lượng]]*Table28[[#This Row],[Đơn giá]],"")</f>
        <v>8580000</v>
      </c>
      <c r="J2309" s="193">
        <f ca="1">IF(AND(Table28[[#This Row],[Tên hàng hóa ]]&lt;&gt;0,D2310=""),SUM(OFFSET(Table28[[#This Row],[Thành tiền]],0,0,-COUNTIF(Table28[Số HĐ],Table28[[#This Row],[Số HĐ]]))),"")</f>
        <v>8580000</v>
      </c>
      <c r="K2309" s="192">
        <v>0</v>
      </c>
      <c r="L2309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8580000</v>
      </c>
      <c r="M2309" s="194" t="s">
        <v>4194</v>
      </c>
    </row>
    <row r="2310" spans="1:13" ht="35.1" customHeight="1" x14ac:dyDescent="0.2">
      <c r="A2310" s="187"/>
      <c r="B2310" s="188"/>
      <c r="C2310" s="189" t="str">
        <f t="shared" ref="C2310:C2372" si="62">IF(AND(D2310&lt;&gt;0,D2311=""),C2309,"")</f>
        <v/>
      </c>
      <c r="D2310" s="190"/>
      <c r="E2310" s="195" t="str">
        <f>IF(Table28[[#This Row],[Tên hàng hóa ]]&lt;&gt;0,VLOOKUP(Table28[[#This Row],[Tên hàng hóa ]],Table1[[Tên hàng hóa]:[Quy cách]],2,0),"")</f>
        <v/>
      </c>
      <c r="F2310" s="191" t="str">
        <f>IF(Table28[[#This Row],[Tên hàng hóa ]]&lt;&gt;0,VLOOKUP(Table28[[#This Row],[Tên hàng hóa ]],Table1[[Tên hàng hóa]:[ĐVT]],3,0),"")</f>
        <v/>
      </c>
      <c r="G2310" s="196" t="str">
        <f>IF(Table28[[#This Row],[Tên hàng hóa ]]=0,"",VLOOKUP(Table28[[#This Row],[Tên hàng hóa ]],Table1[[Tên hàng hóa]:[Giá bán]],4,0))</f>
        <v/>
      </c>
      <c r="H2310" s="192"/>
      <c r="I2310" s="193" t="str">
        <f>IF(Table28[[#This Row],[Số lượng]]&lt;&gt;0,Table28[[#This Row],[Số lượng]]*Table28[[#This Row],[Đơn giá]],"")</f>
        <v/>
      </c>
      <c r="J2310" s="193" t="str">
        <f ca="1">IF(AND(Table28[[#This Row],[Tên hàng hóa ]]&lt;&gt;0,D2311=""),SUM(OFFSET(Table28[[#This Row],[Thành tiền]],0,0,-COUNTIF(Table28[Số HĐ],Table28[[#This Row],[Số HĐ]]))),"")</f>
        <v/>
      </c>
      <c r="K2310" s="192"/>
      <c r="L231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10" s="194"/>
    </row>
    <row r="2311" spans="1:13" ht="35.1" customHeight="1" x14ac:dyDescent="0.2">
      <c r="A2311" s="187">
        <v>42702</v>
      </c>
      <c r="B2311" s="188" t="s">
        <v>4195</v>
      </c>
      <c r="C2311" s="189" t="s">
        <v>890</v>
      </c>
      <c r="D2311" s="190" t="s">
        <v>4188</v>
      </c>
      <c r="E2311" s="195" t="str">
        <f>IF(Table28[[#This Row],[Tên hàng hóa ]]&lt;&gt;0,VLOOKUP(Table28[[#This Row],[Tên hàng hóa ]],Table1[[Tên hàng hóa]:[Quy cách]],2,0),"")</f>
        <v>OMRON</v>
      </c>
      <c r="F2311" s="191" t="str">
        <f>IF(Table28[[#This Row],[Tên hàng hóa ]]&lt;&gt;0,VLOOKUP(Table28[[#This Row],[Tên hàng hóa ]],Table1[[Tên hàng hóa]:[ĐVT]],3,0),"")</f>
        <v>Cái</v>
      </c>
      <c r="G2311" s="196">
        <v>14300000</v>
      </c>
      <c r="H2311" s="192">
        <v>1</v>
      </c>
      <c r="I2311" s="193">
        <f>IF(Table28[[#This Row],[Số lượng]]&lt;&gt;0,Table28[[#This Row],[Số lượng]]*Table28[[#This Row],[Đơn giá]],"")</f>
        <v>14300000</v>
      </c>
      <c r="J2311" s="193">
        <f ca="1">IF(AND(Table28[[#This Row],[Tên hàng hóa ]]&lt;&gt;0,D2312=""),SUM(OFFSET(Table28[[#This Row],[Thành tiền]],0,0,-COUNTIF(Table28[Số HĐ],Table28[[#This Row],[Số HĐ]]))),"")</f>
        <v>14300000</v>
      </c>
      <c r="K2311" s="152" t="s">
        <v>464</v>
      </c>
      <c r="L2311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11" s="153" t="s">
        <v>4297</v>
      </c>
    </row>
    <row r="2312" spans="1:13" ht="35.1" customHeight="1" x14ac:dyDescent="0.2">
      <c r="A2312" s="187"/>
      <c r="B2312" s="188"/>
      <c r="C2312" s="189" t="str">
        <f t="shared" si="62"/>
        <v/>
      </c>
      <c r="D2312" s="190"/>
      <c r="E2312" s="195" t="str">
        <f>IF(Table28[[#This Row],[Tên hàng hóa ]]&lt;&gt;0,VLOOKUP(Table28[[#This Row],[Tên hàng hóa ]],Table1[[Tên hàng hóa]:[Quy cách]],2,0),"")</f>
        <v/>
      </c>
      <c r="F2312" s="191" t="str">
        <f>IF(Table28[[#This Row],[Tên hàng hóa ]]&lt;&gt;0,VLOOKUP(Table28[[#This Row],[Tên hàng hóa ]],Table1[[Tên hàng hóa]:[ĐVT]],3,0),"")</f>
        <v/>
      </c>
      <c r="G2312" s="196" t="str">
        <f>IF(Table28[[#This Row],[Tên hàng hóa ]]=0,"",VLOOKUP(Table28[[#This Row],[Tên hàng hóa ]],Table1[[Tên hàng hóa]:[Giá bán]],4,0))</f>
        <v/>
      </c>
      <c r="H2312" s="192"/>
      <c r="I2312" s="193" t="str">
        <f>IF(Table28[[#This Row],[Số lượng]]&lt;&gt;0,Table28[[#This Row],[Số lượng]]*Table28[[#This Row],[Đơn giá]],"")</f>
        <v/>
      </c>
      <c r="J2312" s="193" t="str">
        <f ca="1">IF(AND(Table28[[#This Row],[Tên hàng hóa ]]&lt;&gt;0,D2313=""),SUM(OFFSET(Table28[[#This Row],[Thành tiền]],0,0,-COUNTIF(Table28[Số HĐ],Table28[[#This Row],[Số HĐ]]))),"")</f>
        <v/>
      </c>
      <c r="K2312" s="192"/>
      <c r="L231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12" s="194"/>
    </row>
    <row r="2313" spans="1:13" ht="35.1" customHeight="1" x14ac:dyDescent="0.2">
      <c r="A2313" s="187">
        <v>42702</v>
      </c>
      <c r="B2313" s="188" t="s">
        <v>4197</v>
      </c>
      <c r="C2313" s="189" t="s">
        <v>4114</v>
      </c>
      <c r="D2313" s="190" t="s">
        <v>180</v>
      </c>
      <c r="E2313" s="195" t="str">
        <f>IF(Table28[[#This Row],[Tên hàng hóa ]]&lt;&gt;0,VLOOKUP(Table28[[#This Row],[Tên hàng hóa ]],Table1[[Tên hàng hóa]:[Quy cách]],2,0),"")</f>
        <v>Bộ Nguồn Xung</v>
      </c>
      <c r="F2313" s="191" t="str">
        <f>IF(Table28[[#This Row],[Tên hàng hóa ]]&lt;&gt;0,VLOOKUP(Table28[[#This Row],[Tên hàng hóa ]],Table1[[Tên hàng hóa]:[ĐVT]],3,0),"")</f>
        <v>Cái</v>
      </c>
      <c r="G2313" s="196">
        <v>1155000</v>
      </c>
      <c r="H2313" s="192">
        <v>4</v>
      </c>
      <c r="I2313" s="193">
        <f>IF(Table28[[#This Row],[Số lượng]]&lt;&gt;0,Table28[[#This Row],[Số lượng]]*Table28[[#This Row],[Đơn giá]],"")</f>
        <v>4620000</v>
      </c>
      <c r="J2313" s="193">
        <f ca="1">IF(AND(Table28[[#This Row],[Tên hàng hóa ]]&lt;&gt;0,D2314=""),SUM(OFFSET(Table28[[#This Row],[Thành tiền]],0,0,-COUNTIF(Table28[Số HĐ],Table28[[#This Row],[Số HĐ]]))),"")</f>
        <v>4620000</v>
      </c>
      <c r="K2313" s="152" t="s">
        <v>464</v>
      </c>
      <c r="L2313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13" s="153" t="s">
        <v>4296</v>
      </c>
    </row>
    <row r="2314" spans="1:13" ht="35.1" customHeight="1" x14ac:dyDescent="0.2">
      <c r="A2314" s="187"/>
      <c r="B2314" s="188"/>
      <c r="C2314" s="189" t="str">
        <f t="shared" si="62"/>
        <v/>
      </c>
      <c r="D2314" s="190"/>
      <c r="E2314" s="195" t="str">
        <f>IF(Table28[[#This Row],[Tên hàng hóa ]]&lt;&gt;0,VLOOKUP(Table28[[#This Row],[Tên hàng hóa ]],Table1[[Tên hàng hóa]:[Quy cách]],2,0),"")</f>
        <v/>
      </c>
      <c r="F2314" s="191" t="str">
        <f>IF(Table28[[#This Row],[Tên hàng hóa ]]&lt;&gt;0,VLOOKUP(Table28[[#This Row],[Tên hàng hóa ]],Table1[[Tên hàng hóa]:[ĐVT]],3,0),"")</f>
        <v/>
      </c>
      <c r="G2314" s="196" t="str">
        <f>IF(Table28[[#This Row],[Tên hàng hóa ]]=0,"",VLOOKUP(Table28[[#This Row],[Tên hàng hóa ]],Table1[[Tên hàng hóa]:[Giá bán]],4,0))</f>
        <v/>
      </c>
      <c r="H2314" s="192"/>
      <c r="I2314" s="193" t="str">
        <f>IF(Table28[[#This Row],[Số lượng]]&lt;&gt;0,Table28[[#This Row],[Số lượng]]*Table28[[#This Row],[Đơn giá]],"")</f>
        <v/>
      </c>
      <c r="J2314" s="193" t="str">
        <f ca="1">IF(AND(Table28[[#This Row],[Tên hàng hóa ]]&lt;&gt;0,D2315=""),SUM(OFFSET(Table28[[#This Row],[Thành tiền]],0,0,-COUNTIF(Table28[Số HĐ],Table28[[#This Row],[Số HĐ]]))),"")</f>
        <v/>
      </c>
      <c r="K2314" s="192"/>
      <c r="L231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14" s="194"/>
    </row>
    <row r="2315" spans="1:13" ht="35.1" customHeight="1" x14ac:dyDescent="0.2">
      <c r="A2315" s="187">
        <v>42702</v>
      </c>
      <c r="B2315" s="188" t="s">
        <v>4198</v>
      </c>
      <c r="C2315" s="189" t="s">
        <v>1043</v>
      </c>
      <c r="D2315" s="190" t="s">
        <v>2448</v>
      </c>
      <c r="E2315" s="195" t="str">
        <f>IF(Table28[[#This Row],[Tên hàng hóa ]]&lt;&gt;0,VLOOKUP(Table28[[#This Row],[Tên hàng hóa ]],Table1[[Tên hàng hóa]:[Quy cách]],2,0),"")</f>
        <v>Cadivi</v>
      </c>
      <c r="F2315" s="191" t="str">
        <f>IF(Table28[[#This Row],[Tên hàng hóa ]]&lt;&gt;0,VLOOKUP(Table28[[#This Row],[Tên hàng hóa ]],Table1[[Tên hàng hóa]:[ĐVT]],3,0),"")</f>
        <v>Mét</v>
      </c>
      <c r="G2315" s="196">
        <v>4950</v>
      </c>
      <c r="H2315" s="192">
        <v>104</v>
      </c>
      <c r="I2315" s="193">
        <f>IF(Table28[[#This Row],[Số lượng]]&lt;&gt;0,Table28[[#This Row],[Số lượng]]*Table28[[#This Row],[Đơn giá]],"")</f>
        <v>514800</v>
      </c>
      <c r="J2315" s="193" t="str">
        <f ca="1">IF(AND(Table28[[#This Row],[Tên hàng hóa ]]&lt;&gt;0,D2316=""),SUM(OFFSET(Table28[[#This Row],[Thành tiền]],0,0,-COUNTIF(Table28[Số HĐ],Table28[[#This Row],[Số HĐ]]))),"")</f>
        <v/>
      </c>
      <c r="K2315" s="192"/>
      <c r="L231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15" s="194"/>
    </row>
    <row r="2316" spans="1:13" ht="35.1" customHeight="1" x14ac:dyDescent="0.2">
      <c r="A2316" s="187">
        <v>42702</v>
      </c>
      <c r="B2316" s="188" t="s">
        <v>4198</v>
      </c>
      <c r="C2316" s="189" t="s">
        <v>1043</v>
      </c>
      <c r="D2316" s="190" t="s">
        <v>4058</v>
      </c>
      <c r="E2316" s="195" t="str">
        <f>IF(Table28[[#This Row],[Tên hàng hóa ]]&lt;&gt;0,VLOOKUP(Table28[[#This Row],[Tên hàng hóa ]],Table1[[Tên hàng hóa]:[Quy cách]],2,0),"")</f>
        <v>SANG JIN</v>
      </c>
      <c r="F2316" s="191" t="str">
        <f>IF(Table28[[#This Row],[Tên hàng hóa ]]&lt;&gt;0,VLOOKUP(Table28[[#This Row],[Tên hàng hóa ]],Table1[[Tên hàng hóa]:[ĐVT]],3,0),"")</f>
        <v>MÉT</v>
      </c>
      <c r="G2316" s="196">
        <v>11220</v>
      </c>
      <c r="H2316" s="192">
        <v>20</v>
      </c>
      <c r="I2316" s="193">
        <f>IF(Table28[[#This Row],[Số lượng]]&lt;&gt;0,Table28[[#This Row],[Số lượng]]*Table28[[#This Row],[Đơn giá]],"")</f>
        <v>224400</v>
      </c>
      <c r="J2316" s="193" t="str">
        <f ca="1">IF(AND(Table28[[#This Row],[Tên hàng hóa ]]&lt;&gt;0,D2317=""),SUM(OFFSET(Table28[[#This Row],[Thành tiền]],0,0,-COUNTIF(Table28[Số HĐ],Table28[[#This Row],[Số HĐ]]))),"")</f>
        <v/>
      </c>
      <c r="K2316" s="192"/>
      <c r="L231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16" s="194"/>
    </row>
    <row r="2317" spans="1:13" ht="35.1" customHeight="1" x14ac:dyDescent="0.2">
      <c r="A2317" s="187">
        <v>42702</v>
      </c>
      <c r="B2317" s="188" t="s">
        <v>4198</v>
      </c>
      <c r="C2317" s="189" t="s">
        <v>1043</v>
      </c>
      <c r="D2317" s="190" t="s">
        <v>4078</v>
      </c>
      <c r="E2317" s="195" t="str">
        <f>IF(Table28[[#This Row],[Tên hàng hóa ]]&lt;&gt;0,VLOOKUP(Table28[[#This Row],[Tên hàng hóa ]],Table1[[Tên hàng hóa]:[Quy cách]],2,0),"")</f>
        <v>VIỆT NAM</v>
      </c>
      <c r="F2317" s="191" t="str">
        <f>IF(Table28[[#This Row],[Tên hàng hóa ]]&lt;&gt;0,VLOOKUP(Table28[[#This Row],[Tên hàng hóa ]],Table1[[Tên hàng hóa]:[ĐVT]],3,0),"")</f>
        <v>Cái</v>
      </c>
      <c r="G2317" s="196">
        <v>19800</v>
      </c>
      <c r="H2317" s="192">
        <v>20</v>
      </c>
      <c r="I2317" s="193">
        <f>IF(Table28[[#This Row],[Số lượng]]&lt;&gt;0,Table28[[#This Row],[Số lượng]]*Table28[[#This Row],[Đơn giá]],"")</f>
        <v>396000</v>
      </c>
      <c r="J2317" s="193" t="str">
        <f ca="1">IF(AND(Table28[[#This Row],[Tên hàng hóa ]]&lt;&gt;0,D2318=""),SUM(OFFSET(Table28[[#This Row],[Thành tiền]],0,0,-COUNTIF(Table28[Số HĐ],Table28[[#This Row],[Số HĐ]]))),"")</f>
        <v/>
      </c>
      <c r="K2317" s="192"/>
      <c r="L231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17" s="194"/>
    </row>
    <row r="2318" spans="1:13" ht="35.1" customHeight="1" x14ac:dyDescent="0.2">
      <c r="A2318" s="187">
        <v>42702</v>
      </c>
      <c r="B2318" s="188" t="s">
        <v>4198</v>
      </c>
      <c r="C2318" s="189" t="s">
        <v>1043</v>
      </c>
      <c r="D2318" s="190" t="s">
        <v>4059</v>
      </c>
      <c r="E2318" s="195" t="str">
        <f>IF(Table28[[#This Row],[Tên hàng hóa ]]&lt;&gt;0,VLOOKUP(Table28[[#This Row],[Tên hàng hóa ]],Table1[[Tên hàng hóa]:[Quy cách]],2,0),"")</f>
        <v>AIPOOLINK</v>
      </c>
      <c r="F2318" s="191" t="str">
        <f>IF(Table28[[#This Row],[Tên hàng hóa ]]&lt;&gt;0,VLOOKUP(Table28[[#This Row],[Tên hàng hóa ]],Table1[[Tên hàng hóa]:[ĐVT]],3,0),"")</f>
        <v>MÉT</v>
      </c>
      <c r="G2318" s="196">
        <v>13750</v>
      </c>
      <c r="H2318" s="192">
        <v>100</v>
      </c>
      <c r="I2318" s="193">
        <f>IF(Table28[[#This Row],[Số lượng]]&lt;&gt;0,Table28[[#This Row],[Số lượng]]*Table28[[#This Row],[Đơn giá]],"")</f>
        <v>1375000</v>
      </c>
      <c r="J2318" s="193" t="str">
        <f ca="1">IF(AND(Table28[[#This Row],[Tên hàng hóa ]]&lt;&gt;0,D2319=""),SUM(OFFSET(Table28[[#This Row],[Thành tiền]],0,0,-COUNTIF(Table28[Số HĐ],Table28[[#This Row],[Số HĐ]]))),"")</f>
        <v/>
      </c>
      <c r="K2318" s="192"/>
      <c r="L231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18" s="194"/>
    </row>
    <row r="2319" spans="1:13" ht="35.1" customHeight="1" x14ac:dyDescent="0.2">
      <c r="A2319" s="187">
        <v>42702</v>
      </c>
      <c r="B2319" s="188" t="s">
        <v>4198</v>
      </c>
      <c r="C2319" s="189" t="s">
        <v>1043</v>
      </c>
      <c r="D2319" s="190" t="s">
        <v>4089</v>
      </c>
      <c r="E2319" s="195" t="str">
        <f>IF(Table28[[#This Row],[Tên hàng hóa ]]&lt;&gt;0,VLOOKUP(Table28[[#This Row],[Tên hàng hóa ]],Table1[[Tên hàng hóa]:[Quy cách]],2,0),"")</f>
        <v>KYORITSU</v>
      </c>
      <c r="F2319" s="191" t="str">
        <f>IF(Table28[[#This Row],[Tên hàng hóa ]]&lt;&gt;0,VLOOKUP(Table28[[#This Row],[Tên hàng hóa ]],Table1[[Tên hàng hóa]:[ĐVT]],3,0),"")</f>
        <v>Cái</v>
      </c>
      <c r="G2319" s="196">
        <v>1928300</v>
      </c>
      <c r="H2319" s="192">
        <v>1</v>
      </c>
      <c r="I2319" s="193">
        <f>IF(Table28[[#This Row],[Số lượng]]&lt;&gt;0,Table28[[#This Row],[Số lượng]]*Table28[[#This Row],[Đơn giá]],"")</f>
        <v>1928300</v>
      </c>
      <c r="J2319" s="193">
        <f ca="1">IF(AND(Table28[[#This Row],[Tên hàng hóa ]]&lt;&gt;0,D2320=""),SUM(OFFSET(Table28[[#This Row],[Thành tiền]],0,0,-COUNTIF(Table28[Số HĐ],Table28[[#This Row],[Số HĐ]]))),"")</f>
        <v>4438500</v>
      </c>
      <c r="K2319" s="192">
        <v>0</v>
      </c>
      <c r="L2319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4438500</v>
      </c>
      <c r="M2319" s="194" t="s">
        <v>4391</v>
      </c>
    </row>
    <row r="2320" spans="1:13" ht="35.1" customHeight="1" x14ac:dyDescent="0.2">
      <c r="A2320" s="187"/>
      <c r="B2320" s="188"/>
      <c r="C2320" s="189" t="str">
        <f t="shared" si="62"/>
        <v/>
      </c>
      <c r="D2320" s="190"/>
      <c r="E2320" s="195" t="str">
        <f>IF(Table28[[#This Row],[Tên hàng hóa ]]&lt;&gt;0,VLOOKUP(Table28[[#This Row],[Tên hàng hóa ]],Table1[[Tên hàng hóa]:[Quy cách]],2,0),"")</f>
        <v/>
      </c>
      <c r="F2320" s="191" t="str">
        <f>IF(Table28[[#This Row],[Tên hàng hóa ]]&lt;&gt;0,VLOOKUP(Table28[[#This Row],[Tên hàng hóa ]],Table1[[Tên hàng hóa]:[ĐVT]],3,0),"")</f>
        <v/>
      </c>
      <c r="G2320" s="196" t="str">
        <f>IF(Table28[[#This Row],[Tên hàng hóa ]]=0,"",VLOOKUP(Table28[[#This Row],[Tên hàng hóa ]],Table1[[Tên hàng hóa]:[Giá bán]],4,0))</f>
        <v/>
      </c>
      <c r="H2320" s="192"/>
      <c r="I2320" s="193" t="str">
        <f>IF(Table28[[#This Row],[Số lượng]]&lt;&gt;0,Table28[[#This Row],[Số lượng]]*Table28[[#This Row],[Đơn giá]],"")</f>
        <v/>
      </c>
      <c r="J2320" s="193" t="str">
        <f ca="1">IF(AND(Table28[[#This Row],[Tên hàng hóa ]]&lt;&gt;0,D2321=""),SUM(OFFSET(Table28[[#This Row],[Thành tiền]],0,0,-COUNTIF(Table28[Số HĐ],Table28[[#This Row],[Số HĐ]]))),"")</f>
        <v/>
      </c>
      <c r="K2320" s="192"/>
      <c r="L232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20" s="194"/>
    </row>
    <row r="2321" spans="1:13" ht="35.1" customHeight="1" x14ac:dyDescent="0.2">
      <c r="A2321" s="187">
        <v>42702</v>
      </c>
      <c r="B2321" s="188" t="s">
        <v>4200</v>
      </c>
      <c r="C2321" s="189" t="s">
        <v>1043</v>
      </c>
      <c r="D2321" s="190" t="s">
        <v>4090</v>
      </c>
      <c r="E2321" s="195" t="str">
        <f>IF(Table28[[#This Row],[Tên hàng hóa ]]&lt;&gt;0,VLOOKUP(Table28[[#This Row],[Tên hàng hóa ]],Table1[[Tên hàng hóa]:[Quy cách]],2,0),"")</f>
        <v>Cadivi</v>
      </c>
      <c r="F2321" s="191" t="str">
        <f>IF(Table28[[#This Row],[Tên hàng hóa ]]&lt;&gt;0,VLOOKUP(Table28[[#This Row],[Tên hàng hóa ]],Table1[[Tên hàng hóa]:[ĐVT]],3,0),"")</f>
        <v>Cái</v>
      </c>
      <c r="G2321" s="196">
        <v>57200</v>
      </c>
      <c r="H2321" s="192">
        <v>50</v>
      </c>
      <c r="I2321" s="193">
        <f>IF(Table28[[#This Row],[Số lượng]]&lt;&gt;0,Table28[[#This Row],[Số lượng]]*Table28[[#This Row],[Đơn giá]],"")</f>
        <v>2860000</v>
      </c>
      <c r="J2321" s="193" t="str">
        <f ca="1">IF(AND(Table28[[#This Row],[Tên hàng hóa ]]&lt;&gt;0,D2322=""),SUM(OFFSET(Table28[[#This Row],[Thành tiền]],0,0,-COUNTIF(Table28[Số HĐ],Table28[[#This Row],[Số HĐ]]))),"")</f>
        <v/>
      </c>
      <c r="K2321" s="192"/>
      <c r="L232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21" s="194"/>
    </row>
    <row r="2322" spans="1:13" ht="35.1" customHeight="1" x14ac:dyDescent="0.2">
      <c r="A2322" s="187">
        <v>42702</v>
      </c>
      <c r="B2322" s="188" t="s">
        <v>4200</v>
      </c>
      <c r="C2322" s="189" t="s">
        <v>1043</v>
      </c>
      <c r="D2322" s="190" t="s">
        <v>4160</v>
      </c>
      <c r="E2322" s="195" t="str">
        <f>IF(Table28[[#This Row],[Tên hàng hóa ]]&lt;&gt;0,VLOOKUP(Table28[[#This Row],[Tên hàng hóa ]],Table1[[Tên hàng hóa]:[Quy cách]],2,0),"")</f>
        <v>VIỆT NAM</v>
      </c>
      <c r="F2322" s="191" t="str">
        <f>IF(Table28[[#This Row],[Tên hàng hóa ]]&lt;&gt;0,VLOOKUP(Table28[[#This Row],[Tên hàng hóa ]],Table1[[Tên hàng hóa]:[ĐVT]],3,0),"")</f>
        <v>Cái</v>
      </c>
      <c r="G2322" s="196">
        <v>633600</v>
      </c>
      <c r="H2322" s="192">
        <v>3</v>
      </c>
      <c r="I2322" s="193">
        <f>IF(Table28[[#This Row],[Số lượng]]&lt;&gt;0,Table28[[#This Row],[Số lượng]]*Table28[[#This Row],[Đơn giá]],"")</f>
        <v>1900800</v>
      </c>
      <c r="J2322" s="193" t="str">
        <f ca="1">IF(AND(Table28[[#This Row],[Tên hàng hóa ]]&lt;&gt;0,D2323=""),SUM(OFFSET(Table28[[#This Row],[Thành tiền]],0,0,-COUNTIF(Table28[Số HĐ],Table28[[#This Row],[Số HĐ]]))),"")</f>
        <v/>
      </c>
      <c r="K2322" s="192"/>
      <c r="L232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22" s="194"/>
    </row>
    <row r="2323" spans="1:13" ht="35.1" customHeight="1" x14ac:dyDescent="0.2">
      <c r="A2323" s="187">
        <v>42702</v>
      </c>
      <c r="B2323" s="188" t="s">
        <v>4200</v>
      </c>
      <c r="C2323" s="189" t="s">
        <v>1043</v>
      </c>
      <c r="D2323" s="190" t="s">
        <v>4175</v>
      </c>
      <c r="E2323" s="195" t="str">
        <f>IF(Table28[[#This Row],[Tên hàng hóa ]]&lt;&gt;0,VLOOKUP(Table28[[#This Row],[Tên hàng hóa ]],Table1[[Tên hàng hóa]:[Quy cách]],2,0),"")</f>
        <v>VIỆT NAM</v>
      </c>
      <c r="F2323" s="191" t="str">
        <f>IF(Table28[[#This Row],[Tên hàng hóa ]]&lt;&gt;0,VLOOKUP(Table28[[#This Row],[Tên hàng hóa ]],Table1[[Tên hàng hóa]:[ĐVT]],3,0),"")</f>
        <v>BỊCH</v>
      </c>
      <c r="G2323" s="196">
        <v>33000</v>
      </c>
      <c r="H2323" s="192">
        <v>6</v>
      </c>
      <c r="I2323" s="193">
        <f>IF(Table28[[#This Row],[Số lượng]]&lt;&gt;0,Table28[[#This Row],[Số lượng]]*Table28[[#This Row],[Đơn giá]],"")</f>
        <v>198000</v>
      </c>
      <c r="J2323" s="193">
        <f ca="1">IF(AND(Table28[[#This Row],[Tên hàng hóa ]]&lt;&gt;0,D2324=""),SUM(OFFSET(Table28[[#This Row],[Thành tiền]],0,0,-COUNTIF(Table28[Số HĐ],Table28[[#This Row],[Số HĐ]]))),"")</f>
        <v>4958800</v>
      </c>
      <c r="K2323" s="192">
        <v>0</v>
      </c>
      <c r="L2323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4958800</v>
      </c>
      <c r="M2323" s="194" t="s">
        <v>4390</v>
      </c>
    </row>
    <row r="2324" spans="1:13" ht="35.1" customHeight="1" x14ac:dyDescent="0.2">
      <c r="A2324" s="187"/>
      <c r="B2324" s="188"/>
      <c r="C2324" s="189" t="str">
        <f t="shared" si="62"/>
        <v/>
      </c>
      <c r="D2324" s="190"/>
      <c r="E2324" s="195" t="str">
        <f>IF(Table28[[#This Row],[Tên hàng hóa ]]&lt;&gt;0,VLOOKUP(Table28[[#This Row],[Tên hàng hóa ]],Table1[[Tên hàng hóa]:[Quy cách]],2,0),"")</f>
        <v/>
      </c>
      <c r="F2324" s="191" t="str">
        <f>IF(Table28[[#This Row],[Tên hàng hóa ]]&lt;&gt;0,VLOOKUP(Table28[[#This Row],[Tên hàng hóa ]],Table1[[Tên hàng hóa]:[ĐVT]],3,0),"")</f>
        <v/>
      </c>
      <c r="G2324" s="196" t="str">
        <f>IF(Table28[[#This Row],[Tên hàng hóa ]]=0,"",VLOOKUP(Table28[[#This Row],[Tên hàng hóa ]],Table1[[Tên hàng hóa]:[Giá bán]],4,0))</f>
        <v/>
      </c>
      <c r="H2324" s="192"/>
      <c r="I2324" s="193" t="str">
        <f>IF(Table28[[#This Row],[Số lượng]]&lt;&gt;0,Table28[[#This Row],[Số lượng]]*Table28[[#This Row],[Đơn giá]],"")</f>
        <v/>
      </c>
      <c r="J2324" s="193" t="str">
        <f ca="1">IF(AND(Table28[[#This Row],[Tên hàng hóa ]]&lt;&gt;0,D2325=""),SUM(OFFSET(Table28[[#This Row],[Thành tiền]],0,0,-COUNTIF(Table28[Số HĐ],Table28[[#This Row],[Số HĐ]]))),"")</f>
        <v/>
      </c>
      <c r="K2324" s="192"/>
      <c r="L232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24" s="194"/>
    </row>
    <row r="2325" spans="1:13" ht="35.1" customHeight="1" x14ac:dyDescent="0.2">
      <c r="A2325" s="187">
        <v>42702</v>
      </c>
      <c r="B2325" s="188" t="s">
        <v>4201</v>
      </c>
      <c r="C2325" s="189" t="s">
        <v>1043</v>
      </c>
      <c r="D2325" s="190" t="s">
        <v>4157</v>
      </c>
      <c r="E2325" s="195" t="str">
        <f>IF(Table28[[#This Row],[Tên hàng hóa ]]&lt;&gt;0,VLOOKUP(Table28[[#This Row],[Tên hàng hóa ]],Table1[[Tên hàng hóa]:[Quy cách]],2,0),"")</f>
        <v>QUẠT HƯỚNG TRỤC</v>
      </c>
      <c r="F2325" s="191" t="str">
        <f>IF(Table28[[#This Row],[Tên hàng hóa ]]&lt;&gt;0,VLOOKUP(Table28[[#This Row],[Tên hàng hóa ]],Table1[[Tên hàng hóa]:[ĐVT]],3,0),"")</f>
        <v>Cái</v>
      </c>
      <c r="G2325" s="196">
        <v>946000</v>
      </c>
      <c r="H2325" s="192">
        <v>1</v>
      </c>
      <c r="I2325" s="193">
        <f>IF(Table28[[#This Row],[Số lượng]]&lt;&gt;0,Table28[[#This Row],[Số lượng]]*Table28[[#This Row],[Đơn giá]],"")</f>
        <v>946000</v>
      </c>
      <c r="J2325" s="193" t="str">
        <f ca="1">IF(AND(Table28[[#This Row],[Tên hàng hóa ]]&lt;&gt;0,D2326=""),SUM(OFFSET(Table28[[#This Row],[Thành tiền]],0,0,-COUNTIF(Table28[Số HĐ],Table28[[#This Row],[Số HĐ]]))),"")</f>
        <v/>
      </c>
      <c r="K2325" s="192"/>
      <c r="L232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25" s="194"/>
    </row>
    <row r="2326" spans="1:13" ht="35.1" customHeight="1" x14ac:dyDescent="0.2">
      <c r="A2326" s="187">
        <v>42702</v>
      </c>
      <c r="B2326" s="188" t="s">
        <v>4201</v>
      </c>
      <c r="C2326" s="189" t="s">
        <v>1043</v>
      </c>
      <c r="D2326" s="190" t="s">
        <v>4158</v>
      </c>
      <c r="E2326" s="195" t="str">
        <f>IF(Table28[[#This Row],[Tên hàng hóa ]]&lt;&gt;0,VLOOKUP(Table28[[#This Row],[Tên hàng hóa ]],Table1[[Tên hàng hóa]:[Quy cách]],2,0),"")</f>
        <v>QUẠT HƯỚNG TRỤC</v>
      </c>
      <c r="F2326" s="191" t="str">
        <f>IF(Table28[[#This Row],[Tên hàng hóa ]]&lt;&gt;0,VLOOKUP(Table28[[#This Row],[Tên hàng hóa ]],Table1[[Tên hàng hóa]:[ĐVT]],3,0),"")</f>
        <v>Cái</v>
      </c>
      <c r="G2326" s="196">
        <v>1776500</v>
      </c>
      <c r="H2326" s="192">
        <v>2</v>
      </c>
      <c r="I2326" s="193">
        <f>IF(Table28[[#This Row],[Số lượng]]&lt;&gt;0,Table28[[#This Row],[Số lượng]]*Table28[[#This Row],[Đơn giá]],"")</f>
        <v>3553000</v>
      </c>
      <c r="J2326" s="193">
        <f ca="1">IF(AND(Table28[[#This Row],[Tên hàng hóa ]]&lt;&gt;0,D2327=""),SUM(OFFSET(Table28[[#This Row],[Thành tiền]],0,0,-COUNTIF(Table28[Số HĐ],Table28[[#This Row],[Số HĐ]]))),"")</f>
        <v>4499000</v>
      </c>
      <c r="K2326" s="192">
        <v>0</v>
      </c>
      <c r="L2326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4499000</v>
      </c>
      <c r="M2326" s="194" t="s">
        <v>4389</v>
      </c>
    </row>
    <row r="2327" spans="1:13" ht="35.1" customHeight="1" x14ac:dyDescent="0.2">
      <c r="A2327" s="187"/>
      <c r="B2327" s="188"/>
      <c r="C2327" s="189" t="str">
        <f t="shared" si="62"/>
        <v/>
      </c>
      <c r="D2327" s="190"/>
      <c r="E2327" s="195" t="str">
        <f>IF(Table28[[#This Row],[Tên hàng hóa ]]&lt;&gt;0,VLOOKUP(Table28[[#This Row],[Tên hàng hóa ]],Table1[[Tên hàng hóa]:[Quy cách]],2,0),"")</f>
        <v/>
      </c>
      <c r="F2327" s="191" t="str">
        <f>IF(Table28[[#This Row],[Tên hàng hóa ]]&lt;&gt;0,VLOOKUP(Table28[[#This Row],[Tên hàng hóa ]],Table1[[Tên hàng hóa]:[ĐVT]],3,0),"")</f>
        <v/>
      </c>
      <c r="G2327" s="196" t="str">
        <f>IF(Table28[[#This Row],[Tên hàng hóa ]]=0,"",VLOOKUP(Table28[[#This Row],[Tên hàng hóa ]],Table1[[Tên hàng hóa]:[Giá bán]],4,0))</f>
        <v/>
      </c>
      <c r="H2327" s="192"/>
      <c r="I2327" s="193" t="str">
        <f>IF(Table28[[#This Row],[Số lượng]]&lt;&gt;0,Table28[[#This Row],[Số lượng]]*Table28[[#This Row],[Đơn giá]],"")</f>
        <v/>
      </c>
      <c r="J2327" s="193" t="str">
        <f ca="1">IF(AND(Table28[[#This Row],[Tên hàng hóa ]]&lt;&gt;0,D2328=""),SUM(OFFSET(Table28[[#This Row],[Thành tiền]],0,0,-COUNTIF(Table28[Số HĐ],Table28[[#This Row],[Số HĐ]]))),"")</f>
        <v/>
      </c>
      <c r="K2327" s="192"/>
      <c r="L232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27" s="194"/>
    </row>
    <row r="2328" spans="1:13" ht="35.1" customHeight="1" x14ac:dyDescent="0.2">
      <c r="A2328" s="187">
        <v>42702</v>
      </c>
      <c r="B2328" s="188" t="s">
        <v>4203</v>
      </c>
      <c r="C2328" s="189" t="s">
        <v>1456</v>
      </c>
      <c r="D2328" s="190" t="s">
        <v>4224</v>
      </c>
      <c r="E2328" s="195" t="str">
        <f>IF(Table28[[#This Row],[Tên hàng hóa ]]&lt;&gt;0,VLOOKUP(Table28[[#This Row],[Tên hàng hóa ]],Table1[[Tên hàng hóa]:[Quy cách]],2,0),"")</f>
        <v>ĐẦU DÒ OMRON</v>
      </c>
      <c r="F2328" s="191" t="str">
        <f>IF(Table28[[#This Row],[Tên hàng hóa ]]&lt;&gt;0,VLOOKUP(Table28[[#This Row],[Tên hàng hóa ]],Table1[[Tên hàng hóa]:[ĐVT]],3,0),"")</f>
        <v>Cái</v>
      </c>
      <c r="G2328" s="196">
        <v>404800</v>
      </c>
      <c r="H2328" s="192">
        <v>10</v>
      </c>
      <c r="I2328" s="193">
        <f>IF(Table28[[#This Row],[Số lượng]]&lt;&gt;0,Table28[[#This Row],[Số lượng]]*Table28[[#This Row],[Đơn giá]],"")</f>
        <v>4048000</v>
      </c>
      <c r="J2328" s="193">
        <f ca="1">IF(AND(Table28[[#This Row],[Tên hàng hóa ]]&lt;&gt;0,D2329=""),SUM(OFFSET(Table28[[#This Row],[Thành tiền]],0,0,-COUNTIF(Table28[Số HĐ],Table28[[#This Row],[Số HĐ]]))),"")</f>
        <v>4048000</v>
      </c>
      <c r="K2328" s="192">
        <v>0</v>
      </c>
      <c r="L2328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4048000</v>
      </c>
      <c r="M2328" s="194" t="s">
        <v>4199</v>
      </c>
    </row>
    <row r="2329" spans="1:13" ht="35.1" customHeight="1" x14ac:dyDescent="0.2">
      <c r="A2329" s="187"/>
      <c r="B2329" s="188"/>
      <c r="C2329" s="189" t="str">
        <f t="shared" si="62"/>
        <v/>
      </c>
      <c r="D2329" s="190"/>
      <c r="E2329" s="195" t="str">
        <f>IF(Table28[[#This Row],[Tên hàng hóa ]]&lt;&gt;0,VLOOKUP(Table28[[#This Row],[Tên hàng hóa ]],Table1[[Tên hàng hóa]:[Quy cách]],2,0),"")</f>
        <v/>
      </c>
      <c r="F2329" s="191" t="str">
        <f>IF(Table28[[#This Row],[Tên hàng hóa ]]&lt;&gt;0,VLOOKUP(Table28[[#This Row],[Tên hàng hóa ]],Table1[[Tên hàng hóa]:[ĐVT]],3,0),"")</f>
        <v/>
      </c>
      <c r="G2329" s="196" t="str">
        <f>IF(Table28[[#This Row],[Tên hàng hóa ]]=0,"",VLOOKUP(Table28[[#This Row],[Tên hàng hóa ]],Table1[[Tên hàng hóa]:[Giá bán]],4,0))</f>
        <v/>
      </c>
      <c r="H2329" s="192"/>
      <c r="I2329" s="193" t="str">
        <f>IF(Table28[[#This Row],[Số lượng]]&lt;&gt;0,Table28[[#This Row],[Số lượng]]*Table28[[#This Row],[Đơn giá]],"")</f>
        <v/>
      </c>
      <c r="J2329" s="193" t="str">
        <f ca="1">IF(AND(Table28[[#This Row],[Tên hàng hóa ]]&lt;&gt;0,D2330=""),SUM(OFFSET(Table28[[#This Row],[Thành tiền]],0,0,-COUNTIF(Table28[Số HĐ],Table28[[#This Row],[Số HĐ]]))),"")</f>
        <v/>
      </c>
      <c r="K2329" s="192"/>
      <c r="L232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29" s="194"/>
    </row>
    <row r="2330" spans="1:13" ht="35.1" customHeight="1" x14ac:dyDescent="0.2">
      <c r="A2330" s="187">
        <v>42703</v>
      </c>
      <c r="B2330" s="188" t="s">
        <v>4204</v>
      </c>
      <c r="C2330" s="189" t="s">
        <v>2464</v>
      </c>
      <c r="D2330" s="190" t="s">
        <v>234</v>
      </c>
      <c r="E2330" s="195" t="str">
        <f>IF(Table28[[#This Row],[Tên hàng hóa ]]&lt;&gt;0,VLOOKUP(Table28[[#This Row],[Tên hàng hóa ]],Table1[[Tên hàng hóa]:[Quy cách]],2,0),"")</f>
        <v>Cảm Biến</v>
      </c>
      <c r="F2330" s="191" t="str">
        <f>IF(Table28[[#This Row],[Tên hàng hóa ]]&lt;&gt;0,VLOOKUP(Table28[[#This Row],[Tên hàng hóa ]],Table1[[Tên hàng hóa]:[ĐVT]],3,0),"")</f>
        <v>Cái</v>
      </c>
      <c r="G2330" s="196">
        <v>583000</v>
      </c>
      <c r="H2330" s="192">
        <v>4</v>
      </c>
      <c r="I2330" s="193">
        <f>IF(Table28[[#This Row],[Số lượng]]&lt;&gt;0,Table28[[#This Row],[Số lượng]]*Table28[[#This Row],[Đơn giá]],"")</f>
        <v>2332000</v>
      </c>
      <c r="J2330" s="193">
        <f ca="1">IF(AND(Table28[[#This Row],[Tên hàng hóa ]]&lt;&gt;0,D2331=""),SUM(OFFSET(Table28[[#This Row],[Thành tiền]],0,0,-COUNTIF(Table28[Số HĐ],Table28[[#This Row],[Số HĐ]]))),"")</f>
        <v>2332000</v>
      </c>
      <c r="K2330" s="192" t="s">
        <v>464</v>
      </c>
      <c r="L2330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30" s="194" t="s">
        <v>4223</v>
      </c>
    </row>
    <row r="2331" spans="1:13" ht="35.1" customHeight="1" x14ac:dyDescent="0.2">
      <c r="A2331" s="187"/>
      <c r="B2331" s="188"/>
      <c r="C2331" s="189" t="str">
        <f t="shared" si="62"/>
        <v/>
      </c>
      <c r="D2331" s="190"/>
      <c r="E2331" s="195" t="str">
        <f>IF(Table28[[#This Row],[Tên hàng hóa ]]&lt;&gt;0,VLOOKUP(Table28[[#This Row],[Tên hàng hóa ]],Table1[[Tên hàng hóa]:[Quy cách]],2,0),"")</f>
        <v/>
      </c>
      <c r="F2331" s="191" t="str">
        <f>IF(Table28[[#This Row],[Tên hàng hóa ]]&lt;&gt;0,VLOOKUP(Table28[[#This Row],[Tên hàng hóa ]],Table1[[Tên hàng hóa]:[ĐVT]],3,0),"")</f>
        <v/>
      </c>
      <c r="G2331" s="196" t="str">
        <f>IF(Table28[[#This Row],[Tên hàng hóa ]]=0,"",VLOOKUP(Table28[[#This Row],[Tên hàng hóa ]],Table1[[Tên hàng hóa]:[Giá bán]],4,0))</f>
        <v/>
      </c>
      <c r="H2331" s="192"/>
      <c r="I2331" s="193" t="str">
        <f>IF(Table28[[#This Row],[Số lượng]]&lt;&gt;0,Table28[[#This Row],[Số lượng]]*Table28[[#This Row],[Đơn giá]],"")</f>
        <v/>
      </c>
      <c r="J2331" s="193" t="str">
        <f ca="1">IF(AND(Table28[[#This Row],[Tên hàng hóa ]]&lt;&gt;0,D2332=""),SUM(OFFSET(Table28[[#This Row],[Thành tiền]],0,0,-COUNTIF(Table28[Số HĐ],Table28[[#This Row],[Số HĐ]]))),"")</f>
        <v/>
      </c>
      <c r="K2331" s="192"/>
      <c r="L233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31" s="194"/>
    </row>
    <row r="2332" spans="1:13" ht="35.1" customHeight="1" x14ac:dyDescent="0.2">
      <c r="A2332" s="187">
        <v>42703</v>
      </c>
      <c r="B2332" s="188" t="s">
        <v>4205</v>
      </c>
      <c r="C2332" s="189" t="s">
        <v>860</v>
      </c>
      <c r="D2332" s="190" t="s">
        <v>114</v>
      </c>
      <c r="E2332" s="195" t="str">
        <f>IF(Table28[[#This Row],[Tên hàng hóa ]]&lt;&gt;0,VLOOKUP(Table28[[#This Row],[Tên hàng hóa ]],Table1[[Tên hàng hóa]:[Quy cách]],2,0),"")</f>
        <v>Bộ Điều Khiển Nhiệt Độ</v>
      </c>
      <c r="F2332" s="191" t="str">
        <f>IF(Table28[[#This Row],[Tên hàng hóa ]]&lt;&gt;0,VLOOKUP(Table28[[#This Row],[Tên hàng hóa ]],Table1[[Tên hàng hóa]:[ĐVT]],3,0),"")</f>
        <v>Cái</v>
      </c>
      <c r="G2332" s="196">
        <v>1320000</v>
      </c>
      <c r="H2332" s="192">
        <v>4</v>
      </c>
      <c r="I2332" s="193">
        <f>IF(Table28[[#This Row],[Số lượng]]&lt;&gt;0,Table28[[#This Row],[Số lượng]]*Table28[[#This Row],[Đơn giá]],"")</f>
        <v>5280000</v>
      </c>
      <c r="J2332" s="193">
        <f ca="1">IF(AND(Table28[[#This Row],[Tên hàng hóa ]]&lt;&gt;0,D2333=""),SUM(OFFSET(Table28[[#This Row],[Thành tiền]],0,0,-COUNTIF(Table28[Số HĐ],Table28[[#This Row],[Số HĐ]]))),"")</f>
        <v>5280000</v>
      </c>
      <c r="K2332" s="192">
        <v>0</v>
      </c>
      <c r="L2332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5280000</v>
      </c>
      <c r="M2332" s="194" t="s">
        <v>4206</v>
      </c>
    </row>
    <row r="2333" spans="1:13" ht="35.1" customHeight="1" x14ac:dyDescent="0.2">
      <c r="A2333" s="187"/>
      <c r="B2333" s="188"/>
      <c r="C2333" s="189" t="str">
        <f t="shared" si="62"/>
        <v/>
      </c>
      <c r="D2333" s="190"/>
      <c r="E2333" s="195" t="str">
        <f>IF(Table28[[#This Row],[Tên hàng hóa ]]&lt;&gt;0,VLOOKUP(Table28[[#This Row],[Tên hàng hóa ]],Table1[[Tên hàng hóa]:[Quy cách]],2,0),"")</f>
        <v/>
      </c>
      <c r="F2333" s="191" t="str">
        <f>IF(Table28[[#This Row],[Tên hàng hóa ]]&lt;&gt;0,VLOOKUP(Table28[[#This Row],[Tên hàng hóa ]],Table1[[Tên hàng hóa]:[ĐVT]],3,0),"")</f>
        <v/>
      </c>
      <c r="G2333" s="196" t="str">
        <f>IF(Table28[[#This Row],[Tên hàng hóa ]]=0,"",VLOOKUP(Table28[[#This Row],[Tên hàng hóa ]],Table1[[Tên hàng hóa]:[Giá bán]],4,0))</f>
        <v/>
      </c>
      <c r="H2333" s="192"/>
      <c r="I2333" s="193" t="str">
        <f>IF(Table28[[#This Row],[Số lượng]]&lt;&gt;0,Table28[[#This Row],[Số lượng]]*Table28[[#This Row],[Đơn giá]],"")</f>
        <v/>
      </c>
      <c r="J2333" s="193" t="str">
        <f ca="1">IF(AND(Table28[[#This Row],[Tên hàng hóa ]]&lt;&gt;0,D2334=""),SUM(OFFSET(Table28[[#This Row],[Thành tiền]],0,0,-COUNTIF(Table28[Số HĐ],Table28[[#This Row],[Số HĐ]]))),"")</f>
        <v/>
      </c>
      <c r="K2333" s="192"/>
      <c r="L233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33" s="194"/>
    </row>
    <row r="2334" spans="1:13" ht="35.1" customHeight="1" x14ac:dyDescent="0.2">
      <c r="A2334" s="187">
        <v>42703</v>
      </c>
      <c r="B2334" s="188" t="s">
        <v>4207</v>
      </c>
      <c r="C2334" s="189" t="s">
        <v>1034</v>
      </c>
      <c r="D2334" s="190" t="s">
        <v>529</v>
      </c>
      <c r="E2334" s="195" t="str">
        <f>IF(Table28[[#This Row],[Tên hàng hóa ]]&lt;&gt;0,VLOOKUP(Table28[[#This Row],[Tên hàng hóa ]],Table1[[Tên hàng hóa]:[Quy cách]],2,0),"")</f>
        <v>Bộ Điều Khiển Lập Trình</v>
      </c>
      <c r="F2334" s="191" t="str">
        <f>IF(Table28[[#This Row],[Tên hàng hóa ]]&lt;&gt;0,VLOOKUP(Table28[[#This Row],[Tên hàng hóa ]],Table1[[Tên hàng hóa]:[ĐVT]],3,0),"")</f>
        <v>Cái</v>
      </c>
      <c r="G2334" s="196">
        <v>1980000</v>
      </c>
      <c r="H2334" s="192">
        <v>1</v>
      </c>
      <c r="I2334" s="193">
        <f>IF(Table28[[#This Row],[Số lượng]]&lt;&gt;0,Table28[[#This Row],[Số lượng]]*Table28[[#This Row],[Đơn giá]],"")</f>
        <v>1980000</v>
      </c>
      <c r="J2334" s="193">
        <f ca="1">IF(AND(Table28[[#This Row],[Tên hàng hóa ]]&lt;&gt;0,D2335=""),SUM(OFFSET(Table28[[#This Row],[Thành tiền]],0,0,-COUNTIF(Table28[Số HĐ],Table28[[#This Row],[Số HĐ]]))),"")</f>
        <v>1980000</v>
      </c>
      <c r="K2334" s="192">
        <v>0</v>
      </c>
      <c r="L2334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1980000</v>
      </c>
      <c r="M2334" s="194" t="s">
        <v>4208</v>
      </c>
    </row>
    <row r="2335" spans="1:13" ht="35.1" customHeight="1" x14ac:dyDescent="0.2">
      <c r="A2335" s="187"/>
      <c r="B2335" s="188"/>
      <c r="C2335" s="189" t="str">
        <f t="shared" si="62"/>
        <v/>
      </c>
      <c r="D2335" s="190"/>
      <c r="E2335" s="195" t="str">
        <f>IF(Table28[[#This Row],[Tên hàng hóa ]]&lt;&gt;0,VLOOKUP(Table28[[#This Row],[Tên hàng hóa ]],Table1[[Tên hàng hóa]:[Quy cách]],2,0),"")</f>
        <v/>
      </c>
      <c r="F2335" s="191" t="str">
        <f>IF(Table28[[#This Row],[Tên hàng hóa ]]&lt;&gt;0,VLOOKUP(Table28[[#This Row],[Tên hàng hóa ]],Table1[[Tên hàng hóa]:[ĐVT]],3,0),"")</f>
        <v/>
      </c>
      <c r="G2335" s="196" t="str">
        <f>IF(Table28[[#This Row],[Tên hàng hóa ]]=0,"",VLOOKUP(Table28[[#This Row],[Tên hàng hóa ]],Table1[[Tên hàng hóa]:[Giá bán]],4,0))</f>
        <v/>
      </c>
      <c r="H2335" s="192"/>
      <c r="I2335" s="193" t="str">
        <f>IF(Table28[[#This Row],[Số lượng]]&lt;&gt;0,Table28[[#This Row],[Số lượng]]*Table28[[#This Row],[Đơn giá]],"")</f>
        <v/>
      </c>
      <c r="J2335" s="193" t="str">
        <f ca="1">IF(AND(Table28[[#This Row],[Tên hàng hóa ]]&lt;&gt;0,D2336=""),SUM(OFFSET(Table28[[#This Row],[Thành tiền]],0,0,-COUNTIF(Table28[Số HĐ],Table28[[#This Row],[Số HĐ]]))),"")</f>
        <v/>
      </c>
      <c r="K2335" s="192"/>
      <c r="L233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35" s="194"/>
    </row>
    <row r="2336" spans="1:13" ht="35.1" customHeight="1" x14ac:dyDescent="0.2">
      <c r="A2336" s="187">
        <v>42706</v>
      </c>
      <c r="B2336" s="188" t="s">
        <v>4235</v>
      </c>
      <c r="C2336" s="154" t="s">
        <v>2884</v>
      </c>
      <c r="D2336" s="190" t="s">
        <v>319</v>
      </c>
      <c r="E2336" s="195" t="str">
        <f>IF(Table28[[#This Row],[Tên hàng hóa ]]&lt;&gt;0,VLOOKUP(Table28[[#This Row],[Tên hàng hóa ]],Table1[[Tên hàng hóa]:[Quy cách]],2,0),"")</f>
        <v>Điều Khiển Mức Nước</v>
      </c>
      <c r="F2336" s="191" t="str">
        <f>IF(Table28[[#This Row],[Tên hàng hóa ]]&lt;&gt;0,VLOOKUP(Table28[[#This Row],[Tên hàng hóa ]],Table1[[Tên hàng hóa]:[ĐVT]],3,0),"")</f>
        <v>Cái</v>
      </c>
      <c r="G2336" s="196">
        <v>1006500</v>
      </c>
      <c r="H2336" s="192">
        <v>2</v>
      </c>
      <c r="I2336" s="193">
        <f>IF(Table28[[#This Row],[Số lượng]]&lt;&gt;0,Table28[[#This Row],[Số lượng]]*Table28[[#This Row],[Đơn giá]],"")</f>
        <v>2013000</v>
      </c>
      <c r="J2336" s="193" t="str">
        <f ca="1">IF(AND(Table28[[#This Row],[Tên hàng hóa ]]&lt;&gt;0,D2337=""),SUM(OFFSET(Table28[[#This Row],[Thành tiền]],0,0,-COUNTIF(Table28[Số HĐ],Table28[[#This Row],[Số HĐ]]))),"")</f>
        <v/>
      </c>
      <c r="K2336" s="192"/>
      <c r="L233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36" s="194"/>
    </row>
    <row r="2337" spans="1:13" ht="35.1" customHeight="1" x14ac:dyDescent="0.2">
      <c r="A2337" s="187">
        <v>42706</v>
      </c>
      <c r="B2337" s="188" t="s">
        <v>4235</v>
      </c>
      <c r="C2337" s="154" t="s">
        <v>2884</v>
      </c>
      <c r="D2337" s="190" t="s">
        <v>3450</v>
      </c>
      <c r="E2337" s="195" t="str">
        <f>IF(Table28[[#This Row],[Tên hàng hóa ]]&lt;&gt;0,VLOOKUP(Table28[[#This Row],[Tên hàng hóa ]],Table1[[Tên hàng hóa]:[Quy cách]],2,0),"")</f>
        <v>OMRON</v>
      </c>
      <c r="F2337" s="191" t="str">
        <f>IF(Table28[[#This Row],[Tên hàng hóa ]]&lt;&gt;0,VLOOKUP(Table28[[#This Row],[Tên hàng hóa ]],Table1[[Tên hàng hóa]:[ĐVT]],3,0),"")</f>
        <v>Cái</v>
      </c>
      <c r="G2337" s="196">
        <v>41800</v>
      </c>
      <c r="H2337" s="192">
        <v>2</v>
      </c>
      <c r="I2337" s="193">
        <f>IF(Table28[[#This Row],[Số lượng]]&lt;&gt;0,Table28[[#This Row],[Số lượng]]*Table28[[#This Row],[Đơn giá]],"")</f>
        <v>83600</v>
      </c>
      <c r="J2337" s="193" t="str">
        <f ca="1">IF(AND(Table28[[#This Row],[Tên hàng hóa ]]&lt;&gt;0,D2338=""),SUM(OFFSET(Table28[[#This Row],[Thành tiền]],0,0,-COUNTIF(Table28[Số HĐ],Table28[[#This Row],[Số HĐ]]))),"")</f>
        <v/>
      </c>
      <c r="K2337" s="192"/>
      <c r="L233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37" s="194"/>
    </row>
    <row r="2338" spans="1:13" ht="35.1" customHeight="1" x14ac:dyDescent="0.2">
      <c r="A2338" s="187">
        <v>42706</v>
      </c>
      <c r="B2338" s="188" t="s">
        <v>4235</v>
      </c>
      <c r="C2338" s="154" t="s">
        <v>2884</v>
      </c>
      <c r="D2338" s="190" t="s">
        <v>326</v>
      </c>
      <c r="E2338" s="195" t="str">
        <f>IF(Table28[[#This Row],[Tên hàng hóa ]]&lt;&gt;0,VLOOKUP(Table28[[#This Row],[Tên hàng hóa ]],Table1[[Tên hàng hóa]:[Quy cách]],2,0),"")</f>
        <v>Điều Khiển Mức Nước</v>
      </c>
      <c r="F2338" s="191" t="str">
        <f>IF(Table28[[#This Row],[Tên hàng hóa ]]&lt;&gt;0,VLOOKUP(Table28[[#This Row],[Tên hàng hóa ]],Table1[[Tên hàng hóa]:[ĐVT]],3,0),"")</f>
        <v>Cái</v>
      </c>
      <c r="G2338" s="196">
        <v>297000</v>
      </c>
      <c r="H2338" s="192">
        <v>2</v>
      </c>
      <c r="I2338" s="193">
        <f>IF(Table28[[#This Row],[Số lượng]]&lt;&gt;0,Table28[[#This Row],[Số lượng]]*Table28[[#This Row],[Đơn giá]],"")</f>
        <v>594000</v>
      </c>
      <c r="J2338" s="193" t="str">
        <f ca="1">IF(AND(Table28[[#This Row],[Tên hàng hóa ]]&lt;&gt;0,D2339=""),SUM(OFFSET(Table28[[#This Row],[Thành tiền]],0,0,-COUNTIF(Table28[Số HĐ],Table28[[#This Row],[Số HĐ]]))),"")</f>
        <v/>
      </c>
      <c r="K2338" s="192"/>
      <c r="L233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38" s="194"/>
    </row>
    <row r="2339" spans="1:13" ht="35.1" customHeight="1" x14ac:dyDescent="0.2">
      <c r="A2339" s="187">
        <v>42706</v>
      </c>
      <c r="B2339" s="188" t="s">
        <v>4235</v>
      </c>
      <c r="C2339" s="154" t="s">
        <v>2884</v>
      </c>
      <c r="D2339" s="190" t="s">
        <v>323</v>
      </c>
      <c r="E2339" s="195" t="str">
        <f>IF(Table28[[#This Row],[Tên hàng hóa ]]&lt;&gt;0,VLOOKUP(Table28[[#This Row],[Tên hàng hóa ]],Table1[[Tên hàng hóa]:[Quy cách]],2,0),"")</f>
        <v>Điều Khiển Mức Nước</v>
      </c>
      <c r="F2339" s="191" t="str">
        <f>IF(Table28[[#This Row],[Tên hàng hóa ]]&lt;&gt;0,VLOOKUP(Table28[[#This Row],[Tên hàng hóa ]],Table1[[Tên hàng hóa]:[ĐVT]],3,0),"")</f>
        <v>Cái</v>
      </c>
      <c r="G2339" s="196">
        <v>154000</v>
      </c>
      <c r="H2339" s="192">
        <v>2</v>
      </c>
      <c r="I2339" s="193">
        <f>IF(Table28[[#This Row],[Số lượng]]&lt;&gt;0,Table28[[#This Row],[Số lượng]]*Table28[[#This Row],[Đơn giá]],"")</f>
        <v>308000</v>
      </c>
      <c r="J2339" s="193" t="str">
        <f ca="1">IF(AND(Table28[[#This Row],[Tên hàng hóa ]]&lt;&gt;0,D2340=""),SUM(OFFSET(Table28[[#This Row],[Thành tiền]],0,0,-COUNTIF(Table28[Số HĐ],Table28[[#This Row],[Số HĐ]]))),"")</f>
        <v/>
      </c>
      <c r="K2339" s="192"/>
      <c r="L233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39" s="194"/>
    </row>
    <row r="2340" spans="1:13" ht="35.1" customHeight="1" x14ac:dyDescent="0.2">
      <c r="A2340" s="187">
        <v>42706</v>
      </c>
      <c r="B2340" s="188" t="s">
        <v>4235</v>
      </c>
      <c r="C2340" s="154" t="s">
        <v>2884</v>
      </c>
      <c r="D2340" s="190" t="s">
        <v>511</v>
      </c>
      <c r="E2340" s="195" t="str">
        <f>IF(Table28[[#This Row],[Tên hàng hóa ]]&lt;&gt;0,VLOOKUP(Table28[[#This Row],[Tên hàng hóa ]],Table1[[Tên hàng hóa]:[Quy cách]],2,0),"")</f>
        <v>Điều Khiển Mức Nước</v>
      </c>
      <c r="F2340" s="191" t="str">
        <f>IF(Table28[[#This Row],[Tên hàng hóa ]]&lt;&gt;0,VLOOKUP(Table28[[#This Row],[Tên hàng hóa ]],Table1[[Tên hàng hóa]:[ĐVT]],3,0),"")</f>
        <v>Cái</v>
      </c>
      <c r="G2340" s="196">
        <v>123200</v>
      </c>
      <c r="H2340" s="192">
        <v>6</v>
      </c>
      <c r="I2340" s="193">
        <f>IF(Table28[[#This Row],[Số lượng]]&lt;&gt;0,Table28[[#This Row],[Số lượng]]*Table28[[#This Row],[Đơn giá]],"")</f>
        <v>739200</v>
      </c>
      <c r="J2340" s="193">
        <f ca="1">IF(AND(Table28[[#This Row],[Tên hàng hóa ]]&lt;&gt;0,D2341=""),SUM(OFFSET(Table28[[#This Row],[Thành tiền]],0,0,-COUNTIF(Table28[Số HĐ],Table28[[#This Row],[Số HĐ]]))),"")</f>
        <v>3737800</v>
      </c>
      <c r="K2340" s="192" t="s">
        <v>464</v>
      </c>
      <c r="L2340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40" s="194" t="s">
        <v>4236</v>
      </c>
    </row>
    <row r="2341" spans="1:13" ht="35.1" customHeight="1" x14ac:dyDescent="0.2">
      <c r="A2341" s="187"/>
      <c r="B2341" s="188"/>
      <c r="C2341" s="189" t="str">
        <f t="shared" si="62"/>
        <v/>
      </c>
      <c r="D2341" s="190"/>
      <c r="E2341" s="195" t="str">
        <f>IF(Table28[[#This Row],[Tên hàng hóa ]]&lt;&gt;0,VLOOKUP(Table28[[#This Row],[Tên hàng hóa ]],Table1[[Tên hàng hóa]:[Quy cách]],2,0),"")</f>
        <v/>
      </c>
      <c r="F2341" s="191" t="str">
        <f>IF(Table28[[#This Row],[Tên hàng hóa ]]&lt;&gt;0,VLOOKUP(Table28[[#This Row],[Tên hàng hóa ]],Table1[[Tên hàng hóa]:[ĐVT]],3,0),"")</f>
        <v/>
      </c>
      <c r="G2341" s="196" t="str">
        <f>IF(Table28[[#This Row],[Tên hàng hóa ]]=0,"",VLOOKUP(Table28[[#This Row],[Tên hàng hóa ]],Table1[[Tên hàng hóa]:[Giá bán]],4,0))</f>
        <v/>
      </c>
      <c r="H2341" s="192"/>
      <c r="I2341" s="193" t="str">
        <f>IF(Table28[[#This Row],[Số lượng]]&lt;&gt;0,Table28[[#This Row],[Số lượng]]*Table28[[#This Row],[Đơn giá]],"")</f>
        <v/>
      </c>
      <c r="J2341" s="193" t="str">
        <f ca="1">IF(AND(Table28[[#This Row],[Tên hàng hóa ]]&lt;&gt;0,D2342=""),SUM(OFFSET(Table28[[#This Row],[Thành tiền]],0,0,-COUNTIF(Table28[Số HĐ],Table28[[#This Row],[Số HĐ]]))),"")</f>
        <v/>
      </c>
      <c r="K2341" s="192"/>
      <c r="L234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41" s="194"/>
    </row>
    <row r="2342" spans="1:13" ht="35.1" customHeight="1" x14ac:dyDescent="0.2">
      <c r="A2342" s="187">
        <v>42707</v>
      </c>
      <c r="B2342" s="188" t="s">
        <v>4237</v>
      </c>
      <c r="C2342" s="189" t="s">
        <v>569</v>
      </c>
      <c r="D2342" s="190" t="s">
        <v>4083</v>
      </c>
      <c r="E2342" s="195" t="str">
        <f>IF(Table28[[#This Row],[Tên hàng hóa ]]&lt;&gt;0,VLOOKUP(Table28[[#This Row],[Tên hàng hóa ]],Table1[[Tên hàng hóa]:[Quy cách]],2,0),"")</f>
        <v>OMRON</v>
      </c>
      <c r="F2342" s="191" t="str">
        <f>IF(Table28[[#This Row],[Tên hàng hóa ]]&lt;&gt;0,VLOOKUP(Table28[[#This Row],[Tên hàng hóa ]],Table1[[Tên hàng hóa]:[ĐVT]],3,0),"")</f>
        <v>Cái</v>
      </c>
      <c r="G2342" s="196">
        <v>55000</v>
      </c>
      <c r="H2342" s="192">
        <v>20</v>
      </c>
      <c r="I2342" s="193">
        <f>IF(Table28[[#This Row],[Số lượng]]&lt;&gt;0,Table28[[#This Row],[Số lượng]]*Table28[[#This Row],[Đơn giá]],"")</f>
        <v>1100000</v>
      </c>
      <c r="J2342" s="193">
        <f ca="1">IF(AND(Table28[[#This Row],[Tên hàng hóa ]]&lt;&gt;0,D2343=""),SUM(OFFSET(Table28[[#This Row],[Thành tiền]],0,0,-COUNTIF(Table28[Số HĐ],Table28[[#This Row],[Số HĐ]]))),"")</f>
        <v>1100000</v>
      </c>
      <c r="K2342" s="192">
        <v>0</v>
      </c>
      <c r="L2342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1100000</v>
      </c>
      <c r="M2342" s="194" t="s">
        <v>4238</v>
      </c>
    </row>
    <row r="2343" spans="1:13" ht="35.1" customHeight="1" x14ac:dyDescent="0.2">
      <c r="A2343" s="187"/>
      <c r="B2343" s="188"/>
      <c r="C2343" s="189" t="str">
        <f t="shared" si="62"/>
        <v/>
      </c>
      <c r="D2343" s="190"/>
      <c r="E2343" s="195" t="str">
        <f>IF(Table28[[#This Row],[Tên hàng hóa ]]&lt;&gt;0,VLOOKUP(Table28[[#This Row],[Tên hàng hóa ]],Table1[[Tên hàng hóa]:[Quy cách]],2,0),"")</f>
        <v/>
      </c>
      <c r="F2343" s="191" t="str">
        <f>IF(Table28[[#This Row],[Tên hàng hóa ]]&lt;&gt;0,VLOOKUP(Table28[[#This Row],[Tên hàng hóa ]],Table1[[Tên hàng hóa]:[ĐVT]],3,0),"")</f>
        <v/>
      </c>
      <c r="G2343" s="196" t="str">
        <f>IF(Table28[[#This Row],[Tên hàng hóa ]]=0,"",VLOOKUP(Table28[[#This Row],[Tên hàng hóa ]],Table1[[Tên hàng hóa]:[Giá bán]],4,0))</f>
        <v/>
      </c>
      <c r="H2343" s="192"/>
      <c r="I2343" s="193" t="str">
        <f>IF(Table28[[#This Row],[Số lượng]]&lt;&gt;0,Table28[[#This Row],[Số lượng]]*Table28[[#This Row],[Đơn giá]],"")</f>
        <v/>
      </c>
      <c r="J2343" s="193" t="str">
        <f ca="1">IF(AND(Table28[[#This Row],[Tên hàng hóa ]]&lt;&gt;0,D2344=""),SUM(OFFSET(Table28[[#This Row],[Thành tiền]],0,0,-COUNTIF(Table28[Số HĐ],Table28[[#This Row],[Số HĐ]]))),"")</f>
        <v/>
      </c>
      <c r="K2343" s="192"/>
      <c r="L234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43" s="194"/>
    </row>
    <row r="2344" spans="1:13" ht="35.1" customHeight="1" x14ac:dyDescent="0.2">
      <c r="A2344" s="187">
        <v>42707</v>
      </c>
      <c r="B2344" s="188" t="s">
        <v>4245</v>
      </c>
      <c r="C2344" s="189" t="s">
        <v>860</v>
      </c>
      <c r="D2344" s="190" t="s">
        <v>396</v>
      </c>
      <c r="E2344" s="195" t="str">
        <f>IF(Table28[[#This Row],[Tên hàng hóa ]]&lt;&gt;0,VLOOKUP(Table28[[#This Row],[Tên hàng hóa ]],Table1[[Tên hàng hóa]:[Quy cách]],2,0),"")</f>
        <v>Timer</v>
      </c>
      <c r="F2344" s="191" t="str">
        <f>IF(Table28[[#This Row],[Tên hàng hóa ]]&lt;&gt;0,VLOOKUP(Table28[[#This Row],[Tên hàng hóa ]],Table1[[Tên hàng hóa]:[ĐVT]],3,0),"")</f>
        <v>Cái</v>
      </c>
      <c r="G2344" s="196">
        <v>1507000</v>
      </c>
      <c r="H2344" s="192">
        <v>2</v>
      </c>
      <c r="I2344" s="193">
        <f>IF(Table28[[#This Row],[Số lượng]]&lt;&gt;0,Table28[[#This Row],[Số lượng]]*Table28[[#This Row],[Đơn giá]],"")</f>
        <v>3014000</v>
      </c>
      <c r="J2344" s="193" t="str">
        <f ca="1">IF(AND(Table28[[#This Row],[Tên hàng hóa ]]&lt;&gt;0,D2345=""),SUM(OFFSET(Table28[[#This Row],[Thành tiền]],0,0,-COUNTIF(Table28[Số HĐ],Table28[[#This Row],[Số HĐ]]))),"")</f>
        <v/>
      </c>
      <c r="K2344" s="192"/>
      <c r="L234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44" s="194"/>
    </row>
    <row r="2345" spans="1:13" ht="35.1" customHeight="1" x14ac:dyDescent="0.2">
      <c r="A2345" s="187">
        <v>42707</v>
      </c>
      <c r="B2345" s="188" t="s">
        <v>4245</v>
      </c>
      <c r="C2345" s="189" t="s">
        <v>860</v>
      </c>
      <c r="D2345" s="190" t="s">
        <v>433</v>
      </c>
      <c r="E2345" s="195" t="str">
        <f>IF(Table28[[#This Row],[Tên hàng hóa ]]&lt;&gt;0,VLOOKUP(Table28[[#This Row],[Tên hàng hóa ]],Table1[[Tên hàng hóa]:[Quy cách]],2,0),"")</f>
        <v>Socket</v>
      </c>
      <c r="F2345" s="191" t="str">
        <f>IF(Table28[[#This Row],[Tên hàng hóa ]]&lt;&gt;0,VLOOKUP(Table28[[#This Row],[Tên hàng hóa ]],Table1[[Tên hàng hóa]:[ĐVT]],3,0),"")</f>
        <v>Cái</v>
      </c>
      <c r="G2345" s="196">
        <v>33000</v>
      </c>
      <c r="H2345" s="192">
        <v>2</v>
      </c>
      <c r="I2345" s="193">
        <f>IF(Table28[[#This Row],[Số lượng]]&lt;&gt;0,Table28[[#This Row],[Số lượng]]*Table28[[#This Row],[Đơn giá]],"")</f>
        <v>66000</v>
      </c>
      <c r="J2345" s="193" t="str">
        <f ca="1">IF(AND(Table28[[#This Row],[Tên hàng hóa ]]&lt;&gt;0,D2346=""),SUM(OFFSET(Table28[[#This Row],[Thành tiền]],0,0,-COUNTIF(Table28[Số HĐ],Table28[[#This Row],[Số HĐ]]))),"")</f>
        <v/>
      </c>
      <c r="K2345" s="192"/>
      <c r="L234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45" s="194"/>
    </row>
    <row r="2346" spans="1:13" ht="35.1" customHeight="1" x14ac:dyDescent="0.2">
      <c r="A2346" s="187">
        <v>42707</v>
      </c>
      <c r="B2346" s="188" t="s">
        <v>4245</v>
      </c>
      <c r="C2346" s="189" t="s">
        <v>860</v>
      </c>
      <c r="D2346" s="190" t="s">
        <v>258</v>
      </c>
      <c r="E2346" s="195" t="str">
        <f>IF(Table28[[#This Row],[Tên hàng hóa ]]&lt;&gt;0,VLOOKUP(Table28[[#This Row],[Tên hàng hóa ]],Table1[[Tên hàng hóa]:[Quy cách]],2,0),"")</f>
        <v>Cảm Biến</v>
      </c>
      <c r="F2346" s="191" t="str">
        <f>IF(Table28[[#This Row],[Tên hàng hóa ]]&lt;&gt;0,VLOOKUP(Table28[[#This Row],[Tên hàng hóa ]],Table1[[Tên hàng hóa]:[ĐVT]],3,0),"")</f>
        <v>Cái</v>
      </c>
      <c r="G2346" s="196">
        <v>1573000</v>
      </c>
      <c r="H2346" s="192">
        <v>1</v>
      </c>
      <c r="I2346" s="193">
        <f>IF(Table28[[#This Row],[Số lượng]]&lt;&gt;0,Table28[[#This Row],[Số lượng]]*Table28[[#This Row],[Đơn giá]],"")</f>
        <v>1573000</v>
      </c>
      <c r="J2346" s="193">
        <f ca="1">IF(AND(Table28[[#This Row],[Tên hàng hóa ]]&lt;&gt;0,D2347=""),SUM(OFFSET(Table28[[#This Row],[Thành tiền]],0,0,-COUNTIF(Table28[Số HĐ],Table28[[#This Row],[Số HĐ]]))),"")</f>
        <v>4653000</v>
      </c>
      <c r="K2346" s="192">
        <v>0</v>
      </c>
      <c r="L2346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4653000</v>
      </c>
      <c r="M2346" s="194" t="s">
        <v>4199</v>
      </c>
    </row>
    <row r="2347" spans="1:13" ht="35.1" customHeight="1" x14ac:dyDescent="0.2">
      <c r="A2347" s="187"/>
      <c r="B2347" s="188"/>
      <c r="C2347" s="189" t="str">
        <f t="shared" si="62"/>
        <v/>
      </c>
      <c r="D2347" s="190"/>
      <c r="E2347" s="195" t="str">
        <f>IF(Table28[[#This Row],[Tên hàng hóa ]]&lt;&gt;0,VLOOKUP(Table28[[#This Row],[Tên hàng hóa ]],Table1[[Tên hàng hóa]:[Quy cách]],2,0),"")</f>
        <v/>
      </c>
      <c r="F2347" s="191" t="str">
        <f>IF(Table28[[#This Row],[Tên hàng hóa ]]&lt;&gt;0,VLOOKUP(Table28[[#This Row],[Tên hàng hóa ]],Table1[[Tên hàng hóa]:[ĐVT]],3,0),"")</f>
        <v/>
      </c>
      <c r="G2347" s="196" t="str">
        <f>IF(Table28[[#This Row],[Tên hàng hóa ]]=0,"",VLOOKUP(Table28[[#This Row],[Tên hàng hóa ]],Table1[[Tên hàng hóa]:[Giá bán]],4,0))</f>
        <v/>
      </c>
      <c r="H2347" s="192"/>
      <c r="I2347" s="193" t="str">
        <f>IF(Table28[[#This Row],[Số lượng]]&lt;&gt;0,Table28[[#This Row],[Số lượng]]*Table28[[#This Row],[Đơn giá]],"")</f>
        <v/>
      </c>
      <c r="J2347" s="193" t="str">
        <f ca="1">IF(AND(Table28[[#This Row],[Tên hàng hóa ]]&lt;&gt;0,D2348=""),SUM(OFFSET(Table28[[#This Row],[Thành tiền]],0,0,-COUNTIF(Table28[Số HĐ],Table28[[#This Row],[Số HĐ]]))),"")</f>
        <v/>
      </c>
      <c r="K2347" s="192"/>
      <c r="L234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47" s="194"/>
    </row>
    <row r="2348" spans="1:13" ht="35.1" customHeight="1" x14ac:dyDescent="0.2">
      <c r="A2348" s="187">
        <v>42709</v>
      </c>
      <c r="B2348" s="188" t="s">
        <v>4246</v>
      </c>
      <c r="C2348" s="189" t="s">
        <v>1034</v>
      </c>
      <c r="D2348" s="190" t="s">
        <v>268</v>
      </c>
      <c r="E2348" s="195" t="str">
        <f>IF(Table28[[#This Row],[Tên hàng hóa ]]&lt;&gt;0,VLOOKUP(Table28[[#This Row],[Tên hàng hóa ]],Table1[[Tên hàng hóa]:[Quy cách]],2,0),"")</f>
        <v>Cảm Biến</v>
      </c>
      <c r="F2348" s="191" t="str">
        <f>IF(Table28[[#This Row],[Tên hàng hóa ]]&lt;&gt;0,VLOOKUP(Table28[[#This Row],[Tên hàng hóa ]],Table1[[Tên hàng hóa]:[ĐVT]],3,0),"")</f>
        <v>Cái</v>
      </c>
      <c r="G2348" s="196">
        <v>990000</v>
      </c>
      <c r="H2348" s="192">
        <v>1</v>
      </c>
      <c r="I2348" s="193">
        <f>IF(Table28[[#This Row],[Số lượng]]&lt;&gt;0,Table28[[#This Row],[Số lượng]]*Table28[[#This Row],[Đơn giá]],"")</f>
        <v>990000</v>
      </c>
      <c r="J2348" s="193">
        <f ca="1">IF(AND(Table28[[#This Row],[Tên hàng hóa ]]&lt;&gt;0,D2349=""),SUM(OFFSET(Table28[[#This Row],[Thành tiền]],0,0,-COUNTIF(Table28[Số HĐ],Table28[[#This Row],[Số HĐ]]))),"")</f>
        <v>990000</v>
      </c>
      <c r="K2348" s="192">
        <v>0</v>
      </c>
      <c r="L2348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990000</v>
      </c>
      <c r="M2348" s="194" t="s">
        <v>4247</v>
      </c>
    </row>
    <row r="2349" spans="1:13" ht="35.1" customHeight="1" x14ac:dyDescent="0.2">
      <c r="A2349" s="187"/>
      <c r="B2349" s="188"/>
      <c r="C2349" s="189" t="str">
        <f t="shared" si="62"/>
        <v/>
      </c>
      <c r="D2349" s="190"/>
      <c r="E2349" s="195" t="str">
        <f>IF(Table28[[#This Row],[Tên hàng hóa ]]&lt;&gt;0,VLOOKUP(Table28[[#This Row],[Tên hàng hóa ]],Table1[[Tên hàng hóa]:[Quy cách]],2,0),"")</f>
        <v/>
      </c>
      <c r="F2349" s="191" t="str">
        <f>IF(Table28[[#This Row],[Tên hàng hóa ]]&lt;&gt;0,VLOOKUP(Table28[[#This Row],[Tên hàng hóa ]],Table1[[Tên hàng hóa]:[ĐVT]],3,0),"")</f>
        <v/>
      </c>
      <c r="G2349" s="196" t="str">
        <f>IF(Table28[[#This Row],[Tên hàng hóa ]]=0,"",VLOOKUP(Table28[[#This Row],[Tên hàng hóa ]],Table1[[Tên hàng hóa]:[Giá bán]],4,0))</f>
        <v/>
      </c>
      <c r="H2349" s="192"/>
      <c r="I2349" s="193" t="str">
        <f>IF(Table28[[#This Row],[Số lượng]]&lt;&gt;0,Table28[[#This Row],[Số lượng]]*Table28[[#This Row],[Đơn giá]],"")</f>
        <v/>
      </c>
      <c r="J2349" s="193" t="str">
        <f ca="1">IF(AND(Table28[[#This Row],[Tên hàng hóa ]]&lt;&gt;0,D2350=""),SUM(OFFSET(Table28[[#This Row],[Thành tiền]],0,0,-COUNTIF(Table28[Số HĐ],Table28[[#This Row],[Số HĐ]]))),"")</f>
        <v/>
      </c>
      <c r="K2349" s="192"/>
      <c r="L234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49" s="194"/>
    </row>
    <row r="2350" spans="1:13" ht="35.1" customHeight="1" x14ac:dyDescent="0.2">
      <c r="A2350" s="187">
        <v>42709</v>
      </c>
      <c r="B2350" s="188" t="s">
        <v>4248</v>
      </c>
      <c r="C2350" s="189" t="s">
        <v>4249</v>
      </c>
      <c r="D2350" s="190" t="s">
        <v>513</v>
      </c>
      <c r="E2350" s="195" t="str">
        <f>IF(Table28[[#This Row],[Tên hàng hóa ]]&lt;&gt;0,VLOOKUP(Table28[[#This Row],[Tên hàng hóa ]],Table1[[Tên hàng hóa]:[Quy cách]],2,0),"")</f>
        <v>Counter</v>
      </c>
      <c r="F2350" s="191" t="str">
        <f>IF(Table28[[#This Row],[Tên hàng hóa ]]&lt;&gt;0,VLOOKUP(Table28[[#This Row],[Tên hàng hóa ]],Table1[[Tên hàng hóa]:[ĐVT]],3,0),"")</f>
        <v>Cái</v>
      </c>
      <c r="G2350" s="196">
        <v>770000</v>
      </c>
      <c r="H2350" s="192">
        <v>5</v>
      </c>
      <c r="I2350" s="193">
        <f>IF(Table28[[#This Row],[Số lượng]]&lt;&gt;0,Table28[[#This Row],[Số lượng]]*Table28[[#This Row],[Đơn giá]],"")</f>
        <v>3850000</v>
      </c>
      <c r="J2350" s="193">
        <f ca="1">IF(AND(Table28[[#This Row],[Tên hàng hóa ]]&lt;&gt;0,D2351=""),SUM(OFFSET(Table28[[#This Row],[Thành tiền]],0,0,-COUNTIF(Table28[Số HĐ],Table28[[#This Row],[Số HĐ]]))),"")</f>
        <v>3850000</v>
      </c>
      <c r="K2350" s="192">
        <v>0</v>
      </c>
      <c r="L2350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3850000</v>
      </c>
      <c r="M2350" s="194" t="s">
        <v>4250</v>
      </c>
    </row>
    <row r="2351" spans="1:13" ht="35.1" customHeight="1" x14ac:dyDescent="0.2">
      <c r="A2351" s="187"/>
      <c r="B2351" s="188"/>
      <c r="C2351" s="189" t="str">
        <f t="shared" si="62"/>
        <v/>
      </c>
      <c r="D2351" s="190"/>
      <c r="E2351" s="195" t="str">
        <f>IF(Table28[[#This Row],[Tên hàng hóa ]]&lt;&gt;0,VLOOKUP(Table28[[#This Row],[Tên hàng hóa ]],Table1[[Tên hàng hóa]:[Quy cách]],2,0),"")</f>
        <v/>
      </c>
      <c r="F2351" s="191" t="str">
        <f>IF(Table28[[#This Row],[Tên hàng hóa ]]&lt;&gt;0,VLOOKUP(Table28[[#This Row],[Tên hàng hóa ]],Table1[[Tên hàng hóa]:[ĐVT]],3,0),"")</f>
        <v/>
      </c>
      <c r="G2351" s="196" t="str">
        <f>IF(Table28[[#This Row],[Tên hàng hóa ]]=0,"",VLOOKUP(Table28[[#This Row],[Tên hàng hóa ]],Table1[[Tên hàng hóa]:[Giá bán]],4,0))</f>
        <v/>
      </c>
      <c r="H2351" s="192"/>
      <c r="I2351" s="193" t="str">
        <f>IF(Table28[[#This Row],[Số lượng]]&lt;&gt;0,Table28[[#This Row],[Số lượng]]*Table28[[#This Row],[Đơn giá]],"")</f>
        <v/>
      </c>
      <c r="J2351" s="193" t="str">
        <f ca="1">IF(AND(Table28[[#This Row],[Tên hàng hóa ]]&lt;&gt;0,D2352=""),SUM(OFFSET(Table28[[#This Row],[Thành tiền]],0,0,-COUNTIF(Table28[Số HĐ],Table28[[#This Row],[Số HĐ]]))),"")</f>
        <v/>
      </c>
      <c r="K2351" s="192"/>
      <c r="L235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51" s="194"/>
    </row>
    <row r="2352" spans="1:13" ht="35.1" customHeight="1" x14ac:dyDescent="0.2">
      <c r="A2352" s="187">
        <v>42709</v>
      </c>
      <c r="B2352" s="188" t="s">
        <v>4251</v>
      </c>
      <c r="C2352" s="189" t="s">
        <v>2646</v>
      </c>
      <c r="D2352" s="190" t="s">
        <v>130</v>
      </c>
      <c r="E2352" s="195" t="str">
        <f>IF(Table28[[#This Row],[Tên hàng hóa ]]&lt;&gt;0,VLOOKUP(Table28[[#This Row],[Tên hàng hóa ]],Table1[[Tên hàng hóa]:[Quy cách]],2,0),"")</f>
        <v>Bộ Điều Khiển Nhiệt Độ</v>
      </c>
      <c r="F2352" s="191" t="str">
        <f>IF(Table28[[#This Row],[Tên hàng hóa ]]&lt;&gt;0,VLOOKUP(Table28[[#This Row],[Tên hàng hóa ]],Table1[[Tên hàng hóa]:[ĐVT]],3,0),"")</f>
        <v>Cái</v>
      </c>
      <c r="G2352" s="196">
        <v>3135000</v>
      </c>
      <c r="H2352" s="192">
        <v>1</v>
      </c>
      <c r="I2352" s="193">
        <f>IF(Table28[[#This Row],[Số lượng]]&lt;&gt;0,Table28[[#This Row],[Số lượng]]*Table28[[#This Row],[Đơn giá]],"")</f>
        <v>3135000</v>
      </c>
      <c r="J2352" s="193">
        <f ca="1">IF(AND(Table28[[#This Row],[Tên hàng hóa ]]&lt;&gt;0,D2353=""),SUM(OFFSET(Table28[[#This Row],[Thành tiền]],0,0,-COUNTIF(Table28[Số HĐ],Table28[[#This Row],[Số HĐ]]))),"")</f>
        <v>3135000</v>
      </c>
      <c r="K2352" s="192">
        <v>0</v>
      </c>
      <c r="L2352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3135000</v>
      </c>
      <c r="M2352" s="194" t="s">
        <v>4252</v>
      </c>
    </row>
    <row r="2353" spans="1:13" ht="35.1" customHeight="1" x14ac:dyDescent="0.2">
      <c r="A2353" s="187"/>
      <c r="B2353" s="188"/>
      <c r="C2353" s="189" t="str">
        <f t="shared" si="62"/>
        <v/>
      </c>
      <c r="D2353" s="190"/>
      <c r="E2353" s="195" t="str">
        <f>IF(Table28[[#This Row],[Tên hàng hóa ]]&lt;&gt;0,VLOOKUP(Table28[[#This Row],[Tên hàng hóa ]],Table1[[Tên hàng hóa]:[Quy cách]],2,0),"")</f>
        <v/>
      </c>
      <c r="F2353" s="191" t="str">
        <f>IF(Table28[[#This Row],[Tên hàng hóa ]]&lt;&gt;0,VLOOKUP(Table28[[#This Row],[Tên hàng hóa ]],Table1[[Tên hàng hóa]:[ĐVT]],3,0),"")</f>
        <v/>
      </c>
      <c r="G2353" s="196" t="str">
        <f>IF(Table28[[#This Row],[Tên hàng hóa ]]=0,"",VLOOKUP(Table28[[#This Row],[Tên hàng hóa ]],Table1[[Tên hàng hóa]:[Giá bán]],4,0))</f>
        <v/>
      </c>
      <c r="H2353" s="192"/>
      <c r="I2353" s="193" t="str">
        <f>IF(Table28[[#This Row],[Số lượng]]&lt;&gt;0,Table28[[#This Row],[Số lượng]]*Table28[[#This Row],[Đơn giá]],"")</f>
        <v/>
      </c>
      <c r="J2353" s="193" t="str">
        <f ca="1">IF(AND(Table28[[#This Row],[Tên hàng hóa ]]&lt;&gt;0,D2354=""),SUM(OFFSET(Table28[[#This Row],[Thành tiền]],0,0,-COUNTIF(Table28[Số HĐ],Table28[[#This Row],[Số HĐ]]))),"")</f>
        <v/>
      </c>
      <c r="K2353" s="192"/>
      <c r="L235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53" s="194"/>
    </row>
    <row r="2354" spans="1:13" ht="35.1" customHeight="1" x14ac:dyDescent="0.2">
      <c r="A2354" s="187">
        <v>42709</v>
      </c>
      <c r="B2354" s="188" t="s">
        <v>4255</v>
      </c>
      <c r="C2354" s="189" t="s">
        <v>2590</v>
      </c>
      <c r="D2354" s="190" t="s">
        <v>4317</v>
      </c>
      <c r="E2354" s="195" t="str">
        <f>IF(Table28[[#This Row],[Tên hàng hóa ]]&lt;&gt;0,VLOOKUP(Table28[[#This Row],[Tên hàng hóa ]],Table1[[Tên hàng hóa]:[Quy cách]],2,0),"")</f>
        <v>MÁY BIẾN THẾ CHIN-I</v>
      </c>
      <c r="F2354" s="191" t="str">
        <f>IF(Table28[[#This Row],[Tên hàng hóa ]]&lt;&gt;0,VLOOKUP(Table28[[#This Row],[Tên hàng hóa ]],Table1[[Tên hàng hóa]:[ĐVT]],3,0),"")</f>
        <v>Cái</v>
      </c>
      <c r="G2354" s="196">
        <v>1210000</v>
      </c>
      <c r="H2354" s="192">
        <v>1</v>
      </c>
      <c r="I2354" s="193">
        <f>IF(Table28[[#This Row],[Số lượng]]&lt;&gt;0,Table28[[#This Row],[Số lượng]]*Table28[[#This Row],[Đơn giá]],"")</f>
        <v>1210000</v>
      </c>
      <c r="J2354" s="193">
        <f ca="1">IF(AND(Table28[[#This Row],[Tên hàng hóa ]]&lt;&gt;0,D2355=""),SUM(OFFSET(Table28[[#This Row],[Thành tiền]],0,0,-COUNTIF(Table28[Số HĐ],Table28[[#This Row],[Số HĐ]]))),"")</f>
        <v>1210000</v>
      </c>
      <c r="K2354" s="192" t="s">
        <v>464</v>
      </c>
      <c r="L2354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54" s="194" t="s">
        <v>4399</v>
      </c>
    </row>
    <row r="2355" spans="1:13" ht="35.1" customHeight="1" x14ac:dyDescent="0.2">
      <c r="A2355" s="187"/>
      <c r="B2355" s="188"/>
      <c r="C2355" s="189" t="str">
        <f t="shared" si="62"/>
        <v/>
      </c>
      <c r="D2355" s="190"/>
      <c r="E2355" s="195" t="str">
        <f>IF(Table28[[#This Row],[Tên hàng hóa ]]&lt;&gt;0,VLOOKUP(Table28[[#This Row],[Tên hàng hóa ]],Table1[[Tên hàng hóa]:[Quy cách]],2,0),"")</f>
        <v/>
      </c>
      <c r="F2355" s="191" t="str">
        <f>IF(Table28[[#This Row],[Tên hàng hóa ]]&lt;&gt;0,VLOOKUP(Table28[[#This Row],[Tên hàng hóa ]],Table1[[Tên hàng hóa]:[ĐVT]],3,0),"")</f>
        <v/>
      </c>
      <c r="G2355" s="196" t="str">
        <f>IF(Table28[[#This Row],[Tên hàng hóa ]]=0,"",VLOOKUP(Table28[[#This Row],[Tên hàng hóa ]],Table1[[Tên hàng hóa]:[Giá bán]],4,0))</f>
        <v/>
      </c>
      <c r="H2355" s="192"/>
      <c r="I2355" s="193" t="str">
        <f>IF(Table28[[#This Row],[Số lượng]]&lt;&gt;0,Table28[[#This Row],[Số lượng]]*Table28[[#This Row],[Đơn giá]],"")</f>
        <v/>
      </c>
      <c r="J2355" s="193" t="str">
        <f ca="1">IF(AND(Table28[[#This Row],[Tên hàng hóa ]]&lt;&gt;0,D2356=""),SUM(OFFSET(Table28[[#This Row],[Thành tiền]],0,0,-COUNTIF(Table28[Số HĐ],Table28[[#This Row],[Số HĐ]]))),"")</f>
        <v/>
      </c>
      <c r="K2355" s="192"/>
      <c r="L235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55" s="194"/>
    </row>
    <row r="2356" spans="1:13" ht="35.1" customHeight="1" x14ac:dyDescent="0.2">
      <c r="A2356" s="209">
        <v>42711</v>
      </c>
      <c r="B2356" s="188" t="s">
        <v>4274</v>
      </c>
      <c r="C2356" s="189" t="s">
        <v>3012</v>
      </c>
      <c r="D2356" s="190" t="s">
        <v>238</v>
      </c>
      <c r="E2356" s="195" t="str">
        <f>IF(Table28[[#This Row],[Tên hàng hóa ]]&lt;&gt;0,VLOOKUP(Table28[[#This Row],[Tên hàng hóa ]],Table1[[Tên hàng hóa]:[Quy cách]],2,0),"")</f>
        <v>Cảm Biến</v>
      </c>
      <c r="F2356" s="191" t="str">
        <f>IF(Table28[[#This Row],[Tên hàng hóa ]]&lt;&gt;0,VLOOKUP(Table28[[#This Row],[Tên hàng hóa ]],Table1[[Tên hàng hóa]:[ĐVT]],3,0),"")</f>
        <v>Cái</v>
      </c>
      <c r="G2356" s="196">
        <v>550000</v>
      </c>
      <c r="H2356" s="192">
        <v>5</v>
      </c>
      <c r="I2356" s="193">
        <f>IF(Table28[[#This Row],[Số lượng]]&lt;&gt;0,Table28[[#This Row],[Số lượng]]*Table28[[#This Row],[Đơn giá]],"")</f>
        <v>2750000</v>
      </c>
      <c r="J2356" s="193" t="str">
        <f ca="1">IF(AND(Table28[[#This Row],[Tên hàng hóa ]]&lt;&gt;0,D2357=""),SUM(OFFSET(Table28[[#This Row],[Thành tiền]],0,0,-COUNTIF(Table28[Số HĐ],Table28[[#This Row],[Số HĐ]]))),"")</f>
        <v/>
      </c>
      <c r="K2356" s="192"/>
      <c r="L235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56" s="194"/>
    </row>
    <row r="2357" spans="1:13" ht="35.1" customHeight="1" x14ac:dyDescent="0.2">
      <c r="A2357" s="209">
        <v>42711</v>
      </c>
      <c r="B2357" s="188" t="s">
        <v>4274</v>
      </c>
      <c r="C2357" s="189" t="s">
        <v>3012</v>
      </c>
      <c r="D2357" s="190" t="s">
        <v>233</v>
      </c>
      <c r="E2357" s="195" t="str">
        <f>IF(Table28[[#This Row],[Tên hàng hóa ]]&lt;&gt;0,VLOOKUP(Table28[[#This Row],[Tên hàng hóa ]],Table1[[Tên hàng hóa]:[Quy cách]],2,0),"")</f>
        <v>Cảm Biến</v>
      </c>
      <c r="F2357" s="191" t="str">
        <f>IF(Table28[[#This Row],[Tên hàng hóa ]]&lt;&gt;0,VLOOKUP(Table28[[#This Row],[Tên hàng hóa ]],Table1[[Tên hàng hóa]:[ĐVT]],3,0),"")</f>
        <v>Cái</v>
      </c>
      <c r="G2357" s="196">
        <v>550000</v>
      </c>
      <c r="H2357" s="192">
        <v>5</v>
      </c>
      <c r="I2357" s="193">
        <f>IF(Table28[[#This Row],[Số lượng]]&lt;&gt;0,Table28[[#This Row],[Số lượng]]*Table28[[#This Row],[Đơn giá]],"")</f>
        <v>2750000</v>
      </c>
      <c r="J2357" s="193">
        <f ca="1">IF(AND(Table28[[#This Row],[Tên hàng hóa ]]&lt;&gt;0,D2358=""),SUM(OFFSET(Table28[[#This Row],[Thành tiền]],0,0,-COUNTIF(Table28[Số HĐ],Table28[[#This Row],[Số HĐ]]))),"")</f>
        <v>5500000</v>
      </c>
      <c r="K2357" s="192" t="s">
        <v>464</v>
      </c>
      <c r="L2357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57" s="194" t="s">
        <v>4284</v>
      </c>
    </row>
    <row r="2358" spans="1:13" ht="35.1" customHeight="1" x14ac:dyDescent="0.2">
      <c r="A2358" s="187"/>
      <c r="B2358" s="188"/>
      <c r="C2358" s="189" t="str">
        <f t="shared" si="62"/>
        <v/>
      </c>
      <c r="D2358" s="190"/>
      <c r="E2358" s="195" t="str">
        <f>IF(Table28[[#This Row],[Tên hàng hóa ]]&lt;&gt;0,VLOOKUP(Table28[[#This Row],[Tên hàng hóa ]],Table1[[Tên hàng hóa]:[Quy cách]],2,0),"")</f>
        <v/>
      </c>
      <c r="F2358" s="191" t="str">
        <f>IF(Table28[[#This Row],[Tên hàng hóa ]]&lt;&gt;0,VLOOKUP(Table28[[#This Row],[Tên hàng hóa ]],Table1[[Tên hàng hóa]:[ĐVT]],3,0),"")</f>
        <v/>
      </c>
      <c r="G2358" s="196" t="str">
        <f>IF(Table28[[#This Row],[Tên hàng hóa ]]=0,"",VLOOKUP(Table28[[#This Row],[Tên hàng hóa ]],Table1[[Tên hàng hóa]:[Giá bán]],4,0))</f>
        <v/>
      </c>
      <c r="H2358" s="192"/>
      <c r="I2358" s="193" t="str">
        <f>IF(Table28[[#This Row],[Số lượng]]&lt;&gt;0,Table28[[#This Row],[Số lượng]]*Table28[[#This Row],[Đơn giá]],"")</f>
        <v/>
      </c>
      <c r="J2358" s="193" t="str">
        <f ca="1">IF(AND(Table28[[#This Row],[Tên hàng hóa ]]&lt;&gt;0,D2359=""),SUM(OFFSET(Table28[[#This Row],[Thành tiền]],0,0,-COUNTIF(Table28[Số HĐ],Table28[[#This Row],[Số HĐ]]))),"")</f>
        <v/>
      </c>
      <c r="K2358" s="192"/>
      <c r="L235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58" s="194"/>
    </row>
    <row r="2359" spans="1:13" ht="35.1" customHeight="1" x14ac:dyDescent="0.2">
      <c r="A2359" s="187">
        <v>42711</v>
      </c>
      <c r="B2359" s="188" t="s">
        <v>4275</v>
      </c>
      <c r="C2359" s="189" t="s">
        <v>1778</v>
      </c>
      <c r="D2359" s="190" t="s">
        <v>389</v>
      </c>
      <c r="E2359" s="195" t="str">
        <f>IF(Table28[[#This Row],[Tên hàng hóa ]]&lt;&gt;0,VLOOKUP(Table28[[#This Row],[Tên hàng hóa ]],Table1[[Tên hàng hóa]:[Quy cách]],2,0),"")</f>
        <v>Relay</v>
      </c>
      <c r="F2359" s="191" t="str">
        <f>IF(Table28[[#This Row],[Tên hàng hóa ]]&lt;&gt;0,VLOOKUP(Table28[[#This Row],[Tên hàng hóa ]],Table1[[Tên hàng hóa]:[ĐVT]],3,0),"")</f>
        <v>Cái</v>
      </c>
      <c r="G2359" s="196">
        <v>759000</v>
      </c>
      <c r="H2359" s="192">
        <v>2</v>
      </c>
      <c r="I2359" s="193">
        <f>IF(Table28[[#This Row],[Số lượng]]&lt;&gt;0,Table28[[#This Row],[Số lượng]]*Table28[[#This Row],[Đơn giá]],"")</f>
        <v>1518000</v>
      </c>
      <c r="J2359" s="193">
        <f ca="1">IF(AND(Table28[[#This Row],[Tên hàng hóa ]]&lt;&gt;0,D2360=""),SUM(OFFSET(Table28[[#This Row],[Thành tiền]],0,0,-COUNTIF(Table28[Số HĐ],Table28[[#This Row],[Số HĐ]]))),"")</f>
        <v>1518000</v>
      </c>
      <c r="K2359" s="192">
        <v>0</v>
      </c>
      <c r="L2359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1518000</v>
      </c>
      <c r="M2359" s="194" t="s">
        <v>4276</v>
      </c>
    </row>
    <row r="2360" spans="1:13" ht="35.1" customHeight="1" x14ac:dyDescent="0.2">
      <c r="A2360" s="187"/>
      <c r="B2360" s="188"/>
      <c r="C2360" s="189" t="str">
        <f t="shared" si="62"/>
        <v/>
      </c>
      <c r="D2360" s="190"/>
      <c r="E2360" s="195" t="str">
        <f>IF(Table28[[#This Row],[Tên hàng hóa ]]&lt;&gt;0,VLOOKUP(Table28[[#This Row],[Tên hàng hóa ]],Table1[[Tên hàng hóa]:[Quy cách]],2,0),"")</f>
        <v/>
      </c>
      <c r="F2360" s="191" t="str">
        <f>IF(Table28[[#This Row],[Tên hàng hóa ]]&lt;&gt;0,VLOOKUP(Table28[[#This Row],[Tên hàng hóa ]],Table1[[Tên hàng hóa]:[ĐVT]],3,0),"")</f>
        <v/>
      </c>
      <c r="G2360" s="196" t="str">
        <f>IF(Table28[[#This Row],[Tên hàng hóa ]]=0,"",VLOOKUP(Table28[[#This Row],[Tên hàng hóa ]],Table1[[Tên hàng hóa]:[Giá bán]],4,0))</f>
        <v/>
      </c>
      <c r="H2360" s="192"/>
      <c r="I2360" s="193" t="str">
        <f>IF(Table28[[#This Row],[Số lượng]]&lt;&gt;0,Table28[[#This Row],[Số lượng]]*Table28[[#This Row],[Đơn giá]],"")</f>
        <v/>
      </c>
      <c r="J2360" s="193" t="str">
        <f ca="1">IF(AND(Table28[[#This Row],[Tên hàng hóa ]]&lt;&gt;0,D2361=""),SUM(OFFSET(Table28[[#This Row],[Thành tiền]],0,0,-COUNTIF(Table28[Số HĐ],Table28[[#This Row],[Số HĐ]]))),"")</f>
        <v/>
      </c>
      <c r="K2360" s="192"/>
      <c r="L236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60" s="194"/>
    </row>
    <row r="2361" spans="1:13" ht="35.1" customHeight="1" x14ac:dyDescent="0.2">
      <c r="A2361" s="187">
        <v>42711</v>
      </c>
      <c r="B2361" s="188" t="s">
        <v>4277</v>
      </c>
      <c r="C2361" s="189" t="s">
        <v>1122</v>
      </c>
      <c r="D2361" s="190" t="s">
        <v>4267</v>
      </c>
      <c r="E2361" s="195" t="str">
        <f>IF(Table28[[#This Row],[Tên hàng hóa ]]&lt;&gt;0,VLOOKUP(Table28[[#This Row],[Tên hàng hóa ]],Table1[[Tên hàng hóa]:[Quy cách]],2,0),"")</f>
        <v>CẦU DAO-Schneider</v>
      </c>
      <c r="F2361" s="191" t="str">
        <f>IF(Table28[[#This Row],[Tên hàng hóa ]]&lt;&gt;0,VLOOKUP(Table28[[#This Row],[Tên hàng hóa ]],Table1[[Tên hàng hóa]:[ĐVT]],3,0),"")</f>
        <v>Cái</v>
      </c>
      <c r="G2361" s="196">
        <v>853600</v>
      </c>
      <c r="H2361" s="192">
        <v>2</v>
      </c>
      <c r="I2361" s="193">
        <f>IF(Table28[[#This Row],[Số lượng]]&lt;&gt;0,Table28[[#This Row],[Số lượng]]*Table28[[#This Row],[Đơn giá]],"")</f>
        <v>1707200</v>
      </c>
      <c r="J2361" s="193" t="str">
        <f ca="1">IF(AND(Table28[[#This Row],[Tên hàng hóa ]]&lt;&gt;0,D2362=""),SUM(OFFSET(Table28[[#This Row],[Thành tiền]],0,0,-COUNTIF(Table28[Số HĐ],Table28[[#This Row],[Số HĐ]]))),"")</f>
        <v/>
      </c>
      <c r="K2361" s="192"/>
      <c r="L236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61" s="194"/>
    </row>
    <row r="2362" spans="1:13" ht="35.1" customHeight="1" x14ac:dyDescent="0.2">
      <c r="A2362" s="187">
        <v>42711</v>
      </c>
      <c r="B2362" s="188" t="s">
        <v>4277</v>
      </c>
      <c r="C2362" s="189" t="str">
        <f t="shared" si="62"/>
        <v>CTY CỔ PHẦN FRIT HUẾ</v>
      </c>
      <c r="D2362" s="190" t="s">
        <v>2007</v>
      </c>
      <c r="E2362" s="195" t="str">
        <f>IF(Table28[[#This Row],[Tên hàng hóa ]]&lt;&gt;0,VLOOKUP(Table28[[#This Row],[Tên hàng hóa ]],Table1[[Tên hàng hóa]:[Quy cách]],2,0),"")</f>
        <v>Schneider</v>
      </c>
      <c r="F2362" s="191" t="str">
        <f>IF(Table28[[#This Row],[Tên hàng hóa ]]&lt;&gt;0,VLOOKUP(Table28[[#This Row],[Tên hàng hóa ]],Table1[[Tên hàng hóa]:[ĐVT]],3,0),"")</f>
        <v>Cái</v>
      </c>
      <c r="G2362" s="196">
        <v>743600</v>
      </c>
      <c r="H2362" s="192">
        <v>8</v>
      </c>
      <c r="I2362" s="193">
        <f>IF(Table28[[#This Row],[Số lượng]]&lt;&gt;0,Table28[[#This Row],[Số lượng]]*Table28[[#This Row],[Đơn giá]],"")</f>
        <v>5948800</v>
      </c>
      <c r="J2362" s="193">
        <f ca="1">IF(AND(Table28[[#This Row],[Tên hàng hóa ]]&lt;&gt;0,D2363=""),SUM(OFFSET(Table28[[#This Row],[Thành tiền]],0,0,-COUNTIF(Table28[Số HĐ],Table28[[#This Row],[Số HĐ]]))),"")</f>
        <v>7656000</v>
      </c>
      <c r="K2362" s="192">
        <v>0</v>
      </c>
      <c r="L2362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7656000</v>
      </c>
      <c r="M2362" s="194" t="s">
        <v>4278</v>
      </c>
    </row>
    <row r="2363" spans="1:13" ht="35.1" customHeight="1" x14ac:dyDescent="0.2">
      <c r="A2363" s="187"/>
      <c r="B2363" s="188"/>
      <c r="C2363" s="189" t="str">
        <f t="shared" si="62"/>
        <v/>
      </c>
      <c r="D2363" s="190"/>
      <c r="E2363" s="195" t="str">
        <f>IF(Table28[[#This Row],[Tên hàng hóa ]]&lt;&gt;0,VLOOKUP(Table28[[#This Row],[Tên hàng hóa ]],Table1[[Tên hàng hóa]:[Quy cách]],2,0),"")</f>
        <v/>
      </c>
      <c r="F2363" s="191" t="str">
        <f>IF(Table28[[#This Row],[Tên hàng hóa ]]&lt;&gt;0,VLOOKUP(Table28[[#This Row],[Tên hàng hóa ]],Table1[[Tên hàng hóa]:[ĐVT]],3,0),"")</f>
        <v/>
      </c>
      <c r="G2363" s="196" t="str">
        <f>IF(Table28[[#This Row],[Tên hàng hóa ]]=0,"",VLOOKUP(Table28[[#This Row],[Tên hàng hóa ]],Table1[[Tên hàng hóa]:[Giá bán]],4,0))</f>
        <v/>
      </c>
      <c r="H2363" s="192"/>
      <c r="I2363" s="193" t="str">
        <f>IF(Table28[[#This Row],[Số lượng]]&lt;&gt;0,Table28[[#This Row],[Số lượng]]*Table28[[#This Row],[Đơn giá]],"")</f>
        <v/>
      </c>
      <c r="J2363" s="193" t="str">
        <f ca="1">IF(AND(Table28[[#This Row],[Tên hàng hóa ]]&lt;&gt;0,D2364=""),SUM(OFFSET(Table28[[#This Row],[Thành tiền]],0,0,-COUNTIF(Table28[Số HĐ],Table28[[#This Row],[Số HĐ]]))),"")</f>
        <v/>
      </c>
      <c r="K2363" s="192"/>
      <c r="L236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63" s="194"/>
    </row>
    <row r="2364" spans="1:13" ht="35.1" customHeight="1" x14ac:dyDescent="0.2">
      <c r="A2364" s="187">
        <v>42711</v>
      </c>
      <c r="B2364" s="188" t="s">
        <v>4279</v>
      </c>
      <c r="C2364" s="189" t="s">
        <v>2641</v>
      </c>
      <c r="D2364" s="190" t="s">
        <v>4257</v>
      </c>
      <c r="E2364" s="195" t="str">
        <f>IF(Table28[[#This Row],[Tên hàng hóa ]]&lt;&gt;0,VLOOKUP(Table28[[#This Row],[Tên hàng hóa ]],Table1[[Tên hàng hóa]:[Quy cách]],2,0),"")</f>
        <v>CẦU DAO-Schneider</v>
      </c>
      <c r="F2364" s="191" t="str">
        <f>IF(Table28[[#This Row],[Tên hàng hóa ]]&lt;&gt;0,VLOOKUP(Table28[[#This Row],[Tên hàng hóa ]],Table1[[Tên hàng hóa]:[ĐVT]],3,0),"")</f>
        <v>Cái</v>
      </c>
      <c r="G2364" s="196">
        <v>732600</v>
      </c>
      <c r="H2364" s="192">
        <v>2</v>
      </c>
      <c r="I2364" s="193">
        <f>IF(Table28[[#This Row],[Số lượng]]&lt;&gt;0,Table28[[#This Row],[Số lượng]]*Table28[[#This Row],[Đơn giá]],"")</f>
        <v>1465200</v>
      </c>
      <c r="J2364" s="193" t="str">
        <f ca="1">IF(AND(Table28[[#This Row],[Tên hàng hóa ]]&lt;&gt;0,D2365=""),SUM(OFFSET(Table28[[#This Row],[Thành tiền]],0,0,-COUNTIF(Table28[Số HĐ],Table28[[#This Row],[Số HĐ]]))),"")</f>
        <v/>
      </c>
      <c r="K2364" s="192"/>
      <c r="L236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64" s="194"/>
    </row>
    <row r="2365" spans="1:13" ht="35.1" customHeight="1" x14ac:dyDescent="0.2">
      <c r="A2365" s="187">
        <v>42711</v>
      </c>
      <c r="B2365" s="188" t="s">
        <v>4279</v>
      </c>
      <c r="C2365" s="189" t="s">
        <v>2641</v>
      </c>
      <c r="D2365" s="190" t="s">
        <v>4258</v>
      </c>
      <c r="E2365" s="195" t="str">
        <f>IF(Table28[[#This Row],[Tên hàng hóa ]]&lt;&gt;0,VLOOKUP(Table28[[#This Row],[Tên hàng hóa ]],Table1[[Tên hàng hóa]:[Quy cách]],2,0),"")</f>
        <v>CẦU DAO-Schneider</v>
      </c>
      <c r="F2365" s="191" t="str">
        <f>IF(Table28[[#This Row],[Tên hàng hóa ]]&lt;&gt;0,VLOOKUP(Table28[[#This Row],[Tên hàng hóa ]],Table1[[Tên hàng hóa]:[ĐVT]],3,0),"")</f>
        <v>Cái</v>
      </c>
      <c r="G2365" s="196">
        <v>732600</v>
      </c>
      <c r="H2365" s="192">
        <v>2</v>
      </c>
      <c r="I2365" s="193">
        <f>IF(Table28[[#This Row],[Số lượng]]&lt;&gt;0,Table28[[#This Row],[Số lượng]]*Table28[[#This Row],[Đơn giá]],"")</f>
        <v>1465200</v>
      </c>
      <c r="J2365" s="193" t="str">
        <f ca="1">IF(AND(Table28[[#This Row],[Tên hàng hóa ]]&lt;&gt;0,D2366=""),SUM(OFFSET(Table28[[#This Row],[Thành tiền]],0,0,-COUNTIF(Table28[Số HĐ],Table28[[#This Row],[Số HĐ]]))),"")</f>
        <v/>
      </c>
      <c r="K2365" s="192"/>
      <c r="L236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65" s="194"/>
    </row>
    <row r="2366" spans="1:13" ht="35.1" customHeight="1" x14ac:dyDescent="0.2">
      <c r="A2366" s="187">
        <v>42711</v>
      </c>
      <c r="B2366" s="188" t="s">
        <v>4279</v>
      </c>
      <c r="C2366" s="189" t="s">
        <v>2641</v>
      </c>
      <c r="D2366" s="190" t="s">
        <v>2834</v>
      </c>
      <c r="E2366" s="195" t="str">
        <f>IF(Table28[[#This Row],[Tên hàng hóa ]]&lt;&gt;0,VLOOKUP(Table28[[#This Row],[Tên hàng hóa ]],Table1[[Tên hàng hóa]:[Quy cách]],2,0),"")</f>
        <v>CẦU DAO-Schneider</v>
      </c>
      <c r="F2366" s="191" t="str">
        <f>IF(Table28[[#This Row],[Tên hàng hóa ]]&lt;&gt;0,VLOOKUP(Table28[[#This Row],[Tên hàng hóa ]],Table1[[Tên hàng hóa]:[ĐVT]],3,0),"")</f>
        <v>Cái</v>
      </c>
      <c r="G2366" s="196">
        <v>634700</v>
      </c>
      <c r="H2366" s="192">
        <v>2</v>
      </c>
      <c r="I2366" s="193">
        <f>IF(Table28[[#This Row],[Số lượng]]&lt;&gt;0,Table28[[#This Row],[Số lượng]]*Table28[[#This Row],[Đơn giá]],"")</f>
        <v>1269400</v>
      </c>
      <c r="J2366" s="193" t="str">
        <f ca="1">IF(AND(Table28[[#This Row],[Tên hàng hóa ]]&lt;&gt;0,D2367=""),SUM(OFFSET(Table28[[#This Row],[Thành tiền]],0,0,-COUNTIF(Table28[Số HĐ],Table28[[#This Row],[Số HĐ]]))),"")</f>
        <v/>
      </c>
      <c r="K2366" s="192"/>
      <c r="L236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66" s="194"/>
    </row>
    <row r="2367" spans="1:13" ht="35.1" customHeight="1" x14ac:dyDescent="0.2">
      <c r="A2367" s="187">
        <v>42711</v>
      </c>
      <c r="B2367" s="188" t="s">
        <v>4279</v>
      </c>
      <c r="C2367" s="189" t="s">
        <v>2641</v>
      </c>
      <c r="D2367" s="190" t="s">
        <v>4259</v>
      </c>
      <c r="E2367" s="195" t="str">
        <f>IF(Table28[[#This Row],[Tên hàng hóa ]]&lt;&gt;0,VLOOKUP(Table28[[#This Row],[Tên hàng hóa ]],Table1[[Tên hàng hóa]:[Quy cách]],2,0),"")</f>
        <v>CẦU DAO-Schneider</v>
      </c>
      <c r="F2367" s="191" t="str">
        <f>IF(Table28[[#This Row],[Tên hàng hóa ]]&lt;&gt;0,VLOOKUP(Table28[[#This Row],[Tên hàng hóa ]],Table1[[Tên hàng hóa]:[ĐVT]],3,0),"")</f>
        <v>Cái</v>
      </c>
      <c r="G2367" s="196">
        <v>634700</v>
      </c>
      <c r="H2367" s="192">
        <v>2</v>
      </c>
      <c r="I2367" s="193">
        <f>IF(Table28[[#This Row],[Số lượng]]&lt;&gt;0,Table28[[#This Row],[Số lượng]]*Table28[[#This Row],[Đơn giá]],"")</f>
        <v>1269400</v>
      </c>
      <c r="J2367" s="193" t="str">
        <f ca="1">IF(AND(Table28[[#This Row],[Tên hàng hóa ]]&lt;&gt;0,D2368=""),SUM(OFFSET(Table28[[#This Row],[Thành tiền]],0,0,-COUNTIF(Table28[Số HĐ],Table28[[#This Row],[Số HĐ]]))),"")</f>
        <v/>
      </c>
      <c r="K2367" s="192"/>
      <c r="L236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67" s="194"/>
    </row>
    <row r="2368" spans="1:13" ht="35.1" customHeight="1" x14ac:dyDescent="0.2">
      <c r="A2368" s="187">
        <v>42711</v>
      </c>
      <c r="B2368" s="188" t="s">
        <v>4279</v>
      </c>
      <c r="C2368" s="189" t="s">
        <v>2641</v>
      </c>
      <c r="D2368" s="190" t="s">
        <v>4260</v>
      </c>
      <c r="E2368" s="195" t="str">
        <f>IF(Table28[[#This Row],[Tên hàng hóa ]]&lt;&gt;0,VLOOKUP(Table28[[#This Row],[Tên hàng hóa ]],Table1[[Tên hàng hóa]:[Quy cách]],2,0),"")</f>
        <v>TIẾP ĐIỂM PHỤ- Schneider</v>
      </c>
      <c r="F2368" s="191" t="str">
        <f>IF(Table28[[#This Row],[Tên hàng hóa ]]&lt;&gt;0,VLOOKUP(Table28[[#This Row],[Tên hàng hóa ]],Table1[[Tên hàng hóa]:[ĐVT]],3,0),"")</f>
        <v>Cái</v>
      </c>
      <c r="G2368" s="196">
        <v>137500</v>
      </c>
      <c r="H2368" s="192">
        <v>8</v>
      </c>
      <c r="I2368" s="193">
        <f>IF(Table28[[#This Row],[Số lượng]]&lt;&gt;0,Table28[[#This Row],[Số lượng]]*Table28[[#This Row],[Đơn giá]],"")</f>
        <v>1100000</v>
      </c>
      <c r="J2368" s="193" t="str">
        <f ca="1">IF(AND(Table28[[#This Row],[Tên hàng hóa ]]&lt;&gt;0,D2369=""),SUM(OFFSET(Table28[[#This Row],[Thành tiền]],0,0,-COUNTIF(Table28[Số HĐ],Table28[[#This Row],[Số HĐ]]))),"")</f>
        <v/>
      </c>
      <c r="K2368" s="192"/>
      <c r="L236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68" s="194"/>
    </row>
    <row r="2369" spans="1:13" ht="35.1" customHeight="1" x14ac:dyDescent="0.2">
      <c r="A2369" s="187">
        <v>42711</v>
      </c>
      <c r="B2369" s="188" t="s">
        <v>4279</v>
      </c>
      <c r="C2369" s="189" t="s">
        <v>2641</v>
      </c>
      <c r="D2369" s="190" t="s">
        <v>4265</v>
      </c>
      <c r="E2369" s="195" t="str">
        <f>IF(Table28[[#This Row],[Tên hàng hóa ]]&lt;&gt;0,VLOOKUP(Table28[[#This Row],[Tên hàng hóa ]],Table1[[Tên hàng hóa]:[Quy cách]],2,0),"")</f>
        <v>QUẠT LIOPLE</v>
      </c>
      <c r="F2369" s="191" t="str">
        <f>IF(Table28[[#This Row],[Tên hàng hóa ]]&lt;&gt;0,VLOOKUP(Table28[[#This Row],[Tên hàng hóa ]],Table1[[Tên hàng hóa]:[ĐVT]],3,0),"")</f>
        <v>Cái</v>
      </c>
      <c r="G2369" s="196">
        <v>1815000</v>
      </c>
      <c r="H2369" s="192">
        <v>2</v>
      </c>
      <c r="I2369" s="193">
        <f>IF(Table28[[#This Row],[Số lượng]]&lt;&gt;0,Table28[[#This Row],[Số lượng]]*Table28[[#This Row],[Đơn giá]],"")</f>
        <v>3630000</v>
      </c>
      <c r="J2369" s="193">
        <f ca="1">IF(AND(Table28[[#This Row],[Tên hàng hóa ]]&lt;&gt;0,D2370=""),SUM(OFFSET(Table28[[#This Row],[Thành tiền]],0,0,-COUNTIF(Table28[Số HĐ],Table28[[#This Row],[Số HĐ]]))),"")</f>
        <v>10199200</v>
      </c>
      <c r="K2369" s="192">
        <v>0</v>
      </c>
      <c r="L2369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10199200</v>
      </c>
      <c r="M2369" s="194" t="s">
        <v>4280</v>
      </c>
    </row>
    <row r="2370" spans="1:13" ht="35.1" customHeight="1" x14ac:dyDescent="0.2">
      <c r="A2370" s="187"/>
      <c r="B2370" s="188"/>
      <c r="C2370" s="189" t="str">
        <f t="shared" si="62"/>
        <v/>
      </c>
      <c r="D2370" s="190"/>
      <c r="E2370" s="195" t="str">
        <f>IF(Table28[[#This Row],[Tên hàng hóa ]]&lt;&gt;0,VLOOKUP(Table28[[#This Row],[Tên hàng hóa ]],Table1[[Tên hàng hóa]:[Quy cách]],2,0),"")</f>
        <v/>
      </c>
      <c r="F2370" s="191" t="str">
        <f>IF(Table28[[#This Row],[Tên hàng hóa ]]&lt;&gt;0,VLOOKUP(Table28[[#This Row],[Tên hàng hóa ]],Table1[[Tên hàng hóa]:[ĐVT]],3,0),"")</f>
        <v/>
      </c>
      <c r="G2370" s="196" t="str">
        <f>IF(Table28[[#This Row],[Tên hàng hóa ]]=0,"",VLOOKUP(Table28[[#This Row],[Tên hàng hóa ]],Table1[[Tên hàng hóa]:[Giá bán]],4,0))</f>
        <v/>
      </c>
      <c r="H2370" s="192"/>
      <c r="I2370" s="193" t="str">
        <f>IF(Table28[[#This Row],[Số lượng]]&lt;&gt;0,Table28[[#This Row],[Số lượng]]*Table28[[#This Row],[Đơn giá]],"")</f>
        <v/>
      </c>
      <c r="J2370" s="193" t="str">
        <f ca="1">IF(AND(Table28[[#This Row],[Tên hàng hóa ]]&lt;&gt;0,D2371=""),SUM(OFFSET(Table28[[#This Row],[Thành tiền]],0,0,-COUNTIF(Table28[Số HĐ],Table28[[#This Row],[Số HĐ]]))),"")</f>
        <v/>
      </c>
      <c r="K2370" s="192"/>
      <c r="L237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70" s="194"/>
    </row>
    <row r="2371" spans="1:13" ht="35.1" customHeight="1" x14ac:dyDescent="0.2">
      <c r="A2371" s="187">
        <v>42711</v>
      </c>
      <c r="B2371" s="188" t="s">
        <v>4281</v>
      </c>
      <c r="C2371" s="189" t="s">
        <v>1197</v>
      </c>
      <c r="D2371" s="190" t="s">
        <v>4268</v>
      </c>
      <c r="E2371" s="195" t="str">
        <f>IF(Table28[[#This Row],[Tên hàng hóa ]]&lt;&gt;0,VLOOKUP(Table28[[#This Row],[Tên hàng hóa ]],Table1[[Tên hàng hóa]:[Quy cách]],2,0),"")</f>
        <v>HUNGARY</v>
      </c>
      <c r="F2371" s="191" t="str">
        <f>IF(Table28[[#This Row],[Tên hàng hóa ]]&lt;&gt;0,VLOOKUP(Table28[[#This Row],[Tên hàng hóa ]],Table1[[Tên hàng hóa]:[ĐVT]],3,0),"")</f>
        <v>Cái</v>
      </c>
      <c r="G2371" s="196">
        <v>100100</v>
      </c>
      <c r="H2371" s="192">
        <v>10</v>
      </c>
      <c r="I2371" s="193">
        <f>IF(Table28[[#This Row],[Số lượng]]&lt;&gt;0,Table28[[#This Row],[Số lượng]]*Table28[[#This Row],[Đơn giá]],"")</f>
        <v>1001000</v>
      </c>
      <c r="J2371" s="193">
        <f ca="1">IF(AND(Table28[[#This Row],[Tên hàng hóa ]]&lt;&gt;0,D2372=""),SUM(OFFSET(Table28[[#This Row],[Thành tiền]],0,0,-COUNTIF(Table28[Số HĐ],Table28[[#This Row],[Số HĐ]]))),"")</f>
        <v>1001000</v>
      </c>
      <c r="K2371" s="192">
        <v>0</v>
      </c>
      <c r="L2371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1001000</v>
      </c>
      <c r="M2371" s="194" t="s">
        <v>4282</v>
      </c>
    </row>
    <row r="2372" spans="1:13" ht="35.1" customHeight="1" x14ac:dyDescent="0.2">
      <c r="A2372" s="187"/>
      <c r="B2372" s="188"/>
      <c r="C2372" s="189" t="str">
        <f t="shared" si="62"/>
        <v/>
      </c>
      <c r="D2372" s="190"/>
      <c r="E2372" s="195" t="str">
        <f>IF(Table28[[#This Row],[Tên hàng hóa ]]&lt;&gt;0,VLOOKUP(Table28[[#This Row],[Tên hàng hóa ]],Table1[[Tên hàng hóa]:[Quy cách]],2,0),"")</f>
        <v/>
      </c>
      <c r="F2372" s="191" t="str">
        <f>IF(Table28[[#This Row],[Tên hàng hóa ]]&lt;&gt;0,VLOOKUP(Table28[[#This Row],[Tên hàng hóa ]],Table1[[Tên hàng hóa]:[ĐVT]],3,0),"")</f>
        <v/>
      </c>
      <c r="G2372" s="196" t="str">
        <f>IF(Table28[[#This Row],[Tên hàng hóa ]]=0,"",VLOOKUP(Table28[[#This Row],[Tên hàng hóa ]],Table1[[Tên hàng hóa]:[Giá bán]],4,0))</f>
        <v/>
      </c>
      <c r="H2372" s="192"/>
      <c r="I2372" s="193" t="str">
        <f>IF(Table28[[#This Row],[Số lượng]]&lt;&gt;0,Table28[[#This Row],[Số lượng]]*Table28[[#This Row],[Đơn giá]],"")</f>
        <v/>
      </c>
      <c r="J2372" s="193" t="str">
        <f ca="1">IF(AND(Table28[[#This Row],[Tên hàng hóa ]]&lt;&gt;0,D2373=""),SUM(OFFSET(Table28[[#This Row],[Thành tiền]],0,0,-COUNTIF(Table28[Số HĐ],Table28[[#This Row],[Số HĐ]]))),"")</f>
        <v/>
      </c>
      <c r="K2372" s="192"/>
      <c r="L237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72" s="194"/>
    </row>
    <row r="2373" spans="1:13" ht="35.1" customHeight="1" x14ac:dyDescent="0.2">
      <c r="A2373" s="187">
        <v>42712</v>
      </c>
      <c r="B2373" s="188" t="s">
        <v>4307</v>
      </c>
      <c r="C2373" s="189" t="s">
        <v>1034</v>
      </c>
      <c r="D2373" s="190" t="s">
        <v>842</v>
      </c>
      <c r="E2373" s="195" t="str">
        <f>IF(Table28[[#This Row],[Tên hàng hóa ]]&lt;&gt;0,VLOOKUP(Table28[[#This Row],[Tên hàng hóa ]],Table1[[Tên hàng hóa]:[Quy cách]],2,0),"")</f>
        <v>Bộ Điều Khiển Lập Trình</v>
      </c>
      <c r="F2373" s="191" t="str">
        <f>IF(Table28[[#This Row],[Tên hàng hóa ]]&lt;&gt;0,VLOOKUP(Table28[[#This Row],[Tên hàng hóa ]],Table1[[Tên hàng hóa]:[ĐVT]],3,0),"")</f>
        <v>Cái</v>
      </c>
      <c r="G2373" s="196">
        <v>2200000</v>
      </c>
      <c r="H2373" s="192">
        <v>1</v>
      </c>
      <c r="I2373" s="193">
        <f>IF(Table28[[#This Row],[Số lượng]]&lt;&gt;0,Table28[[#This Row],[Số lượng]]*Table28[[#This Row],[Đơn giá]],"")</f>
        <v>2200000</v>
      </c>
      <c r="J2373" s="193">
        <f ca="1">IF(AND(Table28[[#This Row],[Tên hàng hóa ]]&lt;&gt;0,D2374=""),SUM(OFFSET(Table28[[#This Row],[Thành tiền]],0,0,-COUNTIF(Table28[Số HĐ],Table28[[#This Row],[Số HĐ]]))),"")</f>
        <v>2200000</v>
      </c>
      <c r="K2373" s="192">
        <v>0</v>
      </c>
      <c r="L2373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2200000</v>
      </c>
      <c r="M2373" s="194" t="s">
        <v>4356</v>
      </c>
    </row>
    <row r="2374" spans="1:13" ht="35.1" customHeight="1" x14ac:dyDescent="0.2">
      <c r="A2374" s="187"/>
      <c r="B2374" s="188"/>
      <c r="C2374" s="189" t="str">
        <f t="shared" ref="C2374:C2433" si="63">IF(AND(D2374&lt;&gt;0,D2375=""),C2373,"")</f>
        <v/>
      </c>
      <c r="D2374" s="190"/>
      <c r="E2374" s="195" t="str">
        <f>IF(Table28[[#This Row],[Tên hàng hóa ]]&lt;&gt;0,VLOOKUP(Table28[[#This Row],[Tên hàng hóa ]],Table1[[Tên hàng hóa]:[Quy cách]],2,0),"")</f>
        <v/>
      </c>
      <c r="F2374" s="191" t="str">
        <f>IF(Table28[[#This Row],[Tên hàng hóa ]]&lt;&gt;0,VLOOKUP(Table28[[#This Row],[Tên hàng hóa ]],Table1[[Tên hàng hóa]:[ĐVT]],3,0),"")</f>
        <v/>
      </c>
      <c r="G2374" s="196" t="str">
        <f>IF(Table28[[#This Row],[Tên hàng hóa ]]=0,"",VLOOKUP(Table28[[#This Row],[Tên hàng hóa ]],Table1[[Tên hàng hóa]:[Giá bán]],4,0))</f>
        <v/>
      </c>
      <c r="H2374" s="192"/>
      <c r="I2374" s="193" t="str">
        <f>IF(Table28[[#This Row],[Số lượng]]&lt;&gt;0,Table28[[#This Row],[Số lượng]]*Table28[[#This Row],[Đơn giá]],"")</f>
        <v/>
      </c>
      <c r="J2374" s="193" t="str">
        <f ca="1">IF(AND(Table28[[#This Row],[Tên hàng hóa ]]&lt;&gt;0,D2375=""),SUM(OFFSET(Table28[[#This Row],[Thành tiền]],0,0,-COUNTIF(Table28[Số HĐ],Table28[[#This Row],[Số HĐ]]))),"")</f>
        <v/>
      </c>
      <c r="K2374" s="192"/>
      <c r="L237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74" s="194"/>
    </row>
    <row r="2375" spans="1:13" ht="35.1" customHeight="1" x14ac:dyDescent="0.2">
      <c r="A2375" s="187">
        <v>42712</v>
      </c>
      <c r="B2375" s="188" t="s">
        <v>4308</v>
      </c>
      <c r="C2375" s="189" t="s">
        <v>1636</v>
      </c>
      <c r="D2375" s="190" t="s">
        <v>4285</v>
      </c>
      <c r="E2375" s="195" t="str">
        <f>IF(Table28[[#This Row],[Tên hàng hóa ]]&lt;&gt;0,VLOOKUP(Table28[[#This Row],[Tên hàng hóa ]],Table1[[Tên hàng hóa]:[Quy cách]],2,0),"")</f>
        <v>VAN ĐIỆN TỪ</v>
      </c>
      <c r="F2375" s="191" t="str">
        <f>IF(Table28[[#This Row],[Tên hàng hóa ]]&lt;&gt;0,VLOOKUP(Table28[[#This Row],[Tên hàng hóa ]],Table1[[Tên hàng hóa]:[ĐVT]],3,0),"")</f>
        <v>Cái</v>
      </c>
      <c r="G2375" s="196">
        <v>459800</v>
      </c>
      <c r="H2375" s="192">
        <v>3</v>
      </c>
      <c r="I2375" s="193">
        <f>IF(Table28[[#This Row],[Số lượng]]&lt;&gt;0,Table28[[#This Row],[Số lượng]]*Table28[[#This Row],[Đơn giá]],"")</f>
        <v>1379400</v>
      </c>
      <c r="J2375" s="193" t="str">
        <f ca="1">IF(AND(Table28[[#This Row],[Tên hàng hóa ]]&lt;&gt;0,D2376=""),SUM(OFFSET(Table28[[#This Row],[Thành tiền]],0,0,-COUNTIF(Table28[Số HĐ],Table28[[#This Row],[Số HĐ]]))),"")</f>
        <v/>
      </c>
      <c r="K2375" s="192"/>
      <c r="L237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75" s="194"/>
    </row>
    <row r="2376" spans="1:13" ht="35.1" customHeight="1" x14ac:dyDescent="0.2">
      <c r="A2376" s="187">
        <v>42712</v>
      </c>
      <c r="B2376" s="188" t="s">
        <v>4308</v>
      </c>
      <c r="C2376" s="189" t="str">
        <f t="shared" si="63"/>
        <v>CTY TNHH VẬT LIỆU XÂY DỰNG Ý MỸ</v>
      </c>
      <c r="D2376" s="190" t="s">
        <v>1225</v>
      </c>
      <c r="E2376" s="195" t="str">
        <f>IF(Table28[[#This Row],[Tên hàng hóa ]]&lt;&gt;0,VLOOKUP(Table28[[#This Row],[Tên hàng hóa ]],Table1[[Tên hàng hóa]:[Quy cách]],2,0),"")</f>
        <v>Cảm Biến</v>
      </c>
      <c r="F2376" s="191" t="str">
        <f>IF(Table28[[#This Row],[Tên hàng hóa ]]&lt;&gt;0,VLOOKUP(Table28[[#This Row],[Tên hàng hóa ]],Table1[[Tên hàng hóa]:[ĐVT]],3,0),"")</f>
        <v>Cái</v>
      </c>
      <c r="G2376" s="196">
        <v>528000</v>
      </c>
      <c r="H2376" s="192">
        <v>5</v>
      </c>
      <c r="I2376" s="193">
        <f>IF(Table28[[#This Row],[Số lượng]]&lt;&gt;0,Table28[[#This Row],[Số lượng]]*Table28[[#This Row],[Đơn giá]],"")</f>
        <v>2640000</v>
      </c>
      <c r="J2376" s="193">
        <f ca="1">IF(AND(Table28[[#This Row],[Tên hàng hóa ]]&lt;&gt;0,D2377=""),SUM(OFFSET(Table28[[#This Row],[Thành tiền]],0,0,-COUNTIF(Table28[Số HĐ],Table28[[#This Row],[Số HĐ]]))),"")</f>
        <v>4019400</v>
      </c>
      <c r="K2376" s="192">
        <v>0</v>
      </c>
      <c r="L2376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4019400</v>
      </c>
      <c r="M2376" s="194" t="s">
        <v>4309</v>
      </c>
    </row>
    <row r="2377" spans="1:13" ht="35.1" customHeight="1" x14ac:dyDescent="0.2">
      <c r="A2377" s="187"/>
      <c r="B2377" s="188"/>
      <c r="C2377" s="189" t="str">
        <f t="shared" si="63"/>
        <v/>
      </c>
      <c r="D2377" s="190"/>
      <c r="E2377" s="195" t="str">
        <f>IF(Table28[[#This Row],[Tên hàng hóa ]]&lt;&gt;0,VLOOKUP(Table28[[#This Row],[Tên hàng hóa ]],Table1[[Tên hàng hóa]:[Quy cách]],2,0),"")</f>
        <v/>
      </c>
      <c r="F2377" s="191" t="str">
        <f>IF(Table28[[#This Row],[Tên hàng hóa ]]&lt;&gt;0,VLOOKUP(Table28[[#This Row],[Tên hàng hóa ]],Table1[[Tên hàng hóa]:[ĐVT]],3,0),"")</f>
        <v/>
      </c>
      <c r="G2377" s="196" t="str">
        <f>IF(Table28[[#This Row],[Tên hàng hóa ]]=0,"",VLOOKUP(Table28[[#This Row],[Tên hàng hóa ]],Table1[[Tên hàng hóa]:[Giá bán]],4,0))</f>
        <v/>
      </c>
      <c r="H2377" s="192"/>
      <c r="I2377" s="193" t="str">
        <f>IF(Table28[[#This Row],[Số lượng]]&lt;&gt;0,Table28[[#This Row],[Số lượng]]*Table28[[#This Row],[Đơn giá]],"")</f>
        <v/>
      </c>
      <c r="J2377" s="193" t="str">
        <f ca="1">IF(AND(Table28[[#This Row],[Tên hàng hóa ]]&lt;&gt;0,D2378=""),SUM(OFFSET(Table28[[#This Row],[Thành tiền]],0,0,-COUNTIF(Table28[Số HĐ],Table28[[#This Row],[Số HĐ]]))),"")</f>
        <v/>
      </c>
      <c r="K2377" s="192"/>
      <c r="L237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77" s="194"/>
    </row>
    <row r="2378" spans="1:13" ht="35.1" customHeight="1" x14ac:dyDescent="0.2">
      <c r="A2378" s="187">
        <v>42712</v>
      </c>
      <c r="B2378" s="188" t="s">
        <v>4310</v>
      </c>
      <c r="C2378" s="189" t="s">
        <v>1043</v>
      </c>
      <c r="D2378" s="190" t="s">
        <v>3795</v>
      </c>
      <c r="E2378" s="195" t="str">
        <f>IF(Table28[[#This Row],[Tên hàng hóa ]]&lt;&gt;0,VLOOKUP(Table28[[#This Row],[Tên hàng hóa ]],Table1[[Tên hàng hóa]:[Quy cách]],2,0),"")</f>
        <v>CB Schneider</v>
      </c>
      <c r="F2378" s="191" t="str">
        <f>IF(Table28[[#This Row],[Tên hàng hóa ]]&lt;&gt;0,VLOOKUP(Table28[[#This Row],[Tên hàng hóa ]],Table1[[Tên hàng hóa]:[ĐVT]],3,0),"")</f>
        <v>Cái</v>
      </c>
      <c r="G2378" s="196">
        <v>3087700</v>
      </c>
      <c r="H2378" s="192">
        <v>1</v>
      </c>
      <c r="I2378" s="193">
        <f>IF(Table28[[#This Row],[Số lượng]]&lt;&gt;0,Table28[[#This Row],[Số lượng]]*Table28[[#This Row],[Đơn giá]],"")</f>
        <v>3087700</v>
      </c>
      <c r="J2378" s="193">
        <f ca="1">IF(AND(Table28[[#This Row],[Tên hàng hóa ]]&lt;&gt;0,D2379=""),SUM(OFFSET(Table28[[#This Row],[Thành tiền]],0,0,-COUNTIF(Table28[Số HĐ],Table28[[#This Row],[Số HĐ]]))),"")</f>
        <v>3087700</v>
      </c>
      <c r="K2378" s="192">
        <v>0</v>
      </c>
      <c r="L2378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3087700</v>
      </c>
      <c r="M2378" s="194" t="s">
        <v>4311</v>
      </c>
    </row>
    <row r="2379" spans="1:13" ht="35.1" customHeight="1" x14ac:dyDescent="0.2">
      <c r="A2379" s="187"/>
      <c r="B2379" s="188"/>
      <c r="C2379" s="189" t="str">
        <f t="shared" si="63"/>
        <v/>
      </c>
      <c r="D2379" s="190"/>
      <c r="E2379" s="195" t="str">
        <f>IF(Table28[[#This Row],[Tên hàng hóa ]]&lt;&gt;0,VLOOKUP(Table28[[#This Row],[Tên hàng hóa ]],Table1[[Tên hàng hóa]:[Quy cách]],2,0),"")</f>
        <v/>
      </c>
      <c r="F2379" s="191" t="str">
        <f>IF(Table28[[#This Row],[Tên hàng hóa ]]&lt;&gt;0,VLOOKUP(Table28[[#This Row],[Tên hàng hóa ]],Table1[[Tên hàng hóa]:[ĐVT]],3,0),"")</f>
        <v/>
      </c>
      <c r="G2379" s="196" t="str">
        <f>IF(Table28[[#This Row],[Tên hàng hóa ]]=0,"",VLOOKUP(Table28[[#This Row],[Tên hàng hóa ]],Table1[[Tên hàng hóa]:[Giá bán]],4,0))</f>
        <v/>
      </c>
      <c r="H2379" s="192"/>
      <c r="I2379" s="193" t="str">
        <f>IF(Table28[[#This Row],[Số lượng]]&lt;&gt;0,Table28[[#This Row],[Số lượng]]*Table28[[#This Row],[Đơn giá]],"")</f>
        <v/>
      </c>
      <c r="J2379" s="193" t="str">
        <f ca="1">IF(AND(Table28[[#This Row],[Tên hàng hóa ]]&lt;&gt;0,D2380=""),SUM(OFFSET(Table28[[#This Row],[Thành tiền]],0,0,-COUNTIF(Table28[Số HĐ],Table28[[#This Row],[Số HĐ]]))),"")</f>
        <v/>
      </c>
      <c r="K2379" s="192"/>
      <c r="L237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79" s="194"/>
    </row>
    <row r="2380" spans="1:13" ht="35.1" customHeight="1" x14ac:dyDescent="0.2">
      <c r="A2380" s="187">
        <v>42714</v>
      </c>
      <c r="B2380" s="188" t="s">
        <v>4355</v>
      </c>
      <c r="C2380" s="189" t="s">
        <v>860</v>
      </c>
      <c r="D2380" s="190" t="s">
        <v>3360</v>
      </c>
      <c r="E2380" s="195" t="str">
        <f>IF(Table28[[#This Row],[Tên hàng hóa ]]&lt;&gt;0,VLOOKUP(Table28[[#This Row],[Tên hàng hóa ]],Table1[[Tên hàng hóa]:[Quy cách]],2,0),"")</f>
        <v>OMRON</v>
      </c>
      <c r="F2380" s="191" t="str">
        <f>IF(Table28[[#This Row],[Tên hàng hóa ]]&lt;&gt;0,VLOOKUP(Table28[[#This Row],[Tên hàng hóa ]],Table1[[Tên hàng hóa]:[ĐVT]],3,0),"")</f>
        <v>Cái</v>
      </c>
      <c r="G2380" s="196">
        <v>715000</v>
      </c>
      <c r="H2380" s="192">
        <v>3</v>
      </c>
      <c r="I2380" s="193">
        <f>IF(Table28[[#This Row],[Số lượng]]&lt;&gt;0,Table28[[#This Row],[Số lượng]]*Table28[[#This Row],[Đơn giá]],"")</f>
        <v>2145000</v>
      </c>
      <c r="J2380" s="193" t="str">
        <f ca="1">IF(AND(Table28[[#This Row],[Tên hàng hóa ]]&lt;&gt;0,D2381=""),SUM(OFFSET(Table28[[#This Row],[Thành tiền]],0,0,-COUNTIF(Table28[Số HĐ],Table28[[#This Row],[Số HĐ]]))),"")</f>
        <v/>
      </c>
      <c r="K2380" s="192"/>
      <c r="L23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80" s="194"/>
    </row>
    <row r="2381" spans="1:13" ht="35.1" customHeight="1" x14ac:dyDescent="0.2">
      <c r="A2381" s="187">
        <v>42714</v>
      </c>
      <c r="B2381" s="188" t="s">
        <v>4355</v>
      </c>
      <c r="C2381" s="189" t="str">
        <f t="shared" si="63"/>
        <v>CTY ĐẠI THUẬN PHÁT</v>
      </c>
      <c r="D2381" s="190" t="s">
        <v>4312</v>
      </c>
      <c r="E2381" s="195" t="str">
        <f>IF(Table28[[#This Row],[Tên hàng hóa ]]&lt;&gt;0,VLOOKUP(Table28[[#This Row],[Tên hàng hóa ]],Table1[[Tên hàng hóa]:[Quy cách]],2,0),"")</f>
        <v>OMRON</v>
      </c>
      <c r="F2381" s="191" t="str">
        <f>IF(Table28[[#This Row],[Tên hàng hóa ]]&lt;&gt;0,VLOOKUP(Table28[[#This Row],[Tên hàng hóa ]],Table1[[Tên hàng hóa]:[ĐVT]],3,0),"")</f>
        <v>Cái</v>
      </c>
      <c r="G2381" s="196">
        <v>4070000</v>
      </c>
      <c r="H2381" s="192">
        <v>1</v>
      </c>
      <c r="I2381" s="193">
        <f>IF(Table28[[#This Row],[Số lượng]]&lt;&gt;0,Table28[[#This Row],[Số lượng]]*Table28[[#This Row],[Đơn giá]],"")</f>
        <v>4070000</v>
      </c>
      <c r="J2381" s="193">
        <f ca="1">IF(AND(Table28[[#This Row],[Tên hàng hóa ]]&lt;&gt;0,D2382=""),SUM(OFFSET(Table28[[#This Row],[Thành tiền]],0,0,-COUNTIF(Table28[Số HĐ],Table28[[#This Row],[Số HĐ]]))),"")</f>
        <v>6215000</v>
      </c>
      <c r="K2381" s="192">
        <v>0</v>
      </c>
      <c r="L2381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6215000</v>
      </c>
      <c r="M2381" s="194" t="s">
        <v>4199</v>
      </c>
    </row>
    <row r="2382" spans="1:13" ht="35.1" customHeight="1" x14ac:dyDescent="0.2">
      <c r="A2382" s="187"/>
      <c r="B2382" s="188"/>
      <c r="C2382" s="189" t="str">
        <f t="shared" si="63"/>
        <v/>
      </c>
      <c r="D2382" s="190"/>
      <c r="E2382" s="195" t="str">
        <f>IF(Table28[[#This Row],[Tên hàng hóa ]]&lt;&gt;0,VLOOKUP(Table28[[#This Row],[Tên hàng hóa ]],Table1[[Tên hàng hóa]:[Quy cách]],2,0),"")</f>
        <v/>
      </c>
      <c r="F2382" s="191" t="str">
        <f>IF(Table28[[#This Row],[Tên hàng hóa ]]&lt;&gt;0,VLOOKUP(Table28[[#This Row],[Tên hàng hóa ]],Table1[[Tên hàng hóa]:[ĐVT]],3,0),"")</f>
        <v/>
      </c>
      <c r="G2382" s="196" t="str">
        <f>IF(Table28[[#This Row],[Tên hàng hóa ]]=0,"",VLOOKUP(Table28[[#This Row],[Tên hàng hóa ]],Table1[[Tên hàng hóa]:[Giá bán]],4,0))</f>
        <v/>
      </c>
      <c r="H2382" s="192"/>
      <c r="I2382" s="193" t="str">
        <f>IF(Table28[[#This Row],[Số lượng]]&lt;&gt;0,Table28[[#This Row],[Số lượng]]*Table28[[#This Row],[Đơn giá]],"")</f>
        <v/>
      </c>
      <c r="J2382" s="193" t="str">
        <f ca="1">IF(AND(Table28[[#This Row],[Tên hàng hóa ]]&lt;&gt;0,D2383=""),SUM(OFFSET(Table28[[#This Row],[Thành tiền]],0,0,-COUNTIF(Table28[Số HĐ],Table28[[#This Row],[Số HĐ]]))),"")</f>
        <v/>
      </c>
      <c r="K2382" s="192"/>
      <c r="L23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82" s="194"/>
    </row>
    <row r="2383" spans="1:13" ht="35.1" customHeight="1" x14ac:dyDescent="0.2">
      <c r="A2383" s="187">
        <v>42714</v>
      </c>
      <c r="B2383" s="188" t="s">
        <v>4357</v>
      </c>
      <c r="C2383" s="189" t="s">
        <v>1456</v>
      </c>
      <c r="D2383" s="190" t="s">
        <v>4300</v>
      </c>
      <c r="E2383" s="195" t="str">
        <f>IF(Table28[[#This Row],[Tên hàng hóa ]]&lt;&gt;0,VLOOKUP(Table28[[#This Row],[Tên hàng hóa ]],Table1[[Tên hàng hóa]:[Quy cách]],2,0),"")</f>
        <v>CÔNG TẮC OMRON</v>
      </c>
      <c r="F2383" s="191" t="str">
        <f>IF(Table28[[#This Row],[Tên hàng hóa ]]&lt;&gt;0,VLOOKUP(Table28[[#This Row],[Tên hàng hóa ]],Table1[[Tên hàng hóa]:[ĐVT]],3,0),"")</f>
        <v>Cái</v>
      </c>
      <c r="G2383" s="196">
        <v>23650</v>
      </c>
      <c r="H2383" s="192">
        <v>20</v>
      </c>
      <c r="I2383" s="193">
        <f>IF(Table28[[#This Row],[Số lượng]]&lt;&gt;0,Table28[[#This Row],[Số lượng]]*Table28[[#This Row],[Đơn giá]],"")</f>
        <v>473000</v>
      </c>
      <c r="J2383" s="193">
        <f ca="1">IF(AND(Table28[[#This Row],[Tên hàng hóa ]]&lt;&gt;0,D2384=""),SUM(OFFSET(Table28[[#This Row],[Thành tiền]],0,0,-COUNTIF(Table28[Số HĐ],Table28[[#This Row],[Số HĐ]]))),"")</f>
        <v>473000</v>
      </c>
      <c r="K2383" s="192">
        <v>0</v>
      </c>
      <c r="L2383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473000</v>
      </c>
      <c r="M2383" s="194" t="s">
        <v>4358</v>
      </c>
    </row>
    <row r="2384" spans="1:13" ht="35.1" customHeight="1" x14ac:dyDescent="0.2">
      <c r="A2384" s="187"/>
      <c r="B2384" s="188"/>
      <c r="C2384" s="189" t="str">
        <f t="shared" si="63"/>
        <v/>
      </c>
      <c r="D2384" s="190"/>
      <c r="E2384" s="195" t="str">
        <f>IF(Table28[[#This Row],[Tên hàng hóa ]]&lt;&gt;0,VLOOKUP(Table28[[#This Row],[Tên hàng hóa ]],Table1[[Tên hàng hóa]:[Quy cách]],2,0),"")</f>
        <v/>
      </c>
      <c r="F2384" s="191" t="str">
        <f>IF(Table28[[#This Row],[Tên hàng hóa ]]&lt;&gt;0,VLOOKUP(Table28[[#This Row],[Tên hàng hóa ]],Table1[[Tên hàng hóa]:[ĐVT]],3,0),"")</f>
        <v/>
      </c>
      <c r="G2384" s="196" t="str">
        <f>IF(Table28[[#This Row],[Tên hàng hóa ]]=0,"",VLOOKUP(Table28[[#This Row],[Tên hàng hóa ]],Table1[[Tên hàng hóa]:[Giá bán]],4,0))</f>
        <v/>
      </c>
      <c r="H2384" s="192"/>
      <c r="I2384" s="193" t="str">
        <f>IF(Table28[[#This Row],[Số lượng]]&lt;&gt;0,Table28[[#This Row],[Số lượng]]*Table28[[#This Row],[Đơn giá]],"")</f>
        <v/>
      </c>
      <c r="J2384" s="193" t="str">
        <f ca="1">IF(AND(Table28[[#This Row],[Tên hàng hóa ]]&lt;&gt;0,D2385=""),SUM(OFFSET(Table28[[#This Row],[Thành tiền]],0,0,-COUNTIF(Table28[Số HĐ],Table28[[#This Row],[Số HĐ]]))),"")</f>
        <v/>
      </c>
      <c r="K2384" s="192"/>
      <c r="L238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84" s="194"/>
    </row>
    <row r="2385" spans="1:13" ht="35.1" customHeight="1" x14ac:dyDescent="0.2">
      <c r="A2385" s="187">
        <v>42716</v>
      </c>
      <c r="B2385" s="188" t="s">
        <v>4359</v>
      </c>
      <c r="C2385" s="189" t="s">
        <v>560</v>
      </c>
      <c r="D2385" s="190" t="s">
        <v>2061</v>
      </c>
      <c r="E2385" s="195" t="str">
        <f>IF(Table28[[#This Row],[Tên hàng hóa ]]&lt;&gt;0,VLOOKUP(Table28[[#This Row],[Tên hàng hóa ]],Table1[[Tên hàng hóa]:[Quy cách]],2,0),"")</f>
        <v>OMRON</v>
      </c>
      <c r="F2385" s="191" t="str">
        <f>IF(Table28[[#This Row],[Tên hàng hóa ]]&lt;&gt;0,VLOOKUP(Table28[[#This Row],[Tên hàng hóa ]],Table1[[Tên hàng hóa]:[ĐVT]],3,0),"")</f>
        <v>Cái</v>
      </c>
      <c r="G2385" s="196">
        <v>990000</v>
      </c>
      <c r="H2385" s="192">
        <v>1</v>
      </c>
      <c r="I2385" s="193">
        <f>IF(Table28[[#This Row],[Số lượng]]&lt;&gt;0,Table28[[#This Row],[Số lượng]]*Table28[[#This Row],[Đơn giá]],"")</f>
        <v>990000</v>
      </c>
      <c r="J2385" s="193" t="str">
        <f ca="1">IF(AND(Table28[[#This Row],[Tên hàng hóa ]]&lt;&gt;0,D2386=""),SUM(OFFSET(Table28[[#This Row],[Thành tiền]],0,0,-COUNTIF(Table28[Số HĐ],Table28[[#This Row],[Số HĐ]]))),"")</f>
        <v/>
      </c>
      <c r="K2385" s="192"/>
      <c r="L23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85" s="194"/>
    </row>
    <row r="2386" spans="1:13" ht="35.1" customHeight="1" x14ac:dyDescent="0.2">
      <c r="A2386" s="187">
        <v>42716</v>
      </c>
      <c r="B2386" s="188" t="s">
        <v>4359</v>
      </c>
      <c r="C2386" s="189" t="s">
        <v>560</v>
      </c>
      <c r="D2386" s="190" t="s">
        <v>2065</v>
      </c>
      <c r="E2386" s="195" t="str">
        <f>IF(Table28[[#This Row],[Tên hàng hóa ]]&lt;&gt;0,VLOOKUP(Table28[[#This Row],[Tên hàng hóa ]],Table1[[Tên hàng hóa]:[Quy cách]],2,0),"")</f>
        <v>OMRON</v>
      </c>
      <c r="F2386" s="191" t="str">
        <f>IF(Table28[[#This Row],[Tên hàng hóa ]]&lt;&gt;0,VLOOKUP(Table28[[#This Row],[Tên hàng hóa ]],Table1[[Tên hàng hóa]:[ĐVT]],3,0),"")</f>
        <v>Cái</v>
      </c>
      <c r="G2386" s="196">
        <v>110000</v>
      </c>
      <c r="H2386" s="192">
        <v>1</v>
      </c>
      <c r="I2386" s="193">
        <f>IF(Table28[[#This Row],[Số lượng]]&lt;&gt;0,Table28[[#This Row],[Số lượng]]*Table28[[#This Row],[Đơn giá]],"")</f>
        <v>110000</v>
      </c>
      <c r="J2386" s="193">
        <f ca="1">IF(AND(Table28[[#This Row],[Tên hàng hóa ]]&lt;&gt;0,D2387=""),SUM(OFFSET(Table28[[#This Row],[Thành tiền]],0,0,-COUNTIF(Table28[Số HĐ],Table28[[#This Row],[Số HĐ]]))),"")</f>
        <v>1100000</v>
      </c>
      <c r="K2386" s="192" t="s">
        <v>464</v>
      </c>
      <c r="L2386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86" s="194" t="s">
        <v>4360</v>
      </c>
    </row>
    <row r="2387" spans="1:13" ht="35.1" customHeight="1" x14ac:dyDescent="0.2">
      <c r="A2387" s="187"/>
      <c r="B2387" s="188"/>
      <c r="C2387" s="189" t="str">
        <f t="shared" si="63"/>
        <v/>
      </c>
      <c r="D2387" s="190"/>
      <c r="E2387" s="195" t="str">
        <f>IF(Table28[[#This Row],[Tên hàng hóa ]]&lt;&gt;0,VLOOKUP(Table28[[#This Row],[Tên hàng hóa ]],Table1[[Tên hàng hóa]:[Quy cách]],2,0),"")</f>
        <v/>
      </c>
      <c r="F2387" s="191" t="str">
        <f>IF(Table28[[#This Row],[Tên hàng hóa ]]&lt;&gt;0,VLOOKUP(Table28[[#This Row],[Tên hàng hóa ]],Table1[[Tên hàng hóa]:[ĐVT]],3,0),"")</f>
        <v/>
      </c>
      <c r="G2387" s="196" t="str">
        <f>IF(Table28[[#This Row],[Tên hàng hóa ]]=0,"",VLOOKUP(Table28[[#This Row],[Tên hàng hóa ]],Table1[[Tên hàng hóa]:[Giá bán]],4,0))</f>
        <v/>
      </c>
      <c r="H2387" s="192"/>
      <c r="I2387" s="193" t="str">
        <f>IF(Table28[[#This Row],[Số lượng]]&lt;&gt;0,Table28[[#This Row],[Số lượng]]*Table28[[#This Row],[Đơn giá]],"")</f>
        <v/>
      </c>
      <c r="J2387" s="193" t="str">
        <f ca="1">IF(AND(Table28[[#This Row],[Tên hàng hóa ]]&lt;&gt;0,D2388=""),SUM(OFFSET(Table28[[#This Row],[Thành tiền]],0,0,-COUNTIF(Table28[Số HĐ],Table28[[#This Row],[Số HĐ]]))),"")</f>
        <v/>
      </c>
      <c r="K2387" s="192"/>
      <c r="L238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87" s="194"/>
    </row>
    <row r="2388" spans="1:13" ht="35.1" customHeight="1" x14ac:dyDescent="0.2">
      <c r="A2388" s="187">
        <v>42717</v>
      </c>
      <c r="B2388" s="188" t="s">
        <v>4361</v>
      </c>
      <c r="C2388" s="189" t="s">
        <v>2486</v>
      </c>
      <c r="D2388" s="190" t="s">
        <v>2108</v>
      </c>
      <c r="E2388" s="195" t="str">
        <f>IF(Table28[[#This Row],[Tên hàng hóa ]]&lt;&gt;0,VLOOKUP(Table28[[#This Row],[Tên hàng hóa ]],Table1[[Tên hàng hóa]:[Quy cách]],2,0),"")</f>
        <v>Bộ Mã Hóa Xung(Encoder)</v>
      </c>
      <c r="F2388" s="191" t="str">
        <f>IF(Table28[[#This Row],[Tên hàng hóa ]]&lt;&gt;0,VLOOKUP(Table28[[#This Row],[Tên hàng hóa ]],Table1[[Tên hàng hóa]:[ĐVT]],3,0),"")</f>
        <v>Cái</v>
      </c>
      <c r="G2388" s="196">
        <v>1870000</v>
      </c>
      <c r="H2388" s="192">
        <v>2</v>
      </c>
      <c r="I2388" s="193">
        <f>IF(Table28[[#This Row],[Số lượng]]&lt;&gt;0,Table28[[#This Row],[Số lượng]]*Table28[[#This Row],[Đơn giá]],"")</f>
        <v>3740000</v>
      </c>
      <c r="J2388" s="193">
        <f ca="1">IF(AND(Table28[[#This Row],[Tên hàng hóa ]]&lt;&gt;0,D2389=""),SUM(OFFSET(Table28[[#This Row],[Thành tiền]],0,0,-COUNTIF(Table28[Số HĐ],Table28[[#This Row],[Số HĐ]]))),"")</f>
        <v>3740000</v>
      </c>
      <c r="K2388" s="192" t="s">
        <v>464</v>
      </c>
      <c r="L2388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88" s="194" t="s">
        <v>4362</v>
      </c>
    </row>
    <row r="2389" spans="1:13" ht="35.1" customHeight="1" x14ac:dyDescent="0.2">
      <c r="A2389" s="187"/>
      <c r="B2389" s="188"/>
      <c r="C2389" s="189" t="str">
        <f t="shared" si="63"/>
        <v/>
      </c>
      <c r="D2389" s="190"/>
      <c r="E2389" s="195" t="str">
        <f>IF(Table28[[#This Row],[Tên hàng hóa ]]&lt;&gt;0,VLOOKUP(Table28[[#This Row],[Tên hàng hóa ]],Table1[[Tên hàng hóa]:[Quy cách]],2,0),"")</f>
        <v/>
      </c>
      <c r="F2389" s="191" t="str">
        <f>IF(Table28[[#This Row],[Tên hàng hóa ]]&lt;&gt;0,VLOOKUP(Table28[[#This Row],[Tên hàng hóa ]],Table1[[Tên hàng hóa]:[ĐVT]],3,0),"")</f>
        <v/>
      </c>
      <c r="G2389" s="196" t="str">
        <f>IF(Table28[[#This Row],[Tên hàng hóa ]]=0,"",VLOOKUP(Table28[[#This Row],[Tên hàng hóa ]],Table1[[Tên hàng hóa]:[Giá bán]],4,0))</f>
        <v/>
      </c>
      <c r="H2389" s="192"/>
      <c r="I2389" s="193" t="str">
        <f>IF(Table28[[#This Row],[Số lượng]]&lt;&gt;0,Table28[[#This Row],[Số lượng]]*Table28[[#This Row],[Đơn giá]],"")</f>
        <v/>
      </c>
      <c r="J2389" s="193" t="str">
        <f ca="1">IF(AND(Table28[[#This Row],[Tên hàng hóa ]]&lt;&gt;0,D2390=""),SUM(OFFSET(Table28[[#This Row],[Thành tiền]],0,0,-COUNTIF(Table28[Số HĐ],Table28[[#This Row],[Số HĐ]]))),"")</f>
        <v/>
      </c>
      <c r="K2389" s="192"/>
      <c r="L238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89" s="194"/>
    </row>
    <row r="2390" spans="1:13" ht="35.1" customHeight="1" x14ac:dyDescent="0.2">
      <c r="A2390" s="187">
        <v>42717</v>
      </c>
      <c r="B2390" s="188" t="s">
        <v>4364</v>
      </c>
      <c r="C2390" s="189" t="s">
        <v>3226</v>
      </c>
      <c r="D2390" s="190" t="s">
        <v>391</v>
      </c>
      <c r="E2390" s="195" t="str">
        <f>IF(Table28[[#This Row],[Tên hàng hóa ]]&lt;&gt;0,VLOOKUP(Table28[[#This Row],[Tên hàng hóa ]],Table1[[Tên hàng hóa]:[Quy cách]],2,0),"")</f>
        <v>Timer</v>
      </c>
      <c r="F2390" s="191" t="str">
        <f>IF(Table28[[#This Row],[Tên hàng hóa ]]&lt;&gt;0,VLOOKUP(Table28[[#This Row],[Tên hàng hóa ]],Table1[[Tên hàng hóa]:[ĐVT]],3,0),"")</f>
        <v>Cái</v>
      </c>
      <c r="G2390" s="196">
        <v>550000</v>
      </c>
      <c r="H2390" s="192">
        <v>2</v>
      </c>
      <c r="I2390" s="193">
        <f>IF(Table28[[#This Row],[Số lượng]]&lt;&gt;0,Table28[[#This Row],[Số lượng]]*Table28[[#This Row],[Đơn giá]],"")</f>
        <v>1100000</v>
      </c>
      <c r="J2390" s="193">
        <f ca="1">IF(AND(Table28[[#This Row],[Tên hàng hóa ]]&lt;&gt;0,D2391=""),SUM(OFFSET(Table28[[#This Row],[Thành tiền]],0,0,-COUNTIF(Table28[Số HĐ],Table28[[#This Row],[Số HĐ]]))),"")</f>
        <v>1100000</v>
      </c>
      <c r="K2390" s="192" t="s">
        <v>464</v>
      </c>
      <c r="L2390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390" s="194" t="s">
        <v>4365</v>
      </c>
    </row>
    <row r="2391" spans="1:13" ht="35.1" customHeight="1" x14ac:dyDescent="0.2">
      <c r="A2391" s="187"/>
      <c r="B2391" s="188"/>
      <c r="C2391" s="189" t="str">
        <f t="shared" si="63"/>
        <v/>
      </c>
      <c r="D2391" s="190"/>
      <c r="E2391" s="195" t="str">
        <f>IF(Table28[[#This Row],[Tên hàng hóa ]]&lt;&gt;0,VLOOKUP(Table28[[#This Row],[Tên hàng hóa ]],Table1[[Tên hàng hóa]:[Quy cách]],2,0),"")</f>
        <v/>
      </c>
      <c r="F2391" s="191" t="str">
        <f>IF(Table28[[#This Row],[Tên hàng hóa ]]&lt;&gt;0,VLOOKUP(Table28[[#This Row],[Tên hàng hóa ]],Table1[[Tên hàng hóa]:[ĐVT]],3,0),"")</f>
        <v/>
      </c>
      <c r="G2391" s="196" t="str">
        <f>IF(Table28[[#This Row],[Tên hàng hóa ]]=0,"",VLOOKUP(Table28[[#This Row],[Tên hàng hóa ]],Table1[[Tên hàng hóa]:[Giá bán]],4,0))</f>
        <v/>
      </c>
      <c r="H2391" s="192"/>
      <c r="I2391" s="193" t="str">
        <f>IF(Table28[[#This Row],[Số lượng]]&lt;&gt;0,Table28[[#This Row],[Số lượng]]*Table28[[#This Row],[Đơn giá]],"")</f>
        <v/>
      </c>
      <c r="J2391" s="193" t="str">
        <f ca="1">IF(AND(Table28[[#This Row],[Tên hàng hóa ]]&lt;&gt;0,D2392=""),SUM(OFFSET(Table28[[#This Row],[Thành tiền]],0,0,-COUNTIF(Table28[Số HĐ],Table28[[#This Row],[Số HĐ]]))),"")</f>
        <v/>
      </c>
      <c r="K2391" s="192"/>
      <c r="L23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91" s="194"/>
    </row>
    <row r="2392" spans="1:13" ht="35.1" customHeight="1" x14ac:dyDescent="0.2">
      <c r="A2392" s="187">
        <v>42717</v>
      </c>
      <c r="B2392" s="188" t="s">
        <v>4366</v>
      </c>
      <c r="C2392" s="189" t="s">
        <v>1197</v>
      </c>
      <c r="D2392" s="190" t="s">
        <v>4302</v>
      </c>
      <c r="E2392" s="195" t="str">
        <f>IF(Table28[[#This Row],[Tên hàng hóa ]]&lt;&gt;0,VLOOKUP(Table28[[#This Row],[Tên hàng hóa ]],Table1[[Tên hàng hóa]:[Quy cách]],2,0),"")</f>
        <v>AMPE KÌM DEREE</v>
      </c>
      <c r="F2392" s="191" t="str">
        <f>IF(Table28[[#This Row],[Tên hàng hóa ]]&lt;&gt;0,VLOOKUP(Table28[[#This Row],[Tên hàng hóa ]],Table1[[Tên hàng hóa]:[ĐVT]],3,0),"")</f>
        <v>Cái</v>
      </c>
      <c r="G2392" s="196">
        <v>682000</v>
      </c>
      <c r="H2392" s="192">
        <v>5</v>
      </c>
      <c r="I2392" s="193">
        <f>IF(Table28[[#This Row],[Số lượng]]&lt;&gt;0,Table28[[#This Row],[Số lượng]]*Table28[[#This Row],[Đơn giá]],"")</f>
        <v>3410000</v>
      </c>
      <c r="J2392" s="193">
        <f ca="1">IF(AND(Table28[[#This Row],[Tên hàng hóa ]]&lt;&gt;0,D2393=""),SUM(OFFSET(Table28[[#This Row],[Thành tiền]],0,0,-COUNTIF(Table28[Số HĐ],Table28[[#This Row],[Số HĐ]]))),"")</f>
        <v>3410000</v>
      </c>
      <c r="K2392" s="192">
        <v>0</v>
      </c>
      <c r="L2392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3410000</v>
      </c>
      <c r="M2392" s="194" t="s">
        <v>4367</v>
      </c>
    </row>
    <row r="2393" spans="1:13" ht="35.1" customHeight="1" x14ac:dyDescent="0.2">
      <c r="A2393" s="187"/>
      <c r="B2393" s="188"/>
      <c r="C2393" s="189" t="str">
        <f t="shared" si="63"/>
        <v/>
      </c>
      <c r="D2393" s="190"/>
      <c r="E2393" s="195" t="str">
        <f>IF(Table28[[#This Row],[Tên hàng hóa ]]&lt;&gt;0,VLOOKUP(Table28[[#This Row],[Tên hàng hóa ]],Table1[[Tên hàng hóa]:[Quy cách]],2,0),"")</f>
        <v/>
      </c>
      <c r="F2393" s="191" t="str">
        <f>IF(Table28[[#This Row],[Tên hàng hóa ]]&lt;&gt;0,VLOOKUP(Table28[[#This Row],[Tên hàng hóa ]],Table1[[Tên hàng hóa]:[ĐVT]],3,0),"")</f>
        <v/>
      </c>
      <c r="G2393" s="196" t="str">
        <f>IF(Table28[[#This Row],[Tên hàng hóa ]]=0,"",VLOOKUP(Table28[[#This Row],[Tên hàng hóa ]],Table1[[Tên hàng hóa]:[Giá bán]],4,0))</f>
        <v/>
      </c>
      <c r="H2393" s="192"/>
      <c r="I2393" s="193" t="str">
        <f>IF(Table28[[#This Row],[Số lượng]]&lt;&gt;0,Table28[[#This Row],[Số lượng]]*Table28[[#This Row],[Đơn giá]],"")</f>
        <v/>
      </c>
      <c r="J2393" s="193" t="str">
        <f ca="1">IF(AND(Table28[[#This Row],[Tên hàng hóa ]]&lt;&gt;0,D2394=""),SUM(OFFSET(Table28[[#This Row],[Thành tiền]],0,0,-COUNTIF(Table28[Số HĐ],Table28[[#This Row],[Số HĐ]]))),"")</f>
        <v/>
      </c>
      <c r="K2393" s="192"/>
      <c r="L23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93" s="194"/>
    </row>
    <row r="2394" spans="1:13" ht="35.1" customHeight="1" x14ac:dyDescent="0.2">
      <c r="A2394" s="187">
        <v>42717</v>
      </c>
      <c r="B2394" s="188" t="s">
        <v>4368</v>
      </c>
      <c r="C2394" s="189" t="s">
        <v>1197</v>
      </c>
      <c r="D2394" s="190" t="s">
        <v>3898</v>
      </c>
      <c r="E2394" s="195" t="str">
        <f>IF(Table28[[#This Row],[Tên hàng hóa ]]&lt;&gt;0,VLOOKUP(Table28[[#This Row],[Tên hàng hóa ]],Table1[[Tên hàng hóa]:[Quy cách]],2,0),"")</f>
        <v>ELECTRICON</v>
      </c>
      <c r="F2394" s="191" t="str">
        <f>IF(Table28[[#This Row],[Tên hàng hóa ]]&lt;&gt;0,VLOOKUP(Table28[[#This Row],[Tên hàng hóa ]],Table1[[Tên hàng hóa]:[ĐVT]],3,0),"")</f>
        <v>Cái</v>
      </c>
      <c r="G2394" s="196">
        <v>1300200</v>
      </c>
      <c r="H2394" s="192">
        <v>30</v>
      </c>
      <c r="I2394" s="193">
        <f>IF(Table28[[#This Row],[Số lượng]]&lt;&gt;0,Table28[[#This Row],[Số lượng]]*Table28[[#This Row],[Đơn giá]],"")</f>
        <v>39006000</v>
      </c>
      <c r="J2394" s="193">
        <f ca="1">IF(AND(Table28[[#This Row],[Tên hàng hóa ]]&lt;&gt;0,D2395=""),SUM(OFFSET(Table28[[#This Row],[Thành tiền]],0,0,-COUNTIF(Table28[Số HĐ],Table28[[#This Row],[Số HĐ]]))),"")</f>
        <v>39006000</v>
      </c>
      <c r="K2394" s="192">
        <v>0</v>
      </c>
      <c r="L2394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39006000</v>
      </c>
      <c r="M2394" s="194" t="s">
        <v>4367</v>
      </c>
    </row>
    <row r="2395" spans="1:13" ht="35.1" customHeight="1" x14ac:dyDescent="0.2">
      <c r="A2395" s="187"/>
      <c r="B2395" s="188"/>
      <c r="C2395" s="189" t="str">
        <f t="shared" si="63"/>
        <v/>
      </c>
      <c r="D2395" s="190"/>
      <c r="E2395" s="195" t="str">
        <f>IF(Table28[[#This Row],[Tên hàng hóa ]]&lt;&gt;0,VLOOKUP(Table28[[#This Row],[Tên hàng hóa ]],Table1[[Tên hàng hóa]:[Quy cách]],2,0),"")</f>
        <v/>
      </c>
      <c r="F2395" s="191" t="str">
        <f>IF(Table28[[#This Row],[Tên hàng hóa ]]&lt;&gt;0,VLOOKUP(Table28[[#This Row],[Tên hàng hóa ]],Table1[[Tên hàng hóa]:[ĐVT]],3,0),"")</f>
        <v/>
      </c>
      <c r="G2395" s="196" t="str">
        <f>IF(Table28[[#This Row],[Tên hàng hóa ]]=0,"",VLOOKUP(Table28[[#This Row],[Tên hàng hóa ]],Table1[[Tên hàng hóa]:[Giá bán]],4,0))</f>
        <v/>
      </c>
      <c r="H2395" s="192"/>
      <c r="I2395" s="193" t="str">
        <f>IF(Table28[[#This Row],[Số lượng]]&lt;&gt;0,Table28[[#This Row],[Số lượng]]*Table28[[#This Row],[Đơn giá]],"")</f>
        <v/>
      </c>
      <c r="J2395" s="193" t="str">
        <f ca="1">IF(AND(Table28[[#This Row],[Tên hàng hóa ]]&lt;&gt;0,D2396=""),SUM(OFFSET(Table28[[#This Row],[Thành tiền]],0,0,-COUNTIF(Table28[Số HĐ],Table28[[#This Row],[Số HĐ]]))),"")</f>
        <v/>
      </c>
      <c r="K2395" s="192"/>
      <c r="L23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95" s="194"/>
    </row>
    <row r="2396" spans="1:13" ht="35.1" customHeight="1" x14ac:dyDescent="0.2">
      <c r="A2396" s="187">
        <v>42710</v>
      </c>
      <c r="B2396" s="188" t="s">
        <v>4369</v>
      </c>
      <c r="C2396" s="189" t="s">
        <v>3691</v>
      </c>
      <c r="D2396" s="190" t="s">
        <v>318</v>
      </c>
      <c r="E2396" s="195" t="str">
        <f>IF(Table28[[#This Row],[Tên hàng hóa ]]&lt;&gt;0,VLOOKUP(Table28[[#This Row],[Tên hàng hóa ]],Table1[[Tên hàng hóa]:[Quy cách]],2,0),"")</f>
        <v>Điều Khiển Mức Nước</v>
      </c>
      <c r="F2396" s="191" t="str">
        <f>IF(Table28[[#This Row],[Tên hàng hóa ]]&lt;&gt;0,VLOOKUP(Table28[[#This Row],[Tên hàng hóa ]],Table1[[Tên hàng hóa]:[ĐVT]],3,0),"")</f>
        <v>Cái</v>
      </c>
      <c r="G2396" s="196">
        <v>671000</v>
      </c>
      <c r="H2396" s="192">
        <v>3</v>
      </c>
      <c r="I2396" s="193">
        <f>IF(Table28[[#This Row],[Số lượng]]&lt;&gt;0,Table28[[#This Row],[Số lượng]]*Table28[[#This Row],[Đơn giá]],"")</f>
        <v>2013000</v>
      </c>
      <c r="J2396" s="193">
        <f ca="1">IF(AND(Table28[[#This Row],[Tên hàng hóa ]]&lt;&gt;0,D2397=""),SUM(OFFSET(Table28[[#This Row],[Thành tiền]],0,0,-COUNTIF(Table28[Số HĐ],Table28[[#This Row],[Số HĐ]]))),"")</f>
        <v>2013000</v>
      </c>
      <c r="K2396" s="192">
        <v>0</v>
      </c>
      <c r="L2396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2013000</v>
      </c>
      <c r="M2396" s="194" t="s">
        <v>4370</v>
      </c>
    </row>
    <row r="2397" spans="1:13" ht="35.1" customHeight="1" x14ac:dyDescent="0.2">
      <c r="A2397" s="187"/>
      <c r="B2397" s="188"/>
      <c r="C2397" s="189" t="str">
        <f t="shared" si="63"/>
        <v/>
      </c>
      <c r="D2397" s="190"/>
      <c r="E2397" s="195" t="str">
        <f>IF(Table28[[#This Row],[Tên hàng hóa ]]&lt;&gt;0,VLOOKUP(Table28[[#This Row],[Tên hàng hóa ]],Table1[[Tên hàng hóa]:[Quy cách]],2,0),"")</f>
        <v/>
      </c>
      <c r="F2397" s="191" t="str">
        <f>IF(Table28[[#This Row],[Tên hàng hóa ]]&lt;&gt;0,VLOOKUP(Table28[[#This Row],[Tên hàng hóa ]],Table1[[Tên hàng hóa]:[ĐVT]],3,0),"")</f>
        <v/>
      </c>
      <c r="G2397" s="196" t="str">
        <f>IF(Table28[[#This Row],[Tên hàng hóa ]]=0,"",VLOOKUP(Table28[[#This Row],[Tên hàng hóa ]],Table1[[Tên hàng hóa]:[Giá bán]],4,0))</f>
        <v/>
      </c>
      <c r="H2397" s="192"/>
      <c r="I2397" s="193" t="str">
        <f>IF(Table28[[#This Row],[Số lượng]]&lt;&gt;0,Table28[[#This Row],[Số lượng]]*Table28[[#This Row],[Đơn giá]],"")</f>
        <v/>
      </c>
      <c r="J2397" s="193" t="str">
        <f ca="1">IF(AND(Table28[[#This Row],[Tên hàng hóa ]]&lt;&gt;0,D2398=""),SUM(OFFSET(Table28[[#This Row],[Thành tiền]],0,0,-COUNTIF(Table28[Số HĐ],Table28[[#This Row],[Số HĐ]]))),"")</f>
        <v/>
      </c>
      <c r="K2397" s="192"/>
      <c r="L239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97" s="194"/>
    </row>
    <row r="2398" spans="1:13" ht="35.1" customHeight="1" x14ac:dyDescent="0.2">
      <c r="A2398" s="187">
        <v>42718</v>
      </c>
      <c r="B2398" s="188" t="s">
        <v>4371</v>
      </c>
      <c r="C2398" s="189" t="s">
        <v>1778</v>
      </c>
      <c r="D2398" s="190" t="s">
        <v>273</v>
      </c>
      <c r="E2398" s="195" t="str">
        <f>IF(Table28[[#This Row],[Tên hàng hóa ]]&lt;&gt;0,VLOOKUP(Table28[[#This Row],[Tên hàng hóa ]],Table1[[Tên hàng hóa]:[Quy cách]],2,0),"")</f>
        <v>Cảm Biến</v>
      </c>
      <c r="F2398" s="191" t="str">
        <f>IF(Table28[[#This Row],[Tên hàng hóa ]]&lt;&gt;0,VLOOKUP(Table28[[#This Row],[Tên hàng hóa ]],Table1[[Tên hàng hóa]:[ĐVT]],3,0),"")</f>
        <v>Cái</v>
      </c>
      <c r="G2398" s="196">
        <v>880000</v>
      </c>
      <c r="H2398" s="192">
        <v>2</v>
      </c>
      <c r="I2398" s="193">
        <f>IF(Table28[[#This Row],[Số lượng]]&lt;&gt;0,Table28[[#This Row],[Số lượng]]*Table28[[#This Row],[Đơn giá]],"")</f>
        <v>1760000</v>
      </c>
      <c r="J2398" s="193" t="str">
        <f ca="1">IF(AND(Table28[[#This Row],[Tên hàng hóa ]]&lt;&gt;0,D2399=""),SUM(OFFSET(Table28[[#This Row],[Thành tiền]],0,0,-COUNTIF(Table28[Số HĐ],Table28[[#This Row],[Số HĐ]]))),"")</f>
        <v/>
      </c>
      <c r="K2398" s="192"/>
      <c r="L23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98" s="194"/>
    </row>
    <row r="2399" spans="1:13" ht="35.1" customHeight="1" x14ac:dyDescent="0.2">
      <c r="A2399" s="187">
        <v>42718</v>
      </c>
      <c r="B2399" s="188" t="s">
        <v>4371</v>
      </c>
      <c r="C2399" s="189" t="s">
        <v>1778</v>
      </c>
      <c r="D2399" s="190" t="s">
        <v>274</v>
      </c>
      <c r="E2399" s="195" t="str">
        <f>IF(Table28[[#This Row],[Tên hàng hóa ]]&lt;&gt;0,VLOOKUP(Table28[[#This Row],[Tên hàng hóa ]],Table1[[Tên hàng hóa]:[Quy cách]],2,0),"")</f>
        <v>Cảm Biến</v>
      </c>
      <c r="F2399" s="191" t="str">
        <f>IF(Table28[[#This Row],[Tên hàng hóa ]]&lt;&gt;0,VLOOKUP(Table28[[#This Row],[Tên hàng hóa ]],Table1[[Tên hàng hóa]:[ĐVT]],3,0),"")</f>
        <v>Cái</v>
      </c>
      <c r="G2399" s="196">
        <v>880000</v>
      </c>
      <c r="H2399" s="192">
        <v>1</v>
      </c>
      <c r="I2399" s="193">
        <f>IF(Table28[[#This Row],[Số lượng]]&lt;&gt;0,Table28[[#This Row],[Số lượng]]*Table28[[#This Row],[Đơn giá]],"")</f>
        <v>880000</v>
      </c>
      <c r="J2399" s="193" t="str">
        <f ca="1">IF(AND(Table28[[#This Row],[Tên hàng hóa ]]&lt;&gt;0,D2400=""),SUM(OFFSET(Table28[[#This Row],[Thành tiền]],0,0,-COUNTIF(Table28[Số HĐ],Table28[[#This Row],[Số HĐ]]))),"")</f>
        <v/>
      </c>
      <c r="K2399" s="192"/>
      <c r="L239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399" s="194"/>
    </row>
    <row r="2400" spans="1:13" ht="35.1" customHeight="1" x14ac:dyDescent="0.2">
      <c r="A2400" s="187">
        <v>42718</v>
      </c>
      <c r="B2400" s="188" t="s">
        <v>4371</v>
      </c>
      <c r="C2400" s="189" t="s">
        <v>1778</v>
      </c>
      <c r="D2400" s="190" t="s">
        <v>857</v>
      </c>
      <c r="E2400" s="195" t="str">
        <f>IF(Table28[[#This Row],[Tên hàng hóa ]]&lt;&gt;0,VLOOKUP(Table28[[#This Row],[Tên hàng hóa ]],Table1[[Tên hàng hóa]:[Quy cách]],2,0),"")</f>
        <v>Cảm Biến</v>
      </c>
      <c r="F2400" s="191" t="str">
        <f>IF(Table28[[#This Row],[Tên hàng hóa ]]&lt;&gt;0,VLOOKUP(Table28[[#This Row],[Tên hàng hóa ]],Table1[[Tên hàng hóa]:[ĐVT]],3,0),"")</f>
        <v>Cái</v>
      </c>
      <c r="G2400" s="196">
        <v>79200</v>
      </c>
      <c r="H2400" s="192">
        <v>2</v>
      </c>
      <c r="I2400" s="193">
        <f>IF(Table28[[#This Row],[Số lượng]]&lt;&gt;0,Table28[[#This Row],[Số lượng]]*Table28[[#This Row],[Đơn giá]],"")</f>
        <v>158400</v>
      </c>
      <c r="J2400" s="193">
        <f ca="1">IF(AND(Table28[[#This Row],[Tên hàng hóa ]]&lt;&gt;0,D2401=""),SUM(OFFSET(Table28[[#This Row],[Thành tiền]],0,0,-COUNTIF(Table28[Số HĐ],Table28[[#This Row],[Số HĐ]]))),"")</f>
        <v>2798400</v>
      </c>
      <c r="K2400" s="192">
        <v>0</v>
      </c>
      <c r="L2400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2798400</v>
      </c>
      <c r="M2400" s="194" t="s">
        <v>4372</v>
      </c>
    </row>
    <row r="2401" spans="1:13" ht="35.1" customHeight="1" x14ac:dyDescent="0.2">
      <c r="A2401" s="187"/>
      <c r="B2401" s="188"/>
      <c r="C2401" s="189" t="str">
        <f t="shared" si="63"/>
        <v/>
      </c>
      <c r="D2401" s="190"/>
      <c r="E2401" s="195" t="str">
        <f>IF(Table28[[#This Row],[Tên hàng hóa ]]&lt;&gt;0,VLOOKUP(Table28[[#This Row],[Tên hàng hóa ]],Table1[[Tên hàng hóa]:[Quy cách]],2,0),"")</f>
        <v/>
      </c>
      <c r="F2401" s="191" t="str">
        <f>IF(Table28[[#This Row],[Tên hàng hóa ]]&lt;&gt;0,VLOOKUP(Table28[[#This Row],[Tên hàng hóa ]],Table1[[Tên hàng hóa]:[ĐVT]],3,0),"")</f>
        <v/>
      </c>
      <c r="G2401" s="196" t="str">
        <f>IF(Table28[[#This Row],[Tên hàng hóa ]]=0,"",VLOOKUP(Table28[[#This Row],[Tên hàng hóa ]],Table1[[Tên hàng hóa]:[Giá bán]],4,0))</f>
        <v/>
      </c>
      <c r="H2401" s="192"/>
      <c r="I2401" s="193" t="str">
        <f>IF(Table28[[#This Row],[Số lượng]]&lt;&gt;0,Table28[[#This Row],[Số lượng]]*Table28[[#This Row],[Đơn giá]],"")</f>
        <v/>
      </c>
      <c r="J2401" s="193" t="str">
        <f ca="1">IF(AND(Table28[[#This Row],[Tên hàng hóa ]]&lt;&gt;0,D2402=""),SUM(OFFSET(Table28[[#This Row],[Thành tiền]],0,0,-COUNTIF(Table28[Số HĐ],Table28[[#This Row],[Số HĐ]]))),"")</f>
        <v/>
      </c>
      <c r="K2401" s="192"/>
      <c r="L240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01" s="194"/>
    </row>
    <row r="2402" spans="1:13" ht="35.1" customHeight="1" x14ac:dyDescent="0.2">
      <c r="A2402" s="187">
        <v>42719</v>
      </c>
      <c r="B2402" s="188" t="s">
        <v>4373</v>
      </c>
      <c r="C2402" s="189" t="s">
        <v>792</v>
      </c>
      <c r="D2402" s="190" t="s">
        <v>181</v>
      </c>
      <c r="E2402" s="195" t="str">
        <f>IF(Table28[[#This Row],[Tên hàng hóa ]]&lt;&gt;0,VLOOKUP(Table28[[#This Row],[Tên hàng hóa ]],Table1[[Tên hàng hóa]:[Quy cách]],2,0),"")</f>
        <v>Bộ Nguồn Xung</v>
      </c>
      <c r="F2402" s="191" t="str">
        <f>IF(Table28[[#This Row],[Tên hàng hóa ]]&lt;&gt;0,VLOOKUP(Table28[[#This Row],[Tên hàng hóa ]],Table1[[Tên hàng hóa]:[ĐVT]],3,0),"")</f>
        <v>Cái</v>
      </c>
      <c r="G2402" s="196">
        <v>2090000</v>
      </c>
      <c r="H2402" s="192">
        <v>5</v>
      </c>
      <c r="I2402" s="193">
        <f>IF(Table28[[#This Row],[Số lượng]]&lt;&gt;0,Table28[[#This Row],[Số lượng]]*Table28[[#This Row],[Đơn giá]],"")</f>
        <v>10450000</v>
      </c>
      <c r="J2402" s="193">
        <f ca="1">IF(AND(Table28[[#This Row],[Tên hàng hóa ]]&lt;&gt;0,D2403=""),SUM(OFFSET(Table28[[#This Row],[Thành tiền]],0,0,-COUNTIF(Table28[Số HĐ],Table28[[#This Row],[Số HĐ]]))),"")</f>
        <v>10450000</v>
      </c>
      <c r="K2402" s="192" t="s">
        <v>464</v>
      </c>
      <c r="L2402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402" s="194" t="s">
        <v>4374</v>
      </c>
    </row>
    <row r="2403" spans="1:13" ht="35.1" customHeight="1" x14ac:dyDescent="0.2">
      <c r="A2403" s="187"/>
      <c r="B2403" s="188"/>
      <c r="C2403" s="189" t="str">
        <f t="shared" si="63"/>
        <v/>
      </c>
      <c r="D2403" s="190"/>
      <c r="E2403" s="195" t="str">
        <f>IF(Table28[[#This Row],[Tên hàng hóa ]]&lt;&gt;0,VLOOKUP(Table28[[#This Row],[Tên hàng hóa ]],Table1[[Tên hàng hóa]:[Quy cách]],2,0),"")</f>
        <v/>
      </c>
      <c r="F2403" s="191" t="str">
        <f>IF(Table28[[#This Row],[Tên hàng hóa ]]&lt;&gt;0,VLOOKUP(Table28[[#This Row],[Tên hàng hóa ]],Table1[[Tên hàng hóa]:[ĐVT]],3,0),"")</f>
        <v/>
      </c>
      <c r="G2403" s="196" t="str">
        <f>IF(Table28[[#This Row],[Tên hàng hóa ]]=0,"",VLOOKUP(Table28[[#This Row],[Tên hàng hóa ]],Table1[[Tên hàng hóa]:[Giá bán]],4,0))</f>
        <v/>
      </c>
      <c r="H2403" s="192"/>
      <c r="I2403" s="193" t="str">
        <f>IF(Table28[[#This Row],[Số lượng]]&lt;&gt;0,Table28[[#This Row],[Số lượng]]*Table28[[#This Row],[Đơn giá]],"")</f>
        <v/>
      </c>
      <c r="J2403" s="193" t="str">
        <f ca="1">IF(AND(Table28[[#This Row],[Tên hàng hóa ]]&lt;&gt;0,D2404=""),SUM(OFFSET(Table28[[#This Row],[Thành tiền]],0,0,-COUNTIF(Table28[Số HĐ],Table28[[#This Row],[Số HĐ]]))),"")</f>
        <v/>
      </c>
      <c r="K2403" s="192"/>
      <c r="L240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03" s="194"/>
    </row>
    <row r="2404" spans="1:13" ht="35.1" customHeight="1" x14ac:dyDescent="0.2">
      <c r="A2404" s="187">
        <v>42719</v>
      </c>
      <c r="B2404" s="188" t="s">
        <v>4376</v>
      </c>
      <c r="C2404" s="189" t="s">
        <v>4377</v>
      </c>
      <c r="D2404" s="190" t="s">
        <v>181</v>
      </c>
      <c r="E2404" s="195" t="str">
        <f>IF(Table28[[#This Row],[Tên hàng hóa ]]&lt;&gt;0,VLOOKUP(Table28[[#This Row],[Tên hàng hóa ]],Table1[[Tên hàng hóa]:[Quy cách]],2,0),"")</f>
        <v>Bộ Nguồn Xung</v>
      </c>
      <c r="F2404" s="191" t="str">
        <f>IF(Table28[[#This Row],[Tên hàng hóa ]]&lt;&gt;0,VLOOKUP(Table28[[#This Row],[Tên hàng hóa ]],Table1[[Tên hàng hóa]:[ĐVT]],3,0),"")</f>
        <v>Cái</v>
      </c>
      <c r="G2404" s="196">
        <v>1870000</v>
      </c>
      <c r="H2404" s="192">
        <v>1</v>
      </c>
      <c r="I2404" s="193">
        <f>IF(Table28[[#This Row],[Số lượng]]&lt;&gt;0,Table28[[#This Row],[Số lượng]]*Table28[[#This Row],[Đơn giá]],"")</f>
        <v>1870000</v>
      </c>
      <c r="J2404" s="193">
        <f ca="1">IF(AND(Table28[[#This Row],[Tên hàng hóa ]]&lt;&gt;0,D2405=""),SUM(OFFSET(Table28[[#This Row],[Thành tiền]],0,0,-COUNTIF(Table28[Số HĐ],Table28[[#This Row],[Số HĐ]]))),"")</f>
        <v>1870000</v>
      </c>
      <c r="K2404" s="192">
        <v>0</v>
      </c>
      <c r="L2404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1870000</v>
      </c>
      <c r="M2404" s="194" t="s">
        <v>4378</v>
      </c>
    </row>
    <row r="2405" spans="1:13" ht="35.1" customHeight="1" x14ac:dyDescent="0.2">
      <c r="A2405" s="187"/>
      <c r="B2405" s="188"/>
      <c r="C2405" s="189" t="str">
        <f t="shared" si="63"/>
        <v/>
      </c>
      <c r="D2405" s="190"/>
      <c r="E2405" s="195" t="str">
        <f>IF(Table28[[#This Row],[Tên hàng hóa ]]&lt;&gt;0,VLOOKUP(Table28[[#This Row],[Tên hàng hóa ]],Table1[[Tên hàng hóa]:[Quy cách]],2,0),"")</f>
        <v/>
      </c>
      <c r="F2405" s="191" t="str">
        <f>IF(Table28[[#This Row],[Tên hàng hóa ]]&lt;&gt;0,VLOOKUP(Table28[[#This Row],[Tên hàng hóa ]],Table1[[Tên hàng hóa]:[ĐVT]],3,0),"")</f>
        <v/>
      </c>
      <c r="G2405" s="196" t="str">
        <f>IF(Table28[[#This Row],[Tên hàng hóa ]]=0,"",VLOOKUP(Table28[[#This Row],[Tên hàng hóa ]],Table1[[Tên hàng hóa]:[Giá bán]],4,0))</f>
        <v/>
      </c>
      <c r="H2405" s="192"/>
      <c r="I2405" s="193" t="str">
        <f>IF(Table28[[#This Row],[Số lượng]]&lt;&gt;0,Table28[[#This Row],[Số lượng]]*Table28[[#This Row],[Đơn giá]],"")</f>
        <v/>
      </c>
      <c r="J2405" s="193" t="str">
        <f ca="1">IF(AND(Table28[[#This Row],[Tên hàng hóa ]]&lt;&gt;0,D2406=""),SUM(OFFSET(Table28[[#This Row],[Thành tiền]],0,0,-COUNTIF(Table28[Số HĐ],Table28[[#This Row],[Số HĐ]]))),"")</f>
        <v/>
      </c>
      <c r="K2405" s="192"/>
      <c r="L240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05" s="194"/>
    </row>
    <row r="2406" spans="1:13" ht="35.1" customHeight="1" x14ac:dyDescent="0.2">
      <c r="A2406" s="187">
        <v>42719</v>
      </c>
      <c r="B2406" s="188" t="s">
        <v>4379</v>
      </c>
      <c r="C2406" s="189" t="s">
        <v>773</v>
      </c>
      <c r="D2406" s="190" t="s">
        <v>4348</v>
      </c>
      <c r="E2406" s="195" t="str">
        <f>IF(Table28[[#This Row],[Tên hàng hóa ]]&lt;&gt;0,VLOOKUP(Table28[[#This Row],[Tên hàng hóa ]],Table1[[Tên hàng hóa]:[Quy cách]],2,0),"")</f>
        <v>OMRON</v>
      </c>
      <c r="F2406" s="191" t="str">
        <f>IF(Table28[[#This Row],[Tên hàng hóa ]]&lt;&gt;0,VLOOKUP(Table28[[#This Row],[Tên hàng hóa ]],Table1[[Tên hàng hóa]:[ĐVT]],3,0),"")</f>
        <v>Cái</v>
      </c>
      <c r="G2406" s="196">
        <v>4400000</v>
      </c>
      <c r="H2406" s="192">
        <v>1</v>
      </c>
      <c r="I2406" s="193">
        <f>IF(Table28[[#This Row],[Số lượng]]&lt;&gt;0,Table28[[#This Row],[Số lượng]]*Table28[[#This Row],[Đơn giá]],"")</f>
        <v>4400000</v>
      </c>
      <c r="J2406" s="193" t="str">
        <f ca="1">IF(AND(Table28[[#This Row],[Tên hàng hóa ]]&lt;&gt;0,D2407=""),SUM(OFFSET(Table28[[#This Row],[Thành tiền]],0,0,-COUNTIF(Table28[Số HĐ],Table28[[#This Row],[Số HĐ]]))),"")</f>
        <v/>
      </c>
      <c r="K2406" s="192"/>
      <c r="L240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06" s="194"/>
    </row>
    <row r="2407" spans="1:13" ht="35.1" customHeight="1" x14ac:dyDescent="0.2">
      <c r="A2407" s="187">
        <v>42719</v>
      </c>
      <c r="B2407" s="188" t="s">
        <v>4379</v>
      </c>
      <c r="C2407" s="189" t="s">
        <v>773</v>
      </c>
      <c r="D2407" s="190" t="s">
        <v>4349</v>
      </c>
      <c r="E2407" s="195" t="str">
        <f>IF(Table28[[#This Row],[Tên hàng hóa ]]&lt;&gt;0,VLOOKUP(Table28[[#This Row],[Tên hàng hóa ]],Table1[[Tên hàng hóa]:[Quy cách]],2,0),"")</f>
        <v>OMRON</v>
      </c>
      <c r="F2407" s="191" t="str">
        <f>IF(Table28[[#This Row],[Tên hàng hóa ]]&lt;&gt;0,VLOOKUP(Table28[[#This Row],[Tên hàng hóa ]],Table1[[Tên hàng hóa]:[ĐVT]],3,0),"")</f>
        <v>Cái</v>
      </c>
      <c r="G2407" s="196">
        <v>3960000</v>
      </c>
      <c r="H2407" s="192">
        <v>1</v>
      </c>
      <c r="I2407" s="193">
        <f>IF(Table28[[#This Row],[Số lượng]]&lt;&gt;0,Table28[[#This Row],[Số lượng]]*Table28[[#This Row],[Đơn giá]],"")</f>
        <v>3960000</v>
      </c>
      <c r="J2407" s="193" t="str">
        <f ca="1">IF(AND(Table28[[#This Row],[Tên hàng hóa ]]&lt;&gt;0,D2408=""),SUM(OFFSET(Table28[[#This Row],[Thành tiền]],0,0,-COUNTIF(Table28[Số HĐ],Table28[[#This Row],[Số HĐ]]))),"")</f>
        <v/>
      </c>
      <c r="K2407" s="192"/>
      <c r="L240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07" s="194"/>
    </row>
    <row r="2408" spans="1:13" ht="35.1" customHeight="1" x14ac:dyDescent="0.2">
      <c r="A2408" s="187">
        <v>42719</v>
      </c>
      <c r="B2408" s="188" t="s">
        <v>4379</v>
      </c>
      <c r="C2408" s="189" t="s">
        <v>773</v>
      </c>
      <c r="D2408" s="190" t="s">
        <v>4350</v>
      </c>
      <c r="E2408" s="195" t="str">
        <f>IF(Table28[[#This Row],[Tên hàng hóa ]]&lt;&gt;0,VLOOKUP(Table28[[#This Row],[Tên hàng hóa ]],Table1[[Tên hàng hóa]:[Quy cách]],2,0),"")</f>
        <v>OMRON</v>
      </c>
      <c r="F2408" s="191" t="str">
        <f>IF(Table28[[#This Row],[Tên hàng hóa ]]&lt;&gt;0,VLOOKUP(Table28[[#This Row],[Tên hàng hóa ]],Table1[[Tên hàng hóa]:[ĐVT]],3,0),"")</f>
        <v>Cái</v>
      </c>
      <c r="G2408" s="196">
        <v>1029600</v>
      </c>
      <c r="H2408" s="192">
        <v>1</v>
      </c>
      <c r="I2408" s="193">
        <f>IF(Table28[[#This Row],[Số lượng]]&lt;&gt;0,Table28[[#This Row],[Số lượng]]*Table28[[#This Row],[Đơn giá]],"")</f>
        <v>1029600</v>
      </c>
      <c r="J2408" s="193" t="str">
        <f ca="1">IF(AND(Table28[[#This Row],[Tên hàng hóa ]]&lt;&gt;0,D2409=""),SUM(OFFSET(Table28[[#This Row],[Thành tiền]],0,0,-COUNTIF(Table28[Số HĐ],Table28[[#This Row],[Số HĐ]]))),"")</f>
        <v/>
      </c>
      <c r="K2408" s="192"/>
      <c r="L240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08" s="194"/>
    </row>
    <row r="2409" spans="1:13" ht="35.1" customHeight="1" x14ac:dyDescent="0.2">
      <c r="A2409" s="187">
        <v>42719</v>
      </c>
      <c r="B2409" s="188" t="s">
        <v>4379</v>
      </c>
      <c r="C2409" s="189" t="s">
        <v>773</v>
      </c>
      <c r="D2409" s="190" t="s">
        <v>2052</v>
      </c>
      <c r="E2409" s="195" t="str">
        <f>IF(Table28[[#This Row],[Tên hàng hóa ]]&lt;&gt;0,VLOOKUP(Table28[[#This Row],[Tên hàng hóa ]],Table1[[Tên hàng hóa]:[Quy cách]],2,0),"")</f>
        <v>OMRON</v>
      </c>
      <c r="F2409" s="191" t="str">
        <f>IF(Table28[[#This Row],[Tên hàng hóa ]]&lt;&gt;0,VLOOKUP(Table28[[#This Row],[Tên hàng hóa ]],Table1[[Tên hàng hóa]:[ĐVT]],3,0),"")</f>
        <v>Cái</v>
      </c>
      <c r="G2409" s="196">
        <v>339900</v>
      </c>
      <c r="H2409" s="192">
        <v>1</v>
      </c>
      <c r="I2409" s="193">
        <f>IF(Table28[[#This Row],[Số lượng]]&lt;&gt;0,Table28[[#This Row],[Số lượng]]*Table28[[#This Row],[Đơn giá]],"")</f>
        <v>339900</v>
      </c>
      <c r="J2409" s="193" t="str">
        <f ca="1">IF(AND(Table28[[#This Row],[Tên hàng hóa ]]&lt;&gt;0,D2410=""),SUM(OFFSET(Table28[[#This Row],[Thành tiền]],0,0,-COUNTIF(Table28[Số HĐ],Table28[[#This Row],[Số HĐ]]))),"")</f>
        <v/>
      </c>
      <c r="K2409" s="192"/>
      <c r="L240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09" s="194"/>
    </row>
    <row r="2410" spans="1:13" ht="35.1" customHeight="1" x14ac:dyDescent="0.2">
      <c r="A2410" s="187">
        <v>42719</v>
      </c>
      <c r="B2410" s="188" t="s">
        <v>4379</v>
      </c>
      <c r="C2410" s="189" t="s">
        <v>773</v>
      </c>
      <c r="D2410" s="190" t="s">
        <v>2063</v>
      </c>
      <c r="E2410" s="195" t="str">
        <f>IF(Table28[[#This Row],[Tên hàng hóa ]]&lt;&gt;0,VLOOKUP(Table28[[#This Row],[Tên hàng hóa ]],Table1[[Tên hàng hóa]:[Quy cách]],2,0),"")</f>
        <v>OMRON</v>
      </c>
      <c r="F2410" s="191" t="str">
        <f>IF(Table28[[#This Row],[Tên hàng hóa ]]&lt;&gt;0,VLOOKUP(Table28[[#This Row],[Tên hàng hóa ]],Table1[[Tên hàng hóa]:[ĐVT]],3,0),"")</f>
        <v>Cái</v>
      </c>
      <c r="G2410" s="196">
        <v>64900</v>
      </c>
      <c r="H2410" s="192">
        <v>1</v>
      </c>
      <c r="I2410" s="193">
        <f>IF(Table28[[#This Row],[Số lượng]]&lt;&gt;0,Table28[[#This Row],[Số lượng]]*Table28[[#This Row],[Đơn giá]],"")</f>
        <v>64900</v>
      </c>
      <c r="J2410" s="193" t="str">
        <f ca="1">IF(AND(Table28[[#This Row],[Tên hàng hóa ]]&lt;&gt;0,D2411=""),SUM(OFFSET(Table28[[#This Row],[Thành tiền]],0,0,-COUNTIF(Table28[Số HĐ],Table28[[#This Row],[Số HĐ]]))),"")</f>
        <v/>
      </c>
      <c r="K2410" s="192"/>
      <c r="L241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10" s="194"/>
    </row>
    <row r="2411" spans="1:13" ht="35.1" customHeight="1" x14ac:dyDescent="0.2">
      <c r="A2411" s="187">
        <v>42719</v>
      </c>
      <c r="B2411" s="188" t="s">
        <v>4379</v>
      </c>
      <c r="C2411" s="189" t="s">
        <v>773</v>
      </c>
      <c r="D2411" s="190" t="s">
        <v>331</v>
      </c>
      <c r="E2411" s="195" t="str">
        <f>IF(Table28[[#This Row],[Tên hàng hóa ]]&lt;&gt;0,VLOOKUP(Table28[[#This Row],[Tên hàng hóa ]],Table1[[Tên hàng hóa]:[Quy cách]],2,0),"")</f>
        <v>Màn Hình Cảm Ứng</v>
      </c>
      <c r="F2411" s="191" t="str">
        <f>IF(Table28[[#This Row],[Tên hàng hóa ]]&lt;&gt;0,VLOOKUP(Table28[[#This Row],[Tên hàng hóa ]],Table1[[Tên hàng hóa]:[ĐVT]],3,0),"")</f>
        <v>Cái</v>
      </c>
      <c r="G2411" s="196">
        <v>4620000</v>
      </c>
      <c r="H2411" s="192">
        <v>1</v>
      </c>
      <c r="I2411" s="193">
        <f>IF(Table28[[#This Row],[Số lượng]]&lt;&gt;0,Table28[[#This Row],[Số lượng]]*Table28[[#This Row],[Đơn giá]],"")</f>
        <v>4620000</v>
      </c>
      <c r="J2411" s="193">
        <f ca="1">IF(AND(Table28[[#This Row],[Tên hàng hóa ]]&lt;&gt;0,D2412=""),SUM(OFFSET(Table28[[#This Row],[Thành tiền]],0,0,-COUNTIF(Table28[Số HĐ],Table28[[#This Row],[Số HĐ]]))),"")</f>
        <v>14414400</v>
      </c>
      <c r="K2411" s="192">
        <v>0</v>
      </c>
      <c r="L2411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14414400</v>
      </c>
      <c r="M2411" s="194" t="s">
        <v>4380</v>
      </c>
    </row>
    <row r="2412" spans="1:13" ht="35.1" customHeight="1" x14ac:dyDescent="0.2">
      <c r="A2412" s="187"/>
      <c r="B2412" s="188"/>
      <c r="C2412" s="189" t="str">
        <f t="shared" si="63"/>
        <v/>
      </c>
      <c r="D2412" s="190"/>
      <c r="E2412" s="195" t="str">
        <f>IF(Table28[[#This Row],[Tên hàng hóa ]]&lt;&gt;0,VLOOKUP(Table28[[#This Row],[Tên hàng hóa ]],Table1[[Tên hàng hóa]:[Quy cách]],2,0),"")</f>
        <v/>
      </c>
      <c r="F2412" s="191" t="str">
        <f>IF(Table28[[#This Row],[Tên hàng hóa ]]&lt;&gt;0,VLOOKUP(Table28[[#This Row],[Tên hàng hóa ]],Table1[[Tên hàng hóa]:[ĐVT]],3,0),"")</f>
        <v/>
      </c>
      <c r="G2412" s="196" t="str">
        <f>IF(Table28[[#This Row],[Tên hàng hóa ]]=0,"",VLOOKUP(Table28[[#This Row],[Tên hàng hóa ]],Table1[[Tên hàng hóa]:[Giá bán]],4,0))</f>
        <v/>
      </c>
      <c r="H2412" s="192"/>
      <c r="I2412" s="193" t="str">
        <f>IF(Table28[[#This Row],[Số lượng]]&lt;&gt;0,Table28[[#This Row],[Số lượng]]*Table28[[#This Row],[Đơn giá]],"")</f>
        <v/>
      </c>
      <c r="J2412" s="193" t="str">
        <f ca="1">IF(AND(Table28[[#This Row],[Tên hàng hóa ]]&lt;&gt;0,D2413=""),SUM(OFFSET(Table28[[#This Row],[Thành tiền]],0,0,-COUNTIF(Table28[Số HĐ],Table28[[#This Row],[Số HĐ]]))),"")</f>
        <v/>
      </c>
      <c r="K2412" s="192"/>
      <c r="L241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12" s="194"/>
    </row>
    <row r="2413" spans="1:13" ht="35.1" customHeight="1" x14ac:dyDescent="0.2">
      <c r="A2413" s="187">
        <v>42719</v>
      </c>
      <c r="B2413" s="188" t="s">
        <v>4381</v>
      </c>
      <c r="C2413" s="189" t="s">
        <v>1039</v>
      </c>
      <c r="D2413" s="190" t="s">
        <v>64</v>
      </c>
      <c r="E2413" s="195" t="str">
        <f>IF(Table28[[#This Row],[Tên hàng hóa ]]&lt;&gt;0,VLOOKUP(Table28[[#This Row],[Tên hàng hóa ]],Table1[[Tên hàng hóa]:[Quy cách]],2,0),"")</f>
        <v>Bộ Điều Khiển Lập Trình</v>
      </c>
      <c r="F2413" s="191" t="str">
        <f>IF(Table28[[#This Row],[Tên hàng hóa ]]&lt;&gt;0,VLOOKUP(Table28[[#This Row],[Tên hàng hóa ]],Table1[[Tên hàng hóa]:[ĐVT]],3,0),"")</f>
        <v>Cái</v>
      </c>
      <c r="G2413" s="196">
        <v>8800000</v>
      </c>
      <c r="H2413" s="192">
        <v>1</v>
      </c>
      <c r="I2413" s="193">
        <f>IF(Table28[[#This Row],[Số lượng]]&lt;&gt;0,Table28[[#This Row],[Số lượng]]*Table28[[#This Row],[Đơn giá]],"")</f>
        <v>8800000</v>
      </c>
      <c r="J2413" s="193" t="str">
        <f ca="1">IF(AND(Table28[[#This Row],[Tên hàng hóa ]]&lt;&gt;0,D2414=""),SUM(OFFSET(Table28[[#This Row],[Thành tiền]],0,0,-COUNTIF(Table28[Số HĐ],Table28[[#This Row],[Số HĐ]]))),"")</f>
        <v/>
      </c>
      <c r="K2413" s="192"/>
      <c r="L241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13" s="194"/>
    </row>
    <row r="2414" spans="1:13" ht="35.1" customHeight="1" x14ac:dyDescent="0.2">
      <c r="A2414" s="187">
        <v>42719</v>
      </c>
      <c r="B2414" s="188" t="s">
        <v>4381</v>
      </c>
      <c r="C2414" s="189" t="s">
        <v>1039</v>
      </c>
      <c r="D2414" s="190" t="s">
        <v>68</v>
      </c>
      <c r="E2414" s="195" t="str">
        <f>IF(Table28[[#This Row],[Tên hàng hóa ]]&lt;&gt;0,VLOOKUP(Table28[[#This Row],[Tên hàng hóa ]],Table1[[Tên hàng hóa]:[Quy cách]],2,0),"")</f>
        <v>Bộ Điều Khiển Lập Trình</v>
      </c>
      <c r="F2414" s="191" t="str">
        <f>IF(Table28[[#This Row],[Tên hàng hóa ]]&lt;&gt;0,VLOOKUP(Table28[[#This Row],[Tên hàng hóa ]],Table1[[Tên hàng hóa]:[ĐVT]],3,0),"")</f>
        <v>Cái</v>
      </c>
      <c r="G2414" s="196">
        <v>5606700</v>
      </c>
      <c r="H2414" s="192">
        <v>1</v>
      </c>
      <c r="I2414" s="193">
        <f>IF(Table28[[#This Row],[Số lượng]]&lt;&gt;0,Table28[[#This Row],[Số lượng]]*Table28[[#This Row],[Đơn giá]],"")</f>
        <v>5606700</v>
      </c>
      <c r="J2414" s="193" t="str">
        <f ca="1">IF(AND(Table28[[#This Row],[Tên hàng hóa ]]&lt;&gt;0,D2415=""),SUM(OFFSET(Table28[[#This Row],[Thành tiền]],0,0,-COUNTIF(Table28[Số HĐ],Table28[[#This Row],[Số HĐ]]))),"")</f>
        <v/>
      </c>
      <c r="K2414" s="192"/>
      <c r="L241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14" s="194"/>
    </row>
    <row r="2415" spans="1:13" ht="35.1" customHeight="1" x14ac:dyDescent="0.2">
      <c r="A2415" s="187">
        <v>42719</v>
      </c>
      <c r="B2415" s="188" t="s">
        <v>4381</v>
      </c>
      <c r="C2415" s="189" t="s">
        <v>1039</v>
      </c>
      <c r="D2415" s="190" t="s">
        <v>4176</v>
      </c>
      <c r="E2415" s="195" t="str">
        <f>IF(Table28[[#This Row],[Tên hàng hóa ]]&lt;&gt;0,VLOOKUP(Table28[[#This Row],[Tên hàng hóa ]],Table1[[Tên hàng hóa]:[Quy cách]],2,0),"")</f>
        <v>OMRON</v>
      </c>
      <c r="F2415" s="191" t="str">
        <f>IF(Table28[[#This Row],[Tên hàng hóa ]]&lt;&gt;0,VLOOKUP(Table28[[#This Row],[Tên hàng hóa ]],Table1[[Tên hàng hóa]:[ĐVT]],3,0),"")</f>
        <v>Cái</v>
      </c>
      <c r="G2415" s="196">
        <v>10825100</v>
      </c>
      <c r="H2415" s="192">
        <v>1</v>
      </c>
      <c r="I2415" s="193">
        <f>IF(Table28[[#This Row],[Số lượng]]&lt;&gt;0,Table28[[#This Row],[Số lượng]]*Table28[[#This Row],[Đơn giá]],"")</f>
        <v>10825100</v>
      </c>
      <c r="J2415" s="193" t="str">
        <f ca="1">IF(AND(Table28[[#This Row],[Tên hàng hóa ]]&lt;&gt;0,D2416=""),SUM(OFFSET(Table28[[#This Row],[Thành tiền]],0,0,-COUNTIF(Table28[Số HĐ],Table28[[#This Row],[Số HĐ]]))),"")</f>
        <v/>
      </c>
      <c r="K2415" s="192"/>
      <c r="L241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15" s="194"/>
    </row>
    <row r="2416" spans="1:13" ht="35.1" customHeight="1" x14ac:dyDescent="0.2">
      <c r="A2416" s="187">
        <v>42719</v>
      </c>
      <c r="B2416" s="188" t="s">
        <v>4381</v>
      </c>
      <c r="C2416" s="189" t="s">
        <v>1039</v>
      </c>
      <c r="D2416" s="190" t="s">
        <v>4334</v>
      </c>
      <c r="E2416" s="195" t="str">
        <f>IF(Table28[[#This Row],[Tên hàng hóa ]]&lt;&gt;0,VLOOKUP(Table28[[#This Row],[Tên hàng hóa ]],Table1[[Tên hàng hóa]:[Quy cách]],2,0),"")</f>
        <v>SỬA CHỮA</v>
      </c>
      <c r="F2416" s="191" t="str">
        <f>IF(Table28[[#This Row],[Tên hàng hóa ]]&lt;&gt;0,VLOOKUP(Table28[[#This Row],[Tên hàng hóa ]],Table1[[Tên hàng hóa]:[ĐVT]],3,0),"")</f>
        <v>Cái</v>
      </c>
      <c r="G2416" s="196">
        <v>4400000</v>
      </c>
      <c r="H2416" s="192">
        <v>1</v>
      </c>
      <c r="I2416" s="193">
        <f>IF(Table28[[#This Row],[Số lượng]]&lt;&gt;0,Table28[[#This Row],[Số lượng]]*Table28[[#This Row],[Đơn giá]],"")</f>
        <v>4400000</v>
      </c>
      <c r="J2416" s="193">
        <f ca="1">IF(AND(Table28[[#This Row],[Tên hàng hóa ]]&lt;&gt;0,D2417=""),SUM(OFFSET(Table28[[#This Row],[Thành tiền]],0,0,-COUNTIF(Table28[Số HĐ],Table28[[#This Row],[Số HĐ]]))),"")</f>
        <v>29631800</v>
      </c>
      <c r="K2416" s="192" t="s">
        <v>464</v>
      </c>
      <c r="L2416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416" s="194" t="s">
        <v>4236</v>
      </c>
    </row>
    <row r="2417" spans="1:13" ht="35.1" customHeight="1" x14ac:dyDescent="0.2">
      <c r="A2417" s="187"/>
      <c r="B2417" s="188"/>
      <c r="C2417" s="189" t="str">
        <f t="shared" si="63"/>
        <v/>
      </c>
      <c r="D2417" s="190"/>
      <c r="E2417" s="195" t="str">
        <f>IF(Table28[[#This Row],[Tên hàng hóa ]]&lt;&gt;0,VLOOKUP(Table28[[#This Row],[Tên hàng hóa ]],Table1[[Tên hàng hóa]:[Quy cách]],2,0),"")</f>
        <v/>
      </c>
      <c r="F2417" s="191" t="str">
        <f>IF(Table28[[#This Row],[Tên hàng hóa ]]&lt;&gt;0,VLOOKUP(Table28[[#This Row],[Tên hàng hóa ]],Table1[[Tên hàng hóa]:[ĐVT]],3,0),"")</f>
        <v/>
      </c>
      <c r="G2417" s="196" t="str">
        <f>IF(Table28[[#This Row],[Tên hàng hóa ]]=0,"",VLOOKUP(Table28[[#This Row],[Tên hàng hóa ]],Table1[[Tên hàng hóa]:[Giá bán]],4,0))</f>
        <v/>
      </c>
      <c r="H2417" s="192"/>
      <c r="I2417" s="193" t="str">
        <f>IF(Table28[[#This Row],[Số lượng]]&lt;&gt;0,Table28[[#This Row],[Số lượng]]*Table28[[#This Row],[Đơn giá]],"")</f>
        <v/>
      </c>
      <c r="J2417" s="193" t="str">
        <f ca="1">IF(AND(Table28[[#This Row],[Tên hàng hóa ]]&lt;&gt;0,D2418=""),SUM(OFFSET(Table28[[#This Row],[Thành tiền]],0,0,-COUNTIF(Table28[Số HĐ],Table28[[#This Row],[Số HĐ]]))),"")</f>
        <v/>
      </c>
      <c r="K2417" s="192"/>
      <c r="L241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17" s="194"/>
    </row>
    <row r="2418" spans="1:13" ht="35.1" customHeight="1" x14ac:dyDescent="0.2">
      <c r="A2418" s="187">
        <v>42719</v>
      </c>
      <c r="B2418" s="188" t="s">
        <v>4382</v>
      </c>
      <c r="C2418" s="189" t="s">
        <v>811</v>
      </c>
      <c r="D2418" s="190" t="s">
        <v>276</v>
      </c>
      <c r="E2418" s="195" t="str">
        <f>IF(Table28[[#This Row],[Tên hàng hóa ]]&lt;&gt;0,VLOOKUP(Table28[[#This Row],[Tên hàng hóa ]],Table1[[Tên hàng hóa]:[Quy cách]],2,0),"")</f>
        <v>Cảm Biến</v>
      </c>
      <c r="F2418" s="191" t="str">
        <f>IF(Table28[[#This Row],[Tên hàng hóa ]]&lt;&gt;0,VLOOKUP(Table28[[#This Row],[Tên hàng hóa ]],Table1[[Tên hàng hóa]:[ĐVT]],3,0),"")</f>
        <v>Cái</v>
      </c>
      <c r="G2418" s="196">
        <v>1265000</v>
      </c>
      <c r="H2418" s="192">
        <v>7</v>
      </c>
      <c r="I2418" s="193">
        <f>IF(Table28[[#This Row],[Số lượng]]&lt;&gt;0,Table28[[#This Row],[Số lượng]]*Table28[[#This Row],[Đơn giá]],"")</f>
        <v>8855000</v>
      </c>
      <c r="J2418" s="193" t="str">
        <f ca="1">IF(AND(Table28[[#This Row],[Tên hàng hóa ]]&lt;&gt;0,D2419=""),SUM(OFFSET(Table28[[#This Row],[Thành tiền]],0,0,-COUNTIF(Table28[Số HĐ],Table28[[#This Row],[Số HĐ]]))),"")</f>
        <v/>
      </c>
      <c r="K2418" s="192"/>
      <c r="L241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18" s="194"/>
    </row>
    <row r="2419" spans="1:13" ht="35.1" customHeight="1" x14ac:dyDescent="0.2">
      <c r="A2419" s="187">
        <v>42719</v>
      </c>
      <c r="B2419" s="188" t="s">
        <v>4382</v>
      </c>
      <c r="C2419" s="189" t="str">
        <f t="shared" si="63"/>
        <v>CTY TNHH BA CON CÒ</v>
      </c>
      <c r="D2419" s="190" t="s">
        <v>4337</v>
      </c>
      <c r="E2419" s="195" t="str">
        <f>IF(Table28[[#This Row],[Tên hàng hóa ]]&lt;&gt;0,VLOOKUP(Table28[[#This Row],[Tên hàng hóa ]],Table1[[Tên hàng hóa]:[Quy cách]],2,0),"")</f>
        <v>OMRON</v>
      </c>
      <c r="F2419" s="191" t="str">
        <f>IF(Table28[[#This Row],[Tên hàng hóa ]]&lt;&gt;0,VLOOKUP(Table28[[#This Row],[Tên hàng hóa ]],Table1[[Tên hàng hóa]:[ĐVT]],3,0),"")</f>
        <v>Cái</v>
      </c>
      <c r="G2419" s="196">
        <v>66000</v>
      </c>
      <c r="H2419" s="192">
        <v>14</v>
      </c>
      <c r="I2419" s="193">
        <f>IF(Table28[[#This Row],[Số lượng]]&lt;&gt;0,Table28[[#This Row],[Số lượng]]*Table28[[#This Row],[Đơn giá]],"")</f>
        <v>924000</v>
      </c>
      <c r="J2419" s="193">
        <f ca="1">IF(AND(Table28[[#This Row],[Tên hàng hóa ]]&lt;&gt;0,D2420=""),SUM(OFFSET(Table28[[#This Row],[Thành tiền]],0,0,-COUNTIF(Table28[Số HĐ],Table28[[#This Row],[Số HĐ]]))),"")</f>
        <v>9779000</v>
      </c>
      <c r="K2419" s="192">
        <v>0</v>
      </c>
      <c r="L2419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9779000</v>
      </c>
      <c r="M2419" s="194" t="s">
        <v>4383</v>
      </c>
    </row>
    <row r="2420" spans="1:13" ht="35.1" customHeight="1" x14ac:dyDescent="0.2">
      <c r="A2420" s="187"/>
      <c r="B2420" s="188"/>
      <c r="C2420" s="189" t="str">
        <f t="shared" si="63"/>
        <v/>
      </c>
      <c r="D2420" s="190"/>
      <c r="E2420" s="195" t="str">
        <f>IF(Table28[[#This Row],[Tên hàng hóa ]]&lt;&gt;0,VLOOKUP(Table28[[#This Row],[Tên hàng hóa ]],Table1[[Tên hàng hóa]:[Quy cách]],2,0),"")</f>
        <v/>
      </c>
      <c r="F2420" s="191" t="str">
        <f>IF(Table28[[#This Row],[Tên hàng hóa ]]&lt;&gt;0,VLOOKUP(Table28[[#This Row],[Tên hàng hóa ]],Table1[[Tên hàng hóa]:[ĐVT]],3,0),"")</f>
        <v/>
      </c>
      <c r="G2420" s="196" t="str">
        <f>IF(Table28[[#This Row],[Tên hàng hóa ]]=0,"",VLOOKUP(Table28[[#This Row],[Tên hàng hóa ]],Table1[[Tên hàng hóa]:[Giá bán]],4,0))</f>
        <v/>
      </c>
      <c r="H2420" s="192"/>
      <c r="I2420" s="193" t="str">
        <f>IF(Table28[[#This Row],[Số lượng]]&lt;&gt;0,Table28[[#This Row],[Số lượng]]*Table28[[#This Row],[Đơn giá]],"")</f>
        <v/>
      </c>
      <c r="J2420" s="193" t="str">
        <f ca="1">IF(AND(Table28[[#This Row],[Tên hàng hóa ]]&lt;&gt;0,D2421=""),SUM(OFFSET(Table28[[#This Row],[Thành tiền]],0,0,-COUNTIF(Table28[Số HĐ],Table28[[#This Row],[Số HĐ]]))),"")</f>
        <v/>
      </c>
      <c r="K2420" s="192"/>
      <c r="L242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20" s="194"/>
    </row>
    <row r="2421" spans="1:13" ht="35.1" customHeight="1" x14ac:dyDescent="0.2">
      <c r="A2421" s="187">
        <v>42720</v>
      </c>
      <c r="B2421" s="188" t="s">
        <v>4384</v>
      </c>
      <c r="C2421" s="189" t="s">
        <v>3787</v>
      </c>
      <c r="D2421" s="190" t="s">
        <v>270</v>
      </c>
      <c r="E2421" s="195" t="str">
        <f>IF(Table28[[#This Row],[Tên hàng hóa ]]&lt;&gt;0,VLOOKUP(Table28[[#This Row],[Tên hàng hóa ]],Table1[[Tên hàng hóa]:[Quy cách]],2,0),"")</f>
        <v>Cảm Biến</v>
      </c>
      <c r="F2421" s="191" t="str">
        <f>IF(Table28[[#This Row],[Tên hàng hóa ]]&lt;&gt;0,VLOOKUP(Table28[[#This Row],[Tên hàng hóa ]],Table1[[Tên hàng hóa]:[ĐVT]],3,0),"")</f>
        <v>Cái</v>
      </c>
      <c r="G2421" s="196">
        <v>1100000</v>
      </c>
      <c r="H2421" s="192">
        <v>5</v>
      </c>
      <c r="I2421" s="193">
        <f>IF(Table28[[#This Row],[Số lượng]]&lt;&gt;0,Table28[[#This Row],[Số lượng]]*Table28[[#This Row],[Đơn giá]],"")</f>
        <v>5500000</v>
      </c>
      <c r="J2421" s="193" t="str">
        <f ca="1">IF(AND(Table28[[#This Row],[Tên hàng hóa ]]&lt;&gt;0,D2422=""),SUM(OFFSET(Table28[[#This Row],[Thành tiền]],0,0,-COUNTIF(Table28[Số HĐ],Table28[[#This Row],[Số HĐ]]))),"")</f>
        <v/>
      </c>
      <c r="K2421" s="192"/>
      <c r="L242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21" s="194"/>
    </row>
    <row r="2422" spans="1:13" ht="35.1" customHeight="1" x14ac:dyDescent="0.2">
      <c r="A2422" s="187">
        <v>42720</v>
      </c>
      <c r="B2422" s="188" t="s">
        <v>4384</v>
      </c>
      <c r="C2422" s="189" t="str">
        <f t="shared" si="63"/>
        <v>CTY VŨ TRÍ ĐỨC</v>
      </c>
      <c r="D2422" s="190" t="s">
        <v>388</v>
      </c>
      <c r="E2422" s="195" t="str">
        <f>IF(Table28[[#This Row],[Tên hàng hóa ]]&lt;&gt;0,VLOOKUP(Table28[[#This Row],[Tên hàng hóa ]],Table1[[Tên hàng hóa]:[Quy cách]],2,0),"")</f>
        <v>Relay</v>
      </c>
      <c r="F2422" s="191" t="str">
        <f>IF(Table28[[#This Row],[Tên hàng hóa ]]&lt;&gt;0,VLOOKUP(Table28[[#This Row],[Tên hàng hóa ]],Table1[[Tên hàng hóa]:[ĐVT]],3,0),"")</f>
        <v>Cái</v>
      </c>
      <c r="G2422" s="196">
        <v>827200</v>
      </c>
      <c r="H2422" s="192">
        <v>10</v>
      </c>
      <c r="I2422" s="193">
        <f>IF(Table28[[#This Row],[Số lượng]]&lt;&gt;0,Table28[[#This Row],[Số lượng]]*Table28[[#This Row],[Đơn giá]],"")</f>
        <v>8272000</v>
      </c>
      <c r="J2422" s="193">
        <f ca="1">IF(AND(Table28[[#This Row],[Tên hàng hóa ]]&lt;&gt;0,D2423=""),SUM(OFFSET(Table28[[#This Row],[Thành tiền]],0,0,-COUNTIF(Table28[Số HĐ],Table28[[#This Row],[Số HĐ]]))),"")</f>
        <v>13772000</v>
      </c>
      <c r="K2422" s="192">
        <v>0</v>
      </c>
      <c r="L2422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13772000</v>
      </c>
      <c r="M2422" s="194" t="s">
        <v>4385</v>
      </c>
    </row>
    <row r="2423" spans="1:13" ht="35.1" customHeight="1" x14ac:dyDescent="0.2">
      <c r="A2423" s="187"/>
      <c r="B2423" s="188"/>
      <c r="C2423" s="189" t="str">
        <f t="shared" si="63"/>
        <v/>
      </c>
      <c r="D2423" s="190"/>
      <c r="E2423" s="195" t="str">
        <f>IF(Table28[[#This Row],[Tên hàng hóa ]]&lt;&gt;0,VLOOKUP(Table28[[#This Row],[Tên hàng hóa ]],Table1[[Tên hàng hóa]:[Quy cách]],2,0),"")</f>
        <v/>
      </c>
      <c r="F2423" s="191" t="str">
        <f>IF(Table28[[#This Row],[Tên hàng hóa ]]&lt;&gt;0,VLOOKUP(Table28[[#This Row],[Tên hàng hóa ]],Table1[[Tên hàng hóa]:[ĐVT]],3,0),"")</f>
        <v/>
      </c>
      <c r="G2423" s="196" t="str">
        <f>IF(Table28[[#This Row],[Tên hàng hóa ]]=0,"",VLOOKUP(Table28[[#This Row],[Tên hàng hóa ]],Table1[[Tên hàng hóa]:[Giá bán]],4,0))</f>
        <v/>
      </c>
      <c r="H2423" s="192"/>
      <c r="I2423" s="193" t="str">
        <f>IF(Table28[[#This Row],[Số lượng]]&lt;&gt;0,Table28[[#This Row],[Số lượng]]*Table28[[#This Row],[Đơn giá]],"")</f>
        <v/>
      </c>
      <c r="J2423" s="193" t="str">
        <f ca="1">IF(AND(Table28[[#This Row],[Tên hàng hóa ]]&lt;&gt;0,D2424=""),SUM(OFFSET(Table28[[#This Row],[Thành tiền]],0,0,-COUNTIF(Table28[Số HĐ],Table28[[#This Row],[Số HĐ]]))),"")</f>
        <v/>
      </c>
      <c r="K2423" s="192"/>
      <c r="L242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23" s="194"/>
    </row>
    <row r="2424" spans="1:13" ht="35.1" customHeight="1" x14ac:dyDescent="0.2">
      <c r="A2424" s="187">
        <v>42718</v>
      </c>
      <c r="B2424" s="188" t="s">
        <v>4395</v>
      </c>
      <c r="C2424" s="189" t="s">
        <v>1034</v>
      </c>
      <c r="D2424" s="190" t="s">
        <v>3360</v>
      </c>
      <c r="E2424" s="195" t="str">
        <f>IF(Table28[[#This Row],[Tên hàng hóa ]]&lt;&gt;0,VLOOKUP(Table28[[#This Row],[Tên hàng hóa ]],Table1[[Tên hàng hóa]:[Quy cách]],2,0),"")</f>
        <v>OMRON</v>
      </c>
      <c r="F2424" s="191" t="str">
        <f>IF(Table28[[#This Row],[Tên hàng hóa ]]&lt;&gt;0,VLOOKUP(Table28[[#This Row],[Tên hàng hóa ]],Table1[[Tên hàng hóa]:[ĐVT]],3,0),"")</f>
        <v>Cái</v>
      </c>
      <c r="G2424" s="196">
        <v>825000</v>
      </c>
      <c r="H2424" s="192">
        <v>1</v>
      </c>
      <c r="I2424" s="193">
        <f>IF(Table28[[#This Row],[Số lượng]]&lt;&gt;0,Table28[[#This Row],[Số lượng]]*Table28[[#This Row],[Đơn giá]],"")</f>
        <v>825000</v>
      </c>
      <c r="J2424" s="193">
        <f ca="1">IF(AND(Table28[[#This Row],[Tên hàng hóa ]]&lt;&gt;0,D2425=""),SUM(OFFSET(Table28[[#This Row],[Thành tiền]],0,0,-COUNTIF(Table28[Số HĐ],Table28[[#This Row],[Số HĐ]]))),"")</f>
        <v>825000</v>
      </c>
      <c r="K2424" s="192">
        <v>0</v>
      </c>
      <c r="L2424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825000</v>
      </c>
      <c r="M2424" s="194" t="s">
        <v>4396</v>
      </c>
    </row>
    <row r="2425" spans="1:13" ht="35.1" customHeight="1" x14ac:dyDescent="0.2">
      <c r="A2425" s="187"/>
      <c r="B2425" s="188"/>
      <c r="C2425" s="189" t="str">
        <f t="shared" si="63"/>
        <v/>
      </c>
      <c r="D2425" s="190"/>
      <c r="E2425" s="195" t="str">
        <f>IF(Table28[[#This Row],[Tên hàng hóa ]]&lt;&gt;0,VLOOKUP(Table28[[#This Row],[Tên hàng hóa ]],Table1[[Tên hàng hóa]:[Quy cách]],2,0),"")</f>
        <v/>
      </c>
      <c r="F2425" s="191" t="str">
        <f>IF(Table28[[#This Row],[Tên hàng hóa ]]&lt;&gt;0,VLOOKUP(Table28[[#This Row],[Tên hàng hóa ]],Table1[[Tên hàng hóa]:[ĐVT]],3,0),"")</f>
        <v/>
      </c>
      <c r="G2425" s="196" t="str">
        <f>IF(Table28[[#This Row],[Tên hàng hóa ]]=0,"",VLOOKUP(Table28[[#This Row],[Tên hàng hóa ]],Table1[[Tên hàng hóa]:[Giá bán]],4,0))</f>
        <v/>
      </c>
      <c r="H2425" s="192"/>
      <c r="I2425" s="193" t="str">
        <f>IF(Table28[[#This Row],[Số lượng]]&lt;&gt;0,Table28[[#This Row],[Số lượng]]*Table28[[#This Row],[Đơn giá]],"")</f>
        <v/>
      </c>
      <c r="J2425" s="193" t="str">
        <f ca="1">IF(AND(Table28[[#This Row],[Tên hàng hóa ]]&lt;&gt;0,D2426=""),SUM(OFFSET(Table28[[#This Row],[Thành tiền]],0,0,-COUNTIF(Table28[Số HĐ],Table28[[#This Row],[Số HĐ]]))),"")</f>
        <v/>
      </c>
      <c r="K2425" s="192"/>
      <c r="L242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25" s="194"/>
    </row>
    <row r="2426" spans="1:13" ht="35.1" customHeight="1" x14ac:dyDescent="0.2">
      <c r="A2426" s="187">
        <v>42720</v>
      </c>
      <c r="B2426" s="188" t="s">
        <v>4397</v>
      </c>
      <c r="C2426" s="189" t="s">
        <v>3226</v>
      </c>
      <c r="D2426" s="190" t="s">
        <v>120</v>
      </c>
      <c r="E2426" s="195" t="str">
        <f>IF(Table28[[#This Row],[Tên hàng hóa ]]&lt;&gt;0,VLOOKUP(Table28[[#This Row],[Tên hàng hóa ]],Table1[[Tên hàng hóa]:[Quy cách]],2,0),"")</f>
        <v>Bộ Điều Khiển Nhiệt Độ</v>
      </c>
      <c r="F2426" s="191" t="str">
        <f>IF(Table28[[#This Row],[Tên hàng hóa ]]&lt;&gt;0,VLOOKUP(Table28[[#This Row],[Tên hàng hóa ]],Table1[[Tên hàng hóa]:[ĐVT]],3,0),"")</f>
        <v>Cái</v>
      </c>
      <c r="G2426" s="196">
        <v>3080000</v>
      </c>
      <c r="H2426" s="192">
        <v>2</v>
      </c>
      <c r="I2426" s="193">
        <f>IF(Table28[[#This Row],[Số lượng]]&lt;&gt;0,Table28[[#This Row],[Số lượng]]*Table28[[#This Row],[Đơn giá]],"")</f>
        <v>6160000</v>
      </c>
      <c r="J2426" s="193">
        <f ca="1">IF(AND(Table28[[#This Row],[Tên hàng hóa ]]&lt;&gt;0,D2427=""),SUM(OFFSET(Table28[[#This Row],[Thành tiền]],0,0,-COUNTIF(Table28[Số HĐ],Table28[[#This Row],[Số HĐ]]))),"")</f>
        <v>6160000</v>
      </c>
      <c r="K2426" s="192">
        <v>0</v>
      </c>
      <c r="L2426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6160000</v>
      </c>
      <c r="M2426" s="194" t="s">
        <v>4398</v>
      </c>
    </row>
    <row r="2427" spans="1:13" ht="35.1" customHeight="1" x14ac:dyDescent="0.2">
      <c r="A2427" s="187"/>
      <c r="B2427" s="188"/>
      <c r="C2427" s="189" t="str">
        <f t="shared" si="63"/>
        <v/>
      </c>
      <c r="D2427" s="190"/>
      <c r="E2427" s="195" t="str">
        <f>IF(Table28[[#This Row],[Tên hàng hóa ]]&lt;&gt;0,VLOOKUP(Table28[[#This Row],[Tên hàng hóa ]],Table1[[Tên hàng hóa]:[Quy cách]],2,0),"")</f>
        <v/>
      </c>
      <c r="F2427" s="191" t="str">
        <f>IF(Table28[[#This Row],[Tên hàng hóa ]]&lt;&gt;0,VLOOKUP(Table28[[#This Row],[Tên hàng hóa ]],Table1[[Tên hàng hóa]:[ĐVT]],3,0),"")</f>
        <v/>
      </c>
      <c r="G2427" s="196" t="str">
        <f>IF(Table28[[#This Row],[Tên hàng hóa ]]=0,"",VLOOKUP(Table28[[#This Row],[Tên hàng hóa ]],Table1[[Tên hàng hóa]:[Giá bán]],4,0))</f>
        <v/>
      </c>
      <c r="H2427" s="192"/>
      <c r="I2427" s="193" t="str">
        <f>IF(Table28[[#This Row],[Số lượng]]&lt;&gt;0,Table28[[#This Row],[Số lượng]]*Table28[[#This Row],[Đơn giá]],"")</f>
        <v/>
      </c>
      <c r="J2427" s="193" t="str">
        <f ca="1">IF(AND(Table28[[#This Row],[Tên hàng hóa ]]&lt;&gt;0,D2428=""),SUM(OFFSET(Table28[[#This Row],[Thành tiền]],0,0,-COUNTIF(Table28[Số HĐ],Table28[[#This Row],[Số HĐ]]))),"")</f>
        <v/>
      </c>
      <c r="K2427" s="192"/>
      <c r="L242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27" s="194"/>
    </row>
    <row r="2428" spans="1:13" ht="35.1" customHeight="1" x14ac:dyDescent="0.2">
      <c r="A2428" s="187">
        <v>42720</v>
      </c>
      <c r="B2428" s="188" t="s">
        <v>4415</v>
      </c>
      <c r="C2428" s="189" t="s">
        <v>1197</v>
      </c>
      <c r="D2428" s="190" t="s">
        <v>4401</v>
      </c>
      <c r="E2428" s="195" t="str">
        <f>IF(Table28[[#This Row],[Tên hàng hóa ]]&lt;&gt;0,VLOOKUP(Table28[[#This Row],[Tên hàng hóa ]],Table1[[Tên hàng hóa]:[Quy cách]],2,0),"")</f>
        <v>Schneider</v>
      </c>
      <c r="F2428" s="191" t="str">
        <f>IF(Table28[[#This Row],[Tên hàng hóa ]]&lt;&gt;0,VLOOKUP(Table28[[#This Row],[Tên hàng hóa ]],Table1[[Tên hàng hóa]:[ĐVT]],3,0),"")</f>
        <v>Cái</v>
      </c>
      <c r="G2428" s="196">
        <v>523600</v>
      </c>
      <c r="H2428" s="192">
        <v>10</v>
      </c>
      <c r="I2428" s="193">
        <f>IF(Table28[[#This Row],[Số lượng]]&lt;&gt;0,Table28[[#This Row],[Số lượng]]*Table28[[#This Row],[Đơn giá]],"")</f>
        <v>5236000</v>
      </c>
      <c r="J2428" s="193">
        <f ca="1">IF(AND(Table28[[#This Row],[Tên hàng hóa ]]&lt;&gt;0,D2429=""),SUM(OFFSET(Table28[[#This Row],[Thành tiền]],0,0,-COUNTIF(Table28[Số HĐ],Table28[[#This Row],[Số HĐ]]))),"")</f>
        <v>5236000</v>
      </c>
      <c r="K2428" s="192">
        <v>0</v>
      </c>
      <c r="L2428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5236000</v>
      </c>
      <c r="M2428" s="194" t="s">
        <v>4416</v>
      </c>
    </row>
    <row r="2429" spans="1:13" ht="35.1" customHeight="1" x14ac:dyDescent="0.2">
      <c r="A2429" s="187"/>
      <c r="B2429" s="188"/>
      <c r="C2429" s="189" t="str">
        <f t="shared" si="63"/>
        <v/>
      </c>
      <c r="D2429" s="190"/>
      <c r="E2429" s="195" t="str">
        <f>IF(Table28[[#This Row],[Tên hàng hóa ]]&lt;&gt;0,VLOOKUP(Table28[[#This Row],[Tên hàng hóa ]],Table1[[Tên hàng hóa]:[Quy cách]],2,0),"")</f>
        <v/>
      </c>
      <c r="F2429" s="191" t="str">
        <f>IF(Table28[[#This Row],[Tên hàng hóa ]]&lt;&gt;0,VLOOKUP(Table28[[#This Row],[Tên hàng hóa ]],Table1[[Tên hàng hóa]:[ĐVT]],3,0),"")</f>
        <v/>
      </c>
      <c r="G2429" s="196" t="str">
        <f>IF(Table28[[#This Row],[Tên hàng hóa ]]=0,"",VLOOKUP(Table28[[#This Row],[Tên hàng hóa ]],Table1[[Tên hàng hóa]:[Giá bán]],4,0))</f>
        <v/>
      </c>
      <c r="H2429" s="192"/>
      <c r="I2429" s="193" t="str">
        <f>IF(Table28[[#This Row],[Số lượng]]&lt;&gt;0,Table28[[#This Row],[Số lượng]]*Table28[[#This Row],[Đơn giá]],"")</f>
        <v/>
      </c>
      <c r="J2429" s="193" t="str">
        <f ca="1">IF(AND(Table28[[#This Row],[Tên hàng hóa ]]&lt;&gt;0,D2430=""),SUM(OFFSET(Table28[[#This Row],[Thành tiền]],0,0,-COUNTIF(Table28[Số HĐ],Table28[[#This Row],[Số HĐ]]))),"")</f>
        <v/>
      </c>
      <c r="K2429" s="192"/>
      <c r="L242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29" s="194"/>
    </row>
    <row r="2430" spans="1:13" ht="35.1" customHeight="1" x14ac:dyDescent="0.2">
      <c r="A2430" s="187">
        <v>42720</v>
      </c>
      <c r="B2430" s="188" t="s">
        <v>4417</v>
      </c>
      <c r="C2430" s="189" t="s">
        <v>2641</v>
      </c>
      <c r="D2430" s="190" t="s">
        <v>4265</v>
      </c>
      <c r="E2430" s="195" t="str">
        <f>IF(Table28[[#This Row],[Tên hàng hóa ]]&lt;&gt;0,VLOOKUP(Table28[[#This Row],[Tên hàng hóa ]],Table1[[Tên hàng hóa]:[Quy cách]],2,0),"")</f>
        <v>QUẠT LIOPLE</v>
      </c>
      <c r="F2430" s="191" t="str">
        <f>IF(Table28[[#This Row],[Tên hàng hóa ]]&lt;&gt;0,VLOOKUP(Table28[[#This Row],[Tên hàng hóa ]],Table1[[Tên hàng hóa]:[ĐVT]],3,0),"")</f>
        <v>Cái</v>
      </c>
      <c r="G2430" s="196">
        <v>1815000</v>
      </c>
      <c r="H2430" s="192">
        <v>1</v>
      </c>
      <c r="I2430" s="193">
        <f>IF(Table28[[#This Row],[Số lượng]]&lt;&gt;0,Table28[[#This Row],[Số lượng]]*Table28[[#This Row],[Đơn giá]],"")</f>
        <v>1815000</v>
      </c>
      <c r="J2430" s="193">
        <f ca="1">IF(AND(Table28[[#This Row],[Tên hàng hóa ]]&lt;&gt;0,D2431=""),SUM(OFFSET(Table28[[#This Row],[Thành tiền]],0,0,-COUNTIF(Table28[Số HĐ],Table28[[#This Row],[Số HĐ]]))),"")</f>
        <v>1815000</v>
      </c>
      <c r="K2430" s="192">
        <v>0</v>
      </c>
      <c r="L2430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1815000</v>
      </c>
      <c r="M2430" s="194" t="s">
        <v>4418</v>
      </c>
    </row>
    <row r="2431" spans="1:13" ht="35.1" customHeight="1" x14ac:dyDescent="0.2">
      <c r="A2431" s="187"/>
      <c r="B2431" s="188"/>
      <c r="C2431" s="189" t="str">
        <f t="shared" si="63"/>
        <v/>
      </c>
      <c r="D2431" s="190"/>
      <c r="E2431" s="195" t="str">
        <f>IF(Table28[[#This Row],[Tên hàng hóa ]]&lt;&gt;0,VLOOKUP(Table28[[#This Row],[Tên hàng hóa ]],Table1[[Tên hàng hóa]:[Quy cách]],2,0),"")</f>
        <v/>
      </c>
      <c r="F2431" s="191" t="str">
        <f>IF(Table28[[#This Row],[Tên hàng hóa ]]&lt;&gt;0,VLOOKUP(Table28[[#This Row],[Tên hàng hóa ]],Table1[[Tên hàng hóa]:[ĐVT]],3,0),"")</f>
        <v/>
      </c>
      <c r="G2431" s="196" t="str">
        <f>IF(Table28[[#This Row],[Tên hàng hóa ]]=0,"",VLOOKUP(Table28[[#This Row],[Tên hàng hóa ]],Table1[[Tên hàng hóa]:[Giá bán]],4,0))</f>
        <v/>
      </c>
      <c r="H2431" s="192"/>
      <c r="I2431" s="193" t="str">
        <f>IF(Table28[[#This Row],[Số lượng]]&lt;&gt;0,Table28[[#This Row],[Số lượng]]*Table28[[#This Row],[Đơn giá]],"")</f>
        <v/>
      </c>
      <c r="J2431" s="193" t="str">
        <f ca="1">IF(AND(Table28[[#This Row],[Tên hàng hóa ]]&lt;&gt;0,D2432=""),SUM(OFFSET(Table28[[#This Row],[Thành tiền]],0,0,-COUNTIF(Table28[Số HĐ],Table28[[#This Row],[Số HĐ]]))),"")</f>
        <v/>
      </c>
      <c r="K2431" s="192"/>
      <c r="L243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31" s="194"/>
    </row>
    <row r="2432" spans="1:13" ht="35.1" customHeight="1" x14ac:dyDescent="0.2">
      <c r="A2432" s="187">
        <v>42720</v>
      </c>
      <c r="B2432" s="188" t="s">
        <v>4419</v>
      </c>
      <c r="C2432" s="189" t="s">
        <v>4420</v>
      </c>
      <c r="D2432" s="190" t="s">
        <v>513</v>
      </c>
      <c r="E2432" s="195" t="str">
        <f>IF(Table28[[#This Row],[Tên hàng hóa ]]&lt;&gt;0,VLOOKUP(Table28[[#This Row],[Tên hàng hóa ]],Table1[[Tên hàng hóa]:[Quy cách]],2,0),"")</f>
        <v>Counter</v>
      </c>
      <c r="F2432" s="191" t="str">
        <f>IF(Table28[[#This Row],[Tên hàng hóa ]]&lt;&gt;0,VLOOKUP(Table28[[#This Row],[Tên hàng hóa ]],Table1[[Tên hàng hóa]:[ĐVT]],3,0),"")</f>
        <v>Cái</v>
      </c>
      <c r="G2432" s="196">
        <v>770000</v>
      </c>
      <c r="H2432" s="192">
        <v>5</v>
      </c>
      <c r="I2432" s="193">
        <f>IF(Table28[[#This Row],[Số lượng]]&lt;&gt;0,Table28[[#This Row],[Số lượng]]*Table28[[#This Row],[Đơn giá]],"")</f>
        <v>3850000</v>
      </c>
      <c r="J2432" s="193">
        <f ca="1">IF(AND(Table28[[#This Row],[Tên hàng hóa ]]&lt;&gt;0,D2433=""),SUM(OFFSET(Table28[[#This Row],[Thành tiền]],0,0,-COUNTIF(Table28[Số HĐ],Table28[[#This Row],[Số HĐ]]))),"")</f>
        <v>3850000</v>
      </c>
      <c r="K2432" s="192">
        <v>0</v>
      </c>
      <c r="L2432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3850000</v>
      </c>
      <c r="M2432" s="194" t="s">
        <v>4421</v>
      </c>
    </row>
    <row r="2433" spans="1:13" ht="35.1" customHeight="1" x14ac:dyDescent="0.2">
      <c r="A2433" s="187"/>
      <c r="B2433" s="188"/>
      <c r="C2433" s="189" t="str">
        <f t="shared" si="63"/>
        <v/>
      </c>
      <c r="D2433" s="190"/>
      <c r="E2433" s="195" t="str">
        <f>IF(Table28[[#This Row],[Tên hàng hóa ]]&lt;&gt;0,VLOOKUP(Table28[[#This Row],[Tên hàng hóa ]],Table1[[Tên hàng hóa]:[Quy cách]],2,0),"")</f>
        <v/>
      </c>
      <c r="F2433" s="191" t="str">
        <f>IF(Table28[[#This Row],[Tên hàng hóa ]]&lt;&gt;0,VLOOKUP(Table28[[#This Row],[Tên hàng hóa ]],Table1[[Tên hàng hóa]:[ĐVT]],3,0),"")</f>
        <v/>
      </c>
      <c r="G2433" s="196" t="str">
        <f>IF(Table28[[#This Row],[Tên hàng hóa ]]=0,"",VLOOKUP(Table28[[#This Row],[Tên hàng hóa ]],Table1[[Tên hàng hóa]:[Giá bán]],4,0))</f>
        <v/>
      </c>
      <c r="H2433" s="192"/>
      <c r="I2433" s="193" t="str">
        <f>IF(Table28[[#This Row],[Số lượng]]&lt;&gt;0,Table28[[#This Row],[Số lượng]]*Table28[[#This Row],[Đơn giá]],"")</f>
        <v/>
      </c>
      <c r="J2433" s="193" t="str">
        <f ca="1">IF(AND(Table28[[#This Row],[Tên hàng hóa ]]&lt;&gt;0,D2434=""),SUM(OFFSET(Table28[[#This Row],[Thành tiền]],0,0,-COUNTIF(Table28[Số HĐ],Table28[[#This Row],[Số HĐ]]))),"")</f>
        <v/>
      </c>
      <c r="K2433" s="192"/>
      <c r="L243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33" s="194"/>
    </row>
    <row r="2434" spans="1:13" ht="35.1" customHeight="1" x14ac:dyDescent="0.2">
      <c r="A2434" s="187">
        <v>42720</v>
      </c>
      <c r="B2434" s="188" t="s">
        <v>4422</v>
      </c>
      <c r="C2434" s="189" t="s">
        <v>2635</v>
      </c>
      <c r="D2434" s="190" t="s">
        <v>2534</v>
      </c>
      <c r="E2434" s="195" t="str">
        <f>IF(Table28[[#This Row],[Tên hàng hóa ]]&lt;&gt;0,VLOOKUP(Table28[[#This Row],[Tên hàng hóa ]],Table1[[Tên hàng hóa]:[Quy cách]],2,0),"")</f>
        <v>OMRON</v>
      </c>
      <c r="F2434" s="191" t="str">
        <f>IF(Table28[[#This Row],[Tên hàng hóa ]]&lt;&gt;0,VLOOKUP(Table28[[#This Row],[Tên hàng hóa ]],Table1[[Tên hàng hóa]:[ĐVT]],3,0),"")</f>
        <v>Cái</v>
      </c>
      <c r="G2434" s="196">
        <v>1621400</v>
      </c>
      <c r="H2434" s="192">
        <v>1</v>
      </c>
      <c r="I2434" s="193">
        <f>IF(Table28[[#This Row],[Số lượng]]&lt;&gt;0,Table28[[#This Row],[Số lượng]]*Table28[[#This Row],[Đơn giá]],"")</f>
        <v>1621400</v>
      </c>
      <c r="J2434" s="193" t="str">
        <f ca="1">IF(AND(Table28[[#This Row],[Tên hàng hóa ]]&lt;&gt;0,D2435=""),SUM(OFFSET(Table28[[#This Row],[Thành tiền]],0,0,-COUNTIF(Table28[Số HĐ],Table28[[#This Row],[Số HĐ]]))),"")</f>
        <v/>
      </c>
      <c r="K2434" s="192"/>
      <c r="L243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34" s="194"/>
    </row>
    <row r="2435" spans="1:13" ht="35.1" customHeight="1" x14ac:dyDescent="0.2">
      <c r="A2435" s="187">
        <v>42720</v>
      </c>
      <c r="B2435" s="188" t="s">
        <v>4422</v>
      </c>
      <c r="C2435" s="189" t="s">
        <v>2635</v>
      </c>
      <c r="D2435" s="190" t="s">
        <v>315</v>
      </c>
      <c r="E2435" s="195" t="str">
        <f>IF(Table28[[#This Row],[Tên hàng hóa ]]&lt;&gt;0,VLOOKUP(Table28[[#This Row],[Tên hàng hóa ]],Table1[[Tên hàng hóa]:[Quy cách]],2,0),"")</f>
        <v>Điều Khiển Mức Nước</v>
      </c>
      <c r="F2435" s="191" t="str">
        <f>IF(Table28[[#This Row],[Tên hàng hóa ]]&lt;&gt;0,VLOOKUP(Table28[[#This Row],[Tên hàng hóa ]],Table1[[Tên hàng hóa]:[ĐVT]],3,0),"")</f>
        <v>Cái</v>
      </c>
      <c r="G2435" s="196">
        <v>1259500</v>
      </c>
      <c r="H2435" s="192">
        <v>3</v>
      </c>
      <c r="I2435" s="193">
        <f>IF(Table28[[#This Row],[Số lượng]]&lt;&gt;0,Table28[[#This Row],[Số lượng]]*Table28[[#This Row],[Đơn giá]],"")</f>
        <v>3778500</v>
      </c>
      <c r="J2435" s="193" t="str">
        <f ca="1">IF(AND(Table28[[#This Row],[Tên hàng hóa ]]&lt;&gt;0,D2436=""),SUM(OFFSET(Table28[[#This Row],[Thành tiền]],0,0,-COUNTIF(Table28[Số HĐ],Table28[[#This Row],[Số HĐ]]))),"")</f>
        <v/>
      </c>
      <c r="K2435" s="192"/>
      <c r="L243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35" s="194"/>
    </row>
    <row r="2436" spans="1:13" ht="35.1" customHeight="1" x14ac:dyDescent="0.2">
      <c r="A2436" s="187">
        <v>42720</v>
      </c>
      <c r="B2436" s="188" t="s">
        <v>4422</v>
      </c>
      <c r="C2436" s="189" t="s">
        <v>2635</v>
      </c>
      <c r="D2436" s="190" t="s">
        <v>326</v>
      </c>
      <c r="E2436" s="195" t="str">
        <f>IF(Table28[[#This Row],[Tên hàng hóa ]]&lt;&gt;0,VLOOKUP(Table28[[#This Row],[Tên hàng hóa ]],Table1[[Tên hàng hóa]:[Quy cách]],2,0),"")</f>
        <v>Điều Khiển Mức Nước</v>
      </c>
      <c r="F2436" s="191" t="str">
        <f>IF(Table28[[#This Row],[Tên hàng hóa ]]&lt;&gt;0,VLOOKUP(Table28[[#This Row],[Tên hàng hóa ]],Table1[[Tên hàng hóa]:[ĐVT]],3,0),"")</f>
        <v>Cái</v>
      </c>
      <c r="G2436" s="196">
        <v>314600</v>
      </c>
      <c r="H2436" s="192">
        <v>4</v>
      </c>
      <c r="I2436" s="193">
        <f>IF(Table28[[#This Row],[Số lượng]]&lt;&gt;0,Table28[[#This Row],[Số lượng]]*Table28[[#This Row],[Đơn giá]],"")</f>
        <v>1258400</v>
      </c>
      <c r="J2436" s="193">
        <f ca="1">IF(AND(Table28[[#This Row],[Tên hàng hóa ]]&lt;&gt;0,D2437=""),SUM(OFFSET(Table28[[#This Row],[Thành tiền]],0,0,-COUNTIF(Table28[Số HĐ],Table28[[#This Row],[Số HĐ]]))),"")</f>
        <v>6658300</v>
      </c>
      <c r="K2436" s="192" t="s">
        <v>464</v>
      </c>
      <c r="L2436" s="193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0</v>
      </c>
      <c r="M2436" s="194" t="s">
        <v>4423</v>
      </c>
    </row>
    <row r="2437" spans="1:13" ht="35.1" customHeight="1" x14ac:dyDescent="0.2">
      <c r="A2437" s="187"/>
      <c r="B2437" s="188"/>
      <c r="C2437" s="189" t="str">
        <f t="shared" ref="C2437:C2500" si="64">IF(AND(D2437&lt;&gt;0,D2438=""),C2436,"")</f>
        <v/>
      </c>
      <c r="D2437" s="190"/>
      <c r="E2437" s="195" t="str">
        <f>IF(Table28[[#This Row],[Tên hàng hóa ]]&lt;&gt;0,VLOOKUP(Table28[[#This Row],[Tên hàng hóa ]],Table1[[Tên hàng hóa]:[Quy cách]],2,0),"")</f>
        <v/>
      </c>
      <c r="F2437" s="191" t="str">
        <f>IF(Table28[[#This Row],[Tên hàng hóa ]]&lt;&gt;0,VLOOKUP(Table28[[#This Row],[Tên hàng hóa ]],Table1[[Tên hàng hóa]:[ĐVT]],3,0),"")</f>
        <v/>
      </c>
      <c r="G2437" s="196" t="str">
        <f>IF(Table28[[#This Row],[Tên hàng hóa ]]=0,"",VLOOKUP(Table28[[#This Row],[Tên hàng hóa ]],Table1[[Tên hàng hóa]:[Giá bán]],4,0))</f>
        <v/>
      </c>
      <c r="H2437" s="192"/>
      <c r="I2437" s="193" t="str">
        <f>IF(Table28[[#This Row],[Số lượng]]&lt;&gt;0,Table28[[#This Row],[Số lượng]]*Table28[[#This Row],[Đơn giá]],"")</f>
        <v/>
      </c>
      <c r="J2437" s="193" t="str">
        <f ca="1">IF(AND(Table28[[#This Row],[Tên hàng hóa ]]&lt;&gt;0,D2438=""),SUM(OFFSET(Table28[[#This Row],[Thành tiền]],0,0,-COUNTIF(Table28[Số HĐ],Table28[[#This Row],[Số HĐ]]))),"")</f>
        <v/>
      </c>
      <c r="K2437" s="192"/>
      <c r="L243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37" s="194"/>
    </row>
    <row r="2438" spans="1:13" ht="35.1" customHeight="1" x14ac:dyDescent="0.2">
      <c r="A2438" s="187">
        <v>42720</v>
      </c>
      <c r="B2438" s="188" t="s">
        <v>4425</v>
      </c>
      <c r="C2438" s="189" t="s">
        <v>3728</v>
      </c>
      <c r="D2438" s="190" t="s">
        <v>390</v>
      </c>
      <c r="E2438" s="195" t="str">
        <f>IF(Table28[[#This Row],[Tên hàng hóa ]]&lt;&gt;0,VLOOKUP(Table28[[#This Row],[Tên hàng hóa ]],Table1[[Tên hàng hóa]:[Quy cách]],2,0),"")</f>
        <v>Timer</v>
      </c>
      <c r="F2438" s="191" t="str">
        <f>IF(Table28[[#This Row],[Tên hàng hóa ]]&lt;&gt;0,VLOOKUP(Table28[[#This Row],[Tên hàng hóa ]],Table1[[Tên hàng hóa]:[ĐVT]],3,0),"")</f>
        <v>Cái</v>
      </c>
      <c r="G2438" s="196">
        <v>2860000</v>
      </c>
      <c r="H2438" s="192">
        <v>1</v>
      </c>
      <c r="I2438" s="193">
        <f>IF(Table28[[#This Row],[Số lượng]]&lt;&gt;0,Table28[[#This Row],[Số lượng]]*Table28[[#This Row],[Đơn giá]],"")</f>
        <v>2860000</v>
      </c>
      <c r="J2438" s="193" t="str">
        <f ca="1">IF(AND(Table28[[#This Row],[Tên hàng hóa ]]&lt;&gt;0,D2439=""),SUM(OFFSET(Table28[[#This Row],[Thành tiền]],0,0,-COUNTIF(Table28[Số HĐ],Table28[[#This Row],[Số HĐ]]))),"")</f>
        <v/>
      </c>
      <c r="K2438" s="192"/>
      <c r="L243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38" s="194"/>
    </row>
    <row r="2439" spans="1:13" ht="35.1" customHeight="1" x14ac:dyDescent="0.2">
      <c r="A2439" s="187">
        <v>42720</v>
      </c>
      <c r="B2439" s="188" t="s">
        <v>4425</v>
      </c>
      <c r="C2439" s="189" t="s">
        <v>3728</v>
      </c>
      <c r="D2439" s="190" t="s">
        <v>4406</v>
      </c>
      <c r="E2439" s="195" t="str">
        <f>IF(Table28[[#This Row],[Tên hàng hóa ]]&lt;&gt;0,VLOOKUP(Table28[[#This Row],[Tên hàng hóa ]],Table1[[Tên hàng hóa]:[Quy cách]],2,0),"")</f>
        <v xml:space="preserve">RỜ LE NHIỆT LS </v>
      </c>
      <c r="F2439" s="191" t="str">
        <f>IF(Table28[[#This Row],[Tên hàng hóa ]]&lt;&gt;0,VLOOKUP(Table28[[#This Row],[Tên hàng hóa ]],Table1[[Tên hàng hóa]:[ĐVT]],3,0),"")</f>
        <v>Cái</v>
      </c>
      <c r="G2439" s="196">
        <v>223300</v>
      </c>
      <c r="H2439" s="192">
        <v>5</v>
      </c>
      <c r="I2439" s="193">
        <f>IF(Table28[[#This Row],[Số lượng]]&lt;&gt;0,Table28[[#This Row],[Số lượng]]*Table28[[#This Row],[Đơn giá]],"")</f>
        <v>1116500</v>
      </c>
      <c r="J2439" s="193" t="str">
        <f ca="1">IF(AND(Table28[[#This Row],[Tên hàng hóa ]]&lt;&gt;0,D2440=""),SUM(OFFSET(Table28[[#This Row],[Thành tiền]],0,0,-COUNTIF(Table28[Số HĐ],Table28[[#This Row],[Số HĐ]]))),"")</f>
        <v/>
      </c>
      <c r="K2439" s="192"/>
      <c r="L243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39" s="194"/>
    </row>
    <row r="2440" spans="1:13" ht="35.1" customHeight="1" x14ac:dyDescent="0.2">
      <c r="A2440" s="187">
        <v>42720</v>
      </c>
      <c r="B2440" s="188" t="s">
        <v>4425</v>
      </c>
      <c r="C2440" s="189" t="s">
        <v>3728</v>
      </c>
      <c r="D2440" s="190" t="s">
        <v>233</v>
      </c>
      <c r="E2440" s="195" t="str">
        <f>IF(Table28[[#This Row],[Tên hàng hóa ]]&lt;&gt;0,VLOOKUP(Table28[[#This Row],[Tên hàng hóa ]],Table1[[Tên hàng hóa]:[Quy cách]],2,0),"")</f>
        <v>Cảm Biến</v>
      </c>
      <c r="F2440" s="191" t="str">
        <f>IF(Table28[[#This Row],[Tên hàng hóa ]]&lt;&gt;0,VLOOKUP(Table28[[#This Row],[Tên hàng hóa ]],Table1[[Tên hàng hóa]:[ĐVT]],3,0),"")</f>
        <v>Cái</v>
      </c>
      <c r="G2440" s="196">
        <v>583000</v>
      </c>
      <c r="H2440" s="192">
        <v>10</v>
      </c>
      <c r="I2440" s="193">
        <f>IF(Table28[[#This Row],[Số lượng]]&lt;&gt;0,Table28[[#This Row],[Số lượng]]*Table28[[#This Row],[Đơn giá]],"")</f>
        <v>5830000</v>
      </c>
      <c r="J2440" s="193">
        <f ca="1">IF(AND(Table28[[#This Row],[Tên hàng hóa ]]&lt;&gt;0,D2441=""),SUM(OFFSET(Table28[[#This Row],[Thành tiền]],0,0,-COUNTIF(Table28[Số HĐ],Table28[[#This Row],[Số HĐ]]))),"")</f>
        <v>9806500</v>
      </c>
      <c r="K2440" s="192">
        <v>0</v>
      </c>
      <c r="L2440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9806500</v>
      </c>
      <c r="M2440" s="194" t="s">
        <v>4426</v>
      </c>
    </row>
    <row r="2441" spans="1:13" ht="35.1" customHeight="1" x14ac:dyDescent="0.2">
      <c r="A2441" s="187"/>
      <c r="B2441" s="188"/>
      <c r="C2441" s="189" t="str">
        <f t="shared" si="64"/>
        <v/>
      </c>
      <c r="D2441" s="190"/>
      <c r="E2441" s="195" t="str">
        <f>IF(Table28[[#This Row],[Tên hàng hóa ]]&lt;&gt;0,VLOOKUP(Table28[[#This Row],[Tên hàng hóa ]],Table1[[Tên hàng hóa]:[Quy cách]],2,0),"")</f>
        <v/>
      </c>
      <c r="F2441" s="191" t="str">
        <f>IF(Table28[[#This Row],[Tên hàng hóa ]]&lt;&gt;0,VLOOKUP(Table28[[#This Row],[Tên hàng hóa ]],Table1[[Tên hàng hóa]:[ĐVT]],3,0),"")</f>
        <v/>
      </c>
      <c r="G2441" s="196" t="str">
        <f>IF(Table28[[#This Row],[Tên hàng hóa ]]=0,"",VLOOKUP(Table28[[#This Row],[Tên hàng hóa ]],Table1[[Tên hàng hóa]:[Giá bán]],4,0))</f>
        <v/>
      </c>
      <c r="H2441" s="192"/>
      <c r="I2441" s="193" t="str">
        <f>IF(Table28[[#This Row],[Số lượng]]&lt;&gt;0,Table28[[#This Row],[Số lượng]]*Table28[[#This Row],[Đơn giá]],"")</f>
        <v/>
      </c>
      <c r="J2441" s="193" t="str">
        <f ca="1">IF(AND(Table28[[#This Row],[Tên hàng hóa ]]&lt;&gt;0,D2442=""),SUM(OFFSET(Table28[[#This Row],[Thành tiền]],0,0,-COUNTIF(Table28[Số HĐ],Table28[[#This Row],[Số HĐ]]))),"")</f>
        <v/>
      </c>
      <c r="K2441" s="192"/>
      <c r="L244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41" s="194"/>
    </row>
    <row r="2442" spans="1:13" ht="35.1" customHeight="1" x14ac:dyDescent="0.2">
      <c r="A2442" s="187">
        <v>42721</v>
      </c>
      <c r="B2442" s="188" t="s">
        <v>4427</v>
      </c>
      <c r="C2442" s="189" t="s">
        <v>3409</v>
      </c>
      <c r="D2442" s="190" t="s">
        <v>239</v>
      </c>
      <c r="E2442" s="195" t="str">
        <f>IF(Table28[[#This Row],[Tên hàng hóa ]]&lt;&gt;0,VLOOKUP(Table28[[#This Row],[Tên hàng hóa ]],Table1[[Tên hàng hóa]:[Quy cách]],2,0),"")</f>
        <v>Cảm Biến</v>
      </c>
      <c r="F2442" s="191" t="str">
        <f>IF(Table28[[#This Row],[Tên hàng hóa ]]&lt;&gt;0,VLOOKUP(Table28[[#This Row],[Tên hàng hóa ]],Table1[[Tên hàng hóa]:[ĐVT]],3,0),"")</f>
        <v>Cái</v>
      </c>
      <c r="G2442" s="196">
        <v>627000</v>
      </c>
      <c r="H2442" s="192">
        <v>6</v>
      </c>
      <c r="I2442" s="193">
        <f>IF(Table28[[#This Row],[Số lượng]]&lt;&gt;0,Table28[[#This Row],[Số lượng]]*Table28[[#This Row],[Đơn giá]],"")</f>
        <v>3762000</v>
      </c>
      <c r="J2442" s="193">
        <f ca="1">IF(AND(Table28[[#This Row],[Tên hàng hóa ]]&lt;&gt;0,D2443=""),SUM(OFFSET(Table28[[#This Row],[Thành tiền]],0,0,-COUNTIF(Table28[Số HĐ],Table28[[#This Row],[Số HĐ]]))),"")</f>
        <v>3762000</v>
      </c>
      <c r="K2442" s="192">
        <v>0</v>
      </c>
      <c r="L2442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3762000</v>
      </c>
      <c r="M2442" s="194" t="s">
        <v>4199</v>
      </c>
    </row>
    <row r="2443" spans="1:13" ht="35.1" customHeight="1" x14ac:dyDescent="0.2">
      <c r="A2443" s="187"/>
      <c r="B2443" s="188"/>
      <c r="C2443" s="189" t="str">
        <f t="shared" si="64"/>
        <v/>
      </c>
      <c r="D2443" s="190"/>
      <c r="E2443" s="195" t="str">
        <f>IF(Table28[[#This Row],[Tên hàng hóa ]]&lt;&gt;0,VLOOKUP(Table28[[#This Row],[Tên hàng hóa ]],Table1[[Tên hàng hóa]:[Quy cách]],2,0),"")</f>
        <v/>
      </c>
      <c r="F2443" s="191" t="str">
        <f>IF(Table28[[#This Row],[Tên hàng hóa ]]&lt;&gt;0,VLOOKUP(Table28[[#This Row],[Tên hàng hóa ]],Table1[[Tên hàng hóa]:[ĐVT]],3,0),"")</f>
        <v/>
      </c>
      <c r="G2443" s="196" t="str">
        <f>IF(Table28[[#This Row],[Tên hàng hóa ]]=0,"",VLOOKUP(Table28[[#This Row],[Tên hàng hóa ]],Table1[[Tên hàng hóa]:[Giá bán]],4,0))</f>
        <v/>
      </c>
      <c r="H2443" s="192"/>
      <c r="I2443" s="193" t="str">
        <f>IF(Table28[[#This Row],[Số lượng]]&lt;&gt;0,Table28[[#This Row],[Số lượng]]*Table28[[#This Row],[Đơn giá]],"")</f>
        <v/>
      </c>
      <c r="J2443" s="193" t="str">
        <f ca="1">IF(AND(Table28[[#This Row],[Tên hàng hóa ]]&lt;&gt;0,D2444=""),SUM(OFFSET(Table28[[#This Row],[Thành tiền]],0,0,-COUNTIF(Table28[Số HĐ],Table28[[#This Row],[Số HĐ]]))),"")</f>
        <v/>
      </c>
      <c r="K2443" s="192"/>
      <c r="L244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43" s="194"/>
    </row>
    <row r="2444" spans="1:13" ht="35.1" customHeight="1" x14ac:dyDescent="0.2">
      <c r="A2444" s="187">
        <v>42721</v>
      </c>
      <c r="B2444" s="188" t="s">
        <v>4428</v>
      </c>
      <c r="C2444" s="189" t="s">
        <v>4429</v>
      </c>
      <c r="D2444" s="190" t="s">
        <v>715</v>
      </c>
      <c r="E2444" s="195" t="str">
        <f>IF(Table28[[#This Row],[Tên hàng hóa ]]&lt;&gt;0,VLOOKUP(Table28[[#This Row],[Tên hàng hóa ]],Table1[[Tên hàng hóa]:[Quy cách]],2,0),"")</f>
        <v>Cảm Biến</v>
      </c>
      <c r="F2444" s="191" t="str">
        <f>IF(Table28[[#This Row],[Tên hàng hóa ]]&lt;&gt;0,VLOOKUP(Table28[[#This Row],[Tên hàng hóa ]],Table1[[Tên hàng hóa]:[ĐVT]],3,0),"")</f>
        <v>Cái</v>
      </c>
      <c r="G2444" s="196">
        <v>935000</v>
      </c>
      <c r="H2444" s="192">
        <v>12</v>
      </c>
      <c r="I2444" s="193">
        <f>IF(Table28[[#This Row],[Số lượng]]&lt;&gt;0,Table28[[#This Row],[Số lượng]]*Table28[[#This Row],[Đơn giá]],"")</f>
        <v>11220000</v>
      </c>
      <c r="J2444" s="193">
        <f ca="1">IF(AND(Table28[[#This Row],[Tên hàng hóa ]]&lt;&gt;0,D2445=""),SUM(OFFSET(Table28[[#This Row],[Thành tiền]],0,0,-COUNTIF(Table28[Số HĐ],Table28[[#This Row],[Số HĐ]]))),"")</f>
        <v>11220000</v>
      </c>
      <c r="K2444" s="192">
        <v>0</v>
      </c>
      <c r="L2444" s="193">
        <f ca="1"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>11220000</v>
      </c>
      <c r="M2444" s="194" t="s">
        <v>4199</v>
      </c>
    </row>
    <row r="2445" spans="1:13" ht="35.1" customHeight="1" x14ac:dyDescent="0.2">
      <c r="A2445" s="187"/>
      <c r="B2445" s="188"/>
      <c r="C2445" s="189" t="str">
        <f t="shared" si="64"/>
        <v/>
      </c>
      <c r="D2445" s="190"/>
      <c r="E2445" s="195" t="str">
        <f>IF(Table28[[#This Row],[Tên hàng hóa ]]&lt;&gt;0,VLOOKUP(Table28[[#This Row],[Tên hàng hóa ]],Table1[[Tên hàng hóa]:[Quy cách]],2,0),"")</f>
        <v/>
      </c>
      <c r="F2445" s="191" t="str">
        <f>IF(Table28[[#This Row],[Tên hàng hóa ]]&lt;&gt;0,VLOOKUP(Table28[[#This Row],[Tên hàng hóa ]],Table1[[Tên hàng hóa]:[ĐVT]],3,0),"")</f>
        <v/>
      </c>
      <c r="G2445" s="196" t="str">
        <f>IF(Table28[[#This Row],[Tên hàng hóa ]]=0,"",VLOOKUP(Table28[[#This Row],[Tên hàng hóa ]],Table1[[Tên hàng hóa]:[Giá bán]],4,0))</f>
        <v/>
      </c>
      <c r="H2445" s="192"/>
      <c r="I2445" s="193" t="str">
        <f>IF(Table28[[#This Row],[Số lượng]]&lt;&gt;0,Table28[[#This Row],[Số lượng]]*Table28[[#This Row],[Đơn giá]],"")</f>
        <v/>
      </c>
      <c r="J2445" s="193" t="str">
        <f ca="1">IF(AND(Table28[[#This Row],[Tên hàng hóa ]]&lt;&gt;0,D2446=""),SUM(OFFSET(Table28[[#This Row],[Thành tiền]],0,0,-COUNTIF(Table28[Số HĐ],Table28[[#This Row],[Số HĐ]]))),"")</f>
        <v/>
      </c>
      <c r="K2445" s="192"/>
      <c r="L244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45" s="194"/>
    </row>
    <row r="2446" spans="1:13" ht="35.1" customHeight="1" x14ac:dyDescent="0.2">
      <c r="A2446" s="187"/>
      <c r="B2446" s="188"/>
      <c r="C2446" s="189" t="str">
        <f t="shared" si="64"/>
        <v/>
      </c>
      <c r="D2446" s="190"/>
      <c r="E2446" s="195" t="str">
        <f>IF(Table28[[#This Row],[Tên hàng hóa ]]&lt;&gt;0,VLOOKUP(Table28[[#This Row],[Tên hàng hóa ]],Table1[[Tên hàng hóa]:[Quy cách]],2,0),"")</f>
        <v/>
      </c>
      <c r="F2446" s="191" t="str">
        <f>IF(Table28[[#This Row],[Tên hàng hóa ]]&lt;&gt;0,VLOOKUP(Table28[[#This Row],[Tên hàng hóa ]],Table1[[Tên hàng hóa]:[ĐVT]],3,0),"")</f>
        <v/>
      </c>
      <c r="G2446" s="196" t="str">
        <f>IF(Table28[[#This Row],[Tên hàng hóa ]]=0,"",VLOOKUP(Table28[[#This Row],[Tên hàng hóa ]],Table1[[Tên hàng hóa]:[Giá bán]],4,0))</f>
        <v/>
      </c>
      <c r="H2446" s="192"/>
      <c r="I2446" s="193" t="str">
        <f>IF(Table28[[#This Row],[Số lượng]]&lt;&gt;0,Table28[[#This Row],[Số lượng]]*Table28[[#This Row],[Đơn giá]],"")</f>
        <v/>
      </c>
      <c r="J2446" s="193" t="str">
        <f ca="1">IF(AND(Table28[[#This Row],[Tên hàng hóa ]]&lt;&gt;0,D2447=""),SUM(OFFSET(Table28[[#This Row],[Thành tiền]],0,0,-COUNTIF(Table28[Số HĐ],Table28[[#This Row],[Số HĐ]]))),"")</f>
        <v/>
      </c>
      <c r="K2446" s="192"/>
      <c r="L244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46" s="194"/>
    </row>
    <row r="2447" spans="1:13" ht="35.1" customHeight="1" x14ac:dyDescent="0.2">
      <c r="A2447" s="187"/>
      <c r="B2447" s="188"/>
      <c r="C2447" s="189" t="str">
        <f t="shared" si="64"/>
        <v/>
      </c>
      <c r="D2447" s="190"/>
      <c r="E2447" s="195" t="str">
        <f>IF(Table28[[#This Row],[Tên hàng hóa ]]&lt;&gt;0,VLOOKUP(Table28[[#This Row],[Tên hàng hóa ]],Table1[[Tên hàng hóa]:[Quy cách]],2,0),"")</f>
        <v/>
      </c>
      <c r="F2447" s="191" t="str">
        <f>IF(Table28[[#This Row],[Tên hàng hóa ]]&lt;&gt;0,VLOOKUP(Table28[[#This Row],[Tên hàng hóa ]],Table1[[Tên hàng hóa]:[ĐVT]],3,0),"")</f>
        <v/>
      </c>
      <c r="G2447" s="196" t="str">
        <f>IF(Table28[[#This Row],[Tên hàng hóa ]]=0,"",VLOOKUP(Table28[[#This Row],[Tên hàng hóa ]],Table1[[Tên hàng hóa]:[Giá bán]],4,0))</f>
        <v/>
      </c>
      <c r="H2447" s="192"/>
      <c r="I2447" s="193" t="str">
        <f>IF(Table28[[#This Row],[Số lượng]]&lt;&gt;0,Table28[[#This Row],[Số lượng]]*Table28[[#This Row],[Đơn giá]],"")</f>
        <v/>
      </c>
      <c r="J2447" s="193" t="str">
        <f ca="1">IF(AND(Table28[[#This Row],[Tên hàng hóa ]]&lt;&gt;0,D2448=""),SUM(OFFSET(Table28[[#This Row],[Thành tiền]],0,0,-COUNTIF(Table28[Số HĐ],Table28[[#This Row],[Số HĐ]]))),"")</f>
        <v/>
      </c>
      <c r="K2447" s="192"/>
      <c r="L244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47" s="194"/>
    </row>
    <row r="2448" spans="1:13" ht="35.1" customHeight="1" x14ac:dyDescent="0.2">
      <c r="A2448" s="187"/>
      <c r="B2448" s="188"/>
      <c r="C2448" s="189" t="str">
        <f t="shared" si="64"/>
        <v/>
      </c>
      <c r="D2448" s="190"/>
      <c r="E2448" s="195" t="str">
        <f>IF(Table28[[#This Row],[Tên hàng hóa ]]&lt;&gt;0,VLOOKUP(Table28[[#This Row],[Tên hàng hóa ]],Table1[[Tên hàng hóa]:[Quy cách]],2,0),"")</f>
        <v/>
      </c>
      <c r="F2448" s="191" t="str">
        <f>IF(Table28[[#This Row],[Tên hàng hóa ]]&lt;&gt;0,VLOOKUP(Table28[[#This Row],[Tên hàng hóa ]],Table1[[Tên hàng hóa]:[ĐVT]],3,0),"")</f>
        <v/>
      </c>
      <c r="G2448" s="196" t="str">
        <f>IF(Table28[[#This Row],[Tên hàng hóa ]]=0,"",VLOOKUP(Table28[[#This Row],[Tên hàng hóa ]],Table1[[Tên hàng hóa]:[Giá bán]],4,0))</f>
        <v/>
      </c>
      <c r="H2448" s="192"/>
      <c r="I2448" s="193" t="str">
        <f>IF(Table28[[#This Row],[Số lượng]]&lt;&gt;0,Table28[[#This Row],[Số lượng]]*Table28[[#This Row],[Đơn giá]],"")</f>
        <v/>
      </c>
      <c r="J2448" s="193" t="str">
        <f ca="1">IF(AND(Table28[[#This Row],[Tên hàng hóa ]]&lt;&gt;0,D2449=""),SUM(OFFSET(Table28[[#This Row],[Thành tiền]],0,0,-COUNTIF(Table28[Số HĐ],Table28[[#This Row],[Số HĐ]]))),"")</f>
        <v/>
      </c>
      <c r="K2448" s="192"/>
      <c r="L244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48" s="194"/>
    </row>
    <row r="2449" spans="1:13" ht="35.1" customHeight="1" x14ac:dyDescent="0.2">
      <c r="A2449" s="187"/>
      <c r="B2449" s="188"/>
      <c r="C2449" s="189" t="str">
        <f t="shared" si="64"/>
        <v/>
      </c>
      <c r="D2449" s="190"/>
      <c r="E2449" s="195" t="str">
        <f>IF(Table28[[#This Row],[Tên hàng hóa ]]&lt;&gt;0,VLOOKUP(Table28[[#This Row],[Tên hàng hóa ]],Table1[[Tên hàng hóa]:[Quy cách]],2,0),"")</f>
        <v/>
      </c>
      <c r="F2449" s="191" t="str">
        <f>IF(Table28[[#This Row],[Tên hàng hóa ]]&lt;&gt;0,VLOOKUP(Table28[[#This Row],[Tên hàng hóa ]],Table1[[Tên hàng hóa]:[ĐVT]],3,0),"")</f>
        <v/>
      </c>
      <c r="G2449" s="196" t="str">
        <f>IF(Table28[[#This Row],[Tên hàng hóa ]]=0,"",VLOOKUP(Table28[[#This Row],[Tên hàng hóa ]],Table1[[Tên hàng hóa]:[Giá bán]],4,0))</f>
        <v/>
      </c>
      <c r="H2449" s="192"/>
      <c r="I2449" s="193" t="str">
        <f>IF(Table28[[#This Row],[Số lượng]]&lt;&gt;0,Table28[[#This Row],[Số lượng]]*Table28[[#This Row],[Đơn giá]],"")</f>
        <v/>
      </c>
      <c r="J2449" s="193" t="str">
        <f ca="1">IF(AND(Table28[[#This Row],[Tên hàng hóa ]]&lt;&gt;0,D2450=""),SUM(OFFSET(Table28[[#This Row],[Thành tiền]],0,0,-COUNTIF(Table28[Số HĐ],Table28[[#This Row],[Số HĐ]]))),"")</f>
        <v/>
      </c>
      <c r="K2449" s="192"/>
      <c r="L244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49" s="194"/>
    </row>
    <row r="2450" spans="1:13" ht="35.1" customHeight="1" x14ac:dyDescent="0.2">
      <c r="A2450" s="187"/>
      <c r="B2450" s="188"/>
      <c r="C2450" s="189" t="str">
        <f t="shared" si="64"/>
        <v/>
      </c>
      <c r="D2450" s="190"/>
      <c r="E2450" s="195" t="str">
        <f>IF(Table28[[#This Row],[Tên hàng hóa ]]&lt;&gt;0,VLOOKUP(Table28[[#This Row],[Tên hàng hóa ]],Table1[[Tên hàng hóa]:[Quy cách]],2,0),"")</f>
        <v/>
      </c>
      <c r="F2450" s="191" t="str">
        <f>IF(Table28[[#This Row],[Tên hàng hóa ]]&lt;&gt;0,VLOOKUP(Table28[[#This Row],[Tên hàng hóa ]],Table1[[Tên hàng hóa]:[ĐVT]],3,0),"")</f>
        <v/>
      </c>
      <c r="G2450" s="196" t="str">
        <f>IF(Table28[[#This Row],[Tên hàng hóa ]]=0,"",VLOOKUP(Table28[[#This Row],[Tên hàng hóa ]],Table1[[Tên hàng hóa]:[Giá bán]],4,0))</f>
        <v/>
      </c>
      <c r="H2450" s="192"/>
      <c r="I2450" s="193" t="str">
        <f>IF(Table28[[#This Row],[Số lượng]]&lt;&gt;0,Table28[[#This Row],[Số lượng]]*Table28[[#This Row],[Đơn giá]],"")</f>
        <v/>
      </c>
      <c r="J2450" s="193" t="str">
        <f ca="1">IF(AND(Table28[[#This Row],[Tên hàng hóa ]]&lt;&gt;0,D2451=""),SUM(OFFSET(Table28[[#This Row],[Thành tiền]],0,0,-COUNTIF(Table28[Số HĐ],Table28[[#This Row],[Số HĐ]]))),"")</f>
        <v/>
      </c>
      <c r="K2450" s="192"/>
      <c r="L245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50" s="194"/>
    </row>
    <row r="2451" spans="1:13" ht="35.1" customHeight="1" x14ac:dyDescent="0.2">
      <c r="A2451" s="187"/>
      <c r="B2451" s="188"/>
      <c r="C2451" s="189" t="str">
        <f t="shared" si="64"/>
        <v/>
      </c>
      <c r="D2451" s="190"/>
      <c r="E2451" s="195" t="str">
        <f>IF(Table28[[#This Row],[Tên hàng hóa ]]&lt;&gt;0,VLOOKUP(Table28[[#This Row],[Tên hàng hóa ]],Table1[[Tên hàng hóa]:[Quy cách]],2,0),"")</f>
        <v/>
      </c>
      <c r="F2451" s="191" t="str">
        <f>IF(Table28[[#This Row],[Tên hàng hóa ]]&lt;&gt;0,VLOOKUP(Table28[[#This Row],[Tên hàng hóa ]],Table1[[Tên hàng hóa]:[ĐVT]],3,0),"")</f>
        <v/>
      </c>
      <c r="G2451" s="196" t="str">
        <f>IF(Table28[[#This Row],[Tên hàng hóa ]]=0,"",VLOOKUP(Table28[[#This Row],[Tên hàng hóa ]],Table1[[Tên hàng hóa]:[Giá bán]],4,0))</f>
        <v/>
      </c>
      <c r="H2451" s="192"/>
      <c r="I2451" s="193" t="str">
        <f>IF(Table28[[#This Row],[Số lượng]]&lt;&gt;0,Table28[[#This Row],[Số lượng]]*Table28[[#This Row],[Đơn giá]],"")</f>
        <v/>
      </c>
      <c r="J2451" s="193" t="str">
        <f ca="1">IF(AND(Table28[[#This Row],[Tên hàng hóa ]]&lt;&gt;0,D2452=""),SUM(OFFSET(Table28[[#This Row],[Thành tiền]],0,0,-COUNTIF(Table28[Số HĐ],Table28[[#This Row],[Số HĐ]]))),"")</f>
        <v/>
      </c>
      <c r="K2451" s="192"/>
      <c r="L245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51" s="194"/>
    </row>
    <row r="2452" spans="1:13" ht="35.1" customHeight="1" x14ac:dyDescent="0.2">
      <c r="A2452" s="187"/>
      <c r="B2452" s="188"/>
      <c r="C2452" s="189" t="str">
        <f t="shared" si="64"/>
        <v/>
      </c>
      <c r="D2452" s="190"/>
      <c r="E2452" s="195" t="str">
        <f>IF(Table28[[#This Row],[Tên hàng hóa ]]&lt;&gt;0,VLOOKUP(Table28[[#This Row],[Tên hàng hóa ]],Table1[[Tên hàng hóa]:[Quy cách]],2,0),"")</f>
        <v/>
      </c>
      <c r="F2452" s="191" t="str">
        <f>IF(Table28[[#This Row],[Tên hàng hóa ]]&lt;&gt;0,VLOOKUP(Table28[[#This Row],[Tên hàng hóa ]],Table1[[Tên hàng hóa]:[ĐVT]],3,0),"")</f>
        <v/>
      </c>
      <c r="G2452" s="196" t="str">
        <f>IF(Table28[[#This Row],[Tên hàng hóa ]]=0,"",VLOOKUP(Table28[[#This Row],[Tên hàng hóa ]],Table1[[Tên hàng hóa]:[Giá bán]],4,0))</f>
        <v/>
      </c>
      <c r="H2452" s="192"/>
      <c r="I2452" s="193" t="str">
        <f>IF(Table28[[#This Row],[Số lượng]]&lt;&gt;0,Table28[[#This Row],[Số lượng]]*Table28[[#This Row],[Đơn giá]],"")</f>
        <v/>
      </c>
      <c r="J2452" s="193" t="str">
        <f ca="1">IF(AND(Table28[[#This Row],[Tên hàng hóa ]]&lt;&gt;0,D2453=""),SUM(OFFSET(Table28[[#This Row],[Thành tiền]],0,0,-COUNTIF(Table28[Số HĐ],Table28[[#This Row],[Số HĐ]]))),"")</f>
        <v/>
      </c>
      <c r="K2452" s="192"/>
      <c r="L245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52" s="194"/>
    </row>
    <row r="2453" spans="1:13" ht="35.1" customHeight="1" x14ac:dyDescent="0.2">
      <c r="A2453" s="187"/>
      <c r="B2453" s="188"/>
      <c r="C2453" s="189" t="str">
        <f t="shared" si="64"/>
        <v/>
      </c>
      <c r="D2453" s="190"/>
      <c r="E2453" s="195" t="str">
        <f>IF(Table28[[#This Row],[Tên hàng hóa ]]&lt;&gt;0,VLOOKUP(Table28[[#This Row],[Tên hàng hóa ]],Table1[[Tên hàng hóa]:[Quy cách]],2,0),"")</f>
        <v/>
      </c>
      <c r="F2453" s="191" t="str">
        <f>IF(Table28[[#This Row],[Tên hàng hóa ]]&lt;&gt;0,VLOOKUP(Table28[[#This Row],[Tên hàng hóa ]],Table1[[Tên hàng hóa]:[ĐVT]],3,0),"")</f>
        <v/>
      </c>
      <c r="G2453" s="196" t="str">
        <f>IF(Table28[[#This Row],[Tên hàng hóa ]]=0,"",VLOOKUP(Table28[[#This Row],[Tên hàng hóa ]],Table1[[Tên hàng hóa]:[Giá bán]],4,0))</f>
        <v/>
      </c>
      <c r="H2453" s="192"/>
      <c r="I2453" s="193" t="str">
        <f>IF(Table28[[#This Row],[Số lượng]]&lt;&gt;0,Table28[[#This Row],[Số lượng]]*Table28[[#This Row],[Đơn giá]],"")</f>
        <v/>
      </c>
      <c r="J2453" s="193" t="str">
        <f ca="1">IF(AND(Table28[[#This Row],[Tên hàng hóa ]]&lt;&gt;0,D2454=""),SUM(OFFSET(Table28[[#This Row],[Thành tiền]],0,0,-COUNTIF(Table28[Số HĐ],Table28[[#This Row],[Số HĐ]]))),"")</f>
        <v/>
      </c>
      <c r="K2453" s="192"/>
      <c r="L245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53" s="194"/>
    </row>
    <row r="2454" spans="1:13" ht="35.1" customHeight="1" x14ac:dyDescent="0.2">
      <c r="A2454" s="187"/>
      <c r="B2454" s="188"/>
      <c r="C2454" s="189" t="str">
        <f t="shared" si="64"/>
        <v/>
      </c>
      <c r="D2454" s="190"/>
      <c r="E2454" s="195" t="str">
        <f>IF(Table28[[#This Row],[Tên hàng hóa ]]&lt;&gt;0,VLOOKUP(Table28[[#This Row],[Tên hàng hóa ]],Table1[[Tên hàng hóa]:[Quy cách]],2,0),"")</f>
        <v/>
      </c>
      <c r="F2454" s="191" t="str">
        <f>IF(Table28[[#This Row],[Tên hàng hóa ]]&lt;&gt;0,VLOOKUP(Table28[[#This Row],[Tên hàng hóa ]],Table1[[Tên hàng hóa]:[ĐVT]],3,0),"")</f>
        <v/>
      </c>
      <c r="G2454" s="196" t="str">
        <f>IF(Table28[[#This Row],[Tên hàng hóa ]]=0,"",VLOOKUP(Table28[[#This Row],[Tên hàng hóa ]],Table1[[Tên hàng hóa]:[Giá bán]],4,0))</f>
        <v/>
      </c>
      <c r="H2454" s="192"/>
      <c r="I2454" s="193" t="str">
        <f>IF(Table28[[#This Row],[Số lượng]]&lt;&gt;0,Table28[[#This Row],[Số lượng]]*Table28[[#This Row],[Đơn giá]],"")</f>
        <v/>
      </c>
      <c r="J2454" s="193" t="str">
        <f ca="1">IF(AND(Table28[[#This Row],[Tên hàng hóa ]]&lt;&gt;0,D2455=""),SUM(OFFSET(Table28[[#This Row],[Thành tiền]],0,0,-COUNTIF(Table28[Số HĐ],Table28[[#This Row],[Số HĐ]]))),"")</f>
        <v/>
      </c>
      <c r="K2454" s="192"/>
      <c r="L245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54" s="194"/>
    </row>
    <row r="2455" spans="1:13" ht="35.1" customHeight="1" x14ac:dyDescent="0.2">
      <c r="A2455" s="187"/>
      <c r="B2455" s="188"/>
      <c r="C2455" s="189" t="str">
        <f t="shared" si="64"/>
        <v/>
      </c>
      <c r="D2455" s="190"/>
      <c r="E2455" s="195" t="str">
        <f>IF(Table28[[#This Row],[Tên hàng hóa ]]&lt;&gt;0,VLOOKUP(Table28[[#This Row],[Tên hàng hóa ]],Table1[[Tên hàng hóa]:[Quy cách]],2,0),"")</f>
        <v/>
      </c>
      <c r="F2455" s="191" t="str">
        <f>IF(Table28[[#This Row],[Tên hàng hóa ]]&lt;&gt;0,VLOOKUP(Table28[[#This Row],[Tên hàng hóa ]],Table1[[Tên hàng hóa]:[ĐVT]],3,0),"")</f>
        <v/>
      </c>
      <c r="G2455" s="196" t="str">
        <f>IF(Table28[[#This Row],[Tên hàng hóa ]]=0,"",VLOOKUP(Table28[[#This Row],[Tên hàng hóa ]],Table1[[Tên hàng hóa]:[Giá bán]],4,0))</f>
        <v/>
      </c>
      <c r="H2455" s="192"/>
      <c r="I2455" s="193" t="str">
        <f>IF(Table28[[#This Row],[Số lượng]]&lt;&gt;0,Table28[[#This Row],[Số lượng]]*Table28[[#This Row],[Đơn giá]],"")</f>
        <v/>
      </c>
      <c r="J2455" s="193" t="str">
        <f ca="1">IF(AND(Table28[[#This Row],[Tên hàng hóa ]]&lt;&gt;0,D2456=""),SUM(OFFSET(Table28[[#This Row],[Thành tiền]],0,0,-COUNTIF(Table28[Số HĐ],Table28[[#This Row],[Số HĐ]]))),"")</f>
        <v/>
      </c>
      <c r="K2455" s="192"/>
      <c r="L245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55" s="194"/>
    </row>
    <row r="2456" spans="1:13" ht="35.1" customHeight="1" x14ac:dyDescent="0.2">
      <c r="A2456" s="187"/>
      <c r="B2456" s="188"/>
      <c r="C2456" s="189" t="str">
        <f t="shared" si="64"/>
        <v/>
      </c>
      <c r="D2456" s="190"/>
      <c r="E2456" s="195" t="str">
        <f>IF(Table28[[#This Row],[Tên hàng hóa ]]&lt;&gt;0,VLOOKUP(Table28[[#This Row],[Tên hàng hóa ]],Table1[[Tên hàng hóa]:[Quy cách]],2,0),"")</f>
        <v/>
      </c>
      <c r="F2456" s="191" t="str">
        <f>IF(Table28[[#This Row],[Tên hàng hóa ]]&lt;&gt;0,VLOOKUP(Table28[[#This Row],[Tên hàng hóa ]],Table1[[Tên hàng hóa]:[ĐVT]],3,0),"")</f>
        <v/>
      </c>
      <c r="G2456" s="196" t="str">
        <f>IF(Table28[[#This Row],[Tên hàng hóa ]]=0,"",VLOOKUP(Table28[[#This Row],[Tên hàng hóa ]],Table1[[Tên hàng hóa]:[Giá bán]],4,0))</f>
        <v/>
      </c>
      <c r="H2456" s="192"/>
      <c r="I2456" s="193" t="str">
        <f>IF(Table28[[#This Row],[Số lượng]]&lt;&gt;0,Table28[[#This Row],[Số lượng]]*Table28[[#This Row],[Đơn giá]],"")</f>
        <v/>
      </c>
      <c r="J2456" s="193" t="str">
        <f ca="1">IF(AND(Table28[[#This Row],[Tên hàng hóa ]]&lt;&gt;0,D2457=""),SUM(OFFSET(Table28[[#This Row],[Thành tiền]],0,0,-COUNTIF(Table28[Số HĐ],Table28[[#This Row],[Số HĐ]]))),"")</f>
        <v/>
      </c>
      <c r="K2456" s="192"/>
      <c r="L245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56" s="194"/>
    </row>
    <row r="2457" spans="1:13" ht="35.1" customHeight="1" x14ac:dyDescent="0.2">
      <c r="A2457" s="187"/>
      <c r="B2457" s="188"/>
      <c r="C2457" s="189" t="str">
        <f t="shared" si="64"/>
        <v/>
      </c>
      <c r="D2457" s="190"/>
      <c r="E2457" s="195" t="str">
        <f>IF(Table28[[#This Row],[Tên hàng hóa ]]&lt;&gt;0,VLOOKUP(Table28[[#This Row],[Tên hàng hóa ]],Table1[[Tên hàng hóa]:[Quy cách]],2,0),"")</f>
        <v/>
      </c>
      <c r="F2457" s="191" t="str">
        <f>IF(Table28[[#This Row],[Tên hàng hóa ]]&lt;&gt;0,VLOOKUP(Table28[[#This Row],[Tên hàng hóa ]],Table1[[Tên hàng hóa]:[ĐVT]],3,0),"")</f>
        <v/>
      </c>
      <c r="G2457" s="196" t="str">
        <f>IF(Table28[[#This Row],[Tên hàng hóa ]]=0,"",VLOOKUP(Table28[[#This Row],[Tên hàng hóa ]],Table1[[Tên hàng hóa]:[Giá bán]],4,0))</f>
        <v/>
      </c>
      <c r="H2457" s="192"/>
      <c r="I2457" s="193" t="str">
        <f>IF(Table28[[#This Row],[Số lượng]]&lt;&gt;0,Table28[[#This Row],[Số lượng]]*Table28[[#This Row],[Đơn giá]],"")</f>
        <v/>
      </c>
      <c r="J2457" s="193" t="str">
        <f ca="1">IF(AND(Table28[[#This Row],[Tên hàng hóa ]]&lt;&gt;0,D2458=""),SUM(OFFSET(Table28[[#This Row],[Thành tiền]],0,0,-COUNTIF(Table28[Số HĐ],Table28[[#This Row],[Số HĐ]]))),"")</f>
        <v/>
      </c>
      <c r="K2457" s="192"/>
      <c r="L245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57" s="194"/>
    </row>
    <row r="2458" spans="1:13" ht="35.1" customHeight="1" x14ac:dyDescent="0.2">
      <c r="A2458" s="187"/>
      <c r="B2458" s="188"/>
      <c r="C2458" s="189" t="str">
        <f t="shared" si="64"/>
        <v/>
      </c>
      <c r="D2458" s="190"/>
      <c r="E2458" s="195" t="str">
        <f>IF(Table28[[#This Row],[Tên hàng hóa ]]&lt;&gt;0,VLOOKUP(Table28[[#This Row],[Tên hàng hóa ]],Table1[[Tên hàng hóa]:[Quy cách]],2,0),"")</f>
        <v/>
      </c>
      <c r="F2458" s="191" t="str">
        <f>IF(Table28[[#This Row],[Tên hàng hóa ]]&lt;&gt;0,VLOOKUP(Table28[[#This Row],[Tên hàng hóa ]],Table1[[Tên hàng hóa]:[ĐVT]],3,0),"")</f>
        <v/>
      </c>
      <c r="G2458" s="196" t="str">
        <f>IF(Table28[[#This Row],[Tên hàng hóa ]]=0,"",VLOOKUP(Table28[[#This Row],[Tên hàng hóa ]],Table1[[Tên hàng hóa]:[Giá bán]],4,0))</f>
        <v/>
      </c>
      <c r="H2458" s="192"/>
      <c r="I2458" s="193" t="str">
        <f>IF(Table28[[#This Row],[Số lượng]]&lt;&gt;0,Table28[[#This Row],[Số lượng]]*Table28[[#This Row],[Đơn giá]],"")</f>
        <v/>
      </c>
      <c r="J2458" s="193" t="str">
        <f ca="1">IF(AND(Table28[[#This Row],[Tên hàng hóa ]]&lt;&gt;0,D2459=""),SUM(OFFSET(Table28[[#This Row],[Thành tiền]],0,0,-COUNTIF(Table28[Số HĐ],Table28[[#This Row],[Số HĐ]]))),"")</f>
        <v/>
      </c>
      <c r="K2458" s="192"/>
      <c r="L245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58" s="194"/>
    </row>
    <row r="2459" spans="1:13" ht="35.1" customHeight="1" x14ac:dyDescent="0.2">
      <c r="A2459" s="187"/>
      <c r="B2459" s="188"/>
      <c r="C2459" s="189" t="str">
        <f t="shared" si="64"/>
        <v/>
      </c>
      <c r="D2459" s="190"/>
      <c r="E2459" s="195" t="str">
        <f>IF(Table28[[#This Row],[Tên hàng hóa ]]&lt;&gt;0,VLOOKUP(Table28[[#This Row],[Tên hàng hóa ]],Table1[[Tên hàng hóa]:[Quy cách]],2,0),"")</f>
        <v/>
      </c>
      <c r="F2459" s="191" t="str">
        <f>IF(Table28[[#This Row],[Tên hàng hóa ]]&lt;&gt;0,VLOOKUP(Table28[[#This Row],[Tên hàng hóa ]],Table1[[Tên hàng hóa]:[ĐVT]],3,0),"")</f>
        <v/>
      </c>
      <c r="G2459" s="196" t="str">
        <f>IF(Table28[[#This Row],[Tên hàng hóa ]]=0,"",VLOOKUP(Table28[[#This Row],[Tên hàng hóa ]],Table1[[Tên hàng hóa]:[Giá bán]],4,0))</f>
        <v/>
      </c>
      <c r="H2459" s="192"/>
      <c r="I2459" s="193" t="str">
        <f>IF(Table28[[#This Row],[Số lượng]]&lt;&gt;0,Table28[[#This Row],[Số lượng]]*Table28[[#This Row],[Đơn giá]],"")</f>
        <v/>
      </c>
      <c r="J2459" s="193" t="str">
        <f ca="1">IF(AND(Table28[[#This Row],[Tên hàng hóa ]]&lt;&gt;0,D2460=""),SUM(OFFSET(Table28[[#This Row],[Thành tiền]],0,0,-COUNTIF(Table28[Số HĐ],Table28[[#This Row],[Số HĐ]]))),"")</f>
        <v/>
      </c>
      <c r="K2459" s="192"/>
      <c r="L245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59" s="194"/>
    </row>
    <row r="2460" spans="1:13" ht="35.1" customHeight="1" x14ac:dyDescent="0.2">
      <c r="A2460" s="187"/>
      <c r="B2460" s="188"/>
      <c r="C2460" s="189" t="str">
        <f t="shared" si="64"/>
        <v/>
      </c>
      <c r="D2460" s="190"/>
      <c r="E2460" s="195" t="str">
        <f>IF(Table28[[#This Row],[Tên hàng hóa ]]&lt;&gt;0,VLOOKUP(Table28[[#This Row],[Tên hàng hóa ]],Table1[[Tên hàng hóa]:[Quy cách]],2,0),"")</f>
        <v/>
      </c>
      <c r="F2460" s="191" t="str">
        <f>IF(Table28[[#This Row],[Tên hàng hóa ]]&lt;&gt;0,VLOOKUP(Table28[[#This Row],[Tên hàng hóa ]],Table1[[Tên hàng hóa]:[ĐVT]],3,0),"")</f>
        <v/>
      </c>
      <c r="G2460" s="196" t="str">
        <f>IF(Table28[[#This Row],[Tên hàng hóa ]]=0,"",VLOOKUP(Table28[[#This Row],[Tên hàng hóa ]],Table1[[Tên hàng hóa]:[Giá bán]],4,0))</f>
        <v/>
      </c>
      <c r="H2460" s="192"/>
      <c r="I2460" s="193" t="str">
        <f>IF(Table28[[#This Row],[Số lượng]]&lt;&gt;0,Table28[[#This Row],[Số lượng]]*Table28[[#This Row],[Đơn giá]],"")</f>
        <v/>
      </c>
      <c r="J2460" s="193" t="str">
        <f ca="1">IF(AND(Table28[[#This Row],[Tên hàng hóa ]]&lt;&gt;0,D2461=""),SUM(OFFSET(Table28[[#This Row],[Thành tiền]],0,0,-COUNTIF(Table28[Số HĐ],Table28[[#This Row],[Số HĐ]]))),"")</f>
        <v/>
      </c>
      <c r="K2460" s="192"/>
      <c r="L246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60" s="194"/>
    </row>
    <row r="2461" spans="1:13" ht="35.1" customHeight="1" x14ac:dyDescent="0.2">
      <c r="A2461" s="187"/>
      <c r="B2461" s="188"/>
      <c r="C2461" s="189" t="str">
        <f t="shared" si="64"/>
        <v/>
      </c>
      <c r="D2461" s="190"/>
      <c r="E2461" s="195" t="str">
        <f>IF(Table28[[#This Row],[Tên hàng hóa ]]&lt;&gt;0,VLOOKUP(Table28[[#This Row],[Tên hàng hóa ]],Table1[[Tên hàng hóa]:[Quy cách]],2,0),"")</f>
        <v/>
      </c>
      <c r="F2461" s="191" t="str">
        <f>IF(Table28[[#This Row],[Tên hàng hóa ]]&lt;&gt;0,VLOOKUP(Table28[[#This Row],[Tên hàng hóa ]],Table1[[Tên hàng hóa]:[ĐVT]],3,0),"")</f>
        <v/>
      </c>
      <c r="G2461" s="196" t="str">
        <f>IF(Table28[[#This Row],[Tên hàng hóa ]]=0,"",VLOOKUP(Table28[[#This Row],[Tên hàng hóa ]],Table1[[Tên hàng hóa]:[Giá bán]],4,0))</f>
        <v/>
      </c>
      <c r="H2461" s="192"/>
      <c r="I2461" s="193" t="str">
        <f>IF(Table28[[#This Row],[Số lượng]]&lt;&gt;0,Table28[[#This Row],[Số lượng]]*Table28[[#This Row],[Đơn giá]],"")</f>
        <v/>
      </c>
      <c r="J2461" s="193" t="str">
        <f ca="1">IF(AND(Table28[[#This Row],[Tên hàng hóa ]]&lt;&gt;0,D2462=""),SUM(OFFSET(Table28[[#This Row],[Thành tiền]],0,0,-COUNTIF(Table28[Số HĐ],Table28[[#This Row],[Số HĐ]]))),"")</f>
        <v/>
      </c>
      <c r="K2461" s="192"/>
      <c r="L246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61" s="194"/>
    </row>
    <row r="2462" spans="1:13" ht="35.1" customHeight="1" x14ac:dyDescent="0.2">
      <c r="A2462" s="187"/>
      <c r="B2462" s="188"/>
      <c r="C2462" s="189" t="str">
        <f t="shared" si="64"/>
        <v/>
      </c>
      <c r="D2462" s="190"/>
      <c r="E2462" s="195" t="str">
        <f>IF(Table28[[#This Row],[Tên hàng hóa ]]&lt;&gt;0,VLOOKUP(Table28[[#This Row],[Tên hàng hóa ]],Table1[[Tên hàng hóa]:[Quy cách]],2,0),"")</f>
        <v/>
      </c>
      <c r="F2462" s="191" t="str">
        <f>IF(Table28[[#This Row],[Tên hàng hóa ]]&lt;&gt;0,VLOOKUP(Table28[[#This Row],[Tên hàng hóa ]],Table1[[Tên hàng hóa]:[ĐVT]],3,0),"")</f>
        <v/>
      </c>
      <c r="G2462" s="196" t="str">
        <f>IF(Table28[[#This Row],[Tên hàng hóa ]]=0,"",VLOOKUP(Table28[[#This Row],[Tên hàng hóa ]],Table1[[Tên hàng hóa]:[Giá bán]],4,0))</f>
        <v/>
      </c>
      <c r="H2462" s="192"/>
      <c r="I2462" s="193" t="str">
        <f>IF(Table28[[#This Row],[Số lượng]]&lt;&gt;0,Table28[[#This Row],[Số lượng]]*Table28[[#This Row],[Đơn giá]],"")</f>
        <v/>
      </c>
      <c r="J2462" s="193" t="str">
        <f ca="1">IF(AND(Table28[[#This Row],[Tên hàng hóa ]]&lt;&gt;0,D2463=""),SUM(OFFSET(Table28[[#This Row],[Thành tiền]],0,0,-COUNTIF(Table28[Số HĐ],Table28[[#This Row],[Số HĐ]]))),"")</f>
        <v/>
      </c>
      <c r="K2462" s="192"/>
      <c r="L246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62" s="194"/>
    </row>
    <row r="2463" spans="1:13" ht="35.1" customHeight="1" x14ac:dyDescent="0.2">
      <c r="A2463" s="187"/>
      <c r="B2463" s="188"/>
      <c r="C2463" s="189" t="str">
        <f t="shared" si="64"/>
        <v/>
      </c>
      <c r="D2463" s="190"/>
      <c r="E2463" s="195" t="str">
        <f>IF(Table28[[#This Row],[Tên hàng hóa ]]&lt;&gt;0,VLOOKUP(Table28[[#This Row],[Tên hàng hóa ]],Table1[[Tên hàng hóa]:[Quy cách]],2,0),"")</f>
        <v/>
      </c>
      <c r="F2463" s="191" t="str">
        <f>IF(Table28[[#This Row],[Tên hàng hóa ]]&lt;&gt;0,VLOOKUP(Table28[[#This Row],[Tên hàng hóa ]],Table1[[Tên hàng hóa]:[ĐVT]],3,0),"")</f>
        <v/>
      </c>
      <c r="G2463" s="196" t="str">
        <f>IF(Table28[[#This Row],[Tên hàng hóa ]]=0,"",VLOOKUP(Table28[[#This Row],[Tên hàng hóa ]],Table1[[Tên hàng hóa]:[Giá bán]],4,0))</f>
        <v/>
      </c>
      <c r="H2463" s="192"/>
      <c r="I2463" s="193" t="str">
        <f>IF(Table28[[#This Row],[Số lượng]]&lt;&gt;0,Table28[[#This Row],[Số lượng]]*Table28[[#This Row],[Đơn giá]],"")</f>
        <v/>
      </c>
      <c r="J2463" s="193" t="str">
        <f ca="1">IF(AND(Table28[[#This Row],[Tên hàng hóa ]]&lt;&gt;0,D2464=""),SUM(OFFSET(Table28[[#This Row],[Thành tiền]],0,0,-COUNTIF(Table28[Số HĐ],Table28[[#This Row],[Số HĐ]]))),"")</f>
        <v/>
      </c>
      <c r="K2463" s="192"/>
      <c r="L246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63" s="194"/>
    </row>
    <row r="2464" spans="1:13" ht="35.1" customHeight="1" x14ac:dyDescent="0.2">
      <c r="A2464" s="187"/>
      <c r="B2464" s="188"/>
      <c r="C2464" s="189" t="str">
        <f t="shared" si="64"/>
        <v/>
      </c>
      <c r="D2464" s="190"/>
      <c r="E2464" s="195" t="str">
        <f>IF(Table28[[#This Row],[Tên hàng hóa ]]&lt;&gt;0,VLOOKUP(Table28[[#This Row],[Tên hàng hóa ]],Table1[[Tên hàng hóa]:[Quy cách]],2,0),"")</f>
        <v/>
      </c>
      <c r="F2464" s="191" t="str">
        <f>IF(Table28[[#This Row],[Tên hàng hóa ]]&lt;&gt;0,VLOOKUP(Table28[[#This Row],[Tên hàng hóa ]],Table1[[Tên hàng hóa]:[ĐVT]],3,0),"")</f>
        <v/>
      </c>
      <c r="G2464" s="196" t="str">
        <f>IF(Table28[[#This Row],[Tên hàng hóa ]]=0,"",VLOOKUP(Table28[[#This Row],[Tên hàng hóa ]],Table1[[Tên hàng hóa]:[Giá bán]],4,0))</f>
        <v/>
      </c>
      <c r="H2464" s="192"/>
      <c r="I2464" s="193" t="str">
        <f>IF(Table28[[#This Row],[Số lượng]]&lt;&gt;0,Table28[[#This Row],[Số lượng]]*Table28[[#This Row],[Đơn giá]],"")</f>
        <v/>
      </c>
      <c r="J2464" s="193" t="str">
        <f ca="1">IF(AND(Table28[[#This Row],[Tên hàng hóa ]]&lt;&gt;0,D2465=""),SUM(OFFSET(Table28[[#This Row],[Thành tiền]],0,0,-COUNTIF(Table28[Số HĐ],Table28[[#This Row],[Số HĐ]]))),"")</f>
        <v/>
      </c>
      <c r="K2464" s="192"/>
      <c r="L246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64" s="194"/>
    </row>
    <row r="2465" spans="1:13" ht="35.1" customHeight="1" x14ac:dyDescent="0.2">
      <c r="A2465" s="187"/>
      <c r="B2465" s="188"/>
      <c r="C2465" s="189" t="str">
        <f t="shared" si="64"/>
        <v/>
      </c>
      <c r="D2465" s="190"/>
      <c r="E2465" s="195" t="str">
        <f>IF(Table28[[#This Row],[Tên hàng hóa ]]&lt;&gt;0,VLOOKUP(Table28[[#This Row],[Tên hàng hóa ]],Table1[[Tên hàng hóa]:[Quy cách]],2,0),"")</f>
        <v/>
      </c>
      <c r="F2465" s="191" t="str">
        <f>IF(Table28[[#This Row],[Tên hàng hóa ]]&lt;&gt;0,VLOOKUP(Table28[[#This Row],[Tên hàng hóa ]],Table1[[Tên hàng hóa]:[ĐVT]],3,0),"")</f>
        <v/>
      </c>
      <c r="G2465" s="196" t="str">
        <f>IF(Table28[[#This Row],[Tên hàng hóa ]]=0,"",VLOOKUP(Table28[[#This Row],[Tên hàng hóa ]],Table1[[Tên hàng hóa]:[Giá bán]],4,0))</f>
        <v/>
      </c>
      <c r="H2465" s="192"/>
      <c r="I2465" s="193" t="str">
        <f>IF(Table28[[#This Row],[Số lượng]]&lt;&gt;0,Table28[[#This Row],[Số lượng]]*Table28[[#This Row],[Đơn giá]],"")</f>
        <v/>
      </c>
      <c r="J2465" s="193" t="str">
        <f ca="1">IF(AND(Table28[[#This Row],[Tên hàng hóa ]]&lt;&gt;0,D2466=""),SUM(OFFSET(Table28[[#This Row],[Thành tiền]],0,0,-COUNTIF(Table28[Số HĐ],Table28[[#This Row],[Số HĐ]]))),"")</f>
        <v/>
      </c>
      <c r="K2465" s="192"/>
      <c r="L246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65" s="194"/>
    </row>
    <row r="2466" spans="1:13" ht="35.1" customHeight="1" x14ac:dyDescent="0.2">
      <c r="A2466" s="187"/>
      <c r="B2466" s="188"/>
      <c r="C2466" s="189" t="str">
        <f t="shared" si="64"/>
        <v/>
      </c>
      <c r="D2466" s="190"/>
      <c r="E2466" s="195" t="str">
        <f>IF(Table28[[#This Row],[Tên hàng hóa ]]&lt;&gt;0,VLOOKUP(Table28[[#This Row],[Tên hàng hóa ]],Table1[[Tên hàng hóa]:[Quy cách]],2,0),"")</f>
        <v/>
      </c>
      <c r="F2466" s="191" t="str">
        <f>IF(Table28[[#This Row],[Tên hàng hóa ]]&lt;&gt;0,VLOOKUP(Table28[[#This Row],[Tên hàng hóa ]],Table1[[Tên hàng hóa]:[ĐVT]],3,0),"")</f>
        <v/>
      </c>
      <c r="G2466" s="196" t="str">
        <f>IF(Table28[[#This Row],[Tên hàng hóa ]]=0,"",VLOOKUP(Table28[[#This Row],[Tên hàng hóa ]],Table1[[Tên hàng hóa]:[Giá bán]],4,0))</f>
        <v/>
      </c>
      <c r="H2466" s="192"/>
      <c r="I2466" s="193" t="str">
        <f>IF(Table28[[#This Row],[Số lượng]]&lt;&gt;0,Table28[[#This Row],[Số lượng]]*Table28[[#This Row],[Đơn giá]],"")</f>
        <v/>
      </c>
      <c r="J2466" s="193" t="str">
        <f ca="1">IF(AND(Table28[[#This Row],[Tên hàng hóa ]]&lt;&gt;0,D2467=""),SUM(OFFSET(Table28[[#This Row],[Thành tiền]],0,0,-COUNTIF(Table28[Số HĐ],Table28[[#This Row],[Số HĐ]]))),"")</f>
        <v/>
      </c>
      <c r="K2466" s="192"/>
      <c r="L246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66" s="194"/>
    </row>
    <row r="2467" spans="1:13" ht="35.1" customHeight="1" x14ac:dyDescent="0.2">
      <c r="A2467" s="187"/>
      <c r="B2467" s="188"/>
      <c r="C2467" s="189" t="str">
        <f t="shared" si="64"/>
        <v/>
      </c>
      <c r="D2467" s="190"/>
      <c r="E2467" s="195" t="str">
        <f>IF(Table28[[#This Row],[Tên hàng hóa ]]&lt;&gt;0,VLOOKUP(Table28[[#This Row],[Tên hàng hóa ]],Table1[[Tên hàng hóa]:[Quy cách]],2,0),"")</f>
        <v/>
      </c>
      <c r="F2467" s="191" t="str">
        <f>IF(Table28[[#This Row],[Tên hàng hóa ]]&lt;&gt;0,VLOOKUP(Table28[[#This Row],[Tên hàng hóa ]],Table1[[Tên hàng hóa]:[ĐVT]],3,0),"")</f>
        <v/>
      </c>
      <c r="G2467" s="196" t="str">
        <f>IF(Table28[[#This Row],[Tên hàng hóa ]]=0,"",VLOOKUP(Table28[[#This Row],[Tên hàng hóa ]],Table1[[Tên hàng hóa]:[Giá bán]],4,0))</f>
        <v/>
      </c>
      <c r="H2467" s="192"/>
      <c r="I2467" s="193" t="str">
        <f>IF(Table28[[#This Row],[Số lượng]]&lt;&gt;0,Table28[[#This Row],[Số lượng]]*Table28[[#This Row],[Đơn giá]],"")</f>
        <v/>
      </c>
      <c r="J2467" s="193" t="str">
        <f ca="1">IF(AND(Table28[[#This Row],[Tên hàng hóa ]]&lt;&gt;0,D2468=""),SUM(OFFSET(Table28[[#This Row],[Thành tiền]],0,0,-COUNTIF(Table28[Số HĐ],Table28[[#This Row],[Số HĐ]]))),"")</f>
        <v/>
      </c>
      <c r="K2467" s="192"/>
      <c r="L246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67" s="194"/>
    </row>
    <row r="2468" spans="1:13" ht="35.1" customHeight="1" x14ac:dyDescent="0.2">
      <c r="A2468" s="187"/>
      <c r="B2468" s="188"/>
      <c r="C2468" s="189" t="str">
        <f t="shared" si="64"/>
        <v/>
      </c>
      <c r="D2468" s="190"/>
      <c r="E2468" s="195" t="str">
        <f>IF(Table28[[#This Row],[Tên hàng hóa ]]&lt;&gt;0,VLOOKUP(Table28[[#This Row],[Tên hàng hóa ]],Table1[[Tên hàng hóa]:[Quy cách]],2,0),"")</f>
        <v/>
      </c>
      <c r="F2468" s="191" t="str">
        <f>IF(Table28[[#This Row],[Tên hàng hóa ]]&lt;&gt;0,VLOOKUP(Table28[[#This Row],[Tên hàng hóa ]],Table1[[Tên hàng hóa]:[ĐVT]],3,0),"")</f>
        <v/>
      </c>
      <c r="G2468" s="196" t="str">
        <f>IF(Table28[[#This Row],[Tên hàng hóa ]]=0,"",VLOOKUP(Table28[[#This Row],[Tên hàng hóa ]],Table1[[Tên hàng hóa]:[Giá bán]],4,0))</f>
        <v/>
      </c>
      <c r="H2468" s="192"/>
      <c r="I2468" s="193" t="str">
        <f>IF(Table28[[#This Row],[Số lượng]]&lt;&gt;0,Table28[[#This Row],[Số lượng]]*Table28[[#This Row],[Đơn giá]],"")</f>
        <v/>
      </c>
      <c r="J2468" s="193" t="str">
        <f ca="1">IF(AND(Table28[[#This Row],[Tên hàng hóa ]]&lt;&gt;0,D2469=""),SUM(OFFSET(Table28[[#This Row],[Thành tiền]],0,0,-COUNTIF(Table28[Số HĐ],Table28[[#This Row],[Số HĐ]]))),"")</f>
        <v/>
      </c>
      <c r="K2468" s="192"/>
      <c r="L246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68" s="194"/>
    </row>
    <row r="2469" spans="1:13" ht="35.1" customHeight="1" x14ac:dyDescent="0.2">
      <c r="A2469" s="187"/>
      <c r="B2469" s="188"/>
      <c r="C2469" s="189" t="str">
        <f t="shared" si="64"/>
        <v/>
      </c>
      <c r="D2469" s="190"/>
      <c r="E2469" s="195" t="str">
        <f>IF(Table28[[#This Row],[Tên hàng hóa ]]&lt;&gt;0,VLOOKUP(Table28[[#This Row],[Tên hàng hóa ]],Table1[[Tên hàng hóa]:[Quy cách]],2,0),"")</f>
        <v/>
      </c>
      <c r="F2469" s="191" t="str">
        <f>IF(Table28[[#This Row],[Tên hàng hóa ]]&lt;&gt;0,VLOOKUP(Table28[[#This Row],[Tên hàng hóa ]],Table1[[Tên hàng hóa]:[ĐVT]],3,0),"")</f>
        <v/>
      </c>
      <c r="G2469" s="196" t="str">
        <f>IF(Table28[[#This Row],[Tên hàng hóa ]]=0,"",VLOOKUP(Table28[[#This Row],[Tên hàng hóa ]],Table1[[Tên hàng hóa]:[Giá bán]],4,0))</f>
        <v/>
      </c>
      <c r="H2469" s="192"/>
      <c r="I2469" s="193" t="str">
        <f>IF(Table28[[#This Row],[Số lượng]]&lt;&gt;0,Table28[[#This Row],[Số lượng]]*Table28[[#This Row],[Đơn giá]],"")</f>
        <v/>
      </c>
      <c r="J2469" s="193" t="str">
        <f ca="1">IF(AND(Table28[[#This Row],[Tên hàng hóa ]]&lt;&gt;0,D2470=""),SUM(OFFSET(Table28[[#This Row],[Thành tiền]],0,0,-COUNTIF(Table28[Số HĐ],Table28[[#This Row],[Số HĐ]]))),"")</f>
        <v/>
      </c>
      <c r="K2469" s="192"/>
      <c r="L246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69" s="194"/>
    </row>
    <row r="2470" spans="1:13" ht="35.1" customHeight="1" x14ac:dyDescent="0.2">
      <c r="A2470" s="187"/>
      <c r="B2470" s="188"/>
      <c r="C2470" s="189" t="str">
        <f t="shared" si="64"/>
        <v/>
      </c>
      <c r="D2470" s="190"/>
      <c r="E2470" s="195" t="str">
        <f>IF(Table28[[#This Row],[Tên hàng hóa ]]&lt;&gt;0,VLOOKUP(Table28[[#This Row],[Tên hàng hóa ]],Table1[[Tên hàng hóa]:[Quy cách]],2,0),"")</f>
        <v/>
      </c>
      <c r="F2470" s="191" t="str">
        <f>IF(Table28[[#This Row],[Tên hàng hóa ]]&lt;&gt;0,VLOOKUP(Table28[[#This Row],[Tên hàng hóa ]],Table1[[Tên hàng hóa]:[ĐVT]],3,0),"")</f>
        <v/>
      </c>
      <c r="G2470" s="196" t="str">
        <f>IF(Table28[[#This Row],[Tên hàng hóa ]]=0,"",VLOOKUP(Table28[[#This Row],[Tên hàng hóa ]],Table1[[Tên hàng hóa]:[Giá bán]],4,0))</f>
        <v/>
      </c>
      <c r="H2470" s="192"/>
      <c r="I2470" s="193" t="str">
        <f>IF(Table28[[#This Row],[Số lượng]]&lt;&gt;0,Table28[[#This Row],[Số lượng]]*Table28[[#This Row],[Đơn giá]],"")</f>
        <v/>
      </c>
      <c r="J2470" s="193" t="str">
        <f ca="1">IF(AND(Table28[[#This Row],[Tên hàng hóa ]]&lt;&gt;0,D2471=""),SUM(OFFSET(Table28[[#This Row],[Thành tiền]],0,0,-COUNTIF(Table28[Số HĐ],Table28[[#This Row],[Số HĐ]]))),"")</f>
        <v/>
      </c>
      <c r="K2470" s="192"/>
      <c r="L247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70" s="194"/>
    </row>
    <row r="2471" spans="1:13" ht="35.1" customHeight="1" x14ac:dyDescent="0.2">
      <c r="A2471" s="187"/>
      <c r="B2471" s="188"/>
      <c r="C2471" s="189" t="str">
        <f t="shared" si="64"/>
        <v/>
      </c>
      <c r="D2471" s="190"/>
      <c r="E2471" s="195" t="str">
        <f>IF(Table28[[#This Row],[Tên hàng hóa ]]&lt;&gt;0,VLOOKUP(Table28[[#This Row],[Tên hàng hóa ]],Table1[[Tên hàng hóa]:[Quy cách]],2,0),"")</f>
        <v/>
      </c>
      <c r="F2471" s="191" t="str">
        <f>IF(Table28[[#This Row],[Tên hàng hóa ]]&lt;&gt;0,VLOOKUP(Table28[[#This Row],[Tên hàng hóa ]],Table1[[Tên hàng hóa]:[ĐVT]],3,0),"")</f>
        <v/>
      </c>
      <c r="G2471" s="196" t="str">
        <f>IF(Table28[[#This Row],[Tên hàng hóa ]]=0,"",VLOOKUP(Table28[[#This Row],[Tên hàng hóa ]],Table1[[Tên hàng hóa]:[Giá bán]],4,0))</f>
        <v/>
      </c>
      <c r="H2471" s="192"/>
      <c r="I2471" s="193" t="str">
        <f>IF(Table28[[#This Row],[Số lượng]]&lt;&gt;0,Table28[[#This Row],[Số lượng]]*Table28[[#This Row],[Đơn giá]],"")</f>
        <v/>
      </c>
      <c r="J2471" s="193" t="str">
        <f ca="1">IF(AND(Table28[[#This Row],[Tên hàng hóa ]]&lt;&gt;0,D2472=""),SUM(OFFSET(Table28[[#This Row],[Thành tiền]],0,0,-COUNTIF(Table28[Số HĐ],Table28[[#This Row],[Số HĐ]]))),"")</f>
        <v/>
      </c>
      <c r="K2471" s="192"/>
      <c r="L247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71" s="194"/>
    </row>
    <row r="2472" spans="1:13" ht="35.1" customHeight="1" x14ac:dyDescent="0.2">
      <c r="A2472" s="187"/>
      <c r="B2472" s="188"/>
      <c r="C2472" s="189" t="str">
        <f t="shared" si="64"/>
        <v/>
      </c>
      <c r="D2472" s="190"/>
      <c r="E2472" s="195" t="str">
        <f>IF(Table28[[#This Row],[Tên hàng hóa ]]&lt;&gt;0,VLOOKUP(Table28[[#This Row],[Tên hàng hóa ]],Table1[[Tên hàng hóa]:[Quy cách]],2,0),"")</f>
        <v/>
      </c>
      <c r="F2472" s="191" t="str">
        <f>IF(Table28[[#This Row],[Tên hàng hóa ]]&lt;&gt;0,VLOOKUP(Table28[[#This Row],[Tên hàng hóa ]],Table1[[Tên hàng hóa]:[ĐVT]],3,0),"")</f>
        <v/>
      </c>
      <c r="G2472" s="196" t="str">
        <f>IF(Table28[[#This Row],[Tên hàng hóa ]]=0,"",VLOOKUP(Table28[[#This Row],[Tên hàng hóa ]],Table1[[Tên hàng hóa]:[Giá bán]],4,0))</f>
        <v/>
      </c>
      <c r="H2472" s="192"/>
      <c r="I2472" s="193" t="str">
        <f>IF(Table28[[#This Row],[Số lượng]]&lt;&gt;0,Table28[[#This Row],[Số lượng]]*Table28[[#This Row],[Đơn giá]],"")</f>
        <v/>
      </c>
      <c r="J2472" s="193" t="str">
        <f ca="1">IF(AND(Table28[[#This Row],[Tên hàng hóa ]]&lt;&gt;0,D2473=""),SUM(OFFSET(Table28[[#This Row],[Thành tiền]],0,0,-COUNTIF(Table28[Số HĐ],Table28[[#This Row],[Số HĐ]]))),"")</f>
        <v/>
      </c>
      <c r="K2472" s="192"/>
      <c r="L247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72" s="194"/>
    </row>
    <row r="2473" spans="1:13" ht="35.1" customHeight="1" x14ac:dyDescent="0.2">
      <c r="A2473" s="187"/>
      <c r="B2473" s="188"/>
      <c r="C2473" s="189" t="str">
        <f t="shared" si="64"/>
        <v/>
      </c>
      <c r="D2473" s="190"/>
      <c r="E2473" s="195" t="str">
        <f>IF(Table28[[#This Row],[Tên hàng hóa ]]&lt;&gt;0,VLOOKUP(Table28[[#This Row],[Tên hàng hóa ]],Table1[[Tên hàng hóa]:[Quy cách]],2,0),"")</f>
        <v/>
      </c>
      <c r="F2473" s="191" t="str">
        <f>IF(Table28[[#This Row],[Tên hàng hóa ]]&lt;&gt;0,VLOOKUP(Table28[[#This Row],[Tên hàng hóa ]],Table1[[Tên hàng hóa]:[ĐVT]],3,0),"")</f>
        <v/>
      </c>
      <c r="G2473" s="196" t="str">
        <f>IF(Table28[[#This Row],[Tên hàng hóa ]]=0,"",VLOOKUP(Table28[[#This Row],[Tên hàng hóa ]],Table1[[Tên hàng hóa]:[Giá bán]],4,0))</f>
        <v/>
      </c>
      <c r="H2473" s="192"/>
      <c r="I2473" s="193" t="str">
        <f>IF(Table28[[#This Row],[Số lượng]]&lt;&gt;0,Table28[[#This Row],[Số lượng]]*Table28[[#This Row],[Đơn giá]],"")</f>
        <v/>
      </c>
      <c r="J2473" s="193" t="str">
        <f ca="1">IF(AND(Table28[[#This Row],[Tên hàng hóa ]]&lt;&gt;0,D2474=""),SUM(OFFSET(Table28[[#This Row],[Thành tiền]],0,0,-COUNTIF(Table28[Số HĐ],Table28[[#This Row],[Số HĐ]]))),"")</f>
        <v/>
      </c>
      <c r="K2473" s="192"/>
      <c r="L247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73" s="194"/>
    </row>
    <row r="2474" spans="1:13" ht="35.1" customHeight="1" x14ac:dyDescent="0.2">
      <c r="A2474" s="187"/>
      <c r="B2474" s="188"/>
      <c r="C2474" s="189" t="str">
        <f t="shared" si="64"/>
        <v/>
      </c>
      <c r="D2474" s="190"/>
      <c r="E2474" s="195" t="str">
        <f>IF(Table28[[#This Row],[Tên hàng hóa ]]&lt;&gt;0,VLOOKUP(Table28[[#This Row],[Tên hàng hóa ]],Table1[[Tên hàng hóa]:[Quy cách]],2,0),"")</f>
        <v/>
      </c>
      <c r="F2474" s="191" t="str">
        <f>IF(Table28[[#This Row],[Tên hàng hóa ]]&lt;&gt;0,VLOOKUP(Table28[[#This Row],[Tên hàng hóa ]],Table1[[Tên hàng hóa]:[ĐVT]],3,0),"")</f>
        <v/>
      </c>
      <c r="G2474" s="196" t="str">
        <f>IF(Table28[[#This Row],[Tên hàng hóa ]]=0,"",VLOOKUP(Table28[[#This Row],[Tên hàng hóa ]],Table1[[Tên hàng hóa]:[Giá bán]],4,0))</f>
        <v/>
      </c>
      <c r="H2474" s="192"/>
      <c r="I2474" s="193" t="str">
        <f>IF(Table28[[#This Row],[Số lượng]]&lt;&gt;0,Table28[[#This Row],[Số lượng]]*Table28[[#This Row],[Đơn giá]],"")</f>
        <v/>
      </c>
      <c r="J2474" s="193" t="str">
        <f ca="1">IF(AND(Table28[[#This Row],[Tên hàng hóa ]]&lt;&gt;0,D2475=""),SUM(OFFSET(Table28[[#This Row],[Thành tiền]],0,0,-COUNTIF(Table28[Số HĐ],Table28[[#This Row],[Số HĐ]]))),"")</f>
        <v/>
      </c>
      <c r="K2474" s="192"/>
      <c r="L247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74" s="194"/>
    </row>
    <row r="2475" spans="1:13" ht="35.1" customHeight="1" x14ac:dyDescent="0.2">
      <c r="A2475" s="187"/>
      <c r="B2475" s="188"/>
      <c r="C2475" s="189" t="str">
        <f t="shared" si="64"/>
        <v/>
      </c>
      <c r="D2475" s="190"/>
      <c r="E2475" s="195" t="str">
        <f>IF(Table28[[#This Row],[Tên hàng hóa ]]&lt;&gt;0,VLOOKUP(Table28[[#This Row],[Tên hàng hóa ]],Table1[[Tên hàng hóa]:[Quy cách]],2,0),"")</f>
        <v/>
      </c>
      <c r="F2475" s="191" t="str">
        <f>IF(Table28[[#This Row],[Tên hàng hóa ]]&lt;&gt;0,VLOOKUP(Table28[[#This Row],[Tên hàng hóa ]],Table1[[Tên hàng hóa]:[ĐVT]],3,0),"")</f>
        <v/>
      </c>
      <c r="G2475" s="196" t="str">
        <f>IF(Table28[[#This Row],[Tên hàng hóa ]]=0,"",VLOOKUP(Table28[[#This Row],[Tên hàng hóa ]],Table1[[Tên hàng hóa]:[Giá bán]],4,0))</f>
        <v/>
      </c>
      <c r="H2475" s="192"/>
      <c r="I2475" s="193" t="str">
        <f>IF(Table28[[#This Row],[Số lượng]]&lt;&gt;0,Table28[[#This Row],[Số lượng]]*Table28[[#This Row],[Đơn giá]],"")</f>
        <v/>
      </c>
      <c r="J2475" s="193" t="str">
        <f ca="1">IF(AND(Table28[[#This Row],[Tên hàng hóa ]]&lt;&gt;0,D2476=""),SUM(OFFSET(Table28[[#This Row],[Thành tiền]],0,0,-COUNTIF(Table28[Số HĐ],Table28[[#This Row],[Số HĐ]]))),"")</f>
        <v/>
      </c>
      <c r="K2475" s="192"/>
      <c r="L247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75" s="194"/>
    </row>
    <row r="2476" spans="1:13" ht="35.1" customHeight="1" x14ac:dyDescent="0.2">
      <c r="A2476" s="187"/>
      <c r="B2476" s="188"/>
      <c r="C2476" s="189" t="str">
        <f t="shared" si="64"/>
        <v/>
      </c>
      <c r="D2476" s="190"/>
      <c r="E2476" s="195" t="str">
        <f>IF(Table28[[#This Row],[Tên hàng hóa ]]&lt;&gt;0,VLOOKUP(Table28[[#This Row],[Tên hàng hóa ]],Table1[[Tên hàng hóa]:[Quy cách]],2,0),"")</f>
        <v/>
      </c>
      <c r="F2476" s="191" t="str">
        <f>IF(Table28[[#This Row],[Tên hàng hóa ]]&lt;&gt;0,VLOOKUP(Table28[[#This Row],[Tên hàng hóa ]],Table1[[Tên hàng hóa]:[ĐVT]],3,0),"")</f>
        <v/>
      </c>
      <c r="G2476" s="196" t="str">
        <f>IF(Table28[[#This Row],[Tên hàng hóa ]]=0,"",VLOOKUP(Table28[[#This Row],[Tên hàng hóa ]],Table1[[Tên hàng hóa]:[Giá bán]],4,0))</f>
        <v/>
      </c>
      <c r="H2476" s="192"/>
      <c r="I2476" s="193" t="str">
        <f>IF(Table28[[#This Row],[Số lượng]]&lt;&gt;0,Table28[[#This Row],[Số lượng]]*Table28[[#This Row],[Đơn giá]],"")</f>
        <v/>
      </c>
      <c r="J2476" s="193" t="str">
        <f ca="1">IF(AND(Table28[[#This Row],[Tên hàng hóa ]]&lt;&gt;0,D2477=""),SUM(OFFSET(Table28[[#This Row],[Thành tiền]],0,0,-COUNTIF(Table28[Số HĐ],Table28[[#This Row],[Số HĐ]]))),"")</f>
        <v/>
      </c>
      <c r="K2476" s="192"/>
      <c r="L247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76" s="194"/>
    </row>
    <row r="2477" spans="1:13" ht="35.1" customHeight="1" x14ac:dyDescent="0.2">
      <c r="A2477" s="187"/>
      <c r="B2477" s="188"/>
      <c r="C2477" s="189" t="str">
        <f t="shared" si="64"/>
        <v/>
      </c>
      <c r="D2477" s="190"/>
      <c r="E2477" s="195" t="str">
        <f>IF(Table28[[#This Row],[Tên hàng hóa ]]&lt;&gt;0,VLOOKUP(Table28[[#This Row],[Tên hàng hóa ]],Table1[[Tên hàng hóa]:[Quy cách]],2,0),"")</f>
        <v/>
      </c>
      <c r="F2477" s="191" t="str">
        <f>IF(Table28[[#This Row],[Tên hàng hóa ]]&lt;&gt;0,VLOOKUP(Table28[[#This Row],[Tên hàng hóa ]],Table1[[Tên hàng hóa]:[ĐVT]],3,0),"")</f>
        <v/>
      </c>
      <c r="G2477" s="196" t="str">
        <f>IF(Table28[[#This Row],[Tên hàng hóa ]]=0,"",VLOOKUP(Table28[[#This Row],[Tên hàng hóa ]],Table1[[Tên hàng hóa]:[Giá bán]],4,0))</f>
        <v/>
      </c>
      <c r="H2477" s="192"/>
      <c r="I2477" s="193" t="str">
        <f>IF(Table28[[#This Row],[Số lượng]]&lt;&gt;0,Table28[[#This Row],[Số lượng]]*Table28[[#This Row],[Đơn giá]],"")</f>
        <v/>
      </c>
      <c r="J2477" s="193" t="str">
        <f ca="1">IF(AND(Table28[[#This Row],[Tên hàng hóa ]]&lt;&gt;0,D2478=""),SUM(OFFSET(Table28[[#This Row],[Thành tiền]],0,0,-COUNTIF(Table28[Số HĐ],Table28[[#This Row],[Số HĐ]]))),"")</f>
        <v/>
      </c>
      <c r="K2477" s="192"/>
      <c r="L247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77" s="194"/>
    </row>
    <row r="2478" spans="1:13" ht="35.1" customHeight="1" x14ac:dyDescent="0.2">
      <c r="A2478" s="187"/>
      <c r="B2478" s="188"/>
      <c r="C2478" s="189" t="str">
        <f t="shared" si="64"/>
        <v/>
      </c>
      <c r="D2478" s="190"/>
      <c r="E2478" s="195" t="str">
        <f>IF(Table28[[#This Row],[Tên hàng hóa ]]&lt;&gt;0,VLOOKUP(Table28[[#This Row],[Tên hàng hóa ]],Table1[[Tên hàng hóa]:[Quy cách]],2,0),"")</f>
        <v/>
      </c>
      <c r="F2478" s="191" t="str">
        <f>IF(Table28[[#This Row],[Tên hàng hóa ]]&lt;&gt;0,VLOOKUP(Table28[[#This Row],[Tên hàng hóa ]],Table1[[Tên hàng hóa]:[ĐVT]],3,0),"")</f>
        <v/>
      </c>
      <c r="G2478" s="196" t="str">
        <f>IF(Table28[[#This Row],[Tên hàng hóa ]]=0,"",VLOOKUP(Table28[[#This Row],[Tên hàng hóa ]],Table1[[Tên hàng hóa]:[Giá bán]],4,0))</f>
        <v/>
      </c>
      <c r="H2478" s="192"/>
      <c r="I2478" s="193" t="str">
        <f>IF(Table28[[#This Row],[Số lượng]]&lt;&gt;0,Table28[[#This Row],[Số lượng]]*Table28[[#This Row],[Đơn giá]],"")</f>
        <v/>
      </c>
      <c r="J2478" s="193" t="str">
        <f ca="1">IF(AND(Table28[[#This Row],[Tên hàng hóa ]]&lt;&gt;0,D2479=""),SUM(OFFSET(Table28[[#This Row],[Thành tiền]],0,0,-COUNTIF(Table28[Số HĐ],Table28[[#This Row],[Số HĐ]]))),"")</f>
        <v/>
      </c>
      <c r="K2478" s="192"/>
      <c r="L247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78" s="194"/>
    </row>
    <row r="2479" spans="1:13" ht="35.1" customHeight="1" x14ac:dyDescent="0.2">
      <c r="A2479" s="187"/>
      <c r="B2479" s="188"/>
      <c r="C2479" s="189" t="str">
        <f t="shared" si="64"/>
        <v/>
      </c>
      <c r="D2479" s="190"/>
      <c r="E2479" s="195" t="str">
        <f>IF(Table28[[#This Row],[Tên hàng hóa ]]&lt;&gt;0,VLOOKUP(Table28[[#This Row],[Tên hàng hóa ]],Table1[[Tên hàng hóa]:[Quy cách]],2,0),"")</f>
        <v/>
      </c>
      <c r="F2479" s="191" t="str">
        <f>IF(Table28[[#This Row],[Tên hàng hóa ]]&lt;&gt;0,VLOOKUP(Table28[[#This Row],[Tên hàng hóa ]],Table1[[Tên hàng hóa]:[ĐVT]],3,0),"")</f>
        <v/>
      </c>
      <c r="G2479" s="196" t="str">
        <f>IF(Table28[[#This Row],[Tên hàng hóa ]]=0,"",VLOOKUP(Table28[[#This Row],[Tên hàng hóa ]],Table1[[Tên hàng hóa]:[Giá bán]],4,0))</f>
        <v/>
      </c>
      <c r="H2479" s="192"/>
      <c r="I2479" s="193" t="str">
        <f>IF(Table28[[#This Row],[Số lượng]]&lt;&gt;0,Table28[[#This Row],[Số lượng]]*Table28[[#This Row],[Đơn giá]],"")</f>
        <v/>
      </c>
      <c r="J2479" s="193" t="str">
        <f ca="1">IF(AND(Table28[[#This Row],[Tên hàng hóa ]]&lt;&gt;0,D2480=""),SUM(OFFSET(Table28[[#This Row],[Thành tiền]],0,0,-COUNTIF(Table28[Số HĐ],Table28[[#This Row],[Số HĐ]]))),"")</f>
        <v/>
      </c>
      <c r="K2479" s="192"/>
      <c r="L247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79" s="194"/>
    </row>
    <row r="2480" spans="1:13" ht="35.1" customHeight="1" x14ac:dyDescent="0.2">
      <c r="A2480" s="187"/>
      <c r="B2480" s="188"/>
      <c r="C2480" s="189" t="str">
        <f t="shared" si="64"/>
        <v/>
      </c>
      <c r="D2480" s="190"/>
      <c r="E2480" s="195" t="str">
        <f>IF(Table28[[#This Row],[Tên hàng hóa ]]&lt;&gt;0,VLOOKUP(Table28[[#This Row],[Tên hàng hóa ]],Table1[[Tên hàng hóa]:[Quy cách]],2,0),"")</f>
        <v/>
      </c>
      <c r="F2480" s="191" t="str">
        <f>IF(Table28[[#This Row],[Tên hàng hóa ]]&lt;&gt;0,VLOOKUP(Table28[[#This Row],[Tên hàng hóa ]],Table1[[Tên hàng hóa]:[ĐVT]],3,0),"")</f>
        <v/>
      </c>
      <c r="G2480" s="196" t="str">
        <f>IF(Table28[[#This Row],[Tên hàng hóa ]]=0,"",VLOOKUP(Table28[[#This Row],[Tên hàng hóa ]],Table1[[Tên hàng hóa]:[Giá bán]],4,0))</f>
        <v/>
      </c>
      <c r="H2480" s="192"/>
      <c r="I2480" s="193" t="str">
        <f>IF(Table28[[#This Row],[Số lượng]]&lt;&gt;0,Table28[[#This Row],[Số lượng]]*Table28[[#This Row],[Đơn giá]],"")</f>
        <v/>
      </c>
      <c r="J2480" s="193" t="str">
        <f ca="1">IF(AND(Table28[[#This Row],[Tên hàng hóa ]]&lt;&gt;0,D2481=""),SUM(OFFSET(Table28[[#This Row],[Thành tiền]],0,0,-COUNTIF(Table28[Số HĐ],Table28[[#This Row],[Số HĐ]]))),"")</f>
        <v/>
      </c>
      <c r="K2480" s="192"/>
      <c r="L24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80" s="194"/>
    </row>
    <row r="2481" spans="1:13" ht="35.1" customHeight="1" x14ac:dyDescent="0.2">
      <c r="A2481" s="187"/>
      <c r="B2481" s="188"/>
      <c r="C2481" s="189" t="str">
        <f t="shared" si="64"/>
        <v/>
      </c>
      <c r="D2481" s="190"/>
      <c r="E2481" s="195" t="str">
        <f>IF(Table28[[#This Row],[Tên hàng hóa ]]&lt;&gt;0,VLOOKUP(Table28[[#This Row],[Tên hàng hóa ]],Table1[[Tên hàng hóa]:[Quy cách]],2,0),"")</f>
        <v/>
      </c>
      <c r="F2481" s="191" t="str">
        <f>IF(Table28[[#This Row],[Tên hàng hóa ]]&lt;&gt;0,VLOOKUP(Table28[[#This Row],[Tên hàng hóa ]],Table1[[Tên hàng hóa]:[ĐVT]],3,0),"")</f>
        <v/>
      </c>
      <c r="G2481" s="196" t="str">
        <f>IF(Table28[[#This Row],[Tên hàng hóa ]]=0,"",VLOOKUP(Table28[[#This Row],[Tên hàng hóa ]],Table1[[Tên hàng hóa]:[Giá bán]],4,0))</f>
        <v/>
      </c>
      <c r="H2481" s="192"/>
      <c r="I2481" s="193" t="str">
        <f>IF(Table28[[#This Row],[Số lượng]]&lt;&gt;0,Table28[[#This Row],[Số lượng]]*Table28[[#This Row],[Đơn giá]],"")</f>
        <v/>
      </c>
      <c r="J2481" s="193" t="str">
        <f ca="1">IF(AND(Table28[[#This Row],[Tên hàng hóa ]]&lt;&gt;0,D2482=""),SUM(OFFSET(Table28[[#This Row],[Thành tiền]],0,0,-COUNTIF(Table28[Số HĐ],Table28[[#This Row],[Số HĐ]]))),"")</f>
        <v/>
      </c>
      <c r="K2481" s="192"/>
      <c r="L248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81" s="194"/>
    </row>
    <row r="2482" spans="1:13" ht="35.1" customHeight="1" x14ac:dyDescent="0.2">
      <c r="A2482" s="187"/>
      <c r="B2482" s="188"/>
      <c r="C2482" s="189" t="str">
        <f t="shared" si="64"/>
        <v/>
      </c>
      <c r="D2482" s="190"/>
      <c r="E2482" s="195" t="str">
        <f>IF(Table28[[#This Row],[Tên hàng hóa ]]&lt;&gt;0,VLOOKUP(Table28[[#This Row],[Tên hàng hóa ]],Table1[[Tên hàng hóa]:[Quy cách]],2,0),"")</f>
        <v/>
      </c>
      <c r="F2482" s="191" t="str">
        <f>IF(Table28[[#This Row],[Tên hàng hóa ]]&lt;&gt;0,VLOOKUP(Table28[[#This Row],[Tên hàng hóa ]],Table1[[Tên hàng hóa]:[ĐVT]],3,0),"")</f>
        <v/>
      </c>
      <c r="G2482" s="196" t="str">
        <f>IF(Table28[[#This Row],[Tên hàng hóa ]]=0,"",VLOOKUP(Table28[[#This Row],[Tên hàng hóa ]],Table1[[Tên hàng hóa]:[Giá bán]],4,0))</f>
        <v/>
      </c>
      <c r="H2482" s="192"/>
      <c r="I2482" s="193" t="str">
        <f>IF(Table28[[#This Row],[Số lượng]]&lt;&gt;0,Table28[[#This Row],[Số lượng]]*Table28[[#This Row],[Đơn giá]],"")</f>
        <v/>
      </c>
      <c r="J2482" s="193" t="str">
        <f ca="1">IF(AND(Table28[[#This Row],[Tên hàng hóa ]]&lt;&gt;0,D2483=""),SUM(OFFSET(Table28[[#This Row],[Thành tiền]],0,0,-COUNTIF(Table28[Số HĐ],Table28[[#This Row],[Số HĐ]]))),"")</f>
        <v/>
      </c>
      <c r="K2482" s="192"/>
      <c r="L24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82" s="194"/>
    </row>
    <row r="2483" spans="1:13" ht="35.1" customHeight="1" x14ac:dyDescent="0.2">
      <c r="A2483" s="187"/>
      <c r="B2483" s="188"/>
      <c r="C2483" s="189" t="str">
        <f t="shared" si="64"/>
        <v/>
      </c>
      <c r="D2483" s="190"/>
      <c r="E2483" s="195" t="str">
        <f>IF(Table28[[#This Row],[Tên hàng hóa ]]&lt;&gt;0,VLOOKUP(Table28[[#This Row],[Tên hàng hóa ]],Table1[[Tên hàng hóa]:[Quy cách]],2,0),"")</f>
        <v/>
      </c>
      <c r="F2483" s="191" t="str">
        <f>IF(Table28[[#This Row],[Tên hàng hóa ]]&lt;&gt;0,VLOOKUP(Table28[[#This Row],[Tên hàng hóa ]],Table1[[Tên hàng hóa]:[ĐVT]],3,0),"")</f>
        <v/>
      </c>
      <c r="G2483" s="196" t="str">
        <f>IF(Table28[[#This Row],[Tên hàng hóa ]]=0,"",VLOOKUP(Table28[[#This Row],[Tên hàng hóa ]],Table1[[Tên hàng hóa]:[Giá bán]],4,0))</f>
        <v/>
      </c>
      <c r="H2483" s="192"/>
      <c r="I2483" s="193" t="str">
        <f>IF(Table28[[#This Row],[Số lượng]]&lt;&gt;0,Table28[[#This Row],[Số lượng]]*Table28[[#This Row],[Đơn giá]],"")</f>
        <v/>
      </c>
      <c r="J2483" s="193" t="str">
        <f ca="1">IF(AND(Table28[[#This Row],[Tên hàng hóa ]]&lt;&gt;0,D2484=""),SUM(OFFSET(Table28[[#This Row],[Thành tiền]],0,0,-COUNTIF(Table28[Số HĐ],Table28[[#This Row],[Số HĐ]]))),"")</f>
        <v/>
      </c>
      <c r="K2483" s="192"/>
      <c r="L248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83" s="194"/>
    </row>
    <row r="2484" spans="1:13" ht="35.1" customHeight="1" x14ac:dyDescent="0.2">
      <c r="A2484" s="187"/>
      <c r="B2484" s="188"/>
      <c r="C2484" s="189" t="str">
        <f t="shared" si="64"/>
        <v/>
      </c>
      <c r="D2484" s="190"/>
      <c r="E2484" s="195" t="str">
        <f>IF(Table28[[#This Row],[Tên hàng hóa ]]&lt;&gt;0,VLOOKUP(Table28[[#This Row],[Tên hàng hóa ]],Table1[[Tên hàng hóa]:[Quy cách]],2,0),"")</f>
        <v/>
      </c>
      <c r="F2484" s="191" t="str">
        <f>IF(Table28[[#This Row],[Tên hàng hóa ]]&lt;&gt;0,VLOOKUP(Table28[[#This Row],[Tên hàng hóa ]],Table1[[Tên hàng hóa]:[ĐVT]],3,0),"")</f>
        <v/>
      </c>
      <c r="G2484" s="196" t="str">
        <f>IF(Table28[[#This Row],[Tên hàng hóa ]]=0,"",VLOOKUP(Table28[[#This Row],[Tên hàng hóa ]],Table1[[Tên hàng hóa]:[Giá bán]],4,0))</f>
        <v/>
      </c>
      <c r="H2484" s="192"/>
      <c r="I2484" s="193" t="str">
        <f>IF(Table28[[#This Row],[Số lượng]]&lt;&gt;0,Table28[[#This Row],[Số lượng]]*Table28[[#This Row],[Đơn giá]],"")</f>
        <v/>
      </c>
      <c r="J2484" s="193" t="str">
        <f ca="1">IF(AND(Table28[[#This Row],[Tên hàng hóa ]]&lt;&gt;0,D2485=""),SUM(OFFSET(Table28[[#This Row],[Thành tiền]],0,0,-COUNTIF(Table28[Số HĐ],Table28[[#This Row],[Số HĐ]]))),"")</f>
        <v/>
      </c>
      <c r="K2484" s="192"/>
      <c r="L248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84" s="194"/>
    </row>
    <row r="2485" spans="1:13" ht="35.1" customHeight="1" x14ac:dyDescent="0.2">
      <c r="A2485" s="187"/>
      <c r="B2485" s="188"/>
      <c r="C2485" s="189" t="str">
        <f t="shared" si="64"/>
        <v/>
      </c>
      <c r="D2485" s="190"/>
      <c r="E2485" s="195" t="str">
        <f>IF(Table28[[#This Row],[Tên hàng hóa ]]&lt;&gt;0,VLOOKUP(Table28[[#This Row],[Tên hàng hóa ]],Table1[[Tên hàng hóa]:[Quy cách]],2,0),"")</f>
        <v/>
      </c>
      <c r="F2485" s="191" t="str">
        <f>IF(Table28[[#This Row],[Tên hàng hóa ]]&lt;&gt;0,VLOOKUP(Table28[[#This Row],[Tên hàng hóa ]],Table1[[Tên hàng hóa]:[ĐVT]],3,0),"")</f>
        <v/>
      </c>
      <c r="G2485" s="196" t="str">
        <f>IF(Table28[[#This Row],[Tên hàng hóa ]]=0,"",VLOOKUP(Table28[[#This Row],[Tên hàng hóa ]],Table1[[Tên hàng hóa]:[Giá bán]],4,0))</f>
        <v/>
      </c>
      <c r="H2485" s="192"/>
      <c r="I2485" s="193" t="str">
        <f>IF(Table28[[#This Row],[Số lượng]]&lt;&gt;0,Table28[[#This Row],[Số lượng]]*Table28[[#This Row],[Đơn giá]],"")</f>
        <v/>
      </c>
      <c r="J2485" s="193" t="str">
        <f ca="1">IF(AND(Table28[[#This Row],[Tên hàng hóa ]]&lt;&gt;0,D2486=""),SUM(OFFSET(Table28[[#This Row],[Thành tiền]],0,0,-COUNTIF(Table28[Số HĐ],Table28[[#This Row],[Số HĐ]]))),"")</f>
        <v/>
      </c>
      <c r="K2485" s="192"/>
      <c r="L24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85" s="194"/>
    </row>
    <row r="2486" spans="1:13" ht="35.1" customHeight="1" x14ac:dyDescent="0.2">
      <c r="A2486" s="187"/>
      <c r="B2486" s="188"/>
      <c r="C2486" s="189" t="str">
        <f t="shared" si="64"/>
        <v/>
      </c>
      <c r="D2486" s="190"/>
      <c r="E2486" s="195" t="str">
        <f>IF(Table28[[#This Row],[Tên hàng hóa ]]&lt;&gt;0,VLOOKUP(Table28[[#This Row],[Tên hàng hóa ]],Table1[[Tên hàng hóa]:[Quy cách]],2,0),"")</f>
        <v/>
      </c>
      <c r="F2486" s="191" t="str">
        <f>IF(Table28[[#This Row],[Tên hàng hóa ]]&lt;&gt;0,VLOOKUP(Table28[[#This Row],[Tên hàng hóa ]],Table1[[Tên hàng hóa]:[ĐVT]],3,0),"")</f>
        <v/>
      </c>
      <c r="G2486" s="196" t="str">
        <f>IF(Table28[[#This Row],[Tên hàng hóa ]]=0,"",VLOOKUP(Table28[[#This Row],[Tên hàng hóa ]],Table1[[Tên hàng hóa]:[Giá bán]],4,0))</f>
        <v/>
      </c>
      <c r="H2486" s="192"/>
      <c r="I2486" s="193" t="str">
        <f>IF(Table28[[#This Row],[Số lượng]]&lt;&gt;0,Table28[[#This Row],[Số lượng]]*Table28[[#This Row],[Đơn giá]],"")</f>
        <v/>
      </c>
      <c r="J2486" s="193" t="str">
        <f ca="1">IF(AND(Table28[[#This Row],[Tên hàng hóa ]]&lt;&gt;0,D2487=""),SUM(OFFSET(Table28[[#This Row],[Thành tiền]],0,0,-COUNTIF(Table28[Số HĐ],Table28[[#This Row],[Số HĐ]]))),"")</f>
        <v/>
      </c>
      <c r="K2486" s="192"/>
      <c r="L248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86" s="194"/>
    </row>
    <row r="2487" spans="1:13" ht="35.1" customHeight="1" x14ac:dyDescent="0.2">
      <c r="A2487" s="187"/>
      <c r="B2487" s="188"/>
      <c r="C2487" s="189" t="str">
        <f t="shared" si="64"/>
        <v/>
      </c>
      <c r="D2487" s="190"/>
      <c r="E2487" s="195" t="str">
        <f>IF(Table28[[#This Row],[Tên hàng hóa ]]&lt;&gt;0,VLOOKUP(Table28[[#This Row],[Tên hàng hóa ]],Table1[[Tên hàng hóa]:[Quy cách]],2,0),"")</f>
        <v/>
      </c>
      <c r="F2487" s="191" t="str">
        <f>IF(Table28[[#This Row],[Tên hàng hóa ]]&lt;&gt;0,VLOOKUP(Table28[[#This Row],[Tên hàng hóa ]],Table1[[Tên hàng hóa]:[ĐVT]],3,0),"")</f>
        <v/>
      </c>
      <c r="G2487" s="196" t="str">
        <f>IF(Table28[[#This Row],[Tên hàng hóa ]]=0,"",VLOOKUP(Table28[[#This Row],[Tên hàng hóa ]],Table1[[Tên hàng hóa]:[Giá bán]],4,0))</f>
        <v/>
      </c>
      <c r="H2487" s="192"/>
      <c r="I2487" s="193" t="str">
        <f>IF(Table28[[#This Row],[Số lượng]]&lt;&gt;0,Table28[[#This Row],[Số lượng]]*Table28[[#This Row],[Đơn giá]],"")</f>
        <v/>
      </c>
      <c r="J2487" s="193" t="str">
        <f ca="1">IF(AND(Table28[[#This Row],[Tên hàng hóa ]]&lt;&gt;0,D2488=""),SUM(OFFSET(Table28[[#This Row],[Thành tiền]],0,0,-COUNTIF(Table28[Số HĐ],Table28[[#This Row],[Số HĐ]]))),"")</f>
        <v/>
      </c>
      <c r="K2487" s="192"/>
      <c r="L248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87" s="194"/>
    </row>
    <row r="2488" spans="1:13" ht="35.1" customHeight="1" x14ac:dyDescent="0.2">
      <c r="A2488" s="187"/>
      <c r="B2488" s="188"/>
      <c r="C2488" s="189" t="str">
        <f t="shared" si="64"/>
        <v/>
      </c>
      <c r="D2488" s="190"/>
      <c r="E2488" s="195" t="str">
        <f>IF(Table28[[#This Row],[Tên hàng hóa ]]&lt;&gt;0,VLOOKUP(Table28[[#This Row],[Tên hàng hóa ]],Table1[[Tên hàng hóa]:[Quy cách]],2,0),"")</f>
        <v/>
      </c>
      <c r="F2488" s="191" t="str">
        <f>IF(Table28[[#This Row],[Tên hàng hóa ]]&lt;&gt;0,VLOOKUP(Table28[[#This Row],[Tên hàng hóa ]],Table1[[Tên hàng hóa]:[ĐVT]],3,0),"")</f>
        <v/>
      </c>
      <c r="G2488" s="196" t="str">
        <f>IF(Table28[[#This Row],[Tên hàng hóa ]]=0,"",VLOOKUP(Table28[[#This Row],[Tên hàng hóa ]],Table1[[Tên hàng hóa]:[Giá bán]],4,0))</f>
        <v/>
      </c>
      <c r="H2488" s="192"/>
      <c r="I2488" s="193" t="str">
        <f>IF(Table28[[#This Row],[Số lượng]]&lt;&gt;0,Table28[[#This Row],[Số lượng]]*Table28[[#This Row],[Đơn giá]],"")</f>
        <v/>
      </c>
      <c r="J2488" s="193" t="str">
        <f ca="1">IF(AND(Table28[[#This Row],[Tên hàng hóa ]]&lt;&gt;0,D2489=""),SUM(OFFSET(Table28[[#This Row],[Thành tiền]],0,0,-COUNTIF(Table28[Số HĐ],Table28[[#This Row],[Số HĐ]]))),"")</f>
        <v/>
      </c>
      <c r="K2488" s="192"/>
      <c r="L248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88" s="194"/>
    </row>
    <row r="2489" spans="1:13" ht="35.1" customHeight="1" x14ac:dyDescent="0.2">
      <c r="A2489" s="187"/>
      <c r="B2489" s="188"/>
      <c r="C2489" s="189" t="str">
        <f t="shared" si="64"/>
        <v/>
      </c>
      <c r="D2489" s="190"/>
      <c r="E2489" s="195" t="str">
        <f>IF(Table28[[#This Row],[Tên hàng hóa ]]&lt;&gt;0,VLOOKUP(Table28[[#This Row],[Tên hàng hóa ]],Table1[[Tên hàng hóa]:[Quy cách]],2,0),"")</f>
        <v/>
      </c>
      <c r="F2489" s="191" t="str">
        <f>IF(Table28[[#This Row],[Tên hàng hóa ]]&lt;&gt;0,VLOOKUP(Table28[[#This Row],[Tên hàng hóa ]],Table1[[Tên hàng hóa]:[ĐVT]],3,0),"")</f>
        <v/>
      </c>
      <c r="G2489" s="196" t="str">
        <f>IF(Table28[[#This Row],[Tên hàng hóa ]]=0,"",VLOOKUP(Table28[[#This Row],[Tên hàng hóa ]],Table1[[Tên hàng hóa]:[Giá bán]],4,0))</f>
        <v/>
      </c>
      <c r="H2489" s="192"/>
      <c r="I2489" s="193" t="str">
        <f>IF(Table28[[#This Row],[Số lượng]]&lt;&gt;0,Table28[[#This Row],[Số lượng]]*Table28[[#This Row],[Đơn giá]],"")</f>
        <v/>
      </c>
      <c r="J2489" s="193" t="str">
        <f ca="1">IF(AND(Table28[[#This Row],[Tên hàng hóa ]]&lt;&gt;0,D2490=""),SUM(OFFSET(Table28[[#This Row],[Thành tiền]],0,0,-COUNTIF(Table28[Số HĐ],Table28[[#This Row],[Số HĐ]]))),"")</f>
        <v/>
      </c>
      <c r="K2489" s="192"/>
      <c r="L248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89" s="194"/>
    </row>
    <row r="2490" spans="1:13" ht="35.1" customHeight="1" x14ac:dyDescent="0.2">
      <c r="A2490" s="187"/>
      <c r="B2490" s="188"/>
      <c r="C2490" s="189" t="str">
        <f t="shared" si="64"/>
        <v/>
      </c>
      <c r="D2490" s="190"/>
      <c r="E2490" s="195" t="str">
        <f>IF(Table28[[#This Row],[Tên hàng hóa ]]&lt;&gt;0,VLOOKUP(Table28[[#This Row],[Tên hàng hóa ]],Table1[[Tên hàng hóa]:[Quy cách]],2,0),"")</f>
        <v/>
      </c>
      <c r="F2490" s="191" t="str">
        <f>IF(Table28[[#This Row],[Tên hàng hóa ]]&lt;&gt;0,VLOOKUP(Table28[[#This Row],[Tên hàng hóa ]],Table1[[Tên hàng hóa]:[ĐVT]],3,0),"")</f>
        <v/>
      </c>
      <c r="G2490" s="196" t="str">
        <f>IF(Table28[[#This Row],[Tên hàng hóa ]]=0,"",VLOOKUP(Table28[[#This Row],[Tên hàng hóa ]],Table1[[Tên hàng hóa]:[Giá bán]],4,0))</f>
        <v/>
      </c>
      <c r="H2490" s="192"/>
      <c r="I2490" s="193" t="str">
        <f>IF(Table28[[#This Row],[Số lượng]]&lt;&gt;0,Table28[[#This Row],[Số lượng]]*Table28[[#This Row],[Đơn giá]],"")</f>
        <v/>
      </c>
      <c r="J2490" s="193" t="str">
        <f ca="1">IF(AND(Table28[[#This Row],[Tên hàng hóa ]]&lt;&gt;0,D2491=""),SUM(OFFSET(Table28[[#This Row],[Thành tiền]],0,0,-COUNTIF(Table28[Số HĐ],Table28[[#This Row],[Số HĐ]]))),"")</f>
        <v/>
      </c>
      <c r="K2490" s="192"/>
      <c r="L249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90" s="194"/>
    </row>
    <row r="2491" spans="1:13" ht="35.1" customHeight="1" x14ac:dyDescent="0.2">
      <c r="A2491" s="187"/>
      <c r="B2491" s="188"/>
      <c r="C2491" s="189" t="str">
        <f t="shared" si="64"/>
        <v/>
      </c>
      <c r="D2491" s="190"/>
      <c r="E2491" s="195" t="str">
        <f>IF(Table28[[#This Row],[Tên hàng hóa ]]&lt;&gt;0,VLOOKUP(Table28[[#This Row],[Tên hàng hóa ]],Table1[[Tên hàng hóa]:[Quy cách]],2,0),"")</f>
        <v/>
      </c>
      <c r="F2491" s="191" t="str">
        <f>IF(Table28[[#This Row],[Tên hàng hóa ]]&lt;&gt;0,VLOOKUP(Table28[[#This Row],[Tên hàng hóa ]],Table1[[Tên hàng hóa]:[ĐVT]],3,0),"")</f>
        <v/>
      </c>
      <c r="G2491" s="196" t="str">
        <f>IF(Table28[[#This Row],[Tên hàng hóa ]]=0,"",VLOOKUP(Table28[[#This Row],[Tên hàng hóa ]],Table1[[Tên hàng hóa]:[Giá bán]],4,0))</f>
        <v/>
      </c>
      <c r="H2491" s="192"/>
      <c r="I2491" s="193" t="str">
        <f>IF(Table28[[#This Row],[Số lượng]]&lt;&gt;0,Table28[[#This Row],[Số lượng]]*Table28[[#This Row],[Đơn giá]],"")</f>
        <v/>
      </c>
      <c r="J2491" s="193" t="str">
        <f ca="1">IF(AND(Table28[[#This Row],[Tên hàng hóa ]]&lt;&gt;0,D2492=""),SUM(OFFSET(Table28[[#This Row],[Thành tiền]],0,0,-COUNTIF(Table28[Số HĐ],Table28[[#This Row],[Số HĐ]]))),"")</f>
        <v/>
      </c>
      <c r="K2491" s="192"/>
      <c r="L24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91" s="194"/>
    </row>
    <row r="2492" spans="1:13" ht="35.1" customHeight="1" x14ac:dyDescent="0.2">
      <c r="A2492" s="187"/>
      <c r="B2492" s="188"/>
      <c r="C2492" s="189" t="str">
        <f t="shared" si="64"/>
        <v/>
      </c>
      <c r="D2492" s="190"/>
      <c r="E2492" s="195" t="str">
        <f>IF(Table28[[#This Row],[Tên hàng hóa ]]&lt;&gt;0,VLOOKUP(Table28[[#This Row],[Tên hàng hóa ]],Table1[[Tên hàng hóa]:[Quy cách]],2,0),"")</f>
        <v/>
      </c>
      <c r="F2492" s="191" t="str">
        <f>IF(Table28[[#This Row],[Tên hàng hóa ]]&lt;&gt;0,VLOOKUP(Table28[[#This Row],[Tên hàng hóa ]],Table1[[Tên hàng hóa]:[ĐVT]],3,0),"")</f>
        <v/>
      </c>
      <c r="G2492" s="196" t="str">
        <f>IF(Table28[[#This Row],[Tên hàng hóa ]]=0,"",VLOOKUP(Table28[[#This Row],[Tên hàng hóa ]],Table1[[Tên hàng hóa]:[Giá bán]],4,0))</f>
        <v/>
      </c>
      <c r="H2492" s="192"/>
      <c r="I2492" s="193" t="str">
        <f>IF(Table28[[#This Row],[Số lượng]]&lt;&gt;0,Table28[[#This Row],[Số lượng]]*Table28[[#This Row],[Đơn giá]],"")</f>
        <v/>
      </c>
      <c r="J2492" s="193" t="str">
        <f ca="1">IF(AND(Table28[[#This Row],[Tên hàng hóa ]]&lt;&gt;0,D2493=""),SUM(OFFSET(Table28[[#This Row],[Thành tiền]],0,0,-COUNTIF(Table28[Số HĐ],Table28[[#This Row],[Số HĐ]]))),"")</f>
        <v/>
      </c>
      <c r="K2492" s="192"/>
      <c r="L249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92" s="194"/>
    </row>
    <row r="2493" spans="1:13" ht="35.1" customHeight="1" x14ac:dyDescent="0.2">
      <c r="A2493" s="187"/>
      <c r="B2493" s="188"/>
      <c r="C2493" s="189" t="str">
        <f t="shared" si="64"/>
        <v/>
      </c>
      <c r="D2493" s="190"/>
      <c r="E2493" s="195" t="str">
        <f>IF(Table28[[#This Row],[Tên hàng hóa ]]&lt;&gt;0,VLOOKUP(Table28[[#This Row],[Tên hàng hóa ]],Table1[[Tên hàng hóa]:[Quy cách]],2,0),"")</f>
        <v/>
      </c>
      <c r="F2493" s="191" t="str">
        <f>IF(Table28[[#This Row],[Tên hàng hóa ]]&lt;&gt;0,VLOOKUP(Table28[[#This Row],[Tên hàng hóa ]],Table1[[Tên hàng hóa]:[ĐVT]],3,0),"")</f>
        <v/>
      </c>
      <c r="G2493" s="196" t="str">
        <f>IF(Table28[[#This Row],[Tên hàng hóa ]]=0,"",VLOOKUP(Table28[[#This Row],[Tên hàng hóa ]],Table1[[Tên hàng hóa]:[Giá bán]],4,0))</f>
        <v/>
      </c>
      <c r="H2493" s="192"/>
      <c r="I2493" s="193" t="str">
        <f>IF(Table28[[#This Row],[Số lượng]]&lt;&gt;0,Table28[[#This Row],[Số lượng]]*Table28[[#This Row],[Đơn giá]],"")</f>
        <v/>
      </c>
      <c r="J2493" s="193" t="str">
        <f ca="1">IF(AND(Table28[[#This Row],[Tên hàng hóa ]]&lt;&gt;0,D2494=""),SUM(OFFSET(Table28[[#This Row],[Thành tiền]],0,0,-COUNTIF(Table28[Số HĐ],Table28[[#This Row],[Số HĐ]]))),"")</f>
        <v/>
      </c>
      <c r="K2493" s="192"/>
      <c r="L24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93" s="194"/>
    </row>
    <row r="2494" spans="1:13" ht="35.1" customHeight="1" x14ac:dyDescent="0.2">
      <c r="A2494" s="187"/>
      <c r="B2494" s="188"/>
      <c r="C2494" s="189" t="str">
        <f t="shared" si="64"/>
        <v/>
      </c>
      <c r="D2494" s="190"/>
      <c r="E2494" s="195" t="str">
        <f>IF(Table28[[#This Row],[Tên hàng hóa ]]&lt;&gt;0,VLOOKUP(Table28[[#This Row],[Tên hàng hóa ]],Table1[[Tên hàng hóa]:[Quy cách]],2,0),"")</f>
        <v/>
      </c>
      <c r="F2494" s="191" t="str">
        <f>IF(Table28[[#This Row],[Tên hàng hóa ]]&lt;&gt;0,VLOOKUP(Table28[[#This Row],[Tên hàng hóa ]],Table1[[Tên hàng hóa]:[ĐVT]],3,0),"")</f>
        <v/>
      </c>
      <c r="G2494" s="196" t="str">
        <f>IF(Table28[[#This Row],[Tên hàng hóa ]]=0,"",VLOOKUP(Table28[[#This Row],[Tên hàng hóa ]],Table1[[Tên hàng hóa]:[Giá bán]],4,0))</f>
        <v/>
      </c>
      <c r="H2494" s="192"/>
      <c r="I2494" s="193" t="str">
        <f>IF(Table28[[#This Row],[Số lượng]]&lt;&gt;0,Table28[[#This Row],[Số lượng]]*Table28[[#This Row],[Đơn giá]],"")</f>
        <v/>
      </c>
      <c r="J2494" s="193" t="str">
        <f ca="1">IF(AND(Table28[[#This Row],[Tên hàng hóa ]]&lt;&gt;0,D2495=""),SUM(OFFSET(Table28[[#This Row],[Thành tiền]],0,0,-COUNTIF(Table28[Số HĐ],Table28[[#This Row],[Số HĐ]]))),"")</f>
        <v/>
      </c>
      <c r="K2494" s="192"/>
      <c r="L249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94" s="194"/>
    </row>
    <row r="2495" spans="1:13" ht="35.1" customHeight="1" x14ac:dyDescent="0.2">
      <c r="A2495" s="187"/>
      <c r="B2495" s="188"/>
      <c r="C2495" s="189" t="str">
        <f t="shared" si="64"/>
        <v/>
      </c>
      <c r="D2495" s="190"/>
      <c r="E2495" s="195" t="str">
        <f>IF(Table28[[#This Row],[Tên hàng hóa ]]&lt;&gt;0,VLOOKUP(Table28[[#This Row],[Tên hàng hóa ]],Table1[[Tên hàng hóa]:[Quy cách]],2,0),"")</f>
        <v/>
      </c>
      <c r="F2495" s="191" t="str">
        <f>IF(Table28[[#This Row],[Tên hàng hóa ]]&lt;&gt;0,VLOOKUP(Table28[[#This Row],[Tên hàng hóa ]],Table1[[Tên hàng hóa]:[ĐVT]],3,0),"")</f>
        <v/>
      </c>
      <c r="G2495" s="196" t="str">
        <f>IF(Table28[[#This Row],[Tên hàng hóa ]]=0,"",VLOOKUP(Table28[[#This Row],[Tên hàng hóa ]],Table1[[Tên hàng hóa]:[Giá bán]],4,0))</f>
        <v/>
      </c>
      <c r="H2495" s="192"/>
      <c r="I2495" s="193" t="str">
        <f>IF(Table28[[#This Row],[Số lượng]]&lt;&gt;0,Table28[[#This Row],[Số lượng]]*Table28[[#This Row],[Đơn giá]],"")</f>
        <v/>
      </c>
      <c r="J2495" s="193" t="str">
        <f ca="1">IF(AND(Table28[[#This Row],[Tên hàng hóa ]]&lt;&gt;0,D2496=""),SUM(OFFSET(Table28[[#This Row],[Thành tiền]],0,0,-COUNTIF(Table28[Số HĐ],Table28[[#This Row],[Số HĐ]]))),"")</f>
        <v/>
      </c>
      <c r="K2495" s="192"/>
      <c r="L24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95" s="194"/>
    </row>
    <row r="2496" spans="1:13" ht="35.1" customHeight="1" x14ac:dyDescent="0.2">
      <c r="A2496" s="187"/>
      <c r="B2496" s="188"/>
      <c r="C2496" s="189" t="str">
        <f t="shared" si="64"/>
        <v/>
      </c>
      <c r="D2496" s="190"/>
      <c r="E2496" s="195" t="str">
        <f>IF(Table28[[#This Row],[Tên hàng hóa ]]&lt;&gt;0,VLOOKUP(Table28[[#This Row],[Tên hàng hóa ]],Table1[[Tên hàng hóa]:[Quy cách]],2,0),"")</f>
        <v/>
      </c>
      <c r="F2496" s="191" t="str">
        <f>IF(Table28[[#This Row],[Tên hàng hóa ]]&lt;&gt;0,VLOOKUP(Table28[[#This Row],[Tên hàng hóa ]],Table1[[Tên hàng hóa]:[ĐVT]],3,0),"")</f>
        <v/>
      </c>
      <c r="G2496" s="196" t="str">
        <f>IF(Table28[[#This Row],[Tên hàng hóa ]]=0,"",VLOOKUP(Table28[[#This Row],[Tên hàng hóa ]],Table1[[Tên hàng hóa]:[Giá bán]],4,0))</f>
        <v/>
      </c>
      <c r="H2496" s="192"/>
      <c r="I2496" s="193" t="str">
        <f>IF(Table28[[#This Row],[Số lượng]]&lt;&gt;0,Table28[[#This Row],[Số lượng]]*Table28[[#This Row],[Đơn giá]],"")</f>
        <v/>
      </c>
      <c r="J2496" s="193" t="str">
        <f ca="1">IF(AND(Table28[[#This Row],[Tên hàng hóa ]]&lt;&gt;0,D2497=""),SUM(OFFSET(Table28[[#This Row],[Thành tiền]],0,0,-COUNTIF(Table28[Số HĐ],Table28[[#This Row],[Số HĐ]]))),"")</f>
        <v/>
      </c>
      <c r="K2496" s="192"/>
      <c r="L249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96" s="194"/>
    </row>
    <row r="2497" spans="1:13" ht="35.1" customHeight="1" x14ac:dyDescent="0.2">
      <c r="A2497" s="187"/>
      <c r="B2497" s="188"/>
      <c r="C2497" s="189" t="str">
        <f t="shared" si="64"/>
        <v/>
      </c>
      <c r="D2497" s="190"/>
      <c r="E2497" s="195" t="str">
        <f>IF(Table28[[#This Row],[Tên hàng hóa ]]&lt;&gt;0,VLOOKUP(Table28[[#This Row],[Tên hàng hóa ]],Table1[[Tên hàng hóa]:[Quy cách]],2,0),"")</f>
        <v/>
      </c>
      <c r="F2497" s="191" t="str">
        <f>IF(Table28[[#This Row],[Tên hàng hóa ]]&lt;&gt;0,VLOOKUP(Table28[[#This Row],[Tên hàng hóa ]],Table1[[Tên hàng hóa]:[ĐVT]],3,0),"")</f>
        <v/>
      </c>
      <c r="G2497" s="196" t="str">
        <f>IF(Table28[[#This Row],[Tên hàng hóa ]]=0,"",VLOOKUP(Table28[[#This Row],[Tên hàng hóa ]],Table1[[Tên hàng hóa]:[Giá bán]],4,0))</f>
        <v/>
      </c>
      <c r="H2497" s="192"/>
      <c r="I2497" s="193" t="str">
        <f>IF(Table28[[#This Row],[Số lượng]]&lt;&gt;0,Table28[[#This Row],[Số lượng]]*Table28[[#This Row],[Đơn giá]],"")</f>
        <v/>
      </c>
      <c r="J2497" s="193" t="str">
        <f ca="1">IF(AND(Table28[[#This Row],[Tên hàng hóa ]]&lt;&gt;0,D2498=""),SUM(OFFSET(Table28[[#This Row],[Thành tiền]],0,0,-COUNTIF(Table28[Số HĐ],Table28[[#This Row],[Số HĐ]]))),"")</f>
        <v/>
      </c>
      <c r="K2497" s="192"/>
      <c r="L249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97" s="194"/>
    </row>
    <row r="2498" spans="1:13" ht="35.1" customHeight="1" x14ac:dyDescent="0.2">
      <c r="A2498" s="187"/>
      <c r="B2498" s="188"/>
      <c r="C2498" s="189" t="str">
        <f t="shared" si="64"/>
        <v/>
      </c>
      <c r="D2498" s="190"/>
      <c r="E2498" s="195" t="str">
        <f>IF(Table28[[#This Row],[Tên hàng hóa ]]&lt;&gt;0,VLOOKUP(Table28[[#This Row],[Tên hàng hóa ]],Table1[[Tên hàng hóa]:[Quy cách]],2,0),"")</f>
        <v/>
      </c>
      <c r="F2498" s="191" t="str">
        <f>IF(Table28[[#This Row],[Tên hàng hóa ]]&lt;&gt;0,VLOOKUP(Table28[[#This Row],[Tên hàng hóa ]],Table1[[Tên hàng hóa]:[ĐVT]],3,0),"")</f>
        <v/>
      </c>
      <c r="G2498" s="196" t="str">
        <f>IF(Table28[[#This Row],[Tên hàng hóa ]]=0,"",VLOOKUP(Table28[[#This Row],[Tên hàng hóa ]],Table1[[Tên hàng hóa]:[Giá bán]],4,0))</f>
        <v/>
      </c>
      <c r="H2498" s="192"/>
      <c r="I2498" s="193" t="str">
        <f>IF(Table28[[#This Row],[Số lượng]]&lt;&gt;0,Table28[[#This Row],[Số lượng]]*Table28[[#This Row],[Đơn giá]],"")</f>
        <v/>
      </c>
      <c r="J2498" s="193" t="str">
        <f ca="1">IF(AND(Table28[[#This Row],[Tên hàng hóa ]]&lt;&gt;0,D2499=""),SUM(OFFSET(Table28[[#This Row],[Thành tiền]],0,0,-COUNTIF(Table28[Số HĐ],Table28[[#This Row],[Số HĐ]]))),"")</f>
        <v/>
      </c>
      <c r="K2498" s="192"/>
      <c r="L24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98" s="194"/>
    </row>
    <row r="2499" spans="1:13" ht="35.1" customHeight="1" x14ac:dyDescent="0.2">
      <c r="A2499" s="187"/>
      <c r="B2499" s="188"/>
      <c r="C2499" s="189" t="str">
        <f t="shared" si="64"/>
        <v/>
      </c>
      <c r="D2499" s="190"/>
      <c r="E2499" s="195" t="str">
        <f>IF(Table28[[#This Row],[Tên hàng hóa ]]&lt;&gt;0,VLOOKUP(Table28[[#This Row],[Tên hàng hóa ]],Table1[[Tên hàng hóa]:[Quy cách]],2,0),"")</f>
        <v/>
      </c>
      <c r="F2499" s="191" t="str">
        <f>IF(Table28[[#This Row],[Tên hàng hóa ]]&lt;&gt;0,VLOOKUP(Table28[[#This Row],[Tên hàng hóa ]],Table1[[Tên hàng hóa]:[ĐVT]],3,0),"")</f>
        <v/>
      </c>
      <c r="G2499" s="196" t="str">
        <f>IF(Table28[[#This Row],[Tên hàng hóa ]]=0,"",VLOOKUP(Table28[[#This Row],[Tên hàng hóa ]],Table1[[Tên hàng hóa]:[Giá bán]],4,0))</f>
        <v/>
      </c>
      <c r="H2499" s="192"/>
      <c r="I2499" s="193" t="str">
        <f>IF(Table28[[#This Row],[Số lượng]]&lt;&gt;0,Table28[[#This Row],[Số lượng]]*Table28[[#This Row],[Đơn giá]],"")</f>
        <v/>
      </c>
      <c r="J2499" s="193" t="str">
        <f ca="1">IF(AND(Table28[[#This Row],[Tên hàng hóa ]]&lt;&gt;0,D2500=""),SUM(OFFSET(Table28[[#This Row],[Thành tiền]],0,0,-COUNTIF(Table28[Số HĐ],Table28[[#This Row],[Số HĐ]]))),"")</f>
        <v/>
      </c>
      <c r="K2499" s="192"/>
      <c r="L249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499" s="194"/>
    </row>
    <row r="2500" spans="1:13" ht="35.1" customHeight="1" x14ac:dyDescent="0.2">
      <c r="A2500" s="187"/>
      <c r="B2500" s="188"/>
      <c r="C2500" s="189" t="str">
        <f t="shared" si="64"/>
        <v/>
      </c>
      <c r="D2500" s="190"/>
      <c r="E2500" s="195" t="str">
        <f>IF(Table28[[#This Row],[Tên hàng hóa ]]&lt;&gt;0,VLOOKUP(Table28[[#This Row],[Tên hàng hóa ]],Table1[[Tên hàng hóa]:[Quy cách]],2,0),"")</f>
        <v/>
      </c>
      <c r="F2500" s="191" t="str">
        <f>IF(Table28[[#This Row],[Tên hàng hóa ]]&lt;&gt;0,VLOOKUP(Table28[[#This Row],[Tên hàng hóa ]],Table1[[Tên hàng hóa]:[ĐVT]],3,0),"")</f>
        <v/>
      </c>
      <c r="G2500" s="196" t="str">
        <f>IF(Table28[[#This Row],[Tên hàng hóa ]]=0,"",VLOOKUP(Table28[[#This Row],[Tên hàng hóa ]],Table1[[Tên hàng hóa]:[Giá bán]],4,0))</f>
        <v/>
      </c>
      <c r="H2500" s="192"/>
      <c r="I2500" s="193" t="str">
        <f>IF(Table28[[#This Row],[Số lượng]]&lt;&gt;0,Table28[[#This Row],[Số lượng]]*Table28[[#This Row],[Đơn giá]],"")</f>
        <v/>
      </c>
      <c r="J2500" s="193" t="str">
        <f ca="1">IF(AND(Table28[[#This Row],[Tên hàng hóa ]]&lt;&gt;0,D2501=""),SUM(OFFSET(Table28[[#This Row],[Thành tiền]],0,0,-COUNTIF(Table28[Số HĐ],Table28[[#This Row],[Số HĐ]]))),"")</f>
        <v/>
      </c>
      <c r="K2500" s="192"/>
      <c r="L250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00" s="194"/>
    </row>
    <row r="2501" spans="1:13" ht="35.1" customHeight="1" x14ac:dyDescent="0.2">
      <c r="A2501" s="187"/>
      <c r="B2501" s="188"/>
      <c r="C2501" s="189" t="str">
        <f t="shared" ref="C2501:C2563" si="65">IF(AND(D2501&lt;&gt;0,D2502=""),C2500,"")</f>
        <v/>
      </c>
      <c r="D2501" s="190"/>
      <c r="E2501" s="195" t="str">
        <f>IF(Table28[[#This Row],[Tên hàng hóa ]]&lt;&gt;0,VLOOKUP(Table28[[#This Row],[Tên hàng hóa ]],Table1[[Tên hàng hóa]:[Quy cách]],2,0),"")</f>
        <v/>
      </c>
      <c r="F2501" s="191" t="str">
        <f>IF(Table28[[#This Row],[Tên hàng hóa ]]&lt;&gt;0,VLOOKUP(Table28[[#This Row],[Tên hàng hóa ]],Table1[[Tên hàng hóa]:[ĐVT]],3,0),"")</f>
        <v/>
      </c>
      <c r="G2501" s="196" t="str">
        <f>IF(Table28[[#This Row],[Tên hàng hóa ]]=0,"",VLOOKUP(Table28[[#This Row],[Tên hàng hóa ]],Table1[[Tên hàng hóa]:[Giá bán]],4,0))</f>
        <v/>
      </c>
      <c r="H2501" s="192"/>
      <c r="I2501" s="193" t="str">
        <f>IF(Table28[[#This Row],[Số lượng]]&lt;&gt;0,Table28[[#This Row],[Số lượng]]*Table28[[#This Row],[Đơn giá]],"")</f>
        <v/>
      </c>
      <c r="J2501" s="193" t="str">
        <f ca="1">IF(AND(Table28[[#This Row],[Tên hàng hóa ]]&lt;&gt;0,D2502=""),SUM(OFFSET(Table28[[#This Row],[Thành tiền]],0,0,-COUNTIF(Table28[Số HĐ],Table28[[#This Row],[Số HĐ]]))),"")</f>
        <v/>
      </c>
      <c r="K2501" s="192"/>
      <c r="L250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01" s="194"/>
    </row>
    <row r="2502" spans="1:13" ht="35.1" customHeight="1" x14ac:dyDescent="0.2">
      <c r="A2502" s="187"/>
      <c r="B2502" s="188"/>
      <c r="C2502" s="189" t="str">
        <f t="shared" si="65"/>
        <v/>
      </c>
      <c r="D2502" s="190"/>
      <c r="E2502" s="195" t="str">
        <f>IF(Table28[[#This Row],[Tên hàng hóa ]]&lt;&gt;0,VLOOKUP(Table28[[#This Row],[Tên hàng hóa ]],Table1[[Tên hàng hóa]:[Quy cách]],2,0),"")</f>
        <v/>
      </c>
      <c r="F2502" s="191" t="str">
        <f>IF(Table28[[#This Row],[Tên hàng hóa ]]&lt;&gt;0,VLOOKUP(Table28[[#This Row],[Tên hàng hóa ]],Table1[[Tên hàng hóa]:[ĐVT]],3,0),"")</f>
        <v/>
      </c>
      <c r="G2502" s="196" t="str">
        <f>IF(Table28[[#This Row],[Tên hàng hóa ]]=0,"",VLOOKUP(Table28[[#This Row],[Tên hàng hóa ]],Table1[[Tên hàng hóa]:[Giá bán]],4,0))</f>
        <v/>
      </c>
      <c r="H2502" s="192"/>
      <c r="I2502" s="193" t="str">
        <f>IF(Table28[[#This Row],[Số lượng]]&lt;&gt;0,Table28[[#This Row],[Số lượng]]*Table28[[#This Row],[Đơn giá]],"")</f>
        <v/>
      </c>
      <c r="J2502" s="193" t="str">
        <f ca="1">IF(AND(Table28[[#This Row],[Tên hàng hóa ]]&lt;&gt;0,D2503=""),SUM(OFFSET(Table28[[#This Row],[Thành tiền]],0,0,-COUNTIF(Table28[Số HĐ],Table28[[#This Row],[Số HĐ]]))),"")</f>
        <v/>
      </c>
      <c r="K2502" s="192"/>
      <c r="L250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02" s="194"/>
    </row>
    <row r="2503" spans="1:13" ht="35.1" customHeight="1" x14ac:dyDescent="0.2">
      <c r="A2503" s="187"/>
      <c r="B2503" s="188"/>
      <c r="C2503" s="189" t="str">
        <f t="shared" si="65"/>
        <v/>
      </c>
      <c r="D2503" s="190"/>
      <c r="E2503" s="195" t="str">
        <f>IF(Table28[[#This Row],[Tên hàng hóa ]]&lt;&gt;0,VLOOKUP(Table28[[#This Row],[Tên hàng hóa ]],Table1[[Tên hàng hóa]:[Quy cách]],2,0),"")</f>
        <v/>
      </c>
      <c r="F2503" s="191" t="str">
        <f>IF(Table28[[#This Row],[Tên hàng hóa ]]&lt;&gt;0,VLOOKUP(Table28[[#This Row],[Tên hàng hóa ]],Table1[[Tên hàng hóa]:[ĐVT]],3,0),"")</f>
        <v/>
      </c>
      <c r="G2503" s="196" t="str">
        <f>IF(Table28[[#This Row],[Tên hàng hóa ]]=0,"",VLOOKUP(Table28[[#This Row],[Tên hàng hóa ]],Table1[[Tên hàng hóa]:[Giá bán]],4,0))</f>
        <v/>
      </c>
      <c r="H2503" s="192"/>
      <c r="I2503" s="193" t="str">
        <f>IF(Table28[[#This Row],[Số lượng]]&lt;&gt;0,Table28[[#This Row],[Số lượng]]*Table28[[#This Row],[Đơn giá]],"")</f>
        <v/>
      </c>
      <c r="J2503" s="193" t="str">
        <f ca="1">IF(AND(Table28[[#This Row],[Tên hàng hóa ]]&lt;&gt;0,D2504=""),SUM(OFFSET(Table28[[#This Row],[Thành tiền]],0,0,-COUNTIF(Table28[Số HĐ],Table28[[#This Row],[Số HĐ]]))),"")</f>
        <v/>
      </c>
      <c r="K2503" s="192"/>
      <c r="L250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03" s="194"/>
    </row>
    <row r="2504" spans="1:13" ht="35.1" customHeight="1" x14ac:dyDescent="0.2">
      <c r="A2504" s="187"/>
      <c r="B2504" s="188"/>
      <c r="C2504" s="189" t="str">
        <f t="shared" si="65"/>
        <v/>
      </c>
      <c r="D2504" s="190"/>
      <c r="E2504" s="195" t="str">
        <f>IF(Table28[[#This Row],[Tên hàng hóa ]]&lt;&gt;0,VLOOKUP(Table28[[#This Row],[Tên hàng hóa ]],Table1[[Tên hàng hóa]:[Quy cách]],2,0),"")</f>
        <v/>
      </c>
      <c r="F2504" s="191" t="str">
        <f>IF(Table28[[#This Row],[Tên hàng hóa ]]&lt;&gt;0,VLOOKUP(Table28[[#This Row],[Tên hàng hóa ]],Table1[[Tên hàng hóa]:[ĐVT]],3,0),"")</f>
        <v/>
      </c>
      <c r="G2504" s="196" t="str">
        <f>IF(Table28[[#This Row],[Tên hàng hóa ]]=0,"",VLOOKUP(Table28[[#This Row],[Tên hàng hóa ]],Table1[[Tên hàng hóa]:[Giá bán]],4,0))</f>
        <v/>
      </c>
      <c r="H2504" s="192"/>
      <c r="I2504" s="193" t="str">
        <f>IF(Table28[[#This Row],[Số lượng]]&lt;&gt;0,Table28[[#This Row],[Số lượng]]*Table28[[#This Row],[Đơn giá]],"")</f>
        <v/>
      </c>
      <c r="J2504" s="193" t="str">
        <f ca="1">IF(AND(Table28[[#This Row],[Tên hàng hóa ]]&lt;&gt;0,D2505=""),SUM(OFFSET(Table28[[#This Row],[Thành tiền]],0,0,-COUNTIF(Table28[Số HĐ],Table28[[#This Row],[Số HĐ]]))),"")</f>
        <v/>
      </c>
      <c r="K2504" s="192"/>
      <c r="L250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04" s="194"/>
    </row>
    <row r="2505" spans="1:13" ht="35.1" customHeight="1" x14ac:dyDescent="0.2">
      <c r="A2505" s="187"/>
      <c r="B2505" s="188"/>
      <c r="C2505" s="189" t="str">
        <f t="shared" si="65"/>
        <v/>
      </c>
      <c r="D2505" s="190"/>
      <c r="E2505" s="195" t="str">
        <f>IF(Table28[[#This Row],[Tên hàng hóa ]]&lt;&gt;0,VLOOKUP(Table28[[#This Row],[Tên hàng hóa ]],Table1[[Tên hàng hóa]:[Quy cách]],2,0),"")</f>
        <v/>
      </c>
      <c r="F2505" s="191" t="str">
        <f>IF(Table28[[#This Row],[Tên hàng hóa ]]&lt;&gt;0,VLOOKUP(Table28[[#This Row],[Tên hàng hóa ]],Table1[[Tên hàng hóa]:[ĐVT]],3,0),"")</f>
        <v/>
      </c>
      <c r="G2505" s="196" t="str">
        <f>IF(Table28[[#This Row],[Tên hàng hóa ]]=0,"",VLOOKUP(Table28[[#This Row],[Tên hàng hóa ]],Table1[[Tên hàng hóa]:[Giá bán]],4,0))</f>
        <v/>
      </c>
      <c r="H2505" s="192"/>
      <c r="I2505" s="193" t="str">
        <f>IF(Table28[[#This Row],[Số lượng]]&lt;&gt;0,Table28[[#This Row],[Số lượng]]*Table28[[#This Row],[Đơn giá]],"")</f>
        <v/>
      </c>
      <c r="J2505" s="193" t="str">
        <f ca="1">IF(AND(Table28[[#This Row],[Tên hàng hóa ]]&lt;&gt;0,D2506=""),SUM(OFFSET(Table28[[#This Row],[Thành tiền]],0,0,-COUNTIF(Table28[Số HĐ],Table28[[#This Row],[Số HĐ]]))),"")</f>
        <v/>
      </c>
      <c r="K2505" s="192"/>
      <c r="L250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05" s="194"/>
    </row>
    <row r="2506" spans="1:13" ht="35.1" customHeight="1" x14ac:dyDescent="0.2">
      <c r="A2506" s="187"/>
      <c r="B2506" s="188"/>
      <c r="C2506" s="189" t="str">
        <f t="shared" si="65"/>
        <v/>
      </c>
      <c r="D2506" s="190"/>
      <c r="E2506" s="195" t="str">
        <f>IF(Table28[[#This Row],[Tên hàng hóa ]]&lt;&gt;0,VLOOKUP(Table28[[#This Row],[Tên hàng hóa ]],Table1[[Tên hàng hóa]:[Quy cách]],2,0),"")</f>
        <v/>
      </c>
      <c r="F2506" s="191" t="str">
        <f>IF(Table28[[#This Row],[Tên hàng hóa ]]&lt;&gt;0,VLOOKUP(Table28[[#This Row],[Tên hàng hóa ]],Table1[[Tên hàng hóa]:[ĐVT]],3,0),"")</f>
        <v/>
      </c>
      <c r="G2506" s="196" t="str">
        <f>IF(Table28[[#This Row],[Tên hàng hóa ]]=0,"",VLOOKUP(Table28[[#This Row],[Tên hàng hóa ]],Table1[[Tên hàng hóa]:[Giá bán]],4,0))</f>
        <v/>
      </c>
      <c r="H2506" s="192"/>
      <c r="I2506" s="193" t="str">
        <f>IF(Table28[[#This Row],[Số lượng]]&lt;&gt;0,Table28[[#This Row],[Số lượng]]*Table28[[#This Row],[Đơn giá]],"")</f>
        <v/>
      </c>
      <c r="J2506" s="193" t="str">
        <f ca="1">IF(AND(Table28[[#This Row],[Tên hàng hóa ]]&lt;&gt;0,D2507=""),SUM(OFFSET(Table28[[#This Row],[Thành tiền]],0,0,-COUNTIF(Table28[Số HĐ],Table28[[#This Row],[Số HĐ]]))),"")</f>
        <v/>
      </c>
      <c r="K2506" s="192"/>
      <c r="L250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06" s="194"/>
    </row>
    <row r="2507" spans="1:13" ht="35.1" customHeight="1" x14ac:dyDescent="0.2">
      <c r="A2507" s="187"/>
      <c r="B2507" s="188"/>
      <c r="C2507" s="189" t="str">
        <f t="shared" si="65"/>
        <v/>
      </c>
      <c r="D2507" s="190"/>
      <c r="E2507" s="195" t="str">
        <f>IF(Table28[[#This Row],[Tên hàng hóa ]]&lt;&gt;0,VLOOKUP(Table28[[#This Row],[Tên hàng hóa ]],Table1[[Tên hàng hóa]:[Quy cách]],2,0),"")</f>
        <v/>
      </c>
      <c r="F2507" s="191" t="str">
        <f>IF(Table28[[#This Row],[Tên hàng hóa ]]&lt;&gt;0,VLOOKUP(Table28[[#This Row],[Tên hàng hóa ]],Table1[[Tên hàng hóa]:[ĐVT]],3,0),"")</f>
        <v/>
      </c>
      <c r="G2507" s="196" t="str">
        <f>IF(Table28[[#This Row],[Tên hàng hóa ]]=0,"",VLOOKUP(Table28[[#This Row],[Tên hàng hóa ]],Table1[[Tên hàng hóa]:[Giá bán]],4,0))</f>
        <v/>
      </c>
      <c r="H2507" s="192"/>
      <c r="I2507" s="193" t="str">
        <f>IF(Table28[[#This Row],[Số lượng]]&lt;&gt;0,Table28[[#This Row],[Số lượng]]*Table28[[#This Row],[Đơn giá]],"")</f>
        <v/>
      </c>
      <c r="J2507" s="193" t="str">
        <f ca="1">IF(AND(Table28[[#This Row],[Tên hàng hóa ]]&lt;&gt;0,D2508=""),SUM(OFFSET(Table28[[#This Row],[Thành tiền]],0,0,-COUNTIF(Table28[Số HĐ],Table28[[#This Row],[Số HĐ]]))),"")</f>
        <v/>
      </c>
      <c r="K2507" s="192"/>
      <c r="L250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07" s="194"/>
    </row>
    <row r="2508" spans="1:13" ht="35.1" customHeight="1" x14ac:dyDescent="0.2">
      <c r="A2508" s="187"/>
      <c r="B2508" s="188"/>
      <c r="C2508" s="189" t="str">
        <f t="shared" si="65"/>
        <v/>
      </c>
      <c r="D2508" s="190"/>
      <c r="E2508" s="195" t="str">
        <f>IF(Table28[[#This Row],[Tên hàng hóa ]]&lt;&gt;0,VLOOKUP(Table28[[#This Row],[Tên hàng hóa ]],Table1[[Tên hàng hóa]:[Quy cách]],2,0),"")</f>
        <v/>
      </c>
      <c r="F2508" s="191" t="str">
        <f>IF(Table28[[#This Row],[Tên hàng hóa ]]&lt;&gt;0,VLOOKUP(Table28[[#This Row],[Tên hàng hóa ]],Table1[[Tên hàng hóa]:[ĐVT]],3,0),"")</f>
        <v/>
      </c>
      <c r="G2508" s="196" t="str">
        <f>IF(Table28[[#This Row],[Tên hàng hóa ]]=0,"",VLOOKUP(Table28[[#This Row],[Tên hàng hóa ]],Table1[[Tên hàng hóa]:[Giá bán]],4,0))</f>
        <v/>
      </c>
      <c r="H2508" s="192"/>
      <c r="I2508" s="193" t="str">
        <f>IF(Table28[[#This Row],[Số lượng]]&lt;&gt;0,Table28[[#This Row],[Số lượng]]*Table28[[#This Row],[Đơn giá]],"")</f>
        <v/>
      </c>
      <c r="J2508" s="193" t="str">
        <f ca="1">IF(AND(Table28[[#This Row],[Tên hàng hóa ]]&lt;&gt;0,D2509=""),SUM(OFFSET(Table28[[#This Row],[Thành tiền]],0,0,-COUNTIF(Table28[Số HĐ],Table28[[#This Row],[Số HĐ]]))),"")</f>
        <v/>
      </c>
      <c r="K2508" s="192"/>
      <c r="L250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08" s="194"/>
    </row>
    <row r="2509" spans="1:13" ht="35.1" customHeight="1" x14ac:dyDescent="0.2">
      <c r="A2509" s="187"/>
      <c r="B2509" s="188"/>
      <c r="C2509" s="189" t="str">
        <f t="shared" si="65"/>
        <v/>
      </c>
      <c r="D2509" s="190"/>
      <c r="E2509" s="195" t="str">
        <f>IF(Table28[[#This Row],[Tên hàng hóa ]]&lt;&gt;0,VLOOKUP(Table28[[#This Row],[Tên hàng hóa ]],Table1[[Tên hàng hóa]:[Quy cách]],2,0),"")</f>
        <v/>
      </c>
      <c r="F2509" s="191" t="str">
        <f>IF(Table28[[#This Row],[Tên hàng hóa ]]&lt;&gt;0,VLOOKUP(Table28[[#This Row],[Tên hàng hóa ]],Table1[[Tên hàng hóa]:[ĐVT]],3,0),"")</f>
        <v/>
      </c>
      <c r="G2509" s="196" t="str">
        <f>IF(Table28[[#This Row],[Tên hàng hóa ]]=0,"",VLOOKUP(Table28[[#This Row],[Tên hàng hóa ]],Table1[[Tên hàng hóa]:[Giá bán]],4,0))</f>
        <v/>
      </c>
      <c r="H2509" s="192"/>
      <c r="I2509" s="193" t="str">
        <f>IF(Table28[[#This Row],[Số lượng]]&lt;&gt;0,Table28[[#This Row],[Số lượng]]*Table28[[#This Row],[Đơn giá]],"")</f>
        <v/>
      </c>
      <c r="J2509" s="193" t="str">
        <f ca="1">IF(AND(Table28[[#This Row],[Tên hàng hóa ]]&lt;&gt;0,D2510=""),SUM(OFFSET(Table28[[#This Row],[Thành tiền]],0,0,-COUNTIF(Table28[Số HĐ],Table28[[#This Row],[Số HĐ]]))),"")</f>
        <v/>
      </c>
      <c r="K2509" s="192"/>
      <c r="L250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09" s="194"/>
    </row>
    <row r="2510" spans="1:13" ht="35.1" customHeight="1" x14ac:dyDescent="0.2">
      <c r="A2510" s="187"/>
      <c r="B2510" s="188"/>
      <c r="C2510" s="189" t="str">
        <f t="shared" si="65"/>
        <v/>
      </c>
      <c r="D2510" s="190"/>
      <c r="E2510" s="195" t="str">
        <f>IF(Table28[[#This Row],[Tên hàng hóa ]]&lt;&gt;0,VLOOKUP(Table28[[#This Row],[Tên hàng hóa ]],Table1[[Tên hàng hóa]:[Quy cách]],2,0),"")</f>
        <v/>
      </c>
      <c r="F2510" s="191" t="str">
        <f>IF(Table28[[#This Row],[Tên hàng hóa ]]&lt;&gt;0,VLOOKUP(Table28[[#This Row],[Tên hàng hóa ]],Table1[[Tên hàng hóa]:[ĐVT]],3,0),"")</f>
        <v/>
      </c>
      <c r="G2510" s="196" t="str">
        <f>IF(Table28[[#This Row],[Tên hàng hóa ]]=0,"",VLOOKUP(Table28[[#This Row],[Tên hàng hóa ]],Table1[[Tên hàng hóa]:[Giá bán]],4,0))</f>
        <v/>
      </c>
      <c r="H2510" s="192"/>
      <c r="I2510" s="193" t="str">
        <f>IF(Table28[[#This Row],[Số lượng]]&lt;&gt;0,Table28[[#This Row],[Số lượng]]*Table28[[#This Row],[Đơn giá]],"")</f>
        <v/>
      </c>
      <c r="J2510" s="193" t="str">
        <f ca="1">IF(AND(Table28[[#This Row],[Tên hàng hóa ]]&lt;&gt;0,D2511=""),SUM(OFFSET(Table28[[#This Row],[Thành tiền]],0,0,-COUNTIF(Table28[Số HĐ],Table28[[#This Row],[Số HĐ]]))),"")</f>
        <v/>
      </c>
      <c r="K2510" s="192"/>
      <c r="L251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10" s="194"/>
    </row>
    <row r="2511" spans="1:13" ht="35.1" customHeight="1" x14ac:dyDescent="0.2">
      <c r="A2511" s="187"/>
      <c r="B2511" s="188"/>
      <c r="C2511" s="189" t="str">
        <f t="shared" si="65"/>
        <v/>
      </c>
      <c r="D2511" s="190"/>
      <c r="E2511" s="195" t="str">
        <f>IF(Table28[[#This Row],[Tên hàng hóa ]]&lt;&gt;0,VLOOKUP(Table28[[#This Row],[Tên hàng hóa ]],Table1[[Tên hàng hóa]:[Quy cách]],2,0),"")</f>
        <v/>
      </c>
      <c r="F2511" s="191" t="str">
        <f>IF(Table28[[#This Row],[Tên hàng hóa ]]&lt;&gt;0,VLOOKUP(Table28[[#This Row],[Tên hàng hóa ]],Table1[[Tên hàng hóa]:[ĐVT]],3,0),"")</f>
        <v/>
      </c>
      <c r="G2511" s="196" t="str">
        <f>IF(Table28[[#This Row],[Tên hàng hóa ]]=0,"",VLOOKUP(Table28[[#This Row],[Tên hàng hóa ]],Table1[[Tên hàng hóa]:[Giá bán]],4,0))</f>
        <v/>
      </c>
      <c r="H2511" s="192"/>
      <c r="I2511" s="193" t="str">
        <f>IF(Table28[[#This Row],[Số lượng]]&lt;&gt;0,Table28[[#This Row],[Số lượng]]*Table28[[#This Row],[Đơn giá]],"")</f>
        <v/>
      </c>
      <c r="J2511" s="193" t="str">
        <f ca="1">IF(AND(Table28[[#This Row],[Tên hàng hóa ]]&lt;&gt;0,D2512=""),SUM(OFFSET(Table28[[#This Row],[Thành tiền]],0,0,-COUNTIF(Table28[Số HĐ],Table28[[#This Row],[Số HĐ]]))),"")</f>
        <v/>
      </c>
      <c r="K2511" s="192"/>
      <c r="L251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11" s="194"/>
    </row>
    <row r="2512" spans="1:13" ht="35.1" customHeight="1" x14ac:dyDescent="0.2">
      <c r="A2512" s="187"/>
      <c r="B2512" s="188"/>
      <c r="C2512" s="189" t="str">
        <f t="shared" si="65"/>
        <v/>
      </c>
      <c r="D2512" s="190"/>
      <c r="E2512" s="195" t="str">
        <f>IF(Table28[[#This Row],[Tên hàng hóa ]]&lt;&gt;0,VLOOKUP(Table28[[#This Row],[Tên hàng hóa ]],Table1[[Tên hàng hóa]:[Quy cách]],2,0),"")</f>
        <v/>
      </c>
      <c r="F2512" s="191" t="str">
        <f>IF(Table28[[#This Row],[Tên hàng hóa ]]&lt;&gt;0,VLOOKUP(Table28[[#This Row],[Tên hàng hóa ]],Table1[[Tên hàng hóa]:[ĐVT]],3,0),"")</f>
        <v/>
      </c>
      <c r="G2512" s="196" t="str">
        <f>IF(Table28[[#This Row],[Tên hàng hóa ]]=0,"",VLOOKUP(Table28[[#This Row],[Tên hàng hóa ]],Table1[[Tên hàng hóa]:[Giá bán]],4,0))</f>
        <v/>
      </c>
      <c r="H2512" s="192"/>
      <c r="I2512" s="193" t="str">
        <f>IF(Table28[[#This Row],[Số lượng]]&lt;&gt;0,Table28[[#This Row],[Số lượng]]*Table28[[#This Row],[Đơn giá]],"")</f>
        <v/>
      </c>
      <c r="J2512" s="193" t="str">
        <f ca="1">IF(AND(Table28[[#This Row],[Tên hàng hóa ]]&lt;&gt;0,D2513=""),SUM(OFFSET(Table28[[#This Row],[Thành tiền]],0,0,-COUNTIF(Table28[Số HĐ],Table28[[#This Row],[Số HĐ]]))),"")</f>
        <v/>
      </c>
      <c r="K2512" s="192"/>
      <c r="L251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12" s="194"/>
    </row>
    <row r="2513" spans="1:13" ht="35.1" customHeight="1" x14ac:dyDescent="0.2">
      <c r="A2513" s="187"/>
      <c r="B2513" s="188"/>
      <c r="C2513" s="189" t="str">
        <f t="shared" si="65"/>
        <v/>
      </c>
      <c r="D2513" s="190"/>
      <c r="E2513" s="195" t="str">
        <f>IF(Table28[[#This Row],[Tên hàng hóa ]]&lt;&gt;0,VLOOKUP(Table28[[#This Row],[Tên hàng hóa ]],Table1[[Tên hàng hóa]:[Quy cách]],2,0),"")</f>
        <v/>
      </c>
      <c r="F2513" s="191" t="str">
        <f>IF(Table28[[#This Row],[Tên hàng hóa ]]&lt;&gt;0,VLOOKUP(Table28[[#This Row],[Tên hàng hóa ]],Table1[[Tên hàng hóa]:[ĐVT]],3,0),"")</f>
        <v/>
      </c>
      <c r="G2513" s="196" t="str">
        <f>IF(Table28[[#This Row],[Tên hàng hóa ]]=0,"",VLOOKUP(Table28[[#This Row],[Tên hàng hóa ]],Table1[[Tên hàng hóa]:[Giá bán]],4,0))</f>
        <v/>
      </c>
      <c r="H2513" s="192"/>
      <c r="I2513" s="193" t="str">
        <f>IF(Table28[[#This Row],[Số lượng]]&lt;&gt;0,Table28[[#This Row],[Số lượng]]*Table28[[#This Row],[Đơn giá]],"")</f>
        <v/>
      </c>
      <c r="J2513" s="193" t="str">
        <f ca="1">IF(AND(Table28[[#This Row],[Tên hàng hóa ]]&lt;&gt;0,D2514=""),SUM(OFFSET(Table28[[#This Row],[Thành tiền]],0,0,-COUNTIF(Table28[Số HĐ],Table28[[#This Row],[Số HĐ]]))),"")</f>
        <v/>
      </c>
      <c r="K2513" s="192"/>
      <c r="L251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13" s="194"/>
    </row>
    <row r="2514" spans="1:13" ht="35.1" customHeight="1" x14ac:dyDescent="0.2">
      <c r="A2514" s="187"/>
      <c r="B2514" s="188"/>
      <c r="C2514" s="189" t="str">
        <f t="shared" si="65"/>
        <v/>
      </c>
      <c r="D2514" s="190"/>
      <c r="E2514" s="195" t="str">
        <f>IF(Table28[[#This Row],[Tên hàng hóa ]]&lt;&gt;0,VLOOKUP(Table28[[#This Row],[Tên hàng hóa ]],Table1[[Tên hàng hóa]:[Quy cách]],2,0),"")</f>
        <v/>
      </c>
      <c r="F2514" s="191" t="str">
        <f>IF(Table28[[#This Row],[Tên hàng hóa ]]&lt;&gt;0,VLOOKUP(Table28[[#This Row],[Tên hàng hóa ]],Table1[[Tên hàng hóa]:[ĐVT]],3,0),"")</f>
        <v/>
      </c>
      <c r="G2514" s="196" t="str">
        <f>IF(Table28[[#This Row],[Tên hàng hóa ]]=0,"",VLOOKUP(Table28[[#This Row],[Tên hàng hóa ]],Table1[[Tên hàng hóa]:[Giá bán]],4,0))</f>
        <v/>
      </c>
      <c r="H2514" s="192"/>
      <c r="I2514" s="193" t="str">
        <f>IF(Table28[[#This Row],[Số lượng]]&lt;&gt;0,Table28[[#This Row],[Số lượng]]*Table28[[#This Row],[Đơn giá]],"")</f>
        <v/>
      </c>
      <c r="J2514" s="193" t="str">
        <f ca="1">IF(AND(Table28[[#This Row],[Tên hàng hóa ]]&lt;&gt;0,D2515=""),SUM(OFFSET(Table28[[#This Row],[Thành tiền]],0,0,-COUNTIF(Table28[Số HĐ],Table28[[#This Row],[Số HĐ]]))),"")</f>
        <v/>
      </c>
      <c r="K2514" s="192"/>
      <c r="L251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14" s="194"/>
    </row>
    <row r="2515" spans="1:13" ht="35.1" customHeight="1" x14ac:dyDescent="0.2">
      <c r="A2515" s="187"/>
      <c r="B2515" s="188"/>
      <c r="C2515" s="189" t="str">
        <f t="shared" si="65"/>
        <v/>
      </c>
      <c r="D2515" s="190"/>
      <c r="E2515" s="195" t="str">
        <f>IF(Table28[[#This Row],[Tên hàng hóa ]]&lt;&gt;0,VLOOKUP(Table28[[#This Row],[Tên hàng hóa ]],Table1[[Tên hàng hóa]:[Quy cách]],2,0),"")</f>
        <v/>
      </c>
      <c r="F2515" s="191" t="str">
        <f>IF(Table28[[#This Row],[Tên hàng hóa ]]&lt;&gt;0,VLOOKUP(Table28[[#This Row],[Tên hàng hóa ]],Table1[[Tên hàng hóa]:[ĐVT]],3,0),"")</f>
        <v/>
      </c>
      <c r="G2515" s="196" t="str">
        <f>IF(Table28[[#This Row],[Tên hàng hóa ]]=0,"",VLOOKUP(Table28[[#This Row],[Tên hàng hóa ]],Table1[[Tên hàng hóa]:[Giá bán]],4,0))</f>
        <v/>
      </c>
      <c r="H2515" s="192"/>
      <c r="I2515" s="193" t="str">
        <f>IF(Table28[[#This Row],[Số lượng]]&lt;&gt;0,Table28[[#This Row],[Số lượng]]*Table28[[#This Row],[Đơn giá]],"")</f>
        <v/>
      </c>
      <c r="J2515" s="193" t="str">
        <f ca="1">IF(AND(Table28[[#This Row],[Tên hàng hóa ]]&lt;&gt;0,D2516=""),SUM(OFFSET(Table28[[#This Row],[Thành tiền]],0,0,-COUNTIF(Table28[Số HĐ],Table28[[#This Row],[Số HĐ]]))),"")</f>
        <v/>
      </c>
      <c r="K2515" s="192"/>
      <c r="L251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15" s="194"/>
    </row>
    <row r="2516" spans="1:13" ht="35.1" customHeight="1" x14ac:dyDescent="0.2">
      <c r="A2516" s="187"/>
      <c r="B2516" s="188"/>
      <c r="C2516" s="189" t="str">
        <f t="shared" si="65"/>
        <v/>
      </c>
      <c r="D2516" s="190"/>
      <c r="E2516" s="195" t="str">
        <f>IF(Table28[[#This Row],[Tên hàng hóa ]]&lt;&gt;0,VLOOKUP(Table28[[#This Row],[Tên hàng hóa ]],Table1[[Tên hàng hóa]:[Quy cách]],2,0),"")</f>
        <v/>
      </c>
      <c r="F2516" s="191" t="str">
        <f>IF(Table28[[#This Row],[Tên hàng hóa ]]&lt;&gt;0,VLOOKUP(Table28[[#This Row],[Tên hàng hóa ]],Table1[[Tên hàng hóa]:[ĐVT]],3,0),"")</f>
        <v/>
      </c>
      <c r="G2516" s="196" t="str">
        <f>IF(Table28[[#This Row],[Tên hàng hóa ]]=0,"",VLOOKUP(Table28[[#This Row],[Tên hàng hóa ]],Table1[[Tên hàng hóa]:[Giá bán]],4,0))</f>
        <v/>
      </c>
      <c r="H2516" s="192"/>
      <c r="I2516" s="193" t="str">
        <f>IF(Table28[[#This Row],[Số lượng]]&lt;&gt;0,Table28[[#This Row],[Số lượng]]*Table28[[#This Row],[Đơn giá]],"")</f>
        <v/>
      </c>
      <c r="J2516" s="193" t="str">
        <f ca="1">IF(AND(Table28[[#This Row],[Tên hàng hóa ]]&lt;&gt;0,D2517=""),SUM(OFFSET(Table28[[#This Row],[Thành tiền]],0,0,-COUNTIF(Table28[Số HĐ],Table28[[#This Row],[Số HĐ]]))),"")</f>
        <v/>
      </c>
      <c r="K2516" s="192"/>
      <c r="L251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16" s="194"/>
    </row>
    <row r="2517" spans="1:13" ht="35.1" customHeight="1" x14ac:dyDescent="0.2">
      <c r="A2517" s="187"/>
      <c r="B2517" s="188"/>
      <c r="C2517" s="189" t="str">
        <f t="shared" si="65"/>
        <v/>
      </c>
      <c r="D2517" s="190"/>
      <c r="E2517" s="195" t="str">
        <f>IF(Table28[[#This Row],[Tên hàng hóa ]]&lt;&gt;0,VLOOKUP(Table28[[#This Row],[Tên hàng hóa ]],Table1[[Tên hàng hóa]:[Quy cách]],2,0),"")</f>
        <v/>
      </c>
      <c r="F2517" s="191" t="str">
        <f>IF(Table28[[#This Row],[Tên hàng hóa ]]&lt;&gt;0,VLOOKUP(Table28[[#This Row],[Tên hàng hóa ]],Table1[[Tên hàng hóa]:[ĐVT]],3,0),"")</f>
        <v/>
      </c>
      <c r="G2517" s="196" t="str">
        <f>IF(Table28[[#This Row],[Tên hàng hóa ]]=0,"",VLOOKUP(Table28[[#This Row],[Tên hàng hóa ]],Table1[[Tên hàng hóa]:[Giá bán]],4,0))</f>
        <v/>
      </c>
      <c r="H2517" s="192"/>
      <c r="I2517" s="193" t="str">
        <f>IF(Table28[[#This Row],[Số lượng]]&lt;&gt;0,Table28[[#This Row],[Số lượng]]*Table28[[#This Row],[Đơn giá]],"")</f>
        <v/>
      </c>
      <c r="J2517" s="193" t="str">
        <f ca="1">IF(AND(Table28[[#This Row],[Tên hàng hóa ]]&lt;&gt;0,D2518=""),SUM(OFFSET(Table28[[#This Row],[Thành tiền]],0,0,-COUNTIF(Table28[Số HĐ],Table28[[#This Row],[Số HĐ]]))),"")</f>
        <v/>
      </c>
      <c r="K2517" s="192"/>
      <c r="L251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17" s="194"/>
    </row>
    <row r="2518" spans="1:13" ht="35.1" customHeight="1" x14ac:dyDescent="0.2">
      <c r="A2518" s="187"/>
      <c r="B2518" s="188"/>
      <c r="C2518" s="189" t="str">
        <f t="shared" si="65"/>
        <v/>
      </c>
      <c r="D2518" s="190"/>
      <c r="E2518" s="195" t="str">
        <f>IF(Table28[[#This Row],[Tên hàng hóa ]]&lt;&gt;0,VLOOKUP(Table28[[#This Row],[Tên hàng hóa ]],Table1[[Tên hàng hóa]:[Quy cách]],2,0),"")</f>
        <v/>
      </c>
      <c r="F2518" s="191" t="str">
        <f>IF(Table28[[#This Row],[Tên hàng hóa ]]&lt;&gt;0,VLOOKUP(Table28[[#This Row],[Tên hàng hóa ]],Table1[[Tên hàng hóa]:[ĐVT]],3,0),"")</f>
        <v/>
      </c>
      <c r="G2518" s="196" t="str">
        <f>IF(Table28[[#This Row],[Tên hàng hóa ]]=0,"",VLOOKUP(Table28[[#This Row],[Tên hàng hóa ]],Table1[[Tên hàng hóa]:[Giá bán]],4,0))</f>
        <v/>
      </c>
      <c r="H2518" s="192"/>
      <c r="I2518" s="193" t="str">
        <f>IF(Table28[[#This Row],[Số lượng]]&lt;&gt;0,Table28[[#This Row],[Số lượng]]*Table28[[#This Row],[Đơn giá]],"")</f>
        <v/>
      </c>
      <c r="J2518" s="193" t="str">
        <f ca="1">IF(AND(Table28[[#This Row],[Tên hàng hóa ]]&lt;&gt;0,D2519=""),SUM(OFFSET(Table28[[#This Row],[Thành tiền]],0,0,-COUNTIF(Table28[Số HĐ],Table28[[#This Row],[Số HĐ]]))),"")</f>
        <v/>
      </c>
      <c r="K2518" s="192"/>
      <c r="L251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18" s="194"/>
    </row>
    <row r="2519" spans="1:13" ht="35.1" customHeight="1" x14ac:dyDescent="0.2">
      <c r="A2519" s="187"/>
      <c r="B2519" s="188"/>
      <c r="C2519" s="189" t="str">
        <f t="shared" si="65"/>
        <v/>
      </c>
      <c r="D2519" s="190"/>
      <c r="E2519" s="195" t="str">
        <f>IF(Table28[[#This Row],[Tên hàng hóa ]]&lt;&gt;0,VLOOKUP(Table28[[#This Row],[Tên hàng hóa ]],Table1[[Tên hàng hóa]:[Quy cách]],2,0),"")</f>
        <v/>
      </c>
      <c r="F2519" s="191" t="str">
        <f>IF(Table28[[#This Row],[Tên hàng hóa ]]&lt;&gt;0,VLOOKUP(Table28[[#This Row],[Tên hàng hóa ]],Table1[[Tên hàng hóa]:[ĐVT]],3,0),"")</f>
        <v/>
      </c>
      <c r="G2519" s="196" t="str">
        <f>IF(Table28[[#This Row],[Tên hàng hóa ]]=0,"",VLOOKUP(Table28[[#This Row],[Tên hàng hóa ]],Table1[[Tên hàng hóa]:[Giá bán]],4,0))</f>
        <v/>
      </c>
      <c r="H2519" s="192"/>
      <c r="I2519" s="193" t="str">
        <f>IF(Table28[[#This Row],[Số lượng]]&lt;&gt;0,Table28[[#This Row],[Số lượng]]*Table28[[#This Row],[Đơn giá]],"")</f>
        <v/>
      </c>
      <c r="J2519" s="193" t="str">
        <f ca="1">IF(AND(Table28[[#This Row],[Tên hàng hóa ]]&lt;&gt;0,D2520=""),SUM(OFFSET(Table28[[#This Row],[Thành tiền]],0,0,-COUNTIF(Table28[Số HĐ],Table28[[#This Row],[Số HĐ]]))),"")</f>
        <v/>
      </c>
      <c r="K2519" s="192"/>
      <c r="L251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19" s="194"/>
    </row>
    <row r="2520" spans="1:13" ht="35.1" customHeight="1" x14ac:dyDescent="0.2">
      <c r="A2520" s="187"/>
      <c r="B2520" s="188"/>
      <c r="C2520" s="189" t="str">
        <f t="shared" si="65"/>
        <v/>
      </c>
      <c r="D2520" s="190"/>
      <c r="E2520" s="195" t="str">
        <f>IF(Table28[[#This Row],[Tên hàng hóa ]]&lt;&gt;0,VLOOKUP(Table28[[#This Row],[Tên hàng hóa ]],Table1[[Tên hàng hóa]:[Quy cách]],2,0),"")</f>
        <v/>
      </c>
      <c r="F2520" s="191" t="str">
        <f>IF(Table28[[#This Row],[Tên hàng hóa ]]&lt;&gt;0,VLOOKUP(Table28[[#This Row],[Tên hàng hóa ]],Table1[[Tên hàng hóa]:[ĐVT]],3,0),"")</f>
        <v/>
      </c>
      <c r="G2520" s="196" t="str">
        <f>IF(Table28[[#This Row],[Tên hàng hóa ]]=0,"",VLOOKUP(Table28[[#This Row],[Tên hàng hóa ]],Table1[[Tên hàng hóa]:[Giá bán]],4,0))</f>
        <v/>
      </c>
      <c r="H2520" s="192"/>
      <c r="I2520" s="193" t="str">
        <f>IF(Table28[[#This Row],[Số lượng]]&lt;&gt;0,Table28[[#This Row],[Số lượng]]*Table28[[#This Row],[Đơn giá]],"")</f>
        <v/>
      </c>
      <c r="J2520" s="193" t="str">
        <f ca="1">IF(AND(Table28[[#This Row],[Tên hàng hóa ]]&lt;&gt;0,D2521=""),SUM(OFFSET(Table28[[#This Row],[Thành tiền]],0,0,-COUNTIF(Table28[Số HĐ],Table28[[#This Row],[Số HĐ]]))),"")</f>
        <v/>
      </c>
      <c r="K2520" s="192"/>
      <c r="L252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20" s="194"/>
    </row>
    <row r="2521" spans="1:13" ht="35.1" customHeight="1" x14ac:dyDescent="0.2">
      <c r="A2521" s="187"/>
      <c r="B2521" s="188"/>
      <c r="C2521" s="189" t="str">
        <f t="shared" si="65"/>
        <v/>
      </c>
      <c r="D2521" s="190"/>
      <c r="E2521" s="195" t="str">
        <f>IF(Table28[[#This Row],[Tên hàng hóa ]]&lt;&gt;0,VLOOKUP(Table28[[#This Row],[Tên hàng hóa ]],Table1[[Tên hàng hóa]:[Quy cách]],2,0),"")</f>
        <v/>
      </c>
      <c r="F2521" s="191" t="str">
        <f>IF(Table28[[#This Row],[Tên hàng hóa ]]&lt;&gt;0,VLOOKUP(Table28[[#This Row],[Tên hàng hóa ]],Table1[[Tên hàng hóa]:[ĐVT]],3,0),"")</f>
        <v/>
      </c>
      <c r="G2521" s="196" t="str">
        <f>IF(Table28[[#This Row],[Tên hàng hóa ]]=0,"",VLOOKUP(Table28[[#This Row],[Tên hàng hóa ]],Table1[[Tên hàng hóa]:[Giá bán]],4,0))</f>
        <v/>
      </c>
      <c r="H2521" s="192"/>
      <c r="I2521" s="193" t="str">
        <f>IF(Table28[[#This Row],[Số lượng]]&lt;&gt;0,Table28[[#This Row],[Số lượng]]*Table28[[#This Row],[Đơn giá]],"")</f>
        <v/>
      </c>
      <c r="J2521" s="193" t="str">
        <f ca="1">IF(AND(Table28[[#This Row],[Tên hàng hóa ]]&lt;&gt;0,D2522=""),SUM(OFFSET(Table28[[#This Row],[Thành tiền]],0,0,-COUNTIF(Table28[Số HĐ],Table28[[#This Row],[Số HĐ]]))),"")</f>
        <v/>
      </c>
      <c r="K2521" s="192"/>
      <c r="L252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21" s="194"/>
    </row>
    <row r="2522" spans="1:13" ht="35.1" customHeight="1" x14ac:dyDescent="0.2">
      <c r="A2522" s="187"/>
      <c r="B2522" s="188"/>
      <c r="C2522" s="189" t="str">
        <f t="shared" si="65"/>
        <v/>
      </c>
      <c r="D2522" s="190"/>
      <c r="E2522" s="195" t="str">
        <f>IF(Table28[[#This Row],[Tên hàng hóa ]]&lt;&gt;0,VLOOKUP(Table28[[#This Row],[Tên hàng hóa ]],Table1[[Tên hàng hóa]:[Quy cách]],2,0),"")</f>
        <v/>
      </c>
      <c r="F2522" s="191" t="str">
        <f>IF(Table28[[#This Row],[Tên hàng hóa ]]&lt;&gt;0,VLOOKUP(Table28[[#This Row],[Tên hàng hóa ]],Table1[[Tên hàng hóa]:[ĐVT]],3,0),"")</f>
        <v/>
      </c>
      <c r="G2522" s="196" t="str">
        <f>IF(Table28[[#This Row],[Tên hàng hóa ]]=0,"",VLOOKUP(Table28[[#This Row],[Tên hàng hóa ]],Table1[[Tên hàng hóa]:[Giá bán]],4,0))</f>
        <v/>
      </c>
      <c r="H2522" s="192"/>
      <c r="I2522" s="193" t="str">
        <f>IF(Table28[[#This Row],[Số lượng]]&lt;&gt;0,Table28[[#This Row],[Số lượng]]*Table28[[#This Row],[Đơn giá]],"")</f>
        <v/>
      </c>
      <c r="J2522" s="193" t="str">
        <f ca="1">IF(AND(Table28[[#This Row],[Tên hàng hóa ]]&lt;&gt;0,D2523=""),SUM(OFFSET(Table28[[#This Row],[Thành tiền]],0,0,-COUNTIF(Table28[Số HĐ],Table28[[#This Row],[Số HĐ]]))),"")</f>
        <v/>
      </c>
      <c r="K2522" s="192"/>
      <c r="L252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22" s="194"/>
    </row>
    <row r="2523" spans="1:13" ht="35.1" customHeight="1" x14ac:dyDescent="0.2">
      <c r="A2523" s="187"/>
      <c r="B2523" s="188"/>
      <c r="C2523" s="189" t="str">
        <f t="shared" si="65"/>
        <v/>
      </c>
      <c r="D2523" s="190"/>
      <c r="E2523" s="195" t="str">
        <f>IF(Table28[[#This Row],[Tên hàng hóa ]]&lt;&gt;0,VLOOKUP(Table28[[#This Row],[Tên hàng hóa ]],Table1[[Tên hàng hóa]:[Quy cách]],2,0),"")</f>
        <v/>
      </c>
      <c r="F2523" s="191" t="str">
        <f>IF(Table28[[#This Row],[Tên hàng hóa ]]&lt;&gt;0,VLOOKUP(Table28[[#This Row],[Tên hàng hóa ]],Table1[[Tên hàng hóa]:[ĐVT]],3,0),"")</f>
        <v/>
      </c>
      <c r="G2523" s="196" t="str">
        <f>IF(Table28[[#This Row],[Tên hàng hóa ]]=0,"",VLOOKUP(Table28[[#This Row],[Tên hàng hóa ]],Table1[[Tên hàng hóa]:[Giá bán]],4,0))</f>
        <v/>
      </c>
      <c r="H2523" s="192"/>
      <c r="I2523" s="193" t="str">
        <f>IF(Table28[[#This Row],[Số lượng]]&lt;&gt;0,Table28[[#This Row],[Số lượng]]*Table28[[#This Row],[Đơn giá]],"")</f>
        <v/>
      </c>
      <c r="J2523" s="193" t="str">
        <f ca="1">IF(AND(Table28[[#This Row],[Tên hàng hóa ]]&lt;&gt;0,D2524=""),SUM(OFFSET(Table28[[#This Row],[Thành tiền]],0,0,-COUNTIF(Table28[Số HĐ],Table28[[#This Row],[Số HĐ]]))),"")</f>
        <v/>
      </c>
      <c r="K2523" s="192"/>
      <c r="L252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23" s="194"/>
    </row>
    <row r="2524" spans="1:13" ht="35.1" customHeight="1" x14ac:dyDescent="0.2">
      <c r="A2524" s="187"/>
      <c r="B2524" s="188"/>
      <c r="C2524" s="189" t="str">
        <f t="shared" si="65"/>
        <v/>
      </c>
      <c r="D2524" s="190"/>
      <c r="E2524" s="195" t="str">
        <f>IF(Table28[[#This Row],[Tên hàng hóa ]]&lt;&gt;0,VLOOKUP(Table28[[#This Row],[Tên hàng hóa ]],Table1[[Tên hàng hóa]:[Quy cách]],2,0),"")</f>
        <v/>
      </c>
      <c r="F2524" s="191" t="str">
        <f>IF(Table28[[#This Row],[Tên hàng hóa ]]&lt;&gt;0,VLOOKUP(Table28[[#This Row],[Tên hàng hóa ]],Table1[[Tên hàng hóa]:[ĐVT]],3,0),"")</f>
        <v/>
      </c>
      <c r="G2524" s="196" t="str">
        <f>IF(Table28[[#This Row],[Tên hàng hóa ]]=0,"",VLOOKUP(Table28[[#This Row],[Tên hàng hóa ]],Table1[[Tên hàng hóa]:[Giá bán]],4,0))</f>
        <v/>
      </c>
      <c r="H2524" s="192"/>
      <c r="I2524" s="193" t="str">
        <f>IF(Table28[[#This Row],[Số lượng]]&lt;&gt;0,Table28[[#This Row],[Số lượng]]*Table28[[#This Row],[Đơn giá]],"")</f>
        <v/>
      </c>
      <c r="J2524" s="193" t="str">
        <f ca="1">IF(AND(Table28[[#This Row],[Tên hàng hóa ]]&lt;&gt;0,D2525=""),SUM(OFFSET(Table28[[#This Row],[Thành tiền]],0,0,-COUNTIF(Table28[Số HĐ],Table28[[#This Row],[Số HĐ]]))),"")</f>
        <v/>
      </c>
      <c r="K2524" s="192"/>
      <c r="L252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24" s="194"/>
    </row>
    <row r="2525" spans="1:13" ht="35.1" customHeight="1" x14ac:dyDescent="0.2">
      <c r="A2525" s="187"/>
      <c r="B2525" s="188"/>
      <c r="C2525" s="189" t="str">
        <f t="shared" si="65"/>
        <v/>
      </c>
      <c r="D2525" s="190"/>
      <c r="E2525" s="195" t="str">
        <f>IF(Table28[[#This Row],[Tên hàng hóa ]]&lt;&gt;0,VLOOKUP(Table28[[#This Row],[Tên hàng hóa ]],Table1[[Tên hàng hóa]:[Quy cách]],2,0),"")</f>
        <v/>
      </c>
      <c r="F2525" s="191" t="str">
        <f>IF(Table28[[#This Row],[Tên hàng hóa ]]&lt;&gt;0,VLOOKUP(Table28[[#This Row],[Tên hàng hóa ]],Table1[[Tên hàng hóa]:[ĐVT]],3,0),"")</f>
        <v/>
      </c>
      <c r="G2525" s="196" t="str">
        <f>IF(Table28[[#This Row],[Tên hàng hóa ]]=0,"",VLOOKUP(Table28[[#This Row],[Tên hàng hóa ]],Table1[[Tên hàng hóa]:[Giá bán]],4,0))</f>
        <v/>
      </c>
      <c r="H2525" s="192"/>
      <c r="I2525" s="193" t="str">
        <f>IF(Table28[[#This Row],[Số lượng]]&lt;&gt;0,Table28[[#This Row],[Số lượng]]*Table28[[#This Row],[Đơn giá]],"")</f>
        <v/>
      </c>
      <c r="J2525" s="193" t="str">
        <f ca="1">IF(AND(Table28[[#This Row],[Tên hàng hóa ]]&lt;&gt;0,D2526=""),SUM(OFFSET(Table28[[#This Row],[Thành tiền]],0,0,-COUNTIF(Table28[Số HĐ],Table28[[#This Row],[Số HĐ]]))),"")</f>
        <v/>
      </c>
      <c r="K2525" s="192"/>
      <c r="L252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25" s="194"/>
    </row>
    <row r="2526" spans="1:13" ht="35.1" customHeight="1" x14ac:dyDescent="0.2">
      <c r="A2526" s="187"/>
      <c r="B2526" s="188"/>
      <c r="C2526" s="189" t="str">
        <f t="shared" si="65"/>
        <v/>
      </c>
      <c r="D2526" s="190"/>
      <c r="E2526" s="195" t="str">
        <f>IF(Table28[[#This Row],[Tên hàng hóa ]]&lt;&gt;0,VLOOKUP(Table28[[#This Row],[Tên hàng hóa ]],Table1[[Tên hàng hóa]:[Quy cách]],2,0),"")</f>
        <v/>
      </c>
      <c r="F2526" s="191" t="str">
        <f>IF(Table28[[#This Row],[Tên hàng hóa ]]&lt;&gt;0,VLOOKUP(Table28[[#This Row],[Tên hàng hóa ]],Table1[[Tên hàng hóa]:[ĐVT]],3,0),"")</f>
        <v/>
      </c>
      <c r="G2526" s="196" t="str">
        <f>IF(Table28[[#This Row],[Tên hàng hóa ]]=0,"",VLOOKUP(Table28[[#This Row],[Tên hàng hóa ]],Table1[[Tên hàng hóa]:[Giá bán]],4,0))</f>
        <v/>
      </c>
      <c r="H2526" s="192"/>
      <c r="I2526" s="193" t="str">
        <f>IF(Table28[[#This Row],[Số lượng]]&lt;&gt;0,Table28[[#This Row],[Số lượng]]*Table28[[#This Row],[Đơn giá]],"")</f>
        <v/>
      </c>
      <c r="J2526" s="193" t="str">
        <f ca="1">IF(AND(Table28[[#This Row],[Tên hàng hóa ]]&lt;&gt;0,D2527=""),SUM(OFFSET(Table28[[#This Row],[Thành tiền]],0,0,-COUNTIF(Table28[Số HĐ],Table28[[#This Row],[Số HĐ]]))),"")</f>
        <v/>
      </c>
      <c r="K2526" s="192"/>
      <c r="L252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26" s="194"/>
    </row>
    <row r="2527" spans="1:13" ht="35.1" customHeight="1" x14ac:dyDescent="0.2">
      <c r="A2527" s="187"/>
      <c r="B2527" s="188"/>
      <c r="C2527" s="189" t="str">
        <f t="shared" si="65"/>
        <v/>
      </c>
      <c r="D2527" s="190"/>
      <c r="E2527" s="195" t="str">
        <f>IF(Table28[[#This Row],[Tên hàng hóa ]]&lt;&gt;0,VLOOKUP(Table28[[#This Row],[Tên hàng hóa ]],Table1[[Tên hàng hóa]:[Quy cách]],2,0),"")</f>
        <v/>
      </c>
      <c r="F2527" s="191" t="str">
        <f>IF(Table28[[#This Row],[Tên hàng hóa ]]&lt;&gt;0,VLOOKUP(Table28[[#This Row],[Tên hàng hóa ]],Table1[[Tên hàng hóa]:[ĐVT]],3,0),"")</f>
        <v/>
      </c>
      <c r="G2527" s="196" t="str">
        <f>IF(Table28[[#This Row],[Tên hàng hóa ]]=0,"",VLOOKUP(Table28[[#This Row],[Tên hàng hóa ]],Table1[[Tên hàng hóa]:[Giá bán]],4,0))</f>
        <v/>
      </c>
      <c r="H2527" s="192"/>
      <c r="I2527" s="193" t="str">
        <f>IF(Table28[[#This Row],[Số lượng]]&lt;&gt;0,Table28[[#This Row],[Số lượng]]*Table28[[#This Row],[Đơn giá]],"")</f>
        <v/>
      </c>
      <c r="J2527" s="193" t="str">
        <f ca="1">IF(AND(Table28[[#This Row],[Tên hàng hóa ]]&lt;&gt;0,D2528=""),SUM(OFFSET(Table28[[#This Row],[Thành tiền]],0,0,-COUNTIF(Table28[Số HĐ],Table28[[#This Row],[Số HĐ]]))),"")</f>
        <v/>
      </c>
      <c r="K2527" s="192"/>
      <c r="L252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27" s="194"/>
    </row>
    <row r="2528" spans="1:13" ht="35.1" customHeight="1" x14ac:dyDescent="0.2">
      <c r="A2528" s="187"/>
      <c r="B2528" s="188"/>
      <c r="C2528" s="189" t="str">
        <f t="shared" si="65"/>
        <v/>
      </c>
      <c r="D2528" s="190"/>
      <c r="E2528" s="195" t="str">
        <f>IF(Table28[[#This Row],[Tên hàng hóa ]]&lt;&gt;0,VLOOKUP(Table28[[#This Row],[Tên hàng hóa ]],Table1[[Tên hàng hóa]:[Quy cách]],2,0),"")</f>
        <v/>
      </c>
      <c r="F2528" s="191" t="str">
        <f>IF(Table28[[#This Row],[Tên hàng hóa ]]&lt;&gt;0,VLOOKUP(Table28[[#This Row],[Tên hàng hóa ]],Table1[[Tên hàng hóa]:[ĐVT]],3,0),"")</f>
        <v/>
      </c>
      <c r="G2528" s="196" t="str">
        <f>IF(Table28[[#This Row],[Tên hàng hóa ]]=0,"",VLOOKUP(Table28[[#This Row],[Tên hàng hóa ]],Table1[[Tên hàng hóa]:[Giá bán]],4,0))</f>
        <v/>
      </c>
      <c r="H2528" s="192"/>
      <c r="I2528" s="193" t="str">
        <f>IF(Table28[[#This Row],[Số lượng]]&lt;&gt;0,Table28[[#This Row],[Số lượng]]*Table28[[#This Row],[Đơn giá]],"")</f>
        <v/>
      </c>
      <c r="J2528" s="193" t="str">
        <f ca="1">IF(AND(Table28[[#This Row],[Tên hàng hóa ]]&lt;&gt;0,D2529=""),SUM(OFFSET(Table28[[#This Row],[Thành tiền]],0,0,-COUNTIF(Table28[Số HĐ],Table28[[#This Row],[Số HĐ]]))),"")</f>
        <v/>
      </c>
      <c r="K2528" s="192"/>
      <c r="L252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28" s="194"/>
    </row>
    <row r="2529" spans="1:13" ht="35.1" customHeight="1" x14ac:dyDescent="0.2">
      <c r="A2529" s="187"/>
      <c r="B2529" s="188"/>
      <c r="C2529" s="189" t="str">
        <f t="shared" si="65"/>
        <v/>
      </c>
      <c r="D2529" s="190"/>
      <c r="E2529" s="195" t="str">
        <f>IF(Table28[[#This Row],[Tên hàng hóa ]]&lt;&gt;0,VLOOKUP(Table28[[#This Row],[Tên hàng hóa ]],Table1[[Tên hàng hóa]:[Quy cách]],2,0),"")</f>
        <v/>
      </c>
      <c r="F2529" s="191" t="str">
        <f>IF(Table28[[#This Row],[Tên hàng hóa ]]&lt;&gt;0,VLOOKUP(Table28[[#This Row],[Tên hàng hóa ]],Table1[[Tên hàng hóa]:[ĐVT]],3,0),"")</f>
        <v/>
      </c>
      <c r="G2529" s="196" t="str">
        <f>IF(Table28[[#This Row],[Tên hàng hóa ]]=0,"",VLOOKUP(Table28[[#This Row],[Tên hàng hóa ]],Table1[[Tên hàng hóa]:[Giá bán]],4,0))</f>
        <v/>
      </c>
      <c r="H2529" s="192"/>
      <c r="I2529" s="193" t="str">
        <f>IF(Table28[[#This Row],[Số lượng]]&lt;&gt;0,Table28[[#This Row],[Số lượng]]*Table28[[#This Row],[Đơn giá]],"")</f>
        <v/>
      </c>
      <c r="J2529" s="193" t="str">
        <f ca="1">IF(AND(Table28[[#This Row],[Tên hàng hóa ]]&lt;&gt;0,D2530=""),SUM(OFFSET(Table28[[#This Row],[Thành tiền]],0,0,-COUNTIF(Table28[Số HĐ],Table28[[#This Row],[Số HĐ]]))),"")</f>
        <v/>
      </c>
      <c r="K2529" s="192"/>
      <c r="L252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29" s="194"/>
    </row>
    <row r="2530" spans="1:13" ht="35.1" customHeight="1" x14ac:dyDescent="0.2">
      <c r="A2530" s="187"/>
      <c r="B2530" s="188"/>
      <c r="C2530" s="189" t="str">
        <f t="shared" si="65"/>
        <v/>
      </c>
      <c r="D2530" s="190"/>
      <c r="E2530" s="195" t="str">
        <f>IF(Table28[[#This Row],[Tên hàng hóa ]]&lt;&gt;0,VLOOKUP(Table28[[#This Row],[Tên hàng hóa ]],Table1[[Tên hàng hóa]:[Quy cách]],2,0),"")</f>
        <v/>
      </c>
      <c r="F2530" s="191" t="str">
        <f>IF(Table28[[#This Row],[Tên hàng hóa ]]&lt;&gt;0,VLOOKUP(Table28[[#This Row],[Tên hàng hóa ]],Table1[[Tên hàng hóa]:[ĐVT]],3,0),"")</f>
        <v/>
      </c>
      <c r="G2530" s="196" t="str">
        <f>IF(Table28[[#This Row],[Tên hàng hóa ]]=0,"",VLOOKUP(Table28[[#This Row],[Tên hàng hóa ]],Table1[[Tên hàng hóa]:[Giá bán]],4,0))</f>
        <v/>
      </c>
      <c r="H2530" s="192"/>
      <c r="I2530" s="193" t="str">
        <f>IF(Table28[[#This Row],[Số lượng]]&lt;&gt;0,Table28[[#This Row],[Số lượng]]*Table28[[#This Row],[Đơn giá]],"")</f>
        <v/>
      </c>
      <c r="J2530" s="193" t="str">
        <f ca="1">IF(AND(Table28[[#This Row],[Tên hàng hóa ]]&lt;&gt;0,D2531=""),SUM(OFFSET(Table28[[#This Row],[Thành tiền]],0,0,-COUNTIF(Table28[Số HĐ],Table28[[#This Row],[Số HĐ]]))),"")</f>
        <v/>
      </c>
      <c r="K2530" s="192"/>
      <c r="L253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30" s="194"/>
    </row>
    <row r="2531" spans="1:13" ht="35.1" customHeight="1" x14ac:dyDescent="0.2">
      <c r="A2531" s="187"/>
      <c r="B2531" s="188"/>
      <c r="C2531" s="189" t="str">
        <f t="shared" si="65"/>
        <v/>
      </c>
      <c r="D2531" s="190"/>
      <c r="E2531" s="195" t="str">
        <f>IF(Table28[[#This Row],[Tên hàng hóa ]]&lt;&gt;0,VLOOKUP(Table28[[#This Row],[Tên hàng hóa ]],Table1[[Tên hàng hóa]:[Quy cách]],2,0),"")</f>
        <v/>
      </c>
      <c r="F2531" s="191" t="str">
        <f>IF(Table28[[#This Row],[Tên hàng hóa ]]&lt;&gt;0,VLOOKUP(Table28[[#This Row],[Tên hàng hóa ]],Table1[[Tên hàng hóa]:[ĐVT]],3,0),"")</f>
        <v/>
      </c>
      <c r="G2531" s="196" t="str">
        <f>IF(Table28[[#This Row],[Tên hàng hóa ]]=0,"",VLOOKUP(Table28[[#This Row],[Tên hàng hóa ]],Table1[[Tên hàng hóa]:[Giá bán]],4,0))</f>
        <v/>
      </c>
      <c r="H2531" s="192"/>
      <c r="I2531" s="193" t="str">
        <f>IF(Table28[[#This Row],[Số lượng]]&lt;&gt;0,Table28[[#This Row],[Số lượng]]*Table28[[#This Row],[Đơn giá]],"")</f>
        <v/>
      </c>
      <c r="J2531" s="193" t="str">
        <f ca="1">IF(AND(Table28[[#This Row],[Tên hàng hóa ]]&lt;&gt;0,D2532=""),SUM(OFFSET(Table28[[#This Row],[Thành tiền]],0,0,-COUNTIF(Table28[Số HĐ],Table28[[#This Row],[Số HĐ]]))),"")</f>
        <v/>
      </c>
      <c r="K2531" s="192"/>
      <c r="L253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31" s="194"/>
    </row>
    <row r="2532" spans="1:13" ht="35.1" customHeight="1" x14ac:dyDescent="0.2">
      <c r="A2532" s="187"/>
      <c r="B2532" s="188"/>
      <c r="C2532" s="189" t="str">
        <f t="shared" si="65"/>
        <v/>
      </c>
      <c r="D2532" s="190"/>
      <c r="E2532" s="195" t="str">
        <f>IF(Table28[[#This Row],[Tên hàng hóa ]]&lt;&gt;0,VLOOKUP(Table28[[#This Row],[Tên hàng hóa ]],Table1[[Tên hàng hóa]:[Quy cách]],2,0),"")</f>
        <v/>
      </c>
      <c r="F2532" s="191" t="str">
        <f>IF(Table28[[#This Row],[Tên hàng hóa ]]&lt;&gt;0,VLOOKUP(Table28[[#This Row],[Tên hàng hóa ]],Table1[[Tên hàng hóa]:[ĐVT]],3,0),"")</f>
        <v/>
      </c>
      <c r="G2532" s="196" t="str">
        <f>IF(Table28[[#This Row],[Tên hàng hóa ]]=0,"",VLOOKUP(Table28[[#This Row],[Tên hàng hóa ]],Table1[[Tên hàng hóa]:[Giá bán]],4,0))</f>
        <v/>
      </c>
      <c r="H2532" s="192"/>
      <c r="I2532" s="193" t="str">
        <f>IF(Table28[[#This Row],[Số lượng]]&lt;&gt;0,Table28[[#This Row],[Số lượng]]*Table28[[#This Row],[Đơn giá]],"")</f>
        <v/>
      </c>
      <c r="J2532" s="193" t="str">
        <f ca="1">IF(AND(Table28[[#This Row],[Tên hàng hóa ]]&lt;&gt;0,D2533=""),SUM(OFFSET(Table28[[#This Row],[Thành tiền]],0,0,-COUNTIF(Table28[Số HĐ],Table28[[#This Row],[Số HĐ]]))),"")</f>
        <v/>
      </c>
      <c r="K2532" s="192"/>
      <c r="L253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32" s="194"/>
    </row>
    <row r="2533" spans="1:13" ht="35.1" customHeight="1" x14ac:dyDescent="0.2">
      <c r="A2533" s="187"/>
      <c r="B2533" s="188"/>
      <c r="C2533" s="189" t="str">
        <f t="shared" si="65"/>
        <v/>
      </c>
      <c r="D2533" s="190"/>
      <c r="E2533" s="195" t="str">
        <f>IF(Table28[[#This Row],[Tên hàng hóa ]]&lt;&gt;0,VLOOKUP(Table28[[#This Row],[Tên hàng hóa ]],Table1[[Tên hàng hóa]:[Quy cách]],2,0),"")</f>
        <v/>
      </c>
      <c r="F2533" s="191" t="str">
        <f>IF(Table28[[#This Row],[Tên hàng hóa ]]&lt;&gt;0,VLOOKUP(Table28[[#This Row],[Tên hàng hóa ]],Table1[[Tên hàng hóa]:[ĐVT]],3,0),"")</f>
        <v/>
      </c>
      <c r="G2533" s="196" t="str">
        <f>IF(Table28[[#This Row],[Tên hàng hóa ]]=0,"",VLOOKUP(Table28[[#This Row],[Tên hàng hóa ]],Table1[[Tên hàng hóa]:[Giá bán]],4,0))</f>
        <v/>
      </c>
      <c r="H2533" s="192"/>
      <c r="I2533" s="193" t="str">
        <f>IF(Table28[[#This Row],[Số lượng]]&lt;&gt;0,Table28[[#This Row],[Số lượng]]*Table28[[#This Row],[Đơn giá]],"")</f>
        <v/>
      </c>
      <c r="J2533" s="193" t="str">
        <f ca="1">IF(AND(Table28[[#This Row],[Tên hàng hóa ]]&lt;&gt;0,D2534=""),SUM(OFFSET(Table28[[#This Row],[Thành tiền]],0,0,-COUNTIF(Table28[Số HĐ],Table28[[#This Row],[Số HĐ]]))),"")</f>
        <v/>
      </c>
      <c r="K2533" s="192"/>
      <c r="L253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33" s="194"/>
    </row>
    <row r="2534" spans="1:13" ht="35.1" customHeight="1" x14ac:dyDescent="0.2">
      <c r="A2534" s="187"/>
      <c r="B2534" s="188"/>
      <c r="C2534" s="189" t="str">
        <f t="shared" si="65"/>
        <v/>
      </c>
      <c r="D2534" s="190"/>
      <c r="E2534" s="195" t="str">
        <f>IF(Table28[[#This Row],[Tên hàng hóa ]]&lt;&gt;0,VLOOKUP(Table28[[#This Row],[Tên hàng hóa ]],Table1[[Tên hàng hóa]:[Quy cách]],2,0),"")</f>
        <v/>
      </c>
      <c r="F2534" s="191" t="str">
        <f>IF(Table28[[#This Row],[Tên hàng hóa ]]&lt;&gt;0,VLOOKUP(Table28[[#This Row],[Tên hàng hóa ]],Table1[[Tên hàng hóa]:[ĐVT]],3,0),"")</f>
        <v/>
      </c>
      <c r="G2534" s="196" t="str">
        <f>IF(Table28[[#This Row],[Tên hàng hóa ]]=0,"",VLOOKUP(Table28[[#This Row],[Tên hàng hóa ]],Table1[[Tên hàng hóa]:[Giá bán]],4,0))</f>
        <v/>
      </c>
      <c r="H2534" s="192"/>
      <c r="I2534" s="193" t="str">
        <f>IF(Table28[[#This Row],[Số lượng]]&lt;&gt;0,Table28[[#This Row],[Số lượng]]*Table28[[#This Row],[Đơn giá]],"")</f>
        <v/>
      </c>
      <c r="J2534" s="193" t="str">
        <f ca="1">IF(AND(Table28[[#This Row],[Tên hàng hóa ]]&lt;&gt;0,D2535=""),SUM(OFFSET(Table28[[#This Row],[Thành tiền]],0,0,-COUNTIF(Table28[Số HĐ],Table28[[#This Row],[Số HĐ]]))),"")</f>
        <v/>
      </c>
      <c r="K2534" s="192"/>
      <c r="L253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34" s="194"/>
    </row>
    <row r="2535" spans="1:13" ht="35.1" customHeight="1" x14ac:dyDescent="0.2">
      <c r="A2535" s="187"/>
      <c r="B2535" s="188"/>
      <c r="C2535" s="189" t="str">
        <f t="shared" si="65"/>
        <v/>
      </c>
      <c r="D2535" s="190"/>
      <c r="E2535" s="195" t="str">
        <f>IF(Table28[[#This Row],[Tên hàng hóa ]]&lt;&gt;0,VLOOKUP(Table28[[#This Row],[Tên hàng hóa ]],Table1[[Tên hàng hóa]:[Quy cách]],2,0),"")</f>
        <v/>
      </c>
      <c r="F2535" s="191" t="str">
        <f>IF(Table28[[#This Row],[Tên hàng hóa ]]&lt;&gt;0,VLOOKUP(Table28[[#This Row],[Tên hàng hóa ]],Table1[[Tên hàng hóa]:[ĐVT]],3,0),"")</f>
        <v/>
      </c>
      <c r="G2535" s="196" t="str">
        <f>IF(Table28[[#This Row],[Tên hàng hóa ]]=0,"",VLOOKUP(Table28[[#This Row],[Tên hàng hóa ]],Table1[[Tên hàng hóa]:[Giá bán]],4,0))</f>
        <v/>
      </c>
      <c r="H2535" s="192"/>
      <c r="I2535" s="193" t="str">
        <f>IF(Table28[[#This Row],[Số lượng]]&lt;&gt;0,Table28[[#This Row],[Số lượng]]*Table28[[#This Row],[Đơn giá]],"")</f>
        <v/>
      </c>
      <c r="J2535" s="193" t="str">
        <f ca="1">IF(AND(Table28[[#This Row],[Tên hàng hóa ]]&lt;&gt;0,D2536=""),SUM(OFFSET(Table28[[#This Row],[Thành tiền]],0,0,-COUNTIF(Table28[Số HĐ],Table28[[#This Row],[Số HĐ]]))),"")</f>
        <v/>
      </c>
      <c r="K2535" s="192"/>
      <c r="L253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35" s="194"/>
    </row>
    <row r="2536" spans="1:13" ht="35.1" customHeight="1" x14ac:dyDescent="0.2">
      <c r="A2536" s="187"/>
      <c r="B2536" s="188"/>
      <c r="C2536" s="189" t="str">
        <f t="shared" si="65"/>
        <v/>
      </c>
      <c r="D2536" s="190"/>
      <c r="E2536" s="195" t="str">
        <f>IF(Table28[[#This Row],[Tên hàng hóa ]]&lt;&gt;0,VLOOKUP(Table28[[#This Row],[Tên hàng hóa ]],Table1[[Tên hàng hóa]:[Quy cách]],2,0),"")</f>
        <v/>
      </c>
      <c r="F2536" s="191" t="str">
        <f>IF(Table28[[#This Row],[Tên hàng hóa ]]&lt;&gt;0,VLOOKUP(Table28[[#This Row],[Tên hàng hóa ]],Table1[[Tên hàng hóa]:[ĐVT]],3,0),"")</f>
        <v/>
      </c>
      <c r="G2536" s="196" t="str">
        <f>IF(Table28[[#This Row],[Tên hàng hóa ]]=0,"",VLOOKUP(Table28[[#This Row],[Tên hàng hóa ]],Table1[[Tên hàng hóa]:[Giá bán]],4,0))</f>
        <v/>
      </c>
      <c r="H2536" s="192"/>
      <c r="I2536" s="193" t="str">
        <f>IF(Table28[[#This Row],[Số lượng]]&lt;&gt;0,Table28[[#This Row],[Số lượng]]*Table28[[#This Row],[Đơn giá]],"")</f>
        <v/>
      </c>
      <c r="J2536" s="193" t="str">
        <f ca="1">IF(AND(Table28[[#This Row],[Tên hàng hóa ]]&lt;&gt;0,D2537=""),SUM(OFFSET(Table28[[#This Row],[Thành tiền]],0,0,-COUNTIF(Table28[Số HĐ],Table28[[#This Row],[Số HĐ]]))),"")</f>
        <v/>
      </c>
      <c r="K2536" s="192"/>
      <c r="L253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36" s="194"/>
    </row>
    <row r="2537" spans="1:13" ht="35.1" customHeight="1" x14ac:dyDescent="0.2">
      <c r="A2537" s="187"/>
      <c r="B2537" s="188"/>
      <c r="C2537" s="189" t="str">
        <f t="shared" si="65"/>
        <v/>
      </c>
      <c r="D2537" s="190"/>
      <c r="E2537" s="195" t="str">
        <f>IF(Table28[[#This Row],[Tên hàng hóa ]]&lt;&gt;0,VLOOKUP(Table28[[#This Row],[Tên hàng hóa ]],Table1[[Tên hàng hóa]:[Quy cách]],2,0),"")</f>
        <v/>
      </c>
      <c r="F2537" s="191" t="str">
        <f>IF(Table28[[#This Row],[Tên hàng hóa ]]&lt;&gt;0,VLOOKUP(Table28[[#This Row],[Tên hàng hóa ]],Table1[[Tên hàng hóa]:[ĐVT]],3,0),"")</f>
        <v/>
      </c>
      <c r="G2537" s="196" t="str">
        <f>IF(Table28[[#This Row],[Tên hàng hóa ]]=0,"",VLOOKUP(Table28[[#This Row],[Tên hàng hóa ]],Table1[[Tên hàng hóa]:[Giá bán]],4,0))</f>
        <v/>
      </c>
      <c r="H2537" s="192"/>
      <c r="I2537" s="193" t="str">
        <f>IF(Table28[[#This Row],[Số lượng]]&lt;&gt;0,Table28[[#This Row],[Số lượng]]*Table28[[#This Row],[Đơn giá]],"")</f>
        <v/>
      </c>
      <c r="J2537" s="193" t="str">
        <f ca="1">IF(AND(Table28[[#This Row],[Tên hàng hóa ]]&lt;&gt;0,D2538=""),SUM(OFFSET(Table28[[#This Row],[Thành tiền]],0,0,-COUNTIF(Table28[Số HĐ],Table28[[#This Row],[Số HĐ]]))),"")</f>
        <v/>
      </c>
      <c r="K2537" s="192"/>
      <c r="L253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37" s="194"/>
    </row>
    <row r="2538" spans="1:13" ht="35.1" customHeight="1" x14ac:dyDescent="0.2">
      <c r="A2538" s="187"/>
      <c r="B2538" s="188"/>
      <c r="C2538" s="189" t="str">
        <f t="shared" si="65"/>
        <v/>
      </c>
      <c r="D2538" s="190"/>
      <c r="E2538" s="195" t="str">
        <f>IF(Table28[[#This Row],[Tên hàng hóa ]]&lt;&gt;0,VLOOKUP(Table28[[#This Row],[Tên hàng hóa ]],Table1[[Tên hàng hóa]:[Quy cách]],2,0),"")</f>
        <v/>
      </c>
      <c r="F2538" s="191" t="str">
        <f>IF(Table28[[#This Row],[Tên hàng hóa ]]&lt;&gt;0,VLOOKUP(Table28[[#This Row],[Tên hàng hóa ]],Table1[[Tên hàng hóa]:[ĐVT]],3,0),"")</f>
        <v/>
      </c>
      <c r="G2538" s="196" t="str">
        <f>IF(Table28[[#This Row],[Tên hàng hóa ]]=0,"",VLOOKUP(Table28[[#This Row],[Tên hàng hóa ]],Table1[[Tên hàng hóa]:[Giá bán]],4,0))</f>
        <v/>
      </c>
      <c r="H2538" s="192"/>
      <c r="I2538" s="193" t="str">
        <f>IF(Table28[[#This Row],[Số lượng]]&lt;&gt;0,Table28[[#This Row],[Số lượng]]*Table28[[#This Row],[Đơn giá]],"")</f>
        <v/>
      </c>
      <c r="J2538" s="193" t="str">
        <f ca="1">IF(AND(Table28[[#This Row],[Tên hàng hóa ]]&lt;&gt;0,D2539=""),SUM(OFFSET(Table28[[#This Row],[Thành tiền]],0,0,-COUNTIF(Table28[Số HĐ],Table28[[#This Row],[Số HĐ]]))),"")</f>
        <v/>
      </c>
      <c r="K2538" s="192"/>
      <c r="L253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38" s="194"/>
    </row>
    <row r="2539" spans="1:13" ht="35.1" customHeight="1" x14ac:dyDescent="0.2">
      <c r="A2539" s="187"/>
      <c r="B2539" s="188"/>
      <c r="C2539" s="189" t="str">
        <f t="shared" si="65"/>
        <v/>
      </c>
      <c r="D2539" s="190"/>
      <c r="E2539" s="195" t="str">
        <f>IF(Table28[[#This Row],[Tên hàng hóa ]]&lt;&gt;0,VLOOKUP(Table28[[#This Row],[Tên hàng hóa ]],Table1[[Tên hàng hóa]:[Quy cách]],2,0),"")</f>
        <v/>
      </c>
      <c r="F2539" s="191" t="str">
        <f>IF(Table28[[#This Row],[Tên hàng hóa ]]&lt;&gt;0,VLOOKUP(Table28[[#This Row],[Tên hàng hóa ]],Table1[[Tên hàng hóa]:[ĐVT]],3,0),"")</f>
        <v/>
      </c>
      <c r="G2539" s="196" t="str">
        <f>IF(Table28[[#This Row],[Tên hàng hóa ]]=0,"",VLOOKUP(Table28[[#This Row],[Tên hàng hóa ]],Table1[[Tên hàng hóa]:[Giá bán]],4,0))</f>
        <v/>
      </c>
      <c r="H2539" s="192"/>
      <c r="I2539" s="193" t="str">
        <f>IF(Table28[[#This Row],[Số lượng]]&lt;&gt;0,Table28[[#This Row],[Số lượng]]*Table28[[#This Row],[Đơn giá]],"")</f>
        <v/>
      </c>
      <c r="J2539" s="193" t="str">
        <f ca="1">IF(AND(Table28[[#This Row],[Tên hàng hóa ]]&lt;&gt;0,D2540=""),SUM(OFFSET(Table28[[#This Row],[Thành tiền]],0,0,-COUNTIF(Table28[Số HĐ],Table28[[#This Row],[Số HĐ]]))),"")</f>
        <v/>
      </c>
      <c r="K2539" s="192"/>
      <c r="L253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39" s="194"/>
    </row>
    <row r="2540" spans="1:13" ht="35.1" customHeight="1" x14ac:dyDescent="0.2">
      <c r="A2540" s="187"/>
      <c r="B2540" s="188"/>
      <c r="C2540" s="189" t="str">
        <f t="shared" si="65"/>
        <v/>
      </c>
      <c r="D2540" s="190"/>
      <c r="E2540" s="195" t="str">
        <f>IF(Table28[[#This Row],[Tên hàng hóa ]]&lt;&gt;0,VLOOKUP(Table28[[#This Row],[Tên hàng hóa ]],Table1[[Tên hàng hóa]:[Quy cách]],2,0),"")</f>
        <v/>
      </c>
      <c r="F2540" s="191" t="str">
        <f>IF(Table28[[#This Row],[Tên hàng hóa ]]&lt;&gt;0,VLOOKUP(Table28[[#This Row],[Tên hàng hóa ]],Table1[[Tên hàng hóa]:[ĐVT]],3,0),"")</f>
        <v/>
      </c>
      <c r="G2540" s="196" t="str">
        <f>IF(Table28[[#This Row],[Tên hàng hóa ]]=0,"",VLOOKUP(Table28[[#This Row],[Tên hàng hóa ]],Table1[[Tên hàng hóa]:[Giá bán]],4,0))</f>
        <v/>
      </c>
      <c r="H2540" s="192"/>
      <c r="I2540" s="193" t="str">
        <f>IF(Table28[[#This Row],[Số lượng]]&lt;&gt;0,Table28[[#This Row],[Số lượng]]*Table28[[#This Row],[Đơn giá]],"")</f>
        <v/>
      </c>
      <c r="J2540" s="193" t="str">
        <f ca="1">IF(AND(Table28[[#This Row],[Tên hàng hóa ]]&lt;&gt;0,D2541=""),SUM(OFFSET(Table28[[#This Row],[Thành tiền]],0,0,-COUNTIF(Table28[Số HĐ],Table28[[#This Row],[Số HĐ]]))),"")</f>
        <v/>
      </c>
      <c r="K2540" s="192"/>
      <c r="L254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40" s="194"/>
    </row>
    <row r="2541" spans="1:13" ht="35.1" customHeight="1" x14ac:dyDescent="0.2">
      <c r="A2541" s="187"/>
      <c r="B2541" s="188"/>
      <c r="C2541" s="189" t="str">
        <f t="shared" si="65"/>
        <v/>
      </c>
      <c r="D2541" s="190"/>
      <c r="E2541" s="195" t="str">
        <f>IF(Table28[[#This Row],[Tên hàng hóa ]]&lt;&gt;0,VLOOKUP(Table28[[#This Row],[Tên hàng hóa ]],Table1[[Tên hàng hóa]:[Quy cách]],2,0),"")</f>
        <v/>
      </c>
      <c r="F2541" s="191" t="str">
        <f>IF(Table28[[#This Row],[Tên hàng hóa ]]&lt;&gt;0,VLOOKUP(Table28[[#This Row],[Tên hàng hóa ]],Table1[[Tên hàng hóa]:[ĐVT]],3,0),"")</f>
        <v/>
      </c>
      <c r="G2541" s="196" t="str">
        <f>IF(Table28[[#This Row],[Tên hàng hóa ]]=0,"",VLOOKUP(Table28[[#This Row],[Tên hàng hóa ]],Table1[[Tên hàng hóa]:[Giá bán]],4,0))</f>
        <v/>
      </c>
      <c r="H2541" s="192"/>
      <c r="I2541" s="193" t="str">
        <f>IF(Table28[[#This Row],[Số lượng]]&lt;&gt;0,Table28[[#This Row],[Số lượng]]*Table28[[#This Row],[Đơn giá]],"")</f>
        <v/>
      </c>
      <c r="J2541" s="193" t="str">
        <f ca="1">IF(AND(Table28[[#This Row],[Tên hàng hóa ]]&lt;&gt;0,D2542=""),SUM(OFFSET(Table28[[#This Row],[Thành tiền]],0,0,-COUNTIF(Table28[Số HĐ],Table28[[#This Row],[Số HĐ]]))),"")</f>
        <v/>
      </c>
      <c r="K2541" s="192"/>
      <c r="L254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41" s="194"/>
    </row>
    <row r="2542" spans="1:13" ht="35.1" customHeight="1" x14ac:dyDescent="0.2">
      <c r="A2542" s="187"/>
      <c r="B2542" s="188"/>
      <c r="C2542" s="189" t="str">
        <f t="shared" si="65"/>
        <v/>
      </c>
      <c r="D2542" s="190"/>
      <c r="E2542" s="195" t="str">
        <f>IF(Table28[[#This Row],[Tên hàng hóa ]]&lt;&gt;0,VLOOKUP(Table28[[#This Row],[Tên hàng hóa ]],Table1[[Tên hàng hóa]:[Quy cách]],2,0),"")</f>
        <v/>
      </c>
      <c r="F2542" s="191" t="str">
        <f>IF(Table28[[#This Row],[Tên hàng hóa ]]&lt;&gt;0,VLOOKUP(Table28[[#This Row],[Tên hàng hóa ]],Table1[[Tên hàng hóa]:[ĐVT]],3,0),"")</f>
        <v/>
      </c>
      <c r="G2542" s="196" t="str">
        <f>IF(Table28[[#This Row],[Tên hàng hóa ]]=0,"",VLOOKUP(Table28[[#This Row],[Tên hàng hóa ]],Table1[[Tên hàng hóa]:[Giá bán]],4,0))</f>
        <v/>
      </c>
      <c r="H2542" s="192"/>
      <c r="I2542" s="193" t="str">
        <f>IF(Table28[[#This Row],[Số lượng]]&lt;&gt;0,Table28[[#This Row],[Số lượng]]*Table28[[#This Row],[Đơn giá]],"")</f>
        <v/>
      </c>
      <c r="J2542" s="193" t="str">
        <f ca="1">IF(AND(Table28[[#This Row],[Tên hàng hóa ]]&lt;&gt;0,D2543=""),SUM(OFFSET(Table28[[#This Row],[Thành tiền]],0,0,-COUNTIF(Table28[Số HĐ],Table28[[#This Row],[Số HĐ]]))),"")</f>
        <v/>
      </c>
      <c r="K2542" s="192"/>
      <c r="L254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42" s="194"/>
    </row>
    <row r="2543" spans="1:13" ht="35.1" customHeight="1" x14ac:dyDescent="0.2">
      <c r="A2543" s="187"/>
      <c r="B2543" s="188"/>
      <c r="C2543" s="189" t="str">
        <f t="shared" si="65"/>
        <v/>
      </c>
      <c r="D2543" s="190"/>
      <c r="E2543" s="195" t="str">
        <f>IF(Table28[[#This Row],[Tên hàng hóa ]]&lt;&gt;0,VLOOKUP(Table28[[#This Row],[Tên hàng hóa ]],Table1[[Tên hàng hóa]:[Quy cách]],2,0),"")</f>
        <v/>
      </c>
      <c r="F2543" s="191" t="str">
        <f>IF(Table28[[#This Row],[Tên hàng hóa ]]&lt;&gt;0,VLOOKUP(Table28[[#This Row],[Tên hàng hóa ]],Table1[[Tên hàng hóa]:[ĐVT]],3,0),"")</f>
        <v/>
      </c>
      <c r="G2543" s="196" t="str">
        <f>IF(Table28[[#This Row],[Tên hàng hóa ]]=0,"",VLOOKUP(Table28[[#This Row],[Tên hàng hóa ]],Table1[[Tên hàng hóa]:[Giá bán]],4,0))</f>
        <v/>
      </c>
      <c r="H2543" s="192"/>
      <c r="I2543" s="193" t="str">
        <f>IF(Table28[[#This Row],[Số lượng]]&lt;&gt;0,Table28[[#This Row],[Số lượng]]*Table28[[#This Row],[Đơn giá]],"")</f>
        <v/>
      </c>
      <c r="J2543" s="193" t="str">
        <f ca="1">IF(AND(Table28[[#This Row],[Tên hàng hóa ]]&lt;&gt;0,D2544=""),SUM(OFFSET(Table28[[#This Row],[Thành tiền]],0,0,-COUNTIF(Table28[Số HĐ],Table28[[#This Row],[Số HĐ]]))),"")</f>
        <v/>
      </c>
      <c r="K2543" s="192"/>
      <c r="L254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43" s="194"/>
    </row>
    <row r="2544" spans="1:13" ht="35.1" customHeight="1" x14ac:dyDescent="0.2">
      <c r="A2544" s="187"/>
      <c r="B2544" s="188"/>
      <c r="C2544" s="189" t="str">
        <f t="shared" si="65"/>
        <v/>
      </c>
      <c r="D2544" s="190"/>
      <c r="E2544" s="195" t="str">
        <f>IF(Table28[[#This Row],[Tên hàng hóa ]]&lt;&gt;0,VLOOKUP(Table28[[#This Row],[Tên hàng hóa ]],Table1[[Tên hàng hóa]:[Quy cách]],2,0),"")</f>
        <v/>
      </c>
      <c r="F2544" s="191" t="str">
        <f>IF(Table28[[#This Row],[Tên hàng hóa ]]&lt;&gt;0,VLOOKUP(Table28[[#This Row],[Tên hàng hóa ]],Table1[[Tên hàng hóa]:[ĐVT]],3,0),"")</f>
        <v/>
      </c>
      <c r="G2544" s="196" t="str">
        <f>IF(Table28[[#This Row],[Tên hàng hóa ]]=0,"",VLOOKUP(Table28[[#This Row],[Tên hàng hóa ]],Table1[[Tên hàng hóa]:[Giá bán]],4,0))</f>
        <v/>
      </c>
      <c r="H2544" s="192"/>
      <c r="I2544" s="193" t="str">
        <f>IF(Table28[[#This Row],[Số lượng]]&lt;&gt;0,Table28[[#This Row],[Số lượng]]*Table28[[#This Row],[Đơn giá]],"")</f>
        <v/>
      </c>
      <c r="J2544" s="193" t="str">
        <f ca="1">IF(AND(Table28[[#This Row],[Tên hàng hóa ]]&lt;&gt;0,D2545=""),SUM(OFFSET(Table28[[#This Row],[Thành tiền]],0,0,-COUNTIF(Table28[Số HĐ],Table28[[#This Row],[Số HĐ]]))),"")</f>
        <v/>
      </c>
      <c r="K2544" s="192"/>
      <c r="L254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44" s="194"/>
    </row>
    <row r="2545" spans="1:13" ht="35.1" customHeight="1" x14ac:dyDescent="0.2">
      <c r="A2545" s="187"/>
      <c r="B2545" s="188"/>
      <c r="C2545" s="189" t="str">
        <f t="shared" si="65"/>
        <v/>
      </c>
      <c r="D2545" s="190"/>
      <c r="E2545" s="195" t="str">
        <f>IF(Table28[[#This Row],[Tên hàng hóa ]]&lt;&gt;0,VLOOKUP(Table28[[#This Row],[Tên hàng hóa ]],Table1[[Tên hàng hóa]:[Quy cách]],2,0),"")</f>
        <v/>
      </c>
      <c r="F2545" s="191" t="str">
        <f>IF(Table28[[#This Row],[Tên hàng hóa ]]&lt;&gt;0,VLOOKUP(Table28[[#This Row],[Tên hàng hóa ]],Table1[[Tên hàng hóa]:[ĐVT]],3,0),"")</f>
        <v/>
      </c>
      <c r="G2545" s="196" t="str">
        <f>IF(Table28[[#This Row],[Tên hàng hóa ]]=0,"",VLOOKUP(Table28[[#This Row],[Tên hàng hóa ]],Table1[[Tên hàng hóa]:[Giá bán]],4,0))</f>
        <v/>
      </c>
      <c r="H2545" s="192"/>
      <c r="I2545" s="193" t="str">
        <f>IF(Table28[[#This Row],[Số lượng]]&lt;&gt;0,Table28[[#This Row],[Số lượng]]*Table28[[#This Row],[Đơn giá]],"")</f>
        <v/>
      </c>
      <c r="J2545" s="193" t="str">
        <f ca="1">IF(AND(Table28[[#This Row],[Tên hàng hóa ]]&lt;&gt;0,D2546=""),SUM(OFFSET(Table28[[#This Row],[Thành tiền]],0,0,-COUNTIF(Table28[Số HĐ],Table28[[#This Row],[Số HĐ]]))),"")</f>
        <v/>
      </c>
      <c r="K2545" s="192"/>
      <c r="L254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45" s="194"/>
    </row>
    <row r="2546" spans="1:13" ht="35.1" customHeight="1" x14ac:dyDescent="0.2">
      <c r="A2546" s="187"/>
      <c r="B2546" s="188"/>
      <c r="C2546" s="189" t="str">
        <f t="shared" si="65"/>
        <v/>
      </c>
      <c r="D2546" s="190"/>
      <c r="E2546" s="195" t="str">
        <f>IF(Table28[[#This Row],[Tên hàng hóa ]]&lt;&gt;0,VLOOKUP(Table28[[#This Row],[Tên hàng hóa ]],Table1[[Tên hàng hóa]:[Quy cách]],2,0),"")</f>
        <v/>
      </c>
      <c r="F2546" s="191" t="str">
        <f>IF(Table28[[#This Row],[Tên hàng hóa ]]&lt;&gt;0,VLOOKUP(Table28[[#This Row],[Tên hàng hóa ]],Table1[[Tên hàng hóa]:[ĐVT]],3,0),"")</f>
        <v/>
      </c>
      <c r="G2546" s="196" t="str">
        <f>IF(Table28[[#This Row],[Tên hàng hóa ]]=0,"",VLOOKUP(Table28[[#This Row],[Tên hàng hóa ]],Table1[[Tên hàng hóa]:[Giá bán]],4,0))</f>
        <v/>
      </c>
      <c r="H2546" s="192"/>
      <c r="I2546" s="193" t="str">
        <f>IF(Table28[[#This Row],[Số lượng]]&lt;&gt;0,Table28[[#This Row],[Số lượng]]*Table28[[#This Row],[Đơn giá]],"")</f>
        <v/>
      </c>
      <c r="J2546" s="193" t="str">
        <f ca="1">IF(AND(Table28[[#This Row],[Tên hàng hóa ]]&lt;&gt;0,D2547=""),SUM(OFFSET(Table28[[#This Row],[Thành tiền]],0,0,-COUNTIF(Table28[Số HĐ],Table28[[#This Row],[Số HĐ]]))),"")</f>
        <v/>
      </c>
      <c r="K2546" s="192"/>
      <c r="L254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46" s="194"/>
    </row>
    <row r="2547" spans="1:13" ht="35.1" customHeight="1" x14ac:dyDescent="0.2">
      <c r="A2547" s="187"/>
      <c r="B2547" s="188"/>
      <c r="C2547" s="189" t="str">
        <f t="shared" si="65"/>
        <v/>
      </c>
      <c r="D2547" s="190"/>
      <c r="E2547" s="195" t="str">
        <f>IF(Table28[[#This Row],[Tên hàng hóa ]]&lt;&gt;0,VLOOKUP(Table28[[#This Row],[Tên hàng hóa ]],Table1[[Tên hàng hóa]:[Quy cách]],2,0),"")</f>
        <v/>
      </c>
      <c r="F2547" s="191" t="str">
        <f>IF(Table28[[#This Row],[Tên hàng hóa ]]&lt;&gt;0,VLOOKUP(Table28[[#This Row],[Tên hàng hóa ]],Table1[[Tên hàng hóa]:[ĐVT]],3,0),"")</f>
        <v/>
      </c>
      <c r="G2547" s="196" t="str">
        <f>IF(Table28[[#This Row],[Tên hàng hóa ]]=0,"",VLOOKUP(Table28[[#This Row],[Tên hàng hóa ]],Table1[[Tên hàng hóa]:[Giá bán]],4,0))</f>
        <v/>
      </c>
      <c r="H2547" s="192"/>
      <c r="I2547" s="193" t="str">
        <f>IF(Table28[[#This Row],[Số lượng]]&lt;&gt;0,Table28[[#This Row],[Số lượng]]*Table28[[#This Row],[Đơn giá]],"")</f>
        <v/>
      </c>
      <c r="J2547" s="193" t="str">
        <f ca="1">IF(AND(Table28[[#This Row],[Tên hàng hóa ]]&lt;&gt;0,D2548=""),SUM(OFFSET(Table28[[#This Row],[Thành tiền]],0,0,-COUNTIF(Table28[Số HĐ],Table28[[#This Row],[Số HĐ]]))),"")</f>
        <v/>
      </c>
      <c r="K2547" s="192"/>
      <c r="L254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47" s="194"/>
    </row>
    <row r="2548" spans="1:13" ht="35.1" customHeight="1" x14ac:dyDescent="0.2">
      <c r="A2548" s="187"/>
      <c r="B2548" s="188"/>
      <c r="C2548" s="189" t="str">
        <f t="shared" si="65"/>
        <v/>
      </c>
      <c r="D2548" s="190"/>
      <c r="E2548" s="195" t="str">
        <f>IF(Table28[[#This Row],[Tên hàng hóa ]]&lt;&gt;0,VLOOKUP(Table28[[#This Row],[Tên hàng hóa ]],Table1[[Tên hàng hóa]:[Quy cách]],2,0),"")</f>
        <v/>
      </c>
      <c r="F2548" s="191" t="str">
        <f>IF(Table28[[#This Row],[Tên hàng hóa ]]&lt;&gt;0,VLOOKUP(Table28[[#This Row],[Tên hàng hóa ]],Table1[[Tên hàng hóa]:[ĐVT]],3,0),"")</f>
        <v/>
      </c>
      <c r="G2548" s="196" t="str">
        <f>IF(Table28[[#This Row],[Tên hàng hóa ]]=0,"",VLOOKUP(Table28[[#This Row],[Tên hàng hóa ]],Table1[[Tên hàng hóa]:[Giá bán]],4,0))</f>
        <v/>
      </c>
      <c r="H2548" s="192"/>
      <c r="I2548" s="193" t="str">
        <f>IF(Table28[[#This Row],[Số lượng]]&lt;&gt;0,Table28[[#This Row],[Số lượng]]*Table28[[#This Row],[Đơn giá]],"")</f>
        <v/>
      </c>
      <c r="J2548" s="193" t="str">
        <f ca="1">IF(AND(Table28[[#This Row],[Tên hàng hóa ]]&lt;&gt;0,D2549=""),SUM(OFFSET(Table28[[#This Row],[Thành tiền]],0,0,-COUNTIF(Table28[Số HĐ],Table28[[#This Row],[Số HĐ]]))),"")</f>
        <v/>
      </c>
      <c r="K2548" s="192"/>
      <c r="L254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48" s="194"/>
    </row>
    <row r="2549" spans="1:13" ht="35.1" customHeight="1" x14ac:dyDescent="0.2">
      <c r="A2549" s="187"/>
      <c r="B2549" s="188"/>
      <c r="C2549" s="189" t="str">
        <f t="shared" si="65"/>
        <v/>
      </c>
      <c r="D2549" s="190"/>
      <c r="E2549" s="195" t="str">
        <f>IF(Table28[[#This Row],[Tên hàng hóa ]]&lt;&gt;0,VLOOKUP(Table28[[#This Row],[Tên hàng hóa ]],Table1[[Tên hàng hóa]:[Quy cách]],2,0),"")</f>
        <v/>
      </c>
      <c r="F2549" s="191" t="str">
        <f>IF(Table28[[#This Row],[Tên hàng hóa ]]&lt;&gt;0,VLOOKUP(Table28[[#This Row],[Tên hàng hóa ]],Table1[[Tên hàng hóa]:[ĐVT]],3,0),"")</f>
        <v/>
      </c>
      <c r="G2549" s="196" t="str">
        <f>IF(Table28[[#This Row],[Tên hàng hóa ]]=0,"",VLOOKUP(Table28[[#This Row],[Tên hàng hóa ]],Table1[[Tên hàng hóa]:[Giá bán]],4,0))</f>
        <v/>
      </c>
      <c r="H2549" s="192"/>
      <c r="I2549" s="193" t="str">
        <f>IF(Table28[[#This Row],[Số lượng]]&lt;&gt;0,Table28[[#This Row],[Số lượng]]*Table28[[#This Row],[Đơn giá]],"")</f>
        <v/>
      </c>
      <c r="J2549" s="193" t="str">
        <f ca="1">IF(AND(Table28[[#This Row],[Tên hàng hóa ]]&lt;&gt;0,D2550=""),SUM(OFFSET(Table28[[#This Row],[Thành tiền]],0,0,-COUNTIF(Table28[Số HĐ],Table28[[#This Row],[Số HĐ]]))),"")</f>
        <v/>
      </c>
      <c r="K2549" s="192"/>
      <c r="L254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49" s="194"/>
    </row>
    <row r="2550" spans="1:13" ht="35.1" customHeight="1" x14ac:dyDescent="0.2">
      <c r="A2550" s="187"/>
      <c r="B2550" s="188"/>
      <c r="C2550" s="189" t="str">
        <f t="shared" si="65"/>
        <v/>
      </c>
      <c r="D2550" s="190"/>
      <c r="E2550" s="195" t="str">
        <f>IF(Table28[[#This Row],[Tên hàng hóa ]]&lt;&gt;0,VLOOKUP(Table28[[#This Row],[Tên hàng hóa ]],Table1[[Tên hàng hóa]:[Quy cách]],2,0),"")</f>
        <v/>
      </c>
      <c r="F2550" s="191" t="str">
        <f>IF(Table28[[#This Row],[Tên hàng hóa ]]&lt;&gt;0,VLOOKUP(Table28[[#This Row],[Tên hàng hóa ]],Table1[[Tên hàng hóa]:[ĐVT]],3,0),"")</f>
        <v/>
      </c>
      <c r="G2550" s="196" t="str">
        <f>IF(Table28[[#This Row],[Tên hàng hóa ]]=0,"",VLOOKUP(Table28[[#This Row],[Tên hàng hóa ]],Table1[[Tên hàng hóa]:[Giá bán]],4,0))</f>
        <v/>
      </c>
      <c r="H2550" s="192"/>
      <c r="I2550" s="193" t="str">
        <f>IF(Table28[[#This Row],[Số lượng]]&lt;&gt;0,Table28[[#This Row],[Số lượng]]*Table28[[#This Row],[Đơn giá]],"")</f>
        <v/>
      </c>
      <c r="J2550" s="193" t="str">
        <f ca="1">IF(AND(Table28[[#This Row],[Tên hàng hóa ]]&lt;&gt;0,D2551=""),SUM(OFFSET(Table28[[#This Row],[Thành tiền]],0,0,-COUNTIF(Table28[Số HĐ],Table28[[#This Row],[Số HĐ]]))),"")</f>
        <v/>
      </c>
      <c r="K2550" s="192"/>
      <c r="L255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50" s="194"/>
    </row>
    <row r="2551" spans="1:13" ht="35.1" customHeight="1" x14ac:dyDescent="0.2">
      <c r="A2551" s="187"/>
      <c r="B2551" s="188"/>
      <c r="C2551" s="189" t="str">
        <f t="shared" si="65"/>
        <v/>
      </c>
      <c r="D2551" s="190"/>
      <c r="E2551" s="195" t="str">
        <f>IF(Table28[[#This Row],[Tên hàng hóa ]]&lt;&gt;0,VLOOKUP(Table28[[#This Row],[Tên hàng hóa ]],Table1[[Tên hàng hóa]:[Quy cách]],2,0),"")</f>
        <v/>
      </c>
      <c r="F2551" s="191" t="str">
        <f>IF(Table28[[#This Row],[Tên hàng hóa ]]&lt;&gt;0,VLOOKUP(Table28[[#This Row],[Tên hàng hóa ]],Table1[[Tên hàng hóa]:[ĐVT]],3,0),"")</f>
        <v/>
      </c>
      <c r="G2551" s="196" t="str">
        <f>IF(Table28[[#This Row],[Tên hàng hóa ]]=0,"",VLOOKUP(Table28[[#This Row],[Tên hàng hóa ]],Table1[[Tên hàng hóa]:[Giá bán]],4,0))</f>
        <v/>
      </c>
      <c r="H2551" s="192"/>
      <c r="I2551" s="193" t="str">
        <f>IF(Table28[[#This Row],[Số lượng]]&lt;&gt;0,Table28[[#This Row],[Số lượng]]*Table28[[#This Row],[Đơn giá]],"")</f>
        <v/>
      </c>
      <c r="J2551" s="193" t="str">
        <f ca="1">IF(AND(Table28[[#This Row],[Tên hàng hóa ]]&lt;&gt;0,D2552=""),SUM(OFFSET(Table28[[#This Row],[Thành tiền]],0,0,-COUNTIF(Table28[Số HĐ],Table28[[#This Row],[Số HĐ]]))),"")</f>
        <v/>
      </c>
      <c r="K2551" s="192"/>
      <c r="L255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51" s="194"/>
    </row>
    <row r="2552" spans="1:13" ht="35.1" customHeight="1" x14ac:dyDescent="0.2">
      <c r="A2552" s="187"/>
      <c r="B2552" s="188"/>
      <c r="C2552" s="189" t="str">
        <f t="shared" si="65"/>
        <v/>
      </c>
      <c r="D2552" s="190"/>
      <c r="E2552" s="195" t="str">
        <f>IF(Table28[[#This Row],[Tên hàng hóa ]]&lt;&gt;0,VLOOKUP(Table28[[#This Row],[Tên hàng hóa ]],Table1[[Tên hàng hóa]:[Quy cách]],2,0),"")</f>
        <v/>
      </c>
      <c r="F2552" s="191" t="str">
        <f>IF(Table28[[#This Row],[Tên hàng hóa ]]&lt;&gt;0,VLOOKUP(Table28[[#This Row],[Tên hàng hóa ]],Table1[[Tên hàng hóa]:[ĐVT]],3,0),"")</f>
        <v/>
      </c>
      <c r="G2552" s="196" t="str">
        <f>IF(Table28[[#This Row],[Tên hàng hóa ]]=0,"",VLOOKUP(Table28[[#This Row],[Tên hàng hóa ]],Table1[[Tên hàng hóa]:[Giá bán]],4,0))</f>
        <v/>
      </c>
      <c r="H2552" s="192"/>
      <c r="I2552" s="193" t="str">
        <f>IF(Table28[[#This Row],[Số lượng]]&lt;&gt;0,Table28[[#This Row],[Số lượng]]*Table28[[#This Row],[Đơn giá]],"")</f>
        <v/>
      </c>
      <c r="J2552" s="193" t="str">
        <f ca="1">IF(AND(Table28[[#This Row],[Tên hàng hóa ]]&lt;&gt;0,D2553=""),SUM(OFFSET(Table28[[#This Row],[Thành tiền]],0,0,-COUNTIF(Table28[Số HĐ],Table28[[#This Row],[Số HĐ]]))),"")</f>
        <v/>
      </c>
      <c r="K2552" s="192"/>
      <c r="L255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52" s="194"/>
    </row>
    <row r="2553" spans="1:13" ht="35.1" customHeight="1" x14ac:dyDescent="0.2">
      <c r="A2553" s="187"/>
      <c r="B2553" s="188"/>
      <c r="C2553" s="189" t="str">
        <f t="shared" si="65"/>
        <v/>
      </c>
      <c r="D2553" s="190"/>
      <c r="E2553" s="195" t="str">
        <f>IF(Table28[[#This Row],[Tên hàng hóa ]]&lt;&gt;0,VLOOKUP(Table28[[#This Row],[Tên hàng hóa ]],Table1[[Tên hàng hóa]:[Quy cách]],2,0),"")</f>
        <v/>
      </c>
      <c r="F2553" s="191" t="str">
        <f>IF(Table28[[#This Row],[Tên hàng hóa ]]&lt;&gt;0,VLOOKUP(Table28[[#This Row],[Tên hàng hóa ]],Table1[[Tên hàng hóa]:[ĐVT]],3,0),"")</f>
        <v/>
      </c>
      <c r="G2553" s="196" t="str">
        <f>IF(Table28[[#This Row],[Tên hàng hóa ]]=0,"",VLOOKUP(Table28[[#This Row],[Tên hàng hóa ]],Table1[[Tên hàng hóa]:[Giá bán]],4,0))</f>
        <v/>
      </c>
      <c r="H2553" s="192"/>
      <c r="I2553" s="193" t="str">
        <f>IF(Table28[[#This Row],[Số lượng]]&lt;&gt;0,Table28[[#This Row],[Số lượng]]*Table28[[#This Row],[Đơn giá]],"")</f>
        <v/>
      </c>
      <c r="J2553" s="193" t="str">
        <f ca="1">IF(AND(Table28[[#This Row],[Tên hàng hóa ]]&lt;&gt;0,D2554=""),SUM(OFFSET(Table28[[#This Row],[Thành tiền]],0,0,-COUNTIF(Table28[Số HĐ],Table28[[#This Row],[Số HĐ]]))),"")</f>
        <v/>
      </c>
      <c r="K2553" s="192"/>
      <c r="L255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53" s="194"/>
    </row>
    <row r="2554" spans="1:13" ht="35.1" customHeight="1" x14ac:dyDescent="0.2">
      <c r="A2554" s="187"/>
      <c r="B2554" s="188"/>
      <c r="C2554" s="189" t="str">
        <f t="shared" si="65"/>
        <v/>
      </c>
      <c r="D2554" s="190"/>
      <c r="E2554" s="195" t="str">
        <f>IF(Table28[[#This Row],[Tên hàng hóa ]]&lt;&gt;0,VLOOKUP(Table28[[#This Row],[Tên hàng hóa ]],Table1[[Tên hàng hóa]:[Quy cách]],2,0),"")</f>
        <v/>
      </c>
      <c r="F2554" s="191" t="str">
        <f>IF(Table28[[#This Row],[Tên hàng hóa ]]&lt;&gt;0,VLOOKUP(Table28[[#This Row],[Tên hàng hóa ]],Table1[[Tên hàng hóa]:[ĐVT]],3,0),"")</f>
        <v/>
      </c>
      <c r="G2554" s="196" t="str">
        <f>IF(Table28[[#This Row],[Tên hàng hóa ]]=0,"",VLOOKUP(Table28[[#This Row],[Tên hàng hóa ]],Table1[[Tên hàng hóa]:[Giá bán]],4,0))</f>
        <v/>
      </c>
      <c r="H2554" s="192"/>
      <c r="I2554" s="193" t="str">
        <f>IF(Table28[[#This Row],[Số lượng]]&lt;&gt;0,Table28[[#This Row],[Số lượng]]*Table28[[#This Row],[Đơn giá]],"")</f>
        <v/>
      </c>
      <c r="J2554" s="193" t="str">
        <f ca="1">IF(AND(Table28[[#This Row],[Tên hàng hóa ]]&lt;&gt;0,D2555=""),SUM(OFFSET(Table28[[#This Row],[Thành tiền]],0,0,-COUNTIF(Table28[Số HĐ],Table28[[#This Row],[Số HĐ]]))),"")</f>
        <v/>
      </c>
      <c r="K2554" s="192"/>
      <c r="L255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54" s="194"/>
    </row>
    <row r="2555" spans="1:13" ht="35.1" customHeight="1" x14ac:dyDescent="0.2">
      <c r="A2555" s="187"/>
      <c r="B2555" s="188"/>
      <c r="C2555" s="189" t="str">
        <f t="shared" si="65"/>
        <v/>
      </c>
      <c r="D2555" s="190"/>
      <c r="E2555" s="195" t="str">
        <f>IF(Table28[[#This Row],[Tên hàng hóa ]]&lt;&gt;0,VLOOKUP(Table28[[#This Row],[Tên hàng hóa ]],Table1[[Tên hàng hóa]:[Quy cách]],2,0),"")</f>
        <v/>
      </c>
      <c r="F2555" s="191" t="str">
        <f>IF(Table28[[#This Row],[Tên hàng hóa ]]&lt;&gt;0,VLOOKUP(Table28[[#This Row],[Tên hàng hóa ]],Table1[[Tên hàng hóa]:[ĐVT]],3,0),"")</f>
        <v/>
      </c>
      <c r="G2555" s="196" t="str">
        <f>IF(Table28[[#This Row],[Tên hàng hóa ]]=0,"",VLOOKUP(Table28[[#This Row],[Tên hàng hóa ]],Table1[[Tên hàng hóa]:[Giá bán]],4,0))</f>
        <v/>
      </c>
      <c r="H2555" s="192"/>
      <c r="I2555" s="193" t="str">
        <f>IF(Table28[[#This Row],[Số lượng]]&lt;&gt;0,Table28[[#This Row],[Số lượng]]*Table28[[#This Row],[Đơn giá]],"")</f>
        <v/>
      </c>
      <c r="J2555" s="193" t="str">
        <f ca="1">IF(AND(Table28[[#This Row],[Tên hàng hóa ]]&lt;&gt;0,D2556=""),SUM(OFFSET(Table28[[#This Row],[Thành tiền]],0,0,-COUNTIF(Table28[Số HĐ],Table28[[#This Row],[Số HĐ]]))),"")</f>
        <v/>
      </c>
      <c r="K2555" s="192"/>
      <c r="L255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55" s="194"/>
    </row>
    <row r="2556" spans="1:13" ht="35.1" customHeight="1" x14ac:dyDescent="0.2">
      <c r="A2556" s="187"/>
      <c r="B2556" s="188"/>
      <c r="C2556" s="189" t="str">
        <f t="shared" si="65"/>
        <v/>
      </c>
      <c r="D2556" s="190"/>
      <c r="E2556" s="195" t="str">
        <f>IF(Table28[[#This Row],[Tên hàng hóa ]]&lt;&gt;0,VLOOKUP(Table28[[#This Row],[Tên hàng hóa ]],Table1[[Tên hàng hóa]:[Quy cách]],2,0),"")</f>
        <v/>
      </c>
      <c r="F2556" s="191" t="str">
        <f>IF(Table28[[#This Row],[Tên hàng hóa ]]&lt;&gt;0,VLOOKUP(Table28[[#This Row],[Tên hàng hóa ]],Table1[[Tên hàng hóa]:[ĐVT]],3,0),"")</f>
        <v/>
      </c>
      <c r="G2556" s="196" t="str">
        <f>IF(Table28[[#This Row],[Tên hàng hóa ]]=0,"",VLOOKUP(Table28[[#This Row],[Tên hàng hóa ]],Table1[[Tên hàng hóa]:[Giá bán]],4,0))</f>
        <v/>
      </c>
      <c r="H2556" s="192"/>
      <c r="I2556" s="193" t="str">
        <f>IF(Table28[[#This Row],[Số lượng]]&lt;&gt;0,Table28[[#This Row],[Số lượng]]*Table28[[#This Row],[Đơn giá]],"")</f>
        <v/>
      </c>
      <c r="J2556" s="193" t="str">
        <f ca="1">IF(AND(Table28[[#This Row],[Tên hàng hóa ]]&lt;&gt;0,D2557=""),SUM(OFFSET(Table28[[#This Row],[Thành tiền]],0,0,-COUNTIF(Table28[Số HĐ],Table28[[#This Row],[Số HĐ]]))),"")</f>
        <v/>
      </c>
      <c r="K2556" s="192"/>
      <c r="L255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56" s="194"/>
    </row>
    <row r="2557" spans="1:13" ht="35.1" customHeight="1" x14ac:dyDescent="0.2">
      <c r="A2557" s="187"/>
      <c r="B2557" s="188"/>
      <c r="C2557" s="189" t="str">
        <f t="shared" si="65"/>
        <v/>
      </c>
      <c r="D2557" s="190"/>
      <c r="E2557" s="195" t="str">
        <f>IF(Table28[[#This Row],[Tên hàng hóa ]]&lt;&gt;0,VLOOKUP(Table28[[#This Row],[Tên hàng hóa ]],Table1[[Tên hàng hóa]:[Quy cách]],2,0),"")</f>
        <v/>
      </c>
      <c r="F2557" s="191" t="str">
        <f>IF(Table28[[#This Row],[Tên hàng hóa ]]&lt;&gt;0,VLOOKUP(Table28[[#This Row],[Tên hàng hóa ]],Table1[[Tên hàng hóa]:[ĐVT]],3,0),"")</f>
        <v/>
      </c>
      <c r="G2557" s="196" t="str">
        <f>IF(Table28[[#This Row],[Tên hàng hóa ]]=0,"",VLOOKUP(Table28[[#This Row],[Tên hàng hóa ]],Table1[[Tên hàng hóa]:[Giá bán]],4,0))</f>
        <v/>
      </c>
      <c r="H2557" s="192"/>
      <c r="I2557" s="193" t="str">
        <f>IF(Table28[[#This Row],[Số lượng]]&lt;&gt;0,Table28[[#This Row],[Số lượng]]*Table28[[#This Row],[Đơn giá]],"")</f>
        <v/>
      </c>
      <c r="J2557" s="193" t="str">
        <f ca="1">IF(AND(Table28[[#This Row],[Tên hàng hóa ]]&lt;&gt;0,D2558=""),SUM(OFFSET(Table28[[#This Row],[Thành tiền]],0,0,-COUNTIF(Table28[Số HĐ],Table28[[#This Row],[Số HĐ]]))),"")</f>
        <v/>
      </c>
      <c r="K2557" s="192"/>
      <c r="L255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57" s="194"/>
    </row>
    <row r="2558" spans="1:13" ht="35.1" customHeight="1" x14ac:dyDescent="0.2">
      <c r="A2558" s="187"/>
      <c r="B2558" s="188"/>
      <c r="C2558" s="189" t="str">
        <f t="shared" si="65"/>
        <v/>
      </c>
      <c r="D2558" s="190"/>
      <c r="E2558" s="195" t="str">
        <f>IF(Table28[[#This Row],[Tên hàng hóa ]]&lt;&gt;0,VLOOKUP(Table28[[#This Row],[Tên hàng hóa ]],Table1[[Tên hàng hóa]:[Quy cách]],2,0),"")</f>
        <v/>
      </c>
      <c r="F2558" s="191" t="str">
        <f>IF(Table28[[#This Row],[Tên hàng hóa ]]&lt;&gt;0,VLOOKUP(Table28[[#This Row],[Tên hàng hóa ]],Table1[[Tên hàng hóa]:[ĐVT]],3,0),"")</f>
        <v/>
      </c>
      <c r="G2558" s="196" t="str">
        <f>IF(Table28[[#This Row],[Tên hàng hóa ]]=0,"",VLOOKUP(Table28[[#This Row],[Tên hàng hóa ]],Table1[[Tên hàng hóa]:[Giá bán]],4,0))</f>
        <v/>
      </c>
      <c r="H2558" s="192"/>
      <c r="I2558" s="193" t="str">
        <f>IF(Table28[[#This Row],[Số lượng]]&lt;&gt;0,Table28[[#This Row],[Số lượng]]*Table28[[#This Row],[Đơn giá]],"")</f>
        <v/>
      </c>
      <c r="J2558" s="193" t="str">
        <f ca="1">IF(AND(Table28[[#This Row],[Tên hàng hóa ]]&lt;&gt;0,D2559=""),SUM(OFFSET(Table28[[#This Row],[Thành tiền]],0,0,-COUNTIF(Table28[Số HĐ],Table28[[#This Row],[Số HĐ]]))),"")</f>
        <v/>
      </c>
      <c r="K2558" s="192"/>
      <c r="L255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58" s="194"/>
    </row>
    <row r="2559" spans="1:13" ht="35.1" customHeight="1" x14ac:dyDescent="0.2">
      <c r="A2559" s="187"/>
      <c r="B2559" s="188"/>
      <c r="C2559" s="189" t="str">
        <f t="shared" si="65"/>
        <v/>
      </c>
      <c r="D2559" s="190"/>
      <c r="E2559" s="195" t="str">
        <f>IF(Table28[[#This Row],[Tên hàng hóa ]]&lt;&gt;0,VLOOKUP(Table28[[#This Row],[Tên hàng hóa ]],Table1[[Tên hàng hóa]:[Quy cách]],2,0),"")</f>
        <v/>
      </c>
      <c r="F2559" s="191" t="str">
        <f>IF(Table28[[#This Row],[Tên hàng hóa ]]&lt;&gt;0,VLOOKUP(Table28[[#This Row],[Tên hàng hóa ]],Table1[[Tên hàng hóa]:[ĐVT]],3,0),"")</f>
        <v/>
      </c>
      <c r="G2559" s="196" t="str">
        <f>IF(Table28[[#This Row],[Tên hàng hóa ]]=0,"",VLOOKUP(Table28[[#This Row],[Tên hàng hóa ]],Table1[[Tên hàng hóa]:[Giá bán]],4,0))</f>
        <v/>
      </c>
      <c r="H2559" s="192"/>
      <c r="I2559" s="193" t="str">
        <f>IF(Table28[[#This Row],[Số lượng]]&lt;&gt;0,Table28[[#This Row],[Số lượng]]*Table28[[#This Row],[Đơn giá]],"")</f>
        <v/>
      </c>
      <c r="J2559" s="193" t="str">
        <f ca="1">IF(AND(Table28[[#This Row],[Tên hàng hóa ]]&lt;&gt;0,D2560=""),SUM(OFFSET(Table28[[#This Row],[Thành tiền]],0,0,-COUNTIF(Table28[Số HĐ],Table28[[#This Row],[Số HĐ]]))),"")</f>
        <v/>
      </c>
      <c r="K2559" s="192"/>
      <c r="L255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59" s="194"/>
    </row>
    <row r="2560" spans="1:13" ht="35.1" customHeight="1" x14ac:dyDescent="0.2">
      <c r="A2560" s="187"/>
      <c r="B2560" s="188"/>
      <c r="C2560" s="189" t="str">
        <f t="shared" si="65"/>
        <v/>
      </c>
      <c r="D2560" s="190"/>
      <c r="E2560" s="195" t="str">
        <f>IF(Table28[[#This Row],[Tên hàng hóa ]]&lt;&gt;0,VLOOKUP(Table28[[#This Row],[Tên hàng hóa ]],Table1[[Tên hàng hóa]:[Quy cách]],2,0),"")</f>
        <v/>
      </c>
      <c r="F2560" s="191" t="str">
        <f>IF(Table28[[#This Row],[Tên hàng hóa ]]&lt;&gt;0,VLOOKUP(Table28[[#This Row],[Tên hàng hóa ]],Table1[[Tên hàng hóa]:[ĐVT]],3,0),"")</f>
        <v/>
      </c>
      <c r="G2560" s="196" t="str">
        <f>IF(Table28[[#This Row],[Tên hàng hóa ]]=0,"",VLOOKUP(Table28[[#This Row],[Tên hàng hóa ]],Table1[[Tên hàng hóa]:[Giá bán]],4,0))</f>
        <v/>
      </c>
      <c r="H2560" s="192"/>
      <c r="I2560" s="193" t="str">
        <f>IF(Table28[[#This Row],[Số lượng]]&lt;&gt;0,Table28[[#This Row],[Số lượng]]*Table28[[#This Row],[Đơn giá]],"")</f>
        <v/>
      </c>
      <c r="J2560" s="193" t="str">
        <f ca="1">IF(AND(Table28[[#This Row],[Tên hàng hóa ]]&lt;&gt;0,D2561=""),SUM(OFFSET(Table28[[#This Row],[Thành tiền]],0,0,-COUNTIF(Table28[Số HĐ],Table28[[#This Row],[Số HĐ]]))),"")</f>
        <v/>
      </c>
      <c r="K2560" s="192"/>
      <c r="L256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60" s="194"/>
    </row>
    <row r="2561" spans="1:13" ht="35.1" customHeight="1" x14ac:dyDescent="0.2">
      <c r="A2561" s="187"/>
      <c r="B2561" s="188"/>
      <c r="C2561" s="189" t="str">
        <f t="shared" si="65"/>
        <v/>
      </c>
      <c r="D2561" s="190"/>
      <c r="E2561" s="195" t="str">
        <f>IF(Table28[[#This Row],[Tên hàng hóa ]]&lt;&gt;0,VLOOKUP(Table28[[#This Row],[Tên hàng hóa ]],Table1[[Tên hàng hóa]:[Quy cách]],2,0),"")</f>
        <v/>
      </c>
      <c r="F2561" s="191" t="str">
        <f>IF(Table28[[#This Row],[Tên hàng hóa ]]&lt;&gt;0,VLOOKUP(Table28[[#This Row],[Tên hàng hóa ]],Table1[[Tên hàng hóa]:[ĐVT]],3,0),"")</f>
        <v/>
      </c>
      <c r="G2561" s="196" t="str">
        <f>IF(Table28[[#This Row],[Tên hàng hóa ]]=0,"",VLOOKUP(Table28[[#This Row],[Tên hàng hóa ]],Table1[[Tên hàng hóa]:[Giá bán]],4,0))</f>
        <v/>
      </c>
      <c r="H2561" s="192"/>
      <c r="I2561" s="193" t="str">
        <f>IF(Table28[[#This Row],[Số lượng]]&lt;&gt;0,Table28[[#This Row],[Số lượng]]*Table28[[#This Row],[Đơn giá]],"")</f>
        <v/>
      </c>
      <c r="J2561" s="193" t="str">
        <f ca="1">IF(AND(Table28[[#This Row],[Tên hàng hóa ]]&lt;&gt;0,D2562=""),SUM(OFFSET(Table28[[#This Row],[Thành tiền]],0,0,-COUNTIF(Table28[Số HĐ],Table28[[#This Row],[Số HĐ]]))),"")</f>
        <v/>
      </c>
      <c r="K2561" s="192"/>
      <c r="L256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61" s="194"/>
    </row>
    <row r="2562" spans="1:13" ht="35.1" customHeight="1" x14ac:dyDescent="0.2">
      <c r="A2562" s="187"/>
      <c r="B2562" s="188"/>
      <c r="C2562" s="189" t="str">
        <f t="shared" si="65"/>
        <v/>
      </c>
      <c r="D2562" s="190"/>
      <c r="E2562" s="195" t="str">
        <f>IF(Table28[[#This Row],[Tên hàng hóa ]]&lt;&gt;0,VLOOKUP(Table28[[#This Row],[Tên hàng hóa ]],Table1[[Tên hàng hóa]:[Quy cách]],2,0),"")</f>
        <v/>
      </c>
      <c r="F2562" s="191" t="str">
        <f>IF(Table28[[#This Row],[Tên hàng hóa ]]&lt;&gt;0,VLOOKUP(Table28[[#This Row],[Tên hàng hóa ]],Table1[[Tên hàng hóa]:[ĐVT]],3,0),"")</f>
        <v/>
      </c>
      <c r="G2562" s="196" t="str">
        <f>IF(Table28[[#This Row],[Tên hàng hóa ]]=0,"",VLOOKUP(Table28[[#This Row],[Tên hàng hóa ]],Table1[[Tên hàng hóa]:[Giá bán]],4,0))</f>
        <v/>
      </c>
      <c r="H2562" s="192"/>
      <c r="I2562" s="193" t="str">
        <f>IF(Table28[[#This Row],[Số lượng]]&lt;&gt;0,Table28[[#This Row],[Số lượng]]*Table28[[#This Row],[Đơn giá]],"")</f>
        <v/>
      </c>
      <c r="J2562" s="193" t="str">
        <f ca="1">IF(AND(Table28[[#This Row],[Tên hàng hóa ]]&lt;&gt;0,D2563=""),SUM(OFFSET(Table28[[#This Row],[Thành tiền]],0,0,-COUNTIF(Table28[Số HĐ],Table28[[#This Row],[Số HĐ]]))),"")</f>
        <v/>
      </c>
      <c r="K2562" s="192"/>
      <c r="L256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62" s="194"/>
    </row>
    <row r="2563" spans="1:13" ht="35.1" customHeight="1" x14ac:dyDescent="0.2">
      <c r="A2563" s="187"/>
      <c r="B2563" s="188"/>
      <c r="C2563" s="189" t="str">
        <f t="shared" si="65"/>
        <v/>
      </c>
      <c r="D2563" s="190"/>
      <c r="E2563" s="195" t="str">
        <f>IF(Table28[[#This Row],[Tên hàng hóa ]]&lt;&gt;0,VLOOKUP(Table28[[#This Row],[Tên hàng hóa ]],Table1[[Tên hàng hóa]:[Quy cách]],2,0),"")</f>
        <v/>
      </c>
      <c r="F2563" s="191" t="str">
        <f>IF(Table28[[#This Row],[Tên hàng hóa ]]&lt;&gt;0,VLOOKUP(Table28[[#This Row],[Tên hàng hóa ]],Table1[[Tên hàng hóa]:[ĐVT]],3,0),"")</f>
        <v/>
      </c>
      <c r="G2563" s="196" t="str">
        <f>IF(Table28[[#This Row],[Tên hàng hóa ]]=0,"",VLOOKUP(Table28[[#This Row],[Tên hàng hóa ]],Table1[[Tên hàng hóa]:[Giá bán]],4,0))</f>
        <v/>
      </c>
      <c r="H2563" s="192"/>
      <c r="I2563" s="193" t="str">
        <f>IF(Table28[[#This Row],[Số lượng]]&lt;&gt;0,Table28[[#This Row],[Số lượng]]*Table28[[#This Row],[Đơn giá]],"")</f>
        <v/>
      </c>
      <c r="J2563" s="193" t="str">
        <f ca="1">IF(AND(Table28[[#This Row],[Tên hàng hóa ]]&lt;&gt;0,D2564=""),SUM(OFFSET(Table28[[#This Row],[Thành tiền]],0,0,-COUNTIF(Table28[Số HĐ],Table28[[#This Row],[Số HĐ]]))),"")</f>
        <v/>
      </c>
      <c r="K2563" s="192"/>
      <c r="L256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63" s="194"/>
    </row>
    <row r="2564" spans="1:13" ht="35.1" customHeight="1" x14ac:dyDescent="0.2">
      <c r="A2564" s="187"/>
      <c r="B2564" s="188"/>
      <c r="C2564" s="189" t="str">
        <f>IF(AND(D2564&lt;&gt;0,D2565=""),C2244,"")</f>
        <v/>
      </c>
      <c r="D2564" s="190"/>
      <c r="E2564" s="195" t="str">
        <f>IF(Table28[[#This Row],[Tên hàng hóa ]]&lt;&gt;0,VLOOKUP(Table28[[#This Row],[Tên hàng hóa ]],Table1[[Tên hàng hóa]:[Quy cách]],2,0),"")</f>
        <v/>
      </c>
      <c r="F2564" s="191" t="str">
        <f>IF(Table28[[#This Row],[Tên hàng hóa ]]&lt;&gt;0,VLOOKUP(Table28[[#This Row],[Tên hàng hóa ]],Table1[[Tên hàng hóa]:[ĐVT]],3,0),"")</f>
        <v/>
      </c>
      <c r="G2564" s="196" t="str">
        <f>IF(Table28[[#This Row],[Tên hàng hóa ]]=0,"",VLOOKUP(Table28[[#This Row],[Tên hàng hóa ]],Table1[[Tên hàng hóa]:[Giá bán]],4,0))</f>
        <v/>
      </c>
      <c r="H2564" s="192"/>
      <c r="I2564" s="193" t="str">
        <f>IF(Table28[[#This Row],[Số lượng]]&lt;&gt;0,Table28[[#This Row],[Số lượng]]*Table28[[#This Row],[Đơn giá]],"")</f>
        <v/>
      </c>
      <c r="J2564" s="193" t="str">
        <f ca="1">IF(AND(Table28[[#This Row],[Tên hàng hóa ]]&lt;&gt;0,D2565=""),SUM(OFFSET(Table28[[#This Row],[Thành tiền]],0,0,-COUNTIF(Table28[Số HĐ],Table28[[#This Row],[Số HĐ]]))),"")</f>
        <v/>
      </c>
      <c r="K2564" s="192"/>
      <c r="L256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64" s="194"/>
    </row>
    <row r="2565" spans="1:13" ht="35.1" customHeight="1" x14ac:dyDescent="0.2">
      <c r="A2565" s="187"/>
      <c r="B2565" s="188"/>
      <c r="C2565" s="189" t="str">
        <f t="shared" ref="C2565:C2627" si="66">IF(AND(D2565&lt;&gt;0,D2566=""),C2564,"")</f>
        <v/>
      </c>
      <c r="D2565" s="190"/>
      <c r="E2565" s="195" t="str">
        <f>IF(Table28[[#This Row],[Tên hàng hóa ]]&lt;&gt;0,VLOOKUP(Table28[[#This Row],[Tên hàng hóa ]],Table1[[Tên hàng hóa]:[Quy cách]],2,0),"")</f>
        <v/>
      </c>
      <c r="F2565" s="191" t="str">
        <f>IF(Table28[[#This Row],[Tên hàng hóa ]]&lt;&gt;0,VLOOKUP(Table28[[#This Row],[Tên hàng hóa ]],Table1[[Tên hàng hóa]:[ĐVT]],3,0),"")</f>
        <v/>
      </c>
      <c r="G2565" s="196" t="str">
        <f>IF(Table28[[#This Row],[Tên hàng hóa ]]=0,"",VLOOKUP(Table28[[#This Row],[Tên hàng hóa ]],Table1[[Tên hàng hóa]:[Giá bán]],4,0))</f>
        <v/>
      </c>
      <c r="H2565" s="192"/>
      <c r="I2565" s="193" t="str">
        <f>IF(Table28[[#This Row],[Số lượng]]&lt;&gt;0,Table28[[#This Row],[Số lượng]]*Table28[[#This Row],[Đơn giá]],"")</f>
        <v/>
      </c>
      <c r="J2565" s="193" t="str">
        <f ca="1">IF(AND(Table28[[#This Row],[Tên hàng hóa ]]&lt;&gt;0,D2566=""),SUM(OFFSET(Table28[[#This Row],[Thành tiền]],0,0,-COUNTIF(Table28[Số HĐ],Table28[[#This Row],[Số HĐ]]))),"")</f>
        <v/>
      </c>
      <c r="K2565" s="192"/>
      <c r="L256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65" s="194"/>
    </row>
    <row r="2566" spans="1:13" ht="35.1" customHeight="1" x14ac:dyDescent="0.2">
      <c r="A2566" s="187"/>
      <c r="B2566" s="188"/>
      <c r="C2566" s="189" t="str">
        <f t="shared" si="66"/>
        <v/>
      </c>
      <c r="D2566" s="190"/>
      <c r="E2566" s="195" t="str">
        <f>IF(Table28[[#This Row],[Tên hàng hóa ]]&lt;&gt;0,VLOOKUP(Table28[[#This Row],[Tên hàng hóa ]],Table1[[Tên hàng hóa]:[Quy cách]],2,0),"")</f>
        <v/>
      </c>
      <c r="F2566" s="191" t="str">
        <f>IF(Table28[[#This Row],[Tên hàng hóa ]]&lt;&gt;0,VLOOKUP(Table28[[#This Row],[Tên hàng hóa ]],Table1[[Tên hàng hóa]:[ĐVT]],3,0),"")</f>
        <v/>
      </c>
      <c r="G2566" s="196" t="str">
        <f>IF(Table28[[#This Row],[Tên hàng hóa ]]=0,"",VLOOKUP(Table28[[#This Row],[Tên hàng hóa ]],Table1[[Tên hàng hóa]:[Giá bán]],4,0))</f>
        <v/>
      </c>
      <c r="H2566" s="192"/>
      <c r="I2566" s="193" t="str">
        <f>IF(Table28[[#This Row],[Số lượng]]&lt;&gt;0,Table28[[#This Row],[Số lượng]]*Table28[[#This Row],[Đơn giá]],"")</f>
        <v/>
      </c>
      <c r="J2566" s="193" t="str">
        <f ca="1">IF(AND(Table28[[#This Row],[Tên hàng hóa ]]&lt;&gt;0,D2567=""),SUM(OFFSET(Table28[[#This Row],[Thành tiền]],0,0,-COUNTIF(Table28[Số HĐ],Table28[[#This Row],[Số HĐ]]))),"")</f>
        <v/>
      </c>
      <c r="K2566" s="192"/>
      <c r="L256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66" s="194"/>
    </row>
    <row r="2567" spans="1:13" ht="35.1" customHeight="1" x14ac:dyDescent="0.2">
      <c r="A2567" s="187"/>
      <c r="B2567" s="188"/>
      <c r="C2567" s="189" t="str">
        <f t="shared" si="66"/>
        <v/>
      </c>
      <c r="D2567" s="190"/>
      <c r="E2567" s="195" t="str">
        <f>IF(Table28[[#This Row],[Tên hàng hóa ]]&lt;&gt;0,VLOOKUP(Table28[[#This Row],[Tên hàng hóa ]],Table1[[Tên hàng hóa]:[Quy cách]],2,0),"")</f>
        <v/>
      </c>
      <c r="F2567" s="191" t="str">
        <f>IF(Table28[[#This Row],[Tên hàng hóa ]]&lt;&gt;0,VLOOKUP(Table28[[#This Row],[Tên hàng hóa ]],Table1[[Tên hàng hóa]:[ĐVT]],3,0),"")</f>
        <v/>
      </c>
      <c r="G2567" s="196" t="str">
        <f>IF(Table28[[#This Row],[Tên hàng hóa ]]=0,"",VLOOKUP(Table28[[#This Row],[Tên hàng hóa ]],Table1[[Tên hàng hóa]:[Giá bán]],4,0))</f>
        <v/>
      </c>
      <c r="H2567" s="192"/>
      <c r="I2567" s="193" t="str">
        <f>IF(Table28[[#This Row],[Số lượng]]&lt;&gt;0,Table28[[#This Row],[Số lượng]]*Table28[[#This Row],[Đơn giá]],"")</f>
        <v/>
      </c>
      <c r="J2567" s="193" t="str">
        <f ca="1">IF(AND(Table28[[#This Row],[Tên hàng hóa ]]&lt;&gt;0,D2568=""),SUM(OFFSET(Table28[[#This Row],[Thành tiền]],0,0,-COUNTIF(Table28[Số HĐ],Table28[[#This Row],[Số HĐ]]))),"")</f>
        <v/>
      </c>
      <c r="K2567" s="192"/>
      <c r="L256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67" s="194"/>
    </row>
    <row r="2568" spans="1:13" ht="35.1" customHeight="1" x14ac:dyDescent="0.2">
      <c r="A2568" s="187"/>
      <c r="B2568" s="188"/>
      <c r="C2568" s="189" t="str">
        <f t="shared" si="66"/>
        <v/>
      </c>
      <c r="D2568" s="190"/>
      <c r="E2568" s="195" t="str">
        <f>IF(Table28[[#This Row],[Tên hàng hóa ]]&lt;&gt;0,VLOOKUP(Table28[[#This Row],[Tên hàng hóa ]],Table1[[Tên hàng hóa]:[Quy cách]],2,0),"")</f>
        <v/>
      </c>
      <c r="F2568" s="191" t="str">
        <f>IF(Table28[[#This Row],[Tên hàng hóa ]]&lt;&gt;0,VLOOKUP(Table28[[#This Row],[Tên hàng hóa ]],Table1[[Tên hàng hóa]:[ĐVT]],3,0),"")</f>
        <v/>
      </c>
      <c r="G2568" s="196" t="str">
        <f>IF(Table28[[#This Row],[Tên hàng hóa ]]=0,"",VLOOKUP(Table28[[#This Row],[Tên hàng hóa ]],Table1[[Tên hàng hóa]:[Giá bán]],4,0))</f>
        <v/>
      </c>
      <c r="H2568" s="192"/>
      <c r="I2568" s="193" t="str">
        <f>IF(Table28[[#This Row],[Số lượng]]&lt;&gt;0,Table28[[#This Row],[Số lượng]]*Table28[[#This Row],[Đơn giá]],"")</f>
        <v/>
      </c>
      <c r="J2568" s="193" t="str">
        <f ca="1">IF(AND(Table28[[#This Row],[Tên hàng hóa ]]&lt;&gt;0,D2569=""),SUM(OFFSET(Table28[[#This Row],[Thành tiền]],0,0,-COUNTIF(Table28[Số HĐ],Table28[[#This Row],[Số HĐ]]))),"")</f>
        <v/>
      </c>
      <c r="K2568" s="192"/>
      <c r="L256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68" s="194"/>
    </row>
    <row r="2569" spans="1:13" ht="35.1" customHeight="1" x14ac:dyDescent="0.2">
      <c r="A2569" s="187"/>
      <c r="B2569" s="188"/>
      <c r="C2569" s="189" t="str">
        <f t="shared" si="66"/>
        <v/>
      </c>
      <c r="D2569" s="190"/>
      <c r="E2569" s="195" t="str">
        <f>IF(Table28[[#This Row],[Tên hàng hóa ]]&lt;&gt;0,VLOOKUP(Table28[[#This Row],[Tên hàng hóa ]],Table1[[Tên hàng hóa]:[Quy cách]],2,0),"")</f>
        <v/>
      </c>
      <c r="F2569" s="191" t="str">
        <f>IF(Table28[[#This Row],[Tên hàng hóa ]]&lt;&gt;0,VLOOKUP(Table28[[#This Row],[Tên hàng hóa ]],Table1[[Tên hàng hóa]:[ĐVT]],3,0),"")</f>
        <v/>
      </c>
      <c r="G2569" s="196" t="str">
        <f>IF(Table28[[#This Row],[Tên hàng hóa ]]=0,"",VLOOKUP(Table28[[#This Row],[Tên hàng hóa ]],Table1[[Tên hàng hóa]:[Giá bán]],4,0))</f>
        <v/>
      </c>
      <c r="H2569" s="192"/>
      <c r="I2569" s="193" t="str">
        <f>IF(Table28[[#This Row],[Số lượng]]&lt;&gt;0,Table28[[#This Row],[Số lượng]]*Table28[[#This Row],[Đơn giá]],"")</f>
        <v/>
      </c>
      <c r="J2569" s="193" t="str">
        <f ca="1">IF(AND(Table28[[#This Row],[Tên hàng hóa ]]&lt;&gt;0,D2570=""),SUM(OFFSET(Table28[[#This Row],[Thành tiền]],0,0,-COUNTIF(Table28[Số HĐ],Table28[[#This Row],[Số HĐ]]))),"")</f>
        <v/>
      </c>
      <c r="K2569" s="192"/>
      <c r="L256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69" s="194"/>
    </row>
    <row r="2570" spans="1:13" ht="35.1" customHeight="1" x14ac:dyDescent="0.2">
      <c r="A2570" s="187"/>
      <c r="B2570" s="188"/>
      <c r="C2570" s="189" t="str">
        <f t="shared" si="66"/>
        <v/>
      </c>
      <c r="D2570" s="190"/>
      <c r="E2570" s="195" t="str">
        <f>IF(Table28[[#This Row],[Tên hàng hóa ]]&lt;&gt;0,VLOOKUP(Table28[[#This Row],[Tên hàng hóa ]],Table1[[Tên hàng hóa]:[Quy cách]],2,0),"")</f>
        <v/>
      </c>
      <c r="F2570" s="191" t="str">
        <f>IF(Table28[[#This Row],[Tên hàng hóa ]]&lt;&gt;0,VLOOKUP(Table28[[#This Row],[Tên hàng hóa ]],Table1[[Tên hàng hóa]:[ĐVT]],3,0),"")</f>
        <v/>
      </c>
      <c r="G2570" s="196" t="str">
        <f>IF(Table28[[#This Row],[Tên hàng hóa ]]=0,"",VLOOKUP(Table28[[#This Row],[Tên hàng hóa ]],Table1[[Tên hàng hóa]:[Giá bán]],4,0))</f>
        <v/>
      </c>
      <c r="H2570" s="192"/>
      <c r="I2570" s="193" t="str">
        <f>IF(Table28[[#This Row],[Số lượng]]&lt;&gt;0,Table28[[#This Row],[Số lượng]]*Table28[[#This Row],[Đơn giá]],"")</f>
        <v/>
      </c>
      <c r="J2570" s="193" t="str">
        <f ca="1">IF(AND(Table28[[#This Row],[Tên hàng hóa ]]&lt;&gt;0,D2571=""),SUM(OFFSET(Table28[[#This Row],[Thành tiền]],0,0,-COUNTIF(Table28[Số HĐ],Table28[[#This Row],[Số HĐ]]))),"")</f>
        <v/>
      </c>
      <c r="K2570" s="192"/>
      <c r="L257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70" s="194"/>
    </row>
    <row r="2571" spans="1:13" ht="35.1" customHeight="1" x14ac:dyDescent="0.2">
      <c r="A2571" s="187"/>
      <c r="B2571" s="188"/>
      <c r="C2571" s="189" t="str">
        <f t="shared" si="66"/>
        <v/>
      </c>
      <c r="D2571" s="190"/>
      <c r="E2571" s="195" t="str">
        <f>IF(Table28[[#This Row],[Tên hàng hóa ]]&lt;&gt;0,VLOOKUP(Table28[[#This Row],[Tên hàng hóa ]],Table1[[Tên hàng hóa]:[Quy cách]],2,0),"")</f>
        <v/>
      </c>
      <c r="F2571" s="191" t="str">
        <f>IF(Table28[[#This Row],[Tên hàng hóa ]]&lt;&gt;0,VLOOKUP(Table28[[#This Row],[Tên hàng hóa ]],Table1[[Tên hàng hóa]:[ĐVT]],3,0),"")</f>
        <v/>
      </c>
      <c r="G2571" s="196" t="str">
        <f>IF(Table28[[#This Row],[Tên hàng hóa ]]=0,"",VLOOKUP(Table28[[#This Row],[Tên hàng hóa ]],Table1[[Tên hàng hóa]:[Giá bán]],4,0))</f>
        <v/>
      </c>
      <c r="H2571" s="192"/>
      <c r="I2571" s="193" t="str">
        <f>IF(Table28[[#This Row],[Số lượng]]&lt;&gt;0,Table28[[#This Row],[Số lượng]]*Table28[[#This Row],[Đơn giá]],"")</f>
        <v/>
      </c>
      <c r="J2571" s="193" t="str">
        <f ca="1">IF(AND(Table28[[#This Row],[Tên hàng hóa ]]&lt;&gt;0,D2572=""),SUM(OFFSET(Table28[[#This Row],[Thành tiền]],0,0,-COUNTIF(Table28[Số HĐ],Table28[[#This Row],[Số HĐ]]))),"")</f>
        <v/>
      </c>
      <c r="K2571" s="192"/>
      <c r="L257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71" s="194"/>
    </row>
    <row r="2572" spans="1:13" ht="35.1" customHeight="1" x14ac:dyDescent="0.2">
      <c r="A2572" s="187"/>
      <c r="B2572" s="188"/>
      <c r="C2572" s="189" t="str">
        <f t="shared" si="66"/>
        <v/>
      </c>
      <c r="D2572" s="190"/>
      <c r="E2572" s="195" t="str">
        <f>IF(Table28[[#This Row],[Tên hàng hóa ]]&lt;&gt;0,VLOOKUP(Table28[[#This Row],[Tên hàng hóa ]],Table1[[Tên hàng hóa]:[Quy cách]],2,0),"")</f>
        <v/>
      </c>
      <c r="F2572" s="191" t="str">
        <f>IF(Table28[[#This Row],[Tên hàng hóa ]]&lt;&gt;0,VLOOKUP(Table28[[#This Row],[Tên hàng hóa ]],Table1[[Tên hàng hóa]:[ĐVT]],3,0),"")</f>
        <v/>
      </c>
      <c r="G2572" s="196" t="str">
        <f>IF(Table28[[#This Row],[Tên hàng hóa ]]=0,"",VLOOKUP(Table28[[#This Row],[Tên hàng hóa ]],Table1[[Tên hàng hóa]:[Giá bán]],4,0))</f>
        <v/>
      </c>
      <c r="H2572" s="192"/>
      <c r="I2572" s="193" t="str">
        <f>IF(Table28[[#This Row],[Số lượng]]&lt;&gt;0,Table28[[#This Row],[Số lượng]]*Table28[[#This Row],[Đơn giá]],"")</f>
        <v/>
      </c>
      <c r="J2572" s="193" t="str">
        <f ca="1">IF(AND(Table28[[#This Row],[Tên hàng hóa ]]&lt;&gt;0,D2573=""),SUM(OFFSET(Table28[[#This Row],[Thành tiền]],0,0,-COUNTIF(Table28[Số HĐ],Table28[[#This Row],[Số HĐ]]))),"")</f>
        <v/>
      </c>
      <c r="K2572" s="192"/>
      <c r="L257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72" s="194"/>
    </row>
    <row r="2573" spans="1:13" ht="35.1" customHeight="1" x14ac:dyDescent="0.2">
      <c r="A2573" s="187"/>
      <c r="B2573" s="188"/>
      <c r="C2573" s="189" t="str">
        <f t="shared" si="66"/>
        <v/>
      </c>
      <c r="D2573" s="190"/>
      <c r="E2573" s="195" t="str">
        <f>IF(Table28[[#This Row],[Tên hàng hóa ]]&lt;&gt;0,VLOOKUP(Table28[[#This Row],[Tên hàng hóa ]],Table1[[Tên hàng hóa]:[Quy cách]],2,0),"")</f>
        <v/>
      </c>
      <c r="F2573" s="191" t="str">
        <f>IF(Table28[[#This Row],[Tên hàng hóa ]]&lt;&gt;0,VLOOKUP(Table28[[#This Row],[Tên hàng hóa ]],Table1[[Tên hàng hóa]:[ĐVT]],3,0),"")</f>
        <v/>
      </c>
      <c r="G2573" s="196" t="str">
        <f>IF(Table28[[#This Row],[Tên hàng hóa ]]=0,"",VLOOKUP(Table28[[#This Row],[Tên hàng hóa ]],Table1[[Tên hàng hóa]:[Giá bán]],4,0))</f>
        <v/>
      </c>
      <c r="H2573" s="192"/>
      <c r="I2573" s="193" t="str">
        <f>IF(Table28[[#This Row],[Số lượng]]&lt;&gt;0,Table28[[#This Row],[Số lượng]]*Table28[[#This Row],[Đơn giá]],"")</f>
        <v/>
      </c>
      <c r="J2573" s="193" t="str">
        <f ca="1">IF(AND(Table28[[#This Row],[Tên hàng hóa ]]&lt;&gt;0,D2574=""),SUM(OFFSET(Table28[[#This Row],[Thành tiền]],0,0,-COUNTIF(Table28[Số HĐ],Table28[[#This Row],[Số HĐ]]))),"")</f>
        <v/>
      </c>
      <c r="K2573" s="192"/>
      <c r="L257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73" s="194"/>
    </row>
    <row r="2574" spans="1:13" ht="35.1" customHeight="1" x14ac:dyDescent="0.2">
      <c r="A2574" s="187"/>
      <c r="B2574" s="188"/>
      <c r="C2574" s="189" t="str">
        <f t="shared" si="66"/>
        <v/>
      </c>
      <c r="D2574" s="190"/>
      <c r="E2574" s="195" t="str">
        <f>IF(Table28[[#This Row],[Tên hàng hóa ]]&lt;&gt;0,VLOOKUP(Table28[[#This Row],[Tên hàng hóa ]],Table1[[Tên hàng hóa]:[Quy cách]],2,0),"")</f>
        <v/>
      </c>
      <c r="F2574" s="191" t="str">
        <f>IF(Table28[[#This Row],[Tên hàng hóa ]]&lt;&gt;0,VLOOKUP(Table28[[#This Row],[Tên hàng hóa ]],Table1[[Tên hàng hóa]:[ĐVT]],3,0),"")</f>
        <v/>
      </c>
      <c r="G2574" s="196" t="str">
        <f>IF(Table28[[#This Row],[Tên hàng hóa ]]=0,"",VLOOKUP(Table28[[#This Row],[Tên hàng hóa ]],Table1[[Tên hàng hóa]:[Giá bán]],4,0))</f>
        <v/>
      </c>
      <c r="H2574" s="192"/>
      <c r="I2574" s="193" t="str">
        <f>IF(Table28[[#This Row],[Số lượng]]&lt;&gt;0,Table28[[#This Row],[Số lượng]]*Table28[[#This Row],[Đơn giá]],"")</f>
        <v/>
      </c>
      <c r="J2574" s="193" t="str">
        <f ca="1">IF(AND(Table28[[#This Row],[Tên hàng hóa ]]&lt;&gt;0,D2575=""),SUM(OFFSET(Table28[[#This Row],[Thành tiền]],0,0,-COUNTIF(Table28[Số HĐ],Table28[[#This Row],[Số HĐ]]))),"")</f>
        <v/>
      </c>
      <c r="K2574" s="192"/>
      <c r="L257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74" s="194"/>
    </row>
    <row r="2575" spans="1:13" ht="35.1" customHeight="1" x14ac:dyDescent="0.2">
      <c r="A2575" s="187"/>
      <c r="B2575" s="188"/>
      <c r="C2575" s="189" t="str">
        <f t="shared" si="66"/>
        <v/>
      </c>
      <c r="D2575" s="190"/>
      <c r="E2575" s="195" t="str">
        <f>IF(Table28[[#This Row],[Tên hàng hóa ]]&lt;&gt;0,VLOOKUP(Table28[[#This Row],[Tên hàng hóa ]],Table1[[Tên hàng hóa]:[Quy cách]],2,0),"")</f>
        <v/>
      </c>
      <c r="F2575" s="191" t="str">
        <f>IF(Table28[[#This Row],[Tên hàng hóa ]]&lt;&gt;0,VLOOKUP(Table28[[#This Row],[Tên hàng hóa ]],Table1[[Tên hàng hóa]:[ĐVT]],3,0),"")</f>
        <v/>
      </c>
      <c r="G2575" s="196" t="str">
        <f>IF(Table28[[#This Row],[Tên hàng hóa ]]=0,"",VLOOKUP(Table28[[#This Row],[Tên hàng hóa ]],Table1[[Tên hàng hóa]:[Giá bán]],4,0))</f>
        <v/>
      </c>
      <c r="H2575" s="192"/>
      <c r="I2575" s="193" t="str">
        <f>IF(Table28[[#This Row],[Số lượng]]&lt;&gt;0,Table28[[#This Row],[Số lượng]]*Table28[[#This Row],[Đơn giá]],"")</f>
        <v/>
      </c>
      <c r="J2575" s="193" t="str">
        <f ca="1">IF(AND(Table28[[#This Row],[Tên hàng hóa ]]&lt;&gt;0,D2576=""),SUM(OFFSET(Table28[[#This Row],[Thành tiền]],0,0,-COUNTIF(Table28[Số HĐ],Table28[[#This Row],[Số HĐ]]))),"")</f>
        <v/>
      </c>
      <c r="K2575" s="192"/>
      <c r="L257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75" s="194"/>
    </row>
    <row r="2576" spans="1:13" ht="35.1" customHeight="1" x14ac:dyDescent="0.2">
      <c r="A2576" s="187"/>
      <c r="B2576" s="188"/>
      <c r="C2576" s="189" t="str">
        <f t="shared" si="66"/>
        <v/>
      </c>
      <c r="D2576" s="190"/>
      <c r="E2576" s="195" t="str">
        <f>IF(Table28[[#This Row],[Tên hàng hóa ]]&lt;&gt;0,VLOOKUP(Table28[[#This Row],[Tên hàng hóa ]],Table1[[Tên hàng hóa]:[Quy cách]],2,0),"")</f>
        <v/>
      </c>
      <c r="F2576" s="191" t="str">
        <f>IF(Table28[[#This Row],[Tên hàng hóa ]]&lt;&gt;0,VLOOKUP(Table28[[#This Row],[Tên hàng hóa ]],Table1[[Tên hàng hóa]:[ĐVT]],3,0),"")</f>
        <v/>
      </c>
      <c r="G2576" s="196" t="str">
        <f>IF(Table28[[#This Row],[Tên hàng hóa ]]=0,"",VLOOKUP(Table28[[#This Row],[Tên hàng hóa ]],Table1[[Tên hàng hóa]:[Giá bán]],4,0))</f>
        <v/>
      </c>
      <c r="H2576" s="192"/>
      <c r="I2576" s="193" t="str">
        <f>IF(Table28[[#This Row],[Số lượng]]&lt;&gt;0,Table28[[#This Row],[Số lượng]]*Table28[[#This Row],[Đơn giá]],"")</f>
        <v/>
      </c>
      <c r="J2576" s="193" t="str">
        <f ca="1">IF(AND(Table28[[#This Row],[Tên hàng hóa ]]&lt;&gt;0,D2577=""),SUM(OFFSET(Table28[[#This Row],[Thành tiền]],0,0,-COUNTIF(Table28[Số HĐ],Table28[[#This Row],[Số HĐ]]))),"")</f>
        <v/>
      </c>
      <c r="K2576" s="192"/>
      <c r="L257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76" s="194"/>
    </row>
    <row r="2577" spans="1:13" ht="35.1" customHeight="1" x14ac:dyDescent="0.2">
      <c r="A2577" s="187"/>
      <c r="B2577" s="188"/>
      <c r="C2577" s="189" t="str">
        <f t="shared" si="66"/>
        <v/>
      </c>
      <c r="D2577" s="190"/>
      <c r="E2577" s="195" t="str">
        <f>IF(Table28[[#This Row],[Tên hàng hóa ]]&lt;&gt;0,VLOOKUP(Table28[[#This Row],[Tên hàng hóa ]],Table1[[Tên hàng hóa]:[Quy cách]],2,0),"")</f>
        <v/>
      </c>
      <c r="F2577" s="191" t="str">
        <f>IF(Table28[[#This Row],[Tên hàng hóa ]]&lt;&gt;0,VLOOKUP(Table28[[#This Row],[Tên hàng hóa ]],Table1[[Tên hàng hóa]:[ĐVT]],3,0),"")</f>
        <v/>
      </c>
      <c r="G2577" s="196" t="str">
        <f>IF(Table28[[#This Row],[Tên hàng hóa ]]=0,"",VLOOKUP(Table28[[#This Row],[Tên hàng hóa ]],Table1[[Tên hàng hóa]:[Giá bán]],4,0))</f>
        <v/>
      </c>
      <c r="H2577" s="192"/>
      <c r="I2577" s="193" t="str">
        <f>IF(Table28[[#This Row],[Số lượng]]&lt;&gt;0,Table28[[#This Row],[Số lượng]]*Table28[[#This Row],[Đơn giá]],"")</f>
        <v/>
      </c>
      <c r="J2577" s="193" t="str">
        <f ca="1">IF(AND(Table28[[#This Row],[Tên hàng hóa ]]&lt;&gt;0,D2578=""),SUM(OFFSET(Table28[[#This Row],[Thành tiền]],0,0,-COUNTIF(Table28[Số HĐ],Table28[[#This Row],[Số HĐ]]))),"")</f>
        <v/>
      </c>
      <c r="K2577" s="192"/>
      <c r="L257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77" s="194"/>
    </row>
    <row r="2578" spans="1:13" ht="35.1" customHeight="1" x14ac:dyDescent="0.2">
      <c r="A2578" s="187"/>
      <c r="B2578" s="188"/>
      <c r="C2578" s="189" t="str">
        <f t="shared" si="66"/>
        <v/>
      </c>
      <c r="D2578" s="190"/>
      <c r="E2578" s="195" t="str">
        <f>IF(Table28[[#This Row],[Tên hàng hóa ]]&lt;&gt;0,VLOOKUP(Table28[[#This Row],[Tên hàng hóa ]],Table1[[Tên hàng hóa]:[Quy cách]],2,0),"")</f>
        <v/>
      </c>
      <c r="F2578" s="191" t="str">
        <f>IF(Table28[[#This Row],[Tên hàng hóa ]]&lt;&gt;0,VLOOKUP(Table28[[#This Row],[Tên hàng hóa ]],Table1[[Tên hàng hóa]:[ĐVT]],3,0),"")</f>
        <v/>
      </c>
      <c r="G2578" s="196" t="str">
        <f>IF(Table28[[#This Row],[Tên hàng hóa ]]=0,"",VLOOKUP(Table28[[#This Row],[Tên hàng hóa ]],Table1[[Tên hàng hóa]:[Giá bán]],4,0))</f>
        <v/>
      </c>
      <c r="H2578" s="192"/>
      <c r="I2578" s="193" t="str">
        <f>IF(Table28[[#This Row],[Số lượng]]&lt;&gt;0,Table28[[#This Row],[Số lượng]]*Table28[[#This Row],[Đơn giá]],"")</f>
        <v/>
      </c>
      <c r="J2578" s="193" t="str">
        <f ca="1">IF(AND(Table28[[#This Row],[Tên hàng hóa ]]&lt;&gt;0,D2579=""),SUM(OFFSET(Table28[[#This Row],[Thành tiền]],0,0,-COUNTIF(Table28[Số HĐ],Table28[[#This Row],[Số HĐ]]))),"")</f>
        <v/>
      </c>
      <c r="K2578" s="192"/>
      <c r="L257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78" s="194"/>
    </row>
    <row r="2579" spans="1:13" ht="35.1" customHeight="1" x14ac:dyDescent="0.2">
      <c r="A2579" s="187"/>
      <c r="B2579" s="188"/>
      <c r="C2579" s="189" t="str">
        <f t="shared" si="66"/>
        <v/>
      </c>
      <c r="D2579" s="190"/>
      <c r="E2579" s="195" t="str">
        <f>IF(Table28[[#This Row],[Tên hàng hóa ]]&lt;&gt;0,VLOOKUP(Table28[[#This Row],[Tên hàng hóa ]],Table1[[Tên hàng hóa]:[Quy cách]],2,0),"")</f>
        <v/>
      </c>
      <c r="F2579" s="191" t="str">
        <f>IF(Table28[[#This Row],[Tên hàng hóa ]]&lt;&gt;0,VLOOKUP(Table28[[#This Row],[Tên hàng hóa ]],Table1[[Tên hàng hóa]:[ĐVT]],3,0),"")</f>
        <v/>
      </c>
      <c r="G2579" s="196" t="str">
        <f>IF(Table28[[#This Row],[Tên hàng hóa ]]=0,"",VLOOKUP(Table28[[#This Row],[Tên hàng hóa ]],Table1[[Tên hàng hóa]:[Giá bán]],4,0))</f>
        <v/>
      </c>
      <c r="H2579" s="192"/>
      <c r="I2579" s="193" t="str">
        <f>IF(Table28[[#This Row],[Số lượng]]&lt;&gt;0,Table28[[#This Row],[Số lượng]]*Table28[[#This Row],[Đơn giá]],"")</f>
        <v/>
      </c>
      <c r="J2579" s="193" t="str">
        <f ca="1">IF(AND(Table28[[#This Row],[Tên hàng hóa ]]&lt;&gt;0,D2580=""),SUM(OFFSET(Table28[[#This Row],[Thành tiền]],0,0,-COUNTIF(Table28[Số HĐ],Table28[[#This Row],[Số HĐ]]))),"")</f>
        <v/>
      </c>
      <c r="K2579" s="192"/>
      <c r="L257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79" s="194"/>
    </row>
    <row r="2580" spans="1:13" ht="35.1" customHeight="1" x14ac:dyDescent="0.2">
      <c r="A2580" s="187"/>
      <c r="B2580" s="188"/>
      <c r="C2580" s="189" t="str">
        <f t="shared" si="66"/>
        <v/>
      </c>
      <c r="D2580" s="190"/>
      <c r="E2580" s="195" t="str">
        <f>IF(Table28[[#This Row],[Tên hàng hóa ]]&lt;&gt;0,VLOOKUP(Table28[[#This Row],[Tên hàng hóa ]],Table1[[Tên hàng hóa]:[Quy cách]],2,0),"")</f>
        <v/>
      </c>
      <c r="F2580" s="191" t="str">
        <f>IF(Table28[[#This Row],[Tên hàng hóa ]]&lt;&gt;0,VLOOKUP(Table28[[#This Row],[Tên hàng hóa ]],Table1[[Tên hàng hóa]:[ĐVT]],3,0),"")</f>
        <v/>
      </c>
      <c r="G2580" s="196" t="str">
        <f>IF(Table28[[#This Row],[Tên hàng hóa ]]=0,"",VLOOKUP(Table28[[#This Row],[Tên hàng hóa ]],Table1[[Tên hàng hóa]:[Giá bán]],4,0))</f>
        <v/>
      </c>
      <c r="H2580" s="192"/>
      <c r="I2580" s="193" t="str">
        <f>IF(Table28[[#This Row],[Số lượng]]&lt;&gt;0,Table28[[#This Row],[Số lượng]]*Table28[[#This Row],[Đơn giá]],"")</f>
        <v/>
      </c>
      <c r="J2580" s="193" t="str">
        <f ca="1">IF(AND(Table28[[#This Row],[Tên hàng hóa ]]&lt;&gt;0,D2581=""),SUM(OFFSET(Table28[[#This Row],[Thành tiền]],0,0,-COUNTIF(Table28[Số HĐ],Table28[[#This Row],[Số HĐ]]))),"")</f>
        <v/>
      </c>
      <c r="K2580" s="192"/>
      <c r="L25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80" s="194"/>
    </row>
    <row r="2581" spans="1:13" ht="35.1" customHeight="1" x14ac:dyDescent="0.2">
      <c r="A2581" s="187"/>
      <c r="B2581" s="188"/>
      <c r="C2581" s="189" t="str">
        <f t="shared" si="66"/>
        <v/>
      </c>
      <c r="D2581" s="190"/>
      <c r="E2581" s="195" t="str">
        <f>IF(Table28[[#This Row],[Tên hàng hóa ]]&lt;&gt;0,VLOOKUP(Table28[[#This Row],[Tên hàng hóa ]],Table1[[Tên hàng hóa]:[Quy cách]],2,0),"")</f>
        <v/>
      </c>
      <c r="F2581" s="191" t="str">
        <f>IF(Table28[[#This Row],[Tên hàng hóa ]]&lt;&gt;0,VLOOKUP(Table28[[#This Row],[Tên hàng hóa ]],Table1[[Tên hàng hóa]:[ĐVT]],3,0),"")</f>
        <v/>
      </c>
      <c r="G2581" s="196" t="str">
        <f>IF(Table28[[#This Row],[Tên hàng hóa ]]=0,"",VLOOKUP(Table28[[#This Row],[Tên hàng hóa ]],Table1[[Tên hàng hóa]:[Giá bán]],4,0))</f>
        <v/>
      </c>
      <c r="H2581" s="192"/>
      <c r="I2581" s="193" t="str">
        <f>IF(Table28[[#This Row],[Số lượng]]&lt;&gt;0,Table28[[#This Row],[Số lượng]]*Table28[[#This Row],[Đơn giá]],"")</f>
        <v/>
      </c>
      <c r="J2581" s="193" t="str">
        <f ca="1">IF(AND(Table28[[#This Row],[Tên hàng hóa ]]&lt;&gt;0,D2582=""),SUM(OFFSET(Table28[[#This Row],[Thành tiền]],0,0,-COUNTIF(Table28[Số HĐ],Table28[[#This Row],[Số HĐ]]))),"")</f>
        <v/>
      </c>
      <c r="K2581" s="192"/>
      <c r="L258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81" s="194"/>
    </row>
    <row r="2582" spans="1:13" ht="35.1" customHeight="1" x14ac:dyDescent="0.2">
      <c r="A2582" s="187"/>
      <c r="B2582" s="188"/>
      <c r="C2582" s="189" t="str">
        <f t="shared" si="66"/>
        <v/>
      </c>
      <c r="D2582" s="190"/>
      <c r="E2582" s="195" t="str">
        <f>IF(Table28[[#This Row],[Tên hàng hóa ]]&lt;&gt;0,VLOOKUP(Table28[[#This Row],[Tên hàng hóa ]],Table1[[Tên hàng hóa]:[Quy cách]],2,0),"")</f>
        <v/>
      </c>
      <c r="F2582" s="191" t="str">
        <f>IF(Table28[[#This Row],[Tên hàng hóa ]]&lt;&gt;0,VLOOKUP(Table28[[#This Row],[Tên hàng hóa ]],Table1[[Tên hàng hóa]:[ĐVT]],3,0),"")</f>
        <v/>
      </c>
      <c r="G2582" s="196" t="str">
        <f>IF(Table28[[#This Row],[Tên hàng hóa ]]=0,"",VLOOKUP(Table28[[#This Row],[Tên hàng hóa ]],Table1[[Tên hàng hóa]:[Giá bán]],4,0))</f>
        <v/>
      </c>
      <c r="H2582" s="192"/>
      <c r="I2582" s="193" t="str">
        <f>IF(Table28[[#This Row],[Số lượng]]&lt;&gt;0,Table28[[#This Row],[Số lượng]]*Table28[[#This Row],[Đơn giá]],"")</f>
        <v/>
      </c>
      <c r="J2582" s="193" t="str">
        <f ca="1">IF(AND(Table28[[#This Row],[Tên hàng hóa ]]&lt;&gt;0,D2583=""),SUM(OFFSET(Table28[[#This Row],[Thành tiền]],0,0,-COUNTIF(Table28[Số HĐ],Table28[[#This Row],[Số HĐ]]))),"")</f>
        <v/>
      </c>
      <c r="K2582" s="192"/>
      <c r="L25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82" s="194"/>
    </row>
    <row r="2583" spans="1:13" ht="35.1" customHeight="1" x14ac:dyDescent="0.2">
      <c r="A2583" s="187"/>
      <c r="B2583" s="188"/>
      <c r="C2583" s="189" t="str">
        <f t="shared" si="66"/>
        <v/>
      </c>
      <c r="D2583" s="190"/>
      <c r="E2583" s="195" t="str">
        <f>IF(Table28[[#This Row],[Tên hàng hóa ]]&lt;&gt;0,VLOOKUP(Table28[[#This Row],[Tên hàng hóa ]],Table1[[Tên hàng hóa]:[Quy cách]],2,0),"")</f>
        <v/>
      </c>
      <c r="F2583" s="191" t="str">
        <f>IF(Table28[[#This Row],[Tên hàng hóa ]]&lt;&gt;0,VLOOKUP(Table28[[#This Row],[Tên hàng hóa ]],Table1[[Tên hàng hóa]:[ĐVT]],3,0),"")</f>
        <v/>
      </c>
      <c r="G2583" s="196" t="str">
        <f>IF(Table28[[#This Row],[Tên hàng hóa ]]=0,"",VLOOKUP(Table28[[#This Row],[Tên hàng hóa ]],Table1[[Tên hàng hóa]:[Giá bán]],4,0))</f>
        <v/>
      </c>
      <c r="H2583" s="192"/>
      <c r="I2583" s="193" t="str">
        <f>IF(Table28[[#This Row],[Số lượng]]&lt;&gt;0,Table28[[#This Row],[Số lượng]]*Table28[[#This Row],[Đơn giá]],"")</f>
        <v/>
      </c>
      <c r="J2583" s="193" t="str">
        <f ca="1">IF(AND(Table28[[#This Row],[Tên hàng hóa ]]&lt;&gt;0,D2584=""),SUM(OFFSET(Table28[[#This Row],[Thành tiền]],0,0,-COUNTIF(Table28[Số HĐ],Table28[[#This Row],[Số HĐ]]))),"")</f>
        <v/>
      </c>
      <c r="K2583" s="192"/>
      <c r="L258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83" s="194"/>
    </row>
    <row r="2584" spans="1:13" ht="35.1" customHeight="1" x14ac:dyDescent="0.2">
      <c r="A2584" s="187"/>
      <c r="B2584" s="188"/>
      <c r="C2584" s="189" t="str">
        <f t="shared" si="66"/>
        <v/>
      </c>
      <c r="D2584" s="190"/>
      <c r="E2584" s="195" t="str">
        <f>IF(Table28[[#This Row],[Tên hàng hóa ]]&lt;&gt;0,VLOOKUP(Table28[[#This Row],[Tên hàng hóa ]],Table1[[Tên hàng hóa]:[Quy cách]],2,0),"")</f>
        <v/>
      </c>
      <c r="F2584" s="191" t="str">
        <f>IF(Table28[[#This Row],[Tên hàng hóa ]]&lt;&gt;0,VLOOKUP(Table28[[#This Row],[Tên hàng hóa ]],Table1[[Tên hàng hóa]:[ĐVT]],3,0),"")</f>
        <v/>
      </c>
      <c r="G2584" s="196" t="str">
        <f>IF(Table28[[#This Row],[Tên hàng hóa ]]=0,"",VLOOKUP(Table28[[#This Row],[Tên hàng hóa ]],Table1[[Tên hàng hóa]:[Giá bán]],4,0))</f>
        <v/>
      </c>
      <c r="H2584" s="192"/>
      <c r="I2584" s="193" t="str">
        <f>IF(Table28[[#This Row],[Số lượng]]&lt;&gt;0,Table28[[#This Row],[Số lượng]]*Table28[[#This Row],[Đơn giá]],"")</f>
        <v/>
      </c>
      <c r="J2584" s="193" t="str">
        <f ca="1">IF(AND(Table28[[#This Row],[Tên hàng hóa ]]&lt;&gt;0,D2585=""),SUM(OFFSET(Table28[[#This Row],[Thành tiền]],0,0,-COUNTIF(Table28[Số HĐ],Table28[[#This Row],[Số HĐ]]))),"")</f>
        <v/>
      </c>
      <c r="K2584" s="192"/>
      <c r="L258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84" s="194"/>
    </row>
    <row r="2585" spans="1:13" ht="35.1" customHeight="1" x14ac:dyDescent="0.2">
      <c r="A2585" s="187"/>
      <c r="B2585" s="188"/>
      <c r="C2585" s="189" t="str">
        <f t="shared" si="66"/>
        <v/>
      </c>
      <c r="D2585" s="190"/>
      <c r="E2585" s="195" t="str">
        <f>IF(Table28[[#This Row],[Tên hàng hóa ]]&lt;&gt;0,VLOOKUP(Table28[[#This Row],[Tên hàng hóa ]],Table1[[Tên hàng hóa]:[Quy cách]],2,0),"")</f>
        <v/>
      </c>
      <c r="F2585" s="191" t="str">
        <f>IF(Table28[[#This Row],[Tên hàng hóa ]]&lt;&gt;0,VLOOKUP(Table28[[#This Row],[Tên hàng hóa ]],Table1[[Tên hàng hóa]:[ĐVT]],3,0),"")</f>
        <v/>
      </c>
      <c r="G2585" s="196" t="str">
        <f>IF(Table28[[#This Row],[Tên hàng hóa ]]=0,"",VLOOKUP(Table28[[#This Row],[Tên hàng hóa ]],Table1[[Tên hàng hóa]:[Giá bán]],4,0))</f>
        <v/>
      </c>
      <c r="H2585" s="192"/>
      <c r="I2585" s="193" t="str">
        <f>IF(Table28[[#This Row],[Số lượng]]&lt;&gt;0,Table28[[#This Row],[Số lượng]]*Table28[[#This Row],[Đơn giá]],"")</f>
        <v/>
      </c>
      <c r="J2585" s="193" t="str">
        <f ca="1">IF(AND(Table28[[#This Row],[Tên hàng hóa ]]&lt;&gt;0,D2586=""),SUM(OFFSET(Table28[[#This Row],[Thành tiền]],0,0,-COUNTIF(Table28[Số HĐ],Table28[[#This Row],[Số HĐ]]))),"")</f>
        <v/>
      </c>
      <c r="K2585" s="192"/>
      <c r="L25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85" s="194"/>
    </row>
    <row r="2586" spans="1:13" ht="35.1" customHeight="1" x14ac:dyDescent="0.2">
      <c r="A2586" s="187"/>
      <c r="B2586" s="188"/>
      <c r="C2586" s="189" t="str">
        <f t="shared" si="66"/>
        <v/>
      </c>
      <c r="D2586" s="190"/>
      <c r="E2586" s="195" t="str">
        <f>IF(Table28[[#This Row],[Tên hàng hóa ]]&lt;&gt;0,VLOOKUP(Table28[[#This Row],[Tên hàng hóa ]],Table1[[Tên hàng hóa]:[Quy cách]],2,0),"")</f>
        <v/>
      </c>
      <c r="F2586" s="191" t="str">
        <f>IF(Table28[[#This Row],[Tên hàng hóa ]]&lt;&gt;0,VLOOKUP(Table28[[#This Row],[Tên hàng hóa ]],Table1[[Tên hàng hóa]:[ĐVT]],3,0),"")</f>
        <v/>
      </c>
      <c r="G2586" s="196" t="str">
        <f>IF(Table28[[#This Row],[Tên hàng hóa ]]=0,"",VLOOKUP(Table28[[#This Row],[Tên hàng hóa ]],Table1[[Tên hàng hóa]:[Giá bán]],4,0))</f>
        <v/>
      </c>
      <c r="H2586" s="192"/>
      <c r="I2586" s="193" t="str">
        <f>IF(Table28[[#This Row],[Số lượng]]&lt;&gt;0,Table28[[#This Row],[Số lượng]]*Table28[[#This Row],[Đơn giá]],"")</f>
        <v/>
      </c>
      <c r="J2586" s="193" t="str">
        <f ca="1">IF(AND(Table28[[#This Row],[Tên hàng hóa ]]&lt;&gt;0,D2587=""),SUM(OFFSET(Table28[[#This Row],[Thành tiền]],0,0,-COUNTIF(Table28[Số HĐ],Table28[[#This Row],[Số HĐ]]))),"")</f>
        <v/>
      </c>
      <c r="K2586" s="192"/>
      <c r="L258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86" s="194"/>
    </row>
    <row r="2587" spans="1:13" ht="35.1" customHeight="1" x14ac:dyDescent="0.2">
      <c r="A2587" s="187"/>
      <c r="B2587" s="188"/>
      <c r="C2587" s="189" t="str">
        <f t="shared" si="66"/>
        <v/>
      </c>
      <c r="D2587" s="190"/>
      <c r="E2587" s="195" t="str">
        <f>IF(Table28[[#This Row],[Tên hàng hóa ]]&lt;&gt;0,VLOOKUP(Table28[[#This Row],[Tên hàng hóa ]],Table1[[Tên hàng hóa]:[Quy cách]],2,0),"")</f>
        <v/>
      </c>
      <c r="F2587" s="191" t="str">
        <f>IF(Table28[[#This Row],[Tên hàng hóa ]]&lt;&gt;0,VLOOKUP(Table28[[#This Row],[Tên hàng hóa ]],Table1[[Tên hàng hóa]:[ĐVT]],3,0),"")</f>
        <v/>
      </c>
      <c r="G2587" s="196" t="str">
        <f>IF(Table28[[#This Row],[Tên hàng hóa ]]=0,"",VLOOKUP(Table28[[#This Row],[Tên hàng hóa ]],Table1[[Tên hàng hóa]:[Giá bán]],4,0))</f>
        <v/>
      </c>
      <c r="H2587" s="192"/>
      <c r="I2587" s="193" t="str">
        <f>IF(Table28[[#This Row],[Số lượng]]&lt;&gt;0,Table28[[#This Row],[Số lượng]]*Table28[[#This Row],[Đơn giá]],"")</f>
        <v/>
      </c>
      <c r="J2587" s="193" t="str">
        <f ca="1">IF(AND(Table28[[#This Row],[Tên hàng hóa ]]&lt;&gt;0,D2588=""),SUM(OFFSET(Table28[[#This Row],[Thành tiền]],0,0,-COUNTIF(Table28[Số HĐ],Table28[[#This Row],[Số HĐ]]))),"")</f>
        <v/>
      </c>
      <c r="K2587" s="192"/>
      <c r="L258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87" s="194"/>
    </row>
    <row r="2588" spans="1:13" ht="35.1" customHeight="1" x14ac:dyDescent="0.2">
      <c r="A2588" s="187"/>
      <c r="B2588" s="188"/>
      <c r="C2588" s="189" t="str">
        <f t="shared" si="66"/>
        <v/>
      </c>
      <c r="D2588" s="190"/>
      <c r="E2588" s="195" t="str">
        <f>IF(Table28[[#This Row],[Tên hàng hóa ]]&lt;&gt;0,VLOOKUP(Table28[[#This Row],[Tên hàng hóa ]],Table1[[Tên hàng hóa]:[Quy cách]],2,0),"")</f>
        <v/>
      </c>
      <c r="F2588" s="191" t="str">
        <f>IF(Table28[[#This Row],[Tên hàng hóa ]]&lt;&gt;0,VLOOKUP(Table28[[#This Row],[Tên hàng hóa ]],Table1[[Tên hàng hóa]:[ĐVT]],3,0),"")</f>
        <v/>
      </c>
      <c r="G2588" s="196" t="str">
        <f>IF(Table28[[#This Row],[Tên hàng hóa ]]=0,"",VLOOKUP(Table28[[#This Row],[Tên hàng hóa ]],Table1[[Tên hàng hóa]:[Giá bán]],4,0))</f>
        <v/>
      </c>
      <c r="H2588" s="192"/>
      <c r="I2588" s="193" t="str">
        <f>IF(Table28[[#This Row],[Số lượng]]&lt;&gt;0,Table28[[#This Row],[Số lượng]]*Table28[[#This Row],[Đơn giá]],"")</f>
        <v/>
      </c>
      <c r="J2588" s="193" t="str">
        <f ca="1">IF(AND(Table28[[#This Row],[Tên hàng hóa ]]&lt;&gt;0,D2589=""),SUM(OFFSET(Table28[[#This Row],[Thành tiền]],0,0,-COUNTIF(Table28[Số HĐ],Table28[[#This Row],[Số HĐ]]))),"")</f>
        <v/>
      </c>
      <c r="K2588" s="192"/>
      <c r="L258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88" s="194"/>
    </row>
    <row r="2589" spans="1:13" ht="35.1" customHeight="1" x14ac:dyDescent="0.2">
      <c r="A2589" s="187"/>
      <c r="B2589" s="188"/>
      <c r="C2589" s="189" t="str">
        <f t="shared" si="66"/>
        <v/>
      </c>
      <c r="D2589" s="190"/>
      <c r="E2589" s="195" t="str">
        <f>IF(Table28[[#This Row],[Tên hàng hóa ]]&lt;&gt;0,VLOOKUP(Table28[[#This Row],[Tên hàng hóa ]],Table1[[Tên hàng hóa]:[Quy cách]],2,0),"")</f>
        <v/>
      </c>
      <c r="F2589" s="191" t="str">
        <f>IF(Table28[[#This Row],[Tên hàng hóa ]]&lt;&gt;0,VLOOKUP(Table28[[#This Row],[Tên hàng hóa ]],Table1[[Tên hàng hóa]:[ĐVT]],3,0),"")</f>
        <v/>
      </c>
      <c r="G2589" s="196" t="str">
        <f>IF(Table28[[#This Row],[Tên hàng hóa ]]=0,"",VLOOKUP(Table28[[#This Row],[Tên hàng hóa ]],Table1[[Tên hàng hóa]:[Giá bán]],4,0))</f>
        <v/>
      </c>
      <c r="H2589" s="192"/>
      <c r="I2589" s="193" t="str">
        <f>IF(Table28[[#This Row],[Số lượng]]&lt;&gt;0,Table28[[#This Row],[Số lượng]]*Table28[[#This Row],[Đơn giá]],"")</f>
        <v/>
      </c>
      <c r="J2589" s="193" t="str">
        <f ca="1">IF(AND(Table28[[#This Row],[Tên hàng hóa ]]&lt;&gt;0,D2590=""),SUM(OFFSET(Table28[[#This Row],[Thành tiền]],0,0,-COUNTIF(Table28[Số HĐ],Table28[[#This Row],[Số HĐ]]))),"")</f>
        <v/>
      </c>
      <c r="K2589" s="192"/>
      <c r="L258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89" s="194"/>
    </row>
    <row r="2590" spans="1:13" ht="35.1" customHeight="1" x14ac:dyDescent="0.2">
      <c r="A2590" s="187"/>
      <c r="B2590" s="188"/>
      <c r="C2590" s="189" t="str">
        <f t="shared" si="66"/>
        <v/>
      </c>
      <c r="D2590" s="190"/>
      <c r="E2590" s="195" t="str">
        <f>IF(Table28[[#This Row],[Tên hàng hóa ]]&lt;&gt;0,VLOOKUP(Table28[[#This Row],[Tên hàng hóa ]],Table1[[Tên hàng hóa]:[Quy cách]],2,0),"")</f>
        <v/>
      </c>
      <c r="F2590" s="191" t="str">
        <f>IF(Table28[[#This Row],[Tên hàng hóa ]]&lt;&gt;0,VLOOKUP(Table28[[#This Row],[Tên hàng hóa ]],Table1[[Tên hàng hóa]:[ĐVT]],3,0),"")</f>
        <v/>
      </c>
      <c r="G2590" s="196" t="str">
        <f>IF(Table28[[#This Row],[Tên hàng hóa ]]=0,"",VLOOKUP(Table28[[#This Row],[Tên hàng hóa ]],Table1[[Tên hàng hóa]:[Giá bán]],4,0))</f>
        <v/>
      </c>
      <c r="H2590" s="192"/>
      <c r="I2590" s="193" t="str">
        <f>IF(Table28[[#This Row],[Số lượng]]&lt;&gt;0,Table28[[#This Row],[Số lượng]]*Table28[[#This Row],[Đơn giá]],"")</f>
        <v/>
      </c>
      <c r="J2590" s="193" t="str">
        <f ca="1">IF(AND(Table28[[#This Row],[Tên hàng hóa ]]&lt;&gt;0,D2591=""),SUM(OFFSET(Table28[[#This Row],[Thành tiền]],0,0,-COUNTIF(Table28[Số HĐ],Table28[[#This Row],[Số HĐ]]))),"")</f>
        <v/>
      </c>
      <c r="K2590" s="192"/>
      <c r="L259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90" s="194"/>
    </row>
    <row r="2591" spans="1:13" ht="35.1" customHeight="1" x14ac:dyDescent="0.2">
      <c r="A2591" s="187"/>
      <c r="B2591" s="188"/>
      <c r="C2591" s="189" t="str">
        <f t="shared" si="66"/>
        <v/>
      </c>
      <c r="D2591" s="190"/>
      <c r="E2591" s="195" t="str">
        <f>IF(Table28[[#This Row],[Tên hàng hóa ]]&lt;&gt;0,VLOOKUP(Table28[[#This Row],[Tên hàng hóa ]],Table1[[Tên hàng hóa]:[Quy cách]],2,0),"")</f>
        <v/>
      </c>
      <c r="F2591" s="191" t="str">
        <f>IF(Table28[[#This Row],[Tên hàng hóa ]]&lt;&gt;0,VLOOKUP(Table28[[#This Row],[Tên hàng hóa ]],Table1[[Tên hàng hóa]:[ĐVT]],3,0),"")</f>
        <v/>
      </c>
      <c r="G2591" s="196" t="str">
        <f>IF(Table28[[#This Row],[Tên hàng hóa ]]=0,"",VLOOKUP(Table28[[#This Row],[Tên hàng hóa ]],Table1[[Tên hàng hóa]:[Giá bán]],4,0))</f>
        <v/>
      </c>
      <c r="H2591" s="192"/>
      <c r="I2591" s="193" t="str">
        <f>IF(Table28[[#This Row],[Số lượng]]&lt;&gt;0,Table28[[#This Row],[Số lượng]]*Table28[[#This Row],[Đơn giá]],"")</f>
        <v/>
      </c>
      <c r="J2591" s="193" t="str">
        <f ca="1">IF(AND(Table28[[#This Row],[Tên hàng hóa ]]&lt;&gt;0,D2592=""),SUM(OFFSET(Table28[[#This Row],[Thành tiền]],0,0,-COUNTIF(Table28[Số HĐ],Table28[[#This Row],[Số HĐ]]))),"")</f>
        <v/>
      </c>
      <c r="K2591" s="192"/>
      <c r="L25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91" s="194"/>
    </row>
    <row r="2592" spans="1:13" ht="35.1" customHeight="1" x14ac:dyDescent="0.2">
      <c r="A2592" s="187"/>
      <c r="B2592" s="188"/>
      <c r="C2592" s="189" t="str">
        <f t="shared" si="66"/>
        <v/>
      </c>
      <c r="D2592" s="190"/>
      <c r="E2592" s="195" t="str">
        <f>IF(Table28[[#This Row],[Tên hàng hóa ]]&lt;&gt;0,VLOOKUP(Table28[[#This Row],[Tên hàng hóa ]],Table1[[Tên hàng hóa]:[Quy cách]],2,0),"")</f>
        <v/>
      </c>
      <c r="F2592" s="191" t="str">
        <f>IF(Table28[[#This Row],[Tên hàng hóa ]]&lt;&gt;0,VLOOKUP(Table28[[#This Row],[Tên hàng hóa ]],Table1[[Tên hàng hóa]:[ĐVT]],3,0),"")</f>
        <v/>
      </c>
      <c r="G2592" s="196" t="str">
        <f>IF(Table28[[#This Row],[Tên hàng hóa ]]=0,"",VLOOKUP(Table28[[#This Row],[Tên hàng hóa ]],Table1[[Tên hàng hóa]:[Giá bán]],4,0))</f>
        <v/>
      </c>
      <c r="H2592" s="192"/>
      <c r="I2592" s="193" t="str">
        <f>IF(Table28[[#This Row],[Số lượng]]&lt;&gt;0,Table28[[#This Row],[Số lượng]]*Table28[[#This Row],[Đơn giá]],"")</f>
        <v/>
      </c>
      <c r="J2592" s="193" t="str">
        <f ca="1">IF(AND(Table28[[#This Row],[Tên hàng hóa ]]&lt;&gt;0,D2593=""),SUM(OFFSET(Table28[[#This Row],[Thành tiền]],0,0,-COUNTIF(Table28[Số HĐ],Table28[[#This Row],[Số HĐ]]))),"")</f>
        <v/>
      </c>
      <c r="K2592" s="192"/>
      <c r="L259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92" s="194"/>
    </row>
    <row r="2593" spans="1:13" ht="35.1" customHeight="1" x14ac:dyDescent="0.2">
      <c r="A2593" s="187"/>
      <c r="B2593" s="188"/>
      <c r="C2593" s="189" t="str">
        <f t="shared" si="66"/>
        <v/>
      </c>
      <c r="D2593" s="190"/>
      <c r="E2593" s="195" t="str">
        <f>IF(Table28[[#This Row],[Tên hàng hóa ]]&lt;&gt;0,VLOOKUP(Table28[[#This Row],[Tên hàng hóa ]],Table1[[Tên hàng hóa]:[Quy cách]],2,0),"")</f>
        <v/>
      </c>
      <c r="F2593" s="191" t="str">
        <f>IF(Table28[[#This Row],[Tên hàng hóa ]]&lt;&gt;0,VLOOKUP(Table28[[#This Row],[Tên hàng hóa ]],Table1[[Tên hàng hóa]:[ĐVT]],3,0),"")</f>
        <v/>
      </c>
      <c r="G2593" s="196" t="str">
        <f>IF(Table28[[#This Row],[Tên hàng hóa ]]=0,"",VLOOKUP(Table28[[#This Row],[Tên hàng hóa ]],Table1[[Tên hàng hóa]:[Giá bán]],4,0))</f>
        <v/>
      </c>
      <c r="H2593" s="192"/>
      <c r="I2593" s="193" t="str">
        <f>IF(Table28[[#This Row],[Số lượng]]&lt;&gt;0,Table28[[#This Row],[Số lượng]]*Table28[[#This Row],[Đơn giá]],"")</f>
        <v/>
      </c>
      <c r="J2593" s="193" t="str">
        <f ca="1">IF(AND(Table28[[#This Row],[Tên hàng hóa ]]&lt;&gt;0,D2594=""),SUM(OFFSET(Table28[[#This Row],[Thành tiền]],0,0,-COUNTIF(Table28[Số HĐ],Table28[[#This Row],[Số HĐ]]))),"")</f>
        <v/>
      </c>
      <c r="K2593" s="192"/>
      <c r="L25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93" s="194"/>
    </row>
    <row r="2594" spans="1:13" ht="35.1" customHeight="1" x14ac:dyDescent="0.2">
      <c r="A2594" s="187"/>
      <c r="B2594" s="188"/>
      <c r="C2594" s="189" t="str">
        <f t="shared" si="66"/>
        <v/>
      </c>
      <c r="D2594" s="190"/>
      <c r="E2594" s="195" t="str">
        <f>IF(Table28[[#This Row],[Tên hàng hóa ]]&lt;&gt;0,VLOOKUP(Table28[[#This Row],[Tên hàng hóa ]],Table1[[Tên hàng hóa]:[Quy cách]],2,0),"")</f>
        <v/>
      </c>
      <c r="F2594" s="191" t="str">
        <f>IF(Table28[[#This Row],[Tên hàng hóa ]]&lt;&gt;0,VLOOKUP(Table28[[#This Row],[Tên hàng hóa ]],Table1[[Tên hàng hóa]:[ĐVT]],3,0),"")</f>
        <v/>
      </c>
      <c r="G2594" s="196" t="str">
        <f>IF(Table28[[#This Row],[Tên hàng hóa ]]=0,"",VLOOKUP(Table28[[#This Row],[Tên hàng hóa ]],Table1[[Tên hàng hóa]:[Giá bán]],4,0))</f>
        <v/>
      </c>
      <c r="H2594" s="192"/>
      <c r="I2594" s="193" t="str">
        <f>IF(Table28[[#This Row],[Số lượng]]&lt;&gt;0,Table28[[#This Row],[Số lượng]]*Table28[[#This Row],[Đơn giá]],"")</f>
        <v/>
      </c>
      <c r="J2594" s="193" t="str">
        <f ca="1">IF(AND(Table28[[#This Row],[Tên hàng hóa ]]&lt;&gt;0,D2595=""),SUM(OFFSET(Table28[[#This Row],[Thành tiền]],0,0,-COUNTIF(Table28[Số HĐ],Table28[[#This Row],[Số HĐ]]))),"")</f>
        <v/>
      </c>
      <c r="K2594" s="192"/>
      <c r="L259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94" s="194"/>
    </row>
    <row r="2595" spans="1:13" ht="35.1" customHeight="1" x14ac:dyDescent="0.2">
      <c r="A2595" s="187"/>
      <c r="B2595" s="188"/>
      <c r="C2595" s="189" t="str">
        <f t="shared" si="66"/>
        <v/>
      </c>
      <c r="D2595" s="190"/>
      <c r="E2595" s="195" t="str">
        <f>IF(Table28[[#This Row],[Tên hàng hóa ]]&lt;&gt;0,VLOOKUP(Table28[[#This Row],[Tên hàng hóa ]],Table1[[Tên hàng hóa]:[Quy cách]],2,0),"")</f>
        <v/>
      </c>
      <c r="F2595" s="191" t="str">
        <f>IF(Table28[[#This Row],[Tên hàng hóa ]]&lt;&gt;0,VLOOKUP(Table28[[#This Row],[Tên hàng hóa ]],Table1[[Tên hàng hóa]:[ĐVT]],3,0),"")</f>
        <v/>
      </c>
      <c r="G2595" s="196" t="str">
        <f>IF(Table28[[#This Row],[Tên hàng hóa ]]=0,"",VLOOKUP(Table28[[#This Row],[Tên hàng hóa ]],Table1[[Tên hàng hóa]:[Giá bán]],4,0))</f>
        <v/>
      </c>
      <c r="H2595" s="192"/>
      <c r="I2595" s="193" t="str">
        <f>IF(Table28[[#This Row],[Số lượng]]&lt;&gt;0,Table28[[#This Row],[Số lượng]]*Table28[[#This Row],[Đơn giá]],"")</f>
        <v/>
      </c>
      <c r="J2595" s="193" t="str">
        <f ca="1">IF(AND(Table28[[#This Row],[Tên hàng hóa ]]&lt;&gt;0,D2596=""),SUM(OFFSET(Table28[[#This Row],[Thành tiền]],0,0,-COUNTIF(Table28[Số HĐ],Table28[[#This Row],[Số HĐ]]))),"")</f>
        <v/>
      </c>
      <c r="K2595" s="192"/>
      <c r="L25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95" s="194"/>
    </row>
    <row r="2596" spans="1:13" ht="35.1" customHeight="1" x14ac:dyDescent="0.2">
      <c r="A2596" s="187"/>
      <c r="B2596" s="188"/>
      <c r="C2596" s="189" t="str">
        <f t="shared" si="66"/>
        <v/>
      </c>
      <c r="D2596" s="190"/>
      <c r="E2596" s="195" t="str">
        <f>IF(Table28[[#This Row],[Tên hàng hóa ]]&lt;&gt;0,VLOOKUP(Table28[[#This Row],[Tên hàng hóa ]],Table1[[Tên hàng hóa]:[Quy cách]],2,0),"")</f>
        <v/>
      </c>
      <c r="F2596" s="191" t="str">
        <f>IF(Table28[[#This Row],[Tên hàng hóa ]]&lt;&gt;0,VLOOKUP(Table28[[#This Row],[Tên hàng hóa ]],Table1[[Tên hàng hóa]:[ĐVT]],3,0),"")</f>
        <v/>
      </c>
      <c r="G2596" s="196" t="str">
        <f>IF(Table28[[#This Row],[Tên hàng hóa ]]=0,"",VLOOKUP(Table28[[#This Row],[Tên hàng hóa ]],Table1[[Tên hàng hóa]:[Giá bán]],4,0))</f>
        <v/>
      </c>
      <c r="H2596" s="192"/>
      <c r="I2596" s="193" t="str">
        <f>IF(Table28[[#This Row],[Số lượng]]&lt;&gt;0,Table28[[#This Row],[Số lượng]]*Table28[[#This Row],[Đơn giá]],"")</f>
        <v/>
      </c>
      <c r="J2596" s="193" t="str">
        <f ca="1">IF(AND(Table28[[#This Row],[Tên hàng hóa ]]&lt;&gt;0,D2597=""),SUM(OFFSET(Table28[[#This Row],[Thành tiền]],0,0,-COUNTIF(Table28[Số HĐ],Table28[[#This Row],[Số HĐ]]))),"")</f>
        <v/>
      </c>
      <c r="K2596" s="192"/>
      <c r="L259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96" s="194"/>
    </row>
    <row r="2597" spans="1:13" ht="35.1" customHeight="1" x14ac:dyDescent="0.2">
      <c r="A2597" s="187"/>
      <c r="B2597" s="188"/>
      <c r="C2597" s="189" t="str">
        <f t="shared" si="66"/>
        <v/>
      </c>
      <c r="D2597" s="190"/>
      <c r="E2597" s="195" t="str">
        <f>IF(Table28[[#This Row],[Tên hàng hóa ]]&lt;&gt;0,VLOOKUP(Table28[[#This Row],[Tên hàng hóa ]],Table1[[Tên hàng hóa]:[Quy cách]],2,0),"")</f>
        <v/>
      </c>
      <c r="F2597" s="191" t="str">
        <f>IF(Table28[[#This Row],[Tên hàng hóa ]]&lt;&gt;0,VLOOKUP(Table28[[#This Row],[Tên hàng hóa ]],Table1[[Tên hàng hóa]:[ĐVT]],3,0),"")</f>
        <v/>
      </c>
      <c r="G2597" s="196" t="str">
        <f>IF(Table28[[#This Row],[Tên hàng hóa ]]=0,"",VLOOKUP(Table28[[#This Row],[Tên hàng hóa ]],Table1[[Tên hàng hóa]:[Giá bán]],4,0))</f>
        <v/>
      </c>
      <c r="H2597" s="192"/>
      <c r="I2597" s="193" t="str">
        <f>IF(Table28[[#This Row],[Số lượng]]&lt;&gt;0,Table28[[#This Row],[Số lượng]]*Table28[[#This Row],[Đơn giá]],"")</f>
        <v/>
      </c>
      <c r="J2597" s="193" t="str">
        <f ca="1">IF(AND(Table28[[#This Row],[Tên hàng hóa ]]&lt;&gt;0,D2598=""),SUM(OFFSET(Table28[[#This Row],[Thành tiền]],0,0,-COUNTIF(Table28[Số HĐ],Table28[[#This Row],[Số HĐ]]))),"")</f>
        <v/>
      </c>
      <c r="K2597" s="192"/>
      <c r="L259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97" s="194"/>
    </row>
    <row r="2598" spans="1:13" ht="35.1" customHeight="1" x14ac:dyDescent="0.2">
      <c r="A2598" s="187"/>
      <c r="B2598" s="188"/>
      <c r="C2598" s="189" t="str">
        <f t="shared" si="66"/>
        <v/>
      </c>
      <c r="D2598" s="190"/>
      <c r="E2598" s="195" t="str">
        <f>IF(Table28[[#This Row],[Tên hàng hóa ]]&lt;&gt;0,VLOOKUP(Table28[[#This Row],[Tên hàng hóa ]],Table1[[Tên hàng hóa]:[Quy cách]],2,0),"")</f>
        <v/>
      </c>
      <c r="F2598" s="191" t="str">
        <f>IF(Table28[[#This Row],[Tên hàng hóa ]]&lt;&gt;0,VLOOKUP(Table28[[#This Row],[Tên hàng hóa ]],Table1[[Tên hàng hóa]:[ĐVT]],3,0),"")</f>
        <v/>
      </c>
      <c r="G2598" s="196" t="str">
        <f>IF(Table28[[#This Row],[Tên hàng hóa ]]=0,"",VLOOKUP(Table28[[#This Row],[Tên hàng hóa ]],Table1[[Tên hàng hóa]:[Giá bán]],4,0))</f>
        <v/>
      </c>
      <c r="H2598" s="192"/>
      <c r="I2598" s="193" t="str">
        <f>IF(Table28[[#This Row],[Số lượng]]&lt;&gt;0,Table28[[#This Row],[Số lượng]]*Table28[[#This Row],[Đơn giá]],"")</f>
        <v/>
      </c>
      <c r="J2598" s="193" t="str">
        <f ca="1">IF(AND(Table28[[#This Row],[Tên hàng hóa ]]&lt;&gt;0,D2599=""),SUM(OFFSET(Table28[[#This Row],[Thành tiền]],0,0,-COUNTIF(Table28[Số HĐ],Table28[[#This Row],[Số HĐ]]))),"")</f>
        <v/>
      </c>
      <c r="K2598" s="192"/>
      <c r="L25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98" s="194"/>
    </row>
    <row r="2599" spans="1:13" ht="35.1" customHeight="1" x14ac:dyDescent="0.2">
      <c r="A2599" s="187"/>
      <c r="B2599" s="188"/>
      <c r="C2599" s="189" t="str">
        <f t="shared" si="66"/>
        <v/>
      </c>
      <c r="D2599" s="190"/>
      <c r="E2599" s="195" t="str">
        <f>IF(Table28[[#This Row],[Tên hàng hóa ]]&lt;&gt;0,VLOOKUP(Table28[[#This Row],[Tên hàng hóa ]],Table1[[Tên hàng hóa]:[Quy cách]],2,0),"")</f>
        <v/>
      </c>
      <c r="F2599" s="191" t="str">
        <f>IF(Table28[[#This Row],[Tên hàng hóa ]]&lt;&gt;0,VLOOKUP(Table28[[#This Row],[Tên hàng hóa ]],Table1[[Tên hàng hóa]:[ĐVT]],3,0),"")</f>
        <v/>
      </c>
      <c r="G2599" s="196" t="str">
        <f>IF(Table28[[#This Row],[Tên hàng hóa ]]=0,"",VLOOKUP(Table28[[#This Row],[Tên hàng hóa ]],Table1[[Tên hàng hóa]:[Giá bán]],4,0))</f>
        <v/>
      </c>
      <c r="H2599" s="192"/>
      <c r="I2599" s="193" t="str">
        <f>IF(Table28[[#This Row],[Số lượng]]&lt;&gt;0,Table28[[#This Row],[Số lượng]]*Table28[[#This Row],[Đơn giá]],"")</f>
        <v/>
      </c>
      <c r="J2599" s="193" t="str">
        <f ca="1">IF(AND(Table28[[#This Row],[Tên hàng hóa ]]&lt;&gt;0,D2600=""),SUM(OFFSET(Table28[[#This Row],[Thành tiền]],0,0,-COUNTIF(Table28[Số HĐ],Table28[[#This Row],[Số HĐ]]))),"")</f>
        <v/>
      </c>
      <c r="K2599" s="192"/>
      <c r="L259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599" s="194"/>
    </row>
    <row r="2600" spans="1:13" ht="35.1" customHeight="1" x14ac:dyDescent="0.2">
      <c r="A2600" s="187"/>
      <c r="B2600" s="188"/>
      <c r="C2600" s="189" t="str">
        <f t="shared" si="66"/>
        <v/>
      </c>
      <c r="D2600" s="190"/>
      <c r="E2600" s="195" t="str">
        <f>IF(Table28[[#This Row],[Tên hàng hóa ]]&lt;&gt;0,VLOOKUP(Table28[[#This Row],[Tên hàng hóa ]],Table1[[Tên hàng hóa]:[Quy cách]],2,0),"")</f>
        <v/>
      </c>
      <c r="F2600" s="191" t="str">
        <f>IF(Table28[[#This Row],[Tên hàng hóa ]]&lt;&gt;0,VLOOKUP(Table28[[#This Row],[Tên hàng hóa ]],Table1[[Tên hàng hóa]:[ĐVT]],3,0),"")</f>
        <v/>
      </c>
      <c r="G2600" s="196" t="str">
        <f>IF(Table28[[#This Row],[Tên hàng hóa ]]=0,"",VLOOKUP(Table28[[#This Row],[Tên hàng hóa ]],Table1[[Tên hàng hóa]:[Giá bán]],4,0))</f>
        <v/>
      </c>
      <c r="H2600" s="192"/>
      <c r="I2600" s="193" t="str">
        <f>IF(Table28[[#This Row],[Số lượng]]&lt;&gt;0,Table28[[#This Row],[Số lượng]]*Table28[[#This Row],[Đơn giá]],"")</f>
        <v/>
      </c>
      <c r="J2600" s="193" t="str">
        <f ca="1">IF(AND(Table28[[#This Row],[Tên hàng hóa ]]&lt;&gt;0,D2601=""),SUM(OFFSET(Table28[[#This Row],[Thành tiền]],0,0,-COUNTIF(Table28[Số HĐ],Table28[[#This Row],[Số HĐ]]))),"")</f>
        <v/>
      </c>
      <c r="K2600" s="192"/>
      <c r="L260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00" s="194"/>
    </row>
    <row r="2601" spans="1:13" ht="35.1" customHeight="1" x14ac:dyDescent="0.2">
      <c r="A2601" s="187"/>
      <c r="B2601" s="188"/>
      <c r="C2601" s="189" t="str">
        <f t="shared" si="66"/>
        <v/>
      </c>
      <c r="D2601" s="190"/>
      <c r="E2601" s="195" t="str">
        <f>IF(Table28[[#This Row],[Tên hàng hóa ]]&lt;&gt;0,VLOOKUP(Table28[[#This Row],[Tên hàng hóa ]],Table1[[Tên hàng hóa]:[Quy cách]],2,0),"")</f>
        <v/>
      </c>
      <c r="F2601" s="191" t="str">
        <f>IF(Table28[[#This Row],[Tên hàng hóa ]]&lt;&gt;0,VLOOKUP(Table28[[#This Row],[Tên hàng hóa ]],Table1[[Tên hàng hóa]:[ĐVT]],3,0),"")</f>
        <v/>
      </c>
      <c r="G2601" s="196" t="str">
        <f>IF(Table28[[#This Row],[Tên hàng hóa ]]=0,"",VLOOKUP(Table28[[#This Row],[Tên hàng hóa ]],Table1[[Tên hàng hóa]:[Giá bán]],4,0))</f>
        <v/>
      </c>
      <c r="H2601" s="192"/>
      <c r="I2601" s="193" t="str">
        <f>IF(Table28[[#This Row],[Số lượng]]&lt;&gt;0,Table28[[#This Row],[Số lượng]]*Table28[[#This Row],[Đơn giá]],"")</f>
        <v/>
      </c>
      <c r="J2601" s="193" t="str">
        <f ca="1">IF(AND(Table28[[#This Row],[Tên hàng hóa ]]&lt;&gt;0,D2602=""),SUM(OFFSET(Table28[[#This Row],[Thành tiền]],0,0,-COUNTIF(Table28[Số HĐ],Table28[[#This Row],[Số HĐ]]))),"")</f>
        <v/>
      </c>
      <c r="K2601" s="192"/>
      <c r="L260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01" s="194"/>
    </row>
    <row r="2602" spans="1:13" ht="35.1" customHeight="1" x14ac:dyDescent="0.2">
      <c r="A2602" s="187"/>
      <c r="B2602" s="188"/>
      <c r="C2602" s="189" t="str">
        <f t="shared" si="66"/>
        <v/>
      </c>
      <c r="D2602" s="190"/>
      <c r="E2602" s="195" t="str">
        <f>IF(Table28[[#This Row],[Tên hàng hóa ]]&lt;&gt;0,VLOOKUP(Table28[[#This Row],[Tên hàng hóa ]],Table1[[Tên hàng hóa]:[Quy cách]],2,0),"")</f>
        <v/>
      </c>
      <c r="F2602" s="191" t="str">
        <f>IF(Table28[[#This Row],[Tên hàng hóa ]]&lt;&gt;0,VLOOKUP(Table28[[#This Row],[Tên hàng hóa ]],Table1[[Tên hàng hóa]:[ĐVT]],3,0),"")</f>
        <v/>
      </c>
      <c r="G2602" s="196" t="str">
        <f>IF(Table28[[#This Row],[Tên hàng hóa ]]=0,"",VLOOKUP(Table28[[#This Row],[Tên hàng hóa ]],Table1[[Tên hàng hóa]:[Giá bán]],4,0))</f>
        <v/>
      </c>
      <c r="H2602" s="192"/>
      <c r="I2602" s="193" t="str">
        <f>IF(Table28[[#This Row],[Số lượng]]&lt;&gt;0,Table28[[#This Row],[Số lượng]]*Table28[[#This Row],[Đơn giá]],"")</f>
        <v/>
      </c>
      <c r="J2602" s="193" t="str">
        <f ca="1">IF(AND(Table28[[#This Row],[Tên hàng hóa ]]&lt;&gt;0,D2603=""),SUM(OFFSET(Table28[[#This Row],[Thành tiền]],0,0,-COUNTIF(Table28[Số HĐ],Table28[[#This Row],[Số HĐ]]))),"")</f>
        <v/>
      </c>
      <c r="K2602" s="192"/>
      <c r="L260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02" s="194"/>
    </row>
    <row r="2603" spans="1:13" ht="35.1" customHeight="1" x14ac:dyDescent="0.2">
      <c r="A2603" s="187"/>
      <c r="B2603" s="188"/>
      <c r="C2603" s="189" t="str">
        <f t="shared" si="66"/>
        <v/>
      </c>
      <c r="D2603" s="190"/>
      <c r="E2603" s="195" t="str">
        <f>IF(Table28[[#This Row],[Tên hàng hóa ]]&lt;&gt;0,VLOOKUP(Table28[[#This Row],[Tên hàng hóa ]],Table1[[Tên hàng hóa]:[Quy cách]],2,0),"")</f>
        <v/>
      </c>
      <c r="F2603" s="191" t="str">
        <f>IF(Table28[[#This Row],[Tên hàng hóa ]]&lt;&gt;0,VLOOKUP(Table28[[#This Row],[Tên hàng hóa ]],Table1[[Tên hàng hóa]:[ĐVT]],3,0),"")</f>
        <v/>
      </c>
      <c r="G2603" s="196" t="str">
        <f>IF(Table28[[#This Row],[Tên hàng hóa ]]=0,"",VLOOKUP(Table28[[#This Row],[Tên hàng hóa ]],Table1[[Tên hàng hóa]:[Giá bán]],4,0))</f>
        <v/>
      </c>
      <c r="H2603" s="192"/>
      <c r="I2603" s="193" t="str">
        <f>IF(Table28[[#This Row],[Số lượng]]&lt;&gt;0,Table28[[#This Row],[Số lượng]]*Table28[[#This Row],[Đơn giá]],"")</f>
        <v/>
      </c>
      <c r="J2603" s="193" t="str">
        <f ca="1">IF(AND(Table28[[#This Row],[Tên hàng hóa ]]&lt;&gt;0,D2604=""),SUM(OFFSET(Table28[[#This Row],[Thành tiền]],0,0,-COUNTIF(Table28[Số HĐ],Table28[[#This Row],[Số HĐ]]))),"")</f>
        <v/>
      </c>
      <c r="K2603" s="192"/>
      <c r="L260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03" s="194"/>
    </row>
    <row r="2604" spans="1:13" ht="35.1" customHeight="1" x14ac:dyDescent="0.2">
      <c r="A2604" s="187"/>
      <c r="B2604" s="188"/>
      <c r="C2604" s="189" t="str">
        <f t="shared" si="66"/>
        <v/>
      </c>
      <c r="D2604" s="190"/>
      <c r="E2604" s="195" t="str">
        <f>IF(Table28[[#This Row],[Tên hàng hóa ]]&lt;&gt;0,VLOOKUP(Table28[[#This Row],[Tên hàng hóa ]],Table1[[Tên hàng hóa]:[Quy cách]],2,0),"")</f>
        <v/>
      </c>
      <c r="F2604" s="191" t="str">
        <f>IF(Table28[[#This Row],[Tên hàng hóa ]]&lt;&gt;0,VLOOKUP(Table28[[#This Row],[Tên hàng hóa ]],Table1[[Tên hàng hóa]:[ĐVT]],3,0),"")</f>
        <v/>
      </c>
      <c r="G2604" s="196" t="str">
        <f>IF(Table28[[#This Row],[Tên hàng hóa ]]=0,"",VLOOKUP(Table28[[#This Row],[Tên hàng hóa ]],Table1[[Tên hàng hóa]:[Giá bán]],4,0))</f>
        <v/>
      </c>
      <c r="H2604" s="192"/>
      <c r="I2604" s="193" t="str">
        <f>IF(Table28[[#This Row],[Số lượng]]&lt;&gt;0,Table28[[#This Row],[Số lượng]]*Table28[[#This Row],[Đơn giá]],"")</f>
        <v/>
      </c>
      <c r="J2604" s="193" t="str">
        <f ca="1">IF(AND(Table28[[#This Row],[Tên hàng hóa ]]&lt;&gt;0,D2605=""),SUM(OFFSET(Table28[[#This Row],[Thành tiền]],0,0,-COUNTIF(Table28[Số HĐ],Table28[[#This Row],[Số HĐ]]))),"")</f>
        <v/>
      </c>
      <c r="K2604" s="192"/>
      <c r="L260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04" s="194"/>
    </row>
    <row r="2605" spans="1:13" ht="35.1" customHeight="1" x14ac:dyDescent="0.2">
      <c r="A2605" s="187"/>
      <c r="B2605" s="188"/>
      <c r="C2605" s="189" t="str">
        <f t="shared" si="66"/>
        <v/>
      </c>
      <c r="D2605" s="190"/>
      <c r="E2605" s="195" t="str">
        <f>IF(Table28[[#This Row],[Tên hàng hóa ]]&lt;&gt;0,VLOOKUP(Table28[[#This Row],[Tên hàng hóa ]],Table1[[Tên hàng hóa]:[Quy cách]],2,0),"")</f>
        <v/>
      </c>
      <c r="F2605" s="191" t="str">
        <f>IF(Table28[[#This Row],[Tên hàng hóa ]]&lt;&gt;0,VLOOKUP(Table28[[#This Row],[Tên hàng hóa ]],Table1[[Tên hàng hóa]:[ĐVT]],3,0),"")</f>
        <v/>
      </c>
      <c r="G2605" s="196" t="str">
        <f>IF(Table28[[#This Row],[Tên hàng hóa ]]=0,"",VLOOKUP(Table28[[#This Row],[Tên hàng hóa ]],Table1[[Tên hàng hóa]:[Giá bán]],4,0))</f>
        <v/>
      </c>
      <c r="H2605" s="192"/>
      <c r="I2605" s="193" t="str">
        <f>IF(Table28[[#This Row],[Số lượng]]&lt;&gt;0,Table28[[#This Row],[Số lượng]]*Table28[[#This Row],[Đơn giá]],"")</f>
        <v/>
      </c>
      <c r="J2605" s="193" t="str">
        <f ca="1">IF(AND(Table28[[#This Row],[Tên hàng hóa ]]&lt;&gt;0,D2606=""),SUM(OFFSET(Table28[[#This Row],[Thành tiền]],0,0,-COUNTIF(Table28[Số HĐ],Table28[[#This Row],[Số HĐ]]))),"")</f>
        <v/>
      </c>
      <c r="K2605" s="192"/>
      <c r="L260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05" s="194"/>
    </row>
    <row r="2606" spans="1:13" ht="35.1" customHeight="1" x14ac:dyDescent="0.2">
      <c r="A2606" s="187"/>
      <c r="B2606" s="188"/>
      <c r="C2606" s="189" t="str">
        <f t="shared" si="66"/>
        <v/>
      </c>
      <c r="D2606" s="190"/>
      <c r="E2606" s="195" t="str">
        <f>IF(Table28[[#This Row],[Tên hàng hóa ]]&lt;&gt;0,VLOOKUP(Table28[[#This Row],[Tên hàng hóa ]],Table1[[Tên hàng hóa]:[Quy cách]],2,0),"")</f>
        <v/>
      </c>
      <c r="F2606" s="191" t="str">
        <f>IF(Table28[[#This Row],[Tên hàng hóa ]]&lt;&gt;0,VLOOKUP(Table28[[#This Row],[Tên hàng hóa ]],Table1[[Tên hàng hóa]:[ĐVT]],3,0),"")</f>
        <v/>
      </c>
      <c r="G2606" s="196" t="str">
        <f>IF(Table28[[#This Row],[Tên hàng hóa ]]=0,"",VLOOKUP(Table28[[#This Row],[Tên hàng hóa ]],Table1[[Tên hàng hóa]:[Giá bán]],4,0))</f>
        <v/>
      </c>
      <c r="H2606" s="192"/>
      <c r="I2606" s="193" t="str">
        <f>IF(Table28[[#This Row],[Số lượng]]&lt;&gt;0,Table28[[#This Row],[Số lượng]]*Table28[[#This Row],[Đơn giá]],"")</f>
        <v/>
      </c>
      <c r="J2606" s="193" t="str">
        <f ca="1">IF(AND(Table28[[#This Row],[Tên hàng hóa ]]&lt;&gt;0,D2607=""),SUM(OFFSET(Table28[[#This Row],[Thành tiền]],0,0,-COUNTIF(Table28[Số HĐ],Table28[[#This Row],[Số HĐ]]))),"")</f>
        <v/>
      </c>
      <c r="K2606" s="192"/>
      <c r="L260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06" s="194"/>
    </row>
    <row r="2607" spans="1:13" ht="35.1" customHeight="1" x14ac:dyDescent="0.2">
      <c r="A2607" s="187"/>
      <c r="B2607" s="188"/>
      <c r="C2607" s="189" t="str">
        <f t="shared" si="66"/>
        <v/>
      </c>
      <c r="D2607" s="190"/>
      <c r="E2607" s="195" t="str">
        <f>IF(Table28[[#This Row],[Tên hàng hóa ]]&lt;&gt;0,VLOOKUP(Table28[[#This Row],[Tên hàng hóa ]],Table1[[Tên hàng hóa]:[Quy cách]],2,0),"")</f>
        <v/>
      </c>
      <c r="F2607" s="191" t="str">
        <f>IF(Table28[[#This Row],[Tên hàng hóa ]]&lt;&gt;0,VLOOKUP(Table28[[#This Row],[Tên hàng hóa ]],Table1[[Tên hàng hóa]:[ĐVT]],3,0),"")</f>
        <v/>
      </c>
      <c r="G2607" s="196" t="str">
        <f>IF(Table28[[#This Row],[Tên hàng hóa ]]=0,"",VLOOKUP(Table28[[#This Row],[Tên hàng hóa ]],Table1[[Tên hàng hóa]:[Giá bán]],4,0))</f>
        <v/>
      </c>
      <c r="H2607" s="192"/>
      <c r="I2607" s="193" t="str">
        <f>IF(Table28[[#This Row],[Số lượng]]&lt;&gt;0,Table28[[#This Row],[Số lượng]]*Table28[[#This Row],[Đơn giá]],"")</f>
        <v/>
      </c>
      <c r="J2607" s="193" t="str">
        <f ca="1">IF(AND(Table28[[#This Row],[Tên hàng hóa ]]&lt;&gt;0,D2608=""),SUM(OFFSET(Table28[[#This Row],[Thành tiền]],0,0,-COUNTIF(Table28[Số HĐ],Table28[[#This Row],[Số HĐ]]))),"")</f>
        <v/>
      </c>
      <c r="K2607" s="192"/>
      <c r="L260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07" s="194"/>
    </row>
    <row r="2608" spans="1:13" ht="35.1" customHeight="1" x14ac:dyDescent="0.2">
      <c r="A2608" s="187"/>
      <c r="B2608" s="188"/>
      <c r="C2608" s="189" t="str">
        <f t="shared" si="66"/>
        <v/>
      </c>
      <c r="D2608" s="190"/>
      <c r="E2608" s="195" t="str">
        <f>IF(Table28[[#This Row],[Tên hàng hóa ]]&lt;&gt;0,VLOOKUP(Table28[[#This Row],[Tên hàng hóa ]],Table1[[Tên hàng hóa]:[Quy cách]],2,0),"")</f>
        <v/>
      </c>
      <c r="F2608" s="191" t="str">
        <f>IF(Table28[[#This Row],[Tên hàng hóa ]]&lt;&gt;0,VLOOKUP(Table28[[#This Row],[Tên hàng hóa ]],Table1[[Tên hàng hóa]:[ĐVT]],3,0),"")</f>
        <v/>
      </c>
      <c r="G2608" s="196" t="str">
        <f>IF(Table28[[#This Row],[Tên hàng hóa ]]=0,"",VLOOKUP(Table28[[#This Row],[Tên hàng hóa ]],Table1[[Tên hàng hóa]:[Giá bán]],4,0))</f>
        <v/>
      </c>
      <c r="H2608" s="192"/>
      <c r="I2608" s="193" t="str">
        <f>IF(Table28[[#This Row],[Số lượng]]&lt;&gt;0,Table28[[#This Row],[Số lượng]]*Table28[[#This Row],[Đơn giá]],"")</f>
        <v/>
      </c>
      <c r="J2608" s="193" t="str">
        <f ca="1">IF(AND(Table28[[#This Row],[Tên hàng hóa ]]&lt;&gt;0,D2609=""),SUM(OFFSET(Table28[[#This Row],[Thành tiền]],0,0,-COUNTIF(Table28[Số HĐ],Table28[[#This Row],[Số HĐ]]))),"")</f>
        <v/>
      </c>
      <c r="K2608" s="192"/>
      <c r="L260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08" s="194"/>
    </row>
    <row r="2609" spans="1:13" ht="35.1" customHeight="1" x14ac:dyDescent="0.2">
      <c r="A2609" s="187"/>
      <c r="B2609" s="188"/>
      <c r="C2609" s="189" t="str">
        <f t="shared" si="66"/>
        <v/>
      </c>
      <c r="D2609" s="190"/>
      <c r="E2609" s="195" t="str">
        <f>IF(Table28[[#This Row],[Tên hàng hóa ]]&lt;&gt;0,VLOOKUP(Table28[[#This Row],[Tên hàng hóa ]],Table1[[Tên hàng hóa]:[Quy cách]],2,0),"")</f>
        <v/>
      </c>
      <c r="F2609" s="191" t="str">
        <f>IF(Table28[[#This Row],[Tên hàng hóa ]]&lt;&gt;0,VLOOKUP(Table28[[#This Row],[Tên hàng hóa ]],Table1[[Tên hàng hóa]:[ĐVT]],3,0),"")</f>
        <v/>
      </c>
      <c r="G2609" s="196" t="str">
        <f>IF(Table28[[#This Row],[Tên hàng hóa ]]=0,"",VLOOKUP(Table28[[#This Row],[Tên hàng hóa ]],Table1[[Tên hàng hóa]:[Giá bán]],4,0))</f>
        <v/>
      </c>
      <c r="H2609" s="192"/>
      <c r="I2609" s="193" t="str">
        <f>IF(Table28[[#This Row],[Số lượng]]&lt;&gt;0,Table28[[#This Row],[Số lượng]]*Table28[[#This Row],[Đơn giá]],"")</f>
        <v/>
      </c>
      <c r="J2609" s="193" t="str">
        <f ca="1">IF(AND(Table28[[#This Row],[Tên hàng hóa ]]&lt;&gt;0,D2610=""),SUM(OFFSET(Table28[[#This Row],[Thành tiền]],0,0,-COUNTIF(Table28[Số HĐ],Table28[[#This Row],[Số HĐ]]))),"")</f>
        <v/>
      </c>
      <c r="K2609" s="192"/>
      <c r="L260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09" s="194"/>
    </row>
    <row r="2610" spans="1:13" ht="35.1" customHeight="1" x14ac:dyDescent="0.2">
      <c r="A2610" s="187"/>
      <c r="B2610" s="188"/>
      <c r="C2610" s="189" t="str">
        <f t="shared" si="66"/>
        <v/>
      </c>
      <c r="D2610" s="190"/>
      <c r="E2610" s="195" t="str">
        <f>IF(Table28[[#This Row],[Tên hàng hóa ]]&lt;&gt;0,VLOOKUP(Table28[[#This Row],[Tên hàng hóa ]],Table1[[Tên hàng hóa]:[Quy cách]],2,0),"")</f>
        <v/>
      </c>
      <c r="F2610" s="191" t="str">
        <f>IF(Table28[[#This Row],[Tên hàng hóa ]]&lt;&gt;0,VLOOKUP(Table28[[#This Row],[Tên hàng hóa ]],Table1[[Tên hàng hóa]:[ĐVT]],3,0),"")</f>
        <v/>
      </c>
      <c r="G2610" s="196" t="str">
        <f>IF(Table28[[#This Row],[Tên hàng hóa ]]=0,"",VLOOKUP(Table28[[#This Row],[Tên hàng hóa ]],Table1[[Tên hàng hóa]:[Giá bán]],4,0))</f>
        <v/>
      </c>
      <c r="H2610" s="192"/>
      <c r="I2610" s="193" t="str">
        <f>IF(Table28[[#This Row],[Số lượng]]&lt;&gt;0,Table28[[#This Row],[Số lượng]]*Table28[[#This Row],[Đơn giá]],"")</f>
        <v/>
      </c>
      <c r="J2610" s="193" t="str">
        <f ca="1">IF(AND(Table28[[#This Row],[Tên hàng hóa ]]&lt;&gt;0,D2611=""),SUM(OFFSET(Table28[[#This Row],[Thành tiền]],0,0,-COUNTIF(Table28[Số HĐ],Table28[[#This Row],[Số HĐ]]))),"")</f>
        <v/>
      </c>
      <c r="K2610" s="192"/>
      <c r="L261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10" s="194"/>
    </row>
    <row r="2611" spans="1:13" ht="35.1" customHeight="1" x14ac:dyDescent="0.2">
      <c r="A2611" s="187"/>
      <c r="B2611" s="188"/>
      <c r="C2611" s="189" t="str">
        <f t="shared" si="66"/>
        <v/>
      </c>
      <c r="D2611" s="190"/>
      <c r="E2611" s="195" t="str">
        <f>IF(Table28[[#This Row],[Tên hàng hóa ]]&lt;&gt;0,VLOOKUP(Table28[[#This Row],[Tên hàng hóa ]],Table1[[Tên hàng hóa]:[Quy cách]],2,0),"")</f>
        <v/>
      </c>
      <c r="F2611" s="191" t="str">
        <f>IF(Table28[[#This Row],[Tên hàng hóa ]]&lt;&gt;0,VLOOKUP(Table28[[#This Row],[Tên hàng hóa ]],Table1[[Tên hàng hóa]:[ĐVT]],3,0),"")</f>
        <v/>
      </c>
      <c r="G2611" s="196" t="str">
        <f>IF(Table28[[#This Row],[Tên hàng hóa ]]=0,"",VLOOKUP(Table28[[#This Row],[Tên hàng hóa ]],Table1[[Tên hàng hóa]:[Giá bán]],4,0))</f>
        <v/>
      </c>
      <c r="H2611" s="192"/>
      <c r="I2611" s="193" t="str">
        <f>IF(Table28[[#This Row],[Số lượng]]&lt;&gt;0,Table28[[#This Row],[Số lượng]]*Table28[[#This Row],[Đơn giá]],"")</f>
        <v/>
      </c>
      <c r="J2611" s="193" t="str">
        <f ca="1">IF(AND(Table28[[#This Row],[Tên hàng hóa ]]&lt;&gt;0,D2612=""),SUM(OFFSET(Table28[[#This Row],[Thành tiền]],0,0,-COUNTIF(Table28[Số HĐ],Table28[[#This Row],[Số HĐ]]))),"")</f>
        <v/>
      </c>
      <c r="K2611" s="192"/>
      <c r="L261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11" s="194"/>
    </row>
    <row r="2612" spans="1:13" ht="35.1" customHeight="1" x14ac:dyDescent="0.2">
      <c r="A2612" s="187"/>
      <c r="B2612" s="188"/>
      <c r="C2612" s="189" t="str">
        <f t="shared" si="66"/>
        <v/>
      </c>
      <c r="D2612" s="190"/>
      <c r="E2612" s="195" t="str">
        <f>IF(Table28[[#This Row],[Tên hàng hóa ]]&lt;&gt;0,VLOOKUP(Table28[[#This Row],[Tên hàng hóa ]],Table1[[Tên hàng hóa]:[Quy cách]],2,0),"")</f>
        <v/>
      </c>
      <c r="F2612" s="191" t="str">
        <f>IF(Table28[[#This Row],[Tên hàng hóa ]]&lt;&gt;0,VLOOKUP(Table28[[#This Row],[Tên hàng hóa ]],Table1[[Tên hàng hóa]:[ĐVT]],3,0),"")</f>
        <v/>
      </c>
      <c r="G2612" s="196" t="str">
        <f>IF(Table28[[#This Row],[Tên hàng hóa ]]=0,"",VLOOKUP(Table28[[#This Row],[Tên hàng hóa ]],Table1[[Tên hàng hóa]:[Giá bán]],4,0))</f>
        <v/>
      </c>
      <c r="H2612" s="192"/>
      <c r="I2612" s="193" t="str">
        <f>IF(Table28[[#This Row],[Số lượng]]&lt;&gt;0,Table28[[#This Row],[Số lượng]]*Table28[[#This Row],[Đơn giá]],"")</f>
        <v/>
      </c>
      <c r="J2612" s="193" t="str">
        <f ca="1">IF(AND(Table28[[#This Row],[Tên hàng hóa ]]&lt;&gt;0,D2613=""),SUM(OFFSET(Table28[[#This Row],[Thành tiền]],0,0,-COUNTIF(Table28[Số HĐ],Table28[[#This Row],[Số HĐ]]))),"")</f>
        <v/>
      </c>
      <c r="K2612" s="192"/>
      <c r="L261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12" s="194"/>
    </row>
    <row r="2613" spans="1:13" ht="35.1" customHeight="1" x14ac:dyDescent="0.2">
      <c r="A2613" s="187"/>
      <c r="B2613" s="188"/>
      <c r="C2613" s="189" t="str">
        <f t="shared" si="66"/>
        <v/>
      </c>
      <c r="D2613" s="190"/>
      <c r="E2613" s="195" t="str">
        <f>IF(Table28[[#This Row],[Tên hàng hóa ]]&lt;&gt;0,VLOOKUP(Table28[[#This Row],[Tên hàng hóa ]],Table1[[Tên hàng hóa]:[Quy cách]],2,0),"")</f>
        <v/>
      </c>
      <c r="F2613" s="191" t="str">
        <f>IF(Table28[[#This Row],[Tên hàng hóa ]]&lt;&gt;0,VLOOKUP(Table28[[#This Row],[Tên hàng hóa ]],Table1[[Tên hàng hóa]:[ĐVT]],3,0),"")</f>
        <v/>
      </c>
      <c r="G2613" s="196" t="str">
        <f>IF(Table28[[#This Row],[Tên hàng hóa ]]=0,"",VLOOKUP(Table28[[#This Row],[Tên hàng hóa ]],Table1[[Tên hàng hóa]:[Giá bán]],4,0))</f>
        <v/>
      </c>
      <c r="H2613" s="192"/>
      <c r="I2613" s="193" t="str">
        <f>IF(Table28[[#This Row],[Số lượng]]&lt;&gt;0,Table28[[#This Row],[Số lượng]]*Table28[[#This Row],[Đơn giá]],"")</f>
        <v/>
      </c>
      <c r="J2613" s="193" t="str">
        <f ca="1">IF(AND(Table28[[#This Row],[Tên hàng hóa ]]&lt;&gt;0,D2614=""),SUM(OFFSET(Table28[[#This Row],[Thành tiền]],0,0,-COUNTIF(Table28[Số HĐ],Table28[[#This Row],[Số HĐ]]))),"")</f>
        <v/>
      </c>
      <c r="K2613" s="192"/>
      <c r="L261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13" s="194"/>
    </row>
    <row r="2614" spans="1:13" ht="35.1" customHeight="1" x14ac:dyDescent="0.2">
      <c r="A2614" s="187"/>
      <c r="B2614" s="188"/>
      <c r="C2614" s="189" t="str">
        <f t="shared" si="66"/>
        <v/>
      </c>
      <c r="D2614" s="190"/>
      <c r="E2614" s="195" t="str">
        <f>IF(Table28[[#This Row],[Tên hàng hóa ]]&lt;&gt;0,VLOOKUP(Table28[[#This Row],[Tên hàng hóa ]],Table1[[Tên hàng hóa]:[Quy cách]],2,0),"")</f>
        <v/>
      </c>
      <c r="F2614" s="191" t="str">
        <f>IF(Table28[[#This Row],[Tên hàng hóa ]]&lt;&gt;0,VLOOKUP(Table28[[#This Row],[Tên hàng hóa ]],Table1[[Tên hàng hóa]:[ĐVT]],3,0),"")</f>
        <v/>
      </c>
      <c r="G2614" s="196" t="str">
        <f>IF(Table28[[#This Row],[Tên hàng hóa ]]=0,"",VLOOKUP(Table28[[#This Row],[Tên hàng hóa ]],Table1[[Tên hàng hóa]:[Giá bán]],4,0))</f>
        <v/>
      </c>
      <c r="H2614" s="192"/>
      <c r="I2614" s="193" t="str">
        <f>IF(Table28[[#This Row],[Số lượng]]&lt;&gt;0,Table28[[#This Row],[Số lượng]]*Table28[[#This Row],[Đơn giá]],"")</f>
        <v/>
      </c>
      <c r="J2614" s="193" t="str">
        <f ca="1">IF(AND(Table28[[#This Row],[Tên hàng hóa ]]&lt;&gt;0,D2615=""),SUM(OFFSET(Table28[[#This Row],[Thành tiền]],0,0,-COUNTIF(Table28[Số HĐ],Table28[[#This Row],[Số HĐ]]))),"")</f>
        <v/>
      </c>
      <c r="K2614" s="192"/>
      <c r="L261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14" s="194"/>
    </row>
    <row r="2615" spans="1:13" ht="35.1" customHeight="1" x14ac:dyDescent="0.2">
      <c r="A2615" s="187"/>
      <c r="B2615" s="188"/>
      <c r="C2615" s="189" t="str">
        <f t="shared" si="66"/>
        <v/>
      </c>
      <c r="D2615" s="190"/>
      <c r="E2615" s="195" t="str">
        <f>IF(Table28[[#This Row],[Tên hàng hóa ]]&lt;&gt;0,VLOOKUP(Table28[[#This Row],[Tên hàng hóa ]],Table1[[Tên hàng hóa]:[Quy cách]],2,0),"")</f>
        <v/>
      </c>
      <c r="F2615" s="191" t="str">
        <f>IF(Table28[[#This Row],[Tên hàng hóa ]]&lt;&gt;0,VLOOKUP(Table28[[#This Row],[Tên hàng hóa ]],Table1[[Tên hàng hóa]:[ĐVT]],3,0),"")</f>
        <v/>
      </c>
      <c r="G2615" s="196" t="str">
        <f>IF(Table28[[#This Row],[Tên hàng hóa ]]=0,"",VLOOKUP(Table28[[#This Row],[Tên hàng hóa ]],Table1[[Tên hàng hóa]:[Giá bán]],4,0))</f>
        <v/>
      </c>
      <c r="H2615" s="192"/>
      <c r="I2615" s="193" t="str">
        <f>IF(Table28[[#This Row],[Số lượng]]&lt;&gt;0,Table28[[#This Row],[Số lượng]]*Table28[[#This Row],[Đơn giá]],"")</f>
        <v/>
      </c>
      <c r="J2615" s="193" t="str">
        <f ca="1">IF(AND(Table28[[#This Row],[Tên hàng hóa ]]&lt;&gt;0,D2616=""),SUM(OFFSET(Table28[[#This Row],[Thành tiền]],0,0,-COUNTIF(Table28[Số HĐ],Table28[[#This Row],[Số HĐ]]))),"")</f>
        <v/>
      </c>
      <c r="K2615" s="192"/>
      <c r="L261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15" s="194"/>
    </row>
    <row r="2616" spans="1:13" ht="35.1" customHeight="1" x14ac:dyDescent="0.2">
      <c r="A2616" s="187"/>
      <c r="B2616" s="188"/>
      <c r="C2616" s="189" t="str">
        <f t="shared" si="66"/>
        <v/>
      </c>
      <c r="D2616" s="190"/>
      <c r="E2616" s="195" t="str">
        <f>IF(Table28[[#This Row],[Tên hàng hóa ]]&lt;&gt;0,VLOOKUP(Table28[[#This Row],[Tên hàng hóa ]],Table1[[Tên hàng hóa]:[Quy cách]],2,0),"")</f>
        <v/>
      </c>
      <c r="F2616" s="191" t="str">
        <f>IF(Table28[[#This Row],[Tên hàng hóa ]]&lt;&gt;0,VLOOKUP(Table28[[#This Row],[Tên hàng hóa ]],Table1[[Tên hàng hóa]:[ĐVT]],3,0),"")</f>
        <v/>
      </c>
      <c r="G2616" s="196" t="str">
        <f>IF(Table28[[#This Row],[Tên hàng hóa ]]=0,"",VLOOKUP(Table28[[#This Row],[Tên hàng hóa ]],Table1[[Tên hàng hóa]:[Giá bán]],4,0))</f>
        <v/>
      </c>
      <c r="H2616" s="192"/>
      <c r="I2616" s="193" t="str">
        <f>IF(Table28[[#This Row],[Số lượng]]&lt;&gt;0,Table28[[#This Row],[Số lượng]]*Table28[[#This Row],[Đơn giá]],"")</f>
        <v/>
      </c>
      <c r="J2616" s="193" t="str">
        <f ca="1">IF(AND(Table28[[#This Row],[Tên hàng hóa ]]&lt;&gt;0,D2617=""),SUM(OFFSET(Table28[[#This Row],[Thành tiền]],0,0,-COUNTIF(Table28[Số HĐ],Table28[[#This Row],[Số HĐ]]))),"")</f>
        <v/>
      </c>
      <c r="K2616" s="192"/>
      <c r="L261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16" s="194"/>
    </row>
    <row r="2617" spans="1:13" ht="35.1" customHeight="1" x14ac:dyDescent="0.2">
      <c r="A2617" s="187"/>
      <c r="B2617" s="188"/>
      <c r="C2617" s="189" t="str">
        <f t="shared" si="66"/>
        <v/>
      </c>
      <c r="D2617" s="190"/>
      <c r="E2617" s="195" t="str">
        <f>IF(Table28[[#This Row],[Tên hàng hóa ]]&lt;&gt;0,VLOOKUP(Table28[[#This Row],[Tên hàng hóa ]],Table1[[Tên hàng hóa]:[Quy cách]],2,0),"")</f>
        <v/>
      </c>
      <c r="F2617" s="191" t="str">
        <f>IF(Table28[[#This Row],[Tên hàng hóa ]]&lt;&gt;0,VLOOKUP(Table28[[#This Row],[Tên hàng hóa ]],Table1[[Tên hàng hóa]:[ĐVT]],3,0),"")</f>
        <v/>
      </c>
      <c r="G2617" s="196" t="str">
        <f>IF(Table28[[#This Row],[Tên hàng hóa ]]=0,"",VLOOKUP(Table28[[#This Row],[Tên hàng hóa ]],Table1[[Tên hàng hóa]:[Giá bán]],4,0))</f>
        <v/>
      </c>
      <c r="H2617" s="192"/>
      <c r="I2617" s="193" t="str">
        <f>IF(Table28[[#This Row],[Số lượng]]&lt;&gt;0,Table28[[#This Row],[Số lượng]]*Table28[[#This Row],[Đơn giá]],"")</f>
        <v/>
      </c>
      <c r="J2617" s="193" t="str">
        <f ca="1">IF(AND(Table28[[#This Row],[Tên hàng hóa ]]&lt;&gt;0,D2618=""),SUM(OFFSET(Table28[[#This Row],[Thành tiền]],0,0,-COUNTIF(Table28[Số HĐ],Table28[[#This Row],[Số HĐ]]))),"")</f>
        <v/>
      </c>
      <c r="K2617" s="192"/>
      <c r="L261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17" s="194"/>
    </row>
    <row r="2618" spans="1:13" ht="35.1" customHeight="1" x14ac:dyDescent="0.2">
      <c r="A2618" s="187"/>
      <c r="B2618" s="188"/>
      <c r="C2618" s="189" t="str">
        <f t="shared" si="66"/>
        <v/>
      </c>
      <c r="D2618" s="190"/>
      <c r="E2618" s="195" t="str">
        <f>IF(Table28[[#This Row],[Tên hàng hóa ]]&lt;&gt;0,VLOOKUP(Table28[[#This Row],[Tên hàng hóa ]],Table1[[Tên hàng hóa]:[Quy cách]],2,0),"")</f>
        <v/>
      </c>
      <c r="F2618" s="191" t="str">
        <f>IF(Table28[[#This Row],[Tên hàng hóa ]]&lt;&gt;0,VLOOKUP(Table28[[#This Row],[Tên hàng hóa ]],Table1[[Tên hàng hóa]:[ĐVT]],3,0),"")</f>
        <v/>
      </c>
      <c r="G2618" s="196" t="str">
        <f>IF(Table28[[#This Row],[Tên hàng hóa ]]=0,"",VLOOKUP(Table28[[#This Row],[Tên hàng hóa ]],Table1[[Tên hàng hóa]:[Giá bán]],4,0))</f>
        <v/>
      </c>
      <c r="H2618" s="192"/>
      <c r="I2618" s="193" t="str">
        <f>IF(Table28[[#This Row],[Số lượng]]&lt;&gt;0,Table28[[#This Row],[Số lượng]]*Table28[[#This Row],[Đơn giá]],"")</f>
        <v/>
      </c>
      <c r="J2618" s="193" t="str">
        <f ca="1">IF(AND(Table28[[#This Row],[Tên hàng hóa ]]&lt;&gt;0,D2619=""),SUM(OFFSET(Table28[[#This Row],[Thành tiền]],0,0,-COUNTIF(Table28[Số HĐ],Table28[[#This Row],[Số HĐ]]))),"")</f>
        <v/>
      </c>
      <c r="K2618" s="192"/>
      <c r="L261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18" s="194"/>
    </row>
    <row r="2619" spans="1:13" ht="35.1" customHeight="1" x14ac:dyDescent="0.2">
      <c r="A2619" s="187"/>
      <c r="B2619" s="188"/>
      <c r="C2619" s="189" t="str">
        <f t="shared" si="66"/>
        <v/>
      </c>
      <c r="D2619" s="190"/>
      <c r="E2619" s="195" t="str">
        <f>IF(Table28[[#This Row],[Tên hàng hóa ]]&lt;&gt;0,VLOOKUP(Table28[[#This Row],[Tên hàng hóa ]],Table1[[Tên hàng hóa]:[Quy cách]],2,0),"")</f>
        <v/>
      </c>
      <c r="F2619" s="191" t="str">
        <f>IF(Table28[[#This Row],[Tên hàng hóa ]]&lt;&gt;0,VLOOKUP(Table28[[#This Row],[Tên hàng hóa ]],Table1[[Tên hàng hóa]:[ĐVT]],3,0),"")</f>
        <v/>
      </c>
      <c r="G2619" s="196" t="str">
        <f>IF(Table28[[#This Row],[Tên hàng hóa ]]=0,"",VLOOKUP(Table28[[#This Row],[Tên hàng hóa ]],Table1[[Tên hàng hóa]:[Giá bán]],4,0))</f>
        <v/>
      </c>
      <c r="H2619" s="192"/>
      <c r="I2619" s="193" t="str">
        <f>IF(Table28[[#This Row],[Số lượng]]&lt;&gt;0,Table28[[#This Row],[Số lượng]]*Table28[[#This Row],[Đơn giá]],"")</f>
        <v/>
      </c>
      <c r="J2619" s="193" t="str">
        <f ca="1">IF(AND(Table28[[#This Row],[Tên hàng hóa ]]&lt;&gt;0,D2620=""),SUM(OFFSET(Table28[[#This Row],[Thành tiền]],0,0,-COUNTIF(Table28[Số HĐ],Table28[[#This Row],[Số HĐ]]))),"")</f>
        <v/>
      </c>
      <c r="K2619" s="192"/>
      <c r="L261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19" s="194"/>
    </row>
    <row r="2620" spans="1:13" ht="35.1" customHeight="1" x14ac:dyDescent="0.2">
      <c r="A2620" s="187"/>
      <c r="B2620" s="188"/>
      <c r="C2620" s="189" t="str">
        <f t="shared" si="66"/>
        <v/>
      </c>
      <c r="D2620" s="190"/>
      <c r="E2620" s="195" t="str">
        <f>IF(Table28[[#This Row],[Tên hàng hóa ]]&lt;&gt;0,VLOOKUP(Table28[[#This Row],[Tên hàng hóa ]],Table1[[Tên hàng hóa]:[Quy cách]],2,0),"")</f>
        <v/>
      </c>
      <c r="F2620" s="191" t="str">
        <f>IF(Table28[[#This Row],[Tên hàng hóa ]]&lt;&gt;0,VLOOKUP(Table28[[#This Row],[Tên hàng hóa ]],Table1[[Tên hàng hóa]:[ĐVT]],3,0),"")</f>
        <v/>
      </c>
      <c r="G2620" s="196" t="str">
        <f>IF(Table28[[#This Row],[Tên hàng hóa ]]=0,"",VLOOKUP(Table28[[#This Row],[Tên hàng hóa ]],Table1[[Tên hàng hóa]:[Giá bán]],4,0))</f>
        <v/>
      </c>
      <c r="H2620" s="192"/>
      <c r="I2620" s="193" t="str">
        <f>IF(Table28[[#This Row],[Số lượng]]&lt;&gt;0,Table28[[#This Row],[Số lượng]]*Table28[[#This Row],[Đơn giá]],"")</f>
        <v/>
      </c>
      <c r="J2620" s="193" t="str">
        <f ca="1">IF(AND(Table28[[#This Row],[Tên hàng hóa ]]&lt;&gt;0,D2621=""),SUM(OFFSET(Table28[[#This Row],[Thành tiền]],0,0,-COUNTIF(Table28[Số HĐ],Table28[[#This Row],[Số HĐ]]))),"")</f>
        <v/>
      </c>
      <c r="K2620" s="192"/>
      <c r="L262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20" s="194"/>
    </row>
    <row r="2621" spans="1:13" ht="35.1" customHeight="1" x14ac:dyDescent="0.2">
      <c r="A2621" s="187"/>
      <c r="B2621" s="188"/>
      <c r="C2621" s="189" t="str">
        <f t="shared" si="66"/>
        <v/>
      </c>
      <c r="D2621" s="190"/>
      <c r="E2621" s="195" t="str">
        <f>IF(Table28[[#This Row],[Tên hàng hóa ]]&lt;&gt;0,VLOOKUP(Table28[[#This Row],[Tên hàng hóa ]],Table1[[Tên hàng hóa]:[Quy cách]],2,0),"")</f>
        <v/>
      </c>
      <c r="F2621" s="191" t="str">
        <f>IF(Table28[[#This Row],[Tên hàng hóa ]]&lt;&gt;0,VLOOKUP(Table28[[#This Row],[Tên hàng hóa ]],Table1[[Tên hàng hóa]:[ĐVT]],3,0),"")</f>
        <v/>
      </c>
      <c r="G2621" s="196" t="str">
        <f>IF(Table28[[#This Row],[Tên hàng hóa ]]=0,"",VLOOKUP(Table28[[#This Row],[Tên hàng hóa ]],Table1[[Tên hàng hóa]:[Giá bán]],4,0))</f>
        <v/>
      </c>
      <c r="H2621" s="192"/>
      <c r="I2621" s="193" t="str">
        <f>IF(Table28[[#This Row],[Số lượng]]&lt;&gt;0,Table28[[#This Row],[Số lượng]]*Table28[[#This Row],[Đơn giá]],"")</f>
        <v/>
      </c>
      <c r="J2621" s="193" t="str">
        <f ca="1">IF(AND(Table28[[#This Row],[Tên hàng hóa ]]&lt;&gt;0,D2622=""),SUM(OFFSET(Table28[[#This Row],[Thành tiền]],0,0,-COUNTIF(Table28[Số HĐ],Table28[[#This Row],[Số HĐ]]))),"")</f>
        <v/>
      </c>
      <c r="K2621" s="192"/>
      <c r="L262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21" s="194"/>
    </row>
    <row r="2622" spans="1:13" ht="35.1" customHeight="1" x14ac:dyDescent="0.2">
      <c r="A2622" s="187"/>
      <c r="B2622" s="188"/>
      <c r="C2622" s="189" t="str">
        <f t="shared" si="66"/>
        <v/>
      </c>
      <c r="D2622" s="190"/>
      <c r="E2622" s="195" t="str">
        <f>IF(Table28[[#This Row],[Tên hàng hóa ]]&lt;&gt;0,VLOOKUP(Table28[[#This Row],[Tên hàng hóa ]],Table1[[Tên hàng hóa]:[Quy cách]],2,0),"")</f>
        <v/>
      </c>
      <c r="F2622" s="191" t="str">
        <f>IF(Table28[[#This Row],[Tên hàng hóa ]]&lt;&gt;0,VLOOKUP(Table28[[#This Row],[Tên hàng hóa ]],Table1[[Tên hàng hóa]:[ĐVT]],3,0),"")</f>
        <v/>
      </c>
      <c r="G2622" s="196" t="str">
        <f>IF(Table28[[#This Row],[Tên hàng hóa ]]=0,"",VLOOKUP(Table28[[#This Row],[Tên hàng hóa ]],Table1[[Tên hàng hóa]:[Giá bán]],4,0))</f>
        <v/>
      </c>
      <c r="H2622" s="192"/>
      <c r="I2622" s="193" t="str">
        <f>IF(Table28[[#This Row],[Số lượng]]&lt;&gt;0,Table28[[#This Row],[Số lượng]]*Table28[[#This Row],[Đơn giá]],"")</f>
        <v/>
      </c>
      <c r="J2622" s="193" t="str">
        <f ca="1">IF(AND(Table28[[#This Row],[Tên hàng hóa ]]&lt;&gt;0,D2623=""),SUM(OFFSET(Table28[[#This Row],[Thành tiền]],0,0,-COUNTIF(Table28[Số HĐ],Table28[[#This Row],[Số HĐ]]))),"")</f>
        <v/>
      </c>
      <c r="K2622" s="192"/>
      <c r="L262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22" s="194"/>
    </row>
    <row r="2623" spans="1:13" ht="35.1" customHeight="1" x14ac:dyDescent="0.2">
      <c r="A2623" s="187"/>
      <c r="B2623" s="188"/>
      <c r="C2623" s="189" t="str">
        <f t="shared" si="66"/>
        <v/>
      </c>
      <c r="D2623" s="190"/>
      <c r="E2623" s="195" t="str">
        <f>IF(Table28[[#This Row],[Tên hàng hóa ]]&lt;&gt;0,VLOOKUP(Table28[[#This Row],[Tên hàng hóa ]],Table1[[Tên hàng hóa]:[Quy cách]],2,0),"")</f>
        <v/>
      </c>
      <c r="F2623" s="191" t="str">
        <f>IF(Table28[[#This Row],[Tên hàng hóa ]]&lt;&gt;0,VLOOKUP(Table28[[#This Row],[Tên hàng hóa ]],Table1[[Tên hàng hóa]:[ĐVT]],3,0),"")</f>
        <v/>
      </c>
      <c r="G2623" s="196" t="str">
        <f>IF(Table28[[#This Row],[Tên hàng hóa ]]=0,"",VLOOKUP(Table28[[#This Row],[Tên hàng hóa ]],Table1[[Tên hàng hóa]:[Giá bán]],4,0))</f>
        <v/>
      </c>
      <c r="H2623" s="192"/>
      <c r="I2623" s="193" t="str">
        <f>IF(Table28[[#This Row],[Số lượng]]&lt;&gt;0,Table28[[#This Row],[Số lượng]]*Table28[[#This Row],[Đơn giá]],"")</f>
        <v/>
      </c>
      <c r="J2623" s="193" t="str">
        <f ca="1">IF(AND(Table28[[#This Row],[Tên hàng hóa ]]&lt;&gt;0,D2624=""),SUM(OFFSET(Table28[[#This Row],[Thành tiền]],0,0,-COUNTIF(Table28[Số HĐ],Table28[[#This Row],[Số HĐ]]))),"")</f>
        <v/>
      </c>
      <c r="K2623" s="192"/>
      <c r="L262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23" s="194"/>
    </row>
    <row r="2624" spans="1:13" ht="35.1" customHeight="1" x14ac:dyDescent="0.2">
      <c r="A2624" s="187"/>
      <c r="B2624" s="188"/>
      <c r="C2624" s="189" t="str">
        <f t="shared" si="66"/>
        <v/>
      </c>
      <c r="D2624" s="190"/>
      <c r="E2624" s="195" t="str">
        <f>IF(Table28[[#This Row],[Tên hàng hóa ]]&lt;&gt;0,VLOOKUP(Table28[[#This Row],[Tên hàng hóa ]],Table1[[Tên hàng hóa]:[Quy cách]],2,0),"")</f>
        <v/>
      </c>
      <c r="F2624" s="191" t="str">
        <f>IF(Table28[[#This Row],[Tên hàng hóa ]]&lt;&gt;0,VLOOKUP(Table28[[#This Row],[Tên hàng hóa ]],Table1[[Tên hàng hóa]:[ĐVT]],3,0),"")</f>
        <v/>
      </c>
      <c r="G2624" s="196" t="str">
        <f>IF(Table28[[#This Row],[Tên hàng hóa ]]=0,"",VLOOKUP(Table28[[#This Row],[Tên hàng hóa ]],Table1[[Tên hàng hóa]:[Giá bán]],4,0))</f>
        <v/>
      </c>
      <c r="H2624" s="192"/>
      <c r="I2624" s="193" t="str">
        <f>IF(Table28[[#This Row],[Số lượng]]&lt;&gt;0,Table28[[#This Row],[Số lượng]]*Table28[[#This Row],[Đơn giá]],"")</f>
        <v/>
      </c>
      <c r="J2624" s="193" t="str">
        <f ca="1">IF(AND(Table28[[#This Row],[Tên hàng hóa ]]&lt;&gt;0,D2625=""),SUM(OFFSET(Table28[[#This Row],[Thành tiền]],0,0,-COUNTIF(Table28[Số HĐ],Table28[[#This Row],[Số HĐ]]))),"")</f>
        <v/>
      </c>
      <c r="K2624" s="192"/>
      <c r="L262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24" s="194"/>
    </row>
    <row r="2625" spans="1:13" ht="35.1" customHeight="1" x14ac:dyDescent="0.2">
      <c r="A2625" s="187"/>
      <c r="B2625" s="188"/>
      <c r="C2625" s="189" t="str">
        <f t="shared" si="66"/>
        <v/>
      </c>
      <c r="D2625" s="190"/>
      <c r="E2625" s="195" t="str">
        <f>IF(Table28[[#This Row],[Tên hàng hóa ]]&lt;&gt;0,VLOOKUP(Table28[[#This Row],[Tên hàng hóa ]],Table1[[Tên hàng hóa]:[Quy cách]],2,0),"")</f>
        <v/>
      </c>
      <c r="F2625" s="191" t="str">
        <f>IF(Table28[[#This Row],[Tên hàng hóa ]]&lt;&gt;0,VLOOKUP(Table28[[#This Row],[Tên hàng hóa ]],Table1[[Tên hàng hóa]:[ĐVT]],3,0),"")</f>
        <v/>
      </c>
      <c r="G2625" s="196" t="str">
        <f>IF(Table28[[#This Row],[Tên hàng hóa ]]=0,"",VLOOKUP(Table28[[#This Row],[Tên hàng hóa ]],Table1[[Tên hàng hóa]:[Giá bán]],4,0))</f>
        <v/>
      </c>
      <c r="H2625" s="192"/>
      <c r="I2625" s="193" t="str">
        <f>IF(Table28[[#This Row],[Số lượng]]&lt;&gt;0,Table28[[#This Row],[Số lượng]]*Table28[[#This Row],[Đơn giá]],"")</f>
        <v/>
      </c>
      <c r="J2625" s="193" t="str">
        <f ca="1">IF(AND(Table28[[#This Row],[Tên hàng hóa ]]&lt;&gt;0,D2626=""),SUM(OFFSET(Table28[[#This Row],[Thành tiền]],0,0,-COUNTIF(Table28[Số HĐ],Table28[[#This Row],[Số HĐ]]))),"")</f>
        <v/>
      </c>
      <c r="K2625" s="192"/>
      <c r="L262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25" s="194"/>
    </row>
    <row r="2626" spans="1:13" ht="35.1" customHeight="1" x14ac:dyDescent="0.2">
      <c r="A2626" s="187"/>
      <c r="B2626" s="188"/>
      <c r="C2626" s="189" t="str">
        <f t="shared" si="66"/>
        <v/>
      </c>
      <c r="D2626" s="190"/>
      <c r="E2626" s="195" t="str">
        <f>IF(Table28[[#This Row],[Tên hàng hóa ]]&lt;&gt;0,VLOOKUP(Table28[[#This Row],[Tên hàng hóa ]],Table1[[Tên hàng hóa]:[Quy cách]],2,0),"")</f>
        <v/>
      </c>
      <c r="F2626" s="191" t="str">
        <f>IF(Table28[[#This Row],[Tên hàng hóa ]]&lt;&gt;0,VLOOKUP(Table28[[#This Row],[Tên hàng hóa ]],Table1[[Tên hàng hóa]:[ĐVT]],3,0),"")</f>
        <v/>
      </c>
      <c r="G2626" s="196" t="str">
        <f>IF(Table28[[#This Row],[Tên hàng hóa ]]=0,"",VLOOKUP(Table28[[#This Row],[Tên hàng hóa ]],Table1[[Tên hàng hóa]:[Giá bán]],4,0))</f>
        <v/>
      </c>
      <c r="H2626" s="192"/>
      <c r="I2626" s="193" t="str">
        <f>IF(Table28[[#This Row],[Số lượng]]&lt;&gt;0,Table28[[#This Row],[Số lượng]]*Table28[[#This Row],[Đơn giá]],"")</f>
        <v/>
      </c>
      <c r="J2626" s="193" t="str">
        <f ca="1">IF(AND(Table28[[#This Row],[Tên hàng hóa ]]&lt;&gt;0,D2627=""),SUM(OFFSET(Table28[[#This Row],[Thành tiền]],0,0,-COUNTIF(Table28[Số HĐ],Table28[[#This Row],[Số HĐ]]))),"")</f>
        <v/>
      </c>
      <c r="K2626" s="192"/>
      <c r="L262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26" s="194"/>
    </row>
    <row r="2627" spans="1:13" ht="35.1" customHeight="1" x14ac:dyDescent="0.2">
      <c r="A2627" s="187"/>
      <c r="B2627" s="188"/>
      <c r="C2627" s="189" t="str">
        <f t="shared" si="66"/>
        <v/>
      </c>
      <c r="D2627" s="190"/>
      <c r="E2627" s="195" t="str">
        <f>IF(Table28[[#This Row],[Tên hàng hóa ]]&lt;&gt;0,VLOOKUP(Table28[[#This Row],[Tên hàng hóa ]],Table1[[Tên hàng hóa]:[Quy cách]],2,0),"")</f>
        <v/>
      </c>
      <c r="F2627" s="191" t="str">
        <f>IF(Table28[[#This Row],[Tên hàng hóa ]]&lt;&gt;0,VLOOKUP(Table28[[#This Row],[Tên hàng hóa ]],Table1[[Tên hàng hóa]:[ĐVT]],3,0),"")</f>
        <v/>
      </c>
      <c r="G2627" s="196" t="str">
        <f>IF(Table28[[#This Row],[Tên hàng hóa ]]=0,"",VLOOKUP(Table28[[#This Row],[Tên hàng hóa ]],Table1[[Tên hàng hóa]:[Giá bán]],4,0))</f>
        <v/>
      </c>
      <c r="H2627" s="192"/>
      <c r="I2627" s="193" t="str">
        <f>IF(Table28[[#This Row],[Số lượng]]&lt;&gt;0,Table28[[#This Row],[Số lượng]]*Table28[[#This Row],[Đơn giá]],"")</f>
        <v/>
      </c>
      <c r="J2627" s="193" t="str">
        <f ca="1">IF(AND(Table28[[#This Row],[Tên hàng hóa ]]&lt;&gt;0,D2628=""),SUM(OFFSET(Table28[[#This Row],[Thành tiền]],0,0,-COUNTIF(Table28[Số HĐ],Table28[[#This Row],[Số HĐ]]))),"")</f>
        <v/>
      </c>
      <c r="K2627" s="192"/>
      <c r="L262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27" s="194"/>
    </row>
    <row r="2628" spans="1:13" ht="35.1" customHeight="1" x14ac:dyDescent="0.2">
      <c r="A2628" s="187"/>
      <c r="B2628" s="188"/>
      <c r="C2628" s="189" t="str">
        <f t="shared" ref="C2628:C2691" si="67">IF(AND(D2628&lt;&gt;0,D2629=""),C2627,"")</f>
        <v/>
      </c>
      <c r="D2628" s="190"/>
      <c r="E2628" s="195" t="str">
        <f>IF(Table28[[#This Row],[Tên hàng hóa ]]&lt;&gt;0,VLOOKUP(Table28[[#This Row],[Tên hàng hóa ]],Table1[[Tên hàng hóa]:[Quy cách]],2,0),"")</f>
        <v/>
      </c>
      <c r="F2628" s="191" t="str">
        <f>IF(Table28[[#This Row],[Tên hàng hóa ]]&lt;&gt;0,VLOOKUP(Table28[[#This Row],[Tên hàng hóa ]],Table1[[Tên hàng hóa]:[ĐVT]],3,0),"")</f>
        <v/>
      </c>
      <c r="G2628" s="196" t="str">
        <f>IF(Table28[[#This Row],[Tên hàng hóa ]]=0,"",VLOOKUP(Table28[[#This Row],[Tên hàng hóa ]],Table1[[Tên hàng hóa]:[Giá bán]],4,0))</f>
        <v/>
      </c>
      <c r="H2628" s="192"/>
      <c r="I2628" s="193" t="str">
        <f>IF(Table28[[#This Row],[Số lượng]]&lt;&gt;0,Table28[[#This Row],[Số lượng]]*Table28[[#This Row],[Đơn giá]],"")</f>
        <v/>
      </c>
      <c r="J2628" s="193" t="str">
        <f ca="1">IF(AND(Table28[[#This Row],[Tên hàng hóa ]]&lt;&gt;0,D2629=""),SUM(OFFSET(Table28[[#This Row],[Thành tiền]],0,0,-COUNTIF(Table28[Số HĐ],Table28[[#This Row],[Số HĐ]]))),"")</f>
        <v/>
      </c>
      <c r="K2628" s="192"/>
      <c r="L262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28" s="194"/>
    </row>
    <row r="2629" spans="1:13" ht="35.1" customHeight="1" x14ac:dyDescent="0.2">
      <c r="A2629" s="187"/>
      <c r="B2629" s="188"/>
      <c r="C2629" s="189" t="str">
        <f t="shared" si="67"/>
        <v/>
      </c>
      <c r="D2629" s="190"/>
      <c r="E2629" s="195" t="str">
        <f>IF(Table28[[#This Row],[Tên hàng hóa ]]&lt;&gt;0,VLOOKUP(Table28[[#This Row],[Tên hàng hóa ]],Table1[[Tên hàng hóa]:[Quy cách]],2,0),"")</f>
        <v/>
      </c>
      <c r="F2629" s="191" t="str">
        <f>IF(Table28[[#This Row],[Tên hàng hóa ]]&lt;&gt;0,VLOOKUP(Table28[[#This Row],[Tên hàng hóa ]],Table1[[Tên hàng hóa]:[ĐVT]],3,0),"")</f>
        <v/>
      </c>
      <c r="G2629" s="196" t="str">
        <f>IF(Table28[[#This Row],[Tên hàng hóa ]]=0,"",VLOOKUP(Table28[[#This Row],[Tên hàng hóa ]],Table1[[Tên hàng hóa]:[Giá bán]],4,0))</f>
        <v/>
      </c>
      <c r="H2629" s="192"/>
      <c r="I2629" s="193" t="str">
        <f>IF(Table28[[#This Row],[Số lượng]]&lt;&gt;0,Table28[[#This Row],[Số lượng]]*Table28[[#This Row],[Đơn giá]],"")</f>
        <v/>
      </c>
      <c r="J2629" s="193" t="str">
        <f ca="1">IF(AND(Table28[[#This Row],[Tên hàng hóa ]]&lt;&gt;0,D2630=""),SUM(OFFSET(Table28[[#This Row],[Thành tiền]],0,0,-COUNTIF(Table28[Số HĐ],Table28[[#This Row],[Số HĐ]]))),"")</f>
        <v/>
      </c>
      <c r="K2629" s="192"/>
      <c r="L262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29" s="194"/>
    </row>
    <row r="2630" spans="1:13" ht="35.1" customHeight="1" x14ac:dyDescent="0.2">
      <c r="A2630" s="187"/>
      <c r="B2630" s="188"/>
      <c r="C2630" s="189" t="str">
        <f t="shared" si="67"/>
        <v/>
      </c>
      <c r="D2630" s="190"/>
      <c r="E2630" s="195" t="str">
        <f>IF(Table28[[#This Row],[Tên hàng hóa ]]&lt;&gt;0,VLOOKUP(Table28[[#This Row],[Tên hàng hóa ]],Table1[[Tên hàng hóa]:[Quy cách]],2,0),"")</f>
        <v/>
      </c>
      <c r="F2630" s="191" t="str">
        <f>IF(Table28[[#This Row],[Tên hàng hóa ]]&lt;&gt;0,VLOOKUP(Table28[[#This Row],[Tên hàng hóa ]],Table1[[Tên hàng hóa]:[ĐVT]],3,0),"")</f>
        <v/>
      </c>
      <c r="G2630" s="196" t="str">
        <f>IF(Table28[[#This Row],[Tên hàng hóa ]]=0,"",VLOOKUP(Table28[[#This Row],[Tên hàng hóa ]],Table1[[Tên hàng hóa]:[Giá bán]],4,0))</f>
        <v/>
      </c>
      <c r="H2630" s="192"/>
      <c r="I2630" s="193" t="str">
        <f>IF(Table28[[#This Row],[Số lượng]]&lt;&gt;0,Table28[[#This Row],[Số lượng]]*Table28[[#This Row],[Đơn giá]],"")</f>
        <v/>
      </c>
      <c r="J2630" s="193" t="str">
        <f ca="1">IF(AND(Table28[[#This Row],[Tên hàng hóa ]]&lt;&gt;0,D2631=""),SUM(OFFSET(Table28[[#This Row],[Thành tiền]],0,0,-COUNTIF(Table28[Số HĐ],Table28[[#This Row],[Số HĐ]]))),"")</f>
        <v/>
      </c>
      <c r="K2630" s="192"/>
      <c r="L263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30" s="194"/>
    </row>
    <row r="2631" spans="1:13" ht="35.1" customHeight="1" x14ac:dyDescent="0.2">
      <c r="A2631" s="187"/>
      <c r="B2631" s="188"/>
      <c r="C2631" s="189" t="str">
        <f t="shared" si="67"/>
        <v/>
      </c>
      <c r="D2631" s="190"/>
      <c r="E2631" s="195" t="str">
        <f>IF(Table28[[#This Row],[Tên hàng hóa ]]&lt;&gt;0,VLOOKUP(Table28[[#This Row],[Tên hàng hóa ]],Table1[[Tên hàng hóa]:[Quy cách]],2,0),"")</f>
        <v/>
      </c>
      <c r="F2631" s="191" t="str">
        <f>IF(Table28[[#This Row],[Tên hàng hóa ]]&lt;&gt;0,VLOOKUP(Table28[[#This Row],[Tên hàng hóa ]],Table1[[Tên hàng hóa]:[ĐVT]],3,0),"")</f>
        <v/>
      </c>
      <c r="G2631" s="196" t="str">
        <f>IF(Table28[[#This Row],[Tên hàng hóa ]]=0,"",VLOOKUP(Table28[[#This Row],[Tên hàng hóa ]],Table1[[Tên hàng hóa]:[Giá bán]],4,0))</f>
        <v/>
      </c>
      <c r="H2631" s="192"/>
      <c r="I2631" s="193" t="str">
        <f>IF(Table28[[#This Row],[Số lượng]]&lt;&gt;0,Table28[[#This Row],[Số lượng]]*Table28[[#This Row],[Đơn giá]],"")</f>
        <v/>
      </c>
      <c r="J2631" s="193" t="str">
        <f ca="1">IF(AND(Table28[[#This Row],[Tên hàng hóa ]]&lt;&gt;0,D2632=""),SUM(OFFSET(Table28[[#This Row],[Thành tiền]],0,0,-COUNTIF(Table28[Số HĐ],Table28[[#This Row],[Số HĐ]]))),"")</f>
        <v/>
      </c>
      <c r="K2631" s="192"/>
      <c r="L263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31" s="194"/>
    </row>
    <row r="2632" spans="1:13" ht="35.1" customHeight="1" x14ac:dyDescent="0.2">
      <c r="A2632" s="187"/>
      <c r="B2632" s="188"/>
      <c r="C2632" s="189" t="str">
        <f t="shared" si="67"/>
        <v/>
      </c>
      <c r="D2632" s="190"/>
      <c r="E2632" s="195" t="str">
        <f>IF(Table28[[#This Row],[Tên hàng hóa ]]&lt;&gt;0,VLOOKUP(Table28[[#This Row],[Tên hàng hóa ]],Table1[[Tên hàng hóa]:[Quy cách]],2,0),"")</f>
        <v/>
      </c>
      <c r="F2632" s="191" t="str">
        <f>IF(Table28[[#This Row],[Tên hàng hóa ]]&lt;&gt;0,VLOOKUP(Table28[[#This Row],[Tên hàng hóa ]],Table1[[Tên hàng hóa]:[ĐVT]],3,0),"")</f>
        <v/>
      </c>
      <c r="G2632" s="196" t="str">
        <f>IF(Table28[[#This Row],[Tên hàng hóa ]]=0,"",VLOOKUP(Table28[[#This Row],[Tên hàng hóa ]],Table1[[Tên hàng hóa]:[Giá bán]],4,0))</f>
        <v/>
      </c>
      <c r="H2632" s="192"/>
      <c r="I2632" s="193" t="str">
        <f>IF(Table28[[#This Row],[Số lượng]]&lt;&gt;0,Table28[[#This Row],[Số lượng]]*Table28[[#This Row],[Đơn giá]],"")</f>
        <v/>
      </c>
      <c r="J2632" s="193" t="str">
        <f ca="1">IF(AND(Table28[[#This Row],[Tên hàng hóa ]]&lt;&gt;0,D2633=""),SUM(OFFSET(Table28[[#This Row],[Thành tiền]],0,0,-COUNTIF(Table28[Số HĐ],Table28[[#This Row],[Số HĐ]]))),"")</f>
        <v/>
      </c>
      <c r="K2632" s="192"/>
      <c r="L263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32" s="194"/>
    </row>
    <row r="2633" spans="1:13" ht="35.1" customHeight="1" x14ac:dyDescent="0.2">
      <c r="A2633" s="187"/>
      <c r="B2633" s="188"/>
      <c r="C2633" s="189" t="str">
        <f t="shared" si="67"/>
        <v/>
      </c>
      <c r="D2633" s="190"/>
      <c r="E2633" s="195" t="str">
        <f>IF(Table28[[#This Row],[Tên hàng hóa ]]&lt;&gt;0,VLOOKUP(Table28[[#This Row],[Tên hàng hóa ]],Table1[[Tên hàng hóa]:[Quy cách]],2,0),"")</f>
        <v/>
      </c>
      <c r="F2633" s="191" t="str">
        <f>IF(Table28[[#This Row],[Tên hàng hóa ]]&lt;&gt;0,VLOOKUP(Table28[[#This Row],[Tên hàng hóa ]],Table1[[Tên hàng hóa]:[ĐVT]],3,0),"")</f>
        <v/>
      </c>
      <c r="G2633" s="196" t="str">
        <f>IF(Table28[[#This Row],[Tên hàng hóa ]]=0,"",VLOOKUP(Table28[[#This Row],[Tên hàng hóa ]],Table1[[Tên hàng hóa]:[Giá bán]],4,0))</f>
        <v/>
      </c>
      <c r="H2633" s="192"/>
      <c r="I2633" s="193" t="str">
        <f>IF(Table28[[#This Row],[Số lượng]]&lt;&gt;0,Table28[[#This Row],[Số lượng]]*Table28[[#This Row],[Đơn giá]],"")</f>
        <v/>
      </c>
      <c r="J2633" s="193" t="str">
        <f ca="1">IF(AND(Table28[[#This Row],[Tên hàng hóa ]]&lt;&gt;0,D2634=""),SUM(OFFSET(Table28[[#This Row],[Thành tiền]],0,0,-COUNTIF(Table28[Số HĐ],Table28[[#This Row],[Số HĐ]]))),"")</f>
        <v/>
      </c>
      <c r="K2633" s="192"/>
      <c r="L263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33" s="194"/>
    </row>
    <row r="2634" spans="1:13" ht="35.1" customHeight="1" x14ac:dyDescent="0.2">
      <c r="A2634" s="187"/>
      <c r="B2634" s="188"/>
      <c r="C2634" s="189" t="str">
        <f t="shared" si="67"/>
        <v/>
      </c>
      <c r="D2634" s="190"/>
      <c r="E2634" s="195" t="str">
        <f>IF(Table28[[#This Row],[Tên hàng hóa ]]&lt;&gt;0,VLOOKUP(Table28[[#This Row],[Tên hàng hóa ]],Table1[[Tên hàng hóa]:[Quy cách]],2,0),"")</f>
        <v/>
      </c>
      <c r="F2634" s="191" t="str">
        <f>IF(Table28[[#This Row],[Tên hàng hóa ]]&lt;&gt;0,VLOOKUP(Table28[[#This Row],[Tên hàng hóa ]],Table1[[Tên hàng hóa]:[ĐVT]],3,0),"")</f>
        <v/>
      </c>
      <c r="G2634" s="196" t="str">
        <f>IF(Table28[[#This Row],[Tên hàng hóa ]]=0,"",VLOOKUP(Table28[[#This Row],[Tên hàng hóa ]],Table1[[Tên hàng hóa]:[Giá bán]],4,0))</f>
        <v/>
      </c>
      <c r="H2634" s="192"/>
      <c r="I2634" s="193" t="str">
        <f>IF(Table28[[#This Row],[Số lượng]]&lt;&gt;0,Table28[[#This Row],[Số lượng]]*Table28[[#This Row],[Đơn giá]],"")</f>
        <v/>
      </c>
      <c r="J2634" s="193" t="str">
        <f ca="1">IF(AND(Table28[[#This Row],[Tên hàng hóa ]]&lt;&gt;0,D2635=""),SUM(OFFSET(Table28[[#This Row],[Thành tiền]],0,0,-COUNTIF(Table28[Số HĐ],Table28[[#This Row],[Số HĐ]]))),"")</f>
        <v/>
      </c>
      <c r="K2634" s="192"/>
      <c r="L263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34" s="194"/>
    </row>
    <row r="2635" spans="1:13" ht="35.1" customHeight="1" x14ac:dyDescent="0.2">
      <c r="A2635" s="187"/>
      <c r="B2635" s="188"/>
      <c r="C2635" s="189" t="str">
        <f t="shared" si="67"/>
        <v/>
      </c>
      <c r="D2635" s="190"/>
      <c r="E2635" s="195" t="str">
        <f>IF(Table28[[#This Row],[Tên hàng hóa ]]&lt;&gt;0,VLOOKUP(Table28[[#This Row],[Tên hàng hóa ]],Table1[[Tên hàng hóa]:[Quy cách]],2,0),"")</f>
        <v/>
      </c>
      <c r="F2635" s="191" t="str">
        <f>IF(Table28[[#This Row],[Tên hàng hóa ]]&lt;&gt;0,VLOOKUP(Table28[[#This Row],[Tên hàng hóa ]],Table1[[Tên hàng hóa]:[ĐVT]],3,0),"")</f>
        <v/>
      </c>
      <c r="G2635" s="196" t="str">
        <f>IF(Table28[[#This Row],[Tên hàng hóa ]]=0,"",VLOOKUP(Table28[[#This Row],[Tên hàng hóa ]],Table1[[Tên hàng hóa]:[Giá bán]],4,0))</f>
        <v/>
      </c>
      <c r="H2635" s="192"/>
      <c r="I2635" s="193" t="str">
        <f>IF(Table28[[#This Row],[Số lượng]]&lt;&gt;0,Table28[[#This Row],[Số lượng]]*Table28[[#This Row],[Đơn giá]],"")</f>
        <v/>
      </c>
      <c r="J2635" s="193" t="str">
        <f ca="1">IF(AND(Table28[[#This Row],[Tên hàng hóa ]]&lt;&gt;0,D2636=""),SUM(OFFSET(Table28[[#This Row],[Thành tiền]],0,0,-COUNTIF(Table28[Số HĐ],Table28[[#This Row],[Số HĐ]]))),"")</f>
        <v/>
      </c>
      <c r="K2635" s="192"/>
      <c r="L263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35" s="194"/>
    </row>
    <row r="2636" spans="1:13" ht="35.1" customHeight="1" x14ac:dyDescent="0.2">
      <c r="A2636" s="187"/>
      <c r="B2636" s="188"/>
      <c r="C2636" s="189" t="str">
        <f t="shared" si="67"/>
        <v/>
      </c>
      <c r="D2636" s="190"/>
      <c r="E2636" s="195" t="str">
        <f>IF(Table28[[#This Row],[Tên hàng hóa ]]&lt;&gt;0,VLOOKUP(Table28[[#This Row],[Tên hàng hóa ]],Table1[[Tên hàng hóa]:[Quy cách]],2,0),"")</f>
        <v/>
      </c>
      <c r="F2636" s="191" t="str">
        <f>IF(Table28[[#This Row],[Tên hàng hóa ]]&lt;&gt;0,VLOOKUP(Table28[[#This Row],[Tên hàng hóa ]],Table1[[Tên hàng hóa]:[ĐVT]],3,0),"")</f>
        <v/>
      </c>
      <c r="G2636" s="196" t="str">
        <f>IF(Table28[[#This Row],[Tên hàng hóa ]]=0,"",VLOOKUP(Table28[[#This Row],[Tên hàng hóa ]],Table1[[Tên hàng hóa]:[Giá bán]],4,0))</f>
        <v/>
      </c>
      <c r="H2636" s="192"/>
      <c r="I2636" s="193" t="str">
        <f>IF(Table28[[#This Row],[Số lượng]]&lt;&gt;0,Table28[[#This Row],[Số lượng]]*Table28[[#This Row],[Đơn giá]],"")</f>
        <v/>
      </c>
      <c r="J2636" s="193" t="str">
        <f ca="1">IF(AND(Table28[[#This Row],[Tên hàng hóa ]]&lt;&gt;0,D2637=""),SUM(OFFSET(Table28[[#This Row],[Thành tiền]],0,0,-COUNTIF(Table28[Số HĐ],Table28[[#This Row],[Số HĐ]]))),"")</f>
        <v/>
      </c>
      <c r="K2636" s="192"/>
      <c r="L263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36" s="194"/>
    </row>
    <row r="2637" spans="1:13" ht="35.1" customHeight="1" x14ac:dyDescent="0.2">
      <c r="A2637" s="187"/>
      <c r="B2637" s="188"/>
      <c r="C2637" s="189" t="str">
        <f t="shared" si="67"/>
        <v/>
      </c>
      <c r="D2637" s="190"/>
      <c r="E2637" s="195" t="str">
        <f>IF(Table28[[#This Row],[Tên hàng hóa ]]&lt;&gt;0,VLOOKUP(Table28[[#This Row],[Tên hàng hóa ]],Table1[[Tên hàng hóa]:[Quy cách]],2,0),"")</f>
        <v/>
      </c>
      <c r="F2637" s="191" t="str">
        <f>IF(Table28[[#This Row],[Tên hàng hóa ]]&lt;&gt;0,VLOOKUP(Table28[[#This Row],[Tên hàng hóa ]],Table1[[Tên hàng hóa]:[ĐVT]],3,0),"")</f>
        <v/>
      </c>
      <c r="G2637" s="196" t="str">
        <f>IF(Table28[[#This Row],[Tên hàng hóa ]]=0,"",VLOOKUP(Table28[[#This Row],[Tên hàng hóa ]],Table1[[Tên hàng hóa]:[Giá bán]],4,0))</f>
        <v/>
      </c>
      <c r="H2637" s="192"/>
      <c r="I2637" s="193" t="str">
        <f>IF(Table28[[#This Row],[Số lượng]]&lt;&gt;0,Table28[[#This Row],[Số lượng]]*Table28[[#This Row],[Đơn giá]],"")</f>
        <v/>
      </c>
      <c r="J2637" s="193" t="str">
        <f ca="1">IF(AND(Table28[[#This Row],[Tên hàng hóa ]]&lt;&gt;0,D2638=""),SUM(OFFSET(Table28[[#This Row],[Thành tiền]],0,0,-COUNTIF(Table28[Số HĐ],Table28[[#This Row],[Số HĐ]]))),"")</f>
        <v/>
      </c>
      <c r="K2637" s="192"/>
      <c r="L263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37" s="194"/>
    </row>
    <row r="2638" spans="1:13" ht="35.1" customHeight="1" x14ac:dyDescent="0.2">
      <c r="A2638" s="187"/>
      <c r="B2638" s="188"/>
      <c r="C2638" s="189" t="str">
        <f t="shared" si="67"/>
        <v/>
      </c>
      <c r="D2638" s="190"/>
      <c r="E2638" s="195" t="str">
        <f>IF(Table28[[#This Row],[Tên hàng hóa ]]&lt;&gt;0,VLOOKUP(Table28[[#This Row],[Tên hàng hóa ]],Table1[[Tên hàng hóa]:[Quy cách]],2,0),"")</f>
        <v/>
      </c>
      <c r="F2638" s="191" t="str">
        <f>IF(Table28[[#This Row],[Tên hàng hóa ]]&lt;&gt;0,VLOOKUP(Table28[[#This Row],[Tên hàng hóa ]],Table1[[Tên hàng hóa]:[ĐVT]],3,0),"")</f>
        <v/>
      </c>
      <c r="G2638" s="196" t="str">
        <f>IF(Table28[[#This Row],[Tên hàng hóa ]]=0,"",VLOOKUP(Table28[[#This Row],[Tên hàng hóa ]],Table1[[Tên hàng hóa]:[Giá bán]],4,0))</f>
        <v/>
      </c>
      <c r="H2638" s="192"/>
      <c r="I2638" s="193" t="str">
        <f>IF(Table28[[#This Row],[Số lượng]]&lt;&gt;0,Table28[[#This Row],[Số lượng]]*Table28[[#This Row],[Đơn giá]],"")</f>
        <v/>
      </c>
      <c r="J2638" s="193" t="str">
        <f ca="1">IF(AND(Table28[[#This Row],[Tên hàng hóa ]]&lt;&gt;0,D2639=""),SUM(OFFSET(Table28[[#This Row],[Thành tiền]],0,0,-COUNTIF(Table28[Số HĐ],Table28[[#This Row],[Số HĐ]]))),"")</f>
        <v/>
      </c>
      <c r="K2638" s="192"/>
      <c r="L263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38" s="194"/>
    </row>
    <row r="2639" spans="1:13" ht="35.1" customHeight="1" x14ac:dyDescent="0.2">
      <c r="A2639" s="187"/>
      <c r="B2639" s="188"/>
      <c r="C2639" s="189" t="str">
        <f t="shared" si="67"/>
        <v/>
      </c>
      <c r="D2639" s="190"/>
      <c r="E2639" s="195" t="str">
        <f>IF(Table28[[#This Row],[Tên hàng hóa ]]&lt;&gt;0,VLOOKUP(Table28[[#This Row],[Tên hàng hóa ]],Table1[[Tên hàng hóa]:[Quy cách]],2,0),"")</f>
        <v/>
      </c>
      <c r="F2639" s="191" t="str">
        <f>IF(Table28[[#This Row],[Tên hàng hóa ]]&lt;&gt;0,VLOOKUP(Table28[[#This Row],[Tên hàng hóa ]],Table1[[Tên hàng hóa]:[ĐVT]],3,0),"")</f>
        <v/>
      </c>
      <c r="G2639" s="196" t="str">
        <f>IF(Table28[[#This Row],[Tên hàng hóa ]]=0,"",VLOOKUP(Table28[[#This Row],[Tên hàng hóa ]],Table1[[Tên hàng hóa]:[Giá bán]],4,0))</f>
        <v/>
      </c>
      <c r="H2639" s="192"/>
      <c r="I2639" s="193" t="str">
        <f>IF(Table28[[#This Row],[Số lượng]]&lt;&gt;0,Table28[[#This Row],[Số lượng]]*Table28[[#This Row],[Đơn giá]],"")</f>
        <v/>
      </c>
      <c r="J2639" s="193" t="str">
        <f ca="1">IF(AND(Table28[[#This Row],[Tên hàng hóa ]]&lt;&gt;0,D2640=""),SUM(OFFSET(Table28[[#This Row],[Thành tiền]],0,0,-COUNTIF(Table28[Số HĐ],Table28[[#This Row],[Số HĐ]]))),"")</f>
        <v/>
      </c>
      <c r="K2639" s="192"/>
      <c r="L263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39" s="194"/>
    </row>
    <row r="2640" spans="1:13" ht="35.1" customHeight="1" x14ac:dyDescent="0.2">
      <c r="A2640" s="187"/>
      <c r="B2640" s="188"/>
      <c r="C2640" s="189" t="str">
        <f t="shared" si="67"/>
        <v/>
      </c>
      <c r="D2640" s="190"/>
      <c r="E2640" s="195" t="str">
        <f>IF(Table28[[#This Row],[Tên hàng hóa ]]&lt;&gt;0,VLOOKUP(Table28[[#This Row],[Tên hàng hóa ]],Table1[[Tên hàng hóa]:[Quy cách]],2,0),"")</f>
        <v/>
      </c>
      <c r="F2640" s="191" t="str">
        <f>IF(Table28[[#This Row],[Tên hàng hóa ]]&lt;&gt;0,VLOOKUP(Table28[[#This Row],[Tên hàng hóa ]],Table1[[Tên hàng hóa]:[ĐVT]],3,0),"")</f>
        <v/>
      </c>
      <c r="G2640" s="196" t="str">
        <f>IF(Table28[[#This Row],[Tên hàng hóa ]]=0,"",VLOOKUP(Table28[[#This Row],[Tên hàng hóa ]],Table1[[Tên hàng hóa]:[Giá bán]],4,0))</f>
        <v/>
      </c>
      <c r="H2640" s="192"/>
      <c r="I2640" s="193" t="str">
        <f>IF(Table28[[#This Row],[Số lượng]]&lt;&gt;0,Table28[[#This Row],[Số lượng]]*Table28[[#This Row],[Đơn giá]],"")</f>
        <v/>
      </c>
      <c r="J2640" s="193" t="str">
        <f ca="1">IF(AND(Table28[[#This Row],[Tên hàng hóa ]]&lt;&gt;0,D2641=""),SUM(OFFSET(Table28[[#This Row],[Thành tiền]],0,0,-COUNTIF(Table28[Số HĐ],Table28[[#This Row],[Số HĐ]]))),"")</f>
        <v/>
      </c>
      <c r="K2640" s="192"/>
      <c r="L264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40" s="194"/>
    </row>
    <row r="2641" spans="1:13" ht="35.1" customHeight="1" x14ac:dyDescent="0.2">
      <c r="A2641" s="187"/>
      <c r="B2641" s="188"/>
      <c r="C2641" s="189" t="str">
        <f t="shared" si="67"/>
        <v/>
      </c>
      <c r="D2641" s="190"/>
      <c r="E2641" s="195" t="str">
        <f>IF(Table28[[#This Row],[Tên hàng hóa ]]&lt;&gt;0,VLOOKUP(Table28[[#This Row],[Tên hàng hóa ]],Table1[[Tên hàng hóa]:[Quy cách]],2,0),"")</f>
        <v/>
      </c>
      <c r="F2641" s="191" t="str">
        <f>IF(Table28[[#This Row],[Tên hàng hóa ]]&lt;&gt;0,VLOOKUP(Table28[[#This Row],[Tên hàng hóa ]],Table1[[Tên hàng hóa]:[ĐVT]],3,0),"")</f>
        <v/>
      </c>
      <c r="G2641" s="196" t="str">
        <f>IF(Table28[[#This Row],[Tên hàng hóa ]]=0,"",VLOOKUP(Table28[[#This Row],[Tên hàng hóa ]],Table1[[Tên hàng hóa]:[Giá bán]],4,0))</f>
        <v/>
      </c>
      <c r="H2641" s="192"/>
      <c r="I2641" s="193" t="str">
        <f>IF(Table28[[#This Row],[Số lượng]]&lt;&gt;0,Table28[[#This Row],[Số lượng]]*Table28[[#This Row],[Đơn giá]],"")</f>
        <v/>
      </c>
      <c r="J2641" s="193" t="str">
        <f ca="1">IF(AND(Table28[[#This Row],[Tên hàng hóa ]]&lt;&gt;0,D2642=""),SUM(OFFSET(Table28[[#This Row],[Thành tiền]],0,0,-COUNTIF(Table28[Số HĐ],Table28[[#This Row],[Số HĐ]]))),"")</f>
        <v/>
      </c>
      <c r="K2641" s="192"/>
      <c r="L264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41" s="194"/>
    </row>
    <row r="2642" spans="1:13" ht="35.1" customHeight="1" x14ac:dyDescent="0.2">
      <c r="A2642" s="187"/>
      <c r="B2642" s="188"/>
      <c r="C2642" s="189" t="str">
        <f t="shared" si="67"/>
        <v/>
      </c>
      <c r="D2642" s="190"/>
      <c r="E2642" s="195" t="str">
        <f>IF(Table28[[#This Row],[Tên hàng hóa ]]&lt;&gt;0,VLOOKUP(Table28[[#This Row],[Tên hàng hóa ]],Table1[[Tên hàng hóa]:[Quy cách]],2,0),"")</f>
        <v/>
      </c>
      <c r="F2642" s="191" t="str">
        <f>IF(Table28[[#This Row],[Tên hàng hóa ]]&lt;&gt;0,VLOOKUP(Table28[[#This Row],[Tên hàng hóa ]],Table1[[Tên hàng hóa]:[ĐVT]],3,0),"")</f>
        <v/>
      </c>
      <c r="G2642" s="196" t="str">
        <f>IF(Table28[[#This Row],[Tên hàng hóa ]]=0,"",VLOOKUP(Table28[[#This Row],[Tên hàng hóa ]],Table1[[Tên hàng hóa]:[Giá bán]],4,0))</f>
        <v/>
      </c>
      <c r="H2642" s="192"/>
      <c r="I2642" s="193" t="str">
        <f>IF(Table28[[#This Row],[Số lượng]]&lt;&gt;0,Table28[[#This Row],[Số lượng]]*Table28[[#This Row],[Đơn giá]],"")</f>
        <v/>
      </c>
      <c r="J2642" s="193" t="str">
        <f ca="1">IF(AND(Table28[[#This Row],[Tên hàng hóa ]]&lt;&gt;0,D2643=""),SUM(OFFSET(Table28[[#This Row],[Thành tiền]],0,0,-COUNTIF(Table28[Số HĐ],Table28[[#This Row],[Số HĐ]]))),"")</f>
        <v/>
      </c>
      <c r="K2642" s="192"/>
      <c r="L264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42" s="194"/>
    </row>
    <row r="2643" spans="1:13" ht="35.1" customHeight="1" x14ac:dyDescent="0.2">
      <c r="A2643" s="187"/>
      <c r="B2643" s="188"/>
      <c r="C2643" s="189" t="str">
        <f t="shared" si="67"/>
        <v/>
      </c>
      <c r="D2643" s="190"/>
      <c r="E2643" s="195" t="str">
        <f>IF(Table28[[#This Row],[Tên hàng hóa ]]&lt;&gt;0,VLOOKUP(Table28[[#This Row],[Tên hàng hóa ]],Table1[[Tên hàng hóa]:[Quy cách]],2,0),"")</f>
        <v/>
      </c>
      <c r="F2643" s="191" t="str">
        <f>IF(Table28[[#This Row],[Tên hàng hóa ]]&lt;&gt;0,VLOOKUP(Table28[[#This Row],[Tên hàng hóa ]],Table1[[Tên hàng hóa]:[ĐVT]],3,0),"")</f>
        <v/>
      </c>
      <c r="G2643" s="196" t="str">
        <f>IF(Table28[[#This Row],[Tên hàng hóa ]]=0,"",VLOOKUP(Table28[[#This Row],[Tên hàng hóa ]],Table1[[Tên hàng hóa]:[Giá bán]],4,0))</f>
        <v/>
      </c>
      <c r="H2643" s="192"/>
      <c r="I2643" s="193" t="str">
        <f>IF(Table28[[#This Row],[Số lượng]]&lt;&gt;0,Table28[[#This Row],[Số lượng]]*Table28[[#This Row],[Đơn giá]],"")</f>
        <v/>
      </c>
      <c r="J2643" s="193" t="str">
        <f ca="1">IF(AND(Table28[[#This Row],[Tên hàng hóa ]]&lt;&gt;0,D2644=""),SUM(OFFSET(Table28[[#This Row],[Thành tiền]],0,0,-COUNTIF(Table28[Số HĐ],Table28[[#This Row],[Số HĐ]]))),"")</f>
        <v/>
      </c>
      <c r="K2643" s="192"/>
      <c r="L264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43" s="194"/>
    </row>
    <row r="2644" spans="1:13" ht="35.1" customHeight="1" x14ac:dyDescent="0.2">
      <c r="A2644" s="187"/>
      <c r="B2644" s="188"/>
      <c r="C2644" s="189" t="str">
        <f t="shared" si="67"/>
        <v/>
      </c>
      <c r="D2644" s="190"/>
      <c r="E2644" s="195" t="str">
        <f>IF(Table28[[#This Row],[Tên hàng hóa ]]&lt;&gt;0,VLOOKUP(Table28[[#This Row],[Tên hàng hóa ]],Table1[[Tên hàng hóa]:[Quy cách]],2,0),"")</f>
        <v/>
      </c>
      <c r="F2644" s="191" t="str">
        <f>IF(Table28[[#This Row],[Tên hàng hóa ]]&lt;&gt;0,VLOOKUP(Table28[[#This Row],[Tên hàng hóa ]],Table1[[Tên hàng hóa]:[ĐVT]],3,0),"")</f>
        <v/>
      </c>
      <c r="G2644" s="196" t="str">
        <f>IF(Table28[[#This Row],[Tên hàng hóa ]]=0,"",VLOOKUP(Table28[[#This Row],[Tên hàng hóa ]],Table1[[Tên hàng hóa]:[Giá bán]],4,0))</f>
        <v/>
      </c>
      <c r="H2644" s="192"/>
      <c r="I2644" s="193" t="str">
        <f>IF(Table28[[#This Row],[Số lượng]]&lt;&gt;0,Table28[[#This Row],[Số lượng]]*Table28[[#This Row],[Đơn giá]],"")</f>
        <v/>
      </c>
      <c r="J2644" s="193" t="str">
        <f ca="1">IF(AND(Table28[[#This Row],[Tên hàng hóa ]]&lt;&gt;0,D2645=""),SUM(OFFSET(Table28[[#This Row],[Thành tiền]],0,0,-COUNTIF(Table28[Số HĐ],Table28[[#This Row],[Số HĐ]]))),"")</f>
        <v/>
      </c>
      <c r="K2644" s="192"/>
      <c r="L264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44" s="194"/>
    </row>
    <row r="2645" spans="1:13" ht="35.1" customHeight="1" x14ac:dyDescent="0.2">
      <c r="A2645" s="187"/>
      <c r="B2645" s="188"/>
      <c r="C2645" s="189" t="str">
        <f t="shared" si="67"/>
        <v/>
      </c>
      <c r="D2645" s="190"/>
      <c r="E2645" s="195" t="str">
        <f>IF(Table28[[#This Row],[Tên hàng hóa ]]&lt;&gt;0,VLOOKUP(Table28[[#This Row],[Tên hàng hóa ]],Table1[[Tên hàng hóa]:[Quy cách]],2,0),"")</f>
        <v/>
      </c>
      <c r="F2645" s="191" t="str">
        <f>IF(Table28[[#This Row],[Tên hàng hóa ]]&lt;&gt;0,VLOOKUP(Table28[[#This Row],[Tên hàng hóa ]],Table1[[Tên hàng hóa]:[ĐVT]],3,0),"")</f>
        <v/>
      </c>
      <c r="G2645" s="196" t="str">
        <f>IF(Table28[[#This Row],[Tên hàng hóa ]]=0,"",VLOOKUP(Table28[[#This Row],[Tên hàng hóa ]],Table1[[Tên hàng hóa]:[Giá bán]],4,0))</f>
        <v/>
      </c>
      <c r="H2645" s="192"/>
      <c r="I2645" s="193" t="str">
        <f>IF(Table28[[#This Row],[Số lượng]]&lt;&gt;0,Table28[[#This Row],[Số lượng]]*Table28[[#This Row],[Đơn giá]],"")</f>
        <v/>
      </c>
      <c r="J2645" s="193" t="str">
        <f ca="1">IF(AND(Table28[[#This Row],[Tên hàng hóa ]]&lt;&gt;0,D2646=""),SUM(OFFSET(Table28[[#This Row],[Thành tiền]],0,0,-COUNTIF(Table28[Số HĐ],Table28[[#This Row],[Số HĐ]]))),"")</f>
        <v/>
      </c>
      <c r="K2645" s="192"/>
      <c r="L264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45" s="194"/>
    </row>
    <row r="2646" spans="1:13" ht="35.1" customHeight="1" x14ac:dyDescent="0.2">
      <c r="A2646" s="187"/>
      <c r="B2646" s="188"/>
      <c r="C2646" s="189" t="str">
        <f t="shared" si="67"/>
        <v/>
      </c>
      <c r="D2646" s="190"/>
      <c r="E2646" s="195" t="str">
        <f>IF(Table28[[#This Row],[Tên hàng hóa ]]&lt;&gt;0,VLOOKUP(Table28[[#This Row],[Tên hàng hóa ]],Table1[[Tên hàng hóa]:[Quy cách]],2,0),"")</f>
        <v/>
      </c>
      <c r="F2646" s="191" t="str">
        <f>IF(Table28[[#This Row],[Tên hàng hóa ]]&lt;&gt;0,VLOOKUP(Table28[[#This Row],[Tên hàng hóa ]],Table1[[Tên hàng hóa]:[ĐVT]],3,0),"")</f>
        <v/>
      </c>
      <c r="G2646" s="196" t="str">
        <f>IF(Table28[[#This Row],[Tên hàng hóa ]]=0,"",VLOOKUP(Table28[[#This Row],[Tên hàng hóa ]],Table1[[Tên hàng hóa]:[Giá bán]],4,0))</f>
        <v/>
      </c>
      <c r="H2646" s="192"/>
      <c r="I2646" s="193" t="str">
        <f>IF(Table28[[#This Row],[Số lượng]]&lt;&gt;0,Table28[[#This Row],[Số lượng]]*Table28[[#This Row],[Đơn giá]],"")</f>
        <v/>
      </c>
      <c r="J2646" s="193" t="str">
        <f ca="1">IF(AND(Table28[[#This Row],[Tên hàng hóa ]]&lt;&gt;0,D2647=""),SUM(OFFSET(Table28[[#This Row],[Thành tiền]],0,0,-COUNTIF(Table28[Số HĐ],Table28[[#This Row],[Số HĐ]]))),"")</f>
        <v/>
      </c>
      <c r="K2646" s="192"/>
      <c r="L264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46" s="194"/>
    </row>
    <row r="2647" spans="1:13" ht="35.1" customHeight="1" x14ac:dyDescent="0.2">
      <c r="A2647" s="187"/>
      <c r="B2647" s="188"/>
      <c r="C2647" s="189" t="str">
        <f t="shared" si="67"/>
        <v/>
      </c>
      <c r="D2647" s="190"/>
      <c r="E2647" s="195" t="str">
        <f>IF(Table28[[#This Row],[Tên hàng hóa ]]&lt;&gt;0,VLOOKUP(Table28[[#This Row],[Tên hàng hóa ]],Table1[[Tên hàng hóa]:[Quy cách]],2,0),"")</f>
        <v/>
      </c>
      <c r="F2647" s="191" t="str">
        <f>IF(Table28[[#This Row],[Tên hàng hóa ]]&lt;&gt;0,VLOOKUP(Table28[[#This Row],[Tên hàng hóa ]],Table1[[Tên hàng hóa]:[ĐVT]],3,0),"")</f>
        <v/>
      </c>
      <c r="G2647" s="196" t="str">
        <f>IF(Table28[[#This Row],[Tên hàng hóa ]]=0,"",VLOOKUP(Table28[[#This Row],[Tên hàng hóa ]],Table1[[Tên hàng hóa]:[Giá bán]],4,0))</f>
        <v/>
      </c>
      <c r="H2647" s="192"/>
      <c r="I2647" s="193" t="str">
        <f>IF(Table28[[#This Row],[Số lượng]]&lt;&gt;0,Table28[[#This Row],[Số lượng]]*Table28[[#This Row],[Đơn giá]],"")</f>
        <v/>
      </c>
      <c r="J2647" s="193" t="str">
        <f ca="1">IF(AND(Table28[[#This Row],[Tên hàng hóa ]]&lt;&gt;0,D2648=""),SUM(OFFSET(Table28[[#This Row],[Thành tiền]],0,0,-COUNTIF(Table28[Số HĐ],Table28[[#This Row],[Số HĐ]]))),"")</f>
        <v/>
      </c>
      <c r="K2647" s="192"/>
      <c r="L264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47" s="194"/>
    </row>
    <row r="2648" spans="1:13" ht="35.1" customHeight="1" x14ac:dyDescent="0.2">
      <c r="A2648" s="187"/>
      <c r="B2648" s="188"/>
      <c r="C2648" s="189" t="str">
        <f t="shared" si="67"/>
        <v/>
      </c>
      <c r="D2648" s="190"/>
      <c r="E2648" s="195" t="str">
        <f>IF(Table28[[#This Row],[Tên hàng hóa ]]&lt;&gt;0,VLOOKUP(Table28[[#This Row],[Tên hàng hóa ]],Table1[[Tên hàng hóa]:[Quy cách]],2,0),"")</f>
        <v/>
      </c>
      <c r="F2648" s="191" t="str">
        <f>IF(Table28[[#This Row],[Tên hàng hóa ]]&lt;&gt;0,VLOOKUP(Table28[[#This Row],[Tên hàng hóa ]],Table1[[Tên hàng hóa]:[ĐVT]],3,0),"")</f>
        <v/>
      </c>
      <c r="G2648" s="196" t="str">
        <f>IF(Table28[[#This Row],[Tên hàng hóa ]]=0,"",VLOOKUP(Table28[[#This Row],[Tên hàng hóa ]],Table1[[Tên hàng hóa]:[Giá bán]],4,0))</f>
        <v/>
      </c>
      <c r="H2648" s="192"/>
      <c r="I2648" s="193" t="str">
        <f>IF(Table28[[#This Row],[Số lượng]]&lt;&gt;0,Table28[[#This Row],[Số lượng]]*Table28[[#This Row],[Đơn giá]],"")</f>
        <v/>
      </c>
      <c r="J2648" s="193" t="str">
        <f ca="1">IF(AND(Table28[[#This Row],[Tên hàng hóa ]]&lt;&gt;0,D2649=""),SUM(OFFSET(Table28[[#This Row],[Thành tiền]],0,0,-COUNTIF(Table28[Số HĐ],Table28[[#This Row],[Số HĐ]]))),"")</f>
        <v/>
      </c>
      <c r="K2648" s="192"/>
      <c r="L264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48" s="194"/>
    </row>
    <row r="2649" spans="1:13" ht="35.1" customHeight="1" x14ac:dyDescent="0.2">
      <c r="A2649" s="187"/>
      <c r="B2649" s="188"/>
      <c r="C2649" s="189" t="str">
        <f t="shared" si="67"/>
        <v/>
      </c>
      <c r="D2649" s="190"/>
      <c r="E2649" s="195" t="str">
        <f>IF(Table28[[#This Row],[Tên hàng hóa ]]&lt;&gt;0,VLOOKUP(Table28[[#This Row],[Tên hàng hóa ]],Table1[[Tên hàng hóa]:[Quy cách]],2,0),"")</f>
        <v/>
      </c>
      <c r="F2649" s="191" t="str">
        <f>IF(Table28[[#This Row],[Tên hàng hóa ]]&lt;&gt;0,VLOOKUP(Table28[[#This Row],[Tên hàng hóa ]],Table1[[Tên hàng hóa]:[ĐVT]],3,0),"")</f>
        <v/>
      </c>
      <c r="G2649" s="196" t="str">
        <f>IF(Table28[[#This Row],[Tên hàng hóa ]]=0,"",VLOOKUP(Table28[[#This Row],[Tên hàng hóa ]],Table1[[Tên hàng hóa]:[Giá bán]],4,0))</f>
        <v/>
      </c>
      <c r="H2649" s="192"/>
      <c r="I2649" s="193" t="str">
        <f>IF(Table28[[#This Row],[Số lượng]]&lt;&gt;0,Table28[[#This Row],[Số lượng]]*Table28[[#This Row],[Đơn giá]],"")</f>
        <v/>
      </c>
      <c r="J2649" s="193" t="str">
        <f ca="1">IF(AND(Table28[[#This Row],[Tên hàng hóa ]]&lt;&gt;0,D2650=""),SUM(OFFSET(Table28[[#This Row],[Thành tiền]],0,0,-COUNTIF(Table28[Số HĐ],Table28[[#This Row],[Số HĐ]]))),"")</f>
        <v/>
      </c>
      <c r="K2649" s="192"/>
      <c r="L264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49" s="194"/>
    </row>
    <row r="2650" spans="1:13" ht="35.1" customHeight="1" x14ac:dyDescent="0.2">
      <c r="A2650" s="187"/>
      <c r="B2650" s="188"/>
      <c r="C2650" s="189" t="str">
        <f t="shared" si="67"/>
        <v/>
      </c>
      <c r="D2650" s="190"/>
      <c r="E2650" s="195" t="str">
        <f>IF(Table28[[#This Row],[Tên hàng hóa ]]&lt;&gt;0,VLOOKUP(Table28[[#This Row],[Tên hàng hóa ]],Table1[[Tên hàng hóa]:[Quy cách]],2,0),"")</f>
        <v/>
      </c>
      <c r="F2650" s="191" t="str">
        <f>IF(Table28[[#This Row],[Tên hàng hóa ]]&lt;&gt;0,VLOOKUP(Table28[[#This Row],[Tên hàng hóa ]],Table1[[Tên hàng hóa]:[ĐVT]],3,0),"")</f>
        <v/>
      </c>
      <c r="G2650" s="196" t="str">
        <f>IF(Table28[[#This Row],[Tên hàng hóa ]]=0,"",VLOOKUP(Table28[[#This Row],[Tên hàng hóa ]],Table1[[Tên hàng hóa]:[Giá bán]],4,0))</f>
        <v/>
      </c>
      <c r="H2650" s="192"/>
      <c r="I2650" s="193" t="str">
        <f>IF(Table28[[#This Row],[Số lượng]]&lt;&gt;0,Table28[[#This Row],[Số lượng]]*Table28[[#This Row],[Đơn giá]],"")</f>
        <v/>
      </c>
      <c r="J2650" s="193" t="str">
        <f ca="1">IF(AND(Table28[[#This Row],[Tên hàng hóa ]]&lt;&gt;0,D2651=""),SUM(OFFSET(Table28[[#This Row],[Thành tiền]],0,0,-COUNTIF(Table28[Số HĐ],Table28[[#This Row],[Số HĐ]]))),"")</f>
        <v/>
      </c>
      <c r="K2650" s="192"/>
      <c r="L265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50" s="194"/>
    </row>
    <row r="2651" spans="1:13" ht="35.1" customHeight="1" x14ac:dyDescent="0.2">
      <c r="A2651" s="187"/>
      <c r="B2651" s="188"/>
      <c r="C2651" s="189" t="str">
        <f t="shared" si="67"/>
        <v/>
      </c>
      <c r="D2651" s="190"/>
      <c r="E2651" s="195" t="str">
        <f>IF(Table28[[#This Row],[Tên hàng hóa ]]&lt;&gt;0,VLOOKUP(Table28[[#This Row],[Tên hàng hóa ]],Table1[[Tên hàng hóa]:[Quy cách]],2,0),"")</f>
        <v/>
      </c>
      <c r="F2651" s="191" t="str">
        <f>IF(Table28[[#This Row],[Tên hàng hóa ]]&lt;&gt;0,VLOOKUP(Table28[[#This Row],[Tên hàng hóa ]],Table1[[Tên hàng hóa]:[ĐVT]],3,0),"")</f>
        <v/>
      </c>
      <c r="G2651" s="196" t="str">
        <f>IF(Table28[[#This Row],[Tên hàng hóa ]]=0,"",VLOOKUP(Table28[[#This Row],[Tên hàng hóa ]],Table1[[Tên hàng hóa]:[Giá bán]],4,0))</f>
        <v/>
      </c>
      <c r="H2651" s="192"/>
      <c r="I2651" s="193" t="str">
        <f>IF(Table28[[#This Row],[Số lượng]]&lt;&gt;0,Table28[[#This Row],[Số lượng]]*Table28[[#This Row],[Đơn giá]],"")</f>
        <v/>
      </c>
      <c r="J2651" s="193" t="str">
        <f ca="1">IF(AND(Table28[[#This Row],[Tên hàng hóa ]]&lt;&gt;0,D2652=""),SUM(OFFSET(Table28[[#This Row],[Thành tiền]],0,0,-COUNTIF(Table28[Số HĐ],Table28[[#This Row],[Số HĐ]]))),"")</f>
        <v/>
      </c>
      <c r="K2651" s="192"/>
      <c r="L265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51" s="194"/>
    </row>
    <row r="2652" spans="1:13" ht="35.1" customHeight="1" x14ac:dyDescent="0.2">
      <c r="A2652" s="187"/>
      <c r="B2652" s="188"/>
      <c r="C2652" s="189" t="str">
        <f t="shared" si="67"/>
        <v/>
      </c>
      <c r="D2652" s="190"/>
      <c r="E2652" s="195" t="str">
        <f>IF(Table28[[#This Row],[Tên hàng hóa ]]&lt;&gt;0,VLOOKUP(Table28[[#This Row],[Tên hàng hóa ]],Table1[[Tên hàng hóa]:[Quy cách]],2,0),"")</f>
        <v/>
      </c>
      <c r="F2652" s="191" t="str">
        <f>IF(Table28[[#This Row],[Tên hàng hóa ]]&lt;&gt;0,VLOOKUP(Table28[[#This Row],[Tên hàng hóa ]],Table1[[Tên hàng hóa]:[ĐVT]],3,0),"")</f>
        <v/>
      </c>
      <c r="G2652" s="196" t="str">
        <f>IF(Table28[[#This Row],[Tên hàng hóa ]]=0,"",VLOOKUP(Table28[[#This Row],[Tên hàng hóa ]],Table1[[Tên hàng hóa]:[Giá bán]],4,0))</f>
        <v/>
      </c>
      <c r="H2652" s="192"/>
      <c r="I2652" s="193" t="str">
        <f>IF(Table28[[#This Row],[Số lượng]]&lt;&gt;0,Table28[[#This Row],[Số lượng]]*Table28[[#This Row],[Đơn giá]],"")</f>
        <v/>
      </c>
      <c r="J2652" s="193" t="str">
        <f ca="1">IF(AND(Table28[[#This Row],[Tên hàng hóa ]]&lt;&gt;0,D2653=""),SUM(OFFSET(Table28[[#This Row],[Thành tiền]],0,0,-COUNTIF(Table28[Số HĐ],Table28[[#This Row],[Số HĐ]]))),"")</f>
        <v/>
      </c>
      <c r="K2652" s="192"/>
      <c r="L265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52" s="194"/>
    </row>
    <row r="2653" spans="1:13" ht="35.1" customHeight="1" x14ac:dyDescent="0.2">
      <c r="A2653" s="187"/>
      <c r="B2653" s="188"/>
      <c r="C2653" s="189" t="str">
        <f t="shared" si="67"/>
        <v/>
      </c>
      <c r="D2653" s="190"/>
      <c r="E2653" s="195" t="str">
        <f>IF(Table28[[#This Row],[Tên hàng hóa ]]&lt;&gt;0,VLOOKUP(Table28[[#This Row],[Tên hàng hóa ]],Table1[[Tên hàng hóa]:[Quy cách]],2,0),"")</f>
        <v/>
      </c>
      <c r="F2653" s="191" t="str">
        <f>IF(Table28[[#This Row],[Tên hàng hóa ]]&lt;&gt;0,VLOOKUP(Table28[[#This Row],[Tên hàng hóa ]],Table1[[Tên hàng hóa]:[ĐVT]],3,0),"")</f>
        <v/>
      </c>
      <c r="G2653" s="196" t="str">
        <f>IF(Table28[[#This Row],[Tên hàng hóa ]]=0,"",VLOOKUP(Table28[[#This Row],[Tên hàng hóa ]],Table1[[Tên hàng hóa]:[Giá bán]],4,0))</f>
        <v/>
      </c>
      <c r="H2653" s="192"/>
      <c r="I2653" s="193" t="str">
        <f>IF(Table28[[#This Row],[Số lượng]]&lt;&gt;0,Table28[[#This Row],[Số lượng]]*Table28[[#This Row],[Đơn giá]],"")</f>
        <v/>
      </c>
      <c r="J2653" s="193" t="str">
        <f ca="1">IF(AND(Table28[[#This Row],[Tên hàng hóa ]]&lt;&gt;0,D2654=""),SUM(OFFSET(Table28[[#This Row],[Thành tiền]],0,0,-COUNTIF(Table28[Số HĐ],Table28[[#This Row],[Số HĐ]]))),"")</f>
        <v/>
      </c>
      <c r="K2653" s="192"/>
      <c r="L265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53" s="194"/>
    </row>
    <row r="2654" spans="1:13" ht="35.1" customHeight="1" x14ac:dyDescent="0.2">
      <c r="A2654" s="187"/>
      <c r="B2654" s="188"/>
      <c r="C2654" s="189" t="str">
        <f t="shared" si="67"/>
        <v/>
      </c>
      <c r="D2654" s="190"/>
      <c r="E2654" s="195" t="str">
        <f>IF(Table28[[#This Row],[Tên hàng hóa ]]&lt;&gt;0,VLOOKUP(Table28[[#This Row],[Tên hàng hóa ]],Table1[[Tên hàng hóa]:[Quy cách]],2,0),"")</f>
        <v/>
      </c>
      <c r="F2654" s="191" t="str">
        <f>IF(Table28[[#This Row],[Tên hàng hóa ]]&lt;&gt;0,VLOOKUP(Table28[[#This Row],[Tên hàng hóa ]],Table1[[Tên hàng hóa]:[ĐVT]],3,0),"")</f>
        <v/>
      </c>
      <c r="G2654" s="196" t="str">
        <f>IF(Table28[[#This Row],[Tên hàng hóa ]]=0,"",VLOOKUP(Table28[[#This Row],[Tên hàng hóa ]],Table1[[Tên hàng hóa]:[Giá bán]],4,0))</f>
        <v/>
      </c>
      <c r="H2654" s="192"/>
      <c r="I2654" s="193" t="str">
        <f>IF(Table28[[#This Row],[Số lượng]]&lt;&gt;0,Table28[[#This Row],[Số lượng]]*Table28[[#This Row],[Đơn giá]],"")</f>
        <v/>
      </c>
      <c r="J2654" s="193" t="str">
        <f ca="1">IF(AND(Table28[[#This Row],[Tên hàng hóa ]]&lt;&gt;0,D2655=""),SUM(OFFSET(Table28[[#This Row],[Thành tiền]],0,0,-COUNTIF(Table28[Số HĐ],Table28[[#This Row],[Số HĐ]]))),"")</f>
        <v/>
      </c>
      <c r="K2654" s="192"/>
      <c r="L265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54" s="194"/>
    </row>
    <row r="2655" spans="1:13" ht="35.1" customHeight="1" x14ac:dyDescent="0.2">
      <c r="A2655" s="187"/>
      <c r="B2655" s="188"/>
      <c r="C2655" s="189" t="str">
        <f t="shared" si="67"/>
        <v/>
      </c>
      <c r="D2655" s="190"/>
      <c r="E2655" s="195" t="str">
        <f>IF(Table28[[#This Row],[Tên hàng hóa ]]&lt;&gt;0,VLOOKUP(Table28[[#This Row],[Tên hàng hóa ]],Table1[[Tên hàng hóa]:[Quy cách]],2,0),"")</f>
        <v/>
      </c>
      <c r="F2655" s="191" t="str">
        <f>IF(Table28[[#This Row],[Tên hàng hóa ]]&lt;&gt;0,VLOOKUP(Table28[[#This Row],[Tên hàng hóa ]],Table1[[Tên hàng hóa]:[ĐVT]],3,0),"")</f>
        <v/>
      </c>
      <c r="G2655" s="196" t="str">
        <f>IF(Table28[[#This Row],[Tên hàng hóa ]]=0,"",VLOOKUP(Table28[[#This Row],[Tên hàng hóa ]],Table1[[Tên hàng hóa]:[Giá bán]],4,0))</f>
        <v/>
      </c>
      <c r="H2655" s="192"/>
      <c r="I2655" s="193" t="str">
        <f>IF(Table28[[#This Row],[Số lượng]]&lt;&gt;0,Table28[[#This Row],[Số lượng]]*Table28[[#This Row],[Đơn giá]],"")</f>
        <v/>
      </c>
      <c r="J2655" s="193" t="str">
        <f ca="1">IF(AND(Table28[[#This Row],[Tên hàng hóa ]]&lt;&gt;0,D2656=""),SUM(OFFSET(Table28[[#This Row],[Thành tiền]],0,0,-COUNTIF(Table28[Số HĐ],Table28[[#This Row],[Số HĐ]]))),"")</f>
        <v/>
      </c>
      <c r="K2655" s="192"/>
      <c r="L265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55" s="194"/>
    </row>
    <row r="2656" spans="1:13" ht="35.1" customHeight="1" x14ac:dyDescent="0.2">
      <c r="A2656" s="187"/>
      <c r="B2656" s="188"/>
      <c r="C2656" s="189" t="str">
        <f t="shared" si="67"/>
        <v/>
      </c>
      <c r="D2656" s="190"/>
      <c r="E2656" s="195" t="str">
        <f>IF(Table28[[#This Row],[Tên hàng hóa ]]&lt;&gt;0,VLOOKUP(Table28[[#This Row],[Tên hàng hóa ]],Table1[[Tên hàng hóa]:[Quy cách]],2,0),"")</f>
        <v/>
      </c>
      <c r="F2656" s="191" t="str">
        <f>IF(Table28[[#This Row],[Tên hàng hóa ]]&lt;&gt;0,VLOOKUP(Table28[[#This Row],[Tên hàng hóa ]],Table1[[Tên hàng hóa]:[ĐVT]],3,0),"")</f>
        <v/>
      </c>
      <c r="G2656" s="196" t="str">
        <f>IF(Table28[[#This Row],[Tên hàng hóa ]]=0,"",VLOOKUP(Table28[[#This Row],[Tên hàng hóa ]],Table1[[Tên hàng hóa]:[Giá bán]],4,0))</f>
        <v/>
      </c>
      <c r="H2656" s="192"/>
      <c r="I2656" s="193" t="str">
        <f>IF(Table28[[#This Row],[Số lượng]]&lt;&gt;0,Table28[[#This Row],[Số lượng]]*Table28[[#This Row],[Đơn giá]],"")</f>
        <v/>
      </c>
      <c r="J2656" s="193" t="str">
        <f ca="1">IF(AND(Table28[[#This Row],[Tên hàng hóa ]]&lt;&gt;0,D2657=""),SUM(OFFSET(Table28[[#This Row],[Thành tiền]],0,0,-COUNTIF(Table28[Số HĐ],Table28[[#This Row],[Số HĐ]]))),"")</f>
        <v/>
      </c>
      <c r="K2656" s="192"/>
      <c r="L265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56" s="194"/>
    </row>
    <row r="2657" spans="1:13" ht="35.1" customHeight="1" x14ac:dyDescent="0.2">
      <c r="A2657" s="187"/>
      <c r="B2657" s="188"/>
      <c r="C2657" s="189" t="str">
        <f t="shared" si="67"/>
        <v/>
      </c>
      <c r="D2657" s="190"/>
      <c r="E2657" s="195" t="str">
        <f>IF(Table28[[#This Row],[Tên hàng hóa ]]&lt;&gt;0,VLOOKUP(Table28[[#This Row],[Tên hàng hóa ]],Table1[[Tên hàng hóa]:[Quy cách]],2,0),"")</f>
        <v/>
      </c>
      <c r="F2657" s="191" t="str">
        <f>IF(Table28[[#This Row],[Tên hàng hóa ]]&lt;&gt;0,VLOOKUP(Table28[[#This Row],[Tên hàng hóa ]],Table1[[Tên hàng hóa]:[ĐVT]],3,0),"")</f>
        <v/>
      </c>
      <c r="G2657" s="196" t="str">
        <f>IF(Table28[[#This Row],[Tên hàng hóa ]]=0,"",VLOOKUP(Table28[[#This Row],[Tên hàng hóa ]],Table1[[Tên hàng hóa]:[Giá bán]],4,0))</f>
        <v/>
      </c>
      <c r="H2657" s="192"/>
      <c r="I2657" s="193" t="str">
        <f>IF(Table28[[#This Row],[Số lượng]]&lt;&gt;0,Table28[[#This Row],[Số lượng]]*Table28[[#This Row],[Đơn giá]],"")</f>
        <v/>
      </c>
      <c r="J2657" s="193" t="str">
        <f ca="1">IF(AND(Table28[[#This Row],[Tên hàng hóa ]]&lt;&gt;0,D2658=""),SUM(OFFSET(Table28[[#This Row],[Thành tiền]],0,0,-COUNTIF(Table28[Số HĐ],Table28[[#This Row],[Số HĐ]]))),"")</f>
        <v/>
      </c>
      <c r="K2657" s="192"/>
      <c r="L265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57" s="194"/>
    </row>
    <row r="2658" spans="1:13" ht="35.1" customHeight="1" x14ac:dyDescent="0.2">
      <c r="A2658" s="187"/>
      <c r="B2658" s="188"/>
      <c r="C2658" s="189" t="str">
        <f t="shared" si="67"/>
        <v/>
      </c>
      <c r="D2658" s="190"/>
      <c r="E2658" s="195" t="str">
        <f>IF(Table28[[#This Row],[Tên hàng hóa ]]&lt;&gt;0,VLOOKUP(Table28[[#This Row],[Tên hàng hóa ]],Table1[[Tên hàng hóa]:[Quy cách]],2,0),"")</f>
        <v/>
      </c>
      <c r="F2658" s="191" t="str">
        <f>IF(Table28[[#This Row],[Tên hàng hóa ]]&lt;&gt;0,VLOOKUP(Table28[[#This Row],[Tên hàng hóa ]],Table1[[Tên hàng hóa]:[ĐVT]],3,0),"")</f>
        <v/>
      </c>
      <c r="G2658" s="196" t="str">
        <f>IF(Table28[[#This Row],[Tên hàng hóa ]]=0,"",VLOOKUP(Table28[[#This Row],[Tên hàng hóa ]],Table1[[Tên hàng hóa]:[Giá bán]],4,0))</f>
        <v/>
      </c>
      <c r="H2658" s="192"/>
      <c r="I2658" s="193" t="str">
        <f>IF(Table28[[#This Row],[Số lượng]]&lt;&gt;0,Table28[[#This Row],[Số lượng]]*Table28[[#This Row],[Đơn giá]],"")</f>
        <v/>
      </c>
      <c r="J2658" s="193" t="str">
        <f ca="1">IF(AND(Table28[[#This Row],[Tên hàng hóa ]]&lt;&gt;0,D2659=""),SUM(OFFSET(Table28[[#This Row],[Thành tiền]],0,0,-COUNTIF(Table28[Số HĐ],Table28[[#This Row],[Số HĐ]]))),"")</f>
        <v/>
      </c>
      <c r="K2658" s="192"/>
      <c r="L265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58" s="194"/>
    </row>
    <row r="2659" spans="1:13" ht="35.1" customHeight="1" x14ac:dyDescent="0.2">
      <c r="A2659" s="187"/>
      <c r="B2659" s="188"/>
      <c r="C2659" s="189" t="str">
        <f t="shared" si="67"/>
        <v/>
      </c>
      <c r="D2659" s="190"/>
      <c r="E2659" s="195" t="str">
        <f>IF(Table28[[#This Row],[Tên hàng hóa ]]&lt;&gt;0,VLOOKUP(Table28[[#This Row],[Tên hàng hóa ]],Table1[[Tên hàng hóa]:[Quy cách]],2,0),"")</f>
        <v/>
      </c>
      <c r="F2659" s="191" t="str">
        <f>IF(Table28[[#This Row],[Tên hàng hóa ]]&lt;&gt;0,VLOOKUP(Table28[[#This Row],[Tên hàng hóa ]],Table1[[Tên hàng hóa]:[ĐVT]],3,0),"")</f>
        <v/>
      </c>
      <c r="G2659" s="196" t="str">
        <f>IF(Table28[[#This Row],[Tên hàng hóa ]]=0,"",VLOOKUP(Table28[[#This Row],[Tên hàng hóa ]],Table1[[Tên hàng hóa]:[Giá bán]],4,0))</f>
        <v/>
      </c>
      <c r="H2659" s="192"/>
      <c r="I2659" s="193" t="str">
        <f>IF(Table28[[#This Row],[Số lượng]]&lt;&gt;0,Table28[[#This Row],[Số lượng]]*Table28[[#This Row],[Đơn giá]],"")</f>
        <v/>
      </c>
      <c r="J2659" s="193" t="str">
        <f ca="1">IF(AND(Table28[[#This Row],[Tên hàng hóa ]]&lt;&gt;0,D2660=""),SUM(OFFSET(Table28[[#This Row],[Thành tiền]],0,0,-COUNTIF(Table28[Số HĐ],Table28[[#This Row],[Số HĐ]]))),"")</f>
        <v/>
      </c>
      <c r="K2659" s="192"/>
      <c r="L265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59" s="194"/>
    </row>
    <row r="2660" spans="1:13" ht="35.1" customHeight="1" x14ac:dyDescent="0.2">
      <c r="A2660" s="187"/>
      <c r="B2660" s="188"/>
      <c r="C2660" s="189" t="str">
        <f t="shared" si="67"/>
        <v/>
      </c>
      <c r="D2660" s="190"/>
      <c r="E2660" s="195" t="str">
        <f>IF(Table28[[#This Row],[Tên hàng hóa ]]&lt;&gt;0,VLOOKUP(Table28[[#This Row],[Tên hàng hóa ]],Table1[[Tên hàng hóa]:[Quy cách]],2,0),"")</f>
        <v/>
      </c>
      <c r="F2660" s="191" t="str">
        <f>IF(Table28[[#This Row],[Tên hàng hóa ]]&lt;&gt;0,VLOOKUP(Table28[[#This Row],[Tên hàng hóa ]],Table1[[Tên hàng hóa]:[ĐVT]],3,0),"")</f>
        <v/>
      </c>
      <c r="G2660" s="196" t="str">
        <f>IF(Table28[[#This Row],[Tên hàng hóa ]]=0,"",VLOOKUP(Table28[[#This Row],[Tên hàng hóa ]],Table1[[Tên hàng hóa]:[Giá bán]],4,0))</f>
        <v/>
      </c>
      <c r="H2660" s="192"/>
      <c r="I2660" s="193" t="str">
        <f>IF(Table28[[#This Row],[Số lượng]]&lt;&gt;0,Table28[[#This Row],[Số lượng]]*Table28[[#This Row],[Đơn giá]],"")</f>
        <v/>
      </c>
      <c r="J2660" s="193" t="str">
        <f ca="1">IF(AND(Table28[[#This Row],[Tên hàng hóa ]]&lt;&gt;0,D2661=""),SUM(OFFSET(Table28[[#This Row],[Thành tiền]],0,0,-COUNTIF(Table28[Số HĐ],Table28[[#This Row],[Số HĐ]]))),"")</f>
        <v/>
      </c>
      <c r="K2660" s="192"/>
      <c r="L266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60" s="194"/>
    </row>
    <row r="2661" spans="1:13" ht="35.1" customHeight="1" x14ac:dyDescent="0.2">
      <c r="A2661" s="187"/>
      <c r="B2661" s="188"/>
      <c r="C2661" s="189" t="str">
        <f t="shared" si="67"/>
        <v/>
      </c>
      <c r="D2661" s="190"/>
      <c r="E2661" s="195" t="str">
        <f>IF(Table28[[#This Row],[Tên hàng hóa ]]&lt;&gt;0,VLOOKUP(Table28[[#This Row],[Tên hàng hóa ]],Table1[[Tên hàng hóa]:[Quy cách]],2,0),"")</f>
        <v/>
      </c>
      <c r="F2661" s="191" t="str">
        <f>IF(Table28[[#This Row],[Tên hàng hóa ]]&lt;&gt;0,VLOOKUP(Table28[[#This Row],[Tên hàng hóa ]],Table1[[Tên hàng hóa]:[ĐVT]],3,0),"")</f>
        <v/>
      </c>
      <c r="G2661" s="196" t="str">
        <f>IF(Table28[[#This Row],[Tên hàng hóa ]]=0,"",VLOOKUP(Table28[[#This Row],[Tên hàng hóa ]],Table1[[Tên hàng hóa]:[Giá bán]],4,0))</f>
        <v/>
      </c>
      <c r="H2661" s="192"/>
      <c r="I2661" s="193" t="str">
        <f>IF(Table28[[#This Row],[Số lượng]]&lt;&gt;0,Table28[[#This Row],[Số lượng]]*Table28[[#This Row],[Đơn giá]],"")</f>
        <v/>
      </c>
      <c r="J2661" s="193" t="str">
        <f ca="1">IF(AND(Table28[[#This Row],[Tên hàng hóa ]]&lt;&gt;0,D2662=""),SUM(OFFSET(Table28[[#This Row],[Thành tiền]],0,0,-COUNTIF(Table28[Số HĐ],Table28[[#This Row],[Số HĐ]]))),"")</f>
        <v/>
      </c>
      <c r="K2661" s="192"/>
      <c r="L266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61" s="194"/>
    </row>
    <row r="2662" spans="1:13" ht="35.1" customHeight="1" x14ac:dyDescent="0.2">
      <c r="A2662" s="187"/>
      <c r="B2662" s="188"/>
      <c r="C2662" s="189" t="str">
        <f t="shared" si="67"/>
        <v/>
      </c>
      <c r="D2662" s="190"/>
      <c r="E2662" s="195" t="str">
        <f>IF(Table28[[#This Row],[Tên hàng hóa ]]&lt;&gt;0,VLOOKUP(Table28[[#This Row],[Tên hàng hóa ]],Table1[[Tên hàng hóa]:[Quy cách]],2,0),"")</f>
        <v/>
      </c>
      <c r="F2662" s="191" t="str">
        <f>IF(Table28[[#This Row],[Tên hàng hóa ]]&lt;&gt;0,VLOOKUP(Table28[[#This Row],[Tên hàng hóa ]],Table1[[Tên hàng hóa]:[ĐVT]],3,0),"")</f>
        <v/>
      </c>
      <c r="G2662" s="196" t="str">
        <f>IF(Table28[[#This Row],[Tên hàng hóa ]]=0,"",VLOOKUP(Table28[[#This Row],[Tên hàng hóa ]],Table1[[Tên hàng hóa]:[Giá bán]],4,0))</f>
        <v/>
      </c>
      <c r="H2662" s="192"/>
      <c r="I2662" s="193" t="str">
        <f>IF(Table28[[#This Row],[Số lượng]]&lt;&gt;0,Table28[[#This Row],[Số lượng]]*Table28[[#This Row],[Đơn giá]],"")</f>
        <v/>
      </c>
      <c r="J2662" s="193" t="str">
        <f ca="1">IF(AND(Table28[[#This Row],[Tên hàng hóa ]]&lt;&gt;0,D2663=""),SUM(OFFSET(Table28[[#This Row],[Thành tiền]],0,0,-COUNTIF(Table28[Số HĐ],Table28[[#This Row],[Số HĐ]]))),"")</f>
        <v/>
      </c>
      <c r="K2662" s="192"/>
      <c r="L266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62" s="194"/>
    </row>
    <row r="2663" spans="1:13" ht="35.1" customHeight="1" x14ac:dyDescent="0.2">
      <c r="A2663" s="187"/>
      <c r="B2663" s="188"/>
      <c r="C2663" s="189" t="str">
        <f t="shared" si="67"/>
        <v/>
      </c>
      <c r="D2663" s="190"/>
      <c r="E2663" s="195" t="str">
        <f>IF(Table28[[#This Row],[Tên hàng hóa ]]&lt;&gt;0,VLOOKUP(Table28[[#This Row],[Tên hàng hóa ]],Table1[[Tên hàng hóa]:[Quy cách]],2,0),"")</f>
        <v/>
      </c>
      <c r="F2663" s="191" t="str">
        <f>IF(Table28[[#This Row],[Tên hàng hóa ]]&lt;&gt;0,VLOOKUP(Table28[[#This Row],[Tên hàng hóa ]],Table1[[Tên hàng hóa]:[ĐVT]],3,0),"")</f>
        <v/>
      </c>
      <c r="G2663" s="196" t="str">
        <f>IF(Table28[[#This Row],[Tên hàng hóa ]]=0,"",VLOOKUP(Table28[[#This Row],[Tên hàng hóa ]],Table1[[Tên hàng hóa]:[Giá bán]],4,0))</f>
        <v/>
      </c>
      <c r="H2663" s="192"/>
      <c r="I2663" s="193" t="str">
        <f>IF(Table28[[#This Row],[Số lượng]]&lt;&gt;0,Table28[[#This Row],[Số lượng]]*Table28[[#This Row],[Đơn giá]],"")</f>
        <v/>
      </c>
      <c r="J2663" s="193" t="str">
        <f ca="1">IF(AND(Table28[[#This Row],[Tên hàng hóa ]]&lt;&gt;0,D2664=""),SUM(OFFSET(Table28[[#This Row],[Thành tiền]],0,0,-COUNTIF(Table28[Số HĐ],Table28[[#This Row],[Số HĐ]]))),"")</f>
        <v/>
      </c>
      <c r="K2663" s="192"/>
      <c r="L266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63" s="194"/>
    </row>
    <row r="2664" spans="1:13" ht="35.1" customHeight="1" x14ac:dyDescent="0.2">
      <c r="A2664" s="187"/>
      <c r="B2664" s="188"/>
      <c r="C2664" s="189" t="str">
        <f t="shared" si="67"/>
        <v/>
      </c>
      <c r="D2664" s="190"/>
      <c r="E2664" s="195" t="str">
        <f>IF(Table28[[#This Row],[Tên hàng hóa ]]&lt;&gt;0,VLOOKUP(Table28[[#This Row],[Tên hàng hóa ]],Table1[[Tên hàng hóa]:[Quy cách]],2,0),"")</f>
        <v/>
      </c>
      <c r="F2664" s="191" t="str">
        <f>IF(Table28[[#This Row],[Tên hàng hóa ]]&lt;&gt;0,VLOOKUP(Table28[[#This Row],[Tên hàng hóa ]],Table1[[Tên hàng hóa]:[ĐVT]],3,0),"")</f>
        <v/>
      </c>
      <c r="G2664" s="196" t="str">
        <f>IF(Table28[[#This Row],[Tên hàng hóa ]]=0,"",VLOOKUP(Table28[[#This Row],[Tên hàng hóa ]],Table1[[Tên hàng hóa]:[Giá bán]],4,0))</f>
        <v/>
      </c>
      <c r="H2664" s="192"/>
      <c r="I2664" s="193" t="str">
        <f>IF(Table28[[#This Row],[Số lượng]]&lt;&gt;0,Table28[[#This Row],[Số lượng]]*Table28[[#This Row],[Đơn giá]],"")</f>
        <v/>
      </c>
      <c r="J2664" s="193" t="str">
        <f ca="1">IF(AND(Table28[[#This Row],[Tên hàng hóa ]]&lt;&gt;0,D2665=""),SUM(OFFSET(Table28[[#This Row],[Thành tiền]],0,0,-COUNTIF(Table28[Số HĐ],Table28[[#This Row],[Số HĐ]]))),"")</f>
        <v/>
      </c>
      <c r="K2664" s="192"/>
      <c r="L266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64" s="194"/>
    </row>
    <row r="2665" spans="1:13" ht="35.1" customHeight="1" x14ac:dyDescent="0.2">
      <c r="A2665" s="187"/>
      <c r="B2665" s="188"/>
      <c r="C2665" s="189" t="str">
        <f t="shared" si="67"/>
        <v/>
      </c>
      <c r="D2665" s="190"/>
      <c r="E2665" s="195" t="str">
        <f>IF(Table28[[#This Row],[Tên hàng hóa ]]&lt;&gt;0,VLOOKUP(Table28[[#This Row],[Tên hàng hóa ]],Table1[[Tên hàng hóa]:[Quy cách]],2,0),"")</f>
        <v/>
      </c>
      <c r="F2665" s="191" t="str">
        <f>IF(Table28[[#This Row],[Tên hàng hóa ]]&lt;&gt;0,VLOOKUP(Table28[[#This Row],[Tên hàng hóa ]],Table1[[Tên hàng hóa]:[ĐVT]],3,0),"")</f>
        <v/>
      </c>
      <c r="G2665" s="196" t="str">
        <f>IF(Table28[[#This Row],[Tên hàng hóa ]]=0,"",VLOOKUP(Table28[[#This Row],[Tên hàng hóa ]],Table1[[Tên hàng hóa]:[Giá bán]],4,0))</f>
        <v/>
      </c>
      <c r="H2665" s="192"/>
      <c r="I2665" s="193" t="str">
        <f>IF(Table28[[#This Row],[Số lượng]]&lt;&gt;0,Table28[[#This Row],[Số lượng]]*Table28[[#This Row],[Đơn giá]],"")</f>
        <v/>
      </c>
      <c r="J2665" s="193" t="str">
        <f ca="1">IF(AND(Table28[[#This Row],[Tên hàng hóa ]]&lt;&gt;0,D2666=""),SUM(OFFSET(Table28[[#This Row],[Thành tiền]],0,0,-COUNTIF(Table28[Số HĐ],Table28[[#This Row],[Số HĐ]]))),"")</f>
        <v/>
      </c>
      <c r="K2665" s="192"/>
      <c r="L266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65" s="194"/>
    </row>
    <row r="2666" spans="1:13" ht="35.1" customHeight="1" x14ac:dyDescent="0.2">
      <c r="A2666" s="187"/>
      <c r="B2666" s="188"/>
      <c r="C2666" s="189" t="str">
        <f t="shared" si="67"/>
        <v/>
      </c>
      <c r="D2666" s="190"/>
      <c r="E2666" s="195" t="str">
        <f>IF(Table28[[#This Row],[Tên hàng hóa ]]&lt;&gt;0,VLOOKUP(Table28[[#This Row],[Tên hàng hóa ]],Table1[[Tên hàng hóa]:[Quy cách]],2,0),"")</f>
        <v/>
      </c>
      <c r="F2666" s="191" t="str">
        <f>IF(Table28[[#This Row],[Tên hàng hóa ]]&lt;&gt;0,VLOOKUP(Table28[[#This Row],[Tên hàng hóa ]],Table1[[Tên hàng hóa]:[ĐVT]],3,0),"")</f>
        <v/>
      </c>
      <c r="G2666" s="196" t="str">
        <f>IF(Table28[[#This Row],[Tên hàng hóa ]]=0,"",VLOOKUP(Table28[[#This Row],[Tên hàng hóa ]],Table1[[Tên hàng hóa]:[Giá bán]],4,0))</f>
        <v/>
      </c>
      <c r="H2666" s="192"/>
      <c r="I2666" s="193" t="str">
        <f>IF(Table28[[#This Row],[Số lượng]]&lt;&gt;0,Table28[[#This Row],[Số lượng]]*Table28[[#This Row],[Đơn giá]],"")</f>
        <v/>
      </c>
      <c r="J2666" s="193" t="str">
        <f ca="1">IF(AND(Table28[[#This Row],[Tên hàng hóa ]]&lt;&gt;0,D2667=""),SUM(OFFSET(Table28[[#This Row],[Thành tiền]],0,0,-COUNTIF(Table28[Số HĐ],Table28[[#This Row],[Số HĐ]]))),"")</f>
        <v/>
      </c>
      <c r="K2666" s="192"/>
      <c r="L266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66" s="194"/>
    </row>
    <row r="2667" spans="1:13" ht="35.1" customHeight="1" x14ac:dyDescent="0.2">
      <c r="A2667" s="187"/>
      <c r="B2667" s="188"/>
      <c r="C2667" s="189" t="str">
        <f t="shared" si="67"/>
        <v/>
      </c>
      <c r="D2667" s="190"/>
      <c r="E2667" s="195" t="str">
        <f>IF(Table28[[#This Row],[Tên hàng hóa ]]&lt;&gt;0,VLOOKUP(Table28[[#This Row],[Tên hàng hóa ]],Table1[[Tên hàng hóa]:[Quy cách]],2,0),"")</f>
        <v/>
      </c>
      <c r="F2667" s="191" t="str">
        <f>IF(Table28[[#This Row],[Tên hàng hóa ]]&lt;&gt;0,VLOOKUP(Table28[[#This Row],[Tên hàng hóa ]],Table1[[Tên hàng hóa]:[ĐVT]],3,0),"")</f>
        <v/>
      </c>
      <c r="G2667" s="196" t="str">
        <f>IF(Table28[[#This Row],[Tên hàng hóa ]]=0,"",VLOOKUP(Table28[[#This Row],[Tên hàng hóa ]],Table1[[Tên hàng hóa]:[Giá bán]],4,0))</f>
        <v/>
      </c>
      <c r="H2667" s="192"/>
      <c r="I2667" s="193" t="str">
        <f>IF(Table28[[#This Row],[Số lượng]]&lt;&gt;0,Table28[[#This Row],[Số lượng]]*Table28[[#This Row],[Đơn giá]],"")</f>
        <v/>
      </c>
      <c r="J2667" s="193" t="str">
        <f ca="1">IF(AND(Table28[[#This Row],[Tên hàng hóa ]]&lt;&gt;0,D2668=""),SUM(OFFSET(Table28[[#This Row],[Thành tiền]],0,0,-COUNTIF(Table28[Số HĐ],Table28[[#This Row],[Số HĐ]]))),"")</f>
        <v/>
      </c>
      <c r="K2667" s="192"/>
      <c r="L266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67" s="194"/>
    </row>
    <row r="2668" spans="1:13" ht="35.1" customHeight="1" x14ac:dyDescent="0.2">
      <c r="A2668" s="187"/>
      <c r="B2668" s="188"/>
      <c r="C2668" s="189" t="str">
        <f t="shared" si="67"/>
        <v/>
      </c>
      <c r="D2668" s="190"/>
      <c r="E2668" s="195" t="str">
        <f>IF(Table28[[#This Row],[Tên hàng hóa ]]&lt;&gt;0,VLOOKUP(Table28[[#This Row],[Tên hàng hóa ]],Table1[[Tên hàng hóa]:[Quy cách]],2,0),"")</f>
        <v/>
      </c>
      <c r="F2668" s="191" t="str">
        <f>IF(Table28[[#This Row],[Tên hàng hóa ]]&lt;&gt;0,VLOOKUP(Table28[[#This Row],[Tên hàng hóa ]],Table1[[Tên hàng hóa]:[ĐVT]],3,0),"")</f>
        <v/>
      </c>
      <c r="G2668" s="196" t="str">
        <f>IF(Table28[[#This Row],[Tên hàng hóa ]]=0,"",VLOOKUP(Table28[[#This Row],[Tên hàng hóa ]],Table1[[Tên hàng hóa]:[Giá bán]],4,0))</f>
        <v/>
      </c>
      <c r="H2668" s="192"/>
      <c r="I2668" s="193" t="str">
        <f>IF(Table28[[#This Row],[Số lượng]]&lt;&gt;0,Table28[[#This Row],[Số lượng]]*Table28[[#This Row],[Đơn giá]],"")</f>
        <v/>
      </c>
      <c r="J2668" s="193" t="str">
        <f ca="1">IF(AND(Table28[[#This Row],[Tên hàng hóa ]]&lt;&gt;0,D2669=""),SUM(OFFSET(Table28[[#This Row],[Thành tiền]],0,0,-COUNTIF(Table28[Số HĐ],Table28[[#This Row],[Số HĐ]]))),"")</f>
        <v/>
      </c>
      <c r="K2668" s="192"/>
      <c r="L266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68" s="194"/>
    </row>
    <row r="2669" spans="1:13" ht="35.1" customHeight="1" x14ac:dyDescent="0.2">
      <c r="A2669" s="187"/>
      <c r="B2669" s="188"/>
      <c r="C2669" s="189" t="str">
        <f t="shared" si="67"/>
        <v/>
      </c>
      <c r="D2669" s="190"/>
      <c r="E2669" s="195" t="str">
        <f>IF(Table28[[#This Row],[Tên hàng hóa ]]&lt;&gt;0,VLOOKUP(Table28[[#This Row],[Tên hàng hóa ]],Table1[[Tên hàng hóa]:[Quy cách]],2,0),"")</f>
        <v/>
      </c>
      <c r="F2669" s="191" t="str">
        <f>IF(Table28[[#This Row],[Tên hàng hóa ]]&lt;&gt;0,VLOOKUP(Table28[[#This Row],[Tên hàng hóa ]],Table1[[Tên hàng hóa]:[ĐVT]],3,0),"")</f>
        <v/>
      </c>
      <c r="G2669" s="196" t="str">
        <f>IF(Table28[[#This Row],[Tên hàng hóa ]]=0,"",VLOOKUP(Table28[[#This Row],[Tên hàng hóa ]],Table1[[Tên hàng hóa]:[Giá bán]],4,0))</f>
        <v/>
      </c>
      <c r="H2669" s="192"/>
      <c r="I2669" s="193" t="str">
        <f>IF(Table28[[#This Row],[Số lượng]]&lt;&gt;0,Table28[[#This Row],[Số lượng]]*Table28[[#This Row],[Đơn giá]],"")</f>
        <v/>
      </c>
      <c r="J2669" s="193" t="str">
        <f ca="1">IF(AND(Table28[[#This Row],[Tên hàng hóa ]]&lt;&gt;0,D2670=""),SUM(OFFSET(Table28[[#This Row],[Thành tiền]],0,0,-COUNTIF(Table28[Số HĐ],Table28[[#This Row],[Số HĐ]]))),"")</f>
        <v/>
      </c>
      <c r="K2669" s="192"/>
      <c r="L266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69" s="194"/>
    </row>
    <row r="2670" spans="1:13" ht="35.1" customHeight="1" x14ac:dyDescent="0.2">
      <c r="A2670" s="187"/>
      <c r="B2670" s="188"/>
      <c r="C2670" s="189" t="str">
        <f t="shared" si="67"/>
        <v/>
      </c>
      <c r="D2670" s="190"/>
      <c r="E2670" s="195" t="str">
        <f>IF(Table28[[#This Row],[Tên hàng hóa ]]&lt;&gt;0,VLOOKUP(Table28[[#This Row],[Tên hàng hóa ]],Table1[[Tên hàng hóa]:[Quy cách]],2,0),"")</f>
        <v/>
      </c>
      <c r="F2670" s="191" t="str">
        <f>IF(Table28[[#This Row],[Tên hàng hóa ]]&lt;&gt;0,VLOOKUP(Table28[[#This Row],[Tên hàng hóa ]],Table1[[Tên hàng hóa]:[ĐVT]],3,0),"")</f>
        <v/>
      </c>
      <c r="G2670" s="196" t="str">
        <f>IF(Table28[[#This Row],[Tên hàng hóa ]]=0,"",VLOOKUP(Table28[[#This Row],[Tên hàng hóa ]],Table1[[Tên hàng hóa]:[Giá bán]],4,0))</f>
        <v/>
      </c>
      <c r="H2670" s="192"/>
      <c r="I2670" s="193" t="str">
        <f>IF(Table28[[#This Row],[Số lượng]]&lt;&gt;0,Table28[[#This Row],[Số lượng]]*Table28[[#This Row],[Đơn giá]],"")</f>
        <v/>
      </c>
      <c r="J2670" s="193" t="str">
        <f ca="1">IF(AND(Table28[[#This Row],[Tên hàng hóa ]]&lt;&gt;0,D2671=""),SUM(OFFSET(Table28[[#This Row],[Thành tiền]],0,0,-COUNTIF(Table28[Số HĐ],Table28[[#This Row],[Số HĐ]]))),"")</f>
        <v/>
      </c>
      <c r="K2670" s="192"/>
      <c r="L267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70" s="194"/>
    </row>
    <row r="2671" spans="1:13" ht="35.1" customHeight="1" x14ac:dyDescent="0.2">
      <c r="A2671" s="187"/>
      <c r="B2671" s="188"/>
      <c r="C2671" s="189" t="str">
        <f t="shared" si="67"/>
        <v/>
      </c>
      <c r="D2671" s="190"/>
      <c r="E2671" s="195" t="str">
        <f>IF(Table28[[#This Row],[Tên hàng hóa ]]&lt;&gt;0,VLOOKUP(Table28[[#This Row],[Tên hàng hóa ]],Table1[[Tên hàng hóa]:[Quy cách]],2,0),"")</f>
        <v/>
      </c>
      <c r="F2671" s="191" t="str">
        <f>IF(Table28[[#This Row],[Tên hàng hóa ]]&lt;&gt;0,VLOOKUP(Table28[[#This Row],[Tên hàng hóa ]],Table1[[Tên hàng hóa]:[ĐVT]],3,0),"")</f>
        <v/>
      </c>
      <c r="G2671" s="196" t="str">
        <f>IF(Table28[[#This Row],[Tên hàng hóa ]]=0,"",VLOOKUP(Table28[[#This Row],[Tên hàng hóa ]],Table1[[Tên hàng hóa]:[Giá bán]],4,0))</f>
        <v/>
      </c>
      <c r="H2671" s="192"/>
      <c r="I2671" s="193" t="str">
        <f>IF(Table28[[#This Row],[Số lượng]]&lt;&gt;0,Table28[[#This Row],[Số lượng]]*Table28[[#This Row],[Đơn giá]],"")</f>
        <v/>
      </c>
      <c r="J2671" s="193" t="str">
        <f ca="1">IF(AND(Table28[[#This Row],[Tên hàng hóa ]]&lt;&gt;0,D2672=""),SUM(OFFSET(Table28[[#This Row],[Thành tiền]],0,0,-COUNTIF(Table28[Số HĐ],Table28[[#This Row],[Số HĐ]]))),"")</f>
        <v/>
      </c>
      <c r="K2671" s="192"/>
      <c r="L267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71" s="194"/>
    </row>
    <row r="2672" spans="1:13" ht="35.1" customHeight="1" x14ac:dyDescent="0.2">
      <c r="A2672" s="187"/>
      <c r="B2672" s="188"/>
      <c r="C2672" s="189" t="str">
        <f t="shared" si="67"/>
        <v/>
      </c>
      <c r="D2672" s="190"/>
      <c r="E2672" s="195" t="str">
        <f>IF(Table28[[#This Row],[Tên hàng hóa ]]&lt;&gt;0,VLOOKUP(Table28[[#This Row],[Tên hàng hóa ]],Table1[[Tên hàng hóa]:[Quy cách]],2,0),"")</f>
        <v/>
      </c>
      <c r="F2672" s="191" t="str">
        <f>IF(Table28[[#This Row],[Tên hàng hóa ]]&lt;&gt;0,VLOOKUP(Table28[[#This Row],[Tên hàng hóa ]],Table1[[Tên hàng hóa]:[ĐVT]],3,0),"")</f>
        <v/>
      </c>
      <c r="G2672" s="196" t="str">
        <f>IF(Table28[[#This Row],[Tên hàng hóa ]]=0,"",VLOOKUP(Table28[[#This Row],[Tên hàng hóa ]],Table1[[Tên hàng hóa]:[Giá bán]],4,0))</f>
        <v/>
      </c>
      <c r="H2672" s="192"/>
      <c r="I2672" s="193" t="str">
        <f>IF(Table28[[#This Row],[Số lượng]]&lt;&gt;0,Table28[[#This Row],[Số lượng]]*Table28[[#This Row],[Đơn giá]],"")</f>
        <v/>
      </c>
      <c r="J2672" s="193" t="str">
        <f ca="1">IF(AND(Table28[[#This Row],[Tên hàng hóa ]]&lt;&gt;0,D2673=""),SUM(OFFSET(Table28[[#This Row],[Thành tiền]],0,0,-COUNTIF(Table28[Số HĐ],Table28[[#This Row],[Số HĐ]]))),"")</f>
        <v/>
      </c>
      <c r="K2672" s="192"/>
      <c r="L267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72" s="194"/>
    </row>
    <row r="2673" spans="1:13" ht="35.1" customHeight="1" x14ac:dyDescent="0.2">
      <c r="A2673" s="187"/>
      <c r="B2673" s="188"/>
      <c r="C2673" s="189" t="str">
        <f t="shared" si="67"/>
        <v/>
      </c>
      <c r="D2673" s="190"/>
      <c r="E2673" s="195" t="str">
        <f>IF(Table28[[#This Row],[Tên hàng hóa ]]&lt;&gt;0,VLOOKUP(Table28[[#This Row],[Tên hàng hóa ]],Table1[[Tên hàng hóa]:[Quy cách]],2,0),"")</f>
        <v/>
      </c>
      <c r="F2673" s="191" t="str">
        <f>IF(Table28[[#This Row],[Tên hàng hóa ]]&lt;&gt;0,VLOOKUP(Table28[[#This Row],[Tên hàng hóa ]],Table1[[Tên hàng hóa]:[ĐVT]],3,0),"")</f>
        <v/>
      </c>
      <c r="G2673" s="196" t="str">
        <f>IF(Table28[[#This Row],[Tên hàng hóa ]]=0,"",VLOOKUP(Table28[[#This Row],[Tên hàng hóa ]],Table1[[Tên hàng hóa]:[Giá bán]],4,0))</f>
        <v/>
      </c>
      <c r="H2673" s="192"/>
      <c r="I2673" s="193" t="str">
        <f>IF(Table28[[#This Row],[Số lượng]]&lt;&gt;0,Table28[[#This Row],[Số lượng]]*Table28[[#This Row],[Đơn giá]],"")</f>
        <v/>
      </c>
      <c r="J2673" s="193" t="str">
        <f ca="1">IF(AND(Table28[[#This Row],[Tên hàng hóa ]]&lt;&gt;0,D2674=""),SUM(OFFSET(Table28[[#This Row],[Thành tiền]],0,0,-COUNTIF(Table28[Số HĐ],Table28[[#This Row],[Số HĐ]]))),"")</f>
        <v/>
      </c>
      <c r="K2673" s="192"/>
      <c r="L267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73" s="194"/>
    </row>
    <row r="2674" spans="1:13" ht="35.1" customHeight="1" x14ac:dyDescent="0.2">
      <c r="A2674" s="187"/>
      <c r="B2674" s="188"/>
      <c r="C2674" s="189" t="str">
        <f t="shared" si="67"/>
        <v/>
      </c>
      <c r="D2674" s="190"/>
      <c r="E2674" s="195" t="str">
        <f>IF(Table28[[#This Row],[Tên hàng hóa ]]&lt;&gt;0,VLOOKUP(Table28[[#This Row],[Tên hàng hóa ]],Table1[[Tên hàng hóa]:[Quy cách]],2,0),"")</f>
        <v/>
      </c>
      <c r="F2674" s="191" t="str">
        <f>IF(Table28[[#This Row],[Tên hàng hóa ]]&lt;&gt;0,VLOOKUP(Table28[[#This Row],[Tên hàng hóa ]],Table1[[Tên hàng hóa]:[ĐVT]],3,0),"")</f>
        <v/>
      </c>
      <c r="G2674" s="196" t="str">
        <f>IF(Table28[[#This Row],[Tên hàng hóa ]]=0,"",VLOOKUP(Table28[[#This Row],[Tên hàng hóa ]],Table1[[Tên hàng hóa]:[Giá bán]],4,0))</f>
        <v/>
      </c>
      <c r="H2674" s="192"/>
      <c r="I2674" s="193" t="str">
        <f>IF(Table28[[#This Row],[Số lượng]]&lt;&gt;0,Table28[[#This Row],[Số lượng]]*Table28[[#This Row],[Đơn giá]],"")</f>
        <v/>
      </c>
      <c r="J2674" s="193" t="str">
        <f ca="1">IF(AND(Table28[[#This Row],[Tên hàng hóa ]]&lt;&gt;0,D2675=""),SUM(OFFSET(Table28[[#This Row],[Thành tiền]],0,0,-COUNTIF(Table28[Số HĐ],Table28[[#This Row],[Số HĐ]]))),"")</f>
        <v/>
      </c>
      <c r="K2674" s="192"/>
      <c r="L267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74" s="194"/>
    </row>
    <row r="2675" spans="1:13" ht="35.1" customHeight="1" x14ac:dyDescent="0.2">
      <c r="A2675" s="187"/>
      <c r="B2675" s="188"/>
      <c r="C2675" s="189" t="str">
        <f t="shared" si="67"/>
        <v/>
      </c>
      <c r="D2675" s="190"/>
      <c r="E2675" s="195" t="str">
        <f>IF(Table28[[#This Row],[Tên hàng hóa ]]&lt;&gt;0,VLOOKUP(Table28[[#This Row],[Tên hàng hóa ]],Table1[[Tên hàng hóa]:[Quy cách]],2,0),"")</f>
        <v/>
      </c>
      <c r="F2675" s="191" t="str">
        <f>IF(Table28[[#This Row],[Tên hàng hóa ]]&lt;&gt;0,VLOOKUP(Table28[[#This Row],[Tên hàng hóa ]],Table1[[Tên hàng hóa]:[ĐVT]],3,0),"")</f>
        <v/>
      </c>
      <c r="G2675" s="196" t="str">
        <f>IF(Table28[[#This Row],[Tên hàng hóa ]]=0,"",VLOOKUP(Table28[[#This Row],[Tên hàng hóa ]],Table1[[Tên hàng hóa]:[Giá bán]],4,0))</f>
        <v/>
      </c>
      <c r="H2675" s="192"/>
      <c r="I2675" s="193" t="str">
        <f>IF(Table28[[#This Row],[Số lượng]]&lt;&gt;0,Table28[[#This Row],[Số lượng]]*Table28[[#This Row],[Đơn giá]],"")</f>
        <v/>
      </c>
      <c r="J2675" s="193" t="str">
        <f ca="1">IF(AND(Table28[[#This Row],[Tên hàng hóa ]]&lt;&gt;0,D2676=""),SUM(OFFSET(Table28[[#This Row],[Thành tiền]],0,0,-COUNTIF(Table28[Số HĐ],Table28[[#This Row],[Số HĐ]]))),"")</f>
        <v/>
      </c>
      <c r="K2675" s="192"/>
      <c r="L267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75" s="194"/>
    </row>
    <row r="2676" spans="1:13" ht="35.1" customHeight="1" x14ac:dyDescent="0.2">
      <c r="A2676" s="187"/>
      <c r="B2676" s="188"/>
      <c r="C2676" s="189" t="str">
        <f t="shared" si="67"/>
        <v/>
      </c>
      <c r="D2676" s="190"/>
      <c r="E2676" s="195" t="str">
        <f>IF(Table28[[#This Row],[Tên hàng hóa ]]&lt;&gt;0,VLOOKUP(Table28[[#This Row],[Tên hàng hóa ]],Table1[[Tên hàng hóa]:[Quy cách]],2,0),"")</f>
        <v/>
      </c>
      <c r="F2676" s="191" t="str">
        <f>IF(Table28[[#This Row],[Tên hàng hóa ]]&lt;&gt;0,VLOOKUP(Table28[[#This Row],[Tên hàng hóa ]],Table1[[Tên hàng hóa]:[ĐVT]],3,0),"")</f>
        <v/>
      </c>
      <c r="G2676" s="196" t="str">
        <f>IF(Table28[[#This Row],[Tên hàng hóa ]]=0,"",VLOOKUP(Table28[[#This Row],[Tên hàng hóa ]],Table1[[Tên hàng hóa]:[Giá bán]],4,0))</f>
        <v/>
      </c>
      <c r="H2676" s="192"/>
      <c r="I2676" s="193" t="str">
        <f>IF(Table28[[#This Row],[Số lượng]]&lt;&gt;0,Table28[[#This Row],[Số lượng]]*Table28[[#This Row],[Đơn giá]],"")</f>
        <v/>
      </c>
      <c r="J2676" s="193" t="str">
        <f ca="1">IF(AND(Table28[[#This Row],[Tên hàng hóa ]]&lt;&gt;0,D2677=""),SUM(OFFSET(Table28[[#This Row],[Thành tiền]],0,0,-COUNTIF(Table28[Số HĐ],Table28[[#This Row],[Số HĐ]]))),"")</f>
        <v/>
      </c>
      <c r="K2676" s="192"/>
      <c r="L267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76" s="194"/>
    </row>
    <row r="2677" spans="1:13" ht="35.1" customHeight="1" x14ac:dyDescent="0.2">
      <c r="A2677" s="187"/>
      <c r="B2677" s="188"/>
      <c r="C2677" s="189" t="str">
        <f t="shared" si="67"/>
        <v/>
      </c>
      <c r="D2677" s="190"/>
      <c r="E2677" s="195" t="str">
        <f>IF(Table28[[#This Row],[Tên hàng hóa ]]&lt;&gt;0,VLOOKUP(Table28[[#This Row],[Tên hàng hóa ]],Table1[[Tên hàng hóa]:[Quy cách]],2,0),"")</f>
        <v/>
      </c>
      <c r="F2677" s="191" t="str">
        <f>IF(Table28[[#This Row],[Tên hàng hóa ]]&lt;&gt;0,VLOOKUP(Table28[[#This Row],[Tên hàng hóa ]],Table1[[Tên hàng hóa]:[ĐVT]],3,0),"")</f>
        <v/>
      </c>
      <c r="G2677" s="196" t="str">
        <f>IF(Table28[[#This Row],[Tên hàng hóa ]]=0,"",VLOOKUP(Table28[[#This Row],[Tên hàng hóa ]],Table1[[Tên hàng hóa]:[Giá bán]],4,0))</f>
        <v/>
      </c>
      <c r="H2677" s="192"/>
      <c r="I2677" s="193" t="str">
        <f>IF(Table28[[#This Row],[Số lượng]]&lt;&gt;0,Table28[[#This Row],[Số lượng]]*Table28[[#This Row],[Đơn giá]],"")</f>
        <v/>
      </c>
      <c r="J2677" s="193" t="str">
        <f ca="1">IF(AND(Table28[[#This Row],[Tên hàng hóa ]]&lt;&gt;0,D2678=""),SUM(OFFSET(Table28[[#This Row],[Thành tiền]],0,0,-COUNTIF(Table28[Số HĐ],Table28[[#This Row],[Số HĐ]]))),"")</f>
        <v/>
      </c>
      <c r="K2677" s="192"/>
      <c r="L267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77" s="194"/>
    </row>
    <row r="2678" spans="1:13" ht="35.1" customHeight="1" x14ac:dyDescent="0.2">
      <c r="A2678" s="187"/>
      <c r="B2678" s="188"/>
      <c r="C2678" s="189" t="str">
        <f t="shared" si="67"/>
        <v/>
      </c>
      <c r="D2678" s="190"/>
      <c r="E2678" s="195" t="str">
        <f>IF(Table28[[#This Row],[Tên hàng hóa ]]&lt;&gt;0,VLOOKUP(Table28[[#This Row],[Tên hàng hóa ]],Table1[[Tên hàng hóa]:[Quy cách]],2,0),"")</f>
        <v/>
      </c>
      <c r="F2678" s="191" t="str">
        <f>IF(Table28[[#This Row],[Tên hàng hóa ]]&lt;&gt;0,VLOOKUP(Table28[[#This Row],[Tên hàng hóa ]],Table1[[Tên hàng hóa]:[ĐVT]],3,0),"")</f>
        <v/>
      </c>
      <c r="G2678" s="196" t="str">
        <f>IF(Table28[[#This Row],[Tên hàng hóa ]]=0,"",VLOOKUP(Table28[[#This Row],[Tên hàng hóa ]],Table1[[Tên hàng hóa]:[Giá bán]],4,0))</f>
        <v/>
      </c>
      <c r="H2678" s="192"/>
      <c r="I2678" s="193" t="str">
        <f>IF(Table28[[#This Row],[Số lượng]]&lt;&gt;0,Table28[[#This Row],[Số lượng]]*Table28[[#This Row],[Đơn giá]],"")</f>
        <v/>
      </c>
      <c r="J2678" s="193" t="str">
        <f ca="1">IF(AND(Table28[[#This Row],[Tên hàng hóa ]]&lt;&gt;0,D2679=""),SUM(OFFSET(Table28[[#This Row],[Thành tiền]],0,0,-COUNTIF(Table28[Số HĐ],Table28[[#This Row],[Số HĐ]]))),"")</f>
        <v/>
      </c>
      <c r="K2678" s="192"/>
      <c r="L267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78" s="194"/>
    </row>
    <row r="2679" spans="1:13" ht="35.1" customHeight="1" x14ac:dyDescent="0.2">
      <c r="A2679" s="187"/>
      <c r="B2679" s="188"/>
      <c r="C2679" s="189" t="str">
        <f t="shared" si="67"/>
        <v/>
      </c>
      <c r="D2679" s="190"/>
      <c r="E2679" s="195" t="str">
        <f>IF(Table28[[#This Row],[Tên hàng hóa ]]&lt;&gt;0,VLOOKUP(Table28[[#This Row],[Tên hàng hóa ]],Table1[[Tên hàng hóa]:[Quy cách]],2,0),"")</f>
        <v/>
      </c>
      <c r="F2679" s="191" t="str">
        <f>IF(Table28[[#This Row],[Tên hàng hóa ]]&lt;&gt;0,VLOOKUP(Table28[[#This Row],[Tên hàng hóa ]],Table1[[Tên hàng hóa]:[ĐVT]],3,0),"")</f>
        <v/>
      </c>
      <c r="G2679" s="196" t="str">
        <f>IF(Table28[[#This Row],[Tên hàng hóa ]]=0,"",VLOOKUP(Table28[[#This Row],[Tên hàng hóa ]],Table1[[Tên hàng hóa]:[Giá bán]],4,0))</f>
        <v/>
      </c>
      <c r="H2679" s="192"/>
      <c r="I2679" s="193" t="str">
        <f>IF(Table28[[#This Row],[Số lượng]]&lt;&gt;0,Table28[[#This Row],[Số lượng]]*Table28[[#This Row],[Đơn giá]],"")</f>
        <v/>
      </c>
      <c r="J2679" s="193" t="str">
        <f ca="1">IF(AND(Table28[[#This Row],[Tên hàng hóa ]]&lt;&gt;0,D2680=""),SUM(OFFSET(Table28[[#This Row],[Thành tiền]],0,0,-COUNTIF(Table28[Số HĐ],Table28[[#This Row],[Số HĐ]]))),"")</f>
        <v/>
      </c>
      <c r="K2679" s="192"/>
      <c r="L267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79" s="194"/>
    </row>
    <row r="2680" spans="1:13" ht="35.1" customHeight="1" x14ac:dyDescent="0.2">
      <c r="A2680" s="187"/>
      <c r="B2680" s="188"/>
      <c r="C2680" s="189" t="str">
        <f t="shared" si="67"/>
        <v/>
      </c>
      <c r="D2680" s="190"/>
      <c r="E2680" s="195" t="str">
        <f>IF(Table28[[#This Row],[Tên hàng hóa ]]&lt;&gt;0,VLOOKUP(Table28[[#This Row],[Tên hàng hóa ]],Table1[[Tên hàng hóa]:[Quy cách]],2,0),"")</f>
        <v/>
      </c>
      <c r="F2680" s="191" t="str">
        <f>IF(Table28[[#This Row],[Tên hàng hóa ]]&lt;&gt;0,VLOOKUP(Table28[[#This Row],[Tên hàng hóa ]],Table1[[Tên hàng hóa]:[ĐVT]],3,0),"")</f>
        <v/>
      </c>
      <c r="G2680" s="196" t="str">
        <f>IF(Table28[[#This Row],[Tên hàng hóa ]]=0,"",VLOOKUP(Table28[[#This Row],[Tên hàng hóa ]],Table1[[Tên hàng hóa]:[Giá bán]],4,0))</f>
        <v/>
      </c>
      <c r="H2680" s="192"/>
      <c r="I2680" s="193" t="str">
        <f>IF(Table28[[#This Row],[Số lượng]]&lt;&gt;0,Table28[[#This Row],[Số lượng]]*Table28[[#This Row],[Đơn giá]],"")</f>
        <v/>
      </c>
      <c r="J2680" s="193" t="str">
        <f ca="1">IF(AND(Table28[[#This Row],[Tên hàng hóa ]]&lt;&gt;0,D2681=""),SUM(OFFSET(Table28[[#This Row],[Thành tiền]],0,0,-COUNTIF(Table28[Số HĐ],Table28[[#This Row],[Số HĐ]]))),"")</f>
        <v/>
      </c>
      <c r="K2680" s="192"/>
      <c r="L26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80" s="194"/>
    </row>
    <row r="2681" spans="1:13" ht="35.1" customHeight="1" x14ac:dyDescent="0.2">
      <c r="A2681" s="187"/>
      <c r="B2681" s="188"/>
      <c r="C2681" s="189" t="str">
        <f t="shared" si="67"/>
        <v/>
      </c>
      <c r="D2681" s="190"/>
      <c r="E2681" s="195" t="str">
        <f>IF(Table28[[#This Row],[Tên hàng hóa ]]&lt;&gt;0,VLOOKUP(Table28[[#This Row],[Tên hàng hóa ]],Table1[[Tên hàng hóa]:[Quy cách]],2,0),"")</f>
        <v/>
      </c>
      <c r="F2681" s="191" t="str">
        <f>IF(Table28[[#This Row],[Tên hàng hóa ]]&lt;&gt;0,VLOOKUP(Table28[[#This Row],[Tên hàng hóa ]],Table1[[Tên hàng hóa]:[ĐVT]],3,0),"")</f>
        <v/>
      </c>
      <c r="G2681" s="196" t="str">
        <f>IF(Table28[[#This Row],[Tên hàng hóa ]]=0,"",VLOOKUP(Table28[[#This Row],[Tên hàng hóa ]],Table1[[Tên hàng hóa]:[Giá bán]],4,0))</f>
        <v/>
      </c>
      <c r="H2681" s="192"/>
      <c r="I2681" s="193" t="str">
        <f>IF(Table28[[#This Row],[Số lượng]]&lt;&gt;0,Table28[[#This Row],[Số lượng]]*Table28[[#This Row],[Đơn giá]],"")</f>
        <v/>
      </c>
      <c r="J2681" s="193" t="str">
        <f ca="1">IF(AND(Table28[[#This Row],[Tên hàng hóa ]]&lt;&gt;0,D2682=""),SUM(OFFSET(Table28[[#This Row],[Thành tiền]],0,0,-COUNTIF(Table28[Số HĐ],Table28[[#This Row],[Số HĐ]]))),"")</f>
        <v/>
      </c>
      <c r="K2681" s="192"/>
      <c r="L268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81" s="194"/>
    </row>
    <row r="2682" spans="1:13" ht="35.1" customHeight="1" x14ac:dyDescent="0.2">
      <c r="A2682" s="187"/>
      <c r="B2682" s="188"/>
      <c r="C2682" s="189" t="str">
        <f t="shared" si="67"/>
        <v/>
      </c>
      <c r="D2682" s="190"/>
      <c r="E2682" s="195" t="str">
        <f>IF(Table28[[#This Row],[Tên hàng hóa ]]&lt;&gt;0,VLOOKUP(Table28[[#This Row],[Tên hàng hóa ]],Table1[[Tên hàng hóa]:[Quy cách]],2,0),"")</f>
        <v/>
      </c>
      <c r="F2682" s="191" t="str">
        <f>IF(Table28[[#This Row],[Tên hàng hóa ]]&lt;&gt;0,VLOOKUP(Table28[[#This Row],[Tên hàng hóa ]],Table1[[Tên hàng hóa]:[ĐVT]],3,0),"")</f>
        <v/>
      </c>
      <c r="G2682" s="196" t="str">
        <f>IF(Table28[[#This Row],[Tên hàng hóa ]]=0,"",VLOOKUP(Table28[[#This Row],[Tên hàng hóa ]],Table1[[Tên hàng hóa]:[Giá bán]],4,0))</f>
        <v/>
      </c>
      <c r="H2682" s="192"/>
      <c r="I2682" s="193" t="str">
        <f>IF(Table28[[#This Row],[Số lượng]]&lt;&gt;0,Table28[[#This Row],[Số lượng]]*Table28[[#This Row],[Đơn giá]],"")</f>
        <v/>
      </c>
      <c r="J2682" s="193" t="str">
        <f ca="1">IF(AND(Table28[[#This Row],[Tên hàng hóa ]]&lt;&gt;0,D2683=""),SUM(OFFSET(Table28[[#This Row],[Thành tiền]],0,0,-COUNTIF(Table28[Số HĐ],Table28[[#This Row],[Số HĐ]]))),"")</f>
        <v/>
      </c>
      <c r="K2682" s="192"/>
      <c r="L26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82" s="194"/>
    </row>
    <row r="2683" spans="1:13" ht="35.1" customHeight="1" x14ac:dyDescent="0.2">
      <c r="A2683" s="187"/>
      <c r="B2683" s="188"/>
      <c r="C2683" s="189" t="str">
        <f t="shared" si="67"/>
        <v/>
      </c>
      <c r="D2683" s="190"/>
      <c r="E2683" s="195" t="str">
        <f>IF(Table28[[#This Row],[Tên hàng hóa ]]&lt;&gt;0,VLOOKUP(Table28[[#This Row],[Tên hàng hóa ]],Table1[[Tên hàng hóa]:[Quy cách]],2,0),"")</f>
        <v/>
      </c>
      <c r="F2683" s="191" t="str">
        <f>IF(Table28[[#This Row],[Tên hàng hóa ]]&lt;&gt;0,VLOOKUP(Table28[[#This Row],[Tên hàng hóa ]],Table1[[Tên hàng hóa]:[ĐVT]],3,0),"")</f>
        <v/>
      </c>
      <c r="G2683" s="196" t="str">
        <f>IF(Table28[[#This Row],[Tên hàng hóa ]]=0,"",VLOOKUP(Table28[[#This Row],[Tên hàng hóa ]],Table1[[Tên hàng hóa]:[Giá bán]],4,0))</f>
        <v/>
      </c>
      <c r="H2683" s="192"/>
      <c r="I2683" s="193" t="str">
        <f>IF(Table28[[#This Row],[Số lượng]]&lt;&gt;0,Table28[[#This Row],[Số lượng]]*Table28[[#This Row],[Đơn giá]],"")</f>
        <v/>
      </c>
      <c r="J2683" s="193" t="str">
        <f ca="1">IF(AND(Table28[[#This Row],[Tên hàng hóa ]]&lt;&gt;0,D2684=""),SUM(OFFSET(Table28[[#This Row],[Thành tiền]],0,0,-COUNTIF(Table28[Số HĐ],Table28[[#This Row],[Số HĐ]]))),"")</f>
        <v/>
      </c>
      <c r="K2683" s="192"/>
      <c r="L268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83" s="194"/>
    </row>
    <row r="2684" spans="1:13" ht="35.1" customHeight="1" x14ac:dyDescent="0.2">
      <c r="A2684" s="187"/>
      <c r="B2684" s="188"/>
      <c r="C2684" s="189" t="str">
        <f t="shared" si="67"/>
        <v/>
      </c>
      <c r="D2684" s="190"/>
      <c r="E2684" s="195" t="str">
        <f>IF(Table28[[#This Row],[Tên hàng hóa ]]&lt;&gt;0,VLOOKUP(Table28[[#This Row],[Tên hàng hóa ]],Table1[[Tên hàng hóa]:[Quy cách]],2,0),"")</f>
        <v/>
      </c>
      <c r="F2684" s="191" t="str">
        <f>IF(Table28[[#This Row],[Tên hàng hóa ]]&lt;&gt;0,VLOOKUP(Table28[[#This Row],[Tên hàng hóa ]],Table1[[Tên hàng hóa]:[ĐVT]],3,0),"")</f>
        <v/>
      </c>
      <c r="G2684" s="196" t="str">
        <f>IF(Table28[[#This Row],[Tên hàng hóa ]]=0,"",VLOOKUP(Table28[[#This Row],[Tên hàng hóa ]],Table1[[Tên hàng hóa]:[Giá bán]],4,0))</f>
        <v/>
      </c>
      <c r="H2684" s="192"/>
      <c r="I2684" s="193" t="str">
        <f>IF(Table28[[#This Row],[Số lượng]]&lt;&gt;0,Table28[[#This Row],[Số lượng]]*Table28[[#This Row],[Đơn giá]],"")</f>
        <v/>
      </c>
      <c r="J2684" s="193" t="str">
        <f ca="1">IF(AND(Table28[[#This Row],[Tên hàng hóa ]]&lt;&gt;0,D2685=""),SUM(OFFSET(Table28[[#This Row],[Thành tiền]],0,0,-COUNTIF(Table28[Số HĐ],Table28[[#This Row],[Số HĐ]]))),"")</f>
        <v/>
      </c>
      <c r="K2684" s="192"/>
      <c r="L268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84" s="194"/>
    </row>
    <row r="2685" spans="1:13" ht="35.1" customHeight="1" x14ac:dyDescent="0.2">
      <c r="A2685" s="187"/>
      <c r="B2685" s="188"/>
      <c r="C2685" s="189" t="str">
        <f t="shared" si="67"/>
        <v/>
      </c>
      <c r="D2685" s="190"/>
      <c r="E2685" s="195" t="str">
        <f>IF(Table28[[#This Row],[Tên hàng hóa ]]&lt;&gt;0,VLOOKUP(Table28[[#This Row],[Tên hàng hóa ]],Table1[[Tên hàng hóa]:[Quy cách]],2,0),"")</f>
        <v/>
      </c>
      <c r="F2685" s="191" t="str">
        <f>IF(Table28[[#This Row],[Tên hàng hóa ]]&lt;&gt;0,VLOOKUP(Table28[[#This Row],[Tên hàng hóa ]],Table1[[Tên hàng hóa]:[ĐVT]],3,0),"")</f>
        <v/>
      </c>
      <c r="G2685" s="196" t="str">
        <f>IF(Table28[[#This Row],[Tên hàng hóa ]]=0,"",VLOOKUP(Table28[[#This Row],[Tên hàng hóa ]],Table1[[Tên hàng hóa]:[Giá bán]],4,0))</f>
        <v/>
      </c>
      <c r="H2685" s="192"/>
      <c r="I2685" s="193" t="str">
        <f>IF(Table28[[#This Row],[Số lượng]]&lt;&gt;0,Table28[[#This Row],[Số lượng]]*Table28[[#This Row],[Đơn giá]],"")</f>
        <v/>
      </c>
      <c r="J2685" s="193" t="str">
        <f ca="1">IF(AND(Table28[[#This Row],[Tên hàng hóa ]]&lt;&gt;0,D2686=""),SUM(OFFSET(Table28[[#This Row],[Thành tiền]],0,0,-COUNTIF(Table28[Số HĐ],Table28[[#This Row],[Số HĐ]]))),"")</f>
        <v/>
      </c>
      <c r="K2685" s="192"/>
      <c r="L26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85" s="194"/>
    </row>
    <row r="2686" spans="1:13" ht="35.1" customHeight="1" x14ac:dyDescent="0.2">
      <c r="A2686" s="187"/>
      <c r="B2686" s="188"/>
      <c r="C2686" s="189" t="str">
        <f t="shared" si="67"/>
        <v/>
      </c>
      <c r="D2686" s="190"/>
      <c r="E2686" s="195" t="str">
        <f>IF(Table28[[#This Row],[Tên hàng hóa ]]&lt;&gt;0,VLOOKUP(Table28[[#This Row],[Tên hàng hóa ]],Table1[[Tên hàng hóa]:[Quy cách]],2,0),"")</f>
        <v/>
      </c>
      <c r="F2686" s="191" t="str">
        <f>IF(Table28[[#This Row],[Tên hàng hóa ]]&lt;&gt;0,VLOOKUP(Table28[[#This Row],[Tên hàng hóa ]],Table1[[Tên hàng hóa]:[ĐVT]],3,0),"")</f>
        <v/>
      </c>
      <c r="G2686" s="196" t="str">
        <f>IF(Table28[[#This Row],[Tên hàng hóa ]]=0,"",VLOOKUP(Table28[[#This Row],[Tên hàng hóa ]],Table1[[Tên hàng hóa]:[Giá bán]],4,0))</f>
        <v/>
      </c>
      <c r="H2686" s="192"/>
      <c r="I2686" s="193" t="str">
        <f>IF(Table28[[#This Row],[Số lượng]]&lt;&gt;0,Table28[[#This Row],[Số lượng]]*Table28[[#This Row],[Đơn giá]],"")</f>
        <v/>
      </c>
      <c r="J2686" s="193" t="str">
        <f ca="1">IF(AND(Table28[[#This Row],[Tên hàng hóa ]]&lt;&gt;0,D2687=""),SUM(OFFSET(Table28[[#This Row],[Thành tiền]],0,0,-COUNTIF(Table28[Số HĐ],Table28[[#This Row],[Số HĐ]]))),"")</f>
        <v/>
      </c>
      <c r="K2686" s="192"/>
      <c r="L268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86" s="194"/>
    </row>
    <row r="2687" spans="1:13" ht="35.1" customHeight="1" x14ac:dyDescent="0.2">
      <c r="A2687" s="187"/>
      <c r="B2687" s="188"/>
      <c r="C2687" s="189" t="str">
        <f t="shared" si="67"/>
        <v/>
      </c>
      <c r="D2687" s="190"/>
      <c r="E2687" s="195" t="str">
        <f>IF(Table28[[#This Row],[Tên hàng hóa ]]&lt;&gt;0,VLOOKUP(Table28[[#This Row],[Tên hàng hóa ]],Table1[[Tên hàng hóa]:[Quy cách]],2,0),"")</f>
        <v/>
      </c>
      <c r="F2687" s="191" t="str">
        <f>IF(Table28[[#This Row],[Tên hàng hóa ]]&lt;&gt;0,VLOOKUP(Table28[[#This Row],[Tên hàng hóa ]],Table1[[Tên hàng hóa]:[ĐVT]],3,0),"")</f>
        <v/>
      </c>
      <c r="G2687" s="196" t="str">
        <f>IF(Table28[[#This Row],[Tên hàng hóa ]]=0,"",VLOOKUP(Table28[[#This Row],[Tên hàng hóa ]],Table1[[Tên hàng hóa]:[Giá bán]],4,0))</f>
        <v/>
      </c>
      <c r="H2687" s="192"/>
      <c r="I2687" s="193" t="str">
        <f>IF(Table28[[#This Row],[Số lượng]]&lt;&gt;0,Table28[[#This Row],[Số lượng]]*Table28[[#This Row],[Đơn giá]],"")</f>
        <v/>
      </c>
      <c r="J2687" s="193" t="str">
        <f ca="1">IF(AND(Table28[[#This Row],[Tên hàng hóa ]]&lt;&gt;0,D2688=""),SUM(OFFSET(Table28[[#This Row],[Thành tiền]],0,0,-COUNTIF(Table28[Số HĐ],Table28[[#This Row],[Số HĐ]]))),"")</f>
        <v/>
      </c>
      <c r="K2687" s="192"/>
      <c r="L268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87" s="194"/>
    </row>
    <row r="2688" spans="1:13" ht="35.1" customHeight="1" x14ac:dyDescent="0.2">
      <c r="A2688" s="187"/>
      <c r="B2688" s="188"/>
      <c r="C2688" s="189" t="str">
        <f t="shared" si="67"/>
        <v/>
      </c>
      <c r="D2688" s="190"/>
      <c r="E2688" s="195" t="str">
        <f>IF(Table28[[#This Row],[Tên hàng hóa ]]&lt;&gt;0,VLOOKUP(Table28[[#This Row],[Tên hàng hóa ]],Table1[[Tên hàng hóa]:[Quy cách]],2,0),"")</f>
        <v/>
      </c>
      <c r="F2688" s="191" t="str">
        <f>IF(Table28[[#This Row],[Tên hàng hóa ]]&lt;&gt;0,VLOOKUP(Table28[[#This Row],[Tên hàng hóa ]],Table1[[Tên hàng hóa]:[ĐVT]],3,0),"")</f>
        <v/>
      </c>
      <c r="G2688" s="196" t="str">
        <f>IF(Table28[[#This Row],[Tên hàng hóa ]]=0,"",VLOOKUP(Table28[[#This Row],[Tên hàng hóa ]],Table1[[Tên hàng hóa]:[Giá bán]],4,0))</f>
        <v/>
      </c>
      <c r="H2688" s="192"/>
      <c r="I2688" s="193" t="str">
        <f>IF(Table28[[#This Row],[Số lượng]]&lt;&gt;0,Table28[[#This Row],[Số lượng]]*Table28[[#This Row],[Đơn giá]],"")</f>
        <v/>
      </c>
      <c r="J2688" s="193" t="str">
        <f ca="1">IF(AND(Table28[[#This Row],[Tên hàng hóa ]]&lt;&gt;0,D2689=""),SUM(OFFSET(Table28[[#This Row],[Thành tiền]],0,0,-COUNTIF(Table28[Số HĐ],Table28[[#This Row],[Số HĐ]]))),"")</f>
        <v/>
      </c>
      <c r="K2688" s="192"/>
      <c r="L268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88" s="194"/>
    </row>
    <row r="2689" spans="1:13" ht="35.1" customHeight="1" x14ac:dyDescent="0.2">
      <c r="A2689" s="187"/>
      <c r="B2689" s="188"/>
      <c r="C2689" s="189" t="str">
        <f t="shared" si="67"/>
        <v/>
      </c>
      <c r="D2689" s="190"/>
      <c r="E2689" s="195" t="str">
        <f>IF(Table28[[#This Row],[Tên hàng hóa ]]&lt;&gt;0,VLOOKUP(Table28[[#This Row],[Tên hàng hóa ]],Table1[[Tên hàng hóa]:[Quy cách]],2,0),"")</f>
        <v/>
      </c>
      <c r="F2689" s="191" t="str">
        <f>IF(Table28[[#This Row],[Tên hàng hóa ]]&lt;&gt;0,VLOOKUP(Table28[[#This Row],[Tên hàng hóa ]],Table1[[Tên hàng hóa]:[ĐVT]],3,0),"")</f>
        <v/>
      </c>
      <c r="G2689" s="196" t="str">
        <f>IF(Table28[[#This Row],[Tên hàng hóa ]]=0,"",VLOOKUP(Table28[[#This Row],[Tên hàng hóa ]],Table1[[Tên hàng hóa]:[Giá bán]],4,0))</f>
        <v/>
      </c>
      <c r="H2689" s="192"/>
      <c r="I2689" s="193" t="str">
        <f>IF(Table28[[#This Row],[Số lượng]]&lt;&gt;0,Table28[[#This Row],[Số lượng]]*Table28[[#This Row],[Đơn giá]],"")</f>
        <v/>
      </c>
      <c r="J2689" s="193" t="str">
        <f ca="1">IF(AND(Table28[[#This Row],[Tên hàng hóa ]]&lt;&gt;0,D2690=""),SUM(OFFSET(Table28[[#This Row],[Thành tiền]],0,0,-COUNTIF(Table28[Số HĐ],Table28[[#This Row],[Số HĐ]]))),"")</f>
        <v/>
      </c>
      <c r="K2689" s="192"/>
      <c r="L268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89" s="194"/>
    </row>
    <row r="2690" spans="1:13" ht="35.1" customHeight="1" x14ac:dyDescent="0.2">
      <c r="A2690" s="187"/>
      <c r="B2690" s="188"/>
      <c r="C2690" s="189" t="str">
        <f t="shared" si="67"/>
        <v/>
      </c>
      <c r="D2690" s="190"/>
      <c r="E2690" s="195" t="str">
        <f>IF(Table28[[#This Row],[Tên hàng hóa ]]&lt;&gt;0,VLOOKUP(Table28[[#This Row],[Tên hàng hóa ]],Table1[[Tên hàng hóa]:[Quy cách]],2,0),"")</f>
        <v/>
      </c>
      <c r="F2690" s="191" t="str">
        <f>IF(Table28[[#This Row],[Tên hàng hóa ]]&lt;&gt;0,VLOOKUP(Table28[[#This Row],[Tên hàng hóa ]],Table1[[Tên hàng hóa]:[ĐVT]],3,0),"")</f>
        <v/>
      </c>
      <c r="G2690" s="196" t="str">
        <f>IF(Table28[[#This Row],[Tên hàng hóa ]]=0,"",VLOOKUP(Table28[[#This Row],[Tên hàng hóa ]],Table1[[Tên hàng hóa]:[Giá bán]],4,0))</f>
        <v/>
      </c>
      <c r="H2690" s="192"/>
      <c r="I2690" s="193" t="str">
        <f>IF(Table28[[#This Row],[Số lượng]]&lt;&gt;0,Table28[[#This Row],[Số lượng]]*Table28[[#This Row],[Đơn giá]],"")</f>
        <v/>
      </c>
      <c r="J2690" s="193" t="str">
        <f ca="1">IF(AND(Table28[[#This Row],[Tên hàng hóa ]]&lt;&gt;0,D2691=""),SUM(OFFSET(Table28[[#This Row],[Thành tiền]],0,0,-COUNTIF(Table28[Số HĐ],Table28[[#This Row],[Số HĐ]]))),"")</f>
        <v/>
      </c>
      <c r="K2690" s="192"/>
      <c r="L269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90" s="194"/>
    </row>
    <row r="2691" spans="1:13" ht="35.1" customHeight="1" x14ac:dyDescent="0.2">
      <c r="A2691" s="187"/>
      <c r="B2691" s="188"/>
      <c r="C2691" s="189" t="str">
        <f t="shared" si="67"/>
        <v/>
      </c>
      <c r="D2691" s="190"/>
      <c r="E2691" s="195" t="str">
        <f>IF(Table28[[#This Row],[Tên hàng hóa ]]&lt;&gt;0,VLOOKUP(Table28[[#This Row],[Tên hàng hóa ]],Table1[[Tên hàng hóa]:[Quy cách]],2,0),"")</f>
        <v/>
      </c>
      <c r="F2691" s="191" t="str">
        <f>IF(Table28[[#This Row],[Tên hàng hóa ]]&lt;&gt;0,VLOOKUP(Table28[[#This Row],[Tên hàng hóa ]],Table1[[Tên hàng hóa]:[ĐVT]],3,0),"")</f>
        <v/>
      </c>
      <c r="G2691" s="196" t="str">
        <f>IF(Table28[[#This Row],[Tên hàng hóa ]]=0,"",VLOOKUP(Table28[[#This Row],[Tên hàng hóa ]],Table1[[Tên hàng hóa]:[Giá bán]],4,0))</f>
        <v/>
      </c>
      <c r="H2691" s="192"/>
      <c r="I2691" s="193" t="str">
        <f>IF(Table28[[#This Row],[Số lượng]]&lt;&gt;0,Table28[[#This Row],[Số lượng]]*Table28[[#This Row],[Đơn giá]],"")</f>
        <v/>
      </c>
      <c r="J2691" s="193" t="str">
        <f ca="1">IF(AND(Table28[[#This Row],[Tên hàng hóa ]]&lt;&gt;0,D2692=""),SUM(OFFSET(Table28[[#This Row],[Thành tiền]],0,0,-COUNTIF(Table28[Số HĐ],Table28[[#This Row],[Số HĐ]]))),"")</f>
        <v/>
      </c>
      <c r="K2691" s="192"/>
      <c r="L26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91" s="194"/>
    </row>
    <row r="2692" spans="1:13" ht="35.1" customHeight="1" x14ac:dyDescent="0.2">
      <c r="A2692" s="187"/>
      <c r="B2692" s="188"/>
      <c r="C2692" s="189" t="str">
        <f t="shared" ref="C2692:C2755" si="68">IF(AND(D2692&lt;&gt;0,D2693=""),C2691,"")</f>
        <v/>
      </c>
      <c r="D2692" s="190"/>
      <c r="E2692" s="195" t="str">
        <f>IF(Table28[[#This Row],[Tên hàng hóa ]]&lt;&gt;0,VLOOKUP(Table28[[#This Row],[Tên hàng hóa ]],Table1[[Tên hàng hóa]:[Quy cách]],2,0),"")</f>
        <v/>
      </c>
      <c r="F2692" s="191" t="str">
        <f>IF(Table28[[#This Row],[Tên hàng hóa ]]&lt;&gt;0,VLOOKUP(Table28[[#This Row],[Tên hàng hóa ]],Table1[[Tên hàng hóa]:[ĐVT]],3,0),"")</f>
        <v/>
      </c>
      <c r="G2692" s="196" t="str">
        <f>IF(Table28[[#This Row],[Tên hàng hóa ]]=0,"",VLOOKUP(Table28[[#This Row],[Tên hàng hóa ]],Table1[[Tên hàng hóa]:[Giá bán]],4,0))</f>
        <v/>
      </c>
      <c r="H2692" s="192"/>
      <c r="I2692" s="193" t="str">
        <f>IF(Table28[[#This Row],[Số lượng]]&lt;&gt;0,Table28[[#This Row],[Số lượng]]*Table28[[#This Row],[Đơn giá]],"")</f>
        <v/>
      </c>
      <c r="J2692" s="193" t="str">
        <f ca="1">IF(AND(Table28[[#This Row],[Tên hàng hóa ]]&lt;&gt;0,D2693=""),SUM(OFFSET(Table28[[#This Row],[Thành tiền]],0,0,-COUNTIF(Table28[Số HĐ],Table28[[#This Row],[Số HĐ]]))),"")</f>
        <v/>
      </c>
      <c r="K2692" s="192"/>
      <c r="L269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92" s="194"/>
    </row>
    <row r="2693" spans="1:13" ht="35.1" customHeight="1" x14ac:dyDescent="0.2">
      <c r="A2693" s="187"/>
      <c r="B2693" s="188"/>
      <c r="C2693" s="189" t="str">
        <f t="shared" si="68"/>
        <v/>
      </c>
      <c r="D2693" s="190"/>
      <c r="E2693" s="195" t="str">
        <f>IF(Table28[[#This Row],[Tên hàng hóa ]]&lt;&gt;0,VLOOKUP(Table28[[#This Row],[Tên hàng hóa ]],Table1[[Tên hàng hóa]:[Quy cách]],2,0),"")</f>
        <v/>
      </c>
      <c r="F2693" s="191" t="str">
        <f>IF(Table28[[#This Row],[Tên hàng hóa ]]&lt;&gt;0,VLOOKUP(Table28[[#This Row],[Tên hàng hóa ]],Table1[[Tên hàng hóa]:[ĐVT]],3,0),"")</f>
        <v/>
      </c>
      <c r="G2693" s="196" t="str">
        <f>IF(Table28[[#This Row],[Tên hàng hóa ]]=0,"",VLOOKUP(Table28[[#This Row],[Tên hàng hóa ]],Table1[[Tên hàng hóa]:[Giá bán]],4,0))</f>
        <v/>
      </c>
      <c r="H2693" s="192"/>
      <c r="I2693" s="193" t="str">
        <f>IF(Table28[[#This Row],[Số lượng]]&lt;&gt;0,Table28[[#This Row],[Số lượng]]*Table28[[#This Row],[Đơn giá]],"")</f>
        <v/>
      </c>
      <c r="J2693" s="193" t="str">
        <f ca="1">IF(AND(Table28[[#This Row],[Tên hàng hóa ]]&lt;&gt;0,D2694=""),SUM(OFFSET(Table28[[#This Row],[Thành tiền]],0,0,-COUNTIF(Table28[Số HĐ],Table28[[#This Row],[Số HĐ]]))),"")</f>
        <v/>
      </c>
      <c r="K2693" s="192"/>
      <c r="L26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93" s="194"/>
    </row>
    <row r="2694" spans="1:13" ht="35.1" customHeight="1" x14ac:dyDescent="0.2">
      <c r="A2694" s="187"/>
      <c r="B2694" s="188"/>
      <c r="C2694" s="189" t="str">
        <f t="shared" si="68"/>
        <v/>
      </c>
      <c r="D2694" s="190"/>
      <c r="E2694" s="195" t="str">
        <f>IF(Table28[[#This Row],[Tên hàng hóa ]]&lt;&gt;0,VLOOKUP(Table28[[#This Row],[Tên hàng hóa ]],Table1[[Tên hàng hóa]:[Quy cách]],2,0),"")</f>
        <v/>
      </c>
      <c r="F2694" s="191" t="str">
        <f>IF(Table28[[#This Row],[Tên hàng hóa ]]&lt;&gt;0,VLOOKUP(Table28[[#This Row],[Tên hàng hóa ]],Table1[[Tên hàng hóa]:[ĐVT]],3,0),"")</f>
        <v/>
      </c>
      <c r="G2694" s="196" t="str">
        <f>IF(Table28[[#This Row],[Tên hàng hóa ]]=0,"",VLOOKUP(Table28[[#This Row],[Tên hàng hóa ]],Table1[[Tên hàng hóa]:[Giá bán]],4,0))</f>
        <v/>
      </c>
      <c r="H2694" s="192"/>
      <c r="I2694" s="193" t="str">
        <f>IF(Table28[[#This Row],[Số lượng]]&lt;&gt;0,Table28[[#This Row],[Số lượng]]*Table28[[#This Row],[Đơn giá]],"")</f>
        <v/>
      </c>
      <c r="J2694" s="193" t="str">
        <f ca="1">IF(AND(Table28[[#This Row],[Tên hàng hóa ]]&lt;&gt;0,D2695=""),SUM(OFFSET(Table28[[#This Row],[Thành tiền]],0,0,-COUNTIF(Table28[Số HĐ],Table28[[#This Row],[Số HĐ]]))),"")</f>
        <v/>
      </c>
      <c r="K2694" s="192"/>
      <c r="L269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94" s="194"/>
    </row>
    <row r="2695" spans="1:13" ht="35.1" customHeight="1" x14ac:dyDescent="0.2">
      <c r="A2695" s="187"/>
      <c r="B2695" s="188"/>
      <c r="C2695" s="189" t="str">
        <f t="shared" si="68"/>
        <v/>
      </c>
      <c r="D2695" s="190"/>
      <c r="E2695" s="195" t="str">
        <f>IF(Table28[[#This Row],[Tên hàng hóa ]]&lt;&gt;0,VLOOKUP(Table28[[#This Row],[Tên hàng hóa ]],Table1[[Tên hàng hóa]:[Quy cách]],2,0),"")</f>
        <v/>
      </c>
      <c r="F2695" s="191" t="str">
        <f>IF(Table28[[#This Row],[Tên hàng hóa ]]&lt;&gt;0,VLOOKUP(Table28[[#This Row],[Tên hàng hóa ]],Table1[[Tên hàng hóa]:[ĐVT]],3,0),"")</f>
        <v/>
      </c>
      <c r="G2695" s="196" t="str">
        <f>IF(Table28[[#This Row],[Tên hàng hóa ]]=0,"",VLOOKUP(Table28[[#This Row],[Tên hàng hóa ]],Table1[[Tên hàng hóa]:[Giá bán]],4,0))</f>
        <v/>
      </c>
      <c r="H2695" s="192"/>
      <c r="I2695" s="193" t="str">
        <f>IF(Table28[[#This Row],[Số lượng]]&lt;&gt;0,Table28[[#This Row],[Số lượng]]*Table28[[#This Row],[Đơn giá]],"")</f>
        <v/>
      </c>
      <c r="J2695" s="193" t="str">
        <f ca="1">IF(AND(Table28[[#This Row],[Tên hàng hóa ]]&lt;&gt;0,D2696=""),SUM(OFFSET(Table28[[#This Row],[Thành tiền]],0,0,-COUNTIF(Table28[Số HĐ],Table28[[#This Row],[Số HĐ]]))),"")</f>
        <v/>
      </c>
      <c r="K2695" s="192"/>
      <c r="L26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95" s="194"/>
    </row>
    <row r="2696" spans="1:13" ht="35.1" customHeight="1" x14ac:dyDescent="0.2">
      <c r="A2696" s="187"/>
      <c r="B2696" s="188"/>
      <c r="C2696" s="189" t="str">
        <f t="shared" si="68"/>
        <v/>
      </c>
      <c r="D2696" s="190"/>
      <c r="E2696" s="195" t="str">
        <f>IF(Table28[[#This Row],[Tên hàng hóa ]]&lt;&gt;0,VLOOKUP(Table28[[#This Row],[Tên hàng hóa ]],Table1[[Tên hàng hóa]:[Quy cách]],2,0),"")</f>
        <v/>
      </c>
      <c r="F2696" s="191" t="str">
        <f>IF(Table28[[#This Row],[Tên hàng hóa ]]&lt;&gt;0,VLOOKUP(Table28[[#This Row],[Tên hàng hóa ]],Table1[[Tên hàng hóa]:[ĐVT]],3,0),"")</f>
        <v/>
      </c>
      <c r="G2696" s="196" t="str">
        <f>IF(Table28[[#This Row],[Tên hàng hóa ]]=0,"",VLOOKUP(Table28[[#This Row],[Tên hàng hóa ]],Table1[[Tên hàng hóa]:[Giá bán]],4,0))</f>
        <v/>
      </c>
      <c r="H2696" s="192"/>
      <c r="I2696" s="193" t="str">
        <f>IF(Table28[[#This Row],[Số lượng]]&lt;&gt;0,Table28[[#This Row],[Số lượng]]*Table28[[#This Row],[Đơn giá]],"")</f>
        <v/>
      </c>
      <c r="J2696" s="193" t="str">
        <f ca="1">IF(AND(Table28[[#This Row],[Tên hàng hóa ]]&lt;&gt;0,D2697=""),SUM(OFFSET(Table28[[#This Row],[Thành tiền]],0,0,-COUNTIF(Table28[Số HĐ],Table28[[#This Row],[Số HĐ]]))),"")</f>
        <v/>
      </c>
      <c r="K2696" s="192"/>
      <c r="L269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96" s="194"/>
    </row>
    <row r="2697" spans="1:13" ht="35.1" customHeight="1" x14ac:dyDescent="0.2">
      <c r="A2697" s="187"/>
      <c r="B2697" s="188"/>
      <c r="C2697" s="189" t="str">
        <f t="shared" si="68"/>
        <v/>
      </c>
      <c r="D2697" s="190"/>
      <c r="E2697" s="195" t="str">
        <f>IF(Table28[[#This Row],[Tên hàng hóa ]]&lt;&gt;0,VLOOKUP(Table28[[#This Row],[Tên hàng hóa ]],Table1[[Tên hàng hóa]:[Quy cách]],2,0),"")</f>
        <v/>
      </c>
      <c r="F2697" s="191" t="str">
        <f>IF(Table28[[#This Row],[Tên hàng hóa ]]&lt;&gt;0,VLOOKUP(Table28[[#This Row],[Tên hàng hóa ]],Table1[[Tên hàng hóa]:[ĐVT]],3,0),"")</f>
        <v/>
      </c>
      <c r="G2697" s="196" t="str">
        <f>IF(Table28[[#This Row],[Tên hàng hóa ]]=0,"",VLOOKUP(Table28[[#This Row],[Tên hàng hóa ]],Table1[[Tên hàng hóa]:[Giá bán]],4,0))</f>
        <v/>
      </c>
      <c r="H2697" s="192"/>
      <c r="I2697" s="193" t="str">
        <f>IF(Table28[[#This Row],[Số lượng]]&lt;&gt;0,Table28[[#This Row],[Số lượng]]*Table28[[#This Row],[Đơn giá]],"")</f>
        <v/>
      </c>
      <c r="J2697" s="193" t="str">
        <f ca="1">IF(AND(Table28[[#This Row],[Tên hàng hóa ]]&lt;&gt;0,D2698=""),SUM(OFFSET(Table28[[#This Row],[Thành tiền]],0,0,-COUNTIF(Table28[Số HĐ],Table28[[#This Row],[Số HĐ]]))),"")</f>
        <v/>
      </c>
      <c r="K2697" s="192"/>
      <c r="L269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97" s="194"/>
    </row>
    <row r="2698" spans="1:13" ht="35.1" customHeight="1" x14ac:dyDescent="0.2">
      <c r="A2698" s="187"/>
      <c r="B2698" s="188"/>
      <c r="C2698" s="189" t="str">
        <f t="shared" si="68"/>
        <v/>
      </c>
      <c r="D2698" s="190"/>
      <c r="E2698" s="195" t="str">
        <f>IF(Table28[[#This Row],[Tên hàng hóa ]]&lt;&gt;0,VLOOKUP(Table28[[#This Row],[Tên hàng hóa ]],Table1[[Tên hàng hóa]:[Quy cách]],2,0),"")</f>
        <v/>
      </c>
      <c r="F2698" s="191" t="str">
        <f>IF(Table28[[#This Row],[Tên hàng hóa ]]&lt;&gt;0,VLOOKUP(Table28[[#This Row],[Tên hàng hóa ]],Table1[[Tên hàng hóa]:[ĐVT]],3,0),"")</f>
        <v/>
      </c>
      <c r="G2698" s="196" t="str">
        <f>IF(Table28[[#This Row],[Tên hàng hóa ]]=0,"",VLOOKUP(Table28[[#This Row],[Tên hàng hóa ]],Table1[[Tên hàng hóa]:[Giá bán]],4,0))</f>
        <v/>
      </c>
      <c r="H2698" s="192"/>
      <c r="I2698" s="193" t="str">
        <f>IF(Table28[[#This Row],[Số lượng]]&lt;&gt;0,Table28[[#This Row],[Số lượng]]*Table28[[#This Row],[Đơn giá]],"")</f>
        <v/>
      </c>
      <c r="J2698" s="193" t="str">
        <f ca="1">IF(AND(Table28[[#This Row],[Tên hàng hóa ]]&lt;&gt;0,D2699=""),SUM(OFFSET(Table28[[#This Row],[Thành tiền]],0,0,-COUNTIF(Table28[Số HĐ],Table28[[#This Row],[Số HĐ]]))),"")</f>
        <v/>
      </c>
      <c r="K2698" s="192"/>
      <c r="L26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98" s="194"/>
    </row>
    <row r="2699" spans="1:13" ht="35.1" customHeight="1" x14ac:dyDescent="0.2">
      <c r="A2699" s="187"/>
      <c r="B2699" s="188"/>
      <c r="C2699" s="189" t="str">
        <f t="shared" si="68"/>
        <v/>
      </c>
      <c r="D2699" s="190"/>
      <c r="E2699" s="195" t="str">
        <f>IF(Table28[[#This Row],[Tên hàng hóa ]]&lt;&gt;0,VLOOKUP(Table28[[#This Row],[Tên hàng hóa ]],Table1[[Tên hàng hóa]:[Quy cách]],2,0),"")</f>
        <v/>
      </c>
      <c r="F2699" s="191" t="str">
        <f>IF(Table28[[#This Row],[Tên hàng hóa ]]&lt;&gt;0,VLOOKUP(Table28[[#This Row],[Tên hàng hóa ]],Table1[[Tên hàng hóa]:[ĐVT]],3,0),"")</f>
        <v/>
      </c>
      <c r="G2699" s="196" t="str">
        <f>IF(Table28[[#This Row],[Tên hàng hóa ]]=0,"",VLOOKUP(Table28[[#This Row],[Tên hàng hóa ]],Table1[[Tên hàng hóa]:[Giá bán]],4,0))</f>
        <v/>
      </c>
      <c r="H2699" s="192"/>
      <c r="I2699" s="193" t="str">
        <f>IF(Table28[[#This Row],[Số lượng]]&lt;&gt;0,Table28[[#This Row],[Số lượng]]*Table28[[#This Row],[Đơn giá]],"")</f>
        <v/>
      </c>
      <c r="J2699" s="193" t="str">
        <f ca="1">IF(AND(Table28[[#This Row],[Tên hàng hóa ]]&lt;&gt;0,D2700=""),SUM(OFFSET(Table28[[#This Row],[Thành tiền]],0,0,-COUNTIF(Table28[Số HĐ],Table28[[#This Row],[Số HĐ]]))),"")</f>
        <v/>
      </c>
      <c r="K2699" s="192"/>
      <c r="L269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699" s="194"/>
    </row>
    <row r="2700" spans="1:13" ht="35.1" customHeight="1" x14ac:dyDescent="0.2">
      <c r="A2700" s="187"/>
      <c r="B2700" s="188"/>
      <c r="C2700" s="189" t="str">
        <f t="shared" si="68"/>
        <v/>
      </c>
      <c r="D2700" s="190"/>
      <c r="E2700" s="195" t="str">
        <f>IF(Table28[[#This Row],[Tên hàng hóa ]]&lt;&gt;0,VLOOKUP(Table28[[#This Row],[Tên hàng hóa ]],Table1[[Tên hàng hóa]:[Quy cách]],2,0),"")</f>
        <v/>
      </c>
      <c r="F2700" s="191" t="str">
        <f>IF(Table28[[#This Row],[Tên hàng hóa ]]&lt;&gt;0,VLOOKUP(Table28[[#This Row],[Tên hàng hóa ]],Table1[[Tên hàng hóa]:[ĐVT]],3,0),"")</f>
        <v/>
      </c>
      <c r="G2700" s="196" t="str">
        <f>IF(Table28[[#This Row],[Tên hàng hóa ]]=0,"",VLOOKUP(Table28[[#This Row],[Tên hàng hóa ]],Table1[[Tên hàng hóa]:[Giá bán]],4,0))</f>
        <v/>
      </c>
      <c r="H2700" s="192"/>
      <c r="I2700" s="193" t="str">
        <f>IF(Table28[[#This Row],[Số lượng]]&lt;&gt;0,Table28[[#This Row],[Số lượng]]*Table28[[#This Row],[Đơn giá]],"")</f>
        <v/>
      </c>
      <c r="J2700" s="193" t="str">
        <f ca="1">IF(AND(Table28[[#This Row],[Tên hàng hóa ]]&lt;&gt;0,D2701=""),SUM(OFFSET(Table28[[#This Row],[Thành tiền]],0,0,-COUNTIF(Table28[Số HĐ],Table28[[#This Row],[Số HĐ]]))),"")</f>
        <v/>
      </c>
      <c r="K2700" s="192"/>
      <c r="L270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00" s="194"/>
    </row>
    <row r="2701" spans="1:13" ht="35.1" customHeight="1" x14ac:dyDescent="0.2">
      <c r="A2701" s="187"/>
      <c r="B2701" s="188"/>
      <c r="C2701" s="189" t="str">
        <f t="shared" si="68"/>
        <v/>
      </c>
      <c r="D2701" s="190"/>
      <c r="E2701" s="195" t="str">
        <f>IF(Table28[[#This Row],[Tên hàng hóa ]]&lt;&gt;0,VLOOKUP(Table28[[#This Row],[Tên hàng hóa ]],Table1[[Tên hàng hóa]:[Quy cách]],2,0),"")</f>
        <v/>
      </c>
      <c r="F2701" s="191" t="str">
        <f>IF(Table28[[#This Row],[Tên hàng hóa ]]&lt;&gt;0,VLOOKUP(Table28[[#This Row],[Tên hàng hóa ]],Table1[[Tên hàng hóa]:[ĐVT]],3,0),"")</f>
        <v/>
      </c>
      <c r="G2701" s="196" t="str">
        <f>IF(Table28[[#This Row],[Tên hàng hóa ]]=0,"",VLOOKUP(Table28[[#This Row],[Tên hàng hóa ]],Table1[[Tên hàng hóa]:[Giá bán]],4,0))</f>
        <v/>
      </c>
      <c r="H2701" s="192"/>
      <c r="I2701" s="193" t="str">
        <f>IF(Table28[[#This Row],[Số lượng]]&lt;&gt;0,Table28[[#This Row],[Số lượng]]*Table28[[#This Row],[Đơn giá]],"")</f>
        <v/>
      </c>
      <c r="J2701" s="193" t="str">
        <f ca="1">IF(AND(Table28[[#This Row],[Tên hàng hóa ]]&lt;&gt;0,D2702=""),SUM(OFFSET(Table28[[#This Row],[Thành tiền]],0,0,-COUNTIF(Table28[Số HĐ],Table28[[#This Row],[Số HĐ]]))),"")</f>
        <v/>
      </c>
      <c r="K2701" s="192"/>
      <c r="L270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01" s="194"/>
    </row>
    <row r="2702" spans="1:13" ht="35.1" customHeight="1" x14ac:dyDescent="0.2">
      <c r="A2702" s="187"/>
      <c r="B2702" s="188"/>
      <c r="C2702" s="189" t="str">
        <f t="shared" si="68"/>
        <v/>
      </c>
      <c r="D2702" s="190"/>
      <c r="E2702" s="195" t="str">
        <f>IF(Table28[[#This Row],[Tên hàng hóa ]]&lt;&gt;0,VLOOKUP(Table28[[#This Row],[Tên hàng hóa ]],Table1[[Tên hàng hóa]:[Quy cách]],2,0),"")</f>
        <v/>
      </c>
      <c r="F2702" s="191" t="str">
        <f>IF(Table28[[#This Row],[Tên hàng hóa ]]&lt;&gt;0,VLOOKUP(Table28[[#This Row],[Tên hàng hóa ]],Table1[[Tên hàng hóa]:[ĐVT]],3,0),"")</f>
        <v/>
      </c>
      <c r="G2702" s="196" t="str">
        <f>IF(Table28[[#This Row],[Tên hàng hóa ]]=0,"",VLOOKUP(Table28[[#This Row],[Tên hàng hóa ]],Table1[[Tên hàng hóa]:[Giá bán]],4,0))</f>
        <v/>
      </c>
      <c r="H2702" s="192"/>
      <c r="I2702" s="193" t="str">
        <f>IF(Table28[[#This Row],[Số lượng]]&lt;&gt;0,Table28[[#This Row],[Số lượng]]*Table28[[#This Row],[Đơn giá]],"")</f>
        <v/>
      </c>
      <c r="J2702" s="193" t="str">
        <f ca="1">IF(AND(Table28[[#This Row],[Tên hàng hóa ]]&lt;&gt;0,D2703=""),SUM(OFFSET(Table28[[#This Row],[Thành tiền]],0,0,-COUNTIF(Table28[Số HĐ],Table28[[#This Row],[Số HĐ]]))),"")</f>
        <v/>
      </c>
      <c r="K2702" s="192"/>
      <c r="L270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02" s="194"/>
    </row>
    <row r="2703" spans="1:13" ht="35.1" customHeight="1" x14ac:dyDescent="0.2">
      <c r="A2703" s="187"/>
      <c r="B2703" s="188"/>
      <c r="C2703" s="189" t="str">
        <f t="shared" si="68"/>
        <v/>
      </c>
      <c r="D2703" s="190"/>
      <c r="E2703" s="195" t="str">
        <f>IF(Table28[[#This Row],[Tên hàng hóa ]]&lt;&gt;0,VLOOKUP(Table28[[#This Row],[Tên hàng hóa ]],Table1[[Tên hàng hóa]:[Quy cách]],2,0),"")</f>
        <v/>
      </c>
      <c r="F2703" s="191" t="str">
        <f>IF(Table28[[#This Row],[Tên hàng hóa ]]&lt;&gt;0,VLOOKUP(Table28[[#This Row],[Tên hàng hóa ]],Table1[[Tên hàng hóa]:[ĐVT]],3,0),"")</f>
        <v/>
      </c>
      <c r="G2703" s="196" t="str">
        <f>IF(Table28[[#This Row],[Tên hàng hóa ]]=0,"",VLOOKUP(Table28[[#This Row],[Tên hàng hóa ]],Table1[[Tên hàng hóa]:[Giá bán]],4,0))</f>
        <v/>
      </c>
      <c r="H2703" s="192"/>
      <c r="I2703" s="193" t="str">
        <f>IF(Table28[[#This Row],[Số lượng]]&lt;&gt;0,Table28[[#This Row],[Số lượng]]*Table28[[#This Row],[Đơn giá]],"")</f>
        <v/>
      </c>
      <c r="J2703" s="193" t="str">
        <f ca="1">IF(AND(Table28[[#This Row],[Tên hàng hóa ]]&lt;&gt;0,D2704=""),SUM(OFFSET(Table28[[#This Row],[Thành tiền]],0,0,-COUNTIF(Table28[Số HĐ],Table28[[#This Row],[Số HĐ]]))),"")</f>
        <v/>
      </c>
      <c r="K2703" s="192"/>
      <c r="L270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03" s="194"/>
    </row>
    <row r="2704" spans="1:13" ht="35.1" customHeight="1" x14ac:dyDescent="0.2">
      <c r="A2704" s="187"/>
      <c r="B2704" s="188"/>
      <c r="C2704" s="189" t="str">
        <f t="shared" si="68"/>
        <v/>
      </c>
      <c r="D2704" s="190"/>
      <c r="E2704" s="195" t="str">
        <f>IF(Table28[[#This Row],[Tên hàng hóa ]]&lt;&gt;0,VLOOKUP(Table28[[#This Row],[Tên hàng hóa ]],Table1[[Tên hàng hóa]:[Quy cách]],2,0),"")</f>
        <v/>
      </c>
      <c r="F2704" s="191" t="str">
        <f>IF(Table28[[#This Row],[Tên hàng hóa ]]&lt;&gt;0,VLOOKUP(Table28[[#This Row],[Tên hàng hóa ]],Table1[[Tên hàng hóa]:[ĐVT]],3,0),"")</f>
        <v/>
      </c>
      <c r="G2704" s="196" t="str">
        <f>IF(Table28[[#This Row],[Tên hàng hóa ]]=0,"",VLOOKUP(Table28[[#This Row],[Tên hàng hóa ]],Table1[[Tên hàng hóa]:[Giá bán]],4,0))</f>
        <v/>
      </c>
      <c r="H2704" s="192"/>
      <c r="I2704" s="193" t="str">
        <f>IF(Table28[[#This Row],[Số lượng]]&lt;&gt;0,Table28[[#This Row],[Số lượng]]*Table28[[#This Row],[Đơn giá]],"")</f>
        <v/>
      </c>
      <c r="J2704" s="193" t="str">
        <f ca="1">IF(AND(Table28[[#This Row],[Tên hàng hóa ]]&lt;&gt;0,D2705=""),SUM(OFFSET(Table28[[#This Row],[Thành tiền]],0,0,-COUNTIF(Table28[Số HĐ],Table28[[#This Row],[Số HĐ]]))),"")</f>
        <v/>
      </c>
      <c r="K2704" s="192"/>
      <c r="L270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04" s="194"/>
    </row>
    <row r="2705" spans="1:13" ht="35.1" customHeight="1" x14ac:dyDescent="0.2">
      <c r="A2705" s="187"/>
      <c r="B2705" s="188"/>
      <c r="C2705" s="189" t="str">
        <f t="shared" si="68"/>
        <v/>
      </c>
      <c r="D2705" s="190"/>
      <c r="E2705" s="195" t="str">
        <f>IF(Table28[[#This Row],[Tên hàng hóa ]]&lt;&gt;0,VLOOKUP(Table28[[#This Row],[Tên hàng hóa ]],Table1[[Tên hàng hóa]:[Quy cách]],2,0),"")</f>
        <v/>
      </c>
      <c r="F2705" s="191" t="str">
        <f>IF(Table28[[#This Row],[Tên hàng hóa ]]&lt;&gt;0,VLOOKUP(Table28[[#This Row],[Tên hàng hóa ]],Table1[[Tên hàng hóa]:[ĐVT]],3,0),"")</f>
        <v/>
      </c>
      <c r="G2705" s="196" t="str">
        <f>IF(Table28[[#This Row],[Tên hàng hóa ]]=0,"",VLOOKUP(Table28[[#This Row],[Tên hàng hóa ]],Table1[[Tên hàng hóa]:[Giá bán]],4,0))</f>
        <v/>
      </c>
      <c r="H2705" s="192"/>
      <c r="I2705" s="193" t="str">
        <f>IF(Table28[[#This Row],[Số lượng]]&lt;&gt;0,Table28[[#This Row],[Số lượng]]*Table28[[#This Row],[Đơn giá]],"")</f>
        <v/>
      </c>
      <c r="J2705" s="193" t="str">
        <f ca="1">IF(AND(Table28[[#This Row],[Tên hàng hóa ]]&lt;&gt;0,D2706=""),SUM(OFFSET(Table28[[#This Row],[Thành tiền]],0,0,-COUNTIF(Table28[Số HĐ],Table28[[#This Row],[Số HĐ]]))),"")</f>
        <v/>
      </c>
      <c r="K2705" s="192"/>
      <c r="L270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05" s="194"/>
    </row>
    <row r="2706" spans="1:13" ht="35.1" customHeight="1" x14ac:dyDescent="0.2">
      <c r="A2706" s="187"/>
      <c r="B2706" s="188"/>
      <c r="C2706" s="189" t="str">
        <f t="shared" si="68"/>
        <v/>
      </c>
      <c r="D2706" s="190"/>
      <c r="E2706" s="195" t="str">
        <f>IF(Table28[[#This Row],[Tên hàng hóa ]]&lt;&gt;0,VLOOKUP(Table28[[#This Row],[Tên hàng hóa ]],Table1[[Tên hàng hóa]:[Quy cách]],2,0),"")</f>
        <v/>
      </c>
      <c r="F2706" s="191" t="str">
        <f>IF(Table28[[#This Row],[Tên hàng hóa ]]&lt;&gt;0,VLOOKUP(Table28[[#This Row],[Tên hàng hóa ]],Table1[[Tên hàng hóa]:[ĐVT]],3,0),"")</f>
        <v/>
      </c>
      <c r="G2706" s="196" t="str">
        <f>IF(Table28[[#This Row],[Tên hàng hóa ]]=0,"",VLOOKUP(Table28[[#This Row],[Tên hàng hóa ]],Table1[[Tên hàng hóa]:[Giá bán]],4,0))</f>
        <v/>
      </c>
      <c r="H2706" s="192"/>
      <c r="I2706" s="193" t="str">
        <f>IF(Table28[[#This Row],[Số lượng]]&lt;&gt;0,Table28[[#This Row],[Số lượng]]*Table28[[#This Row],[Đơn giá]],"")</f>
        <v/>
      </c>
      <c r="J2706" s="193" t="str">
        <f ca="1">IF(AND(Table28[[#This Row],[Tên hàng hóa ]]&lt;&gt;0,D2707=""),SUM(OFFSET(Table28[[#This Row],[Thành tiền]],0,0,-COUNTIF(Table28[Số HĐ],Table28[[#This Row],[Số HĐ]]))),"")</f>
        <v/>
      </c>
      <c r="K2706" s="192"/>
      <c r="L270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06" s="194"/>
    </row>
    <row r="2707" spans="1:13" ht="35.1" customHeight="1" x14ac:dyDescent="0.2">
      <c r="A2707" s="187"/>
      <c r="B2707" s="188"/>
      <c r="C2707" s="189" t="str">
        <f t="shared" si="68"/>
        <v/>
      </c>
      <c r="D2707" s="190"/>
      <c r="E2707" s="195" t="str">
        <f>IF(Table28[[#This Row],[Tên hàng hóa ]]&lt;&gt;0,VLOOKUP(Table28[[#This Row],[Tên hàng hóa ]],Table1[[Tên hàng hóa]:[Quy cách]],2,0),"")</f>
        <v/>
      </c>
      <c r="F2707" s="191" t="str">
        <f>IF(Table28[[#This Row],[Tên hàng hóa ]]&lt;&gt;0,VLOOKUP(Table28[[#This Row],[Tên hàng hóa ]],Table1[[Tên hàng hóa]:[ĐVT]],3,0),"")</f>
        <v/>
      </c>
      <c r="G2707" s="196" t="str">
        <f>IF(Table28[[#This Row],[Tên hàng hóa ]]=0,"",VLOOKUP(Table28[[#This Row],[Tên hàng hóa ]],Table1[[Tên hàng hóa]:[Giá bán]],4,0))</f>
        <v/>
      </c>
      <c r="H2707" s="192"/>
      <c r="I2707" s="193" t="str">
        <f>IF(Table28[[#This Row],[Số lượng]]&lt;&gt;0,Table28[[#This Row],[Số lượng]]*Table28[[#This Row],[Đơn giá]],"")</f>
        <v/>
      </c>
      <c r="J2707" s="193" t="str">
        <f ca="1">IF(AND(Table28[[#This Row],[Tên hàng hóa ]]&lt;&gt;0,D2708=""),SUM(OFFSET(Table28[[#This Row],[Thành tiền]],0,0,-COUNTIF(Table28[Số HĐ],Table28[[#This Row],[Số HĐ]]))),"")</f>
        <v/>
      </c>
      <c r="K2707" s="192"/>
      <c r="L270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07" s="194"/>
    </row>
    <row r="2708" spans="1:13" ht="35.1" customHeight="1" x14ac:dyDescent="0.2">
      <c r="A2708" s="187"/>
      <c r="B2708" s="188"/>
      <c r="C2708" s="189" t="str">
        <f t="shared" si="68"/>
        <v/>
      </c>
      <c r="D2708" s="190"/>
      <c r="E2708" s="195" t="str">
        <f>IF(Table28[[#This Row],[Tên hàng hóa ]]&lt;&gt;0,VLOOKUP(Table28[[#This Row],[Tên hàng hóa ]],Table1[[Tên hàng hóa]:[Quy cách]],2,0),"")</f>
        <v/>
      </c>
      <c r="F2708" s="191" t="str">
        <f>IF(Table28[[#This Row],[Tên hàng hóa ]]&lt;&gt;0,VLOOKUP(Table28[[#This Row],[Tên hàng hóa ]],Table1[[Tên hàng hóa]:[ĐVT]],3,0),"")</f>
        <v/>
      </c>
      <c r="G2708" s="196" t="str">
        <f>IF(Table28[[#This Row],[Tên hàng hóa ]]=0,"",VLOOKUP(Table28[[#This Row],[Tên hàng hóa ]],Table1[[Tên hàng hóa]:[Giá bán]],4,0))</f>
        <v/>
      </c>
      <c r="H2708" s="192"/>
      <c r="I2708" s="193" t="str">
        <f>IF(Table28[[#This Row],[Số lượng]]&lt;&gt;0,Table28[[#This Row],[Số lượng]]*Table28[[#This Row],[Đơn giá]],"")</f>
        <v/>
      </c>
      <c r="J2708" s="193" t="str">
        <f ca="1">IF(AND(Table28[[#This Row],[Tên hàng hóa ]]&lt;&gt;0,D2709=""),SUM(OFFSET(Table28[[#This Row],[Thành tiền]],0,0,-COUNTIF(Table28[Số HĐ],Table28[[#This Row],[Số HĐ]]))),"")</f>
        <v/>
      </c>
      <c r="K2708" s="192"/>
      <c r="L270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08" s="194"/>
    </row>
    <row r="2709" spans="1:13" ht="35.1" customHeight="1" x14ac:dyDescent="0.2">
      <c r="A2709" s="187"/>
      <c r="B2709" s="188"/>
      <c r="C2709" s="189" t="str">
        <f t="shared" si="68"/>
        <v/>
      </c>
      <c r="D2709" s="190"/>
      <c r="E2709" s="195" t="str">
        <f>IF(Table28[[#This Row],[Tên hàng hóa ]]&lt;&gt;0,VLOOKUP(Table28[[#This Row],[Tên hàng hóa ]],Table1[[Tên hàng hóa]:[Quy cách]],2,0),"")</f>
        <v/>
      </c>
      <c r="F2709" s="191" t="str">
        <f>IF(Table28[[#This Row],[Tên hàng hóa ]]&lt;&gt;0,VLOOKUP(Table28[[#This Row],[Tên hàng hóa ]],Table1[[Tên hàng hóa]:[ĐVT]],3,0),"")</f>
        <v/>
      </c>
      <c r="G2709" s="196" t="str">
        <f>IF(Table28[[#This Row],[Tên hàng hóa ]]=0,"",VLOOKUP(Table28[[#This Row],[Tên hàng hóa ]],Table1[[Tên hàng hóa]:[Giá bán]],4,0))</f>
        <v/>
      </c>
      <c r="H2709" s="192"/>
      <c r="I2709" s="193" t="str">
        <f>IF(Table28[[#This Row],[Số lượng]]&lt;&gt;0,Table28[[#This Row],[Số lượng]]*Table28[[#This Row],[Đơn giá]],"")</f>
        <v/>
      </c>
      <c r="J2709" s="193" t="str">
        <f ca="1">IF(AND(Table28[[#This Row],[Tên hàng hóa ]]&lt;&gt;0,D2710=""),SUM(OFFSET(Table28[[#This Row],[Thành tiền]],0,0,-COUNTIF(Table28[Số HĐ],Table28[[#This Row],[Số HĐ]]))),"")</f>
        <v/>
      </c>
      <c r="K2709" s="192"/>
      <c r="L270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09" s="194"/>
    </row>
    <row r="2710" spans="1:13" ht="35.1" customHeight="1" x14ac:dyDescent="0.2">
      <c r="A2710" s="187"/>
      <c r="B2710" s="188"/>
      <c r="C2710" s="189" t="str">
        <f t="shared" si="68"/>
        <v/>
      </c>
      <c r="D2710" s="190"/>
      <c r="E2710" s="195" t="str">
        <f>IF(Table28[[#This Row],[Tên hàng hóa ]]&lt;&gt;0,VLOOKUP(Table28[[#This Row],[Tên hàng hóa ]],Table1[[Tên hàng hóa]:[Quy cách]],2,0),"")</f>
        <v/>
      </c>
      <c r="F2710" s="191" t="str">
        <f>IF(Table28[[#This Row],[Tên hàng hóa ]]&lt;&gt;0,VLOOKUP(Table28[[#This Row],[Tên hàng hóa ]],Table1[[Tên hàng hóa]:[ĐVT]],3,0),"")</f>
        <v/>
      </c>
      <c r="G2710" s="196" t="str">
        <f>IF(Table28[[#This Row],[Tên hàng hóa ]]=0,"",VLOOKUP(Table28[[#This Row],[Tên hàng hóa ]],Table1[[Tên hàng hóa]:[Giá bán]],4,0))</f>
        <v/>
      </c>
      <c r="H2710" s="192"/>
      <c r="I2710" s="193" t="str">
        <f>IF(Table28[[#This Row],[Số lượng]]&lt;&gt;0,Table28[[#This Row],[Số lượng]]*Table28[[#This Row],[Đơn giá]],"")</f>
        <v/>
      </c>
      <c r="J2710" s="193" t="str">
        <f ca="1">IF(AND(Table28[[#This Row],[Tên hàng hóa ]]&lt;&gt;0,D2711=""),SUM(OFFSET(Table28[[#This Row],[Thành tiền]],0,0,-COUNTIF(Table28[Số HĐ],Table28[[#This Row],[Số HĐ]]))),"")</f>
        <v/>
      </c>
      <c r="K2710" s="192"/>
      <c r="L271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10" s="194"/>
    </row>
    <row r="2711" spans="1:13" ht="35.1" customHeight="1" x14ac:dyDescent="0.2">
      <c r="A2711" s="187"/>
      <c r="B2711" s="188"/>
      <c r="C2711" s="189" t="str">
        <f t="shared" si="68"/>
        <v/>
      </c>
      <c r="D2711" s="190"/>
      <c r="E2711" s="195" t="str">
        <f>IF(Table28[[#This Row],[Tên hàng hóa ]]&lt;&gt;0,VLOOKUP(Table28[[#This Row],[Tên hàng hóa ]],Table1[[Tên hàng hóa]:[Quy cách]],2,0),"")</f>
        <v/>
      </c>
      <c r="F2711" s="191" t="str">
        <f>IF(Table28[[#This Row],[Tên hàng hóa ]]&lt;&gt;0,VLOOKUP(Table28[[#This Row],[Tên hàng hóa ]],Table1[[Tên hàng hóa]:[ĐVT]],3,0),"")</f>
        <v/>
      </c>
      <c r="G2711" s="196" t="str">
        <f>IF(Table28[[#This Row],[Tên hàng hóa ]]=0,"",VLOOKUP(Table28[[#This Row],[Tên hàng hóa ]],Table1[[Tên hàng hóa]:[Giá bán]],4,0))</f>
        <v/>
      </c>
      <c r="H2711" s="192"/>
      <c r="I2711" s="193" t="str">
        <f>IF(Table28[[#This Row],[Số lượng]]&lt;&gt;0,Table28[[#This Row],[Số lượng]]*Table28[[#This Row],[Đơn giá]],"")</f>
        <v/>
      </c>
      <c r="J2711" s="193" t="str">
        <f ca="1">IF(AND(Table28[[#This Row],[Tên hàng hóa ]]&lt;&gt;0,D2712=""),SUM(OFFSET(Table28[[#This Row],[Thành tiền]],0,0,-COUNTIF(Table28[Số HĐ],Table28[[#This Row],[Số HĐ]]))),"")</f>
        <v/>
      </c>
      <c r="K2711" s="192"/>
      <c r="L271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11" s="194"/>
    </row>
    <row r="2712" spans="1:13" ht="35.1" customHeight="1" x14ac:dyDescent="0.2">
      <c r="A2712" s="187"/>
      <c r="B2712" s="188"/>
      <c r="C2712" s="189" t="str">
        <f t="shared" si="68"/>
        <v/>
      </c>
      <c r="D2712" s="190"/>
      <c r="E2712" s="195" t="str">
        <f>IF(Table28[[#This Row],[Tên hàng hóa ]]&lt;&gt;0,VLOOKUP(Table28[[#This Row],[Tên hàng hóa ]],Table1[[Tên hàng hóa]:[Quy cách]],2,0),"")</f>
        <v/>
      </c>
      <c r="F2712" s="191" t="str">
        <f>IF(Table28[[#This Row],[Tên hàng hóa ]]&lt;&gt;0,VLOOKUP(Table28[[#This Row],[Tên hàng hóa ]],Table1[[Tên hàng hóa]:[ĐVT]],3,0),"")</f>
        <v/>
      </c>
      <c r="G2712" s="196" t="str">
        <f>IF(Table28[[#This Row],[Tên hàng hóa ]]=0,"",VLOOKUP(Table28[[#This Row],[Tên hàng hóa ]],Table1[[Tên hàng hóa]:[Giá bán]],4,0))</f>
        <v/>
      </c>
      <c r="H2712" s="192"/>
      <c r="I2712" s="193" t="str">
        <f>IF(Table28[[#This Row],[Số lượng]]&lt;&gt;0,Table28[[#This Row],[Số lượng]]*Table28[[#This Row],[Đơn giá]],"")</f>
        <v/>
      </c>
      <c r="J2712" s="193" t="str">
        <f ca="1">IF(AND(Table28[[#This Row],[Tên hàng hóa ]]&lt;&gt;0,D2713=""),SUM(OFFSET(Table28[[#This Row],[Thành tiền]],0,0,-COUNTIF(Table28[Số HĐ],Table28[[#This Row],[Số HĐ]]))),"")</f>
        <v/>
      </c>
      <c r="K2712" s="192"/>
      <c r="L271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12" s="194"/>
    </row>
    <row r="2713" spans="1:13" ht="35.1" customHeight="1" x14ac:dyDescent="0.2">
      <c r="A2713" s="187"/>
      <c r="B2713" s="188"/>
      <c r="C2713" s="189" t="str">
        <f t="shared" si="68"/>
        <v/>
      </c>
      <c r="D2713" s="190"/>
      <c r="E2713" s="195" t="str">
        <f>IF(Table28[[#This Row],[Tên hàng hóa ]]&lt;&gt;0,VLOOKUP(Table28[[#This Row],[Tên hàng hóa ]],Table1[[Tên hàng hóa]:[Quy cách]],2,0),"")</f>
        <v/>
      </c>
      <c r="F2713" s="191" t="str">
        <f>IF(Table28[[#This Row],[Tên hàng hóa ]]&lt;&gt;0,VLOOKUP(Table28[[#This Row],[Tên hàng hóa ]],Table1[[Tên hàng hóa]:[ĐVT]],3,0),"")</f>
        <v/>
      </c>
      <c r="G2713" s="196" t="str">
        <f>IF(Table28[[#This Row],[Tên hàng hóa ]]=0,"",VLOOKUP(Table28[[#This Row],[Tên hàng hóa ]],Table1[[Tên hàng hóa]:[Giá bán]],4,0))</f>
        <v/>
      </c>
      <c r="H2713" s="192"/>
      <c r="I2713" s="193" t="str">
        <f>IF(Table28[[#This Row],[Số lượng]]&lt;&gt;0,Table28[[#This Row],[Số lượng]]*Table28[[#This Row],[Đơn giá]],"")</f>
        <v/>
      </c>
      <c r="J2713" s="193" t="str">
        <f ca="1">IF(AND(Table28[[#This Row],[Tên hàng hóa ]]&lt;&gt;0,D2714=""),SUM(OFFSET(Table28[[#This Row],[Thành tiền]],0,0,-COUNTIF(Table28[Số HĐ],Table28[[#This Row],[Số HĐ]]))),"")</f>
        <v/>
      </c>
      <c r="K2713" s="192"/>
      <c r="L271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13" s="194"/>
    </row>
    <row r="2714" spans="1:13" ht="35.1" customHeight="1" x14ac:dyDescent="0.2">
      <c r="A2714" s="187"/>
      <c r="B2714" s="188"/>
      <c r="C2714" s="189" t="str">
        <f t="shared" si="68"/>
        <v/>
      </c>
      <c r="D2714" s="190"/>
      <c r="E2714" s="195" t="str">
        <f>IF(Table28[[#This Row],[Tên hàng hóa ]]&lt;&gt;0,VLOOKUP(Table28[[#This Row],[Tên hàng hóa ]],Table1[[Tên hàng hóa]:[Quy cách]],2,0),"")</f>
        <v/>
      </c>
      <c r="F2714" s="191" t="str">
        <f>IF(Table28[[#This Row],[Tên hàng hóa ]]&lt;&gt;0,VLOOKUP(Table28[[#This Row],[Tên hàng hóa ]],Table1[[Tên hàng hóa]:[ĐVT]],3,0),"")</f>
        <v/>
      </c>
      <c r="G2714" s="196" t="str">
        <f>IF(Table28[[#This Row],[Tên hàng hóa ]]=0,"",VLOOKUP(Table28[[#This Row],[Tên hàng hóa ]],Table1[[Tên hàng hóa]:[Giá bán]],4,0))</f>
        <v/>
      </c>
      <c r="H2714" s="192"/>
      <c r="I2714" s="193" t="str">
        <f>IF(Table28[[#This Row],[Số lượng]]&lt;&gt;0,Table28[[#This Row],[Số lượng]]*Table28[[#This Row],[Đơn giá]],"")</f>
        <v/>
      </c>
      <c r="J2714" s="193" t="str">
        <f ca="1">IF(AND(Table28[[#This Row],[Tên hàng hóa ]]&lt;&gt;0,D2715=""),SUM(OFFSET(Table28[[#This Row],[Thành tiền]],0,0,-COUNTIF(Table28[Số HĐ],Table28[[#This Row],[Số HĐ]]))),"")</f>
        <v/>
      </c>
      <c r="K2714" s="192"/>
      <c r="L271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14" s="194"/>
    </row>
    <row r="2715" spans="1:13" ht="35.1" customHeight="1" x14ac:dyDescent="0.2">
      <c r="A2715" s="187"/>
      <c r="B2715" s="188"/>
      <c r="C2715" s="189" t="str">
        <f t="shared" si="68"/>
        <v/>
      </c>
      <c r="D2715" s="190"/>
      <c r="E2715" s="195" t="str">
        <f>IF(Table28[[#This Row],[Tên hàng hóa ]]&lt;&gt;0,VLOOKUP(Table28[[#This Row],[Tên hàng hóa ]],Table1[[Tên hàng hóa]:[Quy cách]],2,0),"")</f>
        <v/>
      </c>
      <c r="F2715" s="191" t="str">
        <f>IF(Table28[[#This Row],[Tên hàng hóa ]]&lt;&gt;0,VLOOKUP(Table28[[#This Row],[Tên hàng hóa ]],Table1[[Tên hàng hóa]:[ĐVT]],3,0),"")</f>
        <v/>
      </c>
      <c r="G2715" s="196" t="str">
        <f>IF(Table28[[#This Row],[Tên hàng hóa ]]=0,"",VLOOKUP(Table28[[#This Row],[Tên hàng hóa ]],Table1[[Tên hàng hóa]:[Giá bán]],4,0))</f>
        <v/>
      </c>
      <c r="H2715" s="192"/>
      <c r="I2715" s="193" t="str">
        <f>IF(Table28[[#This Row],[Số lượng]]&lt;&gt;0,Table28[[#This Row],[Số lượng]]*Table28[[#This Row],[Đơn giá]],"")</f>
        <v/>
      </c>
      <c r="J2715" s="193" t="str">
        <f ca="1">IF(AND(Table28[[#This Row],[Tên hàng hóa ]]&lt;&gt;0,D2716=""),SUM(OFFSET(Table28[[#This Row],[Thành tiền]],0,0,-COUNTIF(Table28[Số HĐ],Table28[[#This Row],[Số HĐ]]))),"")</f>
        <v/>
      </c>
      <c r="K2715" s="192"/>
      <c r="L271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15" s="194"/>
    </row>
    <row r="2716" spans="1:13" ht="35.1" customHeight="1" x14ac:dyDescent="0.2">
      <c r="A2716" s="187"/>
      <c r="B2716" s="188"/>
      <c r="C2716" s="189" t="str">
        <f t="shared" si="68"/>
        <v/>
      </c>
      <c r="D2716" s="190"/>
      <c r="E2716" s="195" t="str">
        <f>IF(Table28[[#This Row],[Tên hàng hóa ]]&lt;&gt;0,VLOOKUP(Table28[[#This Row],[Tên hàng hóa ]],Table1[[Tên hàng hóa]:[Quy cách]],2,0),"")</f>
        <v/>
      </c>
      <c r="F2716" s="191" t="str">
        <f>IF(Table28[[#This Row],[Tên hàng hóa ]]&lt;&gt;0,VLOOKUP(Table28[[#This Row],[Tên hàng hóa ]],Table1[[Tên hàng hóa]:[ĐVT]],3,0),"")</f>
        <v/>
      </c>
      <c r="G2716" s="196" t="str">
        <f>IF(Table28[[#This Row],[Tên hàng hóa ]]=0,"",VLOOKUP(Table28[[#This Row],[Tên hàng hóa ]],Table1[[Tên hàng hóa]:[Giá bán]],4,0))</f>
        <v/>
      </c>
      <c r="H2716" s="192"/>
      <c r="I2716" s="193" t="str">
        <f>IF(Table28[[#This Row],[Số lượng]]&lt;&gt;0,Table28[[#This Row],[Số lượng]]*Table28[[#This Row],[Đơn giá]],"")</f>
        <v/>
      </c>
      <c r="J2716" s="193" t="str">
        <f ca="1">IF(AND(Table28[[#This Row],[Tên hàng hóa ]]&lt;&gt;0,D2717=""),SUM(OFFSET(Table28[[#This Row],[Thành tiền]],0,0,-COUNTIF(Table28[Số HĐ],Table28[[#This Row],[Số HĐ]]))),"")</f>
        <v/>
      </c>
      <c r="K2716" s="192"/>
      <c r="L271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16" s="194"/>
    </row>
    <row r="2717" spans="1:13" ht="35.1" customHeight="1" x14ac:dyDescent="0.2">
      <c r="A2717" s="187"/>
      <c r="B2717" s="188"/>
      <c r="C2717" s="189" t="str">
        <f t="shared" si="68"/>
        <v/>
      </c>
      <c r="D2717" s="190"/>
      <c r="E2717" s="195" t="str">
        <f>IF(Table28[[#This Row],[Tên hàng hóa ]]&lt;&gt;0,VLOOKUP(Table28[[#This Row],[Tên hàng hóa ]],Table1[[Tên hàng hóa]:[Quy cách]],2,0),"")</f>
        <v/>
      </c>
      <c r="F2717" s="191" t="str">
        <f>IF(Table28[[#This Row],[Tên hàng hóa ]]&lt;&gt;0,VLOOKUP(Table28[[#This Row],[Tên hàng hóa ]],Table1[[Tên hàng hóa]:[ĐVT]],3,0),"")</f>
        <v/>
      </c>
      <c r="G2717" s="196" t="str">
        <f>IF(Table28[[#This Row],[Tên hàng hóa ]]=0,"",VLOOKUP(Table28[[#This Row],[Tên hàng hóa ]],Table1[[Tên hàng hóa]:[Giá bán]],4,0))</f>
        <v/>
      </c>
      <c r="H2717" s="192"/>
      <c r="I2717" s="193" t="str">
        <f>IF(Table28[[#This Row],[Số lượng]]&lt;&gt;0,Table28[[#This Row],[Số lượng]]*Table28[[#This Row],[Đơn giá]],"")</f>
        <v/>
      </c>
      <c r="J2717" s="193" t="str">
        <f ca="1">IF(AND(Table28[[#This Row],[Tên hàng hóa ]]&lt;&gt;0,D2718=""),SUM(OFFSET(Table28[[#This Row],[Thành tiền]],0,0,-COUNTIF(Table28[Số HĐ],Table28[[#This Row],[Số HĐ]]))),"")</f>
        <v/>
      </c>
      <c r="K2717" s="192"/>
      <c r="L271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17" s="194"/>
    </row>
    <row r="2718" spans="1:13" ht="35.1" customHeight="1" x14ac:dyDescent="0.2">
      <c r="A2718" s="187"/>
      <c r="B2718" s="188"/>
      <c r="C2718" s="189" t="str">
        <f t="shared" si="68"/>
        <v/>
      </c>
      <c r="D2718" s="190"/>
      <c r="E2718" s="195" t="str">
        <f>IF(Table28[[#This Row],[Tên hàng hóa ]]&lt;&gt;0,VLOOKUP(Table28[[#This Row],[Tên hàng hóa ]],Table1[[Tên hàng hóa]:[Quy cách]],2,0),"")</f>
        <v/>
      </c>
      <c r="F2718" s="191" t="str">
        <f>IF(Table28[[#This Row],[Tên hàng hóa ]]&lt;&gt;0,VLOOKUP(Table28[[#This Row],[Tên hàng hóa ]],Table1[[Tên hàng hóa]:[ĐVT]],3,0),"")</f>
        <v/>
      </c>
      <c r="G2718" s="196" t="str">
        <f>IF(Table28[[#This Row],[Tên hàng hóa ]]=0,"",VLOOKUP(Table28[[#This Row],[Tên hàng hóa ]],Table1[[Tên hàng hóa]:[Giá bán]],4,0))</f>
        <v/>
      </c>
      <c r="H2718" s="192"/>
      <c r="I2718" s="193" t="str">
        <f>IF(Table28[[#This Row],[Số lượng]]&lt;&gt;0,Table28[[#This Row],[Số lượng]]*Table28[[#This Row],[Đơn giá]],"")</f>
        <v/>
      </c>
      <c r="J2718" s="193" t="str">
        <f ca="1">IF(AND(Table28[[#This Row],[Tên hàng hóa ]]&lt;&gt;0,D2719=""),SUM(OFFSET(Table28[[#This Row],[Thành tiền]],0,0,-COUNTIF(Table28[Số HĐ],Table28[[#This Row],[Số HĐ]]))),"")</f>
        <v/>
      </c>
      <c r="K2718" s="192"/>
      <c r="L271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18" s="194"/>
    </row>
    <row r="2719" spans="1:13" ht="35.1" customHeight="1" x14ac:dyDescent="0.2">
      <c r="A2719" s="187"/>
      <c r="B2719" s="188"/>
      <c r="C2719" s="189" t="str">
        <f t="shared" si="68"/>
        <v/>
      </c>
      <c r="D2719" s="190"/>
      <c r="E2719" s="195" t="str">
        <f>IF(Table28[[#This Row],[Tên hàng hóa ]]&lt;&gt;0,VLOOKUP(Table28[[#This Row],[Tên hàng hóa ]],Table1[[Tên hàng hóa]:[Quy cách]],2,0),"")</f>
        <v/>
      </c>
      <c r="F2719" s="191" t="str">
        <f>IF(Table28[[#This Row],[Tên hàng hóa ]]&lt;&gt;0,VLOOKUP(Table28[[#This Row],[Tên hàng hóa ]],Table1[[Tên hàng hóa]:[ĐVT]],3,0),"")</f>
        <v/>
      </c>
      <c r="G2719" s="196" t="str">
        <f>IF(Table28[[#This Row],[Tên hàng hóa ]]=0,"",VLOOKUP(Table28[[#This Row],[Tên hàng hóa ]],Table1[[Tên hàng hóa]:[Giá bán]],4,0))</f>
        <v/>
      </c>
      <c r="H2719" s="192"/>
      <c r="I2719" s="193" t="str">
        <f>IF(Table28[[#This Row],[Số lượng]]&lt;&gt;0,Table28[[#This Row],[Số lượng]]*Table28[[#This Row],[Đơn giá]],"")</f>
        <v/>
      </c>
      <c r="J2719" s="193" t="str">
        <f ca="1">IF(AND(Table28[[#This Row],[Tên hàng hóa ]]&lt;&gt;0,D2720=""),SUM(OFFSET(Table28[[#This Row],[Thành tiền]],0,0,-COUNTIF(Table28[Số HĐ],Table28[[#This Row],[Số HĐ]]))),"")</f>
        <v/>
      </c>
      <c r="K2719" s="192"/>
      <c r="L271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19" s="194"/>
    </row>
    <row r="2720" spans="1:13" ht="35.1" customHeight="1" x14ac:dyDescent="0.2">
      <c r="A2720" s="187"/>
      <c r="B2720" s="188"/>
      <c r="C2720" s="189" t="str">
        <f t="shared" si="68"/>
        <v/>
      </c>
      <c r="D2720" s="190"/>
      <c r="E2720" s="195" t="str">
        <f>IF(Table28[[#This Row],[Tên hàng hóa ]]&lt;&gt;0,VLOOKUP(Table28[[#This Row],[Tên hàng hóa ]],Table1[[Tên hàng hóa]:[Quy cách]],2,0),"")</f>
        <v/>
      </c>
      <c r="F2720" s="191" t="str">
        <f>IF(Table28[[#This Row],[Tên hàng hóa ]]&lt;&gt;0,VLOOKUP(Table28[[#This Row],[Tên hàng hóa ]],Table1[[Tên hàng hóa]:[ĐVT]],3,0),"")</f>
        <v/>
      </c>
      <c r="G2720" s="196" t="str">
        <f>IF(Table28[[#This Row],[Tên hàng hóa ]]=0,"",VLOOKUP(Table28[[#This Row],[Tên hàng hóa ]],Table1[[Tên hàng hóa]:[Giá bán]],4,0))</f>
        <v/>
      </c>
      <c r="H2720" s="192"/>
      <c r="I2720" s="193" t="str">
        <f>IF(Table28[[#This Row],[Số lượng]]&lt;&gt;0,Table28[[#This Row],[Số lượng]]*Table28[[#This Row],[Đơn giá]],"")</f>
        <v/>
      </c>
      <c r="J2720" s="193" t="str">
        <f ca="1">IF(AND(Table28[[#This Row],[Tên hàng hóa ]]&lt;&gt;0,D2721=""),SUM(OFFSET(Table28[[#This Row],[Thành tiền]],0,0,-COUNTIF(Table28[Số HĐ],Table28[[#This Row],[Số HĐ]]))),"")</f>
        <v/>
      </c>
      <c r="K2720" s="192"/>
      <c r="L272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20" s="194"/>
    </row>
    <row r="2721" spans="1:13" ht="35.1" customHeight="1" x14ac:dyDescent="0.2">
      <c r="A2721" s="187"/>
      <c r="B2721" s="188"/>
      <c r="C2721" s="189" t="str">
        <f t="shared" si="68"/>
        <v/>
      </c>
      <c r="D2721" s="190"/>
      <c r="E2721" s="195" t="str">
        <f>IF(Table28[[#This Row],[Tên hàng hóa ]]&lt;&gt;0,VLOOKUP(Table28[[#This Row],[Tên hàng hóa ]],Table1[[Tên hàng hóa]:[Quy cách]],2,0),"")</f>
        <v/>
      </c>
      <c r="F2721" s="191" t="str">
        <f>IF(Table28[[#This Row],[Tên hàng hóa ]]&lt;&gt;0,VLOOKUP(Table28[[#This Row],[Tên hàng hóa ]],Table1[[Tên hàng hóa]:[ĐVT]],3,0),"")</f>
        <v/>
      </c>
      <c r="G2721" s="196" t="str">
        <f>IF(Table28[[#This Row],[Tên hàng hóa ]]=0,"",VLOOKUP(Table28[[#This Row],[Tên hàng hóa ]],Table1[[Tên hàng hóa]:[Giá bán]],4,0))</f>
        <v/>
      </c>
      <c r="H2721" s="192"/>
      <c r="I2721" s="193" t="str">
        <f>IF(Table28[[#This Row],[Số lượng]]&lt;&gt;0,Table28[[#This Row],[Số lượng]]*Table28[[#This Row],[Đơn giá]],"")</f>
        <v/>
      </c>
      <c r="J2721" s="193" t="str">
        <f ca="1">IF(AND(Table28[[#This Row],[Tên hàng hóa ]]&lt;&gt;0,D2722=""),SUM(OFFSET(Table28[[#This Row],[Thành tiền]],0,0,-COUNTIF(Table28[Số HĐ],Table28[[#This Row],[Số HĐ]]))),"")</f>
        <v/>
      </c>
      <c r="K2721" s="192"/>
      <c r="L272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21" s="194"/>
    </row>
    <row r="2722" spans="1:13" ht="35.1" customHeight="1" x14ac:dyDescent="0.2">
      <c r="A2722" s="187"/>
      <c r="B2722" s="188"/>
      <c r="C2722" s="189" t="str">
        <f t="shared" si="68"/>
        <v/>
      </c>
      <c r="D2722" s="190"/>
      <c r="E2722" s="195" t="str">
        <f>IF(Table28[[#This Row],[Tên hàng hóa ]]&lt;&gt;0,VLOOKUP(Table28[[#This Row],[Tên hàng hóa ]],Table1[[Tên hàng hóa]:[Quy cách]],2,0),"")</f>
        <v/>
      </c>
      <c r="F2722" s="191" t="str">
        <f>IF(Table28[[#This Row],[Tên hàng hóa ]]&lt;&gt;0,VLOOKUP(Table28[[#This Row],[Tên hàng hóa ]],Table1[[Tên hàng hóa]:[ĐVT]],3,0),"")</f>
        <v/>
      </c>
      <c r="G2722" s="196" t="str">
        <f>IF(Table28[[#This Row],[Tên hàng hóa ]]=0,"",VLOOKUP(Table28[[#This Row],[Tên hàng hóa ]],Table1[[Tên hàng hóa]:[Giá bán]],4,0))</f>
        <v/>
      </c>
      <c r="H2722" s="192"/>
      <c r="I2722" s="193" t="str">
        <f>IF(Table28[[#This Row],[Số lượng]]&lt;&gt;0,Table28[[#This Row],[Số lượng]]*Table28[[#This Row],[Đơn giá]],"")</f>
        <v/>
      </c>
      <c r="J2722" s="193" t="str">
        <f ca="1">IF(AND(Table28[[#This Row],[Tên hàng hóa ]]&lt;&gt;0,D2723=""),SUM(OFFSET(Table28[[#This Row],[Thành tiền]],0,0,-COUNTIF(Table28[Số HĐ],Table28[[#This Row],[Số HĐ]]))),"")</f>
        <v/>
      </c>
      <c r="K2722" s="192"/>
      <c r="L272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22" s="194"/>
    </row>
    <row r="2723" spans="1:13" ht="35.1" customHeight="1" x14ac:dyDescent="0.2">
      <c r="A2723" s="187"/>
      <c r="B2723" s="188"/>
      <c r="C2723" s="189" t="str">
        <f t="shared" si="68"/>
        <v/>
      </c>
      <c r="D2723" s="190"/>
      <c r="E2723" s="195" t="str">
        <f>IF(Table28[[#This Row],[Tên hàng hóa ]]&lt;&gt;0,VLOOKUP(Table28[[#This Row],[Tên hàng hóa ]],Table1[[Tên hàng hóa]:[Quy cách]],2,0),"")</f>
        <v/>
      </c>
      <c r="F2723" s="191" t="str">
        <f>IF(Table28[[#This Row],[Tên hàng hóa ]]&lt;&gt;0,VLOOKUP(Table28[[#This Row],[Tên hàng hóa ]],Table1[[Tên hàng hóa]:[ĐVT]],3,0),"")</f>
        <v/>
      </c>
      <c r="G2723" s="196" t="str">
        <f>IF(Table28[[#This Row],[Tên hàng hóa ]]=0,"",VLOOKUP(Table28[[#This Row],[Tên hàng hóa ]],Table1[[Tên hàng hóa]:[Giá bán]],4,0))</f>
        <v/>
      </c>
      <c r="H2723" s="192"/>
      <c r="I2723" s="193" t="str">
        <f>IF(Table28[[#This Row],[Số lượng]]&lt;&gt;0,Table28[[#This Row],[Số lượng]]*Table28[[#This Row],[Đơn giá]],"")</f>
        <v/>
      </c>
      <c r="J2723" s="193" t="str">
        <f ca="1">IF(AND(Table28[[#This Row],[Tên hàng hóa ]]&lt;&gt;0,D2724=""),SUM(OFFSET(Table28[[#This Row],[Thành tiền]],0,0,-COUNTIF(Table28[Số HĐ],Table28[[#This Row],[Số HĐ]]))),"")</f>
        <v/>
      </c>
      <c r="K2723" s="192"/>
      <c r="L272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23" s="194"/>
    </row>
    <row r="2724" spans="1:13" ht="35.1" customHeight="1" x14ac:dyDescent="0.2">
      <c r="A2724" s="187"/>
      <c r="B2724" s="188"/>
      <c r="C2724" s="189" t="str">
        <f t="shared" si="68"/>
        <v/>
      </c>
      <c r="D2724" s="190"/>
      <c r="E2724" s="195" t="str">
        <f>IF(Table28[[#This Row],[Tên hàng hóa ]]&lt;&gt;0,VLOOKUP(Table28[[#This Row],[Tên hàng hóa ]],Table1[[Tên hàng hóa]:[Quy cách]],2,0),"")</f>
        <v/>
      </c>
      <c r="F2724" s="191" t="str">
        <f>IF(Table28[[#This Row],[Tên hàng hóa ]]&lt;&gt;0,VLOOKUP(Table28[[#This Row],[Tên hàng hóa ]],Table1[[Tên hàng hóa]:[ĐVT]],3,0),"")</f>
        <v/>
      </c>
      <c r="G2724" s="196" t="str">
        <f>IF(Table28[[#This Row],[Tên hàng hóa ]]=0,"",VLOOKUP(Table28[[#This Row],[Tên hàng hóa ]],Table1[[Tên hàng hóa]:[Giá bán]],4,0))</f>
        <v/>
      </c>
      <c r="H2724" s="192"/>
      <c r="I2724" s="193" t="str">
        <f>IF(Table28[[#This Row],[Số lượng]]&lt;&gt;0,Table28[[#This Row],[Số lượng]]*Table28[[#This Row],[Đơn giá]],"")</f>
        <v/>
      </c>
      <c r="J2724" s="193" t="str">
        <f ca="1">IF(AND(Table28[[#This Row],[Tên hàng hóa ]]&lt;&gt;0,D2725=""),SUM(OFFSET(Table28[[#This Row],[Thành tiền]],0,0,-COUNTIF(Table28[Số HĐ],Table28[[#This Row],[Số HĐ]]))),"")</f>
        <v/>
      </c>
      <c r="K2724" s="192"/>
      <c r="L272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24" s="194"/>
    </row>
    <row r="2725" spans="1:13" ht="35.1" customHeight="1" x14ac:dyDescent="0.2">
      <c r="A2725" s="187"/>
      <c r="B2725" s="188"/>
      <c r="C2725" s="189" t="str">
        <f t="shared" si="68"/>
        <v/>
      </c>
      <c r="D2725" s="190"/>
      <c r="E2725" s="195" t="str">
        <f>IF(Table28[[#This Row],[Tên hàng hóa ]]&lt;&gt;0,VLOOKUP(Table28[[#This Row],[Tên hàng hóa ]],Table1[[Tên hàng hóa]:[Quy cách]],2,0),"")</f>
        <v/>
      </c>
      <c r="F2725" s="191" t="str">
        <f>IF(Table28[[#This Row],[Tên hàng hóa ]]&lt;&gt;0,VLOOKUP(Table28[[#This Row],[Tên hàng hóa ]],Table1[[Tên hàng hóa]:[ĐVT]],3,0),"")</f>
        <v/>
      </c>
      <c r="G2725" s="196" t="str">
        <f>IF(Table28[[#This Row],[Tên hàng hóa ]]=0,"",VLOOKUP(Table28[[#This Row],[Tên hàng hóa ]],Table1[[Tên hàng hóa]:[Giá bán]],4,0))</f>
        <v/>
      </c>
      <c r="H2725" s="192"/>
      <c r="I2725" s="193" t="str">
        <f>IF(Table28[[#This Row],[Số lượng]]&lt;&gt;0,Table28[[#This Row],[Số lượng]]*Table28[[#This Row],[Đơn giá]],"")</f>
        <v/>
      </c>
      <c r="J2725" s="193" t="str">
        <f ca="1">IF(AND(Table28[[#This Row],[Tên hàng hóa ]]&lt;&gt;0,D2726=""),SUM(OFFSET(Table28[[#This Row],[Thành tiền]],0,0,-COUNTIF(Table28[Số HĐ],Table28[[#This Row],[Số HĐ]]))),"")</f>
        <v/>
      </c>
      <c r="K2725" s="192"/>
      <c r="L272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25" s="194"/>
    </row>
    <row r="2726" spans="1:13" ht="35.1" customHeight="1" x14ac:dyDescent="0.2">
      <c r="A2726" s="187"/>
      <c r="B2726" s="188"/>
      <c r="C2726" s="189" t="str">
        <f t="shared" si="68"/>
        <v/>
      </c>
      <c r="D2726" s="190"/>
      <c r="E2726" s="195" t="str">
        <f>IF(Table28[[#This Row],[Tên hàng hóa ]]&lt;&gt;0,VLOOKUP(Table28[[#This Row],[Tên hàng hóa ]],Table1[[Tên hàng hóa]:[Quy cách]],2,0),"")</f>
        <v/>
      </c>
      <c r="F2726" s="191" t="str">
        <f>IF(Table28[[#This Row],[Tên hàng hóa ]]&lt;&gt;0,VLOOKUP(Table28[[#This Row],[Tên hàng hóa ]],Table1[[Tên hàng hóa]:[ĐVT]],3,0),"")</f>
        <v/>
      </c>
      <c r="G2726" s="196" t="str">
        <f>IF(Table28[[#This Row],[Tên hàng hóa ]]=0,"",VLOOKUP(Table28[[#This Row],[Tên hàng hóa ]],Table1[[Tên hàng hóa]:[Giá bán]],4,0))</f>
        <v/>
      </c>
      <c r="H2726" s="192"/>
      <c r="I2726" s="193" t="str">
        <f>IF(Table28[[#This Row],[Số lượng]]&lt;&gt;0,Table28[[#This Row],[Số lượng]]*Table28[[#This Row],[Đơn giá]],"")</f>
        <v/>
      </c>
      <c r="J2726" s="193" t="str">
        <f ca="1">IF(AND(Table28[[#This Row],[Tên hàng hóa ]]&lt;&gt;0,D2727=""),SUM(OFFSET(Table28[[#This Row],[Thành tiền]],0,0,-COUNTIF(Table28[Số HĐ],Table28[[#This Row],[Số HĐ]]))),"")</f>
        <v/>
      </c>
      <c r="K2726" s="192"/>
      <c r="L272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26" s="194"/>
    </row>
    <row r="2727" spans="1:13" ht="35.1" customHeight="1" x14ac:dyDescent="0.2">
      <c r="A2727" s="187"/>
      <c r="B2727" s="188"/>
      <c r="C2727" s="189" t="str">
        <f t="shared" si="68"/>
        <v/>
      </c>
      <c r="D2727" s="190"/>
      <c r="E2727" s="195" t="str">
        <f>IF(Table28[[#This Row],[Tên hàng hóa ]]&lt;&gt;0,VLOOKUP(Table28[[#This Row],[Tên hàng hóa ]],Table1[[Tên hàng hóa]:[Quy cách]],2,0),"")</f>
        <v/>
      </c>
      <c r="F2727" s="191" t="str">
        <f>IF(Table28[[#This Row],[Tên hàng hóa ]]&lt;&gt;0,VLOOKUP(Table28[[#This Row],[Tên hàng hóa ]],Table1[[Tên hàng hóa]:[ĐVT]],3,0),"")</f>
        <v/>
      </c>
      <c r="G2727" s="196" t="str">
        <f>IF(Table28[[#This Row],[Tên hàng hóa ]]=0,"",VLOOKUP(Table28[[#This Row],[Tên hàng hóa ]],Table1[[Tên hàng hóa]:[Giá bán]],4,0))</f>
        <v/>
      </c>
      <c r="H2727" s="192"/>
      <c r="I2727" s="193" t="str">
        <f>IF(Table28[[#This Row],[Số lượng]]&lt;&gt;0,Table28[[#This Row],[Số lượng]]*Table28[[#This Row],[Đơn giá]],"")</f>
        <v/>
      </c>
      <c r="J2727" s="193" t="str">
        <f ca="1">IF(AND(Table28[[#This Row],[Tên hàng hóa ]]&lt;&gt;0,D2728=""),SUM(OFFSET(Table28[[#This Row],[Thành tiền]],0,0,-COUNTIF(Table28[Số HĐ],Table28[[#This Row],[Số HĐ]]))),"")</f>
        <v/>
      </c>
      <c r="K2727" s="192"/>
      <c r="L272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27" s="194"/>
    </row>
    <row r="2728" spans="1:13" ht="35.1" customHeight="1" x14ac:dyDescent="0.2">
      <c r="A2728" s="187"/>
      <c r="B2728" s="188"/>
      <c r="C2728" s="189" t="str">
        <f t="shared" si="68"/>
        <v/>
      </c>
      <c r="D2728" s="190"/>
      <c r="E2728" s="195" t="str">
        <f>IF(Table28[[#This Row],[Tên hàng hóa ]]&lt;&gt;0,VLOOKUP(Table28[[#This Row],[Tên hàng hóa ]],Table1[[Tên hàng hóa]:[Quy cách]],2,0),"")</f>
        <v/>
      </c>
      <c r="F2728" s="191" t="str">
        <f>IF(Table28[[#This Row],[Tên hàng hóa ]]&lt;&gt;0,VLOOKUP(Table28[[#This Row],[Tên hàng hóa ]],Table1[[Tên hàng hóa]:[ĐVT]],3,0),"")</f>
        <v/>
      </c>
      <c r="G2728" s="196" t="str">
        <f>IF(Table28[[#This Row],[Tên hàng hóa ]]=0,"",VLOOKUP(Table28[[#This Row],[Tên hàng hóa ]],Table1[[Tên hàng hóa]:[Giá bán]],4,0))</f>
        <v/>
      </c>
      <c r="H2728" s="192"/>
      <c r="I2728" s="193" t="str">
        <f>IF(Table28[[#This Row],[Số lượng]]&lt;&gt;0,Table28[[#This Row],[Số lượng]]*Table28[[#This Row],[Đơn giá]],"")</f>
        <v/>
      </c>
      <c r="J2728" s="193" t="str">
        <f ca="1">IF(AND(Table28[[#This Row],[Tên hàng hóa ]]&lt;&gt;0,D2729=""),SUM(OFFSET(Table28[[#This Row],[Thành tiền]],0,0,-COUNTIF(Table28[Số HĐ],Table28[[#This Row],[Số HĐ]]))),"")</f>
        <v/>
      </c>
      <c r="K2728" s="192"/>
      <c r="L272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28" s="194"/>
    </row>
    <row r="2729" spans="1:13" ht="35.1" customHeight="1" x14ac:dyDescent="0.2">
      <c r="A2729" s="187"/>
      <c r="B2729" s="188"/>
      <c r="C2729" s="189" t="str">
        <f t="shared" si="68"/>
        <v/>
      </c>
      <c r="D2729" s="190"/>
      <c r="E2729" s="195" t="str">
        <f>IF(Table28[[#This Row],[Tên hàng hóa ]]&lt;&gt;0,VLOOKUP(Table28[[#This Row],[Tên hàng hóa ]],Table1[[Tên hàng hóa]:[Quy cách]],2,0),"")</f>
        <v/>
      </c>
      <c r="F2729" s="191" t="str">
        <f>IF(Table28[[#This Row],[Tên hàng hóa ]]&lt;&gt;0,VLOOKUP(Table28[[#This Row],[Tên hàng hóa ]],Table1[[Tên hàng hóa]:[ĐVT]],3,0),"")</f>
        <v/>
      </c>
      <c r="G2729" s="196" t="str">
        <f>IF(Table28[[#This Row],[Tên hàng hóa ]]=0,"",VLOOKUP(Table28[[#This Row],[Tên hàng hóa ]],Table1[[Tên hàng hóa]:[Giá bán]],4,0))</f>
        <v/>
      </c>
      <c r="H2729" s="192"/>
      <c r="I2729" s="193" t="str">
        <f>IF(Table28[[#This Row],[Số lượng]]&lt;&gt;0,Table28[[#This Row],[Số lượng]]*Table28[[#This Row],[Đơn giá]],"")</f>
        <v/>
      </c>
      <c r="J2729" s="193" t="str">
        <f ca="1">IF(AND(Table28[[#This Row],[Tên hàng hóa ]]&lt;&gt;0,D2730=""),SUM(OFFSET(Table28[[#This Row],[Thành tiền]],0,0,-COUNTIF(Table28[Số HĐ],Table28[[#This Row],[Số HĐ]]))),"")</f>
        <v/>
      </c>
      <c r="K2729" s="192"/>
      <c r="L272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29" s="194"/>
    </row>
    <row r="2730" spans="1:13" ht="35.1" customHeight="1" x14ac:dyDescent="0.2">
      <c r="A2730" s="187"/>
      <c r="B2730" s="188"/>
      <c r="C2730" s="189" t="str">
        <f t="shared" si="68"/>
        <v/>
      </c>
      <c r="D2730" s="190"/>
      <c r="E2730" s="195" t="str">
        <f>IF(Table28[[#This Row],[Tên hàng hóa ]]&lt;&gt;0,VLOOKUP(Table28[[#This Row],[Tên hàng hóa ]],Table1[[Tên hàng hóa]:[Quy cách]],2,0),"")</f>
        <v/>
      </c>
      <c r="F2730" s="191" t="str">
        <f>IF(Table28[[#This Row],[Tên hàng hóa ]]&lt;&gt;0,VLOOKUP(Table28[[#This Row],[Tên hàng hóa ]],Table1[[Tên hàng hóa]:[ĐVT]],3,0),"")</f>
        <v/>
      </c>
      <c r="G2730" s="196" t="str">
        <f>IF(Table28[[#This Row],[Tên hàng hóa ]]=0,"",VLOOKUP(Table28[[#This Row],[Tên hàng hóa ]],Table1[[Tên hàng hóa]:[Giá bán]],4,0))</f>
        <v/>
      </c>
      <c r="H2730" s="192"/>
      <c r="I2730" s="193" t="str">
        <f>IF(Table28[[#This Row],[Số lượng]]&lt;&gt;0,Table28[[#This Row],[Số lượng]]*Table28[[#This Row],[Đơn giá]],"")</f>
        <v/>
      </c>
      <c r="J2730" s="193" t="str">
        <f ca="1">IF(AND(Table28[[#This Row],[Tên hàng hóa ]]&lt;&gt;0,D2731=""),SUM(OFFSET(Table28[[#This Row],[Thành tiền]],0,0,-COUNTIF(Table28[Số HĐ],Table28[[#This Row],[Số HĐ]]))),"")</f>
        <v/>
      </c>
      <c r="K2730" s="192"/>
      <c r="L273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30" s="194"/>
    </row>
    <row r="2731" spans="1:13" ht="35.1" customHeight="1" x14ac:dyDescent="0.2">
      <c r="A2731" s="187"/>
      <c r="B2731" s="188"/>
      <c r="C2731" s="189" t="str">
        <f t="shared" si="68"/>
        <v/>
      </c>
      <c r="D2731" s="190"/>
      <c r="E2731" s="195" t="str">
        <f>IF(Table28[[#This Row],[Tên hàng hóa ]]&lt;&gt;0,VLOOKUP(Table28[[#This Row],[Tên hàng hóa ]],Table1[[Tên hàng hóa]:[Quy cách]],2,0),"")</f>
        <v/>
      </c>
      <c r="F2731" s="191" t="str">
        <f>IF(Table28[[#This Row],[Tên hàng hóa ]]&lt;&gt;0,VLOOKUP(Table28[[#This Row],[Tên hàng hóa ]],Table1[[Tên hàng hóa]:[ĐVT]],3,0),"")</f>
        <v/>
      </c>
      <c r="G2731" s="196" t="str">
        <f>IF(Table28[[#This Row],[Tên hàng hóa ]]=0,"",VLOOKUP(Table28[[#This Row],[Tên hàng hóa ]],Table1[[Tên hàng hóa]:[Giá bán]],4,0))</f>
        <v/>
      </c>
      <c r="H2731" s="192"/>
      <c r="I2731" s="193" t="str">
        <f>IF(Table28[[#This Row],[Số lượng]]&lt;&gt;0,Table28[[#This Row],[Số lượng]]*Table28[[#This Row],[Đơn giá]],"")</f>
        <v/>
      </c>
      <c r="J2731" s="193" t="str">
        <f ca="1">IF(AND(Table28[[#This Row],[Tên hàng hóa ]]&lt;&gt;0,D2732=""),SUM(OFFSET(Table28[[#This Row],[Thành tiền]],0,0,-COUNTIF(Table28[Số HĐ],Table28[[#This Row],[Số HĐ]]))),"")</f>
        <v/>
      </c>
      <c r="K2731" s="192"/>
      <c r="L273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31" s="194"/>
    </row>
    <row r="2732" spans="1:13" ht="35.1" customHeight="1" x14ac:dyDescent="0.2">
      <c r="A2732" s="187"/>
      <c r="B2732" s="188"/>
      <c r="C2732" s="189" t="str">
        <f t="shared" si="68"/>
        <v/>
      </c>
      <c r="D2732" s="190"/>
      <c r="E2732" s="195" t="str">
        <f>IF(Table28[[#This Row],[Tên hàng hóa ]]&lt;&gt;0,VLOOKUP(Table28[[#This Row],[Tên hàng hóa ]],Table1[[Tên hàng hóa]:[Quy cách]],2,0),"")</f>
        <v/>
      </c>
      <c r="F2732" s="191" t="str">
        <f>IF(Table28[[#This Row],[Tên hàng hóa ]]&lt;&gt;0,VLOOKUP(Table28[[#This Row],[Tên hàng hóa ]],Table1[[Tên hàng hóa]:[ĐVT]],3,0),"")</f>
        <v/>
      </c>
      <c r="G2732" s="196" t="str">
        <f>IF(Table28[[#This Row],[Tên hàng hóa ]]=0,"",VLOOKUP(Table28[[#This Row],[Tên hàng hóa ]],Table1[[Tên hàng hóa]:[Giá bán]],4,0))</f>
        <v/>
      </c>
      <c r="H2732" s="192"/>
      <c r="I2732" s="193" t="str">
        <f>IF(Table28[[#This Row],[Số lượng]]&lt;&gt;0,Table28[[#This Row],[Số lượng]]*Table28[[#This Row],[Đơn giá]],"")</f>
        <v/>
      </c>
      <c r="J2732" s="193" t="str">
        <f ca="1">IF(AND(Table28[[#This Row],[Tên hàng hóa ]]&lt;&gt;0,D2733=""),SUM(OFFSET(Table28[[#This Row],[Thành tiền]],0,0,-COUNTIF(Table28[Số HĐ],Table28[[#This Row],[Số HĐ]]))),"")</f>
        <v/>
      </c>
      <c r="K2732" s="192"/>
      <c r="L273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32" s="194"/>
    </row>
    <row r="2733" spans="1:13" ht="35.1" customHeight="1" x14ac:dyDescent="0.2">
      <c r="A2733" s="187"/>
      <c r="B2733" s="188"/>
      <c r="C2733" s="189" t="str">
        <f t="shared" si="68"/>
        <v/>
      </c>
      <c r="D2733" s="190"/>
      <c r="E2733" s="195" t="str">
        <f>IF(Table28[[#This Row],[Tên hàng hóa ]]&lt;&gt;0,VLOOKUP(Table28[[#This Row],[Tên hàng hóa ]],Table1[[Tên hàng hóa]:[Quy cách]],2,0),"")</f>
        <v/>
      </c>
      <c r="F2733" s="191" t="str">
        <f>IF(Table28[[#This Row],[Tên hàng hóa ]]&lt;&gt;0,VLOOKUP(Table28[[#This Row],[Tên hàng hóa ]],Table1[[Tên hàng hóa]:[ĐVT]],3,0),"")</f>
        <v/>
      </c>
      <c r="G2733" s="196" t="str">
        <f>IF(Table28[[#This Row],[Tên hàng hóa ]]=0,"",VLOOKUP(Table28[[#This Row],[Tên hàng hóa ]],Table1[[Tên hàng hóa]:[Giá bán]],4,0))</f>
        <v/>
      </c>
      <c r="H2733" s="192"/>
      <c r="I2733" s="193" t="str">
        <f>IF(Table28[[#This Row],[Số lượng]]&lt;&gt;0,Table28[[#This Row],[Số lượng]]*Table28[[#This Row],[Đơn giá]],"")</f>
        <v/>
      </c>
      <c r="J2733" s="193" t="str">
        <f ca="1">IF(AND(Table28[[#This Row],[Tên hàng hóa ]]&lt;&gt;0,D2734=""),SUM(OFFSET(Table28[[#This Row],[Thành tiền]],0,0,-COUNTIF(Table28[Số HĐ],Table28[[#This Row],[Số HĐ]]))),"")</f>
        <v/>
      </c>
      <c r="K2733" s="192"/>
      <c r="L273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33" s="194"/>
    </row>
    <row r="2734" spans="1:13" ht="35.1" customHeight="1" x14ac:dyDescent="0.2">
      <c r="A2734" s="187"/>
      <c r="B2734" s="188"/>
      <c r="C2734" s="189" t="str">
        <f t="shared" si="68"/>
        <v/>
      </c>
      <c r="D2734" s="190"/>
      <c r="E2734" s="195" t="str">
        <f>IF(Table28[[#This Row],[Tên hàng hóa ]]&lt;&gt;0,VLOOKUP(Table28[[#This Row],[Tên hàng hóa ]],Table1[[Tên hàng hóa]:[Quy cách]],2,0),"")</f>
        <v/>
      </c>
      <c r="F2734" s="191" t="str">
        <f>IF(Table28[[#This Row],[Tên hàng hóa ]]&lt;&gt;0,VLOOKUP(Table28[[#This Row],[Tên hàng hóa ]],Table1[[Tên hàng hóa]:[ĐVT]],3,0),"")</f>
        <v/>
      </c>
      <c r="G2734" s="196" t="str">
        <f>IF(Table28[[#This Row],[Tên hàng hóa ]]=0,"",VLOOKUP(Table28[[#This Row],[Tên hàng hóa ]],Table1[[Tên hàng hóa]:[Giá bán]],4,0))</f>
        <v/>
      </c>
      <c r="H2734" s="192"/>
      <c r="I2734" s="193" t="str">
        <f>IF(Table28[[#This Row],[Số lượng]]&lt;&gt;0,Table28[[#This Row],[Số lượng]]*Table28[[#This Row],[Đơn giá]],"")</f>
        <v/>
      </c>
      <c r="J2734" s="193" t="str">
        <f ca="1">IF(AND(Table28[[#This Row],[Tên hàng hóa ]]&lt;&gt;0,D2735=""),SUM(OFFSET(Table28[[#This Row],[Thành tiền]],0,0,-COUNTIF(Table28[Số HĐ],Table28[[#This Row],[Số HĐ]]))),"")</f>
        <v/>
      </c>
      <c r="K2734" s="192"/>
      <c r="L273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34" s="194"/>
    </row>
    <row r="2735" spans="1:13" ht="35.1" customHeight="1" x14ac:dyDescent="0.2">
      <c r="A2735" s="187"/>
      <c r="B2735" s="188"/>
      <c r="C2735" s="189" t="str">
        <f t="shared" si="68"/>
        <v/>
      </c>
      <c r="D2735" s="190"/>
      <c r="E2735" s="195" t="str">
        <f>IF(Table28[[#This Row],[Tên hàng hóa ]]&lt;&gt;0,VLOOKUP(Table28[[#This Row],[Tên hàng hóa ]],Table1[[Tên hàng hóa]:[Quy cách]],2,0),"")</f>
        <v/>
      </c>
      <c r="F2735" s="191" t="str">
        <f>IF(Table28[[#This Row],[Tên hàng hóa ]]&lt;&gt;0,VLOOKUP(Table28[[#This Row],[Tên hàng hóa ]],Table1[[Tên hàng hóa]:[ĐVT]],3,0),"")</f>
        <v/>
      </c>
      <c r="G2735" s="196" t="str">
        <f>IF(Table28[[#This Row],[Tên hàng hóa ]]=0,"",VLOOKUP(Table28[[#This Row],[Tên hàng hóa ]],Table1[[Tên hàng hóa]:[Giá bán]],4,0))</f>
        <v/>
      </c>
      <c r="H2735" s="192"/>
      <c r="I2735" s="193" t="str">
        <f>IF(Table28[[#This Row],[Số lượng]]&lt;&gt;0,Table28[[#This Row],[Số lượng]]*Table28[[#This Row],[Đơn giá]],"")</f>
        <v/>
      </c>
      <c r="J2735" s="193" t="str">
        <f ca="1">IF(AND(Table28[[#This Row],[Tên hàng hóa ]]&lt;&gt;0,D2736=""),SUM(OFFSET(Table28[[#This Row],[Thành tiền]],0,0,-COUNTIF(Table28[Số HĐ],Table28[[#This Row],[Số HĐ]]))),"")</f>
        <v/>
      </c>
      <c r="K2735" s="192"/>
      <c r="L273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35" s="194"/>
    </row>
    <row r="2736" spans="1:13" ht="35.1" customHeight="1" x14ac:dyDescent="0.2">
      <c r="A2736" s="187"/>
      <c r="B2736" s="188"/>
      <c r="C2736" s="189" t="str">
        <f t="shared" si="68"/>
        <v/>
      </c>
      <c r="D2736" s="190"/>
      <c r="E2736" s="195" t="str">
        <f>IF(Table28[[#This Row],[Tên hàng hóa ]]&lt;&gt;0,VLOOKUP(Table28[[#This Row],[Tên hàng hóa ]],Table1[[Tên hàng hóa]:[Quy cách]],2,0),"")</f>
        <v/>
      </c>
      <c r="F2736" s="191" t="str">
        <f>IF(Table28[[#This Row],[Tên hàng hóa ]]&lt;&gt;0,VLOOKUP(Table28[[#This Row],[Tên hàng hóa ]],Table1[[Tên hàng hóa]:[ĐVT]],3,0),"")</f>
        <v/>
      </c>
      <c r="G2736" s="196" t="str">
        <f>IF(Table28[[#This Row],[Tên hàng hóa ]]=0,"",VLOOKUP(Table28[[#This Row],[Tên hàng hóa ]],Table1[[Tên hàng hóa]:[Giá bán]],4,0))</f>
        <v/>
      </c>
      <c r="H2736" s="192"/>
      <c r="I2736" s="193" t="str">
        <f>IF(Table28[[#This Row],[Số lượng]]&lt;&gt;0,Table28[[#This Row],[Số lượng]]*Table28[[#This Row],[Đơn giá]],"")</f>
        <v/>
      </c>
      <c r="J2736" s="193" t="str">
        <f ca="1">IF(AND(Table28[[#This Row],[Tên hàng hóa ]]&lt;&gt;0,D2737=""),SUM(OFFSET(Table28[[#This Row],[Thành tiền]],0,0,-COUNTIF(Table28[Số HĐ],Table28[[#This Row],[Số HĐ]]))),"")</f>
        <v/>
      </c>
      <c r="K2736" s="192"/>
      <c r="L273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36" s="194"/>
    </row>
    <row r="2737" spans="1:13" ht="35.1" customHeight="1" x14ac:dyDescent="0.2">
      <c r="A2737" s="187"/>
      <c r="B2737" s="188"/>
      <c r="C2737" s="189" t="str">
        <f t="shared" si="68"/>
        <v/>
      </c>
      <c r="D2737" s="190"/>
      <c r="E2737" s="195" t="str">
        <f>IF(Table28[[#This Row],[Tên hàng hóa ]]&lt;&gt;0,VLOOKUP(Table28[[#This Row],[Tên hàng hóa ]],Table1[[Tên hàng hóa]:[Quy cách]],2,0),"")</f>
        <v/>
      </c>
      <c r="F2737" s="191" t="str">
        <f>IF(Table28[[#This Row],[Tên hàng hóa ]]&lt;&gt;0,VLOOKUP(Table28[[#This Row],[Tên hàng hóa ]],Table1[[Tên hàng hóa]:[ĐVT]],3,0),"")</f>
        <v/>
      </c>
      <c r="G2737" s="196" t="str">
        <f>IF(Table28[[#This Row],[Tên hàng hóa ]]=0,"",VLOOKUP(Table28[[#This Row],[Tên hàng hóa ]],Table1[[Tên hàng hóa]:[Giá bán]],4,0))</f>
        <v/>
      </c>
      <c r="H2737" s="192"/>
      <c r="I2737" s="193" t="str">
        <f>IF(Table28[[#This Row],[Số lượng]]&lt;&gt;0,Table28[[#This Row],[Số lượng]]*Table28[[#This Row],[Đơn giá]],"")</f>
        <v/>
      </c>
      <c r="J2737" s="193" t="str">
        <f ca="1">IF(AND(Table28[[#This Row],[Tên hàng hóa ]]&lt;&gt;0,D2738=""),SUM(OFFSET(Table28[[#This Row],[Thành tiền]],0,0,-COUNTIF(Table28[Số HĐ],Table28[[#This Row],[Số HĐ]]))),"")</f>
        <v/>
      </c>
      <c r="K2737" s="192"/>
      <c r="L273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37" s="194"/>
    </row>
    <row r="2738" spans="1:13" ht="35.1" customHeight="1" x14ac:dyDescent="0.2">
      <c r="A2738" s="187"/>
      <c r="B2738" s="188"/>
      <c r="C2738" s="189" t="str">
        <f t="shared" si="68"/>
        <v/>
      </c>
      <c r="D2738" s="190"/>
      <c r="E2738" s="195" t="str">
        <f>IF(Table28[[#This Row],[Tên hàng hóa ]]&lt;&gt;0,VLOOKUP(Table28[[#This Row],[Tên hàng hóa ]],Table1[[Tên hàng hóa]:[Quy cách]],2,0),"")</f>
        <v/>
      </c>
      <c r="F2738" s="191" t="str">
        <f>IF(Table28[[#This Row],[Tên hàng hóa ]]&lt;&gt;0,VLOOKUP(Table28[[#This Row],[Tên hàng hóa ]],Table1[[Tên hàng hóa]:[ĐVT]],3,0),"")</f>
        <v/>
      </c>
      <c r="G2738" s="196" t="str">
        <f>IF(Table28[[#This Row],[Tên hàng hóa ]]=0,"",VLOOKUP(Table28[[#This Row],[Tên hàng hóa ]],Table1[[Tên hàng hóa]:[Giá bán]],4,0))</f>
        <v/>
      </c>
      <c r="H2738" s="192"/>
      <c r="I2738" s="193" t="str">
        <f>IF(Table28[[#This Row],[Số lượng]]&lt;&gt;0,Table28[[#This Row],[Số lượng]]*Table28[[#This Row],[Đơn giá]],"")</f>
        <v/>
      </c>
      <c r="J2738" s="193" t="str">
        <f ca="1">IF(AND(Table28[[#This Row],[Tên hàng hóa ]]&lt;&gt;0,D2739=""),SUM(OFFSET(Table28[[#This Row],[Thành tiền]],0,0,-COUNTIF(Table28[Số HĐ],Table28[[#This Row],[Số HĐ]]))),"")</f>
        <v/>
      </c>
      <c r="K2738" s="192"/>
      <c r="L273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38" s="194"/>
    </row>
    <row r="2739" spans="1:13" ht="35.1" customHeight="1" x14ac:dyDescent="0.2">
      <c r="A2739" s="187"/>
      <c r="B2739" s="188"/>
      <c r="C2739" s="189" t="str">
        <f t="shared" si="68"/>
        <v/>
      </c>
      <c r="D2739" s="190"/>
      <c r="E2739" s="195" t="str">
        <f>IF(Table28[[#This Row],[Tên hàng hóa ]]&lt;&gt;0,VLOOKUP(Table28[[#This Row],[Tên hàng hóa ]],Table1[[Tên hàng hóa]:[Quy cách]],2,0),"")</f>
        <v/>
      </c>
      <c r="F2739" s="191" t="str">
        <f>IF(Table28[[#This Row],[Tên hàng hóa ]]&lt;&gt;0,VLOOKUP(Table28[[#This Row],[Tên hàng hóa ]],Table1[[Tên hàng hóa]:[ĐVT]],3,0),"")</f>
        <v/>
      </c>
      <c r="G2739" s="196" t="str">
        <f>IF(Table28[[#This Row],[Tên hàng hóa ]]=0,"",VLOOKUP(Table28[[#This Row],[Tên hàng hóa ]],Table1[[Tên hàng hóa]:[Giá bán]],4,0))</f>
        <v/>
      </c>
      <c r="H2739" s="192"/>
      <c r="I2739" s="193" t="str">
        <f>IF(Table28[[#This Row],[Số lượng]]&lt;&gt;0,Table28[[#This Row],[Số lượng]]*Table28[[#This Row],[Đơn giá]],"")</f>
        <v/>
      </c>
      <c r="J2739" s="193" t="str">
        <f ca="1">IF(AND(Table28[[#This Row],[Tên hàng hóa ]]&lt;&gt;0,D2740=""),SUM(OFFSET(Table28[[#This Row],[Thành tiền]],0,0,-COUNTIF(Table28[Số HĐ],Table28[[#This Row],[Số HĐ]]))),"")</f>
        <v/>
      </c>
      <c r="K2739" s="192"/>
      <c r="L273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39" s="194"/>
    </row>
    <row r="2740" spans="1:13" ht="35.1" customHeight="1" x14ac:dyDescent="0.2">
      <c r="A2740" s="187"/>
      <c r="B2740" s="188"/>
      <c r="C2740" s="189" t="str">
        <f t="shared" si="68"/>
        <v/>
      </c>
      <c r="D2740" s="190"/>
      <c r="E2740" s="195" t="str">
        <f>IF(Table28[[#This Row],[Tên hàng hóa ]]&lt;&gt;0,VLOOKUP(Table28[[#This Row],[Tên hàng hóa ]],Table1[[Tên hàng hóa]:[Quy cách]],2,0),"")</f>
        <v/>
      </c>
      <c r="F2740" s="191" t="str">
        <f>IF(Table28[[#This Row],[Tên hàng hóa ]]&lt;&gt;0,VLOOKUP(Table28[[#This Row],[Tên hàng hóa ]],Table1[[Tên hàng hóa]:[ĐVT]],3,0),"")</f>
        <v/>
      </c>
      <c r="G2740" s="196" t="str">
        <f>IF(Table28[[#This Row],[Tên hàng hóa ]]=0,"",VLOOKUP(Table28[[#This Row],[Tên hàng hóa ]],Table1[[Tên hàng hóa]:[Giá bán]],4,0))</f>
        <v/>
      </c>
      <c r="H2740" s="192"/>
      <c r="I2740" s="193" t="str">
        <f>IF(Table28[[#This Row],[Số lượng]]&lt;&gt;0,Table28[[#This Row],[Số lượng]]*Table28[[#This Row],[Đơn giá]],"")</f>
        <v/>
      </c>
      <c r="J2740" s="193" t="str">
        <f ca="1">IF(AND(Table28[[#This Row],[Tên hàng hóa ]]&lt;&gt;0,D2741=""),SUM(OFFSET(Table28[[#This Row],[Thành tiền]],0,0,-COUNTIF(Table28[Số HĐ],Table28[[#This Row],[Số HĐ]]))),"")</f>
        <v/>
      </c>
      <c r="K2740" s="192"/>
      <c r="L274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40" s="194"/>
    </row>
    <row r="2741" spans="1:13" ht="35.1" customHeight="1" x14ac:dyDescent="0.2">
      <c r="A2741" s="187"/>
      <c r="B2741" s="188"/>
      <c r="C2741" s="189" t="str">
        <f t="shared" si="68"/>
        <v/>
      </c>
      <c r="D2741" s="190"/>
      <c r="E2741" s="195" t="str">
        <f>IF(Table28[[#This Row],[Tên hàng hóa ]]&lt;&gt;0,VLOOKUP(Table28[[#This Row],[Tên hàng hóa ]],Table1[[Tên hàng hóa]:[Quy cách]],2,0),"")</f>
        <v/>
      </c>
      <c r="F2741" s="191" t="str">
        <f>IF(Table28[[#This Row],[Tên hàng hóa ]]&lt;&gt;0,VLOOKUP(Table28[[#This Row],[Tên hàng hóa ]],Table1[[Tên hàng hóa]:[ĐVT]],3,0),"")</f>
        <v/>
      </c>
      <c r="G2741" s="196" t="str">
        <f>IF(Table28[[#This Row],[Tên hàng hóa ]]=0,"",VLOOKUP(Table28[[#This Row],[Tên hàng hóa ]],Table1[[Tên hàng hóa]:[Giá bán]],4,0))</f>
        <v/>
      </c>
      <c r="H2741" s="192"/>
      <c r="I2741" s="193" t="str">
        <f>IF(Table28[[#This Row],[Số lượng]]&lt;&gt;0,Table28[[#This Row],[Số lượng]]*Table28[[#This Row],[Đơn giá]],"")</f>
        <v/>
      </c>
      <c r="J2741" s="193" t="str">
        <f ca="1">IF(AND(Table28[[#This Row],[Tên hàng hóa ]]&lt;&gt;0,D2742=""),SUM(OFFSET(Table28[[#This Row],[Thành tiền]],0,0,-COUNTIF(Table28[Số HĐ],Table28[[#This Row],[Số HĐ]]))),"")</f>
        <v/>
      </c>
      <c r="K2741" s="192"/>
      <c r="L274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41" s="194"/>
    </row>
    <row r="2742" spans="1:13" ht="35.1" customHeight="1" x14ac:dyDescent="0.2">
      <c r="A2742" s="187"/>
      <c r="B2742" s="188"/>
      <c r="C2742" s="189" t="str">
        <f t="shared" si="68"/>
        <v/>
      </c>
      <c r="D2742" s="190"/>
      <c r="E2742" s="195" t="str">
        <f>IF(Table28[[#This Row],[Tên hàng hóa ]]&lt;&gt;0,VLOOKUP(Table28[[#This Row],[Tên hàng hóa ]],Table1[[Tên hàng hóa]:[Quy cách]],2,0),"")</f>
        <v/>
      </c>
      <c r="F2742" s="191" t="str">
        <f>IF(Table28[[#This Row],[Tên hàng hóa ]]&lt;&gt;0,VLOOKUP(Table28[[#This Row],[Tên hàng hóa ]],Table1[[Tên hàng hóa]:[ĐVT]],3,0),"")</f>
        <v/>
      </c>
      <c r="G2742" s="196" t="str">
        <f>IF(Table28[[#This Row],[Tên hàng hóa ]]=0,"",VLOOKUP(Table28[[#This Row],[Tên hàng hóa ]],Table1[[Tên hàng hóa]:[Giá bán]],4,0))</f>
        <v/>
      </c>
      <c r="H2742" s="192"/>
      <c r="I2742" s="193" t="str">
        <f>IF(Table28[[#This Row],[Số lượng]]&lt;&gt;0,Table28[[#This Row],[Số lượng]]*Table28[[#This Row],[Đơn giá]],"")</f>
        <v/>
      </c>
      <c r="J2742" s="193" t="str">
        <f ca="1">IF(AND(Table28[[#This Row],[Tên hàng hóa ]]&lt;&gt;0,D2743=""),SUM(OFFSET(Table28[[#This Row],[Thành tiền]],0,0,-COUNTIF(Table28[Số HĐ],Table28[[#This Row],[Số HĐ]]))),"")</f>
        <v/>
      </c>
      <c r="K2742" s="192"/>
      <c r="L274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42" s="194"/>
    </row>
    <row r="2743" spans="1:13" ht="35.1" customHeight="1" x14ac:dyDescent="0.2">
      <c r="A2743" s="187"/>
      <c r="B2743" s="188"/>
      <c r="C2743" s="189" t="str">
        <f t="shared" si="68"/>
        <v/>
      </c>
      <c r="D2743" s="190"/>
      <c r="E2743" s="195" t="str">
        <f>IF(Table28[[#This Row],[Tên hàng hóa ]]&lt;&gt;0,VLOOKUP(Table28[[#This Row],[Tên hàng hóa ]],Table1[[Tên hàng hóa]:[Quy cách]],2,0),"")</f>
        <v/>
      </c>
      <c r="F2743" s="191" t="str">
        <f>IF(Table28[[#This Row],[Tên hàng hóa ]]&lt;&gt;0,VLOOKUP(Table28[[#This Row],[Tên hàng hóa ]],Table1[[Tên hàng hóa]:[ĐVT]],3,0),"")</f>
        <v/>
      </c>
      <c r="G2743" s="196" t="str">
        <f>IF(Table28[[#This Row],[Tên hàng hóa ]]=0,"",VLOOKUP(Table28[[#This Row],[Tên hàng hóa ]],Table1[[Tên hàng hóa]:[Giá bán]],4,0))</f>
        <v/>
      </c>
      <c r="H2743" s="192"/>
      <c r="I2743" s="193" t="str">
        <f>IF(Table28[[#This Row],[Số lượng]]&lt;&gt;0,Table28[[#This Row],[Số lượng]]*Table28[[#This Row],[Đơn giá]],"")</f>
        <v/>
      </c>
      <c r="J2743" s="193" t="str">
        <f ca="1">IF(AND(Table28[[#This Row],[Tên hàng hóa ]]&lt;&gt;0,D2744=""),SUM(OFFSET(Table28[[#This Row],[Thành tiền]],0,0,-COUNTIF(Table28[Số HĐ],Table28[[#This Row],[Số HĐ]]))),"")</f>
        <v/>
      </c>
      <c r="K2743" s="192"/>
      <c r="L274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43" s="194"/>
    </row>
    <row r="2744" spans="1:13" ht="35.1" customHeight="1" x14ac:dyDescent="0.2">
      <c r="A2744" s="187"/>
      <c r="B2744" s="188"/>
      <c r="C2744" s="189" t="str">
        <f t="shared" si="68"/>
        <v/>
      </c>
      <c r="D2744" s="190"/>
      <c r="E2744" s="195" t="str">
        <f>IF(Table28[[#This Row],[Tên hàng hóa ]]&lt;&gt;0,VLOOKUP(Table28[[#This Row],[Tên hàng hóa ]],Table1[[Tên hàng hóa]:[Quy cách]],2,0),"")</f>
        <v/>
      </c>
      <c r="F2744" s="191" t="str">
        <f>IF(Table28[[#This Row],[Tên hàng hóa ]]&lt;&gt;0,VLOOKUP(Table28[[#This Row],[Tên hàng hóa ]],Table1[[Tên hàng hóa]:[ĐVT]],3,0),"")</f>
        <v/>
      </c>
      <c r="G2744" s="196" t="str">
        <f>IF(Table28[[#This Row],[Tên hàng hóa ]]=0,"",VLOOKUP(Table28[[#This Row],[Tên hàng hóa ]],Table1[[Tên hàng hóa]:[Giá bán]],4,0))</f>
        <v/>
      </c>
      <c r="H2744" s="192"/>
      <c r="I2744" s="193" t="str">
        <f>IF(Table28[[#This Row],[Số lượng]]&lt;&gt;0,Table28[[#This Row],[Số lượng]]*Table28[[#This Row],[Đơn giá]],"")</f>
        <v/>
      </c>
      <c r="J2744" s="193" t="str">
        <f ca="1">IF(AND(Table28[[#This Row],[Tên hàng hóa ]]&lt;&gt;0,D2745=""),SUM(OFFSET(Table28[[#This Row],[Thành tiền]],0,0,-COUNTIF(Table28[Số HĐ],Table28[[#This Row],[Số HĐ]]))),"")</f>
        <v/>
      </c>
      <c r="K2744" s="192"/>
      <c r="L274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44" s="194"/>
    </row>
    <row r="2745" spans="1:13" ht="35.1" customHeight="1" x14ac:dyDescent="0.2">
      <c r="A2745" s="187"/>
      <c r="B2745" s="188"/>
      <c r="C2745" s="189" t="str">
        <f t="shared" si="68"/>
        <v/>
      </c>
      <c r="D2745" s="190"/>
      <c r="E2745" s="195" t="str">
        <f>IF(Table28[[#This Row],[Tên hàng hóa ]]&lt;&gt;0,VLOOKUP(Table28[[#This Row],[Tên hàng hóa ]],Table1[[Tên hàng hóa]:[Quy cách]],2,0),"")</f>
        <v/>
      </c>
      <c r="F2745" s="191" t="str">
        <f>IF(Table28[[#This Row],[Tên hàng hóa ]]&lt;&gt;0,VLOOKUP(Table28[[#This Row],[Tên hàng hóa ]],Table1[[Tên hàng hóa]:[ĐVT]],3,0),"")</f>
        <v/>
      </c>
      <c r="G2745" s="196" t="str">
        <f>IF(Table28[[#This Row],[Tên hàng hóa ]]=0,"",VLOOKUP(Table28[[#This Row],[Tên hàng hóa ]],Table1[[Tên hàng hóa]:[Giá bán]],4,0))</f>
        <v/>
      </c>
      <c r="H2745" s="192"/>
      <c r="I2745" s="193" t="str">
        <f>IF(Table28[[#This Row],[Số lượng]]&lt;&gt;0,Table28[[#This Row],[Số lượng]]*Table28[[#This Row],[Đơn giá]],"")</f>
        <v/>
      </c>
      <c r="J2745" s="193" t="str">
        <f ca="1">IF(AND(Table28[[#This Row],[Tên hàng hóa ]]&lt;&gt;0,D2746=""),SUM(OFFSET(Table28[[#This Row],[Thành tiền]],0,0,-COUNTIF(Table28[Số HĐ],Table28[[#This Row],[Số HĐ]]))),"")</f>
        <v/>
      </c>
      <c r="K2745" s="192"/>
      <c r="L274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45" s="194"/>
    </row>
    <row r="2746" spans="1:13" ht="35.1" customHeight="1" x14ac:dyDescent="0.2">
      <c r="A2746" s="187"/>
      <c r="B2746" s="188"/>
      <c r="C2746" s="189" t="str">
        <f t="shared" si="68"/>
        <v/>
      </c>
      <c r="D2746" s="190"/>
      <c r="E2746" s="195" t="str">
        <f>IF(Table28[[#This Row],[Tên hàng hóa ]]&lt;&gt;0,VLOOKUP(Table28[[#This Row],[Tên hàng hóa ]],Table1[[Tên hàng hóa]:[Quy cách]],2,0),"")</f>
        <v/>
      </c>
      <c r="F2746" s="191" t="str">
        <f>IF(Table28[[#This Row],[Tên hàng hóa ]]&lt;&gt;0,VLOOKUP(Table28[[#This Row],[Tên hàng hóa ]],Table1[[Tên hàng hóa]:[ĐVT]],3,0),"")</f>
        <v/>
      </c>
      <c r="G2746" s="196" t="str">
        <f>IF(Table28[[#This Row],[Tên hàng hóa ]]=0,"",VLOOKUP(Table28[[#This Row],[Tên hàng hóa ]],Table1[[Tên hàng hóa]:[Giá bán]],4,0))</f>
        <v/>
      </c>
      <c r="H2746" s="192"/>
      <c r="I2746" s="193" t="str">
        <f>IF(Table28[[#This Row],[Số lượng]]&lt;&gt;0,Table28[[#This Row],[Số lượng]]*Table28[[#This Row],[Đơn giá]],"")</f>
        <v/>
      </c>
      <c r="J2746" s="193" t="str">
        <f ca="1">IF(AND(Table28[[#This Row],[Tên hàng hóa ]]&lt;&gt;0,D2747=""),SUM(OFFSET(Table28[[#This Row],[Thành tiền]],0,0,-COUNTIF(Table28[Số HĐ],Table28[[#This Row],[Số HĐ]]))),"")</f>
        <v/>
      </c>
      <c r="K2746" s="192"/>
      <c r="L274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46" s="194"/>
    </row>
    <row r="2747" spans="1:13" ht="35.1" customHeight="1" x14ac:dyDescent="0.2">
      <c r="A2747" s="187"/>
      <c r="B2747" s="188"/>
      <c r="C2747" s="189" t="str">
        <f t="shared" si="68"/>
        <v/>
      </c>
      <c r="D2747" s="190"/>
      <c r="E2747" s="195" t="str">
        <f>IF(Table28[[#This Row],[Tên hàng hóa ]]&lt;&gt;0,VLOOKUP(Table28[[#This Row],[Tên hàng hóa ]],Table1[[Tên hàng hóa]:[Quy cách]],2,0),"")</f>
        <v/>
      </c>
      <c r="F2747" s="191" t="str">
        <f>IF(Table28[[#This Row],[Tên hàng hóa ]]&lt;&gt;0,VLOOKUP(Table28[[#This Row],[Tên hàng hóa ]],Table1[[Tên hàng hóa]:[ĐVT]],3,0),"")</f>
        <v/>
      </c>
      <c r="G2747" s="196" t="str">
        <f>IF(Table28[[#This Row],[Tên hàng hóa ]]=0,"",VLOOKUP(Table28[[#This Row],[Tên hàng hóa ]],Table1[[Tên hàng hóa]:[Giá bán]],4,0))</f>
        <v/>
      </c>
      <c r="H2747" s="192"/>
      <c r="I2747" s="193" t="str">
        <f>IF(Table28[[#This Row],[Số lượng]]&lt;&gt;0,Table28[[#This Row],[Số lượng]]*Table28[[#This Row],[Đơn giá]],"")</f>
        <v/>
      </c>
      <c r="J2747" s="193" t="str">
        <f ca="1">IF(AND(Table28[[#This Row],[Tên hàng hóa ]]&lt;&gt;0,D2748=""),SUM(OFFSET(Table28[[#This Row],[Thành tiền]],0,0,-COUNTIF(Table28[Số HĐ],Table28[[#This Row],[Số HĐ]]))),"")</f>
        <v/>
      </c>
      <c r="K2747" s="192"/>
      <c r="L274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47" s="194"/>
    </row>
    <row r="2748" spans="1:13" ht="35.1" customHeight="1" x14ac:dyDescent="0.2">
      <c r="A2748" s="187"/>
      <c r="B2748" s="188"/>
      <c r="C2748" s="189" t="str">
        <f t="shared" si="68"/>
        <v/>
      </c>
      <c r="D2748" s="190"/>
      <c r="E2748" s="195" t="str">
        <f>IF(Table28[[#This Row],[Tên hàng hóa ]]&lt;&gt;0,VLOOKUP(Table28[[#This Row],[Tên hàng hóa ]],Table1[[Tên hàng hóa]:[Quy cách]],2,0),"")</f>
        <v/>
      </c>
      <c r="F2748" s="191" t="str">
        <f>IF(Table28[[#This Row],[Tên hàng hóa ]]&lt;&gt;0,VLOOKUP(Table28[[#This Row],[Tên hàng hóa ]],Table1[[Tên hàng hóa]:[ĐVT]],3,0),"")</f>
        <v/>
      </c>
      <c r="G2748" s="196" t="str">
        <f>IF(Table28[[#This Row],[Tên hàng hóa ]]=0,"",VLOOKUP(Table28[[#This Row],[Tên hàng hóa ]],Table1[[Tên hàng hóa]:[Giá bán]],4,0))</f>
        <v/>
      </c>
      <c r="H2748" s="192"/>
      <c r="I2748" s="193" t="str">
        <f>IF(Table28[[#This Row],[Số lượng]]&lt;&gt;0,Table28[[#This Row],[Số lượng]]*Table28[[#This Row],[Đơn giá]],"")</f>
        <v/>
      </c>
      <c r="J2748" s="193" t="str">
        <f ca="1">IF(AND(Table28[[#This Row],[Tên hàng hóa ]]&lt;&gt;0,D2749=""),SUM(OFFSET(Table28[[#This Row],[Thành tiền]],0,0,-COUNTIF(Table28[Số HĐ],Table28[[#This Row],[Số HĐ]]))),"")</f>
        <v/>
      </c>
      <c r="K2748" s="192"/>
      <c r="L274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48" s="194"/>
    </row>
    <row r="2749" spans="1:13" ht="35.1" customHeight="1" x14ac:dyDescent="0.2">
      <c r="A2749" s="187"/>
      <c r="B2749" s="188"/>
      <c r="C2749" s="189" t="str">
        <f t="shared" si="68"/>
        <v/>
      </c>
      <c r="D2749" s="190"/>
      <c r="E2749" s="195" t="str">
        <f>IF(Table28[[#This Row],[Tên hàng hóa ]]&lt;&gt;0,VLOOKUP(Table28[[#This Row],[Tên hàng hóa ]],Table1[[Tên hàng hóa]:[Quy cách]],2,0),"")</f>
        <v/>
      </c>
      <c r="F2749" s="191" t="str">
        <f>IF(Table28[[#This Row],[Tên hàng hóa ]]&lt;&gt;0,VLOOKUP(Table28[[#This Row],[Tên hàng hóa ]],Table1[[Tên hàng hóa]:[ĐVT]],3,0),"")</f>
        <v/>
      </c>
      <c r="G2749" s="196" t="str">
        <f>IF(Table28[[#This Row],[Tên hàng hóa ]]=0,"",VLOOKUP(Table28[[#This Row],[Tên hàng hóa ]],Table1[[Tên hàng hóa]:[Giá bán]],4,0))</f>
        <v/>
      </c>
      <c r="H2749" s="192"/>
      <c r="I2749" s="193" t="str">
        <f>IF(Table28[[#This Row],[Số lượng]]&lt;&gt;0,Table28[[#This Row],[Số lượng]]*Table28[[#This Row],[Đơn giá]],"")</f>
        <v/>
      </c>
      <c r="J2749" s="193" t="str">
        <f ca="1">IF(AND(Table28[[#This Row],[Tên hàng hóa ]]&lt;&gt;0,D2750=""),SUM(OFFSET(Table28[[#This Row],[Thành tiền]],0,0,-COUNTIF(Table28[Số HĐ],Table28[[#This Row],[Số HĐ]]))),"")</f>
        <v/>
      </c>
      <c r="K2749" s="192"/>
      <c r="L274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49" s="194"/>
    </row>
    <row r="2750" spans="1:13" ht="35.1" customHeight="1" x14ac:dyDescent="0.2">
      <c r="A2750" s="187"/>
      <c r="B2750" s="188"/>
      <c r="C2750" s="189" t="str">
        <f t="shared" si="68"/>
        <v/>
      </c>
      <c r="D2750" s="190"/>
      <c r="E2750" s="195" t="str">
        <f>IF(Table28[[#This Row],[Tên hàng hóa ]]&lt;&gt;0,VLOOKUP(Table28[[#This Row],[Tên hàng hóa ]],Table1[[Tên hàng hóa]:[Quy cách]],2,0),"")</f>
        <v/>
      </c>
      <c r="F2750" s="191" t="str">
        <f>IF(Table28[[#This Row],[Tên hàng hóa ]]&lt;&gt;0,VLOOKUP(Table28[[#This Row],[Tên hàng hóa ]],Table1[[Tên hàng hóa]:[ĐVT]],3,0),"")</f>
        <v/>
      </c>
      <c r="G2750" s="196" t="str">
        <f>IF(Table28[[#This Row],[Tên hàng hóa ]]=0,"",VLOOKUP(Table28[[#This Row],[Tên hàng hóa ]],Table1[[Tên hàng hóa]:[Giá bán]],4,0))</f>
        <v/>
      </c>
      <c r="H2750" s="192"/>
      <c r="I2750" s="193" t="str">
        <f>IF(Table28[[#This Row],[Số lượng]]&lt;&gt;0,Table28[[#This Row],[Số lượng]]*Table28[[#This Row],[Đơn giá]],"")</f>
        <v/>
      </c>
      <c r="J2750" s="193" t="str">
        <f ca="1">IF(AND(Table28[[#This Row],[Tên hàng hóa ]]&lt;&gt;0,D2751=""),SUM(OFFSET(Table28[[#This Row],[Thành tiền]],0,0,-COUNTIF(Table28[Số HĐ],Table28[[#This Row],[Số HĐ]]))),"")</f>
        <v/>
      </c>
      <c r="K2750" s="192"/>
      <c r="L275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50" s="194"/>
    </row>
    <row r="2751" spans="1:13" ht="35.1" customHeight="1" x14ac:dyDescent="0.2">
      <c r="A2751" s="187"/>
      <c r="B2751" s="188"/>
      <c r="C2751" s="189" t="str">
        <f t="shared" si="68"/>
        <v/>
      </c>
      <c r="D2751" s="190"/>
      <c r="E2751" s="195" t="str">
        <f>IF(Table28[[#This Row],[Tên hàng hóa ]]&lt;&gt;0,VLOOKUP(Table28[[#This Row],[Tên hàng hóa ]],Table1[[Tên hàng hóa]:[Quy cách]],2,0),"")</f>
        <v/>
      </c>
      <c r="F2751" s="191" t="str">
        <f>IF(Table28[[#This Row],[Tên hàng hóa ]]&lt;&gt;0,VLOOKUP(Table28[[#This Row],[Tên hàng hóa ]],Table1[[Tên hàng hóa]:[ĐVT]],3,0),"")</f>
        <v/>
      </c>
      <c r="G2751" s="196" t="str">
        <f>IF(Table28[[#This Row],[Tên hàng hóa ]]=0,"",VLOOKUP(Table28[[#This Row],[Tên hàng hóa ]],Table1[[Tên hàng hóa]:[Giá bán]],4,0))</f>
        <v/>
      </c>
      <c r="H2751" s="192"/>
      <c r="I2751" s="193" t="str">
        <f>IF(Table28[[#This Row],[Số lượng]]&lt;&gt;0,Table28[[#This Row],[Số lượng]]*Table28[[#This Row],[Đơn giá]],"")</f>
        <v/>
      </c>
      <c r="J2751" s="193" t="str">
        <f ca="1">IF(AND(Table28[[#This Row],[Tên hàng hóa ]]&lt;&gt;0,D2752=""),SUM(OFFSET(Table28[[#This Row],[Thành tiền]],0,0,-COUNTIF(Table28[Số HĐ],Table28[[#This Row],[Số HĐ]]))),"")</f>
        <v/>
      </c>
      <c r="K2751" s="192"/>
      <c r="L275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51" s="194"/>
    </row>
    <row r="2752" spans="1:13" ht="35.1" customHeight="1" x14ac:dyDescent="0.2">
      <c r="A2752" s="187"/>
      <c r="B2752" s="188"/>
      <c r="C2752" s="189" t="str">
        <f t="shared" si="68"/>
        <v/>
      </c>
      <c r="D2752" s="190"/>
      <c r="E2752" s="195" t="str">
        <f>IF(Table28[[#This Row],[Tên hàng hóa ]]&lt;&gt;0,VLOOKUP(Table28[[#This Row],[Tên hàng hóa ]],Table1[[Tên hàng hóa]:[Quy cách]],2,0),"")</f>
        <v/>
      </c>
      <c r="F2752" s="191" t="str">
        <f>IF(Table28[[#This Row],[Tên hàng hóa ]]&lt;&gt;0,VLOOKUP(Table28[[#This Row],[Tên hàng hóa ]],Table1[[Tên hàng hóa]:[ĐVT]],3,0),"")</f>
        <v/>
      </c>
      <c r="G2752" s="196" t="str">
        <f>IF(Table28[[#This Row],[Tên hàng hóa ]]=0,"",VLOOKUP(Table28[[#This Row],[Tên hàng hóa ]],Table1[[Tên hàng hóa]:[Giá bán]],4,0))</f>
        <v/>
      </c>
      <c r="H2752" s="192"/>
      <c r="I2752" s="193" t="str">
        <f>IF(Table28[[#This Row],[Số lượng]]&lt;&gt;0,Table28[[#This Row],[Số lượng]]*Table28[[#This Row],[Đơn giá]],"")</f>
        <v/>
      </c>
      <c r="J2752" s="193" t="str">
        <f ca="1">IF(AND(Table28[[#This Row],[Tên hàng hóa ]]&lt;&gt;0,D2753=""),SUM(OFFSET(Table28[[#This Row],[Thành tiền]],0,0,-COUNTIF(Table28[Số HĐ],Table28[[#This Row],[Số HĐ]]))),"")</f>
        <v/>
      </c>
      <c r="K2752" s="192"/>
      <c r="L275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52" s="194"/>
    </row>
    <row r="2753" spans="1:13" ht="35.1" customHeight="1" x14ac:dyDescent="0.2">
      <c r="A2753" s="187"/>
      <c r="B2753" s="188"/>
      <c r="C2753" s="189" t="str">
        <f t="shared" si="68"/>
        <v/>
      </c>
      <c r="D2753" s="190"/>
      <c r="E2753" s="195" t="str">
        <f>IF(Table28[[#This Row],[Tên hàng hóa ]]&lt;&gt;0,VLOOKUP(Table28[[#This Row],[Tên hàng hóa ]],Table1[[Tên hàng hóa]:[Quy cách]],2,0),"")</f>
        <v/>
      </c>
      <c r="F2753" s="191" t="str">
        <f>IF(Table28[[#This Row],[Tên hàng hóa ]]&lt;&gt;0,VLOOKUP(Table28[[#This Row],[Tên hàng hóa ]],Table1[[Tên hàng hóa]:[ĐVT]],3,0),"")</f>
        <v/>
      </c>
      <c r="G2753" s="196" t="str">
        <f>IF(Table28[[#This Row],[Tên hàng hóa ]]=0,"",VLOOKUP(Table28[[#This Row],[Tên hàng hóa ]],Table1[[Tên hàng hóa]:[Giá bán]],4,0))</f>
        <v/>
      </c>
      <c r="H2753" s="192"/>
      <c r="I2753" s="193" t="str">
        <f>IF(Table28[[#This Row],[Số lượng]]&lt;&gt;0,Table28[[#This Row],[Số lượng]]*Table28[[#This Row],[Đơn giá]],"")</f>
        <v/>
      </c>
      <c r="J2753" s="193" t="str">
        <f ca="1">IF(AND(Table28[[#This Row],[Tên hàng hóa ]]&lt;&gt;0,D2754=""),SUM(OFFSET(Table28[[#This Row],[Thành tiền]],0,0,-COUNTIF(Table28[Số HĐ],Table28[[#This Row],[Số HĐ]]))),"")</f>
        <v/>
      </c>
      <c r="K2753" s="192"/>
      <c r="L275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53" s="194"/>
    </row>
    <row r="2754" spans="1:13" ht="35.1" customHeight="1" x14ac:dyDescent="0.2">
      <c r="A2754" s="187"/>
      <c r="B2754" s="188"/>
      <c r="C2754" s="189" t="str">
        <f t="shared" si="68"/>
        <v/>
      </c>
      <c r="D2754" s="190"/>
      <c r="E2754" s="195" t="str">
        <f>IF(Table28[[#This Row],[Tên hàng hóa ]]&lt;&gt;0,VLOOKUP(Table28[[#This Row],[Tên hàng hóa ]],Table1[[Tên hàng hóa]:[Quy cách]],2,0),"")</f>
        <v/>
      </c>
      <c r="F2754" s="191" t="str">
        <f>IF(Table28[[#This Row],[Tên hàng hóa ]]&lt;&gt;0,VLOOKUP(Table28[[#This Row],[Tên hàng hóa ]],Table1[[Tên hàng hóa]:[ĐVT]],3,0),"")</f>
        <v/>
      </c>
      <c r="G2754" s="196" t="str">
        <f>IF(Table28[[#This Row],[Tên hàng hóa ]]=0,"",VLOOKUP(Table28[[#This Row],[Tên hàng hóa ]],Table1[[Tên hàng hóa]:[Giá bán]],4,0))</f>
        <v/>
      </c>
      <c r="H2754" s="192"/>
      <c r="I2754" s="193" t="str">
        <f>IF(Table28[[#This Row],[Số lượng]]&lt;&gt;0,Table28[[#This Row],[Số lượng]]*Table28[[#This Row],[Đơn giá]],"")</f>
        <v/>
      </c>
      <c r="J2754" s="193" t="str">
        <f ca="1">IF(AND(Table28[[#This Row],[Tên hàng hóa ]]&lt;&gt;0,D2755=""),SUM(OFFSET(Table28[[#This Row],[Thành tiền]],0,0,-COUNTIF(Table28[Số HĐ],Table28[[#This Row],[Số HĐ]]))),"")</f>
        <v/>
      </c>
      <c r="K2754" s="192"/>
      <c r="L275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54" s="194"/>
    </row>
    <row r="2755" spans="1:13" ht="35.1" customHeight="1" x14ac:dyDescent="0.2">
      <c r="A2755" s="187"/>
      <c r="B2755" s="188"/>
      <c r="C2755" s="189" t="str">
        <f t="shared" si="68"/>
        <v/>
      </c>
      <c r="D2755" s="190"/>
      <c r="E2755" s="195" t="str">
        <f>IF(Table28[[#This Row],[Tên hàng hóa ]]&lt;&gt;0,VLOOKUP(Table28[[#This Row],[Tên hàng hóa ]],Table1[[Tên hàng hóa]:[Quy cách]],2,0),"")</f>
        <v/>
      </c>
      <c r="F2755" s="191" t="str">
        <f>IF(Table28[[#This Row],[Tên hàng hóa ]]&lt;&gt;0,VLOOKUP(Table28[[#This Row],[Tên hàng hóa ]],Table1[[Tên hàng hóa]:[ĐVT]],3,0),"")</f>
        <v/>
      </c>
      <c r="G2755" s="196" t="str">
        <f>IF(Table28[[#This Row],[Tên hàng hóa ]]=0,"",VLOOKUP(Table28[[#This Row],[Tên hàng hóa ]],Table1[[Tên hàng hóa]:[Giá bán]],4,0))</f>
        <v/>
      </c>
      <c r="H2755" s="192"/>
      <c r="I2755" s="193" t="str">
        <f>IF(Table28[[#This Row],[Số lượng]]&lt;&gt;0,Table28[[#This Row],[Số lượng]]*Table28[[#This Row],[Đơn giá]],"")</f>
        <v/>
      </c>
      <c r="J2755" s="193" t="str">
        <f ca="1">IF(AND(Table28[[#This Row],[Tên hàng hóa ]]&lt;&gt;0,D2756=""),SUM(OFFSET(Table28[[#This Row],[Thành tiền]],0,0,-COUNTIF(Table28[Số HĐ],Table28[[#This Row],[Số HĐ]]))),"")</f>
        <v/>
      </c>
      <c r="K2755" s="192"/>
      <c r="L275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55" s="194"/>
    </row>
    <row r="2756" spans="1:13" ht="35.1" customHeight="1" x14ac:dyDescent="0.2">
      <c r="A2756" s="187"/>
      <c r="B2756" s="188"/>
      <c r="C2756" s="189" t="str">
        <f t="shared" ref="C2756:C2819" si="69">IF(AND(D2756&lt;&gt;0,D2757=""),C2755,"")</f>
        <v/>
      </c>
      <c r="D2756" s="190"/>
      <c r="E2756" s="195" t="str">
        <f>IF(Table28[[#This Row],[Tên hàng hóa ]]&lt;&gt;0,VLOOKUP(Table28[[#This Row],[Tên hàng hóa ]],Table1[[Tên hàng hóa]:[Quy cách]],2,0),"")</f>
        <v/>
      </c>
      <c r="F2756" s="191" t="str">
        <f>IF(Table28[[#This Row],[Tên hàng hóa ]]&lt;&gt;0,VLOOKUP(Table28[[#This Row],[Tên hàng hóa ]],Table1[[Tên hàng hóa]:[ĐVT]],3,0),"")</f>
        <v/>
      </c>
      <c r="G2756" s="196" t="str">
        <f>IF(Table28[[#This Row],[Tên hàng hóa ]]=0,"",VLOOKUP(Table28[[#This Row],[Tên hàng hóa ]],Table1[[Tên hàng hóa]:[Giá bán]],4,0))</f>
        <v/>
      </c>
      <c r="H2756" s="192"/>
      <c r="I2756" s="193" t="str">
        <f>IF(Table28[[#This Row],[Số lượng]]&lt;&gt;0,Table28[[#This Row],[Số lượng]]*Table28[[#This Row],[Đơn giá]],"")</f>
        <v/>
      </c>
      <c r="J2756" s="193" t="str">
        <f ca="1">IF(AND(Table28[[#This Row],[Tên hàng hóa ]]&lt;&gt;0,D2757=""),SUM(OFFSET(Table28[[#This Row],[Thành tiền]],0,0,-COUNTIF(Table28[Số HĐ],Table28[[#This Row],[Số HĐ]]))),"")</f>
        <v/>
      </c>
      <c r="K2756" s="192"/>
      <c r="L275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56" s="194"/>
    </row>
    <row r="2757" spans="1:13" ht="35.1" customHeight="1" x14ac:dyDescent="0.2">
      <c r="A2757" s="187"/>
      <c r="B2757" s="188"/>
      <c r="C2757" s="189" t="str">
        <f t="shared" si="69"/>
        <v/>
      </c>
      <c r="D2757" s="190"/>
      <c r="E2757" s="195" t="str">
        <f>IF(Table28[[#This Row],[Tên hàng hóa ]]&lt;&gt;0,VLOOKUP(Table28[[#This Row],[Tên hàng hóa ]],Table1[[Tên hàng hóa]:[Quy cách]],2,0),"")</f>
        <v/>
      </c>
      <c r="F2757" s="191" t="str">
        <f>IF(Table28[[#This Row],[Tên hàng hóa ]]&lt;&gt;0,VLOOKUP(Table28[[#This Row],[Tên hàng hóa ]],Table1[[Tên hàng hóa]:[ĐVT]],3,0),"")</f>
        <v/>
      </c>
      <c r="G2757" s="196" t="str">
        <f>IF(Table28[[#This Row],[Tên hàng hóa ]]=0,"",VLOOKUP(Table28[[#This Row],[Tên hàng hóa ]],Table1[[Tên hàng hóa]:[Giá bán]],4,0))</f>
        <v/>
      </c>
      <c r="H2757" s="192"/>
      <c r="I2757" s="193" t="str">
        <f>IF(Table28[[#This Row],[Số lượng]]&lt;&gt;0,Table28[[#This Row],[Số lượng]]*Table28[[#This Row],[Đơn giá]],"")</f>
        <v/>
      </c>
      <c r="J2757" s="193" t="str">
        <f ca="1">IF(AND(Table28[[#This Row],[Tên hàng hóa ]]&lt;&gt;0,D2758=""),SUM(OFFSET(Table28[[#This Row],[Thành tiền]],0,0,-COUNTIF(Table28[Số HĐ],Table28[[#This Row],[Số HĐ]]))),"")</f>
        <v/>
      </c>
      <c r="K2757" s="192"/>
      <c r="L275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57" s="194"/>
    </row>
    <row r="2758" spans="1:13" ht="35.1" customHeight="1" x14ac:dyDescent="0.2">
      <c r="A2758" s="187"/>
      <c r="B2758" s="188"/>
      <c r="C2758" s="189" t="str">
        <f t="shared" si="69"/>
        <v/>
      </c>
      <c r="D2758" s="190"/>
      <c r="E2758" s="195" t="str">
        <f>IF(Table28[[#This Row],[Tên hàng hóa ]]&lt;&gt;0,VLOOKUP(Table28[[#This Row],[Tên hàng hóa ]],Table1[[Tên hàng hóa]:[Quy cách]],2,0),"")</f>
        <v/>
      </c>
      <c r="F2758" s="191" t="str">
        <f>IF(Table28[[#This Row],[Tên hàng hóa ]]&lt;&gt;0,VLOOKUP(Table28[[#This Row],[Tên hàng hóa ]],Table1[[Tên hàng hóa]:[ĐVT]],3,0),"")</f>
        <v/>
      </c>
      <c r="G2758" s="196" t="str">
        <f>IF(Table28[[#This Row],[Tên hàng hóa ]]=0,"",VLOOKUP(Table28[[#This Row],[Tên hàng hóa ]],Table1[[Tên hàng hóa]:[Giá bán]],4,0))</f>
        <v/>
      </c>
      <c r="H2758" s="192"/>
      <c r="I2758" s="193" t="str">
        <f>IF(Table28[[#This Row],[Số lượng]]&lt;&gt;0,Table28[[#This Row],[Số lượng]]*Table28[[#This Row],[Đơn giá]],"")</f>
        <v/>
      </c>
      <c r="J2758" s="193" t="str">
        <f ca="1">IF(AND(Table28[[#This Row],[Tên hàng hóa ]]&lt;&gt;0,D2759=""),SUM(OFFSET(Table28[[#This Row],[Thành tiền]],0,0,-COUNTIF(Table28[Số HĐ],Table28[[#This Row],[Số HĐ]]))),"")</f>
        <v/>
      </c>
      <c r="K2758" s="192"/>
      <c r="L275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58" s="194"/>
    </row>
    <row r="2759" spans="1:13" ht="35.1" customHeight="1" x14ac:dyDescent="0.2">
      <c r="A2759" s="187"/>
      <c r="B2759" s="188"/>
      <c r="C2759" s="189" t="str">
        <f t="shared" si="69"/>
        <v/>
      </c>
      <c r="D2759" s="190"/>
      <c r="E2759" s="195" t="str">
        <f>IF(Table28[[#This Row],[Tên hàng hóa ]]&lt;&gt;0,VLOOKUP(Table28[[#This Row],[Tên hàng hóa ]],Table1[[Tên hàng hóa]:[Quy cách]],2,0),"")</f>
        <v/>
      </c>
      <c r="F2759" s="191" t="str">
        <f>IF(Table28[[#This Row],[Tên hàng hóa ]]&lt;&gt;0,VLOOKUP(Table28[[#This Row],[Tên hàng hóa ]],Table1[[Tên hàng hóa]:[ĐVT]],3,0),"")</f>
        <v/>
      </c>
      <c r="G2759" s="196" t="str">
        <f>IF(Table28[[#This Row],[Tên hàng hóa ]]=0,"",VLOOKUP(Table28[[#This Row],[Tên hàng hóa ]],Table1[[Tên hàng hóa]:[Giá bán]],4,0))</f>
        <v/>
      </c>
      <c r="H2759" s="192"/>
      <c r="I2759" s="193" t="str">
        <f>IF(Table28[[#This Row],[Số lượng]]&lt;&gt;0,Table28[[#This Row],[Số lượng]]*Table28[[#This Row],[Đơn giá]],"")</f>
        <v/>
      </c>
      <c r="J2759" s="193" t="str">
        <f ca="1">IF(AND(Table28[[#This Row],[Tên hàng hóa ]]&lt;&gt;0,D2760=""),SUM(OFFSET(Table28[[#This Row],[Thành tiền]],0,0,-COUNTIF(Table28[Số HĐ],Table28[[#This Row],[Số HĐ]]))),"")</f>
        <v/>
      </c>
      <c r="K2759" s="192"/>
      <c r="L275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59" s="194"/>
    </row>
    <row r="2760" spans="1:13" ht="35.1" customHeight="1" x14ac:dyDescent="0.2">
      <c r="A2760" s="187"/>
      <c r="B2760" s="188"/>
      <c r="C2760" s="189" t="str">
        <f t="shared" si="69"/>
        <v/>
      </c>
      <c r="D2760" s="190"/>
      <c r="E2760" s="195" t="str">
        <f>IF(Table28[[#This Row],[Tên hàng hóa ]]&lt;&gt;0,VLOOKUP(Table28[[#This Row],[Tên hàng hóa ]],Table1[[Tên hàng hóa]:[Quy cách]],2,0),"")</f>
        <v/>
      </c>
      <c r="F2760" s="191" t="str">
        <f>IF(Table28[[#This Row],[Tên hàng hóa ]]&lt;&gt;0,VLOOKUP(Table28[[#This Row],[Tên hàng hóa ]],Table1[[Tên hàng hóa]:[ĐVT]],3,0),"")</f>
        <v/>
      </c>
      <c r="G2760" s="196" t="str">
        <f>IF(Table28[[#This Row],[Tên hàng hóa ]]=0,"",VLOOKUP(Table28[[#This Row],[Tên hàng hóa ]],Table1[[Tên hàng hóa]:[Giá bán]],4,0))</f>
        <v/>
      </c>
      <c r="H2760" s="192"/>
      <c r="I2760" s="193" t="str">
        <f>IF(Table28[[#This Row],[Số lượng]]&lt;&gt;0,Table28[[#This Row],[Số lượng]]*Table28[[#This Row],[Đơn giá]],"")</f>
        <v/>
      </c>
      <c r="J2760" s="193" t="str">
        <f ca="1">IF(AND(Table28[[#This Row],[Tên hàng hóa ]]&lt;&gt;0,D2761=""),SUM(OFFSET(Table28[[#This Row],[Thành tiền]],0,0,-COUNTIF(Table28[Số HĐ],Table28[[#This Row],[Số HĐ]]))),"")</f>
        <v/>
      </c>
      <c r="K2760" s="192"/>
      <c r="L276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60" s="194"/>
    </row>
    <row r="2761" spans="1:13" ht="35.1" customHeight="1" x14ac:dyDescent="0.2">
      <c r="A2761" s="187"/>
      <c r="B2761" s="188"/>
      <c r="C2761" s="189" t="str">
        <f t="shared" si="69"/>
        <v/>
      </c>
      <c r="D2761" s="190"/>
      <c r="E2761" s="195" t="str">
        <f>IF(Table28[[#This Row],[Tên hàng hóa ]]&lt;&gt;0,VLOOKUP(Table28[[#This Row],[Tên hàng hóa ]],Table1[[Tên hàng hóa]:[Quy cách]],2,0),"")</f>
        <v/>
      </c>
      <c r="F2761" s="191" t="str">
        <f>IF(Table28[[#This Row],[Tên hàng hóa ]]&lt;&gt;0,VLOOKUP(Table28[[#This Row],[Tên hàng hóa ]],Table1[[Tên hàng hóa]:[ĐVT]],3,0),"")</f>
        <v/>
      </c>
      <c r="G2761" s="196" t="str">
        <f>IF(Table28[[#This Row],[Tên hàng hóa ]]=0,"",VLOOKUP(Table28[[#This Row],[Tên hàng hóa ]],Table1[[Tên hàng hóa]:[Giá bán]],4,0))</f>
        <v/>
      </c>
      <c r="H2761" s="192"/>
      <c r="I2761" s="193" t="str">
        <f>IF(Table28[[#This Row],[Số lượng]]&lt;&gt;0,Table28[[#This Row],[Số lượng]]*Table28[[#This Row],[Đơn giá]],"")</f>
        <v/>
      </c>
      <c r="J2761" s="193" t="str">
        <f ca="1">IF(AND(Table28[[#This Row],[Tên hàng hóa ]]&lt;&gt;0,D2762=""),SUM(OFFSET(Table28[[#This Row],[Thành tiền]],0,0,-COUNTIF(Table28[Số HĐ],Table28[[#This Row],[Số HĐ]]))),"")</f>
        <v/>
      </c>
      <c r="K2761" s="192"/>
      <c r="L276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61" s="194"/>
    </row>
    <row r="2762" spans="1:13" ht="35.1" customHeight="1" x14ac:dyDescent="0.2">
      <c r="A2762" s="187"/>
      <c r="B2762" s="188"/>
      <c r="C2762" s="189" t="str">
        <f t="shared" si="69"/>
        <v/>
      </c>
      <c r="D2762" s="190"/>
      <c r="E2762" s="195" t="str">
        <f>IF(Table28[[#This Row],[Tên hàng hóa ]]&lt;&gt;0,VLOOKUP(Table28[[#This Row],[Tên hàng hóa ]],Table1[[Tên hàng hóa]:[Quy cách]],2,0),"")</f>
        <v/>
      </c>
      <c r="F2762" s="191" t="str">
        <f>IF(Table28[[#This Row],[Tên hàng hóa ]]&lt;&gt;0,VLOOKUP(Table28[[#This Row],[Tên hàng hóa ]],Table1[[Tên hàng hóa]:[ĐVT]],3,0),"")</f>
        <v/>
      </c>
      <c r="G2762" s="196" t="str">
        <f>IF(Table28[[#This Row],[Tên hàng hóa ]]=0,"",VLOOKUP(Table28[[#This Row],[Tên hàng hóa ]],Table1[[Tên hàng hóa]:[Giá bán]],4,0))</f>
        <v/>
      </c>
      <c r="H2762" s="192"/>
      <c r="I2762" s="193" t="str">
        <f>IF(Table28[[#This Row],[Số lượng]]&lt;&gt;0,Table28[[#This Row],[Số lượng]]*Table28[[#This Row],[Đơn giá]],"")</f>
        <v/>
      </c>
      <c r="J2762" s="193" t="str">
        <f ca="1">IF(AND(Table28[[#This Row],[Tên hàng hóa ]]&lt;&gt;0,D2763=""),SUM(OFFSET(Table28[[#This Row],[Thành tiền]],0,0,-COUNTIF(Table28[Số HĐ],Table28[[#This Row],[Số HĐ]]))),"")</f>
        <v/>
      </c>
      <c r="K2762" s="192"/>
      <c r="L276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62" s="194"/>
    </row>
    <row r="2763" spans="1:13" ht="35.1" customHeight="1" x14ac:dyDescent="0.2">
      <c r="A2763" s="187"/>
      <c r="B2763" s="188"/>
      <c r="C2763" s="189" t="str">
        <f t="shared" si="69"/>
        <v/>
      </c>
      <c r="D2763" s="190"/>
      <c r="E2763" s="195" t="str">
        <f>IF(Table28[[#This Row],[Tên hàng hóa ]]&lt;&gt;0,VLOOKUP(Table28[[#This Row],[Tên hàng hóa ]],Table1[[Tên hàng hóa]:[Quy cách]],2,0),"")</f>
        <v/>
      </c>
      <c r="F2763" s="191" t="str">
        <f>IF(Table28[[#This Row],[Tên hàng hóa ]]&lt;&gt;0,VLOOKUP(Table28[[#This Row],[Tên hàng hóa ]],Table1[[Tên hàng hóa]:[ĐVT]],3,0),"")</f>
        <v/>
      </c>
      <c r="G2763" s="196" t="str">
        <f>IF(Table28[[#This Row],[Tên hàng hóa ]]=0,"",VLOOKUP(Table28[[#This Row],[Tên hàng hóa ]],Table1[[Tên hàng hóa]:[Giá bán]],4,0))</f>
        <v/>
      </c>
      <c r="H2763" s="192"/>
      <c r="I2763" s="193" t="str">
        <f>IF(Table28[[#This Row],[Số lượng]]&lt;&gt;0,Table28[[#This Row],[Số lượng]]*Table28[[#This Row],[Đơn giá]],"")</f>
        <v/>
      </c>
      <c r="J2763" s="193" t="str">
        <f ca="1">IF(AND(Table28[[#This Row],[Tên hàng hóa ]]&lt;&gt;0,D2764=""),SUM(OFFSET(Table28[[#This Row],[Thành tiền]],0,0,-COUNTIF(Table28[Số HĐ],Table28[[#This Row],[Số HĐ]]))),"")</f>
        <v/>
      </c>
      <c r="K2763" s="192"/>
      <c r="L276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63" s="194"/>
    </row>
    <row r="2764" spans="1:13" ht="35.1" customHeight="1" x14ac:dyDescent="0.2">
      <c r="A2764" s="187"/>
      <c r="B2764" s="188"/>
      <c r="C2764" s="189" t="str">
        <f t="shared" si="69"/>
        <v/>
      </c>
      <c r="D2764" s="190"/>
      <c r="E2764" s="195" t="str">
        <f>IF(Table28[[#This Row],[Tên hàng hóa ]]&lt;&gt;0,VLOOKUP(Table28[[#This Row],[Tên hàng hóa ]],Table1[[Tên hàng hóa]:[Quy cách]],2,0),"")</f>
        <v/>
      </c>
      <c r="F2764" s="191" t="str">
        <f>IF(Table28[[#This Row],[Tên hàng hóa ]]&lt;&gt;0,VLOOKUP(Table28[[#This Row],[Tên hàng hóa ]],Table1[[Tên hàng hóa]:[ĐVT]],3,0),"")</f>
        <v/>
      </c>
      <c r="G2764" s="196" t="str">
        <f>IF(Table28[[#This Row],[Tên hàng hóa ]]=0,"",VLOOKUP(Table28[[#This Row],[Tên hàng hóa ]],Table1[[Tên hàng hóa]:[Giá bán]],4,0))</f>
        <v/>
      </c>
      <c r="H2764" s="192"/>
      <c r="I2764" s="193" t="str">
        <f>IF(Table28[[#This Row],[Số lượng]]&lt;&gt;0,Table28[[#This Row],[Số lượng]]*Table28[[#This Row],[Đơn giá]],"")</f>
        <v/>
      </c>
      <c r="J2764" s="193" t="str">
        <f ca="1">IF(AND(Table28[[#This Row],[Tên hàng hóa ]]&lt;&gt;0,D2765=""),SUM(OFFSET(Table28[[#This Row],[Thành tiền]],0,0,-COUNTIF(Table28[Số HĐ],Table28[[#This Row],[Số HĐ]]))),"")</f>
        <v/>
      </c>
      <c r="K2764" s="192"/>
      <c r="L276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64" s="194"/>
    </row>
    <row r="2765" spans="1:13" ht="35.1" customHeight="1" x14ac:dyDescent="0.2">
      <c r="A2765" s="187"/>
      <c r="B2765" s="188"/>
      <c r="C2765" s="189" t="str">
        <f t="shared" si="69"/>
        <v/>
      </c>
      <c r="D2765" s="190"/>
      <c r="E2765" s="195" t="str">
        <f>IF(Table28[[#This Row],[Tên hàng hóa ]]&lt;&gt;0,VLOOKUP(Table28[[#This Row],[Tên hàng hóa ]],Table1[[Tên hàng hóa]:[Quy cách]],2,0),"")</f>
        <v/>
      </c>
      <c r="F2765" s="191" t="str">
        <f>IF(Table28[[#This Row],[Tên hàng hóa ]]&lt;&gt;0,VLOOKUP(Table28[[#This Row],[Tên hàng hóa ]],Table1[[Tên hàng hóa]:[ĐVT]],3,0),"")</f>
        <v/>
      </c>
      <c r="G2765" s="196" t="str">
        <f>IF(Table28[[#This Row],[Tên hàng hóa ]]=0,"",VLOOKUP(Table28[[#This Row],[Tên hàng hóa ]],Table1[[Tên hàng hóa]:[Giá bán]],4,0))</f>
        <v/>
      </c>
      <c r="H2765" s="192"/>
      <c r="I2765" s="193" t="str">
        <f>IF(Table28[[#This Row],[Số lượng]]&lt;&gt;0,Table28[[#This Row],[Số lượng]]*Table28[[#This Row],[Đơn giá]],"")</f>
        <v/>
      </c>
      <c r="J2765" s="193" t="str">
        <f ca="1">IF(AND(Table28[[#This Row],[Tên hàng hóa ]]&lt;&gt;0,D2766=""),SUM(OFFSET(Table28[[#This Row],[Thành tiền]],0,0,-COUNTIF(Table28[Số HĐ],Table28[[#This Row],[Số HĐ]]))),"")</f>
        <v/>
      </c>
      <c r="K2765" s="192"/>
      <c r="L276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65" s="194"/>
    </row>
    <row r="2766" spans="1:13" ht="35.1" customHeight="1" x14ac:dyDescent="0.2">
      <c r="A2766" s="187"/>
      <c r="B2766" s="188"/>
      <c r="C2766" s="189" t="str">
        <f t="shared" si="69"/>
        <v/>
      </c>
      <c r="D2766" s="190"/>
      <c r="E2766" s="195" t="str">
        <f>IF(Table28[[#This Row],[Tên hàng hóa ]]&lt;&gt;0,VLOOKUP(Table28[[#This Row],[Tên hàng hóa ]],Table1[[Tên hàng hóa]:[Quy cách]],2,0),"")</f>
        <v/>
      </c>
      <c r="F2766" s="191" t="str">
        <f>IF(Table28[[#This Row],[Tên hàng hóa ]]&lt;&gt;0,VLOOKUP(Table28[[#This Row],[Tên hàng hóa ]],Table1[[Tên hàng hóa]:[ĐVT]],3,0),"")</f>
        <v/>
      </c>
      <c r="G2766" s="196" t="str">
        <f>IF(Table28[[#This Row],[Tên hàng hóa ]]=0,"",VLOOKUP(Table28[[#This Row],[Tên hàng hóa ]],Table1[[Tên hàng hóa]:[Giá bán]],4,0))</f>
        <v/>
      </c>
      <c r="H2766" s="192"/>
      <c r="I2766" s="193" t="str">
        <f>IF(Table28[[#This Row],[Số lượng]]&lt;&gt;0,Table28[[#This Row],[Số lượng]]*Table28[[#This Row],[Đơn giá]],"")</f>
        <v/>
      </c>
      <c r="J2766" s="193" t="str">
        <f ca="1">IF(AND(Table28[[#This Row],[Tên hàng hóa ]]&lt;&gt;0,D2767=""),SUM(OFFSET(Table28[[#This Row],[Thành tiền]],0,0,-COUNTIF(Table28[Số HĐ],Table28[[#This Row],[Số HĐ]]))),"")</f>
        <v/>
      </c>
      <c r="K2766" s="192"/>
      <c r="L276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66" s="194"/>
    </row>
    <row r="2767" spans="1:13" ht="35.1" customHeight="1" x14ac:dyDescent="0.2">
      <c r="A2767" s="187"/>
      <c r="B2767" s="188"/>
      <c r="C2767" s="189" t="str">
        <f t="shared" si="69"/>
        <v/>
      </c>
      <c r="D2767" s="190"/>
      <c r="E2767" s="195" t="str">
        <f>IF(Table28[[#This Row],[Tên hàng hóa ]]&lt;&gt;0,VLOOKUP(Table28[[#This Row],[Tên hàng hóa ]],Table1[[Tên hàng hóa]:[Quy cách]],2,0),"")</f>
        <v/>
      </c>
      <c r="F2767" s="191" t="str">
        <f>IF(Table28[[#This Row],[Tên hàng hóa ]]&lt;&gt;0,VLOOKUP(Table28[[#This Row],[Tên hàng hóa ]],Table1[[Tên hàng hóa]:[ĐVT]],3,0),"")</f>
        <v/>
      </c>
      <c r="G2767" s="196" t="str">
        <f>IF(Table28[[#This Row],[Tên hàng hóa ]]=0,"",VLOOKUP(Table28[[#This Row],[Tên hàng hóa ]],Table1[[Tên hàng hóa]:[Giá bán]],4,0))</f>
        <v/>
      </c>
      <c r="H2767" s="192"/>
      <c r="I2767" s="193" t="str">
        <f>IF(Table28[[#This Row],[Số lượng]]&lt;&gt;0,Table28[[#This Row],[Số lượng]]*Table28[[#This Row],[Đơn giá]],"")</f>
        <v/>
      </c>
      <c r="J2767" s="193" t="str">
        <f ca="1">IF(AND(Table28[[#This Row],[Tên hàng hóa ]]&lt;&gt;0,D2768=""),SUM(OFFSET(Table28[[#This Row],[Thành tiền]],0,0,-COUNTIF(Table28[Số HĐ],Table28[[#This Row],[Số HĐ]]))),"")</f>
        <v/>
      </c>
      <c r="K2767" s="192"/>
      <c r="L276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67" s="194"/>
    </row>
    <row r="2768" spans="1:13" ht="35.1" customHeight="1" x14ac:dyDescent="0.2">
      <c r="A2768" s="187"/>
      <c r="B2768" s="188"/>
      <c r="C2768" s="189" t="str">
        <f t="shared" si="69"/>
        <v/>
      </c>
      <c r="D2768" s="190"/>
      <c r="E2768" s="195" t="str">
        <f>IF(Table28[[#This Row],[Tên hàng hóa ]]&lt;&gt;0,VLOOKUP(Table28[[#This Row],[Tên hàng hóa ]],Table1[[Tên hàng hóa]:[Quy cách]],2,0),"")</f>
        <v/>
      </c>
      <c r="F2768" s="191" t="str">
        <f>IF(Table28[[#This Row],[Tên hàng hóa ]]&lt;&gt;0,VLOOKUP(Table28[[#This Row],[Tên hàng hóa ]],Table1[[Tên hàng hóa]:[ĐVT]],3,0),"")</f>
        <v/>
      </c>
      <c r="G2768" s="196" t="str">
        <f>IF(Table28[[#This Row],[Tên hàng hóa ]]=0,"",VLOOKUP(Table28[[#This Row],[Tên hàng hóa ]],Table1[[Tên hàng hóa]:[Giá bán]],4,0))</f>
        <v/>
      </c>
      <c r="H2768" s="192"/>
      <c r="I2768" s="193" t="str">
        <f>IF(Table28[[#This Row],[Số lượng]]&lt;&gt;0,Table28[[#This Row],[Số lượng]]*Table28[[#This Row],[Đơn giá]],"")</f>
        <v/>
      </c>
      <c r="J2768" s="193" t="str">
        <f ca="1">IF(AND(Table28[[#This Row],[Tên hàng hóa ]]&lt;&gt;0,D2769=""),SUM(OFFSET(Table28[[#This Row],[Thành tiền]],0,0,-COUNTIF(Table28[Số HĐ],Table28[[#This Row],[Số HĐ]]))),"")</f>
        <v/>
      </c>
      <c r="K2768" s="192"/>
      <c r="L276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68" s="194"/>
    </row>
    <row r="2769" spans="1:13" ht="35.1" customHeight="1" x14ac:dyDescent="0.2">
      <c r="A2769" s="187"/>
      <c r="B2769" s="188"/>
      <c r="C2769" s="189" t="str">
        <f t="shared" si="69"/>
        <v/>
      </c>
      <c r="D2769" s="190"/>
      <c r="E2769" s="195" t="str">
        <f>IF(Table28[[#This Row],[Tên hàng hóa ]]&lt;&gt;0,VLOOKUP(Table28[[#This Row],[Tên hàng hóa ]],Table1[[Tên hàng hóa]:[Quy cách]],2,0),"")</f>
        <v/>
      </c>
      <c r="F2769" s="191" t="str">
        <f>IF(Table28[[#This Row],[Tên hàng hóa ]]&lt;&gt;0,VLOOKUP(Table28[[#This Row],[Tên hàng hóa ]],Table1[[Tên hàng hóa]:[ĐVT]],3,0),"")</f>
        <v/>
      </c>
      <c r="G2769" s="196" t="str">
        <f>IF(Table28[[#This Row],[Tên hàng hóa ]]=0,"",VLOOKUP(Table28[[#This Row],[Tên hàng hóa ]],Table1[[Tên hàng hóa]:[Giá bán]],4,0))</f>
        <v/>
      </c>
      <c r="H2769" s="192"/>
      <c r="I2769" s="193" t="str">
        <f>IF(Table28[[#This Row],[Số lượng]]&lt;&gt;0,Table28[[#This Row],[Số lượng]]*Table28[[#This Row],[Đơn giá]],"")</f>
        <v/>
      </c>
      <c r="J2769" s="193" t="str">
        <f ca="1">IF(AND(Table28[[#This Row],[Tên hàng hóa ]]&lt;&gt;0,D2770=""),SUM(OFFSET(Table28[[#This Row],[Thành tiền]],0,0,-COUNTIF(Table28[Số HĐ],Table28[[#This Row],[Số HĐ]]))),"")</f>
        <v/>
      </c>
      <c r="K2769" s="192"/>
      <c r="L276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69" s="194"/>
    </row>
    <row r="2770" spans="1:13" ht="35.1" customHeight="1" x14ac:dyDescent="0.2">
      <c r="A2770" s="187"/>
      <c r="B2770" s="188"/>
      <c r="C2770" s="189" t="str">
        <f t="shared" si="69"/>
        <v/>
      </c>
      <c r="D2770" s="190"/>
      <c r="E2770" s="195" t="str">
        <f>IF(Table28[[#This Row],[Tên hàng hóa ]]&lt;&gt;0,VLOOKUP(Table28[[#This Row],[Tên hàng hóa ]],Table1[[Tên hàng hóa]:[Quy cách]],2,0),"")</f>
        <v/>
      </c>
      <c r="F2770" s="191" t="str">
        <f>IF(Table28[[#This Row],[Tên hàng hóa ]]&lt;&gt;0,VLOOKUP(Table28[[#This Row],[Tên hàng hóa ]],Table1[[Tên hàng hóa]:[ĐVT]],3,0),"")</f>
        <v/>
      </c>
      <c r="G2770" s="196" t="str">
        <f>IF(Table28[[#This Row],[Tên hàng hóa ]]=0,"",VLOOKUP(Table28[[#This Row],[Tên hàng hóa ]],Table1[[Tên hàng hóa]:[Giá bán]],4,0))</f>
        <v/>
      </c>
      <c r="H2770" s="192"/>
      <c r="I2770" s="193" t="str">
        <f>IF(Table28[[#This Row],[Số lượng]]&lt;&gt;0,Table28[[#This Row],[Số lượng]]*Table28[[#This Row],[Đơn giá]],"")</f>
        <v/>
      </c>
      <c r="J2770" s="193" t="str">
        <f ca="1">IF(AND(Table28[[#This Row],[Tên hàng hóa ]]&lt;&gt;0,D2771=""),SUM(OFFSET(Table28[[#This Row],[Thành tiền]],0,0,-COUNTIF(Table28[Số HĐ],Table28[[#This Row],[Số HĐ]]))),"")</f>
        <v/>
      </c>
      <c r="K2770" s="192"/>
      <c r="L277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70" s="194"/>
    </row>
    <row r="2771" spans="1:13" ht="35.1" customHeight="1" x14ac:dyDescent="0.2">
      <c r="A2771" s="187"/>
      <c r="B2771" s="188"/>
      <c r="C2771" s="189" t="str">
        <f t="shared" si="69"/>
        <v/>
      </c>
      <c r="D2771" s="190"/>
      <c r="E2771" s="195" t="str">
        <f>IF(Table28[[#This Row],[Tên hàng hóa ]]&lt;&gt;0,VLOOKUP(Table28[[#This Row],[Tên hàng hóa ]],Table1[[Tên hàng hóa]:[Quy cách]],2,0),"")</f>
        <v/>
      </c>
      <c r="F2771" s="191" t="str">
        <f>IF(Table28[[#This Row],[Tên hàng hóa ]]&lt;&gt;0,VLOOKUP(Table28[[#This Row],[Tên hàng hóa ]],Table1[[Tên hàng hóa]:[ĐVT]],3,0),"")</f>
        <v/>
      </c>
      <c r="G2771" s="196" t="str">
        <f>IF(Table28[[#This Row],[Tên hàng hóa ]]=0,"",VLOOKUP(Table28[[#This Row],[Tên hàng hóa ]],Table1[[Tên hàng hóa]:[Giá bán]],4,0))</f>
        <v/>
      </c>
      <c r="H2771" s="192"/>
      <c r="I2771" s="193" t="str">
        <f>IF(Table28[[#This Row],[Số lượng]]&lt;&gt;0,Table28[[#This Row],[Số lượng]]*Table28[[#This Row],[Đơn giá]],"")</f>
        <v/>
      </c>
      <c r="J2771" s="193" t="str">
        <f ca="1">IF(AND(Table28[[#This Row],[Tên hàng hóa ]]&lt;&gt;0,D2772=""),SUM(OFFSET(Table28[[#This Row],[Thành tiền]],0,0,-COUNTIF(Table28[Số HĐ],Table28[[#This Row],[Số HĐ]]))),"")</f>
        <v/>
      </c>
      <c r="K2771" s="192"/>
      <c r="L277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71" s="194"/>
    </row>
    <row r="2772" spans="1:13" ht="35.1" customHeight="1" x14ac:dyDescent="0.2">
      <c r="A2772" s="187"/>
      <c r="B2772" s="188"/>
      <c r="C2772" s="189" t="str">
        <f t="shared" si="69"/>
        <v/>
      </c>
      <c r="D2772" s="190"/>
      <c r="E2772" s="195" t="str">
        <f>IF(Table28[[#This Row],[Tên hàng hóa ]]&lt;&gt;0,VLOOKUP(Table28[[#This Row],[Tên hàng hóa ]],Table1[[Tên hàng hóa]:[Quy cách]],2,0),"")</f>
        <v/>
      </c>
      <c r="F2772" s="191" t="str">
        <f>IF(Table28[[#This Row],[Tên hàng hóa ]]&lt;&gt;0,VLOOKUP(Table28[[#This Row],[Tên hàng hóa ]],Table1[[Tên hàng hóa]:[ĐVT]],3,0),"")</f>
        <v/>
      </c>
      <c r="G2772" s="196" t="str">
        <f>IF(Table28[[#This Row],[Tên hàng hóa ]]=0,"",VLOOKUP(Table28[[#This Row],[Tên hàng hóa ]],Table1[[Tên hàng hóa]:[Giá bán]],4,0))</f>
        <v/>
      </c>
      <c r="H2772" s="192"/>
      <c r="I2772" s="193" t="str">
        <f>IF(Table28[[#This Row],[Số lượng]]&lt;&gt;0,Table28[[#This Row],[Số lượng]]*Table28[[#This Row],[Đơn giá]],"")</f>
        <v/>
      </c>
      <c r="J2772" s="193" t="str">
        <f ca="1">IF(AND(Table28[[#This Row],[Tên hàng hóa ]]&lt;&gt;0,D2773=""),SUM(OFFSET(Table28[[#This Row],[Thành tiền]],0,0,-COUNTIF(Table28[Số HĐ],Table28[[#This Row],[Số HĐ]]))),"")</f>
        <v/>
      </c>
      <c r="K2772" s="192"/>
      <c r="L277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72" s="194"/>
    </row>
    <row r="2773" spans="1:13" ht="35.1" customHeight="1" x14ac:dyDescent="0.2">
      <c r="A2773" s="187"/>
      <c r="B2773" s="188"/>
      <c r="C2773" s="189" t="str">
        <f t="shared" si="69"/>
        <v/>
      </c>
      <c r="D2773" s="190"/>
      <c r="E2773" s="195" t="str">
        <f>IF(Table28[[#This Row],[Tên hàng hóa ]]&lt;&gt;0,VLOOKUP(Table28[[#This Row],[Tên hàng hóa ]],Table1[[Tên hàng hóa]:[Quy cách]],2,0),"")</f>
        <v/>
      </c>
      <c r="F2773" s="191" t="str">
        <f>IF(Table28[[#This Row],[Tên hàng hóa ]]&lt;&gt;0,VLOOKUP(Table28[[#This Row],[Tên hàng hóa ]],Table1[[Tên hàng hóa]:[ĐVT]],3,0),"")</f>
        <v/>
      </c>
      <c r="G2773" s="196" t="str">
        <f>IF(Table28[[#This Row],[Tên hàng hóa ]]=0,"",VLOOKUP(Table28[[#This Row],[Tên hàng hóa ]],Table1[[Tên hàng hóa]:[Giá bán]],4,0))</f>
        <v/>
      </c>
      <c r="H2773" s="192"/>
      <c r="I2773" s="193" t="str">
        <f>IF(Table28[[#This Row],[Số lượng]]&lt;&gt;0,Table28[[#This Row],[Số lượng]]*Table28[[#This Row],[Đơn giá]],"")</f>
        <v/>
      </c>
      <c r="J2773" s="193" t="str">
        <f ca="1">IF(AND(Table28[[#This Row],[Tên hàng hóa ]]&lt;&gt;0,D2774=""),SUM(OFFSET(Table28[[#This Row],[Thành tiền]],0,0,-COUNTIF(Table28[Số HĐ],Table28[[#This Row],[Số HĐ]]))),"")</f>
        <v/>
      </c>
      <c r="K2773" s="192"/>
      <c r="L277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73" s="194"/>
    </row>
    <row r="2774" spans="1:13" ht="35.1" customHeight="1" x14ac:dyDescent="0.2">
      <c r="A2774" s="187"/>
      <c r="B2774" s="188"/>
      <c r="C2774" s="189" t="str">
        <f t="shared" si="69"/>
        <v/>
      </c>
      <c r="D2774" s="190"/>
      <c r="E2774" s="195" t="str">
        <f>IF(Table28[[#This Row],[Tên hàng hóa ]]&lt;&gt;0,VLOOKUP(Table28[[#This Row],[Tên hàng hóa ]],Table1[[Tên hàng hóa]:[Quy cách]],2,0),"")</f>
        <v/>
      </c>
      <c r="F2774" s="191" t="str">
        <f>IF(Table28[[#This Row],[Tên hàng hóa ]]&lt;&gt;0,VLOOKUP(Table28[[#This Row],[Tên hàng hóa ]],Table1[[Tên hàng hóa]:[ĐVT]],3,0),"")</f>
        <v/>
      </c>
      <c r="G2774" s="196" t="str">
        <f>IF(Table28[[#This Row],[Tên hàng hóa ]]=0,"",VLOOKUP(Table28[[#This Row],[Tên hàng hóa ]],Table1[[Tên hàng hóa]:[Giá bán]],4,0))</f>
        <v/>
      </c>
      <c r="H2774" s="192"/>
      <c r="I2774" s="193" t="str">
        <f>IF(Table28[[#This Row],[Số lượng]]&lt;&gt;0,Table28[[#This Row],[Số lượng]]*Table28[[#This Row],[Đơn giá]],"")</f>
        <v/>
      </c>
      <c r="J2774" s="193" t="str">
        <f ca="1">IF(AND(Table28[[#This Row],[Tên hàng hóa ]]&lt;&gt;0,D2775=""),SUM(OFFSET(Table28[[#This Row],[Thành tiền]],0,0,-COUNTIF(Table28[Số HĐ],Table28[[#This Row],[Số HĐ]]))),"")</f>
        <v/>
      </c>
      <c r="K2774" s="192"/>
      <c r="L277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74" s="194"/>
    </row>
    <row r="2775" spans="1:13" ht="35.1" customHeight="1" x14ac:dyDescent="0.2">
      <c r="A2775" s="187"/>
      <c r="B2775" s="188"/>
      <c r="C2775" s="189" t="str">
        <f t="shared" si="69"/>
        <v/>
      </c>
      <c r="D2775" s="190"/>
      <c r="E2775" s="195" t="str">
        <f>IF(Table28[[#This Row],[Tên hàng hóa ]]&lt;&gt;0,VLOOKUP(Table28[[#This Row],[Tên hàng hóa ]],Table1[[Tên hàng hóa]:[Quy cách]],2,0),"")</f>
        <v/>
      </c>
      <c r="F2775" s="191" t="str">
        <f>IF(Table28[[#This Row],[Tên hàng hóa ]]&lt;&gt;0,VLOOKUP(Table28[[#This Row],[Tên hàng hóa ]],Table1[[Tên hàng hóa]:[ĐVT]],3,0),"")</f>
        <v/>
      </c>
      <c r="G2775" s="196" t="str">
        <f>IF(Table28[[#This Row],[Tên hàng hóa ]]=0,"",VLOOKUP(Table28[[#This Row],[Tên hàng hóa ]],Table1[[Tên hàng hóa]:[Giá bán]],4,0))</f>
        <v/>
      </c>
      <c r="H2775" s="192"/>
      <c r="I2775" s="193" t="str">
        <f>IF(Table28[[#This Row],[Số lượng]]&lt;&gt;0,Table28[[#This Row],[Số lượng]]*Table28[[#This Row],[Đơn giá]],"")</f>
        <v/>
      </c>
      <c r="J2775" s="193" t="str">
        <f ca="1">IF(AND(Table28[[#This Row],[Tên hàng hóa ]]&lt;&gt;0,D2776=""),SUM(OFFSET(Table28[[#This Row],[Thành tiền]],0,0,-COUNTIF(Table28[Số HĐ],Table28[[#This Row],[Số HĐ]]))),"")</f>
        <v/>
      </c>
      <c r="K2775" s="192"/>
      <c r="L277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75" s="194"/>
    </row>
    <row r="2776" spans="1:13" ht="35.1" customHeight="1" x14ac:dyDescent="0.2">
      <c r="A2776" s="187"/>
      <c r="B2776" s="188"/>
      <c r="C2776" s="189" t="str">
        <f t="shared" si="69"/>
        <v/>
      </c>
      <c r="D2776" s="190"/>
      <c r="E2776" s="195" t="str">
        <f>IF(Table28[[#This Row],[Tên hàng hóa ]]&lt;&gt;0,VLOOKUP(Table28[[#This Row],[Tên hàng hóa ]],Table1[[Tên hàng hóa]:[Quy cách]],2,0),"")</f>
        <v/>
      </c>
      <c r="F2776" s="191" t="str">
        <f>IF(Table28[[#This Row],[Tên hàng hóa ]]&lt;&gt;0,VLOOKUP(Table28[[#This Row],[Tên hàng hóa ]],Table1[[Tên hàng hóa]:[ĐVT]],3,0),"")</f>
        <v/>
      </c>
      <c r="G2776" s="196" t="str">
        <f>IF(Table28[[#This Row],[Tên hàng hóa ]]=0,"",VLOOKUP(Table28[[#This Row],[Tên hàng hóa ]],Table1[[Tên hàng hóa]:[Giá bán]],4,0))</f>
        <v/>
      </c>
      <c r="H2776" s="192"/>
      <c r="I2776" s="193" t="str">
        <f>IF(Table28[[#This Row],[Số lượng]]&lt;&gt;0,Table28[[#This Row],[Số lượng]]*Table28[[#This Row],[Đơn giá]],"")</f>
        <v/>
      </c>
      <c r="J2776" s="193" t="str">
        <f ca="1">IF(AND(Table28[[#This Row],[Tên hàng hóa ]]&lt;&gt;0,D2777=""),SUM(OFFSET(Table28[[#This Row],[Thành tiền]],0,0,-COUNTIF(Table28[Số HĐ],Table28[[#This Row],[Số HĐ]]))),"")</f>
        <v/>
      </c>
      <c r="K2776" s="192"/>
      <c r="L277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76" s="194"/>
    </row>
    <row r="2777" spans="1:13" ht="35.1" customHeight="1" x14ac:dyDescent="0.2">
      <c r="A2777" s="187"/>
      <c r="B2777" s="188"/>
      <c r="C2777" s="189" t="str">
        <f t="shared" si="69"/>
        <v/>
      </c>
      <c r="D2777" s="190"/>
      <c r="E2777" s="195" t="str">
        <f>IF(Table28[[#This Row],[Tên hàng hóa ]]&lt;&gt;0,VLOOKUP(Table28[[#This Row],[Tên hàng hóa ]],Table1[[Tên hàng hóa]:[Quy cách]],2,0),"")</f>
        <v/>
      </c>
      <c r="F2777" s="191" t="str">
        <f>IF(Table28[[#This Row],[Tên hàng hóa ]]&lt;&gt;0,VLOOKUP(Table28[[#This Row],[Tên hàng hóa ]],Table1[[Tên hàng hóa]:[ĐVT]],3,0),"")</f>
        <v/>
      </c>
      <c r="G2777" s="196" t="str">
        <f>IF(Table28[[#This Row],[Tên hàng hóa ]]=0,"",VLOOKUP(Table28[[#This Row],[Tên hàng hóa ]],Table1[[Tên hàng hóa]:[Giá bán]],4,0))</f>
        <v/>
      </c>
      <c r="H2777" s="192"/>
      <c r="I2777" s="193" t="str">
        <f>IF(Table28[[#This Row],[Số lượng]]&lt;&gt;0,Table28[[#This Row],[Số lượng]]*Table28[[#This Row],[Đơn giá]],"")</f>
        <v/>
      </c>
      <c r="J2777" s="193" t="str">
        <f ca="1">IF(AND(Table28[[#This Row],[Tên hàng hóa ]]&lt;&gt;0,D2778=""),SUM(OFFSET(Table28[[#This Row],[Thành tiền]],0,0,-COUNTIF(Table28[Số HĐ],Table28[[#This Row],[Số HĐ]]))),"")</f>
        <v/>
      </c>
      <c r="K2777" s="192"/>
      <c r="L277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77" s="194"/>
    </row>
    <row r="2778" spans="1:13" ht="35.1" customHeight="1" x14ac:dyDescent="0.2">
      <c r="A2778" s="187"/>
      <c r="B2778" s="188"/>
      <c r="C2778" s="189" t="str">
        <f t="shared" si="69"/>
        <v/>
      </c>
      <c r="D2778" s="190"/>
      <c r="E2778" s="195" t="str">
        <f>IF(Table28[[#This Row],[Tên hàng hóa ]]&lt;&gt;0,VLOOKUP(Table28[[#This Row],[Tên hàng hóa ]],Table1[[Tên hàng hóa]:[Quy cách]],2,0),"")</f>
        <v/>
      </c>
      <c r="F2778" s="191" t="str">
        <f>IF(Table28[[#This Row],[Tên hàng hóa ]]&lt;&gt;0,VLOOKUP(Table28[[#This Row],[Tên hàng hóa ]],Table1[[Tên hàng hóa]:[ĐVT]],3,0),"")</f>
        <v/>
      </c>
      <c r="G2778" s="196" t="str">
        <f>IF(Table28[[#This Row],[Tên hàng hóa ]]=0,"",VLOOKUP(Table28[[#This Row],[Tên hàng hóa ]],Table1[[Tên hàng hóa]:[Giá bán]],4,0))</f>
        <v/>
      </c>
      <c r="H2778" s="192"/>
      <c r="I2778" s="193" t="str">
        <f>IF(Table28[[#This Row],[Số lượng]]&lt;&gt;0,Table28[[#This Row],[Số lượng]]*Table28[[#This Row],[Đơn giá]],"")</f>
        <v/>
      </c>
      <c r="J2778" s="193" t="str">
        <f ca="1">IF(AND(Table28[[#This Row],[Tên hàng hóa ]]&lt;&gt;0,D2779=""),SUM(OFFSET(Table28[[#This Row],[Thành tiền]],0,0,-COUNTIF(Table28[Số HĐ],Table28[[#This Row],[Số HĐ]]))),"")</f>
        <v/>
      </c>
      <c r="K2778" s="192"/>
      <c r="L277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78" s="194"/>
    </row>
    <row r="2779" spans="1:13" ht="35.1" customHeight="1" x14ac:dyDescent="0.2">
      <c r="A2779" s="187"/>
      <c r="B2779" s="188"/>
      <c r="C2779" s="189" t="str">
        <f t="shared" si="69"/>
        <v/>
      </c>
      <c r="D2779" s="190"/>
      <c r="E2779" s="195" t="str">
        <f>IF(Table28[[#This Row],[Tên hàng hóa ]]&lt;&gt;0,VLOOKUP(Table28[[#This Row],[Tên hàng hóa ]],Table1[[Tên hàng hóa]:[Quy cách]],2,0),"")</f>
        <v/>
      </c>
      <c r="F2779" s="191" t="str">
        <f>IF(Table28[[#This Row],[Tên hàng hóa ]]&lt;&gt;0,VLOOKUP(Table28[[#This Row],[Tên hàng hóa ]],Table1[[Tên hàng hóa]:[ĐVT]],3,0),"")</f>
        <v/>
      </c>
      <c r="G2779" s="196" t="str">
        <f>IF(Table28[[#This Row],[Tên hàng hóa ]]=0,"",VLOOKUP(Table28[[#This Row],[Tên hàng hóa ]],Table1[[Tên hàng hóa]:[Giá bán]],4,0))</f>
        <v/>
      </c>
      <c r="H2779" s="192"/>
      <c r="I2779" s="193" t="str">
        <f>IF(Table28[[#This Row],[Số lượng]]&lt;&gt;0,Table28[[#This Row],[Số lượng]]*Table28[[#This Row],[Đơn giá]],"")</f>
        <v/>
      </c>
      <c r="J2779" s="193" t="str">
        <f ca="1">IF(AND(Table28[[#This Row],[Tên hàng hóa ]]&lt;&gt;0,D2780=""),SUM(OFFSET(Table28[[#This Row],[Thành tiền]],0,0,-COUNTIF(Table28[Số HĐ],Table28[[#This Row],[Số HĐ]]))),"")</f>
        <v/>
      </c>
      <c r="K2779" s="192"/>
      <c r="L277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79" s="194"/>
    </row>
    <row r="2780" spans="1:13" ht="35.1" customHeight="1" x14ac:dyDescent="0.2">
      <c r="A2780" s="187"/>
      <c r="B2780" s="188"/>
      <c r="C2780" s="189" t="str">
        <f t="shared" si="69"/>
        <v/>
      </c>
      <c r="D2780" s="190"/>
      <c r="E2780" s="195" t="str">
        <f>IF(Table28[[#This Row],[Tên hàng hóa ]]&lt;&gt;0,VLOOKUP(Table28[[#This Row],[Tên hàng hóa ]],Table1[[Tên hàng hóa]:[Quy cách]],2,0),"")</f>
        <v/>
      </c>
      <c r="F2780" s="191" t="str">
        <f>IF(Table28[[#This Row],[Tên hàng hóa ]]&lt;&gt;0,VLOOKUP(Table28[[#This Row],[Tên hàng hóa ]],Table1[[Tên hàng hóa]:[ĐVT]],3,0),"")</f>
        <v/>
      </c>
      <c r="G2780" s="196" t="str">
        <f>IF(Table28[[#This Row],[Tên hàng hóa ]]=0,"",VLOOKUP(Table28[[#This Row],[Tên hàng hóa ]],Table1[[Tên hàng hóa]:[Giá bán]],4,0))</f>
        <v/>
      </c>
      <c r="H2780" s="192"/>
      <c r="I2780" s="193" t="str">
        <f>IF(Table28[[#This Row],[Số lượng]]&lt;&gt;0,Table28[[#This Row],[Số lượng]]*Table28[[#This Row],[Đơn giá]],"")</f>
        <v/>
      </c>
      <c r="J2780" s="193" t="str">
        <f ca="1">IF(AND(Table28[[#This Row],[Tên hàng hóa ]]&lt;&gt;0,D2781=""),SUM(OFFSET(Table28[[#This Row],[Thành tiền]],0,0,-COUNTIF(Table28[Số HĐ],Table28[[#This Row],[Số HĐ]]))),"")</f>
        <v/>
      </c>
      <c r="K2780" s="192"/>
      <c r="L27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80" s="194"/>
    </row>
    <row r="2781" spans="1:13" ht="35.1" customHeight="1" x14ac:dyDescent="0.2">
      <c r="A2781" s="187"/>
      <c r="B2781" s="188"/>
      <c r="C2781" s="189" t="str">
        <f t="shared" si="69"/>
        <v/>
      </c>
      <c r="D2781" s="190"/>
      <c r="E2781" s="195" t="str">
        <f>IF(Table28[[#This Row],[Tên hàng hóa ]]&lt;&gt;0,VLOOKUP(Table28[[#This Row],[Tên hàng hóa ]],Table1[[Tên hàng hóa]:[Quy cách]],2,0),"")</f>
        <v/>
      </c>
      <c r="F2781" s="191" t="str">
        <f>IF(Table28[[#This Row],[Tên hàng hóa ]]&lt;&gt;0,VLOOKUP(Table28[[#This Row],[Tên hàng hóa ]],Table1[[Tên hàng hóa]:[ĐVT]],3,0),"")</f>
        <v/>
      </c>
      <c r="G2781" s="196" t="str">
        <f>IF(Table28[[#This Row],[Tên hàng hóa ]]=0,"",VLOOKUP(Table28[[#This Row],[Tên hàng hóa ]],Table1[[Tên hàng hóa]:[Giá bán]],4,0))</f>
        <v/>
      </c>
      <c r="H2781" s="192"/>
      <c r="I2781" s="193" t="str">
        <f>IF(Table28[[#This Row],[Số lượng]]&lt;&gt;0,Table28[[#This Row],[Số lượng]]*Table28[[#This Row],[Đơn giá]],"")</f>
        <v/>
      </c>
      <c r="J2781" s="193" t="str">
        <f ca="1">IF(AND(Table28[[#This Row],[Tên hàng hóa ]]&lt;&gt;0,D2782=""),SUM(OFFSET(Table28[[#This Row],[Thành tiền]],0,0,-COUNTIF(Table28[Số HĐ],Table28[[#This Row],[Số HĐ]]))),"")</f>
        <v/>
      </c>
      <c r="K2781" s="192"/>
      <c r="L278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81" s="194"/>
    </row>
    <row r="2782" spans="1:13" ht="35.1" customHeight="1" x14ac:dyDescent="0.2">
      <c r="A2782" s="187"/>
      <c r="B2782" s="188"/>
      <c r="C2782" s="189" t="str">
        <f t="shared" si="69"/>
        <v/>
      </c>
      <c r="D2782" s="190"/>
      <c r="E2782" s="195" t="str">
        <f>IF(Table28[[#This Row],[Tên hàng hóa ]]&lt;&gt;0,VLOOKUP(Table28[[#This Row],[Tên hàng hóa ]],Table1[[Tên hàng hóa]:[Quy cách]],2,0),"")</f>
        <v/>
      </c>
      <c r="F2782" s="191" t="str">
        <f>IF(Table28[[#This Row],[Tên hàng hóa ]]&lt;&gt;0,VLOOKUP(Table28[[#This Row],[Tên hàng hóa ]],Table1[[Tên hàng hóa]:[ĐVT]],3,0),"")</f>
        <v/>
      </c>
      <c r="G2782" s="196" t="str">
        <f>IF(Table28[[#This Row],[Tên hàng hóa ]]=0,"",VLOOKUP(Table28[[#This Row],[Tên hàng hóa ]],Table1[[Tên hàng hóa]:[Giá bán]],4,0))</f>
        <v/>
      </c>
      <c r="H2782" s="192"/>
      <c r="I2782" s="193" t="str">
        <f>IF(Table28[[#This Row],[Số lượng]]&lt;&gt;0,Table28[[#This Row],[Số lượng]]*Table28[[#This Row],[Đơn giá]],"")</f>
        <v/>
      </c>
      <c r="J2782" s="193" t="str">
        <f ca="1">IF(AND(Table28[[#This Row],[Tên hàng hóa ]]&lt;&gt;0,D2783=""),SUM(OFFSET(Table28[[#This Row],[Thành tiền]],0,0,-COUNTIF(Table28[Số HĐ],Table28[[#This Row],[Số HĐ]]))),"")</f>
        <v/>
      </c>
      <c r="K2782" s="192"/>
      <c r="L27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82" s="194"/>
    </row>
    <row r="2783" spans="1:13" ht="35.1" customHeight="1" x14ac:dyDescent="0.2">
      <c r="A2783" s="187"/>
      <c r="B2783" s="188"/>
      <c r="C2783" s="189" t="str">
        <f t="shared" si="69"/>
        <v/>
      </c>
      <c r="D2783" s="190"/>
      <c r="E2783" s="195" t="str">
        <f>IF(Table28[[#This Row],[Tên hàng hóa ]]&lt;&gt;0,VLOOKUP(Table28[[#This Row],[Tên hàng hóa ]],Table1[[Tên hàng hóa]:[Quy cách]],2,0),"")</f>
        <v/>
      </c>
      <c r="F2783" s="191" t="str">
        <f>IF(Table28[[#This Row],[Tên hàng hóa ]]&lt;&gt;0,VLOOKUP(Table28[[#This Row],[Tên hàng hóa ]],Table1[[Tên hàng hóa]:[ĐVT]],3,0),"")</f>
        <v/>
      </c>
      <c r="G2783" s="196" t="str">
        <f>IF(Table28[[#This Row],[Tên hàng hóa ]]=0,"",VLOOKUP(Table28[[#This Row],[Tên hàng hóa ]],Table1[[Tên hàng hóa]:[Giá bán]],4,0))</f>
        <v/>
      </c>
      <c r="H2783" s="192"/>
      <c r="I2783" s="193" t="str">
        <f>IF(Table28[[#This Row],[Số lượng]]&lt;&gt;0,Table28[[#This Row],[Số lượng]]*Table28[[#This Row],[Đơn giá]],"")</f>
        <v/>
      </c>
      <c r="J2783" s="193" t="str">
        <f ca="1">IF(AND(Table28[[#This Row],[Tên hàng hóa ]]&lt;&gt;0,D2784=""),SUM(OFFSET(Table28[[#This Row],[Thành tiền]],0,0,-COUNTIF(Table28[Số HĐ],Table28[[#This Row],[Số HĐ]]))),"")</f>
        <v/>
      </c>
      <c r="K2783" s="192"/>
      <c r="L278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83" s="194"/>
    </row>
    <row r="2784" spans="1:13" ht="35.1" customHeight="1" x14ac:dyDescent="0.2">
      <c r="A2784" s="187"/>
      <c r="B2784" s="188"/>
      <c r="C2784" s="189" t="str">
        <f t="shared" si="69"/>
        <v/>
      </c>
      <c r="D2784" s="190"/>
      <c r="E2784" s="195" t="str">
        <f>IF(Table28[[#This Row],[Tên hàng hóa ]]&lt;&gt;0,VLOOKUP(Table28[[#This Row],[Tên hàng hóa ]],Table1[[Tên hàng hóa]:[Quy cách]],2,0),"")</f>
        <v/>
      </c>
      <c r="F2784" s="191" t="str">
        <f>IF(Table28[[#This Row],[Tên hàng hóa ]]&lt;&gt;0,VLOOKUP(Table28[[#This Row],[Tên hàng hóa ]],Table1[[Tên hàng hóa]:[ĐVT]],3,0),"")</f>
        <v/>
      </c>
      <c r="G2784" s="196" t="str">
        <f>IF(Table28[[#This Row],[Tên hàng hóa ]]=0,"",VLOOKUP(Table28[[#This Row],[Tên hàng hóa ]],Table1[[Tên hàng hóa]:[Giá bán]],4,0))</f>
        <v/>
      </c>
      <c r="H2784" s="192"/>
      <c r="I2784" s="193" t="str">
        <f>IF(Table28[[#This Row],[Số lượng]]&lt;&gt;0,Table28[[#This Row],[Số lượng]]*Table28[[#This Row],[Đơn giá]],"")</f>
        <v/>
      </c>
      <c r="J2784" s="193" t="str">
        <f ca="1">IF(AND(Table28[[#This Row],[Tên hàng hóa ]]&lt;&gt;0,D2785=""),SUM(OFFSET(Table28[[#This Row],[Thành tiền]],0,0,-COUNTIF(Table28[Số HĐ],Table28[[#This Row],[Số HĐ]]))),"")</f>
        <v/>
      </c>
      <c r="K2784" s="192"/>
      <c r="L278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84" s="194"/>
    </row>
    <row r="2785" spans="1:13" ht="35.1" customHeight="1" x14ac:dyDescent="0.2">
      <c r="A2785" s="187"/>
      <c r="B2785" s="188"/>
      <c r="C2785" s="189" t="str">
        <f t="shared" si="69"/>
        <v/>
      </c>
      <c r="D2785" s="190"/>
      <c r="E2785" s="195" t="str">
        <f>IF(Table28[[#This Row],[Tên hàng hóa ]]&lt;&gt;0,VLOOKUP(Table28[[#This Row],[Tên hàng hóa ]],Table1[[Tên hàng hóa]:[Quy cách]],2,0),"")</f>
        <v/>
      </c>
      <c r="F2785" s="191" t="str">
        <f>IF(Table28[[#This Row],[Tên hàng hóa ]]&lt;&gt;0,VLOOKUP(Table28[[#This Row],[Tên hàng hóa ]],Table1[[Tên hàng hóa]:[ĐVT]],3,0),"")</f>
        <v/>
      </c>
      <c r="G2785" s="196" t="str">
        <f>IF(Table28[[#This Row],[Tên hàng hóa ]]=0,"",VLOOKUP(Table28[[#This Row],[Tên hàng hóa ]],Table1[[Tên hàng hóa]:[Giá bán]],4,0))</f>
        <v/>
      </c>
      <c r="H2785" s="192"/>
      <c r="I2785" s="193" t="str">
        <f>IF(Table28[[#This Row],[Số lượng]]&lt;&gt;0,Table28[[#This Row],[Số lượng]]*Table28[[#This Row],[Đơn giá]],"")</f>
        <v/>
      </c>
      <c r="J2785" s="193" t="str">
        <f ca="1">IF(AND(Table28[[#This Row],[Tên hàng hóa ]]&lt;&gt;0,D2786=""),SUM(OFFSET(Table28[[#This Row],[Thành tiền]],0,0,-COUNTIF(Table28[Số HĐ],Table28[[#This Row],[Số HĐ]]))),"")</f>
        <v/>
      </c>
      <c r="K2785" s="192"/>
      <c r="L27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85" s="194"/>
    </row>
    <row r="2786" spans="1:13" ht="35.1" customHeight="1" x14ac:dyDescent="0.2">
      <c r="A2786" s="187"/>
      <c r="B2786" s="188"/>
      <c r="C2786" s="189" t="str">
        <f t="shared" si="69"/>
        <v/>
      </c>
      <c r="D2786" s="190"/>
      <c r="E2786" s="195" t="str">
        <f>IF(Table28[[#This Row],[Tên hàng hóa ]]&lt;&gt;0,VLOOKUP(Table28[[#This Row],[Tên hàng hóa ]],Table1[[Tên hàng hóa]:[Quy cách]],2,0),"")</f>
        <v/>
      </c>
      <c r="F2786" s="191" t="str">
        <f>IF(Table28[[#This Row],[Tên hàng hóa ]]&lt;&gt;0,VLOOKUP(Table28[[#This Row],[Tên hàng hóa ]],Table1[[Tên hàng hóa]:[ĐVT]],3,0),"")</f>
        <v/>
      </c>
      <c r="G2786" s="196" t="str">
        <f>IF(Table28[[#This Row],[Tên hàng hóa ]]=0,"",VLOOKUP(Table28[[#This Row],[Tên hàng hóa ]],Table1[[Tên hàng hóa]:[Giá bán]],4,0))</f>
        <v/>
      </c>
      <c r="H2786" s="192"/>
      <c r="I2786" s="193" t="str">
        <f>IF(Table28[[#This Row],[Số lượng]]&lt;&gt;0,Table28[[#This Row],[Số lượng]]*Table28[[#This Row],[Đơn giá]],"")</f>
        <v/>
      </c>
      <c r="J2786" s="193" t="str">
        <f ca="1">IF(AND(Table28[[#This Row],[Tên hàng hóa ]]&lt;&gt;0,D2787=""),SUM(OFFSET(Table28[[#This Row],[Thành tiền]],0,0,-COUNTIF(Table28[Số HĐ],Table28[[#This Row],[Số HĐ]]))),"")</f>
        <v/>
      </c>
      <c r="K2786" s="192"/>
      <c r="L278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86" s="194"/>
    </row>
    <row r="2787" spans="1:13" ht="35.1" customHeight="1" x14ac:dyDescent="0.2">
      <c r="A2787" s="187"/>
      <c r="B2787" s="188"/>
      <c r="C2787" s="189" t="str">
        <f t="shared" si="69"/>
        <v/>
      </c>
      <c r="D2787" s="190"/>
      <c r="E2787" s="195" t="str">
        <f>IF(Table28[[#This Row],[Tên hàng hóa ]]&lt;&gt;0,VLOOKUP(Table28[[#This Row],[Tên hàng hóa ]],Table1[[Tên hàng hóa]:[Quy cách]],2,0),"")</f>
        <v/>
      </c>
      <c r="F2787" s="191" t="str">
        <f>IF(Table28[[#This Row],[Tên hàng hóa ]]&lt;&gt;0,VLOOKUP(Table28[[#This Row],[Tên hàng hóa ]],Table1[[Tên hàng hóa]:[ĐVT]],3,0),"")</f>
        <v/>
      </c>
      <c r="G2787" s="196" t="str">
        <f>IF(Table28[[#This Row],[Tên hàng hóa ]]=0,"",VLOOKUP(Table28[[#This Row],[Tên hàng hóa ]],Table1[[Tên hàng hóa]:[Giá bán]],4,0))</f>
        <v/>
      </c>
      <c r="H2787" s="192"/>
      <c r="I2787" s="193" t="str">
        <f>IF(Table28[[#This Row],[Số lượng]]&lt;&gt;0,Table28[[#This Row],[Số lượng]]*Table28[[#This Row],[Đơn giá]],"")</f>
        <v/>
      </c>
      <c r="J2787" s="193" t="str">
        <f ca="1">IF(AND(Table28[[#This Row],[Tên hàng hóa ]]&lt;&gt;0,D2788=""),SUM(OFFSET(Table28[[#This Row],[Thành tiền]],0,0,-COUNTIF(Table28[Số HĐ],Table28[[#This Row],[Số HĐ]]))),"")</f>
        <v/>
      </c>
      <c r="K2787" s="192"/>
      <c r="L278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87" s="194"/>
    </row>
    <row r="2788" spans="1:13" ht="35.1" customHeight="1" x14ac:dyDescent="0.2">
      <c r="A2788" s="187"/>
      <c r="B2788" s="188"/>
      <c r="C2788" s="189" t="str">
        <f t="shared" si="69"/>
        <v/>
      </c>
      <c r="D2788" s="190"/>
      <c r="E2788" s="195" t="str">
        <f>IF(Table28[[#This Row],[Tên hàng hóa ]]&lt;&gt;0,VLOOKUP(Table28[[#This Row],[Tên hàng hóa ]],Table1[[Tên hàng hóa]:[Quy cách]],2,0),"")</f>
        <v/>
      </c>
      <c r="F2788" s="191" t="str">
        <f>IF(Table28[[#This Row],[Tên hàng hóa ]]&lt;&gt;0,VLOOKUP(Table28[[#This Row],[Tên hàng hóa ]],Table1[[Tên hàng hóa]:[ĐVT]],3,0),"")</f>
        <v/>
      </c>
      <c r="G2788" s="196" t="str">
        <f>IF(Table28[[#This Row],[Tên hàng hóa ]]=0,"",VLOOKUP(Table28[[#This Row],[Tên hàng hóa ]],Table1[[Tên hàng hóa]:[Giá bán]],4,0))</f>
        <v/>
      </c>
      <c r="H2788" s="192"/>
      <c r="I2788" s="193" t="str">
        <f>IF(Table28[[#This Row],[Số lượng]]&lt;&gt;0,Table28[[#This Row],[Số lượng]]*Table28[[#This Row],[Đơn giá]],"")</f>
        <v/>
      </c>
      <c r="J2788" s="193" t="str">
        <f ca="1">IF(AND(Table28[[#This Row],[Tên hàng hóa ]]&lt;&gt;0,D2789=""),SUM(OFFSET(Table28[[#This Row],[Thành tiền]],0,0,-COUNTIF(Table28[Số HĐ],Table28[[#This Row],[Số HĐ]]))),"")</f>
        <v/>
      </c>
      <c r="K2788" s="192"/>
      <c r="L278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88" s="194"/>
    </row>
    <row r="2789" spans="1:13" ht="35.1" customHeight="1" x14ac:dyDescent="0.2">
      <c r="A2789" s="187"/>
      <c r="B2789" s="188"/>
      <c r="C2789" s="189" t="str">
        <f t="shared" si="69"/>
        <v/>
      </c>
      <c r="D2789" s="190"/>
      <c r="E2789" s="195" t="str">
        <f>IF(Table28[[#This Row],[Tên hàng hóa ]]&lt;&gt;0,VLOOKUP(Table28[[#This Row],[Tên hàng hóa ]],Table1[[Tên hàng hóa]:[Quy cách]],2,0),"")</f>
        <v/>
      </c>
      <c r="F2789" s="191" t="str">
        <f>IF(Table28[[#This Row],[Tên hàng hóa ]]&lt;&gt;0,VLOOKUP(Table28[[#This Row],[Tên hàng hóa ]],Table1[[Tên hàng hóa]:[ĐVT]],3,0),"")</f>
        <v/>
      </c>
      <c r="G2789" s="196" t="str">
        <f>IF(Table28[[#This Row],[Tên hàng hóa ]]=0,"",VLOOKUP(Table28[[#This Row],[Tên hàng hóa ]],Table1[[Tên hàng hóa]:[Giá bán]],4,0))</f>
        <v/>
      </c>
      <c r="H2789" s="192"/>
      <c r="I2789" s="193" t="str">
        <f>IF(Table28[[#This Row],[Số lượng]]&lt;&gt;0,Table28[[#This Row],[Số lượng]]*Table28[[#This Row],[Đơn giá]],"")</f>
        <v/>
      </c>
      <c r="J2789" s="193" t="str">
        <f ca="1">IF(AND(Table28[[#This Row],[Tên hàng hóa ]]&lt;&gt;0,D2790=""),SUM(OFFSET(Table28[[#This Row],[Thành tiền]],0,0,-COUNTIF(Table28[Số HĐ],Table28[[#This Row],[Số HĐ]]))),"")</f>
        <v/>
      </c>
      <c r="K2789" s="192"/>
      <c r="L278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89" s="194"/>
    </row>
    <row r="2790" spans="1:13" ht="35.1" customHeight="1" x14ac:dyDescent="0.2">
      <c r="A2790" s="187"/>
      <c r="B2790" s="188"/>
      <c r="C2790" s="189" t="str">
        <f t="shared" si="69"/>
        <v/>
      </c>
      <c r="D2790" s="190"/>
      <c r="E2790" s="195" t="str">
        <f>IF(Table28[[#This Row],[Tên hàng hóa ]]&lt;&gt;0,VLOOKUP(Table28[[#This Row],[Tên hàng hóa ]],Table1[[Tên hàng hóa]:[Quy cách]],2,0),"")</f>
        <v/>
      </c>
      <c r="F2790" s="191" t="str">
        <f>IF(Table28[[#This Row],[Tên hàng hóa ]]&lt;&gt;0,VLOOKUP(Table28[[#This Row],[Tên hàng hóa ]],Table1[[Tên hàng hóa]:[ĐVT]],3,0),"")</f>
        <v/>
      </c>
      <c r="G2790" s="196" t="str">
        <f>IF(Table28[[#This Row],[Tên hàng hóa ]]=0,"",VLOOKUP(Table28[[#This Row],[Tên hàng hóa ]],Table1[[Tên hàng hóa]:[Giá bán]],4,0))</f>
        <v/>
      </c>
      <c r="H2790" s="192"/>
      <c r="I2790" s="193" t="str">
        <f>IF(Table28[[#This Row],[Số lượng]]&lt;&gt;0,Table28[[#This Row],[Số lượng]]*Table28[[#This Row],[Đơn giá]],"")</f>
        <v/>
      </c>
      <c r="J2790" s="193" t="str">
        <f ca="1">IF(AND(Table28[[#This Row],[Tên hàng hóa ]]&lt;&gt;0,D2791=""),SUM(OFFSET(Table28[[#This Row],[Thành tiền]],0,0,-COUNTIF(Table28[Số HĐ],Table28[[#This Row],[Số HĐ]]))),"")</f>
        <v/>
      </c>
      <c r="K2790" s="192"/>
      <c r="L279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90" s="194"/>
    </row>
    <row r="2791" spans="1:13" ht="35.1" customHeight="1" x14ac:dyDescent="0.2">
      <c r="A2791" s="187"/>
      <c r="B2791" s="188"/>
      <c r="C2791" s="189" t="str">
        <f t="shared" si="69"/>
        <v/>
      </c>
      <c r="D2791" s="190"/>
      <c r="E2791" s="195" t="str">
        <f>IF(Table28[[#This Row],[Tên hàng hóa ]]&lt;&gt;0,VLOOKUP(Table28[[#This Row],[Tên hàng hóa ]],Table1[[Tên hàng hóa]:[Quy cách]],2,0),"")</f>
        <v/>
      </c>
      <c r="F2791" s="191" t="str">
        <f>IF(Table28[[#This Row],[Tên hàng hóa ]]&lt;&gt;0,VLOOKUP(Table28[[#This Row],[Tên hàng hóa ]],Table1[[Tên hàng hóa]:[ĐVT]],3,0),"")</f>
        <v/>
      </c>
      <c r="G2791" s="196" t="str">
        <f>IF(Table28[[#This Row],[Tên hàng hóa ]]=0,"",VLOOKUP(Table28[[#This Row],[Tên hàng hóa ]],Table1[[Tên hàng hóa]:[Giá bán]],4,0))</f>
        <v/>
      </c>
      <c r="H2791" s="192"/>
      <c r="I2791" s="193" t="str">
        <f>IF(Table28[[#This Row],[Số lượng]]&lt;&gt;0,Table28[[#This Row],[Số lượng]]*Table28[[#This Row],[Đơn giá]],"")</f>
        <v/>
      </c>
      <c r="J2791" s="193" t="str">
        <f ca="1">IF(AND(Table28[[#This Row],[Tên hàng hóa ]]&lt;&gt;0,D2792=""),SUM(OFFSET(Table28[[#This Row],[Thành tiền]],0,0,-COUNTIF(Table28[Số HĐ],Table28[[#This Row],[Số HĐ]]))),"")</f>
        <v/>
      </c>
      <c r="K2791" s="192"/>
      <c r="L27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91" s="194"/>
    </row>
    <row r="2792" spans="1:13" ht="35.1" customHeight="1" x14ac:dyDescent="0.2">
      <c r="A2792" s="187"/>
      <c r="B2792" s="188"/>
      <c r="C2792" s="189" t="str">
        <f t="shared" si="69"/>
        <v/>
      </c>
      <c r="D2792" s="190"/>
      <c r="E2792" s="195" t="str">
        <f>IF(Table28[[#This Row],[Tên hàng hóa ]]&lt;&gt;0,VLOOKUP(Table28[[#This Row],[Tên hàng hóa ]],Table1[[Tên hàng hóa]:[Quy cách]],2,0),"")</f>
        <v/>
      </c>
      <c r="F2792" s="191" t="str">
        <f>IF(Table28[[#This Row],[Tên hàng hóa ]]&lt;&gt;0,VLOOKUP(Table28[[#This Row],[Tên hàng hóa ]],Table1[[Tên hàng hóa]:[ĐVT]],3,0),"")</f>
        <v/>
      </c>
      <c r="G2792" s="196" t="str">
        <f>IF(Table28[[#This Row],[Tên hàng hóa ]]=0,"",VLOOKUP(Table28[[#This Row],[Tên hàng hóa ]],Table1[[Tên hàng hóa]:[Giá bán]],4,0))</f>
        <v/>
      </c>
      <c r="H2792" s="192"/>
      <c r="I2792" s="193" t="str">
        <f>IF(Table28[[#This Row],[Số lượng]]&lt;&gt;0,Table28[[#This Row],[Số lượng]]*Table28[[#This Row],[Đơn giá]],"")</f>
        <v/>
      </c>
      <c r="J2792" s="193" t="str">
        <f ca="1">IF(AND(Table28[[#This Row],[Tên hàng hóa ]]&lt;&gt;0,D2793=""),SUM(OFFSET(Table28[[#This Row],[Thành tiền]],0,0,-COUNTIF(Table28[Số HĐ],Table28[[#This Row],[Số HĐ]]))),"")</f>
        <v/>
      </c>
      <c r="K2792" s="192"/>
      <c r="L279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92" s="194"/>
    </row>
    <row r="2793" spans="1:13" ht="35.1" customHeight="1" x14ac:dyDescent="0.2">
      <c r="A2793" s="187"/>
      <c r="B2793" s="188"/>
      <c r="C2793" s="189" t="str">
        <f t="shared" si="69"/>
        <v/>
      </c>
      <c r="D2793" s="190"/>
      <c r="E2793" s="195" t="str">
        <f>IF(Table28[[#This Row],[Tên hàng hóa ]]&lt;&gt;0,VLOOKUP(Table28[[#This Row],[Tên hàng hóa ]],Table1[[Tên hàng hóa]:[Quy cách]],2,0),"")</f>
        <v/>
      </c>
      <c r="F2793" s="191" t="str">
        <f>IF(Table28[[#This Row],[Tên hàng hóa ]]&lt;&gt;0,VLOOKUP(Table28[[#This Row],[Tên hàng hóa ]],Table1[[Tên hàng hóa]:[ĐVT]],3,0),"")</f>
        <v/>
      </c>
      <c r="G2793" s="196" t="str">
        <f>IF(Table28[[#This Row],[Tên hàng hóa ]]=0,"",VLOOKUP(Table28[[#This Row],[Tên hàng hóa ]],Table1[[Tên hàng hóa]:[Giá bán]],4,0))</f>
        <v/>
      </c>
      <c r="H2793" s="192"/>
      <c r="I2793" s="193" t="str">
        <f>IF(Table28[[#This Row],[Số lượng]]&lt;&gt;0,Table28[[#This Row],[Số lượng]]*Table28[[#This Row],[Đơn giá]],"")</f>
        <v/>
      </c>
      <c r="J2793" s="193" t="str">
        <f ca="1">IF(AND(Table28[[#This Row],[Tên hàng hóa ]]&lt;&gt;0,D2794=""),SUM(OFFSET(Table28[[#This Row],[Thành tiền]],0,0,-COUNTIF(Table28[Số HĐ],Table28[[#This Row],[Số HĐ]]))),"")</f>
        <v/>
      </c>
      <c r="K2793" s="192"/>
      <c r="L27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93" s="194"/>
    </row>
    <row r="2794" spans="1:13" ht="35.1" customHeight="1" x14ac:dyDescent="0.2">
      <c r="A2794" s="187"/>
      <c r="B2794" s="188"/>
      <c r="C2794" s="189" t="str">
        <f t="shared" si="69"/>
        <v/>
      </c>
      <c r="D2794" s="190"/>
      <c r="E2794" s="195" t="str">
        <f>IF(Table28[[#This Row],[Tên hàng hóa ]]&lt;&gt;0,VLOOKUP(Table28[[#This Row],[Tên hàng hóa ]],Table1[[Tên hàng hóa]:[Quy cách]],2,0),"")</f>
        <v/>
      </c>
      <c r="F2794" s="191" t="str">
        <f>IF(Table28[[#This Row],[Tên hàng hóa ]]&lt;&gt;0,VLOOKUP(Table28[[#This Row],[Tên hàng hóa ]],Table1[[Tên hàng hóa]:[ĐVT]],3,0),"")</f>
        <v/>
      </c>
      <c r="G2794" s="196" t="str">
        <f>IF(Table28[[#This Row],[Tên hàng hóa ]]=0,"",VLOOKUP(Table28[[#This Row],[Tên hàng hóa ]],Table1[[Tên hàng hóa]:[Giá bán]],4,0))</f>
        <v/>
      </c>
      <c r="H2794" s="192"/>
      <c r="I2794" s="193" t="str">
        <f>IF(Table28[[#This Row],[Số lượng]]&lt;&gt;0,Table28[[#This Row],[Số lượng]]*Table28[[#This Row],[Đơn giá]],"")</f>
        <v/>
      </c>
      <c r="J2794" s="193" t="str">
        <f ca="1">IF(AND(Table28[[#This Row],[Tên hàng hóa ]]&lt;&gt;0,D2795=""),SUM(OFFSET(Table28[[#This Row],[Thành tiền]],0,0,-COUNTIF(Table28[Số HĐ],Table28[[#This Row],[Số HĐ]]))),"")</f>
        <v/>
      </c>
      <c r="K2794" s="192"/>
      <c r="L279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94" s="194"/>
    </row>
    <row r="2795" spans="1:13" ht="35.1" customHeight="1" x14ac:dyDescent="0.2">
      <c r="A2795" s="187"/>
      <c r="B2795" s="188"/>
      <c r="C2795" s="189" t="str">
        <f t="shared" si="69"/>
        <v/>
      </c>
      <c r="D2795" s="190"/>
      <c r="E2795" s="195" t="str">
        <f>IF(Table28[[#This Row],[Tên hàng hóa ]]&lt;&gt;0,VLOOKUP(Table28[[#This Row],[Tên hàng hóa ]],Table1[[Tên hàng hóa]:[Quy cách]],2,0),"")</f>
        <v/>
      </c>
      <c r="F2795" s="191" t="str">
        <f>IF(Table28[[#This Row],[Tên hàng hóa ]]&lt;&gt;0,VLOOKUP(Table28[[#This Row],[Tên hàng hóa ]],Table1[[Tên hàng hóa]:[ĐVT]],3,0),"")</f>
        <v/>
      </c>
      <c r="G2795" s="196" t="str">
        <f>IF(Table28[[#This Row],[Tên hàng hóa ]]=0,"",VLOOKUP(Table28[[#This Row],[Tên hàng hóa ]],Table1[[Tên hàng hóa]:[Giá bán]],4,0))</f>
        <v/>
      </c>
      <c r="H2795" s="192"/>
      <c r="I2795" s="193" t="str">
        <f>IF(Table28[[#This Row],[Số lượng]]&lt;&gt;0,Table28[[#This Row],[Số lượng]]*Table28[[#This Row],[Đơn giá]],"")</f>
        <v/>
      </c>
      <c r="J2795" s="193" t="str">
        <f ca="1">IF(AND(Table28[[#This Row],[Tên hàng hóa ]]&lt;&gt;0,D2796=""),SUM(OFFSET(Table28[[#This Row],[Thành tiền]],0,0,-COUNTIF(Table28[Số HĐ],Table28[[#This Row],[Số HĐ]]))),"")</f>
        <v/>
      </c>
      <c r="K2795" s="192"/>
      <c r="L27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95" s="194"/>
    </row>
    <row r="2796" spans="1:13" ht="35.1" customHeight="1" x14ac:dyDescent="0.2">
      <c r="A2796" s="187"/>
      <c r="B2796" s="188"/>
      <c r="C2796" s="189" t="str">
        <f t="shared" si="69"/>
        <v/>
      </c>
      <c r="D2796" s="190"/>
      <c r="E2796" s="195" t="str">
        <f>IF(Table28[[#This Row],[Tên hàng hóa ]]&lt;&gt;0,VLOOKUP(Table28[[#This Row],[Tên hàng hóa ]],Table1[[Tên hàng hóa]:[Quy cách]],2,0),"")</f>
        <v/>
      </c>
      <c r="F2796" s="191" t="str">
        <f>IF(Table28[[#This Row],[Tên hàng hóa ]]&lt;&gt;0,VLOOKUP(Table28[[#This Row],[Tên hàng hóa ]],Table1[[Tên hàng hóa]:[ĐVT]],3,0),"")</f>
        <v/>
      </c>
      <c r="G2796" s="196" t="str">
        <f>IF(Table28[[#This Row],[Tên hàng hóa ]]=0,"",VLOOKUP(Table28[[#This Row],[Tên hàng hóa ]],Table1[[Tên hàng hóa]:[Giá bán]],4,0))</f>
        <v/>
      </c>
      <c r="H2796" s="192"/>
      <c r="I2796" s="193" t="str">
        <f>IF(Table28[[#This Row],[Số lượng]]&lt;&gt;0,Table28[[#This Row],[Số lượng]]*Table28[[#This Row],[Đơn giá]],"")</f>
        <v/>
      </c>
      <c r="J2796" s="193" t="str">
        <f ca="1">IF(AND(Table28[[#This Row],[Tên hàng hóa ]]&lt;&gt;0,D2797=""),SUM(OFFSET(Table28[[#This Row],[Thành tiền]],0,0,-COUNTIF(Table28[Số HĐ],Table28[[#This Row],[Số HĐ]]))),"")</f>
        <v/>
      </c>
      <c r="K2796" s="192"/>
      <c r="L279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96" s="194"/>
    </row>
    <row r="2797" spans="1:13" ht="35.1" customHeight="1" x14ac:dyDescent="0.2">
      <c r="A2797" s="187"/>
      <c r="B2797" s="188"/>
      <c r="C2797" s="189" t="str">
        <f t="shared" si="69"/>
        <v/>
      </c>
      <c r="D2797" s="190"/>
      <c r="E2797" s="195" t="str">
        <f>IF(Table28[[#This Row],[Tên hàng hóa ]]&lt;&gt;0,VLOOKUP(Table28[[#This Row],[Tên hàng hóa ]],Table1[[Tên hàng hóa]:[Quy cách]],2,0),"")</f>
        <v/>
      </c>
      <c r="F2797" s="191" t="str">
        <f>IF(Table28[[#This Row],[Tên hàng hóa ]]&lt;&gt;0,VLOOKUP(Table28[[#This Row],[Tên hàng hóa ]],Table1[[Tên hàng hóa]:[ĐVT]],3,0),"")</f>
        <v/>
      </c>
      <c r="G2797" s="196" t="str">
        <f>IF(Table28[[#This Row],[Tên hàng hóa ]]=0,"",VLOOKUP(Table28[[#This Row],[Tên hàng hóa ]],Table1[[Tên hàng hóa]:[Giá bán]],4,0))</f>
        <v/>
      </c>
      <c r="H2797" s="192"/>
      <c r="I2797" s="193" t="str">
        <f>IF(Table28[[#This Row],[Số lượng]]&lt;&gt;0,Table28[[#This Row],[Số lượng]]*Table28[[#This Row],[Đơn giá]],"")</f>
        <v/>
      </c>
      <c r="J2797" s="193" t="str">
        <f ca="1">IF(AND(Table28[[#This Row],[Tên hàng hóa ]]&lt;&gt;0,D2798=""),SUM(OFFSET(Table28[[#This Row],[Thành tiền]],0,0,-COUNTIF(Table28[Số HĐ],Table28[[#This Row],[Số HĐ]]))),"")</f>
        <v/>
      </c>
      <c r="K2797" s="192"/>
      <c r="L279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97" s="194"/>
    </row>
    <row r="2798" spans="1:13" ht="35.1" customHeight="1" x14ac:dyDescent="0.2">
      <c r="A2798" s="187"/>
      <c r="B2798" s="188"/>
      <c r="C2798" s="189" t="str">
        <f t="shared" si="69"/>
        <v/>
      </c>
      <c r="D2798" s="190"/>
      <c r="E2798" s="195" t="str">
        <f>IF(Table28[[#This Row],[Tên hàng hóa ]]&lt;&gt;0,VLOOKUP(Table28[[#This Row],[Tên hàng hóa ]],Table1[[Tên hàng hóa]:[Quy cách]],2,0),"")</f>
        <v/>
      </c>
      <c r="F2798" s="191" t="str">
        <f>IF(Table28[[#This Row],[Tên hàng hóa ]]&lt;&gt;0,VLOOKUP(Table28[[#This Row],[Tên hàng hóa ]],Table1[[Tên hàng hóa]:[ĐVT]],3,0),"")</f>
        <v/>
      </c>
      <c r="G2798" s="196" t="str">
        <f>IF(Table28[[#This Row],[Tên hàng hóa ]]=0,"",VLOOKUP(Table28[[#This Row],[Tên hàng hóa ]],Table1[[Tên hàng hóa]:[Giá bán]],4,0))</f>
        <v/>
      </c>
      <c r="H2798" s="192"/>
      <c r="I2798" s="193" t="str">
        <f>IF(Table28[[#This Row],[Số lượng]]&lt;&gt;0,Table28[[#This Row],[Số lượng]]*Table28[[#This Row],[Đơn giá]],"")</f>
        <v/>
      </c>
      <c r="J2798" s="193" t="str">
        <f ca="1">IF(AND(Table28[[#This Row],[Tên hàng hóa ]]&lt;&gt;0,D2799=""),SUM(OFFSET(Table28[[#This Row],[Thành tiền]],0,0,-COUNTIF(Table28[Số HĐ],Table28[[#This Row],[Số HĐ]]))),"")</f>
        <v/>
      </c>
      <c r="K2798" s="192"/>
      <c r="L27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98" s="194"/>
    </row>
    <row r="2799" spans="1:13" ht="35.1" customHeight="1" x14ac:dyDescent="0.2">
      <c r="A2799" s="187"/>
      <c r="B2799" s="188"/>
      <c r="C2799" s="189" t="str">
        <f t="shared" si="69"/>
        <v/>
      </c>
      <c r="D2799" s="190"/>
      <c r="E2799" s="195" t="str">
        <f>IF(Table28[[#This Row],[Tên hàng hóa ]]&lt;&gt;0,VLOOKUP(Table28[[#This Row],[Tên hàng hóa ]],Table1[[Tên hàng hóa]:[Quy cách]],2,0),"")</f>
        <v/>
      </c>
      <c r="F2799" s="191" t="str">
        <f>IF(Table28[[#This Row],[Tên hàng hóa ]]&lt;&gt;0,VLOOKUP(Table28[[#This Row],[Tên hàng hóa ]],Table1[[Tên hàng hóa]:[ĐVT]],3,0),"")</f>
        <v/>
      </c>
      <c r="G2799" s="196" t="str">
        <f>IF(Table28[[#This Row],[Tên hàng hóa ]]=0,"",VLOOKUP(Table28[[#This Row],[Tên hàng hóa ]],Table1[[Tên hàng hóa]:[Giá bán]],4,0))</f>
        <v/>
      </c>
      <c r="H2799" s="192"/>
      <c r="I2799" s="193" t="str">
        <f>IF(Table28[[#This Row],[Số lượng]]&lt;&gt;0,Table28[[#This Row],[Số lượng]]*Table28[[#This Row],[Đơn giá]],"")</f>
        <v/>
      </c>
      <c r="J2799" s="193" t="str">
        <f ca="1">IF(AND(Table28[[#This Row],[Tên hàng hóa ]]&lt;&gt;0,D2800=""),SUM(OFFSET(Table28[[#This Row],[Thành tiền]],0,0,-COUNTIF(Table28[Số HĐ],Table28[[#This Row],[Số HĐ]]))),"")</f>
        <v/>
      </c>
      <c r="K2799" s="192"/>
      <c r="L279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799" s="194"/>
    </row>
    <row r="2800" spans="1:13" ht="35.1" customHeight="1" x14ac:dyDescent="0.2">
      <c r="A2800" s="187"/>
      <c r="B2800" s="188"/>
      <c r="C2800" s="189" t="str">
        <f t="shared" si="69"/>
        <v/>
      </c>
      <c r="D2800" s="190"/>
      <c r="E2800" s="195" t="str">
        <f>IF(Table28[[#This Row],[Tên hàng hóa ]]&lt;&gt;0,VLOOKUP(Table28[[#This Row],[Tên hàng hóa ]],Table1[[Tên hàng hóa]:[Quy cách]],2,0),"")</f>
        <v/>
      </c>
      <c r="F2800" s="191" t="str">
        <f>IF(Table28[[#This Row],[Tên hàng hóa ]]&lt;&gt;0,VLOOKUP(Table28[[#This Row],[Tên hàng hóa ]],Table1[[Tên hàng hóa]:[ĐVT]],3,0),"")</f>
        <v/>
      </c>
      <c r="G2800" s="196" t="str">
        <f>IF(Table28[[#This Row],[Tên hàng hóa ]]=0,"",VLOOKUP(Table28[[#This Row],[Tên hàng hóa ]],Table1[[Tên hàng hóa]:[Giá bán]],4,0))</f>
        <v/>
      </c>
      <c r="H2800" s="192"/>
      <c r="I2800" s="193" t="str">
        <f>IF(Table28[[#This Row],[Số lượng]]&lt;&gt;0,Table28[[#This Row],[Số lượng]]*Table28[[#This Row],[Đơn giá]],"")</f>
        <v/>
      </c>
      <c r="J2800" s="193" t="str">
        <f ca="1">IF(AND(Table28[[#This Row],[Tên hàng hóa ]]&lt;&gt;0,D2801=""),SUM(OFFSET(Table28[[#This Row],[Thành tiền]],0,0,-COUNTIF(Table28[Số HĐ],Table28[[#This Row],[Số HĐ]]))),"")</f>
        <v/>
      </c>
      <c r="K2800" s="192"/>
      <c r="L280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00" s="194"/>
    </row>
    <row r="2801" spans="1:13" ht="35.1" customHeight="1" x14ac:dyDescent="0.2">
      <c r="A2801" s="187"/>
      <c r="B2801" s="188"/>
      <c r="C2801" s="189" t="str">
        <f t="shared" si="69"/>
        <v/>
      </c>
      <c r="D2801" s="190"/>
      <c r="E2801" s="195" t="str">
        <f>IF(Table28[[#This Row],[Tên hàng hóa ]]&lt;&gt;0,VLOOKUP(Table28[[#This Row],[Tên hàng hóa ]],Table1[[Tên hàng hóa]:[Quy cách]],2,0),"")</f>
        <v/>
      </c>
      <c r="F2801" s="191" t="str">
        <f>IF(Table28[[#This Row],[Tên hàng hóa ]]&lt;&gt;0,VLOOKUP(Table28[[#This Row],[Tên hàng hóa ]],Table1[[Tên hàng hóa]:[ĐVT]],3,0),"")</f>
        <v/>
      </c>
      <c r="G2801" s="196" t="str">
        <f>IF(Table28[[#This Row],[Tên hàng hóa ]]=0,"",VLOOKUP(Table28[[#This Row],[Tên hàng hóa ]],Table1[[Tên hàng hóa]:[Giá bán]],4,0))</f>
        <v/>
      </c>
      <c r="H2801" s="192"/>
      <c r="I2801" s="193" t="str">
        <f>IF(Table28[[#This Row],[Số lượng]]&lt;&gt;0,Table28[[#This Row],[Số lượng]]*Table28[[#This Row],[Đơn giá]],"")</f>
        <v/>
      </c>
      <c r="J2801" s="193" t="str">
        <f ca="1">IF(AND(Table28[[#This Row],[Tên hàng hóa ]]&lt;&gt;0,D2802=""),SUM(OFFSET(Table28[[#This Row],[Thành tiền]],0,0,-COUNTIF(Table28[Số HĐ],Table28[[#This Row],[Số HĐ]]))),"")</f>
        <v/>
      </c>
      <c r="K2801" s="192"/>
      <c r="L280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01" s="194"/>
    </row>
    <row r="2802" spans="1:13" ht="35.1" customHeight="1" x14ac:dyDescent="0.2">
      <c r="A2802" s="187"/>
      <c r="B2802" s="188"/>
      <c r="C2802" s="189" t="str">
        <f t="shared" si="69"/>
        <v/>
      </c>
      <c r="D2802" s="190"/>
      <c r="E2802" s="195" t="str">
        <f>IF(Table28[[#This Row],[Tên hàng hóa ]]&lt;&gt;0,VLOOKUP(Table28[[#This Row],[Tên hàng hóa ]],Table1[[Tên hàng hóa]:[Quy cách]],2,0),"")</f>
        <v/>
      </c>
      <c r="F2802" s="191" t="str">
        <f>IF(Table28[[#This Row],[Tên hàng hóa ]]&lt;&gt;0,VLOOKUP(Table28[[#This Row],[Tên hàng hóa ]],Table1[[Tên hàng hóa]:[ĐVT]],3,0),"")</f>
        <v/>
      </c>
      <c r="G2802" s="196" t="str">
        <f>IF(Table28[[#This Row],[Tên hàng hóa ]]=0,"",VLOOKUP(Table28[[#This Row],[Tên hàng hóa ]],Table1[[Tên hàng hóa]:[Giá bán]],4,0))</f>
        <v/>
      </c>
      <c r="H2802" s="192"/>
      <c r="I2802" s="193" t="str">
        <f>IF(Table28[[#This Row],[Số lượng]]&lt;&gt;0,Table28[[#This Row],[Số lượng]]*Table28[[#This Row],[Đơn giá]],"")</f>
        <v/>
      </c>
      <c r="J2802" s="193" t="str">
        <f ca="1">IF(AND(Table28[[#This Row],[Tên hàng hóa ]]&lt;&gt;0,D2803=""),SUM(OFFSET(Table28[[#This Row],[Thành tiền]],0,0,-COUNTIF(Table28[Số HĐ],Table28[[#This Row],[Số HĐ]]))),"")</f>
        <v/>
      </c>
      <c r="K2802" s="192"/>
      <c r="L280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02" s="194"/>
    </row>
    <row r="2803" spans="1:13" ht="35.1" customHeight="1" x14ac:dyDescent="0.2">
      <c r="A2803" s="187"/>
      <c r="B2803" s="188"/>
      <c r="C2803" s="189" t="str">
        <f t="shared" si="69"/>
        <v/>
      </c>
      <c r="D2803" s="190"/>
      <c r="E2803" s="195" t="str">
        <f>IF(Table28[[#This Row],[Tên hàng hóa ]]&lt;&gt;0,VLOOKUP(Table28[[#This Row],[Tên hàng hóa ]],Table1[[Tên hàng hóa]:[Quy cách]],2,0),"")</f>
        <v/>
      </c>
      <c r="F2803" s="191" t="str">
        <f>IF(Table28[[#This Row],[Tên hàng hóa ]]&lt;&gt;0,VLOOKUP(Table28[[#This Row],[Tên hàng hóa ]],Table1[[Tên hàng hóa]:[ĐVT]],3,0),"")</f>
        <v/>
      </c>
      <c r="G2803" s="196" t="str">
        <f>IF(Table28[[#This Row],[Tên hàng hóa ]]=0,"",VLOOKUP(Table28[[#This Row],[Tên hàng hóa ]],Table1[[Tên hàng hóa]:[Giá bán]],4,0))</f>
        <v/>
      </c>
      <c r="H2803" s="192"/>
      <c r="I2803" s="193" t="str">
        <f>IF(Table28[[#This Row],[Số lượng]]&lt;&gt;0,Table28[[#This Row],[Số lượng]]*Table28[[#This Row],[Đơn giá]],"")</f>
        <v/>
      </c>
      <c r="J2803" s="193" t="str">
        <f ca="1">IF(AND(Table28[[#This Row],[Tên hàng hóa ]]&lt;&gt;0,D2804=""),SUM(OFFSET(Table28[[#This Row],[Thành tiền]],0,0,-COUNTIF(Table28[Số HĐ],Table28[[#This Row],[Số HĐ]]))),"")</f>
        <v/>
      </c>
      <c r="K2803" s="192"/>
      <c r="L280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03" s="194"/>
    </row>
    <row r="2804" spans="1:13" ht="35.1" customHeight="1" x14ac:dyDescent="0.2">
      <c r="A2804" s="187"/>
      <c r="B2804" s="188"/>
      <c r="C2804" s="189" t="str">
        <f t="shared" si="69"/>
        <v/>
      </c>
      <c r="D2804" s="190"/>
      <c r="E2804" s="195" t="str">
        <f>IF(Table28[[#This Row],[Tên hàng hóa ]]&lt;&gt;0,VLOOKUP(Table28[[#This Row],[Tên hàng hóa ]],Table1[[Tên hàng hóa]:[Quy cách]],2,0),"")</f>
        <v/>
      </c>
      <c r="F2804" s="191" t="str">
        <f>IF(Table28[[#This Row],[Tên hàng hóa ]]&lt;&gt;0,VLOOKUP(Table28[[#This Row],[Tên hàng hóa ]],Table1[[Tên hàng hóa]:[ĐVT]],3,0),"")</f>
        <v/>
      </c>
      <c r="G2804" s="196" t="str">
        <f>IF(Table28[[#This Row],[Tên hàng hóa ]]=0,"",VLOOKUP(Table28[[#This Row],[Tên hàng hóa ]],Table1[[Tên hàng hóa]:[Giá bán]],4,0))</f>
        <v/>
      </c>
      <c r="H2804" s="192"/>
      <c r="I2804" s="193" t="str">
        <f>IF(Table28[[#This Row],[Số lượng]]&lt;&gt;0,Table28[[#This Row],[Số lượng]]*Table28[[#This Row],[Đơn giá]],"")</f>
        <v/>
      </c>
      <c r="J2804" s="193" t="str">
        <f ca="1">IF(AND(Table28[[#This Row],[Tên hàng hóa ]]&lt;&gt;0,D2805=""),SUM(OFFSET(Table28[[#This Row],[Thành tiền]],0,0,-COUNTIF(Table28[Số HĐ],Table28[[#This Row],[Số HĐ]]))),"")</f>
        <v/>
      </c>
      <c r="K2804" s="192"/>
      <c r="L280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04" s="194"/>
    </row>
    <row r="2805" spans="1:13" ht="35.1" customHeight="1" x14ac:dyDescent="0.2">
      <c r="A2805" s="187"/>
      <c r="B2805" s="188"/>
      <c r="C2805" s="189" t="str">
        <f t="shared" si="69"/>
        <v/>
      </c>
      <c r="D2805" s="190"/>
      <c r="E2805" s="195" t="str">
        <f>IF(Table28[[#This Row],[Tên hàng hóa ]]&lt;&gt;0,VLOOKUP(Table28[[#This Row],[Tên hàng hóa ]],Table1[[Tên hàng hóa]:[Quy cách]],2,0),"")</f>
        <v/>
      </c>
      <c r="F2805" s="191" t="str">
        <f>IF(Table28[[#This Row],[Tên hàng hóa ]]&lt;&gt;0,VLOOKUP(Table28[[#This Row],[Tên hàng hóa ]],Table1[[Tên hàng hóa]:[ĐVT]],3,0),"")</f>
        <v/>
      </c>
      <c r="G2805" s="196" t="str">
        <f>IF(Table28[[#This Row],[Tên hàng hóa ]]=0,"",VLOOKUP(Table28[[#This Row],[Tên hàng hóa ]],Table1[[Tên hàng hóa]:[Giá bán]],4,0))</f>
        <v/>
      </c>
      <c r="H2805" s="192"/>
      <c r="I2805" s="193" t="str">
        <f>IF(Table28[[#This Row],[Số lượng]]&lt;&gt;0,Table28[[#This Row],[Số lượng]]*Table28[[#This Row],[Đơn giá]],"")</f>
        <v/>
      </c>
      <c r="J2805" s="193" t="str">
        <f ca="1">IF(AND(Table28[[#This Row],[Tên hàng hóa ]]&lt;&gt;0,D2806=""),SUM(OFFSET(Table28[[#This Row],[Thành tiền]],0,0,-COUNTIF(Table28[Số HĐ],Table28[[#This Row],[Số HĐ]]))),"")</f>
        <v/>
      </c>
      <c r="K2805" s="192"/>
      <c r="L280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05" s="194"/>
    </row>
    <row r="2806" spans="1:13" ht="35.1" customHeight="1" x14ac:dyDescent="0.2">
      <c r="A2806" s="187"/>
      <c r="B2806" s="188"/>
      <c r="C2806" s="189" t="str">
        <f t="shared" si="69"/>
        <v/>
      </c>
      <c r="D2806" s="190"/>
      <c r="E2806" s="195" t="str">
        <f>IF(Table28[[#This Row],[Tên hàng hóa ]]&lt;&gt;0,VLOOKUP(Table28[[#This Row],[Tên hàng hóa ]],Table1[[Tên hàng hóa]:[Quy cách]],2,0),"")</f>
        <v/>
      </c>
      <c r="F2806" s="191" t="str">
        <f>IF(Table28[[#This Row],[Tên hàng hóa ]]&lt;&gt;0,VLOOKUP(Table28[[#This Row],[Tên hàng hóa ]],Table1[[Tên hàng hóa]:[ĐVT]],3,0),"")</f>
        <v/>
      </c>
      <c r="G2806" s="196" t="str">
        <f>IF(Table28[[#This Row],[Tên hàng hóa ]]=0,"",VLOOKUP(Table28[[#This Row],[Tên hàng hóa ]],Table1[[Tên hàng hóa]:[Giá bán]],4,0))</f>
        <v/>
      </c>
      <c r="H2806" s="192"/>
      <c r="I2806" s="193" t="str">
        <f>IF(Table28[[#This Row],[Số lượng]]&lt;&gt;0,Table28[[#This Row],[Số lượng]]*Table28[[#This Row],[Đơn giá]],"")</f>
        <v/>
      </c>
      <c r="J2806" s="193" t="str">
        <f ca="1">IF(AND(Table28[[#This Row],[Tên hàng hóa ]]&lt;&gt;0,D2807=""),SUM(OFFSET(Table28[[#This Row],[Thành tiền]],0,0,-COUNTIF(Table28[Số HĐ],Table28[[#This Row],[Số HĐ]]))),"")</f>
        <v/>
      </c>
      <c r="K2806" s="192"/>
      <c r="L280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06" s="194"/>
    </row>
    <row r="2807" spans="1:13" ht="35.1" customHeight="1" x14ac:dyDescent="0.2">
      <c r="A2807" s="187"/>
      <c r="B2807" s="188"/>
      <c r="C2807" s="189" t="str">
        <f t="shared" si="69"/>
        <v/>
      </c>
      <c r="D2807" s="190"/>
      <c r="E2807" s="195" t="str">
        <f>IF(Table28[[#This Row],[Tên hàng hóa ]]&lt;&gt;0,VLOOKUP(Table28[[#This Row],[Tên hàng hóa ]],Table1[[Tên hàng hóa]:[Quy cách]],2,0),"")</f>
        <v/>
      </c>
      <c r="F2807" s="191" t="str">
        <f>IF(Table28[[#This Row],[Tên hàng hóa ]]&lt;&gt;0,VLOOKUP(Table28[[#This Row],[Tên hàng hóa ]],Table1[[Tên hàng hóa]:[ĐVT]],3,0),"")</f>
        <v/>
      </c>
      <c r="G2807" s="196" t="str">
        <f>IF(Table28[[#This Row],[Tên hàng hóa ]]=0,"",VLOOKUP(Table28[[#This Row],[Tên hàng hóa ]],Table1[[Tên hàng hóa]:[Giá bán]],4,0))</f>
        <v/>
      </c>
      <c r="H2807" s="192"/>
      <c r="I2807" s="193" t="str">
        <f>IF(Table28[[#This Row],[Số lượng]]&lt;&gt;0,Table28[[#This Row],[Số lượng]]*Table28[[#This Row],[Đơn giá]],"")</f>
        <v/>
      </c>
      <c r="J2807" s="193" t="str">
        <f ca="1">IF(AND(Table28[[#This Row],[Tên hàng hóa ]]&lt;&gt;0,D2808=""),SUM(OFFSET(Table28[[#This Row],[Thành tiền]],0,0,-COUNTIF(Table28[Số HĐ],Table28[[#This Row],[Số HĐ]]))),"")</f>
        <v/>
      </c>
      <c r="K2807" s="192"/>
      <c r="L280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07" s="194"/>
    </row>
    <row r="2808" spans="1:13" ht="35.1" customHeight="1" x14ac:dyDescent="0.2">
      <c r="A2808" s="187"/>
      <c r="B2808" s="188"/>
      <c r="C2808" s="189" t="str">
        <f t="shared" si="69"/>
        <v/>
      </c>
      <c r="D2808" s="190"/>
      <c r="E2808" s="195" t="str">
        <f>IF(Table28[[#This Row],[Tên hàng hóa ]]&lt;&gt;0,VLOOKUP(Table28[[#This Row],[Tên hàng hóa ]],Table1[[Tên hàng hóa]:[Quy cách]],2,0),"")</f>
        <v/>
      </c>
      <c r="F2808" s="191" t="str">
        <f>IF(Table28[[#This Row],[Tên hàng hóa ]]&lt;&gt;0,VLOOKUP(Table28[[#This Row],[Tên hàng hóa ]],Table1[[Tên hàng hóa]:[ĐVT]],3,0),"")</f>
        <v/>
      </c>
      <c r="G2808" s="196" t="str">
        <f>IF(Table28[[#This Row],[Tên hàng hóa ]]=0,"",VLOOKUP(Table28[[#This Row],[Tên hàng hóa ]],Table1[[Tên hàng hóa]:[Giá bán]],4,0))</f>
        <v/>
      </c>
      <c r="H2808" s="192"/>
      <c r="I2808" s="193" t="str">
        <f>IF(Table28[[#This Row],[Số lượng]]&lt;&gt;0,Table28[[#This Row],[Số lượng]]*Table28[[#This Row],[Đơn giá]],"")</f>
        <v/>
      </c>
      <c r="J2808" s="193" t="str">
        <f ca="1">IF(AND(Table28[[#This Row],[Tên hàng hóa ]]&lt;&gt;0,D2809=""),SUM(OFFSET(Table28[[#This Row],[Thành tiền]],0,0,-COUNTIF(Table28[Số HĐ],Table28[[#This Row],[Số HĐ]]))),"")</f>
        <v/>
      </c>
      <c r="K2808" s="192"/>
      <c r="L280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08" s="194"/>
    </row>
    <row r="2809" spans="1:13" ht="35.1" customHeight="1" x14ac:dyDescent="0.2">
      <c r="A2809" s="187"/>
      <c r="B2809" s="188"/>
      <c r="C2809" s="189" t="str">
        <f t="shared" si="69"/>
        <v/>
      </c>
      <c r="D2809" s="190"/>
      <c r="E2809" s="195" t="str">
        <f>IF(Table28[[#This Row],[Tên hàng hóa ]]&lt;&gt;0,VLOOKUP(Table28[[#This Row],[Tên hàng hóa ]],Table1[[Tên hàng hóa]:[Quy cách]],2,0),"")</f>
        <v/>
      </c>
      <c r="F2809" s="191" t="str">
        <f>IF(Table28[[#This Row],[Tên hàng hóa ]]&lt;&gt;0,VLOOKUP(Table28[[#This Row],[Tên hàng hóa ]],Table1[[Tên hàng hóa]:[ĐVT]],3,0),"")</f>
        <v/>
      </c>
      <c r="G2809" s="196" t="str">
        <f>IF(Table28[[#This Row],[Tên hàng hóa ]]=0,"",VLOOKUP(Table28[[#This Row],[Tên hàng hóa ]],Table1[[Tên hàng hóa]:[Giá bán]],4,0))</f>
        <v/>
      </c>
      <c r="H2809" s="192"/>
      <c r="I2809" s="193" t="str">
        <f>IF(Table28[[#This Row],[Số lượng]]&lt;&gt;0,Table28[[#This Row],[Số lượng]]*Table28[[#This Row],[Đơn giá]],"")</f>
        <v/>
      </c>
      <c r="J2809" s="193" t="str">
        <f ca="1">IF(AND(Table28[[#This Row],[Tên hàng hóa ]]&lt;&gt;0,D2810=""),SUM(OFFSET(Table28[[#This Row],[Thành tiền]],0,0,-COUNTIF(Table28[Số HĐ],Table28[[#This Row],[Số HĐ]]))),"")</f>
        <v/>
      </c>
      <c r="K2809" s="192"/>
      <c r="L280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09" s="194"/>
    </row>
    <row r="2810" spans="1:13" ht="35.1" customHeight="1" x14ac:dyDescent="0.2">
      <c r="A2810" s="187"/>
      <c r="B2810" s="188"/>
      <c r="C2810" s="189" t="str">
        <f t="shared" si="69"/>
        <v/>
      </c>
      <c r="D2810" s="190"/>
      <c r="E2810" s="195" t="str">
        <f>IF(Table28[[#This Row],[Tên hàng hóa ]]&lt;&gt;0,VLOOKUP(Table28[[#This Row],[Tên hàng hóa ]],Table1[[Tên hàng hóa]:[Quy cách]],2,0),"")</f>
        <v/>
      </c>
      <c r="F2810" s="191" t="str">
        <f>IF(Table28[[#This Row],[Tên hàng hóa ]]&lt;&gt;0,VLOOKUP(Table28[[#This Row],[Tên hàng hóa ]],Table1[[Tên hàng hóa]:[ĐVT]],3,0),"")</f>
        <v/>
      </c>
      <c r="G2810" s="196" t="str">
        <f>IF(Table28[[#This Row],[Tên hàng hóa ]]=0,"",VLOOKUP(Table28[[#This Row],[Tên hàng hóa ]],Table1[[Tên hàng hóa]:[Giá bán]],4,0))</f>
        <v/>
      </c>
      <c r="H2810" s="192"/>
      <c r="I2810" s="193" t="str">
        <f>IF(Table28[[#This Row],[Số lượng]]&lt;&gt;0,Table28[[#This Row],[Số lượng]]*Table28[[#This Row],[Đơn giá]],"")</f>
        <v/>
      </c>
      <c r="J2810" s="193" t="str">
        <f ca="1">IF(AND(Table28[[#This Row],[Tên hàng hóa ]]&lt;&gt;0,D2811=""),SUM(OFFSET(Table28[[#This Row],[Thành tiền]],0,0,-COUNTIF(Table28[Số HĐ],Table28[[#This Row],[Số HĐ]]))),"")</f>
        <v/>
      </c>
      <c r="K2810" s="192"/>
      <c r="L281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10" s="194"/>
    </row>
    <row r="2811" spans="1:13" ht="35.1" customHeight="1" x14ac:dyDescent="0.2">
      <c r="A2811" s="187"/>
      <c r="B2811" s="188"/>
      <c r="C2811" s="189" t="str">
        <f t="shared" si="69"/>
        <v/>
      </c>
      <c r="D2811" s="190"/>
      <c r="E2811" s="195" t="str">
        <f>IF(Table28[[#This Row],[Tên hàng hóa ]]&lt;&gt;0,VLOOKUP(Table28[[#This Row],[Tên hàng hóa ]],Table1[[Tên hàng hóa]:[Quy cách]],2,0),"")</f>
        <v/>
      </c>
      <c r="F2811" s="191" t="str">
        <f>IF(Table28[[#This Row],[Tên hàng hóa ]]&lt;&gt;0,VLOOKUP(Table28[[#This Row],[Tên hàng hóa ]],Table1[[Tên hàng hóa]:[ĐVT]],3,0),"")</f>
        <v/>
      </c>
      <c r="G2811" s="196" t="str">
        <f>IF(Table28[[#This Row],[Tên hàng hóa ]]=0,"",VLOOKUP(Table28[[#This Row],[Tên hàng hóa ]],Table1[[Tên hàng hóa]:[Giá bán]],4,0))</f>
        <v/>
      </c>
      <c r="H2811" s="192"/>
      <c r="I2811" s="193" t="str">
        <f>IF(Table28[[#This Row],[Số lượng]]&lt;&gt;0,Table28[[#This Row],[Số lượng]]*Table28[[#This Row],[Đơn giá]],"")</f>
        <v/>
      </c>
      <c r="J2811" s="193" t="str">
        <f ca="1">IF(AND(Table28[[#This Row],[Tên hàng hóa ]]&lt;&gt;0,D2812=""),SUM(OFFSET(Table28[[#This Row],[Thành tiền]],0,0,-COUNTIF(Table28[Số HĐ],Table28[[#This Row],[Số HĐ]]))),"")</f>
        <v/>
      </c>
      <c r="K2811" s="192"/>
      <c r="L281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11" s="194"/>
    </row>
    <row r="2812" spans="1:13" ht="35.1" customHeight="1" x14ac:dyDescent="0.2">
      <c r="A2812" s="187"/>
      <c r="B2812" s="188"/>
      <c r="C2812" s="189" t="str">
        <f t="shared" si="69"/>
        <v/>
      </c>
      <c r="D2812" s="190"/>
      <c r="E2812" s="195" t="str">
        <f>IF(Table28[[#This Row],[Tên hàng hóa ]]&lt;&gt;0,VLOOKUP(Table28[[#This Row],[Tên hàng hóa ]],Table1[[Tên hàng hóa]:[Quy cách]],2,0),"")</f>
        <v/>
      </c>
      <c r="F2812" s="191" t="str">
        <f>IF(Table28[[#This Row],[Tên hàng hóa ]]&lt;&gt;0,VLOOKUP(Table28[[#This Row],[Tên hàng hóa ]],Table1[[Tên hàng hóa]:[ĐVT]],3,0),"")</f>
        <v/>
      </c>
      <c r="G2812" s="196" t="str">
        <f>IF(Table28[[#This Row],[Tên hàng hóa ]]=0,"",VLOOKUP(Table28[[#This Row],[Tên hàng hóa ]],Table1[[Tên hàng hóa]:[Giá bán]],4,0))</f>
        <v/>
      </c>
      <c r="H2812" s="192"/>
      <c r="I2812" s="193" t="str">
        <f>IF(Table28[[#This Row],[Số lượng]]&lt;&gt;0,Table28[[#This Row],[Số lượng]]*Table28[[#This Row],[Đơn giá]],"")</f>
        <v/>
      </c>
      <c r="J2812" s="193" t="str">
        <f ca="1">IF(AND(Table28[[#This Row],[Tên hàng hóa ]]&lt;&gt;0,D2813=""),SUM(OFFSET(Table28[[#This Row],[Thành tiền]],0,0,-COUNTIF(Table28[Số HĐ],Table28[[#This Row],[Số HĐ]]))),"")</f>
        <v/>
      </c>
      <c r="K2812" s="192"/>
      <c r="L281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12" s="194"/>
    </row>
    <row r="2813" spans="1:13" ht="35.1" customHeight="1" x14ac:dyDescent="0.2">
      <c r="A2813" s="187"/>
      <c r="B2813" s="188"/>
      <c r="C2813" s="189" t="str">
        <f t="shared" si="69"/>
        <v/>
      </c>
      <c r="D2813" s="190"/>
      <c r="E2813" s="195" t="str">
        <f>IF(Table28[[#This Row],[Tên hàng hóa ]]&lt;&gt;0,VLOOKUP(Table28[[#This Row],[Tên hàng hóa ]],Table1[[Tên hàng hóa]:[Quy cách]],2,0),"")</f>
        <v/>
      </c>
      <c r="F2813" s="191" t="str">
        <f>IF(Table28[[#This Row],[Tên hàng hóa ]]&lt;&gt;0,VLOOKUP(Table28[[#This Row],[Tên hàng hóa ]],Table1[[Tên hàng hóa]:[ĐVT]],3,0),"")</f>
        <v/>
      </c>
      <c r="G2813" s="196" t="str">
        <f>IF(Table28[[#This Row],[Tên hàng hóa ]]=0,"",VLOOKUP(Table28[[#This Row],[Tên hàng hóa ]],Table1[[Tên hàng hóa]:[Giá bán]],4,0))</f>
        <v/>
      </c>
      <c r="H2813" s="192"/>
      <c r="I2813" s="193" t="str">
        <f>IF(Table28[[#This Row],[Số lượng]]&lt;&gt;0,Table28[[#This Row],[Số lượng]]*Table28[[#This Row],[Đơn giá]],"")</f>
        <v/>
      </c>
      <c r="J2813" s="193" t="str">
        <f ca="1">IF(AND(Table28[[#This Row],[Tên hàng hóa ]]&lt;&gt;0,D2814=""),SUM(OFFSET(Table28[[#This Row],[Thành tiền]],0,0,-COUNTIF(Table28[Số HĐ],Table28[[#This Row],[Số HĐ]]))),"")</f>
        <v/>
      </c>
      <c r="K2813" s="192"/>
      <c r="L281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13" s="194"/>
    </row>
    <row r="2814" spans="1:13" ht="35.1" customHeight="1" x14ac:dyDescent="0.2">
      <c r="A2814" s="187"/>
      <c r="B2814" s="188"/>
      <c r="C2814" s="189" t="str">
        <f t="shared" si="69"/>
        <v/>
      </c>
      <c r="D2814" s="190"/>
      <c r="E2814" s="195" t="str">
        <f>IF(Table28[[#This Row],[Tên hàng hóa ]]&lt;&gt;0,VLOOKUP(Table28[[#This Row],[Tên hàng hóa ]],Table1[[Tên hàng hóa]:[Quy cách]],2,0),"")</f>
        <v/>
      </c>
      <c r="F2814" s="191" t="str">
        <f>IF(Table28[[#This Row],[Tên hàng hóa ]]&lt;&gt;0,VLOOKUP(Table28[[#This Row],[Tên hàng hóa ]],Table1[[Tên hàng hóa]:[ĐVT]],3,0),"")</f>
        <v/>
      </c>
      <c r="G2814" s="196" t="str">
        <f>IF(Table28[[#This Row],[Tên hàng hóa ]]=0,"",VLOOKUP(Table28[[#This Row],[Tên hàng hóa ]],Table1[[Tên hàng hóa]:[Giá bán]],4,0))</f>
        <v/>
      </c>
      <c r="H2814" s="192"/>
      <c r="I2814" s="193" t="str">
        <f>IF(Table28[[#This Row],[Số lượng]]&lt;&gt;0,Table28[[#This Row],[Số lượng]]*Table28[[#This Row],[Đơn giá]],"")</f>
        <v/>
      </c>
      <c r="J2814" s="193" t="str">
        <f ca="1">IF(AND(Table28[[#This Row],[Tên hàng hóa ]]&lt;&gt;0,D2815=""),SUM(OFFSET(Table28[[#This Row],[Thành tiền]],0,0,-COUNTIF(Table28[Số HĐ],Table28[[#This Row],[Số HĐ]]))),"")</f>
        <v/>
      </c>
      <c r="K2814" s="192"/>
      <c r="L281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14" s="194"/>
    </row>
    <row r="2815" spans="1:13" ht="35.1" customHeight="1" x14ac:dyDescent="0.2">
      <c r="A2815" s="187"/>
      <c r="B2815" s="188"/>
      <c r="C2815" s="189" t="str">
        <f t="shared" si="69"/>
        <v/>
      </c>
      <c r="D2815" s="190"/>
      <c r="E2815" s="195" t="str">
        <f>IF(Table28[[#This Row],[Tên hàng hóa ]]&lt;&gt;0,VLOOKUP(Table28[[#This Row],[Tên hàng hóa ]],Table1[[Tên hàng hóa]:[Quy cách]],2,0),"")</f>
        <v/>
      </c>
      <c r="F2815" s="191" t="str">
        <f>IF(Table28[[#This Row],[Tên hàng hóa ]]&lt;&gt;0,VLOOKUP(Table28[[#This Row],[Tên hàng hóa ]],Table1[[Tên hàng hóa]:[ĐVT]],3,0),"")</f>
        <v/>
      </c>
      <c r="G2815" s="196" t="str">
        <f>IF(Table28[[#This Row],[Tên hàng hóa ]]=0,"",VLOOKUP(Table28[[#This Row],[Tên hàng hóa ]],Table1[[Tên hàng hóa]:[Giá bán]],4,0))</f>
        <v/>
      </c>
      <c r="H2815" s="192"/>
      <c r="I2815" s="193" t="str">
        <f>IF(Table28[[#This Row],[Số lượng]]&lt;&gt;0,Table28[[#This Row],[Số lượng]]*Table28[[#This Row],[Đơn giá]],"")</f>
        <v/>
      </c>
      <c r="J2815" s="193" t="str">
        <f ca="1">IF(AND(Table28[[#This Row],[Tên hàng hóa ]]&lt;&gt;0,D2816=""),SUM(OFFSET(Table28[[#This Row],[Thành tiền]],0,0,-COUNTIF(Table28[Số HĐ],Table28[[#This Row],[Số HĐ]]))),"")</f>
        <v/>
      </c>
      <c r="K2815" s="192"/>
      <c r="L281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15" s="194"/>
    </row>
    <row r="2816" spans="1:13" ht="35.1" customHeight="1" x14ac:dyDescent="0.2">
      <c r="A2816" s="187"/>
      <c r="B2816" s="188"/>
      <c r="C2816" s="189" t="str">
        <f t="shared" si="69"/>
        <v/>
      </c>
      <c r="D2816" s="190"/>
      <c r="E2816" s="195" t="str">
        <f>IF(Table28[[#This Row],[Tên hàng hóa ]]&lt;&gt;0,VLOOKUP(Table28[[#This Row],[Tên hàng hóa ]],Table1[[Tên hàng hóa]:[Quy cách]],2,0),"")</f>
        <v/>
      </c>
      <c r="F2816" s="191" t="str">
        <f>IF(Table28[[#This Row],[Tên hàng hóa ]]&lt;&gt;0,VLOOKUP(Table28[[#This Row],[Tên hàng hóa ]],Table1[[Tên hàng hóa]:[ĐVT]],3,0),"")</f>
        <v/>
      </c>
      <c r="G2816" s="196" t="str">
        <f>IF(Table28[[#This Row],[Tên hàng hóa ]]=0,"",VLOOKUP(Table28[[#This Row],[Tên hàng hóa ]],Table1[[Tên hàng hóa]:[Giá bán]],4,0))</f>
        <v/>
      </c>
      <c r="H2816" s="192"/>
      <c r="I2816" s="193" t="str">
        <f>IF(Table28[[#This Row],[Số lượng]]&lt;&gt;0,Table28[[#This Row],[Số lượng]]*Table28[[#This Row],[Đơn giá]],"")</f>
        <v/>
      </c>
      <c r="J2816" s="193" t="str">
        <f ca="1">IF(AND(Table28[[#This Row],[Tên hàng hóa ]]&lt;&gt;0,D2817=""),SUM(OFFSET(Table28[[#This Row],[Thành tiền]],0,0,-COUNTIF(Table28[Số HĐ],Table28[[#This Row],[Số HĐ]]))),"")</f>
        <v/>
      </c>
      <c r="K2816" s="192"/>
      <c r="L281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16" s="194"/>
    </row>
    <row r="2817" spans="1:13" ht="35.1" customHeight="1" x14ac:dyDescent="0.2">
      <c r="A2817" s="187"/>
      <c r="B2817" s="188"/>
      <c r="C2817" s="189" t="str">
        <f t="shared" si="69"/>
        <v/>
      </c>
      <c r="D2817" s="190"/>
      <c r="E2817" s="195" t="str">
        <f>IF(Table28[[#This Row],[Tên hàng hóa ]]&lt;&gt;0,VLOOKUP(Table28[[#This Row],[Tên hàng hóa ]],Table1[[Tên hàng hóa]:[Quy cách]],2,0),"")</f>
        <v/>
      </c>
      <c r="F2817" s="191" t="str">
        <f>IF(Table28[[#This Row],[Tên hàng hóa ]]&lt;&gt;0,VLOOKUP(Table28[[#This Row],[Tên hàng hóa ]],Table1[[Tên hàng hóa]:[ĐVT]],3,0),"")</f>
        <v/>
      </c>
      <c r="G2817" s="196" t="str">
        <f>IF(Table28[[#This Row],[Tên hàng hóa ]]=0,"",VLOOKUP(Table28[[#This Row],[Tên hàng hóa ]],Table1[[Tên hàng hóa]:[Giá bán]],4,0))</f>
        <v/>
      </c>
      <c r="H2817" s="192"/>
      <c r="I2817" s="193" t="str">
        <f>IF(Table28[[#This Row],[Số lượng]]&lt;&gt;0,Table28[[#This Row],[Số lượng]]*Table28[[#This Row],[Đơn giá]],"")</f>
        <v/>
      </c>
      <c r="J2817" s="193" t="str">
        <f ca="1">IF(AND(Table28[[#This Row],[Tên hàng hóa ]]&lt;&gt;0,D2818=""),SUM(OFFSET(Table28[[#This Row],[Thành tiền]],0,0,-COUNTIF(Table28[Số HĐ],Table28[[#This Row],[Số HĐ]]))),"")</f>
        <v/>
      </c>
      <c r="K2817" s="192"/>
      <c r="L281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17" s="194"/>
    </row>
    <row r="2818" spans="1:13" ht="35.1" customHeight="1" x14ac:dyDescent="0.2">
      <c r="A2818" s="187"/>
      <c r="B2818" s="188"/>
      <c r="C2818" s="189" t="str">
        <f t="shared" si="69"/>
        <v/>
      </c>
      <c r="D2818" s="190"/>
      <c r="E2818" s="195" t="str">
        <f>IF(Table28[[#This Row],[Tên hàng hóa ]]&lt;&gt;0,VLOOKUP(Table28[[#This Row],[Tên hàng hóa ]],Table1[[Tên hàng hóa]:[Quy cách]],2,0),"")</f>
        <v/>
      </c>
      <c r="F2818" s="191" t="str">
        <f>IF(Table28[[#This Row],[Tên hàng hóa ]]&lt;&gt;0,VLOOKUP(Table28[[#This Row],[Tên hàng hóa ]],Table1[[Tên hàng hóa]:[ĐVT]],3,0),"")</f>
        <v/>
      </c>
      <c r="G2818" s="196" t="str">
        <f>IF(Table28[[#This Row],[Tên hàng hóa ]]=0,"",VLOOKUP(Table28[[#This Row],[Tên hàng hóa ]],Table1[[Tên hàng hóa]:[Giá bán]],4,0))</f>
        <v/>
      </c>
      <c r="H2818" s="192"/>
      <c r="I2818" s="193" t="str">
        <f>IF(Table28[[#This Row],[Số lượng]]&lt;&gt;0,Table28[[#This Row],[Số lượng]]*Table28[[#This Row],[Đơn giá]],"")</f>
        <v/>
      </c>
      <c r="J2818" s="193" t="str">
        <f ca="1">IF(AND(Table28[[#This Row],[Tên hàng hóa ]]&lt;&gt;0,D2819=""),SUM(OFFSET(Table28[[#This Row],[Thành tiền]],0,0,-COUNTIF(Table28[Số HĐ],Table28[[#This Row],[Số HĐ]]))),"")</f>
        <v/>
      </c>
      <c r="K2818" s="192"/>
      <c r="L281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18" s="194"/>
    </row>
    <row r="2819" spans="1:13" ht="35.1" customHeight="1" x14ac:dyDescent="0.2">
      <c r="A2819" s="187"/>
      <c r="B2819" s="188"/>
      <c r="C2819" s="189" t="str">
        <f t="shared" si="69"/>
        <v/>
      </c>
      <c r="D2819" s="190"/>
      <c r="E2819" s="195" t="str">
        <f>IF(Table28[[#This Row],[Tên hàng hóa ]]&lt;&gt;0,VLOOKUP(Table28[[#This Row],[Tên hàng hóa ]],Table1[[Tên hàng hóa]:[Quy cách]],2,0),"")</f>
        <v/>
      </c>
      <c r="F2819" s="191" t="str">
        <f>IF(Table28[[#This Row],[Tên hàng hóa ]]&lt;&gt;0,VLOOKUP(Table28[[#This Row],[Tên hàng hóa ]],Table1[[Tên hàng hóa]:[ĐVT]],3,0),"")</f>
        <v/>
      </c>
      <c r="G2819" s="196" t="str">
        <f>IF(Table28[[#This Row],[Tên hàng hóa ]]=0,"",VLOOKUP(Table28[[#This Row],[Tên hàng hóa ]],Table1[[Tên hàng hóa]:[Giá bán]],4,0))</f>
        <v/>
      </c>
      <c r="H2819" s="192"/>
      <c r="I2819" s="193" t="str">
        <f>IF(Table28[[#This Row],[Số lượng]]&lt;&gt;0,Table28[[#This Row],[Số lượng]]*Table28[[#This Row],[Đơn giá]],"")</f>
        <v/>
      </c>
      <c r="J2819" s="193" t="str">
        <f ca="1">IF(AND(Table28[[#This Row],[Tên hàng hóa ]]&lt;&gt;0,D2820=""),SUM(OFFSET(Table28[[#This Row],[Thành tiền]],0,0,-COUNTIF(Table28[Số HĐ],Table28[[#This Row],[Số HĐ]]))),"")</f>
        <v/>
      </c>
      <c r="K2819" s="192"/>
      <c r="L281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19" s="194"/>
    </row>
    <row r="2820" spans="1:13" ht="35.1" customHeight="1" x14ac:dyDescent="0.2">
      <c r="A2820" s="187"/>
      <c r="B2820" s="188"/>
      <c r="C2820" s="189" t="str">
        <f t="shared" ref="C2820:C2882" si="70">IF(AND(D2820&lt;&gt;0,D2821=""),C2819,"")</f>
        <v/>
      </c>
      <c r="D2820" s="190"/>
      <c r="E2820" s="195" t="str">
        <f>IF(Table28[[#This Row],[Tên hàng hóa ]]&lt;&gt;0,VLOOKUP(Table28[[#This Row],[Tên hàng hóa ]],Table1[[Tên hàng hóa]:[Quy cách]],2,0),"")</f>
        <v/>
      </c>
      <c r="F2820" s="191" t="str">
        <f>IF(Table28[[#This Row],[Tên hàng hóa ]]&lt;&gt;0,VLOOKUP(Table28[[#This Row],[Tên hàng hóa ]],Table1[[Tên hàng hóa]:[ĐVT]],3,0),"")</f>
        <v/>
      </c>
      <c r="G2820" s="196" t="str">
        <f>IF(Table28[[#This Row],[Tên hàng hóa ]]=0,"",VLOOKUP(Table28[[#This Row],[Tên hàng hóa ]],Table1[[Tên hàng hóa]:[Giá bán]],4,0))</f>
        <v/>
      </c>
      <c r="H2820" s="192"/>
      <c r="I2820" s="193" t="str">
        <f>IF(Table28[[#This Row],[Số lượng]]&lt;&gt;0,Table28[[#This Row],[Số lượng]]*Table28[[#This Row],[Đơn giá]],"")</f>
        <v/>
      </c>
      <c r="J2820" s="193" t="str">
        <f ca="1">IF(AND(Table28[[#This Row],[Tên hàng hóa ]]&lt;&gt;0,D2821=""),SUM(OFFSET(Table28[[#This Row],[Thành tiền]],0,0,-COUNTIF(Table28[Số HĐ],Table28[[#This Row],[Số HĐ]]))),"")</f>
        <v/>
      </c>
      <c r="K2820" s="192"/>
      <c r="L282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20" s="194"/>
    </row>
    <row r="2821" spans="1:13" ht="35.1" customHeight="1" x14ac:dyDescent="0.2">
      <c r="A2821" s="187"/>
      <c r="B2821" s="188"/>
      <c r="C2821" s="189" t="str">
        <f t="shared" si="70"/>
        <v/>
      </c>
      <c r="D2821" s="190"/>
      <c r="E2821" s="195" t="str">
        <f>IF(Table28[[#This Row],[Tên hàng hóa ]]&lt;&gt;0,VLOOKUP(Table28[[#This Row],[Tên hàng hóa ]],Table1[[Tên hàng hóa]:[Quy cách]],2,0),"")</f>
        <v/>
      </c>
      <c r="F2821" s="191" t="str">
        <f>IF(Table28[[#This Row],[Tên hàng hóa ]]&lt;&gt;0,VLOOKUP(Table28[[#This Row],[Tên hàng hóa ]],Table1[[Tên hàng hóa]:[ĐVT]],3,0),"")</f>
        <v/>
      </c>
      <c r="G2821" s="196" t="str">
        <f>IF(Table28[[#This Row],[Tên hàng hóa ]]=0,"",VLOOKUP(Table28[[#This Row],[Tên hàng hóa ]],Table1[[Tên hàng hóa]:[Giá bán]],4,0))</f>
        <v/>
      </c>
      <c r="H2821" s="192"/>
      <c r="I2821" s="193" t="str">
        <f>IF(Table28[[#This Row],[Số lượng]]&lt;&gt;0,Table28[[#This Row],[Số lượng]]*Table28[[#This Row],[Đơn giá]],"")</f>
        <v/>
      </c>
      <c r="J2821" s="193" t="str">
        <f ca="1">IF(AND(Table28[[#This Row],[Tên hàng hóa ]]&lt;&gt;0,D2822=""),SUM(OFFSET(Table28[[#This Row],[Thành tiền]],0,0,-COUNTIF(Table28[Số HĐ],Table28[[#This Row],[Số HĐ]]))),"")</f>
        <v/>
      </c>
      <c r="K2821" s="192"/>
      <c r="L282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21" s="194"/>
    </row>
    <row r="2822" spans="1:13" ht="35.1" customHeight="1" x14ac:dyDescent="0.2">
      <c r="A2822" s="187"/>
      <c r="B2822" s="188"/>
      <c r="C2822" s="189" t="str">
        <f t="shared" si="70"/>
        <v/>
      </c>
      <c r="D2822" s="190"/>
      <c r="E2822" s="195" t="str">
        <f>IF(Table28[[#This Row],[Tên hàng hóa ]]&lt;&gt;0,VLOOKUP(Table28[[#This Row],[Tên hàng hóa ]],Table1[[Tên hàng hóa]:[Quy cách]],2,0),"")</f>
        <v/>
      </c>
      <c r="F2822" s="191" t="str">
        <f>IF(Table28[[#This Row],[Tên hàng hóa ]]&lt;&gt;0,VLOOKUP(Table28[[#This Row],[Tên hàng hóa ]],Table1[[Tên hàng hóa]:[ĐVT]],3,0),"")</f>
        <v/>
      </c>
      <c r="G2822" s="196" t="str">
        <f>IF(Table28[[#This Row],[Tên hàng hóa ]]=0,"",VLOOKUP(Table28[[#This Row],[Tên hàng hóa ]],Table1[[Tên hàng hóa]:[Giá bán]],4,0))</f>
        <v/>
      </c>
      <c r="H2822" s="192"/>
      <c r="I2822" s="193" t="str">
        <f>IF(Table28[[#This Row],[Số lượng]]&lt;&gt;0,Table28[[#This Row],[Số lượng]]*Table28[[#This Row],[Đơn giá]],"")</f>
        <v/>
      </c>
      <c r="J2822" s="193" t="str">
        <f ca="1">IF(AND(Table28[[#This Row],[Tên hàng hóa ]]&lt;&gt;0,D2823=""),SUM(OFFSET(Table28[[#This Row],[Thành tiền]],0,0,-COUNTIF(Table28[Số HĐ],Table28[[#This Row],[Số HĐ]]))),"")</f>
        <v/>
      </c>
      <c r="K2822" s="192"/>
      <c r="L282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22" s="194"/>
    </row>
    <row r="2823" spans="1:13" ht="35.1" customHeight="1" x14ac:dyDescent="0.2">
      <c r="A2823" s="187"/>
      <c r="B2823" s="188"/>
      <c r="C2823" s="189" t="str">
        <f t="shared" si="70"/>
        <v/>
      </c>
      <c r="D2823" s="190"/>
      <c r="E2823" s="195" t="str">
        <f>IF(Table28[[#This Row],[Tên hàng hóa ]]&lt;&gt;0,VLOOKUP(Table28[[#This Row],[Tên hàng hóa ]],Table1[[Tên hàng hóa]:[Quy cách]],2,0),"")</f>
        <v/>
      </c>
      <c r="F2823" s="191" t="str">
        <f>IF(Table28[[#This Row],[Tên hàng hóa ]]&lt;&gt;0,VLOOKUP(Table28[[#This Row],[Tên hàng hóa ]],Table1[[Tên hàng hóa]:[ĐVT]],3,0),"")</f>
        <v/>
      </c>
      <c r="G2823" s="196" t="str">
        <f>IF(Table28[[#This Row],[Tên hàng hóa ]]=0,"",VLOOKUP(Table28[[#This Row],[Tên hàng hóa ]],Table1[[Tên hàng hóa]:[Giá bán]],4,0))</f>
        <v/>
      </c>
      <c r="H2823" s="192"/>
      <c r="I2823" s="193" t="str">
        <f>IF(Table28[[#This Row],[Số lượng]]&lt;&gt;0,Table28[[#This Row],[Số lượng]]*Table28[[#This Row],[Đơn giá]],"")</f>
        <v/>
      </c>
      <c r="J2823" s="193" t="str">
        <f ca="1">IF(AND(Table28[[#This Row],[Tên hàng hóa ]]&lt;&gt;0,D2824=""),SUM(OFFSET(Table28[[#This Row],[Thành tiền]],0,0,-COUNTIF(Table28[Số HĐ],Table28[[#This Row],[Số HĐ]]))),"")</f>
        <v/>
      </c>
      <c r="K2823" s="192"/>
      <c r="L282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23" s="194"/>
    </row>
    <row r="2824" spans="1:13" ht="35.1" customHeight="1" x14ac:dyDescent="0.2">
      <c r="A2824" s="187"/>
      <c r="B2824" s="188"/>
      <c r="C2824" s="189" t="str">
        <f t="shared" si="70"/>
        <v/>
      </c>
      <c r="D2824" s="190"/>
      <c r="E2824" s="195" t="str">
        <f>IF(Table28[[#This Row],[Tên hàng hóa ]]&lt;&gt;0,VLOOKUP(Table28[[#This Row],[Tên hàng hóa ]],Table1[[Tên hàng hóa]:[Quy cách]],2,0),"")</f>
        <v/>
      </c>
      <c r="F2824" s="191" t="str">
        <f>IF(Table28[[#This Row],[Tên hàng hóa ]]&lt;&gt;0,VLOOKUP(Table28[[#This Row],[Tên hàng hóa ]],Table1[[Tên hàng hóa]:[ĐVT]],3,0),"")</f>
        <v/>
      </c>
      <c r="G2824" s="196" t="str">
        <f>IF(Table28[[#This Row],[Tên hàng hóa ]]=0,"",VLOOKUP(Table28[[#This Row],[Tên hàng hóa ]],Table1[[Tên hàng hóa]:[Giá bán]],4,0))</f>
        <v/>
      </c>
      <c r="H2824" s="192"/>
      <c r="I2824" s="193" t="str">
        <f>IF(Table28[[#This Row],[Số lượng]]&lt;&gt;0,Table28[[#This Row],[Số lượng]]*Table28[[#This Row],[Đơn giá]],"")</f>
        <v/>
      </c>
      <c r="J2824" s="193" t="str">
        <f ca="1">IF(AND(Table28[[#This Row],[Tên hàng hóa ]]&lt;&gt;0,D2825=""),SUM(OFFSET(Table28[[#This Row],[Thành tiền]],0,0,-COUNTIF(Table28[Số HĐ],Table28[[#This Row],[Số HĐ]]))),"")</f>
        <v/>
      </c>
      <c r="K2824" s="192"/>
      <c r="L282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24" s="194"/>
    </row>
    <row r="2825" spans="1:13" ht="35.1" customHeight="1" x14ac:dyDescent="0.2">
      <c r="A2825" s="187"/>
      <c r="B2825" s="188"/>
      <c r="C2825" s="189" t="str">
        <f t="shared" si="70"/>
        <v/>
      </c>
      <c r="D2825" s="190"/>
      <c r="E2825" s="195" t="str">
        <f>IF(Table28[[#This Row],[Tên hàng hóa ]]&lt;&gt;0,VLOOKUP(Table28[[#This Row],[Tên hàng hóa ]],Table1[[Tên hàng hóa]:[Quy cách]],2,0),"")</f>
        <v/>
      </c>
      <c r="F2825" s="191" t="str">
        <f>IF(Table28[[#This Row],[Tên hàng hóa ]]&lt;&gt;0,VLOOKUP(Table28[[#This Row],[Tên hàng hóa ]],Table1[[Tên hàng hóa]:[ĐVT]],3,0),"")</f>
        <v/>
      </c>
      <c r="G2825" s="196" t="str">
        <f>IF(Table28[[#This Row],[Tên hàng hóa ]]=0,"",VLOOKUP(Table28[[#This Row],[Tên hàng hóa ]],Table1[[Tên hàng hóa]:[Giá bán]],4,0))</f>
        <v/>
      </c>
      <c r="H2825" s="192"/>
      <c r="I2825" s="193" t="str">
        <f>IF(Table28[[#This Row],[Số lượng]]&lt;&gt;0,Table28[[#This Row],[Số lượng]]*Table28[[#This Row],[Đơn giá]],"")</f>
        <v/>
      </c>
      <c r="J2825" s="193" t="str">
        <f ca="1">IF(AND(Table28[[#This Row],[Tên hàng hóa ]]&lt;&gt;0,D2826=""),SUM(OFFSET(Table28[[#This Row],[Thành tiền]],0,0,-COUNTIF(Table28[Số HĐ],Table28[[#This Row],[Số HĐ]]))),"")</f>
        <v/>
      </c>
      <c r="K2825" s="192"/>
      <c r="L282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25" s="194"/>
    </row>
    <row r="2826" spans="1:13" ht="35.1" customHeight="1" x14ac:dyDescent="0.2">
      <c r="A2826" s="187"/>
      <c r="B2826" s="188"/>
      <c r="C2826" s="189" t="str">
        <f t="shared" si="70"/>
        <v/>
      </c>
      <c r="D2826" s="190"/>
      <c r="E2826" s="195" t="str">
        <f>IF(Table28[[#This Row],[Tên hàng hóa ]]&lt;&gt;0,VLOOKUP(Table28[[#This Row],[Tên hàng hóa ]],Table1[[Tên hàng hóa]:[Quy cách]],2,0),"")</f>
        <v/>
      </c>
      <c r="F2826" s="191" t="str">
        <f>IF(Table28[[#This Row],[Tên hàng hóa ]]&lt;&gt;0,VLOOKUP(Table28[[#This Row],[Tên hàng hóa ]],Table1[[Tên hàng hóa]:[ĐVT]],3,0),"")</f>
        <v/>
      </c>
      <c r="G2826" s="196" t="str">
        <f>IF(Table28[[#This Row],[Tên hàng hóa ]]=0,"",VLOOKUP(Table28[[#This Row],[Tên hàng hóa ]],Table1[[Tên hàng hóa]:[Giá bán]],4,0))</f>
        <v/>
      </c>
      <c r="H2826" s="192"/>
      <c r="I2826" s="193" t="str">
        <f>IF(Table28[[#This Row],[Số lượng]]&lt;&gt;0,Table28[[#This Row],[Số lượng]]*Table28[[#This Row],[Đơn giá]],"")</f>
        <v/>
      </c>
      <c r="J2826" s="193" t="str">
        <f ca="1">IF(AND(Table28[[#This Row],[Tên hàng hóa ]]&lt;&gt;0,D2827=""),SUM(OFFSET(Table28[[#This Row],[Thành tiền]],0,0,-COUNTIF(Table28[Số HĐ],Table28[[#This Row],[Số HĐ]]))),"")</f>
        <v/>
      </c>
      <c r="K2826" s="192"/>
      <c r="L282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26" s="194"/>
    </row>
    <row r="2827" spans="1:13" ht="35.1" customHeight="1" x14ac:dyDescent="0.2">
      <c r="A2827" s="187"/>
      <c r="B2827" s="188"/>
      <c r="C2827" s="189" t="str">
        <f t="shared" si="70"/>
        <v/>
      </c>
      <c r="D2827" s="190"/>
      <c r="E2827" s="195" t="str">
        <f>IF(Table28[[#This Row],[Tên hàng hóa ]]&lt;&gt;0,VLOOKUP(Table28[[#This Row],[Tên hàng hóa ]],Table1[[Tên hàng hóa]:[Quy cách]],2,0),"")</f>
        <v/>
      </c>
      <c r="F2827" s="191" t="str">
        <f>IF(Table28[[#This Row],[Tên hàng hóa ]]&lt;&gt;0,VLOOKUP(Table28[[#This Row],[Tên hàng hóa ]],Table1[[Tên hàng hóa]:[ĐVT]],3,0),"")</f>
        <v/>
      </c>
      <c r="G2827" s="196" t="str">
        <f>IF(Table28[[#This Row],[Tên hàng hóa ]]=0,"",VLOOKUP(Table28[[#This Row],[Tên hàng hóa ]],Table1[[Tên hàng hóa]:[Giá bán]],4,0))</f>
        <v/>
      </c>
      <c r="H2827" s="192"/>
      <c r="I2827" s="193" t="str">
        <f>IF(Table28[[#This Row],[Số lượng]]&lt;&gt;0,Table28[[#This Row],[Số lượng]]*Table28[[#This Row],[Đơn giá]],"")</f>
        <v/>
      </c>
      <c r="J2827" s="193" t="str">
        <f ca="1">IF(AND(Table28[[#This Row],[Tên hàng hóa ]]&lt;&gt;0,D2828=""),SUM(OFFSET(Table28[[#This Row],[Thành tiền]],0,0,-COUNTIF(Table28[Số HĐ],Table28[[#This Row],[Số HĐ]]))),"")</f>
        <v/>
      </c>
      <c r="K2827" s="192"/>
      <c r="L282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27" s="194"/>
    </row>
    <row r="2828" spans="1:13" ht="35.1" customHeight="1" x14ac:dyDescent="0.2">
      <c r="A2828" s="187"/>
      <c r="B2828" s="188"/>
      <c r="C2828" s="189" t="str">
        <f t="shared" si="70"/>
        <v/>
      </c>
      <c r="D2828" s="190"/>
      <c r="E2828" s="195" t="str">
        <f>IF(Table28[[#This Row],[Tên hàng hóa ]]&lt;&gt;0,VLOOKUP(Table28[[#This Row],[Tên hàng hóa ]],Table1[[Tên hàng hóa]:[Quy cách]],2,0),"")</f>
        <v/>
      </c>
      <c r="F2828" s="191" t="str">
        <f>IF(Table28[[#This Row],[Tên hàng hóa ]]&lt;&gt;0,VLOOKUP(Table28[[#This Row],[Tên hàng hóa ]],Table1[[Tên hàng hóa]:[ĐVT]],3,0),"")</f>
        <v/>
      </c>
      <c r="G2828" s="196" t="str">
        <f>IF(Table28[[#This Row],[Tên hàng hóa ]]=0,"",VLOOKUP(Table28[[#This Row],[Tên hàng hóa ]],Table1[[Tên hàng hóa]:[Giá bán]],4,0))</f>
        <v/>
      </c>
      <c r="H2828" s="192"/>
      <c r="I2828" s="193" t="str">
        <f>IF(Table28[[#This Row],[Số lượng]]&lt;&gt;0,Table28[[#This Row],[Số lượng]]*Table28[[#This Row],[Đơn giá]],"")</f>
        <v/>
      </c>
      <c r="J2828" s="193" t="str">
        <f ca="1">IF(AND(Table28[[#This Row],[Tên hàng hóa ]]&lt;&gt;0,D2829=""),SUM(OFFSET(Table28[[#This Row],[Thành tiền]],0,0,-COUNTIF(Table28[Số HĐ],Table28[[#This Row],[Số HĐ]]))),"")</f>
        <v/>
      </c>
      <c r="K2828" s="192"/>
      <c r="L282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28" s="194"/>
    </row>
    <row r="2829" spans="1:13" ht="35.1" customHeight="1" x14ac:dyDescent="0.2">
      <c r="A2829" s="187"/>
      <c r="B2829" s="188"/>
      <c r="C2829" s="189" t="str">
        <f t="shared" si="70"/>
        <v/>
      </c>
      <c r="D2829" s="190"/>
      <c r="E2829" s="195" t="str">
        <f>IF(Table28[[#This Row],[Tên hàng hóa ]]&lt;&gt;0,VLOOKUP(Table28[[#This Row],[Tên hàng hóa ]],Table1[[Tên hàng hóa]:[Quy cách]],2,0),"")</f>
        <v/>
      </c>
      <c r="F2829" s="191" t="str">
        <f>IF(Table28[[#This Row],[Tên hàng hóa ]]&lt;&gt;0,VLOOKUP(Table28[[#This Row],[Tên hàng hóa ]],Table1[[Tên hàng hóa]:[ĐVT]],3,0),"")</f>
        <v/>
      </c>
      <c r="G2829" s="196" t="str">
        <f>IF(Table28[[#This Row],[Tên hàng hóa ]]=0,"",VLOOKUP(Table28[[#This Row],[Tên hàng hóa ]],Table1[[Tên hàng hóa]:[Giá bán]],4,0))</f>
        <v/>
      </c>
      <c r="H2829" s="192"/>
      <c r="I2829" s="193" t="str">
        <f>IF(Table28[[#This Row],[Số lượng]]&lt;&gt;0,Table28[[#This Row],[Số lượng]]*Table28[[#This Row],[Đơn giá]],"")</f>
        <v/>
      </c>
      <c r="J2829" s="193" t="str">
        <f ca="1">IF(AND(Table28[[#This Row],[Tên hàng hóa ]]&lt;&gt;0,D2830=""),SUM(OFFSET(Table28[[#This Row],[Thành tiền]],0,0,-COUNTIF(Table28[Số HĐ],Table28[[#This Row],[Số HĐ]]))),"")</f>
        <v/>
      </c>
      <c r="K2829" s="192"/>
      <c r="L282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29" s="194"/>
    </row>
    <row r="2830" spans="1:13" ht="35.1" customHeight="1" x14ac:dyDescent="0.2">
      <c r="A2830" s="187"/>
      <c r="B2830" s="188"/>
      <c r="C2830" s="189" t="str">
        <f t="shared" si="70"/>
        <v/>
      </c>
      <c r="D2830" s="190"/>
      <c r="E2830" s="195" t="str">
        <f>IF(Table28[[#This Row],[Tên hàng hóa ]]&lt;&gt;0,VLOOKUP(Table28[[#This Row],[Tên hàng hóa ]],Table1[[Tên hàng hóa]:[Quy cách]],2,0),"")</f>
        <v/>
      </c>
      <c r="F2830" s="191" t="str">
        <f>IF(Table28[[#This Row],[Tên hàng hóa ]]&lt;&gt;0,VLOOKUP(Table28[[#This Row],[Tên hàng hóa ]],Table1[[Tên hàng hóa]:[ĐVT]],3,0),"")</f>
        <v/>
      </c>
      <c r="G2830" s="196" t="str">
        <f>IF(Table28[[#This Row],[Tên hàng hóa ]]=0,"",VLOOKUP(Table28[[#This Row],[Tên hàng hóa ]],Table1[[Tên hàng hóa]:[Giá bán]],4,0))</f>
        <v/>
      </c>
      <c r="H2830" s="192"/>
      <c r="I2830" s="193" t="str">
        <f>IF(Table28[[#This Row],[Số lượng]]&lt;&gt;0,Table28[[#This Row],[Số lượng]]*Table28[[#This Row],[Đơn giá]],"")</f>
        <v/>
      </c>
      <c r="J2830" s="193" t="str">
        <f ca="1">IF(AND(Table28[[#This Row],[Tên hàng hóa ]]&lt;&gt;0,D2831=""),SUM(OFFSET(Table28[[#This Row],[Thành tiền]],0,0,-COUNTIF(Table28[Số HĐ],Table28[[#This Row],[Số HĐ]]))),"")</f>
        <v/>
      </c>
      <c r="K2830" s="192"/>
      <c r="L283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30" s="194"/>
    </row>
    <row r="2831" spans="1:13" ht="35.1" customHeight="1" x14ac:dyDescent="0.2">
      <c r="A2831" s="187"/>
      <c r="B2831" s="188"/>
      <c r="C2831" s="189" t="str">
        <f t="shared" si="70"/>
        <v/>
      </c>
      <c r="D2831" s="190"/>
      <c r="E2831" s="195" t="str">
        <f>IF(Table28[[#This Row],[Tên hàng hóa ]]&lt;&gt;0,VLOOKUP(Table28[[#This Row],[Tên hàng hóa ]],Table1[[Tên hàng hóa]:[Quy cách]],2,0),"")</f>
        <v/>
      </c>
      <c r="F2831" s="191" t="str">
        <f>IF(Table28[[#This Row],[Tên hàng hóa ]]&lt;&gt;0,VLOOKUP(Table28[[#This Row],[Tên hàng hóa ]],Table1[[Tên hàng hóa]:[ĐVT]],3,0),"")</f>
        <v/>
      </c>
      <c r="G2831" s="196" t="str">
        <f>IF(Table28[[#This Row],[Tên hàng hóa ]]=0,"",VLOOKUP(Table28[[#This Row],[Tên hàng hóa ]],Table1[[Tên hàng hóa]:[Giá bán]],4,0))</f>
        <v/>
      </c>
      <c r="H2831" s="192"/>
      <c r="I2831" s="193" t="str">
        <f>IF(Table28[[#This Row],[Số lượng]]&lt;&gt;0,Table28[[#This Row],[Số lượng]]*Table28[[#This Row],[Đơn giá]],"")</f>
        <v/>
      </c>
      <c r="J2831" s="193" t="str">
        <f ca="1">IF(AND(Table28[[#This Row],[Tên hàng hóa ]]&lt;&gt;0,D2832=""),SUM(OFFSET(Table28[[#This Row],[Thành tiền]],0,0,-COUNTIF(Table28[Số HĐ],Table28[[#This Row],[Số HĐ]]))),"")</f>
        <v/>
      </c>
      <c r="K2831" s="192"/>
      <c r="L283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31" s="194"/>
    </row>
    <row r="2832" spans="1:13" ht="35.1" customHeight="1" x14ac:dyDescent="0.2">
      <c r="A2832" s="187"/>
      <c r="B2832" s="188"/>
      <c r="C2832" s="189" t="str">
        <f t="shared" si="70"/>
        <v/>
      </c>
      <c r="D2832" s="190"/>
      <c r="E2832" s="195" t="str">
        <f>IF(Table28[[#This Row],[Tên hàng hóa ]]&lt;&gt;0,VLOOKUP(Table28[[#This Row],[Tên hàng hóa ]],Table1[[Tên hàng hóa]:[Quy cách]],2,0),"")</f>
        <v/>
      </c>
      <c r="F2832" s="191" t="str">
        <f>IF(Table28[[#This Row],[Tên hàng hóa ]]&lt;&gt;0,VLOOKUP(Table28[[#This Row],[Tên hàng hóa ]],Table1[[Tên hàng hóa]:[ĐVT]],3,0),"")</f>
        <v/>
      </c>
      <c r="G2832" s="196" t="str">
        <f>IF(Table28[[#This Row],[Tên hàng hóa ]]=0,"",VLOOKUP(Table28[[#This Row],[Tên hàng hóa ]],Table1[[Tên hàng hóa]:[Giá bán]],4,0))</f>
        <v/>
      </c>
      <c r="H2832" s="192"/>
      <c r="I2832" s="193" t="str">
        <f>IF(Table28[[#This Row],[Số lượng]]&lt;&gt;0,Table28[[#This Row],[Số lượng]]*Table28[[#This Row],[Đơn giá]],"")</f>
        <v/>
      </c>
      <c r="J2832" s="193" t="str">
        <f ca="1">IF(AND(Table28[[#This Row],[Tên hàng hóa ]]&lt;&gt;0,D2833=""),SUM(OFFSET(Table28[[#This Row],[Thành tiền]],0,0,-COUNTIF(Table28[Số HĐ],Table28[[#This Row],[Số HĐ]]))),"")</f>
        <v/>
      </c>
      <c r="K2832" s="192"/>
      <c r="L283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32" s="194"/>
    </row>
    <row r="2833" spans="1:13" ht="35.1" customHeight="1" x14ac:dyDescent="0.2">
      <c r="A2833" s="187"/>
      <c r="B2833" s="188"/>
      <c r="C2833" s="189" t="str">
        <f t="shared" si="70"/>
        <v/>
      </c>
      <c r="D2833" s="190"/>
      <c r="E2833" s="195" t="str">
        <f>IF(Table28[[#This Row],[Tên hàng hóa ]]&lt;&gt;0,VLOOKUP(Table28[[#This Row],[Tên hàng hóa ]],Table1[[Tên hàng hóa]:[Quy cách]],2,0),"")</f>
        <v/>
      </c>
      <c r="F2833" s="191" t="str">
        <f>IF(Table28[[#This Row],[Tên hàng hóa ]]&lt;&gt;0,VLOOKUP(Table28[[#This Row],[Tên hàng hóa ]],Table1[[Tên hàng hóa]:[ĐVT]],3,0),"")</f>
        <v/>
      </c>
      <c r="G2833" s="196" t="str">
        <f>IF(Table28[[#This Row],[Tên hàng hóa ]]=0,"",VLOOKUP(Table28[[#This Row],[Tên hàng hóa ]],Table1[[Tên hàng hóa]:[Giá bán]],4,0))</f>
        <v/>
      </c>
      <c r="H2833" s="192"/>
      <c r="I2833" s="193" t="str">
        <f>IF(Table28[[#This Row],[Số lượng]]&lt;&gt;0,Table28[[#This Row],[Số lượng]]*Table28[[#This Row],[Đơn giá]],"")</f>
        <v/>
      </c>
      <c r="J2833" s="193" t="str">
        <f ca="1">IF(AND(Table28[[#This Row],[Tên hàng hóa ]]&lt;&gt;0,D2834=""),SUM(OFFSET(Table28[[#This Row],[Thành tiền]],0,0,-COUNTIF(Table28[Số HĐ],Table28[[#This Row],[Số HĐ]]))),"")</f>
        <v/>
      </c>
      <c r="K2833" s="192"/>
      <c r="L283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33" s="194"/>
    </row>
    <row r="2834" spans="1:13" ht="35.1" customHeight="1" x14ac:dyDescent="0.2">
      <c r="A2834" s="187"/>
      <c r="B2834" s="188"/>
      <c r="C2834" s="189" t="str">
        <f t="shared" si="70"/>
        <v/>
      </c>
      <c r="D2834" s="190"/>
      <c r="E2834" s="195" t="str">
        <f>IF(Table28[[#This Row],[Tên hàng hóa ]]&lt;&gt;0,VLOOKUP(Table28[[#This Row],[Tên hàng hóa ]],Table1[[Tên hàng hóa]:[Quy cách]],2,0),"")</f>
        <v/>
      </c>
      <c r="F2834" s="191" t="str">
        <f>IF(Table28[[#This Row],[Tên hàng hóa ]]&lt;&gt;0,VLOOKUP(Table28[[#This Row],[Tên hàng hóa ]],Table1[[Tên hàng hóa]:[ĐVT]],3,0),"")</f>
        <v/>
      </c>
      <c r="G2834" s="196" t="str">
        <f>IF(Table28[[#This Row],[Tên hàng hóa ]]=0,"",VLOOKUP(Table28[[#This Row],[Tên hàng hóa ]],Table1[[Tên hàng hóa]:[Giá bán]],4,0))</f>
        <v/>
      </c>
      <c r="H2834" s="192"/>
      <c r="I2834" s="193" t="str">
        <f>IF(Table28[[#This Row],[Số lượng]]&lt;&gt;0,Table28[[#This Row],[Số lượng]]*Table28[[#This Row],[Đơn giá]],"")</f>
        <v/>
      </c>
      <c r="J2834" s="193" t="str">
        <f ca="1">IF(AND(Table28[[#This Row],[Tên hàng hóa ]]&lt;&gt;0,D2835=""),SUM(OFFSET(Table28[[#This Row],[Thành tiền]],0,0,-COUNTIF(Table28[Số HĐ],Table28[[#This Row],[Số HĐ]]))),"")</f>
        <v/>
      </c>
      <c r="K2834" s="192"/>
      <c r="L283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34" s="194"/>
    </row>
    <row r="2835" spans="1:13" ht="35.1" customHeight="1" x14ac:dyDescent="0.2">
      <c r="A2835" s="187"/>
      <c r="B2835" s="188"/>
      <c r="C2835" s="189" t="str">
        <f t="shared" si="70"/>
        <v/>
      </c>
      <c r="D2835" s="190"/>
      <c r="E2835" s="195" t="str">
        <f>IF(Table28[[#This Row],[Tên hàng hóa ]]&lt;&gt;0,VLOOKUP(Table28[[#This Row],[Tên hàng hóa ]],Table1[[Tên hàng hóa]:[Quy cách]],2,0),"")</f>
        <v/>
      </c>
      <c r="F2835" s="191" t="str">
        <f>IF(Table28[[#This Row],[Tên hàng hóa ]]&lt;&gt;0,VLOOKUP(Table28[[#This Row],[Tên hàng hóa ]],Table1[[Tên hàng hóa]:[ĐVT]],3,0),"")</f>
        <v/>
      </c>
      <c r="G2835" s="196" t="str">
        <f>IF(Table28[[#This Row],[Tên hàng hóa ]]=0,"",VLOOKUP(Table28[[#This Row],[Tên hàng hóa ]],Table1[[Tên hàng hóa]:[Giá bán]],4,0))</f>
        <v/>
      </c>
      <c r="H2835" s="192"/>
      <c r="I2835" s="193" t="str">
        <f>IF(Table28[[#This Row],[Số lượng]]&lt;&gt;0,Table28[[#This Row],[Số lượng]]*Table28[[#This Row],[Đơn giá]],"")</f>
        <v/>
      </c>
      <c r="J2835" s="193" t="str">
        <f ca="1">IF(AND(Table28[[#This Row],[Tên hàng hóa ]]&lt;&gt;0,D2836=""),SUM(OFFSET(Table28[[#This Row],[Thành tiền]],0,0,-COUNTIF(Table28[Số HĐ],Table28[[#This Row],[Số HĐ]]))),"")</f>
        <v/>
      </c>
      <c r="K2835" s="192"/>
      <c r="L283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35" s="194"/>
    </row>
    <row r="2836" spans="1:13" ht="35.1" customHeight="1" x14ac:dyDescent="0.2">
      <c r="A2836" s="187"/>
      <c r="B2836" s="188"/>
      <c r="C2836" s="189" t="str">
        <f t="shared" si="70"/>
        <v/>
      </c>
      <c r="D2836" s="190"/>
      <c r="E2836" s="195" t="str">
        <f>IF(Table28[[#This Row],[Tên hàng hóa ]]&lt;&gt;0,VLOOKUP(Table28[[#This Row],[Tên hàng hóa ]],Table1[[Tên hàng hóa]:[Quy cách]],2,0),"")</f>
        <v/>
      </c>
      <c r="F2836" s="191" t="str">
        <f>IF(Table28[[#This Row],[Tên hàng hóa ]]&lt;&gt;0,VLOOKUP(Table28[[#This Row],[Tên hàng hóa ]],Table1[[Tên hàng hóa]:[ĐVT]],3,0),"")</f>
        <v/>
      </c>
      <c r="G2836" s="196" t="str">
        <f>IF(Table28[[#This Row],[Tên hàng hóa ]]=0,"",VLOOKUP(Table28[[#This Row],[Tên hàng hóa ]],Table1[[Tên hàng hóa]:[Giá bán]],4,0))</f>
        <v/>
      </c>
      <c r="H2836" s="192"/>
      <c r="I2836" s="193" t="str">
        <f>IF(Table28[[#This Row],[Số lượng]]&lt;&gt;0,Table28[[#This Row],[Số lượng]]*Table28[[#This Row],[Đơn giá]],"")</f>
        <v/>
      </c>
      <c r="J2836" s="193" t="str">
        <f ca="1">IF(AND(Table28[[#This Row],[Tên hàng hóa ]]&lt;&gt;0,D2837=""),SUM(OFFSET(Table28[[#This Row],[Thành tiền]],0,0,-COUNTIF(Table28[Số HĐ],Table28[[#This Row],[Số HĐ]]))),"")</f>
        <v/>
      </c>
      <c r="K2836" s="192"/>
      <c r="L283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36" s="194"/>
    </row>
    <row r="2837" spans="1:13" ht="35.1" customHeight="1" x14ac:dyDescent="0.2">
      <c r="A2837" s="187"/>
      <c r="B2837" s="188"/>
      <c r="C2837" s="189" t="str">
        <f t="shared" si="70"/>
        <v/>
      </c>
      <c r="D2837" s="190"/>
      <c r="E2837" s="195" t="str">
        <f>IF(Table28[[#This Row],[Tên hàng hóa ]]&lt;&gt;0,VLOOKUP(Table28[[#This Row],[Tên hàng hóa ]],Table1[[Tên hàng hóa]:[Quy cách]],2,0),"")</f>
        <v/>
      </c>
      <c r="F2837" s="191" t="str">
        <f>IF(Table28[[#This Row],[Tên hàng hóa ]]&lt;&gt;0,VLOOKUP(Table28[[#This Row],[Tên hàng hóa ]],Table1[[Tên hàng hóa]:[ĐVT]],3,0),"")</f>
        <v/>
      </c>
      <c r="G2837" s="196" t="str">
        <f>IF(Table28[[#This Row],[Tên hàng hóa ]]=0,"",VLOOKUP(Table28[[#This Row],[Tên hàng hóa ]],Table1[[Tên hàng hóa]:[Giá bán]],4,0))</f>
        <v/>
      </c>
      <c r="H2837" s="192"/>
      <c r="I2837" s="193" t="str">
        <f>IF(Table28[[#This Row],[Số lượng]]&lt;&gt;0,Table28[[#This Row],[Số lượng]]*Table28[[#This Row],[Đơn giá]],"")</f>
        <v/>
      </c>
      <c r="J2837" s="193" t="str">
        <f ca="1">IF(AND(Table28[[#This Row],[Tên hàng hóa ]]&lt;&gt;0,D2838=""),SUM(OFFSET(Table28[[#This Row],[Thành tiền]],0,0,-COUNTIF(Table28[Số HĐ],Table28[[#This Row],[Số HĐ]]))),"")</f>
        <v/>
      </c>
      <c r="K2837" s="192"/>
      <c r="L283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37" s="194"/>
    </row>
    <row r="2838" spans="1:13" ht="35.1" customHeight="1" x14ac:dyDescent="0.2">
      <c r="A2838" s="187"/>
      <c r="B2838" s="188"/>
      <c r="C2838" s="189" t="str">
        <f t="shared" si="70"/>
        <v/>
      </c>
      <c r="D2838" s="190"/>
      <c r="E2838" s="195" t="str">
        <f>IF(Table28[[#This Row],[Tên hàng hóa ]]&lt;&gt;0,VLOOKUP(Table28[[#This Row],[Tên hàng hóa ]],Table1[[Tên hàng hóa]:[Quy cách]],2,0),"")</f>
        <v/>
      </c>
      <c r="F2838" s="191" t="str">
        <f>IF(Table28[[#This Row],[Tên hàng hóa ]]&lt;&gt;0,VLOOKUP(Table28[[#This Row],[Tên hàng hóa ]],Table1[[Tên hàng hóa]:[ĐVT]],3,0),"")</f>
        <v/>
      </c>
      <c r="G2838" s="196" t="str">
        <f>IF(Table28[[#This Row],[Tên hàng hóa ]]=0,"",VLOOKUP(Table28[[#This Row],[Tên hàng hóa ]],Table1[[Tên hàng hóa]:[Giá bán]],4,0))</f>
        <v/>
      </c>
      <c r="H2838" s="192"/>
      <c r="I2838" s="193" t="str">
        <f>IF(Table28[[#This Row],[Số lượng]]&lt;&gt;0,Table28[[#This Row],[Số lượng]]*Table28[[#This Row],[Đơn giá]],"")</f>
        <v/>
      </c>
      <c r="J2838" s="193" t="str">
        <f ca="1">IF(AND(Table28[[#This Row],[Tên hàng hóa ]]&lt;&gt;0,D2839=""),SUM(OFFSET(Table28[[#This Row],[Thành tiền]],0,0,-COUNTIF(Table28[Số HĐ],Table28[[#This Row],[Số HĐ]]))),"")</f>
        <v/>
      </c>
      <c r="K2838" s="192"/>
      <c r="L283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38" s="194"/>
    </row>
    <row r="2839" spans="1:13" ht="35.1" customHeight="1" x14ac:dyDescent="0.2">
      <c r="A2839" s="187"/>
      <c r="B2839" s="188"/>
      <c r="C2839" s="189" t="str">
        <f t="shared" si="70"/>
        <v/>
      </c>
      <c r="D2839" s="190"/>
      <c r="E2839" s="195" t="str">
        <f>IF(Table28[[#This Row],[Tên hàng hóa ]]&lt;&gt;0,VLOOKUP(Table28[[#This Row],[Tên hàng hóa ]],Table1[[Tên hàng hóa]:[Quy cách]],2,0),"")</f>
        <v/>
      </c>
      <c r="F2839" s="191" t="str">
        <f>IF(Table28[[#This Row],[Tên hàng hóa ]]&lt;&gt;0,VLOOKUP(Table28[[#This Row],[Tên hàng hóa ]],Table1[[Tên hàng hóa]:[ĐVT]],3,0),"")</f>
        <v/>
      </c>
      <c r="G2839" s="196" t="str">
        <f>IF(Table28[[#This Row],[Tên hàng hóa ]]=0,"",VLOOKUP(Table28[[#This Row],[Tên hàng hóa ]],Table1[[Tên hàng hóa]:[Giá bán]],4,0))</f>
        <v/>
      </c>
      <c r="H2839" s="192"/>
      <c r="I2839" s="193" t="str">
        <f>IF(Table28[[#This Row],[Số lượng]]&lt;&gt;0,Table28[[#This Row],[Số lượng]]*Table28[[#This Row],[Đơn giá]],"")</f>
        <v/>
      </c>
      <c r="J2839" s="193" t="str">
        <f ca="1">IF(AND(Table28[[#This Row],[Tên hàng hóa ]]&lt;&gt;0,D2840=""),SUM(OFFSET(Table28[[#This Row],[Thành tiền]],0,0,-COUNTIF(Table28[Số HĐ],Table28[[#This Row],[Số HĐ]]))),"")</f>
        <v/>
      </c>
      <c r="K2839" s="192"/>
      <c r="L283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39" s="194"/>
    </row>
    <row r="2840" spans="1:13" ht="35.1" customHeight="1" x14ac:dyDescent="0.2">
      <c r="A2840" s="187"/>
      <c r="B2840" s="188"/>
      <c r="C2840" s="189" t="str">
        <f t="shared" si="70"/>
        <v/>
      </c>
      <c r="D2840" s="190"/>
      <c r="E2840" s="195" t="str">
        <f>IF(Table28[[#This Row],[Tên hàng hóa ]]&lt;&gt;0,VLOOKUP(Table28[[#This Row],[Tên hàng hóa ]],Table1[[Tên hàng hóa]:[Quy cách]],2,0),"")</f>
        <v/>
      </c>
      <c r="F2840" s="191" t="str">
        <f>IF(Table28[[#This Row],[Tên hàng hóa ]]&lt;&gt;0,VLOOKUP(Table28[[#This Row],[Tên hàng hóa ]],Table1[[Tên hàng hóa]:[ĐVT]],3,0),"")</f>
        <v/>
      </c>
      <c r="G2840" s="196" t="str">
        <f>IF(Table28[[#This Row],[Tên hàng hóa ]]=0,"",VLOOKUP(Table28[[#This Row],[Tên hàng hóa ]],Table1[[Tên hàng hóa]:[Giá bán]],4,0))</f>
        <v/>
      </c>
      <c r="H2840" s="192"/>
      <c r="I2840" s="193" t="str">
        <f>IF(Table28[[#This Row],[Số lượng]]&lt;&gt;0,Table28[[#This Row],[Số lượng]]*Table28[[#This Row],[Đơn giá]],"")</f>
        <v/>
      </c>
      <c r="J2840" s="193" t="str">
        <f ca="1">IF(AND(Table28[[#This Row],[Tên hàng hóa ]]&lt;&gt;0,D2841=""),SUM(OFFSET(Table28[[#This Row],[Thành tiền]],0,0,-COUNTIF(Table28[Số HĐ],Table28[[#This Row],[Số HĐ]]))),"")</f>
        <v/>
      </c>
      <c r="K2840" s="192"/>
      <c r="L284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40" s="194"/>
    </row>
    <row r="2841" spans="1:13" ht="35.1" customHeight="1" x14ac:dyDescent="0.2">
      <c r="A2841" s="187"/>
      <c r="B2841" s="188"/>
      <c r="C2841" s="189" t="str">
        <f t="shared" si="70"/>
        <v/>
      </c>
      <c r="D2841" s="190"/>
      <c r="E2841" s="195" t="str">
        <f>IF(Table28[[#This Row],[Tên hàng hóa ]]&lt;&gt;0,VLOOKUP(Table28[[#This Row],[Tên hàng hóa ]],Table1[[Tên hàng hóa]:[Quy cách]],2,0),"")</f>
        <v/>
      </c>
      <c r="F2841" s="191" t="str">
        <f>IF(Table28[[#This Row],[Tên hàng hóa ]]&lt;&gt;0,VLOOKUP(Table28[[#This Row],[Tên hàng hóa ]],Table1[[Tên hàng hóa]:[ĐVT]],3,0),"")</f>
        <v/>
      </c>
      <c r="G2841" s="196" t="str">
        <f>IF(Table28[[#This Row],[Tên hàng hóa ]]=0,"",VLOOKUP(Table28[[#This Row],[Tên hàng hóa ]],Table1[[Tên hàng hóa]:[Giá bán]],4,0))</f>
        <v/>
      </c>
      <c r="H2841" s="192"/>
      <c r="I2841" s="193" t="str">
        <f>IF(Table28[[#This Row],[Số lượng]]&lt;&gt;0,Table28[[#This Row],[Số lượng]]*Table28[[#This Row],[Đơn giá]],"")</f>
        <v/>
      </c>
      <c r="J2841" s="193" t="str">
        <f ca="1">IF(AND(Table28[[#This Row],[Tên hàng hóa ]]&lt;&gt;0,D2842=""),SUM(OFFSET(Table28[[#This Row],[Thành tiền]],0,0,-COUNTIF(Table28[Số HĐ],Table28[[#This Row],[Số HĐ]]))),"")</f>
        <v/>
      </c>
      <c r="K2841" s="192"/>
      <c r="L284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41" s="194"/>
    </row>
    <row r="2842" spans="1:13" ht="35.1" customHeight="1" x14ac:dyDescent="0.2">
      <c r="A2842" s="187"/>
      <c r="B2842" s="188"/>
      <c r="C2842" s="189" t="str">
        <f t="shared" si="70"/>
        <v/>
      </c>
      <c r="D2842" s="190"/>
      <c r="E2842" s="195" t="str">
        <f>IF(Table28[[#This Row],[Tên hàng hóa ]]&lt;&gt;0,VLOOKUP(Table28[[#This Row],[Tên hàng hóa ]],Table1[[Tên hàng hóa]:[Quy cách]],2,0),"")</f>
        <v/>
      </c>
      <c r="F2842" s="191" t="str">
        <f>IF(Table28[[#This Row],[Tên hàng hóa ]]&lt;&gt;0,VLOOKUP(Table28[[#This Row],[Tên hàng hóa ]],Table1[[Tên hàng hóa]:[ĐVT]],3,0),"")</f>
        <v/>
      </c>
      <c r="G2842" s="196" t="str">
        <f>IF(Table28[[#This Row],[Tên hàng hóa ]]=0,"",VLOOKUP(Table28[[#This Row],[Tên hàng hóa ]],Table1[[Tên hàng hóa]:[Giá bán]],4,0))</f>
        <v/>
      </c>
      <c r="H2842" s="192"/>
      <c r="I2842" s="193" t="str">
        <f>IF(Table28[[#This Row],[Số lượng]]&lt;&gt;0,Table28[[#This Row],[Số lượng]]*Table28[[#This Row],[Đơn giá]],"")</f>
        <v/>
      </c>
      <c r="J2842" s="193" t="str">
        <f ca="1">IF(AND(Table28[[#This Row],[Tên hàng hóa ]]&lt;&gt;0,D2843=""),SUM(OFFSET(Table28[[#This Row],[Thành tiền]],0,0,-COUNTIF(Table28[Số HĐ],Table28[[#This Row],[Số HĐ]]))),"")</f>
        <v/>
      </c>
      <c r="K2842" s="192"/>
      <c r="L284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42" s="194"/>
    </row>
    <row r="2843" spans="1:13" ht="35.1" customHeight="1" x14ac:dyDescent="0.2">
      <c r="A2843" s="187"/>
      <c r="B2843" s="188"/>
      <c r="C2843" s="189" t="str">
        <f t="shared" si="70"/>
        <v/>
      </c>
      <c r="D2843" s="190"/>
      <c r="E2843" s="195" t="str">
        <f>IF(Table28[[#This Row],[Tên hàng hóa ]]&lt;&gt;0,VLOOKUP(Table28[[#This Row],[Tên hàng hóa ]],Table1[[Tên hàng hóa]:[Quy cách]],2,0),"")</f>
        <v/>
      </c>
      <c r="F2843" s="191" t="str">
        <f>IF(Table28[[#This Row],[Tên hàng hóa ]]&lt;&gt;0,VLOOKUP(Table28[[#This Row],[Tên hàng hóa ]],Table1[[Tên hàng hóa]:[ĐVT]],3,0),"")</f>
        <v/>
      </c>
      <c r="G2843" s="196" t="str">
        <f>IF(Table28[[#This Row],[Tên hàng hóa ]]=0,"",VLOOKUP(Table28[[#This Row],[Tên hàng hóa ]],Table1[[Tên hàng hóa]:[Giá bán]],4,0))</f>
        <v/>
      </c>
      <c r="H2843" s="192"/>
      <c r="I2843" s="193" t="str">
        <f>IF(Table28[[#This Row],[Số lượng]]&lt;&gt;0,Table28[[#This Row],[Số lượng]]*Table28[[#This Row],[Đơn giá]],"")</f>
        <v/>
      </c>
      <c r="J2843" s="193" t="str">
        <f ca="1">IF(AND(Table28[[#This Row],[Tên hàng hóa ]]&lt;&gt;0,D2844=""),SUM(OFFSET(Table28[[#This Row],[Thành tiền]],0,0,-COUNTIF(Table28[Số HĐ],Table28[[#This Row],[Số HĐ]]))),"")</f>
        <v/>
      </c>
      <c r="K2843" s="192"/>
      <c r="L284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43" s="194"/>
    </row>
    <row r="2844" spans="1:13" ht="35.1" customHeight="1" x14ac:dyDescent="0.2">
      <c r="A2844" s="187"/>
      <c r="B2844" s="188"/>
      <c r="C2844" s="189" t="str">
        <f t="shared" si="70"/>
        <v/>
      </c>
      <c r="D2844" s="190"/>
      <c r="E2844" s="195" t="str">
        <f>IF(Table28[[#This Row],[Tên hàng hóa ]]&lt;&gt;0,VLOOKUP(Table28[[#This Row],[Tên hàng hóa ]],Table1[[Tên hàng hóa]:[Quy cách]],2,0),"")</f>
        <v/>
      </c>
      <c r="F2844" s="191" t="str">
        <f>IF(Table28[[#This Row],[Tên hàng hóa ]]&lt;&gt;0,VLOOKUP(Table28[[#This Row],[Tên hàng hóa ]],Table1[[Tên hàng hóa]:[ĐVT]],3,0),"")</f>
        <v/>
      </c>
      <c r="G2844" s="196" t="str">
        <f>IF(Table28[[#This Row],[Tên hàng hóa ]]=0,"",VLOOKUP(Table28[[#This Row],[Tên hàng hóa ]],Table1[[Tên hàng hóa]:[Giá bán]],4,0))</f>
        <v/>
      </c>
      <c r="H2844" s="192"/>
      <c r="I2844" s="193" t="str">
        <f>IF(Table28[[#This Row],[Số lượng]]&lt;&gt;0,Table28[[#This Row],[Số lượng]]*Table28[[#This Row],[Đơn giá]],"")</f>
        <v/>
      </c>
      <c r="J2844" s="193" t="str">
        <f ca="1">IF(AND(Table28[[#This Row],[Tên hàng hóa ]]&lt;&gt;0,D2845=""),SUM(OFFSET(Table28[[#This Row],[Thành tiền]],0,0,-COUNTIF(Table28[Số HĐ],Table28[[#This Row],[Số HĐ]]))),"")</f>
        <v/>
      </c>
      <c r="K2844" s="192"/>
      <c r="L284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44" s="194"/>
    </row>
    <row r="2845" spans="1:13" ht="35.1" customHeight="1" x14ac:dyDescent="0.2">
      <c r="A2845" s="187"/>
      <c r="B2845" s="188"/>
      <c r="C2845" s="189" t="str">
        <f t="shared" si="70"/>
        <v/>
      </c>
      <c r="D2845" s="190"/>
      <c r="E2845" s="195" t="str">
        <f>IF(Table28[[#This Row],[Tên hàng hóa ]]&lt;&gt;0,VLOOKUP(Table28[[#This Row],[Tên hàng hóa ]],Table1[[Tên hàng hóa]:[Quy cách]],2,0),"")</f>
        <v/>
      </c>
      <c r="F2845" s="191" t="str">
        <f>IF(Table28[[#This Row],[Tên hàng hóa ]]&lt;&gt;0,VLOOKUP(Table28[[#This Row],[Tên hàng hóa ]],Table1[[Tên hàng hóa]:[ĐVT]],3,0),"")</f>
        <v/>
      </c>
      <c r="G2845" s="196" t="str">
        <f>IF(Table28[[#This Row],[Tên hàng hóa ]]=0,"",VLOOKUP(Table28[[#This Row],[Tên hàng hóa ]],Table1[[Tên hàng hóa]:[Giá bán]],4,0))</f>
        <v/>
      </c>
      <c r="H2845" s="192"/>
      <c r="I2845" s="193" t="str">
        <f>IF(Table28[[#This Row],[Số lượng]]&lt;&gt;0,Table28[[#This Row],[Số lượng]]*Table28[[#This Row],[Đơn giá]],"")</f>
        <v/>
      </c>
      <c r="J2845" s="193" t="str">
        <f ca="1">IF(AND(Table28[[#This Row],[Tên hàng hóa ]]&lt;&gt;0,D2846=""),SUM(OFFSET(Table28[[#This Row],[Thành tiền]],0,0,-COUNTIF(Table28[Số HĐ],Table28[[#This Row],[Số HĐ]]))),"")</f>
        <v/>
      </c>
      <c r="K2845" s="192"/>
      <c r="L284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45" s="194"/>
    </row>
    <row r="2846" spans="1:13" ht="35.1" customHeight="1" x14ac:dyDescent="0.2">
      <c r="A2846" s="187"/>
      <c r="B2846" s="188"/>
      <c r="C2846" s="189" t="str">
        <f t="shared" si="70"/>
        <v/>
      </c>
      <c r="D2846" s="190"/>
      <c r="E2846" s="195" t="str">
        <f>IF(Table28[[#This Row],[Tên hàng hóa ]]&lt;&gt;0,VLOOKUP(Table28[[#This Row],[Tên hàng hóa ]],Table1[[Tên hàng hóa]:[Quy cách]],2,0),"")</f>
        <v/>
      </c>
      <c r="F2846" s="191" t="str">
        <f>IF(Table28[[#This Row],[Tên hàng hóa ]]&lt;&gt;0,VLOOKUP(Table28[[#This Row],[Tên hàng hóa ]],Table1[[Tên hàng hóa]:[ĐVT]],3,0),"")</f>
        <v/>
      </c>
      <c r="G2846" s="196" t="str">
        <f>IF(Table28[[#This Row],[Tên hàng hóa ]]=0,"",VLOOKUP(Table28[[#This Row],[Tên hàng hóa ]],Table1[[Tên hàng hóa]:[Giá bán]],4,0))</f>
        <v/>
      </c>
      <c r="H2846" s="192"/>
      <c r="I2846" s="193" t="str">
        <f>IF(Table28[[#This Row],[Số lượng]]&lt;&gt;0,Table28[[#This Row],[Số lượng]]*Table28[[#This Row],[Đơn giá]],"")</f>
        <v/>
      </c>
      <c r="J2846" s="193" t="str">
        <f ca="1">IF(AND(Table28[[#This Row],[Tên hàng hóa ]]&lt;&gt;0,D2847=""),SUM(OFFSET(Table28[[#This Row],[Thành tiền]],0,0,-COUNTIF(Table28[Số HĐ],Table28[[#This Row],[Số HĐ]]))),"")</f>
        <v/>
      </c>
      <c r="K2846" s="192"/>
      <c r="L284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46" s="194"/>
    </row>
    <row r="2847" spans="1:13" ht="35.1" customHeight="1" x14ac:dyDescent="0.2">
      <c r="A2847" s="187"/>
      <c r="B2847" s="188"/>
      <c r="C2847" s="189" t="str">
        <f t="shared" si="70"/>
        <v/>
      </c>
      <c r="D2847" s="190"/>
      <c r="E2847" s="195" t="str">
        <f>IF(Table28[[#This Row],[Tên hàng hóa ]]&lt;&gt;0,VLOOKUP(Table28[[#This Row],[Tên hàng hóa ]],Table1[[Tên hàng hóa]:[Quy cách]],2,0),"")</f>
        <v/>
      </c>
      <c r="F2847" s="191" t="str">
        <f>IF(Table28[[#This Row],[Tên hàng hóa ]]&lt;&gt;0,VLOOKUP(Table28[[#This Row],[Tên hàng hóa ]],Table1[[Tên hàng hóa]:[ĐVT]],3,0),"")</f>
        <v/>
      </c>
      <c r="G2847" s="196" t="str">
        <f>IF(Table28[[#This Row],[Tên hàng hóa ]]=0,"",VLOOKUP(Table28[[#This Row],[Tên hàng hóa ]],Table1[[Tên hàng hóa]:[Giá bán]],4,0))</f>
        <v/>
      </c>
      <c r="H2847" s="192"/>
      <c r="I2847" s="193" t="str">
        <f>IF(Table28[[#This Row],[Số lượng]]&lt;&gt;0,Table28[[#This Row],[Số lượng]]*Table28[[#This Row],[Đơn giá]],"")</f>
        <v/>
      </c>
      <c r="J2847" s="193" t="str">
        <f ca="1">IF(AND(Table28[[#This Row],[Tên hàng hóa ]]&lt;&gt;0,D2848=""),SUM(OFFSET(Table28[[#This Row],[Thành tiền]],0,0,-COUNTIF(Table28[Số HĐ],Table28[[#This Row],[Số HĐ]]))),"")</f>
        <v/>
      </c>
      <c r="K2847" s="192"/>
      <c r="L284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47" s="194"/>
    </row>
    <row r="2848" spans="1:13" ht="35.1" customHeight="1" x14ac:dyDescent="0.2">
      <c r="A2848" s="187"/>
      <c r="B2848" s="188"/>
      <c r="C2848" s="189" t="str">
        <f t="shared" si="70"/>
        <v/>
      </c>
      <c r="D2848" s="190"/>
      <c r="E2848" s="195" t="str">
        <f>IF(Table28[[#This Row],[Tên hàng hóa ]]&lt;&gt;0,VLOOKUP(Table28[[#This Row],[Tên hàng hóa ]],Table1[[Tên hàng hóa]:[Quy cách]],2,0),"")</f>
        <v/>
      </c>
      <c r="F2848" s="191" t="str">
        <f>IF(Table28[[#This Row],[Tên hàng hóa ]]&lt;&gt;0,VLOOKUP(Table28[[#This Row],[Tên hàng hóa ]],Table1[[Tên hàng hóa]:[ĐVT]],3,0),"")</f>
        <v/>
      </c>
      <c r="G2848" s="196" t="str">
        <f>IF(Table28[[#This Row],[Tên hàng hóa ]]=0,"",VLOOKUP(Table28[[#This Row],[Tên hàng hóa ]],Table1[[Tên hàng hóa]:[Giá bán]],4,0))</f>
        <v/>
      </c>
      <c r="H2848" s="192"/>
      <c r="I2848" s="193" t="str">
        <f>IF(Table28[[#This Row],[Số lượng]]&lt;&gt;0,Table28[[#This Row],[Số lượng]]*Table28[[#This Row],[Đơn giá]],"")</f>
        <v/>
      </c>
      <c r="J2848" s="193" t="str">
        <f ca="1">IF(AND(Table28[[#This Row],[Tên hàng hóa ]]&lt;&gt;0,D2849=""),SUM(OFFSET(Table28[[#This Row],[Thành tiền]],0,0,-COUNTIF(Table28[Số HĐ],Table28[[#This Row],[Số HĐ]]))),"")</f>
        <v/>
      </c>
      <c r="K2848" s="192"/>
      <c r="L284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48" s="194"/>
    </row>
    <row r="2849" spans="1:13" ht="35.1" customHeight="1" x14ac:dyDescent="0.2">
      <c r="A2849" s="187"/>
      <c r="B2849" s="188"/>
      <c r="C2849" s="189" t="str">
        <f t="shared" si="70"/>
        <v/>
      </c>
      <c r="D2849" s="190"/>
      <c r="E2849" s="195" t="str">
        <f>IF(Table28[[#This Row],[Tên hàng hóa ]]&lt;&gt;0,VLOOKUP(Table28[[#This Row],[Tên hàng hóa ]],Table1[[Tên hàng hóa]:[Quy cách]],2,0),"")</f>
        <v/>
      </c>
      <c r="F2849" s="191" t="str">
        <f>IF(Table28[[#This Row],[Tên hàng hóa ]]&lt;&gt;0,VLOOKUP(Table28[[#This Row],[Tên hàng hóa ]],Table1[[Tên hàng hóa]:[ĐVT]],3,0),"")</f>
        <v/>
      </c>
      <c r="G2849" s="196" t="str">
        <f>IF(Table28[[#This Row],[Tên hàng hóa ]]=0,"",VLOOKUP(Table28[[#This Row],[Tên hàng hóa ]],Table1[[Tên hàng hóa]:[Giá bán]],4,0))</f>
        <v/>
      </c>
      <c r="H2849" s="192"/>
      <c r="I2849" s="193" t="str">
        <f>IF(Table28[[#This Row],[Số lượng]]&lt;&gt;0,Table28[[#This Row],[Số lượng]]*Table28[[#This Row],[Đơn giá]],"")</f>
        <v/>
      </c>
      <c r="J2849" s="193" t="str">
        <f ca="1">IF(AND(Table28[[#This Row],[Tên hàng hóa ]]&lt;&gt;0,D2850=""),SUM(OFFSET(Table28[[#This Row],[Thành tiền]],0,0,-COUNTIF(Table28[Số HĐ],Table28[[#This Row],[Số HĐ]]))),"")</f>
        <v/>
      </c>
      <c r="K2849" s="192"/>
      <c r="L284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49" s="194"/>
    </row>
    <row r="2850" spans="1:13" ht="35.1" customHeight="1" x14ac:dyDescent="0.2">
      <c r="A2850" s="187"/>
      <c r="B2850" s="188"/>
      <c r="C2850" s="189" t="str">
        <f t="shared" si="70"/>
        <v/>
      </c>
      <c r="D2850" s="190"/>
      <c r="E2850" s="195" t="str">
        <f>IF(Table28[[#This Row],[Tên hàng hóa ]]&lt;&gt;0,VLOOKUP(Table28[[#This Row],[Tên hàng hóa ]],Table1[[Tên hàng hóa]:[Quy cách]],2,0),"")</f>
        <v/>
      </c>
      <c r="F2850" s="191" t="str">
        <f>IF(Table28[[#This Row],[Tên hàng hóa ]]&lt;&gt;0,VLOOKUP(Table28[[#This Row],[Tên hàng hóa ]],Table1[[Tên hàng hóa]:[ĐVT]],3,0),"")</f>
        <v/>
      </c>
      <c r="G2850" s="196" t="str">
        <f>IF(Table28[[#This Row],[Tên hàng hóa ]]=0,"",VLOOKUP(Table28[[#This Row],[Tên hàng hóa ]],Table1[[Tên hàng hóa]:[Giá bán]],4,0))</f>
        <v/>
      </c>
      <c r="H2850" s="192"/>
      <c r="I2850" s="193" t="str">
        <f>IF(Table28[[#This Row],[Số lượng]]&lt;&gt;0,Table28[[#This Row],[Số lượng]]*Table28[[#This Row],[Đơn giá]],"")</f>
        <v/>
      </c>
      <c r="J2850" s="193" t="str">
        <f ca="1">IF(AND(Table28[[#This Row],[Tên hàng hóa ]]&lt;&gt;0,D2851=""),SUM(OFFSET(Table28[[#This Row],[Thành tiền]],0,0,-COUNTIF(Table28[Số HĐ],Table28[[#This Row],[Số HĐ]]))),"")</f>
        <v/>
      </c>
      <c r="K2850" s="192"/>
      <c r="L285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50" s="194"/>
    </row>
    <row r="2851" spans="1:13" ht="35.1" customHeight="1" x14ac:dyDescent="0.2">
      <c r="A2851" s="187"/>
      <c r="B2851" s="188"/>
      <c r="C2851" s="189" t="str">
        <f t="shared" si="70"/>
        <v/>
      </c>
      <c r="D2851" s="190"/>
      <c r="E2851" s="195" t="str">
        <f>IF(Table28[[#This Row],[Tên hàng hóa ]]&lt;&gt;0,VLOOKUP(Table28[[#This Row],[Tên hàng hóa ]],Table1[[Tên hàng hóa]:[Quy cách]],2,0),"")</f>
        <v/>
      </c>
      <c r="F2851" s="191" t="str">
        <f>IF(Table28[[#This Row],[Tên hàng hóa ]]&lt;&gt;0,VLOOKUP(Table28[[#This Row],[Tên hàng hóa ]],Table1[[Tên hàng hóa]:[ĐVT]],3,0),"")</f>
        <v/>
      </c>
      <c r="G2851" s="196" t="str">
        <f>IF(Table28[[#This Row],[Tên hàng hóa ]]=0,"",VLOOKUP(Table28[[#This Row],[Tên hàng hóa ]],Table1[[Tên hàng hóa]:[Giá bán]],4,0))</f>
        <v/>
      </c>
      <c r="H2851" s="192"/>
      <c r="I2851" s="193" t="str">
        <f>IF(Table28[[#This Row],[Số lượng]]&lt;&gt;0,Table28[[#This Row],[Số lượng]]*Table28[[#This Row],[Đơn giá]],"")</f>
        <v/>
      </c>
      <c r="J2851" s="193" t="str">
        <f ca="1">IF(AND(Table28[[#This Row],[Tên hàng hóa ]]&lt;&gt;0,D2852=""),SUM(OFFSET(Table28[[#This Row],[Thành tiền]],0,0,-COUNTIF(Table28[Số HĐ],Table28[[#This Row],[Số HĐ]]))),"")</f>
        <v/>
      </c>
      <c r="K2851" s="192"/>
      <c r="L285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51" s="194"/>
    </row>
    <row r="2852" spans="1:13" ht="35.1" customHeight="1" x14ac:dyDescent="0.2">
      <c r="A2852" s="187"/>
      <c r="B2852" s="188"/>
      <c r="C2852" s="189" t="str">
        <f t="shared" si="70"/>
        <v/>
      </c>
      <c r="D2852" s="190"/>
      <c r="E2852" s="195" t="str">
        <f>IF(Table28[[#This Row],[Tên hàng hóa ]]&lt;&gt;0,VLOOKUP(Table28[[#This Row],[Tên hàng hóa ]],Table1[[Tên hàng hóa]:[Quy cách]],2,0),"")</f>
        <v/>
      </c>
      <c r="F2852" s="191" t="str">
        <f>IF(Table28[[#This Row],[Tên hàng hóa ]]&lt;&gt;0,VLOOKUP(Table28[[#This Row],[Tên hàng hóa ]],Table1[[Tên hàng hóa]:[ĐVT]],3,0),"")</f>
        <v/>
      </c>
      <c r="G2852" s="196" t="str">
        <f>IF(Table28[[#This Row],[Tên hàng hóa ]]=0,"",VLOOKUP(Table28[[#This Row],[Tên hàng hóa ]],Table1[[Tên hàng hóa]:[Giá bán]],4,0))</f>
        <v/>
      </c>
      <c r="H2852" s="192"/>
      <c r="I2852" s="193" t="str">
        <f>IF(Table28[[#This Row],[Số lượng]]&lt;&gt;0,Table28[[#This Row],[Số lượng]]*Table28[[#This Row],[Đơn giá]],"")</f>
        <v/>
      </c>
      <c r="J2852" s="193" t="str">
        <f ca="1">IF(AND(Table28[[#This Row],[Tên hàng hóa ]]&lt;&gt;0,D2853=""),SUM(OFFSET(Table28[[#This Row],[Thành tiền]],0,0,-COUNTIF(Table28[Số HĐ],Table28[[#This Row],[Số HĐ]]))),"")</f>
        <v/>
      </c>
      <c r="K2852" s="192"/>
      <c r="L285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52" s="194"/>
    </row>
    <row r="2853" spans="1:13" ht="35.1" customHeight="1" x14ac:dyDescent="0.2">
      <c r="A2853" s="187"/>
      <c r="B2853" s="188"/>
      <c r="C2853" s="189" t="str">
        <f t="shared" si="70"/>
        <v/>
      </c>
      <c r="D2853" s="190"/>
      <c r="E2853" s="195" t="str">
        <f>IF(Table28[[#This Row],[Tên hàng hóa ]]&lt;&gt;0,VLOOKUP(Table28[[#This Row],[Tên hàng hóa ]],Table1[[Tên hàng hóa]:[Quy cách]],2,0),"")</f>
        <v/>
      </c>
      <c r="F2853" s="191" t="str">
        <f>IF(Table28[[#This Row],[Tên hàng hóa ]]&lt;&gt;0,VLOOKUP(Table28[[#This Row],[Tên hàng hóa ]],Table1[[Tên hàng hóa]:[ĐVT]],3,0),"")</f>
        <v/>
      </c>
      <c r="G2853" s="196" t="str">
        <f>IF(Table28[[#This Row],[Tên hàng hóa ]]=0,"",VLOOKUP(Table28[[#This Row],[Tên hàng hóa ]],Table1[[Tên hàng hóa]:[Giá bán]],4,0))</f>
        <v/>
      </c>
      <c r="H2853" s="192"/>
      <c r="I2853" s="193" t="str">
        <f>IF(Table28[[#This Row],[Số lượng]]&lt;&gt;0,Table28[[#This Row],[Số lượng]]*Table28[[#This Row],[Đơn giá]],"")</f>
        <v/>
      </c>
      <c r="J2853" s="193" t="str">
        <f ca="1">IF(AND(Table28[[#This Row],[Tên hàng hóa ]]&lt;&gt;0,D2854=""),SUM(OFFSET(Table28[[#This Row],[Thành tiền]],0,0,-COUNTIF(Table28[Số HĐ],Table28[[#This Row],[Số HĐ]]))),"")</f>
        <v/>
      </c>
      <c r="K2853" s="192"/>
      <c r="L285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53" s="194"/>
    </row>
    <row r="2854" spans="1:13" ht="35.1" customHeight="1" x14ac:dyDescent="0.2">
      <c r="A2854" s="187"/>
      <c r="B2854" s="188"/>
      <c r="C2854" s="189" t="str">
        <f t="shared" si="70"/>
        <v/>
      </c>
      <c r="D2854" s="190"/>
      <c r="E2854" s="195" t="str">
        <f>IF(Table28[[#This Row],[Tên hàng hóa ]]&lt;&gt;0,VLOOKUP(Table28[[#This Row],[Tên hàng hóa ]],Table1[[Tên hàng hóa]:[Quy cách]],2,0),"")</f>
        <v/>
      </c>
      <c r="F2854" s="191" t="str">
        <f>IF(Table28[[#This Row],[Tên hàng hóa ]]&lt;&gt;0,VLOOKUP(Table28[[#This Row],[Tên hàng hóa ]],Table1[[Tên hàng hóa]:[ĐVT]],3,0),"")</f>
        <v/>
      </c>
      <c r="G2854" s="196" t="str">
        <f>IF(Table28[[#This Row],[Tên hàng hóa ]]=0,"",VLOOKUP(Table28[[#This Row],[Tên hàng hóa ]],Table1[[Tên hàng hóa]:[Giá bán]],4,0))</f>
        <v/>
      </c>
      <c r="H2854" s="192"/>
      <c r="I2854" s="193" t="str">
        <f>IF(Table28[[#This Row],[Số lượng]]&lt;&gt;0,Table28[[#This Row],[Số lượng]]*Table28[[#This Row],[Đơn giá]],"")</f>
        <v/>
      </c>
      <c r="J2854" s="193" t="str">
        <f ca="1">IF(AND(Table28[[#This Row],[Tên hàng hóa ]]&lt;&gt;0,D2855=""),SUM(OFFSET(Table28[[#This Row],[Thành tiền]],0,0,-COUNTIF(Table28[Số HĐ],Table28[[#This Row],[Số HĐ]]))),"")</f>
        <v/>
      </c>
      <c r="K2854" s="192"/>
      <c r="L285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54" s="194"/>
    </row>
    <row r="2855" spans="1:13" ht="35.1" customHeight="1" x14ac:dyDescent="0.2">
      <c r="A2855" s="187"/>
      <c r="B2855" s="188"/>
      <c r="C2855" s="189" t="str">
        <f t="shared" si="70"/>
        <v/>
      </c>
      <c r="D2855" s="190"/>
      <c r="E2855" s="195" t="str">
        <f>IF(Table28[[#This Row],[Tên hàng hóa ]]&lt;&gt;0,VLOOKUP(Table28[[#This Row],[Tên hàng hóa ]],Table1[[Tên hàng hóa]:[Quy cách]],2,0),"")</f>
        <v/>
      </c>
      <c r="F2855" s="191" t="str">
        <f>IF(Table28[[#This Row],[Tên hàng hóa ]]&lt;&gt;0,VLOOKUP(Table28[[#This Row],[Tên hàng hóa ]],Table1[[Tên hàng hóa]:[ĐVT]],3,0),"")</f>
        <v/>
      </c>
      <c r="G2855" s="196" t="str">
        <f>IF(Table28[[#This Row],[Tên hàng hóa ]]=0,"",VLOOKUP(Table28[[#This Row],[Tên hàng hóa ]],Table1[[Tên hàng hóa]:[Giá bán]],4,0))</f>
        <v/>
      </c>
      <c r="H2855" s="192"/>
      <c r="I2855" s="193" t="str">
        <f>IF(Table28[[#This Row],[Số lượng]]&lt;&gt;0,Table28[[#This Row],[Số lượng]]*Table28[[#This Row],[Đơn giá]],"")</f>
        <v/>
      </c>
      <c r="J2855" s="193" t="str">
        <f ca="1">IF(AND(Table28[[#This Row],[Tên hàng hóa ]]&lt;&gt;0,D2856=""),SUM(OFFSET(Table28[[#This Row],[Thành tiền]],0,0,-COUNTIF(Table28[Số HĐ],Table28[[#This Row],[Số HĐ]]))),"")</f>
        <v/>
      </c>
      <c r="K2855" s="192"/>
      <c r="L285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55" s="194"/>
    </row>
    <row r="2856" spans="1:13" ht="35.1" customHeight="1" x14ac:dyDescent="0.2">
      <c r="A2856" s="187"/>
      <c r="B2856" s="188"/>
      <c r="C2856" s="189" t="str">
        <f t="shared" si="70"/>
        <v/>
      </c>
      <c r="D2856" s="190"/>
      <c r="E2856" s="195" t="str">
        <f>IF(Table28[[#This Row],[Tên hàng hóa ]]&lt;&gt;0,VLOOKUP(Table28[[#This Row],[Tên hàng hóa ]],Table1[[Tên hàng hóa]:[Quy cách]],2,0),"")</f>
        <v/>
      </c>
      <c r="F2856" s="191" t="str">
        <f>IF(Table28[[#This Row],[Tên hàng hóa ]]&lt;&gt;0,VLOOKUP(Table28[[#This Row],[Tên hàng hóa ]],Table1[[Tên hàng hóa]:[ĐVT]],3,0),"")</f>
        <v/>
      </c>
      <c r="G2856" s="196" t="str">
        <f>IF(Table28[[#This Row],[Tên hàng hóa ]]=0,"",VLOOKUP(Table28[[#This Row],[Tên hàng hóa ]],Table1[[Tên hàng hóa]:[Giá bán]],4,0))</f>
        <v/>
      </c>
      <c r="H2856" s="192"/>
      <c r="I2856" s="193" t="str">
        <f>IF(Table28[[#This Row],[Số lượng]]&lt;&gt;0,Table28[[#This Row],[Số lượng]]*Table28[[#This Row],[Đơn giá]],"")</f>
        <v/>
      </c>
      <c r="J2856" s="193" t="str">
        <f ca="1">IF(AND(Table28[[#This Row],[Tên hàng hóa ]]&lt;&gt;0,D2857=""),SUM(OFFSET(Table28[[#This Row],[Thành tiền]],0,0,-COUNTIF(Table28[Số HĐ],Table28[[#This Row],[Số HĐ]]))),"")</f>
        <v/>
      </c>
      <c r="K2856" s="192"/>
      <c r="L285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56" s="194"/>
    </row>
    <row r="2857" spans="1:13" ht="35.1" customHeight="1" x14ac:dyDescent="0.2">
      <c r="A2857" s="187"/>
      <c r="B2857" s="188"/>
      <c r="C2857" s="189" t="str">
        <f t="shared" si="70"/>
        <v/>
      </c>
      <c r="D2857" s="190"/>
      <c r="E2857" s="195" t="str">
        <f>IF(Table28[[#This Row],[Tên hàng hóa ]]&lt;&gt;0,VLOOKUP(Table28[[#This Row],[Tên hàng hóa ]],Table1[[Tên hàng hóa]:[Quy cách]],2,0),"")</f>
        <v/>
      </c>
      <c r="F2857" s="191" t="str">
        <f>IF(Table28[[#This Row],[Tên hàng hóa ]]&lt;&gt;0,VLOOKUP(Table28[[#This Row],[Tên hàng hóa ]],Table1[[Tên hàng hóa]:[ĐVT]],3,0),"")</f>
        <v/>
      </c>
      <c r="G2857" s="196" t="str">
        <f>IF(Table28[[#This Row],[Tên hàng hóa ]]=0,"",VLOOKUP(Table28[[#This Row],[Tên hàng hóa ]],Table1[[Tên hàng hóa]:[Giá bán]],4,0))</f>
        <v/>
      </c>
      <c r="H2857" s="192"/>
      <c r="I2857" s="193" t="str">
        <f>IF(Table28[[#This Row],[Số lượng]]&lt;&gt;0,Table28[[#This Row],[Số lượng]]*Table28[[#This Row],[Đơn giá]],"")</f>
        <v/>
      </c>
      <c r="J2857" s="193" t="str">
        <f ca="1">IF(AND(Table28[[#This Row],[Tên hàng hóa ]]&lt;&gt;0,D2858=""),SUM(OFFSET(Table28[[#This Row],[Thành tiền]],0,0,-COUNTIF(Table28[Số HĐ],Table28[[#This Row],[Số HĐ]]))),"")</f>
        <v/>
      </c>
      <c r="K2857" s="192"/>
      <c r="L285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57" s="194"/>
    </row>
    <row r="2858" spans="1:13" ht="35.1" customHeight="1" x14ac:dyDescent="0.2">
      <c r="A2858" s="187"/>
      <c r="B2858" s="188"/>
      <c r="C2858" s="189" t="str">
        <f t="shared" si="70"/>
        <v/>
      </c>
      <c r="D2858" s="190"/>
      <c r="E2858" s="195" t="str">
        <f>IF(Table28[[#This Row],[Tên hàng hóa ]]&lt;&gt;0,VLOOKUP(Table28[[#This Row],[Tên hàng hóa ]],Table1[[Tên hàng hóa]:[Quy cách]],2,0),"")</f>
        <v/>
      </c>
      <c r="F2858" s="191" t="str">
        <f>IF(Table28[[#This Row],[Tên hàng hóa ]]&lt;&gt;0,VLOOKUP(Table28[[#This Row],[Tên hàng hóa ]],Table1[[Tên hàng hóa]:[ĐVT]],3,0),"")</f>
        <v/>
      </c>
      <c r="G2858" s="196" t="str">
        <f>IF(Table28[[#This Row],[Tên hàng hóa ]]=0,"",VLOOKUP(Table28[[#This Row],[Tên hàng hóa ]],Table1[[Tên hàng hóa]:[Giá bán]],4,0))</f>
        <v/>
      </c>
      <c r="H2858" s="192"/>
      <c r="I2858" s="193" t="str">
        <f>IF(Table28[[#This Row],[Số lượng]]&lt;&gt;0,Table28[[#This Row],[Số lượng]]*Table28[[#This Row],[Đơn giá]],"")</f>
        <v/>
      </c>
      <c r="J2858" s="193" t="str">
        <f ca="1">IF(AND(Table28[[#This Row],[Tên hàng hóa ]]&lt;&gt;0,D2859=""),SUM(OFFSET(Table28[[#This Row],[Thành tiền]],0,0,-COUNTIF(Table28[Số HĐ],Table28[[#This Row],[Số HĐ]]))),"")</f>
        <v/>
      </c>
      <c r="K2858" s="192"/>
      <c r="L285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58" s="194"/>
    </row>
    <row r="2859" spans="1:13" ht="35.1" customHeight="1" x14ac:dyDescent="0.2">
      <c r="A2859" s="187"/>
      <c r="B2859" s="188"/>
      <c r="C2859" s="189" t="str">
        <f t="shared" si="70"/>
        <v/>
      </c>
      <c r="D2859" s="190"/>
      <c r="E2859" s="195" t="str">
        <f>IF(Table28[[#This Row],[Tên hàng hóa ]]&lt;&gt;0,VLOOKUP(Table28[[#This Row],[Tên hàng hóa ]],Table1[[Tên hàng hóa]:[Quy cách]],2,0),"")</f>
        <v/>
      </c>
      <c r="F2859" s="191" t="str">
        <f>IF(Table28[[#This Row],[Tên hàng hóa ]]&lt;&gt;0,VLOOKUP(Table28[[#This Row],[Tên hàng hóa ]],Table1[[Tên hàng hóa]:[ĐVT]],3,0),"")</f>
        <v/>
      </c>
      <c r="G2859" s="196" t="str">
        <f>IF(Table28[[#This Row],[Tên hàng hóa ]]=0,"",VLOOKUP(Table28[[#This Row],[Tên hàng hóa ]],Table1[[Tên hàng hóa]:[Giá bán]],4,0))</f>
        <v/>
      </c>
      <c r="H2859" s="192"/>
      <c r="I2859" s="193" t="str">
        <f>IF(Table28[[#This Row],[Số lượng]]&lt;&gt;0,Table28[[#This Row],[Số lượng]]*Table28[[#This Row],[Đơn giá]],"")</f>
        <v/>
      </c>
      <c r="J2859" s="193" t="str">
        <f ca="1">IF(AND(Table28[[#This Row],[Tên hàng hóa ]]&lt;&gt;0,D2860=""),SUM(OFFSET(Table28[[#This Row],[Thành tiền]],0,0,-COUNTIF(Table28[Số HĐ],Table28[[#This Row],[Số HĐ]]))),"")</f>
        <v/>
      </c>
      <c r="K2859" s="192"/>
      <c r="L285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59" s="194"/>
    </row>
    <row r="2860" spans="1:13" ht="35.1" customHeight="1" x14ac:dyDescent="0.2">
      <c r="A2860" s="187"/>
      <c r="B2860" s="188"/>
      <c r="C2860" s="189" t="str">
        <f t="shared" si="70"/>
        <v/>
      </c>
      <c r="D2860" s="190"/>
      <c r="E2860" s="195" t="str">
        <f>IF(Table28[[#This Row],[Tên hàng hóa ]]&lt;&gt;0,VLOOKUP(Table28[[#This Row],[Tên hàng hóa ]],Table1[[Tên hàng hóa]:[Quy cách]],2,0),"")</f>
        <v/>
      </c>
      <c r="F2860" s="191" t="str">
        <f>IF(Table28[[#This Row],[Tên hàng hóa ]]&lt;&gt;0,VLOOKUP(Table28[[#This Row],[Tên hàng hóa ]],Table1[[Tên hàng hóa]:[ĐVT]],3,0),"")</f>
        <v/>
      </c>
      <c r="G2860" s="196" t="str">
        <f>IF(Table28[[#This Row],[Tên hàng hóa ]]=0,"",VLOOKUP(Table28[[#This Row],[Tên hàng hóa ]],Table1[[Tên hàng hóa]:[Giá bán]],4,0))</f>
        <v/>
      </c>
      <c r="H2860" s="192"/>
      <c r="I2860" s="193" t="str">
        <f>IF(Table28[[#This Row],[Số lượng]]&lt;&gt;0,Table28[[#This Row],[Số lượng]]*Table28[[#This Row],[Đơn giá]],"")</f>
        <v/>
      </c>
      <c r="J2860" s="193" t="str">
        <f ca="1">IF(AND(Table28[[#This Row],[Tên hàng hóa ]]&lt;&gt;0,D2861=""),SUM(OFFSET(Table28[[#This Row],[Thành tiền]],0,0,-COUNTIF(Table28[Số HĐ],Table28[[#This Row],[Số HĐ]]))),"")</f>
        <v/>
      </c>
      <c r="K2860" s="192"/>
      <c r="L286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60" s="194"/>
    </row>
    <row r="2861" spans="1:13" ht="35.1" customHeight="1" x14ac:dyDescent="0.2">
      <c r="A2861" s="187"/>
      <c r="B2861" s="188"/>
      <c r="C2861" s="189" t="str">
        <f t="shared" si="70"/>
        <v/>
      </c>
      <c r="D2861" s="190"/>
      <c r="E2861" s="195" t="str">
        <f>IF(Table28[[#This Row],[Tên hàng hóa ]]&lt;&gt;0,VLOOKUP(Table28[[#This Row],[Tên hàng hóa ]],Table1[[Tên hàng hóa]:[Quy cách]],2,0),"")</f>
        <v/>
      </c>
      <c r="F2861" s="191" t="str">
        <f>IF(Table28[[#This Row],[Tên hàng hóa ]]&lt;&gt;0,VLOOKUP(Table28[[#This Row],[Tên hàng hóa ]],Table1[[Tên hàng hóa]:[ĐVT]],3,0),"")</f>
        <v/>
      </c>
      <c r="G2861" s="196" t="str">
        <f>IF(Table28[[#This Row],[Tên hàng hóa ]]=0,"",VLOOKUP(Table28[[#This Row],[Tên hàng hóa ]],Table1[[Tên hàng hóa]:[Giá bán]],4,0))</f>
        <v/>
      </c>
      <c r="H2861" s="192"/>
      <c r="I2861" s="193" t="str">
        <f>IF(Table28[[#This Row],[Số lượng]]&lt;&gt;0,Table28[[#This Row],[Số lượng]]*Table28[[#This Row],[Đơn giá]],"")</f>
        <v/>
      </c>
      <c r="J2861" s="193" t="str">
        <f ca="1">IF(AND(Table28[[#This Row],[Tên hàng hóa ]]&lt;&gt;0,D2862=""),SUM(OFFSET(Table28[[#This Row],[Thành tiền]],0,0,-COUNTIF(Table28[Số HĐ],Table28[[#This Row],[Số HĐ]]))),"")</f>
        <v/>
      </c>
      <c r="K2861" s="192"/>
      <c r="L286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61" s="194"/>
    </row>
    <row r="2862" spans="1:13" ht="35.1" customHeight="1" x14ac:dyDescent="0.2">
      <c r="A2862" s="187"/>
      <c r="B2862" s="188"/>
      <c r="C2862" s="189" t="str">
        <f t="shared" si="70"/>
        <v/>
      </c>
      <c r="D2862" s="190"/>
      <c r="E2862" s="195" t="str">
        <f>IF(Table28[[#This Row],[Tên hàng hóa ]]&lt;&gt;0,VLOOKUP(Table28[[#This Row],[Tên hàng hóa ]],Table1[[Tên hàng hóa]:[Quy cách]],2,0),"")</f>
        <v/>
      </c>
      <c r="F2862" s="191" t="str">
        <f>IF(Table28[[#This Row],[Tên hàng hóa ]]&lt;&gt;0,VLOOKUP(Table28[[#This Row],[Tên hàng hóa ]],Table1[[Tên hàng hóa]:[ĐVT]],3,0),"")</f>
        <v/>
      </c>
      <c r="G2862" s="196" t="str">
        <f>IF(Table28[[#This Row],[Tên hàng hóa ]]=0,"",VLOOKUP(Table28[[#This Row],[Tên hàng hóa ]],Table1[[Tên hàng hóa]:[Giá bán]],4,0))</f>
        <v/>
      </c>
      <c r="H2862" s="192"/>
      <c r="I2862" s="193" t="str">
        <f>IF(Table28[[#This Row],[Số lượng]]&lt;&gt;0,Table28[[#This Row],[Số lượng]]*Table28[[#This Row],[Đơn giá]],"")</f>
        <v/>
      </c>
      <c r="J2862" s="193" t="str">
        <f ca="1">IF(AND(Table28[[#This Row],[Tên hàng hóa ]]&lt;&gt;0,D2863=""),SUM(OFFSET(Table28[[#This Row],[Thành tiền]],0,0,-COUNTIF(Table28[Số HĐ],Table28[[#This Row],[Số HĐ]]))),"")</f>
        <v/>
      </c>
      <c r="K2862" s="192"/>
      <c r="L286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62" s="194"/>
    </row>
    <row r="2863" spans="1:13" ht="35.1" customHeight="1" x14ac:dyDescent="0.2">
      <c r="A2863" s="187"/>
      <c r="B2863" s="188"/>
      <c r="C2863" s="189" t="str">
        <f t="shared" si="70"/>
        <v/>
      </c>
      <c r="D2863" s="190"/>
      <c r="E2863" s="195" t="str">
        <f>IF(Table28[[#This Row],[Tên hàng hóa ]]&lt;&gt;0,VLOOKUP(Table28[[#This Row],[Tên hàng hóa ]],Table1[[Tên hàng hóa]:[Quy cách]],2,0),"")</f>
        <v/>
      </c>
      <c r="F2863" s="191" t="str">
        <f>IF(Table28[[#This Row],[Tên hàng hóa ]]&lt;&gt;0,VLOOKUP(Table28[[#This Row],[Tên hàng hóa ]],Table1[[Tên hàng hóa]:[ĐVT]],3,0),"")</f>
        <v/>
      </c>
      <c r="G2863" s="196" t="str">
        <f>IF(Table28[[#This Row],[Tên hàng hóa ]]=0,"",VLOOKUP(Table28[[#This Row],[Tên hàng hóa ]],Table1[[Tên hàng hóa]:[Giá bán]],4,0))</f>
        <v/>
      </c>
      <c r="H2863" s="192"/>
      <c r="I2863" s="193" t="str">
        <f>IF(Table28[[#This Row],[Số lượng]]&lt;&gt;0,Table28[[#This Row],[Số lượng]]*Table28[[#This Row],[Đơn giá]],"")</f>
        <v/>
      </c>
      <c r="J2863" s="193" t="str">
        <f ca="1">IF(AND(Table28[[#This Row],[Tên hàng hóa ]]&lt;&gt;0,D2864=""),SUM(OFFSET(Table28[[#This Row],[Thành tiền]],0,0,-COUNTIF(Table28[Số HĐ],Table28[[#This Row],[Số HĐ]]))),"")</f>
        <v/>
      </c>
      <c r="K2863" s="192"/>
      <c r="L286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63" s="194"/>
    </row>
    <row r="2864" spans="1:13" ht="35.1" customHeight="1" x14ac:dyDescent="0.2">
      <c r="A2864" s="187"/>
      <c r="B2864" s="188"/>
      <c r="C2864" s="189" t="str">
        <f t="shared" si="70"/>
        <v/>
      </c>
      <c r="D2864" s="190"/>
      <c r="E2864" s="195" t="str">
        <f>IF(Table28[[#This Row],[Tên hàng hóa ]]&lt;&gt;0,VLOOKUP(Table28[[#This Row],[Tên hàng hóa ]],Table1[[Tên hàng hóa]:[Quy cách]],2,0),"")</f>
        <v/>
      </c>
      <c r="F2864" s="191" t="str">
        <f>IF(Table28[[#This Row],[Tên hàng hóa ]]&lt;&gt;0,VLOOKUP(Table28[[#This Row],[Tên hàng hóa ]],Table1[[Tên hàng hóa]:[ĐVT]],3,0),"")</f>
        <v/>
      </c>
      <c r="G2864" s="196" t="str">
        <f>IF(Table28[[#This Row],[Tên hàng hóa ]]=0,"",VLOOKUP(Table28[[#This Row],[Tên hàng hóa ]],Table1[[Tên hàng hóa]:[Giá bán]],4,0))</f>
        <v/>
      </c>
      <c r="H2864" s="192"/>
      <c r="I2864" s="193" t="str">
        <f>IF(Table28[[#This Row],[Số lượng]]&lt;&gt;0,Table28[[#This Row],[Số lượng]]*Table28[[#This Row],[Đơn giá]],"")</f>
        <v/>
      </c>
      <c r="J2864" s="193" t="str">
        <f ca="1">IF(AND(Table28[[#This Row],[Tên hàng hóa ]]&lt;&gt;0,D2865=""),SUM(OFFSET(Table28[[#This Row],[Thành tiền]],0,0,-COUNTIF(Table28[Số HĐ],Table28[[#This Row],[Số HĐ]]))),"")</f>
        <v/>
      </c>
      <c r="K2864" s="192"/>
      <c r="L286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64" s="194"/>
    </row>
    <row r="2865" spans="1:13" ht="35.1" customHeight="1" x14ac:dyDescent="0.2">
      <c r="A2865" s="187"/>
      <c r="B2865" s="188"/>
      <c r="C2865" s="189" t="str">
        <f t="shared" si="70"/>
        <v/>
      </c>
      <c r="D2865" s="190"/>
      <c r="E2865" s="195" t="str">
        <f>IF(Table28[[#This Row],[Tên hàng hóa ]]&lt;&gt;0,VLOOKUP(Table28[[#This Row],[Tên hàng hóa ]],Table1[[Tên hàng hóa]:[Quy cách]],2,0),"")</f>
        <v/>
      </c>
      <c r="F2865" s="191" t="str">
        <f>IF(Table28[[#This Row],[Tên hàng hóa ]]&lt;&gt;0,VLOOKUP(Table28[[#This Row],[Tên hàng hóa ]],Table1[[Tên hàng hóa]:[ĐVT]],3,0),"")</f>
        <v/>
      </c>
      <c r="G2865" s="196" t="str">
        <f>IF(Table28[[#This Row],[Tên hàng hóa ]]=0,"",VLOOKUP(Table28[[#This Row],[Tên hàng hóa ]],Table1[[Tên hàng hóa]:[Giá bán]],4,0))</f>
        <v/>
      </c>
      <c r="H2865" s="192"/>
      <c r="I2865" s="193" t="str">
        <f>IF(Table28[[#This Row],[Số lượng]]&lt;&gt;0,Table28[[#This Row],[Số lượng]]*Table28[[#This Row],[Đơn giá]],"")</f>
        <v/>
      </c>
      <c r="J2865" s="193" t="str">
        <f ca="1">IF(AND(Table28[[#This Row],[Tên hàng hóa ]]&lt;&gt;0,D2866=""),SUM(OFFSET(Table28[[#This Row],[Thành tiền]],0,0,-COUNTIF(Table28[Số HĐ],Table28[[#This Row],[Số HĐ]]))),"")</f>
        <v/>
      </c>
      <c r="K2865" s="192"/>
      <c r="L286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65" s="194"/>
    </row>
    <row r="2866" spans="1:13" ht="35.1" customHeight="1" x14ac:dyDescent="0.2">
      <c r="A2866" s="187"/>
      <c r="B2866" s="188"/>
      <c r="C2866" s="189" t="str">
        <f t="shared" si="70"/>
        <v/>
      </c>
      <c r="D2866" s="190"/>
      <c r="E2866" s="195" t="str">
        <f>IF(Table28[[#This Row],[Tên hàng hóa ]]&lt;&gt;0,VLOOKUP(Table28[[#This Row],[Tên hàng hóa ]],Table1[[Tên hàng hóa]:[Quy cách]],2,0),"")</f>
        <v/>
      </c>
      <c r="F2866" s="191" t="str">
        <f>IF(Table28[[#This Row],[Tên hàng hóa ]]&lt;&gt;0,VLOOKUP(Table28[[#This Row],[Tên hàng hóa ]],Table1[[Tên hàng hóa]:[ĐVT]],3,0),"")</f>
        <v/>
      </c>
      <c r="G2866" s="196" t="str">
        <f>IF(Table28[[#This Row],[Tên hàng hóa ]]=0,"",VLOOKUP(Table28[[#This Row],[Tên hàng hóa ]],Table1[[Tên hàng hóa]:[Giá bán]],4,0))</f>
        <v/>
      </c>
      <c r="H2866" s="192"/>
      <c r="I2866" s="193" t="str">
        <f>IF(Table28[[#This Row],[Số lượng]]&lt;&gt;0,Table28[[#This Row],[Số lượng]]*Table28[[#This Row],[Đơn giá]],"")</f>
        <v/>
      </c>
      <c r="J2866" s="193" t="str">
        <f ca="1">IF(AND(Table28[[#This Row],[Tên hàng hóa ]]&lt;&gt;0,D2867=""),SUM(OFFSET(Table28[[#This Row],[Thành tiền]],0,0,-COUNTIF(Table28[Số HĐ],Table28[[#This Row],[Số HĐ]]))),"")</f>
        <v/>
      </c>
      <c r="K2866" s="192"/>
      <c r="L286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66" s="194"/>
    </row>
    <row r="2867" spans="1:13" ht="35.1" customHeight="1" x14ac:dyDescent="0.2">
      <c r="A2867" s="187"/>
      <c r="B2867" s="188"/>
      <c r="C2867" s="189" t="str">
        <f t="shared" si="70"/>
        <v/>
      </c>
      <c r="D2867" s="190"/>
      <c r="E2867" s="195" t="str">
        <f>IF(Table28[[#This Row],[Tên hàng hóa ]]&lt;&gt;0,VLOOKUP(Table28[[#This Row],[Tên hàng hóa ]],Table1[[Tên hàng hóa]:[Quy cách]],2,0),"")</f>
        <v/>
      </c>
      <c r="F2867" s="191" t="str">
        <f>IF(Table28[[#This Row],[Tên hàng hóa ]]&lt;&gt;0,VLOOKUP(Table28[[#This Row],[Tên hàng hóa ]],Table1[[Tên hàng hóa]:[ĐVT]],3,0),"")</f>
        <v/>
      </c>
      <c r="G2867" s="196" t="str">
        <f>IF(Table28[[#This Row],[Tên hàng hóa ]]=0,"",VLOOKUP(Table28[[#This Row],[Tên hàng hóa ]],Table1[[Tên hàng hóa]:[Giá bán]],4,0))</f>
        <v/>
      </c>
      <c r="H2867" s="192"/>
      <c r="I2867" s="193" t="str">
        <f>IF(Table28[[#This Row],[Số lượng]]&lt;&gt;0,Table28[[#This Row],[Số lượng]]*Table28[[#This Row],[Đơn giá]],"")</f>
        <v/>
      </c>
      <c r="J2867" s="193" t="str">
        <f ca="1">IF(AND(Table28[[#This Row],[Tên hàng hóa ]]&lt;&gt;0,D2868=""),SUM(OFFSET(Table28[[#This Row],[Thành tiền]],0,0,-COUNTIF(Table28[Số HĐ],Table28[[#This Row],[Số HĐ]]))),"")</f>
        <v/>
      </c>
      <c r="K2867" s="192"/>
      <c r="L286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67" s="194"/>
    </row>
    <row r="2868" spans="1:13" ht="35.1" customHeight="1" x14ac:dyDescent="0.2">
      <c r="A2868" s="187"/>
      <c r="B2868" s="188"/>
      <c r="C2868" s="189" t="str">
        <f t="shared" si="70"/>
        <v/>
      </c>
      <c r="D2868" s="190"/>
      <c r="E2868" s="195" t="str">
        <f>IF(Table28[[#This Row],[Tên hàng hóa ]]&lt;&gt;0,VLOOKUP(Table28[[#This Row],[Tên hàng hóa ]],Table1[[Tên hàng hóa]:[Quy cách]],2,0),"")</f>
        <v/>
      </c>
      <c r="F2868" s="191" t="str">
        <f>IF(Table28[[#This Row],[Tên hàng hóa ]]&lt;&gt;0,VLOOKUP(Table28[[#This Row],[Tên hàng hóa ]],Table1[[Tên hàng hóa]:[ĐVT]],3,0),"")</f>
        <v/>
      </c>
      <c r="G2868" s="196" t="str">
        <f>IF(Table28[[#This Row],[Tên hàng hóa ]]=0,"",VLOOKUP(Table28[[#This Row],[Tên hàng hóa ]],Table1[[Tên hàng hóa]:[Giá bán]],4,0))</f>
        <v/>
      </c>
      <c r="H2868" s="192"/>
      <c r="I2868" s="193" t="str">
        <f>IF(Table28[[#This Row],[Số lượng]]&lt;&gt;0,Table28[[#This Row],[Số lượng]]*Table28[[#This Row],[Đơn giá]],"")</f>
        <v/>
      </c>
      <c r="J2868" s="193" t="str">
        <f ca="1">IF(AND(Table28[[#This Row],[Tên hàng hóa ]]&lt;&gt;0,D2869=""),SUM(OFFSET(Table28[[#This Row],[Thành tiền]],0,0,-COUNTIF(Table28[Số HĐ],Table28[[#This Row],[Số HĐ]]))),"")</f>
        <v/>
      </c>
      <c r="K2868" s="192"/>
      <c r="L286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68" s="194"/>
    </row>
    <row r="2869" spans="1:13" ht="35.1" customHeight="1" x14ac:dyDescent="0.2">
      <c r="A2869" s="187"/>
      <c r="B2869" s="188"/>
      <c r="C2869" s="189" t="str">
        <f t="shared" si="70"/>
        <v/>
      </c>
      <c r="D2869" s="190"/>
      <c r="E2869" s="195" t="str">
        <f>IF(Table28[[#This Row],[Tên hàng hóa ]]&lt;&gt;0,VLOOKUP(Table28[[#This Row],[Tên hàng hóa ]],Table1[[Tên hàng hóa]:[Quy cách]],2,0),"")</f>
        <v/>
      </c>
      <c r="F2869" s="191" t="str">
        <f>IF(Table28[[#This Row],[Tên hàng hóa ]]&lt;&gt;0,VLOOKUP(Table28[[#This Row],[Tên hàng hóa ]],Table1[[Tên hàng hóa]:[ĐVT]],3,0),"")</f>
        <v/>
      </c>
      <c r="G2869" s="196" t="str">
        <f>IF(Table28[[#This Row],[Tên hàng hóa ]]=0,"",VLOOKUP(Table28[[#This Row],[Tên hàng hóa ]],Table1[[Tên hàng hóa]:[Giá bán]],4,0))</f>
        <v/>
      </c>
      <c r="H2869" s="192"/>
      <c r="I2869" s="193" t="str">
        <f>IF(Table28[[#This Row],[Số lượng]]&lt;&gt;0,Table28[[#This Row],[Số lượng]]*Table28[[#This Row],[Đơn giá]],"")</f>
        <v/>
      </c>
      <c r="J2869" s="193" t="str">
        <f ca="1">IF(AND(Table28[[#This Row],[Tên hàng hóa ]]&lt;&gt;0,D2870=""),SUM(OFFSET(Table28[[#This Row],[Thành tiền]],0,0,-COUNTIF(Table28[Số HĐ],Table28[[#This Row],[Số HĐ]]))),"")</f>
        <v/>
      </c>
      <c r="K2869" s="192"/>
      <c r="L286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69" s="194"/>
    </row>
    <row r="2870" spans="1:13" ht="35.1" customHeight="1" x14ac:dyDescent="0.2">
      <c r="A2870" s="187"/>
      <c r="B2870" s="188"/>
      <c r="C2870" s="189" t="str">
        <f t="shared" si="70"/>
        <v/>
      </c>
      <c r="D2870" s="190"/>
      <c r="E2870" s="195" t="str">
        <f>IF(Table28[[#This Row],[Tên hàng hóa ]]&lt;&gt;0,VLOOKUP(Table28[[#This Row],[Tên hàng hóa ]],Table1[[Tên hàng hóa]:[Quy cách]],2,0),"")</f>
        <v/>
      </c>
      <c r="F2870" s="191" t="str">
        <f>IF(Table28[[#This Row],[Tên hàng hóa ]]&lt;&gt;0,VLOOKUP(Table28[[#This Row],[Tên hàng hóa ]],Table1[[Tên hàng hóa]:[ĐVT]],3,0),"")</f>
        <v/>
      </c>
      <c r="G2870" s="196" t="str">
        <f>IF(Table28[[#This Row],[Tên hàng hóa ]]=0,"",VLOOKUP(Table28[[#This Row],[Tên hàng hóa ]],Table1[[Tên hàng hóa]:[Giá bán]],4,0))</f>
        <v/>
      </c>
      <c r="H2870" s="192"/>
      <c r="I2870" s="193" t="str">
        <f>IF(Table28[[#This Row],[Số lượng]]&lt;&gt;0,Table28[[#This Row],[Số lượng]]*Table28[[#This Row],[Đơn giá]],"")</f>
        <v/>
      </c>
      <c r="J2870" s="193" t="str">
        <f ca="1">IF(AND(Table28[[#This Row],[Tên hàng hóa ]]&lt;&gt;0,D2871=""),SUM(OFFSET(Table28[[#This Row],[Thành tiền]],0,0,-COUNTIF(Table28[Số HĐ],Table28[[#This Row],[Số HĐ]]))),"")</f>
        <v/>
      </c>
      <c r="K2870" s="192"/>
      <c r="L287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70" s="194"/>
    </row>
    <row r="2871" spans="1:13" ht="35.1" customHeight="1" x14ac:dyDescent="0.2">
      <c r="A2871" s="187"/>
      <c r="B2871" s="188"/>
      <c r="C2871" s="189" t="str">
        <f t="shared" si="70"/>
        <v/>
      </c>
      <c r="D2871" s="190"/>
      <c r="E2871" s="195" t="str">
        <f>IF(Table28[[#This Row],[Tên hàng hóa ]]&lt;&gt;0,VLOOKUP(Table28[[#This Row],[Tên hàng hóa ]],Table1[[Tên hàng hóa]:[Quy cách]],2,0),"")</f>
        <v/>
      </c>
      <c r="F2871" s="191" t="str">
        <f>IF(Table28[[#This Row],[Tên hàng hóa ]]&lt;&gt;0,VLOOKUP(Table28[[#This Row],[Tên hàng hóa ]],Table1[[Tên hàng hóa]:[ĐVT]],3,0),"")</f>
        <v/>
      </c>
      <c r="G2871" s="196" t="str">
        <f>IF(Table28[[#This Row],[Tên hàng hóa ]]=0,"",VLOOKUP(Table28[[#This Row],[Tên hàng hóa ]],Table1[[Tên hàng hóa]:[Giá bán]],4,0))</f>
        <v/>
      </c>
      <c r="H2871" s="192"/>
      <c r="I2871" s="193" t="str">
        <f>IF(Table28[[#This Row],[Số lượng]]&lt;&gt;0,Table28[[#This Row],[Số lượng]]*Table28[[#This Row],[Đơn giá]],"")</f>
        <v/>
      </c>
      <c r="J2871" s="193" t="str">
        <f ca="1">IF(AND(Table28[[#This Row],[Tên hàng hóa ]]&lt;&gt;0,D2872=""),SUM(OFFSET(Table28[[#This Row],[Thành tiền]],0,0,-COUNTIF(Table28[Số HĐ],Table28[[#This Row],[Số HĐ]]))),"")</f>
        <v/>
      </c>
      <c r="K2871" s="192"/>
      <c r="L287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71" s="194"/>
    </row>
    <row r="2872" spans="1:13" ht="35.1" customHeight="1" x14ac:dyDescent="0.2">
      <c r="A2872" s="187"/>
      <c r="B2872" s="188"/>
      <c r="C2872" s="189" t="str">
        <f t="shared" si="70"/>
        <v/>
      </c>
      <c r="D2872" s="190"/>
      <c r="E2872" s="195" t="str">
        <f>IF(Table28[[#This Row],[Tên hàng hóa ]]&lt;&gt;0,VLOOKUP(Table28[[#This Row],[Tên hàng hóa ]],Table1[[Tên hàng hóa]:[Quy cách]],2,0),"")</f>
        <v/>
      </c>
      <c r="F2872" s="191" t="str">
        <f>IF(Table28[[#This Row],[Tên hàng hóa ]]&lt;&gt;0,VLOOKUP(Table28[[#This Row],[Tên hàng hóa ]],Table1[[Tên hàng hóa]:[ĐVT]],3,0),"")</f>
        <v/>
      </c>
      <c r="G2872" s="196" t="str">
        <f>IF(Table28[[#This Row],[Tên hàng hóa ]]=0,"",VLOOKUP(Table28[[#This Row],[Tên hàng hóa ]],Table1[[Tên hàng hóa]:[Giá bán]],4,0))</f>
        <v/>
      </c>
      <c r="H2872" s="192"/>
      <c r="I2872" s="193" t="str">
        <f>IF(Table28[[#This Row],[Số lượng]]&lt;&gt;0,Table28[[#This Row],[Số lượng]]*Table28[[#This Row],[Đơn giá]],"")</f>
        <v/>
      </c>
      <c r="J2872" s="193" t="str">
        <f ca="1">IF(AND(Table28[[#This Row],[Tên hàng hóa ]]&lt;&gt;0,D2873=""),SUM(OFFSET(Table28[[#This Row],[Thành tiền]],0,0,-COUNTIF(Table28[Số HĐ],Table28[[#This Row],[Số HĐ]]))),"")</f>
        <v/>
      </c>
      <c r="K2872" s="192"/>
      <c r="L287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72" s="194"/>
    </row>
    <row r="2873" spans="1:13" ht="35.1" customHeight="1" x14ac:dyDescent="0.2">
      <c r="A2873" s="187"/>
      <c r="B2873" s="188"/>
      <c r="C2873" s="189" t="str">
        <f t="shared" si="70"/>
        <v/>
      </c>
      <c r="D2873" s="190"/>
      <c r="E2873" s="195" t="str">
        <f>IF(Table28[[#This Row],[Tên hàng hóa ]]&lt;&gt;0,VLOOKUP(Table28[[#This Row],[Tên hàng hóa ]],Table1[[Tên hàng hóa]:[Quy cách]],2,0),"")</f>
        <v/>
      </c>
      <c r="F2873" s="191" t="str">
        <f>IF(Table28[[#This Row],[Tên hàng hóa ]]&lt;&gt;0,VLOOKUP(Table28[[#This Row],[Tên hàng hóa ]],Table1[[Tên hàng hóa]:[ĐVT]],3,0),"")</f>
        <v/>
      </c>
      <c r="G2873" s="196" t="str">
        <f>IF(Table28[[#This Row],[Tên hàng hóa ]]=0,"",VLOOKUP(Table28[[#This Row],[Tên hàng hóa ]],Table1[[Tên hàng hóa]:[Giá bán]],4,0))</f>
        <v/>
      </c>
      <c r="H2873" s="192"/>
      <c r="I2873" s="193" t="str">
        <f>IF(Table28[[#This Row],[Số lượng]]&lt;&gt;0,Table28[[#This Row],[Số lượng]]*Table28[[#This Row],[Đơn giá]],"")</f>
        <v/>
      </c>
      <c r="J2873" s="193" t="str">
        <f ca="1">IF(AND(Table28[[#This Row],[Tên hàng hóa ]]&lt;&gt;0,D2874=""),SUM(OFFSET(Table28[[#This Row],[Thành tiền]],0,0,-COUNTIF(Table28[Số HĐ],Table28[[#This Row],[Số HĐ]]))),"")</f>
        <v/>
      </c>
      <c r="K2873" s="192"/>
      <c r="L287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73" s="194"/>
    </row>
    <row r="2874" spans="1:13" ht="35.1" customHeight="1" x14ac:dyDescent="0.2">
      <c r="A2874" s="187"/>
      <c r="B2874" s="188"/>
      <c r="C2874" s="189" t="str">
        <f t="shared" si="70"/>
        <v/>
      </c>
      <c r="D2874" s="190"/>
      <c r="E2874" s="195" t="str">
        <f>IF(Table28[[#This Row],[Tên hàng hóa ]]&lt;&gt;0,VLOOKUP(Table28[[#This Row],[Tên hàng hóa ]],Table1[[Tên hàng hóa]:[Quy cách]],2,0),"")</f>
        <v/>
      </c>
      <c r="F2874" s="191" t="str">
        <f>IF(Table28[[#This Row],[Tên hàng hóa ]]&lt;&gt;0,VLOOKUP(Table28[[#This Row],[Tên hàng hóa ]],Table1[[Tên hàng hóa]:[ĐVT]],3,0),"")</f>
        <v/>
      </c>
      <c r="G2874" s="196" t="str">
        <f>IF(Table28[[#This Row],[Tên hàng hóa ]]=0,"",VLOOKUP(Table28[[#This Row],[Tên hàng hóa ]],Table1[[Tên hàng hóa]:[Giá bán]],4,0))</f>
        <v/>
      </c>
      <c r="H2874" s="192"/>
      <c r="I2874" s="193" t="str">
        <f>IF(Table28[[#This Row],[Số lượng]]&lt;&gt;0,Table28[[#This Row],[Số lượng]]*Table28[[#This Row],[Đơn giá]],"")</f>
        <v/>
      </c>
      <c r="J2874" s="193" t="str">
        <f ca="1">IF(AND(Table28[[#This Row],[Tên hàng hóa ]]&lt;&gt;0,D2875=""),SUM(OFFSET(Table28[[#This Row],[Thành tiền]],0,0,-COUNTIF(Table28[Số HĐ],Table28[[#This Row],[Số HĐ]]))),"")</f>
        <v/>
      </c>
      <c r="K2874" s="192"/>
      <c r="L287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74" s="194"/>
    </row>
    <row r="2875" spans="1:13" ht="35.1" customHeight="1" x14ac:dyDescent="0.2">
      <c r="A2875" s="187"/>
      <c r="B2875" s="188"/>
      <c r="C2875" s="189" t="str">
        <f t="shared" si="70"/>
        <v/>
      </c>
      <c r="D2875" s="190"/>
      <c r="E2875" s="195" t="str">
        <f>IF(Table28[[#This Row],[Tên hàng hóa ]]&lt;&gt;0,VLOOKUP(Table28[[#This Row],[Tên hàng hóa ]],Table1[[Tên hàng hóa]:[Quy cách]],2,0),"")</f>
        <v/>
      </c>
      <c r="F2875" s="191" t="str">
        <f>IF(Table28[[#This Row],[Tên hàng hóa ]]&lt;&gt;0,VLOOKUP(Table28[[#This Row],[Tên hàng hóa ]],Table1[[Tên hàng hóa]:[ĐVT]],3,0),"")</f>
        <v/>
      </c>
      <c r="G2875" s="196" t="str">
        <f>IF(Table28[[#This Row],[Tên hàng hóa ]]=0,"",VLOOKUP(Table28[[#This Row],[Tên hàng hóa ]],Table1[[Tên hàng hóa]:[Giá bán]],4,0))</f>
        <v/>
      </c>
      <c r="H2875" s="192"/>
      <c r="I2875" s="193" t="str">
        <f>IF(Table28[[#This Row],[Số lượng]]&lt;&gt;0,Table28[[#This Row],[Số lượng]]*Table28[[#This Row],[Đơn giá]],"")</f>
        <v/>
      </c>
      <c r="J2875" s="193" t="str">
        <f ca="1">IF(AND(Table28[[#This Row],[Tên hàng hóa ]]&lt;&gt;0,D2876=""),SUM(OFFSET(Table28[[#This Row],[Thành tiền]],0,0,-COUNTIF(Table28[Số HĐ],Table28[[#This Row],[Số HĐ]]))),"")</f>
        <v/>
      </c>
      <c r="K2875" s="192"/>
      <c r="L287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75" s="194"/>
    </row>
    <row r="2876" spans="1:13" ht="35.1" customHeight="1" x14ac:dyDescent="0.2">
      <c r="A2876" s="187"/>
      <c r="B2876" s="188"/>
      <c r="C2876" s="189" t="str">
        <f t="shared" si="70"/>
        <v/>
      </c>
      <c r="D2876" s="190"/>
      <c r="E2876" s="195" t="str">
        <f>IF(Table28[[#This Row],[Tên hàng hóa ]]&lt;&gt;0,VLOOKUP(Table28[[#This Row],[Tên hàng hóa ]],Table1[[Tên hàng hóa]:[Quy cách]],2,0),"")</f>
        <v/>
      </c>
      <c r="F2876" s="191" t="str">
        <f>IF(Table28[[#This Row],[Tên hàng hóa ]]&lt;&gt;0,VLOOKUP(Table28[[#This Row],[Tên hàng hóa ]],Table1[[Tên hàng hóa]:[ĐVT]],3,0),"")</f>
        <v/>
      </c>
      <c r="G2876" s="196" t="str">
        <f>IF(Table28[[#This Row],[Tên hàng hóa ]]=0,"",VLOOKUP(Table28[[#This Row],[Tên hàng hóa ]],Table1[[Tên hàng hóa]:[Giá bán]],4,0))</f>
        <v/>
      </c>
      <c r="H2876" s="192"/>
      <c r="I2876" s="193" t="str">
        <f>IF(Table28[[#This Row],[Số lượng]]&lt;&gt;0,Table28[[#This Row],[Số lượng]]*Table28[[#This Row],[Đơn giá]],"")</f>
        <v/>
      </c>
      <c r="J2876" s="193" t="str">
        <f ca="1">IF(AND(Table28[[#This Row],[Tên hàng hóa ]]&lt;&gt;0,D2877=""),SUM(OFFSET(Table28[[#This Row],[Thành tiền]],0,0,-COUNTIF(Table28[Số HĐ],Table28[[#This Row],[Số HĐ]]))),"")</f>
        <v/>
      </c>
      <c r="K2876" s="192"/>
      <c r="L287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76" s="194"/>
    </row>
    <row r="2877" spans="1:13" ht="35.1" customHeight="1" x14ac:dyDescent="0.2">
      <c r="A2877" s="187"/>
      <c r="B2877" s="188"/>
      <c r="C2877" s="189" t="str">
        <f t="shared" si="70"/>
        <v/>
      </c>
      <c r="D2877" s="190"/>
      <c r="E2877" s="195" t="str">
        <f>IF(Table28[[#This Row],[Tên hàng hóa ]]&lt;&gt;0,VLOOKUP(Table28[[#This Row],[Tên hàng hóa ]],Table1[[Tên hàng hóa]:[Quy cách]],2,0),"")</f>
        <v/>
      </c>
      <c r="F2877" s="191" t="str">
        <f>IF(Table28[[#This Row],[Tên hàng hóa ]]&lt;&gt;0,VLOOKUP(Table28[[#This Row],[Tên hàng hóa ]],Table1[[Tên hàng hóa]:[ĐVT]],3,0),"")</f>
        <v/>
      </c>
      <c r="G2877" s="196" t="str">
        <f>IF(Table28[[#This Row],[Tên hàng hóa ]]=0,"",VLOOKUP(Table28[[#This Row],[Tên hàng hóa ]],Table1[[Tên hàng hóa]:[Giá bán]],4,0))</f>
        <v/>
      </c>
      <c r="H2877" s="192"/>
      <c r="I2877" s="193" t="str">
        <f>IF(Table28[[#This Row],[Số lượng]]&lt;&gt;0,Table28[[#This Row],[Số lượng]]*Table28[[#This Row],[Đơn giá]],"")</f>
        <v/>
      </c>
      <c r="J2877" s="193" t="str">
        <f ca="1">IF(AND(Table28[[#This Row],[Tên hàng hóa ]]&lt;&gt;0,D2878=""),SUM(OFFSET(Table28[[#This Row],[Thành tiền]],0,0,-COUNTIF(Table28[Số HĐ],Table28[[#This Row],[Số HĐ]]))),"")</f>
        <v/>
      </c>
      <c r="K2877" s="192"/>
      <c r="L287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77" s="194"/>
    </row>
    <row r="2878" spans="1:13" ht="35.1" customHeight="1" x14ac:dyDescent="0.2">
      <c r="A2878" s="187"/>
      <c r="B2878" s="188"/>
      <c r="C2878" s="189" t="str">
        <f t="shared" si="70"/>
        <v/>
      </c>
      <c r="D2878" s="190"/>
      <c r="E2878" s="195" t="str">
        <f>IF(Table28[[#This Row],[Tên hàng hóa ]]&lt;&gt;0,VLOOKUP(Table28[[#This Row],[Tên hàng hóa ]],Table1[[Tên hàng hóa]:[Quy cách]],2,0),"")</f>
        <v/>
      </c>
      <c r="F2878" s="191" t="str">
        <f>IF(Table28[[#This Row],[Tên hàng hóa ]]&lt;&gt;0,VLOOKUP(Table28[[#This Row],[Tên hàng hóa ]],Table1[[Tên hàng hóa]:[ĐVT]],3,0),"")</f>
        <v/>
      </c>
      <c r="G2878" s="196" t="str">
        <f>IF(Table28[[#This Row],[Tên hàng hóa ]]=0,"",VLOOKUP(Table28[[#This Row],[Tên hàng hóa ]],Table1[[Tên hàng hóa]:[Giá bán]],4,0))</f>
        <v/>
      </c>
      <c r="H2878" s="192"/>
      <c r="I2878" s="193" t="str">
        <f>IF(Table28[[#This Row],[Số lượng]]&lt;&gt;0,Table28[[#This Row],[Số lượng]]*Table28[[#This Row],[Đơn giá]],"")</f>
        <v/>
      </c>
      <c r="J2878" s="193" t="str">
        <f ca="1">IF(AND(Table28[[#This Row],[Tên hàng hóa ]]&lt;&gt;0,D2879=""),SUM(OFFSET(Table28[[#This Row],[Thành tiền]],0,0,-COUNTIF(Table28[Số HĐ],Table28[[#This Row],[Số HĐ]]))),"")</f>
        <v/>
      </c>
      <c r="K2878" s="192"/>
      <c r="L287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78" s="194"/>
    </row>
    <row r="2879" spans="1:13" ht="35.1" customHeight="1" x14ac:dyDescent="0.2">
      <c r="A2879" s="187"/>
      <c r="B2879" s="188"/>
      <c r="C2879" s="189" t="str">
        <f t="shared" si="70"/>
        <v/>
      </c>
      <c r="D2879" s="190"/>
      <c r="E2879" s="195" t="str">
        <f>IF(Table28[[#This Row],[Tên hàng hóa ]]&lt;&gt;0,VLOOKUP(Table28[[#This Row],[Tên hàng hóa ]],Table1[[Tên hàng hóa]:[Quy cách]],2,0),"")</f>
        <v/>
      </c>
      <c r="F2879" s="191" t="str">
        <f>IF(Table28[[#This Row],[Tên hàng hóa ]]&lt;&gt;0,VLOOKUP(Table28[[#This Row],[Tên hàng hóa ]],Table1[[Tên hàng hóa]:[ĐVT]],3,0),"")</f>
        <v/>
      </c>
      <c r="G2879" s="196" t="str">
        <f>IF(Table28[[#This Row],[Tên hàng hóa ]]=0,"",VLOOKUP(Table28[[#This Row],[Tên hàng hóa ]],Table1[[Tên hàng hóa]:[Giá bán]],4,0))</f>
        <v/>
      </c>
      <c r="H2879" s="192"/>
      <c r="I2879" s="193" t="str">
        <f>IF(Table28[[#This Row],[Số lượng]]&lt;&gt;0,Table28[[#This Row],[Số lượng]]*Table28[[#This Row],[Đơn giá]],"")</f>
        <v/>
      </c>
      <c r="J2879" s="193" t="str">
        <f ca="1">IF(AND(Table28[[#This Row],[Tên hàng hóa ]]&lt;&gt;0,D2880=""),SUM(OFFSET(Table28[[#This Row],[Thành tiền]],0,0,-COUNTIF(Table28[Số HĐ],Table28[[#This Row],[Số HĐ]]))),"")</f>
        <v/>
      </c>
      <c r="K2879" s="192"/>
      <c r="L287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79" s="194"/>
    </row>
    <row r="2880" spans="1:13" ht="35.1" customHeight="1" x14ac:dyDescent="0.2">
      <c r="A2880" s="187"/>
      <c r="B2880" s="188"/>
      <c r="C2880" s="189" t="str">
        <f t="shared" si="70"/>
        <v/>
      </c>
      <c r="D2880" s="190"/>
      <c r="E2880" s="195" t="str">
        <f>IF(Table28[[#This Row],[Tên hàng hóa ]]&lt;&gt;0,VLOOKUP(Table28[[#This Row],[Tên hàng hóa ]],Table1[[Tên hàng hóa]:[Quy cách]],2,0),"")</f>
        <v/>
      </c>
      <c r="F2880" s="191" t="str">
        <f>IF(Table28[[#This Row],[Tên hàng hóa ]]&lt;&gt;0,VLOOKUP(Table28[[#This Row],[Tên hàng hóa ]],Table1[[Tên hàng hóa]:[ĐVT]],3,0),"")</f>
        <v/>
      </c>
      <c r="G2880" s="196" t="str">
        <f>IF(Table28[[#This Row],[Tên hàng hóa ]]=0,"",VLOOKUP(Table28[[#This Row],[Tên hàng hóa ]],Table1[[Tên hàng hóa]:[Giá bán]],4,0))</f>
        <v/>
      </c>
      <c r="H2880" s="192"/>
      <c r="I2880" s="193" t="str">
        <f>IF(Table28[[#This Row],[Số lượng]]&lt;&gt;0,Table28[[#This Row],[Số lượng]]*Table28[[#This Row],[Đơn giá]],"")</f>
        <v/>
      </c>
      <c r="J2880" s="193" t="str">
        <f ca="1">IF(AND(Table28[[#This Row],[Tên hàng hóa ]]&lt;&gt;0,D2881=""),SUM(OFFSET(Table28[[#This Row],[Thành tiền]],0,0,-COUNTIF(Table28[Số HĐ],Table28[[#This Row],[Số HĐ]]))),"")</f>
        <v/>
      </c>
      <c r="K2880" s="192"/>
      <c r="L28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80" s="194"/>
    </row>
    <row r="2881" spans="1:13" ht="35.1" customHeight="1" x14ac:dyDescent="0.2">
      <c r="A2881" s="187"/>
      <c r="B2881" s="188"/>
      <c r="C2881" s="189" t="str">
        <f t="shared" si="70"/>
        <v/>
      </c>
      <c r="D2881" s="190"/>
      <c r="E2881" s="195" t="str">
        <f>IF(Table28[[#This Row],[Tên hàng hóa ]]&lt;&gt;0,VLOOKUP(Table28[[#This Row],[Tên hàng hóa ]],Table1[[Tên hàng hóa]:[Quy cách]],2,0),"")</f>
        <v/>
      </c>
      <c r="F2881" s="191" t="str">
        <f>IF(Table28[[#This Row],[Tên hàng hóa ]]&lt;&gt;0,VLOOKUP(Table28[[#This Row],[Tên hàng hóa ]],Table1[[Tên hàng hóa]:[ĐVT]],3,0),"")</f>
        <v/>
      </c>
      <c r="G2881" s="196" t="str">
        <f>IF(Table28[[#This Row],[Tên hàng hóa ]]=0,"",VLOOKUP(Table28[[#This Row],[Tên hàng hóa ]],Table1[[Tên hàng hóa]:[Giá bán]],4,0))</f>
        <v/>
      </c>
      <c r="H2881" s="192"/>
      <c r="I2881" s="193" t="str">
        <f>IF(Table28[[#This Row],[Số lượng]]&lt;&gt;0,Table28[[#This Row],[Số lượng]]*Table28[[#This Row],[Đơn giá]],"")</f>
        <v/>
      </c>
      <c r="J2881" s="193" t="str">
        <f ca="1">IF(AND(Table28[[#This Row],[Tên hàng hóa ]]&lt;&gt;0,D2882=""),SUM(OFFSET(Table28[[#This Row],[Thành tiền]],0,0,-COUNTIF(Table28[Số HĐ],Table28[[#This Row],[Số HĐ]]))),"")</f>
        <v/>
      </c>
      <c r="K2881" s="192"/>
      <c r="L288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81" s="194"/>
    </row>
    <row r="2882" spans="1:13" ht="35.1" customHeight="1" x14ac:dyDescent="0.2">
      <c r="A2882" s="187"/>
      <c r="B2882" s="188"/>
      <c r="C2882" s="189" t="str">
        <f t="shared" si="70"/>
        <v/>
      </c>
      <c r="D2882" s="190"/>
      <c r="E2882" s="195" t="str">
        <f>IF(Table28[[#This Row],[Tên hàng hóa ]]&lt;&gt;0,VLOOKUP(Table28[[#This Row],[Tên hàng hóa ]],Table1[[Tên hàng hóa]:[Quy cách]],2,0),"")</f>
        <v/>
      </c>
      <c r="F2882" s="191" t="str">
        <f>IF(Table28[[#This Row],[Tên hàng hóa ]]&lt;&gt;0,VLOOKUP(Table28[[#This Row],[Tên hàng hóa ]],Table1[[Tên hàng hóa]:[ĐVT]],3,0),"")</f>
        <v/>
      </c>
      <c r="G2882" s="196" t="str">
        <f>IF(Table28[[#This Row],[Tên hàng hóa ]]=0,"",VLOOKUP(Table28[[#This Row],[Tên hàng hóa ]],Table1[[Tên hàng hóa]:[Giá bán]],4,0))</f>
        <v/>
      </c>
      <c r="H2882" s="192"/>
      <c r="I2882" s="193" t="str">
        <f>IF(Table28[[#This Row],[Số lượng]]&lt;&gt;0,Table28[[#This Row],[Số lượng]]*Table28[[#This Row],[Đơn giá]],"")</f>
        <v/>
      </c>
      <c r="J2882" s="193" t="str">
        <f ca="1">IF(AND(Table28[[#This Row],[Tên hàng hóa ]]&lt;&gt;0,D2883=""),SUM(OFFSET(Table28[[#This Row],[Thành tiền]],0,0,-COUNTIF(Table28[Số HĐ],Table28[[#This Row],[Số HĐ]]))),"")</f>
        <v/>
      </c>
      <c r="K2882" s="192"/>
      <c r="L28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82" s="194"/>
    </row>
    <row r="2883" spans="1:13" ht="35.1" customHeight="1" x14ac:dyDescent="0.2">
      <c r="A2883" s="187"/>
      <c r="B2883" s="188"/>
      <c r="C2883" s="189" t="str">
        <f>IF(AND(D2883&lt;&gt;0,D2884=""),C2244,"")</f>
        <v/>
      </c>
      <c r="D2883" s="190"/>
      <c r="E2883" s="195" t="str">
        <f>IF(Table28[[#This Row],[Tên hàng hóa ]]&lt;&gt;0,VLOOKUP(Table28[[#This Row],[Tên hàng hóa ]],Table1[[Tên hàng hóa]:[Quy cách]],2,0),"")</f>
        <v/>
      </c>
      <c r="F2883" s="191" t="str">
        <f>IF(Table28[[#This Row],[Tên hàng hóa ]]&lt;&gt;0,VLOOKUP(Table28[[#This Row],[Tên hàng hóa ]],Table1[[Tên hàng hóa]:[ĐVT]],3,0),"")</f>
        <v/>
      </c>
      <c r="G2883" s="196" t="str">
        <f>IF(Table28[[#This Row],[Tên hàng hóa ]]=0,"",VLOOKUP(Table28[[#This Row],[Tên hàng hóa ]],Table1[[Tên hàng hóa]:[Giá bán]],4,0))</f>
        <v/>
      </c>
      <c r="H2883" s="192"/>
      <c r="I2883" s="193" t="str">
        <f>IF(Table28[[#This Row],[Số lượng]]&lt;&gt;0,Table28[[#This Row],[Số lượng]]*Table28[[#This Row],[Đơn giá]],"")</f>
        <v/>
      </c>
      <c r="J2883" s="193" t="str">
        <f ca="1">IF(AND(Table28[[#This Row],[Tên hàng hóa ]]&lt;&gt;0,D2884=""),SUM(OFFSET(Table28[[#This Row],[Thành tiền]],0,0,-COUNTIF(Table28[Số HĐ],Table28[[#This Row],[Số HĐ]]))),"")</f>
        <v/>
      </c>
      <c r="K2883" s="192"/>
      <c r="L288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83" s="194"/>
    </row>
    <row r="2884" spans="1:13" ht="35.1" customHeight="1" x14ac:dyDescent="0.2">
      <c r="A2884" s="187"/>
      <c r="B2884" s="188"/>
      <c r="C2884" s="189" t="str">
        <f t="shared" si="60"/>
        <v/>
      </c>
      <c r="D2884" s="190"/>
      <c r="E2884" s="195" t="str">
        <f>IF(Table28[[#This Row],[Tên hàng hóa ]]&lt;&gt;0,VLOOKUP(Table28[[#This Row],[Tên hàng hóa ]],Table1[[Tên hàng hóa]:[Quy cách]],2,0),"")</f>
        <v/>
      </c>
      <c r="F2884" s="191" t="str">
        <f>IF(Table28[[#This Row],[Tên hàng hóa ]]&lt;&gt;0,VLOOKUP(Table28[[#This Row],[Tên hàng hóa ]],Table1[[Tên hàng hóa]:[ĐVT]],3,0),"")</f>
        <v/>
      </c>
      <c r="G2884" s="196" t="str">
        <f>IF(Table28[[#This Row],[Tên hàng hóa ]]=0,"",VLOOKUP(Table28[[#This Row],[Tên hàng hóa ]],Table1[[Tên hàng hóa]:[Giá bán]],4,0))</f>
        <v/>
      </c>
      <c r="H2884" s="192"/>
      <c r="I2884" s="193" t="str">
        <f>IF(Table28[[#This Row],[Số lượng]]&lt;&gt;0,Table28[[#This Row],[Số lượng]]*Table28[[#This Row],[Đơn giá]],"")</f>
        <v/>
      </c>
      <c r="J2884" s="193" t="str">
        <f ca="1">IF(AND(Table28[[#This Row],[Tên hàng hóa ]]&lt;&gt;0,D2885=""),SUM(OFFSET(Table28[[#This Row],[Thành tiền]],0,0,-COUNTIF(Table28[Số HĐ],Table28[[#This Row],[Số HĐ]]))),"")</f>
        <v/>
      </c>
      <c r="K2884" s="192"/>
      <c r="L288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84" s="194"/>
    </row>
    <row r="2885" spans="1:13" ht="35.1" customHeight="1" x14ac:dyDescent="0.2">
      <c r="A2885" s="187"/>
      <c r="B2885" s="188"/>
      <c r="C2885" s="189" t="str">
        <f t="shared" si="60"/>
        <v/>
      </c>
      <c r="D2885" s="190"/>
      <c r="E2885" s="195" t="str">
        <f>IF(Table28[[#This Row],[Tên hàng hóa ]]&lt;&gt;0,VLOOKUP(Table28[[#This Row],[Tên hàng hóa ]],Table1[[Tên hàng hóa]:[Quy cách]],2,0),"")</f>
        <v/>
      </c>
      <c r="F2885" s="191" t="str">
        <f>IF(Table28[[#This Row],[Tên hàng hóa ]]&lt;&gt;0,VLOOKUP(Table28[[#This Row],[Tên hàng hóa ]],Table1[[Tên hàng hóa]:[ĐVT]],3,0),"")</f>
        <v/>
      </c>
      <c r="G2885" s="196" t="str">
        <f>IF(Table28[[#This Row],[Tên hàng hóa ]]=0,"",VLOOKUP(Table28[[#This Row],[Tên hàng hóa ]],Table1[[Tên hàng hóa]:[Giá bán]],4,0))</f>
        <v/>
      </c>
      <c r="H2885" s="192"/>
      <c r="I2885" s="193" t="str">
        <f>IF(Table28[[#This Row],[Số lượng]]&lt;&gt;0,Table28[[#This Row],[Số lượng]]*Table28[[#This Row],[Đơn giá]],"")</f>
        <v/>
      </c>
      <c r="J2885" s="193" t="str">
        <f ca="1">IF(AND(Table28[[#This Row],[Tên hàng hóa ]]&lt;&gt;0,D2886=""),SUM(OFFSET(Table28[[#This Row],[Thành tiền]],0,0,-COUNTIF(Table28[Số HĐ],Table28[[#This Row],[Số HĐ]]))),"")</f>
        <v/>
      </c>
      <c r="K2885" s="192"/>
      <c r="L28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85" s="194"/>
    </row>
    <row r="2886" spans="1:13" ht="35.1" customHeight="1" x14ac:dyDescent="0.2">
      <c r="A2886" s="187"/>
      <c r="B2886" s="188"/>
      <c r="C2886" s="189" t="str">
        <f t="shared" si="60"/>
        <v/>
      </c>
      <c r="D2886" s="190"/>
      <c r="E2886" s="195" t="str">
        <f>IF(Table28[[#This Row],[Tên hàng hóa ]]&lt;&gt;0,VLOOKUP(Table28[[#This Row],[Tên hàng hóa ]],Table1[[Tên hàng hóa]:[Quy cách]],2,0),"")</f>
        <v/>
      </c>
      <c r="F2886" s="191" t="str">
        <f>IF(Table28[[#This Row],[Tên hàng hóa ]]&lt;&gt;0,VLOOKUP(Table28[[#This Row],[Tên hàng hóa ]],Table1[[Tên hàng hóa]:[ĐVT]],3,0),"")</f>
        <v/>
      </c>
      <c r="G2886" s="196" t="str">
        <f>IF(Table28[[#This Row],[Tên hàng hóa ]]=0,"",VLOOKUP(Table28[[#This Row],[Tên hàng hóa ]],Table1[[Tên hàng hóa]:[Giá bán]],4,0))</f>
        <v/>
      </c>
      <c r="H2886" s="192"/>
      <c r="I2886" s="193" t="str">
        <f>IF(Table28[[#This Row],[Số lượng]]&lt;&gt;0,Table28[[#This Row],[Số lượng]]*Table28[[#This Row],[Đơn giá]],"")</f>
        <v/>
      </c>
      <c r="J2886" s="193" t="str">
        <f ca="1">IF(AND(Table28[[#This Row],[Tên hàng hóa ]]&lt;&gt;0,D2887=""),SUM(OFFSET(Table28[[#This Row],[Thành tiền]],0,0,-COUNTIF(Table28[Số HĐ],Table28[[#This Row],[Số HĐ]]))),"")</f>
        <v/>
      </c>
      <c r="K2886" s="192"/>
      <c r="L288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86" s="194"/>
    </row>
    <row r="2887" spans="1:13" ht="35.1" customHeight="1" x14ac:dyDescent="0.2">
      <c r="A2887" s="187"/>
      <c r="B2887" s="188"/>
      <c r="C2887" s="189" t="str">
        <f t="shared" si="60"/>
        <v/>
      </c>
      <c r="D2887" s="190"/>
      <c r="E2887" s="195" t="str">
        <f>IF(Table28[[#This Row],[Tên hàng hóa ]]&lt;&gt;0,VLOOKUP(Table28[[#This Row],[Tên hàng hóa ]],Table1[[Tên hàng hóa]:[Quy cách]],2,0),"")</f>
        <v/>
      </c>
      <c r="F2887" s="191" t="str">
        <f>IF(Table28[[#This Row],[Tên hàng hóa ]]&lt;&gt;0,VLOOKUP(Table28[[#This Row],[Tên hàng hóa ]],Table1[[Tên hàng hóa]:[ĐVT]],3,0),"")</f>
        <v/>
      </c>
      <c r="G2887" s="196" t="str">
        <f>IF(Table28[[#This Row],[Tên hàng hóa ]]=0,"",VLOOKUP(Table28[[#This Row],[Tên hàng hóa ]],Table1[[Tên hàng hóa]:[Giá bán]],4,0))</f>
        <v/>
      </c>
      <c r="H2887" s="192"/>
      <c r="I2887" s="193" t="str">
        <f>IF(Table28[[#This Row],[Số lượng]]&lt;&gt;0,Table28[[#This Row],[Số lượng]]*Table28[[#This Row],[Đơn giá]],"")</f>
        <v/>
      </c>
      <c r="J2887" s="193" t="str">
        <f ca="1">IF(AND(Table28[[#This Row],[Tên hàng hóa ]]&lt;&gt;0,D2888=""),SUM(OFFSET(Table28[[#This Row],[Thành tiền]],0,0,-COUNTIF(Table28[Số HĐ],Table28[[#This Row],[Số HĐ]]))),"")</f>
        <v/>
      </c>
      <c r="K2887" s="192"/>
      <c r="L288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87" s="194"/>
    </row>
    <row r="2888" spans="1:13" ht="35.1" customHeight="1" x14ac:dyDescent="0.2">
      <c r="A2888" s="187"/>
      <c r="B2888" s="188"/>
      <c r="C2888" s="189" t="str">
        <f t="shared" si="60"/>
        <v/>
      </c>
      <c r="D2888" s="190"/>
      <c r="E2888" s="195" t="str">
        <f>IF(Table28[[#This Row],[Tên hàng hóa ]]&lt;&gt;0,VLOOKUP(Table28[[#This Row],[Tên hàng hóa ]],Table1[[Tên hàng hóa]:[Quy cách]],2,0),"")</f>
        <v/>
      </c>
      <c r="F2888" s="191" t="str">
        <f>IF(Table28[[#This Row],[Tên hàng hóa ]]&lt;&gt;0,VLOOKUP(Table28[[#This Row],[Tên hàng hóa ]],Table1[[Tên hàng hóa]:[ĐVT]],3,0),"")</f>
        <v/>
      </c>
      <c r="G2888" s="196" t="str">
        <f>IF(Table28[[#This Row],[Tên hàng hóa ]]=0,"",VLOOKUP(Table28[[#This Row],[Tên hàng hóa ]],Table1[[Tên hàng hóa]:[Giá bán]],4,0))</f>
        <v/>
      </c>
      <c r="H2888" s="192"/>
      <c r="I2888" s="193" t="str">
        <f>IF(Table28[[#This Row],[Số lượng]]&lt;&gt;0,Table28[[#This Row],[Số lượng]]*Table28[[#This Row],[Đơn giá]],"")</f>
        <v/>
      </c>
      <c r="J2888" s="193" t="str">
        <f ca="1">IF(AND(Table28[[#This Row],[Tên hàng hóa ]]&lt;&gt;0,D2889=""),SUM(OFFSET(Table28[[#This Row],[Thành tiền]],0,0,-COUNTIF(Table28[Số HĐ],Table28[[#This Row],[Số HĐ]]))),"")</f>
        <v/>
      </c>
      <c r="K2888" s="192"/>
      <c r="L288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88" s="194"/>
    </row>
    <row r="2889" spans="1:13" ht="35.1" customHeight="1" x14ac:dyDescent="0.2">
      <c r="A2889" s="187"/>
      <c r="B2889" s="188"/>
      <c r="C2889" s="189" t="str">
        <f t="shared" si="60"/>
        <v/>
      </c>
      <c r="D2889" s="190"/>
      <c r="E2889" s="195" t="str">
        <f>IF(Table28[[#This Row],[Tên hàng hóa ]]&lt;&gt;0,VLOOKUP(Table28[[#This Row],[Tên hàng hóa ]],Table1[[Tên hàng hóa]:[Quy cách]],2,0),"")</f>
        <v/>
      </c>
      <c r="F2889" s="191" t="str">
        <f>IF(Table28[[#This Row],[Tên hàng hóa ]]&lt;&gt;0,VLOOKUP(Table28[[#This Row],[Tên hàng hóa ]],Table1[[Tên hàng hóa]:[ĐVT]],3,0),"")</f>
        <v/>
      </c>
      <c r="G2889" s="196" t="str">
        <f>IF(Table28[[#This Row],[Tên hàng hóa ]]=0,"",VLOOKUP(Table28[[#This Row],[Tên hàng hóa ]],Table1[[Tên hàng hóa]:[Giá bán]],4,0))</f>
        <v/>
      </c>
      <c r="H2889" s="192"/>
      <c r="I2889" s="193" t="str">
        <f>IF(Table28[[#This Row],[Số lượng]]&lt;&gt;0,Table28[[#This Row],[Số lượng]]*Table28[[#This Row],[Đơn giá]],"")</f>
        <v/>
      </c>
      <c r="J2889" s="193" t="str">
        <f ca="1">IF(AND(Table28[[#This Row],[Tên hàng hóa ]]&lt;&gt;0,D2890=""),SUM(OFFSET(Table28[[#This Row],[Thành tiền]],0,0,-COUNTIF(Table28[Số HĐ],Table28[[#This Row],[Số HĐ]]))),"")</f>
        <v/>
      </c>
      <c r="K2889" s="192"/>
      <c r="L288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89" s="194"/>
    </row>
    <row r="2890" spans="1:13" ht="35.1" customHeight="1" x14ac:dyDescent="0.2">
      <c r="A2890" s="187"/>
      <c r="B2890" s="188"/>
      <c r="C2890" s="189" t="str">
        <f t="shared" si="60"/>
        <v/>
      </c>
      <c r="D2890" s="190"/>
      <c r="E2890" s="195" t="str">
        <f>IF(Table28[[#This Row],[Tên hàng hóa ]]&lt;&gt;0,VLOOKUP(Table28[[#This Row],[Tên hàng hóa ]],Table1[[Tên hàng hóa]:[Quy cách]],2,0),"")</f>
        <v/>
      </c>
      <c r="F2890" s="191" t="str">
        <f>IF(Table28[[#This Row],[Tên hàng hóa ]]&lt;&gt;0,VLOOKUP(Table28[[#This Row],[Tên hàng hóa ]],Table1[[Tên hàng hóa]:[ĐVT]],3,0),"")</f>
        <v/>
      </c>
      <c r="G2890" s="196" t="str">
        <f>IF(Table28[[#This Row],[Tên hàng hóa ]]=0,"",VLOOKUP(Table28[[#This Row],[Tên hàng hóa ]],Table1[[Tên hàng hóa]:[Giá bán]],4,0))</f>
        <v/>
      </c>
      <c r="H2890" s="192"/>
      <c r="I2890" s="193" t="str">
        <f>IF(Table28[[#This Row],[Số lượng]]&lt;&gt;0,Table28[[#This Row],[Số lượng]]*Table28[[#This Row],[Đơn giá]],"")</f>
        <v/>
      </c>
      <c r="J2890" s="193" t="str">
        <f ca="1">IF(AND(Table28[[#This Row],[Tên hàng hóa ]]&lt;&gt;0,D2891=""),SUM(OFFSET(Table28[[#This Row],[Thành tiền]],0,0,-COUNTIF(Table28[Số HĐ],Table28[[#This Row],[Số HĐ]]))),"")</f>
        <v/>
      </c>
      <c r="K2890" s="192"/>
      <c r="L289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90" s="194"/>
    </row>
    <row r="2891" spans="1:13" ht="35.1" customHeight="1" x14ac:dyDescent="0.2">
      <c r="A2891" s="187"/>
      <c r="B2891" s="188"/>
      <c r="C2891" s="189" t="str">
        <f t="shared" si="60"/>
        <v/>
      </c>
      <c r="D2891" s="190"/>
      <c r="E2891" s="195" t="str">
        <f>IF(Table28[[#This Row],[Tên hàng hóa ]]&lt;&gt;0,VLOOKUP(Table28[[#This Row],[Tên hàng hóa ]],Table1[[Tên hàng hóa]:[Quy cách]],2,0),"")</f>
        <v/>
      </c>
      <c r="F2891" s="191" t="str">
        <f>IF(Table28[[#This Row],[Tên hàng hóa ]]&lt;&gt;0,VLOOKUP(Table28[[#This Row],[Tên hàng hóa ]],Table1[[Tên hàng hóa]:[ĐVT]],3,0),"")</f>
        <v/>
      </c>
      <c r="G2891" s="196" t="str">
        <f>IF(Table28[[#This Row],[Tên hàng hóa ]]=0,"",VLOOKUP(Table28[[#This Row],[Tên hàng hóa ]],Table1[[Tên hàng hóa]:[Giá bán]],4,0))</f>
        <v/>
      </c>
      <c r="H2891" s="192"/>
      <c r="I2891" s="193" t="str">
        <f>IF(Table28[[#This Row],[Số lượng]]&lt;&gt;0,Table28[[#This Row],[Số lượng]]*Table28[[#This Row],[Đơn giá]],"")</f>
        <v/>
      </c>
      <c r="J2891" s="193" t="str">
        <f ca="1">IF(AND(Table28[[#This Row],[Tên hàng hóa ]]&lt;&gt;0,D2892=""),SUM(OFFSET(Table28[[#This Row],[Thành tiền]],0,0,-COUNTIF(Table28[Số HĐ],Table28[[#This Row],[Số HĐ]]))),"")</f>
        <v/>
      </c>
      <c r="K2891" s="192"/>
      <c r="L28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91" s="194"/>
    </row>
    <row r="2892" spans="1:13" ht="35.1" customHeight="1" x14ac:dyDescent="0.2">
      <c r="A2892" s="187"/>
      <c r="B2892" s="188"/>
      <c r="C2892" s="189" t="str">
        <f t="shared" si="60"/>
        <v/>
      </c>
      <c r="D2892" s="190"/>
      <c r="E2892" s="195" t="str">
        <f>IF(Table28[[#This Row],[Tên hàng hóa ]]&lt;&gt;0,VLOOKUP(Table28[[#This Row],[Tên hàng hóa ]],Table1[[Tên hàng hóa]:[Quy cách]],2,0),"")</f>
        <v/>
      </c>
      <c r="F2892" s="191" t="str">
        <f>IF(Table28[[#This Row],[Tên hàng hóa ]]&lt;&gt;0,VLOOKUP(Table28[[#This Row],[Tên hàng hóa ]],Table1[[Tên hàng hóa]:[ĐVT]],3,0),"")</f>
        <v/>
      </c>
      <c r="G2892" s="196" t="str">
        <f>IF(Table28[[#This Row],[Tên hàng hóa ]]=0,"",VLOOKUP(Table28[[#This Row],[Tên hàng hóa ]],Table1[[Tên hàng hóa]:[Giá bán]],4,0))</f>
        <v/>
      </c>
      <c r="H2892" s="192"/>
      <c r="I2892" s="193" t="str">
        <f>IF(Table28[[#This Row],[Số lượng]]&lt;&gt;0,Table28[[#This Row],[Số lượng]]*Table28[[#This Row],[Đơn giá]],"")</f>
        <v/>
      </c>
      <c r="J2892" s="193" t="str">
        <f ca="1">IF(AND(Table28[[#This Row],[Tên hàng hóa ]]&lt;&gt;0,D2893=""),SUM(OFFSET(Table28[[#This Row],[Thành tiền]],0,0,-COUNTIF(Table28[Số HĐ],Table28[[#This Row],[Số HĐ]]))),"")</f>
        <v/>
      </c>
      <c r="K2892" s="192"/>
      <c r="L289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92" s="194"/>
    </row>
    <row r="2893" spans="1:13" ht="35.1" customHeight="1" x14ac:dyDescent="0.2">
      <c r="A2893" s="187"/>
      <c r="B2893" s="188"/>
      <c r="C2893" s="189" t="str">
        <f t="shared" si="60"/>
        <v/>
      </c>
      <c r="D2893" s="190"/>
      <c r="E2893" s="195" t="str">
        <f>IF(Table28[[#This Row],[Tên hàng hóa ]]&lt;&gt;0,VLOOKUP(Table28[[#This Row],[Tên hàng hóa ]],Table1[[Tên hàng hóa]:[Quy cách]],2,0),"")</f>
        <v/>
      </c>
      <c r="F2893" s="191" t="str">
        <f>IF(Table28[[#This Row],[Tên hàng hóa ]]&lt;&gt;0,VLOOKUP(Table28[[#This Row],[Tên hàng hóa ]],Table1[[Tên hàng hóa]:[ĐVT]],3,0),"")</f>
        <v/>
      </c>
      <c r="G2893" s="196" t="str">
        <f>IF(Table28[[#This Row],[Tên hàng hóa ]]=0,"",VLOOKUP(Table28[[#This Row],[Tên hàng hóa ]],Table1[[Tên hàng hóa]:[Giá bán]],4,0))</f>
        <v/>
      </c>
      <c r="H2893" s="192"/>
      <c r="I2893" s="193" t="str">
        <f>IF(Table28[[#This Row],[Số lượng]]&lt;&gt;0,Table28[[#This Row],[Số lượng]]*Table28[[#This Row],[Đơn giá]],"")</f>
        <v/>
      </c>
      <c r="J2893" s="193" t="str">
        <f ca="1">IF(AND(Table28[[#This Row],[Tên hàng hóa ]]&lt;&gt;0,D2894=""),SUM(OFFSET(Table28[[#This Row],[Thành tiền]],0,0,-COUNTIF(Table28[Số HĐ],Table28[[#This Row],[Số HĐ]]))),"")</f>
        <v/>
      </c>
      <c r="K2893" s="192"/>
      <c r="L28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93" s="194"/>
    </row>
    <row r="2894" spans="1:13" ht="35.1" customHeight="1" x14ac:dyDescent="0.2">
      <c r="A2894" s="187"/>
      <c r="B2894" s="188"/>
      <c r="C2894" s="189" t="str">
        <f t="shared" si="60"/>
        <v/>
      </c>
      <c r="D2894" s="190"/>
      <c r="E2894" s="195" t="str">
        <f>IF(Table28[[#This Row],[Tên hàng hóa ]]&lt;&gt;0,VLOOKUP(Table28[[#This Row],[Tên hàng hóa ]],Table1[[Tên hàng hóa]:[Quy cách]],2,0),"")</f>
        <v/>
      </c>
      <c r="F2894" s="191" t="str">
        <f>IF(Table28[[#This Row],[Tên hàng hóa ]]&lt;&gt;0,VLOOKUP(Table28[[#This Row],[Tên hàng hóa ]],Table1[[Tên hàng hóa]:[ĐVT]],3,0),"")</f>
        <v/>
      </c>
      <c r="G2894" s="196" t="str">
        <f>IF(Table28[[#This Row],[Tên hàng hóa ]]=0,"",VLOOKUP(Table28[[#This Row],[Tên hàng hóa ]],Table1[[Tên hàng hóa]:[Giá bán]],4,0))</f>
        <v/>
      </c>
      <c r="H2894" s="192"/>
      <c r="I2894" s="193" t="str">
        <f>IF(Table28[[#This Row],[Số lượng]]&lt;&gt;0,Table28[[#This Row],[Số lượng]]*Table28[[#This Row],[Đơn giá]],"")</f>
        <v/>
      </c>
      <c r="J2894" s="193" t="str">
        <f ca="1">IF(AND(Table28[[#This Row],[Tên hàng hóa ]]&lt;&gt;0,D2895=""),SUM(OFFSET(Table28[[#This Row],[Thành tiền]],0,0,-COUNTIF(Table28[Số HĐ],Table28[[#This Row],[Số HĐ]]))),"")</f>
        <v/>
      </c>
      <c r="K2894" s="192"/>
      <c r="L289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94" s="194"/>
    </row>
    <row r="2895" spans="1:13" ht="35.1" customHeight="1" x14ac:dyDescent="0.2">
      <c r="A2895" s="187"/>
      <c r="B2895" s="188"/>
      <c r="C2895" s="189" t="str">
        <f t="shared" si="60"/>
        <v/>
      </c>
      <c r="D2895" s="190"/>
      <c r="E2895" s="195" t="str">
        <f>IF(Table28[[#This Row],[Tên hàng hóa ]]&lt;&gt;0,VLOOKUP(Table28[[#This Row],[Tên hàng hóa ]],Table1[[Tên hàng hóa]:[Quy cách]],2,0),"")</f>
        <v/>
      </c>
      <c r="F2895" s="191" t="str">
        <f>IF(Table28[[#This Row],[Tên hàng hóa ]]&lt;&gt;0,VLOOKUP(Table28[[#This Row],[Tên hàng hóa ]],Table1[[Tên hàng hóa]:[ĐVT]],3,0),"")</f>
        <v/>
      </c>
      <c r="G2895" s="196" t="str">
        <f>IF(Table28[[#This Row],[Tên hàng hóa ]]=0,"",VLOOKUP(Table28[[#This Row],[Tên hàng hóa ]],Table1[[Tên hàng hóa]:[Giá bán]],4,0))</f>
        <v/>
      </c>
      <c r="H2895" s="192"/>
      <c r="I2895" s="193" t="str">
        <f>IF(Table28[[#This Row],[Số lượng]]&lt;&gt;0,Table28[[#This Row],[Số lượng]]*Table28[[#This Row],[Đơn giá]],"")</f>
        <v/>
      </c>
      <c r="J2895" s="193" t="str">
        <f ca="1">IF(AND(Table28[[#This Row],[Tên hàng hóa ]]&lt;&gt;0,D2896=""),SUM(OFFSET(Table28[[#This Row],[Thành tiền]],0,0,-COUNTIF(Table28[Số HĐ],Table28[[#This Row],[Số HĐ]]))),"")</f>
        <v/>
      </c>
      <c r="K2895" s="192"/>
      <c r="L28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95" s="194"/>
    </row>
    <row r="2896" spans="1:13" ht="35.1" customHeight="1" x14ac:dyDescent="0.2">
      <c r="A2896" s="187"/>
      <c r="B2896" s="188"/>
      <c r="C2896" s="189" t="str">
        <f t="shared" si="60"/>
        <v/>
      </c>
      <c r="D2896" s="190"/>
      <c r="E2896" s="195" t="str">
        <f>IF(Table28[[#This Row],[Tên hàng hóa ]]&lt;&gt;0,VLOOKUP(Table28[[#This Row],[Tên hàng hóa ]],Table1[[Tên hàng hóa]:[Quy cách]],2,0),"")</f>
        <v/>
      </c>
      <c r="F2896" s="191" t="str">
        <f>IF(Table28[[#This Row],[Tên hàng hóa ]]&lt;&gt;0,VLOOKUP(Table28[[#This Row],[Tên hàng hóa ]],Table1[[Tên hàng hóa]:[ĐVT]],3,0),"")</f>
        <v/>
      </c>
      <c r="G2896" s="196" t="str">
        <f>IF(Table28[[#This Row],[Tên hàng hóa ]]=0,"",VLOOKUP(Table28[[#This Row],[Tên hàng hóa ]],Table1[[Tên hàng hóa]:[Giá bán]],4,0))</f>
        <v/>
      </c>
      <c r="H2896" s="192"/>
      <c r="I2896" s="193" t="str">
        <f>IF(Table28[[#This Row],[Số lượng]]&lt;&gt;0,Table28[[#This Row],[Số lượng]]*Table28[[#This Row],[Đơn giá]],"")</f>
        <v/>
      </c>
      <c r="J2896" s="193" t="str">
        <f ca="1">IF(AND(Table28[[#This Row],[Tên hàng hóa ]]&lt;&gt;0,D2897=""),SUM(OFFSET(Table28[[#This Row],[Thành tiền]],0,0,-COUNTIF(Table28[Số HĐ],Table28[[#This Row],[Số HĐ]]))),"")</f>
        <v/>
      </c>
      <c r="K2896" s="192"/>
      <c r="L289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96" s="194"/>
    </row>
    <row r="2897" spans="1:13" ht="35.1" customHeight="1" x14ac:dyDescent="0.2">
      <c r="A2897" s="187"/>
      <c r="B2897" s="188"/>
      <c r="C2897" s="189" t="str">
        <f t="shared" si="60"/>
        <v/>
      </c>
      <c r="D2897" s="190"/>
      <c r="E2897" s="195" t="str">
        <f>IF(Table28[[#This Row],[Tên hàng hóa ]]&lt;&gt;0,VLOOKUP(Table28[[#This Row],[Tên hàng hóa ]],Table1[[Tên hàng hóa]:[Quy cách]],2,0),"")</f>
        <v/>
      </c>
      <c r="F2897" s="191" t="str">
        <f>IF(Table28[[#This Row],[Tên hàng hóa ]]&lt;&gt;0,VLOOKUP(Table28[[#This Row],[Tên hàng hóa ]],Table1[[Tên hàng hóa]:[ĐVT]],3,0),"")</f>
        <v/>
      </c>
      <c r="G2897" s="196" t="str">
        <f>IF(Table28[[#This Row],[Tên hàng hóa ]]=0,"",VLOOKUP(Table28[[#This Row],[Tên hàng hóa ]],Table1[[Tên hàng hóa]:[Giá bán]],4,0))</f>
        <v/>
      </c>
      <c r="H2897" s="192"/>
      <c r="I2897" s="193" t="str">
        <f>IF(Table28[[#This Row],[Số lượng]]&lt;&gt;0,Table28[[#This Row],[Số lượng]]*Table28[[#This Row],[Đơn giá]],"")</f>
        <v/>
      </c>
      <c r="J2897" s="193" t="str">
        <f ca="1">IF(AND(Table28[[#This Row],[Tên hàng hóa ]]&lt;&gt;0,D2898=""),SUM(OFFSET(Table28[[#This Row],[Thành tiền]],0,0,-COUNTIF(Table28[Số HĐ],Table28[[#This Row],[Số HĐ]]))),"")</f>
        <v/>
      </c>
      <c r="K2897" s="192"/>
      <c r="L289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97" s="194"/>
    </row>
    <row r="2898" spans="1:13" ht="35.1" customHeight="1" x14ac:dyDescent="0.2">
      <c r="A2898" s="187"/>
      <c r="B2898" s="188"/>
      <c r="C2898" s="189" t="str">
        <f t="shared" si="60"/>
        <v/>
      </c>
      <c r="D2898" s="190"/>
      <c r="E2898" s="195" t="str">
        <f>IF(Table28[[#This Row],[Tên hàng hóa ]]&lt;&gt;0,VLOOKUP(Table28[[#This Row],[Tên hàng hóa ]],Table1[[Tên hàng hóa]:[Quy cách]],2,0),"")</f>
        <v/>
      </c>
      <c r="F2898" s="191" t="str">
        <f>IF(Table28[[#This Row],[Tên hàng hóa ]]&lt;&gt;0,VLOOKUP(Table28[[#This Row],[Tên hàng hóa ]],Table1[[Tên hàng hóa]:[ĐVT]],3,0),"")</f>
        <v/>
      </c>
      <c r="G2898" s="196" t="str">
        <f>IF(Table28[[#This Row],[Tên hàng hóa ]]=0,"",VLOOKUP(Table28[[#This Row],[Tên hàng hóa ]],Table1[[Tên hàng hóa]:[Giá bán]],4,0))</f>
        <v/>
      </c>
      <c r="H2898" s="192"/>
      <c r="I2898" s="193" t="str">
        <f>IF(Table28[[#This Row],[Số lượng]]&lt;&gt;0,Table28[[#This Row],[Số lượng]]*Table28[[#This Row],[Đơn giá]],"")</f>
        <v/>
      </c>
      <c r="J2898" s="193" t="str">
        <f ca="1">IF(AND(Table28[[#This Row],[Tên hàng hóa ]]&lt;&gt;0,D2899=""),SUM(OFFSET(Table28[[#This Row],[Thành tiền]],0,0,-COUNTIF(Table28[Số HĐ],Table28[[#This Row],[Số HĐ]]))),"")</f>
        <v/>
      </c>
      <c r="K2898" s="192"/>
      <c r="L28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98" s="194"/>
    </row>
    <row r="2899" spans="1:13" ht="35.1" customHeight="1" x14ac:dyDescent="0.2">
      <c r="A2899" s="187"/>
      <c r="B2899" s="188"/>
      <c r="C2899" s="189" t="str">
        <f t="shared" si="60"/>
        <v/>
      </c>
      <c r="D2899" s="190"/>
      <c r="E2899" s="195" t="str">
        <f>IF(Table28[[#This Row],[Tên hàng hóa ]]&lt;&gt;0,VLOOKUP(Table28[[#This Row],[Tên hàng hóa ]],Table1[[Tên hàng hóa]:[Quy cách]],2,0),"")</f>
        <v/>
      </c>
      <c r="F2899" s="191" t="str">
        <f>IF(Table28[[#This Row],[Tên hàng hóa ]]&lt;&gt;0,VLOOKUP(Table28[[#This Row],[Tên hàng hóa ]],Table1[[Tên hàng hóa]:[ĐVT]],3,0),"")</f>
        <v/>
      </c>
      <c r="G2899" s="196" t="str">
        <f>IF(Table28[[#This Row],[Tên hàng hóa ]]=0,"",VLOOKUP(Table28[[#This Row],[Tên hàng hóa ]],Table1[[Tên hàng hóa]:[Giá bán]],4,0))</f>
        <v/>
      </c>
      <c r="H2899" s="192"/>
      <c r="I2899" s="193" t="str">
        <f>IF(Table28[[#This Row],[Số lượng]]&lt;&gt;0,Table28[[#This Row],[Số lượng]]*Table28[[#This Row],[Đơn giá]],"")</f>
        <v/>
      </c>
      <c r="J2899" s="193" t="str">
        <f ca="1">IF(AND(Table28[[#This Row],[Tên hàng hóa ]]&lt;&gt;0,D2900=""),SUM(OFFSET(Table28[[#This Row],[Thành tiền]],0,0,-COUNTIF(Table28[Số HĐ],Table28[[#This Row],[Số HĐ]]))),"")</f>
        <v/>
      </c>
      <c r="K2899" s="192"/>
      <c r="L289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899" s="194"/>
    </row>
    <row r="2900" spans="1:13" ht="35.1" customHeight="1" x14ac:dyDescent="0.2">
      <c r="A2900" s="187"/>
      <c r="B2900" s="188"/>
      <c r="C2900" s="189" t="str">
        <f t="shared" si="60"/>
        <v/>
      </c>
      <c r="D2900" s="190"/>
      <c r="E2900" s="195" t="str">
        <f>IF(Table28[[#This Row],[Tên hàng hóa ]]&lt;&gt;0,VLOOKUP(Table28[[#This Row],[Tên hàng hóa ]],Table1[[Tên hàng hóa]:[Quy cách]],2,0),"")</f>
        <v/>
      </c>
      <c r="F2900" s="191" t="str">
        <f>IF(Table28[[#This Row],[Tên hàng hóa ]]&lt;&gt;0,VLOOKUP(Table28[[#This Row],[Tên hàng hóa ]],Table1[[Tên hàng hóa]:[ĐVT]],3,0),"")</f>
        <v/>
      </c>
      <c r="G2900" s="196" t="str">
        <f>IF(Table28[[#This Row],[Tên hàng hóa ]]=0,"",VLOOKUP(Table28[[#This Row],[Tên hàng hóa ]],Table1[[Tên hàng hóa]:[Giá bán]],4,0))</f>
        <v/>
      </c>
      <c r="H2900" s="192"/>
      <c r="I2900" s="193" t="str">
        <f>IF(Table28[[#This Row],[Số lượng]]&lt;&gt;0,Table28[[#This Row],[Số lượng]]*Table28[[#This Row],[Đơn giá]],"")</f>
        <v/>
      </c>
      <c r="J2900" s="193" t="str">
        <f ca="1">IF(AND(Table28[[#This Row],[Tên hàng hóa ]]&lt;&gt;0,D2901=""),SUM(OFFSET(Table28[[#This Row],[Thành tiền]],0,0,-COUNTIF(Table28[Số HĐ],Table28[[#This Row],[Số HĐ]]))),"")</f>
        <v/>
      </c>
      <c r="K2900" s="192"/>
      <c r="L290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00" s="194"/>
    </row>
    <row r="2901" spans="1:13" ht="35.1" customHeight="1" x14ac:dyDescent="0.2">
      <c r="A2901" s="187"/>
      <c r="B2901" s="188"/>
      <c r="C2901" s="189" t="str">
        <f t="shared" si="60"/>
        <v/>
      </c>
      <c r="D2901" s="190"/>
      <c r="E2901" s="195" t="str">
        <f>IF(Table28[[#This Row],[Tên hàng hóa ]]&lt;&gt;0,VLOOKUP(Table28[[#This Row],[Tên hàng hóa ]],Table1[[Tên hàng hóa]:[Quy cách]],2,0),"")</f>
        <v/>
      </c>
      <c r="F2901" s="191" t="str">
        <f>IF(Table28[[#This Row],[Tên hàng hóa ]]&lt;&gt;0,VLOOKUP(Table28[[#This Row],[Tên hàng hóa ]],Table1[[Tên hàng hóa]:[ĐVT]],3,0),"")</f>
        <v/>
      </c>
      <c r="G2901" s="196" t="str">
        <f>IF(Table28[[#This Row],[Tên hàng hóa ]]=0,"",VLOOKUP(Table28[[#This Row],[Tên hàng hóa ]],Table1[[Tên hàng hóa]:[Giá bán]],4,0))</f>
        <v/>
      </c>
      <c r="H2901" s="192"/>
      <c r="I2901" s="193" t="str">
        <f>IF(Table28[[#This Row],[Số lượng]]&lt;&gt;0,Table28[[#This Row],[Số lượng]]*Table28[[#This Row],[Đơn giá]],"")</f>
        <v/>
      </c>
      <c r="J2901" s="193" t="str">
        <f ca="1">IF(AND(Table28[[#This Row],[Tên hàng hóa ]]&lt;&gt;0,D2902=""),SUM(OFFSET(Table28[[#This Row],[Thành tiền]],0,0,-COUNTIF(Table28[Số HĐ],Table28[[#This Row],[Số HĐ]]))),"")</f>
        <v/>
      </c>
      <c r="K2901" s="192"/>
      <c r="L290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01" s="194"/>
    </row>
    <row r="2902" spans="1:13" ht="35.1" customHeight="1" x14ac:dyDescent="0.2">
      <c r="A2902" s="187"/>
      <c r="B2902" s="188"/>
      <c r="C2902" s="189" t="str">
        <f t="shared" si="60"/>
        <v/>
      </c>
      <c r="D2902" s="190"/>
      <c r="E2902" s="195" t="str">
        <f>IF(Table28[[#This Row],[Tên hàng hóa ]]&lt;&gt;0,VLOOKUP(Table28[[#This Row],[Tên hàng hóa ]],Table1[[Tên hàng hóa]:[Quy cách]],2,0),"")</f>
        <v/>
      </c>
      <c r="F2902" s="191" t="str">
        <f>IF(Table28[[#This Row],[Tên hàng hóa ]]&lt;&gt;0,VLOOKUP(Table28[[#This Row],[Tên hàng hóa ]],Table1[[Tên hàng hóa]:[ĐVT]],3,0),"")</f>
        <v/>
      </c>
      <c r="G2902" s="196" t="str">
        <f>IF(Table28[[#This Row],[Tên hàng hóa ]]=0,"",VLOOKUP(Table28[[#This Row],[Tên hàng hóa ]],Table1[[Tên hàng hóa]:[Giá bán]],4,0))</f>
        <v/>
      </c>
      <c r="H2902" s="192"/>
      <c r="I2902" s="193" t="str">
        <f>IF(Table28[[#This Row],[Số lượng]]&lt;&gt;0,Table28[[#This Row],[Số lượng]]*Table28[[#This Row],[Đơn giá]],"")</f>
        <v/>
      </c>
      <c r="J2902" s="193" t="str">
        <f ca="1">IF(AND(Table28[[#This Row],[Tên hàng hóa ]]&lt;&gt;0,D2903=""),SUM(OFFSET(Table28[[#This Row],[Thành tiền]],0,0,-COUNTIF(Table28[Số HĐ],Table28[[#This Row],[Số HĐ]]))),"")</f>
        <v/>
      </c>
      <c r="K2902" s="192"/>
      <c r="L290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02" s="194"/>
    </row>
    <row r="2903" spans="1:13" ht="35.1" customHeight="1" x14ac:dyDescent="0.2">
      <c r="A2903" s="187"/>
      <c r="B2903" s="188"/>
      <c r="C2903" s="189" t="str">
        <f t="shared" si="60"/>
        <v/>
      </c>
      <c r="D2903" s="190"/>
      <c r="E2903" s="195" t="str">
        <f>IF(Table28[[#This Row],[Tên hàng hóa ]]&lt;&gt;0,VLOOKUP(Table28[[#This Row],[Tên hàng hóa ]],Table1[[Tên hàng hóa]:[Quy cách]],2,0),"")</f>
        <v/>
      </c>
      <c r="F2903" s="191" t="str">
        <f>IF(Table28[[#This Row],[Tên hàng hóa ]]&lt;&gt;0,VLOOKUP(Table28[[#This Row],[Tên hàng hóa ]],Table1[[Tên hàng hóa]:[ĐVT]],3,0),"")</f>
        <v/>
      </c>
      <c r="G2903" s="196" t="str">
        <f>IF(Table28[[#This Row],[Tên hàng hóa ]]=0,"",VLOOKUP(Table28[[#This Row],[Tên hàng hóa ]],Table1[[Tên hàng hóa]:[Giá bán]],4,0))</f>
        <v/>
      </c>
      <c r="H2903" s="192"/>
      <c r="I2903" s="193" t="str">
        <f>IF(Table28[[#This Row],[Số lượng]]&lt;&gt;0,Table28[[#This Row],[Số lượng]]*Table28[[#This Row],[Đơn giá]],"")</f>
        <v/>
      </c>
      <c r="J2903" s="193" t="str">
        <f ca="1">IF(AND(Table28[[#This Row],[Tên hàng hóa ]]&lt;&gt;0,D2904=""),SUM(OFFSET(Table28[[#This Row],[Thành tiền]],0,0,-COUNTIF(Table28[Số HĐ],Table28[[#This Row],[Số HĐ]]))),"")</f>
        <v/>
      </c>
      <c r="K2903" s="192"/>
      <c r="L290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03" s="194"/>
    </row>
    <row r="2904" spans="1:13" ht="35.1" customHeight="1" x14ac:dyDescent="0.2">
      <c r="A2904" s="187"/>
      <c r="B2904" s="188"/>
      <c r="C2904" s="189" t="str">
        <f t="shared" si="60"/>
        <v/>
      </c>
      <c r="D2904" s="190"/>
      <c r="E2904" s="195" t="str">
        <f>IF(Table28[[#This Row],[Tên hàng hóa ]]&lt;&gt;0,VLOOKUP(Table28[[#This Row],[Tên hàng hóa ]],Table1[[Tên hàng hóa]:[Quy cách]],2,0),"")</f>
        <v/>
      </c>
      <c r="F2904" s="191" t="str">
        <f>IF(Table28[[#This Row],[Tên hàng hóa ]]&lt;&gt;0,VLOOKUP(Table28[[#This Row],[Tên hàng hóa ]],Table1[[Tên hàng hóa]:[ĐVT]],3,0),"")</f>
        <v/>
      </c>
      <c r="G2904" s="196" t="str">
        <f>IF(Table28[[#This Row],[Tên hàng hóa ]]=0,"",VLOOKUP(Table28[[#This Row],[Tên hàng hóa ]],Table1[[Tên hàng hóa]:[Giá bán]],4,0))</f>
        <v/>
      </c>
      <c r="H2904" s="192"/>
      <c r="I2904" s="193" t="str">
        <f>IF(Table28[[#This Row],[Số lượng]]&lt;&gt;0,Table28[[#This Row],[Số lượng]]*Table28[[#This Row],[Đơn giá]],"")</f>
        <v/>
      </c>
      <c r="J2904" s="193" t="str">
        <f ca="1">IF(AND(Table28[[#This Row],[Tên hàng hóa ]]&lt;&gt;0,D2905=""),SUM(OFFSET(Table28[[#This Row],[Thành tiền]],0,0,-COUNTIF(Table28[Số HĐ],Table28[[#This Row],[Số HĐ]]))),"")</f>
        <v/>
      </c>
      <c r="K2904" s="192"/>
      <c r="L290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04" s="194"/>
    </row>
    <row r="2905" spans="1:13" ht="35.1" customHeight="1" x14ac:dyDescent="0.2">
      <c r="A2905" s="187"/>
      <c r="B2905" s="188"/>
      <c r="C2905" s="189" t="str">
        <f t="shared" si="60"/>
        <v/>
      </c>
      <c r="D2905" s="190"/>
      <c r="E2905" s="195" t="str">
        <f>IF(Table28[[#This Row],[Tên hàng hóa ]]&lt;&gt;0,VLOOKUP(Table28[[#This Row],[Tên hàng hóa ]],Table1[[Tên hàng hóa]:[Quy cách]],2,0),"")</f>
        <v/>
      </c>
      <c r="F2905" s="191" t="str">
        <f>IF(Table28[[#This Row],[Tên hàng hóa ]]&lt;&gt;0,VLOOKUP(Table28[[#This Row],[Tên hàng hóa ]],Table1[[Tên hàng hóa]:[ĐVT]],3,0),"")</f>
        <v/>
      </c>
      <c r="G2905" s="196" t="str">
        <f>IF(Table28[[#This Row],[Tên hàng hóa ]]=0,"",VLOOKUP(Table28[[#This Row],[Tên hàng hóa ]],Table1[[Tên hàng hóa]:[Giá bán]],4,0))</f>
        <v/>
      </c>
      <c r="H2905" s="192"/>
      <c r="I2905" s="193" t="str">
        <f>IF(Table28[[#This Row],[Số lượng]]&lt;&gt;0,Table28[[#This Row],[Số lượng]]*Table28[[#This Row],[Đơn giá]],"")</f>
        <v/>
      </c>
      <c r="J2905" s="193" t="str">
        <f ca="1">IF(AND(Table28[[#This Row],[Tên hàng hóa ]]&lt;&gt;0,D2906=""),SUM(OFFSET(Table28[[#This Row],[Thành tiền]],0,0,-COUNTIF(Table28[Số HĐ],Table28[[#This Row],[Số HĐ]]))),"")</f>
        <v/>
      </c>
      <c r="K2905" s="192"/>
      <c r="L290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05" s="194"/>
    </row>
    <row r="2906" spans="1:13" ht="35.1" customHeight="1" x14ac:dyDescent="0.2">
      <c r="A2906" s="187"/>
      <c r="B2906" s="188"/>
      <c r="C2906" s="189" t="str">
        <f t="shared" si="60"/>
        <v/>
      </c>
      <c r="D2906" s="190"/>
      <c r="E2906" s="195" t="str">
        <f>IF(Table28[[#This Row],[Tên hàng hóa ]]&lt;&gt;0,VLOOKUP(Table28[[#This Row],[Tên hàng hóa ]],Table1[[Tên hàng hóa]:[Quy cách]],2,0),"")</f>
        <v/>
      </c>
      <c r="F2906" s="191" t="str">
        <f>IF(Table28[[#This Row],[Tên hàng hóa ]]&lt;&gt;0,VLOOKUP(Table28[[#This Row],[Tên hàng hóa ]],Table1[[Tên hàng hóa]:[ĐVT]],3,0),"")</f>
        <v/>
      </c>
      <c r="G2906" s="196" t="str">
        <f>IF(Table28[[#This Row],[Tên hàng hóa ]]=0,"",VLOOKUP(Table28[[#This Row],[Tên hàng hóa ]],Table1[[Tên hàng hóa]:[Giá bán]],4,0))</f>
        <v/>
      </c>
      <c r="H2906" s="192"/>
      <c r="I2906" s="193" t="str">
        <f>IF(Table28[[#This Row],[Số lượng]]&lt;&gt;0,Table28[[#This Row],[Số lượng]]*Table28[[#This Row],[Đơn giá]],"")</f>
        <v/>
      </c>
      <c r="J2906" s="193" t="str">
        <f ca="1">IF(AND(Table28[[#This Row],[Tên hàng hóa ]]&lt;&gt;0,D2907=""),SUM(OFFSET(Table28[[#This Row],[Thành tiền]],0,0,-COUNTIF(Table28[Số HĐ],Table28[[#This Row],[Số HĐ]]))),"")</f>
        <v/>
      </c>
      <c r="K2906" s="192"/>
      <c r="L290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06" s="194"/>
    </row>
    <row r="2907" spans="1:13" ht="35.1" customHeight="1" x14ac:dyDescent="0.2">
      <c r="A2907" s="187"/>
      <c r="B2907" s="188"/>
      <c r="C2907" s="189" t="str">
        <f t="shared" si="60"/>
        <v/>
      </c>
      <c r="D2907" s="190"/>
      <c r="E2907" s="195" t="str">
        <f>IF(Table28[[#This Row],[Tên hàng hóa ]]&lt;&gt;0,VLOOKUP(Table28[[#This Row],[Tên hàng hóa ]],Table1[[Tên hàng hóa]:[Quy cách]],2,0),"")</f>
        <v/>
      </c>
      <c r="F2907" s="191" t="str">
        <f>IF(Table28[[#This Row],[Tên hàng hóa ]]&lt;&gt;0,VLOOKUP(Table28[[#This Row],[Tên hàng hóa ]],Table1[[Tên hàng hóa]:[ĐVT]],3,0),"")</f>
        <v/>
      </c>
      <c r="G2907" s="196" t="str">
        <f>IF(Table28[[#This Row],[Tên hàng hóa ]]=0,"",VLOOKUP(Table28[[#This Row],[Tên hàng hóa ]],Table1[[Tên hàng hóa]:[Giá bán]],4,0))</f>
        <v/>
      </c>
      <c r="H2907" s="192"/>
      <c r="I2907" s="193" t="str">
        <f>IF(Table28[[#This Row],[Số lượng]]&lt;&gt;0,Table28[[#This Row],[Số lượng]]*Table28[[#This Row],[Đơn giá]],"")</f>
        <v/>
      </c>
      <c r="J2907" s="193" t="str">
        <f ca="1">IF(AND(Table28[[#This Row],[Tên hàng hóa ]]&lt;&gt;0,D2908=""),SUM(OFFSET(Table28[[#This Row],[Thành tiền]],0,0,-COUNTIF(Table28[Số HĐ],Table28[[#This Row],[Số HĐ]]))),"")</f>
        <v/>
      </c>
      <c r="K2907" s="192"/>
      <c r="L290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07" s="194"/>
    </row>
    <row r="2908" spans="1:13" ht="35.1" customHeight="1" x14ac:dyDescent="0.2">
      <c r="A2908" s="187"/>
      <c r="B2908" s="188"/>
      <c r="C2908" s="189" t="str">
        <f t="shared" ref="C2908:C2933" si="71">IF(AND(D2908&lt;&gt;0,D2909=""),C2907,"")</f>
        <v/>
      </c>
      <c r="D2908" s="190"/>
      <c r="E2908" s="195" t="str">
        <f>IF(Table28[[#This Row],[Tên hàng hóa ]]&lt;&gt;0,VLOOKUP(Table28[[#This Row],[Tên hàng hóa ]],Table1[[Tên hàng hóa]:[Quy cách]],2,0),"")</f>
        <v/>
      </c>
      <c r="F2908" s="191" t="str">
        <f>IF(Table28[[#This Row],[Tên hàng hóa ]]&lt;&gt;0,VLOOKUP(Table28[[#This Row],[Tên hàng hóa ]],Table1[[Tên hàng hóa]:[ĐVT]],3,0),"")</f>
        <v/>
      </c>
      <c r="G2908" s="196" t="str">
        <f>IF(Table28[[#This Row],[Tên hàng hóa ]]=0,"",VLOOKUP(Table28[[#This Row],[Tên hàng hóa ]],Table1[[Tên hàng hóa]:[Giá bán]],4,0))</f>
        <v/>
      </c>
      <c r="H2908" s="192"/>
      <c r="I2908" s="193" t="str">
        <f>IF(Table28[[#This Row],[Số lượng]]&lt;&gt;0,Table28[[#This Row],[Số lượng]]*Table28[[#This Row],[Đơn giá]],"")</f>
        <v/>
      </c>
      <c r="J2908" s="193" t="str">
        <f ca="1">IF(AND(Table28[[#This Row],[Tên hàng hóa ]]&lt;&gt;0,D2909=""),SUM(OFFSET(Table28[[#This Row],[Thành tiền]],0,0,-COUNTIF(Table28[Số HĐ],Table28[[#This Row],[Số HĐ]]))),"")</f>
        <v/>
      </c>
      <c r="K2908" s="192"/>
      <c r="L290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08" s="194"/>
    </row>
    <row r="2909" spans="1:13" ht="35.1" customHeight="1" x14ac:dyDescent="0.2">
      <c r="A2909" s="187"/>
      <c r="B2909" s="188"/>
      <c r="C2909" s="189" t="str">
        <f t="shared" si="71"/>
        <v/>
      </c>
      <c r="D2909" s="190"/>
      <c r="E2909" s="195" t="str">
        <f>IF(Table28[[#This Row],[Tên hàng hóa ]]&lt;&gt;0,VLOOKUP(Table28[[#This Row],[Tên hàng hóa ]],Table1[[Tên hàng hóa]:[Quy cách]],2,0),"")</f>
        <v/>
      </c>
      <c r="F2909" s="191" t="str">
        <f>IF(Table28[[#This Row],[Tên hàng hóa ]]&lt;&gt;0,VLOOKUP(Table28[[#This Row],[Tên hàng hóa ]],Table1[[Tên hàng hóa]:[ĐVT]],3,0),"")</f>
        <v/>
      </c>
      <c r="G2909" s="196" t="str">
        <f>IF(Table28[[#This Row],[Tên hàng hóa ]]=0,"",VLOOKUP(Table28[[#This Row],[Tên hàng hóa ]],Table1[[Tên hàng hóa]:[Giá bán]],4,0))</f>
        <v/>
      </c>
      <c r="H2909" s="192"/>
      <c r="I2909" s="193" t="str">
        <f>IF(Table28[[#This Row],[Số lượng]]&lt;&gt;0,Table28[[#This Row],[Số lượng]]*Table28[[#This Row],[Đơn giá]],"")</f>
        <v/>
      </c>
      <c r="J2909" s="193" t="str">
        <f ca="1">IF(AND(Table28[[#This Row],[Tên hàng hóa ]]&lt;&gt;0,D2910=""),SUM(OFFSET(Table28[[#This Row],[Thành tiền]],0,0,-COUNTIF(Table28[Số HĐ],Table28[[#This Row],[Số HĐ]]))),"")</f>
        <v/>
      </c>
      <c r="K2909" s="192"/>
      <c r="L290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09" s="194"/>
    </row>
    <row r="2910" spans="1:13" ht="35.1" customHeight="1" x14ac:dyDescent="0.2">
      <c r="A2910" s="187"/>
      <c r="B2910" s="188"/>
      <c r="C2910" s="189" t="str">
        <f t="shared" si="71"/>
        <v/>
      </c>
      <c r="D2910" s="190"/>
      <c r="E2910" s="195" t="str">
        <f>IF(Table28[[#This Row],[Tên hàng hóa ]]&lt;&gt;0,VLOOKUP(Table28[[#This Row],[Tên hàng hóa ]],Table1[[Tên hàng hóa]:[Quy cách]],2,0),"")</f>
        <v/>
      </c>
      <c r="F2910" s="191" t="str">
        <f>IF(Table28[[#This Row],[Tên hàng hóa ]]&lt;&gt;0,VLOOKUP(Table28[[#This Row],[Tên hàng hóa ]],Table1[[Tên hàng hóa]:[ĐVT]],3,0),"")</f>
        <v/>
      </c>
      <c r="G2910" s="196" t="str">
        <f>IF(Table28[[#This Row],[Tên hàng hóa ]]=0,"",VLOOKUP(Table28[[#This Row],[Tên hàng hóa ]],Table1[[Tên hàng hóa]:[Giá bán]],4,0))</f>
        <v/>
      </c>
      <c r="H2910" s="192"/>
      <c r="I2910" s="193" t="str">
        <f>IF(Table28[[#This Row],[Số lượng]]&lt;&gt;0,Table28[[#This Row],[Số lượng]]*Table28[[#This Row],[Đơn giá]],"")</f>
        <v/>
      </c>
      <c r="J2910" s="193" t="str">
        <f ca="1">IF(AND(Table28[[#This Row],[Tên hàng hóa ]]&lt;&gt;0,D2911=""),SUM(OFFSET(Table28[[#This Row],[Thành tiền]],0,0,-COUNTIF(Table28[Số HĐ],Table28[[#This Row],[Số HĐ]]))),"")</f>
        <v/>
      </c>
      <c r="K2910" s="192"/>
      <c r="L291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10" s="194"/>
    </row>
    <row r="2911" spans="1:13" ht="35.1" customHeight="1" x14ac:dyDescent="0.2">
      <c r="A2911" s="187"/>
      <c r="B2911" s="188"/>
      <c r="C2911" s="189" t="str">
        <f t="shared" si="71"/>
        <v/>
      </c>
      <c r="D2911" s="190"/>
      <c r="E2911" s="195" t="str">
        <f>IF(Table28[[#This Row],[Tên hàng hóa ]]&lt;&gt;0,VLOOKUP(Table28[[#This Row],[Tên hàng hóa ]],Table1[[Tên hàng hóa]:[Quy cách]],2,0),"")</f>
        <v/>
      </c>
      <c r="F2911" s="191" t="str">
        <f>IF(Table28[[#This Row],[Tên hàng hóa ]]&lt;&gt;0,VLOOKUP(Table28[[#This Row],[Tên hàng hóa ]],Table1[[Tên hàng hóa]:[ĐVT]],3,0),"")</f>
        <v/>
      </c>
      <c r="G2911" s="196" t="str">
        <f>IF(Table28[[#This Row],[Tên hàng hóa ]]=0,"",VLOOKUP(Table28[[#This Row],[Tên hàng hóa ]],Table1[[Tên hàng hóa]:[Giá bán]],4,0))</f>
        <v/>
      </c>
      <c r="H2911" s="192"/>
      <c r="I2911" s="193" t="str">
        <f>IF(Table28[[#This Row],[Số lượng]]&lt;&gt;0,Table28[[#This Row],[Số lượng]]*Table28[[#This Row],[Đơn giá]],"")</f>
        <v/>
      </c>
      <c r="J2911" s="193" t="str">
        <f ca="1">IF(AND(Table28[[#This Row],[Tên hàng hóa ]]&lt;&gt;0,D2912=""),SUM(OFFSET(Table28[[#This Row],[Thành tiền]],0,0,-COUNTIF(Table28[Số HĐ],Table28[[#This Row],[Số HĐ]]))),"")</f>
        <v/>
      </c>
      <c r="K2911" s="192"/>
      <c r="L291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11" s="194"/>
    </row>
    <row r="2912" spans="1:13" ht="35.1" customHeight="1" x14ac:dyDescent="0.2">
      <c r="A2912" s="187"/>
      <c r="B2912" s="188"/>
      <c r="C2912" s="189" t="str">
        <f t="shared" si="71"/>
        <v/>
      </c>
      <c r="D2912" s="190"/>
      <c r="E2912" s="195" t="str">
        <f>IF(Table28[[#This Row],[Tên hàng hóa ]]&lt;&gt;0,VLOOKUP(Table28[[#This Row],[Tên hàng hóa ]],Table1[[Tên hàng hóa]:[Quy cách]],2,0),"")</f>
        <v/>
      </c>
      <c r="F2912" s="191" t="str">
        <f>IF(Table28[[#This Row],[Tên hàng hóa ]]&lt;&gt;0,VLOOKUP(Table28[[#This Row],[Tên hàng hóa ]],Table1[[Tên hàng hóa]:[ĐVT]],3,0),"")</f>
        <v/>
      </c>
      <c r="G2912" s="196" t="str">
        <f>IF(Table28[[#This Row],[Tên hàng hóa ]]=0,"",VLOOKUP(Table28[[#This Row],[Tên hàng hóa ]],Table1[[Tên hàng hóa]:[Giá bán]],4,0))</f>
        <v/>
      </c>
      <c r="H2912" s="192"/>
      <c r="I2912" s="193" t="str">
        <f>IF(Table28[[#This Row],[Số lượng]]&lt;&gt;0,Table28[[#This Row],[Số lượng]]*Table28[[#This Row],[Đơn giá]],"")</f>
        <v/>
      </c>
      <c r="J2912" s="193" t="str">
        <f ca="1">IF(AND(Table28[[#This Row],[Tên hàng hóa ]]&lt;&gt;0,D2913=""),SUM(OFFSET(Table28[[#This Row],[Thành tiền]],0,0,-COUNTIF(Table28[Số HĐ],Table28[[#This Row],[Số HĐ]]))),"")</f>
        <v/>
      </c>
      <c r="K2912" s="192"/>
      <c r="L291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12" s="194"/>
    </row>
    <row r="2913" spans="1:13" ht="35.1" customHeight="1" x14ac:dyDescent="0.2">
      <c r="A2913" s="187"/>
      <c r="B2913" s="188"/>
      <c r="C2913" s="189" t="str">
        <f t="shared" si="71"/>
        <v/>
      </c>
      <c r="D2913" s="190"/>
      <c r="E2913" s="195" t="str">
        <f>IF(Table28[[#This Row],[Tên hàng hóa ]]&lt;&gt;0,VLOOKUP(Table28[[#This Row],[Tên hàng hóa ]],Table1[[Tên hàng hóa]:[Quy cách]],2,0),"")</f>
        <v/>
      </c>
      <c r="F2913" s="191" t="str">
        <f>IF(Table28[[#This Row],[Tên hàng hóa ]]&lt;&gt;0,VLOOKUP(Table28[[#This Row],[Tên hàng hóa ]],Table1[[Tên hàng hóa]:[ĐVT]],3,0),"")</f>
        <v/>
      </c>
      <c r="G2913" s="196" t="str">
        <f>IF(Table28[[#This Row],[Tên hàng hóa ]]=0,"",VLOOKUP(Table28[[#This Row],[Tên hàng hóa ]],Table1[[Tên hàng hóa]:[Giá bán]],4,0))</f>
        <v/>
      </c>
      <c r="H2913" s="192"/>
      <c r="I2913" s="193" t="str">
        <f>IF(Table28[[#This Row],[Số lượng]]&lt;&gt;0,Table28[[#This Row],[Số lượng]]*Table28[[#This Row],[Đơn giá]],"")</f>
        <v/>
      </c>
      <c r="J2913" s="193" t="str">
        <f ca="1">IF(AND(Table28[[#This Row],[Tên hàng hóa ]]&lt;&gt;0,D2914=""),SUM(OFFSET(Table28[[#This Row],[Thành tiền]],0,0,-COUNTIF(Table28[Số HĐ],Table28[[#This Row],[Số HĐ]]))),"")</f>
        <v/>
      </c>
      <c r="K2913" s="192"/>
      <c r="L291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13" s="194"/>
    </row>
    <row r="2914" spans="1:13" ht="35.1" customHeight="1" x14ac:dyDescent="0.2">
      <c r="A2914" s="187"/>
      <c r="B2914" s="188"/>
      <c r="C2914" s="189" t="str">
        <f t="shared" si="71"/>
        <v/>
      </c>
      <c r="D2914" s="190"/>
      <c r="E2914" s="195" t="str">
        <f>IF(Table28[[#This Row],[Tên hàng hóa ]]&lt;&gt;0,VLOOKUP(Table28[[#This Row],[Tên hàng hóa ]],Table1[[Tên hàng hóa]:[Quy cách]],2,0),"")</f>
        <v/>
      </c>
      <c r="F2914" s="191" t="str">
        <f>IF(Table28[[#This Row],[Tên hàng hóa ]]&lt;&gt;0,VLOOKUP(Table28[[#This Row],[Tên hàng hóa ]],Table1[[Tên hàng hóa]:[ĐVT]],3,0),"")</f>
        <v/>
      </c>
      <c r="G2914" s="196" t="str">
        <f>IF(Table28[[#This Row],[Tên hàng hóa ]]=0,"",VLOOKUP(Table28[[#This Row],[Tên hàng hóa ]],Table1[[Tên hàng hóa]:[Giá bán]],4,0))</f>
        <v/>
      </c>
      <c r="H2914" s="192"/>
      <c r="I2914" s="193" t="str">
        <f>IF(Table28[[#This Row],[Số lượng]]&lt;&gt;0,Table28[[#This Row],[Số lượng]]*Table28[[#This Row],[Đơn giá]],"")</f>
        <v/>
      </c>
      <c r="J2914" s="193" t="str">
        <f ca="1">IF(AND(Table28[[#This Row],[Tên hàng hóa ]]&lt;&gt;0,D2915=""),SUM(OFFSET(Table28[[#This Row],[Thành tiền]],0,0,-COUNTIF(Table28[Số HĐ],Table28[[#This Row],[Số HĐ]]))),"")</f>
        <v/>
      </c>
      <c r="K2914" s="192"/>
      <c r="L291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14" s="194"/>
    </row>
    <row r="2915" spans="1:13" ht="35.1" customHeight="1" x14ac:dyDescent="0.2">
      <c r="A2915" s="187"/>
      <c r="B2915" s="188"/>
      <c r="C2915" s="189" t="str">
        <f t="shared" si="71"/>
        <v/>
      </c>
      <c r="D2915" s="190"/>
      <c r="E2915" s="195" t="str">
        <f>IF(Table28[[#This Row],[Tên hàng hóa ]]&lt;&gt;0,VLOOKUP(Table28[[#This Row],[Tên hàng hóa ]],Table1[[Tên hàng hóa]:[Quy cách]],2,0),"")</f>
        <v/>
      </c>
      <c r="F2915" s="191" t="str">
        <f>IF(Table28[[#This Row],[Tên hàng hóa ]]&lt;&gt;0,VLOOKUP(Table28[[#This Row],[Tên hàng hóa ]],Table1[[Tên hàng hóa]:[ĐVT]],3,0),"")</f>
        <v/>
      </c>
      <c r="G2915" s="196" t="str">
        <f>IF(Table28[[#This Row],[Tên hàng hóa ]]=0,"",VLOOKUP(Table28[[#This Row],[Tên hàng hóa ]],Table1[[Tên hàng hóa]:[Giá bán]],4,0))</f>
        <v/>
      </c>
      <c r="H2915" s="192"/>
      <c r="I2915" s="193" t="str">
        <f>IF(Table28[[#This Row],[Số lượng]]&lt;&gt;0,Table28[[#This Row],[Số lượng]]*Table28[[#This Row],[Đơn giá]],"")</f>
        <v/>
      </c>
      <c r="J2915" s="193" t="str">
        <f ca="1">IF(AND(Table28[[#This Row],[Tên hàng hóa ]]&lt;&gt;0,D2916=""),SUM(OFFSET(Table28[[#This Row],[Thành tiền]],0,0,-COUNTIF(Table28[Số HĐ],Table28[[#This Row],[Số HĐ]]))),"")</f>
        <v/>
      </c>
      <c r="K2915" s="192"/>
      <c r="L291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15" s="194"/>
    </row>
    <row r="2916" spans="1:13" ht="35.1" customHeight="1" x14ac:dyDescent="0.2">
      <c r="A2916" s="187"/>
      <c r="B2916" s="188"/>
      <c r="C2916" s="189" t="str">
        <f t="shared" si="71"/>
        <v/>
      </c>
      <c r="D2916" s="190"/>
      <c r="E2916" s="195" t="str">
        <f>IF(Table28[[#This Row],[Tên hàng hóa ]]&lt;&gt;0,VLOOKUP(Table28[[#This Row],[Tên hàng hóa ]],Table1[[Tên hàng hóa]:[Quy cách]],2,0),"")</f>
        <v/>
      </c>
      <c r="F2916" s="191" t="str">
        <f>IF(Table28[[#This Row],[Tên hàng hóa ]]&lt;&gt;0,VLOOKUP(Table28[[#This Row],[Tên hàng hóa ]],Table1[[Tên hàng hóa]:[ĐVT]],3,0),"")</f>
        <v/>
      </c>
      <c r="G2916" s="196" t="str">
        <f>IF(Table28[[#This Row],[Tên hàng hóa ]]=0,"",VLOOKUP(Table28[[#This Row],[Tên hàng hóa ]],Table1[[Tên hàng hóa]:[Giá bán]],4,0))</f>
        <v/>
      </c>
      <c r="H2916" s="192"/>
      <c r="I2916" s="193" t="str">
        <f>IF(Table28[[#This Row],[Số lượng]]&lt;&gt;0,Table28[[#This Row],[Số lượng]]*Table28[[#This Row],[Đơn giá]],"")</f>
        <v/>
      </c>
      <c r="J2916" s="193" t="str">
        <f ca="1">IF(AND(Table28[[#This Row],[Tên hàng hóa ]]&lt;&gt;0,D2917=""),SUM(OFFSET(Table28[[#This Row],[Thành tiền]],0,0,-COUNTIF(Table28[Số HĐ],Table28[[#This Row],[Số HĐ]]))),"")</f>
        <v/>
      </c>
      <c r="K2916" s="192"/>
      <c r="L291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16" s="194"/>
    </row>
    <row r="2917" spans="1:13" ht="35.1" customHeight="1" x14ac:dyDescent="0.2">
      <c r="A2917" s="187"/>
      <c r="B2917" s="188"/>
      <c r="C2917" s="189" t="str">
        <f t="shared" si="71"/>
        <v/>
      </c>
      <c r="D2917" s="190"/>
      <c r="E2917" s="195" t="str">
        <f>IF(Table28[[#This Row],[Tên hàng hóa ]]&lt;&gt;0,VLOOKUP(Table28[[#This Row],[Tên hàng hóa ]],Table1[[Tên hàng hóa]:[Quy cách]],2,0),"")</f>
        <v/>
      </c>
      <c r="F2917" s="191" t="str">
        <f>IF(Table28[[#This Row],[Tên hàng hóa ]]&lt;&gt;0,VLOOKUP(Table28[[#This Row],[Tên hàng hóa ]],Table1[[Tên hàng hóa]:[ĐVT]],3,0),"")</f>
        <v/>
      </c>
      <c r="G2917" s="196" t="str">
        <f>IF(Table28[[#This Row],[Tên hàng hóa ]]=0,"",VLOOKUP(Table28[[#This Row],[Tên hàng hóa ]],Table1[[Tên hàng hóa]:[Giá bán]],4,0))</f>
        <v/>
      </c>
      <c r="H2917" s="192"/>
      <c r="I2917" s="193" t="str">
        <f>IF(Table28[[#This Row],[Số lượng]]&lt;&gt;0,Table28[[#This Row],[Số lượng]]*Table28[[#This Row],[Đơn giá]],"")</f>
        <v/>
      </c>
      <c r="J2917" s="193" t="str">
        <f ca="1">IF(AND(Table28[[#This Row],[Tên hàng hóa ]]&lt;&gt;0,D2918=""),SUM(OFFSET(Table28[[#This Row],[Thành tiền]],0,0,-COUNTIF(Table28[Số HĐ],Table28[[#This Row],[Số HĐ]]))),"")</f>
        <v/>
      </c>
      <c r="K2917" s="192"/>
      <c r="L291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17" s="194"/>
    </row>
    <row r="2918" spans="1:13" ht="35.1" customHeight="1" x14ac:dyDescent="0.2">
      <c r="A2918" s="187"/>
      <c r="B2918" s="188"/>
      <c r="C2918" s="189" t="str">
        <f t="shared" si="71"/>
        <v/>
      </c>
      <c r="D2918" s="190"/>
      <c r="E2918" s="195" t="str">
        <f>IF(Table28[[#This Row],[Tên hàng hóa ]]&lt;&gt;0,VLOOKUP(Table28[[#This Row],[Tên hàng hóa ]],Table1[[Tên hàng hóa]:[Quy cách]],2,0),"")</f>
        <v/>
      </c>
      <c r="F2918" s="191" t="str">
        <f>IF(Table28[[#This Row],[Tên hàng hóa ]]&lt;&gt;0,VLOOKUP(Table28[[#This Row],[Tên hàng hóa ]],Table1[[Tên hàng hóa]:[ĐVT]],3,0),"")</f>
        <v/>
      </c>
      <c r="G2918" s="196" t="str">
        <f>IF(Table28[[#This Row],[Tên hàng hóa ]]=0,"",VLOOKUP(Table28[[#This Row],[Tên hàng hóa ]],Table1[[Tên hàng hóa]:[Giá bán]],4,0))</f>
        <v/>
      </c>
      <c r="H2918" s="192"/>
      <c r="I2918" s="193" t="str">
        <f>IF(Table28[[#This Row],[Số lượng]]&lt;&gt;0,Table28[[#This Row],[Số lượng]]*Table28[[#This Row],[Đơn giá]],"")</f>
        <v/>
      </c>
      <c r="J2918" s="193" t="str">
        <f ca="1">IF(AND(Table28[[#This Row],[Tên hàng hóa ]]&lt;&gt;0,D2919=""),SUM(OFFSET(Table28[[#This Row],[Thành tiền]],0,0,-COUNTIF(Table28[Số HĐ],Table28[[#This Row],[Số HĐ]]))),"")</f>
        <v/>
      </c>
      <c r="K2918" s="192"/>
      <c r="L291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18" s="194"/>
    </row>
    <row r="2919" spans="1:13" ht="35.1" customHeight="1" x14ac:dyDescent="0.2">
      <c r="A2919" s="187"/>
      <c r="B2919" s="188"/>
      <c r="C2919" s="189" t="str">
        <f t="shared" si="71"/>
        <v/>
      </c>
      <c r="D2919" s="190"/>
      <c r="E2919" s="195" t="str">
        <f>IF(Table28[[#This Row],[Tên hàng hóa ]]&lt;&gt;0,VLOOKUP(Table28[[#This Row],[Tên hàng hóa ]],Table1[[Tên hàng hóa]:[Quy cách]],2,0),"")</f>
        <v/>
      </c>
      <c r="F2919" s="191" t="str">
        <f>IF(Table28[[#This Row],[Tên hàng hóa ]]&lt;&gt;0,VLOOKUP(Table28[[#This Row],[Tên hàng hóa ]],Table1[[Tên hàng hóa]:[ĐVT]],3,0),"")</f>
        <v/>
      </c>
      <c r="G2919" s="196" t="str">
        <f>IF(Table28[[#This Row],[Tên hàng hóa ]]=0,"",VLOOKUP(Table28[[#This Row],[Tên hàng hóa ]],Table1[[Tên hàng hóa]:[Giá bán]],4,0))</f>
        <v/>
      </c>
      <c r="H2919" s="192"/>
      <c r="I2919" s="193" t="str">
        <f>IF(Table28[[#This Row],[Số lượng]]&lt;&gt;0,Table28[[#This Row],[Số lượng]]*Table28[[#This Row],[Đơn giá]],"")</f>
        <v/>
      </c>
      <c r="J2919" s="193" t="str">
        <f ca="1">IF(AND(Table28[[#This Row],[Tên hàng hóa ]]&lt;&gt;0,D2920=""),SUM(OFFSET(Table28[[#This Row],[Thành tiền]],0,0,-COUNTIF(Table28[Số HĐ],Table28[[#This Row],[Số HĐ]]))),"")</f>
        <v/>
      </c>
      <c r="K2919" s="192"/>
      <c r="L291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19" s="194"/>
    </row>
    <row r="2920" spans="1:13" ht="35.1" customHeight="1" x14ac:dyDescent="0.2">
      <c r="A2920" s="187"/>
      <c r="B2920" s="188"/>
      <c r="C2920" s="189" t="str">
        <f t="shared" si="71"/>
        <v/>
      </c>
      <c r="D2920" s="190"/>
      <c r="E2920" s="195" t="str">
        <f>IF(Table28[[#This Row],[Tên hàng hóa ]]&lt;&gt;0,VLOOKUP(Table28[[#This Row],[Tên hàng hóa ]],Table1[[Tên hàng hóa]:[Quy cách]],2,0),"")</f>
        <v/>
      </c>
      <c r="F2920" s="191" t="str">
        <f>IF(Table28[[#This Row],[Tên hàng hóa ]]&lt;&gt;0,VLOOKUP(Table28[[#This Row],[Tên hàng hóa ]],Table1[[Tên hàng hóa]:[ĐVT]],3,0),"")</f>
        <v/>
      </c>
      <c r="G2920" s="196" t="str">
        <f>IF(Table28[[#This Row],[Tên hàng hóa ]]=0,"",VLOOKUP(Table28[[#This Row],[Tên hàng hóa ]],Table1[[Tên hàng hóa]:[Giá bán]],4,0))</f>
        <v/>
      </c>
      <c r="H2920" s="192"/>
      <c r="I2920" s="193" t="str">
        <f>IF(Table28[[#This Row],[Số lượng]]&lt;&gt;0,Table28[[#This Row],[Số lượng]]*Table28[[#This Row],[Đơn giá]],"")</f>
        <v/>
      </c>
      <c r="J2920" s="193" t="str">
        <f ca="1">IF(AND(Table28[[#This Row],[Tên hàng hóa ]]&lt;&gt;0,D2921=""),SUM(OFFSET(Table28[[#This Row],[Thành tiền]],0,0,-COUNTIF(Table28[Số HĐ],Table28[[#This Row],[Số HĐ]]))),"")</f>
        <v/>
      </c>
      <c r="K2920" s="192"/>
      <c r="L292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20" s="194"/>
    </row>
    <row r="2921" spans="1:13" ht="35.1" customHeight="1" x14ac:dyDescent="0.2">
      <c r="A2921" s="187"/>
      <c r="B2921" s="188"/>
      <c r="C2921" s="189" t="str">
        <f t="shared" si="71"/>
        <v/>
      </c>
      <c r="D2921" s="190"/>
      <c r="E2921" s="195" t="str">
        <f>IF(Table28[[#This Row],[Tên hàng hóa ]]&lt;&gt;0,VLOOKUP(Table28[[#This Row],[Tên hàng hóa ]],Table1[[Tên hàng hóa]:[Quy cách]],2,0),"")</f>
        <v/>
      </c>
      <c r="F2921" s="191" t="str">
        <f>IF(Table28[[#This Row],[Tên hàng hóa ]]&lt;&gt;0,VLOOKUP(Table28[[#This Row],[Tên hàng hóa ]],Table1[[Tên hàng hóa]:[ĐVT]],3,0),"")</f>
        <v/>
      </c>
      <c r="G2921" s="196" t="str">
        <f>IF(Table28[[#This Row],[Tên hàng hóa ]]=0,"",VLOOKUP(Table28[[#This Row],[Tên hàng hóa ]],Table1[[Tên hàng hóa]:[Giá bán]],4,0))</f>
        <v/>
      </c>
      <c r="H2921" s="192"/>
      <c r="I2921" s="193" t="str">
        <f>IF(Table28[[#This Row],[Số lượng]]&lt;&gt;0,Table28[[#This Row],[Số lượng]]*Table28[[#This Row],[Đơn giá]],"")</f>
        <v/>
      </c>
      <c r="J2921" s="193" t="str">
        <f ca="1">IF(AND(Table28[[#This Row],[Tên hàng hóa ]]&lt;&gt;0,D2922=""),SUM(OFFSET(Table28[[#This Row],[Thành tiền]],0,0,-COUNTIF(Table28[Số HĐ],Table28[[#This Row],[Số HĐ]]))),"")</f>
        <v/>
      </c>
      <c r="K2921" s="192"/>
      <c r="L292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21" s="194"/>
    </row>
    <row r="2922" spans="1:13" ht="35.1" customHeight="1" x14ac:dyDescent="0.2">
      <c r="A2922" s="187"/>
      <c r="B2922" s="188"/>
      <c r="C2922" s="189" t="str">
        <f t="shared" si="71"/>
        <v/>
      </c>
      <c r="D2922" s="190"/>
      <c r="E2922" s="195" t="str">
        <f>IF(Table28[[#This Row],[Tên hàng hóa ]]&lt;&gt;0,VLOOKUP(Table28[[#This Row],[Tên hàng hóa ]],Table1[[Tên hàng hóa]:[Quy cách]],2,0),"")</f>
        <v/>
      </c>
      <c r="F2922" s="191" t="str">
        <f>IF(Table28[[#This Row],[Tên hàng hóa ]]&lt;&gt;0,VLOOKUP(Table28[[#This Row],[Tên hàng hóa ]],Table1[[Tên hàng hóa]:[ĐVT]],3,0),"")</f>
        <v/>
      </c>
      <c r="G2922" s="196" t="str">
        <f>IF(Table28[[#This Row],[Tên hàng hóa ]]=0,"",VLOOKUP(Table28[[#This Row],[Tên hàng hóa ]],Table1[[Tên hàng hóa]:[Giá bán]],4,0))</f>
        <v/>
      </c>
      <c r="H2922" s="192"/>
      <c r="I2922" s="193" t="str">
        <f>IF(Table28[[#This Row],[Số lượng]]&lt;&gt;0,Table28[[#This Row],[Số lượng]]*Table28[[#This Row],[Đơn giá]],"")</f>
        <v/>
      </c>
      <c r="J2922" s="193" t="str">
        <f ca="1">IF(AND(Table28[[#This Row],[Tên hàng hóa ]]&lt;&gt;0,D2923=""),SUM(OFFSET(Table28[[#This Row],[Thành tiền]],0,0,-COUNTIF(Table28[Số HĐ],Table28[[#This Row],[Số HĐ]]))),"")</f>
        <v/>
      </c>
      <c r="K2922" s="192"/>
      <c r="L292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22" s="194"/>
    </row>
    <row r="2923" spans="1:13" ht="35.1" customHeight="1" x14ac:dyDescent="0.2">
      <c r="A2923" s="187"/>
      <c r="B2923" s="188"/>
      <c r="C2923" s="189" t="str">
        <f t="shared" si="71"/>
        <v/>
      </c>
      <c r="D2923" s="190"/>
      <c r="E2923" s="195" t="str">
        <f>IF(Table28[[#This Row],[Tên hàng hóa ]]&lt;&gt;0,VLOOKUP(Table28[[#This Row],[Tên hàng hóa ]],Table1[[Tên hàng hóa]:[Quy cách]],2,0),"")</f>
        <v/>
      </c>
      <c r="F2923" s="191" t="str">
        <f>IF(Table28[[#This Row],[Tên hàng hóa ]]&lt;&gt;0,VLOOKUP(Table28[[#This Row],[Tên hàng hóa ]],Table1[[Tên hàng hóa]:[ĐVT]],3,0),"")</f>
        <v/>
      </c>
      <c r="G2923" s="196" t="str">
        <f>IF(Table28[[#This Row],[Tên hàng hóa ]]=0,"",VLOOKUP(Table28[[#This Row],[Tên hàng hóa ]],Table1[[Tên hàng hóa]:[Giá bán]],4,0))</f>
        <v/>
      </c>
      <c r="H2923" s="192"/>
      <c r="I2923" s="193" t="str">
        <f>IF(Table28[[#This Row],[Số lượng]]&lt;&gt;0,Table28[[#This Row],[Số lượng]]*Table28[[#This Row],[Đơn giá]],"")</f>
        <v/>
      </c>
      <c r="J2923" s="193" t="str">
        <f ca="1">IF(AND(Table28[[#This Row],[Tên hàng hóa ]]&lt;&gt;0,D2924=""),SUM(OFFSET(Table28[[#This Row],[Thành tiền]],0,0,-COUNTIF(Table28[Số HĐ],Table28[[#This Row],[Số HĐ]]))),"")</f>
        <v/>
      </c>
      <c r="K2923" s="192"/>
      <c r="L292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23" s="194"/>
    </row>
    <row r="2924" spans="1:13" ht="35.1" customHeight="1" x14ac:dyDescent="0.2">
      <c r="A2924" s="187"/>
      <c r="B2924" s="188"/>
      <c r="C2924" s="189" t="str">
        <f t="shared" si="71"/>
        <v/>
      </c>
      <c r="D2924" s="190"/>
      <c r="E2924" s="195" t="str">
        <f>IF(Table28[[#This Row],[Tên hàng hóa ]]&lt;&gt;0,VLOOKUP(Table28[[#This Row],[Tên hàng hóa ]],Table1[[Tên hàng hóa]:[Quy cách]],2,0),"")</f>
        <v/>
      </c>
      <c r="F2924" s="191" t="str">
        <f>IF(Table28[[#This Row],[Tên hàng hóa ]]&lt;&gt;0,VLOOKUP(Table28[[#This Row],[Tên hàng hóa ]],Table1[[Tên hàng hóa]:[ĐVT]],3,0),"")</f>
        <v/>
      </c>
      <c r="G2924" s="196" t="str">
        <f>IF(Table28[[#This Row],[Tên hàng hóa ]]=0,"",VLOOKUP(Table28[[#This Row],[Tên hàng hóa ]],Table1[[Tên hàng hóa]:[Giá bán]],4,0))</f>
        <v/>
      </c>
      <c r="H2924" s="192"/>
      <c r="I2924" s="193" t="str">
        <f>IF(Table28[[#This Row],[Số lượng]]&lt;&gt;0,Table28[[#This Row],[Số lượng]]*Table28[[#This Row],[Đơn giá]],"")</f>
        <v/>
      </c>
      <c r="J2924" s="193" t="str">
        <f ca="1">IF(AND(Table28[[#This Row],[Tên hàng hóa ]]&lt;&gt;0,D2925=""),SUM(OFFSET(Table28[[#This Row],[Thành tiền]],0,0,-COUNTIF(Table28[Số HĐ],Table28[[#This Row],[Số HĐ]]))),"")</f>
        <v/>
      </c>
      <c r="K2924" s="192"/>
      <c r="L292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24" s="194"/>
    </row>
    <row r="2925" spans="1:13" ht="35.1" customHeight="1" x14ac:dyDescent="0.2">
      <c r="A2925" s="187"/>
      <c r="B2925" s="188"/>
      <c r="C2925" s="189" t="str">
        <f t="shared" si="71"/>
        <v/>
      </c>
      <c r="D2925" s="190"/>
      <c r="E2925" s="195" t="str">
        <f>IF(Table28[[#This Row],[Tên hàng hóa ]]&lt;&gt;0,VLOOKUP(Table28[[#This Row],[Tên hàng hóa ]],Table1[[Tên hàng hóa]:[Quy cách]],2,0),"")</f>
        <v/>
      </c>
      <c r="F2925" s="191" t="str">
        <f>IF(Table28[[#This Row],[Tên hàng hóa ]]&lt;&gt;0,VLOOKUP(Table28[[#This Row],[Tên hàng hóa ]],Table1[[Tên hàng hóa]:[ĐVT]],3,0),"")</f>
        <v/>
      </c>
      <c r="G2925" s="196" t="str">
        <f>IF(Table28[[#This Row],[Tên hàng hóa ]]=0,"",VLOOKUP(Table28[[#This Row],[Tên hàng hóa ]],Table1[[Tên hàng hóa]:[Giá bán]],4,0))</f>
        <v/>
      </c>
      <c r="H2925" s="192"/>
      <c r="I2925" s="193" t="str">
        <f>IF(Table28[[#This Row],[Số lượng]]&lt;&gt;0,Table28[[#This Row],[Số lượng]]*Table28[[#This Row],[Đơn giá]],"")</f>
        <v/>
      </c>
      <c r="J2925" s="193" t="str">
        <f ca="1">IF(AND(Table28[[#This Row],[Tên hàng hóa ]]&lt;&gt;0,D2926=""),SUM(OFFSET(Table28[[#This Row],[Thành tiền]],0,0,-COUNTIF(Table28[Số HĐ],Table28[[#This Row],[Số HĐ]]))),"")</f>
        <v/>
      </c>
      <c r="K2925" s="192"/>
      <c r="L292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25" s="194"/>
    </row>
    <row r="2926" spans="1:13" ht="35.1" customHeight="1" x14ac:dyDescent="0.2">
      <c r="A2926" s="187"/>
      <c r="B2926" s="188"/>
      <c r="C2926" s="189" t="str">
        <f t="shared" si="71"/>
        <v/>
      </c>
      <c r="D2926" s="190"/>
      <c r="E2926" s="195" t="str">
        <f>IF(Table28[[#This Row],[Tên hàng hóa ]]&lt;&gt;0,VLOOKUP(Table28[[#This Row],[Tên hàng hóa ]],Table1[[Tên hàng hóa]:[Quy cách]],2,0),"")</f>
        <v/>
      </c>
      <c r="F2926" s="191" t="str">
        <f>IF(Table28[[#This Row],[Tên hàng hóa ]]&lt;&gt;0,VLOOKUP(Table28[[#This Row],[Tên hàng hóa ]],Table1[[Tên hàng hóa]:[ĐVT]],3,0),"")</f>
        <v/>
      </c>
      <c r="G2926" s="196" t="str">
        <f>IF(Table28[[#This Row],[Tên hàng hóa ]]=0,"",VLOOKUP(Table28[[#This Row],[Tên hàng hóa ]],Table1[[Tên hàng hóa]:[Giá bán]],4,0))</f>
        <v/>
      </c>
      <c r="H2926" s="192"/>
      <c r="I2926" s="193" t="str">
        <f>IF(Table28[[#This Row],[Số lượng]]&lt;&gt;0,Table28[[#This Row],[Số lượng]]*Table28[[#This Row],[Đơn giá]],"")</f>
        <v/>
      </c>
      <c r="J2926" s="193" t="str">
        <f ca="1">IF(AND(Table28[[#This Row],[Tên hàng hóa ]]&lt;&gt;0,D2927=""),SUM(OFFSET(Table28[[#This Row],[Thành tiền]],0,0,-COUNTIF(Table28[Số HĐ],Table28[[#This Row],[Số HĐ]]))),"")</f>
        <v/>
      </c>
      <c r="K2926" s="192"/>
      <c r="L292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26" s="194"/>
    </row>
    <row r="2927" spans="1:13" ht="35.1" customHeight="1" x14ac:dyDescent="0.2">
      <c r="A2927" s="187"/>
      <c r="B2927" s="188"/>
      <c r="C2927" s="189" t="str">
        <f t="shared" si="71"/>
        <v/>
      </c>
      <c r="D2927" s="190"/>
      <c r="E2927" s="195" t="str">
        <f>IF(Table28[[#This Row],[Tên hàng hóa ]]&lt;&gt;0,VLOOKUP(Table28[[#This Row],[Tên hàng hóa ]],Table1[[Tên hàng hóa]:[Quy cách]],2,0),"")</f>
        <v/>
      </c>
      <c r="F2927" s="191" t="str">
        <f>IF(Table28[[#This Row],[Tên hàng hóa ]]&lt;&gt;0,VLOOKUP(Table28[[#This Row],[Tên hàng hóa ]],Table1[[Tên hàng hóa]:[ĐVT]],3,0),"")</f>
        <v/>
      </c>
      <c r="G2927" s="196" t="str">
        <f>IF(Table28[[#This Row],[Tên hàng hóa ]]=0,"",VLOOKUP(Table28[[#This Row],[Tên hàng hóa ]],Table1[[Tên hàng hóa]:[Giá bán]],4,0))</f>
        <v/>
      </c>
      <c r="H2927" s="192"/>
      <c r="I2927" s="193" t="str">
        <f>IF(Table28[[#This Row],[Số lượng]]&lt;&gt;0,Table28[[#This Row],[Số lượng]]*Table28[[#This Row],[Đơn giá]],"")</f>
        <v/>
      </c>
      <c r="J2927" s="193" t="str">
        <f ca="1">IF(AND(Table28[[#This Row],[Tên hàng hóa ]]&lt;&gt;0,D2928=""),SUM(OFFSET(Table28[[#This Row],[Thành tiền]],0,0,-COUNTIF(Table28[Số HĐ],Table28[[#This Row],[Số HĐ]]))),"")</f>
        <v/>
      </c>
      <c r="K2927" s="192"/>
      <c r="L292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27" s="194"/>
    </row>
    <row r="2928" spans="1:13" ht="35.1" customHeight="1" x14ac:dyDescent="0.2">
      <c r="A2928" s="187"/>
      <c r="B2928" s="188"/>
      <c r="C2928" s="189" t="str">
        <f t="shared" si="71"/>
        <v/>
      </c>
      <c r="D2928" s="190"/>
      <c r="E2928" s="195" t="str">
        <f>IF(Table28[[#This Row],[Tên hàng hóa ]]&lt;&gt;0,VLOOKUP(Table28[[#This Row],[Tên hàng hóa ]],Table1[[Tên hàng hóa]:[Quy cách]],2,0),"")</f>
        <v/>
      </c>
      <c r="F2928" s="191" t="str">
        <f>IF(Table28[[#This Row],[Tên hàng hóa ]]&lt;&gt;0,VLOOKUP(Table28[[#This Row],[Tên hàng hóa ]],Table1[[Tên hàng hóa]:[ĐVT]],3,0),"")</f>
        <v/>
      </c>
      <c r="G2928" s="196" t="str">
        <f>IF(Table28[[#This Row],[Tên hàng hóa ]]=0,"",VLOOKUP(Table28[[#This Row],[Tên hàng hóa ]],Table1[[Tên hàng hóa]:[Giá bán]],4,0))</f>
        <v/>
      </c>
      <c r="H2928" s="192"/>
      <c r="I2928" s="193" t="str">
        <f>IF(Table28[[#This Row],[Số lượng]]&lt;&gt;0,Table28[[#This Row],[Số lượng]]*Table28[[#This Row],[Đơn giá]],"")</f>
        <v/>
      </c>
      <c r="J2928" s="193" t="str">
        <f ca="1">IF(AND(Table28[[#This Row],[Tên hàng hóa ]]&lt;&gt;0,D2929=""),SUM(OFFSET(Table28[[#This Row],[Thành tiền]],0,0,-COUNTIF(Table28[Số HĐ],Table28[[#This Row],[Số HĐ]]))),"")</f>
        <v/>
      </c>
      <c r="K2928" s="192"/>
      <c r="L292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28" s="194"/>
    </row>
    <row r="2929" spans="1:13" ht="35.1" customHeight="1" x14ac:dyDescent="0.2">
      <c r="A2929" s="187"/>
      <c r="B2929" s="188"/>
      <c r="C2929" s="189" t="str">
        <f t="shared" si="71"/>
        <v/>
      </c>
      <c r="D2929" s="190"/>
      <c r="E2929" s="195" t="str">
        <f>IF(Table28[[#This Row],[Tên hàng hóa ]]&lt;&gt;0,VLOOKUP(Table28[[#This Row],[Tên hàng hóa ]],Table1[[Tên hàng hóa]:[Quy cách]],2,0),"")</f>
        <v/>
      </c>
      <c r="F2929" s="191" t="str">
        <f>IF(Table28[[#This Row],[Tên hàng hóa ]]&lt;&gt;0,VLOOKUP(Table28[[#This Row],[Tên hàng hóa ]],Table1[[Tên hàng hóa]:[ĐVT]],3,0),"")</f>
        <v/>
      </c>
      <c r="G2929" s="196" t="str">
        <f>IF(Table28[[#This Row],[Tên hàng hóa ]]=0,"",VLOOKUP(Table28[[#This Row],[Tên hàng hóa ]],Table1[[Tên hàng hóa]:[Giá bán]],4,0))</f>
        <v/>
      </c>
      <c r="H2929" s="192"/>
      <c r="I2929" s="193" t="str">
        <f>IF(Table28[[#This Row],[Số lượng]]&lt;&gt;0,Table28[[#This Row],[Số lượng]]*Table28[[#This Row],[Đơn giá]],"")</f>
        <v/>
      </c>
      <c r="J2929" s="193" t="str">
        <f ca="1">IF(AND(Table28[[#This Row],[Tên hàng hóa ]]&lt;&gt;0,D2930=""),SUM(OFFSET(Table28[[#This Row],[Thành tiền]],0,0,-COUNTIF(Table28[Số HĐ],Table28[[#This Row],[Số HĐ]]))),"")</f>
        <v/>
      </c>
      <c r="K2929" s="192"/>
      <c r="L292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29" s="194"/>
    </row>
    <row r="2930" spans="1:13" ht="35.1" customHeight="1" x14ac:dyDescent="0.2">
      <c r="A2930" s="187"/>
      <c r="B2930" s="188"/>
      <c r="C2930" s="189" t="str">
        <f t="shared" si="71"/>
        <v/>
      </c>
      <c r="D2930" s="190"/>
      <c r="E2930" s="195" t="str">
        <f>IF(Table28[[#This Row],[Tên hàng hóa ]]&lt;&gt;0,VLOOKUP(Table28[[#This Row],[Tên hàng hóa ]],Table1[[Tên hàng hóa]:[Quy cách]],2,0),"")</f>
        <v/>
      </c>
      <c r="F2930" s="191" t="str">
        <f>IF(Table28[[#This Row],[Tên hàng hóa ]]&lt;&gt;0,VLOOKUP(Table28[[#This Row],[Tên hàng hóa ]],Table1[[Tên hàng hóa]:[ĐVT]],3,0),"")</f>
        <v/>
      </c>
      <c r="G2930" s="196" t="str">
        <f>IF(Table28[[#This Row],[Tên hàng hóa ]]=0,"",VLOOKUP(Table28[[#This Row],[Tên hàng hóa ]],Table1[[Tên hàng hóa]:[Giá bán]],4,0))</f>
        <v/>
      </c>
      <c r="H2930" s="192"/>
      <c r="I2930" s="193" t="str">
        <f>IF(Table28[[#This Row],[Số lượng]]&lt;&gt;0,Table28[[#This Row],[Số lượng]]*Table28[[#This Row],[Đơn giá]],"")</f>
        <v/>
      </c>
      <c r="J2930" s="193" t="str">
        <f ca="1">IF(AND(Table28[[#This Row],[Tên hàng hóa ]]&lt;&gt;0,D2931=""),SUM(OFFSET(Table28[[#This Row],[Thành tiền]],0,0,-COUNTIF(Table28[Số HĐ],Table28[[#This Row],[Số HĐ]]))),"")</f>
        <v/>
      </c>
      <c r="K2930" s="192"/>
      <c r="L293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30" s="194"/>
    </row>
    <row r="2931" spans="1:13" ht="35.1" customHeight="1" x14ac:dyDescent="0.2">
      <c r="A2931" s="187"/>
      <c r="B2931" s="188"/>
      <c r="C2931" s="189" t="str">
        <f t="shared" si="71"/>
        <v/>
      </c>
      <c r="D2931" s="190"/>
      <c r="E2931" s="195" t="str">
        <f>IF(Table28[[#This Row],[Tên hàng hóa ]]&lt;&gt;0,VLOOKUP(Table28[[#This Row],[Tên hàng hóa ]],Table1[[Tên hàng hóa]:[Quy cách]],2,0),"")</f>
        <v/>
      </c>
      <c r="F2931" s="191" t="str">
        <f>IF(Table28[[#This Row],[Tên hàng hóa ]]&lt;&gt;0,VLOOKUP(Table28[[#This Row],[Tên hàng hóa ]],Table1[[Tên hàng hóa]:[ĐVT]],3,0),"")</f>
        <v/>
      </c>
      <c r="G2931" s="196" t="str">
        <f>IF(Table28[[#This Row],[Tên hàng hóa ]]=0,"",VLOOKUP(Table28[[#This Row],[Tên hàng hóa ]],Table1[[Tên hàng hóa]:[Giá bán]],4,0))</f>
        <v/>
      </c>
      <c r="H2931" s="192"/>
      <c r="I2931" s="193" t="str">
        <f>IF(Table28[[#This Row],[Số lượng]]&lt;&gt;0,Table28[[#This Row],[Số lượng]]*Table28[[#This Row],[Đơn giá]],"")</f>
        <v/>
      </c>
      <c r="J2931" s="193" t="str">
        <f ca="1">IF(AND(Table28[[#This Row],[Tên hàng hóa ]]&lt;&gt;0,D2932=""),SUM(OFFSET(Table28[[#This Row],[Thành tiền]],0,0,-COUNTIF(Table28[Số HĐ],Table28[[#This Row],[Số HĐ]]))),"")</f>
        <v/>
      </c>
      <c r="K2931" s="192"/>
      <c r="L293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31" s="194"/>
    </row>
    <row r="2932" spans="1:13" ht="35.1" customHeight="1" x14ac:dyDescent="0.2">
      <c r="A2932" s="187"/>
      <c r="B2932" s="188"/>
      <c r="C2932" s="189" t="str">
        <f t="shared" si="71"/>
        <v/>
      </c>
      <c r="D2932" s="190"/>
      <c r="E2932" s="195" t="str">
        <f>IF(Table28[[#This Row],[Tên hàng hóa ]]&lt;&gt;0,VLOOKUP(Table28[[#This Row],[Tên hàng hóa ]],Table1[[Tên hàng hóa]:[Quy cách]],2,0),"")</f>
        <v/>
      </c>
      <c r="F2932" s="191" t="str">
        <f>IF(Table28[[#This Row],[Tên hàng hóa ]]&lt;&gt;0,VLOOKUP(Table28[[#This Row],[Tên hàng hóa ]],Table1[[Tên hàng hóa]:[ĐVT]],3,0),"")</f>
        <v/>
      </c>
      <c r="G2932" s="196" t="str">
        <f>IF(Table28[[#This Row],[Tên hàng hóa ]]=0,"",VLOOKUP(Table28[[#This Row],[Tên hàng hóa ]],Table1[[Tên hàng hóa]:[Giá bán]],4,0))</f>
        <v/>
      </c>
      <c r="H2932" s="192"/>
      <c r="I2932" s="193" t="str">
        <f>IF(Table28[[#This Row],[Số lượng]]&lt;&gt;0,Table28[[#This Row],[Số lượng]]*Table28[[#This Row],[Đơn giá]],"")</f>
        <v/>
      </c>
      <c r="J2932" s="193" t="str">
        <f ca="1">IF(AND(Table28[[#This Row],[Tên hàng hóa ]]&lt;&gt;0,D2933=""),SUM(OFFSET(Table28[[#This Row],[Thành tiền]],0,0,-COUNTIF(Table28[Số HĐ],Table28[[#This Row],[Số HĐ]]))),"")</f>
        <v/>
      </c>
      <c r="K2932" s="192"/>
      <c r="L293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32" s="194"/>
    </row>
    <row r="2933" spans="1:13" ht="35.1" customHeight="1" x14ac:dyDescent="0.2">
      <c r="A2933" s="187"/>
      <c r="B2933" s="188"/>
      <c r="C2933" s="189" t="str">
        <f t="shared" si="71"/>
        <v/>
      </c>
      <c r="D2933" s="190"/>
      <c r="E2933" s="195" t="str">
        <f>IF(Table28[[#This Row],[Tên hàng hóa ]]&lt;&gt;0,VLOOKUP(Table28[[#This Row],[Tên hàng hóa ]],Table1[[Tên hàng hóa]:[Quy cách]],2,0),"")</f>
        <v/>
      </c>
      <c r="F2933" s="191" t="str">
        <f>IF(Table28[[#This Row],[Tên hàng hóa ]]&lt;&gt;0,VLOOKUP(Table28[[#This Row],[Tên hàng hóa ]],Table1[[Tên hàng hóa]:[ĐVT]],3,0),"")</f>
        <v/>
      </c>
      <c r="G2933" s="196" t="str">
        <f>IF(Table28[[#This Row],[Tên hàng hóa ]]=0,"",VLOOKUP(Table28[[#This Row],[Tên hàng hóa ]],Table1[[Tên hàng hóa]:[Giá bán]],4,0))</f>
        <v/>
      </c>
      <c r="H2933" s="192"/>
      <c r="I2933" s="193" t="str">
        <f>IF(Table28[[#This Row],[Số lượng]]&lt;&gt;0,Table28[[#This Row],[Số lượng]]*Table28[[#This Row],[Đơn giá]],"")</f>
        <v/>
      </c>
      <c r="J2933" s="193" t="str">
        <f ca="1">IF(AND(Table28[[#This Row],[Tên hàng hóa ]]&lt;&gt;0,D2934=""),SUM(OFFSET(Table28[[#This Row],[Thành tiền]],0,0,-COUNTIF(Table28[Số HĐ],Table28[[#This Row],[Số HĐ]]))),"")</f>
        <v/>
      </c>
      <c r="K2933" s="192"/>
      <c r="L293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33" s="194"/>
    </row>
    <row r="2934" spans="1:13" ht="35.1" customHeight="1" x14ac:dyDescent="0.2">
      <c r="A2934" s="187"/>
      <c r="B2934" s="188"/>
      <c r="C2934" s="189" t="str">
        <f>IF(AND(D2934&lt;&gt;0,D2935=""),C2205,"")</f>
        <v/>
      </c>
      <c r="D2934" s="190"/>
      <c r="E2934" s="195" t="str">
        <f>IF(Table28[[#This Row],[Tên hàng hóa ]]&lt;&gt;0,VLOOKUP(Table28[[#This Row],[Tên hàng hóa ]],Table1[[Tên hàng hóa]:[Quy cách]],2,0),"")</f>
        <v/>
      </c>
      <c r="F2934" s="191" t="str">
        <f>IF(Table28[[#This Row],[Tên hàng hóa ]]&lt;&gt;0,VLOOKUP(Table28[[#This Row],[Tên hàng hóa ]],Table1[[Tên hàng hóa]:[ĐVT]],3,0),"")</f>
        <v/>
      </c>
      <c r="G2934" s="196" t="str">
        <f>IF(Table28[[#This Row],[Tên hàng hóa ]]=0,"",VLOOKUP(Table28[[#This Row],[Tên hàng hóa ]],Table1[[Tên hàng hóa]:[Giá bán]],4,0))</f>
        <v/>
      </c>
      <c r="H2934" s="192"/>
      <c r="I2934" s="193" t="str">
        <f>IF(Table28[[#This Row],[Số lượng]]&lt;&gt;0,Table28[[#This Row],[Số lượng]]*Table28[[#This Row],[Đơn giá]],"")</f>
        <v/>
      </c>
      <c r="J2934" s="193" t="str">
        <f ca="1">IF(AND(Table28[[#This Row],[Tên hàng hóa ]]&lt;&gt;0,D2935=""),SUM(OFFSET(Table28[[#This Row],[Thành tiền]],0,0,-COUNTIF(Table28[Số HĐ],Table28[[#This Row],[Số HĐ]]))),"")</f>
        <v/>
      </c>
      <c r="K2934" s="192"/>
      <c r="L293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34" s="194"/>
    </row>
    <row r="2935" spans="1:13" ht="35.1" customHeight="1" x14ac:dyDescent="0.2">
      <c r="A2935" s="187"/>
      <c r="B2935" s="188"/>
      <c r="C2935" s="189" t="str">
        <f t="shared" ref="C2935:C2965" si="72">IF(AND(D2935&lt;&gt;0,D2936=""),C2934,"")</f>
        <v/>
      </c>
      <c r="D2935" s="190"/>
      <c r="E2935" s="195" t="str">
        <f>IF(Table28[[#This Row],[Tên hàng hóa ]]&lt;&gt;0,VLOOKUP(Table28[[#This Row],[Tên hàng hóa ]],Table1[[Tên hàng hóa]:[Quy cách]],2,0),"")</f>
        <v/>
      </c>
      <c r="F2935" s="191" t="str">
        <f>IF(Table28[[#This Row],[Tên hàng hóa ]]&lt;&gt;0,VLOOKUP(Table28[[#This Row],[Tên hàng hóa ]],Table1[[Tên hàng hóa]:[ĐVT]],3,0),"")</f>
        <v/>
      </c>
      <c r="G2935" s="196" t="str">
        <f>IF(Table28[[#This Row],[Tên hàng hóa ]]=0,"",VLOOKUP(Table28[[#This Row],[Tên hàng hóa ]],Table1[[Tên hàng hóa]:[Giá bán]],4,0))</f>
        <v/>
      </c>
      <c r="H2935" s="192"/>
      <c r="I2935" s="193" t="str">
        <f>IF(Table28[[#This Row],[Số lượng]]&lt;&gt;0,Table28[[#This Row],[Số lượng]]*Table28[[#This Row],[Đơn giá]],"")</f>
        <v/>
      </c>
      <c r="J2935" s="193" t="str">
        <f ca="1">IF(AND(Table28[[#This Row],[Tên hàng hóa ]]&lt;&gt;0,D2936=""),SUM(OFFSET(Table28[[#This Row],[Thành tiền]],0,0,-COUNTIF(Table28[Số HĐ],Table28[[#This Row],[Số HĐ]]))),"")</f>
        <v/>
      </c>
      <c r="K2935" s="192"/>
      <c r="L293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35" s="194"/>
    </row>
    <row r="2936" spans="1:13" ht="35.1" customHeight="1" x14ac:dyDescent="0.2">
      <c r="A2936" s="187"/>
      <c r="B2936" s="188"/>
      <c r="C2936" s="189" t="str">
        <f t="shared" si="72"/>
        <v/>
      </c>
      <c r="D2936" s="190"/>
      <c r="E2936" s="195" t="str">
        <f>IF(Table28[[#This Row],[Tên hàng hóa ]]&lt;&gt;0,VLOOKUP(Table28[[#This Row],[Tên hàng hóa ]],Table1[[Tên hàng hóa]:[Quy cách]],2,0),"")</f>
        <v/>
      </c>
      <c r="F2936" s="191" t="str">
        <f>IF(Table28[[#This Row],[Tên hàng hóa ]]&lt;&gt;0,VLOOKUP(Table28[[#This Row],[Tên hàng hóa ]],Table1[[Tên hàng hóa]:[ĐVT]],3,0),"")</f>
        <v/>
      </c>
      <c r="G2936" s="196" t="str">
        <f>IF(Table28[[#This Row],[Tên hàng hóa ]]=0,"",VLOOKUP(Table28[[#This Row],[Tên hàng hóa ]],Table1[[Tên hàng hóa]:[Giá bán]],4,0))</f>
        <v/>
      </c>
      <c r="H2936" s="192"/>
      <c r="I2936" s="193" t="str">
        <f>IF(Table28[[#This Row],[Số lượng]]&lt;&gt;0,Table28[[#This Row],[Số lượng]]*Table28[[#This Row],[Đơn giá]],"")</f>
        <v/>
      </c>
      <c r="J2936" s="193" t="str">
        <f ca="1">IF(AND(Table28[[#This Row],[Tên hàng hóa ]]&lt;&gt;0,D2937=""),SUM(OFFSET(Table28[[#This Row],[Thành tiền]],0,0,-COUNTIF(Table28[Số HĐ],Table28[[#This Row],[Số HĐ]]))),"")</f>
        <v/>
      </c>
      <c r="K2936" s="192"/>
      <c r="L293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36" s="194"/>
    </row>
    <row r="2937" spans="1:13" ht="35.1" customHeight="1" x14ac:dyDescent="0.2">
      <c r="A2937" s="187"/>
      <c r="B2937" s="188"/>
      <c r="C2937" s="189" t="str">
        <f t="shared" si="72"/>
        <v/>
      </c>
      <c r="D2937" s="190"/>
      <c r="E2937" s="195" t="str">
        <f>IF(Table28[[#This Row],[Tên hàng hóa ]]&lt;&gt;0,VLOOKUP(Table28[[#This Row],[Tên hàng hóa ]],Table1[[Tên hàng hóa]:[Quy cách]],2,0),"")</f>
        <v/>
      </c>
      <c r="F2937" s="191" t="str">
        <f>IF(Table28[[#This Row],[Tên hàng hóa ]]&lt;&gt;0,VLOOKUP(Table28[[#This Row],[Tên hàng hóa ]],Table1[[Tên hàng hóa]:[ĐVT]],3,0),"")</f>
        <v/>
      </c>
      <c r="G2937" s="196" t="str">
        <f>IF(Table28[[#This Row],[Tên hàng hóa ]]=0,"",VLOOKUP(Table28[[#This Row],[Tên hàng hóa ]],Table1[[Tên hàng hóa]:[Giá bán]],4,0))</f>
        <v/>
      </c>
      <c r="H2937" s="192"/>
      <c r="I2937" s="193" t="str">
        <f>IF(Table28[[#This Row],[Số lượng]]&lt;&gt;0,Table28[[#This Row],[Số lượng]]*Table28[[#This Row],[Đơn giá]],"")</f>
        <v/>
      </c>
      <c r="J2937" s="193" t="str">
        <f ca="1">IF(AND(Table28[[#This Row],[Tên hàng hóa ]]&lt;&gt;0,D2938=""),SUM(OFFSET(Table28[[#This Row],[Thành tiền]],0,0,-COUNTIF(Table28[Số HĐ],Table28[[#This Row],[Số HĐ]]))),"")</f>
        <v/>
      </c>
      <c r="K2937" s="192"/>
      <c r="L293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37" s="194"/>
    </row>
    <row r="2938" spans="1:13" ht="35.1" customHeight="1" x14ac:dyDescent="0.2">
      <c r="A2938" s="187"/>
      <c r="B2938" s="188"/>
      <c r="C2938" s="189" t="str">
        <f t="shared" si="72"/>
        <v/>
      </c>
      <c r="D2938" s="190"/>
      <c r="E2938" s="195" t="str">
        <f>IF(Table28[[#This Row],[Tên hàng hóa ]]&lt;&gt;0,VLOOKUP(Table28[[#This Row],[Tên hàng hóa ]],Table1[[Tên hàng hóa]:[Quy cách]],2,0),"")</f>
        <v/>
      </c>
      <c r="F2938" s="191" t="str">
        <f>IF(Table28[[#This Row],[Tên hàng hóa ]]&lt;&gt;0,VLOOKUP(Table28[[#This Row],[Tên hàng hóa ]],Table1[[Tên hàng hóa]:[ĐVT]],3,0),"")</f>
        <v/>
      </c>
      <c r="G2938" s="196" t="str">
        <f>IF(Table28[[#This Row],[Tên hàng hóa ]]=0,"",VLOOKUP(Table28[[#This Row],[Tên hàng hóa ]],Table1[[Tên hàng hóa]:[Giá bán]],4,0))</f>
        <v/>
      </c>
      <c r="H2938" s="192"/>
      <c r="I2938" s="193" t="str">
        <f>IF(Table28[[#This Row],[Số lượng]]&lt;&gt;0,Table28[[#This Row],[Số lượng]]*Table28[[#This Row],[Đơn giá]],"")</f>
        <v/>
      </c>
      <c r="J2938" s="193" t="str">
        <f ca="1">IF(AND(Table28[[#This Row],[Tên hàng hóa ]]&lt;&gt;0,D2939=""),SUM(OFFSET(Table28[[#This Row],[Thành tiền]],0,0,-COUNTIF(Table28[Số HĐ],Table28[[#This Row],[Số HĐ]]))),"")</f>
        <v/>
      </c>
      <c r="K2938" s="192"/>
      <c r="L293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38" s="194"/>
    </row>
    <row r="2939" spans="1:13" ht="35.1" customHeight="1" x14ac:dyDescent="0.2">
      <c r="A2939" s="187"/>
      <c r="B2939" s="188"/>
      <c r="C2939" s="189" t="str">
        <f t="shared" si="72"/>
        <v/>
      </c>
      <c r="D2939" s="190"/>
      <c r="E2939" s="195" t="str">
        <f>IF(Table28[[#This Row],[Tên hàng hóa ]]&lt;&gt;0,VLOOKUP(Table28[[#This Row],[Tên hàng hóa ]],Table1[[Tên hàng hóa]:[Quy cách]],2,0),"")</f>
        <v/>
      </c>
      <c r="F2939" s="191" t="str">
        <f>IF(Table28[[#This Row],[Tên hàng hóa ]]&lt;&gt;0,VLOOKUP(Table28[[#This Row],[Tên hàng hóa ]],Table1[[Tên hàng hóa]:[ĐVT]],3,0),"")</f>
        <v/>
      </c>
      <c r="G2939" s="196" t="str">
        <f>IF(Table28[[#This Row],[Tên hàng hóa ]]=0,"",VLOOKUP(Table28[[#This Row],[Tên hàng hóa ]],Table1[[Tên hàng hóa]:[Giá bán]],4,0))</f>
        <v/>
      </c>
      <c r="H2939" s="192"/>
      <c r="I2939" s="193" t="str">
        <f>IF(Table28[[#This Row],[Số lượng]]&lt;&gt;0,Table28[[#This Row],[Số lượng]]*Table28[[#This Row],[Đơn giá]],"")</f>
        <v/>
      </c>
      <c r="J2939" s="193" t="str">
        <f ca="1">IF(AND(Table28[[#This Row],[Tên hàng hóa ]]&lt;&gt;0,D2940=""),SUM(OFFSET(Table28[[#This Row],[Thành tiền]],0,0,-COUNTIF(Table28[Số HĐ],Table28[[#This Row],[Số HĐ]]))),"")</f>
        <v/>
      </c>
      <c r="K2939" s="192"/>
      <c r="L293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39" s="194"/>
    </row>
    <row r="2940" spans="1:13" ht="35.1" customHeight="1" x14ac:dyDescent="0.2">
      <c r="A2940" s="187"/>
      <c r="B2940" s="188"/>
      <c r="C2940" s="189" t="str">
        <f t="shared" si="72"/>
        <v/>
      </c>
      <c r="D2940" s="190"/>
      <c r="E2940" s="195" t="str">
        <f>IF(Table28[[#This Row],[Tên hàng hóa ]]&lt;&gt;0,VLOOKUP(Table28[[#This Row],[Tên hàng hóa ]],Table1[[Tên hàng hóa]:[Quy cách]],2,0),"")</f>
        <v/>
      </c>
      <c r="F2940" s="191" t="str">
        <f>IF(Table28[[#This Row],[Tên hàng hóa ]]&lt;&gt;0,VLOOKUP(Table28[[#This Row],[Tên hàng hóa ]],Table1[[Tên hàng hóa]:[ĐVT]],3,0),"")</f>
        <v/>
      </c>
      <c r="G2940" s="196" t="str">
        <f>IF(Table28[[#This Row],[Tên hàng hóa ]]=0,"",VLOOKUP(Table28[[#This Row],[Tên hàng hóa ]],Table1[[Tên hàng hóa]:[Giá bán]],4,0))</f>
        <v/>
      </c>
      <c r="H2940" s="192"/>
      <c r="I2940" s="193" t="str">
        <f>IF(Table28[[#This Row],[Số lượng]]&lt;&gt;0,Table28[[#This Row],[Số lượng]]*Table28[[#This Row],[Đơn giá]],"")</f>
        <v/>
      </c>
      <c r="J2940" s="193" t="str">
        <f ca="1">IF(AND(Table28[[#This Row],[Tên hàng hóa ]]&lt;&gt;0,D2941=""),SUM(OFFSET(Table28[[#This Row],[Thành tiền]],0,0,-COUNTIF(Table28[Số HĐ],Table28[[#This Row],[Số HĐ]]))),"")</f>
        <v/>
      </c>
      <c r="K2940" s="192"/>
      <c r="L294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40" s="194"/>
    </row>
    <row r="2941" spans="1:13" ht="35.1" customHeight="1" x14ac:dyDescent="0.2">
      <c r="A2941" s="187"/>
      <c r="B2941" s="188"/>
      <c r="C2941" s="189" t="str">
        <f t="shared" si="72"/>
        <v/>
      </c>
      <c r="D2941" s="190"/>
      <c r="E2941" s="195" t="str">
        <f>IF(Table28[[#This Row],[Tên hàng hóa ]]&lt;&gt;0,VLOOKUP(Table28[[#This Row],[Tên hàng hóa ]],Table1[[Tên hàng hóa]:[Quy cách]],2,0),"")</f>
        <v/>
      </c>
      <c r="F2941" s="191" t="str">
        <f>IF(Table28[[#This Row],[Tên hàng hóa ]]&lt;&gt;0,VLOOKUP(Table28[[#This Row],[Tên hàng hóa ]],Table1[[Tên hàng hóa]:[ĐVT]],3,0),"")</f>
        <v/>
      </c>
      <c r="G2941" s="196" t="str">
        <f>IF(Table28[[#This Row],[Tên hàng hóa ]]=0,"",VLOOKUP(Table28[[#This Row],[Tên hàng hóa ]],Table1[[Tên hàng hóa]:[Giá bán]],4,0))</f>
        <v/>
      </c>
      <c r="H2941" s="192"/>
      <c r="I2941" s="193" t="str">
        <f>IF(Table28[[#This Row],[Số lượng]]&lt;&gt;0,Table28[[#This Row],[Số lượng]]*Table28[[#This Row],[Đơn giá]],"")</f>
        <v/>
      </c>
      <c r="J2941" s="193" t="str">
        <f ca="1">IF(AND(Table28[[#This Row],[Tên hàng hóa ]]&lt;&gt;0,D2942=""),SUM(OFFSET(Table28[[#This Row],[Thành tiền]],0,0,-COUNTIF(Table28[Số HĐ],Table28[[#This Row],[Số HĐ]]))),"")</f>
        <v/>
      </c>
      <c r="K2941" s="192"/>
      <c r="L294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41" s="194"/>
    </row>
    <row r="2942" spans="1:13" ht="35.1" customHeight="1" x14ac:dyDescent="0.2">
      <c r="A2942" s="187"/>
      <c r="B2942" s="188"/>
      <c r="C2942" s="189" t="str">
        <f t="shared" si="72"/>
        <v/>
      </c>
      <c r="D2942" s="190"/>
      <c r="E2942" s="195" t="str">
        <f>IF(Table28[[#This Row],[Tên hàng hóa ]]&lt;&gt;0,VLOOKUP(Table28[[#This Row],[Tên hàng hóa ]],Table1[[Tên hàng hóa]:[Quy cách]],2,0),"")</f>
        <v/>
      </c>
      <c r="F2942" s="191" t="str">
        <f>IF(Table28[[#This Row],[Tên hàng hóa ]]&lt;&gt;0,VLOOKUP(Table28[[#This Row],[Tên hàng hóa ]],Table1[[Tên hàng hóa]:[ĐVT]],3,0),"")</f>
        <v/>
      </c>
      <c r="G2942" s="196" t="str">
        <f>IF(Table28[[#This Row],[Tên hàng hóa ]]=0,"",VLOOKUP(Table28[[#This Row],[Tên hàng hóa ]],Table1[[Tên hàng hóa]:[Giá bán]],4,0))</f>
        <v/>
      </c>
      <c r="H2942" s="192"/>
      <c r="I2942" s="193" t="str">
        <f>IF(Table28[[#This Row],[Số lượng]]&lt;&gt;0,Table28[[#This Row],[Số lượng]]*Table28[[#This Row],[Đơn giá]],"")</f>
        <v/>
      </c>
      <c r="J2942" s="193" t="str">
        <f ca="1">IF(AND(Table28[[#This Row],[Tên hàng hóa ]]&lt;&gt;0,D2943=""),SUM(OFFSET(Table28[[#This Row],[Thành tiền]],0,0,-COUNTIF(Table28[Số HĐ],Table28[[#This Row],[Số HĐ]]))),"")</f>
        <v/>
      </c>
      <c r="K2942" s="192"/>
      <c r="L294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42" s="194"/>
    </row>
    <row r="2943" spans="1:13" ht="35.1" customHeight="1" x14ac:dyDescent="0.2">
      <c r="A2943" s="187"/>
      <c r="B2943" s="188"/>
      <c r="C2943" s="189" t="str">
        <f t="shared" si="72"/>
        <v/>
      </c>
      <c r="D2943" s="190"/>
      <c r="E2943" s="195" t="str">
        <f>IF(Table28[[#This Row],[Tên hàng hóa ]]&lt;&gt;0,VLOOKUP(Table28[[#This Row],[Tên hàng hóa ]],Table1[[Tên hàng hóa]:[Quy cách]],2,0),"")</f>
        <v/>
      </c>
      <c r="F2943" s="191" t="str">
        <f>IF(Table28[[#This Row],[Tên hàng hóa ]]&lt;&gt;0,VLOOKUP(Table28[[#This Row],[Tên hàng hóa ]],Table1[[Tên hàng hóa]:[ĐVT]],3,0),"")</f>
        <v/>
      </c>
      <c r="G2943" s="196" t="str">
        <f>IF(Table28[[#This Row],[Tên hàng hóa ]]=0,"",VLOOKUP(Table28[[#This Row],[Tên hàng hóa ]],Table1[[Tên hàng hóa]:[Giá bán]],4,0))</f>
        <v/>
      </c>
      <c r="H2943" s="192"/>
      <c r="I2943" s="193" t="str">
        <f>IF(Table28[[#This Row],[Số lượng]]&lt;&gt;0,Table28[[#This Row],[Số lượng]]*Table28[[#This Row],[Đơn giá]],"")</f>
        <v/>
      </c>
      <c r="J2943" s="193" t="str">
        <f ca="1">IF(AND(Table28[[#This Row],[Tên hàng hóa ]]&lt;&gt;0,D2944=""),SUM(OFFSET(Table28[[#This Row],[Thành tiền]],0,0,-COUNTIF(Table28[Số HĐ],Table28[[#This Row],[Số HĐ]]))),"")</f>
        <v/>
      </c>
      <c r="K2943" s="192"/>
      <c r="L294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43" s="194"/>
    </row>
    <row r="2944" spans="1:13" ht="35.1" customHeight="1" x14ac:dyDescent="0.2">
      <c r="A2944" s="187"/>
      <c r="B2944" s="188"/>
      <c r="C2944" s="189" t="str">
        <f t="shared" si="72"/>
        <v/>
      </c>
      <c r="D2944" s="190"/>
      <c r="E2944" s="195" t="str">
        <f>IF(Table28[[#This Row],[Tên hàng hóa ]]&lt;&gt;0,VLOOKUP(Table28[[#This Row],[Tên hàng hóa ]],Table1[[Tên hàng hóa]:[Quy cách]],2,0),"")</f>
        <v/>
      </c>
      <c r="F2944" s="191" t="str">
        <f>IF(Table28[[#This Row],[Tên hàng hóa ]]&lt;&gt;0,VLOOKUP(Table28[[#This Row],[Tên hàng hóa ]],Table1[[Tên hàng hóa]:[ĐVT]],3,0),"")</f>
        <v/>
      </c>
      <c r="G2944" s="196" t="str">
        <f>IF(Table28[[#This Row],[Tên hàng hóa ]]=0,"",VLOOKUP(Table28[[#This Row],[Tên hàng hóa ]],Table1[[Tên hàng hóa]:[Giá bán]],4,0))</f>
        <v/>
      </c>
      <c r="H2944" s="192"/>
      <c r="I2944" s="193" t="str">
        <f>IF(Table28[[#This Row],[Số lượng]]&lt;&gt;0,Table28[[#This Row],[Số lượng]]*Table28[[#This Row],[Đơn giá]],"")</f>
        <v/>
      </c>
      <c r="J2944" s="193" t="str">
        <f ca="1">IF(AND(Table28[[#This Row],[Tên hàng hóa ]]&lt;&gt;0,D2945=""),SUM(OFFSET(Table28[[#This Row],[Thành tiền]],0,0,-COUNTIF(Table28[Số HĐ],Table28[[#This Row],[Số HĐ]]))),"")</f>
        <v/>
      </c>
      <c r="K2944" s="192"/>
      <c r="L294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44" s="194"/>
    </row>
    <row r="2945" spans="1:13" ht="35.1" customHeight="1" x14ac:dyDescent="0.2">
      <c r="A2945" s="187"/>
      <c r="B2945" s="188"/>
      <c r="C2945" s="189" t="str">
        <f t="shared" si="72"/>
        <v/>
      </c>
      <c r="D2945" s="190"/>
      <c r="E2945" s="195" t="str">
        <f>IF(Table28[[#This Row],[Tên hàng hóa ]]&lt;&gt;0,VLOOKUP(Table28[[#This Row],[Tên hàng hóa ]],Table1[[Tên hàng hóa]:[Quy cách]],2,0),"")</f>
        <v/>
      </c>
      <c r="F2945" s="191" t="str">
        <f>IF(Table28[[#This Row],[Tên hàng hóa ]]&lt;&gt;0,VLOOKUP(Table28[[#This Row],[Tên hàng hóa ]],Table1[[Tên hàng hóa]:[ĐVT]],3,0),"")</f>
        <v/>
      </c>
      <c r="G2945" s="196" t="str">
        <f>IF(Table28[[#This Row],[Tên hàng hóa ]]=0,"",VLOOKUP(Table28[[#This Row],[Tên hàng hóa ]],Table1[[Tên hàng hóa]:[Giá bán]],4,0))</f>
        <v/>
      </c>
      <c r="H2945" s="192"/>
      <c r="I2945" s="193" t="str">
        <f>IF(Table28[[#This Row],[Số lượng]]&lt;&gt;0,Table28[[#This Row],[Số lượng]]*Table28[[#This Row],[Đơn giá]],"")</f>
        <v/>
      </c>
      <c r="J2945" s="193" t="str">
        <f ca="1">IF(AND(Table28[[#This Row],[Tên hàng hóa ]]&lt;&gt;0,D2946=""),SUM(OFFSET(Table28[[#This Row],[Thành tiền]],0,0,-COUNTIF(Table28[Số HĐ],Table28[[#This Row],[Số HĐ]]))),"")</f>
        <v/>
      </c>
      <c r="K2945" s="192"/>
      <c r="L294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45" s="194"/>
    </row>
    <row r="2946" spans="1:13" ht="35.1" customHeight="1" x14ac:dyDescent="0.2">
      <c r="A2946" s="187"/>
      <c r="B2946" s="188"/>
      <c r="C2946" s="189" t="str">
        <f t="shared" si="72"/>
        <v/>
      </c>
      <c r="D2946" s="190"/>
      <c r="E2946" s="195" t="str">
        <f>IF(Table28[[#This Row],[Tên hàng hóa ]]&lt;&gt;0,VLOOKUP(Table28[[#This Row],[Tên hàng hóa ]],Table1[[Tên hàng hóa]:[Quy cách]],2,0),"")</f>
        <v/>
      </c>
      <c r="F2946" s="191" t="str">
        <f>IF(Table28[[#This Row],[Tên hàng hóa ]]&lt;&gt;0,VLOOKUP(Table28[[#This Row],[Tên hàng hóa ]],Table1[[Tên hàng hóa]:[ĐVT]],3,0),"")</f>
        <v/>
      </c>
      <c r="G2946" s="196" t="str">
        <f>IF(Table28[[#This Row],[Tên hàng hóa ]]=0,"",VLOOKUP(Table28[[#This Row],[Tên hàng hóa ]],Table1[[Tên hàng hóa]:[Giá bán]],4,0))</f>
        <v/>
      </c>
      <c r="H2946" s="192"/>
      <c r="I2946" s="193" t="str">
        <f>IF(Table28[[#This Row],[Số lượng]]&lt;&gt;0,Table28[[#This Row],[Số lượng]]*Table28[[#This Row],[Đơn giá]],"")</f>
        <v/>
      </c>
      <c r="J2946" s="193" t="str">
        <f ca="1">IF(AND(Table28[[#This Row],[Tên hàng hóa ]]&lt;&gt;0,D2947=""),SUM(OFFSET(Table28[[#This Row],[Thành tiền]],0,0,-COUNTIF(Table28[Số HĐ],Table28[[#This Row],[Số HĐ]]))),"")</f>
        <v/>
      </c>
      <c r="K2946" s="192"/>
      <c r="L294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46" s="194"/>
    </row>
    <row r="2947" spans="1:13" ht="35.1" customHeight="1" x14ac:dyDescent="0.2">
      <c r="A2947" s="187"/>
      <c r="B2947" s="188"/>
      <c r="C2947" s="189" t="str">
        <f t="shared" si="72"/>
        <v/>
      </c>
      <c r="D2947" s="190"/>
      <c r="E2947" s="195" t="str">
        <f>IF(Table28[[#This Row],[Tên hàng hóa ]]&lt;&gt;0,VLOOKUP(Table28[[#This Row],[Tên hàng hóa ]],Table1[[Tên hàng hóa]:[Quy cách]],2,0),"")</f>
        <v/>
      </c>
      <c r="F2947" s="191" t="str">
        <f>IF(Table28[[#This Row],[Tên hàng hóa ]]&lt;&gt;0,VLOOKUP(Table28[[#This Row],[Tên hàng hóa ]],Table1[[Tên hàng hóa]:[ĐVT]],3,0),"")</f>
        <v/>
      </c>
      <c r="G2947" s="196" t="str">
        <f>IF(Table28[[#This Row],[Tên hàng hóa ]]=0,"",VLOOKUP(Table28[[#This Row],[Tên hàng hóa ]],Table1[[Tên hàng hóa]:[Giá bán]],4,0))</f>
        <v/>
      </c>
      <c r="H2947" s="192"/>
      <c r="I2947" s="193" t="str">
        <f>IF(Table28[[#This Row],[Số lượng]]&lt;&gt;0,Table28[[#This Row],[Số lượng]]*Table28[[#This Row],[Đơn giá]],"")</f>
        <v/>
      </c>
      <c r="J2947" s="193" t="str">
        <f ca="1">IF(AND(Table28[[#This Row],[Tên hàng hóa ]]&lt;&gt;0,D2948=""),SUM(OFFSET(Table28[[#This Row],[Thành tiền]],0,0,-COUNTIF(Table28[Số HĐ],Table28[[#This Row],[Số HĐ]]))),"")</f>
        <v/>
      </c>
      <c r="K2947" s="192"/>
      <c r="L294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47" s="194"/>
    </row>
    <row r="2948" spans="1:13" ht="35.1" customHeight="1" x14ac:dyDescent="0.2">
      <c r="A2948" s="187"/>
      <c r="B2948" s="188"/>
      <c r="C2948" s="189" t="str">
        <f t="shared" si="72"/>
        <v/>
      </c>
      <c r="D2948" s="190"/>
      <c r="E2948" s="195" t="str">
        <f>IF(Table28[[#This Row],[Tên hàng hóa ]]&lt;&gt;0,VLOOKUP(Table28[[#This Row],[Tên hàng hóa ]],Table1[[Tên hàng hóa]:[Quy cách]],2,0),"")</f>
        <v/>
      </c>
      <c r="F2948" s="191" t="str">
        <f>IF(Table28[[#This Row],[Tên hàng hóa ]]&lt;&gt;0,VLOOKUP(Table28[[#This Row],[Tên hàng hóa ]],Table1[[Tên hàng hóa]:[ĐVT]],3,0),"")</f>
        <v/>
      </c>
      <c r="G2948" s="196" t="str">
        <f>IF(Table28[[#This Row],[Tên hàng hóa ]]=0,"",VLOOKUP(Table28[[#This Row],[Tên hàng hóa ]],Table1[[Tên hàng hóa]:[Giá bán]],4,0))</f>
        <v/>
      </c>
      <c r="H2948" s="192"/>
      <c r="I2948" s="193" t="str">
        <f>IF(Table28[[#This Row],[Số lượng]]&lt;&gt;0,Table28[[#This Row],[Số lượng]]*Table28[[#This Row],[Đơn giá]],"")</f>
        <v/>
      </c>
      <c r="J2948" s="193" t="str">
        <f ca="1">IF(AND(Table28[[#This Row],[Tên hàng hóa ]]&lt;&gt;0,D2949=""),SUM(OFFSET(Table28[[#This Row],[Thành tiền]],0,0,-COUNTIF(Table28[Số HĐ],Table28[[#This Row],[Số HĐ]]))),"")</f>
        <v/>
      </c>
      <c r="K2948" s="192"/>
      <c r="L294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48" s="194"/>
    </row>
    <row r="2949" spans="1:13" ht="35.1" customHeight="1" x14ac:dyDescent="0.2">
      <c r="A2949" s="187"/>
      <c r="B2949" s="188"/>
      <c r="C2949" s="189" t="str">
        <f t="shared" si="72"/>
        <v/>
      </c>
      <c r="D2949" s="190"/>
      <c r="E2949" s="195" t="str">
        <f>IF(Table28[[#This Row],[Tên hàng hóa ]]&lt;&gt;0,VLOOKUP(Table28[[#This Row],[Tên hàng hóa ]],Table1[[Tên hàng hóa]:[Quy cách]],2,0),"")</f>
        <v/>
      </c>
      <c r="F2949" s="191" t="str">
        <f>IF(Table28[[#This Row],[Tên hàng hóa ]]&lt;&gt;0,VLOOKUP(Table28[[#This Row],[Tên hàng hóa ]],Table1[[Tên hàng hóa]:[ĐVT]],3,0),"")</f>
        <v/>
      </c>
      <c r="G2949" s="196" t="str">
        <f>IF(Table28[[#This Row],[Tên hàng hóa ]]=0,"",VLOOKUP(Table28[[#This Row],[Tên hàng hóa ]],Table1[[Tên hàng hóa]:[Giá bán]],4,0))</f>
        <v/>
      </c>
      <c r="H2949" s="192"/>
      <c r="I2949" s="193" t="str">
        <f>IF(Table28[[#This Row],[Số lượng]]&lt;&gt;0,Table28[[#This Row],[Số lượng]]*Table28[[#This Row],[Đơn giá]],"")</f>
        <v/>
      </c>
      <c r="J2949" s="193" t="str">
        <f ca="1">IF(AND(Table28[[#This Row],[Tên hàng hóa ]]&lt;&gt;0,D2950=""),SUM(OFFSET(Table28[[#This Row],[Thành tiền]],0,0,-COUNTIF(Table28[Số HĐ],Table28[[#This Row],[Số HĐ]]))),"")</f>
        <v/>
      </c>
      <c r="K2949" s="192"/>
      <c r="L294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49" s="194"/>
    </row>
    <row r="2950" spans="1:13" ht="35.1" customHeight="1" x14ac:dyDescent="0.2">
      <c r="A2950" s="187"/>
      <c r="B2950" s="188"/>
      <c r="C2950" s="189" t="str">
        <f t="shared" si="72"/>
        <v/>
      </c>
      <c r="D2950" s="190"/>
      <c r="E2950" s="195" t="str">
        <f>IF(Table28[[#This Row],[Tên hàng hóa ]]&lt;&gt;0,VLOOKUP(Table28[[#This Row],[Tên hàng hóa ]],Table1[[Tên hàng hóa]:[Quy cách]],2,0),"")</f>
        <v/>
      </c>
      <c r="F2950" s="191" t="str">
        <f>IF(Table28[[#This Row],[Tên hàng hóa ]]&lt;&gt;0,VLOOKUP(Table28[[#This Row],[Tên hàng hóa ]],Table1[[Tên hàng hóa]:[ĐVT]],3,0),"")</f>
        <v/>
      </c>
      <c r="G2950" s="196" t="str">
        <f>IF(Table28[[#This Row],[Tên hàng hóa ]]=0,"",VLOOKUP(Table28[[#This Row],[Tên hàng hóa ]],Table1[[Tên hàng hóa]:[Giá bán]],4,0))</f>
        <v/>
      </c>
      <c r="H2950" s="192"/>
      <c r="I2950" s="193" t="str">
        <f>IF(Table28[[#This Row],[Số lượng]]&lt;&gt;0,Table28[[#This Row],[Số lượng]]*Table28[[#This Row],[Đơn giá]],"")</f>
        <v/>
      </c>
      <c r="J2950" s="193" t="str">
        <f ca="1">IF(AND(Table28[[#This Row],[Tên hàng hóa ]]&lt;&gt;0,D2951=""),SUM(OFFSET(Table28[[#This Row],[Thành tiền]],0,0,-COUNTIF(Table28[Số HĐ],Table28[[#This Row],[Số HĐ]]))),"")</f>
        <v/>
      </c>
      <c r="K2950" s="192"/>
      <c r="L295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50" s="194"/>
    </row>
    <row r="2951" spans="1:13" ht="35.1" customHeight="1" x14ac:dyDescent="0.2">
      <c r="A2951" s="187"/>
      <c r="B2951" s="188"/>
      <c r="C2951" s="189" t="str">
        <f t="shared" si="72"/>
        <v/>
      </c>
      <c r="D2951" s="190"/>
      <c r="E2951" s="195" t="str">
        <f>IF(Table28[[#This Row],[Tên hàng hóa ]]&lt;&gt;0,VLOOKUP(Table28[[#This Row],[Tên hàng hóa ]],Table1[[Tên hàng hóa]:[Quy cách]],2,0),"")</f>
        <v/>
      </c>
      <c r="F2951" s="191" t="str">
        <f>IF(Table28[[#This Row],[Tên hàng hóa ]]&lt;&gt;0,VLOOKUP(Table28[[#This Row],[Tên hàng hóa ]],Table1[[Tên hàng hóa]:[ĐVT]],3,0),"")</f>
        <v/>
      </c>
      <c r="G2951" s="196" t="str">
        <f>IF(Table28[[#This Row],[Tên hàng hóa ]]=0,"",VLOOKUP(Table28[[#This Row],[Tên hàng hóa ]],Table1[[Tên hàng hóa]:[Giá bán]],4,0))</f>
        <v/>
      </c>
      <c r="H2951" s="192"/>
      <c r="I2951" s="193" t="str">
        <f>IF(Table28[[#This Row],[Số lượng]]&lt;&gt;0,Table28[[#This Row],[Số lượng]]*Table28[[#This Row],[Đơn giá]],"")</f>
        <v/>
      </c>
      <c r="J2951" s="193" t="str">
        <f ca="1">IF(AND(Table28[[#This Row],[Tên hàng hóa ]]&lt;&gt;0,D2952=""),SUM(OFFSET(Table28[[#This Row],[Thành tiền]],0,0,-COUNTIF(Table28[Số HĐ],Table28[[#This Row],[Số HĐ]]))),"")</f>
        <v/>
      </c>
      <c r="K2951" s="192"/>
      <c r="L295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51" s="194"/>
    </row>
    <row r="2952" spans="1:13" ht="35.1" customHeight="1" x14ac:dyDescent="0.2">
      <c r="A2952" s="187"/>
      <c r="B2952" s="188"/>
      <c r="C2952" s="189" t="str">
        <f t="shared" si="72"/>
        <v/>
      </c>
      <c r="D2952" s="190"/>
      <c r="E2952" s="195" t="str">
        <f>IF(Table28[[#This Row],[Tên hàng hóa ]]&lt;&gt;0,VLOOKUP(Table28[[#This Row],[Tên hàng hóa ]],Table1[[Tên hàng hóa]:[Quy cách]],2,0),"")</f>
        <v/>
      </c>
      <c r="F2952" s="191" t="str">
        <f>IF(Table28[[#This Row],[Tên hàng hóa ]]&lt;&gt;0,VLOOKUP(Table28[[#This Row],[Tên hàng hóa ]],Table1[[Tên hàng hóa]:[ĐVT]],3,0),"")</f>
        <v/>
      </c>
      <c r="G2952" s="196" t="str">
        <f>IF(Table28[[#This Row],[Tên hàng hóa ]]=0,"",VLOOKUP(Table28[[#This Row],[Tên hàng hóa ]],Table1[[Tên hàng hóa]:[Giá bán]],4,0))</f>
        <v/>
      </c>
      <c r="H2952" s="192"/>
      <c r="I2952" s="193" t="str">
        <f>IF(Table28[[#This Row],[Số lượng]]&lt;&gt;0,Table28[[#This Row],[Số lượng]]*Table28[[#This Row],[Đơn giá]],"")</f>
        <v/>
      </c>
      <c r="J2952" s="193" t="str">
        <f ca="1">IF(AND(Table28[[#This Row],[Tên hàng hóa ]]&lt;&gt;0,D2953=""),SUM(OFFSET(Table28[[#This Row],[Thành tiền]],0,0,-COUNTIF(Table28[Số HĐ],Table28[[#This Row],[Số HĐ]]))),"")</f>
        <v/>
      </c>
      <c r="K2952" s="192"/>
      <c r="L295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52" s="194"/>
    </row>
    <row r="2953" spans="1:13" ht="35.1" customHeight="1" x14ac:dyDescent="0.2">
      <c r="A2953" s="187"/>
      <c r="B2953" s="188"/>
      <c r="C2953" s="189" t="str">
        <f t="shared" si="72"/>
        <v/>
      </c>
      <c r="D2953" s="190"/>
      <c r="E2953" s="195" t="str">
        <f>IF(Table28[[#This Row],[Tên hàng hóa ]]&lt;&gt;0,VLOOKUP(Table28[[#This Row],[Tên hàng hóa ]],Table1[[Tên hàng hóa]:[Quy cách]],2,0),"")</f>
        <v/>
      </c>
      <c r="F2953" s="191" t="str">
        <f>IF(Table28[[#This Row],[Tên hàng hóa ]]&lt;&gt;0,VLOOKUP(Table28[[#This Row],[Tên hàng hóa ]],Table1[[Tên hàng hóa]:[ĐVT]],3,0),"")</f>
        <v/>
      </c>
      <c r="G2953" s="196" t="str">
        <f>IF(Table28[[#This Row],[Tên hàng hóa ]]=0,"",VLOOKUP(Table28[[#This Row],[Tên hàng hóa ]],Table1[[Tên hàng hóa]:[Giá bán]],4,0))</f>
        <v/>
      </c>
      <c r="H2953" s="192"/>
      <c r="I2953" s="193" t="str">
        <f>IF(Table28[[#This Row],[Số lượng]]&lt;&gt;0,Table28[[#This Row],[Số lượng]]*Table28[[#This Row],[Đơn giá]],"")</f>
        <v/>
      </c>
      <c r="J2953" s="193" t="str">
        <f ca="1">IF(AND(Table28[[#This Row],[Tên hàng hóa ]]&lt;&gt;0,D2954=""),SUM(OFFSET(Table28[[#This Row],[Thành tiền]],0,0,-COUNTIF(Table28[Số HĐ],Table28[[#This Row],[Số HĐ]]))),"")</f>
        <v/>
      </c>
      <c r="K2953" s="192"/>
      <c r="L295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53" s="194"/>
    </row>
    <row r="2954" spans="1:13" ht="35.1" customHeight="1" x14ac:dyDescent="0.2">
      <c r="A2954" s="187"/>
      <c r="B2954" s="188"/>
      <c r="C2954" s="189" t="str">
        <f t="shared" si="72"/>
        <v/>
      </c>
      <c r="D2954" s="190"/>
      <c r="E2954" s="195" t="str">
        <f>IF(Table28[[#This Row],[Tên hàng hóa ]]&lt;&gt;0,VLOOKUP(Table28[[#This Row],[Tên hàng hóa ]],Table1[[Tên hàng hóa]:[Quy cách]],2,0),"")</f>
        <v/>
      </c>
      <c r="F2954" s="191" t="str">
        <f>IF(Table28[[#This Row],[Tên hàng hóa ]]&lt;&gt;0,VLOOKUP(Table28[[#This Row],[Tên hàng hóa ]],Table1[[Tên hàng hóa]:[ĐVT]],3,0),"")</f>
        <v/>
      </c>
      <c r="G2954" s="196" t="str">
        <f>IF(Table28[[#This Row],[Tên hàng hóa ]]=0,"",VLOOKUP(Table28[[#This Row],[Tên hàng hóa ]],Table1[[Tên hàng hóa]:[Giá bán]],4,0))</f>
        <v/>
      </c>
      <c r="H2954" s="192"/>
      <c r="I2954" s="193" t="str">
        <f>IF(Table28[[#This Row],[Số lượng]]&lt;&gt;0,Table28[[#This Row],[Số lượng]]*Table28[[#This Row],[Đơn giá]],"")</f>
        <v/>
      </c>
      <c r="J2954" s="193" t="str">
        <f ca="1">IF(AND(Table28[[#This Row],[Tên hàng hóa ]]&lt;&gt;0,D2955=""),SUM(OFFSET(Table28[[#This Row],[Thành tiền]],0,0,-COUNTIF(Table28[Số HĐ],Table28[[#This Row],[Số HĐ]]))),"")</f>
        <v/>
      </c>
      <c r="K2954" s="192"/>
      <c r="L295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54" s="194"/>
    </row>
    <row r="2955" spans="1:13" ht="35.1" customHeight="1" x14ac:dyDescent="0.2">
      <c r="A2955" s="187"/>
      <c r="B2955" s="188"/>
      <c r="C2955" s="189" t="str">
        <f t="shared" si="72"/>
        <v/>
      </c>
      <c r="D2955" s="190"/>
      <c r="E2955" s="195" t="str">
        <f>IF(Table28[[#This Row],[Tên hàng hóa ]]&lt;&gt;0,VLOOKUP(Table28[[#This Row],[Tên hàng hóa ]],Table1[[Tên hàng hóa]:[Quy cách]],2,0),"")</f>
        <v/>
      </c>
      <c r="F2955" s="191" t="str">
        <f>IF(Table28[[#This Row],[Tên hàng hóa ]]&lt;&gt;0,VLOOKUP(Table28[[#This Row],[Tên hàng hóa ]],Table1[[Tên hàng hóa]:[ĐVT]],3,0),"")</f>
        <v/>
      </c>
      <c r="G2955" s="196" t="str">
        <f>IF(Table28[[#This Row],[Tên hàng hóa ]]=0,"",VLOOKUP(Table28[[#This Row],[Tên hàng hóa ]],Table1[[Tên hàng hóa]:[Giá bán]],4,0))</f>
        <v/>
      </c>
      <c r="H2955" s="192"/>
      <c r="I2955" s="193" t="str">
        <f>IF(Table28[[#This Row],[Số lượng]]&lt;&gt;0,Table28[[#This Row],[Số lượng]]*Table28[[#This Row],[Đơn giá]],"")</f>
        <v/>
      </c>
      <c r="J2955" s="193" t="str">
        <f ca="1">IF(AND(Table28[[#This Row],[Tên hàng hóa ]]&lt;&gt;0,D2956=""),SUM(OFFSET(Table28[[#This Row],[Thành tiền]],0,0,-COUNTIF(Table28[Số HĐ],Table28[[#This Row],[Số HĐ]]))),"")</f>
        <v/>
      </c>
      <c r="K2955" s="192"/>
      <c r="L295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55" s="194"/>
    </row>
    <row r="2956" spans="1:13" ht="35.1" customHeight="1" x14ac:dyDescent="0.2">
      <c r="A2956" s="187"/>
      <c r="B2956" s="188"/>
      <c r="C2956" s="189" t="str">
        <f t="shared" si="72"/>
        <v/>
      </c>
      <c r="D2956" s="190"/>
      <c r="E2956" s="195" t="str">
        <f>IF(Table28[[#This Row],[Tên hàng hóa ]]&lt;&gt;0,VLOOKUP(Table28[[#This Row],[Tên hàng hóa ]],Table1[[Tên hàng hóa]:[Quy cách]],2,0),"")</f>
        <v/>
      </c>
      <c r="F2956" s="191" t="str">
        <f>IF(Table28[[#This Row],[Tên hàng hóa ]]&lt;&gt;0,VLOOKUP(Table28[[#This Row],[Tên hàng hóa ]],Table1[[Tên hàng hóa]:[ĐVT]],3,0),"")</f>
        <v/>
      </c>
      <c r="G2956" s="196" t="str">
        <f>IF(Table28[[#This Row],[Tên hàng hóa ]]=0,"",VLOOKUP(Table28[[#This Row],[Tên hàng hóa ]],Table1[[Tên hàng hóa]:[Giá bán]],4,0))</f>
        <v/>
      </c>
      <c r="H2956" s="192"/>
      <c r="I2956" s="193" t="str">
        <f>IF(Table28[[#This Row],[Số lượng]]&lt;&gt;0,Table28[[#This Row],[Số lượng]]*Table28[[#This Row],[Đơn giá]],"")</f>
        <v/>
      </c>
      <c r="J2956" s="193" t="str">
        <f ca="1">IF(AND(Table28[[#This Row],[Tên hàng hóa ]]&lt;&gt;0,D2957=""),SUM(OFFSET(Table28[[#This Row],[Thành tiền]],0,0,-COUNTIF(Table28[Số HĐ],Table28[[#This Row],[Số HĐ]]))),"")</f>
        <v/>
      </c>
      <c r="K2956" s="192"/>
      <c r="L295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56" s="194"/>
    </row>
    <row r="2957" spans="1:13" ht="35.1" customHeight="1" x14ac:dyDescent="0.2">
      <c r="A2957" s="187"/>
      <c r="B2957" s="188"/>
      <c r="C2957" s="189" t="str">
        <f t="shared" si="72"/>
        <v/>
      </c>
      <c r="D2957" s="190"/>
      <c r="E2957" s="195" t="str">
        <f>IF(Table28[[#This Row],[Tên hàng hóa ]]&lt;&gt;0,VLOOKUP(Table28[[#This Row],[Tên hàng hóa ]],Table1[[Tên hàng hóa]:[Quy cách]],2,0),"")</f>
        <v/>
      </c>
      <c r="F2957" s="191" t="str">
        <f>IF(Table28[[#This Row],[Tên hàng hóa ]]&lt;&gt;0,VLOOKUP(Table28[[#This Row],[Tên hàng hóa ]],Table1[[Tên hàng hóa]:[ĐVT]],3,0),"")</f>
        <v/>
      </c>
      <c r="G2957" s="196" t="str">
        <f>IF(Table28[[#This Row],[Tên hàng hóa ]]=0,"",VLOOKUP(Table28[[#This Row],[Tên hàng hóa ]],Table1[[Tên hàng hóa]:[Giá bán]],4,0))</f>
        <v/>
      </c>
      <c r="H2957" s="192"/>
      <c r="I2957" s="193" t="str">
        <f>IF(Table28[[#This Row],[Số lượng]]&lt;&gt;0,Table28[[#This Row],[Số lượng]]*Table28[[#This Row],[Đơn giá]],"")</f>
        <v/>
      </c>
      <c r="J2957" s="193" t="str">
        <f ca="1">IF(AND(Table28[[#This Row],[Tên hàng hóa ]]&lt;&gt;0,D2958=""),SUM(OFFSET(Table28[[#This Row],[Thành tiền]],0,0,-COUNTIF(Table28[Số HĐ],Table28[[#This Row],[Số HĐ]]))),"")</f>
        <v/>
      </c>
      <c r="K2957" s="192"/>
      <c r="L295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57" s="194"/>
    </row>
    <row r="2958" spans="1:13" ht="35.1" customHeight="1" x14ac:dyDescent="0.2">
      <c r="A2958" s="187"/>
      <c r="B2958" s="188"/>
      <c r="C2958" s="189" t="str">
        <f t="shared" si="72"/>
        <v/>
      </c>
      <c r="D2958" s="190"/>
      <c r="E2958" s="195" t="str">
        <f>IF(Table28[[#This Row],[Tên hàng hóa ]]&lt;&gt;0,VLOOKUP(Table28[[#This Row],[Tên hàng hóa ]],Table1[[Tên hàng hóa]:[Quy cách]],2,0),"")</f>
        <v/>
      </c>
      <c r="F2958" s="191" t="str">
        <f>IF(Table28[[#This Row],[Tên hàng hóa ]]&lt;&gt;0,VLOOKUP(Table28[[#This Row],[Tên hàng hóa ]],Table1[[Tên hàng hóa]:[ĐVT]],3,0),"")</f>
        <v/>
      </c>
      <c r="G2958" s="196" t="str">
        <f>IF(Table28[[#This Row],[Tên hàng hóa ]]=0,"",VLOOKUP(Table28[[#This Row],[Tên hàng hóa ]],Table1[[Tên hàng hóa]:[Giá bán]],4,0))</f>
        <v/>
      </c>
      <c r="H2958" s="192"/>
      <c r="I2958" s="193" t="str">
        <f>IF(Table28[[#This Row],[Số lượng]]&lt;&gt;0,Table28[[#This Row],[Số lượng]]*Table28[[#This Row],[Đơn giá]],"")</f>
        <v/>
      </c>
      <c r="J2958" s="193" t="str">
        <f ca="1">IF(AND(Table28[[#This Row],[Tên hàng hóa ]]&lt;&gt;0,D2959=""),SUM(OFFSET(Table28[[#This Row],[Thành tiền]],0,0,-COUNTIF(Table28[Số HĐ],Table28[[#This Row],[Số HĐ]]))),"")</f>
        <v/>
      </c>
      <c r="K2958" s="192"/>
      <c r="L295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58" s="194"/>
    </row>
    <row r="2959" spans="1:13" ht="35.1" customHeight="1" x14ac:dyDescent="0.2">
      <c r="A2959" s="187"/>
      <c r="B2959" s="188"/>
      <c r="C2959" s="189" t="str">
        <f t="shared" si="72"/>
        <v/>
      </c>
      <c r="D2959" s="190"/>
      <c r="E2959" s="195" t="str">
        <f>IF(Table28[[#This Row],[Tên hàng hóa ]]&lt;&gt;0,VLOOKUP(Table28[[#This Row],[Tên hàng hóa ]],Table1[[Tên hàng hóa]:[Quy cách]],2,0),"")</f>
        <v/>
      </c>
      <c r="F2959" s="191" t="str">
        <f>IF(Table28[[#This Row],[Tên hàng hóa ]]&lt;&gt;0,VLOOKUP(Table28[[#This Row],[Tên hàng hóa ]],Table1[[Tên hàng hóa]:[ĐVT]],3,0),"")</f>
        <v/>
      </c>
      <c r="G2959" s="196" t="str">
        <f>IF(Table28[[#This Row],[Tên hàng hóa ]]=0,"",VLOOKUP(Table28[[#This Row],[Tên hàng hóa ]],Table1[[Tên hàng hóa]:[Giá bán]],4,0))</f>
        <v/>
      </c>
      <c r="H2959" s="192"/>
      <c r="I2959" s="193" t="str">
        <f>IF(Table28[[#This Row],[Số lượng]]&lt;&gt;0,Table28[[#This Row],[Số lượng]]*Table28[[#This Row],[Đơn giá]],"")</f>
        <v/>
      </c>
      <c r="J2959" s="193" t="str">
        <f ca="1">IF(AND(Table28[[#This Row],[Tên hàng hóa ]]&lt;&gt;0,D2960=""),SUM(OFFSET(Table28[[#This Row],[Thành tiền]],0,0,-COUNTIF(Table28[Số HĐ],Table28[[#This Row],[Số HĐ]]))),"")</f>
        <v/>
      </c>
      <c r="K2959" s="192"/>
      <c r="L295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59" s="194"/>
    </row>
    <row r="2960" spans="1:13" ht="35.1" customHeight="1" x14ac:dyDescent="0.2">
      <c r="A2960" s="187"/>
      <c r="B2960" s="188"/>
      <c r="C2960" s="189" t="str">
        <f t="shared" si="72"/>
        <v/>
      </c>
      <c r="D2960" s="190"/>
      <c r="E2960" s="195" t="str">
        <f>IF(Table28[[#This Row],[Tên hàng hóa ]]&lt;&gt;0,VLOOKUP(Table28[[#This Row],[Tên hàng hóa ]],Table1[[Tên hàng hóa]:[Quy cách]],2,0),"")</f>
        <v/>
      </c>
      <c r="F2960" s="191" t="str">
        <f>IF(Table28[[#This Row],[Tên hàng hóa ]]&lt;&gt;0,VLOOKUP(Table28[[#This Row],[Tên hàng hóa ]],Table1[[Tên hàng hóa]:[ĐVT]],3,0),"")</f>
        <v/>
      </c>
      <c r="G2960" s="196" t="str">
        <f>IF(Table28[[#This Row],[Tên hàng hóa ]]=0,"",VLOOKUP(Table28[[#This Row],[Tên hàng hóa ]],Table1[[Tên hàng hóa]:[Giá bán]],4,0))</f>
        <v/>
      </c>
      <c r="H2960" s="192"/>
      <c r="I2960" s="193" t="str">
        <f>IF(Table28[[#This Row],[Số lượng]]&lt;&gt;0,Table28[[#This Row],[Số lượng]]*Table28[[#This Row],[Đơn giá]],"")</f>
        <v/>
      </c>
      <c r="J2960" s="193" t="str">
        <f ca="1">IF(AND(Table28[[#This Row],[Tên hàng hóa ]]&lt;&gt;0,D2961=""),SUM(OFFSET(Table28[[#This Row],[Thành tiền]],0,0,-COUNTIF(Table28[Số HĐ],Table28[[#This Row],[Số HĐ]]))),"")</f>
        <v/>
      </c>
      <c r="K2960" s="192"/>
      <c r="L296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60" s="194"/>
    </row>
    <row r="2961" spans="1:13" ht="35.1" customHeight="1" x14ac:dyDescent="0.2">
      <c r="A2961" s="187"/>
      <c r="B2961" s="188"/>
      <c r="C2961" s="189" t="str">
        <f t="shared" si="72"/>
        <v/>
      </c>
      <c r="D2961" s="190"/>
      <c r="E2961" s="195" t="str">
        <f>IF(Table28[[#This Row],[Tên hàng hóa ]]&lt;&gt;0,VLOOKUP(Table28[[#This Row],[Tên hàng hóa ]],Table1[[Tên hàng hóa]:[Quy cách]],2,0),"")</f>
        <v/>
      </c>
      <c r="F2961" s="191" t="str">
        <f>IF(Table28[[#This Row],[Tên hàng hóa ]]&lt;&gt;0,VLOOKUP(Table28[[#This Row],[Tên hàng hóa ]],Table1[[Tên hàng hóa]:[ĐVT]],3,0),"")</f>
        <v/>
      </c>
      <c r="G2961" s="196" t="str">
        <f>IF(Table28[[#This Row],[Tên hàng hóa ]]=0,"",VLOOKUP(Table28[[#This Row],[Tên hàng hóa ]],Table1[[Tên hàng hóa]:[Giá bán]],4,0))</f>
        <v/>
      </c>
      <c r="H2961" s="192"/>
      <c r="I2961" s="193" t="str">
        <f>IF(Table28[[#This Row],[Số lượng]]&lt;&gt;0,Table28[[#This Row],[Số lượng]]*Table28[[#This Row],[Đơn giá]],"")</f>
        <v/>
      </c>
      <c r="J2961" s="193" t="str">
        <f ca="1">IF(AND(Table28[[#This Row],[Tên hàng hóa ]]&lt;&gt;0,D2962=""),SUM(OFFSET(Table28[[#This Row],[Thành tiền]],0,0,-COUNTIF(Table28[Số HĐ],Table28[[#This Row],[Số HĐ]]))),"")</f>
        <v/>
      </c>
      <c r="K2961" s="192"/>
      <c r="L296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61" s="194"/>
    </row>
    <row r="2962" spans="1:13" ht="35.1" customHeight="1" x14ac:dyDescent="0.2">
      <c r="A2962" s="187"/>
      <c r="B2962" s="188"/>
      <c r="C2962" s="189" t="str">
        <f t="shared" si="72"/>
        <v/>
      </c>
      <c r="D2962" s="190"/>
      <c r="E2962" s="195" t="str">
        <f>IF(Table28[[#This Row],[Tên hàng hóa ]]&lt;&gt;0,VLOOKUP(Table28[[#This Row],[Tên hàng hóa ]],Table1[[Tên hàng hóa]:[Quy cách]],2,0),"")</f>
        <v/>
      </c>
      <c r="F2962" s="191" t="str">
        <f>IF(Table28[[#This Row],[Tên hàng hóa ]]&lt;&gt;0,VLOOKUP(Table28[[#This Row],[Tên hàng hóa ]],Table1[[Tên hàng hóa]:[ĐVT]],3,0),"")</f>
        <v/>
      </c>
      <c r="G2962" s="196" t="str">
        <f>IF(Table28[[#This Row],[Tên hàng hóa ]]=0,"",VLOOKUP(Table28[[#This Row],[Tên hàng hóa ]],Table1[[Tên hàng hóa]:[Giá bán]],4,0))</f>
        <v/>
      </c>
      <c r="H2962" s="192"/>
      <c r="I2962" s="193" t="str">
        <f>IF(Table28[[#This Row],[Số lượng]]&lt;&gt;0,Table28[[#This Row],[Số lượng]]*Table28[[#This Row],[Đơn giá]],"")</f>
        <v/>
      </c>
      <c r="J2962" s="193" t="str">
        <f ca="1">IF(AND(Table28[[#This Row],[Tên hàng hóa ]]&lt;&gt;0,D2963=""),SUM(OFFSET(Table28[[#This Row],[Thành tiền]],0,0,-COUNTIF(Table28[Số HĐ],Table28[[#This Row],[Số HĐ]]))),"")</f>
        <v/>
      </c>
      <c r="K2962" s="192"/>
      <c r="L296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62" s="194"/>
    </row>
    <row r="2963" spans="1:13" ht="35.1" customHeight="1" x14ac:dyDescent="0.2">
      <c r="A2963" s="187"/>
      <c r="B2963" s="188"/>
      <c r="C2963" s="189" t="str">
        <f t="shared" si="72"/>
        <v/>
      </c>
      <c r="D2963" s="190"/>
      <c r="E2963" s="195" t="str">
        <f>IF(Table28[[#This Row],[Tên hàng hóa ]]&lt;&gt;0,VLOOKUP(Table28[[#This Row],[Tên hàng hóa ]],Table1[[Tên hàng hóa]:[Quy cách]],2,0),"")</f>
        <v/>
      </c>
      <c r="F2963" s="191" t="str">
        <f>IF(Table28[[#This Row],[Tên hàng hóa ]]&lt;&gt;0,VLOOKUP(Table28[[#This Row],[Tên hàng hóa ]],Table1[[Tên hàng hóa]:[ĐVT]],3,0),"")</f>
        <v/>
      </c>
      <c r="G2963" s="196" t="str">
        <f>IF(Table28[[#This Row],[Tên hàng hóa ]]=0,"",VLOOKUP(Table28[[#This Row],[Tên hàng hóa ]],Table1[[Tên hàng hóa]:[Giá bán]],4,0))</f>
        <v/>
      </c>
      <c r="H2963" s="192"/>
      <c r="I2963" s="193" t="str">
        <f>IF(Table28[[#This Row],[Số lượng]]&lt;&gt;0,Table28[[#This Row],[Số lượng]]*Table28[[#This Row],[Đơn giá]],"")</f>
        <v/>
      </c>
      <c r="J2963" s="193" t="str">
        <f ca="1">IF(AND(Table28[[#This Row],[Tên hàng hóa ]]&lt;&gt;0,D2964=""),SUM(OFFSET(Table28[[#This Row],[Thành tiền]],0,0,-COUNTIF(Table28[Số HĐ],Table28[[#This Row],[Số HĐ]]))),"")</f>
        <v/>
      </c>
      <c r="K2963" s="192"/>
      <c r="L296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63" s="194"/>
    </row>
    <row r="2964" spans="1:13" ht="35.1" customHeight="1" x14ac:dyDescent="0.2">
      <c r="A2964" s="187"/>
      <c r="B2964" s="188"/>
      <c r="C2964" s="189" t="str">
        <f t="shared" si="72"/>
        <v/>
      </c>
      <c r="D2964" s="190"/>
      <c r="E2964" s="195" t="str">
        <f>IF(Table28[[#This Row],[Tên hàng hóa ]]&lt;&gt;0,VLOOKUP(Table28[[#This Row],[Tên hàng hóa ]],Table1[[Tên hàng hóa]:[Quy cách]],2,0),"")</f>
        <v/>
      </c>
      <c r="F2964" s="191" t="str">
        <f>IF(Table28[[#This Row],[Tên hàng hóa ]]&lt;&gt;0,VLOOKUP(Table28[[#This Row],[Tên hàng hóa ]],Table1[[Tên hàng hóa]:[ĐVT]],3,0),"")</f>
        <v/>
      </c>
      <c r="G2964" s="196" t="str">
        <f>IF(Table28[[#This Row],[Tên hàng hóa ]]=0,"",VLOOKUP(Table28[[#This Row],[Tên hàng hóa ]],Table1[[Tên hàng hóa]:[Giá bán]],4,0))</f>
        <v/>
      </c>
      <c r="H2964" s="192"/>
      <c r="I2964" s="193" t="str">
        <f>IF(Table28[[#This Row],[Số lượng]]&lt;&gt;0,Table28[[#This Row],[Số lượng]]*Table28[[#This Row],[Đơn giá]],"")</f>
        <v/>
      </c>
      <c r="J2964" s="193" t="str">
        <f ca="1">IF(AND(Table28[[#This Row],[Tên hàng hóa ]]&lt;&gt;0,D2965=""),SUM(OFFSET(Table28[[#This Row],[Thành tiền]],0,0,-COUNTIF(Table28[Số HĐ],Table28[[#This Row],[Số HĐ]]))),"")</f>
        <v/>
      </c>
      <c r="K2964" s="192"/>
      <c r="L296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64" s="194"/>
    </row>
    <row r="2965" spans="1:13" ht="35.1" customHeight="1" x14ac:dyDescent="0.2">
      <c r="A2965" s="187"/>
      <c r="B2965" s="188"/>
      <c r="C2965" s="189" t="str">
        <f t="shared" si="72"/>
        <v/>
      </c>
      <c r="D2965" s="190"/>
      <c r="E2965" s="195" t="str">
        <f>IF(Table28[[#This Row],[Tên hàng hóa ]]&lt;&gt;0,VLOOKUP(Table28[[#This Row],[Tên hàng hóa ]],Table1[[Tên hàng hóa]:[Quy cách]],2,0),"")</f>
        <v/>
      </c>
      <c r="F2965" s="191" t="str">
        <f>IF(Table28[[#This Row],[Tên hàng hóa ]]&lt;&gt;0,VLOOKUP(Table28[[#This Row],[Tên hàng hóa ]],Table1[[Tên hàng hóa]:[ĐVT]],3,0),"")</f>
        <v/>
      </c>
      <c r="G2965" s="196" t="str">
        <f>IF(Table28[[#This Row],[Tên hàng hóa ]]=0,"",VLOOKUP(Table28[[#This Row],[Tên hàng hóa ]],Table1[[Tên hàng hóa]:[Giá bán]],4,0))</f>
        <v/>
      </c>
      <c r="H2965" s="192"/>
      <c r="I2965" s="193" t="str">
        <f>IF(Table28[[#This Row],[Số lượng]]&lt;&gt;0,Table28[[#This Row],[Số lượng]]*Table28[[#This Row],[Đơn giá]],"")</f>
        <v/>
      </c>
      <c r="J2965" s="193" t="str">
        <f ca="1">IF(AND(Table28[[#This Row],[Tên hàng hóa ]]&lt;&gt;0,D2966=""),SUM(OFFSET(Table28[[#This Row],[Thành tiền]],0,0,-COUNTIF(Table28[Số HĐ],Table28[[#This Row],[Số HĐ]]))),"")</f>
        <v/>
      </c>
      <c r="K2965" s="192"/>
      <c r="L296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65" s="194"/>
    </row>
    <row r="2966" spans="1:13" ht="35.1" customHeight="1" x14ac:dyDescent="0.2">
      <c r="A2966" s="187"/>
      <c r="B2966" s="188"/>
      <c r="C2966" s="189" t="str">
        <f t="shared" ref="C2966:C2997" si="73">IF(AND(D2966&lt;&gt;0,D2967=""),C2965,"")</f>
        <v/>
      </c>
      <c r="D2966" s="190"/>
      <c r="E2966" s="195" t="str">
        <f>IF(Table28[[#This Row],[Tên hàng hóa ]]&lt;&gt;0,VLOOKUP(Table28[[#This Row],[Tên hàng hóa ]],Table1[[Tên hàng hóa]:[Quy cách]],2,0),"")</f>
        <v/>
      </c>
      <c r="F2966" s="191" t="str">
        <f>IF(Table28[[#This Row],[Tên hàng hóa ]]&lt;&gt;0,VLOOKUP(Table28[[#This Row],[Tên hàng hóa ]],Table1[[Tên hàng hóa]:[ĐVT]],3,0),"")</f>
        <v/>
      </c>
      <c r="G2966" s="196" t="str">
        <f>IF(Table28[[#This Row],[Tên hàng hóa ]]=0,"",VLOOKUP(Table28[[#This Row],[Tên hàng hóa ]],Table1[[Tên hàng hóa]:[Giá bán]],4,0))</f>
        <v/>
      </c>
      <c r="H2966" s="192"/>
      <c r="I2966" s="193" t="str">
        <f>IF(Table28[[#This Row],[Số lượng]]&lt;&gt;0,Table28[[#This Row],[Số lượng]]*Table28[[#This Row],[Đơn giá]],"")</f>
        <v/>
      </c>
      <c r="J2966" s="193" t="str">
        <f ca="1">IF(AND(Table28[[#This Row],[Tên hàng hóa ]]&lt;&gt;0,D2967=""),SUM(OFFSET(Table28[[#This Row],[Thành tiền]],0,0,-COUNTIF(Table28[Số HĐ],Table28[[#This Row],[Số HĐ]]))),"")</f>
        <v/>
      </c>
      <c r="K2966" s="192"/>
      <c r="L296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66" s="194"/>
    </row>
    <row r="2967" spans="1:13" ht="35.1" customHeight="1" x14ac:dyDescent="0.2">
      <c r="A2967" s="187"/>
      <c r="B2967" s="188"/>
      <c r="C2967" s="189" t="str">
        <f t="shared" si="73"/>
        <v/>
      </c>
      <c r="D2967" s="190"/>
      <c r="E2967" s="195" t="str">
        <f>IF(Table28[[#This Row],[Tên hàng hóa ]]&lt;&gt;0,VLOOKUP(Table28[[#This Row],[Tên hàng hóa ]],Table1[[Tên hàng hóa]:[Quy cách]],2,0),"")</f>
        <v/>
      </c>
      <c r="F2967" s="191" t="str">
        <f>IF(Table28[[#This Row],[Tên hàng hóa ]]&lt;&gt;0,VLOOKUP(Table28[[#This Row],[Tên hàng hóa ]],Table1[[Tên hàng hóa]:[ĐVT]],3,0),"")</f>
        <v/>
      </c>
      <c r="G2967" s="196" t="str">
        <f>IF(Table28[[#This Row],[Tên hàng hóa ]]=0,"",VLOOKUP(Table28[[#This Row],[Tên hàng hóa ]],Table1[[Tên hàng hóa]:[Giá bán]],4,0))</f>
        <v/>
      </c>
      <c r="H2967" s="192"/>
      <c r="I2967" s="193" t="str">
        <f>IF(Table28[[#This Row],[Số lượng]]&lt;&gt;0,Table28[[#This Row],[Số lượng]]*Table28[[#This Row],[Đơn giá]],"")</f>
        <v/>
      </c>
      <c r="J2967" s="193" t="str">
        <f ca="1">IF(AND(Table28[[#This Row],[Tên hàng hóa ]]&lt;&gt;0,D2968=""),SUM(OFFSET(Table28[[#This Row],[Thành tiền]],0,0,-COUNTIF(Table28[Số HĐ],Table28[[#This Row],[Số HĐ]]))),"")</f>
        <v/>
      </c>
      <c r="K2967" s="192"/>
      <c r="L296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67" s="194"/>
    </row>
    <row r="2968" spans="1:13" ht="35.1" customHeight="1" x14ac:dyDescent="0.2">
      <c r="A2968" s="187"/>
      <c r="B2968" s="188"/>
      <c r="C2968" s="189" t="str">
        <f t="shared" si="73"/>
        <v/>
      </c>
      <c r="D2968" s="190"/>
      <c r="E2968" s="195" t="str">
        <f>IF(Table28[[#This Row],[Tên hàng hóa ]]&lt;&gt;0,VLOOKUP(Table28[[#This Row],[Tên hàng hóa ]],Table1[[Tên hàng hóa]:[Quy cách]],2,0),"")</f>
        <v/>
      </c>
      <c r="F2968" s="191" t="str">
        <f>IF(Table28[[#This Row],[Tên hàng hóa ]]&lt;&gt;0,VLOOKUP(Table28[[#This Row],[Tên hàng hóa ]],Table1[[Tên hàng hóa]:[ĐVT]],3,0),"")</f>
        <v/>
      </c>
      <c r="G2968" s="196" t="str">
        <f>IF(Table28[[#This Row],[Tên hàng hóa ]]=0,"",VLOOKUP(Table28[[#This Row],[Tên hàng hóa ]],Table1[[Tên hàng hóa]:[Giá bán]],4,0))</f>
        <v/>
      </c>
      <c r="H2968" s="192"/>
      <c r="I2968" s="193" t="str">
        <f>IF(Table28[[#This Row],[Số lượng]]&lt;&gt;0,Table28[[#This Row],[Số lượng]]*Table28[[#This Row],[Đơn giá]],"")</f>
        <v/>
      </c>
      <c r="J2968" s="193" t="str">
        <f ca="1">IF(AND(Table28[[#This Row],[Tên hàng hóa ]]&lt;&gt;0,D2969=""),SUM(OFFSET(Table28[[#This Row],[Thành tiền]],0,0,-COUNTIF(Table28[Số HĐ],Table28[[#This Row],[Số HĐ]]))),"")</f>
        <v/>
      </c>
      <c r="K2968" s="192"/>
      <c r="L296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68" s="194"/>
    </row>
    <row r="2969" spans="1:13" ht="35.1" customHeight="1" x14ac:dyDescent="0.2">
      <c r="A2969" s="187"/>
      <c r="B2969" s="188"/>
      <c r="C2969" s="189" t="str">
        <f t="shared" si="73"/>
        <v/>
      </c>
      <c r="D2969" s="190"/>
      <c r="E2969" s="195" t="str">
        <f>IF(Table28[[#This Row],[Tên hàng hóa ]]&lt;&gt;0,VLOOKUP(Table28[[#This Row],[Tên hàng hóa ]],Table1[[Tên hàng hóa]:[Quy cách]],2,0),"")</f>
        <v/>
      </c>
      <c r="F2969" s="191" t="str">
        <f>IF(Table28[[#This Row],[Tên hàng hóa ]]&lt;&gt;0,VLOOKUP(Table28[[#This Row],[Tên hàng hóa ]],Table1[[Tên hàng hóa]:[ĐVT]],3,0),"")</f>
        <v/>
      </c>
      <c r="G2969" s="196" t="str">
        <f>IF(Table28[[#This Row],[Tên hàng hóa ]]=0,"",VLOOKUP(Table28[[#This Row],[Tên hàng hóa ]],Table1[[Tên hàng hóa]:[Giá bán]],4,0))</f>
        <v/>
      </c>
      <c r="H2969" s="192"/>
      <c r="I2969" s="193" t="str">
        <f>IF(Table28[[#This Row],[Số lượng]]&lt;&gt;0,Table28[[#This Row],[Số lượng]]*Table28[[#This Row],[Đơn giá]],"")</f>
        <v/>
      </c>
      <c r="J2969" s="193" t="str">
        <f ca="1">IF(AND(Table28[[#This Row],[Tên hàng hóa ]]&lt;&gt;0,D2970=""),SUM(OFFSET(Table28[[#This Row],[Thành tiền]],0,0,-COUNTIF(Table28[Số HĐ],Table28[[#This Row],[Số HĐ]]))),"")</f>
        <v/>
      </c>
      <c r="K2969" s="192"/>
      <c r="L296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69" s="194"/>
    </row>
    <row r="2970" spans="1:13" ht="35.1" customHeight="1" x14ac:dyDescent="0.2">
      <c r="A2970" s="187"/>
      <c r="B2970" s="188"/>
      <c r="C2970" s="189" t="str">
        <f t="shared" si="73"/>
        <v/>
      </c>
      <c r="D2970" s="190"/>
      <c r="E2970" s="195" t="str">
        <f>IF(Table28[[#This Row],[Tên hàng hóa ]]&lt;&gt;0,VLOOKUP(Table28[[#This Row],[Tên hàng hóa ]],Table1[[Tên hàng hóa]:[Quy cách]],2,0),"")</f>
        <v/>
      </c>
      <c r="F2970" s="191" t="str">
        <f>IF(Table28[[#This Row],[Tên hàng hóa ]]&lt;&gt;0,VLOOKUP(Table28[[#This Row],[Tên hàng hóa ]],Table1[[Tên hàng hóa]:[ĐVT]],3,0),"")</f>
        <v/>
      </c>
      <c r="G2970" s="196" t="str">
        <f>IF(Table28[[#This Row],[Tên hàng hóa ]]=0,"",VLOOKUP(Table28[[#This Row],[Tên hàng hóa ]],Table1[[Tên hàng hóa]:[Giá bán]],4,0))</f>
        <v/>
      </c>
      <c r="H2970" s="192"/>
      <c r="I2970" s="193" t="str">
        <f>IF(Table28[[#This Row],[Số lượng]]&lt;&gt;0,Table28[[#This Row],[Số lượng]]*Table28[[#This Row],[Đơn giá]],"")</f>
        <v/>
      </c>
      <c r="J2970" s="193" t="str">
        <f ca="1">IF(AND(Table28[[#This Row],[Tên hàng hóa ]]&lt;&gt;0,D2971=""),SUM(OFFSET(Table28[[#This Row],[Thành tiền]],0,0,-COUNTIF(Table28[Số HĐ],Table28[[#This Row],[Số HĐ]]))),"")</f>
        <v/>
      </c>
      <c r="K2970" s="192"/>
      <c r="L297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70" s="194"/>
    </row>
    <row r="2971" spans="1:13" ht="35.1" customHeight="1" x14ac:dyDescent="0.2">
      <c r="A2971" s="187"/>
      <c r="B2971" s="188"/>
      <c r="C2971" s="189" t="str">
        <f t="shared" si="73"/>
        <v/>
      </c>
      <c r="D2971" s="190"/>
      <c r="E2971" s="195" t="str">
        <f>IF(Table28[[#This Row],[Tên hàng hóa ]]&lt;&gt;0,VLOOKUP(Table28[[#This Row],[Tên hàng hóa ]],Table1[[Tên hàng hóa]:[Quy cách]],2,0),"")</f>
        <v/>
      </c>
      <c r="F2971" s="191" t="str">
        <f>IF(Table28[[#This Row],[Tên hàng hóa ]]&lt;&gt;0,VLOOKUP(Table28[[#This Row],[Tên hàng hóa ]],Table1[[Tên hàng hóa]:[ĐVT]],3,0),"")</f>
        <v/>
      </c>
      <c r="G2971" s="196" t="str">
        <f>IF(Table28[[#This Row],[Tên hàng hóa ]]=0,"",VLOOKUP(Table28[[#This Row],[Tên hàng hóa ]],Table1[[Tên hàng hóa]:[Giá bán]],4,0))</f>
        <v/>
      </c>
      <c r="H2971" s="192"/>
      <c r="I2971" s="193" t="str">
        <f>IF(Table28[[#This Row],[Số lượng]]&lt;&gt;0,Table28[[#This Row],[Số lượng]]*Table28[[#This Row],[Đơn giá]],"")</f>
        <v/>
      </c>
      <c r="J2971" s="193" t="str">
        <f ca="1">IF(AND(Table28[[#This Row],[Tên hàng hóa ]]&lt;&gt;0,D2972=""),SUM(OFFSET(Table28[[#This Row],[Thành tiền]],0,0,-COUNTIF(Table28[Số HĐ],Table28[[#This Row],[Số HĐ]]))),"")</f>
        <v/>
      </c>
      <c r="K2971" s="192"/>
      <c r="L297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71" s="194"/>
    </row>
    <row r="2972" spans="1:13" ht="35.1" customHeight="1" x14ac:dyDescent="0.2">
      <c r="A2972" s="187"/>
      <c r="B2972" s="188"/>
      <c r="C2972" s="189" t="str">
        <f t="shared" si="73"/>
        <v/>
      </c>
      <c r="D2972" s="190"/>
      <c r="E2972" s="195" t="str">
        <f>IF(Table28[[#This Row],[Tên hàng hóa ]]&lt;&gt;0,VLOOKUP(Table28[[#This Row],[Tên hàng hóa ]],Table1[[Tên hàng hóa]:[Quy cách]],2,0),"")</f>
        <v/>
      </c>
      <c r="F2972" s="191" t="str">
        <f>IF(Table28[[#This Row],[Tên hàng hóa ]]&lt;&gt;0,VLOOKUP(Table28[[#This Row],[Tên hàng hóa ]],Table1[[Tên hàng hóa]:[ĐVT]],3,0),"")</f>
        <v/>
      </c>
      <c r="G2972" s="196" t="str">
        <f>IF(Table28[[#This Row],[Tên hàng hóa ]]=0,"",VLOOKUP(Table28[[#This Row],[Tên hàng hóa ]],Table1[[Tên hàng hóa]:[Giá bán]],4,0))</f>
        <v/>
      </c>
      <c r="H2972" s="192"/>
      <c r="I2972" s="193" t="str">
        <f>IF(Table28[[#This Row],[Số lượng]]&lt;&gt;0,Table28[[#This Row],[Số lượng]]*Table28[[#This Row],[Đơn giá]],"")</f>
        <v/>
      </c>
      <c r="J2972" s="193" t="str">
        <f ca="1">IF(AND(Table28[[#This Row],[Tên hàng hóa ]]&lt;&gt;0,D2973=""),SUM(OFFSET(Table28[[#This Row],[Thành tiền]],0,0,-COUNTIF(Table28[Số HĐ],Table28[[#This Row],[Số HĐ]]))),"")</f>
        <v/>
      </c>
      <c r="K2972" s="192"/>
      <c r="L297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72" s="194"/>
    </row>
    <row r="2973" spans="1:13" ht="35.1" customHeight="1" x14ac:dyDescent="0.2">
      <c r="A2973" s="187"/>
      <c r="B2973" s="188"/>
      <c r="C2973" s="189" t="str">
        <f t="shared" si="73"/>
        <v/>
      </c>
      <c r="D2973" s="190"/>
      <c r="E2973" s="195" t="str">
        <f>IF(Table28[[#This Row],[Tên hàng hóa ]]&lt;&gt;0,VLOOKUP(Table28[[#This Row],[Tên hàng hóa ]],Table1[[Tên hàng hóa]:[Quy cách]],2,0),"")</f>
        <v/>
      </c>
      <c r="F2973" s="191" t="str">
        <f>IF(Table28[[#This Row],[Tên hàng hóa ]]&lt;&gt;0,VLOOKUP(Table28[[#This Row],[Tên hàng hóa ]],Table1[[Tên hàng hóa]:[ĐVT]],3,0),"")</f>
        <v/>
      </c>
      <c r="G2973" s="196" t="str">
        <f>IF(Table28[[#This Row],[Tên hàng hóa ]]=0,"",VLOOKUP(Table28[[#This Row],[Tên hàng hóa ]],Table1[[Tên hàng hóa]:[Giá bán]],4,0))</f>
        <v/>
      </c>
      <c r="H2973" s="192"/>
      <c r="I2973" s="193" t="str">
        <f>IF(Table28[[#This Row],[Số lượng]]&lt;&gt;0,Table28[[#This Row],[Số lượng]]*Table28[[#This Row],[Đơn giá]],"")</f>
        <v/>
      </c>
      <c r="J2973" s="193" t="str">
        <f ca="1">IF(AND(Table28[[#This Row],[Tên hàng hóa ]]&lt;&gt;0,D2974=""),SUM(OFFSET(Table28[[#This Row],[Thành tiền]],0,0,-COUNTIF(Table28[Số HĐ],Table28[[#This Row],[Số HĐ]]))),"")</f>
        <v/>
      </c>
      <c r="K2973" s="192"/>
      <c r="L297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73" s="194"/>
    </row>
    <row r="2974" spans="1:13" ht="35.1" customHeight="1" x14ac:dyDescent="0.2">
      <c r="A2974" s="187"/>
      <c r="B2974" s="188"/>
      <c r="C2974" s="189" t="str">
        <f t="shared" si="73"/>
        <v/>
      </c>
      <c r="D2974" s="190"/>
      <c r="E2974" s="195" t="str">
        <f>IF(Table28[[#This Row],[Tên hàng hóa ]]&lt;&gt;0,VLOOKUP(Table28[[#This Row],[Tên hàng hóa ]],Table1[[Tên hàng hóa]:[Quy cách]],2,0),"")</f>
        <v/>
      </c>
      <c r="F2974" s="191" t="str">
        <f>IF(Table28[[#This Row],[Tên hàng hóa ]]&lt;&gt;0,VLOOKUP(Table28[[#This Row],[Tên hàng hóa ]],Table1[[Tên hàng hóa]:[ĐVT]],3,0),"")</f>
        <v/>
      </c>
      <c r="G2974" s="196" t="str">
        <f>IF(Table28[[#This Row],[Tên hàng hóa ]]=0,"",VLOOKUP(Table28[[#This Row],[Tên hàng hóa ]],Table1[[Tên hàng hóa]:[Giá bán]],4,0))</f>
        <v/>
      </c>
      <c r="H2974" s="192"/>
      <c r="I2974" s="193" t="str">
        <f>IF(Table28[[#This Row],[Số lượng]]&lt;&gt;0,Table28[[#This Row],[Số lượng]]*Table28[[#This Row],[Đơn giá]],"")</f>
        <v/>
      </c>
      <c r="J2974" s="193" t="str">
        <f ca="1">IF(AND(Table28[[#This Row],[Tên hàng hóa ]]&lt;&gt;0,D2975=""),SUM(OFFSET(Table28[[#This Row],[Thành tiền]],0,0,-COUNTIF(Table28[Số HĐ],Table28[[#This Row],[Số HĐ]]))),"")</f>
        <v/>
      </c>
      <c r="K2974" s="192"/>
      <c r="L297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74" s="194"/>
    </row>
    <row r="2975" spans="1:13" ht="35.1" customHeight="1" x14ac:dyDescent="0.2">
      <c r="A2975" s="187"/>
      <c r="B2975" s="188"/>
      <c r="C2975" s="189" t="str">
        <f t="shared" si="73"/>
        <v/>
      </c>
      <c r="D2975" s="190"/>
      <c r="E2975" s="195" t="str">
        <f>IF(Table28[[#This Row],[Tên hàng hóa ]]&lt;&gt;0,VLOOKUP(Table28[[#This Row],[Tên hàng hóa ]],Table1[[Tên hàng hóa]:[Quy cách]],2,0),"")</f>
        <v/>
      </c>
      <c r="F2975" s="191" t="str">
        <f>IF(Table28[[#This Row],[Tên hàng hóa ]]&lt;&gt;0,VLOOKUP(Table28[[#This Row],[Tên hàng hóa ]],Table1[[Tên hàng hóa]:[ĐVT]],3,0),"")</f>
        <v/>
      </c>
      <c r="G2975" s="196" t="str">
        <f>IF(Table28[[#This Row],[Tên hàng hóa ]]=0,"",VLOOKUP(Table28[[#This Row],[Tên hàng hóa ]],Table1[[Tên hàng hóa]:[Giá bán]],4,0))</f>
        <v/>
      </c>
      <c r="H2975" s="192"/>
      <c r="I2975" s="193" t="str">
        <f>IF(Table28[[#This Row],[Số lượng]]&lt;&gt;0,Table28[[#This Row],[Số lượng]]*Table28[[#This Row],[Đơn giá]],"")</f>
        <v/>
      </c>
      <c r="J2975" s="193" t="str">
        <f ca="1">IF(AND(Table28[[#This Row],[Tên hàng hóa ]]&lt;&gt;0,D2976=""),SUM(OFFSET(Table28[[#This Row],[Thành tiền]],0,0,-COUNTIF(Table28[Số HĐ],Table28[[#This Row],[Số HĐ]]))),"")</f>
        <v/>
      </c>
      <c r="K2975" s="192"/>
      <c r="L297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75" s="194"/>
    </row>
    <row r="2976" spans="1:13" ht="35.1" customHeight="1" x14ac:dyDescent="0.2">
      <c r="A2976" s="187"/>
      <c r="B2976" s="188"/>
      <c r="C2976" s="189" t="str">
        <f t="shared" si="73"/>
        <v/>
      </c>
      <c r="D2976" s="190"/>
      <c r="E2976" s="195" t="str">
        <f>IF(Table28[[#This Row],[Tên hàng hóa ]]&lt;&gt;0,VLOOKUP(Table28[[#This Row],[Tên hàng hóa ]],Table1[[Tên hàng hóa]:[Quy cách]],2,0),"")</f>
        <v/>
      </c>
      <c r="F2976" s="191" t="str">
        <f>IF(Table28[[#This Row],[Tên hàng hóa ]]&lt;&gt;0,VLOOKUP(Table28[[#This Row],[Tên hàng hóa ]],Table1[[Tên hàng hóa]:[ĐVT]],3,0),"")</f>
        <v/>
      </c>
      <c r="G2976" s="196" t="str">
        <f>IF(Table28[[#This Row],[Tên hàng hóa ]]=0,"",VLOOKUP(Table28[[#This Row],[Tên hàng hóa ]],Table1[[Tên hàng hóa]:[Giá bán]],4,0))</f>
        <v/>
      </c>
      <c r="H2976" s="192"/>
      <c r="I2976" s="193" t="str">
        <f>IF(Table28[[#This Row],[Số lượng]]&lt;&gt;0,Table28[[#This Row],[Số lượng]]*Table28[[#This Row],[Đơn giá]],"")</f>
        <v/>
      </c>
      <c r="J2976" s="193" t="str">
        <f ca="1">IF(AND(Table28[[#This Row],[Tên hàng hóa ]]&lt;&gt;0,D2977=""),SUM(OFFSET(Table28[[#This Row],[Thành tiền]],0,0,-COUNTIF(Table28[Số HĐ],Table28[[#This Row],[Số HĐ]]))),"")</f>
        <v/>
      </c>
      <c r="K2976" s="192"/>
      <c r="L297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76" s="194"/>
    </row>
    <row r="2977" spans="1:13" ht="35.1" customHeight="1" x14ac:dyDescent="0.2">
      <c r="A2977" s="187"/>
      <c r="B2977" s="188"/>
      <c r="C2977" s="189" t="str">
        <f t="shared" si="73"/>
        <v/>
      </c>
      <c r="D2977" s="190"/>
      <c r="E2977" s="195" t="str">
        <f>IF(Table28[[#This Row],[Tên hàng hóa ]]&lt;&gt;0,VLOOKUP(Table28[[#This Row],[Tên hàng hóa ]],Table1[[Tên hàng hóa]:[Quy cách]],2,0),"")</f>
        <v/>
      </c>
      <c r="F2977" s="191" t="str">
        <f>IF(Table28[[#This Row],[Tên hàng hóa ]]&lt;&gt;0,VLOOKUP(Table28[[#This Row],[Tên hàng hóa ]],Table1[[Tên hàng hóa]:[ĐVT]],3,0),"")</f>
        <v/>
      </c>
      <c r="G2977" s="196" t="str">
        <f>IF(Table28[[#This Row],[Tên hàng hóa ]]=0,"",VLOOKUP(Table28[[#This Row],[Tên hàng hóa ]],Table1[[Tên hàng hóa]:[Giá bán]],4,0))</f>
        <v/>
      </c>
      <c r="H2977" s="192"/>
      <c r="I2977" s="193" t="str">
        <f>IF(Table28[[#This Row],[Số lượng]]&lt;&gt;0,Table28[[#This Row],[Số lượng]]*Table28[[#This Row],[Đơn giá]],"")</f>
        <v/>
      </c>
      <c r="J2977" s="193" t="str">
        <f ca="1">IF(AND(Table28[[#This Row],[Tên hàng hóa ]]&lt;&gt;0,D2978=""),SUM(OFFSET(Table28[[#This Row],[Thành tiền]],0,0,-COUNTIF(Table28[Số HĐ],Table28[[#This Row],[Số HĐ]]))),"")</f>
        <v/>
      </c>
      <c r="K2977" s="192"/>
      <c r="L297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77" s="194"/>
    </row>
    <row r="2978" spans="1:13" ht="35.1" customHeight="1" x14ac:dyDescent="0.2">
      <c r="A2978" s="187"/>
      <c r="B2978" s="188"/>
      <c r="C2978" s="189" t="str">
        <f t="shared" si="73"/>
        <v/>
      </c>
      <c r="D2978" s="190"/>
      <c r="E2978" s="195" t="str">
        <f>IF(Table28[[#This Row],[Tên hàng hóa ]]&lt;&gt;0,VLOOKUP(Table28[[#This Row],[Tên hàng hóa ]],Table1[[Tên hàng hóa]:[Quy cách]],2,0),"")</f>
        <v/>
      </c>
      <c r="F2978" s="191" t="str">
        <f>IF(Table28[[#This Row],[Tên hàng hóa ]]&lt;&gt;0,VLOOKUP(Table28[[#This Row],[Tên hàng hóa ]],Table1[[Tên hàng hóa]:[ĐVT]],3,0),"")</f>
        <v/>
      </c>
      <c r="G2978" s="196" t="str">
        <f>IF(Table28[[#This Row],[Tên hàng hóa ]]=0,"",VLOOKUP(Table28[[#This Row],[Tên hàng hóa ]],Table1[[Tên hàng hóa]:[Giá bán]],4,0))</f>
        <v/>
      </c>
      <c r="H2978" s="192"/>
      <c r="I2978" s="193" t="str">
        <f>IF(Table28[[#This Row],[Số lượng]]&lt;&gt;0,Table28[[#This Row],[Số lượng]]*Table28[[#This Row],[Đơn giá]],"")</f>
        <v/>
      </c>
      <c r="J2978" s="193" t="str">
        <f ca="1">IF(AND(Table28[[#This Row],[Tên hàng hóa ]]&lt;&gt;0,D2979=""),SUM(OFFSET(Table28[[#This Row],[Thành tiền]],0,0,-COUNTIF(Table28[Số HĐ],Table28[[#This Row],[Số HĐ]]))),"")</f>
        <v/>
      </c>
      <c r="K2978" s="192"/>
      <c r="L297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78" s="194"/>
    </row>
    <row r="2979" spans="1:13" ht="35.1" customHeight="1" x14ac:dyDescent="0.2">
      <c r="A2979" s="187"/>
      <c r="B2979" s="188"/>
      <c r="C2979" s="189" t="str">
        <f t="shared" si="73"/>
        <v/>
      </c>
      <c r="D2979" s="190"/>
      <c r="E2979" s="195" t="str">
        <f>IF(Table28[[#This Row],[Tên hàng hóa ]]&lt;&gt;0,VLOOKUP(Table28[[#This Row],[Tên hàng hóa ]],Table1[[Tên hàng hóa]:[Quy cách]],2,0),"")</f>
        <v/>
      </c>
      <c r="F2979" s="191" t="str">
        <f>IF(Table28[[#This Row],[Tên hàng hóa ]]&lt;&gt;0,VLOOKUP(Table28[[#This Row],[Tên hàng hóa ]],Table1[[Tên hàng hóa]:[ĐVT]],3,0),"")</f>
        <v/>
      </c>
      <c r="G2979" s="196" t="str">
        <f>IF(Table28[[#This Row],[Tên hàng hóa ]]=0,"",VLOOKUP(Table28[[#This Row],[Tên hàng hóa ]],Table1[[Tên hàng hóa]:[Giá bán]],4,0))</f>
        <v/>
      </c>
      <c r="H2979" s="192"/>
      <c r="I2979" s="193" t="str">
        <f>IF(Table28[[#This Row],[Số lượng]]&lt;&gt;0,Table28[[#This Row],[Số lượng]]*Table28[[#This Row],[Đơn giá]],"")</f>
        <v/>
      </c>
      <c r="J2979" s="193" t="str">
        <f ca="1">IF(AND(Table28[[#This Row],[Tên hàng hóa ]]&lt;&gt;0,D2980=""),SUM(OFFSET(Table28[[#This Row],[Thành tiền]],0,0,-COUNTIF(Table28[Số HĐ],Table28[[#This Row],[Số HĐ]]))),"")</f>
        <v/>
      </c>
      <c r="K2979" s="192"/>
      <c r="L297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79" s="194"/>
    </row>
    <row r="2980" spans="1:13" ht="35.1" customHeight="1" x14ac:dyDescent="0.2">
      <c r="A2980" s="187"/>
      <c r="B2980" s="188"/>
      <c r="C2980" s="189" t="str">
        <f t="shared" si="73"/>
        <v/>
      </c>
      <c r="D2980" s="190"/>
      <c r="E2980" s="195" t="str">
        <f>IF(Table28[[#This Row],[Tên hàng hóa ]]&lt;&gt;0,VLOOKUP(Table28[[#This Row],[Tên hàng hóa ]],Table1[[Tên hàng hóa]:[Quy cách]],2,0),"")</f>
        <v/>
      </c>
      <c r="F2980" s="191" t="str">
        <f>IF(Table28[[#This Row],[Tên hàng hóa ]]&lt;&gt;0,VLOOKUP(Table28[[#This Row],[Tên hàng hóa ]],Table1[[Tên hàng hóa]:[ĐVT]],3,0),"")</f>
        <v/>
      </c>
      <c r="G2980" s="196" t="str">
        <f>IF(Table28[[#This Row],[Tên hàng hóa ]]=0,"",VLOOKUP(Table28[[#This Row],[Tên hàng hóa ]],Table1[[Tên hàng hóa]:[Giá bán]],4,0))</f>
        <v/>
      </c>
      <c r="H2980" s="192"/>
      <c r="I2980" s="193" t="str">
        <f>IF(Table28[[#This Row],[Số lượng]]&lt;&gt;0,Table28[[#This Row],[Số lượng]]*Table28[[#This Row],[Đơn giá]],"")</f>
        <v/>
      </c>
      <c r="J2980" s="193" t="str">
        <f ca="1">IF(AND(Table28[[#This Row],[Tên hàng hóa ]]&lt;&gt;0,D2981=""),SUM(OFFSET(Table28[[#This Row],[Thành tiền]],0,0,-COUNTIF(Table28[Số HĐ],Table28[[#This Row],[Số HĐ]]))),"")</f>
        <v/>
      </c>
      <c r="K2980" s="192"/>
      <c r="L29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80" s="194"/>
    </row>
    <row r="2981" spans="1:13" ht="35.1" customHeight="1" x14ac:dyDescent="0.2">
      <c r="A2981" s="187"/>
      <c r="B2981" s="188"/>
      <c r="C2981" s="189" t="str">
        <f t="shared" si="73"/>
        <v/>
      </c>
      <c r="D2981" s="190"/>
      <c r="E2981" s="195" t="str">
        <f>IF(Table28[[#This Row],[Tên hàng hóa ]]&lt;&gt;0,VLOOKUP(Table28[[#This Row],[Tên hàng hóa ]],Table1[[Tên hàng hóa]:[Quy cách]],2,0),"")</f>
        <v/>
      </c>
      <c r="F2981" s="191" t="str">
        <f>IF(Table28[[#This Row],[Tên hàng hóa ]]&lt;&gt;0,VLOOKUP(Table28[[#This Row],[Tên hàng hóa ]],Table1[[Tên hàng hóa]:[ĐVT]],3,0),"")</f>
        <v/>
      </c>
      <c r="G2981" s="196" t="str">
        <f>IF(Table28[[#This Row],[Tên hàng hóa ]]=0,"",VLOOKUP(Table28[[#This Row],[Tên hàng hóa ]],Table1[[Tên hàng hóa]:[Giá bán]],4,0))</f>
        <v/>
      </c>
      <c r="H2981" s="192"/>
      <c r="I2981" s="193" t="str">
        <f>IF(Table28[[#This Row],[Số lượng]]&lt;&gt;0,Table28[[#This Row],[Số lượng]]*Table28[[#This Row],[Đơn giá]],"")</f>
        <v/>
      </c>
      <c r="J2981" s="193" t="str">
        <f ca="1">IF(AND(Table28[[#This Row],[Tên hàng hóa ]]&lt;&gt;0,D2982=""),SUM(OFFSET(Table28[[#This Row],[Thành tiền]],0,0,-COUNTIF(Table28[Số HĐ],Table28[[#This Row],[Số HĐ]]))),"")</f>
        <v/>
      </c>
      <c r="K2981" s="192"/>
      <c r="L298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81" s="194"/>
    </row>
    <row r="2982" spans="1:13" ht="35.1" customHeight="1" x14ac:dyDescent="0.2">
      <c r="A2982" s="187"/>
      <c r="B2982" s="188"/>
      <c r="C2982" s="189" t="str">
        <f t="shared" si="73"/>
        <v/>
      </c>
      <c r="D2982" s="190"/>
      <c r="E2982" s="195" t="str">
        <f>IF(Table28[[#This Row],[Tên hàng hóa ]]&lt;&gt;0,VLOOKUP(Table28[[#This Row],[Tên hàng hóa ]],Table1[[Tên hàng hóa]:[Quy cách]],2,0),"")</f>
        <v/>
      </c>
      <c r="F2982" s="191" t="str">
        <f>IF(Table28[[#This Row],[Tên hàng hóa ]]&lt;&gt;0,VLOOKUP(Table28[[#This Row],[Tên hàng hóa ]],Table1[[Tên hàng hóa]:[ĐVT]],3,0),"")</f>
        <v/>
      </c>
      <c r="G2982" s="196" t="str">
        <f>IF(Table28[[#This Row],[Tên hàng hóa ]]=0,"",VLOOKUP(Table28[[#This Row],[Tên hàng hóa ]],Table1[[Tên hàng hóa]:[Giá bán]],4,0))</f>
        <v/>
      </c>
      <c r="H2982" s="192"/>
      <c r="I2982" s="193" t="str">
        <f>IF(Table28[[#This Row],[Số lượng]]&lt;&gt;0,Table28[[#This Row],[Số lượng]]*Table28[[#This Row],[Đơn giá]],"")</f>
        <v/>
      </c>
      <c r="J2982" s="193" t="str">
        <f ca="1">IF(AND(Table28[[#This Row],[Tên hàng hóa ]]&lt;&gt;0,D2983=""),SUM(OFFSET(Table28[[#This Row],[Thành tiền]],0,0,-COUNTIF(Table28[Số HĐ],Table28[[#This Row],[Số HĐ]]))),"")</f>
        <v/>
      </c>
      <c r="K2982" s="192"/>
      <c r="L29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82" s="194"/>
    </row>
    <row r="2983" spans="1:13" ht="35.1" customHeight="1" x14ac:dyDescent="0.2">
      <c r="A2983" s="187"/>
      <c r="B2983" s="188"/>
      <c r="C2983" s="189" t="str">
        <f t="shared" si="73"/>
        <v/>
      </c>
      <c r="D2983" s="190"/>
      <c r="E2983" s="195" t="str">
        <f>IF(Table28[[#This Row],[Tên hàng hóa ]]&lt;&gt;0,VLOOKUP(Table28[[#This Row],[Tên hàng hóa ]],Table1[[Tên hàng hóa]:[Quy cách]],2,0),"")</f>
        <v/>
      </c>
      <c r="F2983" s="191" t="str">
        <f>IF(Table28[[#This Row],[Tên hàng hóa ]]&lt;&gt;0,VLOOKUP(Table28[[#This Row],[Tên hàng hóa ]],Table1[[Tên hàng hóa]:[ĐVT]],3,0),"")</f>
        <v/>
      </c>
      <c r="G2983" s="196" t="str">
        <f>IF(Table28[[#This Row],[Tên hàng hóa ]]=0,"",VLOOKUP(Table28[[#This Row],[Tên hàng hóa ]],Table1[[Tên hàng hóa]:[Giá bán]],4,0))</f>
        <v/>
      </c>
      <c r="H2983" s="192"/>
      <c r="I2983" s="193" t="str">
        <f>IF(Table28[[#This Row],[Số lượng]]&lt;&gt;0,Table28[[#This Row],[Số lượng]]*Table28[[#This Row],[Đơn giá]],"")</f>
        <v/>
      </c>
      <c r="J2983" s="193" t="str">
        <f ca="1">IF(AND(Table28[[#This Row],[Tên hàng hóa ]]&lt;&gt;0,D2984=""),SUM(OFFSET(Table28[[#This Row],[Thành tiền]],0,0,-COUNTIF(Table28[Số HĐ],Table28[[#This Row],[Số HĐ]]))),"")</f>
        <v/>
      </c>
      <c r="K2983" s="192"/>
      <c r="L298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83" s="194"/>
    </row>
    <row r="2984" spans="1:13" ht="35.1" customHeight="1" x14ac:dyDescent="0.2">
      <c r="A2984" s="187"/>
      <c r="B2984" s="188"/>
      <c r="C2984" s="189" t="str">
        <f t="shared" si="73"/>
        <v/>
      </c>
      <c r="D2984" s="190"/>
      <c r="E2984" s="195" t="str">
        <f>IF(Table28[[#This Row],[Tên hàng hóa ]]&lt;&gt;0,VLOOKUP(Table28[[#This Row],[Tên hàng hóa ]],Table1[[Tên hàng hóa]:[Quy cách]],2,0),"")</f>
        <v/>
      </c>
      <c r="F2984" s="191" t="str">
        <f>IF(Table28[[#This Row],[Tên hàng hóa ]]&lt;&gt;0,VLOOKUP(Table28[[#This Row],[Tên hàng hóa ]],Table1[[Tên hàng hóa]:[ĐVT]],3,0),"")</f>
        <v/>
      </c>
      <c r="G2984" s="196" t="str">
        <f>IF(Table28[[#This Row],[Tên hàng hóa ]]=0,"",VLOOKUP(Table28[[#This Row],[Tên hàng hóa ]],Table1[[Tên hàng hóa]:[Giá bán]],4,0))</f>
        <v/>
      </c>
      <c r="H2984" s="192"/>
      <c r="I2984" s="193" t="str">
        <f>IF(Table28[[#This Row],[Số lượng]]&lt;&gt;0,Table28[[#This Row],[Số lượng]]*Table28[[#This Row],[Đơn giá]],"")</f>
        <v/>
      </c>
      <c r="J2984" s="193" t="str">
        <f ca="1">IF(AND(Table28[[#This Row],[Tên hàng hóa ]]&lt;&gt;0,D2985=""),SUM(OFFSET(Table28[[#This Row],[Thành tiền]],0,0,-COUNTIF(Table28[Số HĐ],Table28[[#This Row],[Số HĐ]]))),"")</f>
        <v/>
      </c>
      <c r="K2984" s="192"/>
      <c r="L298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84" s="194"/>
    </row>
    <row r="2985" spans="1:13" ht="35.1" customHeight="1" x14ac:dyDescent="0.2">
      <c r="A2985" s="187"/>
      <c r="B2985" s="188"/>
      <c r="C2985" s="189" t="str">
        <f t="shared" si="73"/>
        <v/>
      </c>
      <c r="D2985" s="190"/>
      <c r="E2985" s="195" t="str">
        <f>IF(Table28[[#This Row],[Tên hàng hóa ]]&lt;&gt;0,VLOOKUP(Table28[[#This Row],[Tên hàng hóa ]],Table1[[Tên hàng hóa]:[Quy cách]],2,0),"")</f>
        <v/>
      </c>
      <c r="F2985" s="191" t="str">
        <f>IF(Table28[[#This Row],[Tên hàng hóa ]]&lt;&gt;0,VLOOKUP(Table28[[#This Row],[Tên hàng hóa ]],Table1[[Tên hàng hóa]:[ĐVT]],3,0),"")</f>
        <v/>
      </c>
      <c r="G2985" s="196" t="str">
        <f>IF(Table28[[#This Row],[Tên hàng hóa ]]=0,"",VLOOKUP(Table28[[#This Row],[Tên hàng hóa ]],Table1[[Tên hàng hóa]:[Giá bán]],4,0))</f>
        <v/>
      </c>
      <c r="H2985" s="192"/>
      <c r="I2985" s="193" t="str">
        <f>IF(Table28[[#This Row],[Số lượng]]&lt;&gt;0,Table28[[#This Row],[Số lượng]]*Table28[[#This Row],[Đơn giá]],"")</f>
        <v/>
      </c>
      <c r="J2985" s="193" t="str">
        <f ca="1">IF(AND(Table28[[#This Row],[Tên hàng hóa ]]&lt;&gt;0,D2986=""),SUM(OFFSET(Table28[[#This Row],[Thành tiền]],0,0,-COUNTIF(Table28[Số HĐ],Table28[[#This Row],[Số HĐ]]))),"")</f>
        <v/>
      </c>
      <c r="K2985" s="192"/>
      <c r="L29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85" s="194"/>
    </row>
    <row r="2986" spans="1:13" ht="35.1" customHeight="1" x14ac:dyDescent="0.2">
      <c r="A2986" s="187"/>
      <c r="B2986" s="188"/>
      <c r="C2986" s="189" t="str">
        <f t="shared" si="73"/>
        <v/>
      </c>
      <c r="D2986" s="190"/>
      <c r="E2986" s="195" t="str">
        <f>IF(Table28[[#This Row],[Tên hàng hóa ]]&lt;&gt;0,VLOOKUP(Table28[[#This Row],[Tên hàng hóa ]],Table1[[Tên hàng hóa]:[Quy cách]],2,0),"")</f>
        <v/>
      </c>
      <c r="F2986" s="191" t="str">
        <f>IF(Table28[[#This Row],[Tên hàng hóa ]]&lt;&gt;0,VLOOKUP(Table28[[#This Row],[Tên hàng hóa ]],Table1[[Tên hàng hóa]:[ĐVT]],3,0),"")</f>
        <v/>
      </c>
      <c r="G2986" s="196" t="str">
        <f>IF(Table28[[#This Row],[Tên hàng hóa ]]=0,"",VLOOKUP(Table28[[#This Row],[Tên hàng hóa ]],Table1[[Tên hàng hóa]:[Giá bán]],4,0))</f>
        <v/>
      </c>
      <c r="H2986" s="192"/>
      <c r="I2986" s="193" t="str">
        <f>IF(Table28[[#This Row],[Số lượng]]&lt;&gt;0,Table28[[#This Row],[Số lượng]]*Table28[[#This Row],[Đơn giá]],"")</f>
        <v/>
      </c>
      <c r="J2986" s="193" t="str">
        <f ca="1">IF(AND(Table28[[#This Row],[Tên hàng hóa ]]&lt;&gt;0,D2987=""),SUM(OFFSET(Table28[[#This Row],[Thành tiền]],0,0,-COUNTIF(Table28[Số HĐ],Table28[[#This Row],[Số HĐ]]))),"")</f>
        <v/>
      </c>
      <c r="K2986" s="192"/>
      <c r="L298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86" s="194"/>
    </row>
    <row r="2987" spans="1:13" ht="35.1" customHeight="1" x14ac:dyDescent="0.2">
      <c r="A2987" s="187"/>
      <c r="B2987" s="188"/>
      <c r="C2987" s="189" t="str">
        <f t="shared" si="73"/>
        <v/>
      </c>
      <c r="D2987" s="190"/>
      <c r="E2987" s="195" t="str">
        <f>IF(Table28[[#This Row],[Tên hàng hóa ]]&lt;&gt;0,VLOOKUP(Table28[[#This Row],[Tên hàng hóa ]],Table1[[Tên hàng hóa]:[Quy cách]],2,0),"")</f>
        <v/>
      </c>
      <c r="F2987" s="191" t="str">
        <f>IF(Table28[[#This Row],[Tên hàng hóa ]]&lt;&gt;0,VLOOKUP(Table28[[#This Row],[Tên hàng hóa ]],Table1[[Tên hàng hóa]:[ĐVT]],3,0),"")</f>
        <v/>
      </c>
      <c r="G2987" s="196" t="str">
        <f>IF(Table28[[#This Row],[Tên hàng hóa ]]=0,"",VLOOKUP(Table28[[#This Row],[Tên hàng hóa ]],Table1[[Tên hàng hóa]:[Giá bán]],4,0))</f>
        <v/>
      </c>
      <c r="H2987" s="192"/>
      <c r="I2987" s="193" t="str">
        <f>IF(Table28[[#This Row],[Số lượng]]&lt;&gt;0,Table28[[#This Row],[Số lượng]]*Table28[[#This Row],[Đơn giá]],"")</f>
        <v/>
      </c>
      <c r="J2987" s="193" t="str">
        <f ca="1">IF(AND(Table28[[#This Row],[Tên hàng hóa ]]&lt;&gt;0,D2988=""),SUM(OFFSET(Table28[[#This Row],[Thành tiền]],0,0,-COUNTIF(Table28[Số HĐ],Table28[[#This Row],[Số HĐ]]))),"")</f>
        <v/>
      </c>
      <c r="K2987" s="192"/>
      <c r="L298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87" s="194"/>
    </row>
    <row r="2988" spans="1:13" ht="35.1" customHeight="1" x14ac:dyDescent="0.2">
      <c r="A2988" s="187"/>
      <c r="B2988" s="188"/>
      <c r="C2988" s="189" t="str">
        <f t="shared" si="73"/>
        <v/>
      </c>
      <c r="D2988" s="190"/>
      <c r="E2988" s="195" t="str">
        <f>IF(Table28[[#This Row],[Tên hàng hóa ]]&lt;&gt;0,VLOOKUP(Table28[[#This Row],[Tên hàng hóa ]],Table1[[Tên hàng hóa]:[Quy cách]],2,0),"")</f>
        <v/>
      </c>
      <c r="F2988" s="191" t="str">
        <f>IF(Table28[[#This Row],[Tên hàng hóa ]]&lt;&gt;0,VLOOKUP(Table28[[#This Row],[Tên hàng hóa ]],Table1[[Tên hàng hóa]:[ĐVT]],3,0),"")</f>
        <v/>
      </c>
      <c r="G2988" s="196" t="str">
        <f>IF(Table28[[#This Row],[Tên hàng hóa ]]=0,"",VLOOKUP(Table28[[#This Row],[Tên hàng hóa ]],Table1[[Tên hàng hóa]:[Giá bán]],4,0))</f>
        <v/>
      </c>
      <c r="H2988" s="192"/>
      <c r="I2988" s="193" t="str">
        <f>IF(Table28[[#This Row],[Số lượng]]&lt;&gt;0,Table28[[#This Row],[Số lượng]]*Table28[[#This Row],[Đơn giá]],"")</f>
        <v/>
      </c>
      <c r="J2988" s="193" t="str">
        <f ca="1">IF(AND(Table28[[#This Row],[Tên hàng hóa ]]&lt;&gt;0,D2989=""),SUM(OFFSET(Table28[[#This Row],[Thành tiền]],0,0,-COUNTIF(Table28[Số HĐ],Table28[[#This Row],[Số HĐ]]))),"")</f>
        <v/>
      </c>
      <c r="K2988" s="192"/>
      <c r="L298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88" s="194"/>
    </row>
    <row r="2989" spans="1:13" ht="35.1" customHeight="1" x14ac:dyDescent="0.2">
      <c r="A2989" s="187"/>
      <c r="B2989" s="188"/>
      <c r="C2989" s="189" t="str">
        <f t="shared" si="73"/>
        <v/>
      </c>
      <c r="D2989" s="190"/>
      <c r="E2989" s="195" t="str">
        <f>IF(Table28[[#This Row],[Tên hàng hóa ]]&lt;&gt;0,VLOOKUP(Table28[[#This Row],[Tên hàng hóa ]],Table1[[Tên hàng hóa]:[Quy cách]],2,0),"")</f>
        <v/>
      </c>
      <c r="F2989" s="191" t="str">
        <f>IF(Table28[[#This Row],[Tên hàng hóa ]]&lt;&gt;0,VLOOKUP(Table28[[#This Row],[Tên hàng hóa ]],Table1[[Tên hàng hóa]:[ĐVT]],3,0),"")</f>
        <v/>
      </c>
      <c r="G2989" s="196" t="str">
        <f>IF(Table28[[#This Row],[Tên hàng hóa ]]=0,"",VLOOKUP(Table28[[#This Row],[Tên hàng hóa ]],Table1[[Tên hàng hóa]:[Giá bán]],4,0))</f>
        <v/>
      </c>
      <c r="H2989" s="192"/>
      <c r="I2989" s="193" t="str">
        <f>IF(Table28[[#This Row],[Số lượng]]&lt;&gt;0,Table28[[#This Row],[Số lượng]]*Table28[[#This Row],[Đơn giá]],"")</f>
        <v/>
      </c>
      <c r="J2989" s="193" t="str">
        <f ca="1">IF(AND(Table28[[#This Row],[Tên hàng hóa ]]&lt;&gt;0,D2990=""),SUM(OFFSET(Table28[[#This Row],[Thành tiền]],0,0,-COUNTIF(Table28[Số HĐ],Table28[[#This Row],[Số HĐ]]))),"")</f>
        <v/>
      </c>
      <c r="K2989" s="192"/>
      <c r="L298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89" s="194"/>
    </row>
    <row r="2990" spans="1:13" ht="35.1" customHeight="1" x14ac:dyDescent="0.2">
      <c r="A2990" s="187"/>
      <c r="B2990" s="188"/>
      <c r="C2990" s="189" t="str">
        <f t="shared" si="73"/>
        <v/>
      </c>
      <c r="D2990" s="190"/>
      <c r="E2990" s="195" t="str">
        <f>IF(Table28[[#This Row],[Tên hàng hóa ]]&lt;&gt;0,VLOOKUP(Table28[[#This Row],[Tên hàng hóa ]],Table1[[Tên hàng hóa]:[Quy cách]],2,0),"")</f>
        <v/>
      </c>
      <c r="F2990" s="191" t="str">
        <f>IF(Table28[[#This Row],[Tên hàng hóa ]]&lt;&gt;0,VLOOKUP(Table28[[#This Row],[Tên hàng hóa ]],Table1[[Tên hàng hóa]:[ĐVT]],3,0),"")</f>
        <v/>
      </c>
      <c r="G2990" s="196" t="str">
        <f>IF(Table28[[#This Row],[Tên hàng hóa ]]=0,"",VLOOKUP(Table28[[#This Row],[Tên hàng hóa ]],Table1[[Tên hàng hóa]:[Giá bán]],4,0))</f>
        <v/>
      </c>
      <c r="H2990" s="192"/>
      <c r="I2990" s="193" t="str">
        <f>IF(Table28[[#This Row],[Số lượng]]&lt;&gt;0,Table28[[#This Row],[Số lượng]]*Table28[[#This Row],[Đơn giá]],"")</f>
        <v/>
      </c>
      <c r="J2990" s="193" t="str">
        <f ca="1">IF(AND(Table28[[#This Row],[Tên hàng hóa ]]&lt;&gt;0,D2991=""),SUM(OFFSET(Table28[[#This Row],[Thành tiền]],0,0,-COUNTIF(Table28[Số HĐ],Table28[[#This Row],[Số HĐ]]))),"")</f>
        <v/>
      </c>
      <c r="K2990" s="192"/>
      <c r="L299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90" s="194"/>
    </row>
    <row r="2991" spans="1:13" ht="35.1" customHeight="1" x14ac:dyDescent="0.2">
      <c r="A2991" s="187"/>
      <c r="B2991" s="188"/>
      <c r="C2991" s="189" t="str">
        <f t="shared" si="73"/>
        <v/>
      </c>
      <c r="D2991" s="190"/>
      <c r="E2991" s="195" t="str">
        <f>IF(Table28[[#This Row],[Tên hàng hóa ]]&lt;&gt;0,VLOOKUP(Table28[[#This Row],[Tên hàng hóa ]],Table1[[Tên hàng hóa]:[Quy cách]],2,0),"")</f>
        <v/>
      </c>
      <c r="F2991" s="191" t="str">
        <f>IF(Table28[[#This Row],[Tên hàng hóa ]]&lt;&gt;0,VLOOKUP(Table28[[#This Row],[Tên hàng hóa ]],Table1[[Tên hàng hóa]:[ĐVT]],3,0),"")</f>
        <v/>
      </c>
      <c r="G2991" s="196" t="str">
        <f>IF(Table28[[#This Row],[Tên hàng hóa ]]=0,"",VLOOKUP(Table28[[#This Row],[Tên hàng hóa ]],Table1[[Tên hàng hóa]:[Giá bán]],4,0))</f>
        <v/>
      </c>
      <c r="H2991" s="192"/>
      <c r="I2991" s="193" t="str">
        <f>IF(Table28[[#This Row],[Số lượng]]&lt;&gt;0,Table28[[#This Row],[Số lượng]]*Table28[[#This Row],[Đơn giá]],"")</f>
        <v/>
      </c>
      <c r="J2991" s="193" t="str">
        <f ca="1">IF(AND(Table28[[#This Row],[Tên hàng hóa ]]&lt;&gt;0,D2992=""),SUM(OFFSET(Table28[[#This Row],[Thành tiền]],0,0,-COUNTIF(Table28[Số HĐ],Table28[[#This Row],[Số HĐ]]))),"")</f>
        <v/>
      </c>
      <c r="K2991" s="192"/>
      <c r="L29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91" s="194"/>
    </row>
    <row r="2992" spans="1:13" ht="35.1" customHeight="1" x14ac:dyDescent="0.2">
      <c r="A2992" s="187"/>
      <c r="B2992" s="188"/>
      <c r="C2992" s="189" t="str">
        <f t="shared" si="73"/>
        <v/>
      </c>
      <c r="D2992" s="190"/>
      <c r="E2992" s="195" t="str">
        <f>IF(Table28[[#This Row],[Tên hàng hóa ]]&lt;&gt;0,VLOOKUP(Table28[[#This Row],[Tên hàng hóa ]],Table1[[Tên hàng hóa]:[Quy cách]],2,0),"")</f>
        <v/>
      </c>
      <c r="F2992" s="191" t="str">
        <f>IF(Table28[[#This Row],[Tên hàng hóa ]]&lt;&gt;0,VLOOKUP(Table28[[#This Row],[Tên hàng hóa ]],Table1[[Tên hàng hóa]:[ĐVT]],3,0),"")</f>
        <v/>
      </c>
      <c r="G2992" s="196" t="str">
        <f>IF(Table28[[#This Row],[Tên hàng hóa ]]=0,"",VLOOKUP(Table28[[#This Row],[Tên hàng hóa ]],Table1[[Tên hàng hóa]:[Giá bán]],4,0))</f>
        <v/>
      </c>
      <c r="H2992" s="192"/>
      <c r="I2992" s="193" t="str">
        <f>IF(Table28[[#This Row],[Số lượng]]&lt;&gt;0,Table28[[#This Row],[Số lượng]]*Table28[[#This Row],[Đơn giá]],"")</f>
        <v/>
      </c>
      <c r="J2992" s="193" t="str">
        <f ca="1">IF(AND(Table28[[#This Row],[Tên hàng hóa ]]&lt;&gt;0,D2993=""),SUM(OFFSET(Table28[[#This Row],[Thành tiền]],0,0,-COUNTIF(Table28[Số HĐ],Table28[[#This Row],[Số HĐ]]))),"")</f>
        <v/>
      </c>
      <c r="K2992" s="192"/>
      <c r="L299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92" s="194"/>
    </row>
    <row r="2993" spans="1:13" ht="35.1" customHeight="1" x14ac:dyDescent="0.2">
      <c r="A2993" s="187"/>
      <c r="B2993" s="188"/>
      <c r="C2993" s="189" t="str">
        <f t="shared" si="73"/>
        <v/>
      </c>
      <c r="D2993" s="190"/>
      <c r="E2993" s="195" t="str">
        <f>IF(Table28[[#This Row],[Tên hàng hóa ]]&lt;&gt;0,VLOOKUP(Table28[[#This Row],[Tên hàng hóa ]],Table1[[Tên hàng hóa]:[Quy cách]],2,0),"")</f>
        <v/>
      </c>
      <c r="F2993" s="191" t="str">
        <f>IF(Table28[[#This Row],[Tên hàng hóa ]]&lt;&gt;0,VLOOKUP(Table28[[#This Row],[Tên hàng hóa ]],Table1[[Tên hàng hóa]:[ĐVT]],3,0),"")</f>
        <v/>
      </c>
      <c r="G2993" s="196" t="str">
        <f>IF(Table28[[#This Row],[Tên hàng hóa ]]=0,"",VLOOKUP(Table28[[#This Row],[Tên hàng hóa ]],Table1[[Tên hàng hóa]:[Giá bán]],4,0))</f>
        <v/>
      </c>
      <c r="H2993" s="192"/>
      <c r="I2993" s="193" t="str">
        <f>IF(Table28[[#This Row],[Số lượng]]&lt;&gt;0,Table28[[#This Row],[Số lượng]]*Table28[[#This Row],[Đơn giá]],"")</f>
        <v/>
      </c>
      <c r="J2993" s="193" t="str">
        <f ca="1">IF(AND(Table28[[#This Row],[Tên hàng hóa ]]&lt;&gt;0,D2994=""),SUM(OFFSET(Table28[[#This Row],[Thành tiền]],0,0,-COUNTIF(Table28[Số HĐ],Table28[[#This Row],[Số HĐ]]))),"")</f>
        <v/>
      </c>
      <c r="K2993" s="192"/>
      <c r="L29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93" s="194"/>
    </row>
    <row r="2994" spans="1:13" ht="35.1" customHeight="1" x14ac:dyDescent="0.2">
      <c r="A2994" s="187"/>
      <c r="B2994" s="188"/>
      <c r="C2994" s="189" t="str">
        <f t="shared" si="73"/>
        <v/>
      </c>
      <c r="D2994" s="190"/>
      <c r="E2994" s="195" t="str">
        <f>IF(Table28[[#This Row],[Tên hàng hóa ]]&lt;&gt;0,VLOOKUP(Table28[[#This Row],[Tên hàng hóa ]],Table1[[Tên hàng hóa]:[Quy cách]],2,0),"")</f>
        <v/>
      </c>
      <c r="F2994" s="191" t="str">
        <f>IF(Table28[[#This Row],[Tên hàng hóa ]]&lt;&gt;0,VLOOKUP(Table28[[#This Row],[Tên hàng hóa ]],Table1[[Tên hàng hóa]:[ĐVT]],3,0),"")</f>
        <v/>
      </c>
      <c r="G2994" s="196" t="str">
        <f>IF(Table28[[#This Row],[Tên hàng hóa ]]=0,"",VLOOKUP(Table28[[#This Row],[Tên hàng hóa ]],Table1[[Tên hàng hóa]:[Giá bán]],4,0))</f>
        <v/>
      </c>
      <c r="H2994" s="192"/>
      <c r="I2994" s="193" t="str">
        <f>IF(Table28[[#This Row],[Số lượng]]&lt;&gt;0,Table28[[#This Row],[Số lượng]]*Table28[[#This Row],[Đơn giá]],"")</f>
        <v/>
      </c>
      <c r="J2994" s="193" t="str">
        <f ca="1">IF(AND(Table28[[#This Row],[Tên hàng hóa ]]&lt;&gt;0,D2995=""),SUM(OFFSET(Table28[[#This Row],[Thành tiền]],0,0,-COUNTIF(Table28[Số HĐ],Table28[[#This Row],[Số HĐ]]))),"")</f>
        <v/>
      </c>
      <c r="K2994" s="192"/>
      <c r="L299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94" s="194"/>
    </row>
    <row r="2995" spans="1:13" ht="35.1" customHeight="1" x14ac:dyDescent="0.2">
      <c r="A2995" s="187"/>
      <c r="B2995" s="188"/>
      <c r="C2995" s="189" t="str">
        <f t="shared" si="73"/>
        <v/>
      </c>
      <c r="D2995" s="190"/>
      <c r="E2995" s="195" t="str">
        <f>IF(Table28[[#This Row],[Tên hàng hóa ]]&lt;&gt;0,VLOOKUP(Table28[[#This Row],[Tên hàng hóa ]],Table1[[Tên hàng hóa]:[Quy cách]],2,0),"")</f>
        <v/>
      </c>
      <c r="F2995" s="191" t="str">
        <f>IF(Table28[[#This Row],[Tên hàng hóa ]]&lt;&gt;0,VLOOKUP(Table28[[#This Row],[Tên hàng hóa ]],Table1[[Tên hàng hóa]:[ĐVT]],3,0),"")</f>
        <v/>
      </c>
      <c r="G2995" s="196" t="str">
        <f>IF(Table28[[#This Row],[Tên hàng hóa ]]=0,"",VLOOKUP(Table28[[#This Row],[Tên hàng hóa ]],Table1[[Tên hàng hóa]:[Giá bán]],4,0))</f>
        <v/>
      </c>
      <c r="H2995" s="192"/>
      <c r="I2995" s="193" t="str">
        <f>IF(Table28[[#This Row],[Số lượng]]&lt;&gt;0,Table28[[#This Row],[Số lượng]]*Table28[[#This Row],[Đơn giá]],"")</f>
        <v/>
      </c>
      <c r="J2995" s="193" t="str">
        <f ca="1">IF(AND(Table28[[#This Row],[Tên hàng hóa ]]&lt;&gt;0,D2996=""),SUM(OFFSET(Table28[[#This Row],[Thành tiền]],0,0,-COUNTIF(Table28[Số HĐ],Table28[[#This Row],[Số HĐ]]))),"")</f>
        <v/>
      </c>
      <c r="K2995" s="192"/>
      <c r="L29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95" s="194"/>
    </row>
    <row r="2996" spans="1:13" ht="35.1" customHeight="1" x14ac:dyDescent="0.2">
      <c r="A2996" s="187"/>
      <c r="B2996" s="188"/>
      <c r="C2996" s="189" t="str">
        <f t="shared" si="73"/>
        <v/>
      </c>
      <c r="D2996" s="190"/>
      <c r="E2996" s="195" t="str">
        <f>IF(Table28[[#This Row],[Tên hàng hóa ]]&lt;&gt;0,VLOOKUP(Table28[[#This Row],[Tên hàng hóa ]],Table1[[Tên hàng hóa]:[Quy cách]],2,0),"")</f>
        <v/>
      </c>
      <c r="F2996" s="191" t="str">
        <f>IF(Table28[[#This Row],[Tên hàng hóa ]]&lt;&gt;0,VLOOKUP(Table28[[#This Row],[Tên hàng hóa ]],Table1[[Tên hàng hóa]:[ĐVT]],3,0),"")</f>
        <v/>
      </c>
      <c r="G2996" s="196" t="str">
        <f>IF(Table28[[#This Row],[Tên hàng hóa ]]=0,"",VLOOKUP(Table28[[#This Row],[Tên hàng hóa ]],Table1[[Tên hàng hóa]:[Giá bán]],4,0))</f>
        <v/>
      </c>
      <c r="H2996" s="192"/>
      <c r="I2996" s="193" t="str">
        <f>IF(Table28[[#This Row],[Số lượng]]&lt;&gt;0,Table28[[#This Row],[Số lượng]]*Table28[[#This Row],[Đơn giá]],"")</f>
        <v/>
      </c>
      <c r="J2996" s="193" t="str">
        <f ca="1">IF(AND(Table28[[#This Row],[Tên hàng hóa ]]&lt;&gt;0,D2997=""),SUM(OFFSET(Table28[[#This Row],[Thành tiền]],0,0,-COUNTIF(Table28[Số HĐ],Table28[[#This Row],[Số HĐ]]))),"")</f>
        <v/>
      </c>
      <c r="K2996" s="192"/>
      <c r="L299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96" s="194"/>
    </row>
    <row r="2997" spans="1:13" ht="35.1" customHeight="1" x14ac:dyDescent="0.2">
      <c r="A2997" s="187"/>
      <c r="B2997" s="188"/>
      <c r="C2997" s="189" t="str">
        <f t="shared" si="73"/>
        <v/>
      </c>
      <c r="D2997" s="190"/>
      <c r="E2997" s="195" t="str">
        <f>IF(Table28[[#This Row],[Tên hàng hóa ]]&lt;&gt;0,VLOOKUP(Table28[[#This Row],[Tên hàng hóa ]],Table1[[Tên hàng hóa]:[Quy cách]],2,0),"")</f>
        <v/>
      </c>
      <c r="F2997" s="191" t="str">
        <f>IF(Table28[[#This Row],[Tên hàng hóa ]]&lt;&gt;0,VLOOKUP(Table28[[#This Row],[Tên hàng hóa ]],Table1[[Tên hàng hóa]:[ĐVT]],3,0),"")</f>
        <v/>
      </c>
      <c r="G2997" s="196" t="str">
        <f>IF(Table28[[#This Row],[Tên hàng hóa ]]=0,"",VLOOKUP(Table28[[#This Row],[Tên hàng hóa ]],Table1[[Tên hàng hóa]:[Giá bán]],4,0))</f>
        <v/>
      </c>
      <c r="H2997" s="192"/>
      <c r="I2997" s="193" t="str">
        <f>IF(Table28[[#This Row],[Số lượng]]&lt;&gt;0,Table28[[#This Row],[Số lượng]]*Table28[[#This Row],[Đơn giá]],"")</f>
        <v/>
      </c>
      <c r="J2997" s="193" t="str">
        <f ca="1">IF(AND(Table28[[#This Row],[Tên hàng hóa ]]&lt;&gt;0,D2998=""),SUM(OFFSET(Table28[[#This Row],[Thành tiền]],0,0,-COUNTIF(Table28[Số HĐ],Table28[[#This Row],[Số HĐ]]))),"")</f>
        <v/>
      </c>
      <c r="K2997" s="192"/>
      <c r="L299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97" s="194"/>
    </row>
    <row r="2998" spans="1:13" ht="35.1" customHeight="1" x14ac:dyDescent="0.2">
      <c r="A2998" s="187"/>
      <c r="B2998" s="188"/>
      <c r="C2998" s="189" t="str">
        <f t="shared" ref="C2998:C3023" si="74">IF(AND(D2998&lt;&gt;0,D2999=""),C2997,"")</f>
        <v/>
      </c>
      <c r="D2998" s="190"/>
      <c r="E2998" s="195" t="str">
        <f>IF(Table28[[#This Row],[Tên hàng hóa ]]&lt;&gt;0,VLOOKUP(Table28[[#This Row],[Tên hàng hóa ]],Table1[[Tên hàng hóa]:[Quy cách]],2,0),"")</f>
        <v/>
      </c>
      <c r="F2998" s="191" t="str">
        <f>IF(Table28[[#This Row],[Tên hàng hóa ]]&lt;&gt;0,VLOOKUP(Table28[[#This Row],[Tên hàng hóa ]],Table1[[Tên hàng hóa]:[ĐVT]],3,0),"")</f>
        <v/>
      </c>
      <c r="G2998" s="196" t="str">
        <f>IF(Table28[[#This Row],[Tên hàng hóa ]]=0,"",VLOOKUP(Table28[[#This Row],[Tên hàng hóa ]],Table1[[Tên hàng hóa]:[Giá bán]],4,0))</f>
        <v/>
      </c>
      <c r="H2998" s="192"/>
      <c r="I2998" s="193" t="str">
        <f>IF(Table28[[#This Row],[Số lượng]]&lt;&gt;0,Table28[[#This Row],[Số lượng]]*Table28[[#This Row],[Đơn giá]],"")</f>
        <v/>
      </c>
      <c r="J2998" s="193" t="str">
        <f ca="1">IF(AND(Table28[[#This Row],[Tên hàng hóa ]]&lt;&gt;0,D2999=""),SUM(OFFSET(Table28[[#This Row],[Thành tiền]],0,0,-COUNTIF(Table28[Số HĐ],Table28[[#This Row],[Số HĐ]]))),"")</f>
        <v/>
      </c>
      <c r="K2998" s="192"/>
      <c r="L29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98" s="194"/>
    </row>
    <row r="2999" spans="1:13" ht="35.1" customHeight="1" x14ac:dyDescent="0.2">
      <c r="A2999" s="187"/>
      <c r="B2999" s="188"/>
      <c r="C2999" s="189" t="str">
        <f t="shared" si="74"/>
        <v/>
      </c>
      <c r="D2999" s="190"/>
      <c r="E2999" s="195" t="str">
        <f>IF(Table28[[#This Row],[Tên hàng hóa ]]&lt;&gt;0,VLOOKUP(Table28[[#This Row],[Tên hàng hóa ]],Table1[[Tên hàng hóa]:[Quy cách]],2,0),"")</f>
        <v/>
      </c>
      <c r="F2999" s="191" t="str">
        <f>IF(Table28[[#This Row],[Tên hàng hóa ]]&lt;&gt;0,VLOOKUP(Table28[[#This Row],[Tên hàng hóa ]],Table1[[Tên hàng hóa]:[ĐVT]],3,0),"")</f>
        <v/>
      </c>
      <c r="G2999" s="196" t="str">
        <f>IF(Table28[[#This Row],[Tên hàng hóa ]]=0,"",VLOOKUP(Table28[[#This Row],[Tên hàng hóa ]],Table1[[Tên hàng hóa]:[Giá bán]],4,0))</f>
        <v/>
      </c>
      <c r="H2999" s="192"/>
      <c r="I2999" s="193" t="str">
        <f>IF(Table28[[#This Row],[Số lượng]]&lt;&gt;0,Table28[[#This Row],[Số lượng]]*Table28[[#This Row],[Đơn giá]],"")</f>
        <v/>
      </c>
      <c r="J2999" s="193" t="str">
        <f ca="1">IF(AND(Table28[[#This Row],[Tên hàng hóa ]]&lt;&gt;0,D3000=""),SUM(OFFSET(Table28[[#This Row],[Thành tiền]],0,0,-COUNTIF(Table28[Số HĐ],Table28[[#This Row],[Số HĐ]]))),"")</f>
        <v/>
      </c>
      <c r="K2999" s="192"/>
      <c r="L299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2999" s="194"/>
    </row>
    <row r="3000" spans="1:13" ht="35.1" customHeight="1" x14ac:dyDescent="0.2">
      <c r="A3000" s="187"/>
      <c r="B3000" s="188"/>
      <c r="C3000" s="189" t="str">
        <f t="shared" si="74"/>
        <v/>
      </c>
      <c r="D3000" s="190"/>
      <c r="E3000" s="195" t="str">
        <f>IF(Table28[[#This Row],[Tên hàng hóa ]]&lt;&gt;0,VLOOKUP(Table28[[#This Row],[Tên hàng hóa ]],Table1[[Tên hàng hóa]:[Quy cách]],2,0),"")</f>
        <v/>
      </c>
      <c r="F3000" s="191" t="str">
        <f>IF(Table28[[#This Row],[Tên hàng hóa ]]&lt;&gt;0,VLOOKUP(Table28[[#This Row],[Tên hàng hóa ]],Table1[[Tên hàng hóa]:[ĐVT]],3,0),"")</f>
        <v/>
      </c>
      <c r="G3000" s="196" t="str">
        <f>IF(Table28[[#This Row],[Tên hàng hóa ]]=0,"",VLOOKUP(Table28[[#This Row],[Tên hàng hóa ]],Table1[[Tên hàng hóa]:[Giá bán]],4,0))</f>
        <v/>
      </c>
      <c r="H3000" s="192"/>
      <c r="I3000" s="193" t="str">
        <f>IF(Table28[[#This Row],[Số lượng]]&lt;&gt;0,Table28[[#This Row],[Số lượng]]*Table28[[#This Row],[Đơn giá]],"")</f>
        <v/>
      </c>
      <c r="J3000" s="193" t="str">
        <f ca="1">IF(AND(Table28[[#This Row],[Tên hàng hóa ]]&lt;&gt;0,D3001=""),SUM(OFFSET(Table28[[#This Row],[Thành tiền]],0,0,-COUNTIF(Table28[Số HĐ],Table28[[#This Row],[Số HĐ]]))),"")</f>
        <v/>
      </c>
      <c r="K3000" s="192"/>
      <c r="L300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00" s="194"/>
    </row>
    <row r="3001" spans="1:13" ht="35.1" customHeight="1" x14ac:dyDescent="0.2">
      <c r="A3001" s="187"/>
      <c r="B3001" s="188"/>
      <c r="C3001" s="189" t="str">
        <f t="shared" si="74"/>
        <v/>
      </c>
      <c r="D3001" s="190"/>
      <c r="E3001" s="195" t="str">
        <f>IF(Table28[[#This Row],[Tên hàng hóa ]]&lt;&gt;0,VLOOKUP(Table28[[#This Row],[Tên hàng hóa ]],Table1[[Tên hàng hóa]:[Quy cách]],2,0),"")</f>
        <v/>
      </c>
      <c r="F3001" s="191" t="str">
        <f>IF(Table28[[#This Row],[Tên hàng hóa ]]&lt;&gt;0,VLOOKUP(Table28[[#This Row],[Tên hàng hóa ]],Table1[[Tên hàng hóa]:[ĐVT]],3,0),"")</f>
        <v/>
      </c>
      <c r="G3001" s="196" t="str">
        <f>IF(Table28[[#This Row],[Tên hàng hóa ]]=0,"",VLOOKUP(Table28[[#This Row],[Tên hàng hóa ]],Table1[[Tên hàng hóa]:[Giá bán]],4,0))</f>
        <v/>
      </c>
      <c r="H3001" s="192"/>
      <c r="I3001" s="193" t="str">
        <f>IF(Table28[[#This Row],[Số lượng]]&lt;&gt;0,Table28[[#This Row],[Số lượng]]*Table28[[#This Row],[Đơn giá]],"")</f>
        <v/>
      </c>
      <c r="J3001" s="193" t="str">
        <f ca="1">IF(AND(Table28[[#This Row],[Tên hàng hóa ]]&lt;&gt;0,D3002=""),SUM(OFFSET(Table28[[#This Row],[Thành tiền]],0,0,-COUNTIF(Table28[Số HĐ],Table28[[#This Row],[Số HĐ]]))),"")</f>
        <v/>
      </c>
      <c r="K3001" s="192"/>
      <c r="L300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01" s="194"/>
    </row>
    <row r="3002" spans="1:13" ht="35.1" customHeight="1" x14ac:dyDescent="0.2">
      <c r="A3002" s="187"/>
      <c r="B3002" s="188"/>
      <c r="C3002" s="189" t="str">
        <f t="shared" si="74"/>
        <v/>
      </c>
      <c r="D3002" s="190"/>
      <c r="E3002" s="195" t="str">
        <f>IF(Table28[[#This Row],[Tên hàng hóa ]]&lt;&gt;0,VLOOKUP(Table28[[#This Row],[Tên hàng hóa ]],Table1[[Tên hàng hóa]:[Quy cách]],2,0),"")</f>
        <v/>
      </c>
      <c r="F3002" s="191" t="str">
        <f>IF(Table28[[#This Row],[Tên hàng hóa ]]&lt;&gt;0,VLOOKUP(Table28[[#This Row],[Tên hàng hóa ]],Table1[[Tên hàng hóa]:[ĐVT]],3,0),"")</f>
        <v/>
      </c>
      <c r="G3002" s="196" t="str">
        <f>IF(Table28[[#This Row],[Tên hàng hóa ]]=0,"",VLOOKUP(Table28[[#This Row],[Tên hàng hóa ]],Table1[[Tên hàng hóa]:[Giá bán]],4,0))</f>
        <v/>
      </c>
      <c r="H3002" s="192"/>
      <c r="I3002" s="193" t="str">
        <f>IF(Table28[[#This Row],[Số lượng]]&lt;&gt;0,Table28[[#This Row],[Số lượng]]*Table28[[#This Row],[Đơn giá]],"")</f>
        <v/>
      </c>
      <c r="J3002" s="193" t="str">
        <f ca="1">IF(AND(Table28[[#This Row],[Tên hàng hóa ]]&lt;&gt;0,D3003=""),SUM(OFFSET(Table28[[#This Row],[Thành tiền]],0,0,-COUNTIF(Table28[Số HĐ],Table28[[#This Row],[Số HĐ]]))),"")</f>
        <v/>
      </c>
      <c r="K3002" s="192"/>
      <c r="L300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02" s="194"/>
    </row>
    <row r="3003" spans="1:13" ht="35.1" customHeight="1" x14ac:dyDescent="0.2">
      <c r="A3003" s="187"/>
      <c r="B3003" s="188"/>
      <c r="C3003" s="189" t="str">
        <f t="shared" si="74"/>
        <v/>
      </c>
      <c r="D3003" s="190"/>
      <c r="E3003" s="195" t="str">
        <f>IF(Table28[[#This Row],[Tên hàng hóa ]]&lt;&gt;0,VLOOKUP(Table28[[#This Row],[Tên hàng hóa ]],Table1[[Tên hàng hóa]:[Quy cách]],2,0),"")</f>
        <v/>
      </c>
      <c r="F3003" s="191" t="str">
        <f>IF(Table28[[#This Row],[Tên hàng hóa ]]&lt;&gt;0,VLOOKUP(Table28[[#This Row],[Tên hàng hóa ]],Table1[[Tên hàng hóa]:[ĐVT]],3,0),"")</f>
        <v/>
      </c>
      <c r="G3003" s="196" t="str">
        <f>IF(Table28[[#This Row],[Tên hàng hóa ]]=0,"",VLOOKUP(Table28[[#This Row],[Tên hàng hóa ]],Table1[[Tên hàng hóa]:[Giá bán]],4,0))</f>
        <v/>
      </c>
      <c r="H3003" s="192"/>
      <c r="I3003" s="193" t="str">
        <f>IF(Table28[[#This Row],[Số lượng]]&lt;&gt;0,Table28[[#This Row],[Số lượng]]*Table28[[#This Row],[Đơn giá]],"")</f>
        <v/>
      </c>
      <c r="J3003" s="193" t="str">
        <f ca="1">IF(AND(Table28[[#This Row],[Tên hàng hóa ]]&lt;&gt;0,D3004=""),SUM(OFFSET(Table28[[#This Row],[Thành tiền]],0,0,-COUNTIF(Table28[Số HĐ],Table28[[#This Row],[Số HĐ]]))),"")</f>
        <v/>
      </c>
      <c r="K3003" s="192"/>
      <c r="L300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03" s="194"/>
    </row>
    <row r="3004" spans="1:13" ht="35.1" customHeight="1" x14ac:dyDescent="0.2">
      <c r="A3004" s="187"/>
      <c r="B3004" s="188"/>
      <c r="C3004" s="189" t="str">
        <f t="shared" si="74"/>
        <v/>
      </c>
      <c r="D3004" s="190"/>
      <c r="E3004" s="195" t="str">
        <f>IF(Table28[[#This Row],[Tên hàng hóa ]]&lt;&gt;0,VLOOKUP(Table28[[#This Row],[Tên hàng hóa ]],Table1[[Tên hàng hóa]:[Quy cách]],2,0),"")</f>
        <v/>
      </c>
      <c r="F3004" s="191" t="str">
        <f>IF(Table28[[#This Row],[Tên hàng hóa ]]&lt;&gt;0,VLOOKUP(Table28[[#This Row],[Tên hàng hóa ]],Table1[[Tên hàng hóa]:[ĐVT]],3,0),"")</f>
        <v/>
      </c>
      <c r="G3004" s="196" t="str">
        <f>IF(Table28[[#This Row],[Tên hàng hóa ]]=0,"",VLOOKUP(Table28[[#This Row],[Tên hàng hóa ]],Table1[[Tên hàng hóa]:[Giá bán]],4,0))</f>
        <v/>
      </c>
      <c r="H3004" s="192"/>
      <c r="I3004" s="193" t="str">
        <f>IF(Table28[[#This Row],[Số lượng]]&lt;&gt;0,Table28[[#This Row],[Số lượng]]*Table28[[#This Row],[Đơn giá]],"")</f>
        <v/>
      </c>
      <c r="J3004" s="193" t="str">
        <f ca="1">IF(AND(Table28[[#This Row],[Tên hàng hóa ]]&lt;&gt;0,D3005=""),SUM(OFFSET(Table28[[#This Row],[Thành tiền]],0,0,-COUNTIF(Table28[Số HĐ],Table28[[#This Row],[Số HĐ]]))),"")</f>
        <v/>
      </c>
      <c r="K3004" s="192"/>
      <c r="L300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04" s="194"/>
    </row>
    <row r="3005" spans="1:13" ht="35.1" customHeight="1" x14ac:dyDescent="0.2">
      <c r="A3005" s="187"/>
      <c r="B3005" s="188"/>
      <c r="C3005" s="189" t="str">
        <f t="shared" si="74"/>
        <v/>
      </c>
      <c r="D3005" s="190"/>
      <c r="E3005" s="195" t="str">
        <f>IF(Table28[[#This Row],[Tên hàng hóa ]]&lt;&gt;0,VLOOKUP(Table28[[#This Row],[Tên hàng hóa ]],Table1[[Tên hàng hóa]:[Quy cách]],2,0),"")</f>
        <v/>
      </c>
      <c r="F3005" s="191" t="str">
        <f>IF(Table28[[#This Row],[Tên hàng hóa ]]&lt;&gt;0,VLOOKUP(Table28[[#This Row],[Tên hàng hóa ]],Table1[[Tên hàng hóa]:[ĐVT]],3,0),"")</f>
        <v/>
      </c>
      <c r="G3005" s="196" t="str">
        <f>IF(Table28[[#This Row],[Tên hàng hóa ]]=0,"",VLOOKUP(Table28[[#This Row],[Tên hàng hóa ]],Table1[[Tên hàng hóa]:[Giá bán]],4,0))</f>
        <v/>
      </c>
      <c r="H3005" s="192"/>
      <c r="I3005" s="193" t="str">
        <f>IF(Table28[[#This Row],[Số lượng]]&lt;&gt;0,Table28[[#This Row],[Số lượng]]*Table28[[#This Row],[Đơn giá]],"")</f>
        <v/>
      </c>
      <c r="J3005" s="193" t="str">
        <f ca="1">IF(AND(Table28[[#This Row],[Tên hàng hóa ]]&lt;&gt;0,D3006=""),SUM(OFFSET(Table28[[#This Row],[Thành tiền]],0,0,-COUNTIF(Table28[Số HĐ],Table28[[#This Row],[Số HĐ]]))),"")</f>
        <v/>
      </c>
      <c r="K3005" s="192"/>
      <c r="L300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05" s="194"/>
    </row>
    <row r="3006" spans="1:13" ht="35.1" customHeight="1" x14ac:dyDescent="0.2">
      <c r="A3006" s="187"/>
      <c r="B3006" s="188"/>
      <c r="C3006" s="189" t="str">
        <f t="shared" si="74"/>
        <v/>
      </c>
      <c r="D3006" s="190"/>
      <c r="E3006" s="195" t="str">
        <f>IF(Table28[[#This Row],[Tên hàng hóa ]]&lt;&gt;0,VLOOKUP(Table28[[#This Row],[Tên hàng hóa ]],Table1[[Tên hàng hóa]:[Quy cách]],2,0),"")</f>
        <v/>
      </c>
      <c r="F3006" s="191" t="str">
        <f>IF(Table28[[#This Row],[Tên hàng hóa ]]&lt;&gt;0,VLOOKUP(Table28[[#This Row],[Tên hàng hóa ]],Table1[[Tên hàng hóa]:[ĐVT]],3,0),"")</f>
        <v/>
      </c>
      <c r="G3006" s="196" t="str">
        <f>IF(Table28[[#This Row],[Tên hàng hóa ]]=0,"",VLOOKUP(Table28[[#This Row],[Tên hàng hóa ]],Table1[[Tên hàng hóa]:[Giá bán]],4,0))</f>
        <v/>
      </c>
      <c r="H3006" s="192"/>
      <c r="I3006" s="193" t="str">
        <f>IF(Table28[[#This Row],[Số lượng]]&lt;&gt;0,Table28[[#This Row],[Số lượng]]*Table28[[#This Row],[Đơn giá]],"")</f>
        <v/>
      </c>
      <c r="J3006" s="193" t="str">
        <f ca="1">IF(AND(Table28[[#This Row],[Tên hàng hóa ]]&lt;&gt;0,D3007=""),SUM(OFFSET(Table28[[#This Row],[Thành tiền]],0,0,-COUNTIF(Table28[Số HĐ],Table28[[#This Row],[Số HĐ]]))),"")</f>
        <v/>
      </c>
      <c r="K3006" s="192"/>
      <c r="L300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06" s="194"/>
    </row>
    <row r="3007" spans="1:13" ht="35.1" customHeight="1" x14ac:dyDescent="0.2">
      <c r="A3007" s="187"/>
      <c r="B3007" s="188"/>
      <c r="C3007" s="189" t="str">
        <f t="shared" si="74"/>
        <v/>
      </c>
      <c r="D3007" s="190"/>
      <c r="E3007" s="195" t="str">
        <f>IF(Table28[[#This Row],[Tên hàng hóa ]]&lt;&gt;0,VLOOKUP(Table28[[#This Row],[Tên hàng hóa ]],Table1[[Tên hàng hóa]:[Quy cách]],2,0),"")</f>
        <v/>
      </c>
      <c r="F3007" s="191" t="str">
        <f>IF(Table28[[#This Row],[Tên hàng hóa ]]&lt;&gt;0,VLOOKUP(Table28[[#This Row],[Tên hàng hóa ]],Table1[[Tên hàng hóa]:[ĐVT]],3,0),"")</f>
        <v/>
      </c>
      <c r="G3007" s="196" t="str">
        <f>IF(Table28[[#This Row],[Tên hàng hóa ]]=0,"",VLOOKUP(Table28[[#This Row],[Tên hàng hóa ]],Table1[[Tên hàng hóa]:[Giá bán]],4,0))</f>
        <v/>
      </c>
      <c r="H3007" s="192"/>
      <c r="I3007" s="193" t="str">
        <f>IF(Table28[[#This Row],[Số lượng]]&lt;&gt;0,Table28[[#This Row],[Số lượng]]*Table28[[#This Row],[Đơn giá]],"")</f>
        <v/>
      </c>
      <c r="J3007" s="193" t="str">
        <f ca="1">IF(AND(Table28[[#This Row],[Tên hàng hóa ]]&lt;&gt;0,D3008=""),SUM(OFFSET(Table28[[#This Row],[Thành tiền]],0,0,-COUNTIF(Table28[Số HĐ],Table28[[#This Row],[Số HĐ]]))),"")</f>
        <v/>
      </c>
      <c r="K3007" s="192"/>
      <c r="L300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07" s="194"/>
    </row>
    <row r="3008" spans="1:13" ht="35.1" customHeight="1" x14ac:dyDescent="0.2">
      <c r="A3008" s="187"/>
      <c r="B3008" s="188"/>
      <c r="C3008" s="189" t="str">
        <f t="shared" si="74"/>
        <v/>
      </c>
      <c r="D3008" s="190"/>
      <c r="E3008" s="195" t="str">
        <f>IF(Table28[[#This Row],[Tên hàng hóa ]]&lt;&gt;0,VLOOKUP(Table28[[#This Row],[Tên hàng hóa ]],Table1[[Tên hàng hóa]:[Quy cách]],2,0),"")</f>
        <v/>
      </c>
      <c r="F3008" s="191" t="str">
        <f>IF(Table28[[#This Row],[Tên hàng hóa ]]&lt;&gt;0,VLOOKUP(Table28[[#This Row],[Tên hàng hóa ]],Table1[[Tên hàng hóa]:[ĐVT]],3,0),"")</f>
        <v/>
      </c>
      <c r="G3008" s="196" t="str">
        <f>IF(Table28[[#This Row],[Tên hàng hóa ]]=0,"",VLOOKUP(Table28[[#This Row],[Tên hàng hóa ]],Table1[[Tên hàng hóa]:[Giá bán]],4,0))</f>
        <v/>
      </c>
      <c r="H3008" s="192"/>
      <c r="I3008" s="193" t="str">
        <f>IF(Table28[[#This Row],[Số lượng]]&lt;&gt;0,Table28[[#This Row],[Số lượng]]*Table28[[#This Row],[Đơn giá]],"")</f>
        <v/>
      </c>
      <c r="J3008" s="193" t="str">
        <f ca="1">IF(AND(Table28[[#This Row],[Tên hàng hóa ]]&lt;&gt;0,D3009=""),SUM(OFFSET(Table28[[#This Row],[Thành tiền]],0,0,-COUNTIF(Table28[Số HĐ],Table28[[#This Row],[Số HĐ]]))),"")</f>
        <v/>
      </c>
      <c r="K3008" s="192"/>
      <c r="L300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08" s="194"/>
    </row>
    <row r="3009" spans="1:13" ht="35.1" customHeight="1" x14ac:dyDescent="0.2">
      <c r="A3009" s="187"/>
      <c r="B3009" s="188"/>
      <c r="C3009" s="189" t="str">
        <f t="shared" si="74"/>
        <v/>
      </c>
      <c r="D3009" s="190"/>
      <c r="E3009" s="195" t="str">
        <f>IF(Table28[[#This Row],[Tên hàng hóa ]]&lt;&gt;0,VLOOKUP(Table28[[#This Row],[Tên hàng hóa ]],Table1[[Tên hàng hóa]:[Quy cách]],2,0),"")</f>
        <v/>
      </c>
      <c r="F3009" s="191" t="str">
        <f>IF(Table28[[#This Row],[Tên hàng hóa ]]&lt;&gt;0,VLOOKUP(Table28[[#This Row],[Tên hàng hóa ]],Table1[[Tên hàng hóa]:[ĐVT]],3,0),"")</f>
        <v/>
      </c>
      <c r="G3009" s="196" t="str">
        <f>IF(Table28[[#This Row],[Tên hàng hóa ]]=0,"",VLOOKUP(Table28[[#This Row],[Tên hàng hóa ]],Table1[[Tên hàng hóa]:[Giá bán]],4,0))</f>
        <v/>
      </c>
      <c r="H3009" s="192"/>
      <c r="I3009" s="193" t="str">
        <f>IF(Table28[[#This Row],[Số lượng]]&lt;&gt;0,Table28[[#This Row],[Số lượng]]*Table28[[#This Row],[Đơn giá]],"")</f>
        <v/>
      </c>
      <c r="J3009" s="193" t="str">
        <f ca="1">IF(AND(Table28[[#This Row],[Tên hàng hóa ]]&lt;&gt;0,D3010=""),SUM(OFFSET(Table28[[#This Row],[Thành tiền]],0,0,-COUNTIF(Table28[Số HĐ],Table28[[#This Row],[Số HĐ]]))),"")</f>
        <v/>
      </c>
      <c r="K3009" s="192"/>
      <c r="L300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09" s="194"/>
    </row>
    <row r="3010" spans="1:13" ht="35.1" customHeight="1" x14ac:dyDescent="0.2">
      <c r="A3010" s="187"/>
      <c r="B3010" s="188"/>
      <c r="C3010" s="189" t="str">
        <f t="shared" si="74"/>
        <v/>
      </c>
      <c r="D3010" s="190"/>
      <c r="E3010" s="195" t="str">
        <f>IF(Table28[[#This Row],[Tên hàng hóa ]]&lt;&gt;0,VLOOKUP(Table28[[#This Row],[Tên hàng hóa ]],Table1[[Tên hàng hóa]:[Quy cách]],2,0),"")</f>
        <v/>
      </c>
      <c r="F3010" s="191" t="str">
        <f>IF(Table28[[#This Row],[Tên hàng hóa ]]&lt;&gt;0,VLOOKUP(Table28[[#This Row],[Tên hàng hóa ]],Table1[[Tên hàng hóa]:[ĐVT]],3,0),"")</f>
        <v/>
      </c>
      <c r="G3010" s="196" t="str">
        <f>IF(Table28[[#This Row],[Tên hàng hóa ]]=0,"",VLOOKUP(Table28[[#This Row],[Tên hàng hóa ]],Table1[[Tên hàng hóa]:[Giá bán]],4,0))</f>
        <v/>
      </c>
      <c r="H3010" s="192"/>
      <c r="I3010" s="193" t="str">
        <f>IF(Table28[[#This Row],[Số lượng]]&lt;&gt;0,Table28[[#This Row],[Số lượng]]*Table28[[#This Row],[Đơn giá]],"")</f>
        <v/>
      </c>
      <c r="J3010" s="193" t="str">
        <f ca="1">IF(AND(Table28[[#This Row],[Tên hàng hóa ]]&lt;&gt;0,D3011=""),SUM(OFFSET(Table28[[#This Row],[Thành tiền]],0,0,-COUNTIF(Table28[Số HĐ],Table28[[#This Row],[Số HĐ]]))),"")</f>
        <v/>
      </c>
      <c r="K3010" s="192"/>
      <c r="L301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10" s="194"/>
    </row>
    <row r="3011" spans="1:13" ht="35.1" customHeight="1" x14ac:dyDescent="0.2">
      <c r="A3011" s="187"/>
      <c r="B3011" s="188"/>
      <c r="C3011" s="189" t="str">
        <f t="shared" si="74"/>
        <v/>
      </c>
      <c r="D3011" s="190"/>
      <c r="E3011" s="195" t="str">
        <f>IF(Table28[[#This Row],[Tên hàng hóa ]]&lt;&gt;0,VLOOKUP(Table28[[#This Row],[Tên hàng hóa ]],Table1[[Tên hàng hóa]:[Quy cách]],2,0),"")</f>
        <v/>
      </c>
      <c r="F3011" s="191" t="str">
        <f>IF(Table28[[#This Row],[Tên hàng hóa ]]&lt;&gt;0,VLOOKUP(Table28[[#This Row],[Tên hàng hóa ]],Table1[[Tên hàng hóa]:[ĐVT]],3,0),"")</f>
        <v/>
      </c>
      <c r="G3011" s="196" t="str">
        <f>IF(Table28[[#This Row],[Tên hàng hóa ]]=0,"",VLOOKUP(Table28[[#This Row],[Tên hàng hóa ]],Table1[[Tên hàng hóa]:[Giá bán]],4,0))</f>
        <v/>
      </c>
      <c r="H3011" s="192"/>
      <c r="I3011" s="193" t="str">
        <f>IF(Table28[[#This Row],[Số lượng]]&lt;&gt;0,Table28[[#This Row],[Số lượng]]*Table28[[#This Row],[Đơn giá]],"")</f>
        <v/>
      </c>
      <c r="J3011" s="193" t="str">
        <f ca="1">IF(AND(Table28[[#This Row],[Tên hàng hóa ]]&lt;&gt;0,D3012=""),SUM(OFFSET(Table28[[#This Row],[Thành tiền]],0,0,-COUNTIF(Table28[Số HĐ],Table28[[#This Row],[Số HĐ]]))),"")</f>
        <v/>
      </c>
      <c r="K3011" s="192"/>
      <c r="L301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11" s="194"/>
    </row>
    <row r="3012" spans="1:13" ht="35.1" customHeight="1" x14ac:dyDescent="0.2">
      <c r="A3012" s="187"/>
      <c r="B3012" s="188"/>
      <c r="C3012" s="189" t="str">
        <f t="shared" si="74"/>
        <v/>
      </c>
      <c r="D3012" s="190"/>
      <c r="E3012" s="195" t="str">
        <f>IF(Table28[[#This Row],[Tên hàng hóa ]]&lt;&gt;0,VLOOKUP(Table28[[#This Row],[Tên hàng hóa ]],Table1[[Tên hàng hóa]:[Quy cách]],2,0),"")</f>
        <v/>
      </c>
      <c r="F3012" s="191" t="str">
        <f>IF(Table28[[#This Row],[Tên hàng hóa ]]&lt;&gt;0,VLOOKUP(Table28[[#This Row],[Tên hàng hóa ]],Table1[[Tên hàng hóa]:[ĐVT]],3,0),"")</f>
        <v/>
      </c>
      <c r="G3012" s="196" t="str">
        <f>IF(Table28[[#This Row],[Tên hàng hóa ]]=0,"",VLOOKUP(Table28[[#This Row],[Tên hàng hóa ]],Table1[[Tên hàng hóa]:[Giá bán]],4,0))</f>
        <v/>
      </c>
      <c r="H3012" s="192"/>
      <c r="I3012" s="193" t="str">
        <f>IF(Table28[[#This Row],[Số lượng]]&lt;&gt;0,Table28[[#This Row],[Số lượng]]*Table28[[#This Row],[Đơn giá]],"")</f>
        <v/>
      </c>
      <c r="J3012" s="193" t="str">
        <f ca="1">IF(AND(Table28[[#This Row],[Tên hàng hóa ]]&lt;&gt;0,D3013=""),SUM(OFFSET(Table28[[#This Row],[Thành tiền]],0,0,-COUNTIF(Table28[Số HĐ],Table28[[#This Row],[Số HĐ]]))),"")</f>
        <v/>
      </c>
      <c r="K3012" s="192"/>
      <c r="L301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12" s="194"/>
    </row>
    <row r="3013" spans="1:13" ht="35.1" customHeight="1" x14ac:dyDescent="0.2">
      <c r="A3013" s="187"/>
      <c r="B3013" s="188"/>
      <c r="C3013" s="189" t="str">
        <f t="shared" si="74"/>
        <v/>
      </c>
      <c r="D3013" s="190"/>
      <c r="E3013" s="195" t="str">
        <f>IF(Table28[[#This Row],[Tên hàng hóa ]]&lt;&gt;0,VLOOKUP(Table28[[#This Row],[Tên hàng hóa ]],Table1[[Tên hàng hóa]:[Quy cách]],2,0),"")</f>
        <v/>
      </c>
      <c r="F3013" s="191" t="str">
        <f>IF(Table28[[#This Row],[Tên hàng hóa ]]&lt;&gt;0,VLOOKUP(Table28[[#This Row],[Tên hàng hóa ]],Table1[[Tên hàng hóa]:[ĐVT]],3,0),"")</f>
        <v/>
      </c>
      <c r="G3013" s="196" t="str">
        <f>IF(Table28[[#This Row],[Tên hàng hóa ]]=0,"",VLOOKUP(Table28[[#This Row],[Tên hàng hóa ]],Table1[[Tên hàng hóa]:[Giá bán]],4,0))</f>
        <v/>
      </c>
      <c r="H3013" s="192"/>
      <c r="I3013" s="193" t="str">
        <f>IF(Table28[[#This Row],[Số lượng]]&lt;&gt;0,Table28[[#This Row],[Số lượng]]*Table28[[#This Row],[Đơn giá]],"")</f>
        <v/>
      </c>
      <c r="J3013" s="193" t="str">
        <f ca="1">IF(AND(Table28[[#This Row],[Tên hàng hóa ]]&lt;&gt;0,D3014=""),SUM(OFFSET(Table28[[#This Row],[Thành tiền]],0,0,-COUNTIF(Table28[Số HĐ],Table28[[#This Row],[Số HĐ]]))),"")</f>
        <v/>
      </c>
      <c r="K3013" s="192"/>
      <c r="L301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13" s="194"/>
    </row>
    <row r="3014" spans="1:13" ht="35.1" customHeight="1" x14ac:dyDescent="0.2">
      <c r="A3014" s="187"/>
      <c r="B3014" s="188"/>
      <c r="C3014" s="189" t="str">
        <f t="shared" si="74"/>
        <v/>
      </c>
      <c r="D3014" s="190"/>
      <c r="E3014" s="195" t="str">
        <f>IF(Table28[[#This Row],[Tên hàng hóa ]]&lt;&gt;0,VLOOKUP(Table28[[#This Row],[Tên hàng hóa ]],Table1[[Tên hàng hóa]:[Quy cách]],2,0),"")</f>
        <v/>
      </c>
      <c r="F3014" s="191" t="str">
        <f>IF(Table28[[#This Row],[Tên hàng hóa ]]&lt;&gt;0,VLOOKUP(Table28[[#This Row],[Tên hàng hóa ]],Table1[[Tên hàng hóa]:[ĐVT]],3,0),"")</f>
        <v/>
      </c>
      <c r="G3014" s="196" t="str">
        <f>IF(Table28[[#This Row],[Tên hàng hóa ]]=0,"",VLOOKUP(Table28[[#This Row],[Tên hàng hóa ]],Table1[[Tên hàng hóa]:[Giá bán]],4,0))</f>
        <v/>
      </c>
      <c r="H3014" s="192"/>
      <c r="I3014" s="193" t="str">
        <f>IF(Table28[[#This Row],[Số lượng]]&lt;&gt;0,Table28[[#This Row],[Số lượng]]*Table28[[#This Row],[Đơn giá]],"")</f>
        <v/>
      </c>
      <c r="J3014" s="193" t="str">
        <f ca="1">IF(AND(Table28[[#This Row],[Tên hàng hóa ]]&lt;&gt;0,D3015=""),SUM(OFFSET(Table28[[#This Row],[Thành tiền]],0,0,-COUNTIF(Table28[Số HĐ],Table28[[#This Row],[Số HĐ]]))),"")</f>
        <v/>
      </c>
      <c r="K3014" s="192"/>
      <c r="L301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14" s="194"/>
    </row>
    <row r="3015" spans="1:13" ht="35.1" customHeight="1" x14ac:dyDescent="0.2">
      <c r="A3015" s="187"/>
      <c r="B3015" s="188"/>
      <c r="C3015" s="189" t="str">
        <f t="shared" si="74"/>
        <v/>
      </c>
      <c r="D3015" s="190"/>
      <c r="E3015" s="195" t="str">
        <f>IF(Table28[[#This Row],[Tên hàng hóa ]]&lt;&gt;0,VLOOKUP(Table28[[#This Row],[Tên hàng hóa ]],Table1[[Tên hàng hóa]:[Quy cách]],2,0),"")</f>
        <v/>
      </c>
      <c r="F3015" s="191" t="str">
        <f>IF(Table28[[#This Row],[Tên hàng hóa ]]&lt;&gt;0,VLOOKUP(Table28[[#This Row],[Tên hàng hóa ]],Table1[[Tên hàng hóa]:[ĐVT]],3,0),"")</f>
        <v/>
      </c>
      <c r="G3015" s="196" t="str">
        <f>IF(Table28[[#This Row],[Tên hàng hóa ]]=0,"",VLOOKUP(Table28[[#This Row],[Tên hàng hóa ]],Table1[[Tên hàng hóa]:[Giá bán]],4,0))</f>
        <v/>
      </c>
      <c r="H3015" s="192"/>
      <c r="I3015" s="193" t="str">
        <f>IF(Table28[[#This Row],[Số lượng]]&lt;&gt;0,Table28[[#This Row],[Số lượng]]*Table28[[#This Row],[Đơn giá]],"")</f>
        <v/>
      </c>
      <c r="J3015" s="193" t="str">
        <f ca="1">IF(AND(Table28[[#This Row],[Tên hàng hóa ]]&lt;&gt;0,D3016=""),SUM(OFFSET(Table28[[#This Row],[Thành tiền]],0,0,-COUNTIF(Table28[Số HĐ],Table28[[#This Row],[Số HĐ]]))),"")</f>
        <v/>
      </c>
      <c r="K3015" s="192"/>
      <c r="L301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15" s="194"/>
    </row>
    <row r="3016" spans="1:13" ht="35.1" customHeight="1" x14ac:dyDescent="0.2">
      <c r="A3016" s="187"/>
      <c r="B3016" s="188"/>
      <c r="C3016" s="189" t="str">
        <f t="shared" si="74"/>
        <v/>
      </c>
      <c r="D3016" s="190"/>
      <c r="E3016" s="195" t="str">
        <f>IF(Table28[[#This Row],[Tên hàng hóa ]]&lt;&gt;0,VLOOKUP(Table28[[#This Row],[Tên hàng hóa ]],Table1[[Tên hàng hóa]:[Quy cách]],2,0),"")</f>
        <v/>
      </c>
      <c r="F3016" s="191" t="str">
        <f>IF(Table28[[#This Row],[Tên hàng hóa ]]&lt;&gt;0,VLOOKUP(Table28[[#This Row],[Tên hàng hóa ]],Table1[[Tên hàng hóa]:[ĐVT]],3,0),"")</f>
        <v/>
      </c>
      <c r="G3016" s="196" t="str">
        <f>IF(Table28[[#This Row],[Tên hàng hóa ]]=0,"",VLOOKUP(Table28[[#This Row],[Tên hàng hóa ]],Table1[[Tên hàng hóa]:[Giá bán]],4,0))</f>
        <v/>
      </c>
      <c r="H3016" s="192"/>
      <c r="I3016" s="193" t="str">
        <f>IF(Table28[[#This Row],[Số lượng]]&lt;&gt;0,Table28[[#This Row],[Số lượng]]*Table28[[#This Row],[Đơn giá]],"")</f>
        <v/>
      </c>
      <c r="J3016" s="193" t="str">
        <f ca="1">IF(AND(Table28[[#This Row],[Tên hàng hóa ]]&lt;&gt;0,D3017=""),SUM(OFFSET(Table28[[#This Row],[Thành tiền]],0,0,-COUNTIF(Table28[Số HĐ],Table28[[#This Row],[Số HĐ]]))),"")</f>
        <v/>
      </c>
      <c r="K3016" s="192"/>
      <c r="L301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16" s="194"/>
    </row>
    <row r="3017" spans="1:13" ht="35.1" customHeight="1" x14ac:dyDescent="0.2">
      <c r="A3017" s="187"/>
      <c r="B3017" s="188"/>
      <c r="C3017" s="189" t="str">
        <f t="shared" si="74"/>
        <v/>
      </c>
      <c r="D3017" s="190"/>
      <c r="E3017" s="195" t="str">
        <f>IF(Table28[[#This Row],[Tên hàng hóa ]]&lt;&gt;0,VLOOKUP(Table28[[#This Row],[Tên hàng hóa ]],Table1[[Tên hàng hóa]:[Quy cách]],2,0),"")</f>
        <v/>
      </c>
      <c r="F3017" s="191" t="str">
        <f>IF(Table28[[#This Row],[Tên hàng hóa ]]&lt;&gt;0,VLOOKUP(Table28[[#This Row],[Tên hàng hóa ]],Table1[[Tên hàng hóa]:[ĐVT]],3,0),"")</f>
        <v/>
      </c>
      <c r="G3017" s="196" t="str">
        <f>IF(Table28[[#This Row],[Tên hàng hóa ]]=0,"",VLOOKUP(Table28[[#This Row],[Tên hàng hóa ]],Table1[[Tên hàng hóa]:[Giá bán]],4,0))</f>
        <v/>
      </c>
      <c r="H3017" s="192"/>
      <c r="I3017" s="193" t="str">
        <f>IF(Table28[[#This Row],[Số lượng]]&lt;&gt;0,Table28[[#This Row],[Số lượng]]*Table28[[#This Row],[Đơn giá]],"")</f>
        <v/>
      </c>
      <c r="J3017" s="193" t="str">
        <f ca="1">IF(AND(Table28[[#This Row],[Tên hàng hóa ]]&lt;&gt;0,D3018=""),SUM(OFFSET(Table28[[#This Row],[Thành tiền]],0,0,-COUNTIF(Table28[Số HĐ],Table28[[#This Row],[Số HĐ]]))),"")</f>
        <v/>
      </c>
      <c r="K3017" s="192"/>
      <c r="L301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17" s="194"/>
    </row>
    <row r="3018" spans="1:13" ht="35.1" customHeight="1" x14ac:dyDescent="0.2">
      <c r="A3018" s="187"/>
      <c r="B3018" s="188"/>
      <c r="C3018" s="189" t="str">
        <f t="shared" si="74"/>
        <v/>
      </c>
      <c r="D3018" s="190"/>
      <c r="E3018" s="195" t="str">
        <f>IF(Table28[[#This Row],[Tên hàng hóa ]]&lt;&gt;0,VLOOKUP(Table28[[#This Row],[Tên hàng hóa ]],Table1[[Tên hàng hóa]:[Quy cách]],2,0),"")</f>
        <v/>
      </c>
      <c r="F3018" s="191" t="str">
        <f>IF(Table28[[#This Row],[Tên hàng hóa ]]&lt;&gt;0,VLOOKUP(Table28[[#This Row],[Tên hàng hóa ]],Table1[[Tên hàng hóa]:[ĐVT]],3,0),"")</f>
        <v/>
      </c>
      <c r="G3018" s="196" t="str">
        <f>IF(Table28[[#This Row],[Tên hàng hóa ]]=0,"",VLOOKUP(Table28[[#This Row],[Tên hàng hóa ]],Table1[[Tên hàng hóa]:[Giá bán]],4,0))</f>
        <v/>
      </c>
      <c r="H3018" s="192"/>
      <c r="I3018" s="193" t="str">
        <f>IF(Table28[[#This Row],[Số lượng]]&lt;&gt;0,Table28[[#This Row],[Số lượng]]*Table28[[#This Row],[Đơn giá]],"")</f>
        <v/>
      </c>
      <c r="J3018" s="193" t="str">
        <f ca="1">IF(AND(Table28[[#This Row],[Tên hàng hóa ]]&lt;&gt;0,D3019=""),SUM(OFFSET(Table28[[#This Row],[Thành tiền]],0,0,-COUNTIF(Table28[Số HĐ],Table28[[#This Row],[Số HĐ]]))),"")</f>
        <v/>
      </c>
      <c r="K3018" s="192"/>
      <c r="L301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18" s="194"/>
    </row>
    <row r="3019" spans="1:13" ht="35.1" customHeight="1" x14ac:dyDescent="0.2">
      <c r="A3019" s="187"/>
      <c r="B3019" s="188"/>
      <c r="C3019" s="189" t="str">
        <f t="shared" si="74"/>
        <v/>
      </c>
      <c r="D3019" s="190"/>
      <c r="E3019" s="195" t="str">
        <f>IF(Table28[[#This Row],[Tên hàng hóa ]]&lt;&gt;0,VLOOKUP(Table28[[#This Row],[Tên hàng hóa ]],Table1[[Tên hàng hóa]:[Quy cách]],2,0),"")</f>
        <v/>
      </c>
      <c r="F3019" s="191" t="str">
        <f>IF(Table28[[#This Row],[Tên hàng hóa ]]&lt;&gt;0,VLOOKUP(Table28[[#This Row],[Tên hàng hóa ]],Table1[[Tên hàng hóa]:[ĐVT]],3,0),"")</f>
        <v/>
      </c>
      <c r="G3019" s="196" t="str">
        <f>IF(Table28[[#This Row],[Tên hàng hóa ]]=0,"",VLOOKUP(Table28[[#This Row],[Tên hàng hóa ]],Table1[[Tên hàng hóa]:[Giá bán]],4,0))</f>
        <v/>
      </c>
      <c r="H3019" s="192"/>
      <c r="I3019" s="193" t="str">
        <f>IF(Table28[[#This Row],[Số lượng]]&lt;&gt;0,Table28[[#This Row],[Số lượng]]*Table28[[#This Row],[Đơn giá]],"")</f>
        <v/>
      </c>
      <c r="J3019" s="193" t="str">
        <f ca="1">IF(AND(Table28[[#This Row],[Tên hàng hóa ]]&lt;&gt;0,D3020=""),SUM(OFFSET(Table28[[#This Row],[Thành tiền]],0,0,-COUNTIF(Table28[Số HĐ],Table28[[#This Row],[Số HĐ]]))),"")</f>
        <v/>
      </c>
      <c r="K3019" s="192"/>
      <c r="L301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19" s="194"/>
    </row>
    <row r="3020" spans="1:13" ht="35.1" customHeight="1" x14ac:dyDescent="0.2">
      <c r="A3020" s="187"/>
      <c r="B3020" s="188"/>
      <c r="C3020" s="189" t="str">
        <f t="shared" si="74"/>
        <v/>
      </c>
      <c r="D3020" s="190"/>
      <c r="E3020" s="195" t="str">
        <f>IF(Table28[[#This Row],[Tên hàng hóa ]]&lt;&gt;0,VLOOKUP(Table28[[#This Row],[Tên hàng hóa ]],Table1[[Tên hàng hóa]:[Quy cách]],2,0),"")</f>
        <v/>
      </c>
      <c r="F3020" s="191" t="str">
        <f>IF(Table28[[#This Row],[Tên hàng hóa ]]&lt;&gt;0,VLOOKUP(Table28[[#This Row],[Tên hàng hóa ]],Table1[[Tên hàng hóa]:[ĐVT]],3,0),"")</f>
        <v/>
      </c>
      <c r="G3020" s="196" t="str">
        <f>IF(Table28[[#This Row],[Tên hàng hóa ]]=0,"",VLOOKUP(Table28[[#This Row],[Tên hàng hóa ]],Table1[[Tên hàng hóa]:[Giá bán]],4,0))</f>
        <v/>
      </c>
      <c r="H3020" s="192"/>
      <c r="I3020" s="193" t="str">
        <f>IF(Table28[[#This Row],[Số lượng]]&lt;&gt;0,Table28[[#This Row],[Số lượng]]*Table28[[#This Row],[Đơn giá]],"")</f>
        <v/>
      </c>
      <c r="J3020" s="193" t="str">
        <f ca="1">IF(AND(Table28[[#This Row],[Tên hàng hóa ]]&lt;&gt;0,D3021=""),SUM(OFFSET(Table28[[#This Row],[Thành tiền]],0,0,-COUNTIF(Table28[Số HĐ],Table28[[#This Row],[Số HĐ]]))),"")</f>
        <v/>
      </c>
      <c r="K3020" s="192"/>
      <c r="L302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20" s="194"/>
    </row>
    <row r="3021" spans="1:13" ht="35.1" customHeight="1" x14ac:dyDescent="0.2">
      <c r="A3021" s="187"/>
      <c r="B3021" s="188"/>
      <c r="C3021" s="189" t="str">
        <f t="shared" si="74"/>
        <v/>
      </c>
      <c r="D3021" s="190"/>
      <c r="E3021" s="195" t="str">
        <f>IF(Table28[[#This Row],[Tên hàng hóa ]]&lt;&gt;0,VLOOKUP(Table28[[#This Row],[Tên hàng hóa ]],Table1[[Tên hàng hóa]:[Quy cách]],2,0),"")</f>
        <v/>
      </c>
      <c r="F3021" s="191" t="str">
        <f>IF(Table28[[#This Row],[Tên hàng hóa ]]&lt;&gt;0,VLOOKUP(Table28[[#This Row],[Tên hàng hóa ]],Table1[[Tên hàng hóa]:[ĐVT]],3,0),"")</f>
        <v/>
      </c>
      <c r="G3021" s="196" t="str">
        <f>IF(Table28[[#This Row],[Tên hàng hóa ]]=0,"",VLOOKUP(Table28[[#This Row],[Tên hàng hóa ]],Table1[[Tên hàng hóa]:[Giá bán]],4,0))</f>
        <v/>
      </c>
      <c r="H3021" s="192"/>
      <c r="I3021" s="193" t="str">
        <f>IF(Table28[[#This Row],[Số lượng]]&lt;&gt;0,Table28[[#This Row],[Số lượng]]*Table28[[#This Row],[Đơn giá]],"")</f>
        <v/>
      </c>
      <c r="J3021" s="193" t="str">
        <f ca="1">IF(AND(Table28[[#This Row],[Tên hàng hóa ]]&lt;&gt;0,D3022=""),SUM(OFFSET(Table28[[#This Row],[Thành tiền]],0,0,-COUNTIF(Table28[Số HĐ],Table28[[#This Row],[Số HĐ]]))),"")</f>
        <v/>
      </c>
      <c r="K3021" s="192"/>
      <c r="L302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21" s="194"/>
    </row>
    <row r="3022" spans="1:13" ht="35.1" customHeight="1" x14ac:dyDescent="0.2">
      <c r="A3022" s="187"/>
      <c r="B3022" s="188"/>
      <c r="C3022" s="189" t="str">
        <f t="shared" si="74"/>
        <v/>
      </c>
      <c r="D3022" s="190"/>
      <c r="E3022" s="195" t="str">
        <f>IF(Table28[[#This Row],[Tên hàng hóa ]]&lt;&gt;0,VLOOKUP(Table28[[#This Row],[Tên hàng hóa ]],Table1[[Tên hàng hóa]:[Quy cách]],2,0),"")</f>
        <v/>
      </c>
      <c r="F3022" s="191" t="str">
        <f>IF(Table28[[#This Row],[Tên hàng hóa ]]&lt;&gt;0,VLOOKUP(Table28[[#This Row],[Tên hàng hóa ]],Table1[[Tên hàng hóa]:[ĐVT]],3,0),"")</f>
        <v/>
      </c>
      <c r="G3022" s="196" t="str">
        <f>IF(Table28[[#This Row],[Tên hàng hóa ]]=0,"",VLOOKUP(Table28[[#This Row],[Tên hàng hóa ]],Table1[[Tên hàng hóa]:[Giá bán]],4,0))</f>
        <v/>
      </c>
      <c r="H3022" s="192"/>
      <c r="I3022" s="193" t="str">
        <f>IF(Table28[[#This Row],[Số lượng]]&lt;&gt;0,Table28[[#This Row],[Số lượng]]*Table28[[#This Row],[Đơn giá]],"")</f>
        <v/>
      </c>
      <c r="J3022" s="193" t="str">
        <f ca="1">IF(AND(Table28[[#This Row],[Tên hàng hóa ]]&lt;&gt;0,D3023=""),SUM(OFFSET(Table28[[#This Row],[Thành tiền]],0,0,-COUNTIF(Table28[Số HĐ],Table28[[#This Row],[Số HĐ]]))),"")</f>
        <v/>
      </c>
      <c r="K3022" s="192"/>
      <c r="L302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22" s="194"/>
    </row>
    <row r="3023" spans="1:13" ht="35.1" customHeight="1" x14ac:dyDescent="0.2">
      <c r="A3023" s="187"/>
      <c r="B3023" s="188"/>
      <c r="C3023" s="189" t="str">
        <f t="shared" si="74"/>
        <v/>
      </c>
      <c r="D3023" s="190"/>
      <c r="E3023" s="195" t="str">
        <f>IF(Table28[[#This Row],[Tên hàng hóa ]]&lt;&gt;0,VLOOKUP(Table28[[#This Row],[Tên hàng hóa ]],Table1[[Tên hàng hóa]:[Quy cách]],2,0),"")</f>
        <v/>
      </c>
      <c r="F3023" s="191" t="str">
        <f>IF(Table28[[#This Row],[Tên hàng hóa ]]&lt;&gt;0,VLOOKUP(Table28[[#This Row],[Tên hàng hóa ]],Table1[[Tên hàng hóa]:[ĐVT]],3,0),"")</f>
        <v/>
      </c>
      <c r="G3023" s="196" t="str">
        <f>IF(Table28[[#This Row],[Tên hàng hóa ]]=0,"",VLOOKUP(Table28[[#This Row],[Tên hàng hóa ]],Table1[[Tên hàng hóa]:[Giá bán]],4,0))</f>
        <v/>
      </c>
      <c r="H3023" s="192"/>
      <c r="I3023" s="193" t="str">
        <f>IF(Table28[[#This Row],[Số lượng]]&lt;&gt;0,Table28[[#This Row],[Số lượng]]*Table28[[#This Row],[Đơn giá]],"")</f>
        <v/>
      </c>
      <c r="J3023" s="193" t="str">
        <f ca="1">IF(AND(Table28[[#This Row],[Tên hàng hóa ]]&lt;&gt;0,D3024=""),SUM(OFFSET(Table28[[#This Row],[Thành tiền]],0,0,-COUNTIF(Table28[Số HĐ],Table28[[#This Row],[Số HĐ]]))),"")</f>
        <v/>
      </c>
      <c r="K3023" s="192"/>
      <c r="L302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23" s="194"/>
    </row>
    <row r="3024" spans="1:13" ht="35.1" customHeight="1" x14ac:dyDescent="0.2">
      <c r="A3024" s="187"/>
      <c r="B3024" s="188"/>
      <c r="C3024" s="189" t="str">
        <f>IF(AND(D3024&lt;&gt;0,D3025=""),C2205,"")</f>
        <v/>
      </c>
      <c r="D3024" s="190"/>
      <c r="E3024" s="195" t="str">
        <f>IF(Table28[[#This Row],[Tên hàng hóa ]]&lt;&gt;0,VLOOKUP(Table28[[#This Row],[Tên hàng hóa ]],Table1[[Tên hàng hóa]:[Quy cách]],2,0),"")</f>
        <v/>
      </c>
      <c r="F3024" s="191" t="str">
        <f>IF(Table28[[#This Row],[Tên hàng hóa ]]&lt;&gt;0,VLOOKUP(Table28[[#This Row],[Tên hàng hóa ]],Table1[[Tên hàng hóa]:[ĐVT]],3,0),"")</f>
        <v/>
      </c>
      <c r="G3024" s="196" t="str">
        <f>IF(Table28[[#This Row],[Tên hàng hóa ]]=0,"",VLOOKUP(Table28[[#This Row],[Tên hàng hóa ]],Table1[[Tên hàng hóa]:[Giá bán]],4,0))</f>
        <v/>
      </c>
      <c r="H3024" s="192"/>
      <c r="I3024" s="193" t="str">
        <f>IF(Table28[[#This Row],[Số lượng]]&lt;&gt;0,Table28[[#This Row],[Số lượng]]*Table28[[#This Row],[Đơn giá]],"")</f>
        <v/>
      </c>
      <c r="J3024" s="193" t="str">
        <f ca="1">IF(AND(Table28[[#This Row],[Tên hàng hóa ]]&lt;&gt;0,D3025=""),SUM(OFFSET(Table28[[#This Row],[Thành tiền]],0,0,-COUNTIF(Table28[Số HĐ],Table28[[#This Row],[Số HĐ]]))),"")</f>
        <v/>
      </c>
      <c r="K3024" s="192"/>
      <c r="L302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24" s="194"/>
    </row>
    <row r="3025" spans="1:13" ht="35.1" customHeight="1" x14ac:dyDescent="0.2">
      <c r="A3025" s="187"/>
      <c r="B3025" s="188"/>
      <c r="C3025" s="189" t="str">
        <f t="shared" ref="C3025:C3055" si="75">IF(AND(D3025&lt;&gt;0,D3026=""),C3024,"")</f>
        <v/>
      </c>
      <c r="D3025" s="190"/>
      <c r="E3025" s="195" t="str">
        <f>IF(Table28[[#This Row],[Tên hàng hóa ]]&lt;&gt;0,VLOOKUP(Table28[[#This Row],[Tên hàng hóa ]],Table1[[Tên hàng hóa]:[Quy cách]],2,0),"")</f>
        <v/>
      </c>
      <c r="F3025" s="191" t="str">
        <f>IF(Table28[[#This Row],[Tên hàng hóa ]]&lt;&gt;0,VLOOKUP(Table28[[#This Row],[Tên hàng hóa ]],Table1[[Tên hàng hóa]:[ĐVT]],3,0),"")</f>
        <v/>
      </c>
      <c r="G3025" s="196" t="str">
        <f>IF(Table28[[#This Row],[Tên hàng hóa ]]=0,"",VLOOKUP(Table28[[#This Row],[Tên hàng hóa ]],Table1[[Tên hàng hóa]:[Giá bán]],4,0))</f>
        <v/>
      </c>
      <c r="H3025" s="192"/>
      <c r="I3025" s="193" t="str">
        <f>IF(Table28[[#This Row],[Số lượng]]&lt;&gt;0,Table28[[#This Row],[Số lượng]]*Table28[[#This Row],[Đơn giá]],"")</f>
        <v/>
      </c>
      <c r="J3025" s="193" t="str">
        <f ca="1">IF(AND(Table28[[#This Row],[Tên hàng hóa ]]&lt;&gt;0,D3026=""),SUM(OFFSET(Table28[[#This Row],[Thành tiền]],0,0,-COUNTIF(Table28[Số HĐ],Table28[[#This Row],[Số HĐ]]))),"")</f>
        <v/>
      </c>
      <c r="K3025" s="192"/>
      <c r="L302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25" s="194"/>
    </row>
    <row r="3026" spans="1:13" ht="35.1" customHeight="1" x14ac:dyDescent="0.2">
      <c r="A3026" s="187"/>
      <c r="B3026" s="188"/>
      <c r="C3026" s="189" t="str">
        <f t="shared" si="75"/>
        <v/>
      </c>
      <c r="D3026" s="190"/>
      <c r="E3026" s="195" t="str">
        <f>IF(Table28[[#This Row],[Tên hàng hóa ]]&lt;&gt;0,VLOOKUP(Table28[[#This Row],[Tên hàng hóa ]],Table1[[Tên hàng hóa]:[Quy cách]],2,0),"")</f>
        <v/>
      </c>
      <c r="F3026" s="191" t="str">
        <f>IF(Table28[[#This Row],[Tên hàng hóa ]]&lt;&gt;0,VLOOKUP(Table28[[#This Row],[Tên hàng hóa ]],Table1[[Tên hàng hóa]:[ĐVT]],3,0),"")</f>
        <v/>
      </c>
      <c r="G3026" s="196" t="str">
        <f>IF(Table28[[#This Row],[Tên hàng hóa ]]=0,"",VLOOKUP(Table28[[#This Row],[Tên hàng hóa ]],Table1[[Tên hàng hóa]:[Giá bán]],4,0))</f>
        <v/>
      </c>
      <c r="H3026" s="192"/>
      <c r="I3026" s="193" t="str">
        <f>IF(Table28[[#This Row],[Số lượng]]&lt;&gt;0,Table28[[#This Row],[Số lượng]]*Table28[[#This Row],[Đơn giá]],"")</f>
        <v/>
      </c>
      <c r="J3026" s="193" t="str">
        <f ca="1">IF(AND(Table28[[#This Row],[Tên hàng hóa ]]&lt;&gt;0,D3027=""),SUM(OFFSET(Table28[[#This Row],[Thành tiền]],0,0,-COUNTIF(Table28[Số HĐ],Table28[[#This Row],[Số HĐ]]))),"")</f>
        <v/>
      </c>
      <c r="K3026" s="192"/>
      <c r="L302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26" s="194"/>
    </row>
    <row r="3027" spans="1:13" ht="35.1" customHeight="1" x14ac:dyDescent="0.2">
      <c r="A3027" s="187"/>
      <c r="B3027" s="188"/>
      <c r="C3027" s="189" t="str">
        <f t="shared" si="75"/>
        <v/>
      </c>
      <c r="D3027" s="190"/>
      <c r="E3027" s="195" t="str">
        <f>IF(Table28[[#This Row],[Tên hàng hóa ]]&lt;&gt;0,VLOOKUP(Table28[[#This Row],[Tên hàng hóa ]],Table1[[Tên hàng hóa]:[Quy cách]],2,0),"")</f>
        <v/>
      </c>
      <c r="F3027" s="191" t="str">
        <f>IF(Table28[[#This Row],[Tên hàng hóa ]]&lt;&gt;0,VLOOKUP(Table28[[#This Row],[Tên hàng hóa ]],Table1[[Tên hàng hóa]:[ĐVT]],3,0),"")</f>
        <v/>
      </c>
      <c r="G3027" s="196" t="str">
        <f>IF(Table28[[#This Row],[Tên hàng hóa ]]=0,"",VLOOKUP(Table28[[#This Row],[Tên hàng hóa ]],Table1[[Tên hàng hóa]:[Giá bán]],4,0))</f>
        <v/>
      </c>
      <c r="H3027" s="192"/>
      <c r="I3027" s="193" t="str">
        <f>IF(Table28[[#This Row],[Số lượng]]&lt;&gt;0,Table28[[#This Row],[Số lượng]]*Table28[[#This Row],[Đơn giá]],"")</f>
        <v/>
      </c>
      <c r="J3027" s="193" t="str">
        <f ca="1">IF(AND(Table28[[#This Row],[Tên hàng hóa ]]&lt;&gt;0,D3028=""),SUM(OFFSET(Table28[[#This Row],[Thành tiền]],0,0,-COUNTIF(Table28[Số HĐ],Table28[[#This Row],[Số HĐ]]))),"")</f>
        <v/>
      </c>
      <c r="K3027" s="192"/>
      <c r="L302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27" s="194"/>
    </row>
    <row r="3028" spans="1:13" ht="35.1" customHeight="1" x14ac:dyDescent="0.2">
      <c r="A3028" s="187"/>
      <c r="B3028" s="188"/>
      <c r="C3028" s="189" t="str">
        <f t="shared" si="75"/>
        <v/>
      </c>
      <c r="D3028" s="190"/>
      <c r="E3028" s="195" t="str">
        <f>IF(Table28[[#This Row],[Tên hàng hóa ]]&lt;&gt;0,VLOOKUP(Table28[[#This Row],[Tên hàng hóa ]],Table1[[Tên hàng hóa]:[Quy cách]],2,0),"")</f>
        <v/>
      </c>
      <c r="F3028" s="191" t="str">
        <f>IF(Table28[[#This Row],[Tên hàng hóa ]]&lt;&gt;0,VLOOKUP(Table28[[#This Row],[Tên hàng hóa ]],Table1[[Tên hàng hóa]:[ĐVT]],3,0),"")</f>
        <v/>
      </c>
      <c r="G3028" s="196" t="str">
        <f>IF(Table28[[#This Row],[Tên hàng hóa ]]=0,"",VLOOKUP(Table28[[#This Row],[Tên hàng hóa ]],Table1[[Tên hàng hóa]:[Giá bán]],4,0))</f>
        <v/>
      </c>
      <c r="H3028" s="192"/>
      <c r="I3028" s="193" t="str">
        <f>IF(Table28[[#This Row],[Số lượng]]&lt;&gt;0,Table28[[#This Row],[Số lượng]]*Table28[[#This Row],[Đơn giá]],"")</f>
        <v/>
      </c>
      <c r="J3028" s="193" t="str">
        <f ca="1">IF(AND(Table28[[#This Row],[Tên hàng hóa ]]&lt;&gt;0,D3029=""),SUM(OFFSET(Table28[[#This Row],[Thành tiền]],0,0,-COUNTIF(Table28[Số HĐ],Table28[[#This Row],[Số HĐ]]))),"")</f>
        <v/>
      </c>
      <c r="K3028" s="192"/>
      <c r="L302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28" s="194"/>
    </row>
    <row r="3029" spans="1:13" ht="35.1" customHeight="1" x14ac:dyDescent="0.2">
      <c r="A3029" s="187"/>
      <c r="B3029" s="188"/>
      <c r="C3029" s="189" t="str">
        <f t="shared" si="75"/>
        <v/>
      </c>
      <c r="D3029" s="190"/>
      <c r="E3029" s="195" t="str">
        <f>IF(Table28[[#This Row],[Tên hàng hóa ]]&lt;&gt;0,VLOOKUP(Table28[[#This Row],[Tên hàng hóa ]],Table1[[Tên hàng hóa]:[Quy cách]],2,0),"")</f>
        <v/>
      </c>
      <c r="F3029" s="191" t="str">
        <f>IF(Table28[[#This Row],[Tên hàng hóa ]]&lt;&gt;0,VLOOKUP(Table28[[#This Row],[Tên hàng hóa ]],Table1[[Tên hàng hóa]:[ĐVT]],3,0),"")</f>
        <v/>
      </c>
      <c r="G3029" s="196" t="str">
        <f>IF(Table28[[#This Row],[Tên hàng hóa ]]=0,"",VLOOKUP(Table28[[#This Row],[Tên hàng hóa ]],Table1[[Tên hàng hóa]:[Giá bán]],4,0))</f>
        <v/>
      </c>
      <c r="H3029" s="192"/>
      <c r="I3029" s="193" t="str">
        <f>IF(Table28[[#This Row],[Số lượng]]&lt;&gt;0,Table28[[#This Row],[Số lượng]]*Table28[[#This Row],[Đơn giá]],"")</f>
        <v/>
      </c>
      <c r="J3029" s="193" t="str">
        <f ca="1">IF(AND(Table28[[#This Row],[Tên hàng hóa ]]&lt;&gt;0,D3030=""),SUM(OFFSET(Table28[[#This Row],[Thành tiền]],0,0,-COUNTIF(Table28[Số HĐ],Table28[[#This Row],[Số HĐ]]))),"")</f>
        <v/>
      </c>
      <c r="K3029" s="192"/>
      <c r="L302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29" s="194"/>
    </row>
    <row r="3030" spans="1:13" ht="35.1" customHeight="1" x14ac:dyDescent="0.2">
      <c r="A3030" s="187"/>
      <c r="B3030" s="188"/>
      <c r="C3030" s="189" t="str">
        <f t="shared" si="75"/>
        <v/>
      </c>
      <c r="D3030" s="190"/>
      <c r="E3030" s="195" t="str">
        <f>IF(Table28[[#This Row],[Tên hàng hóa ]]&lt;&gt;0,VLOOKUP(Table28[[#This Row],[Tên hàng hóa ]],Table1[[Tên hàng hóa]:[Quy cách]],2,0),"")</f>
        <v/>
      </c>
      <c r="F3030" s="191" t="str">
        <f>IF(Table28[[#This Row],[Tên hàng hóa ]]&lt;&gt;0,VLOOKUP(Table28[[#This Row],[Tên hàng hóa ]],Table1[[Tên hàng hóa]:[ĐVT]],3,0),"")</f>
        <v/>
      </c>
      <c r="G3030" s="196" t="str">
        <f>IF(Table28[[#This Row],[Tên hàng hóa ]]=0,"",VLOOKUP(Table28[[#This Row],[Tên hàng hóa ]],Table1[[Tên hàng hóa]:[Giá bán]],4,0))</f>
        <v/>
      </c>
      <c r="H3030" s="192"/>
      <c r="I3030" s="193" t="str">
        <f>IF(Table28[[#This Row],[Số lượng]]&lt;&gt;0,Table28[[#This Row],[Số lượng]]*Table28[[#This Row],[Đơn giá]],"")</f>
        <v/>
      </c>
      <c r="J3030" s="193" t="str">
        <f ca="1">IF(AND(Table28[[#This Row],[Tên hàng hóa ]]&lt;&gt;0,D3031=""),SUM(OFFSET(Table28[[#This Row],[Thành tiền]],0,0,-COUNTIF(Table28[Số HĐ],Table28[[#This Row],[Số HĐ]]))),"")</f>
        <v/>
      </c>
      <c r="K3030" s="192"/>
      <c r="L303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30" s="194"/>
    </row>
    <row r="3031" spans="1:13" ht="35.1" customHeight="1" x14ac:dyDescent="0.2">
      <c r="A3031" s="187"/>
      <c r="B3031" s="188"/>
      <c r="C3031" s="189" t="str">
        <f t="shared" si="75"/>
        <v/>
      </c>
      <c r="D3031" s="190"/>
      <c r="E3031" s="195" t="str">
        <f>IF(Table28[[#This Row],[Tên hàng hóa ]]&lt;&gt;0,VLOOKUP(Table28[[#This Row],[Tên hàng hóa ]],Table1[[Tên hàng hóa]:[Quy cách]],2,0),"")</f>
        <v/>
      </c>
      <c r="F3031" s="191" t="str">
        <f>IF(Table28[[#This Row],[Tên hàng hóa ]]&lt;&gt;0,VLOOKUP(Table28[[#This Row],[Tên hàng hóa ]],Table1[[Tên hàng hóa]:[ĐVT]],3,0),"")</f>
        <v/>
      </c>
      <c r="G3031" s="196" t="str">
        <f>IF(Table28[[#This Row],[Tên hàng hóa ]]=0,"",VLOOKUP(Table28[[#This Row],[Tên hàng hóa ]],Table1[[Tên hàng hóa]:[Giá bán]],4,0))</f>
        <v/>
      </c>
      <c r="H3031" s="192"/>
      <c r="I3031" s="193" t="str">
        <f>IF(Table28[[#This Row],[Số lượng]]&lt;&gt;0,Table28[[#This Row],[Số lượng]]*Table28[[#This Row],[Đơn giá]],"")</f>
        <v/>
      </c>
      <c r="J3031" s="193" t="str">
        <f ca="1">IF(AND(Table28[[#This Row],[Tên hàng hóa ]]&lt;&gt;0,D3032=""),SUM(OFFSET(Table28[[#This Row],[Thành tiền]],0,0,-COUNTIF(Table28[Số HĐ],Table28[[#This Row],[Số HĐ]]))),"")</f>
        <v/>
      </c>
      <c r="K3031" s="192"/>
      <c r="L303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31" s="194"/>
    </row>
    <row r="3032" spans="1:13" ht="35.1" customHeight="1" x14ac:dyDescent="0.2">
      <c r="A3032" s="187"/>
      <c r="B3032" s="188"/>
      <c r="C3032" s="189" t="str">
        <f t="shared" si="75"/>
        <v/>
      </c>
      <c r="D3032" s="190"/>
      <c r="E3032" s="195" t="str">
        <f>IF(Table28[[#This Row],[Tên hàng hóa ]]&lt;&gt;0,VLOOKUP(Table28[[#This Row],[Tên hàng hóa ]],Table1[[Tên hàng hóa]:[Quy cách]],2,0),"")</f>
        <v/>
      </c>
      <c r="F3032" s="191" t="str">
        <f>IF(Table28[[#This Row],[Tên hàng hóa ]]&lt;&gt;0,VLOOKUP(Table28[[#This Row],[Tên hàng hóa ]],Table1[[Tên hàng hóa]:[ĐVT]],3,0),"")</f>
        <v/>
      </c>
      <c r="G3032" s="196" t="str">
        <f>IF(Table28[[#This Row],[Tên hàng hóa ]]=0,"",VLOOKUP(Table28[[#This Row],[Tên hàng hóa ]],Table1[[Tên hàng hóa]:[Giá bán]],4,0))</f>
        <v/>
      </c>
      <c r="H3032" s="192"/>
      <c r="I3032" s="193" t="str">
        <f>IF(Table28[[#This Row],[Số lượng]]&lt;&gt;0,Table28[[#This Row],[Số lượng]]*Table28[[#This Row],[Đơn giá]],"")</f>
        <v/>
      </c>
      <c r="J3032" s="193" t="str">
        <f ca="1">IF(AND(Table28[[#This Row],[Tên hàng hóa ]]&lt;&gt;0,D3033=""),SUM(OFFSET(Table28[[#This Row],[Thành tiền]],0,0,-COUNTIF(Table28[Số HĐ],Table28[[#This Row],[Số HĐ]]))),"")</f>
        <v/>
      </c>
      <c r="K3032" s="192"/>
      <c r="L303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32" s="194"/>
    </row>
    <row r="3033" spans="1:13" ht="35.1" customHeight="1" x14ac:dyDescent="0.2">
      <c r="A3033" s="187"/>
      <c r="B3033" s="188"/>
      <c r="C3033" s="189" t="str">
        <f t="shared" si="75"/>
        <v/>
      </c>
      <c r="D3033" s="190"/>
      <c r="E3033" s="195" t="str">
        <f>IF(Table28[[#This Row],[Tên hàng hóa ]]&lt;&gt;0,VLOOKUP(Table28[[#This Row],[Tên hàng hóa ]],Table1[[Tên hàng hóa]:[Quy cách]],2,0),"")</f>
        <v/>
      </c>
      <c r="F3033" s="191" t="str">
        <f>IF(Table28[[#This Row],[Tên hàng hóa ]]&lt;&gt;0,VLOOKUP(Table28[[#This Row],[Tên hàng hóa ]],Table1[[Tên hàng hóa]:[ĐVT]],3,0),"")</f>
        <v/>
      </c>
      <c r="G3033" s="196" t="str">
        <f>IF(Table28[[#This Row],[Tên hàng hóa ]]=0,"",VLOOKUP(Table28[[#This Row],[Tên hàng hóa ]],Table1[[Tên hàng hóa]:[Giá bán]],4,0))</f>
        <v/>
      </c>
      <c r="H3033" s="192"/>
      <c r="I3033" s="193" t="str">
        <f>IF(Table28[[#This Row],[Số lượng]]&lt;&gt;0,Table28[[#This Row],[Số lượng]]*Table28[[#This Row],[Đơn giá]],"")</f>
        <v/>
      </c>
      <c r="J3033" s="193" t="str">
        <f ca="1">IF(AND(Table28[[#This Row],[Tên hàng hóa ]]&lt;&gt;0,D3034=""),SUM(OFFSET(Table28[[#This Row],[Thành tiền]],0,0,-COUNTIF(Table28[Số HĐ],Table28[[#This Row],[Số HĐ]]))),"")</f>
        <v/>
      </c>
      <c r="K3033" s="192"/>
      <c r="L303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33" s="194"/>
    </row>
    <row r="3034" spans="1:13" ht="35.1" customHeight="1" x14ac:dyDescent="0.2">
      <c r="A3034" s="187"/>
      <c r="B3034" s="188"/>
      <c r="C3034" s="189" t="str">
        <f t="shared" si="75"/>
        <v/>
      </c>
      <c r="D3034" s="190"/>
      <c r="E3034" s="195" t="str">
        <f>IF(Table28[[#This Row],[Tên hàng hóa ]]&lt;&gt;0,VLOOKUP(Table28[[#This Row],[Tên hàng hóa ]],Table1[[Tên hàng hóa]:[Quy cách]],2,0),"")</f>
        <v/>
      </c>
      <c r="F3034" s="191" t="str">
        <f>IF(Table28[[#This Row],[Tên hàng hóa ]]&lt;&gt;0,VLOOKUP(Table28[[#This Row],[Tên hàng hóa ]],Table1[[Tên hàng hóa]:[ĐVT]],3,0),"")</f>
        <v/>
      </c>
      <c r="G3034" s="196" t="str">
        <f>IF(Table28[[#This Row],[Tên hàng hóa ]]=0,"",VLOOKUP(Table28[[#This Row],[Tên hàng hóa ]],Table1[[Tên hàng hóa]:[Giá bán]],4,0))</f>
        <v/>
      </c>
      <c r="H3034" s="192"/>
      <c r="I3034" s="193" t="str">
        <f>IF(Table28[[#This Row],[Số lượng]]&lt;&gt;0,Table28[[#This Row],[Số lượng]]*Table28[[#This Row],[Đơn giá]],"")</f>
        <v/>
      </c>
      <c r="J3034" s="193" t="str">
        <f ca="1">IF(AND(Table28[[#This Row],[Tên hàng hóa ]]&lt;&gt;0,D3035=""),SUM(OFFSET(Table28[[#This Row],[Thành tiền]],0,0,-COUNTIF(Table28[Số HĐ],Table28[[#This Row],[Số HĐ]]))),"")</f>
        <v/>
      </c>
      <c r="K3034" s="192"/>
      <c r="L303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34" s="194"/>
    </row>
    <row r="3035" spans="1:13" ht="35.1" customHeight="1" x14ac:dyDescent="0.2">
      <c r="A3035" s="187"/>
      <c r="B3035" s="188"/>
      <c r="C3035" s="189" t="str">
        <f t="shared" si="75"/>
        <v/>
      </c>
      <c r="D3035" s="190"/>
      <c r="E3035" s="195" t="str">
        <f>IF(Table28[[#This Row],[Tên hàng hóa ]]&lt;&gt;0,VLOOKUP(Table28[[#This Row],[Tên hàng hóa ]],Table1[[Tên hàng hóa]:[Quy cách]],2,0),"")</f>
        <v/>
      </c>
      <c r="F3035" s="191" t="str">
        <f>IF(Table28[[#This Row],[Tên hàng hóa ]]&lt;&gt;0,VLOOKUP(Table28[[#This Row],[Tên hàng hóa ]],Table1[[Tên hàng hóa]:[ĐVT]],3,0),"")</f>
        <v/>
      </c>
      <c r="G3035" s="196" t="str">
        <f>IF(Table28[[#This Row],[Tên hàng hóa ]]=0,"",VLOOKUP(Table28[[#This Row],[Tên hàng hóa ]],Table1[[Tên hàng hóa]:[Giá bán]],4,0))</f>
        <v/>
      </c>
      <c r="H3035" s="192"/>
      <c r="I3035" s="193" t="str">
        <f>IF(Table28[[#This Row],[Số lượng]]&lt;&gt;0,Table28[[#This Row],[Số lượng]]*Table28[[#This Row],[Đơn giá]],"")</f>
        <v/>
      </c>
      <c r="J3035" s="193" t="str">
        <f ca="1">IF(AND(Table28[[#This Row],[Tên hàng hóa ]]&lt;&gt;0,D3036=""),SUM(OFFSET(Table28[[#This Row],[Thành tiền]],0,0,-COUNTIF(Table28[Số HĐ],Table28[[#This Row],[Số HĐ]]))),"")</f>
        <v/>
      </c>
      <c r="K3035" s="192"/>
      <c r="L303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35" s="194"/>
    </row>
    <row r="3036" spans="1:13" ht="35.1" customHeight="1" x14ac:dyDescent="0.2">
      <c r="A3036" s="187"/>
      <c r="B3036" s="188"/>
      <c r="C3036" s="189" t="str">
        <f t="shared" si="75"/>
        <v/>
      </c>
      <c r="D3036" s="190"/>
      <c r="E3036" s="195" t="str">
        <f>IF(Table28[[#This Row],[Tên hàng hóa ]]&lt;&gt;0,VLOOKUP(Table28[[#This Row],[Tên hàng hóa ]],Table1[[Tên hàng hóa]:[Quy cách]],2,0),"")</f>
        <v/>
      </c>
      <c r="F3036" s="191" t="str">
        <f>IF(Table28[[#This Row],[Tên hàng hóa ]]&lt;&gt;0,VLOOKUP(Table28[[#This Row],[Tên hàng hóa ]],Table1[[Tên hàng hóa]:[ĐVT]],3,0),"")</f>
        <v/>
      </c>
      <c r="G3036" s="196" t="str">
        <f>IF(Table28[[#This Row],[Tên hàng hóa ]]=0,"",VLOOKUP(Table28[[#This Row],[Tên hàng hóa ]],Table1[[Tên hàng hóa]:[Giá bán]],4,0))</f>
        <v/>
      </c>
      <c r="H3036" s="192"/>
      <c r="I3036" s="193" t="str">
        <f>IF(Table28[[#This Row],[Số lượng]]&lt;&gt;0,Table28[[#This Row],[Số lượng]]*Table28[[#This Row],[Đơn giá]],"")</f>
        <v/>
      </c>
      <c r="J3036" s="193" t="str">
        <f ca="1">IF(AND(Table28[[#This Row],[Tên hàng hóa ]]&lt;&gt;0,D3037=""),SUM(OFFSET(Table28[[#This Row],[Thành tiền]],0,0,-COUNTIF(Table28[Số HĐ],Table28[[#This Row],[Số HĐ]]))),"")</f>
        <v/>
      </c>
      <c r="K3036" s="192"/>
      <c r="L303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36" s="194"/>
    </row>
    <row r="3037" spans="1:13" ht="35.1" customHeight="1" x14ac:dyDescent="0.2">
      <c r="A3037" s="187"/>
      <c r="B3037" s="188"/>
      <c r="C3037" s="189" t="str">
        <f t="shared" si="75"/>
        <v/>
      </c>
      <c r="D3037" s="190"/>
      <c r="E3037" s="195" t="str">
        <f>IF(Table28[[#This Row],[Tên hàng hóa ]]&lt;&gt;0,VLOOKUP(Table28[[#This Row],[Tên hàng hóa ]],Table1[[Tên hàng hóa]:[Quy cách]],2,0),"")</f>
        <v/>
      </c>
      <c r="F3037" s="191" t="str">
        <f>IF(Table28[[#This Row],[Tên hàng hóa ]]&lt;&gt;0,VLOOKUP(Table28[[#This Row],[Tên hàng hóa ]],Table1[[Tên hàng hóa]:[ĐVT]],3,0),"")</f>
        <v/>
      </c>
      <c r="G3037" s="196" t="str">
        <f>IF(Table28[[#This Row],[Tên hàng hóa ]]=0,"",VLOOKUP(Table28[[#This Row],[Tên hàng hóa ]],Table1[[Tên hàng hóa]:[Giá bán]],4,0))</f>
        <v/>
      </c>
      <c r="H3037" s="192"/>
      <c r="I3037" s="193" t="str">
        <f>IF(Table28[[#This Row],[Số lượng]]&lt;&gt;0,Table28[[#This Row],[Số lượng]]*Table28[[#This Row],[Đơn giá]],"")</f>
        <v/>
      </c>
      <c r="J3037" s="193" t="str">
        <f ca="1">IF(AND(Table28[[#This Row],[Tên hàng hóa ]]&lt;&gt;0,D3038=""),SUM(OFFSET(Table28[[#This Row],[Thành tiền]],0,0,-COUNTIF(Table28[Số HĐ],Table28[[#This Row],[Số HĐ]]))),"")</f>
        <v/>
      </c>
      <c r="K3037" s="192"/>
      <c r="L303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37" s="194"/>
    </row>
    <row r="3038" spans="1:13" ht="35.1" customHeight="1" x14ac:dyDescent="0.2">
      <c r="A3038" s="187"/>
      <c r="B3038" s="188"/>
      <c r="C3038" s="189" t="str">
        <f t="shared" si="75"/>
        <v/>
      </c>
      <c r="D3038" s="190"/>
      <c r="E3038" s="195" t="str">
        <f>IF(Table28[[#This Row],[Tên hàng hóa ]]&lt;&gt;0,VLOOKUP(Table28[[#This Row],[Tên hàng hóa ]],Table1[[Tên hàng hóa]:[Quy cách]],2,0),"")</f>
        <v/>
      </c>
      <c r="F3038" s="191" t="str">
        <f>IF(Table28[[#This Row],[Tên hàng hóa ]]&lt;&gt;0,VLOOKUP(Table28[[#This Row],[Tên hàng hóa ]],Table1[[Tên hàng hóa]:[ĐVT]],3,0),"")</f>
        <v/>
      </c>
      <c r="G3038" s="196" t="str">
        <f>IF(Table28[[#This Row],[Tên hàng hóa ]]=0,"",VLOOKUP(Table28[[#This Row],[Tên hàng hóa ]],Table1[[Tên hàng hóa]:[Giá bán]],4,0))</f>
        <v/>
      </c>
      <c r="H3038" s="192"/>
      <c r="I3038" s="193" t="str">
        <f>IF(Table28[[#This Row],[Số lượng]]&lt;&gt;0,Table28[[#This Row],[Số lượng]]*Table28[[#This Row],[Đơn giá]],"")</f>
        <v/>
      </c>
      <c r="J3038" s="193" t="str">
        <f ca="1">IF(AND(Table28[[#This Row],[Tên hàng hóa ]]&lt;&gt;0,D3039=""),SUM(OFFSET(Table28[[#This Row],[Thành tiền]],0,0,-COUNTIF(Table28[Số HĐ],Table28[[#This Row],[Số HĐ]]))),"")</f>
        <v/>
      </c>
      <c r="K3038" s="192"/>
      <c r="L303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38" s="194"/>
    </row>
    <row r="3039" spans="1:13" ht="35.1" customHeight="1" x14ac:dyDescent="0.2">
      <c r="A3039" s="187"/>
      <c r="B3039" s="188"/>
      <c r="C3039" s="189" t="str">
        <f t="shared" si="75"/>
        <v/>
      </c>
      <c r="D3039" s="190"/>
      <c r="E3039" s="195" t="str">
        <f>IF(Table28[[#This Row],[Tên hàng hóa ]]&lt;&gt;0,VLOOKUP(Table28[[#This Row],[Tên hàng hóa ]],Table1[[Tên hàng hóa]:[Quy cách]],2,0),"")</f>
        <v/>
      </c>
      <c r="F3039" s="191" t="str">
        <f>IF(Table28[[#This Row],[Tên hàng hóa ]]&lt;&gt;0,VLOOKUP(Table28[[#This Row],[Tên hàng hóa ]],Table1[[Tên hàng hóa]:[ĐVT]],3,0),"")</f>
        <v/>
      </c>
      <c r="G3039" s="196" t="str">
        <f>IF(Table28[[#This Row],[Tên hàng hóa ]]=0,"",VLOOKUP(Table28[[#This Row],[Tên hàng hóa ]],Table1[[Tên hàng hóa]:[Giá bán]],4,0))</f>
        <v/>
      </c>
      <c r="H3039" s="192"/>
      <c r="I3039" s="193" t="str">
        <f>IF(Table28[[#This Row],[Số lượng]]&lt;&gt;0,Table28[[#This Row],[Số lượng]]*Table28[[#This Row],[Đơn giá]],"")</f>
        <v/>
      </c>
      <c r="J3039" s="193" t="str">
        <f ca="1">IF(AND(Table28[[#This Row],[Tên hàng hóa ]]&lt;&gt;0,D3040=""),SUM(OFFSET(Table28[[#This Row],[Thành tiền]],0,0,-COUNTIF(Table28[Số HĐ],Table28[[#This Row],[Số HĐ]]))),"")</f>
        <v/>
      </c>
      <c r="K3039" s="192"/>
      <c r="L303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39" s="194"/>
    </row>
    <row r="3040" spans="1:13" ht="35.1" customHeight="1" x14ac:dyDescent="0.2">
      <c r="A3040" s="187"/>
      <c r="B3040" s="188"/>
      <c r="C3040" s="189" t="str">
        <f t="shared" si="75"/>
        <v/>
      </c>
      <c r="D3040" s="190"/>
      <c r="E3040" s="195" t="str">
        <f>IF(Table28[[#This Row],[Tên hàng hóa ]]&lt;&gt;0,VLOOKUP(Table28[[#This Row],[Tên hàng hóa ]],Table1[[Tên hàng hóa]:[Quy cách]],2,0),"")</f>
        <v/>
      </c>
      <c r="F3040" s="191" t="str">
        <f>IF(Table28[[#This Row],[Tên hàng hóa ]]&lt;&gt;0,VLOOKUP(Table28[[#This Row],[Tên hàng hóa ]],Table1[[Tên hàng hóa]:[ĐVT]],3,0),"")</f>
        <v/>
      </c>
      <c r="G3040" s="196" t="str">
        <f>IF(Table28[[#This Row],[Tên hàng hóa ]]=0,"",VLOOKUP(Table28[[#This Row],[Tên hàng hóa ]],Table1[[Tên hàng hóa]:[Giá bán]],4,0))</f>
        <v/>
      </c>
      <c r="H3040" s="192"/>
      <c r="I3040" s="193" t="str">
        <f>IF(Table28[[#This Row],[Số lượng]]&lt;&gt;0,Table28[[#This Row],[Số lượng]]*Table28[[#This Row],[Đơn giá]],"")</f>
        <v/>
      </c>
      <c r="J3040" s="193" t="str">
        <f ca="1">IF(AND(Table28[[#This Row],[Tên hàng hóa ]]&lt;&gt;0,D3041=""),SUM(OFFSET(Table28[[#This Row],[Thành tiền]],0,0,-COUNTIF(Table28[Số HĐ],Table28[[#This Row],[Số HĐ]]))),"")</f>
        <v/>
      </c>
      <c r="K3040" s="192"/>
      <c r="L304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40" s="194"/>
    </row>
    <row r="3041" spans="1:13" ht="35.1" customHeight="1" x14ac:dyDescent="0.2">
      <c r="A3041" s="187"/>
      <c r="B3041" s="188"/>
      <c r="C3041" s="189" t="str">
        <f t="shared" si="75"/>
        <v/>
      </c>
      <c r="D3041" s="190"/>
      <c r="E3041" s="195" t="str">
        <f>IF(Table28[[#This Row],[Tên hàng hóa ]]&lt;&gt;0,VLOOKUP(Table28[[#This Row],[Tên hàng hóa ]],Table1[[Tên hàng hóa]:[Quy cách]],2,0),"")</f>
        <v/>
      </c>
      <c r="F3041" s="191" t="str">
        <f>IF(Table28[[#This Row],[Tên hàng hóa ]]&lt;&gt;0,VLOOKUP(Table28[[#This Row],[Tên hàng hóa ]],Table1[[Tên hàng hóa]:[ĐVT]],3,0),"")</f>
        <v/>
      </c>
      <c r="G3041" s="196" t="str">
        <f>IF(Table28[[#This Row],[Tên hàng hóa ]]=0,"",VLOOKUP(Table28[[#This Row],[Tên hàng hóa ]],Table1[[Tên hàng hóa]:[Giá bán]],4,0))</f>
        <v/>
      </c>
      <c r="H3041" s="192"/>
      <c r="I3041" s="193" t="str">
        <f>IF(Table28[[#This Row],[Số lượng]]&lt;&gt;0,Table28[[#This Row],[Số lượng]]*Table28[[#This Row],[Đơn giá]],"")</f>
        <v/>
      </c>
      <c r="J3041" s="193" t="str">
        <f ca="1">IF(AND(Table28[[#This Row],[Tên hàng hóa ]]&lt;&gt;0,D3042=""),SUM(OFFSET(Table28[[#This Row],[Thành tiền]],0,0,-COUNTIF(Table28[Số HĐ],Table28[[#This Row],[Số HĐ]]))),"")</f>
        <v/>
      </c>
      <c r="K3041" s="192"/>
      <c r="L304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41" s="194"/>
    </row>
    <row r="3042" spans="1:13" ht="35.1" customHeight="1" x14ac:dyDescent="0.2">
      <c r="A3042" s="187"/>
      <c r="B3042" s="188"/>
      <c r="C3042" s="189" t="str">
        <f t="shared" si="75"/>
        <v/>
      </c>
      <c r="D3042" s="190"/>
      <c r="E3042" s="195" t="str">
        <f>IF(Table28[[#This Row],[Tên hàng hóa ]]&lt;&gt;0,VLOOKUP(Table28[[#This Row],[Tên hàng hóa ]],Table1[[Tên hàng hóa]:[Quy cách]],2,0),"")</f>
        <v/>
      </c>
      <c r="F3042" s="191" t="str">
        <f>IF(Table28[[#This Row],[Tên hàng hóa ]]&lt;&gt;0,VLOOKUP(Table28[[#This Row],[Tên hàng hóa ]],Table1[[Tên hàng hóa]:[ĐVT]],3,0),"")</f>
        <v/>
      </c>
      <c r="G3042" s="196" t="str">
        <f>IF(Table28[[#This Row],[Tên hàng hóa ]]=0,"",VLOOKUP(Table28[[#This Row],[Tên hàng hóa ]],Table1[[Tên hàng hóa]:[Giá bán]],4,0))</f>
        <v/>
      </c>
      <c r="H3042" s="192"/>
      <c r="I3042" s="193" t="str">
        <f>IF(Table28[[#This Row],[Số lượng]]&lt;&gt;0,Table28[[#This Row],[Số lượng]]*Table28[[#This Row],[Đơn giá]],"")</f>
        <v/>
      </c>
      <c r="J3042" s="193" t="str">
        <f ca="1">IF(AND(Table28[[#This Row],[Tên hàng hóa ]]&lt;&gt;0,D3043=""),SUM(OFFSET(Table28[[#This Row],[Thành tiền]],0,0,-COUNTIF(Table28[Số HĐ],Table28[[#This Row],[Số HĐ]]))),"")</f>
        <v/>
      </c>
      <c r="K3042" s="192"/>
      <c r="L304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42" s="194"/>
    </row>
    <row r="3043" spans="1:13" ht="35.1" customHeight="1" x14ac:dyDescent="0.2">
      <c r="A3043" s="187"/>
      <c r="B3043" s="188"/>
      <c r="C3043" s="189" t="str">
        <f t="shared" si="75"/>
        <v/>
      </c>
      <c r="D3043" s="190"/>
      <c r="E3043" s="195" t="str">
        <f>IF(Table28[[#This Row],[Tên hàng hóa ]]&lt;&gt;0,VLOOKUP(Table28[[#This Row],[Tên hàng hóa ]],Table1[[Tên hàng hóa]:[Quy cách]],2,0),"")</f>
        <v/>
      </c>
      <c r="F3043" s="191" t="str">
        <f>IF(Table28[[#This Row],[Tên hàng hóa ]]&lt;&gt;0,VLOOKUP(Table28[[#This Row],[Tên hàng hóa ]],Table1[[Tên hàng hóa]:[ĐVT]],3,0),"")</f>
        <v/>
      </c>
      <c r="G3043" s="196" t="str">
        <f>IF(Table28[[#This Row],[Tên hàng hóa ]]=0,"",VLOOKUP(Table28[[#This Row],[Tên hàng hóa ]],Table1[[Tên hàng hóa]:[Giá bán]],4,0))</f>
        <v/>
      </c>
      <c r="H3043" s="192"/>
      <c r="I3043" s="193" t="str">
        <f>IF(Table28[[#This Row],[Số lượng]]&lt;&gt;0,Table28[[#This Row],[Số lượng]]*Table28[[#This Row],[Đơn giá]],"")</f>
        <v/>
      </c>
      <c r="J3043" s="193" t="str">
        <f ca="1">IF(AND(Table28[[#This Row],[Tên hàng hóa ]]&lt;&gt;0,D3044=""),SUM(OFFSET(Table28[[#This Row],[Thành tiền]],0,0,-COUNTIF(Table28[Số HĐ],Table28[[#This Row],[Số HĐ]]))),"")</f>
        <v/>
      </c>
      <c r="K3043" s="192"/>
      <c r="L304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43" s="194"/>
    </row>
    <row r="3044" spans="1:13" ht="35.1" customHeight="1" x14ac:dyDescent="0.2">
      <c r="A3044" s="187"/>
      <c r="B3044" s="188"/>
      <c r="C3044" s="189" t="str">
        <f t="shared" si="75"/>
        <v/>
      </c>
      <c r="D3044" s="190"/>
      <c r="E3044" s="195" t="str">
        <f>IF(Table28[[#This Row],[Tên hàng hóa ]]&lt;&gt;0,VLOOKUP(Table28[[#This Row],[Tên hàng hóa ]],Table1[[Tên hàng hóa]:[Quy cách]],2,0),"")</f>
        <v/>
      </c>
      <c r="F3044" s="191" t="str">
        <f>IF(Table28[[#This Row],[Tên hàng hóa ]]&lt;&gt;0,VLOOKUP(Table28[[#This Row],[Tên hàng hóa ]],Table1[[Tên hàng hóa]:[ĐVT]],3,0),"")</f>
        <v/>
      </c>
      <c r="G3044" s="196" t="str">
        <f>IF(Table28[[#This Row],[Tên hàng hóa ]]=0,"",VLOOKUP(Table28[[#This Row],[Tên hàng hóa ]],Table1[[Tên hàng hóa]:[Giá bán]],4,0))</f>
        <v/>
      </c>
      <c r="H3044" s="192"/>
      <c r="I3044" s="193" t="str">
        <f>IF(Table28[[#This Row],[Số lượng]]&lt;&gt;0,Table28[[#This Row],[Số lượng]]*Table28[[#This Row],[Đơn giá]],"")</f>
        <v/>
      </c>
      <c r="J3044" s="193" t="str">
        <f ca="1">IF(AND(Table28[[#This Row],[Tên hàng hóa ]]&lt;&gt;0,D3045=""),SUM(OFFSET(Table28[[#This Row],[Thành tiền]],0,0,-COUNTIF(Table28[Số HĐ],Table28[[#This Row],[Số HĐ]]))),"")</f>
        <v/>
      </c>
      <c r="K3044" s="192"/>
      <c r="L304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44" s="194"/>
    </row>
    <row r="3045" spans="1:13" ht="35.1" customHeight="1" x14ac:dyDescent="0.2">
      <c r="A3045" s="187"/>
      <c r="B3045" s="188"/>
      <c r="C3045" s="189" t="str">
        <f t="shared" si="75"/>
        <v/>
      </c>
      <c r="D3045" s="190"/>
      <c r="E3045" s="195" t="str">
        <f>IF(Table28[[#This Row],[Tên hàng hóa ]]&lt;&gt;0,VLOOKUP(Table28[[#This Row],[Tên hàng hóa ]],Table1[[Tên hàng hóa]:[Quy cách]],2,0),"")</f>
        <v/>
      </c>
      <c r="F3045" s="191" t="str">
        <f>IF(Table28[[#This Row],[Tên hàng hóa ]]&lt;&gt;0,VLOOKUP(Table28[[#This Row],[Tên hàng hóa ]],Table1[[Tên hàng hóa]:[ĐVT]],3,0),"")</f>
        <v/>
      </c>
      <c r="G3045" s="196" t="str">
        <f>IF(Table28[[#This Row],[Tên hàng hóa ]]=0,"",VLOOKUP(Table28[[#This Row],[Tên hàng hóa ]],Table1[[Tên hàng hóa]:[Giá bán]],4,0))</f>
        <v/>
      </c>
      <c r="H3045" s="192"/>
      <c r="I3045" s="193" t="str">
        <f>IF(Table28[[#This Row],[Số lượng]]&lt;&gt;0,Table28[[#This Row],[Số lượng]]*Table28[[#This Row],[Đơn giá]],"")</f>
        <v/>
      </c>
      <c r="J3045" s="193" t="str">
        <f ca="1">IF(AND(Table28[[#This Row],[Tên hàng hóa ]]&lt;&gt;0,D3046=""),SUM(OFFSET(Table28[[#This Row],[Thành tiền]],0,0,-COUNTIF(Table28[Số HĐ],Table28[[#This Row],[Số HĐ]]))),"")</f>
        <v/>
      </c>
      <c r="K3045" s="192"/>
      <c r="L304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45" s="194"/>
    </row>
    <row r="3046" spans="1:13" ht="35.1" customHeight="1" x14ac:dyDescent="0.2">
      <c r="A3046" s="187"/>
      <c r="B3046" s="188"/>
      <c r="C3046" s="189" t="str">
        <f t="shared" si="75"/>
        <v/>
      </c>
      <c r="D3046" s="190"/>
      <c r="E3046" s="195" t="str">
        <f>IF(Table28[[#This Row],[Tên hàng hóa ]]&lt;&gt;0,VLOOKUP(Table28[[#This Row],[Tên hàng hóa ]],Table1[[Tên hàng hóa]:[Quy cách]],2,0),"")</f>
        <v/>
      </c>
      <c r="F3046" s="191" t="str">
        <f>IF(Table28[[#This Row],[Tên hàng hóa ]]&lt;&gt;0,VLOOKUP(Table28[[#This Row],[Tên hàng hóa ]],Table1[[Tên hàng hóa]:[ĐVT]],3,0),"")</f>
        <v/>
      </c>
      <c r="G3046" s="196" t="str">
        <f>IF(Table28[[#This Row],[Tên hàng hóa ]]=0,"",VLOOKUP(Table28[[#This Row],[Tên hàng hóa ]],Table1[[Tên hàng hóa]:[Giá bán]],4,0))</f>
        <v/>
      </c>
      <c r="H3046" s="192"/>
      <c r="I3046" s="193" t="str">
        <f>IF(Table28[[#This Row],[Số lượng]]&lt;&gt;0,Table28[[#This Row],[Số lượng]]*Table28[[#This Row],[Đơn giá]],"")</f>
        <v/>
      </c>
      <c r="J3046" s="193" t="str">
        <f ca="1">IF(AND(Table28[[#This Row],[Tên hàng hóa ]]&lt;&gt;0,D3047=""),SUM(OFFSET(Table28[[#This Row],[Thành tiền]],0,0,-COUNTIF(Table28[Số HĐ],Table28[[#This Row],[Số HĐ]]))),"")</f>
        <v/>
      </c>
      <c r="K3046" s="192"/>
      <c r="L304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46" s="194"/>
    </row>
    <row r="3047" spans="1:13" ht="35.1" customHeight="1" x14ac:dyDescent="0.2">
      <c r="A3047" s="187"/>
      <c r="B3047" s="188"/>
      <c r="C3047" s="189" t="str">
        <f t="shared" si="75"/>
        <v/>
      </c>
      <c r="D3047" s="190"/>
      <c r="E3047" s="195" t="str">
        <f>IF(Table28[[#This Row],[Tên hàng hóa ]]&lt;&gt;0,VLOOKUP(Table28[[#This Row],[Tên hàng hóa ]],Table1[[Tên hàng hóa]:[Quy cách]],2,0),"")</f>
        <v/>
      </c>
      <c r="F3047" s="191" t="str">
        <f>IF(Table28[[#This Row],[Tên hàng hóa ]]&lt;&gt;0,VLOOKUP(Table28[[#This Row],[Tên hàng hóa ]],Table1[[Tên hàng hóa]:[ĐVT]],3,0),"")</f>
        <v/>
      </c>
      <c r="G3047" s="196" t="str">
        <f>IF(Table28[[#This Row],[Tên hàng hóa ]]=0,"",VLOOKUP(Table28[[#This Row],[Tên hàng hóa ]],Table1[[Tên hàng hóa]:[Giá bán]],4,0))</f>
        <v/>
      </c>
      <c r="H3047" s="192"/>
      <c r="I3047" s="193" t="str">
        <f>IF(Table28[[#This Row],[Số lượng]]&lt;&gt;0,Table28[[#This Row],[Số lượng]]*Table28[[#This Row],[Đơn giá]],"")</f>
        <v/>
      </c>
      <c r="J3047" s="193" t="str">
        <f ca="1">IF(AND(Table28[[#This Row],[Tên hàng hóa ]]&lt;&gt;0,D3048=""),SUM(OFFSET(Table28[[#This Row],[Thành tiền]],0,0,-COUNTIF(Table28[Số HĐ],Table28[[#This Row],[Số HĐ]]))),"")</f>
        <v/>
      </c>
      <c r="K3047" s="192"/>
      <c r="L304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47" s="194"/>
    </row>
    <row r="3048" spans="1:13" ht="35.1" customHeight="1" x14ac:dyDescent="0.2">
      <c r="A3048" s="187"/>
      <c r="B3048" s="188"/>
      <c r="C3048" s="189" t="str">
        <f t="shared" si="75"/>
        <v/>
      </c>
      <c r="D3048" s="190"/>
      <c r="E3048" s="195" t="str">
        <f>IF(Table28[[#This Row],[Tên hàng hóa ]]&lt;&gt;0,VLOOKUP(Table28[[#This Row],[Tên hàng hóa ]],Table1[[Tên hàng hóa]:[Quy cách]],2,0),"")</f>
        <v/>
      </c>
      <c r="F3048" s="191" t="str">
        <f>IF(Table28[[#This Row],[Tên hàng hóa ]]&lt;&gt;0,VLOOKUP(Table28[[#This Row],[Tên hàng hóa ]],Table1[[Tên hàng hóa]:[ĐVT]],3,0),"")</f>
        <v/>
      </c>
      <c r="G3048" s="196" t="str">
        <f>IF(Table28[[#This Row],[Tên hàng hóa ]]=0,"",VLOOKUP(Table28[[#This Row],[Tên hàng hóa ]],Table1[[Tên hàng hóa]:[Giá bán]],4,0))</f>
        <v/>
      </c>
      <c r="H3048" s="192"/>
      <c r="I3048" s="193" t="str">
        <f>IF(Table28[[#This Row],[Số lượng]]&lt;&gt;0,Table28[[#This Row],[Số lượng]]*Table28[[#This Row],[Đơn giá]],"")</f>
        <v/>
      </c>
      <c r="J3048" s="193" t="str">
        <f ca="1">IF(AND(Table28[[#This Row],[Tên hàng hóa ]]&lt;&gt;0,D3049=""),SUM(OFFSET(Table28[[#This Row],[Thành tiền]],0,0,-COUNTIF(Table28[Số HĐ],Table28[[#This Row],[Số HĐ]]))),"")</f>
        <v/>
      </c>
      <c r="K3048" s="192"/>
      <c r="L304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48" s="194"/>
    </row>
    <row r="3049" spans="1:13" ht="35.1" customHeight="1" x14ac:dyDescent="0.2">
      <c r="A3049" s="187"/>
      <c r="B3049" s="188"/>
      <c r="C3049" s="189" t="str">
        <f t="shared" si="75"/>
        <v/>
      </c>
      <c r="D3049" s="190"/>
      <c r="E3049" s="195" t="str">
        <f>IF(Table28[[#This Row],[Tên hàng hóa ]]&lt;&gt;0,VLOOKUP(Table28[[#This Row],[Tên hàng hóa ]],Table1[[Tên hàng hóa]:[Quy cách]],2,0),"")</f>
        <v/>
      </c>
      <c r="F3049" s="191" t="str">
        <f>IF(Table28[[#This Row],[Tên hàng hóa ]]&lt;&gt;0,VLOOKUP(Table28[[#This Row],[Tên hàng hóa ]],Table1[[Tên hàng hóa]:[ĐVT]],3,0),"")</f>
        <v/>
      </c>
      <c r="G3049" s="196" t="str">
        <f>IF(Table28[[#This Row],[Tên hàng hóa ]]=0,"",VLOOKUP(Table28[[#This Row],[Tên hàng hóa ]],Table1[[Tên hàng hóa]:[Giá bán]],4,0))</f>
        <v/>
      </c>
      <c r="H3049" s="192"/>
      <c r="I3049" s="193" t="str">
        <f>IF(Table28[[#This Row],[Số lượng]]&lt;&gt;0,Table28[[#This Row],[Số lượng]]*Table28[[#This Row],[Đơn giá]],"")</f>
        <v/>
      </c>
      <c r="J3049" s="193" t="str">
        <f ca="1">IF(AND(Table28[[#This Row],[Tên hàng hóa ]]&lt;&gt;0,D3050=""),SUM(OFFSET(Table28[[#This Row],[Thành tiền]],0,0,-COUNTIF(Table28[Số HĐ],Table28[[#This Row],[Số HĐ]]))),"")</f>
        <v/>
      </c>
      <c r="K3049" s="192"/>
      <c r="L304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49" s="194"/>
    </row>
    <row r="3050" spans="1:13" ht="35.1" customHeight="1" x14ac:dyDescent="0.2">
      <c r="A3050" s="187"/>
      <c r="B3050" s="188"/>
      <c r="C3050" s="189" t="str">
        <f t="shared" si="75"/>
        <v/>
      </c>
      <c r="D3050" s="190"/>
      <c r="E3050" s="195" t="str">
        <f>IF(Table28[[#This Row],[Tên hàng hóa ]]&lt;&gt;0,VLOOKUP(Table28[[#This Row],[Tên hàng hóa ]],Table1[[Tên hàng hóa]:[Quy cách]],2,0),"")</f>
        <v/>
      </c>
      <c r="F3050" s="191" t="str">
        <f>IF(Table28[[#This Row],[Tên hàng hóa ]]&lt;&gt;0,VLOOKUP(Table28[[#This Row],[Tên hàng hóa ]],Table1[[Tên hàng hóa]:[ĐVT]],3,0),"")</f>
        <v/>
      </c>
      <c r="G3050" s="196" t="str">
        <f>IF(Table28[[#This Row],[Tên hàng hóa ]]=0,"",VLOOKUP(Table28[[#This Row],[Tên hàng hóa ]],Table1[[Tên hàng hóa]:[Giá bán]],4,0))</f>
        <v/>
      </c>
      <c r="H3050" s="192"/>
      <c r="I3050" s="193" t="str">
        <f>IF(Table28[[#This Row],[Số lượng]]&lt;&gt;0,Table28[[#This Row],[Số lượng]]*Table28[[#This Row],[Đơn giá]],"")</f>
        <v/>
      </c>
      <c r="J3050" s="193" t="str">
        <f ca="1">IF(AND(Table28[[#This Row],[Tên hàng hóa ]]&lt;&gt;0,D3051=""),SUM(OFFSET(Table28[[#This Row],[Thành tiền]],0,0,-COUNTIF(Table28[Số HĐ],Table28[[#This Row],[Số HĐ]]))),"")</f>
        <v/>
      </c>
      <c r="K3050" s="192"/>
      <c r="L305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50" s="194"/>
    </row>
    <row r="3051" spans="1:13" ht="35.1" customHeight="1" x14ac:dyDescent="0.2">
      <c r="A3051" s="187"/>
      <c r="B3051" s="188"/>
      <c r="C3051" s="189" t="str">
        <f t="shared" si="75"/>
        <v/>
      </c>
      <c r="D3051" s="190"/>
      <c r="E3051" s="195" t="str">
        <f>IF(Table28[[#This Row],[Tên hàng hóa ]]&lt;&gt;0,VLOOKUP(Table28[[#This Row],[Tên hàng hóa ]],Table1[[Tên hàng hóa]:[Quy cách]],2,0),"")</f>
        <v/>
      </c>
      <c r="F3051" s="191" t="str">
        <f>IF(Table28[[#This Row],[Tên hàng hóa ]]&lt;&gt;0,VLOOKUP(Table28[[#This Row],[Tên hàng hóa ]],Table1[[Tên hàng hóa]:[ĐVT]],3,0),"")</f>
        <v/>
      </c>
      <c r="G3051" s="196" t="str">
        <f>IF(Table28[[#This Row],[Tên hàng hóa ]]=0,"",VLOOKUP(Table28[[#This Row],[Tên hàng hóa ]],Table1[[Tên hàng hóa]:[Giá bán]],4,0))</f>
        <v/>
      </c>
      <c r="H3051" s="192"/>
      <c r="I3051" s="193" t="str">
        <f>IF(Table28[[#This Row],[Số lượng]]&lt;&gt;0,Table28[[#This Row],[Số lượng]]*Table28[[#This Row],[Đơn giá]],"")</f>
        <v/>
      </c>
      <c r="J3051" s="193" t="str">
        <f ca="1">IF(AND(Table28[[#This Row],[Tên hàng hóa ]]&lt;&gt;0,D3052=""),SUM(OFFSET(Table28[[#This Row],[Thành tiền]],0,0,-COUNTIF(Table28[Số HĐ],Table28[[#This Row],[Số HĐ]]))),"")</f>
        <v/>
      </c>
      <c r="K3051" s="192"/>
      <c r="L305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51" s="194"/>
    </row>
    <row r="3052" spans="1:13" ht="35.1" customHeight="1" x14ac:dyDescent="0.2">
      <c r="A3052" s="187"/>
      <c r="B3052" s="188"/>
      <c r="C3052" s="189" t="str">
        <f t="shared" si="75"/>
        <v/>
      </c>
      <c r="D3052" s="190"/>
      <c r="E3052" s="195" t="str">
        <f>IF(Table28[[#This Row],[Tên hàng hóa ]]&lt;&gt;0,VLOOKUP(Table28[[#This Row],[Tên hàng hóa ]],Table1[[Tên hàng hóa]:[Quy cách]],2,0),"")</f>
        <v/>
      </c>
      <c r="F3052" s="191" t="str">
        <f>IF(Table28[[#This Row],[Tên hàng hóa ]]&lt;&gt;0,VLOOKUP(Table28[[#This Row],[Tên hàng hóa ]],Table1[[Tên hàng hóa]:[ĐVT]],3,0),"")</f>
        <v/>
      </c>
      <c r="G3052" s="196" t="str">
        <f>IF(Table28[[#This Row],[Tên hàng hóa ]]=0,"",VLOOKUP(Table28[[#This Row],[Tên hàng hóa ]],Table1[[Tên hàng hóa]:[Giá bán]],4,0))</f>
        <v/>
      </c>
      <c r="H3052" s="192"/>
      <c r="I3052" s="193" t="str">
        <f>IF(Table28[[#This Row],[Số lượng]]&lt;&gt;0,Table28[[#This Row],[Số lượng]]*Table28[[#This Row],[Đơn giá]],"")</f>
        <v/>
      </c>
      <c r="J3052" s="193" t="str">
        <f ca="1">IF(AND(Table28[[#This Row],[Tên hàng hóa ]]&lt;&gt;0,D3053=""),SUM(OFFSET(Table28[[#This Row],[Thành tiền]],0,0,-COUNTIF(Table28[Số HĐ],Table28[[#This Row],[Số HĐ]]))),"")</f>
        <v/>
      </c>
      <c r="K3052" s="192"/>
      <c r="L305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52" s="194"/>
    </row>
    <row r="3053" spans="1:13" ht="35.1" customHeight="1" x14ac:dyDescent="0.2">
      <c r="A3053" s="187"/>
      <c r="B3053" s="188"/>
      <c r="C3053" s="189" t="str">
        <f t="shared" si="75"/>
        <v/>
      </c>
      <c r="D3053" s="190"/>
      <c r="E3053" s="195" t="str">
        <f>IF(Table28[[#This Row],[Tên hàng hóa ]]&lt;&gt;0,VLOOKUP(Table28[[#This Row],[Tên hàng hóa ]],Table1[[Tên hàng hóa]:[Quy cách]],2,0),"")</f>
        <v/>
      </c>
      <c r="F3053" s="191" t="str">
        <f>IF(Table28[[#This Row],[Tên hàng hóa ]]&lt;&gt;0,VLOOKUP(Table28[[#This Row],[Tên hàng hóa ]],Table1[[Tên hàng hóa]:[ĐVT]],3,0),"")</f>
        <v/>
      </c>
      <c r="G3053" s="196" t="str">
        <f>IF(Table28[[#This Row],[Tên hàng hóa ]]=0,"",VLOOKUP(Table28[[#This Row],[Tên hàng hóa ]],Table1[[Tên hàng hóa]:[Giá bán]],4,0))</f>
        <v/>
      </c>
      <c r="H3053" s="192"/>
      <c r="I3053" s="193" t="str">
        <f>IF(Table28[[#This Row],[Số lượng]]&lt;&gt;0,Table28[[#This Row],[Số lượng]]*Table28[[#This Row],[Đơn giá]],"")</f>
        <v/>
      </c>
      <c r="J3053" s="193" t="str">
        <f ca="1">IF(AND(Table28[[#This Row],[Tên hàng hóa ]]&lt;&gt;0,D3054=""),SUM(OFFSET(Table28[[#This Row],[Thành tiền]],0,0,-COUNTIF(Table28[Số HĐ],Table28[[#This Row],[Số HĐ]]))),"")</f>
        <v/>
      </c>
      <c r="K3053" s="192"/>
      <c r="L305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53" s="194"/>
    </row>
    <row r="3054" spans="1:13" ht="35.1" customHeight="1" x14ac:dyDescent="0.2">
      <c r="A3054" s="187"/>
      <c r="B3054" s="188"/>
      <c r="C3054" s="189" t="str">
        <f t="shared" si="75"/>
        <v/>
      </c>
      <c r="D3054" s="190"/>
      <c r="E3054" s="195" t="str">
        <f>IF(Table28[[#This Row],[Tên hàng hóa ]]&lt;&gt;0,VLOOKUP(Table28[[#This Row],[Tên hàng hóa ]],Table1[[Tên hàng hóa]:[Quy cách]],2,0),"")</f>
        <v/>
      </c>
      <c r="F3054" s="191" t="str">
        <f>IF(Table28[[#This Row],[Tên hàng hóa ]]&lt;&gt;0,VLOOKUP(Table28[[#This Row],[Tên hàng hóa ]],Table1[[Tên hàng hóa]:[ĐVT]],3,0),"")</f>
        <v/>
      </c>
      <c r="G3054" s="196" t="str">
        <f>IF(Table28[[#This Row],[Tên hàng hóa ]]=0,"",VLOOKUP(Table28[[#This Row],[Tên hàng hóa ]],Table1[[Tên hàng hóa]:[Giá bán]],4,0))</f>
        <v/>
      </c>
      <c r="H3054" s="192"/>
      <c r="I3054" s="193" t="str">
        <f>IF(Table28[[#This Row],[Số lượng]]&lt;&gt;0,Table28[[#This Row],[Số lượng]]*Table28[[#This Row],[Đơn giá]],"")</f>
        <v/>
      </c>
      <c r="J3054" s="193" t="str">
        <f ca="1">IF(AND(Table28[[#This Row],[Tên hàng hóa ]]&lt;&gt;0,D3055=""),SUM(OFFSET(Table28[[#This Row],[Thành tiền]],0,0,-COUNTIF(Table28[Số HĐ],Table28[[#This Row],[Số HĐ]]))),"")</f>
        <v/>
      </c>
      <c r="K3054" s="192"/>
      <c r="L305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54" s="194"/>
    </row>
    <row r="3055" spans="1:13" ht="35.1" customHeight="1" x14ac:dyDescent="0.2">
      <c r="A3055" s="187"/>
      <c r="B3055" s="188"/>
      <c r="C3055" s="189" t="str">
        <f t="shared" si="75"/>
        <v/>
      </c>
      <c r="D3055" s="190"/>
      <c r="E3055" s="195" t="str">
        <f>IF(Table28[[#This Row],[Tên hàng hóa ]]&lt;&gt;0,VLOOKUP(Table28[[#This Row],[Tên hàng hóa ]],Table1[[Tên hàng hóa]:[Quy cách]],2,0),"")</f>
        <v/>
      </c>
      <c r="F3055" s="191" t="str">
        <f>IF(Table28[[#This Row],[Tên hàng hóa ]]&lt;&gt;0,VLOOKUP(Table28[[#This Row],[Tên hàng hóa ]],Table1[[Tên hàng hóa]:[ĐVT]],3,0),"")</f>
        <v/>
      </c>
      <c r="G3055" s="196" t="str">
        <f>IF(Table28[[#This Row],[Tên hàng hóa ]]=0,"",VLOOKUP(Table28[[#This Row],[Tên hàng hóa ]],Table1[[Tên hàng hóa]:[Giá bán]],4,0))</f>
        <v/>
      </c>
      <c r="H3055" s="192"/>
      <c r="I3055" s="193" t="str">
        <f>IF(Table28[[#This Row],[Số lượng]]&lt;&gt;0,Table28[[#This Row],[Số lượng]]*Table28[[#This Row],[Đơn giá]],"")</f>
        <v/>
      </c>
      <c r="J3055" s="193" t="str">
        <f ca="1">IF(AND(Table28[[#This Row],[Tên hàng hóa ]]&lt;&gt;0,D3056=""),SUM(OFFSET(Table28[[#This Row],[Thành tiền]],0,0,-COUNTIF(Table28[Số HĐ],Table28[[#This Row],[Số HĐ]]))),"")</f>
        <v/>
      </c>
      <c r="K3055" s="192"/>
      <c r="L305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55" s="194"/>
    </row>
    <row r="3056" spans="1:13" ht="35.1" customHeight="1" x14ac:dyDescent="0.2">
      <c r="A3056" s="187"/>
      <c r="B3056" s="188"/>
      <c r="C3056" s="189" t="str">
        <f t="shared" ref="C3056:C3087" si="76">IF(AND(D3056&lt;&gt;0,D3057=""),C3055,"")</f>
        <v/>
      </c>
      <c r="D3056" s="190"/>
      <c r="E3056" s="195" t="str">
        <f>IF(Table28[[#This Row],[Tên hàng hóa ]]&lt;&gt;0,VLOOKUP(Table28[[#This Row],[Tên hàng hóa ]],Table1[[Tên hàng hóa]:[Quy cách]],2,0),"")</f>
        <v/>
      </c>
      <c r="F3056" s="191" t="str">
        <f>IF(Table28[[#This Row],[Tên hàng hóa ]]&lt;&gt;0,VLOOKUP(Table28[[#This Row],[Tên hàng hóa ]],Table1[[Tên hàng hóa]:[ĐVT]],3,0),"")</f>
        <v/>
      </c>
      <c r="G3056" s="196" t="str">
        <f>IF(Table28[[#This Row],[Tên hàng hóa ]]=0,"",VLOOKUP(Table28[[#This Row],[Tên hàng hóa ]],Table1[[Tên hàng hóa]:[Giá bán]],4,0))</f>
        <v/>
      </c>
      <c r="H3056" s="192"/>
      <c r="I3056" s="193" t="str">
        <f>IF(Table28[[#This Row],[Số lượng]]&lt;&gt;0,Table28[[#This Row],[Số lượng]]*Table28[[#This Row],[Đơn giá]],"")</f>
        <v/>
      </c>
      <c r="J3056" s="193" t="str">
        <f ca="1">IF(AND(Table28[[#This Row],[Tên hàng hóa ]]&lt;&gt;0,D3057=""),SUM(OFFSET(Table28[[#This Row],[Thành tiền]],0,0,-COUNTIF(Table28[Số HĐ],Table28[[#This Row],[Số HĐ]]))),"")</f>
        <v/>
      </c>
      <c r="K3056" s="192"/>
      <c r="L305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56" s="194"/>
    </row>
    <row r="3057" spans="1:13" ht="35.1" customHeight="1" x14ac:dyDescent="0.2">
      <c r="A3057" s="187"/>
      <c r="B3057" s="188"/>
      <c r="C3057" s="189" t="str">
        <f t="shared" si="76"/>
        <v/>
      </c>
      <c r="D3057" s="190"/>
      <c r="E3057" s="195" t="str">
        <f>IF(Table28[[#This Row],[Tên hàng hóa ]]&lt;&gt;0,VLOOKUP(Table28[[#This Row],[Tên hàng hóa ]],Table1[[Tên hàng hóa]:[Quy cách]],2,0),"")</f>
        <v/>
      </c>
      <c r="F3057" s="191" t="str">
        <f>IF(Table28[[#This Row],[Tên hàng hóa ]]&lt;&gt;0,VLOOKUP(Table28[[#This Row],[Tên hàng hóa ]],Table1[[Tên hàng hóa]:[ĐVT]],3,0),"")</f>
        <v/>
      </c>
      <c r="G3057" s="196" t="str">
        <f>IF(Table28[[#This Row],[Tên hàng hóa ]]=0,"",VLOOKUP(Table28[[#This Row],[Tên hàng hóa ]],Table1[[Tên hàng hóa]:[Giá bán]],4,0))</f>
        <v/>
      </c>
      <c r="H3057" s="192"/>
      <c r="I3057" s="193" t="str">
        <f>IF(Table28[[#This Row],[Số lượng]]&lt;&gt;0,Table28[[#This Row],[Số lượng]]*Table28[[#This Row],[Đơn giá]],"")</f>
        <v/>
      </c>
      <c r="J3057" s="193" t="str">
        <f ca="1">IF(AND(Table28[[#This Row],[Tên hàng hóa ]]&lt;&gt;0,D3058=""),SUM(OFFSET(Table28[[#This Row],[Thành tiền]],0,0,-COUNTIF(Table28[Số HĐ],Table28[[#This Row],[Số HĐ]]))),"")</f>
        <v/>
      </c>
      <c r="K3057" s="192"/>
      <c r="L305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57" s="194"/>
    </row>
    <row r="3058" spans="1:13" ht="35.1" customHeight="1" x14ac:dyDescent="0.2">
      <c r="A3058" s="187"/>
      <c r="B3058" s="188"/>
      <c r="C3058" s="189" t="str">
        <f t="shared" si="76"/>
        <v/>
      </c>
      <c r="D3058" s="190"/>
      <c r="E3058" s="195" t="str">
        <f>IF(Table28[[#This Row],[Tên hàng hóa ]]&lt;&gt;0,VLOOKUP(Table28[[#This Row],[Tên hàng hóa ]],Table1[[Tên hàng hóa]:[Quy cách]],2,0),"")</f>
        <v/>
      </c>
      <c r="F3058" s="191" t="str">
        <f>IF(Table28[[#This Row],[Tên hàng hóa ]]&lt;&gt;0,VLOOKUP(Table28[[#This Row],[Tên hàng hóa ]],Table1[[Tên hàng hóa]:[ĐVT]],3,0),"")</f>
        <v/>
      </c>
      <c r="G3058" s="196" t="str">
        <f>IF(Table28[[#This Row],[Tên hàng hóa ]]=0,"",VLOOKUP(Table28[[#This Row],[Tên hàng hóa ]],Table1[[Tên hàng hóa]:[Giá bán]],4,0))</f>
        <v/>
      </c>
      <c r="H3058" s="192"/>
      <c r="I3058" s="193" t="str">
        <f>IF(Table28[[#This Row],[Số lượng]]&lt;&gt;0,Table28[[#This Row],[Số lượng]]*Table28[[#This Row],[Đơn giá]],"")</f>
        <v/>
      </c>
      <c r="J3058" s="193" t="str">
        <f ca="1">IF(AND(Table28[[#This Row],[Tên hàng hóa ]]&lt;&gt;0,D3059=""),SUM(OFFSET(Table28[[#This Row],[Thành tiền]],0,0,-COUNTIF(Table28[Số HĐ],Table28[[#This Row],[Số HĐ]]))),"")</f>
        <v/>
      </c>
      <c r="K3058" s="192"/>
      <c r="L305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58" s="194"/>
    </row>
    <row r="3059" spans="1:13" ht="35.1" customHeight="1" x14ac:dyDescent="0.2">
      <c r="A3059" s="187"/>
      <c r="B3059" s="188"/>
      <c r="C3059" s="189" t="str">
        <f t="shared" si="76"/>
        <v/>
      </c>
      <c r="D3059" s="190"/>
      <c r="E3059" s="195" t="str">
        <f>IF(Table28[[#This Row],[Tên hàng hóa ]]&lt;&gt;0,VLOOKUP(Table28[[#This Row],[Tên hàng hóa ]],Table1[[Tên hàng hóa]:[Quy cách]],2,0),"")</f>
        <v/>
      </c>
      <c r="F3059" s="191" t="str">
        <f>IF(Table28[[#This Row],[Tên hàng hóa ]]&lt;&gt;0,VLOOKUP(Table28[[#This Row],[Tên hàng hóa ]],Table1[[Tên hàng hóa]:[ĐVT]],3,0),"")</f>
        <v/>
      </c>
      <c r="G3059" s="196" t="str">
        <f>IF(Table28[[#This Row],[Tên hàng hóa ]]=0,"",VLOOKUP(Table28[[#This Row],[Tên hàng hóa ]],Table1[[Tên hàng hóa]:[Giá bán]],4,0))</f>
        <v/>
      </c>
      <c r="H3059" s="192"/>
      <c r="I3059" s="193" t="str">
        <f>IF(Table28[[#This Row],[Số lượng]]&lt;&gt;0,Table28[[#This Row],[Số lượng]]*Table28[[#This Row],[Đơn giá]],"")</f>
        <v/>
      </c>
      <c r="J3059" s="193" t="str">
        <f ca="1">IF(AND(Table28[[#This Row],[Tên hàng hóa ]]&lt;&gt;0,D3060=""),SUM(OFFSET(Table28[[#This Row],[Thành tiền]],0,0,-COUNTIF(Table28[Số HĐ],Table28[[#This Row],[Số HĐ]]))),"")</f>
        <v/>
      </c>
      <c r="K3059" s="192"/>
      <c r="L305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59" s="194"/>
    </row>
    <row r="3060" spans="1:13" ht="35.1" customHeight="1" x14ac:dyDescent="0.2">
      <c r="A3060" s="187"/>
      <c r="B3060" s="188"/>
      <c r="C3060" s="189" t="str">
        <f t="shared" si="76"/>
        <v/>
      </c>
      <c r="D3060" s="190"/>
      <c r="E3060" s="195" t="str">
        <f>IF(Table28[[#This Row],[Tên hàng hóa ]]&lt;&gt;0,VLOOKUP(Table28[[#This Row],[Tên hàng hóa ]],Table1[[Tên hàng hóa]:[Quy cách]],2,0),"")</f>
        <v/>
      </c>
      <c r="F3060" s="191" t="str">
        <f>IF(Table28[[#This Row],[Tên hàng hóa ]]&lt;&gt;0,VLOOKUP(Table28[[#This Row],[Tên hàng hóa ]],Table1[[Tên hàng hóa]:[ĐVT]],3,0),"")</f>
        <v/>
      </c>
      <c r="G3060" s="196" t="str">
        <f>IF(Table28[[#This Row],[Tên hàng hóa ]]=0,"",VLOOKUP(Table28[[#This Row],[Tên hàng hóa ]],Table1[[Tên hàng hóa]:[Giá bán]],4,0))</f>
        <v/>
      </c>
      <c r="H3060" s="192"/>
      <c r="I3060" s="193" t="str">
        <f>IF(Table28[[#This Row],[Số lượng]]&lt;&gt;0,Table28[[#This Row],[Số lượng]]*Table28[[#This Row],[Đơn giá]],"")</f>
        <v/>
      </c>
      <c r="J3060" s="193" t="str">
        <f ca="1">IF(AND(Table28[[#This Row],[Tên hàng hóa ]]&lt;&gt;0,D3061=""),SUM(OFFSET(Table28[[#This Row],[Thành tiền]],0,0,-COUNTIF(Table28[Số HĐ],Table28[[#This Row],[Số HĐ]]))),"")</f>
        <v/>
      </c>
      <c r="K3060" s="192"/>
      <c r="L306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60" s="194"/>
    </row>
    <row r="3061" spans="1:13" ht="35.1" customHeight="1" x14ac:dyDescent="0.2">
      <c r="A3061" s="187"/>
      <c r="B3061" s="188"/>
      <c r="C3061" s="189" t="str">
        <f t="shared" si="76"/>
        <v/>
      </c>
      <c r="D3061" s="190"/>
      <c r="E3061" s="195" t="str">
        <f>IF(Table28[[#This Row],[Tên hàng hóa ]]&lt;&gt;0,VLOOKUP(Table28[[#This Row],[Tên hàng hóa ]],Table1[[Tên hàng hóa]:[Quy cách]],2,0),"")</f>
        <v/>
      </c>
      <c r="F3061" s="191" t="str">
        <f>IF(Table28[[#This Row],[Tên hàng hóa ]]&lt;&gt;0,VLOOKUP(Table28[[#This Row],[Tên hàng hóa ]],Table1[[Tên hàng hóa]:[ĐVT]],3,0),"")</f>
        <v/>
      </c>
      <c r="G3061" s="196" t="str">
        <f>IF(Table28[[#This Row],[Tên hàng hóa ]]=0,"",VLOOKUP(Table28[[#This Row],[Tên hàng hóa ]],Table1[[Tên hàng hóa]:[Giá bán]],4,0))</f>
        <v/>
      </c>
      <c r="H3061" s="192"/>
      <c r="I3061" s="193" t="str">
        <f>IF(Table28[[#This Row],[Số lượng]]&lt;&gt;0,Table28[[#This Row],[Số lượng]]*Table28[[#This Row],[Đơn giá]],"")</f>
        <v/>
      </c>
      <c r="J3061" s="193" t="str">
        <f ca="1">IF(AND(Table28[[#This Row],[Tên hàng hóa ]]&lt;&gt;0,D3062=""),SUM(OFFSET(Table28[[#This Row],[Thành tiền]],0,0,-COUNTIF(Table28[Số HĐ],Table28[[#This Row],[Số HĐ]]))),"")</f>
        <v/>
      </c>
      <c r="K3061" s="192"/>
      <c r="L306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61" s="194"/>
    </row>
    <row r="3062" spans="1:13" ht="35.1" customHeight="1" x14ac:dyDescent="0.2">
      <c r="A3062" s="187"/>
      <c r="B3062" s="188"/>
      <c r="C3062" s="189" t="str">
        <f t="shared" si="76"/>
        <v/>
      </c>
      <c r="D3062" s="190"/>
      <c r="E3062" s="195" t="str">
        <f>IF(Table28[[#This Row],[Tên hàng hóa ]]&lt;&gt;0,VLOOKUP(Table28[[#This Row],[Tên hàng hóa ]],Table1[[Tên hàng hóa]:[Quy cách]],2,0),"")</f>
        <v/>
      </c>
      <c r="F3062" s="191" t="str">
        <f>IF(Table28[[#This Row],[Tên hàng hóa ]]&lt;&gt;0,VLOOKUP(Table28[[#This Row],[Tên hàng hóa ]],Table1[[Tên hàng hóa]:[ĐVT]],3,0),"")</f>
        <v/>
      </c>
      <c r="G3062" s="196" t="str">
        <f>IF(Table28[[#This Row],[Tên hàng hóa ]]=0,"",VLOOKUP(Table28[[#This Row],[Tên hàng hóa ]],Table1[[Tên hàng hóa]:[Giá bán]],4,0))</f>
        <v/>
      </c>
      <c r="H3062" s="192"/>
      <c r="I3062" s="193" t="str">
        <f>IF(Table28[[#This Row],[Số lượng]]&lt;&gt;0,Table28[[#This Row],[Số lượng]]*Table28[[#This Row],[Đơn giá]],"")</f>
        <v/>
      </c>
      <c r="J3062" s="193" t="str">
        <f ca="1">IF(AND(Table28[[#This Row],[Tên hàng hóa ]]&lt;&gt;0,D3063=""),SUM(OFFSET(Table28[[#This Row],[Thành tiền]],0,0,-COUNTIF(Table28[Số HĐ],Table28[[#This Row],[Số HĐ]]))),"")</f>
        <v/>
      </c>
      <c r="K3062" s="192"/>
      <c r="L306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62" s="194"/>
    </row>
    <row r="3063" spans="1:13" ht="35.1" customHeight="1" x14ac:dyDescent="0.2">
      <c r="A3063" s="187"/>
      <c r="B3063" s="188"/>
      <c r="C3063" s="189" t="str">
        <f t="shared" si="76"/>
        <v/>
      </c>
      <c r="D3063" s="190"/>
      <c r="E3063" s="195" t="str">
        <f>IF(Table28[[#This Row],[Tên hàng hóa ]]&lt;&gt;0,VLOOKUP(Table28[[#This Row],[Tên hàng hóa ]],Table1[[Tên hàng hóa]:[Quy cách]],2,0),"")</f>
        <v/>
      </c>
      <c r="F3063" s="191" t="str">
        <f>IF(Table28[[#This Row],[Tên hàng hóa ]]&lt;&gt;0,VLOOKUP(Table28[[#This Row],[Tên hàng hóa ]],Table1[[Tên hàng hóa]:[ĐVT]],3,0),"")</f>
        <v/>
      </c>
      <c r="G3063" s="196" t="str">
        <f>IF(Table28[[#This Row],[Tên hàng hóa ]]=0,"",VLOOKUP(Table28[[#This Row],[Tên hàng hóa ]],Table1[[Tên hàng hóa]:[Giá bán]],4,0))</f>
        <v/>
      </c>
      <c r="H3063" s="192"/>
      <c r="I3063" s="193" t="str">
        <f>IF(Table28[[#This Row],[Số lượng]]&lt;&gt;0,Table28[[#This Row],[Số lượng]]*Table28[[#This Row],[Đơn giá]],"")</f>
        <v/>
      </c>
      <c r="J3063" s="193" t="str">
        <f ca="1">IF(AND(Table28[[#This Row],[Tên hàng hóa ]]&lt;&gt;0,D3064=""),SUM(OFFSET(Table28[[#This Row],[Thành tiền]],0,0,-COUNTIF(Table28[Số HĐ],Table28[[#This Row],[Số HĐ]]))),"")</f>
        <v/>
      </c>
      <c r="K3063" s="192"/>
      <c r="L306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63" s="194"/>
    </row>
    <row r="3064" spans="1:13" ht="35.1" customHeight="1" x14ac:dyDescent="0.2">
      <c r="A3064" s="187"/>
      <c r="B3064" s="188"/>
      <c r="C3064" s="189" t="str">
        <f t="shared" si="76"/>
        <v/>
      </c>
      <c r="D3064" s="190"/>
      <c r="E3064" s="195" t="str">
        <f>IF(Table28[[#This Row],[Tên hàng hóa ]]&lt;&gt;0,VLOOKUP(Table28[[#This Row],[Tên hàng hóa ]],Table1[[Tên hàng hóa]:[Quy cách]],2,0),"")</f>
        <v/>
      </c>
      <c r="F3064" s="191" t="str">
        <f>IF(Table28[[#This Row],[Tên hàng hóa ]]&lt;&gt;0,VLOOKUP(Table28[[#This Row],[Tên hàng hóa ]],Table1[[Tên hàng hóa]:[ĐVT]],3,0),"")</f>
        <v/>
      </c>
      <c r="G3064" s="196" t="str">
        <f>IF(Table28[[#This Row],[Tên hàng hóa ]]=0,"",VLOOKUP(Table28[[#This Row],[Tên hàng hóa ]],Table1[[Tên hàng hóa]:[Giá bán]],4,0))</f>
        <v/>
      </c>
      <c r="H3064" s="192"/>
      <c r="I3064" s="193" t="str">
        <f>IF(Table28[[#This Row],[Số lượng]]&lt;&gt;0,Table28[[#This Row],[Số lượng]]*Table28[[#This Row],[Đơn giá]],"")</f>
        <v/>
      </c>
      <c r="J3064" s="193" t="str">
        <f ca="1">IF(AND(Table28[[#This Row],[Tên hàng hóa ]]&lt;&gt;0,D3065=""),SUM(OFFSET(Table28[[#This Row],[Thành tiền]],0,0,-COUNTIF(Table28[Số HĐ],Table28[[#This Row],[Số HĐ]]))),"")</f>
        <v/>
      </c>
      <c r="K3064" s="192"/>
      <c r="L306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64" s="194"/>
    </row>
    <row r="3065" spans="1:13" ht="35.1" customHeight="1" x14ac:dyDescent="0.2">
      <c r="A3065" s="187"/>
      <c r="B3065" s="188"/>
      <c r="C3065" s="189" t="str">
        <f t="shared" si="76"/>
        <v/>
      </c>
      <c r="D3065" s="190"/>
      <c r="E3065" s="195" t="str">
        <f>IF(Table28[[#This Row],[Tên hàng hóa ]]&lt;&gt;0,VLOOKUP(Table28[[#This Row],[Tên hàng hóa ]],Table1[[Tên hàng hóa]:[Quy cách]],2,0),"")</f>
        <v/>
      </c>
      <c r="F3065" s="191" t="str">
        <f>IF(Table28[[#This Row],[Tên hàng hóa ]]&lt;&gt;0,VLOOKUP(Table28[[#This Row],[Tên hàng hóa ]],Table1[[Tên hàng hóa]:[ĐVT]],3,0),"")</f>
        <v/>
      </c>
      <c r="G3065" s="196" t="str">
        <f>IF(Table28[[#This Row],[Tên hàng hóa ]]=0,"",VLOOKUP(Table28[[#This Row],[Tên hàng hóa ]],Table1[[Tên hàng hóa]:[Giá bán]],4,0))</f>
        <v/>
      </c>
      <c r="H3065" s="192"/>
      <c r="I3065" s="193" t="str">
        <f>IF(Table28[[#This Row],[Số lượng]]&lt;&gt;0,Table28[[#This Row],[Số lượng]]*Table28[[#This Row],[Đơn giá]],"")</f>
        <v/>
      </c>
      <c r="J3065" s="193" t="str">
        <f ca="1">IF(AND(Table28[[#This Row],[Tên hàng hóa ]]&lt;&gt;0,D3066=""),SUM(OFFSET(Table28[[#This Row],[Thành tiền]],0,0,-COUNTIF(Table28[Số HĐ],Table28[[#This Row],[Số HĐ]]))),"")</f>
        <v/>
      </c>
      <c r="K3065" s="192"/>
      <c r="L306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65" s="194"/>
    </row>
    <row r="3066" spans="1:13" ht="35.1" customHeight="1" x14ac:dyDescent="0.2">
      <c r="A3066" s="187"/>
      <c r="B3066" s="188"/>
      <c r="C3066" s="189" t="str">
        <f t="shared" si="76"/>
        <v/>
      </c>
      <c r="D3066" s="190"/>
      <c r="E3066" s="195" t="str">
        <f>IF(Table28[[#This Row],[Tên hàng hóa ]]&lt;&gt;0,VLOOKUP(Table28[[#This Row],[Tên hàng hóa ]],Table1[[Tên hàng hóa]:[Quy cách]],2,0),"")</f>
        <v/>
      </c>
      <c r="F3066" s="191" t="str">
        <f>IF(Table28[[#This Row],[Tên hàng hóa ]]&lt;&gt;0,VLOOKUP(Table28[[#This Row],[Tên hàng hóa ]],Table1[[Tên hàng hóa]:[ĐVT]],3,0),"")</f>
        <v/>
      </c>
      <c r="G3066" s="196" t="str">
        <f>IF(Table28[[#This Row],[Tên hàng hóa ]]=0,"",VLOOKUP(Table28[[#This Row],[Tên hàng hóa ]],Table1[[Tên hàng hóa]:[Giá bán]],4,0))</f>
        <v/>
      </c>
      <c r="H3066" s="192"/>
      <c r="I3066" s="193" t="str">
        <f>IF(Table28[[#This Row],[Số lượng]]&lt;&gt;0,Table28[[#This Row],[Số lượng]]*Table28[[#This Row],[Đơn giá]],"")</f>
        <v/>
      </c>
      <c r="J3066" s="193" t="str">
        <f ca="1">IF(AND(Table28[[#This Row],[Tên hàng hóa ]]&lt;&gt;0,D3067=""),SUM(OFFSET(Table28[[#This Row],[Thành tiền]],0,0,-COUNTIF(Table28[Số HĐ],Table28[[#This Row],[Số HĐ]]))),"")</f>
        <v/>
      </c>
      <c r="K3066" s="192"/>
      <c r="L306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66" s="194"/>
    </row>
    <row r="3067" spans="1:13" ht="35.1" customHeight="1" x14ac:dyDescent="0.2">
      <c r="A3067" s="187"/>
      <c r="B3067" s="188"/>
      <c r="C3067" s="189" t="str">
        <f t="shared" si="76"/>
        <v/>
      </c>
      <c r="D3067" s="190"/>
      <c r="E3067" s="195" t="str">
        <f>IF(Table28[[#This Row],[Tên hàng hóa ]]&lt;&gt;0,VLOOKUP(Table28[[#This Row],[Tên hàng hóa ]],Table1[[Tên hàng hóa]:[Quy cách]],2,0),"")</f>
        <v/>
      </c>
      <c r="F3067" s="191" t="str">
        <f>IF(Table28[[#This Row],[Tên hàng hóa ]]&lt;&gt;0,VLOOKUP(Table28[[#This Row],[Tên hàng hóa ]],Table1[[Tên hàng hóa]:[ĐVT]],3,0),"")</f>
        <v/>
      </c>
      <c r="G3067" s="196" t="str">
        <f>IF(Table28[[#This Row],[Tên hàng hóa ]]=0,"",VLOOKUP(Table28[[#This Row],[Tên hàng hóa ]],Table1[[Tên hàng hóa]:[Giá bán]],4,0))</f>
        <v/>
      </c>
      <c r="H3067" s="192"/>
      <c r="I3067" s="193" t="str">
        <f>IF(Table28[[#This Row],[Số lượng]]&lt;&gt;0,Table28[[#This Row],[Số lượng]]*Table28[[#This Row],[Đơn giá]],"")</f>
        <v/>
      </c>
      <c r="J3067" s="193" t="str">
        <f ca="1">IF(AND(Table28[[#This Row],[Tên hàng hóa ]]&lt;&gt;0,D3068=""),SUM(OFFSET(Table28[[#This Row],[Thành tiền]],0,0,-COUNTIF(Table28[Số HĐ],Table28[[#This Row],[Số HĐ]]))),"")</f>
        <v/>
      </c>
      <c r="K3067" s="192"/>
      <c r="L306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67" s="194"/>
    </row>
    <row r="3068" spans="1:13" ht="35.1" customHeight="1" x14ac:dyDescent="0.2">
      <c r="A3068" s="187"/>
      <c r="B3068" s="188"/>
      <c r="C3068" s="189" t="str">
        <f t="shared" si="76"/>
        <v/>
      </c>
      <c r="D3068" s="190"/>
      <c r="E3068" s="195" t="str">
        <f>IF(Table28[[#This Row],[Tên hàng hóa ]]&lt;&gt;0,VLOOKUP(Table28[[#This Row],[Tên hàng hóa ]],Table1[[Tên hàng hóa]:[Quy cách]],2,0),"")</f>
        <v/>
      </c>
      <c r="F3068" s="191" t="str">
        <f>IF(Table28[[#This Row],[Tên hàng hóa ]]&lt;&gt;0,VLOOKUP(Table28[[#This Row],[Tên hàng hóa ]],Table1[[Tên hàng hóa]:[ĐVT]],3,0),"")</f>
        <v/>
      </c>
      <c r="G3068" s="196" t="str">
        <f>IF(Table28[[#This Row],[Tên hàng hóa ]]=0,"",VLOOKUP(Table28[[#This Row],[Tên hàng hóa ]],Table1[[Tên hàng hóa]:[Giá bán]],4,0))</f>
        <v/>
      </c>
      <c r="H3068" s="192"/>
      <c r="I3068" s="193" t="str">
        <f>IF(Table28[[#This Row],[Số lượng]]&lt;&gt;0,Table28[[#This Row],[Số lượng]]*Table28[[#This Row],[Đơn giá]],"")</f>
        <v/>
      </c>
      <c r="J3068" s="193" t="str">
        <f ca="1">IF(AND(Table28[[#This Row],[Tên hàng hóa ]]&lt;&gt;0,D3069=""),SUM(OFFSET(Table28[[#This Row],[Thành tiền]],0,0,-COUNTIF(Table28[Số HĐ],Table28[[#This Row],[Số HĐ]]))),"")</f>
        <v/>
      </c>
      <c r="K3068" s="192"/>
      <c r="L306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68" s="194"/>
    </row>
    <row r="3069" spans="1:13" ht="35.1" customHeight="1" x14ac:dyDescent="0.2">
      <c r="A3069" s="187"/>
      <c r="B3069" s="188"/>
      <c r="C3069" s="189" t="str">
        <f t="shared" si="76"/>
        <v/>
      </c>
      <c r="D3069" s="190"/>
      <c r="E3069" s="195" t="str">
        <f>IF(Table28[[#This Row],[Tên hàng hóa ]]&lt;&gt;0,VLOOKUP(Table28[[#This Row],[Tên hàng hóa ]],Table1[[Tên hàng hóa]:[Quy cách]],2,0),"")</f>
        <v/>
      </c>
      <c r="F3069" s="191" t="str">
        <f>IF(Table28[[#This Row],[Tên hàng hóa ]]&lt;&gt;0,VLOOKUP(Table28[[#This Row],[Tên hàng hóa ]],Table1[[Tên hàng hóa]:[ĐVT]],3,0),"")</f>
        <v/>
      </c>
      <c r="G3069" s="196" t="str">
        <f>IF(Table28[[#This Row],[Tên hàng hóa ]]=0,"",VLOOKUP(Table28[[#This Row],[Tên hàng hóa ]],Table1[[Tên hàng hóa]:[Giá bán]],4,0))</f>
        <v/>
      </c>
      <c r="H3069" s="192"/>
      <c r="I3069" s="193" t="str">
        <f>IF(Table28[[#This Row],[Số lượng]]&lt;&gt;0,Table28[[#This Row],[Số lượng]]*Table28[[#This Row],[Đơn giá]],"")</f>
        <v/>
      </c>
      <c r="J3069" s="193" t="str">
        <f ca="1">IF(AND(Table28[[#This Row],[Tên hàng hóa ]]&lt;&gt;0,D3070=""),SUM(OFFSET(Table28[[#This Row],[Thành tiền]],0,0,-COUNTIF(Table28[Số HĐ],Table28[[#This Row],[Số HĐ]]))),"")</f>
        <v/>
      </c>
      <c r="K3069" s="192"/>
      <c r="L306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69" s="194"/>
    </row>
    <row r="3070" spans="1:13" ht="35.1" customHeight="1" x14ac:dyDescent="0.2">
      <c r="A3070" s="187"/>
      <c r="B3070" s="188"/>
      <c r="C3070" s="189" t="str">
        <f t="shared" si="76"/>
        <v/>
      </c>
      <c r="D3070" s="190"/>
      <c r="E3070" s="195" t="str">
        <f>IF(Table28[[#This Row],[Tên hàng hóa ]]&lt;&gt;0,VLOOKUP(Table28[[#This Row],[Tên hàng hóa ]],Table1[[Tên hàng hóa]:[Quy cách]],2,0),"")</f>
        <v/>
      </c>
      <c r="F3070" s="191" t="str">
        <f>IF(Table28[[#This Row],[Tên hàng hóa ]]&lt;&gt;0,VLOOKUP(Table28[[#This Row],[Tên hàng hóa ]],Table1[[Tên hàng hóa]:[ĐVT]],3,0),"")</f>
        <v/>
      </c>
      <c r="G3070" s="196" t="str">
        <f>IF(Table28[[#This Row],[Tên hàng hóa ]]=0,"",VLOOKUP(Table28[[#This Row],[Tên hàng hóa ]],Table1[[Tên hàng hóa]:[Giá bán]],4,0))</f>
        <v/>
      </c>
      <c r="H3070" s="192"/>
      <c r="I3070" s="193" t="str">
        <f>IF(Table28[[#This Row],[Số lượng]]&lt;&gt;0,Table28[[#This Row],[Số lượng]]*Table28[[#This Row],[Đơn giá]],"")</f>
        <v/>
      </c>
      <c r="J3070" s="193" t="str">
        <f ca="1">IF(AND(Table28[[#This Row],[Tên hàng hóa ]]&lt;&gt;0,D3071=""),SUM(OFFSET(Table28[[#This Row],[Thành tiền]],0,0,-COUNTIF(Table28[Số HĐ],Table28[[#This Row],[Số HĐ]]))),"")</f>
        <v/>
      </c>
      <c r="K3070" s="192"/>
      <c r="L307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70" s="194"/>
    </row>
    <row r="3071" spans="1:13" ht="35.1" customHeight="1" x14ac:dyDescent="0.2">
      <c r="A3071" s="187"/>
      <c r="B3071" s="188"/>
      <c r="C3071" s="189" t="str">
        <f t="shared" si="76"/>
        <v/>
      </c>
      <c r="D3071" s="190"/>
      <c r="E3071" s="195" t="str">
        <f>IF(Table28[[#This Row],[Tên hàng hóa ]]&lt;&gt;0,VLOOKUP(Table28[[#This Row],[Tên hàng hóa ]],Table1[[Tên hàng hóa]:[Quy cách]],2,0),"")</f>
        <v/>
      </c>
      <c r="F3071" s="191" t="str">
        <f>IF(Table28[[#This Row],[Tên hàng hóa ]]&lt;&gt;0,VLOOKUP(Table28[[#This Row],[Tên hàng hóa ]],Table1[[Tên hàng hóa]:[ĐVT]],3,0),"")</f>
        <v/>
      </c>
      <c r="G3071" s="196" t="str">
        <f>IF(Table28[[#This Row],[Tên hàng hóa ]]=0,"",VLOOKUP(Table28[[#This Row],[Tên hàng hóa ]],Table1[[Tên hàng hóa]:[Giá bán]],4,0))</f>
        <v/>
      </c>
      <c r="H3071" s="192"/>
      <c r="I3071" s="193" t="str">
        <f>IF(Table28[[#This Row],[Số lượng]]&lt;&gt;0,Table28[[#This Row],[Số lượng]]*Table28[[#This Row],[Đơn giá]],"")</f>
        <v/>
      </c>
      <c r="J3071" s="193" t="str">
        <f ca="1">IF(AND(Table28[[#This Row],[Tên hàng hóa ]]&lt;&gt;0,D3072=""),SUM(OFFSET(Table28[[#This Row],[Thành tiền]],0,0,-COUNTIF(Table28[Số HĐ],Table28[[#This Row],[Số HĐ]]))),"")</f>
        <v/>
      </c>
      <c r="K3071" s="192"/>
      <c r="L307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71" s="194"/>
    </row>
    <row r="3072" spans="1:13" ht="35.1" customHeight="1" x14ac:dyDescent="0.2">
      <c r="A3072" s="187"/>
      <c r="B3072" s="188"/>
      <c r="C3072" s="189" t="str">
        <f t="shared" si="76"/>
        <v/>
      </c>
      <c r="D3072" s="190"/>
      <c r="E3072" s="195" t="str">
        <f>IF(Table28[[#This Row],[Tên hàng hóa ]]&lt;&gt;0,VLOOKUP(Table28[[#This Row],[Tên hàng hóa ]],Table1[[Tên hàng hóa]:[Quy cách]],2,0),"")</f>
        <v/>
      </c>
      <c r="F3072" s="191" t="str">
        <f>IF(Table28[[#This Row],[Tên hàng hóa ]]&lt;&gt;0,VLOOKUP(Table28[[#This Row],[Tên hàng hóa ]],Table1[[Tên hàng hóa]:[ĐVT]],3,0),"")</f>
        <v/>
      </c>
      <c r="G3072" s="196" t="str">
        <f>IF(Table28[[#This Row],[Tên hàng hóa ]]=0,"",VLOOKUP(Table28[[#This Row],[Tên hàng hóa ]],Table1[[Tên hàng hóa]:[Giá bán]],4,0))</f>
        <v/>
      </c>
      <c r="H3072" s="192"/>
      <c r="I3072" s="193" t="str">
        <f>IF(Table28[[#This Row],[Số lượng]]&lt;&gt;0,Table28[[#This Row],[Số lượng]]*Table28[[#This Row],[Đơn giá]],"")</f>
        <v/>
      </c>
      <c r="J3072" s="193" t="str">
        <f ca="1">IF(AND(Table28[[#This Row],[Tên hàng hóa ]]&lt;&gt;0,D3073=""),SUM(OFFSET(Table28[[#This Row],[Thành tiền]],0,0,-COUNTIF(Table28[Số HĐ],Table28[[#This Row],[Số HĐ]]))),"")</f>
        <v/>
      </c>
      <c r="K3072" s="192"/>
      <c r="L307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72" s="194"/>
    </row>
    <row r="3073" spans="1:13" ht="35.1" customHeight="1" x14ac:dyDescent="0.2">
      <c r="A3073" s="187"/>
      <c r="B3073" s="188"/>
      <c r="C3073" s="189" t="str">
        <f t="shared" si="76"/>
        <v/>
      </c>
      <c r="D3073" s="190"/>
      <c r="E3073" s="195" t="str">
        <f>IF(Table28[[#This Row],[Tên hàng hóa ]]&lt;&gt;0,VLOOKUP(Table28[[#This Row],[Tên hàng hóa ]],Table1[[Tên hàng hóa]:[Quy cách]],2,0),"")</f>
        <v/>
      </c>
      <c r="F3073" s="191" t="str">
        <f>IF(Table28[[#This Row],[Tên hàng hóa ]]&lt;&gt;0,VLOOKUP(Table28[[#This Row],[Tên hàng hóa ]],Table1[[Tên hàng hóa]:[ĐVT]],3,0),"")</f>
        <v/>
      </c>
      <c r="G3073" s="196" t="str">
        <f>IF(Table28[[#This Row],[Tên hàng hóa ]]=0,"",VLOOKUP(Table28[[#This Row],[Tên hàng hóa ]],Table1[[Tên hàng hóa]:[Giá bán]],4,0))</f>
        <v/>
      </c>
      <c r="H3073" s="192"/>
      <c r="I3073" s="193" t="str">
        <f>IF(Table28[[#This Row],[Số lượng]]&lt;&gt;0,Table28[[#This Row],[Số lượng]]*Table28[[#This Row],[Đơn giá]],"")</f>
        <v/>
      </c>
      <c r="J3073" s="193" t="str">
        <f ca="1">IF(AND(Table28[[#This Row],[Tên hàng hóa ]]&lt;&gt;0,D3074=""),SUM(OFFSET(Table28[[#This Row],[Thành tiền]],0,0,-COUNTIF(Table28[Số HĐ],Table28[[#This Row],[Số HĐ]]))),"")</f>
        <v/>
      </c>
      <c r="K3073" s="192"/>
      <c r="L307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73" s="194"/>
    </row>
    <row r="3074" spans="1:13" ht="35.1" customHeight="1" x14ac:dyDescent="0.2">
      <c r="A3074" s="187"/>
      <c r="B3074" s="188"/>
      <c r="C3074" s="189" t="str">
        <f t="shared" si="76"/>
        <v/>
      </c>
      <c r="D3074" s="190"/>
      <c r="E3074" s="195" t="str">
        <f>IF(Table28[[#This Row],[Tên hàng hóa ]]&lt;&gt;0,VLOOKUP(Table28[[#This Row],[Tên hàng hóa ]],Table1[[Tên hàng hóa]:[Quy cách]],2,0),"")</f>
        <v/>
      </c>
      <c r="F3074" s="191" t="str">
        <f>IF(Table28[[#This Row],[Tên hàng hóa ]]&lt;&gt;0,VLOOKUP(Table28[[#This Row],[Tên hàng hóa ]],Table1[[Tên hàng hóa]:[ĐVT]],3,0),"")</f>
        <v/>
      </c>
      <c r="G3074" s="196" t="str">
        <f>IF(Table28[[#This Row],[Tên hàng hóa ]]=0,"",VLOOKUP(Table28[[#This Row],[Tên hàng hóa ]],Table1[[Tên hàng hóa]:[Giá bán]],4,0))</f>
        <v/>
      </c>
      <c r="H3074" s="192"/>
      <c r="I3074" s="193" t="str">
        <f>IF(Table28[[#This Row],[Số lượng]]&lt;&gt;0,Table28[[#This Row],[Số lượng]]*Table28[[#This Row],[Đơn giá]],"")</f>
        <v/>
      </c>
      <c r="J3074" s="193" t="str">
        <f ca="1">IF(AND(Table28[[#This Row],[Tên hàng hóa ]]&lt;&gt;0,D3075=""),SUM(OFFSET(Table28[[#This Row],[Thành tiền]],0,0,-COUNTIF(Table28[Số HĐ],Table28[[#This Row],[Số HĐ]]))),"")</f>
        <v/>
      </c>
      <c r="K3074" s="192"/>
      <c r="L307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74" s="194"/>
    </row>
    <row r="3075" spans="1:13" ht="35.1" customHeight="1" x14ac:dyDescent="0.2">
      <c r="A3075" s="187"/>
      <c r="B3075" s="188"/>
      <c r="C3075" s="189" t="str">
        <f t="shared" si="76"/>
        <v/>
      </c>
      <c r="D3075" s="190"/>
      <c r="E3075" s="195" t="str">
        <f>IF(Table28[[#This Row],[Tên hàng hóa ]]&lt;&gt;0,VLOOKUP(Table28[[#This Row],[Tên hàng hóa ]],Table1[[Tên hàng hóa]:[Quy cách]],2,0),"")</f>
        <v/>
      </c>
      <c r="F3075" s="191" t="str">
        <f>IF(Table28[[#This Row],[Tên hàng hóa ]]&lt;&gt;0,VLOOKUP(Table28[[#This Row],[Tên hàng hóa ]],Table1[[Tên hàng hóa]:[ĐVT]],3,0),"")</f>
        <v/>
      </c>
      <c r="G3075" s="196" t="str">
        <f>IF(Table28[[#This Row],[Tên hàng hóa ]]=0,"",VLOOKUP(Table28[[#This Row],[Tên hàng hóa ]],Table1[[Tên hàng hóa]:[Giá bán]],4,0))</f>
        <v/>
      </c>
      <c r="H3075" s="192"/>
      <c r="I3075" s="193" t="str">
        <f>IF(Table28[[#This Row],[Số lượng]]&lt;&gt;0,Table28[[#This Row],[Số lượng]]*Table28[[#This Row],[Đơn giá]],"")</f>
        <v/>
      </c>
      <c r="J3075" s="193" t="str">
        <f ca="1">IF(AND(Table28[[#This Row],[Tên hàng hóa ]]&lt;&gt;0,D3076=""),SUM(OFFSET(Table28[[#This Row],[Thành tiền]],0,0,-COUNTIF(Table28[Số HĐ],Table28[[#This Row],[Số HĐ]]))),"")</f>
        <v/>
      </c>
      <c r="K3075" s="192"/>
      <c r="L307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75" s="194"/>
    </row>
    <row r="3076" spans="1:13" ht="35.1" customHeight="1" x14ac:dyDescent="0.2">
      <c r="A3076" s="187"/>
      <c r="B3076" s="188"/>
      <c r="C3076" s="189" t="str">
        <f t="shared" si="76"/>
        <v/>
      </c>
      <c r="D3076" s="190"/>
      <c r="E3076" s="195" t="str">
        <f>IF(Table28[[#This Row],[Tên hàng hóa ]]&lt;&gt;0,VLOOKUP(Table28[[#This Row],[Tên hàng hóa ]],Table1[[Tên hàng hóa]:[Quy cách]],2,0),"")</f>
        <v/>
      </c>
      <c r="F3076" s="191" t="str">
        <f>IF(Table28[[#This Row],[Tên hàng hóa ]]&lt;&gt;0,VLOOKUP(Table28[[#This Row],[Tên hàng hóa ]],Table1[[Tên hàng hóa]:[ĐVT]],3,0),"")</f>
        <v/>
      </c>
      <c r="G3076" s="196" t="str">
        <f>IF(Table28[[#This Row],[Tên hàng hóa ]]=0,"",VLOOKUP(Table28[[#This Row],[Tên hàng hóa ]],Table1[[Tên hàng hóa]:[Giá bán]],4,0))</f>
        <v/>
      </c>
      <c r="H3076" s="192"/>
      <c r="I3076" s="193" t="str">
        <f>IF(Table28[[#This Row],[Số lượng]]&lt;&gt;0,Table28[[#This Row],[Số lượng]]*Table28[[#This Row],[Đơn giá]],"")</f>
        <v/>
      </c>
      <c r="J3076" s="193" t="str">
        <f ca="1">IF(AND(Table28[[#This Row],[Tên hàng hóa ]]&lt;&gt;0,D3077=""),SUM(OFFSET(Table28[[#This Row],[Thành tiền]],0,0,-COUNTIF(Table28[Số HĐ],Table28[[#This Row],[Số HĐ]]))),"")</f>
        <v/>
      </c>
      <c r="K3076" s="192"/>
      <c r="L307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76" s="194"/>
    </row>
    <row r="3077" spans="1:13" ht="35.1" customHeight="1" x14ac:dyDescent="0.2">
      <c r="A3077" s="187"/>
      <c r="B3077" s="188"/>
      <c r="C3077" s="189" t="str">
        <f t="shared" si="76"/>
        <v/>
      </c>
      <c r="D3077" s="190"/>
      <c r="E3077" s="195" t="str">
        <f>IF(Table28[[#This Row],[Tên hàng hóa ]]&lt;&gt;0,VLOOKUP(Table28[[#This Row],[Tên hàng hóa ]],Table1[[Tên hàng hóa]:[Quy cách]],2,0),"")</f>
        <v/>
      </c>
      <c r="F3077" s="191" t="str">
        <f>IF(Table28[[#This Row],[Tên hàng hóa ]]&lt;&gt;0,VLOOKUP(Table28[[#This Row],[Tên hàng hóa ]],Table1[[Tên hàng hóa]:[ĐVT]],3,0),"")</f>
        <v/>
      </c>
      <c r="G3077" s="196" t="str">
        <f>IF(Table28[[#This Row],[Tên hàng hóa ]]=0,"",VLOOKUP(Table28[[#This Row],[Tên hàng hóa ]],Table1[[Tên hàng hóa]:[Giá bán]],4,0))</f>
        <v/>
      </c>
      <c r="H3077" s="192"/>
      <c r="I3077" s="193" t="str">
        <f>IF(Table28[[#This Row],[Số lượng]]&lt;&gt;0,Table28[[#This Row],[Số lượng]]*Table28[[#This Row],[Đơn giá]],"")</f>
        <v/>
      </c>
      <c r="J3077" s="193" t="str">
        <f ca="1">IF(AND(Table28[[#This Row],[Tên hàng hóa ]]&lt;&gt;0,D3078=""),SUM(OFFSET(Table28[[#This Row],[Thành tiền]],0,0,-COUNTIF(Table28[Số HĐ],Table28[[#This Row],[Số HĐ]]))),"")</f>
        <v/>
      </c>
      <c r="K3077" s="192"/>
      <c r="L307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77" s="194"/>
    </row>
    <row r="3078" spans="1:13" ht="35.1" customHeight="1" x14ac:dyDescent="0.2">
      <c r="A3078" s="187"/>
      <c r="B3078" s="188"/>
      <c r="C3078" s="189" t="str">
        <f t="shared" si="76"/>
        <v/>
      </c>
      <c r="D3078" s="190"/>
      <c r="E3078" s="195" t="str">
        <f>IF(Table28[[#This Row],[Tên hàng hóa ]]&lt;&gt;0,VLOOKUP(Table28[[#This Row],[Tên hàng hóa ]],Table1[[Tên hàng hóa]:[Quy cách]],2,0),"")</f>
        <v/>
      </c>
      <c r="F3078" s="191" t="str">
        <f>IF(Table28[[#This Row],[Tên hàng hóa ]]&lt;&gt;0,VLOOKUP(Table28[[#This Row],[Tên hàng hóa ]],Table1[[Tên hàng hóa]:[ĐVT]],3,0),"")</f>
        <v/>
      </c>
      <c r="G3078" s="196" t="str">
        <f>IF(Table28[[#This Row],[Tên hàng hóa ]]=0,"",VLOOKUP(Table28[[#This Row],[Tên hàng hóa ]],Table1[[Tên hàng hóa]:[Giá bán]],4,0))</f>
        <v/>
      </c>
      <c r="H3078" s="192"/>
      <c r="I3078" s="193" t="str">
        <f>IF(Table28[[#This Row],[Số lượng]]&lt;&gt;0,Table28[[#This Row],[Số lượng]]*Table28[[#This Row],[Đơn giá]],"")</f>
        <v/>
      </c>
      <c r="J3078" s="193" t="str">
        <f ca="1">IF(AND(Table28[[#This Row],[Tên hàng hóa ]]&lt;&gt;0,D3079=""),SUM(OFFSET(Table28[[#This Row],[Thành tiền]],0,0,-COUNTIF(Table28[Số HĐ],Table28[[#This Row],[Số HĐ]]))),"")</f>
        <v/>
      </c>
      <c r="K3078" s="192"/>
      <c r="L307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78" s="194"/>
    </row>
    <row r="3079" spans="1:13" ht="35.1" customHeight="1" x14ac:dyDescent="0.2">
      <c r="A3079" s="187"/>
      <c r="B3079" s="188"/>
      <c r="C3079" s="189" t="str">
        <f t="shared" si="76"/>
        <v/>
      </c>
      <c r="D3079" s="190"/>
      <c r="E3079" s="195" t="str">
        <f>IF(Table28[[#This Row],[Tên hàng hóa ]]&lt;&gt;0,VLOOKUP(Table28[[#This Row],[Tên hàng hóa ]],Table1[[Tên hàng hóa]:[Quy cách]],2,0),"")</f>
        <v/>
      </c>
      <c r="F3079" s="191" t="str">
        <f>IF(Table28[[#This Row],[Tên hàng hóa ]]&lt;&gt;0,VLOOKUP(Table28[[#This Row],[Tên hàng hóa ]],Table1[[Tên hàng hóa]:[ĐVT]],3,0),"")</f>
        <v/>
      </c>
      <c r="G3079" s="196" t="str">
        <f>IF(Table28[[#This Row],[Tên hàng hóa ]]=0,"",VLOOKUP(Table28[[#This Row],[Tên hàng hóa ]],Table1[[Tên hàng hóa]:[Giá bán]],4,0))</f>
        <v/>
      </c>
      <c r="H3079" s="192"/>
      <c r="I3079" s="193" t="str">
        <f>IF(Table28[[#This Row],[Số lượng]]&lt;&gt;0,Table28[[#This Row],[Số lượng]]*Table28[[#This Row],[Đơn giá]],"")</f>
        <v/>
      </c>
      <c r="J3079" s="193" t="str">
        <f ca="1">IF(AND(Table28[[#This Row],[Tên hàng hóa ]]&lt;&gt;0,D3080=""),SUM(OFFSET(Table28[[#This Row],[Thành tiền]],0,0,-COUNTIF(Table28[Số HĐ],Table28[[#This Row],[Số HĐ]]))),"")</f>
        <v/>
      </c>
      <c r="K3079" s="192"/>
      <c r="L307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79" s="194"/>
    </row>
    <row r="3080" spans="1:13" ht="35.1" customHeight="1" x14ac:dyDescent="0.2">
      <c r="A3080" s="187"/>
      <c r="B3080" s="188"/>
      <c r="C3080" s="189" t="str">
        <f t="shared" si="76"/>
        <v/>
      </c>
      <c r="D3080" s="190"/>
      <c r="E3080" s="195" t="str">
        <f>IF(Table28[[#This Row],[Tên hàng hóa ]]&lt;&gt;0,VLOOKUP(Table28[[#This Row],[Tên hàng hóa ]],Table1[[Tên hàng hóa]:[Quy cách]],2,0),"")</f>
        <v/>
      </c>
      <c r="F3080" s="191" t="str">
        <f>IF(Table28[[#This Row],[Tên hàng hóa ]]&lt;&gt;0,VLOOKUP(Table28[[#This Row],[Tên hàng hóa ]],Table1[[Tên hàng hóa]:[ĐVT]],3,0),"")</f>
        <v/>
      </c>
      <c r="G3080" s="196" t="str">
        <f>IF(Table28[[#This Row],[Tên hàng hóa ]]=0,"",VLOOKUP(Table28[[#This Row],[Tên hàng hóa ]],Table1[[Tên hàng hóa]:[Giá bán]],4,0))</f>
        <v/>
      </c>
      <c r="H3080" s="192"/>
      <c r="I3080" s="193" t="str">
        <f>IF(Table28[[#This Row],[Số lượng]]&lt;&gt;0,Table28[[#This Row],[Số lượng]]*Table28[[#This Row],[Đơn giá]],"")</f>
        <v/>
      </c>
      <c r="J3080" s="193" t="str">
        <f ca="1">IF(AND(Table28[[#This Row],[Tên hàng hóa ]]&lt;&gt;0,D3081=""),SUM(OFFSET(Table28[[#This Row],[Thành tiền]],0,0,-COUNTIF(Table28[Số HĐ],Table28[[#This Row],[Số HĐ]]))),"")</f>
        <v/>
      </c>
      <c r="K3080" s="192"/>
      <c r="L30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80" s="194"/>
    </row>
    <row r="3081" spans="1:13" ht="35.1" customHeight="1" x14ac:dyDescent="0.2">
      <c r="A3081" s="187"/>
      <c r="B3081" s="188"/>
      <c r="C3081" s="189" t="str">
        <f t="shared" si="76"/>
        <v/>
      </c>
      <c r="D3081" s="190"/>
      <c r="E3081" s="195" t="str">
        <f>IF(Table28[[#This Row],[Tên hàng hóa ]]&lt;&gt;0,VLOOKUP(Table28[[#This Row],[Tên hàng hóa ]],Table1[[Tên hàng hóa]:[Quy cách]],2,0),"")</f>
        <v/>
      </c>
      <c r="F3081" s="191" t="str">
        <f>IF(Table28[[#This Row],[Tên hàng hóa ]]&lt;&gt;0,VLOOKUP(Table28[[#This Row],[Tên hàng hóa ]],Table1[[Tên hàng hóa]:[ĐVT]],3,0),"")</f>
        <v/>
      </c>
      <c r="G3081" s="196" t="str">
        <f>IF(Table28[[#This Row],[Tên hàng hóa ]]=0,"",VLOOKUP(Table28[[#This Row],[Tên hàng hóa ]],Table1[[Tên hàng hóa]:[Giá bán]],4,0))</f>
        <v/>
      </c>
      <c r="H3081" s="192"/>
      <c r="I3081" s="193" t="str">
        <f>IF(Table28[[#This Row],[Số lượng]]&lt;&gt;0,Table28[[#This Row],[Số lượng]]*Table28[[#This Row],[Đơn giá]],"")</f>
        <v/>
      </c>
      <c r="J3081" s="193" t="str">
        <f ca="1">IF(AND(Table28[[#This Row],[Tên hàng hóa ]]&lt;&gt;0,D3082=""),SUM(OFFSET(Table28[[#This Row],[Thành tiền]],0,0,-COUNTIF(Table28[Số HĐ],Table28[[#This Row],[Số HĐ]]))),"")</f>
        <v/>
      </c>
      <c r="K3081" s="192"/>
      <c r="L308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81" s="194"/>
    </row>
    <row r="3082" spans="1:13" ht="35.1" customHeight="1" x14ac:dyDescent="0.2">
      <c r="A3082" s="187"/>
      <c r="B3082" s="188"/>
      <c r="C3082" s="189" t="str">
        <f t="shared" si="76"/>
        <v/>
      </c>
      <c r="D3082" s="190"/>
      <c r="E3082" s="195" t="str">
        <f>IF(Table28[[#This Row],[Tên hàng hóa ]]&lt;&gt;0,VLOOKUP(Table28[[#This Row],[Tên hàng hóa ]],Table1[[Tên hàng hóa]:[Quy cách]],2,0),"")</f>
        <v/>
      </c>
      <c r="F3082" s="191" t="str">
        <f>IF(Table28[[#This Row],[Tên hàng hóa ]]&lt;&gt;0,VLOOKUP(Table28[[#This Row],[Tên hàng hóa ]],Table1[[Tên hàng hóa]:[ĐVT]],3,0),"")</f>
        <v/>
      </c>
      <c r="G3082" s="196" t="str">
        <f>IF(Table28[[#This Row],[Tên hàng hóa ]]=0,"",VLOOKUP(Table28[[#This Row],[Tên hàng hóa ]],Table1[[Tên hàng hóa]:[Giá bán]],4,0))</f>
        <v/>
      </c>
      <c r="H3082" s="192"/>
      <c r="I3082" s="193" t="str">
        <f>IF(Table28[[#This Row],[Số lượng]]&lt;&gt;0,Table28[[#This Row],[Số lượng]]*Table28[[#This Row],[Đơn giá]],"")</f>
        <v/>
      </c>
      <c r="J3082" s="193" t="str">
        <f ca="1">IF(AND(Table28[[#This Row],[Tên hàng hóa ]]&lt;&gt;0,D3083=""),SUM(OFFSET(Table28[[#This Row],[Thành tiền]],0,0,-COUNTIF(Table28[Số HĐ],Table28[[#This Row],[Số HĐ]]))),"")</f>
        <v/>
      </c>
      <c r="K3082" s="192"/>
      <c r="L30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82" s="194"/>
    </row>
    <row r="3083" spans="1:13" ht="35.1" customHeight="1" x14ac:dyDescent="0.2">
      <c r="A3083" s="187"/>
      <c r="B3083" s="188"/>
      <c r="C3083" s="189" t="str">
        <f t="shared" si="76"/>
        <v/>
      </c>
      <c r="D3083" s="190"/>
      <c r="E3083" s="195" t="str">
        <f>IF(Table28[[#This Row],[Tên hàng hóa ]]&lt;&gt;0,VLOOKUP(Table28[[#This Row],[Tên hàng hóa ]],Table1[[Tên hàng hóa]:[Quy cách]],2,0),"")</f>
        <v/>
      </c>
      <c r="F3083" s="191" t="str">
        <f>IF(Table28[[#This Row],[Tên hàng hóa ]]&lt;&gt;0,VLOOKUP(Table28[[#This Row],[Tên hàng hóa ]],Table1[[Tên hàng hóa]:[ĐVT]],3,0),"")</f>
        <v/>
      </c>
      <c r="G3083" s="196" t="str">
        <f>IF(Table28[[#This Row],[Tên hàng hóa ]]=0,"",VLOOKUP(Table28[[#This Row],[Tên hàng hóa ]],Table1[[Tên hàng hóa]:[Giá bán]],4,0))</f>
        <v/>
      </c>
      <c r="H3083" s="192"/>
      <c r="I3083" s="193" t="str">
        <f>IF(Table28[[#This Row],[Số lượng]]&lt;&gt;0,Table28[[#This Row],[Số lượng]]*Table28[[#This Row],[Đơn giá]],"")</f>
        <v/>
      </c>
      <c r="J3083" s="193" t="str">
        <f ca="1">IF(AND(Table28[[#This Row],[Tên hàng hóa ]]&lt;&gt;0,D3084=""),SUM(OFFSET(Table28[[#This Row],[Thành tiền]],0,0,-COUNTIF(Table28[Số HĐ],Table28[[#This Row],[Số HĐ]]))),"")</f>
        <v/>
      </c>
      <c r="K3083" s="192"/>
      <c r="L308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83" s="194"/>
    </row>
    <row r="3084" spans="1:13" ht="35.1" customHeight="1" x14ac:dyDescent="0.2">
      <c r="A3084" s="187"/>
      <c r="B3084" s="188"/>
      <c r="C3084" s="189" t="str">
        <f t="shared" si="76"/>
        <v/>
      </c>
      <c r="D3084" s="190"/>
      <c r="E3084" s="195" t="str">
        <f>IF(Table28[[#This Row],[Tên hàng hóa ]]&lt;&gt;0,VLOOKUP(Table28[[#This Row],[Tên hàng hóa ]],Table1[[Tên hàng hóa]:[Quy cách]],2,0),"")</f>
        <v/>
      </c>
      <c r="F3084" s="191" t="str">
        <f>IF(Table28[[#This Row],[Tên hàng hóa ]]&lt;&gt;0,VLOOKUP(Table28[[#This Row],[Tên hàng hóa ]],Table1[[Tên hàng hóa]:[ĐVT]],3,0),"")</f>
        <v/>
      </c>
      <c r="G3084" s="196" t="str">
        <f>IF(Table28[[#This Row],[Tên hàng hóa ]]=0,"",VLOOKUP(Table28[[#This Row],[Tên hàng hóa ]],Table1[[Tên hàng hóa]:[Giá bán]],4,0))</f>
        <v/>
      </c>
      <c r="H3084" s="192"/>
      <c r="I3084" s="193" t="str">
        <f>IF(Table28[[#This Row],[Số lượng]]&lt;&gt;0,Table28[[#This Row],[Số lượng]]*Table28[[#This Row],[Đơn giá]],"")</f>
        <v/>
      </c>
      <c r="J3084" s="193" t="str">
        <f ca="1">IF(AND(Table28[[#This Row],[Tên hàng hóa ]]&lt;&gt;0,D3085=""),SUM(OFFSET(Table28[[#This Row],[Thành tiền]],0,0,-COUNTIF(Table28[Số HĐ],Table28[[#This Row],[Số HĐ]]))),"")</f>
        <v/>
      </c>
      <c r="K3084" s="192"/>
      <c r="L308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84" s="194"/>
    </row>
    <row r="3085" spans="1:13" ht="35.1" customHeight="1" x14ac:dyDescent="0.2">
      <c r="A3085" s="187"/>
      <c r="B3085" s="188"/>
      <c r="C3085" s="189" t="str">
        <f t="shared" si="76"/>
        <v/>
      </c>
      <c r="D3085" s="190"/>
      <c r="E3085" s="195" t="str">
        <f>IF(Table28[[#This Row],[Tên hàng hóa ]]&lt;&gt;0,VLOOKUP(Table28[[#This Row],[Tên hàng hóa ]],Table1[[Tên hàng hóa]:[Quy cách]],2,0),"")</f>
        <v/>
      </c>
      <c r="F3085" s="191" t="str">
        <f>IF(Table28[[#This Row],[Tên hàng hóa ]]&lt;&gt;0,VLOOKUP(Table28[[#This Row],[Tên hàng hóa ]],Table1[[Tên hàng hóa]:[ĐVT]],3,0),"")</f>
        <v/>
      </c>
      <c r="G3085" s="196" t="str">
        <f>IF(Table28[[#This Row],[Tên hàng hóa ]]=0,"",VLOOKUP(Table28[[#This Row],[Tên hàng hóa ]],Table1[[Tên hàng hóa]:[Giá bán]],4,0))</f>
        <v/>
      </c>
      <c r="H3085" s="192"/>
      <c r="I3085" s="193" t="str">
        <f>IF(Table28[[#This Row],[Số lượng]]&lt;&gt;0,Table28[[#This Row],[Số lượng]]*Table28[[#This Row],[Đơn giá]],"")</f>
        <v/>
      </c>
      <c r="J3085" s="193" t="str">
        <f ca="1">IF(AND(Table28[[#This Row],[Tên hàng hóa ]]&lt;&gt;0,D3086=""),SUM(OFFSET(Table28[[#This Row],[Thành tiền]],0,0,-COUNTIF(Table28[Số HĐ],Table28[[#This Row],[Số HĐ]]))),"")</f>
        <v/>
      </c>
      <c r="K3085" s="192"/>
      <c r="L30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85" s="194"/>
    </row>
    <row r="3086" spans="1:13" ht="35.1" customHeight="1" x14ac:dyDescent="0.2">
      <c r="A3086" s="187"/>
      <c r="B3086" s="188"/>
      <c r="C3086" s="189" t="str">
        <f t="shared" si="76"/>
        <v/>
      </c>
      <c r="D3086" s="190"/>
      <c r="E3086" s="195" t="str">
        <f>IF(Table28[[#This Row],[Tên hàng hóa ]]&lt;&gt;0,VLOOKUP(Table28[[#This Row],[Tên hàng hóa ]],Table1[[Tên hàng hóa]:[Quy cách]],2,0),"")</f>
        <v/>
      </c>
      <c r="F3086" s="191" t="str">
        <f>IF(Table28[[#This Row],[Tên hàng hóa ]]&lt;&gt;0,VLOOKUP(Table28[[#This Row],[Tên hàng hóa ]],Table1[[Tên hàng hóa]:[ĐVT]],3,0),"")</f>
        <v/>
      </c>
      <c r="G3086" s="196" t="str">
        <f>IF(Table28[[#This Row],[Tên hàng hóa ]]=0,"",VLOOKUP(Table28[[#This Row],[Tên hàng hóa ]],Table1[[Tên hàng hóa]:[Giá bán]],4,0))</f>
        <v/>
      </c>
      <c r="H3086" s="192"/>
      <c r="I3086" s="193" t="str">
        <f>IF(Table28[[#This Row],[Số lượng]]&lt;&gt;0,Table28[[#This Row],[Số lượng]]*Table28[[#This Row],[Đơn giá]],"")</f>
        <v/>
      </c>
      <c r="J3086" s="193" t="str">
        <f ca="1">IF(AND(Table28[[#This Row],[Tên hàng hóa ]]&lt;&gt;0,D3087=""),SUM(OFFSET(Table28[[#This Row],[Thành tiền]],0,0,-COUNTIF(Table28[Số HĐ],Table28[[#This Row],[Số HĐ]]))),"")</f>
        <v/>
      </c>
      <c r="K3086" s="192"/>
      <c r="L308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86" s="194"/>
    </row>
    <row r="3087" spans="1:13" ht="35.1" customHeight="1" x14ac:dyDescent="0.2">
      <c r="A3087" s="187"/>
      <c r="B3087" s="188"/>
      <c r="C3087" s="189" t="str">
        <f t="shared" si="76"/>
        <v/>
      </c>
      <c r="D3087" s="190"/>
      <c r="E3087" s="195" t="str">
        <f>IF(Table28[[#This Row],[Tên hàng hóa ]]&lt;&gt;0,VLOOKUP(Table28[[#This Row],[Tên hàng hóa ]],Table1[[Tên hàng hóa]:[Quy cách]],2,0),"")</f>
        <v/>
      </c>
      <c r="F3087" s="191" t="str">
        <f>IF(Table28[[#This Row],[Tên hàng hóa ]]&lt;&gt;0,VLOOKUP(Table28[[#This Row],[Tên hàng hóa ]],Table1[[Tên hàng hóa]:[ĐVT]],3,0),"")</f>
        <v/>
      </c>
      <c r="G3087" s="196" t="str">
        <f>IF(Table28[[#This Row],[Tên hàng hóa ]]=0,"",VLOOKUP(Table28[[#This Row],[Tên hàng hóa ]],Table1[[Tên hàng hóa]:[Giá bán]],4,0))</f>
        <v/>
      </c>
      <c r="H3087" s="192"/>
      <c r="I3087" s="193" t="str">
        <f>IF(Table28[[#This Row],[Số lượng]]&lt;&gt;0,Table28[[#This Row],[Số lượng]]*Table28[[#This Row],[Đơn giá]],"")</f>
        <v/>
      </c>
      <c r="J3087" s="193" t="str">
        <f ca="1">IF(AND(Table28[[#This Row],[Tên hàng hóa ]]&lt;&gt;0,D3088=""),SUM(OFFSET(Table28[[#This Row],[Thành tiền]],0,0,-COUNTIF(Table28[Số HĐ],Table28[[#This Row],[Số HĐ]]))),"")</f>
        <v/>
      </c>
      <c r="K3087" s="192"/>
      <c r="L308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87" s="194"/>
    </row>
    <row r="3088" spans="1:13" ht="35.1" customHeight="1" x14ac:dyDescent="0.2">
      <c r="A3088" s="187"/>
      <c r="B3088" s="188"/>
      <c r="C3088" s="189" t="str">
        <f t="shared" ref="C3088:C3113" si="77">IF(AND(D3088&lt;&gt;0,D3089=""),C3087,"")</f>
        <v/>
      </c>
      <c r="D3088" s="190"/>
      <c r="E3088" s="195" t="str">
        <f>IF(Table28[[#This Row],[Tên hàng hóa ]]&lt;&gt;0,VLOOKUP(Table28[[#This Row],[Tên hàng hóa ]],Table1[[Tên hàng hóa]:[Quy cách]],2,0),"")</f>
        <v/>
      </c>
      <c r="F3088" s="191" t="str">
        <f>IF(Table28[[#This Row],[Tên hàng hóa ]]&lt;&gt;0,VLOOKUP(Table28[[#This Row],[Tên hàng hóa ]],Table1[[Tên hàng hóa]:[ĐVT]],3,0),"")</f>
        <v/>
      </c>
      <c r="G3088" s="196" t="str">
        <f>IF(Table28[[#This Row],[Tên hàng hóa ]]=0,"",VLOOKUP(Table28[[#This Row],[Tên hàng hóa ]],Table1[[Tên hàng hóa]:[Giá bán]],4,0))</f>
        <v/>
      </c>
      <c r="H3088" s="192"/>
      <c r="I3088" s="193" t="str">
        <f>IF(Table28[[#This Row],[Số lượng]]&lt;&gt;0,Table28[[#This Row],[Số lượng]]*Table28[[#This Row],[Đơn giá]],"")</f>
        <v/>
      </c>
      <c r="J3088" s="193" t="str">
        <f ca="1">IF(AND(Table28[[#This Row],[Tên hàng hóa ]]&lt;&gt;0,D3089=""),SUM(OFFSET(Table28[[#This Row],[Thành tiền]],0,0,-COUNTIF(Table28[Số HĐ],Table28[[#This Row],[Số HĐ]]))),"")</f>
        <v/>
      </c>
      <c r="K3088" s="192"/>
      <c r="L308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88" s="194"/>
    </row>
    <row r="3089" spans="1:13" ht="35.1" customHeight="1" x14ac:dyDescent="0.2">
      <c r="A3089" s="187"/>
      <c r="B3089" s="188"/>
      <c r="C3089" s="189" t="str">
        <f t="shared" si="77"/>
        <v/>
      </c>
      <c r="D3089" s="190"/>
      <c r="E3089" s="195" t="str">
        <f>IF(Table28[[#This Row],[Tên hàng hóa ]]&lt;&gt;0,VLOOKUP(Table28[[#This Row],[Tên hàng hóa ]],Table1[[Tên hàng hóa]:[Quy cách]],2,0),"")</f>
        <v/>
      </c>
      <c r="F3089" s="191" t="str">
        <f>IF(Table28[[#This Row],[Tên hàng hóa ]]&lt;&gt;0,VLOOKUP(Table28[[#This Row],[Tên hàng hóa ]],Table1[[Tên hàng hóa]:[ĐVT]],3,0),"")</f>
        <v/>
      </c>
      <c r="G3089" s="196" t="str">
        <f>IF(Table28[[#This Row],[Tên hàng hóa ]]=0,"",VLOOKUP(Table28[[#This Row],[Tên hàng hóa ]],Table1[[Tên hàng hóa]:[Giá bán]],4,0))</f>
        <v/>
      </c>
      <c r="H3089" s="192"/>
      <c r="I3089" s="193" t="str">
        <f>IF(Table28[[#This Row],[Số lượng]]&lt;&gt;0,Table28[[#This Row],[Số lượng]]*Table28[[#This Row],[Đơn giá]],"")</f>
        <v/>
      </c>
      <c r="J3089" s="193" t="str">
        <f ca="1">IF(AND(Table28[[#This Row],[Tên hàng hóa ]]&lt;&gt;0,D3090=""),SUM(OFFSET(Table28[[#This Row],[Thành tiền]],0,0,-COUNTIF(Table28[Số HĐ],Table28[[#This Row],[Số HĐ]]))),"")</f>
        <v/>
      </c>
      <c r="K3089" s="192"/>
      <c r="L308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89" s="194"/>
    </row>
    <row r="3090" spans="1:13" ht="35.1" customHeight="1" x14ac:dyDescent="0.2">
      <c r="A3090" s="187"/>
      <c r="B3090" s="188"/>
      <c r="C3090" s="189" t="str">
        <f t="shared" si="77"/>
        <v/>
      </c>
      <c r="D3090" s="190"/>
      <c r="E3090" s="195" t="str">
        <f>IF(Table28[[#This Row],[Tên hàng hóa ]]&lt;&gt;0,VLOOKUP(Table28[[#This Row],[Tên hàng hóa ]],Table1[[Tên hàng hóa]:[Quy cách]],2,0),"")</f>
        <v/>
      </c>
      <c r="F3090" s="191" t="str">
        <f>IF(Table28[[#This Row],[Tên hàng hóa ]]&lt;&gt;0,VLOOKUP(Table28[[#This Row],[Tên hàng hóa ]],Table1[[Tên hàng hóa]:[ĐVT]],3,0),"")</f>
        <v/>
      </c>
      <c r="G3090" s="196" t="str">
        <f>IF(Table28[[#This Row],[Tên hàng hóa ]]=0,"",VLOOKUP(Table28[[#This Row],[Tên hàng hóa ]],Table1[[Tên hàng hóa]:[Giá bán]],4,0))</f>
        <v/>
      </c>
      <c r="H3090" s="192"/>
      <c r="I3090" s="193" t="str">
        <f>IF(Table28[[#This Row],[Số lượng]]&lt;&gt;0,Table28[[#This Row],[Số lượng]]*Table28[[#This Row],[Đơn giá]],"")</f>
        <v/>
      </c>
      <c r="J3090" s="193" t="str">
        <f ca="1">IF(AND(Table28[[#This Row],[Tên hàng hóa ]]&lt;&gt;0,D3091=""),SUM(OFFSET(Table28[[#This Row],[Thành tiền]],0,0,-COUNTIF(Table28[Số HĐ],Table28[[#This Row],[Số HĐ]]))),"")</f>
        <v/>
      </c>
      <c r="K3090" s="192"/>
      <c r="L309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90" s="194"/>
    </row>
    <row r="3091" spans="1:13" ht="35.1" customHeight="1" x14ac:dyDescent="0.2">
      <c r="A3091" s="187"/>
      <c r="B3091" s="188"/>
      <c r="C3091" s="189" t="str">
        <f t="shared" si="77"/>
        <v/>
      </c>
      <c r="D3091" s="190"/>
      <c r="E3091" s="195" t="str">
        <f>IF(Table28[[#This Row],[Tên hàng hóa ]]&lt;&gt;0,VLOOKUP(Table28[[#This Row],[Tên hàng hóa ]],Table1[[Tên hàng hóa]:[Quy cách]],2,0),"")</f>
        <v/>
      </c>
      <c r="F3091" s="191" t="str">
        <f>IF(Table28[[#This Row],[Tên hàng hóa ]]&lt;&gt;0,VLOOKUP(Table28[[#This Row],[Tên hàng hóa ]],Table1[[Tên hàng hóa]:[ĐVT]],3,0),"")</f>
        <v/>
      </c>
      <c r="G3091" s="196" t="str">
        <f>IF(Table28[[#This Row],[Tên hàng hóa ]]=0,"",VLOOKUP(Table28[[#This Row],[Tên hàng hóa ]],Table1[[Tên hàng hóa]:[Giá bán]],4,0))</f>
        <v/>
      </c>
      <c r="H3091" s="192"/>
      <c r="I3091" s="193" t="str">
        <f>IF(Table28[[#This Row],[Số lượng]]&lt;&gt;0,Table28[[#This Row],[Số lượng]]*Table28[[#This Row],[Đơn giá]],"")</f>
        <v/>
      </c>
      <c r="J3091" s="193" t="str">
        <f ca="1">IF(AND(Table28[[#This Row],[Tên hàng hóa ]]&lt;&gt;0,D3092=""),SUM(OFFSET(Table28[[#This Row],[Thành tiền]],0,0,-COUNTIF(Table28[Số HĐ],Table28[[#This Row],[Số HĐ]]))),"")</f>
        <v/>
      </c>
      <c r="K3091" s="192"/>
      <c r="L30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91" s="194"/>
    </row>
    <row r="3092" spans="1:13" ht="35.1" customHeight="1" x14ac:dyDescent="0.2">
      <c r="A3092" s="187"/>
      <c r="B3092" s="188"/>
      <c r="C3092" s="189" t="str">
        <f t="shared" si="77"/>
        <v/>
      </c>
      <c r="D3092" s="190"/>
      <c r="E3092" s="195" t="str">
        <f>IF(Table28[[#This Row],[Tên hàng hóa ]]&lt;&gt;0,VLOOKUP(Table28[[#This Row],[Tên hàng hóa ]],Table1[[Tên hàng hóa]:[Quy cách]],2,0),"")</f>
        <v/>
      </c>
      <c r="F3092" s="191" t="str">
        <f>IF(Table28[[#This Row],[Tên hàng hóa ]]&lt;&gt;0,VLOOKUP(Table28[[#This Row],[Tên hàng hóa ]],Table1[[Tên hàng hóa]:[ĐVT]],3,0),"")</f>
        <v/>
      </c>
      <c r="G3092" s="196" t="str">
        <f>IF(Table28[[#This Row],[Tên hàng hóa ]]=0,"",VLOOKUP(Table28[[#This Row],[Tên hàng hóa ]],Table1[[Tên hàng hóa]:[Giá bán]],4,0))</f>
        <v/>
      </c>
      <c r="H3092" s="192"/>
      <c r="I3092" s="193" t="str">
        <f>IF(Table28[[#This Row],[Số lượng]]&lt;&gt;0,Table28[[#This Row],[Số lượng]]*Table28[[#This Row],[Đơn giá]],"")</f>
        <v/>
      </c>
      <c r="J3092" s="193" t="str">
        <f ca="1">IF(AND(Table28[[#This Row],[Tên hàng hóa ]]&lt;&gt;0,D3093=""),SUM(OFFSET(Table28[[#This Row],[Thành tiền]],0,0,-COUNTIF(Table28[Số HĐ],Table28[[#This Row],[Số HĐ]]))),"")</f>
        <v/>
      </c>
      <c r="K3092" s="192"/>
      <c r="L309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92" s="194"/>
    </row>
    <row r="3093" spans="1:13" ht="35.1" customHeight="1" x14ac:dyDescent="0.2">
      <c r="A3093" s="187"/>
      <c r="B3093" s="188"/>
      <c r="C3093" s="189" t="str">
        <f t="shared" si="77"/>
        <v/>
      </c>
      <c r="D3093" s="190"/>
      <c r="E3093" s="195" t="str">
        <f>IF(Table28[[#This Row],[Tên hàng hóa ]]&lt;&gt;0,VLOOKUP(Table28[[#This Row],[Tên hàng hóa ]],Table1[[Tên hàng hóa]:[Quy cách]],2,0),"")</f>
        <v/>
      </c>
      <c r="F3093" s="191" t="str">
        <f>IF(Table28[[#This Row],[Tên hàng hóa ]]&lt;&gt;0,VLOOKUP(Table28[[#This Row],[Tên hàng hóa ]],Table1[[Tên hàng hóa]:[ĐVT]],3,0),"")</f>
        <v/>
      </c>
      <c r="G3093" s="196" t="str">
        <f>IF(Table28[[#This Row],[Tên hàng hóa ]]=0,"",VLOOKUP(Table28[[#This Row],[Tên hàng hóa ]],Table1[[Tên hàng hóa]:[Giá bán]],4,0))</f>
        <v/>
      </c>
      <c r="H3093" s="192"/>
      <c r="I3093" s="193" t="str">
        <f>IF(Table28[[#This Row],[Số lượng]]&lt;&gt;0,Table28[[#This Row],[Số lượng]]*Table28[[#This Row],[Đơn giá]],"")</f>
        <v/>
      </c>
      <c r="J3093" s="193" t="str">
        <f ca="1">IF(AND(Table28[[#This Row],[Tên hàng hóa ]]&lt;&gt;0,D3094=""),SUM(OFFSET(Table28[[#This Row],[Thành tiền]],0,0,-COUNTIF(Table28[Số HĐ],Table28[[#This Row],[Số HĐ]]))),"")</f>
        <v/>
      </c>
      <c r="K3093" s="192"/>
      <c r="L30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93" s="194"/>
    </row>
    <row r="3094" spans="1:13" ht="35.1" customHeight="1" x14ac:dyDescent="0.2">
      <c r="A3094" s="187"/>
      <c r="B3094" s="188"/>
      <c r="C3094" s="189" t="str">
        <f t="shared" si="77"/>
        <v/>
      </c>
      <c r="D3094" s="190"/>
      <c r="E3094" s="195" t="str">
        <f>IF(Table28[[#This Row],[Tên hàng hóa ]]&lt;&gt;0,VLOOKUP(Table28[[#This Row],[Tên hàng hóa ]],Table1[[Tên hàng hóa]:[Quy cách]],2,0),"")</f>
        <v/>
      </c>
      <c r="F3094" s="191" t="str">
        <f>IF(Table28[[#This Row],[Tên hàng hóa ]]&lt;&gt;0,VLOOKUP(Table28[[#This Row],[Tên hàng hóa ]],Table1[[Tên hàng hóa]:[ĐVT]],3,0),"")</f>
        <v/>
      </c>
      <c r="G3094" s="196" t="str">
        <f>IF(Table28[[#This Row],[Tên hàng hóa ]]=0,"",VLOOKUP(Table28[[#This Row],[Tên hàng hóa ]],Table1[[Tên hàng hóa]:[Giá bán]],4,0))</f>
        <v/>
      </c>
      <c r="H3094" s="192"/>
      <c r="I3094" s="193" t="str">
        <f>IF(Table28[[#This Row],[Số lượng]]&lt;&gt;0,Table28[[#This Row],[Số lượng]]*Table28[[#This Row],[Đơn giá]],"")</f>
        <v/>
      </c>
      <c r="J3094" s="193" t="str">
        <f ca="1">IF(AND(Table28[[#This Row],[Tên hàng hóa ]]&lt;&gt;0,D3095=""),SUM(OFFSET(Table28[[#This Row],[Thành tiền]],0,0,-COUNTIF(Table28[Số HĐ],Table28[[#This Row],[Số HĐ]]))),"")</f>
        <v/>
      </c>
      <c r="K3094" s="192"/>
      <c r="L309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94" s="194"/>
    </row>
    <row r="3095" spans="1:13" ht="35.1" customHeight="1" x14ac:dyDescent="0.2">
      <c r="A3095" s="187"/>
      <c r="B3095" s="188"/>
      <c r="C3095" s="189" t="str">
        <f t="shared" si="77"/>
        <v/>
      </c>
      <c r="D3095" s="190"/>
      <c r="E3095" s="195" t="str">
        <f>IF(Table28[[#This Row],[Tên hàng hóa ]]&lt;&gt;0,VLOOKUP(Table28[[#This Row],[Tên hàng hóa ]],Table1[[Tên hàng hóa]:[Quy cách]],2,0),"")</f>
        <v/>
      </c>
      <c r="F3095" s="191" t="str">
        <f>IF(Table28[[#This Row],[Tên hàng hóa ]]&lt;&gt;0,VLOOKUP(Table28[[#This Row],[Tên hàng hóa ]],Table1[[Tên hàng hóa]:[ĐVT]],3,0),"")</f>
        <v/>
      </c>
      <c r="G3095" s="196" t="str">
        <f>IF(Table28[[#This Row],[Tên hàng hóa ]]=0,"",VLOOKUP(Table28[[#This Row],[Tên hàng hóa ]],Table1[[Tên hàng hóa]:[Giá bán]],4,0))</f>
        <v/>
      </c>
      <c r="H3095" s="192"/>
      <c r="I3095" s="193" t="str">
        <f>IF(Table28[[#This Row],[Số lượng]]&lt;&gt;0,Table28[[#This Row],[Số lượng]]*Table28[[#This Row],[Đơn giá]],"")</f>
        <v/>
      </c>
      <c r="J3095" s="193" t="str">
        <f ca="1">IF(AND(Table28[[#This Row],[Tên hàng hóa ]]&lt;&gt;0,D3096=""),SUM(OFFSET(Table28[[#This Row],[Thành tiền]],0,0,-COUNTIF(Table28[Số HĐ],Table28[[#This Row],[Số HĐ]]))),"")</f>
        <v/>
      </c>
      <c r="K3095" s="192"/>
      <c r="L30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95" s="194"/>
    </row>
    <row r="3096" spans="1:13" ht="35.1" customHeight="1" x14ac:dyDescent="0.2">
      <c r="A3096" s="187"/>
      <c r="B3096" s="188"/>
      <c r="C3096" s="189" t="str">
        <f t="shared" si="77"/>
        <v/>
      </c>
      <c r="D3096" s="190"/>
      <c r="E3096" s="195" t="str">
        <f>IF(Table28[[#This Row],[Tên hàng hóa ]]&lt;&gt;0,VLOOKUP(Table28[[#This Row],[Tên hàng hóa ]],Table1[[Tên hàng hóa]:[Quy cách]],2,0),"")</f>
        <v/>
      </c>
      <c r="F3096" s="191" t="str">
        <f>IF(Table28[[#This Row],[Tên hàng hóa ]]&lt;&gt;0,VLOOKUP(Table28[[#This Row],[Tên hàng hóa ]],Table1[[Tên hàng hóa]:[ĐVT]],3,0),"")</f>
        <v/>
      </c>
      <c r="G3096" s="196" t="str">
        <f>IF(Table28[[#This Row],[Tên hàng hóa ]]=0,"",VLOOKUP(Table28[[#This Row],[Tên hàng hóa ]],Table1[[Tên hàng hóa]:[Giá bán]],4,0))</f>
        <v/>
      </c>
      <c r="H3096" s="192"/>
      <c r="I3096" s="193" t="str">
        <f>IF(Table28[[#This Row],[Số lượng]]&lt;&gt;0,Table28[[#This Row],[Số lượng]]*Table28[[#This Row],[Đơn giá]],"")</f>
        <v/>
      </c>
      <c r="J3096" s="193" t="str">
        <f ca="1">IF(AND(Table28[[#This Row],[Tên hàng hóa ]]&lt;&gt;0,D3097=""),SUM(OFFSET(Table28[[#This Row],[Thành tiền]],0,0,-COUNTIF(Table28[Số HĐ],Table28[[#This Row],[Số HĐ]]))),"")</f>
        <v/>
      </c>
      <c r="K3096" s="192"/>
      <c r="L309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96" s="194"/>
    </row>
    <row r="3097" spans="1:13" ht="35.1" customHeight="1" x14ac:dyDescent="0.2">
      <c r="A3097" s="187"/>
      <c r="B3097" s="188"/>
      <c r="C3097" s="189" t="str">
        <f t="shared" si="77"/>
        <v/>
      </c>
      <c r="D3097" s="190"/>
      <c r="E3097" s="195" t="str">
        <f>IF(Table28[[#This Row],[Tên hàng hóa ]]&lt;&gt;0,VLOOKUP(Table28[[#This Row],[Tên hàng hóa ]],Table1[[Tên hàng hóa]:[Quy cách]],2,0),"")</f>
        <v/>
      </c>
      <c r="F3097" s="191" t="str">
        <f>IF(Table28[[#This Row],[Tên hàng hóa ]]&lt;&gt;0,VLOOKUP(Table28[[#This Row],[Tên hàng hóa ]],Table1[[Tên hàng hóa]:[ĐVT]],3,0),"")</f>
        <v/>
      </c>
      <c r="G3097" s="196" t="str">
        <f>IF(Table28[[#This Row],[Tên hàng hóa ]]=0,"",VLOOKUP(Table28[[#This Row],[Tên hàng hóa ]],Table1[[Tên hàng hóa]:[Giá bán]],4,0))</f>
        <v/>
      </c>
      <c r="H3097" s="192"/>
      <c r="I3097" s="193" t="str">
        <f>IF(Table28[[#This Row],[Số lượng]]&lt;&gt;0,Table28[[#This Row],[Số lượng]]*Table28[[#This Row],[Đơn giá]],"")</f>
        <v/>
      </c>
      <c r="J3097" s="193" t="str">
        <f ca="1">IF(AND(Table28[[#This Row],[Tên hàng hóa ]]&lt;&gt;0,D3098=""),SUM(OFFSET(Table28[[#This Row],[Thành tiền]],0,0,-COUNTIF(Table28[Số HĐ],Table28[[#This Row],[Số HĐ]]))),"")</f>
        <v/>
      </c>
      <c r="K3097" s="192"/>
      <c r="L309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97" s="194"/>
    </row>
    <row r="3098" spans="1:13" ht="35.1" customHeight="1" x14ac:dyDescent="0.2">
      <c r="A3098" s="187"/>
      <c r="B3098" s="188"/>
      <c r="C3098" s="189" t="str">
        <f t="shared" si="77"/>
        <v/>
      </c>
      <c r="D3098" s="190"/>
      <c r="E3098" s="195" t="str">
        <f>IF(Table28[[#This Row],[Tên hàng hóa ]]&lt;&gt;0,VLOOKUP(Table28[[#This Row],[Tên hàng hóa ]],Table1[[Tên hàng hóa]:[Quy cách]],2,0),"")</f>
        <v/>
      </c>
      <c r="F3098" s="191" t="str">
        <f>IF(Table28[[#This Row],[Tên hàng hóa ]]&lt;&gt;0,VLOOKUP(Table28[[#This Row],[Tên hàng hóa ]],Table1[[Tên hàng hóa]:[ĐVT]],3,0),"")</f>
        <v/>
      </c>
      <c r="G3098" s="196" t="str">
        <f>IF(Table28[[#This Row],[Tên hàng hóa ]]=0,"",VLOOKUP(Table28[[#This Row],[Tên hàng hóa ]],Table1[[Tên hàng hóa]:[Giá bán]],4,0))</f>
        <v/>
      </c>
      <c r="H3098" s="192"/>
      <c r="I3098" s="193" t="str">
        <f>IF(Table28[[#This Row],[Số lượng]]&lt;&gt;0,Table28[[#This Row],[Số lượng]]*Table28[[#This Row],[Đơn giá]],"")</f>
        <v/>
      </c>
      <c r="J3098" s="193" t="str">
        <f ca="1">IF(AND(Table28[[#This Row],[Tên hàng hóa ]]&lt;&gt;0,D3099=""),SUM(OFFSET(Table28[[#This Row],[Thành tiền]],0,0,-COUNTIF(Table28[Số HĐ],Table28[[#This Row],[Số HĐ]]))),"")</f>
        <v/>
      </c>
      <c r="K3098" s="192"/>
      <c r="L30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98" s="194"/>
    </row>
    <row r="3099" spans="1:13" ht="35.1" customHeight="1" x14ac:dyDescent="0.2">
      <c r="A3099" s="187"/>
      <c r="B3099" s="188"/>
      <c r="C3099" s="189" t="str">
        <f t="shared" si="77"/>
        <v/>
      </c>
      <c r="D3099" s="190"/>
      <c r="E3099" s="195" t="str">
        <f>IF(Table28[[#This Row],[Tên hàng hóa ]]&lt;&gt;0,VLOOKUP(Table28[[#This Row],[Tên hàng hóa ]],Table1[[Tên hàng hóa]:[Quy cách]],2,0),"")</f>
        <v/>
      </c>
      <c r="F3099" s="191" t="str">
        <f>IF(Table28[[#This Row],[Tên hàng hóa ]]&lt;&gt;0,VLOOKUP(Table28[[#This Row],[Tên hàng hóa ]],Table1[[Tên hàng hóa]:[ĐVT]],3,0),"")</f>
        <v/>
      </c>
      <c r="G3099" s="196" t="str">
        <f>IF(Table28[[#This Row],[Tên hàng hóa ]]=0,"",VLOOKUP(Table28[[#This Row],[Tên hàng hóa ]],Table1[[Tên hàng hóa]:[Giá bán]],4,0))</f>
        <v/>
      </c>
      <c r="H3099" s="192"/>
      <c r="I3099" s="193" t="str">
        <f>IF(Table28[[#This Row],[Số lượng]]&lt;&gt;0,Table28[[#This Row],[Số lượng]]*Table28[[#This Row],[Đơn giá]],"")</f>
        <v/>
      </c>
      <c r="J3099" s="193" t="str">
        <f ca="1">IF(AND(Table28[[#This Row],[Tên hàng hóa ]]&lt;&gt;0,D3100=""),SUM(OFFSET(Table28[[#This Row],[Thành tiền]],0,0,-COUNTIF(Table28[Số HĐ],Table28[[#This Row],[Số HĐ]]))),"")</f>
        <v/>
      </c>
      <c r="K3099" s="192"/>
      <c r="L309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099" s="194"/>
    </row>
    <row r="3100" spans="1:13" ht="35.1" customHeight="1" x14ac:dyDescent="0.2">
      <c r="A3100" s="187"/>
      <c r="B3100" s="188"/>
      <c r="C3100" s="189" t="str">
        <f t="shared" si="77"/>
        <v/>
      </c>
      <c r="D3100" s="190"/>
      <c r="E3100" s="195" t="str">
        <f>IF(Table28[[#This Row],[Tên hàng hóa ]]&lt;&gt;0,VLOOKUP(Table28[[#This Row],[Tên hàng hóa ]],Table1[[Tên hàng hóa]:[Quy cách]],2,0),"")</f>
        <v/>
      </c>
      <c r="F3100" s="191" t="str">
        <f>IF(Table28[[#This Row],[Tên hàng hóa ]]&lt;&gt;0,VLOOKUP(Table28[[#This Row],[Tên hàng hóa ]],Table1[[Tên hàng hóa]:[ĐVT]],3,0),"")</f>
        <v/>
      </c>
      <c r="G3100" s="196" t="str">
        <f>IF(Table28[[#This Row],[Tên hàng hóa ]]=0,"",VLOOKUP(Table28[[#This Row],[Tên hàng hóa ]],Table1[[Tên hàng hóa]:[Giá bán]],4,0))</f>
        <v/>
      </c>
      <c r="H3100" s="192"/>
      <c r="I3100" s="193" t="str">
        <f>IF(Table28[[#This Row],[Số lượng]]&lt;&gt;0,Table28[[#This Row],[Số lượng]]*Table28[[#This Row],[Đơn giá]],"")</f>
        <v/>
      </c>
      <c r="J3100" s="193" t="str">
        <f ca="1">IF(AND(Table28[[#This Row],[Tên hàng hóa ]]&lt;&gt;0,D3101=""),SUM(OFFSET(Table28[[#This Row],[Thành tiền]],0,0,-COUNTIF(Table28[Số HĐ],Table28[[#This Row],[Số HĐ]]))),"")</f>
        <v/>
      </c>
      <c r="K3100" s="192"/>
      <c r="L310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00" s="194"/>
    </row>
    <row r="3101" spans="1:13" ht="35.1" customHeight="1" x14ac:dyDescent="0.2">
      <c r="A3101" s="187"/>
      <c r="B3101" s="188"/>
      <c r="C3101" s="189" t="str">
        <f t="shared" si="77"/>
        <v/>
      </c>
      <c r="D3101" s="190"/>
      <c r="E3101" s="195" t="str">
        <f>IF(Table28[[#This Row],[Tên hàng hóa ]]&lt;&gt;0,VLOOKUP(Table28[[#This Row],[Tên hàng hóa ]],Table1[[Tên hàng hóa]:[Quy cách]],2,0),"")</f>
        <v/>
      </c>
      <c r="F3101" s="191" t="str">
        <f>IF(Table28[[#This Row],[Tên hàng hóa ]]&lt;&gt;0,VLOOKUP(Table28[[#This Row],[Tên hàng hóa ]],Table1[[Tên hàng hóa]:[ĐVT]],3,0),"")</f>
        <v/>
      </c>
      <c r="G3101" s="196" t="str">
        <f>IF(Table28[[#This Row],[Tên hàng hóa ]]=0,"",VLOOKUP(Table28[[#This Row],[Tên hàng hóa ]],Table1[[Tên hàng hóa]:[Giá bán]],4,0))</f>
        <v/>
      </c>
      <c r="H3101" s="192"/>
      <c r="I3101" s="193" t="str">
        <f>IF(Table28[[#This Row],[Số lượng]]&lt;&gt;0,Table28[[#This Row],[Số lượng]]*Table28[[#This Row],[Đơn giá]],"")</f>
        <v/>
      </c>
      <c r="J3101" s="193" t="str">
        <f ca="1">IF(AND(Table28[[#This Row],[Tên hàng hóa ]]&lt;&gt;0,D3102=""),SUM(OFFSET(Table28[[#This Row],[Thành tiền]],0,0,-COUNTIF(Table28[Số HĐ],Table28[[#This Row],[Số HĐ]]))),"")</f>
        <v/>
      </c>
      <c r="K3101" s="192"/>
      <c r="L310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01" s="194"/>
    </row>
    <row r="3102" spans="1:13" ht="35.1" customHeight="1" x14ac:dyDescent="0.2">
      <c r="A3102" s="187"/>
      <c r="B3102" s="188"/>
      <c r="C3102" s="189" t="str">
        <f t="shared" si="77"/>
        <v/>
      </c>
      <c r="D3102" s="190"/>
      <c r="E3102" s="195" t="str">
        <f>IF(Table28[[#This Row],[Tên hàng hóa ]]&lt;&gt;0,VLOOKUP(Table28[[#This Row],[Tên hàng hóa ]],Table1[[Tên hàng hóa]:[Quy cách]],2,0),"")</f>
        <v/>
      </c>
      <c r="F3102" s="191" t="str">
        <f>IF(Table28[[#This Row],[Tên hàng hóa ]]&lt;&gt;0,VLOOKUP(Table28[[#This Row],[Tên hàng hóa ]],Table1[[Tên hàng hóa]:[ĐVT]],3,0),"")</f>
        <v/>
      </c>
      <c r="G3102" s="196" t="str">
        <f>IF(Table28[[#This Row],[Tên hàng hóa ]]=0,"",VLOOKUP(Table28[[#This Row],[Tên hàng hóa ]],Table1[[Tên hàng hóa]:[Giá bán]],4,0))</f>
        <v/>
      </c>
      <c r="H3102" s="192"/>
      <c r="I3102" s="193" t="str">
        <f>IF(Table28[[#This Row],[Số lượng]]&lt;&gt;0,Table28[[#This Row],[Số lượng]]*Table28[[#This Row],[Đơn giá]],"")</f>
        <v/>
      </c>
      <c r="J3102" s="193" t="str">
        <f ca="1">IF(AND(Table28[[#This Row],[Tên hàng hóa ]]&lt;&gt;0,D3103=""),SUM(OFFSET(Table28[[#This Row],[Thành tiền]],0,0,-COUNTIF(Table28[Số HĐ],Table28[[#This Row],[Số HĐ]]))),"")</f>
        <v/>
      </c>
      <c r="K3102" s="192"/>
      <c r="L310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02" s="194"/>
    </row>
    <row r="3103" spans="1:13" ht="35.1" customHeight="1" x14ac:dyDescent="0.2">
      <c r="A3103" s="187"/>
      <c r="B3103" s="188"/>
      <c r="C3103" s="189" t="str">
        <f t="shared" si="77"/>
        <v/>
      </c>
      <c r="D3103" s="190"/>
      <c r="E3103" s="195" t="str">
        <f>IF(Table28[[#This Row],[Tên hàng hóa ]]&lt;&gt;0,VLOOKUP(Table28[[#This Row],[Tên hàng hóa ]],Table1[[Tên hàng hóa]:[Quy cách]],2,0),"")</f>
        <v/>
      </c>
      <c r="F3103" s="191" t="str">
        <f>IF(Table28[[#This Row],[Tên hàng hóa ]]&lt;&gt;0,VLOOKUP(Table28[[#This Row],[Tên hàng hóa ]],Table1[[Tên hàng hóa]:[ĐVT]],3,0),"")</f>
        <v/>
      </c>
      <c r="G3103" s="196" t="str">
        <f>IF(Table28[[#This Row],[Tên hàng hóa ]]=0,"",VLOOKUP(Table28[[#This Row],[Tên hàng hóa ]],Table1[[Tên hàng hóa]:[Giá bán]],4,0))</f>
        <v/>
      </c>
      <c r="H3103" s="192"/>
      <c r="I3103" s="193" t="str">
        <f>IF(Table28[[#This Row],[Số lượng]]&lt;&gt;0,Table28[[#This Row],[Số lượng]]*Table28[[#This Row],[Đơn giá]],"")</f>
        <v/>
      </c>
      <c r="J3103" s="193" t="str">
        <f ca="1">IF(AND(Table28[[#This Row],[Tên hàng hóa ]]&lt;&gt;0,D3104=""),SUM(OFFSET(Table28[[#This Row],[Thành tiền]],0,0,-COUNTIF(Table28[Số HĐ],Table28[[#This Row],[Số HĐ]]))),"")</f>
        <v/>
      </c>
      <c r="K3103" s="192"/>
      <c r="L310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03" s="194"/>
    </row>
    <row r="3104" spans="1:13" ht="35.1" customHeight="1" x14ac:dyDescent="0.2">
      <c r="A3104" s="187"/>
      <c r="B3104" s="188"/>
      <c r="C3104" s="189" t="str">
        <f t="shared" si="77"/>
        <v/>
      </c>
      <c r="D3104" s="190"/>
      <c r="E3104" s="195" t="str">
        <f>IF(Table28[[#This Row],[Tên hàng hóa ]]&lt;&gt;0,VLOOKUP(Table28[[#This Row],[Tên hàng hóa ]],Table1[[Tên hàng hóa]:[Quy cách]],2,0),"")</f>
        <v/>
      </c>
      <c r="F3104" s="191" t="str">
        <f>IF(Table28[[#This Row],[Tên hàng hóa ]]&lt;&gt;0,VLOOKUP(Table28[[#This Row],[Tên hàng hóa ]],Table1[[Tên hàng hóa]:[ĐVT]],3,0),"")</f>
        <v/>
      </c>
      <c r="G3104" s="196" t="str">
        <f>IF(Table28[[#This Row],[Tên hàng hóa ]]=0,"",VLOOKUP(Table28[[#This Row],[Tên hàng hóa ]],Table1[[Tên hàng hóa]:[Giá bán]],4,0))</f>
        <v/>
      </c>
      <c r="H3104" s="192"/>
      <c r="I3104" s="193" t="str">
        <f>IF(Table28[[#This Row],[Số lượng]]&lt;&gt;0,Table28[[#This Row],[Số lượng]]*Table28[[#This Row],[Đơn giá]],"")</f>
        <v/>
      </c>
      <c r="J3104" s="193" t="str">
        <f ca="1">IF(AND(Table28[[#This Row],[Tên hàng hóa ]]&lt;&gt;0,D3105=""),SUM(OFFSET(Table28[[#This Row],[Thành tiền]],0,0,-COUNTIF(Table28[Số HĐ],Table28[[#This Row],[Số HĐ]]))),"")</f>
        <v/>
      </c>
      <c r="K3104" s="192"/>
      <c r="L310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04" s="194"/>
    </row>
    <row r="3105" spans="1:13" ht="35.1" customHeight="1" x14ac:dyDescent="0.2">
      <c r="A3105" s="187"/>
      <c r="B3105" s="188"/>
      <c r="C3105" s="189" t="str">
        <f t="shared" si="77"/>
        <v/>
      </c>
      <c r="D3105" s="190"/>
      <c r="E3105" s="195" t="str">
        <f>IF(Table28[[#This Row],[Tên hàng hóa ]]&lt;&gt;0,VLOOKUP(Table28[[#This Row],[Tên hàng hóa ]],Table1[[Tên hàng hóa]:[Quy cách]],2,0),"")</f>
        <v/>
      </c>
      <c r="F3105" s="191" t="str">
        <f>IF(Table28[[#This Row],[Tên hàng hóa ]]&lt;&gt;0,VLOOKUP(Table28[[#This Row],[Tên hàng hóa ]],Table1[[Tên hàng hóa]:[ĐVT]],3,0),"")</f>
        <v/>
      </c>
      <c r="G3105" s="196" t="str">
        <f>IF(Table28[[#This Row],[Tên hàng hóa ]]=0,"",VLOOKUP(Table28[[#This Row],[Tên hàng hóa ]],Table1[[Tên hàng hóa]:[Giá bán]],4,0))</f>
        <v/>
      </c>
      <c r="H3105" s="192"/>
      <c r="I3105" s="193" t="str">
        <f>IF(Table28[[#This Row],[Số lượng]]&lt;&gt;0,Table28[[#This Row],[Số lượng]]*Table28[[#This Row],[Đơn giá]],"")</f>
        <v/>
      </c>
      <c r="J3105" s="193" t="str">
        <f ca="1">IF(AND(Table28[[#This Row],[Tên hàng hóa ]]&lt;&gt;0,D3106=""),SUM(OFFSET(Table28[[#This Row],[Thành tiền]],0,0,-COUNTIF(Table28[Số HĐ],Table28[[#This Row],[Số HĐ]]))),"")</f>
        <v/>
      </c>
      <c r="K3105" s="192"/>
      <c r="L310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05" s="194"/>
    </row>
    <row r="3106" spans="1:13" ht="35.1" customHeight="1" x14ac:dyDescent="0.2">
      <c r="A3106" s="187"/>
      <c r="B3106" s="188"/>
      <c r="C3106" s="189" t="str">
        <f t="shared" si="77"/>
        <v/>
      </c>
      <c r="D3106" s="190"/>
      <c r="E3106" s="195" t="str">
        <f>IF(Table28[[#This Row],[Tên hàng hóa ]]&lt;&gt;0,VLOOKUP(Table28[[#This Row],[Tên hàng hóa ]],Table1[[Tên hàng hóa]:[Quy cách]],2,0),"")</f>
        <v/>
      </c>
      <c r="F3106" s="191" t="str">
        <f>IF(Table28[[#This Row],[Tên hàng hóa ]]&lt;&gt;0,VLOOKUP(Table28[[#This Row],[Tên hàng hóa ]],Table1[[Tên hàng hóa]:[ĐVT]],3,0),"")</f>
        <v/>
      </c>
      <c r="G3106" s="196" t="str">
        <f>IF(Table28[[#This Row],[Tên hàng hóa ]]=0,"",VLOOKUP(Table28[[#This Row],[Tên hàng hóa ]],Table1[[Tên hàng hóa]:[Giá bán]],4,0))</f>
        <v/>
      </c>
      <c r="H3106" s="192"/>
      <c r="I3106" s="193" t="str">
        <f>IF(Table28[[#This Row],[Số lượng]]&lt;&gt;0,Table28[[#This Row],[Số lượng]]*Table28[[#This Row],[Đơn giá]],"")</f>
        <v/>
      </c>
      <c r="J3106" s="193" t="str">
        <f ca="1">IF(AND(Table28[[#This Row],[Tên hàng hóa ]]&lt;&gt;0,D3107=""),SUM(OFFSET(Table28[[#This Row],[Thành tiền]],0,0,-COUNTIF(Table28[Số HĐ],Table28[[#This Row],[Số HĐ]]))),"")</f>
        <v/>
      </c>
      <c r="K3106" s="192"/>
      <c r="L310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06" s="194"/>
    </row>
    <row r="3107" spans="1:13" ht="35.1" customHeight="1" x14ac:dyDescent="0.2">
      <c r="A3107" s="187"/>
      <c r="B3107" s="188"/>
      <c r="C3107" s="189" t="str">
        <f t="shared" si="77"/>
        <v/>
      </c>
      <c r="D3107" s="190"/>
      <c r="E3107" s="195" t="str">
        <f>IF(Table28[[#This Row],[Tên hàng hóa ]]&lt;&gt;0,VLOOKUP(Table28[[#This Row],[Tên hàng hóa ]],Table1[[Tên hàng hóa]:[Quy cách]],2,0),"")</f>
        <v/>
      </c>
      <c r="F3107" s="191" t="str">
        <f>IF(Table28[[#This Row],[Tên hàng hóa ]]&lt;&gt;0,VLOOKUP(Table28[[#This Row],[Tên hàng hóa ]],Table1[[Tên hàng hóa]:[ĐVT]],3,0),"")</f>
        <v/>
      </c>
      <c r="G3107" s="196" t="str">
        <f>IF(Table28[[#This Row],[Tên hàng hóa ]]=0,"",VLOOKUP(Table28[[#This Row],[Tên hàng hóa ]],Table1[[Tên hàng hóa]:[Giá bán]],4,0))</f>
        <v/>
      </c>
      <c r="H3107" s="192"/>
      <c r="I3107" s="193" t="str">
        <f>IF(Table28[[#This Row],[Số lượng]]&lt;&gt;0,Table28[[#This Row],[Số lượng]]*Table28[[#This Row],[Đơn giá]],"")</f>
        <v/>
      </c>
      <c r="J3107" s="193" t="str">
        <f ca="1">IF(AND(Table28[[#This Row],[Tên hàng hóa ]]&lt;&gt;0,D3108=""),SUM(OFFSET(Table28[[#This Row],[Thành tiền]],0,0,-COUNTIF(Table28[Số HĐ],Table28[[#This Row],[Số HĐ]]))),"")</f>
        <v/>
      </c>
      <c r="K3107" s="192"/>
      <c r="L310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07" s="194"/>
    </row>
    <row r="3108" spans="1:13" ht="35.1" customHeight="1" x14ac:dyDescent="0.2">
      <c r="A3108" s="187"/>
      <c r="B3108" s="188"/>
      <c r="C3108" s="189" t="str">
        <f t="shared" si="77"/>
        <v/>
      </c>
      <c r="D3108" s="190"/>
      <c r="E3108" s="195" t="str">
        <f>IF(Table28[[#This Row],[Tên hàng hóa ]]&lt;&gt;0,VLOOKUP(Table28[[#This Row],[Tên hàng hóa ]],Table1[[Tên hàng hóa]:[Quy cách]],2,0),"")</f>
        <v/>
      </c>
      <c r="F3108" s="191" t="str">
        <f>IF(Table28[[#This Row],[Tên hàng hóa ]]&lt;&gt;0,VLOOKUP(Table28[[#This Row],[Tên hàng hóa ]],Table1[[Tên hàng hóa]:[ĐVT]],3,0),"")</f>
        <v/>
      </c>
      <c r="G3108" s="196" t="str">
        <f>IF(Table28[[#This Row],[Tên hàng hóa ]]=0,"",VLOOKUP(Table28[[#This Row],[Tên hàng hóa ]],Table1[[Tên hàng hóa]:[Giá bán]],4,0))</f>
        <v/>
      </c>
      <c r="H3108" s="192"/>
      <c r="I3108" s="193" t="str">
        <f>IF(Table28[[#This Row],[Số lượng]]&lt;&gt;0,Table28[[#This Row],[Số lượng]]*Table28[[#This Row],[Đơn giá]],"")</f>
        <v/>
      </c>
      <c r="J3108" s="193" t="str">
        <f ca="1">IF(AND(Table28[[#This Row],[Tên hàng hóa ]]&lt;&gt;0,D3109=""),SUM(OFFSET(Table28[[#This Row],[Thành tiền]],0,0,-COUNTIF(Table28[Số HĐ],Table28[[#This Row],[Số HĐ]]))),"")</f>
        <v/>
      </c>
      <c r="K3108" s="192"/>
      <c r="L310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08" s="194"/>
    </row>
    <row r="3109" spans="1:13" ht="35.1" customHeight="1" x14ac:dyDescent="0.2">
      <c r="A3109" s="187"/>
      <c r="B3109" s="188"/>
      <c r="C3109" s="189" t="str">
        <f t="shared" si="77"/>
        <v/>
      </c>
      <c r="D3109" s="190"/>
      <c r="E3109" s="195" t="str">
        <f>IF(Table28[[#This Row],[Tên hàng hóa ]]&lt;&gt;0,VLOOKUP(Table28[[#This Row],[Tên hàng hóa ]],Table1[[Tên hàng hóa]:[Quy cách]],2,0),"")</f>
        <v/>
      </c>
      <c r="F3109" s="191" t="str">
        <f>IF(Table28[[#This Row],[Tên hàng hóa ]]&lt;&gt;0,VLOOKUP(Table28[[#This Row],[Tên hàng hóa ]],Table1[[Tên hàng hóa]:[ĐVT]],3,0),"")</f>
        <v/>
      </c>
      <c r="G3109" s="196" t="str">
        <f>IF(Table28[[#This Row],[Tên hàng hóa ]]=0,"",VLOOKUP(Table28[[#This Row],[Tên hàng hóa ]],Table1[[Tên hàng hóa]:[Giá bán]],4,0))</f>
        <v/>
      </c>
      <c r="H3109" s="192"/>
      <c r="I3109" s="193" t="str">
        <f>IF(Table28[[#This Row],[Số lượng]]&lt;&gt;0,Table28[[#This Row],[Số lượng]]*Table28[[#This Row],[Đơn giá]],"")</f>
        <v/>
      </c>
      <c r="J3109" s="193" t="str">
        <f ca="1">IF(AND(Table28[[#This Row],[Tên hàng hóa ]]&lt;&gt;0,D3110=""),SUM(OFFSET(Table28[[#This Row],[Thành tiền]],0,0,-COUNTIF(Table28[Số HĐ],Table28[[#This Row],[Số HĐ]]))),"")</f>
        <v/>
      </c>
      <c r="K3109" s="192"/>
      <c r="L310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09" s="194"/>
    </row>
    <row r="3110" spans="1:13" ht="35.1" customHeight="1" x14ac:dyDescent="0.2">
      <c r="A3110" s="187"/>
      <c r="B3110" s="188"/>
      <c r="C3110" s="189" t="str">
        <f t="shared" si="77"/>
        <v/>
      </c>
      <c r="D3110" s="190"/>
      <c r="E3110" s="195" t="str">
        <f>IF(Table28[[#This Row],[Tên hàng hóa ]]&lt;&gt;0,VLOOKUP(Table28[[#This Row],[Tên hàng hóa ]],Table1[[Tên hàng hóa]:[Quy cách]],2,0),"")</f>
        <v/>
      </c>
      <c r="F3110" s="191" t="str">
        <f>IF(Table28[[#This Row],[Tên hàng hóa ]]&lt;&gt;0,VLOOKUP(Table28[[#This Row],[Tên hàng hóa ]],Table1[[Tên hàng hóa]:[ĐVT]],3,0),"")</f>
        <v/>
      </c>
      <c r="G3110" s="196" t="str">
        <f>IF(Table28[[#This Row],[Tên hàng hóa ]]=0,"",VLOOKUP(Table28[[#This Row],[Tên hàng hóa ]],Table1[[Tên hàng hóa]:[Giá bán]],4,0))</f>
        <v/>
      </c>
      <c r="H3110" s="192"/>
      <c r="I3110" s="193" t="str">
        <f>IF(Table28[[#This Row],[Số lượng]]&lt;&gt;0,Table28[[#This Row],[Số lượng]]*Table28[[#This Row],[Đơn giá]],"")</f>
        <v/>
      </c>
      <c r="J3110" s="193" t="str">
        <f ca="1">IF(AND(Table28[[#This Row],[Tên hàng hóa ]]&lt;&gt;0,D3111=""),SUM(OFFSET(Table28[[#This Row],[Thành tiền]],0,0,-COUNTIF(Table28[Số HĐ],Table28[[#This Row],[Số HĐ]]))),"")</f>
        <v/>
      </c>
      <c r="K3110" s="192"/>
      <c r="L311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10" s="194"/>
    </row>
    <row r="3111" spans="1:13" ht="35.1" customHeight="1" x14ac:dyDescent="0.2">
      <c r="A3111" s="187"/>
      <c r="B3111" s="188"/>
      <c r="C3111" s="189" t="str">
        <f t="shared" si="77"/>
        <v/>
      </c>
      <c r="D3111" s="190"/>
      <c r="E3111" s="195" t="str">
        <f>IF(Table28[[#This Row],[Tên hàng hóa ]]&lt;&gt;0,VLOOKUP(Table28[[#This Row],[Tên hàng hóa ]],Table1[[Tên hàng hóa]:[Quy cách]],2,0),"")</f>
        <v/>
      </c>
      <c r="F3111" s="191" t="str">
        <f>IF(Table28[[#This Row],[Tên hàng hóa ]]&lt;&gt;0,VLOOKUP(Table28[[#This Row],[Tên hàng hóa ]],Table1[[Tên hàng hóa]:[ĐVT]],3,0),"")</f>
        <v/>
      </c>
      <c r="G3111" s="196" t="str">
        <f>IF(Table28[[#This Row],[Tên hàng hóa ]]=0,"",VLOOKUP(Table28[[#This Row],[Tên hàng hóa ]],Table1[[Tên hàng hóa]:[Giá bán]],4,0))</f>
        <v/>
      </c>
      <c r="H3111" s="192"/>
      <c r="I3111" s="193" t="str">
        <f>IF(Table28[[#This Row],[Số lượng]]&lt;&gt;0,Table28[[#This Row],[Số lượng]]*Table28[[#This Row],[Đơn giá]],"")</f>
        <v/>
      </c>
      <c r="J3111" s="193" t="str">
        <f ca="1">IF(AND(Table28[[#This Row],[Tên hàng hóa ]]&lt;&gt;0,D3112=""),SUM(OFFSET(Table28[[#This Row],[Thành tiền]],0,0,-COUNTIF(Table28[Số HĐ],Table28[[#This Row],[Số HĐ]]))),"")</f>
        <v/>
      </c>
      <c r="K3111" s="192"/>
      <c r="L311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11" s="194"/>
    </row>
    <row r="3112" spans="1:13" ht="35.1" customHeight="1" x14ac:dyDescent="0.2">
      <c r="A3112" s="187"/>
      <c r="B3112" s="188"/>
      <c r="C3112" s="189" t="str">
        <f t="shared" si="77"/>
        <v/>
      </c>
      <c r="D3112" s="190"/>
      <c r="E3112" s="195" t="str">
        <f>IF(Table28[[#This Row],[Tên hàng hóa ]]&lt;&gt;0,VLOOKUP(Table28[[#This Row],[Tên hàng hóa ]],Table1[[Tên hàng hóa]:[Quy cách]],2,0),"")</f>
        <v/>
      </c>
      <c r="F3112" s="191" t="str">
        <f>IF(Table28[[#This Row],[Tên hàng hóa ]]&lt;&gt;0,VLOOKUP(Table28[[#This Row],[Tên hàng hóa ]],Table1[[Tên hàng hóa]:[ĐVT]],3,0),"")</f>
        <v/>
      </c>
      <c r="G3112" s="196" t="str">
        <f>IF(Table28[[#This Row],[Tên hàng hóa ]]=0,"",VLOOKUP(Table28[[#This Row],[Tên hàng hóa ]],Table1[[Tên hàng hóa]:[Giá bán]],4,0))</f>
        <v/>
      </c>
      <c r="H3112" s="192"/>
      <c r="I3112" s="193" t="str">
        <f>IF(Table28[[#This Row],[Số lượng]]&lt;&gt;0,Table28[[#This Row],[Số lượng]]*Table28[[#This Row],[Đơn giá]],"")</f>
        <v/>
      </c>
      <c r="J3112" s="193" t="str">
        <f ca="1">IF(AND(Table28[[#This Row],[Tên hàng hóa ]]&lt;&gt;0,D3113=""),SUM(OFFSET(Table28[[#This Row],[Thành tiền]],0,0,-COUNTIF(Table28[Số HĐ],Table28[[#This Row],[Số HĐ]]))),"")</f>
        <v/>
      </c>
      <c r="K3112" s="192"/>
      <c r="L311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12" s="194"/>
    </row>
    <row r="3113" spans="1:13" ht="35.1" customHeight="1" x14ac:dyDescent="0.2">
      <c r="A3113" s="187"/>
      <c r="B3113" s="188"/>
      <c r="C3113" s="189" t="str">
        <f t="shared" si="77"/>
        <v/>
      </c>
      <c r="D3113" s="190"/>
      <c r="E3113" s="195" t="str">
        <f>IF(Table28[[#This Row],[Tên hàng hóa ]]&lt;&gt;0,VLOOKUP(Table28[[#This Row],[Tên hàng hóa ]],Table1[[Tên hàng hóa]:[Quy cách]],2,0),"")</f>
        <v/>
      </c>
      <c r="F3113" s="191" t="str">
        <f>IF(Table28[[#This Row],[Tên hàng hóa ]]&lt;&gt;0,VLOOKUP(Table28[[#This Row],[Tên hàng hóa ]],Table1[[Tên hàng hóa]:[ĐVT]],3,0),"")</f>
        <v/>
      </c>
      <c r="G3113" s="196" t="str">
        <f>IF(Table28[[#This Row],[Tên hàng hóa ]]=0,"",VLOOKUP(Table28[[#This Row],[Tên hàng hóa ]],Table1[[Tên hàng hóa]:[Giá bán]],4,0))</f>
        <v/>
      </c>
      <c r="H3113" s="192"/>
      <c r="I3113" s="193" t="str">
        <f>IF(Table28[[#This Row],[Số lượng]]&lt;&gt;0,Table28[[#This Row],[Số lượng]]*Table28[[#This Row],[Đơn giá]],"")</f>
        <v/>
      </c>
      <c r="J3113" s="193" t="str">
        <f ca="1">IF(AND(Table28[[#This Row],[Tên hàng hóa ]]&lt;&gt;0,D3114=""),SUM(OFFSET(Table28[[#This Row],[Thành tiền]],0,0,-COUNTIF(Table28[Số HĐ],Table28[[#This Row],[Số HĐ]]))),"")</f>
        <v/>
      </c>
      <c r="K3113" s="192"/>
      <c r="L311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13" s="194"/>
    </row>
    <row r="3114" spans="1:13" ht="35.1" customHeight="1" x14ac:dyDescent="0.2">
      <c r="A3114" s="187"/>
      <c r="B3114" s="188"/>
      <c r="C3114" s="189" t="str">
        <f>IF(AND(D3114&lt;&gt;0,D3115=""),C2205,"")</f>
        <v/>
      </c>
      <c r="D3114" s="190"/>
      <c r="E3114" s="195" t="str">
        <f>IF(Table28[[#This Row],[Tên hàng hóa ]]&lt;&gt;0,VLOOKUP(Table28[[#This Row],[Tên hàng hóa ]],Table1[[Tên hàng hóa]:[Quy cách]],2,0),"")</f>
        <v/>
      </c>
      <c r="F3114" s="191" t="str">
        <f>IF(Table28[[#This Row],[Tên hàng hóa ]]&lt;&gt;0,VLOOKUP(Table28[[#This Row],[Tên hàng hóa ]],Table1[[Tên hàng hóa]:[ĐVT]],3,0),"")</f>
        <v/>
      </c>
      <c r="G3114" s="196" t="str">
        <f>IF(Table28[[#This Row],[Tên hàng hóa ]]=0,"",VLOOKUP(Table28[[#This Row],[Tên hàng hóa ]],Table1[[Tên hàng hóa]:[Giá bán]],4,0))</f>
        <v/>
      </c>
      <c r="H3114" s="192"/>
      <c r="I3114" s="193" t="str">
        <f>IF(Table28[[#This Row],[Số lượng]]&lt;&gt;0,Table28[[#This Row],[Số lượng]]*Table28[[#This Row],[Đơn giá]],"")</f>
        <v/>
      </c>
      <c r="J3114" s="193" t="str">
        <f ca="1">IF(AND(Table28[[#This Row],[Tên hàng hóa ]]&lt;&gt;0,D3115=""),SUM(OFFSET(Table28[[#This Row],[Thành tiền]],0,0,-COUNTIF(Table28[Số HĐ],Table28[[#This Row],[Số HĐ]]))),"")</f>
        <v/>
      </c>
      <c r="K3114" s="192"/>
      <c r="L311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14" s="194"/>
    </row>
    <row r="3115" spans="1:13" ht="35.1" customHeight="1" x14ac:dyDescent="0.2">
      <c r="A3115" s="187"/>
      <c r="B3115" s="188"/>
      <c r="C3115" s="189" t="str">
        <f t="shared" ref="C3115:C3143" si="78">IF(AND(D3115&lt;&gt;0,D3116=""),C3114,"")</f>
        <v/>
      </c>
      <c r="D3115" s="190"/>
      <c r="E3115" s="195" t="str">
        <f>IF(Table28[[#This Row],[Tên hàng hóa ]]&lt;&gt;0,VLOOKUP(Table28[[#This Row],[Tên hàng hóa ]],Table1[[Tên hàng hóa]:[Quy cách]],2,0),"")</f>
        <v/>
      </c>
      <c r="F3115" s="191" t="str">
        <f>IF(Table28[[#This Row],[Tên hàng hóa ]]&lt;&gt;0,VLOOKUP(Table28[[#This Row],[Tên hàng hóa ]],Table1[[Tên hàng hóa]:[ĐVT]],3,0),"")</f>
        <v/>
      </c>
      <c r="G3115" s="196" t="str">
        <f>IF(Table28[[#This Row],[Tên hàng hóa ]]=0,"",VLOOKUP(Table28[[#This Row],[Tên hàng hóa ]],Table1[[Tên hàng hóa]:[Giá bán]],4,0))</f>
        <v/>
      </c>
      <c r="H3115" s="192"/>
      <c r="I3115" s="193" t="str">
        <f>IF(Table28[[#This Row],[Số lượng]]&lt;&gt;0,Table28[[#This Row],[Số lượng]]*Table28[[#This Row],[Đơn giá]],"")</f>
        <v/>
      </c>
      <c r="J3115" s="193" t="str">
        <f ca="1">IF(AND(Table28[[#This Row],[Tên hàng hóa ]]&lt;&gt;0,D3116=""),SUM(OFFSET(Table28[[#This Row],[Thành tiền]],0,0,-COUNTIF(Table28[Số HĐ],Table28[[#This Row],[Số HĐ]]))),"")</f>
        <v/>
      </c>
      <c r="K3115" s="192"/>
      <c r="L311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15" s="194"/>
    </row>
    <row r="3116" spans="1:13" ht="35.1" customHeight="1" x14ac:dyDescent="0.2">
      <c r="A3116" s="187"/>
      <c r="B3116" s="188"/>
      <c r="C3116" s="189" t="str">
        <f t="shared" si="78"/>
        <v/>
      </c>
      <c r="D3116" s="190"/>
      <c r="E3116" s="195" t="str">
        <f>IF(Table28[[#This Row],[Tên hàng hóa ]]&lt;&gt;0,VLOOKUP(Table28[[#This Row],[Tên hàng hóa ]],Table1[[Tên hàng hóa]:[Quy cách]],2,0),"")</f>
        <v/>
      </c>
      <c r="F3116" s="191" t="str">
        <f>IF(Table28[[#This Row],[Tên hàng hóa ]]&lt;&gt;0,VLOOKUP(Table28[[#This Row],[Tên hàng hóa ]],Table1[[Tên hàng hóa]:[ĐVT]],3,0),"")</f>
        <v/>
      </c>
      <c r="G3116" s="196" t="str">
        <f>IF(Table28[[#This Row],[Tên hàng hóa ]]=0,"",VLOOKUP(Table28[[#This Row],[Tên hàng hóa ]],Table1[[Tên hàng hóa]:[Giá bán]],4,0))</f>
        <v/>
      </c>
      <c r="H3116" s="192"/>
      <c r="I3116" s="193" t="str">
        <f>IF(Table28[[#This Row],[Số lượng]]&lt;&gt;0,Table28[[#This Row],[Số lượng]]*Table28[[#This Row],[Đơn giá]],"")</f>
        <v/>
      </c>
      <c r="J3116" s="193" t="str">
        <f ca="1">IF(AND(Table28[[#This Row],[Tên hàng hóa ]]&lt;&gt;0,D3117=""),SUM(OFFSET(Table28[[#This Row],[Thành tiền]],0,0,-COUNTIF(Table28[Số HĐ],Table28[[#This Row],[Số HĐ]]))),"")</f>
        <v/>
      </c>
      <c r="K3116" s="192"/>
      <c r="L311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16" s="194"/>
    </row>
    <row r="3117" spans="1:13" ht="35.1" customHeight="1" x14ac:dyDescent="0.2">
      <c r="A3117" s="187"/>
      <c r="B3117" s="188"/>
      <c r="C3117" s="189" t="str">
        <f t="shared" si="78"/>
        <v/>
      </c>
      <c r="D3117" s="190"/>
      <c r="E3117" s="195" t="str">
        <f>IF(Table28[[#This Row],[Tên hàng hóa ]]&lt;&gt;0,VLOOKUP(Table28[[#This Row],[Tên hàng hóa ]],Table1[[Tên hàng hóa]:[Quy cách]],2,0),"")</f>
        <v/>
      </c>
      <c r="F3117" s="191" t="str">
        <f>IF(Table28[[#This Row],[Tên hàng hóa ]]&lt;&gt;0,VLOOKUP(Table28[[#This Row],[Tên hàng hóa ]],Table1[[Tên hàng hóa]:[ĐVT]],3,0),"")</f>
        <v/>
      </c>
      <c r="G3117" s="196" t="str">
        <f>IF(Table28[[#This Row],[Tên hàng hóa ]]=0,"",VLOOKUP(Table28[[#This Row],[Tên hàng hóa ]],Table1[[Tên hàng hóa]:[Giá bán]],4,0))</f>
        <v/>
      </c>
      <c r="H3117" s="192"/>
      <c r="I3117" s="193" t="str">
        <f>IF(Table28[[#This Row],[Số lượng]]&lt;&gt;0,Table28[[#This Row],[Số lượng]]*Table28[[#This Row],[Đơn giá]],"")</f>
        <v/>
      </c>
      <c r="J3117" s="193" t="str">
        <f ca="1">IF(AND(Table28[[#This Row],[Tên hàng hóa ]]&lt;&gt;0,D3118=""),SUM(OFFSET(Table28[[#This Row],[Thành tiền]],0,0,-COUNTIF(Table28[Số HĐ],Table28[[#This Row],[Số HĐ]]))),"")</f>
        <v/>
      </c>
      <c r="K3117" s="192"/>
      <c r="L311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17" s="194"/>
    </row>
    <row r="3118" spans="1:13" ht="35.1" customHeight="1" x14ac:dyDescent="0.2">
      <c r="A3118" s="187"/>
      <c r="B3118" s="188"/>
      <c r="C3118" s="189" t="str">
        <f t="shared" si="78"/>
        <v/>
      </c>
      <c r="D3118" s="190"/>
      <c r="E3118" s="195" t="str">
        <f>IF(Table28[[#This Row],[Tên hàng hóa ]]&lt;&gt;0,VLOOKUP(Table28[[#This Row],[Tên hàng hóa ]],Table1[[Tên hàng hóa]:[Quy cách]],2,0),"")</f>
        <v/>
      </c>
      <c r="F3118" s="191" t="str">
        <f>IF(Table28[[#This Row],[Tên hàng hóa ]]&lt;&gt;0,VLOOKUP(Table28[[#This Row],[Tên hàng hóa ]],Table1[[Tên hàng hóa]:[ĐVT]],3,0),"")</f>
        <v/>
      </c>
      <c r="G3118" s="196" t="str">
        <f>IF(Table28[[#This Row],[Tên hàng hóa ]]=0,"",VLOOKUP(Table28[[#This Row],[Tên hàng hóa ]],Table1[[Tên hàng hóa]:[Giá bán]],4,0))</f>
        <v/>
      </c>
      <c r="H3118" s="192"/>
      <c r="I3118" s="193" t="str">
        <f>IF(Table28[[#This Row],[Số lượng]]&lt;&gt;0,Table28[[#This Row],[Số lượng]]*Table28[[#This Row],[Đơn giá]],"")</f>
        <v/>
      </c>
      <c r="J3118" s="193" t="str">
        <f ca="1">IF(AND(Table28[[#This Row],[Tên hàng hóa ]]&lt;&gt;0,D3119=""),SUM(OFFSET(Table28[[#This Row],[Thành tiền]],0,0,-COUNTIF(Table28[Số HĐ],Table28[[#This Row],[Số HĐ]]))),"")</f>
        <v/>
      </c>
      <c r="K3118" s="192"/>
      <c r="L311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18" s="194"/>
    </row>
    <row r="3119" spans="1:13" ht="35.1" customHeight="1" x14ac:dyDescent="0.2">
      <c r="A3119" s="187"/>
      <c r="B3119" s="188"/>
      <c r="C3119" s="189" t="str">
        <f t="shared" si="78"/>
        <v/>
      </c>
      <c r="D3119" s="190"/>
      <c r="E3119" s="195" t="str">
        <f>IF(Table28[[#This Row],[Tên hàng hóa ]]&lt;&gt;0,VLOOKUP(Table28[[#This Row],[Tên hàng hóa ]],Table1[[Tên hàng hóa]:[Quy cách]],2,0),"")</f>
        <v/>
      </c>
      <c r="F3119" s="191" t="str">
        <f>IF(Table28[[#This Row],[Tên hàng hóa ]]&lt;&gt;0,VLOOKUP(Table28[[#This Row],[Tên hàng hóa ]],Table1[[Tên hàng hóa]:[ĐVT]],3,0),"")</f>
        <v/>
      </c>
      <c r="G3119" s="196" t="str">
        <f>IF(Table28[[#This Row],[Tên hàng hóa ]]=0,"",VLOOKUP(Table28[[#This Row],[Tên hàng hóa ]],Table1[[Tên hàng hóa]:[Giá bán]],4,0))</f>
        <v/>
      </c>
      <c r="H3119" s="192"/>
      <c r="I3119" s="193" t="str">
        <f>IF(Table28[[#This Row],[Số lượng]]&lt;&gt;0,Table28[[#This Row],[Số lượng]]*Table28[[#This Row],[Đơn giá]],"")</f>
        <v/>
      </c>
      <c r="J3119" s="193" t="str">
        <f ca="1">IF(AND(Table28[[#This Row],[Tên hàng hóa ]]&lt;&gt;0,D3120=""),SUM(OFFSET(Table28[[#This Row],[Thành tiền]],0,0,-COUNTIF(Table28[Số HĐ],Table28[[#This Row],[Số HĐ]]))),"")</f>
        <v/>
      </c>
      <c r="K3119" s="192"/>
      <c r="L311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19" s="194"/>
    </row>
    <row r="3120" spans="1:13" ht="35.1" customHeight="1" x14ac:dyDescent="0.2">
      <c r="A3120" s="187"/>
      <c r="B3120" s="188"/>
      <c r="C3120" s="189" t="str">
        <f t="shared" si="78"/>
        <v/>
      </c>
      <c r="D3120" s="190"/>
      <c r="E3120" s="195" t="str">
        <f>IF(Table28[[#This Row],[Tên hàng hóa ]]&lt;&gt;0,VLOOKUP(Table28[[#This Row],[Tên hàng hóa ]],Table1[[Tên hàng hóa]:[Quy cách]],2,0),"")</f>
        <v/>
      </c>
      <c r="F3120" s="191" t="str">
        <f>IF(Table28[[#This Row],[Tên hàng hóa ]]&lt;&gt;0,VLOOKUP(Table28[[#This Row],[Tên hàng hóa ]],Table1[[Tên hàng hóa]:[ĐVT]],3,0),"")</f>
        <v/>
      </c>
      <c r="G3120" s="196" t="str">
        <f>IF(Table28[[#This Row],[Tên hàng hóa ]]=0,"",VLOOKUP(Table28[[#This Row],[Tên hàng hóa ]],Table1[[Tên hàng hóa]:[Giá bán]],4,0))</f>
        <v/>
      </c>
      <c r="H3120" s="192"/>
      <c r="I3120" s="193" t="str">
        <f>IF(Table28[[#This Row],[Số lượng]]&lt;&gt;0,Table28[[#This Row],[Số lượng]]*Table28[[#This Row],[Đơn giá]],"")</f>
        <v/>
      </c>
      <c r="J3120" s="193" t="str">
        <f ca="1">IF(AND(Table28[[#This Row],[Tên hàng hóa ]]&lt;&gt;0,D3121=""),SUM(OFFSET(Table28[[#This Row],[Thành tiền]],0,0,-COUNTIF(Table28[Số HĐ],Table28[[#This Row],[Số HĐ]]))),"")</f>
        <v/>
      </c>
      <c r="K3120" s="192"/>
      <c r="L312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20" s="194"/>
    </row>
    <row r="3121" spans="1:13" ht="35.1" customHeight="1" x14ac:dyDescent="0.2">
      <c r="A3121" s="187"/>
      <c r="B3121" s="188"/>
      <c r="C3121" s="189" t="str">
        <f t="shared" si="78"/>
        <v/>
      </c>
      <c r="D3121" s="190"/>
      <c r="E3121" s="195" t="str">
        <f>IF(Table28[[#This Row],[Tên hàng hóa ]]&lt;&gt;0,VLOOKUP(Table28[[#This Row],[Tên hàng hóa ]],Table1[[Tên hàng hóa]:[Quy cách]],2,0),"")</f>
        <v/>
      </c>
      <c r="F3121" s="191" t="str">
        <f>IF(Table28[[#This Row],[Tên hàng hóa ]]&lt;&gt;0,VLOOKUP(Table28[[#This Row],[Tên hàng hóa ]],Table1[[Tên hàng hóa]:[ĐVT]],3,0),"")</f>
        <v/>
      </c>
      <c r="G3121" s="196" t="str">
        <f>IF(Table28[[#This Row],[Tên hàng hóa ]]=0,"",VLOOKUP(Table28[[#This Row],[Tên hàng hóa ]],Table1[[Tên hàng hóa]:[Giá bán]],4,0))</f>
        <v/>
      </c>
      <c r="H3121" s="192"/>
      <c r="I3121" s="193" t="str">
        <f>IF(Table28[[#This Row],[Số lượng]]&lt;&gt;0,Table28[[#This Row],[Số lượng]]*Table28[[#This Row],[Đơn giá]],"")</f>
        <v/>
      </c>
      <c r="J3121" s="193" t="str">
        <f ca="1">IF(AND(Table28[[#This Row],[Tên hàng hóa ]]&lt;&gt;0,D3122=""),SUM(OFFSET(Table28[[#This Row],[Thành tiền]],0,0,-COUNTIF(Table28[Số HĐ],Table28[[#This Row],[Số HĐ]]))),"")</f>
        <v/>
      </c>
      <c r="K3121" s="192"/>
      <c r="L312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21" s="194"/>
    </row>
    <row r="3122" spans="1:13" ht="35.1" customHeight="1" x14ac:dyDescent="0.2">
      <c r="A3122" s="187"/>
      <c r="B3122" s="188"/>
      <c r="C3122" s="189" t="str">
        <f t="shared" si="78"/>
        <v/>
      </c>
      <c r="D3122" s="190"/>
      <c r="E3122" s="195" t="str">
        <f>IF(Table28[[#This Row],[Tên hàng hóa ]]&lt;&gt;0,VLOOKUP(Table28[[#This Row],[Tên hàng hóa ]],Table1[[Tên hàng hóa]:[Quy cách]],2,0),"")</f>
        <v/>
      </c>
      <c r="F3122" s="191" t="str">
        <f>IF(Table28[[#This Row],[Tên hàng hóa ]]&lt;&gt;0,VLOOKUP(Table28[[#This Row],[Tên hàng hóa ]],Table1[[Tên hàng hóa]:[ĐVT]],3,0),"")</f>
        <v/>
      </c>
      <c r="G3122" s="196" t="str">
        <f>IF(Table28[[#This Row],[Tên hàng hóa ]]=0,"",VLOOKUP(Table28[[#This Row],[Tên hàng hóa ]],Table1[[Tên hàng hóa]:[Giá bán]],4,0))</f>
        <v/>
      </c>
      <c r="H3122" s="192"/>
      <c r="I3122" s="193" t="str">
        <f>IF(Table28[[#This Row],[Số lượng]]&lt;&gt;0,Table28[[#This Row],[Số lượng]]*Table28[[#This Row],[Đơn giá]],"")</f>
        <v/>
      </c>
      <c r="J3122" s="193" t="str">
        <f ca="1">IF(AND(Table28[[#This Row],[Tên hàng hóa ]]&lt;&gt;0,D3123=""),SUM(OFFSET(Table28[[#This Row],[Thành tiền]],0,0,-COUNTIF(Table28[Số HĐ],Table28[[#This Row],[Số HĐ]]))),"")</f>
        <v/>
      </c>
      <c r="K3122" s="192"/>
      <c r="L312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22" s="194"/>
    </row>
    <row r="3123" spans="1:13" ht="35.1" customHeight="1" x14ac:dyDescent="0.2">
      <c r="A3123" s="187"/>
      <c r="B3123" s="188"/>
      <c r="C3123" s="189" t="str">
        <f t="shared" si="78"/>
        <v/>
      </c>
      <c r="D3123" s="190"/>
      <c r="E3123" s="195" t="str">
        <f>IF(Table28[[#This Row],[Tên hàng hóa ]]&lt;&gt;0,VLOOKUP(Table28[[#This Row],[Tên hàng hóa ]],Table1[[Tên hàng hóa]:[Quy cách]],2,0),"")</f>
        <v/>
      </c>
      <c r="F3123" s="191" t="str">
        <f>IF(Table28[[#This Row],[Tên hàng hóa ]]&lt;&gt;0,VLOOKUP(Table28[[#This Row],[Tên hàng hóa ]],Table1[[Tên hàng hóa]:[ĐVT]],3,0),"")</f>
        <v/>
      </c>
      <c r="G3123" s="196" t="str">
        <f>IF(Table28[[#This Row],[Tên hàng hóa ]]=0,"",VLOOKUP(Table28[[#This Row],[Tên hàng hóa ]],Table1[[Tên hàng hóa]:[Giá bán]],4,0))</f>
        <v/>
      </c>
      <c r="H3123" s="192"/>
      <c r="I3123" s="193" t="str">
        <f>IF(Table28[[#This Row],[Số lượng]]&lt;&gt;0,Table28[[#This Row],[Số lượng]]*Table28[[#This Row],[Đơn giá]],"")</f>
        <v/>
      </c>
      <c r="J3123" s="193" t="str">
        <f ca="1">IF(AND(Table28[[#This Row],[Tên hàng hóa ]]&lt;&gt;0,D3124=""),SUM(OFFSET(Table28[[#This Row],[Thành tiền]],0,0,-COUNTIF(Table28[Số HĐ],Table28[[#This Row],[Số HĐ]]))),"")</f>
        <v/>
      </c>
      <c r="K3123" s="192"/>
      <c r="L312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23" s="194"/>
    </row>
    <row r="3124" spans="1:13" ht="35.1" customHeight="1" x14ac:dyDescent="0.2">
      <c r="A3124" s="187"/>
      <c r="B3124" s="188"/>
      <c r="C3124" s="189" t="str">
        <f t="shared" si="78"/>
        <v/>
      </c>
      <c r="D3124" s="190"/>
      <c r="E3124" s="195" t="str">
        <f>IF(Table28[[#This Row],[Tên hàng hóa ]]&lt;&gt;0,VLOOKUP(Table28[[#This Row],[Tên hàng hóa ]],Table1[[Tên hàng hóa]:[Quy cách]],2,0),"")</f>
        <v/>
      </c>
      <c r="F3124" s="191" t="str">
        <f>IF(Table28[[#This Row],[Tên hàng hóa ]]&lt;&gt;0,VLOOKUP(Table28[[#This Row],[Tên hàng hóa ]],Table1[[Tên hàng hóa]:[ĐVT]],3,0),"")</f>
        <v/>
      </c>
      <c r="G3124" s="196" t="str">
        <f>IF(Table28[[#This Row],[Tên hàng hóa ]]=0,"",VLOOKUP(Table28[[#This Row],[Tên hàng hóa ]],Table1[[Tên hàng hóa]:[Giá bán]],4,0))</f>
        <v/>
      </c>
      <c r="H3124" s="192"/>
      <c r="I3124" s="193" t="str">
        <f>IF(Table28[[#This Row],[Số lượng]]&lt;&gt;0,Table28[[#This Row],[Số lượng]]*Table28[[#This Row],[Đơn giá]],"")</f>
        <v/>
      </c>
      <c r="J3124" s="193" t="str">
        <f ca="1">IF(AND(Table28[[#This Row],[Tên hàng hóa ]]&lt;&gt;0,D3125=""),SUM(OFFSET(Table28[[#This Row],[Thành tiền]],0,0,-COUNTIF(Table28[Số HĐ],Table28[[#This Row],[Số HĐ]]))),"")</f>
        <v/>
      </c>
      <c r="K3124" s="192"/>
      <c r="L312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24" s="194"/>
    </row>
    <row r="3125" spans="1:13" ht="35.1" customHeight="1" x14ac:dyDescent="0.2">
      <c r="A3125" s="187"/>
      <c r="B3125" s="188"/>
      <c r="C3125" s="189" t="str">
        <f t="shared" si="78"/>
        <v/>
      </c>
      <c r="D3125" s="190"/>
      <c r="E3125" s="195" t="str">
        <f>IF(Table28[[#This Row],[Tên hàng hóa ]]&lt;&gt;0,VLOOKUP(Table28[[#This Row],[Tên hàng hóa ]],Table1[[Tên hàng hóa]:[Quy cách]],2,0),"")</f>
        <v/>
      </c>
      <c r="F3125" s="191" t="str">
        <f>IF(Table28[[#This Row],[Tên hàng hóa ]]&lt;&gt;0,VLOOKUP(Table28[[#This Row],[Tên hàng hóa ]],Table1[[Tên hàng hóa]:[ĐVT]],3,0),"")</f>
        <v/>
      </c>
      <c r="G3125" s="196" t="str">
        <f>IF(Table28[[#This Row],[Tên hàng hóa ]]=0,"",VLOOKUP(Table28[[#This Row],[Tên hàng hóa ]],Table1[[Tên hàng hóa]:[Giá bán]],4,0))</f>
        <v/>
      </c>
      <c r="H3125" s="192"/>
      <c r="I3125" s="193" t="str">
        <f>IF(Table28[[#This Row],[Số lượng]]&lt;&gt;0,Table28[[#This Row],[Số lượng]]*Table28[[#This Row],[Đơn giá]],"")</f>
        <v/>
      </c>
      <c r="J3125" s="193" t="str">
        <f ca="1">IF(AND(Table28[[#This Row],[Tên hàng hóa ]]&lt;&gt;0,D3126=""),SUM(OFFSET(Table28[[#This Row],[Thành tiền]],0,0,-COUNTIF(Table28[Số HĐ],Table28[[#This Row],[Số HĐ]]))),"")</f>
        <v/>
      </c>
      <c r="K3125" s="192"/>
      <c r="L312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25" s="194"/>
    </row>
    <row r="3126" spans="1:13" ht="35.1" customHeight="1" x14ac:dyDescent="0.2">
      <c r="A3126" s="187"/>
      <c r="B3126" s="188"/>
      <c r="C3126" s="189" t="str">
        <f t="shared" si="78"/>
        <v/>
      </c>
      <c r="D3126" s="190"/>
      <c r="E3126" s="195" t="str">
        <f>IF(Table28[[#This Row],[Tên hàng hóa ]]&lt;&gt;0,VLOOKUP(Table28[[#This Row],[Tên hàng hóa ]],Table1[[Tên hàng hóa]:[Quy cách]],2,0),"")</f>
        <v/>
      </c>
      <c r="F3126" s="191" t="str">
        <f>IF(Table28[[#This Row],[Tên hàng hóa ]]&lt;&gt;0,VLOOKUP(Table28[[#This Row],[Tên hàng hóa ]],Table1[[Tên hàng hóa]:[ĐVT]],3,0),"")</f>
        <v/>
      </c>
      <c r="G3126" s="196" t="str">
        <f>IF(Table28[[#This Row],[Tên hàng hóa ]]=0,"",VLOOKUP(Table28[[#This Row],[Tên hàng hóa ]],Table1[[Tên hàng hóa]:[Giá bán]],4,0))</f>
        <v/>
      </c>
      <c r="H3126" s="192"/>
      <c r="I3126" s="193" t="str">
        <f>IF(Table28[[#This Row],[Số lượng]]&lt;&gt;0,Table28[[#This Row],[Số lượng]]*Table28[[#This Row],[Đơn giá]],"")</f>
        <v/>
      </c>
      <c r="J3126" s="193" t="str">
        <f ca="1">IF(AND(Table28[[#This Row],[Tên hàng hóa ]]&lt;&gt;0,D3127=""),SUM(OFFSET(Table28[[#This Row],[Thành tiền]],0,0,-COUNTIF(Table28[Số HĐ],Table28[[#This Row],[Số HĐ]]))),"")</f>
        <v/>
      </c>
      <c r="K3126" s="192"/>
      <c r="L312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26" s="194"/>
    </row>
    <row r="3127" spans="1:13" ht="35.1" customHeight="1" x14ac:dyDescent="0.2">
      <c r="A3127" s="187"/>
      <c r="B3127" s="188"/>
      <c r="C3127" s="189" t="str">
        <f t="shared" si="78"/>
        <v/>
      </c>
      <c r="D3127" s="190"/>
      <c r="E3127" s="195" t="str">
        <f>IF(Table28[[#This Row],[Tên hàng hóa ]]&lt;&gt;0,VLOOKUP(Table28[[#This Row],[Tên hàng hóa ]],Table1[[Tên hàng hóa]:[Quy cách]],2,0),"")</f>
        <v/>
      </c>
      <c r="F3127" s="191" t="str">
        <f>IF(Table28[[#This Row],[Tên hàng hóa ]]&lt;&gt;0,VLOOKUP(Table28[[#This Row],[Tên hàng hóa ]],Table1[[Tên hàng hóa]:[ĐVT]],3,0),"")</f>
        <v/>
      </c>
      <c r="G3127" s="196" t="str">
        <f>IF(Table28[[#This Row],[Tên hàng hóa ]]=0,"",VLOOKUP(Table28[[#This Row],[Tên hàng hóa ]],Table1[[Tên hàng hóa]:[Giá bán]],4,0))</f>
        <v/>
      </c>
      <c r="H3127" s="192"/>
      <c r="I3127" s="193" t="str">
        <f>IF(Table28[[#This Row],[Số lượng]]&lt;&gt;0,Table28[[#This Row],[Số lượng]]*Table28[[#This Row],[Đơn giá]],"")</f>
        <v/>
      </c>
      <c r="J3127" s="193" t="str">
        <f ca="1">IF(AND(Table28[[#This Row],[Tên hàng hóa ]]&lt;&gt;0,D3128=""),SUM(OFFSET(Table28[[#This Row],[Thành tiền]],0,0,-COUNTIF(Table28[Số HĐ],Table28[[#This Row],[Số HĐ]]))),"")</f>
        <v/>
      </c>
      <c r="K3127" s="192"/>
      <c r="L312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27" s="194"/>
    </row>
    <row r="3128" spans="1:13" ht="35.1" customHeight="1" x14ac:dyDescent="0.2">
      <c r="A3128" s="187"/>
      <c r="B3128" s="188"/>
      <c r="C3128" s="189" t="str">
        <f t="shared" si="78"/>
        <v/>
      </c>
      <c r="D3128" s="190"/>
      <c r="E3128" s="195" t="str">
        <f>IF(Table28[[#This Row],[Tên hàng hóa ]]&lt;&gt;0,VLOOKUP(Table28[[#This Row],[Tên hàng hóa ]],Table1[[Tên hàng hóa]:[Quy cách]],2,0),"")</f>
        <v/>
      </c>
      <c r="F3128" s="191" t="str">
        <f>IF(Table28[[#This Row],[Tên hàng hóa ]]&lt;&gt;0,VLOOKUP(Table28[[#This Row],[Tên hàng hóa ]],Table1[[Tên hàng hóa]:[ĐVT]],3,0),"")</f>
        <v/>
      </c>
      <c r="G3128" s="196" t="str">
        <f>IF(Table28[[#This Row],[Tên hàng hóa ]]=0,"",VLOOKUP(Table28[[#This Row],[Tên hàng hóa ]],Table1[[Tên hàng hóa]:[Giá bán]],4,0))</f>
        <v/>
      </c>
      <c r="H3128" s="192"/>
      <c r="I3128" s="193" t="str">
        <f>IF(Table28[[#This Row],[Số lượng]]&lt;&gt;0,Table28[[#This Row],[Số lượng]]*Table28[[#This Row],[Đơn giá]],"")</f>
        <v/>
      </c>
      <c r="J3128" s="193" t="str">
        <f ca="1">IF(AND(Table28[[#This Row],[Tên hàng hóa ]]&lt;&gt;0,D3129=""),SUM(OFFSET(Table28[[#This Row],[Thành tiền]],0,0,-COUNTIF(Table28[Số HĐ],Table28[[#This Row],[Số HĐ]]))),"")</f>
        <v/>
      </c>
      <c r="K3128" s="192"/>
      <c r="L312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28" s="194"/>
    </row>
    <row r="3129" spans="1:13" ht="35.1" customHeight="1" x14ac:dyDescent="0.2">
      <c r="A3129" s="187"/>
      <c r="B3129" s="188"/>
      <c r="C3129" s="189" t="str">
        <f t="shared" si="78"/>
        <v/>
      </c>
      <c r="D3129" s="190"/>
      <c r="E3129" s="195" t="str">
        <f>IF(Table28[[#This Row],[Tên hàng hóa ]]&lt;&gt;0,VLOOKUP(Table28[[#This Row],[Tên hàng hóa ]],Table1[[Tên hàng hóa]:[Quy cách]],2,0),"")</f>
        <v/>
      </c>
      <c r="F3129" s="191" t="str">
        <f>IF(Table28[[#This Row],[Tên hàng hóa ]]&lt;&gt;0,VLOOKUP(Table28[[#This Row],[Tên hàng hóa ]],Table1[[Tên hàng hóa]:[ĐVT]],3,0),"")</f>
        <v/>
      </c>
      <c r="G3129" s="196" t="str">
        <f>IF(Table28[[#This Row],[Tên hàng hóa ]]=0,"",VLOOKUP(Table28[[#This Row],[Tên hàng hóa ]],Table1[[Tên hàng hóa]:[Giá bán]],4,0))</f>
        <v/>
      </c>
      <c r="H3129" s="192"/>
      <c r="I3129" s="193" t="str">
        <f>IF(Table28[[#This Row],[Số lượng]]&lt;&gt;0,Table28[[#This Row],[Số lượng]]*Table28[[#This Row],[Đơn giá]],"")</f>
        <v/>
      </c>
      <c r="J3129" s="193" t="str">
        <f ca="1">IF(AND(Table28[[#This Row],[Tên hàng hóa ]]&lt;&gt;0,D3130=""),SUM(OFFSET(Table28[[#This Row],[Thành tiền]],0,0,-COUNTIF(Table28[Số HĐ],Table28[[#This Row],[Số HĐ]]))),"")</f>
        <v/>
      </c>
      <c r="K3129" s="192"/>
      <c r="L312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29" s="194"/>
    </row>
    <row r="3130" spans="1:13" ht="35.1" customHeight="1" x14ac:dyDescent="0.2">
      <c r="A3130" s="187"/>
      <c r="B3130" s="188"/>
      <c r="C3130" s="189" t="str">
        <f t="shared" si="78"/>
        <v/>
      </c>
      <c r="D3130" s="190"/>
      <c r="E3130" s="195" t="str">
        <f>IF(Table28[[#This Row],[Tên hàng hóa ]]&lt;&gt;0,VLOOKUP(Table28[[#This Row],[Tên hàng hóa ]],Table1[[Tên hàng hóa]:[Quy cách]],2,0),"")</f>
        <v/>
      </c>
      <c r="F3130" s="191" t="str">
        <f>IF(Table28[[#This Row],[Tên hàng hóa ]]&lt;&gt;0,VLOOKUP(Table28[[#This Row],[Tên hàng hóa ]],Table1[[Tên hàng hóa]:[ĐVT]],3,0),"")</f>
        <v/>
      </c>
      <c r="G3130" s="196" t="str">
        <f>IF(Table28[[#This Row],[Tên hàng hóa ]]=0,"",VLOOKUP(Table28[[#This Row],[Tên hàng hóa ]],Table1[[Tên hàng hóa]:[Giá bán]],4,0))</f>
        <v/>
      </c>
      <c r="H3130" s="192"/>
      <c r="I3130" s="193" t="str">
        <f>IF(Table28[[#This Row],[Số lượng]]&lt;&gt;0,Table28[[#This Row],[Số lượng]]*Table28[[#This Row],[Đơn giá]],"")</f>
        <v/>
      </c>
      <c r="J3130" s="193" t="str">
        <f ca="1">IF(AND(Table28[[#This Row],[Tên hàng hóa ]]&lt;&gt;0,D3131=""),SUM(OFFSET(Table28[[#This Row],[Thành tiền]],0,0,-COUNTIF(Table28[Số HĐ],Table28[[#This Row],[Số HĐ]]))),"")</f>
        <v/>
      </c>
      <c r="K3130" s="192"/>
      <c r="L313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30" s="194"/>
    </row>
    <row r="3131" spans="1:13" ht="35.1" customHeight="1" x14ac:dyDescent="0.2">
      <c r="A3131" s="187"/>
      <c r="B3131" s="188"/>
      <c r="C3131" s="189" t="str">
        <f t="shared" si="78"/>
        <v/>
      </c>
      <c r="D3131" s="190"/>
      <c r="E3131" s="195" t="str">
        <f>IF(Table28[[#This Row],[Tên hàng hóa ]]&lt;&gt;0,VLOOKUP(Table28[[#This Row],[Tên hàng hóa ]],Table1[[Tên hàng hóa]:[Quy cách]],2,0),"")</f>
        <v/>
      </c>
      <c r="F3131" s="191" t="str">
        <f>IF(Table28[[#This Row],[Tên hàng hóa ]]&lt;&gt;0,VLOOKUP(Table28[[#This Row],[Tên hàng hóa ]],Table1[[Tên hàng hóa]:[ĐVT]],3,0),"")</f>
        <v/>
      </c>
      <c r="G3131" s="196" t="str">
        <f>IF(Table28[[#This Row],[Tên hàng hóa ]]=0,"",VLOOKUP(Table28[[#This Row],[Tên hàng hóa ]],Table1[[Tên hàng hóa]:[Giá bán]],4,0))</f>
        <v/>
      </c>
      <c r="H3131" s="192"/>
      <c r="I3131" s="193" t="str">
        <f>IF(Table28[[#This Row],[Số lượng]]&lt;&gt;0,Table28[[#This Row],[Số lượng]]*Table28[[#This Row],[Đơn giá]],"")</f>
        <v/>
      </c>
      <c r="J3131" s="193" t="str">
        <f ca="1">IF(AND(Table28[[#This Row],[Tên hàng hóa ]]&lt;&gt;0,D3132=""),SUM(OFFSET(Table28[[#This Row],[Thành tiền]],0,0,-COUNTIF(Table28[Số HĐ],Table28[[#This Row],[Số HĐ]]))),"")</f>
        <v/>
      </c>
      <c r="K3131" s="192"/>
      <c r="L313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31" s="194"/>
    </row>
    <row r="3132" spans="1:13" ht="35.1" customHeight="1" x14ac:dyDescent="0.2">
      <c r="A3132" s="187"/>
      <c r="B3132" s="188"/>
      <c r="C3132" s="189" t="str">
        <f t="shared" si="78"/>
        <v/>
      </c>
      <c r="D3132" s="190"/>
      <c r="E3132" s="195" t="str">
        <f>IF(Table28[[#This Row],[Tên hàng hóa ]]&lt;&gt;0,VLOOKUP(Table28[[#This Row],[Tên hàng hóa ]],Table1[[Tên hàng hóa]:[Quy cách]],2,0),"")</f>
        <v/>
      </c>
      <c r="F3132" s="191" t="str">
        <f>IF(Table28[[#This Row],[Tên hàng hóa ]]&lt;&gt;0,VLOOKUP(Table28[[#This Row],[Tên hàng hóa ]],Table1[[Tên hàng hóa]:[ĐVT]],3,0),"")</f>
        <v/>
      </c>
      <c r="G3132" s="196" t="str">
        <f>IF(Table28[[#This Row],[Tên hàng hóa ]]=0,"",VLOOKUP(Table28[[#This Row],[Tên hàng hóa ]],Table1[[Tên hàng hóa]:[Giá bán]],4,0))</f>
        <v/>
      </c>
      <c r="H3132" s="192"/>
      <c r="I3132" s="193" t="str">
        <f>IF(Table28[[#This Row],[Số lượng]]&lt;&gt;0,Table28[[#This Row],[Số lượng]]*Table28[[#This Row],[Đơn giá]],"")</f>
        <v/>
      </c>
      <c r="J3132" s="193" t="str">
        <f ca="1">IF(AND(Table28[[#This Row],[Tên hàng hóa ]]&lt;&gt;0,D3133=""),SUM(OFFSET(Table28[[#This Row],[Thành tiền]],0,0,-COUNTIF(Table28[Số HĐ],Table28[[#This Row],[Số HĐ]]))),"")</f>
        <v/>
      </c>
      <c r="K3132" s="192"/>
      <c r="L313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32" s="194"/>
    </row>
    <row r="3133" spans="1:13" ht="35.1" customHeight="1" x14ac:dyDescent="0.2">
      <c r="A3133" s="187"/>
      <c r="B3133" s="188"/>
      <c r="C3133" s="189" t="str">
        <f t="shared" si="78"/>
        <v/>
      </c>
      <c r="D3133" s="190"/>
      <c r="E3133" s="195" t="str">
        <f>IF(Table28[[#This Row],[Tên hàng hóa ]]&lt;&gt;0,VLOOKUP(Table28[[#This Row],[Tên hàng hóa ]],Table1[[Tên hàng hóa]:[Quy cách]],2,0),"")</f>
        <v/>
      </c>
      <c r="F3133" s="191" t="str">
        <f>IF(Table28[[#This Row],[Tên hàng hóa ]]&lt;&gt;0,VLOOKUP(Table28[[#This Row],[Tên hàng hóa ]],Table1[[Tên hàng hóa]:[ĐVT]],3,0),"")</f>
        <v/>
      </c>
      <c r="G3133" s="196" t="str">
        <f>IF(Table28[[#This Row],[Tên hàng hóa ]]=0,"",VLOOKUP(Table28[[#This Row],[Tên hàng hóa ]],Table1[[Tên hàng hóa]:[Giá bán]],4,0))</f>
        <v/>
      </c>
      <c r="H3133" s="192"/>
      <c r="I3133" s="193" t="str">
        <f>IF(Table28[[#This Row],[Số lượng]]&lt;&gt;0,Table28[[#This Row],[Số lượng]]*Table28[[#This Row],[Đơn giá]],"")</f>
        <v/>
      </c>
      <c r="J3133" s="193" t="str">
        <f ca="1">IF(AND(Table28[[#This Row],[Tên hàng hóa ]]&lt;&gt;0,D3134=""),SUM(OFFSET(Table28[[#This Row],[Thành tiền]],0,0,-COUNTIF(Table28[Số HĐ],Table28[[#This Row],[Số HĐ]]))),"")</f>
        <v/>
      </c>
      <c r="K3133" s="192"/>
      <c r="L313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33" s="194"/>
    </row>
    <row r="3134" spans="1:13" ht="35.1" customHeight="1" x14ac:dyDescent="0.2">
      <c r="A3134" s="187"/>
      <c r="B3134" s="188"/>
      <c r="C3134" s="189" t="str">
        <f t="shared" si="78"/>
        <v/>
      </c>
      <c r="D3134" s="190"/>
      <c r="E3134" s="195" t="str">
        <f>IF(Table28[[#This Row],[Tên hàng hóa ]]&lt;&gt;0,VLOOKUP(Table28[[#This Row],[Tên hàng hóa ]],Table1[[Tên hàng hóa]:[Quy cách]],2,0),"")</f>
        <v/>
      </c>
      <c r="F3134" s="191" t="str">
        <f>IF(Table28[[#This Row],[Tên hàng hóa ]]&lt;&gt;0,VLOOKUP(Table28[[#This Row],[Tên hàng hóa ]],Table1[[Tên hàng hóa]:[ĐVT]],3,0),"")</f>
        <v/>
      </c>
      <c r="G3134" s="196" t="str">
        <f>IF(Table28[[#This Row],[Tên hàng hóa ]]=0,"",VLOOKUP(Table28[[#This Row],[Tên hàng hóa ]],Table1[[Tên hàng hóa]:[Giá bán]],4,0))</f>
        <v/>
      </c>
      <c r="H3134" s="192"/>
      <c r="I3134" s="193" t="str">
        <f>IF(Table28[[#This Row],[Số lượng]]&lt;&gt;0,Table28[[#This Row],[Số lượng]]*Table28[[#This Row],[Đơn giá]],"")</f>
        <v/>
      </c>
      <c r="J3134" s="193" t="str">
        <f ca="1">IF(AND(Table28[[#This Row],[Tên hàng hóa ]]&lt;&gt;0,D3135=""),SUM(OFFSET(Table28[[#This Row],[Thành tiền]],0,0,-COUNTIF(Table28[Số HĐ],Table28[[#This Row],[Số HĐ]]))),"")</f>
        <v/>
      </c>
      <c r="K3134" s="192"/>
      <c r="L313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34" s="194"/>
    </row>
    <row r="3135" spans="1:13" ht="35.1" customHeight="1" x14ac:dyDescent="0.2">
      <c r="A3135" s="187"/>
      <c r="B3135" s="188"/>
      <c r="C3135" s="189" t="str">
        <f t="shared" si="78"/>
        <v/>
      </c>
      <c r="D3135" s="190"/>
      <c r="E3135" s="195" t="str">
        <f>IF(Table28[[#This Row],[Tên hàng hóa ]]&lt;&gt;0,VLOOKUP(Table28[[#This Row],[Tên hàng hóa ]],Table1[[Tên hàng hóa]:[Quy cách]],2,0),"")</f>
        <v/>
      </c>
      <c r="F3135" s="191" t="str">
        <f>IF(Table28[[#This Row],[Tên hàng hóa ]]&lt;&gt;0,VLOOKUP(Table28[[#This Row],[Tên hàng hóa ]],Table1[[Tên hàng hóa]:[ĐVT]],3,0),"")</f>
        <v/>
      </c>
      <c r="G3135" s="196" t="str">
        <f>IF(Table28[[#This Row],[Tên hàng hóa ]]=0,"",VLOOKUP(Table28[[#This Row],[Tên hàng hóa ]],Table1[[Tên hàng hóa]:[Giá bán]],4,0))</f>
        <v/>
      </c>
      <c r="H3135" s="192"/>
      <c r="I3135" s="193" t="str">
        <f>IF(Table28[[#This Row],[Số lượng]]&lt;&gt;0,Table28[[#This Row],[Số lượng]]*Table28[[#This Row],[Đơn giá]],"")</f>
        <v/>
      </c>
      <c r="J3135" s="193" t="str">
        <f ca="1">IF(AND(Table28[[#This Row],[Tên hàng hóa ]]&lt;&gt;0,D3136=""),SUM(OFFSET(Table28[[#This Row],[Thành tiền]],0,0,-COUNTIF(Table28[Số HĐ],Table28[[#This Row],[Số HĐ]]))),"")</f>
        <v/>
      </c>
      <c r="K3135" s="192"/>
      <c r="L313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35" s="194"/>
    </row>
    <row r="3136" spans="1:13" ht="35.1" customHeight="1" x14ac:dyDescent="0.2">
      <c r="A3136" s="187"/>
      <c r="B3136" s="188"/>
      <c r="C3136" s="189" t="str">
        <f t="shared" si="78"/>
        <v/>
      </c>
      <c r="D3136" s="190"/>
      <c r="E3136" s="195" t="str">
        <f>IF(Table28[[#This Row],[Tên hàng hóa ]]&lt;&gt;0,VLOOKUP(Table28[[#This Row],[Tên hàng hóa ]],Table1[[Tên hàng hóa]:[Quy cách]],2,0),"")</f>
        <v/>
      </c>
      <c r="F3136" s="191" t="str">
        <f>IF(Table28[[#This Row],[Tên hàng hóa ]]&lt;&gt;0,VLOOKUP(Table28[[#This Row],[Tên hàng hóa ]],Table1[[Tên hàng hóa]:[ĐVT]],3,0),"")</f>
        <v/>
      </c>
      <c r="G3136" s="196" t="str">
        <f>IF(Table28[[#This Row],[Tên hàng hóa ]]=0,"",VLOOKUP(Table28[[#This Row],[Tên hàng hóa ]],Table1[[Tên hàng hóa]:[Giá bán]],4,0))</f>
        <v/>
      </c>
      <c r="H3136" s="192"/>
      <c r="I3136" s="193" t="str">
        <f>IF(Table28[[#This Row],[Số lượng]]&lt;&gt;0,Table28[[#This Row],[Số lượng]]*Table28[[#This Row],[Đơn giá]],"")</f>
        <v/>
      </c>
      <c r="J3136" s="193" t="str">
        <f ca="1">IF(AND(Table28[[#This Row],[Tên hàng hóa ]]&lt;&gt;0,D3137=""),SUM(OFFSET(Table28[[#This Row],[Thành tiền]],0,0,-COUNTIF(Table28[Số HĐ],Table28[[#This Row],[Số HĐ]]))),"")</f>
        <v/>
      </c>
      <c r="K3136" s="192"/>
      <c r="L313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36" s="194"/>
    </row>
    <row r="3137" spans="1:13" ht="35.1" customHeight="1" x14ac:dyDescent="0.2">
      <c r="A3137" s="187"/>
      <c r="B3137" s="188"/>
      <c r="C3137" s="189" t="str">
        <f t="shared" si="78"/>
        <v/>
      </c>
      <c r="D3137" s="190"/>
      <c r="E3137" s="195" t="str">
        <f>IF(Table28[[#This Row],[Tên hàng hóa ]]&lt;&gt;0,VLOOKUP(Table28[[#This Row],[Tên hàng hóa ]],Table1[[Tên hàng hóa]:[Quy cách]],2,0),"")</f>
        <v/>
      </c>
      <c r="F3137" s="191" t="str">
        <f>IF(Table28[[#This Row],[Tên hàng hóa ]]&lt;&gt;0,VLOOKUP(Table28[[#This Row],[Tên hàng hóa ]],Table1[[Tên hàng hóa]:[ĐVT]],3,0),"")</f>
        <v/>
      </c>
      <c r="G3137" s="196" t="str">
        <f>IF(Table28[[#This Row],[Tên hàng hóa ]]=0,"",VLOOKUP(Table28[[#This Row],[Tên hàng hóa ]],Table1[[Tên hàng hóa]:[Giá bán]],4,0))</f>
        <v/>
      </c>
      <c r="H3137" s="192"/>
      <c r="I3137" s="193" t="str">
        <f>IF(Table28[[#This Row],[Số lượng]]&lt;&gt;0,Table28[[#This Row],[Số lượng]]*Table28[[#This Row],[Đơn giá]],"")</f>
        <v/>
      </c>
      <c r="J3137" s="193" t="str">
        <f ca="1">IF(AND(Table28[[#This Row],[Tên hàng hóa ]]&lt;&gt;0,D3138=""),SUM(OFFSET(Table28[[#This Row],[Thành tiền]],0,0,-COUNTIF(Table28[Số HĐ],Table28[[#This Row],[Số HĐ]]))),"")</f>
        <v/>
      </c>
      <c r="K3137" s="192"/>
      <c r="L313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37" s="194"/>
    </row>
    <row r="3138" spans="1:13" ht="35.1" customHeight="1" x14ac:dyDescent="0.2">
      <c r="A3138" s="187"/>
      <c r="B3138" s="188"/>
      <c r="C3138" s="189" t="str">
        <f t="shared" si="78"/>
        <v/>
      </c>
      <c r="D3138" s="190"/>
      <c r="E3138" s="195" t="str">
        <f>IF(Table28[[#This Row],[Tên hàng hóa ]]&lt;&gt;0,VLOOKUP(Table28[[#This Row],[Tên hàng hóa ]],Table1[[Tên hàng hóa]:[Quy cách]],2,0),"")</f>
        <v/>
      </c>
      <c r="F3138" s="191" t="str">
        <f>IF(Table28[[#This Row],[Tên hàng hóa ]]&lt;&gt;0,VLOOKUP(Table28[[#This Row],[Tên hàng hóa ]],Table1[[Tên hàng hóa]:[ĐVT]],3,0),"")</f>
        <v/>
      </c>
      <c r="G3138" s="196" t="str">
        <f>IF(Table28[[#This Row],[Tên hàng hóa ]]=0,"",VLOOKUP(Table28[[#This Row],[Tên hàng hóa ]],Table1[[Tên hàng hóa]:[Giá bán]],4,0))</f>
        <v/>
      </c>
      <c r="H3138" s="192"/>
      <c r="I3138" s="193" t="str">
        <f>IF(Table28[[#This Row],[Số lượng]]&lt;&gt;0,Table28[[#This Row],[Số lượng]]*Table28[[#This Row],[Đơn giá]],"")</f>
        <v/>
      </c>
      <c r="J3138" s="193" t="str">
        <f ca="1">IF(AND(Table28[[#This Row],[Tên hàng hóa ]]&lt;&gt;0,D3139=""),SUM(OFFSET(Table28[[#This Row],[Thành tiền]],0,0,-COUNTIF(Table28[Số HĐ],Table28[[#This Row],[Số HĐ]]))),"")</f>
        <v/>
      </c>
      <c r="K3138" s="192"/>
      <c r="L313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38" s="194"/>
    </row>
    <row r="3139" spans="1:13" ht="35.1" customHeight="1" x14ac:dyDescent="0.2">
      <c r="A3139" s="187"/>
      <c r="B3139" s="188"/>
      <c r="C3139" s="189" t="str">
        <f t="shared" si="78"/>
        <v/>
      </c>
      <c r="D3139" s="190"/>
      <c r="E3139" s="195" t="str">
        <f>IF(Table28[[#This Row],[Tên hàng hóa ]]&lt;&gt;0,VLOOKUP(Table28[[#This Row],[Tên hàng hóa ]],Table1[[Tên hàng hóa]:[Quy cách]],2,0),"")</f>
        <v/>
      </c>
      <c r="F3139" s="191" t="str">
        <f>IF(Table28[[#This Row],[Tên hàng hóa ]]&lt;&gt;0,VLOOKUP(Table28[[#This Row],[Tên hàng hóa ]],Table1[[Tên hàng hóa]:[ĐVT]],3,0),"")</f>
        <v/>
      </c>
      <c r="G3139" s="196" t="str">
        <f>IF(Table28[[#This Row],[Tên hàng hóa ]]=0,"",VLOOKUP(Table28[[#This Row],[Tên hàng hóa ]],Table1[[Tên hàng hóa]:[Giá bán]],4,0))</f>
        <v/>
      </c>
      <c r="H3139" s="192"/>
      <c r="I3139" s="193" t="str">
        <f>IF(Table28[[#This Row],[Số lượng]]&lt;&gt;0,Table28[[#This Row],[Số lượng]]*Table28[[#This Row],[Đơn giá]],"")</f>
        <v/>
      </c>
      <c r="J3139" s="193" t="str">
        <f ca="1">IF(AND(Table28[[#This Row],[Tên hàng hóa ]]&lt;&gt;0,D3140=""),SUM(OFFSET(Table28[[#This Row],[Thành tiền]],0,0,-COUNTIF(Table28[Số HĐ],Table28[[#This Row],[Số HĐ]]))),"")</f>
        <v/>
      </c>
      <c r="K3139" s="192"/>
      <c r="L313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39" s="194"/>
    </row>
    <row r="3140" spans="1:13" ht="35.1" customHeight="1" x14ac:dyDescent="0.2">
      <c r="A3140" s="187"/>
      <c r="B3140" s="188"/>
      <c r="C3140" s="189" t="str">
        <f t="shared" si="78"/>
        <v/>
      </c>
      <c r="D3140" s="190"/>
      <c r="E3140" s="195" t="str">
        <f>IF(Table28[[#This Row],[Tên hàng hóa ]]&lt;&gt;0,VLOOKUP(Table28[[#This Row],[Tên hàng hóa ]],Table1[[Tên hàng hóa]:[Quy cách]],2,0),"")</f>
        <v/>
      </c>
      <c r="F3140" s="191" t="str">
        <f>IF(Table28[[#This Row],[Tên hàng hóa ]]&lt;&gt;0,VLOOKUP(Table28[[#This Row],[Tên hàng hóa ]],Table1[[Tên hàng hóa]:[ĐVT]],3,0),"")</f>
        <v/>
      </c>
      <c r="G3140" s="196" t="str">
        <f>IF(Table28[[#This Row],[Tên hàng hóa ]]=0,"",VLOOKUP(Table28[[#This Row],[Tên hàng hóa ]],Table1[[Tên hàng hóa]:[Giá bán]],4,0))</f>
        <v/>
      </c>
      <c r="H3140" s="192"/>
      <c r="I3140" s="193" t="str">
        <f>IF(Table28[[#This Row],[Số lượng]]&lt;&gt;0,Table28[[#This Row],[Số lượng]]*Table28[[#This Row],[Đơn giá]],"")</f>
        <v/>
      </c>
      <c r="J3140" s="193" t="str">
        <f ca="1">IF(AND(Table28[[#This Row],[Tên hàng hóa ]]&lt;&gt;0,D3141=""),SUM(OFFSET(Table28[[#This Row],[Thành tiền]],0,0,-COUNTIF(Table28[Số HĐ],Table28[[#This Row],[Số HĐ]]))),"")</f>
        <v/>
      </c>
      <c r="K3140" s="192"/>
      <c r="L314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40" s="194"/>
    </row>
    <row r="3141" spans="1:13" ht="35.1" customHeight="1" x14ac:dyDescent="0.2">
      <c r="A3141" s="187"/>
      <c r="B3141" s="188"/>
      <c r="C3141" s="189" t="str">
        <f t="shared" si="78"/>
        <v/>
      </c>
      <c r="D3141" s="190"/>
      <c r="E3141" s="195" t="str">
        <f>IF(Table28[[#This Row],[Tên hàng hóa ]]&lt;&gt;0,VLOOKUP(Table28[[#This Row],[Tên hàng hóa ]],Table1[[Tên hàng hóa]:[Quy cách]],2,0),"")</f>
        <v/>
      </c>
      <c r="F3141" s="191" t="str">
        <f>IF(Table28[[#This Row],[Tên hàng hóa ]]&lt;&gt;0,VLOOKUP(Table28[[#This Row],[Tên hàng hóa ]],Table1[[Tên hàng hóa]:[ĐVT]],3,0),"")</f>
        <v/>
      </c>
      <c r="G3141" s="196" t="str">
        <f>IF(Table28[[#This Row],[Tên hàng hóa ]]=0,"",VLOOKUP(Table28[[#This Row],[Tên hàng hóa ]],Table1[[Tên hàng hóa]:[Giá bán]],4,0))</f>
        <v/>
      </c>
      <c r="H3141" s="192"/>
      <c r="I3141" s="193" t="str">
        <f>IF(Table28[[#This Row],[Số lượng]]&lt;&gt;0,Table28[[#This Row],[Số lượng]]*Table28[[#This Row],[Đơn giá]],"")</f>
        <v/>
      </c>
      <c r="J3141" s="193" t="str">
        <f ca="1">IF(AND(Table28[[#This Row],[Tên hàng hóa ]]&lt;&gt;0,D3142=""),SUM(OFFSET(Table28[[#This Row],[Thành tiền]],0,0,-COUNTIF(Table28[Số HĐ],Table28[[#This Row],[Số HĐ]]))),"")</f>
        <v/>
      </c>
      <c r="K3141" s="192"/>
      <c r="L314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41" s="194"/>
    </row>
    <row r="3142" spans="1:13" ht="35.1" customHeight="1" x14ac:dyDescent="0.2">
      <c r="A3142" s="187"/>
      <c r="B3142" s="188"/>
      <c r="C3142" s="189" t="str">
        <f t="shared" si="78"/>
        <v/>
      </c>
      <c r="D3142" s="190"/>
      <c r="E3142" s="195" t="str">
        <f>IF(Table28[[#This Row],[Tên hàng hóa ]]&lt;&gt;0,VLOOKUP(Table28[[#This Row],[Tên hàng hóa ]],Table1[[Tên hàng hóa]:[Quy cách]],2,0),"")</f>
        <v/>
      </c>
      <c r="F3142" s="191" t="str">
        <f>IF(Table28[[#This Row],[Tên hàng hóa ]]&lt;&gt;0,VLOOKUP(Table28[[#This Row],[Tên hàng hóa ]],Table1[[Tên hàng hóa]:[ĐVT]],3,0),"")</f>
        <v/>
      </c>
      <c r="G3142" s="196" t="str">
        <f>IF(Table28[[#This Row],[Tên hàng hóa ]]=0,"",VLOOKUP(Table28[[#This Row],[Tên hàng hóa ]],Table1[[Tên hàng hóa]:[Giá bán]],4,0))</f>
        <v/>
      </c>
      <c r="H3142" s="192"/>
      <c r="I3142" s="193" t="str">
        <f>IF(Table28[[#This Row],[Số lượng]]&lt;&gt;0,Table28[[#This Row],[Số lượng]]*Table28[[#This Row],[Đơn giá]],"")</f>
        <v/>
      </c>
      <c r="J3142" s="193" t="str">
        <f ca="1">IF(AND(Table28[[#This Row],[Tên hàng hóa ]]&lt;&gt;0,D3143=""),SUM(OFFSET(Table28[[#This Row],[Thành tiền]],0,0,-COUNTIF(Table28[Số HĐ],Table28[[#This Row],[Số HĐ]]))),"")</f>
        <v/>
      </c>
      <c r="K3142" s="192"/>
      <c r="L314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42" s="194"/>
    </row>
    <row r="3143" spans="1:13" ht="35.1" customHeight="1" x14ac:dyDescent="0.2">
      <c r="A3143" s="187"/>
      <c r="B3143" s="188"/>
      <c r="C3143" s="189" t="str">
        <f t="shared" si="78"/>
        <v/>
      </c>
      <c r="D3143" s="190"/>
      <c r="E3143" s="195" t="str">
        <f>IF(Table28[[#This Row],[Tên hàng hóa ]]&lt;&gt;0,VLOOKUP(Table28[[#This Row],[Tên hàng hóa ]],Table1[[Tên hàng hóa]:[Quy cách]],2,0),"")</f>
        <v/>
      </c>
      <c r="F3143" s="191" t="str">
        <f>IF(Table28[[#This Row],[Tên hàng hóa ]]&lt;&gt;0,VLOOKUP(Table28[[#This Row],[Tên hàng hóa ]],Table1[[Tên hàng hóa]:[ĐVT]],3,0),"")</f>
        <v/>
      </c>
      <c r="G3143" s="196" t="str">
        <f>IF(Table28[[#This Row],[Tên hàng hóa ]]=0,"",VLOOKUP(Table28[[#This Row],[Tên hàng hóa ]],Table1[[Tên hàng hóa]:[Giá bán]],4,0))</f>
        <v/>
      </c>
      <c r="H3143" s="192"/>
      <c r="I3143" s="193" t="str">
        <f>IF(Table28[[#This Row],[Số lượng]]&lt;&gt;0,Table28[[#This Row],[Số lượng]]*Table28[[#This Row],[Đơn giá]],"")</f>
        <v/>
      </c>
      <c r="J3143" s="193" t="str">
        <f ca="1">IF(AND(Table28[[#This Row],[Tên hàng hóa ]]&lt;&gt;0,D3144=""),SUM(OFFSET(Table28[[#This Row],[Thành tiền]],0,0,-COUNTIF(Table28[Số HĐ],Table28[[#This Row],[Số HĐ]]))),"")</f>
        <v/>
      </c>
      <c r="K3143" s="192"/>
      <c r="L314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43" s="194"/>
    </row>
    <row r="3144" spans="1:13" ht="35.1" customHeight="1" x14ac:dyDescent="0.2">
      <c r="A3144" s="187"/>
      <c r="B3144" s="188"/>
      <c r="C3144" s="189" t="str">
        <f>IF(AND(D3144&lt;&gt;0,D3145=""),C2205,"")</f>
        <v/>
      </c>
      <c r="D3144" s="190"/>
      <c r="E3144" s="195" t="str">
        <f>IF(Table28[[#This Row],[Tên hàng hóa ]]&lt;&gt;0,VLOOKUP(Table28[[#This Row],[Tên hàng hóa ]],Table1[[Tên hàng hóa]:[Quy cách]],2,0),"")</f>
        <v/>
      </c>
      <c r="F3144" s="191" t="str">
        <f>IF(Table28[[#This Row],[Tên hàng hóa ]]&lt;&gt;0,VLOOKUP(Table28[[#This Row],[Tên hàng hóa ]],Table1[[Tên hàng hóa]:[ĐVT]],3,0),"")</f>
        <v/>
      </c>
      <c r="G3144" s="196" t="str">
        <f>IF(Table28[[#This Row],[Tên hàng hóa ]]=0,"",VLOOKUP(Table28[[#This Row],[Tên hàng hóa ]],Table1[[Tên hàng hóa]:[Giá bán]],4,0))</f>
        <v/>
      </c>
      <c r="H3144" s="192"/>
      <c r="I3144" s="193" t="str">
        <f>IF(Table28[[#This Row],[Số lượng]]&lt;&gt;0,Table28[[#This Row],[Số lượng]]*Table28[[#This Row],[Đơn giá]],"")</f>
        <v/>
      </c>
      <c r="J3144" s="193" t="str">
        <f ca="1">IF(AND(Table28[[#This Row],[Tên hàng hóa ]]&lt;&gt;0,D3145=""),SUM(OFFSET(Table28[[#This Row],[Thành tiền]],0,0,-COUNTIF(Table28[Số HĐ],Table28[[#This Row],[Số HĐ]]))),"")</f>
        <v/>
      </c>
      <c r="K3144" s="192"/>
      <c r="L314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44" s="194"/>
    </row>
    <row r="3145" spans="1:13" ht="35.1" customHeight="1" x14ac:dyDescent="0.2">
      <c r="A3145" s="187"/>
      <c r="B3145" s="188"/>
      <c r="C3145" s="189" t="str">
        <f t="shared" ref="C3145:C3173" si="79">IF(AND(D3145&lt;&gt;0,D3146=""),C3144,"")</f>
        <v/>
      </c>
      <c r="D3145" s="190"/>
      <c r="E3145" s="195" t="str">
        <f>IF(Table28[[#This Row],[Tên hàng hóa ]]&lt;&gt;0,VLOOKUP(Table28[[#This Row],[Tên hàng hóa ]],Table1[[Tên hàng hóa]:[Quy cách]],2,0),"")</f>
        <v/>
      </c>
      <c r="F3145" s="191" t="str">
        <f>IF(Table28[[#This Row],[Tên hàng hóa ]]&lt;&gt;0,VLOOKUP(Table28[[#This Row],[Tên hàng hóa ]],Table1[[Tên hàng hóa]:[ĐVT]],3,0),"")</f>
        <v/>
      </c>
      <c r="G3145" s="196" t="str">
        <f>IF(Table28[[#This Row],[Tên hàng hóa ]]=0,"",VLOOKUP(Table28[[#This Row],[Tên hàng hóa ]],Table1[[Tên hàng hóa]:[Giá bán]],4,0))</f>
        <v/>
      </c>
      <c r="H3145" s="192"/>
      <c r="I3145" s="193" t="str">
        <f>IF(Table28[[#This Row],[Số lượng]]&lt;&gt;0,Table28[[#This Row],[Số lượng]]*Table28[[#This Row],[Đơn giá]],"")</f>
        <v/>
      </c>
      <c r="J3145" s="193" t="str">
        <f ca="1">IF(AND(Table28[[#This Row],[Tên hàng hóa ]]&lt;&gt;0,D3146=""),SUM(OFFSET(Table28[[#This Row],[Thành tiền]],0,0,-COUNTIF(Table28[Số HĐ],Table28[[#This Row],[Số HĐ]]))),"")</f>
        <v/>
      </c>
      <c r="K3145" s="192"/>
      <c r="L314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45" s="194"/>
    </row>
    <row r="3146" spans="1:13" ht="35.1" customHeight="1" x14ac:dyDescent="0.2">
      <c r="A3146" s="187"/>
      <c r="B3146" s="188"/>
      <c r="C3146" s="189" t="str">
        <f t="shared" si="79"/>
        <v/>
      </c>
      <c r="D3146" s="190"/>
      <c r="E3146" s="195" t="str">
        <f>IF(Table28[[#This Row],[Tên hàng hóa ]]&lt;&gt;0,VLOOKUP(Table28[[#This Row],[Tên hàng hóa ]],Table1[[Tên hàng hóa]:[Quy cách]],2,0),"")</f>
        <v/>
      </c>
      <c r="F3146" s="191" t="str">
        <f>IF(Table28[[#This Row],[Tên hàng hóa ]]&lt;&gt;0,VLOOKUP(Table28[[#This Row],[Tên hàng hóa ]],Table1[[Tên hàng hóa]:[ĐVT]],3,0),"")</f>
        <v/>
      </c>
      <c r="G3146" s="196" t="str">
        <f>IF(Table28[[#This Row],[Tên hàng hóa ]]=0,"",VLOOKUP(Table28[[#This Row],[Tên hàng hóa ]],Table1[[Tên hàng hóa]:[Giá bán]],4,0))</f>
        <v/>
      </c>
      <c r="H3146" s="192"/>
      <c r="I3146" s="193" t="str">
        <f>IF(Table28[[#This Row],[Số lượng]]&lt;&gt;0,Table28[[#This Row],[Số lượng]]*Table28[[#This Row],[Đơn giá]],"")</f>
        <v/>
      </c>
      <c r="J3146" s="193" t="str">
        <f ca="1">IF(AND(Table28[[#This Row],[Tên hàng hóa ]]&lt;&gt;0,D3147=""),SUM(OFFSET(Table28[[#This Row],[Thành tiền]],0,0,-COUNTIF(Table28[Số HĐ],Table28[[#This Row],[Số HĐ]]))),"")</f>
        <v/>
      </c>
      <c r="K3146" s="192"/>
      <c r="L314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46" s="194"/>
    </row>
    <row r="3147" spans="1:13" ht="35.1" customHeight="1" x14ac:dyDescent="0.2">
      <c r="A3147" s="187"/>
      <c r="B3147" s="188"/>
      <c r="C3147" s="189" t="str">
        <f t="shared" si="79"/>
        <v/>
      </c>
      <c r="D3147" s="190"/>
      <c r="E3147" s="195" t="str">
        <f>IF(Table28[[#This Row],[Tên hàng hóa ]]&lt;&gt;0,VLOOKUP(Table28[[#This Row],[Tên hàng hóa ]],Table1[[Tên hàng hóa]:[Quy cách]],2,0),"")</f>
        <v/>
      </c>
      <c r="F3147" s="191" t="str">
        <f>IF(Table28[[#This Row],[Tên hàng hóa ]]&lt;&gt;0,VLOOKUP(Table28[[#This Row],[Tên hàng hóa ]],Table1[[Tên hàng hóa]:[ĐVT]],3,0),"")</f>
        <v/>
      </c>
      <c r="G3147" s="196" t="str">
        <f>IF(Table28[[#This Row],[Tên hàng hóa ]]=0,"",VLOOKUP(Table28[[#This Row],[Tên hàng hóa ]],Table1[[Tên hàng hóa]:[Giá bán]],4,0))</f>
        <v/>
      </c>
      <c r="H3147" s="192"/>
      <c r="I3147" s="193" t="str">
        <f>IF(Table28[[#This Row],[Số lượng]]&lt;&gt;0,Table28[[#This Row],[Số lượng]]*Table28[[#This Row],[Đơn giá]],"")</f>
        <v/>
      </c>
      <c r="J3147" s="193" t="str">
        <f ca="1">IF(AND(Table28[[#This Row],[Tên hàng hóa ]]&lt;&gt;0,D3148=""),SUM(OFFSET(Table28[[#This Row],[Thành tiền]],0,0,-COUNTIF(Table28[Số HĐ],Table28[[#This Row],[Số HĐ]]))),"")</f>
        <v/>
      </c>
      <c r="K3147" s="192"/>
      <c r="L314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47" s="194"/>
    </row>
    <row r="3148" spans="1:13" ht="35.1" customHeight="1" x14ac:dyDescent="0.2">
      <c r="A3148" s="187"/>
      <c r="B3148" s="188"/>
      <c r="C3148" s="189" t="str">
        <f t="shared" si="79"/>
        <v/>
      </c>
      <c r="D3148" s="190"/>
      <c r="E3148" s="195" t="str">
        <f>IF(Table28[[#This Row],[Tên hàng hóa ]]&lt;&gt;0,VLOOKUP(Table28[[#This Row],[Tên hàng hóa ]],Table1[[Tên hàng hóa]:[Quy cách]],2,0),"")</f>
        <v/>
      </c>
      <c r="F3148" s="191" t="str">
        <f>IF(Table28[[#This Row],[Tên hàng hóa ]]&lt;&gt;0,VLOOKUP(Table28[[#This Row],[Tên hàng hóa ]],Table1[[Tên hàng hóa]:[ĐVT]],3,0),"")</f>
        <v/>
      </c>
      <c r="G3148" s="196" t="str">
        <f>IF(Table28[[#This Row],[Tên hàng hóa ]]=0,"",VLOOKUP(Table28[[#This Row],[Tên hàng hóa ]],Table1[[Tên hàng hóa]:[Giá bán]],4,0))</f>
        <v/>
      </c>
      <c r="H3148" s="192"/>
      <c r="I3148" s="193" t="str">
        <f>IF(Table28[[#This Row],[Số lượng]]&lt;&gt;0,Table28[[#This Row],[Số lượng]]*Table28[[#This Row],[Đơn giá]],"")</f>
        <v/>
      </c>
      <c r="J3148" s="193" t="str">
        <f ca="1">IF(AND(Table28[[#This Row],[Tên hàng hóa ]]&lt;&gt;0,D3149=""),SUM(OFFSET(Table28[[#This Row],[Thành tiền]],0,0,-COUNTIF(Table28[Số HĐ],Table28[[#This Row],[Số HĐ]]))),"")</f>
        <v/>
      </c>
      <c r="K3148" s="192"/>
      <c r="L314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48" s="194"/>
    </row>
    <row r="3149" spans="1:13" ht="35.1" customHeight="1" x14ac:dyDescent="0.2">
      <c r="A3149" s="187"/>
      <c r="B3149" s="188"/>
      <c r="C3149" s="189" t="str">
        <f t="shared" si="79"/>
        <v/>
      </c>
      <c r="D3149" s="190"/>
      <c r="E3149" s="195" t="str">
        <f>IF(Table28[[#This Row],[Tên hàng hóa ]]&lt;&gt;0,VLOOKUP(Table28[[#This Row],[Tên hàng hóa ]],Table1[[Tên hàng hóa]:[Quy cách]],2,0),"")</f>
        <v/>
      </c>
      <c r="F3149" s="191" t="str">
        <f>IF(Table28[[#This Row],[Tên hàng hóa ]]&lt;&gt;0,VLOOKUP(Table28[[#This Row],[Tên hàng hóa ]],Table1[[Tên hàng hóa]:[ĐVT]],3,0),"")</f>
        <v/>
      </c>
      <c r="G3149" s="196" t="str">
        <f>IF(Table28[[#This Row],[Tên hàng hóa ]]=0,"",VLOOKUP(Table28[[#This Row],[Tên hàng hóa ]],Table1[[Tên hàng hóa]:[Giá bán]],4,0))</f>
        <v/>
      </c>
      <c r="H3149" s="192"/>
      <c r="I3149" s="193" t="str">
        <f>IF(Table28[[#This Row],[Số lượng]]&lt;&gt;0,Table28[[#This Row],[Số lượng]]*Table28[[#This Row],[Đơn giá]],"")</f>
        <v/>
      </c>
      <c r="J3149" s="193" t="str">
        <f ca="1">IF(AND(Table28[[#This Row],[Tên hàng hóa ]]&lt;&gt;0,D3150=""),SUM(OFFSET(Table28[[#This Row],[Thành tiền]],0,0,-COUNTIF(Table28[Số HĐ],Table28[[#This Row],[Số HĐ]]))),"")</f>
        <v/>
      </c>
      <c r="K3149" s="192"/>
      <c r="L314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49" s="194"/>
    </row>
    <row r="3150" spans="1:13" ht="35.1" customHeight="1" x14ac:dyDescent="0.2">
      <c r="A3150" s="187"/>
      <c r="B3150" s="188"/>
      <c r="C3150" s="189" t="str">
        <f t="shared" si="79"/>
        <v/>
      </c>
      <c r="D3150" s="190"/>
      <c r="E3150" s="195" t="str">
        <f>IF(Table28[[#This Row],[Tên hàng hóa ]]&lt;&gt;0,VLOOKUP(Table28[[#This Row],[Tên hàng hóa ]],Table1[[Tên hàng hóa]:[Quy cách]],2,0),"")</f>
        <v/>
      </c>
      <c r="F3150" s="191" t="str">
        <f>IF(Table28[[#This Row],[Tên hàng hóa ]]&lt;&gt;0,VLOOKUP(Table28[[#This Row],[Tên hàng hóa ]],Table1[[Tên hàng hóa]:[ĐVT]],3,0),"")</f>
        <v/>
      </c>
      <c r="G3150" s="196" t="str">
        <f>IF(Table28[[#This Row],[Tên hàng hóa ]]=0,"",VLOOKUP(Table28[[#This Row],[Tên hàng hóa ]],Table1[[Tên hàng hóa]:[Giá bán]],4,0))</f>
        <v/>
      </c>
      <c r="H3150" s="192"/>
      <c r="I3150" s="193" t="str">
        <f>IF(Table28[[#This Row],[Số lượng]]&lt;&gt;0,Table28[[#This Row],[Số lượng]]*Table28[[#This Row],[Đơn giá]],"")</f>
        <v/>
      </c>
      <c r="J3150" s="193" t="str">
        <f ca="1">IF(AND(Table28[[#This Row],[Tên hàng hóa ]]&lt;&gt;0,D3151=""),SUM(OFFSET(Table28[[#This Row],[Thành tiền]],0,0,-COUNTIF(Table28[Số HĐ],Table28[[#This Row],[Số HĐ]]))),"")</f>
        <v/>
      </c>
      <c r="K3150" s="192"/>
      <c r="L315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50" s="194"/>
    </row>
    <row r="3151" spans="1:13" ht="35.1" customHeight="1" x14ac:dyDescent="0.2">
      <c r="A3151" s="187"/>
      <c r="B3151" s="188"/>
      <c r="C3151" s="189" t="str">
        <f t="shared" si="79"/>
        <v/>
      </c>
      <c r="D3151" s="190"/>
      <c r="E3151" s="195" t="str">
        <f>IF(Table28[[#This Row],[Tên hàng hóa ]]&lt;&gt;0,VLOOKUP(Table28[[#This Row],[Tên hàng hóa ]],Table1[[Tên hàng hóa]:[Quy cách]],2,0),"")</f>
        <v/>
      </c>
      <c r="F3151" s="191" t="str">
        <f>IF(Table28[[#This Row],[Tên hàng hóa ]]&lt;&gt;0,VLOOKUP(Table28[[#This Row],[Tên hàng hóa ]],Table1[[Tên hàng hóa]:[ĐVT]],3,0),"")</f>
        <v/>
      </c>
      <c r="G3151" s="196" t="str">
        <f>IF(Table28[[#This Row],[Tên hàng hóa ]]=0,"",VLOOKUP(Table28[[#This Row],[Tên hàng hóa ]],Table1[[Tên hàng hóa]:[Giá bán]],4,0))</f>
        <v/>
      </c>
      <c r="H3151" s="192"/>
      <c r="I3151" s="193" t="str">
        <f>IF(Table28[[#This Row],[Số lượng]]&lt;&gt;0,Table28[[#This Row],[Số lượng]]*Table28[[#This Row],[Đơn giá]],"")</f>
        <v/>
      </c>
      <c r="J3151" s="193" t="str">
        <f ca="1">IF(AND(Table28[[#This Row],[Tên hàng hóa ]]&lt;&gt;0,D3152=""),SUM(OFFSET(Table28[[#This Row],[Thành tiền]],0,0,-COUNTIF(Table28[Số HĐ],Table28[[#This Row],[Số HĐ]]))),"")</f>
        <v/>
      </c>
      <c r="K3151" s="192"/>
      <c r="L315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51" s="194"/>
    </row>
    <row r="3152" spans="1:13" ht="35.1" customHeight="1" x14ac:dyDescent="0.2">
      <c r="A3152" s="187"/>
      <c r="B3152" s="188"/>
      <c r="C3152" s="189" t="str">
        <f t="shared" si="79"/>
        <v/>
      </c>
      <c r="D3152" s="190"/>
      <c r="E3152" s="195" t="str">
        <f>IF(Table28[[#This Row],[Tên hàng hóa ]]&lt;&gt;0,VLOOKUP(Table28[[#This Row],[Tên hàng hóa ]],Table1[[Tên hàng hóa]:[Quy cách]],2,0),"")</f>
        <v/>
      </c>
      <c r="F3152" s="191" t="str">
        <f>IF(Table28[[#This Row],[Tên hàng hóa ]]&lt;&gt;0,VLOOKUP(Table28[[#This Row],[Tên hàng hóa ]],Table1[[Tên hàng hóa]:[ĐVT]],3,0),"")</f>
        <v/>
      </c>
      <c r="G3152" s="196" t="str">
        <f>IF(Table28[[#This Row],[Tên hàng hóa ]]=0,"",VLOOKUP(Table28[[#This Row],[Tên hàng hóa ]],Table1[[Tên hàng hóa]:[Giá bán]],4,0))</f>
        <v/>
      </c>
      <c r="H3152" s="192"/>
      <c r="I3152" s="193" t="str">
        <f>IF(Table28[[#This Row],[Số lượng]]&lt;&gt;0,Table28[[#This Row],[Số lượng]]*Table28[[#This Row],[Đơn giá]],"")</f>
        <v/>
      </c>
      <c r="J3152" s="193" t="str">
        <f ca="1">IF(AND(Table28[[#This Row],[Tên hàng hóa ]]&lt;&gt;0,D3153=""),SUM(OFFSET(Table28[[#This Row],[Thành tiền]],0,0,-COUNTIF(Table28[Số HĐ],Table28[[#This Row],[Số HĐ]]))),"")</f>
        <v/>
      </c>
      <c r="K3152" s="192"/>
      <c r="L315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52" s="194"/>
    </row>
    <row r="3153" spans="1:13" ht="35.1" customHeight="1" x14ac:dyDescent="0.2">
      <c r="A3153" s="187"/>
      <c r="B3153" s="188"/>
      <c r="C3153" s="189" t="str">
        <f t="shared" si="79"/>
        <v/>
      </c>
      <c r="D3153" s="190"/>
      <c r="E3153" s="195" t="str">
        <f>IF(Table28[[#This Row],[Tên hàng hóa ]]&lt;&gt;0,VLOOKUP(Table28[[#This Row],[Tên hàng hóa ]],Table1[[Tên hàng hóa]:[Quy cách]],2,0),"")</f>
        <v/>
      </c>
      <c r="F3153" s="191" t="str">
        <f>IF(Table28[[#This Row],[Tên hàng hóa ]]&lt;&gt;0,VLOOKUP(Table28[[#This Row],[Tên hàng hóa ]],Table1[[Tên hàng hóa]:[ĐVT]],3,0),"")</f>
        <v/>
      </c>
      <c r="G3153" s="196" t="str">
        <f>IF(Table28[[#This Row],[Tên hàng hóa ]]=0,"",VLOOKUP(Table28[[#This Row],[Tên hàng hóa ]],Table1[[Tên hàng hóa]:[Giá bán]],4,0))</f>
        <v/>
      </c>
      <c r="H3153" s="192"/>
      <c r="I3153" s="193" t="str">
        <f>IF(Table28[[#This Row],[Số lượng]]&lt;&gt;0,Table28[[#This Row],[Số lượng]]*Table28[[#This Row],[Đơn giá]],"")</f>
        <v/>
      </c>
      <c r="J3153" s="193" t="str">
        <f ca="1">IF(AND(Table28[[#This Row],[Tên hàng hóa ]]&lt;&gt;0,D3154=""),SUM(OFFSET(Table28[[#This Row],[Thành tiền]],0,0,-COUNTIF(Table28[Số HĐ],Table28[[#This Row],[Số HĐ]]))),"")</f>
        <v/>
      </c>
      <c r="K3153" s="192"/>
      <c r="L315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53" s="194"/>
    </row>
    <row r="3154" spans="1:13" ht="35.1" customHeight="1" x14ac:dyDescent="0.2">
      <c r="A3154" s="187"/>
      <c r="B3154" s="188"/>
      <c r="C3154" s="189" t="str">
        <f t="shared" si="79"/>
        <v/>
      </c>
      <c r="D3154" s="190"/>
      <c r="E3154" s="195" t="str">
        <f>IF(Table28[[#This Row],[Tên hàng hóa ]]&lt;&gt;0,VLOOKUP(Table28[[#This Row],[Tên hàng hóa ]],Table1[[Tên hàng hóa]:[Quy cách]],2,0),"")</f>
        <v/>
      </c>
      <c r="F3154" s="191" t="str">
        <f>IF(Table28[[#This Row],[Tên hàng hóa ]]&lt;&gt;0,VLOOKUP(Table28[[#This Row],[Tên hàng hóa ]],Table1[[Tên hàng hóa]:[ĐVT]],3,0),"")</f>
        <v/>
      </c>
      <c r="G3154" s="196" t="str">
        <f>IF(Table28[[#This Row],[Tên hàng hóa ]]=0,"",VLOOKUP(Table28[[#This Row],[Tên hàng hóa ]],Table1[[Tên hàng hóa]:[Giá bán]],4,0))</f>
        <v/>
      </c>
      <c r="H3154" s="192"/>
      <c r="I3154" s="193" t="str">
        <f>IF(Table28[[#This Row],[Số lượng]]&lt;&gt;0,Table28[[#This Row],[Số lượng]]*Table28[[#This Row],[Đơn giá]],"")</f>
        <v/>
      </c>
      <c r="J3154" s="193" t="str">
        <f ca="1">IF(AND(Table28[[#This Row],[Tên hàng hóa ]]&lt;&gt;0,D3155=""),SUM(OFFSET(Table28[[#This Row],[Thành tiền]],0,0,-COUNTIF(Table28[Số HĐ],Table28[[#This Row],[Số HĐ]]))),"")</f>
        <v/>
      </c>
      <c r="K3154" s="192"/>
      <c r="L315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54" s="194"/>
    </row>
    <row r="3155" spans="1:13" ht="35.1" customHeight="1" x14ac:dyDescent="0.2">
      <c r="A3155" s="187"/>
      <c r="B3155" s="188"/>
      <c r="C3155" s="189" t="str">
        <f t="shared" si="79"/>
        <v/>
      </c>
      <c r="D3155" s="190"/>
      <c r="E3155" s="195" t="str">
        <f>IF(Table28[[#This Row],[Tên hàng hóa ]]&lt;&gt;0,VLOOKUP(Table28[[#This Row],[Tên hàng hóa ]],Table1[[Tên hàng hóa]:[Quy cách]],2,0),"")</f>
        <v/>
      </c>
      <c r="F3155" s="191" t="str">
        <f>IF(Table28[[#This Row],[Tên hàng hóa ]]&lt;&gt;0,VLOOKUP(Table28[[#This Row],[Tên hàng hóa ]],Table1[[Tên hàng hóa]:[ĐVT]],3,0),"")</f>
        <v/>
      </c>
      <c r="G3155" s="196" t="str">
        <f>IF(Table28[[#This Row],[Tên hàng hóa ]]=0,"",VLOOKUP(Table28[[#This Row],[Tên hàng hóa ]],Table1[[Tên hàng hóa]:[Giá bán]],4,0))</f>
        <v/>
      </c>
      <c r="H3155" s="192"/>
      <c r="I3155" s="193" t="str">
        <f>IF(Table28[[#This Row],[Số lượng]]&lt;&gt;0,Table28[[#This Row],[Số lượng]]*Table28[[#This Row],[Đơn giá]],"")</f>
        <v/>
      </c>
      <c r="J3155" s="193" t="str">
        <f ca="1">IF(AND(Table28[[#This Row],[Tên hàng hóa ]]&lt;&gt;0,D3156=""),SUM(OFFSET(Table28[[#This Row],[Thành tiền]],0,0,-COUNTIF(Table28[Số HĐ],Table28[[#This Row],[Số HĐ]]))),"")</f>
        <v/>
      </c>
      <c r="K3155" s="192"/>
      <c r="L315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55" s="194"/>
    </row>
    <row r="3156" spans="1:13" ht="35.1" customHeight="1" x14ac:dyDescent="0.2">
      <c r="A3156" s="187"/>
      <c r="B3156" s="188"/>
      <c r="C3156" s="189" t="str">
        <f t="shared" si="79"/>
        <v/>
      </c>
      <c r="D3156" s="190"/>
      <c r="E3156" s="195" t="str">
        <f>IF(Table28[[#This Row],[Tên hàng hóa ]]&lt;&gt;0,VLOOKUP(Table28[[#This Row],[Tên hàng hóa ]],Table1[[Tên hàng hóa]:[Quy cách]],2,0),"")</f>
        <v/>
      </c>
      <c r="F3156" s="191" t="str">
        <f>IF(Table28[[#This Row],[Tên hàng hóa ]]&lt;&gt;0,VLOOKUP(Table28[[#This Row],[Tên hàng hóa ]],Table1[[Tên hàng hóa]:[ĐVT]],3,0),"")</f>
        <v/>
      </c>
      <c r="G3156" s="196" t="str">
        <f>IF(Table28[[#This Row],[Tên hàng hóa ]]=0,"",VLOOKUP(Table28[[#This Row],[Tên hàng hóa ]],Table1[[Tên hàng hóa]:[Giá bán]],4,0))</f>
        <v/>
      </c>
      <c r="H3156" s="192"/>
      <c r="I3156" s="193" t="str">
        <f>IF(Table28[[#This Row],[Số lượng]]&lt;&gt;0,Table28[[#This Row],[Số lượng]]*Table28[[#This Row],[Đơn giá]],"")</f>
        <v/>
      </c>
      <c r="J3156" s="193" t="str">
        <f ca="1">IF(AND(Table28[[#This Row],[Tên hàng hóa ]]&lt;&gt;0,D3157=""),SUM(OFFSET(Table28[[#This Row],[Thành tiền]],0,0,-COUNTIF(Table28[Số HĐ],Table28[[#This Row],[Số HĐ]]))),"")</f>
        <v/>
      </c>
      <c r="K3156" s="192"/>
      <c r="L315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56" s="194"/>
    </row>
    <row r="3157" spans="1:13" ht="35.1" customHeight="1" x14ac:dyDescent="0.2">
      <c r="A3157" s="187"/>
      <c r="B3157" s="188"/>
      <c r="C3157" s="189" t="str">
        <f t="shared" si="79"/>
        <v/>
      </c>
      <c r="D3157" s="190"/>
      <c r="E3157" s="195" t="str">
        <f>IF(Table28[[#This Row],[Tên hàng hóa ]]&lt;&gt;0,VLOOKUP(Table28[[#This Row],[Tên hàng hóa ]],Table1[[Tên hàng hóa]:[Quy cách]],2,0),"")</f>
        <v/>
      </c>
      <c r="F3157" s="191" t="str">
        <f>IF(Table28[[#This Row],[Tên hàng hóa ]]&lt;&gt;0,VLOOKUP(Table28[[#This Row],[Tên hàng hóa ]],Table1[[Tên hàng hóa]:[ĐVT]],3,0),"")</f>
        <v/>
      </c>
      <c r="G3157" s="196" t="str">
        <f>IF(Table28[[#This Row],[Tên hàng hóa ]]=0,"",VLOOKUP(Table28[[#This Row],[Tên hàng hóa ]],Table1[[Tên hàng hóa]:[Giá bán]],4,0))</f>
        <v/>
      </c>
      <c r="H3157" s="192"/>
      <c r="I3157" s="193" t="str">
        <f>IF(Table28[[#This Row],[Số lượng]]&lt;&gt;0,Table28[[#This Row],[Số lượng]]*Table28[[#This Row],[Đơn giá]],"")</f>
        <v/>
      </c>
      <c r="J3157" s="193" t="str">
        <f ca="1">IF(AND(Table28[[#This Row],[Tên hàng hóa ]]&lt;&gt;0,D3158=""),SUM(OFFSET(Table28[[#This Row],[Thành tiền]],0,0,-COUNTIF(Table28[Số HĐ],Table28[[#This Row],[Số HĐ]]))),"")</f>
        <v/>
      </c>
      <c r="K3157" s="192"/>
      <c r="L315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57" s="194"/>
    </row>
    <row r="3158" spans="1:13" ht="35.1" customHeight="1" x14ac:dyDescent="0.2">
      <c r="A3158" s="187"/>
      <c r="B3158" s="188"/>
      <c r="C3158" s="189" t="str">
        <f t="shared" si="79"/>
        <v/>
      </c>
      <c r="D3158" s="190"/>
      <c r="E3158" s="195" t="str">
        <f>IF(Table28[[#This Row],[Tên hàng hóa ]]&lt;&gt;0,VLOOKUP(Table28[[#This Row],[Tên hàng hóa ]],Table1[[Tên hàng hóa]:[Quy cách]],2,0),"")</f>
        <v/>
      </c>
      <c r="F3158" s="191" t="str">
        <f>IF(Table28[[#This Row],[Tên hàng hóa ]]&lt;&gt;0,VLOOKUP(Table28[[#This Row],[Tên hàng hóa ]],Table1[[Tên hàng hóa]:[ĐVT]],3,0),"")</f>
        <v/>
      </c>
      <c r="G3158" s="196" t="str">
        <f>IF(Table28[[#This Row],[Tên hàng hóa ]]=0,"",VLOOKUP(Table28[[#This Row],[Tên hàng hóa ]],Table1[[Tên hàng hóa]:[Giá bán]],4,0))</f>
        <v/>
      </c>
      <c r="H3158" s="192"/>
      <c r="I3158" s="193" t="str">
        <f>IF(Table28[[#This Row],[Số lượng]]&lt;&gt;0,Table28[[#This Row],[Số lượng]]*Table28[[#This Row],[Đơn giá]],"")</f>
        <v/>
      </c>
      <c r="J3158" s="193" t="str">
        <f ca="1">IF(AND(Table28[[#This Row],[Tên hàng hóa ]]&lt;&gt;0,D3159=""),SUM(OFFSET(Table28[[#This Row],[Thành tiền]],0,0,-COUNTIF(Table28[Số HĐ],Table28[[#This Row],[Số HĐ]]))),"")</f>
        <v/>
      </c>
      <c r="K3158" s="192"/>
      <c r="L315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58" s="194"/>
    </row>
    <row r="3159" spans="1:13" ht="35.1" customHeight="1" x14ac:dyDescent="0.2">
      <c r="A3159" s="187"/>
      <c r="B3159" s="188"/>
      <c r="C3159" s="189" t="str">
        <f t="shared" si="79"/>
        <v/>
      </c>
      <c r="D3159" s="190"/>
      <c r="E3159" s="195" t="str">
        <f>IF(Table28[[#This Row],[Tên hàng hóa ]]&lt;&gt;0,VLOOKUP(Table28[[#This Row],[Tên hàng hóa ]],Table1[[Tên hàng hóa]:[Quy cách]],2,0),"")</f>
        <v/>
      </c>
      <c r="F3159" s="191" t="str">
        <f>IF(Table28[[#This Row],[Tên hàng hóa ]]&lt;&gt;0,VLOOKUP(Table28[[#This Row],[Tên hàng hóa ]],Table1[[Tên hàng hóa]:[ĐVT]],3,0),"")</f>
        <v/>
      </c>
      <c r="G3159" s="196" t="str">
        <f>IF(Table28[[#This Row],[Tên hàng hóa ]]=0,"",VLOOKUP(Table28[[#This Row],[Tên hàng hóa ]],Table1[[Tên hàng hóa]:[Giá bán]],4,0))</f>
        <v/>
      </c>
      <c r="H3159" s="192"/>
      <c r="I3159" s="193" t="str">
        <f>IF(Table28[[#This Row],[Số lượng]]&lt;&gt;0,Table28[[#This Row],[Số lượng]]*Table28[[#This Row],[Đơn giá]],"")</f>
        <v/>
      </c>
      <c r="J3159" s="193" t="str">
        <f ca="1">IF(AND(Table28[[#This Row],[Tên hàng hóa ]]&lt;&gt;0,D3160=""),SUM(OFFSET(Table28[[#This Row],[Thành tiền]],0,0,-COUNTIF(Table28[Số HĐ],Table28[[#This Row],[Số HĐ]]))),"")</f>
        <v/>
      </c>
      <c r="K3159" s="192"/>
      <c r="L315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59" s="194"/>
    </row>
    <row r="3160" spans="1:13" ht="35.1" customHeight="1" x14ac:dyDescent="0.2">
      <c r="A3160" s="187"/>
      <c r="B3160" s="188"/>
      <c r="C3160" s="189" t="str">
        <f t="shared" si="79"/>
        <v/>
      </c>
      <c r="D3160" s="190"/>
      <c r="E3160" s="195" t="str">
        <f>IF(Table28[[#This Row],[Tên hàng hóa ]]&lt;&gt;0,VLOOKUP(Table28[[#This Row],[Tên hàng hóa ]],Table1[[Tên hàng hóa]:[Quy cách]],2,0),"")</f>
        <v/>
      </c>
      <c r="F3160" s="191" t="str">
        <f>IF(Table28[[#This Row],[Tên hàng hóa ]]&lt;&gt;0,VLOOKUP(Table28[[#This Row],[Tên hàng hóa ]],Table1[[Tên hàng hóa]:[ĐVT]],3,0),"")</f>
        <v/>
      </c>
      <c r="G3160" s="196" t="str">
        <f>IF(Table28[[#This Row],[Tên hàng hóa ]]=0,"",VLOOKUP(Table28[[#This Row],[Tên hàng hóa ]],Table1[[Tên hàng hóa]:[Giá bán]],4,0))</f>
        <v/>
      </c>
      <c r="H3160" s="192"/>
      <c r="I3160" s="193" t="str">
        <f>IF(Table28[[#This Row],[Số lượng]]&lt;&gt;0,Table28[[#This Row],[Số lượng]]*Table28[[#This Row],[Đơn giá]],"")</f>
        <v/>
      </c>
      <c r="J3160" s="193" t="str">
        <f ca="1">IF(AND(Table28[[#This Row],[Tên hàng hóa ]]&lt;&gt;0,D3161=""),SUM(OFFSET(Table28[[#This Row],[Thành tiền]],0,0,-COUNTIF(Table28[Số HĐ],Table28[[#This Row],[Số HĐ]]))),"")</f>
        <v/>
      </c>
      <c r="K3160" s="192"/>
      <c r="L316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60" s="194"/>
    </row>
    <row r="3161" spans="1:13" ht="35.1" customHeight="1" x14ac:dyDescent="0.2">
      <c r="A3161" s="187"/>
      <c r="B3161" s="188"/>
      <c r="C3161" s="189" t="str">
        <f t="shared" si="79"/>
        <v/>
      </c>
      <c r="D3161" s="190"/>
      <c r="E3161" s="195" t="str">
        <f>IF(Table28[[#This Row],[Tên hàng hóa ]]&lt;&gt;0,VLOOKUP(Table28[[#This Row],[Tên hàng hóa ]],Table1[[Tên hàng hóa]:[Quy cách]],2,0),"")</f>
        <v/>
      </c>
      <c r="F3161" s="191" t="str">
        <f>IF(Table28[[#This Row],[Tên hàng hóa ]]&lt;&gt;0,VLOOKUP(Table28[[#This Row],[Tên hàng hóa ]],Table1[[Tên hàng hóa]:[ĐVT]],3,0),"")</f>
        <v/>
      </c>
      <c r="G3161" s="196" t="str">
        <f>IF(Table28[[#This Row],[Tên hàng hóa ]]=0,"",VLOOKUP(Table28[[#This Row],[Tên hàng hóa ]],Table1[[Tên hàng hóa]:[Giá bán]],4,0))</f>
        <v/>
      </c>
      <c r="H3161" s="192"/>
      <c r="I3161" s="193" t="str">
        <f>IF(Table28[[#This Row],[Số lượng]]&lt;&gt;0,Table28[[#This Row],[Số lượng]]*Table28[[#This Row],[Đơn giá]],"")</f>
        <v/>
      </c>
      <c r="J3161" s="193" t="str">
        <f ca="1">IF(AND(Table28[[#This Row],[Tên hàng hóa ]]&lt;&gt;0,D3162=""),SUM(OFFSET(Table28[[#This Row],[Thành tiền]],0,0,-COUNTIF(Table28[Số HĐ],Table28[[#This Row],[Số HĐ]]))),"")</f>
        <v/>
      </c>
      <c r="K3161" s="192"/>
      <c r="L316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61" s="194"/>
    </row>
    <row r="3162" spans="1:13" ht="35.1" customHeight="1" x14ac:dyDescent="0.2">
      <c r="A3162" s="187"/>
      <c r="B3162" s="188"/>
      <c r="C3162" s="189" t="str">
        <f t="shared" si="79"/>
        <v/>
      </c>
      <c r="D3162" s="190"/>
      <c r="E3162" s="195" t="str">
        <f>IF(Table28[[#This Row],[Tên hàng hóa ]]&lt;&gt;0,VLOOKUP(Table28[[#This Row],[Tên hàng hóa ]],Table1[[Tên hàng hóa]:[Quy cách]],2,0),"")</f>
        <v/>
      </c>
      <c r="F3162" s="191" t="str">
        <f>IF(Table28[[#This Row],[Tên hàng hóa ]]&lt;&gt;0,VLOOKUP(Table28[[#This Row],[Tên hàng hóa ]],Table1[[Tên hàng hóa]:[ĐVT]],3,0),"")</f>
        <v/>
      </c>
      <c r="G3162" s="196" t="str">
        <f>IF(Table28[[#This Row],[Tên hàng hóa ]]=0,"",VLOOKUP(Table28[[#This Row],[Tên hàng hóa ]],Table1[[Tên hàng hóa]:[Giá bán]],4,0))</f>
        <v/>
      </c>
      <c r="H3162" s="192"/>
      <c r="I3162" s="193" t="str">
        <f>IF(Table28[[#This Row],[Số lượng]]&lt;&gt;0,Table28[[#This Row],[Số lượng]]*Table28[[#This Row],[Đơn giá]],"")</f>
        <v/>
      </c>
      <c r="J3162" s="193" t="str">
        <f ca="1">IF(AND(Table28[[#This Row],[Tên hàng hóa ]]&lt;&gt;0,D3163=""),SUM(OFFSET(Table28[[#This Row],[Thành tiền]],0,0,-COUNTIF(Table28[Số HĐ],Table28[[#This Row],[Số HĐ]]))),"")</f>
        <v/>
      </c>
      <c r="K3162" s="192"/>
      <c r="L316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62" s="194"/>
    </row>
    <row r="3163" spans="1:13" ht="35.1" customHeight="1" x14ac:dyDescent="0.2">
      <c r="A3163" s="187"/>
      <c r="B3163" s="188"/>
      <c r="C3163" s="189" t="str">
        <f t="shared" si="79"/>
        <v/>
      </c>
      <c r="D3163" s="190"/>
      <c r="E3163" s="195" t="str">
        <f>IF(Table28[[#This Row],[Tên hàng hóa ]]&lt;&gt;0,VLOOKUP(Table28[[#This Row],[Tên hàng hóa ]],Table1[[Tên hàng hóa]:[Quy cách]],2,0),"")</f>
        <v/>
      </c>
      <c r="F3163" s="191" t="str">
        <f>IF(Table28[[#This Row],[Tên hàng hóa ]]&lt;&gt;0,VLOOKUP(Table28[[#This Row],[Tên hàng hóa ]],Table1[[Tên hàng hóa]:[ĐVT]],3,0),"")</f>
        <v/>
      </c>
      <c r="G3163" s="196" t="str">
        <f>IF(Table28[[#This Row],[Tên hàng hóa ]]=0,"",VLOOKUP(Table28[[#This Row],[Tên hàng hóa ]],Table1[[Tên hàng hóa]:[Giá bán]],4,0))</f>
        <v/>
      </c>
      <c r="H3163" s="192"/>
      <c r="I3163" s="193" t="str">
        <f>IF(Table28[[#This Row],[Số lượng]]&lt;&gt;0,Table28[[#This Row],[Số lượng]]*Table28[[#This Row],[Đơn giá]],"")</f>
        <v/>
      </c>
      <c r="J3163" s="193" t="str">
        <f ca="1">IF(AND(Table28[[#This Row],[Tên hàng hóa ]]&lt;&gt;0,D3164=""),SUM(OFFSET(Table28[[#This Row],[Thành tiền]],0,0,-COUNTIF(Table28[Số HĐ],Table28[[#This Row],[Số HĐ]]))),"")</f>
        <v/>
      </c>
      <c r="K3163" s="192"/>
      <c r="L316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63" s="194"/>
    </row>
    <row r="3164" spans="1:13" ht="35.1" customHeight="1" x14ac:dyDescent="0.2">
      <c r="A3164" s="187"/>
      <c r="B3164" s="188"/>
      <c r="C3164" s="189" t="str">
        <f t="shared" si="79"/>
        <v/>
      </c>
      <c r="D3164" s="190"/>
      <c r="E3164" s="195" t="str">
        <f>IF(Table28[[#This Row],[Tên hàng hóa ]]&lt;&gt;0,VLOOKUP(Table28[[#This Row],[Tên hàng hóa ]],Table1[[Tên hàng hóa]:[Quy cách]],2,0),"")</f>
        <v/>
      </c>
      <c r="F3164" s="191" t="str">
        <f>IF(Table28[[#This Row],[Tên hàng hóa ]]&lt;&gt;0,VLOOKUP(Table28[[#This Row],[Tên hàng hóa ]],Table1[[Tên hàng hóa]:[ĐVT]],3,0),"")</f>
        <v/>
      </c>
      <c r="G3164" s="196" t="str">
        <f>IF(Table28[[#This Row],[Tên hàng hóa ]]=0,"",VLOOKUP(Table28[[#This Row],[Tên hàng hóa ]],Table1[[Tên hàng hóa]:[Giá bán]],4,0))</f>
        <v/>
      </c>
      <c r="H3164" s="192"/>
      <c r="I3164" s="193" t="str">
        <f>IF(Table28[[#This Row],[Số lượng]]&lt;&gt;0,Table28[[#This Row],[Số lượng]]*Table28[[#This Row],[Đơn giá]],"")</f>
        <v/>
      </c>
      <c r="J3164" s="193" t="str">
        <f ca="1">IF(AND(Table28[[#This Row],[Tên hàng hóa ]]&lt;&gt;0,D3165=""),SUM(OFFSET(Table28[[#This Row],[Thành tiền]],0,0,-COUNTIF(Table28[Số HĐ],Table28[[#This Row],[Số HĐ]]))),"")</f>
        <v/>
      </c>
      <c r="K3164" s="192"/>
      <c r="L316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64" s="194"/>
    </row>
    <row r="3165" spans="1:13" ht="35.1" customHeight="1" x14ac:dyDescent="0.2">
      <c r="A3165" s="187"/>
      <c r="B3165" s="188"/>
      <c r="C3165" s="189" t="str">
        <f t="shared" si="79"/>
        <v/>
      </c>
      <c r="D3165" s="190"/>
      <c r="E3165" s="195" t="str">
        <f>IF(Table28[[#This Row],[Tên hàng hóa ]]&lt;&gt;0,VLOOKUP(Table28[[#This Row],[Tên hàng hóa ]],Table1[[Tên hàng hóa]:[Quy cách]],2,0),"")</f>
        <v/>
      </c>
      <c r="F3165" s="191" t="str">
        <f>IF(Table28[[#This Row],[Tên hàng hóa ]]&lt;&gt;0,VLOOKUP(Table28[[#This Row],[Tên hàng hóa ]],Table1[[Tên hàng hóa]:[ĐVT]],3,0),"")</f>
        <v/>
      </c>
      <c r="G3165" s="196" t="str">
        <f>IF(Table28[[#This Row],[Tên hàng hóa ]]=0,"",VLOOKUP(Table28[[#This Row],[Tên hàng hóa ]],Table1[[Tên hàng hóa]:[Giá bán]],4,0))</f>
        <v/>
      </c>
      <c r="H3165" s="192"/>
      <c r="I3165" s="193" t="str">
        <f>IF(Table28[[#This Row],[Số lượng]]&lt;&gt;0,Table28[[#This Row],[Số lượng]]*Table28[[#This Row],[Đơn giá]],"")</f>
        <v/>
      </c>
      <c r="J3165" s="193" t="str">
        <f ca="1">IF(AND(Table28[[#This Row],[Tên hàng hóa ]]&lt;&gt;0,D3166=""),SUM(OFFSET(Table28[[#This Row],[Thành tiền]],0,0,-COUNTIF(Table28[Số HĐ],Table28[[#This Row],[Số HĐ]]))),"")</f>
        <v/>
      </c>
      <c r="K3165" s="192"/>
      <c r="L316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65" s="194"/>
    </row>
    <row r="3166" spans="1:13" ht="35.1" customHeight="1" x14ac:dyDescent="0.2">
      <c r="A3166" s="187"/>
      <c r="B3166" s="188"/>
      <c r="C3166" s="189" t="str">
        <f t="shared" si="79"/>
        <v/>
      </c>
      <c r="D3166" s="190"/>
      <c r="E3166" s="195" t="str">
        <f>IF(Table28[[#This Row],[Tên hàng hóa ]]&lt;&gt;0,VLOOKUP(Table28[[#This Row],[Tên hàng hóa ]],Table1[[Tên hàng hóa]:[Quy cách]],2,0),"")</f>
        <v/>
      </c>
      <c r="F3166" s="191" t="str">
        <f>IF(Table28[[#This Row],[Tên hàng hóa ]]&lt;&gt;0,VLOOKUP(Table28[[#This Row],[Tên hàng hóa ]],Table1[[Tên hàng hóa]:[ĐVT]],3,0),"")</f>
        <v/>
      </c>
      <c r="G3166" s="196" t="str">
        <f>IF(Table28[[#This Row],[Tên hàng hóa ]]=0,"",VLOOKUP(Table28[[#This Row],[Tên hàng hóa ]],Table1[[Tên hàng hóa]:[Giá bán]],4,0))</f>
        <v/>
      </c>
      <c r="H3166" s="192"/>
      <c r="I3166" s="193" t="str">
        <f>IF(Table28[[#This Row],[Số lượng]]&lt;&gt;0,Table28[[#This Row],[Số lượng]]*Table28[[#This Row],[Đơn giá]],"")</f>
        <v/>
      </c>
      <c r="J3166" s="193" t="str">
        <f ca="1">IF(AND(Table28[[#This Row],[Tên hàng hóa ]]&lt;&gt;0,D3167=""),SUM(OFFSET(Table28[[#This Row],[Thành tiền]],0,0,-COUNTIF(Table28[Số HĐ],Table28[[#This Row],[Số HĐ]]))),"")</f>
        <v/>
      </c>
      <c r="K3166" s="192"/>
      <c r="L316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66" s="194"/>
    </row>
    <row r="3167" spans="1:13" ht="35.1" customHeight="1" x14ac:dyDescent="0.2">
      <c r="A3167" s="187"/>
      <c r="B3167" s="188"/>
      <c r="C3167" s="189" t="str">
        <f t="shared" si="79"/>
        <v/>
      </c>
      <c r="D3167" s="190"/>
      <c r="E3167" s="195" t="str">
        <f>IF(Table28[[#This Row],[Tên hàng hóa ]]&lt;&gt;0,VLOOKUP(Table28[[#This Row],[Tên hàng hóa ]],Table1[[Tên hàng hóa]:[Quy cách]],2,0),"")</f>
        <v/>
      </c>
      <c r="F3167" s="191" t="str">
        <f>IF(Table28[[#This Row],[Tên hàng hóa ]]&lt;&gt;0,VLOOKUP(Table28[[#This Row],[Tên hàng hóa ]],Table1[[Tên hàng hóa]:[ĐVT]],3,0),"")</f>
        <v/>
      </c>
      <c r="G3167" s="196" t="str">
        <f>IF(Table28[[#This Row],[Tên hàng hóa ]]=0,"",VLOOKUP(Table28[[#This Row],[Tên hàng hóa ]],Table1[[Tên hàng hóa]:[Giá bán]],4,0))</f>
        <v/>
      </c>
      <c r="H3167" s="192"/>
      <c r="I3167" s="193" t="str">
        <f>IF(Table28[[#This Row],[Số lượng]]&lt;&gt;0,Table28[[#This Row],[Số lượng]]*Table28[[#This Row],[Đơn giá]],"")</f>
        <v/>
      </c>
      <c r="J3167" s="193" t="str">
        <f ca="1">IF(AND(Table28[[#This Row],[Tên hàng hóa ]]&lt;&gt;0,D3168=""),SUM(OFFSET(Table28[[#This Row],[Thành tiền]],0,0,-COUNTIF(Table28[Số HĐ],Table28[[#This Row],[Số HĐ]]))),"")</f>
        <v/>
      </c>
      <c r="K3167" s="192"/>
      <c r="L316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67" s="194"/>
    </row>
    <row r="3168" spans="1:13" ht="35.1" customHeight="1" x14ac:dyDescent="0.2">
      <c r="A3168" s="187"/>
      <c r="B3168" s="188"/>
      <c r="C3168" s="189" t="str">
        <f t="shared" si="79"/>
        <v/>
      </c>
      <c r="D3168" s="190"/>
      <c r="E3168" s="195" t="str">
        <f>IF(Table28[[#This Row],[Tên hàng hóa ]]&lt;&gt;0,VLOOKUP(Table28[[#This Row],[Tên hàng hóa ]],Table1[[Tên hàng hóa]:[Quy cách]],2,0),"")</f>
        <v/>
      </c>
      <c r="F3168" s="191" t="str">
        <f>IF(Table28[[#This Row],[Tên hàng hóa ]]&lt;&gt;0,VLOOKUP(Table28[[#This Row],[Tên hàng hóa ]],Table1[[Tên hàng hóa]:[ĐVT]],3,0),"")</f>
        <v/>
      </c>
      <c r="G3168" s="196" t="str">
        <f>IF(Table28[[#This Row],[Tên hàng hóa ]]=0,"",VLOOKUP(Table28[[#This Row],[Tên hàng hóa ]],Table1[[Tên hàng hóa]:[Giá bán]],4,0))</f>
        <v/>
      </c>
      <c r="H3168" s="192"/>
      <c r="I3168" s="193" t="str">
        <f>IF(Table28[[#This Row],[Số lượng]]&lt;&gt;0,Table28[[#This Row],[Số lượng]]*Table28[[#This Row],[Đơn giá]],"")</f>
        <v/>
      </c>
      <c r="J3168" s="193" t="str">
        <f ca="1">IF(AND(Table28[[#This Row],[Tên hàng hóa ]]&lt;&gt;0,D3169=""),SUM(OFFSET(Table28[[#This Row],[Thành tiền]],0,0,-COUNTIF(Table28[Số HĐ],Table28[[#This Row],[Số HĐ]]))),"")</f>
        <v/>
      </c>
      <c r="K3168" s="192"/>
      <c r="L316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68" s="194"/>
    </row>
    <row r="3169" spans="1:13" ht="35.1" customHeight="1" x14ac:dyDescent="0.2">
      <c r="A3169" s="187"/>
      <c r="B3169" s="188"/>
      <c r="C3169" s="189" t="str">
        <f t="shared" si="79"/>
        <v/>
      </c>
      <c r="D3169" s="190"/>
      <c r="E3169" s="195" t="str">
        <f>IF(Table28[[#This Row],[Tên hàng hóa ]]&lt;&gt;0,VLOOKUP(Table28[[#This Row],[Tên hàng hóa ]],Table1[[Tên hàng hóa]:[Quy cách]],2,0),"")</f>
        <v/>
      </c>
      <c r="F3169" s="191" t="str">
        <f>IF(Table28[[#This Row],[Tên hàng hóa ]]&lt;&gt;0,VLOOKUP(Table28[[#This Row],[Tên hàng hóa ]],Table1[[Tên hàng hóa]:[ĐVT]],3,0),"")</f>
        <v/>
      </c>
      <c r="G3169" s="196" t="str">
        <f>IF(Table28[[#This Row],[Tên hàng hóa ]]=0,"",VLOOKUP(Table28[[#This Row],[Tên hàng hóa ]],Table1[[Tên hàng hóa]:[Giá bán]],4,0))</f>
        <v/>
      </c>
      <c r="H3169" s="192"/>
      <c r="I3169" s="193" t="str">
        <f>IF(Table28[[#This Row],[Số lượng]]&lt;&gt;0,Table28[[#This Row],[Số lượng]]*Table28[[#This Row],[Đơn giá]],"")</f>
        <v/>
      </c>
      <c r="J3169" s="193" t="str">
        <f ca="1">IF(AND(Table28[[#This Row],[Tên hàng hóa ]]&lt;&gt;0,D3170=""),SUM(OFFSET(Table28[[#This Row],[Thành tiền]],0,0,-COUNTIF(Table28[Số HĐ],Table28[[#This Row],[Số HĐ]]))),"")</f>
        <v/>
      </c>
      <c r="K3169" s="192"/>
      <c r="L316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69" s="194"/>
    </row>
    <row r="3170" spans="1:13" ht="35.1" customHeight="1" x14ac:dyDescent="0.2">
      <c r="A3170" s="187"/>
      <c r="B3170" s="188"/>
      <c r="C3170" s="189" t="str">
        <f t="shared" si="79"/>
        <v/>
      </c>
      <c r="D3170" s="190"/>
      <c r="E3170" s="195" t="str">
        <f>IF(Table28[[#This Row],[Tên hàng hóa ]]&lt;&gt;0,VLOOKUP(Table28[[#This Row],[Tên hàng hóa ]],Table1[[Tên hàng hóa]:[Quy cách]],2,0),"")</f>
        <v/>
      </c>
      <c r="F3170" s="191" t="str">
        <f>IF(Table28[[#This Row],[Tên hàng hóa ]]&lt;&gt;0,VLOOKUP(Table28[[#This Row],[Tên hàng hóa ]],Table1[[Tên hàng hóa]:[ĐVT]],3,0),"")</f>
        <v/>
      </c>
      <c r="G3170" s="196" t="str">
        <f>IF(Table28[[#This Row],[Tên hàng hóa ]]=0,"",VLOOKUP(Table28[[#This Row],[Tên hàng hóa ]],Table1[[Tên hàng hóa]:[Giá bán]],4,0))</f>
        <v/>
      </c>
      <c r="H3170" s="192"/>
      <c r="I3170" s="193" t="str">
        <f>IF(Table28[[#This Row],[Số lượng]]&lt;&gt;0,Table28[[#This Row],[Số lượng]]*Table28[[#This Row],[Đơn giá]],"")</f>
        <v/>
      </c>
      <c r="J3170" s="193" t="str">
        <f ca="1">IF(AND(Table28[[#This Row],[Tên hàng hóa ]]&lt;&gt;0,D3171=""),SUM(OFFSET(Table28[[#This Row],[Thành tiền]],0,0,-COUNTIF(Table28[Số HĐ],Table28[[#This Row],[Số HĐ]]))),"")</f>
        <v/>
      </c>
      <c r="K3170" s="192"/>
      <c r="L317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70" s="194"/>
    </row>
    <row r="3171" spans="1:13" ht="35.1" customHeight="1" x14ac:dyDescent="0.2">
      <c r="A3171" s="187"/>
      <c r="B3171" s="188"/>
      <c r="C3171" s="189" t="str">
        <f t="shared" si="79"/>
        <v/>
      </c>
      <c r="D3171" s="190"/>
      <c r="E3171" s="195" t="str">
        <f>IF(Table28[[#This Row],[Tên hàng hóa ]]&lt;&gt;0,VLOOKUP(Table28[[#This Row],[Tên hàng hóa ]],Table1[[Tên hàng hóa]:[Quy cách]],2,0),"")</f>
        <v/>
      </c>
      <c r="F3171" s="191" t="str">
        <f>IF(Table28[[#This Row],[Tên hàng hóa ]]&lt;&gt;0,VLOOKUP(Table28[[#This Row],[Tên hàng hóa ]],Table1[[Tên hàng hóa]:[ĐVT]],3,0),"")</f>
        <v/>
      </c>
      <c r="G3171" s="196" t="str">
        <f>IF(Table28[[#This Row],[Tên hàng hóa ]]=0,"",VLOOKUP(Table28[[#This Row],[Tên hàng hóa ]],Table1[[Tên hàng hóa]:[Giá bán]],4,0))</f>
        <v/>
      </c>
      <c r="H3171" s="192"/>
      <c r="I3171" s="193" t="str">
        <f>IF(Table28[[#This Row],[Số lượng]]&lt;&gt;0,Table28[[#This Row],[Số lượng]]*Table28[[#This Row],[Đơn giá]],"")</f>
        <v/>
      </c>
      <c r="J3171" s="193" t="str">
        <f ca="1">IF(AND(Table28[[#This Row],[Tên hàng hóa ]]&lt;&gt;0,D3172=""),SUM(OFFSET(Table28[[#This Row],[Thành tiền]],0,0,-COUNTIF(Table28[Số HĐ],Table28[[#This Row],[Số HĐ]]))),"")</f>
        <v/>
      </c>
      <c r="K3171" s="192"/>
      <c r="L317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71" s="194"/>
    </row>
    <row r="3172" spans="1:13" ht="35.1" customHeight="1" x14ac:dyDescent="0.2">
      <c r="A3172" s="187"/>
      <c r="B3172" s="188"/>
      <c r="C3172" s="189" t="str">
        <f t="shared" si="79"/>
        <v/>
      </c>
      <c r="D3172" s="190"/>
      <c r="E3172" s="195" t="str">
        <f>IF(Table28[[#This Row],[Tên hàng hóa ]]&lt;&gt;0,VLOOKUP(Table28[[#This Row],[Tên hàng hóa ]],Table1[[Tên hàng hóa]:[Quy cách]],2,0),"")</f>
        <v/>
      </c>
      <c r="F3172" s="191" t="str">
        <f>IF(Table28[[#This Row],[Tên hàng hóa ]]&lt;&gt;0,VLOOKUP(Table28[[#This Row],[Tên hàng hóa ]],Table1[[Tên hàng hóa]:[ĐVT]],3,0),"")</f>
        <v/>
      </c>
      <c r="G3172" s="196" t="str">
        <f>IF(Table28[[#This Row],[Tên hàng hóa ]]=0,"",VLOOKUP(Table28[[#This Row],[Tên hàng hóa ]],Table1[[Tên hàng hóa]:[Giá bán]],4,0))</f>
        <v/>
      </c>
      <c r="H3172" s="192"/>
      <c r="I3172" s="193" t="str">
        <f>IF(Table28[[#This Row],[Số lượng]]&lt;&gt;0,Table28[[#This Row],[Số lượng]]*Table28[[#This Row],[Đơn giá]],"")</f>
        <v/>
      </c>
      <c r="J3172" s="193" t="str">
        <f ca="1">IF(AND(Table28[[#This Row],[Tên hàng hóa ]]&lt;&gt;0,D3173=""),SUM(OFFSET(Table28[[#This Row],[Thành tiền]],0,0,-COUNTIF(Table28[Số HĐ],Table28[[#This Row],[Số HĐ]]))),"")</f>
        <v/>
      </c>
      <c r="K3172" s="192"/>
      <c r="L317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72" s="194"/>
    </row>
    <row r="3173" spans="1:13" ht="35.1" customHeight="1" x14ac:dyDescent="0.2">
      <c r="A3173" s="187"/>
      <c r="B3173" s="188"/>
      <c r="C3173" s="189" t="str">
        <f t="shared" si="79"/>
        <v/>
      </c>
      <c r="D3173" s="190"/>
      <c r="E3173" s="195" t="str">
        <f>IF(Table28[[#This Row],[Tên hàng hóa ]]&lt;&gt;0,VLOOKUP(Table28[[#This Row],[Tên hàng hóa ]],Table1[[Tên hàng hóa]:[Quy cách]],2,0),"")</f>
        <v/>
      </c>
      <c r="F3173" s="191" t="str">
        <f>IF(Table28[[#This Row],[Tên hàng hóa ]]&lt;&gt;0,VLOOKUP(Table28[[#This Row],[Tên hàng hóa ]],Table1[[Tên hàng hóa]:[ĐVT]],3,0),"")</f>
        <v/>
      </c>
      <c r="G3173" s="196" t="str">
        <f>IF(Table28[[#This Row],[Tên hàng hóa ]]=0,"",VLOOKUP(Table28[[#This Row],[Tên hàng hóa ]],Table1[[Tên hàng hóa]:[Giá bán]],4,0))</f>
        <v/>
      </c>
      <c r="H3173" s="192"/>
      <c r="I3173" s="193" t="str">
        <f>IF(Table28[[#This Row],[Số lượng]]&lt;&gt;0,Table28[[#This Row],[Số lượng]]*Table28[[#This Row],[Đơn giá]],"")</f>
        <v/>
      </c>
      <c r="J3173" s="193" t="str">
        <f ca="1">IF(AND(Table28[[#This Row],[Tên hàng hóa ]]&lt;&gt;0,D3174=""),SUM(OFFSET(Table28[[#This Row],[Thành tiền]],0,0,-COUNTIF(Table28[Số HĐ],Table28[[#This Row],[Số HĐ]]))),"")</f>
        <v/>
      </c>
      <c r="K3173" s="192"/>
      <c r="L317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73" s="194"/>
    </row>
    <row r="3174" spans="1:13" ht="35.1" customHeight="1" x14ac:dyDescent="0.2">
      <c r="A3174" s="187"/>
      <c r="B3174" s="188"/>
      <c r="C3174" s="189" t="str">
        <f>IF(AND(D3174&lt;&gt;0,D3175=""),C2205,"")</f>
        <v/>
      </c>
      <c r="D3174" s="190"/>
      <c r="E3174" s="195" t="str">
        <f>IF(Table28[[#This Row],[Tên hàng hóa ]]&lt;&gt;0,VLOOKUP(Table28[[#This Row],[Tên hàng hóa ]],Table1[[Tên hàng hóa]:[Quy cách]],2,0),"")</f>
        <v/>
      </c>
      <c r="F3174" s="191" t="str">
        <f>IF(Table28[[#This Row],[Tên hàng hóa ]]&lt;&gt;0,VLOOKUP(Table28[[#This Row],[Tên hàng hóa ]],Table1[[Tên hàng hóa]:[ĐVT]],3,0),"")</f>
        <v/>
      </c>
      <c r="G3174" s="196" t="str">
        <f>IF(Table28[[#This Row],[Tên hàng hóa ]]=0,"",VLOOKUP(Table28[[#This Row],[Tên hàng hóa ]],Table1[[Tên hàng hóa]:[Giá bán]],4,0))</f>
        <v/>
      </c>
      <c r="H3174" s="192"/>
      <c r="I3174" s="193" t="str">
        <f>IF(Table28[[#This Row],[Số lượng]]&lt;&gt;0,Table28[[#This Row],[Số lượng]]*Table28[[#This Row],[Đơn giá]],"")</f>
        <v/>
      </c>
      <c r="J3174" s="193" t="str">
        <f ca="1">IF(AND(Table28[[#This Row],[Tên hàng hóa ]]&lt;&gt;0,D3175=""),SUM(OFFSET(Table28[[#This Row],[Thành tiền]],0,0,-COUNTIF(Table28[Số HĐ],Table28[[#This Row],[Số HĐ]]))),"")</f>
        <v/>
      </c>
      <c r="K3174" s="192"/>
      <c r="L317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74" s="194"/>
    </row>
    <row r="3175" spans="1:13" ht="35.1" customHeight="1" x14ac:dyDescent="0.2">
      <c r="A3175" s="187"/>
      <c r="B3175" s="188"/>
      <c r="C3175" s="189" t="str">
        <f t="shared" ref="C3175:C3188" si="80">IF(AND(D3175&lt;&gt;0,D3176=""),C3174,"")</f>
        <v/>
      </c>
      <c r="D3175" s="190"/>
      <c r="E3175" s="195" t="str">
        <f>IF(Table28[[#This Row],[Tên hàng hóa ]]&lt;&gt;0,VLOOKUP(Table28[[#This Row],[Tên hàng hóa ]],Table1[[Tên hàng hóa]:[Quy cách]],2,0),"")</f>
        <v/>
      </c>
      <c r="F3175" s="191" t="str">
        <f>IF(Table28[[#This Row],[Tên hàng hóa ]]&lt;&gt;0,VLOOKUP(Table28[[#This Row],[Tên hàng hóa ]],Table1[[Tên hàng hóa]:[ĐVT]],3,0),"")</f>
        <v/>
      </c>
      <c r="G3175" s="196" t="str">
        <f>IF(Table28[[#This Row],[Tên hàng hóa ]]=0,"",VLOOKUP(Table28[[#This Row],[Tên hàng hóa ]],Table1[[Tên hàng hóa]:[Giá bán]],4,0))</f>
        <v/>
      </c>
      <c r="H3175" s="192"/>
      <c r="I3175" s="193" t="str">
        <f>IF(Table28[[#This Row],[Số lượng]]&lt;&gt;0,Table28[[#This Row],[Số lượng]]*Table28[[#This Row],[Đơn giá]],"")</f>
        <v/>
      </c>
      <c r="J3175" s="193" t="str">
        <f ca="1">IF(AND(Table28[[#This Row],[Tên hàng hóa ]]&lt;&gt;0,D3176=""),SUM(OFFSET(Table28[[#This Row],[Thành tiền]],0,0,-COUNTIF(Table28[Số HĐ],Table28[[#This Row],[Số HĐ]]))),"")</f>
        <v/>
      </c>
      <c r="K3175" s="192"/>
      <c r="L317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75" s="194"/>
    </row>
    <row r="3176" spans="1:13" ht="35.1" customHeight="1" x14ac:dyDescent="0.2">
      <c r="A3176" s="187"/>
      <c r="B3176" s="188"/>
      <c r="C3176" s="189" t="str">
        <f t="shared" si="80"/>
        <v/>
      </c>
      <c r="D3176" s="190"/>
      <c r="E3176" s="195" t="str">
        <f>IF(Table28[[#This Row],[Tên hàng hóa ]]&lt;&gt;0,VLOOKUP(Table28[[#This Row],[Tên hàng hóa ]],Table1[[Tên hàng hóa]:[Quy cách]],2,0),"")</f>
        <v/>
      </c>
      <c r="F3176" s="191" t="str">
        <f>IF(Table28[[#This Row],[Tên hàng hóa ]]&lt;&gt;0,VLOOKUP(Table28[[#This Row],[Tên hàng hóa ]],Table1[[Tên hàng hóa]:[ĐVT]],3,0),"")</f>
        <v/>
      </c>
      <c r="G3176" s="196" t="str">
        <f>IF(Table28[[#This Row],[Tên hàng hóa ]]=0,"",VLOOKUP(Table28[[#This Row],[Tên hàng hóa ]],Table1[[Tên hàng hóa]:[Giá bán]],4,0))</f>
        <v/>
      </c>
      <c r="H3176" s="192"/>
      <c r="I3176" s="193" t="str">
        <f>IF(Table28[[#This Row],[Số lượng]]&lt;&gt;0,Table28[[#This Row],[Số lượng]]*Table28[[#This Row],[Đơn giá]],"")</f>
        <v/>
      </c>
      <c r="J3176" s="193" t="str">
        <f ca="1">IF(AND(Table28[[#This Row],[Tên hàng hóa ]]&lt;&gt;0,D3177=""),SUM(OFFSET(Table28[[#This Row],[Thành tiền]],0,0,-COUNTIF(Table28[Số HĐ],Table28[[#This Row],[Số HĐ]]))),"")</f>
        <v/>
      </c>
      <c r="K3176" s="192"/>
      <c r="L317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76" s="194"/>
    </row>
    <row r="3177" spans="1:13" ht="35.1" customHeight="1" x14ac:dyDescent="0.2">
      <c r="A3177" s="187"/>
      <c r="B3177" s="188"/>
      <c r="C3177" s="189" t="str">
        <f t="shared" si="80"/>
        <v/>
      </c>
      <c r="D3177" s="190"/>
      <c r="E3177" s="195" t="str">
        <f>IF(Table28[[#This Row],[Tên hàng hóa ]]&lt;&gt;0,VLOOKUP(Table28[[#This Row],[Tên hàng hóa ]],Table1[[Tên hàng hóa]:[Quy cách]],2,0),"")</f>
        <v/>
      </c>
      <c r="F3177" s="191" t="str">
        <f>IF(Table28[[#This Row],[Tên hàng hóa ]]&lt;&gt;0,VLOOKUP(Table28[[#This Row],[Tên hàng hóa ]],Table1[[Tên hàng hóa]:[ĐVT]],3,0),"")</f>
        <v/>
      </c>
      <c r="G3177" s="196" t="str">
        <f>IF(Table28[[#This Row],[Tên hàng hóa ]]=0,"",VLOOKUP(Table28[[#This Row],[Tên hàng hóa ]],Table1[[Tên hàng hóa]:[Giá bán]],4,0))</f>
        <v/>
      </c>
      <c r="H3177" s="192"/>
      <c r="I3177" s="193" t="str">
        <f>IF(Table28[[#This Row],[Số lượng]]&lt;&gt;0,Table28[[#This Row],[Số lượng]]*Table28[[#This Row],[Đơn giá]],"")</f>
        <v/>
      </c>
      <c r="J3177" s="193" t="str">
        <f ca="1">IF(AND(Table28[[#This Row],[Tên hàng hóa ]]&lt;&gt;0,D3178=""),SUM(OFFSET(Table28[[#This Row],[Thành tiền]],0,0,-COUNTIF(Table28[Số HĐ],Table28[[#This Row],[Số HĐ]]))),"")</f>
        <v/>
      </c>
      <c r="K3177" s="192"/>
      <c r="L317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77" s="194"/>
    </row>
    <row r="3178" spans="1:13" ht="35.1" customHeight="1" x14ac:dyDescent="0.2">
      <c r="A3178" s="187"/>
      <c r="B3178" s="188"/>
      <c r="C3178" s="189" t="str">
        <f t="shared" si="80"/>
        <v/>
      </c>
      <c r="D3178" s="190"/>
      <c r="E3178" s="195" t="str">
        <f>IF(Table28[[#This Row],[Tên hàng hóa ]]&lt;&gt;0,VLOOKUP(Table28[[#This Row],[Tên hàng hóa ]],Table1[[Tên hàng hóa]:[Quy cách]],2,0),"")</f>
        <v/>
      </c>
      <c r="F3178" s="191" t="str">
        <f>IF(Table28[[#This Row],[Tên hàng hóa ]]&lt;&gt;0,VLOOKUP(Table28[[#This Row],[Tên hàng hóa ]],Table1[[Tên hàng hóa]:[ĐVT]],3,0),"")</f>
        <v/>
      </c>
      <c r="G3178" s="196" t="str">
        <f>IF(Table28[[#This Row],[Tên hàng hóa ]]=0,"",VLOOKUP(Table28[[#This Row],[Tên hàng hóa ]],Table1[[Tên hàng hóa]:[Giá bán]],4,0))</f>
        <v/>
      </c>
      <c r="H3178" s="192"/>
      <c r="I3178" s="193" t="str">
        <f>IF(Table28[[#This Row],[Số lượng]]&lt;&gt;0,Table28[[#This Row],[Số lượng]]*Table28[[#This Row],[Đơn giá]],"")</f>
        <v/>
      </c>
      <c r="J3178" s="193" t="str">
        <f ca="1">IF(AND(Table28[[#This Row],[Tên hàng hóa ]]&lt;&gt;0,D3179=""),SUM(OFFSET(Table28[[#This Row],[Thành tiền]],0,0,-COUNTIF(Table28[Số HĐ],Table28[[#This Row],[Số HĐ]]))),"")</f>
        <v/>
      </c>
      <c r="K3178" s="192"/>
      <c r="L317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78" s="194"/>
    </row>
    <row r="3179" spans="1:13" ht="35.1" customHeight="1" x14ac:dyDescent="0.2">
      <c r="A3179" s="187"/>
      <c r="B3179" s="188"/>
      <c r="C3179" s="189" t="str">
        <f t="shared" si="80"/>
        <v/>
      </c>
      <c r="D3179" s="190"/>
      <c r="E3179" s="195" t="str">
        <f>IF(Table28[[#This Row],[Tên hàng hóa ]]&lt;&gt;0,VLOOKUP(Table28[[#This Row],[Tên hàng hóa ]],Table1[[Tên hàng hóa]:[Quy cách]],2,0),"")</f>
        <v/>
      </c>
      <c r="F3179" s="191" t="str">
        <f>IF(Table28[[#This Row],[Tên hàng hóa ]]&lt;&gt;0,VLOOKUP(Table28[[#This Row],[Tên hàng hóa ]],Table1[[Tên hàng hóa]:[ĐVT]],3,0),"")</f>
        <v/>
      </c>
      <c r="G3179" s="196" t="str">
        <f>IF(Table28[[#This Row],[Tên hàng hóa ]]=0,"",VLOOKUP(Table28[[#This Row],[Tên hàng hóa ]],Table1[[Tên hàng hóa]:[Giá bán]],4,0))</f>
        <v/>
      </c>
      <c r="H3179" s="192"/>
      <c r="I3179" s="193" t="str">
        <f>IF(Table28[[#This Row],[Số lượng]]&lt;&gt;0,Table28[[#This Row],[Số lượng]]*Table28[[#This Row],[Đơn giá]],"")</f>
        <v/>
      </c>
      <c r="J3179" s="193" t="str">
        <f ca="1">IF(AND(Table28[[#This Row],[Tên hàng hóa ]]&lt;&gt;0,D3180=""),SUM(OFFSET(Table28[[#This Row],[Thành tiền]],0,0,-COUNTIF(Table28[Số HĐ],Table28[[#This Row],[Số HĐ]]))),"")</f>
        <v/>
      </c>
      <c r="K3179" s="192"/>
      <c r="L317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79" s="194"/>
    </row>
    <row r="3180" spans="1:13" ht="35.1" customHeight="1" x14ac:dyDescent="0.2">
      <c r="A3180" s="187"/>
      <c r="B3180" s="188"/>
      <c r="C3180" s="189" t="str">
        <f t="shared" si="80"/>
        <v/>
      </c>
      <c r="D3180" s="190"/>
      <c r="E3180" s="195" t="str">
        <f>IF(Table28[[#This Row],[Tên hàng hóa ]]&lt;&gt;0,VLOOKUP(Table28[[#This Row],[Tên hàng hóa ]],Table1[[Tên hàng hóa]:[Quy cách]],2,0),"")</f>
        <v/>
      </c>
      <c r="F3180" s="191" t="str">
        <f>IF(Table28[[#This Row],[Tên hàng hóa ]]&lt;&gt;0,VLOOKUP(Table28[[#This Row],[Tên hàng hóa ]],Table1[[Tên hàng hóa]:[ĐVT]],3,0),"")</f>
        <v/>
      </c>
      <c r="G3180" s="196" t="str">
        <f>IF(Table28[[#This Row],[Tên hàng hóa ]]=0,"",VLOOKUP(Table28[[#This Row],[Tên hàng hóa ]],Table1[[Tên hàng hóa]:[Giá bán]],4,0))</f>
        <v/>
      </c>
      <c r="H3180" s="192"/>
      <c r="I3180" s="193" t="str">
        <f>IF(Table28[[#This Row],[Số lượng]]&lt;&gt;0,Table28[[#This Row],[Số lượng]]*Table28[[#This Row],[Đơn giá]],"")</f>
        <v/>
      </c>
      <c r="J3180" s="193" t="str">
        <f ca="1">IF(AND(Table28[[#This Row],[Tên hàng hóa ]]&lt;&gt;0,D3181=""),SUM(OFFSET(Table28[[#This Row],[Thành tiền]],0,0,-COUNTIF(Table28[Số HĐ],Table28[[#This Row],[Số HĐ]]))),"")</f>
        <v/>
      </c>
      <c r="K3180" s="192"/>
      <c r="L318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80" s="194"/>
    </row>
    <row r="3181" spans="1:13" ht="35.1" customHeight="1" x14ac:dyDescent="0.2">
      <c r="A3181" s="187"/>
      <c r="B3181" s="188"/>
      <c r="C3181" s="189" t="str">
        <f t="shared" si="80"/>
        <v/>
      </c>
      <c r="D3181" s="190"/>
      <c r="E3181" s="195" t="str">
        <f>IF(Table28[[#This Row],[Tên hàng hóa ]]&lt;&gt;0,VLOOKUP(Table28[[#This Row],[Tên hàng hóa ]],Table1[[Tên hàng hóa]:[Quy cách]],2,0),"")</f>
        <v/>
      </c>
      <c r="F3181" s="191" t="str">
        <f>IF(Table28[[#This Row],[Tên hàng hóa ]]&lt;&gt;0,VLOOKUP(Table28[[#This Row],[Tên hàng hóa ]],Table1[[Tên hàng hóa]:[ĐVT]],3,0),"")</f>
        <v/>
      </c>
      <c r="G3181" s="196" t="str">
        <f>IF(Table28[[#This Row],[Tên hàng hóa ]]=0,"",VLOOKUP(Table28[[#This Row],[Tên hàng hóa ]],Table1[[Tên hàng hóa]:[Giá bán]],4,0))</f>
        <v/>
      </c>
      <c r="H3181" s="192"/>
      <c r="I3181" s="193" t="str">
        <f>IF(Table28[[#This Row],[Số lượng]]&lt;&gt;0,Table28[[#This Row],[Số lượng]]*Table28[[#This Row],[Đơn giá]],"")</f>
        <v/>
      </c>
      <c r="J3181" s="193" t="str">
        <f ca="1">IF(AND(Table28[[#This Row],[Tên hàng hóa ]]&lt;&gt;0,D3182=""),SUM(OFFSET(Table28[[#This Row],[Thành tiền]],0,0,-COUNTIF(Table28[Số HĐ],Table28[[#This Row],[Số HĐ]]))),"")</f>
        <v/>
      </c>
      <c r="K3181" s="192"/>
      <c r="L318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81" s="194"/>
    </row>
    <row r="3182" spans="1:13" ht="35.1" customHeight="1" x14ac:dyDescent="0.2">
      <c r="A3182" s="187"/>
      <c r="B3182" s="188"/>
      <c r="C3182" s="189" t="str">
        <f t="shared" si="80"/>
        <v/>
      </c>
      <c r="D3182" s="190"/>
      <c r="E3182" s="195" t="str">
        <f>IF(Table28[[#This Row],[Tên hàng hóa ]]&lt;&gt;0,VLOOKUP(Table28[[#This Row],[Tên hàng hóa ]],Table1[[Tên hàng hóa]:[Quy cách]],2,0),"")</f>
        <v/>
      </c>
      <c r="F3182" s="191" t="str">
        <f>IF(Table28[[#This Row],[Tên hàng hóa ]]&lt;&gt;0,VLOOKUP(Table28[[#This Row],[Tên hàng hóa ]],Table1[[Tên hàng hóa]:[ĐVT]],3,0),"")</f>
        <v/>
      </c>
      <c r="G3182" s="196" t="str">
        <f>IF(Table28[[#This Row],[Tên hàng hóa ]]=0,"",VLOOKUP(Table28[[#This Row],[Tên hàng hóa ]],Table1[[Tên hàng hóa]:[Giá bán]],4,0))</f>
        <v/>
      </c>
      <c r="H3182" s="192"/>
      <c r="I3182" s="193" t="str">
        <f>IF(Table28[[#This Row],[Số lượng]]&lt;&gt;0,Table28[[#This Row],[Số lượng]]*Table28[[#This Row],[Đơn giá]],"")</f>
        <v/>
      </c>
      <c r="J3182" s="193" t="str">
        <f ca="1">IF(AND(Table28[[#This Row],[Tên hàng hóa ]]&lt;&gt;0,D3183=""),SUM(OFFSET(Table28[[#This Row],[Thành tiền]],0,0,-COUNTIF(Table28[Số HĐ],Table28[[#This Row],[Số HĐ]]))),"")</f>
        <v/>
      </c>
      <c r="K3182" s="192"/>
      <c r="L3182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82" s="194"/>
    </row>
    <row r="3183" spans="1:13" ht="35.1" customHeight="1" x14ac:dyDescent="0.2">
      <c r="A3183" s="187"/>
      <c r="B3183" s="188"/>
      <c r="C3183" s="189" t="str">
        <f t="shared" si="80"/>
        <v/>
      </c>
      <c r="D3183" s="190"/>
      <c r="E3183" s="195" t="str">
        <f>IF(Table28[[#This Row],[Tên hàng hóa ]]&lt;&gt;0,VLOOKUP(Table28[[#This Row],[Tên hàng hóa ]],Table1[[Tên hàng hóa]:[Quy cách]],2,0),"")</f>
        <v/>
      </c>
      <c r="F3183" s="191" t="str">
        <f>IF(Table28[[#This Row],[Tên hàng hóa ]]&lt;&gt;0,VLOOKUP(Table28[[#This Row],[Tên hàng hóa ]],Table1[[Tên hàng hóa]:[ĐVT]],3,0),"")</f>
        <v/>
      </c>
      <c r="G3183" s="196" t="str">
        <f>IF(Table28[[#This Row],[Tên hàng hóa ]]=0,"",VLOOKUP(Table28[[#This Row],[Tên hàng hóa ]],Table1[[Tên hàng hóa]:[Giá bán]],4,0))</f>
        <v/>
      </c>
      <c r="H3183" s="192"/>
      <c r="I3183" s="193" t="str">
        <f>IF(Table28[[#This Row],[Số lượng]]&lt;&gt;0,Table28[[#This Row],[Số lượng]]*Table28[[#This Row],[Đơn giá]],"")</f>
        <v/>
      </c>
      <c r="J3183" s="193" t="str">
        <f ca="1">IF(AND(Table28[[#This Row],[Tên hàng hóa ]]&lt;&gt;0,D3184=""),SUM(OFFSET(Table28[[#This Row],[Thành tiền]],0,0,-COUNTIF(Table28[Số HĐ],Table28[[#This Row],[Số HĐ]]))),"")</f>
        <v/>
      </c>
      <c r="K3183" s="192"/>
      <c r="L318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83" s="194"/>
    </row>
    <row r="3184" spans="1:13" ht="35.1" customHeight="1" x14ac:dyDescent="0.2">
      <c r="A3184" s="187"/>
      <c r="B3184" s="188"/>
      <c r="C3184" s="189" t="str">
        <f t="shared" si="80"/>
        <v/>
      </c>
      <c r="D3184" s="190"/>
      <c r="E3184" s="195" t="str">
        <f>IF(Table28[[#This Row],[Tên hàng hóa ]]&lt;&gt;0,VLOOKUP(Table28[[#This Row],[Tên hàng hóa ]],Table1[[Tên hàng hóa]:[Quy cách]],2,0),"")</f>
        <v/>
      </c>
      <c r="F3184" s="191" t="str">
        <f>IF(Table28[[#This Row],[Tên hàng hóa ]]&lt;&gt;0,VLOOKUP(Table28[[#This Row],[Tên hàng hóa ]],Table1[[Tên hàng hóa]:[ĐVT]],3,0),"")</f>
        <v/>
      </c>
      <c r="G3184" s="196" t="str">
        <f>IF(Table28[[#This Row],[Tên hàng hóa ]]=0,"",VLOOKUP(Table28[[#This Row],[Tên hàng hóa ]],Table1[[Tên hàng hóa]:[Giá bán]],4,0))</f>
        <v/>
      </c>
      <c r="H3184" s="192"/>
      <c r="I3184" s="193" t="str">
        <f>IF(Table28[[#This Row],[Số lượng]]&lt;&gt;0,Table28[[#This Row],[Số lượng]]*Table28[[#This Row],[Đơn giá]],"")</f>
        <v/>
      </c>
      <c r="J3184" s="193" t="str">
        <f ca="1">IF(AND(Table28[[#This Row],[Tên hàng hóa ]]&lt;&gt;0,D3185=""),SUM(OFFSET(Table28[[#This Row],[Thành tiền]],0,0,-COUNTIF(Table28[Số HĐ],Table28[[#This Row],[Số HĐ]]))),"")</f>
        <v/>
      </c>
      <c r="K3184" s="192"/>
      <c r="L318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84" s="194"/>
    </row>
    <row r="3185" spans="1:13" ht="35.1" customHeight="1" x14ac:dyDescent="0.2">
      <c r="A3185" s="187"/>
      <c r="B3185" s="188"/>
      <c r="C3185" s="189" t="str">
        <f t="shared" si="80"/>
        <v/>
      </c>
      <c r="D3185" s="190"/>
      <c r="E3185" s="195" t="str">
        <f>IF(Table28[[#This Row],[Tên hàng hóa ]]&lt;&gt;0,VLOOKUP(Table28[[#This Row],[Tên hàng hóa ]],Table1[[Tên hàng hóa]:[Quy cách]],2,0),"")</f>
        <v/>
      </c>
      <c r="F3185" s="191" t="str">
        <f>IF(Table28[[#This Row],[Tên hàng hóa ]]&lt;&gt;0,VLOOKUP(Table28[[#This Row],[Tên hàng hóa ]],Table1[[Tên hàng hóa]:[ĐVT]],3,0),"")</f>
        <v/>
      </c>
      <c r="G3185" s="196" t="str">
        <f>IF(Table28[[#This Row],[Tên hàng hóa ]]=0,"",VLOOKUP(Table28[[#This Row],[Tên hàng hóa ]],Table1[[Tên hàng hóa]:[Giá bán]],4,0))</f>
        <v/>
      </c>
      <c r="H3185" s="192"/>
      <c r="I3185" s="193" t="str">
        <f>IF(Table28[[#This Row],[Số lượng]]&lt;&gt;0,Table28[[#This Row],[Số lượng]]*Table28[[#This Row],[Đơn giá]],"")</f>
        <v/>
      </c>
      <c r="J3185" s="193" t="str">
        <f ca="1">IF(AND(Table28[[#This Row],[Tên hàng hóa ]]&lt;&gt;0,D3186=""),SUM(OFFSET(Table28[[#This Row],[Thành tiền]],0,0,-COUNTIF(Table28[Số HĐ],Table28[[#This Row],[Số HĐ]]))),"")</f>
        <v/>
      </c>
      <c r="K3185" s="192"/>
      <c r="L318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85" s="194"/>
    </row>
    <row r="3186" spans="1:13" ht="35.1" customHeight="1" x14ac:dyDescent="0.2">
      <c r="A3186" s="187"/>
      <c r="B3186" s="188"/>
      <c r="C3186" s="189" t="str">
        <f t="shared" si="80"/>
        <v/>
      </c>
      <c r="D3186" s="190"/>
      <c r="E3186" s="195" t="str">
        <f>IF(Table28[[#This Row],[Tên hàng hóa ]]&lt;&gt;0,VLOOKUP(Table28[[#This Row],[Tên hàng hóa ]],Table1[[Tên hàng hóa]:[Quy cách]],2,0),"")</f>
        <v/>
      </c>
      <c r="F3186" s="191" t="str">
        <f>IF(Table28[[#This Row],[Tên hàng hóa ]]&lt;&gt;0,VLOOKUP(Table28[[#This Row],[Tên hàng hóa ]],Table1[[Tên hàng hóa]:[ĐVT]],3,0),"")</f>
        <v/>
      </c>
      <c r="G3186" s="196" t="str">
        <f>IF(Table28[[#This Row],[Tên hàng hóa ]]=0,"",VLOOKUP(Table28[[#This Row],[Tên hàng hóa ]],Table1[[Tên hàng hóa]:[Giá bán]],4,0))</f>
        <v/>
      </c>
      <c r="H3186" s="192"/>
      <c r="I3186" s="193" t="str">
        <f>IF(Table28[[#This Row],[Số lượng]]&lt;&gt;0,Table28[[#This Row],[Số lượng]]*Table28[[#This Row],[Đơn giá]],"")</f>
        <v/>
      </c>
      <c r="J3186" s="193" t="str">
        <f ca="1">IF(AND(Table28[[#This Row],[Tên hàng hóa ]]&lt;&gt;0,D3187=""),SUM(OFFSET(Table28[[#This Row],[Thành tiền]],0,0,-COUNTIF(Table28[Số HĐ],Table28[[#This Row],[Số HĐ]]))),"")</f>
        <v/>
      </c>
      <c r="K3186" s="192"/>
      <c r="L318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86" s="194"/>
    </row>
    <row r="3187" spans="1:13" ht="35.1" customHeight="1" x14ac:dyDescent="0.2">
      <c r="A3187" s="187"/>
      <c r="B3187" s="188"/>
      <c r="C3187" s="189" t="str">
        <f t="shared" si="80"/>
        <v/>
      </c>
      <c r="D3187" s="190"/>
      <c r="E3187" s="195" t="str">
        <f>IF(Table28[[#This Row],[Tên hàng hóa ]]&lt;&gt;0,VLOOKUP(Table28[[#This Row],[Tên hàng hóa ]],Table1[[Tên hàng hóa]:[Quy cách]],2,0),"")</f>
        <v/>
      </c>
      <c r="F3187" s="191" t="str">
        <f>IF(Table28[[#This Row],[Tên hàng hóa ]]&lt;&gt;0,VLOOKUP(Table28[[#This Row],[Tên hàng hóa ]],Table1[[Tên hàng hóa]:[ĐVT]],3,0),"")</f>
        <v/>
      </c>
      <c r="G3187" s="196" t="str">
        <f>IF(Table28[[#This Row],[Tên hàng hóa ]]=0,"",VLOOKUP(Table28[[#This Row],[Tên hàng hóa ]],Table1[[Tên hàng hóa]:[Giá bán]],4,0))</f>
        <v/>
      </c>
      <c r="H3187" s="192"/>
      <c r="I3187" s="193" t="str">
        <f>IF(Table28[[#This Row],[Số lượng]]&lt;&gt;0,Table28[[#This Row],[Số lượng]]*Table28[[#This Row],[Đơn giá]],"")</f>
        <v/>
      </c>
      <c r="J3187" s="193" t="str">
        <f ca="1">IF(AND(Table28[[#This Row],[Tên hàng hóa ]]&lt;&gt;0,D3188=""),SUM(OFFSET(Table28[[#This Row],[Thành tiền]],0,0,-COUNTIF(Table28[Số HĐ],Table28[[#This Row],[Số HĐ]]))),"")</f>
        <v/>
      </c>
      <c r="K3187" s="192"/>
      <c r="L318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87" s="194"/>
    </row>
    <row r="3188" spans="1:13" ht="35.1" customHeight="1" x14ac:dyDescent="0.2">
      <c r="A3188" s="187"/>
      <c r="B3188" s="188"/>
      <c r="C3188" s="189" t="str">
        <f t="shared" si="80"/>
        <v/>
      </c>
      <c r="D3188" s="190"/>
      <c r="E3188" s="195" t="str">
        <f>IF(Table28[[#This Row],[Tên hàng hóa ]]&lt;&gt;0,VLOOKUP(Table28[[#This Row],[Tên hàng hóa ]],Table1[[Tên hàng hóa]:[Quy cách]],2,0),"")</f>
        <v/>
      </c>
      <c r="F3188" s="191" t="str">
        <f>IF(Table28[[#This Row],[Tên hàng hóa ]]&lt;&gt;0,VLOOKUP(Table28[[#This Row],[Tên hàng hóa ]],Table1[[Tên hàng hóa]:[ĐVT]],3,0),"")</f>
        <v/>
      </c>
      <c r="G3188" s="196" t="str">
        <f>IF(Table28[[#This Row],[Tên hàng hóa ]]=0,"",VLOOKUP(Table28[[#This Row],[Tên hàng hóa ]],Table1[[Tên hàng hóa]:[Giá bán]],4,0))</f>
        <v/>
      </c>
      <c r="H3188" s="192"/>
      <c r="I3188" s="193" t="str">
        <f>IF(Table28[[#This Row],[Số lượng]]&lt;&gt;0,Table28[[#This Row],[Số lượng]]*Table28[[#This Row],[Đơn giá]],"")</f>
        <v/>
      </c>
      <c r="J3188" s="193" t="str">
        <f ca="1">IF(AND(Table28[[#This Row],[Tên hàng hóa ]]&lt;&gt;0,D3189=""),SUM(OFFSET(Table28[[#This Row],[Thành tiền]],0,0,-COUNTIF(Table28[Số HĐ],Table28[[#This Row],[Số HĐ]]))),"")</f>
        <v/>
      </c>
      <c r="K3188" s="192"/>
      <c r="L318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88" s="194"/>
    </row>
    <row r="3189" spans="1:13" ht="35.1" customHeight="1" x14ac:dyDescent="0.2">
      <c r="A3189" s="187"/>
      <c r="B3189" s="188"/>
      <c r="C3189" s="189" t="str">
        <f>IF(AND(D3189&lt;&gt;0,D3190=""),C2205,"")</f>
        <v/>
      </c>
      <c r="D3189" s="190"/>
      <c r="E3189" s="195" t="str">
        <f>IF(Table28[[#This Row],[Tên hàng hóa ]]&lt;&gt;0,VLOOKUP(Table28[[#This Row],[Tên hàng hóa ]],Table1[[Tên hàng hóa]:[Quy cách]],2,0),"")</f>
        <v/>
      </c>
      <c r="F3189" s="191" t="str">
        <f>IF(Table28[[#This Row],[Tên hàng hóa ]]&lt;&gt;0,VLOOKUP(Table28[[#This Row],[Tên hàng hóa ]],Table1[[Tên hàng hóa]:[ĐVT]],3,0),"")</f>
        <v/>
      </c>
      <c r="G3189" s="196" t="str">
        <f>IF(Table28[[#This Row],[Tên hàng hóa ]]=0,"",VLOOKUP(Table28[[#This Row],[Tên hàng hóa ]],Table1[[Tên hàng hóa]:[Giá bán]],4,0))</f>
        <v/>
      </c>
      <c r="H3189" s="192"/>
      <c r="I3189" s="193" t="str">
        <f>IF(Table28[[#This Row],[Số lượng]]&lt;&gt;0,Table28[[#This Row],[Số lượng]]*Table28[[#This Row],[Đơn giá]],"")</f>
        <v/>
      </c>
      <c r="J3189" s="193" t="str">
        <f ca="1">IF(AND(Table28[[#This Row],[Tên hàng hóa ]]&lt;&gt;0,D3190=""),SUM(OFFSET(Table28[[#This Row],[Thành tiền]],0,0,-COUNTIF(Table28[Số HĐ],Table28[[#This Row],[Số HĐ]]))),"")</f>
        <v/>
      </c>
      <c r="K3189" s="192"/>
      <c r="L318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89" s="194"/>
    </row>
    <row r="3190" spans="1:13" ht="35.1" customHeight="1" x14ac:dyDescent="0.2">
      <c r="A3190" s="187"/>
      <c r="B3190" s="188"/>
      <c r="C3190" s="189" t="str">
        <f t="shared" si="58"/>
        <v/>
      </c>
      <c r="D3190" s="190"/>
      <c r="E3190" s="195" t="str">
        <f>IF(Table28[[#This Row],[Tên hàng hóa ]]&lt;&gt;0,VLOOKUP(Table28[[#This Row],[Tên hàng hóa ]],Table1[[Tên hàng hóa]:[Quy cách]],2,0),"")</f>
        <v/>
      </c>
      <c r="F3190" s="191" t="str">
        <f>IF(Table28[[#This Row],[Tên hàng hóa ]]&lt;&gt;0,VLOOKUP(Table28[[#This Row],[Tên hàng hóa ]],Table1[[Tên hàng hóa]:[ĐVT]],3,0),"")</f>
        <v/>
      </c>
      <c r="G3190" s="196" t="str">
        <f>IF(Table28[[#This Row],[Tên hàng hóa ]]=0,"",VLOOKUP(Table28[[#This Row],[Tên hàng hóa ]],Table1[[Tên hàng hóa]:[Giá bán]],4,0))</f>
        <v/>
      </c>
      <c r="H3190" s="192"/>
      <c r="I3190" s="193" t="str">
        <f>IF(Table28[[#This Row],[Số lượng]]&lt;&gt;0,Table28[[#This Row],[Số lượng]]*Table28[[#This Row],[Đơn giá]],"")</f>
        <v/>
      </c>
      <c r="J3190" s="193" t="str">
        <f ca="1">IF(AND(Table28[[#This Row],[Tên hàng hóa ]]&lt;&gt;0,D3191=""),SUM(OFFSET(Table28[[#This Row],[Thành tiền]],0,0,-COUNTIF(Table28[Số HĐ],Table28[[#This Row],[Số HĐ]]))),"")</f>
        <v/>
      </c>
      <c r="K3190" s="192"/>
      <c r="L319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90" s="194"/>
    </row>
    <row r="3191" spans="1:13" ht="35.1" customHeight="1" x14ac:dyDescent="0.2">
      <c r="A3191" s="187"/>
      <c r="B3191" s="188"/>
      <c r="C3191" s="189" t="str">
        <f t="shared" si="58"/>
        <v/>
      </c>
      <c r="D3191" s="190"/>
      <c r="E3191" s="195" t="str">
        <f>IF(Table28[[#This Row],[Tên hàng hóa ]]&lt;&gt;0,VLOOKUP(Table28[[#This Row],[Tên hàng hóa ]],Table1[[Tên hàng hóa]:[Quy cách]],2,0),"")</f>
        <v/>
      </c>
      <c r="F3191" s="191" t="str">
        <f>IF(Table28[[#This Row],[Tên hàng hóa ]]&lt;&gt;0,VLOOKUP(Table28[[#This Row],[Tên hàng hóa ]],Table1[[Tên hàng hóa]:[ĐVT]],3,0),"")</f>
        <v/>
      </c>
      <c r="G3191" s="196" t="str">
        <f>IF(Table28[[#This Row],[Tên hàng hóa ]]=0,"",VLOOKUP(Table28[[#This Row],[Tên hàng hóa ]],Table1[[Tên hàng hóa]:[Giá bán]],4,0))</f>
        <v/>
      </c>
      <c r="H3191" s="192"/>
      <c r="I3191" s="193" t="str">
        <f>IF(Table28[[#This Row],[Số lượng]]&lt;&gt;0,Table28[[#This Row],[Số lượng]]*Table28[[#This Row],[Đơn giá]],"")</f>
        <v/>
      </c>
      <c r="J3191" s="193" t="str">
        <f ca="1">IF(AND(Table28[[#This Row],[Tên hàng hóa ]]&lt;&gt;0,D3192=""),SUM(OFFSET(Table28[[#This Row],[Thành tiền]],0,0,-COUNTIF(Table28[Số HĐ],Table28[[#This Row],[Số HĐ]]))),"")</f>
        <v/>
      </c>
      <c r="K3191" s="192"/>
      <c r="L3191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91" s="194"/>
    </row>
    <row r="3192" spans="1:13" ht="35.1" customHeight="1" x14ac:dyDescent="0.2">
      <c r="A3192" s="126"/>
      <c r="B3192" s="127"/>
      <c r="C3192" s="128" t="str">
        <f>IF(AND(D3192&lt;&gt;0,D3201=""),C2076,"")</f>
        <v/>
      </c>
      <c r="D3192" s="129"/>
      <c r="E3192" s="130" t="str">
        <f>IF(Table28[[#This Row],[Tên hàng hóa ]]&lt;&gt;0,VLOOKUP(Table28[[#This Row],[Tên hàng hóa ]],Table1[[Tên hàng hóa]:[Quy cách]],2,0),"")</f>
        <v/>
      </c>
      <c r="F3192" s="131" t="str">
        <f>IF(Table28[[#This Row],[Tên hàng hóa ]]&lt;&gt;0,VLOOKUP(Table28[[#This Row],[Tên hàng hóa ]],Table1[[Tên hàng hóa]:[ĐVT]],3,0),"")</f>
        <v/>
      </c>
      <c r="G3192" s="132" t="str">
        <f>IF(Table28[[#This Row],[Tên hàng hóa ]]=0,"",VLOOKUP(Table28[[#This Row],[Tên hàng hóa ]],Table1[[Tên hàng hóa]:[Giá bán]],4,0))</f>
        <v/>
      </c>
      <c r="H3192" s="133"/>
      <c r="I3192" s="134" t="str">
        <f>IF(Table28[[#This Row],[Số lượng]]&lt;&gt;0,Table28[[#This Row],[Số lượng]]*Table28[[#This Row],[Đơn giá]],"")</f>
        <v/>
      </c>
      <c r="J3192" s="134" t="str">
        <f ca="1">IF(AND(Table28[[#This Row],[Tên hàng hóa ]]&lt;&gt;0,D3201=""),SUM(OFFSET(Table28[[#This Row],[Thành tiền]],0,0,-COUNTIF(Table28[Số HĐ],Table28[[#This Row],[Số HĐ]]))),"")</f>
        <v/>
      </c>
      <c r="K3192" s="133"/>
      <c r="L3192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92" s="135"/>
    </row>
    <row r="3193" spans="1:13" ht="35.1" customHeight="1" x14ac:dyDescent="0.2">
      <c r="A3193" s="187"/>
      <c r="B3193" s="188"/>
      <c r="C3193" s="189" t="str">
        <f t="shared" ref="C3193:C3200" si="81">IF(AND(D3193&lt;&gt;0,D3194=""),C3192,"")</f>
        <v/>
      </c>
      <c r="D3193" s="190"/>
      <c r="E3193" s="195" t="str">
        <f>IF(Table28[[#This Row],[Tên hàng hóa ]]&lt;&gt;0,VLOOKUP(Table28[[#This Row],[Tên hàng hóa ]],Table1[[Tên hàng hóa]:[Quy cách]],2,0),"")</f>
        <v/>
      </c>
      <c r="F3193" s="191" t="str">
        <f>IF(Table28[[#This Row],[Tên hàng hóa ]]&lt;&gt;0,VLOOKUP(Table28[[#This Row],[Tên hàng hóa ]],Table1[[Tên hàng hóa]:[ĐVT]],3,0),"")</f>
        <v/>
      </c>
      <c r="G3193" s="196" t="str">
        <f>IF(Table28[[#This Row],[Tên hàng hóa ]]=0,"",VLOOKUP(Table28[[#This Row],[Tên hàng hóa ]],Table1[[Tên hàng hóa]:[Giá bán]],4,0))</f>
        <v/>
      </c>
      <c r="H3193" s="192"/>
      <c r="I3193" s="193" t="str">
        <f>IF(Table28[[#This Row],[Số lượng]]&lt;&gt;0,Table28[[#This Row],[Số lượng]]*Table28[[#This Row],[Đơn giá]],"")</f>
        <v/>
      </c>
      <c r="J3193" s="193" t="str">
        <f ca="1">IF(AND(Table28[[#This Row],[Tên hàng hóa ]]&lt;&gt;0,D3194=""),SUM(OFFSET(Table28[[#This Row],[Thành tiền]],0,0,-COUNTIF(Table28[Số HĐ],Table28[[#This Row],[Số HĐ]]))),"")</f>
        <v/>
      </c>
      <c r="K3193" s="192"/>
      <c r="L3193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93" s="194"/>
    </row>
    <row r="3194" spans="1:13" ht="35.1" customHeight="1" x14ac:dyDescent="0.2">
      <c r="A3194" s="187"/>
      <c r="B3194" s="188"/>
      <c r="C3194" s="189" t="str">
        <f t="shared" si="81"/>
        <v/>
      </c>
      <c r="D3194" s="190"/>
      <c r="E3194" s="195" t="str">
        <f>IF(Table28[[#This Row],[Tên hàng hóa ]]&lt;&gt;0,VLOOKUP(Table28[[#This Row],[Tên hàng hóa ]],Table1[[Tên hàng hóa]:[Quy cách]],2,0),"")</f>
        <v/>
      </c>
      <c r="F3194" s="191" t="str">
        <f>IF(Table28[[#This Row],[Tên hàng hóa ]]&lt;&gt;0,VLOOKUP(Table28[[#This Row],[Tên hàng hóa ]],Table1[[Tên hàng hóa]:[ĐVT]],3,0),"")</f>
        <v/>
      </c>
      <c r="G3194" s="196" t="str">
        <f>IF(Table28[[#This Row],[Tên hàng hóa ]]=0,"",VLOOKUP(Table28[[#This Row],[Tên hàng hóa ]],Table1[[Tên hàng hóa]:[Giá bán]],4,0))</f>
        <v/>
      </c>
      <c r="H3194" s="192"/>
      <c r="I3194" s="193" t="str">
        <f>IF(Table28[[#This Row],[Số lượng]]&lt;&gt;0,Table28[[#This Row],[Số lượng]]*Table28[[#This Row],[Đơn giá]],"")</f>
        <v/>
      </c>
      <c r="J3194" s="193" t="str">
        <f ca="1">IF(AND(Table28[[#This Row],[Tên hàng hóa ]]&lt;&gt;0,D3195=""),SUM(OFFSET(Table28[[#This Row],[Thành tiền]],0,0,-COUNTIF(Table28[Số HĐ],Table28[[#This Row],[Số HĐ]]))),"")</f>
        <v/>
      </c>
      <c r="K3194" s="192"/>
      <c r="L3194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94" s="194"/>
    </row>
    <row r="3195" spans="1:13" ht="35.1" customHeight="1" x14ac:dyDescent="0.2">
      <c r="A3195" s="187"/>
      <c r="B3195" s="188"/>
      <c r="C3195" s="189" t="str">
        <f t="shared" si="81"/>
        <v/>
      </c>
      <c r="D3195" s="190"/>
      <c r="E3195" s="195" t="str">
        <f>IF(Table28[[#This Row],[Tên hàng hóa ]]&lt;&gt;0,VLOOKUP(Table28[[#This Row],[Tên hàng hóa ]],Table1[[Tên hàng hóa]:[Quy cách]],2,0),"")</f>
        <v/>
      </c>
      <c r="F3195" s="191" t="str">
        <f>IF(Table28[[#This Row],[Tên hàng hóa ]]&lt;&gt;0,VLOOKUP(Table28[[#This Row],[Tên hàng hóa ]],Table1[[Tên hàng hóa]:[ĐVT]],3,0),"")</f>
        <v/>
      </c>
      <c r="G3195" s="196" t="str">
        <f>IF(Table28[[#This Row],[Tên hàng hóa ]]=0,"",VLOOKUP(Table28[[#This Row],[Tên hàng hóa ]],Table1[[Tên hàng hóa]:[Giá bán]],4,0))</f>
        <v/>
      </c>
      <c r="H3195" s="192"/>
      <c r="I3195" s="193" t="str">
        <f>IF(Table28[[#This Row],[Số lượng]]&lt;&gt;0,Table28[[#This Row],[Số lượng]]*Table28[[#This Row],[Đơn giá]],"")</f>
        <v/>
      </c>
      <c r="J3195" s="193" t="str">
        <f ca="1">IF(AND(Table28[[#This Row],[Tên hàng hóa ]]&lt;&gt;0,D3196=""),SUM(OFFSET(Table28[[#This Row],[Thành tiền]],0,0,-COUNTIF(Table28[Số HĐ],Table28[[#This Row],[Số HĐ]]))),"")</f>
        <v/>
      </c>
      <c r="K3195" s="192"/>
      <c r="L3195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95" s="194"/>
    </row>
    <row r="3196" spans="1:13" ht="35.1" customHeight="1" x14ac:dyDescent="0.2">
      <c r="A3196" s="187"/>
      <c r="B3196" s="188"/>
      <c r="C3196" s="189" t="str">
        <f t="shared" si="81"/>
        <v/>
      </c>
      <c r="D3196" s="190"/>
      <c r="E3196" s="195" t="str">
        <f>IF(Table28[[#This Row],[Tên hàng hóa ]]&lt;&gt;0,VLOOKUP(Table28[[#This Row],[Tên hàng hóa ]],Table1[[Tên hàng hóa]:[Quy cách]],2,0),"")</f>
        <v/>
      </c>
      <c r="F3196" s="191" t="str">
        <f>IF(Table28[[#This Row],[Tên hàng hóa ]]&lt;&gt;0,VLOOKUP(Table28[[#This Row],[Tên hàng hóa ]],Table1[[Tên hàng hóa]:[ĐVT]],3,0),"")</f>
        <v/>
      </c>
      <c r="G3196" s="196" t="str">
        <f>IF(Table28[[#This Row],[Tên hàng hóa ]]=0,"",VLOOKUP(Table28[[#This Row],[Tên hàng hóa ]],Table1[[Tên hàng hóa]:[Giá bán]],4,0))</f>
        <v/>
      </c>
      <c r="H3196" s="192"/>
      <c r="I3196" s="193" t="str">
        <f>IF(Table28[[#This Row],[Số lượng]]&lt;&gt;0,Table28[[#This Row],[Số lượng]]*Table28[[#This Row],[Đơn giá]],"")</f>
        <v/>
      </c>
      <c r="J3196" s="193" t="str">
        <f ca="1">IF(AND(Table28[[#This Row],[Tên hàng hóa ]]&lt;&gt;0,D3197=""),SUM(OFFSET(Table28[[#This Row],[Thành tiền]],0,0,-COUNTIF(Table28[Số HĐ],Table28[[#This Row],[Số HĐ]]))),"")</f>
        <v/>
      </c>
      <c r="K3196" s="192"/>
      <c r="L3196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96" s="194"/>
    </row>
    <row r="3197" spans="1:13" ht="35.1" customHeight="1" x14ac:dyDescent="0.2">
      <c r="A3197" s="187"/>
      <c r="B3197" s="188"/>
      <c r="C3197" s="189" t="str">
        <f t="shared" si="81"/>
        <v/>
      </c>
      <c r="D3197" s="190"/>
      <c r="E3197" s="195" t="str">
        <f>IF(Table28[[#This Row],[Tên hàng hóa ]]&lt;&gt;0,VLOOKUP(Table28[[#This Row],[Tên hàng hóa ]],Table1[[Tên hàng hóa]:[Quy cách]],2,0),"")</f>
        <v/>
      </c>
      <c r="F3197" s="191" t="str">
        <f>IF(Table28[[#This Row],[Tên hàng hóa ]]&lt;&gt;0,VLOOKUP(Table28[[#This Row],[Tên hàng hóa ]],Table1[[Tên hàng hóa]:[ĐVT]],3,0),"")</f>
        <v/>
      </c>
      <c r="G3197" s="196" t="str">
        <f>IF(Table28[[#This Row],[Tên hàng hóa ]]=0,"",VLOOKUP(Table28[[#This Row],[Tên hàng hóa ]],Table1[[Tên hàng hóa]:[Giá bán]],4,0))</f>
        <v/>
      </c>
      <c r="H3197" s="192"/>
      <c r="I3197" s="193" t="str">
        <f>IF(Table28[[#This Row],[Số lượng]]&lt;&gt;0,Table28[[#This Row],[Số lượng]]*Table28[[#This Row],[Đơn giá]],"")</f>
        <v/>
      </c>
      <c r="J3197" s="193" t="str">
        <f ca="1">IF(AND(Table28[[#This Row],[Tên hàng hóa ]]&lt;&gt;0,D3198=""),SUM(OFFSET(Table28[[#This Row],[Thành tiền]],0,0,-COUNTIF(Table28[Số HĐ],Table28[[#This Row],[Số HĐ]]))),"")</f>
        <v/>
      </c>
      <c r="K3197" s="192"/>
      <c r="L3197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97" s="194"/>
    </row>
    <row r="3198" spans="1:13" ht="35.1" customHeight="1" x14ac:dyDescent="0.2">
      <c r="A3198" s="187"/>
      <c r="B3198" s="188"/>
      <c r="C3198" s="189" t="str">
        <f t="shared" si="81"/>
        <v/>
      </c>
      <c r="D3198" s="190"/>
      <c r="E3198" s="195" t="str">
        <f>IF(Table28[[#This Row],[Tên hàng hóa ]]&lt;&gt;0,VLOOKUP(Table28[[#This Row],[Tên hàng hóa ]],Table1[[Tên hàng hóa]:[Quy cách]],2,0),"")</f>
        <v/>
      </c>
      <c r="F3198" s="191" t="str">
        <f>IF(Table28[[#This Row],[Tên hàng hóa ]]&lt;&gt;0,VLOOKUP(Table28[[#This Row],[Tên hàng hóa ]],Table1[[Tên hàng hóa]:[ĐVT]],3,0),"")</f>
        <v/>
      </c>
      <c r="G3198" s="196" t="str">
        <f>IF(Table28[[#This Row],[Tên hàng hóa ]]=0,"",VLOOKUP(Table28[[#This Row],[Tên hàng hóa ]],Table1[[Tên hàng hóa]:[Giá bán]],4,0))</f>
        <v/>
      </c>
      <c r="H3198" s="192"/>
      <c r="I3198" s="193" t="str">
        <f>IF(Table28[[#This Row],[Số lượng]]&lt;&gt;0,Table28[[#This Row],[Số lượng]]*Table28[[#This Row],[Đơn giá]],"")</f>
        <v/>
      </c>
      <c r="J3198" s="193" t="str">
        <f ca="1">IF(AND(Table28[[#This Row],[Tên hàng hóa ]]&lt;&gt;0,D3199=""),SUM(OFFSET(Table28[[#This Row],[Thành tiền]],0,0,-COUNTIF(Table28[Số HĐ],Table28[[#This Row],[Số HĐ]]))),"")</f>
        <v/>
      </c>
      <c r="K3198" s="192"/>
      <c r="L3198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98" s="194"/>
    </row>
    <row r="3199" spans="1:13" ht="35.1" customHeight="1" x14ac:dyDescent="0.2">
      <c r="A3199" s="187"/>
      <c r="B3199" s="188"/>
      <c r="C3199" s="189" t="str">
        <f t="shared" si="81"/>
        <v/>
      </c>
      <c r="D3199" s="190"/>
      <c r="E3199" s="195" t="str">
        <f>IF(Table28[[#This Row],[Tên hàng hóa ]]&lt;&gt;0,VLOOKUP(Table28[[#This Row],[Tên hàng hóa ]],Table1[[Tên hàng hóa]:[Quy cách]],2,0),"")</f>
        <v/>
      </c>
      <c r="F3199" s="191" t="str">
        <f>IF(Table28[[#This Row],[Tên hàng hóa ]]&lt;&gt;0,VLOOKUP(Table28[[#This Row],[Tên hàng hóa ]],Table1[[Tên hàng hóa]:[ĐVT]],3,0),"")</f>
        <v/>
      </c>
      <c r="G3199" s="196" t="str">
        <f>IF(Table28[[#This Row],[Tên hàng hóa ]]=0,"",VLOOKUP(Table28[[#This Row],[Tên hàng hóa ]],Table1[[Tên hàng hóa]:[Giá bán]],4,0))</f>
        <v/>
      </c>
      <c r="H3199" s="192"/>
      <c r="I3199" s="193" t="str">
        <f>IF(Table28[[#This Row],[Số lượng]]&lt;&gt;0,Table28[[#This Row],[Số lượng]]*Table28[[#This Row],[Đơn giá]],"")</f>
        <v/>
      </c>
      <c r="J3199" s="193" t="str">
        <f ca="1">IF(AND(Table28[[#This Row],[Tên hàng hóa ]]&lt;&gt;0,D3200=""),SUM(OFFSET(Table28[[#This Row],[Thành tiền]],0,0,-COUNTIF(Table28[Số HĐ],Table28[[#This Row],[Số HĐ]]))),"")</f>
        <v/>
      </c>
      <c r="K3199" s="192"/>
      <c r="L3199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199" s="194"/>
    </row>
    <row r="3200" spans="1:13" ht="35.1" customHeight="1" x14ac:dyDescent="0.2">
      <c r="A3200" s="187"/>
      <c r="B3200" s="188"/>
      <c r="C3200" s="189" t="str">
        <f t="shared" si="81"/>
        <v/>
      </c>
      <c r="D3200" s="190"/>
      <c r="E3200" s="195" t="str">
        <f>IF(Table28[[#This Row],[Tên hàng hóa ]]&lt;&gt;0,VLOOKUP(Table28[[#This Row],[Tên hàng hóa ]],Table1[[Tên hàng hóa]:[Quy cách]],2,0),"")</f>
        <v/>
      </c>
      <c r="F3200" s="191" t="str">
        <f>IF(Table28[[#This Row],[Tên hàng hóa ]]&lt;&gt;0,VLOOKUP(Table28[[#This Row],[Tên hàng hóa ]],Table1[[Tên hàng hóa]:[ĐVT]],3,0),"")</f>
        <v/>
      </c>
      <c r="G3200" s="196" t="str">
        <f>IF(Table28[[#This Row],[Tên hàng hóa ]]=0,"",VLOOKUP(Table28[[#This Row],[Tên hàng hóa ]],Table1[[Tên hàng hóa]:[Giá bán]],4,0))</f>
        <v/>
      </c>
      <c r="H3200" s="192"/>
      <c r="I3200" s="193" t="str">
        <f>IF(Table28[[#This Row],[Số lượng]]&lt;&gt;0,Table28[[#This Row],[Số lượng]]*Table28[[#This Row],[Đơn giá]],"")</f>
        <v/>
      </c>
      <c r="J3200" s="193" t="str">
        <f ca="1">IF(AND(Table28[[#This Row],[Tên hàng hóa ]]&lt;&gt;0,D3201=""),SUM(OFFSET(Table28[[#This Row],[Thành tiền]],0,0,-COUNTIF(Table28[Số HĐ],Table28[[#This Row],[Số HĐ]]))),"")</f>
        <v/>
      </c>
      <c r="K3200" s="192"/>
      <c r="L3200" s="193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00" s="194"/>
    </row>
    <row r="3201" spans="1:13" ht="35.1" customHeight="1" x14ac:dyDescent="0.2">
      <c r="A3201" s="126"/>
      <c r="B3201" s="127"/>
      <c r="C3201" s="128" t="str">
        <f>IF(AND(D3201&lt;&gt;0,D3202=""),C3192,"")</f>
        <v/>
      </c>
      <c r="D3201" s="129"/>
      <c r="E3201" s="130" t="str">
        <f>IF(Table28[[#This Row],[Tên hàng hóa ]]&lt;&gt;0,VLOOKUP(Table28[[#This Row],[Tên hàng hóa ]],Table1[[Tên hàng hóa]:[Quy cách]],2,0),"")</f>
        <v/>
      </c>
      <c r="F3201" s="131" t="str">
        <f>IF(Table28[[#This Row],[Tên hàng hóa ]]&lt;&gt;0,VLOOKUP(Table28[[#This Row],[Tên hàng hóa ]],Table1[[Tên hàng hóa]:[ĐVT]],3,0),"")</f>
        <v/>
      </c>
      <c r="G3201" s="132" t="str">
        <f>IF(Table28[[#This Row],[Tên hàng hóa ]]=0,"",VLOOKUP(Table28[[#This Row],[Tên hàng hóa ]],Table1[[Tên hàng hóa]:[Giá bán]],4,0))</f>
        <v/>
      </c>
      <c r="H3201" s="133"/>
      <c r="I3201" s="134" t="str">
        <f>IF(Table28[[#This Row],[Số lượng]]&lt;&gt;0,Table28[[#This Row],[Số lượng]]*Table28[[#This Row],[Đơn giá]],"")</f>
        <v/>
      </c>
      <c r="J3201" s="134" t="str">
        <f ca="1">IF(AND(Table28[[#This Row],[Tên hàng hóa ]]&lt;&gt;0,D3202=""),SUM(OFFSET(Table28[[#This Row],[Thành tiền]],0,0,-COUNTIF(Table28[Số HĐ],Table28[[#This Row],[Số HĐ]]))),"")</f>
        <v/>
      </c>
      <c r="K3201" s="133"/>
      <c r="L3201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01" s="135"/>
    </row>
    <row r="3202" spans="1:13" ht="35.1" customHeight="1" x14ac:dyDescent="0.2">
      <c r="A3202" s="126"/>
      <c r="B3202" s="127"/>
      <c r="C3202" s="128" t="str">
        <f t="shared" ref="C3202" si="82">IF(AND(D3202&lt;&gt;0,D3203=""),C3201,"")</f>
        <v/>
      </c>
      <c r="D3202" s="129"/>
      <c r="E3202" s="130" t="str">
        <f>IF(Table28[[#This Row],[Tên hàng hóa ]]&lt;&gt;0,VLOOKUP(Table28[[#This Row],[Tên hàng hóa ]],Table1[[Tên hàng hóa]:[Quy cách]],2,0),"")</f>
        <v/>
      </c>
      <c r="F3202" s="131" t="str">
        <f>IF(Table28[[#This Row],[Tên hàng hóa ]]&lt;&gt;0,VLOOKUP(Table28[[#This Row],[Tên hàng hóa ]],Table1[[Tên hàng hóa]:[ĐVT]],3,0),"")</f>
        <v/>
      </c>
      <c r="G3202" s="132" t="str">
        <f>IF(Table28[[#This Row],[Tên hàng hóa ]]=0,"",VLOOKUP(Table28[[#This Row],[Tên hàng hóa ]],Table1[[Tên hàng hóa]:[Giá bán]],4,0))</f>
        <v/>
      </c>
      <c r="H3202" s="133"/>
      <c r="I3202" s="134" t="str">
        <f>IF(Table28[[#This Row],[Số lượng]]&lt;&gt;0,Table28[[#This Row],[Số lượng]]*Table28[[#This Row],[Đơn giá]],"")</f>
        <v/>
      </c>
      <c r="J3202" s="134" t="str">
        <f ca="1">IF(AND(Table28[[#This Row],[Tên hàng hóa ]]&lt;&gt;0,D3203=""),SUM(OFFSET(Table28[[#This Row],[Thành tiền]],0,0,-COUNTIF(Table28[Số HĐ],Table28[[#This Row],[Số HĐ]]))),"")</f>
        <v/>
      </c>
      <c r="K3202" s="133"/>
      <c r="L3202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02" s="135"/>
    </row>
    <row r="3203" spans="1:13" ht="35.1" customHeight="1" x14ac:dyDescent="0.2">
      <c r="A3203" s="126"/>
      <c r="B3203" s="127"/>
      <c r="C3203" s="128" t="str">
        <f>IF(AND(D3203&lt;&gt;0,D3204=""),C1078,"")</f>
        <v/>
      </c>
      <c r="D3203" s="129"/>
      <c r="E3203" s="130" t="str">
        <f>IF(Table28[[#This Row],[Tên hàng hóa ]]&lt;&gt;0,VLOOKUP(Table28[[#This Row],[Tên hàng hóa ]],Table1[[Tên hàng hóa]:[Quy cách]],2,0),"")</f>
        <v/>
      </c>
      <c r="F3203" s="131" t="str">
        <f>IF(Table28[[#This Row],[Tên hàng hóa ]]&lt;&gt;0,VLOOKUP(Table28[[#This Row],[Tên hàng hóa ]],Table1[[Tên hàng hóa]:[ĐVT]],3,0),"")</f>
        <v/>
      </c>
      <c r="G3203" s="132" t="str">
        <f>IF(Table28[[#This Row],[Tên hàng hóa ]]=0,"",VLOOKUP(Table28[[#This Row],[Tên hàng hóa ]],Table1[[Tên hàng hóa]:[Giá bán]],4,0))</f>
        <v/>
      </c>
      <c r="H3203" s="133"/>
      <c r="I3203" s="134" t="str">
        <f>IF(Table28[[#This Row],[Số lượng]]&lt;&gt;0,Table28[[#This Row],[Số lượng]]*Table28[[#This Row],[Đơn giá]],"")</f>
        <v/>
      </c>
      <c r="J3203" s="134" t="str">
        <f ca="1">IF(AND(Table28[[#This Row],[Tên hàng hóa ]]&lt;&gt;0,D3204=""),SUM(OFFSET(Table28[[#This Row],[Thành tiền]],0,0,-COUNTIF(Table28[Số HĐ],Table28[[#This Row],[Số HĐ]]))),"")</f>
        <v/>
      </c>
      <c r="K3203" s="133"/>
      <c r="L3203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03" s="135"/>
    </row>
    <row r="3204" spans="1:13" ht="35.1" customHeight="1" x14ac:dyDescent="0.2">
      <c r="A3204" s="126"/>
      <c r="B3204" s="127"/>
      <c r="C3204" s="128" t="str">
        <f t="shared" ref="C3204:C3205" si="83">IF(AND(D3204&lt;&gt;0,D3205=""),C3203,"")</f>
        <v/>
      </c>
      <c r="D3204" s="129"/>
      <c r="E3204" s="130" t="str">
        <f>IF(Table28[[#This Row],[Tên hàng hóa ]]&lt;&gt;0,VLOOKUP(Table28[[#This Row],[Tên hàng hóa ]],Table1[[Tên hàng hóa]:[Quy cách]],2,0),"")</f>
        <v/>
      </c>
      <c r="F3204" s="131" t="str">
        <f>IF(Table28[[#This Row],[Tên hàng hóa ]]&lt;&gt;0,VLOOKUP(Table28[[#This Row],[Tên hàng hóa ]],Table1[[Tên hàng hóa]:[ĐVT]],3,0),"")</f>
        <v/>
      </c>
      <c r="G3204" s="132" t="str">
        <f>IF(Table28[[#This Row],[Tên hàng hóa ]]=0,"",VLOOKUP(Table28[[#This Row],[Tên hàng hóa ]],Table1[[Tên hàng hóa]:[Giá bán]],4,0))</f>
        <v/>
      </c>
      <c r="H3204" s="133"/>
      <c r="I3204" s="134" t="str">
        <f>IF(Table28[[#This Row],[Số lượng]]&lt;&gt;0,Table28[[#This Row],[Số lượng]]*Table28[[#This Row],[Đơn giá]],"")</f>
        <v/>
      </c>
      <c r="J3204" s="134" t="str">
        <f ca="1">IF(AND(Table28[[#This Row],[Tên hàng hóa ]]&lt;&gt;0,D3205=""),SUM(OFFSET(Table28[[#This Row],[Thành tiền]],0,0,-COUNTIF(Table28[Số HĐ],Table28[[#This Row],[Số HĐ]]))),"")</f>
        <v/>
      </c>
      <c r="K3204" s="133"/>
      <c r="L3204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04" s="135"/>
    </row>
    <row r="3205" spans="1:13" ht="35.1" customHeight="1" x14ac:dyDescent="0.2">
      <c r="A3205" s="126"/>
      <c r="B3205" s="127"/>
      <c r="C3205" s="128" t="str">
        <f t="shared" si="83"/>
        <v/>
      </c>
      <c r="D3205" s="129"/>
      <c r="E3205" s="130" t="str">
        <f>IF(Table28[[#This Row],[Tên hàng hóa ]]&lt;&gt;0,VLOOKUP(Table28[[#This Row],[Tên hàng hóa ]],Table1[[Tên hàng hóa]:[Quy cách]],2,0),"")</f>
        <v/>
      </c>
      <c r="F3205" s="131" t="str">
        <f>IF(Table28[[#This Row],[Tên hàng hóa ]]&lt;&gt;0,VLOOKUP(Table28[[#This Row],[Tên hàng hóa ]],Table1[[Tên hàng hóa]:[ĐVT]],3,0),"")</f>
        <v/>
      </c>
      <c r="G3205" s="132" t="str">
        <f>IF(Table28[[#This Row],[Tên hàng hóa ]]=0,"",VLOOKUP(Table28[[#This Row],[Tên hàng hóa ]],Table1[[Tên hàng hóa]:[Giá bán]],4,0))</f>
        <v/>
      </c>
      <c r="H3205" s="133"/>
      <c r="I3205" s="134" t="str">
        <f>IF(Table28[[#This Row],[Số lượng]]&lt;&gt;0,Table28[[#This Row],[Số lượng]]*Table28[[#This Row],[Đơn giá]],"")</f>
        <v/>
      </c>
      <c r="J3205" s="134" t="str">
        <f ca="1">IF(AND(Table28[[#This Row],[Tên hàng hóa ]]&lt;&gt;0,D3206=""),SUM(OFFSET(Table28[[#This Row],[Thành tiền]],0,0,-COUNTIF(Table28[Số HĐ],Table28[[#This Row],[Số HĐ]]))),"")</f>
        <v/>
      </c>
      <c r="K3205" s="133"/>
      <c r="L3205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05" s="135"/>
    </row>
    <row r="3206" spans="1:13" ht="35.1" customHeight="1" x14ac:dyDescent="0.2">
      <c r="A3206" s="126"/>
      <c r="B3206" s="127"/>
      <c r="C3206" s="128" t="str">
        <f>IF(AND(D3206&lt;&gt;0,D3207=""),C1078,"")</f>
        <v/>
      </c>
      <c r="D3206" s="129"/>
      <c r="E3206" s="130" t="str">
        <f>IF(Table28[[#This Row],[Tên hàng hóa ]]&lt;&gt;0,VLOOKUP(Table28[[#This Row],[Tên hàng hóa ]],Table1[[Tên hàng hóa]:[Quy cách]],2,0),"")</f>
        <v/>
      </c>
      <c r="F3206" s="131" t="str">
        <f>IF(Table28[[#This Row],[Tên hàng hóa ]]&lt;&gt;0,VLOOKUP(Table28[[#This Row],[Tên hàng hóa ]],Table1[[Tên hàng hóa]:[ĐVT]],3,0),"")</f>
        <v/>
      </c>
      <c r="G3206" s="132" t="str">
        <f>IF(Table28[[#This Row],[Tên hàng hóa ]]=0,"",VLOOKUP(Table28[[#This Row],[Tên hàng hóa ]],Table1[[Tên hàng hóa]:[Giá bán]],4,0))</f>
        <v/>
      </c>
      <c r="H3206" s="133"/>
      <c r="I3206" s="134" t="str">
        <f>IF(Table28[[#This Row],[Số lượng]]&lt;&gt;0,Table28[[#This Row],[Số lượng]]*Table28[[#This Row],[Đơn giá]],"")</f>
        <v/>
      </c>
      <c r="J3206" s="134" t="str">
        <f ca="1">IF(AND(Table28[[#This Row],[Tên hàng hóa ]]&lt;&gt;0,D3207=""),SUM(OFFSET(Table28[[#This Row],[Thành tiền]],0,0,-COUNTIF(Table28[Số HĐ],Table28[[#This Row],[Số HĐ]]))),"")</f>
        <v/>
      </c>
      <c r="K3206" s="133"/>
      <c r="L3206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06" s="135"/>
    </row>
    <row r="3207" spans="1:13" ht="35.1" customHeight="1" x14ac:dyDescent="0.2">
      <c r="A3207" s="126"/>
      <c r="B3207" s="127"/>
      <c r="C3207" s="128" t="str">
        <f t="shared" ref="C3207:C3208" si="84">IF(AND(D3207&lt;&gt;0,D3208=""),C3206,"")</f>
        <v/>
      </c>
      <c r="D3207" s="129"/>
      <c r="E3207" s="130" t="str">
        <f>IF(Table28[[#This Row],[Tên hàng hóa ]]&lt;&gt;0,VLOOKUP(Table28[[#This Row],[Tên hàng hóa ]],Table1[[Tên hàng hóa]:[Quy cách]],2,0),"")</f>
        <v/>
      </c>
      <c r="F3207" s="131" t="str">
        <f>IF(Table28[[#This Row],[Tên hàng hóa ]]&lt;&gt;0,VLOOKUP(Table28[[#This Row],[Tên hàng hóa ]],Table1[[Tên hàng hóa]:[ĐVT]],3,0),"")</f>
        <v/>
      </c>
      <c r="G3207" s="132" t="str">
        <f>IF(Table28[[#This Row],[Tên hàng hóa ]]=0,"",VLOOKUP(Table28[[#This Row],[Tên hàng hóa ]],Table1[[Tên hàng hóa]:[Giá bán]],4,0))</f>
        <v/>
      </c>
      <c r="H3207" s="133"/>
      <c r="I3207" s="134" t="str">
        <f>IF(Table28[[#This Row],[Số lượng]]&lt;&gt;0,Table28[[#This Row],[Số lượng]]*Table28[[#This Row],[Đơn giá]],"")</f>
        <v/>
      </c>
      <c r="J3207" s="134" t="str">
        <f ca="1">IF(AND(Table28[[#This Row],[Tên hàng hóa ]]&lt;&gt;0,D3208=""),SUM(OFFSET(Table28[[#This Row],[Thành tiền]],0,0,-COUNTIF(Table28[Số HĐ],Table28[[#This Row],[Số HĐ]]))),"")</f>
        <v/>
      </c>
      <c r="K3207" s="133"/>
      <c r="L3207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07" s="135"/>
    </row>
    <row r="3208" spans="1:13" ht="35.1" customHeight="1" x14ac:dyDescent="0.2">
      <c r="A3208" s="126"/>
      <c r="B3208" s="127"/>
      <c r="C3208" s="128" t="str">
        <f t="shared" si="84"/>
        <v/>
      </c>
      <c r="D3208" s="129"/>
      <c r="E3208" s="130" t="str">
        <f>IF(Table28[[#This Row],[Tên hàng hóa ]]&lt;&gt;0,VLOOKUP(Table28[[#This Row],[Tên hàng hóa ]],Table1[[Tên hàng hóa]:[Quy cách]],2,0),"")</f>
        <v/>
      </c>
      <c r="F3208" s="131" t="str">
        <f>IF(Table28[[#This Row],[Tên hàng hóa ]]&lt;&gt;0,VLOOKUP(Table28[[#This Row],[Tên hàng hóa ]],Table1[[Tên hàng hóa]:[ĐVT]],3,0),"")</f>
        <v/>
      </c>
      <c r="G3208" s="132" t="str">
        <f>IF(Table28[[#This Row],[Tên hàng hóa ]]=0,"",VLOOKUP(Table28[[#This Row],[Tên hàng hóa ]],Table1[[Tên hàng hóa]:[Giá bán]],4,0))</f>
        <v/>
      </c>
      <c r="H3208" s="133"/>
      <c r="I3208" s="134" t="str">
        <f>IF(Table28[[#This Row],[Số lượng]]&lt;&gt;0,Table28[[#This Row],[Số lượng]]*Table28[[#This Row],[Đơn giá]],"")</f>
        <v/>
      </c>
      <c r="J3208" s="134" t="str">
        <f ca="1">IF(AND(Table28[[#This Row],[Tên hàng hóa ]]&lt;&gt;0,D3209=""),SUM(OFFSET(Table28[[#This Row],[Thành tiền]],0,0,-COUNTIF(Table28[Số HĐ],Table28[[#This Row],[Số HĐ]]))),"")</f>
        <v/>
      </c>
      <c r="K3208" s="133"/>
      <c r="L3208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08" s="135"/>
    </row>
    <row r="3209" spans="1:13" ht="35.1" customHeight="1" x14ac:dyDescent="0.2">
      <c r="A3209" s="126"/>
      <c r="B3209" s="127"/>
      <c r="C3209" s="128" t="str">
        <f>IF(AND(D3209&lt;&gt;0,D3210=""),C1078,"")</f>
        <v/>
      </c>
      <c r="D3209" s="129"/>
      <c r="E3209" s="130" t="str">
        <f>IF(Table28[[#This Row],[Tên hàng hóa ]]&lt;&gt;0,VLOOKUP(Table28[[#This Row],[Tên hàng hóa ]],Table1[[Tên hàng hóa]:[Quy cách]],2,0),"")</f>
        <v/>
      </c>
      <c r="F3209" s="131" t="str">
        <f>IF(Table28[[#This Row],[Tên hàng hóa ]]&lt;&gt;0,VLOOKUP(Table28[[#This Row],[Tên hàng hóa ]],Table1[[Tên hàng hóa]:[ĐVT]],3,0),"")</f>
        <v/>
      </c>
      <c r="G3209" s="132" t="str">
        <f>IF(Table28[[#This Row],[Tên hàng hóa ]]=0,"",VLOOKUP(Table28[[#This Row],[Tên hàng hóa ]],Table1[[Tên hàng hóa]:[Giá bán]],4,0))</f>
        <v/>
      </c>
      <c r="H3209" s="133"/>
      <c r="I3209" s="134" t="str">
        <f>IF(Table28[[#This Row],[Số lượng]]&lt;&gt;0,Table28[[#This Row],[Số lượng]]*Table28[[#This Row],[Đơn giá]],"")</f>
        <v/>
      </c>
      <c r="J3209" s="134" t="str">
        <f ca="1">IF(AND(Table28[[#This Row],[Tên hàng hóa ]]&lt;&gt;0,D3210=""),SUM(OFFSET(Table28[[#This Row],[Thành tiền]],0,0,-COUNTIF(Table28[Số HĐ],Table28[[#This Row],[Số HĐ]]))),"")</f>
        <v/>
      </c>
      <c r="K3209" s="133"/>
      <c r="L3209" s="13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09" s="135"/>
    </row>
    <row r="3210" spans="1:13" ht="35.1" customHeight="1" x14ac:dyDescent="0.2">
      <c r="A3210" s="11"/>
      <c r="B3210" s="12"/>
      <c r="C3210" s="13"/>
      <c r="D3210" s="16"/>
      <c r="E3210" s="10" t="str">
        <f>IF(Table28[[#This Row],[Tên hàng hóa ]]&lt;&gt;0,VLOOKUP(Table28[[#This Row],[Tên hàng hóa ]],Table1[[Tên hàng hóa]:[Quy cách]],2,0),"")</f>
        <v/>
      </c>
      <c r="F3210" s="18" t="str">
        <f>IF(Table28[[#This Row],[Tên hàng hóa ]]&lt;&gt;0,VLOOKUP(Table28[[#This Row],[Tên hàng hóa ]],Table1[[Tên hàng hóa]:[ĐVT]],3,0),"")</f>
        <v/>
      </c>
      <c r="G3210" s="23" t="str">
        <f>IF(Table28[[#This Row],[Tên hàng hóa ]]=0,"",VLOOKUP(Table28[[#This Row],[Tên hàng hóa ]],Table1[[Tên hàng hóa]:[Giá bán]],4,0))</f>
        <v/>
      </c>
      <c r="H3210" s="17"/>
      <c r="I3210" s="14" t="str">
        <f>IF(Table28[[#This Row],[Số lượng]]&lt;&gt;0,Table28[[#This Row],[Số lượng]]*Table28[[#This Row],[Đơn giá]],"")</f>
        <v/>
      </c>
      <c r="J3210" s="14" t="str">
        <f ca="1">IF(AND(Table28[[#This Row],[Tên hàng hóa ]]&lt;&gt;0,D3211=""),SUM(OFFSET(Table28[[#This Row],[Thành tiền]],0,0,-COUNTIF(Table28[Số HĐ],Table28[[#This Row],[Số HĐ]]))),"")</f>
        <v/>
      </c>
      <c r="K3210" s="17"/>
      <c r="L3210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10" s="15"/>
    </row>
    <row r="3211" spans="1:13" ht="35.1" customHeight="1" x14ac:dyDescent="0.2">
      <c r="A3211" s="11" t="str">
        <f>IF(Table28[[#This Row],[Tên hàng hóa ]]="","",A3210)</f>
        <v/>
      </c>
      <c r="B3211" s="12" t="str">
        <f>IF(Table28[[#This Row],[Tên hàng hóa ]]="","",B3210)</f>
        <v/>
      </c>
      <c r="C3211" s="13" t="str">
        <f>IF(Table28[[#This Row],[Tên hàng hóa ]]="","",C3210)</f>
        <v/>
      </c>
      <c r="D3211" s="16"/>
      <c r="E3211" s="10" t="str">
        <f>IF(Table28[[#This Row],[Tên hàng hóa ]]&lt;&gt;0,VLOOKUP(Table28[[#This Row],[Tên hàng hóa ]],Table1[[Tên hàng hóa]:[Quy cách]],2,0),"")</f>
        <v/>
      </c>
      <c r="F3211" s="18" t="str">
        <f>IF(Table28[[#This Row],[Tên hàng hóa ]]&lt;&gt;0,VLOOKUP(Table28[[#This Row],[Tên hàng hóa ]],Table1[[Tên hàng hóa]:[ĐVT]],3,0),"")</f>
        <v/>
      </c>
      <c r="G3211" s="23" t="str">
        <f>IF(Table28[[#This Row],[Tên hàng hóa ]]=0,"",VLOOKUP(Table28[[#This Row],[Tên hàng hóa ]],Table1[[Tên hàng hóa]:[Giá bán]],4,0))</f>
        <v/>
      </c>
      <c r="H3211" s="17"/>
      <c r="I3211" s="14" t="str">
        <f>IF(Table28[[#This Row],[Số lượng]]&lt;&gt;0,Table28[[#This Row],[Số lượng]]*Table28[[#This Row],[Đơn giá]],"")</f>
        <v/>
      </c>
      <c r="J3211" s="14" t="str">
        <f ca="1">IF(AND(Table28[[#This Row],[Tên hàng hóa ]]&lt;&gt;0,D3212=""),SUM(OFFSET(Table28[[#This Row],[Thành tiền]],0,0,-COUNTIF(Table28[Số HĐ],Table28[[#This Row],[Số HĐ]]))),"")</f>
        <v/>
      </c>
      <c r="K3211" s="17"/>
      <c r="L3211" s="14" t="str">
        <f>IF(Table28[[#This Row],[Thu tiền
(R/Số tiền)]]="R",0,IF(Table28[[#This Row],[Thu tiền
(R/Số tiền)]]="N",Table28[[#This Row],[Tổng giá trị đơn hàng]],IF(Table28[[#This Row],[Thu tiền
(R/Số tiền)]]="","",(Table28[[#This Row],[Tổng giá trị đơn hàng]]-Table28[[#This Row],[Thu tiền
(R/Số tiền)]]))))</f>
        <v/>
      </c>
      <c r="M3211" s="15"/>
    </row>
    <row r="3212" spans="1:13" ht="35.1" customHeight="1" x14ac:dyDescent="0.2">
      <c r="A3212" s="211" t="s">
        <v>14</v>
      </c>
      <c r="B3212" s="211"/>
      <c r="C3212" s="211"/>
      <c r="D3212" s="211"/>
      <c r="E3212" s="211"/>
      <c r="F3212" s="211"/>
      <c r="G3212" s="211"/>
      <c r="H3212" s="211"/>
      <c r="I3212" s="21">
        <f>SUBTOTAL(9,Table28[Thành tiền])</f>
        <v>5691493841.6000004</v>
      </c>
      <c r="J3212" s="21">
        <f ca="1">SUBTOTAL(9,Table28[Tổng giá trị đơn hàng])</f>
        <v>5686251241.6000004</v>
      </c>
      <c r="K3212" s="21">
        <f ca="1">J3212-L3212</f>
        <v>5234464241.6000004</v>
      </c>
      <c r="L3212" s="21">
        <f ca="1">SUBTOTAL(9,Table28[Nợ phải thu])</f>
        <v>451787000</v>
      </c>
      <c r="M3212" s="22"/>
    </row>
  </sheetData>
  <sheetProtection autoFilter="0"/>
  <mergeCells count="2">
    <mergeCell ref="A3:M3"/>
    <mergeCell ref="A3212:H3212"/>
  </mergeCells>
  <printOptions horizontalCentered="1"/>
  <pageMargins left="0.11811023622047245" right="0.11811023622047245" top="0.19685039370078741" bottom="0.19685039370078741" header="0.11811023622047245" footer="0.11811023622047245"/>
  <pageSetup scale="73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DanhMụcHH!$B$5:$B$1006</xm:f>
          </x14:formula1>
          <xm:sqref>D5:D3211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M3030"/>
  <sheetViews>
    <sheetView showGridLines="0" zoomScale="70" zoomScaleNormal="70" workbookViewId="0">
      <pane xSplit="3" ySplit="4" topLeftCell="D1999" activePane="bottomRight" state="frozen"/>
      <selection pane="topRight" activeCell="D1" sqref="D1"/>
      <selection pane="bottomLeft" activeCell="A5" sqref="A5"/>
      <selection pane="bottomRight" sqref="A1:XFD1"/>
    </sheetView>
  </sheetViews>
  <sheetFormatPr defaultRowHeight="35.1" customHeight="1" x14ac:dyDescent="0.2"/>
  <cols>
    <col min="1" max="1" width="7.77734375" style="7" customWidth="1"/>
    <col min="2" max="2" width="12.33203125" style="8" customWidth="1"/>
    <col min="3" max="3" width="19" style="6" customWidth="1"/>
    <col min="4" max="4" width="13.77734375" style="8" customWidth="1"/>
    <col min="5" max="5" width="13.33203125" style="8" customWidth="1"/>
    <col min="6" max="6" width="5.77734375" style="8" customWidth="1"/>
    <col min="7" max="7" width="12.77734375" style="9" customWidth="1"/>
    <col min="8" max="8" width="10.77734375" style="9" customWidth="1"/>
    <col min="9" max="9" width="12.77734375" style="9" customWidth="1"/>
    <col min="10" max="10" width="15.77734375" style="9" customWidth="1"/>
    <col min="11" max="12" width="12.77734375" style="9" customWidth="1"/>
    <col min="13" max="13" width="10.33203125" style="6" customWidth="1"/>
    <col min="14" max="16384" width="8.88671875" style="6"/>
  </cols>
  <sheetData>
    <row r="1" spans="1:13" s="1" customFormat="1" ht="35.1" customHeight="1" x14ac:dyDescent="0.2">
      <c r="A1" s="37"/>
      <c r="B1" s="61"/>
      <c r="C1" s="20"/>
      <c r="D1" s="61"/>
      <c r="E1" s="61"/>
      <c r="F1" s="61"/>
      <c r="G1" s="62"/>
      <c r="H1" s="62"/>
      <c r="I1" s="62"/>
      <c r="J1" s="62"/>
      <c r="K1" s="62"/>
      <c r="L1" s="62"/>
      <c r="M1" s="20"/>
    </row>
    <row r="2" spans="1:13" ht="35.1" customHeight="1" x14ac:dyDescent="0.2">
      <c r="A2" s="63"/>
      <c r="B2" s="24"/>
      <c r="C2" s="64"/>
      <c r="D2" s="24"/>
      <c r="E2" s="24"/>
      <c r="F2" s="24"/>
      <c r="G2" s="65"/>
      <c r="H2" s="65"/>
      <c r="I2" s="65"/>
      <c r="J2" s="65"/>
      <c r="K2" s="65"/>
      <c r="L2" s="65"/>
      <c r="M2" s="64"/>
    </row>
    <row r="3" spans="1:13" ht="35.1" customHeight="1" x14ac:dyDescent="0.2">
      <c r="A3" s="210" t="s">
        <v>5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0"/>
      <c r="M3" s="210"/>
    </row>
    <row r="4" spans="1:13" ht="35.1" customHeight="1" x14ac:dyDescent="0.2">
      <c r="A4" s="66" t="s">
        <v>6</v>
      </c>
      <c r="B4" s="24" t="s">
        <v>7</v>
      </c>
      <c r="C4" s="24" t="s">
        <v>8</v>
      </c>
      <c r="D4" s="67" t="s">
        <v>25</v>
      </c>
      <c r="E4" s="24" t="s">
        <v>1</v>
      </c>
      <c r="F4" s="24" t="s">
        <v>2</v>
      </c>
      <c r="G4" s="68" t="s">
        <v>13</v>
      </c>
      <c r="H4" s="68" t="s">
        <v>9</v>
      </c>
      <c r="I4" s="68" t="s">
        <v>10</v>
      </c>
      <c r="J4" s="68" t="s">
        <v>11</v>
      </c>
      <c r="K4" s="68" t="s">
        <v>33</v>
      </c>
      <c r="L4" s="68" t="s">
        <v>12</v>
      </c>
      <c r="M4" s="24" t="s">
        <v>4</v>
      </c>
    </row>
    <row r="5" spans="1:13" ht="35.1" customHeight="1" x14ac:dyDescent="0.2">
      <c r="A5" s="60">
        <v>0</v>
      </c>
      <c r="B5" s="18">
        <v>0</v>
      </c>
      <c r="C5" s="39" t="s">
        <v>24</v>
      </c>
      <c r="D5" s="16"/>
      <c r="E5" s="18" t="str">
        <f>IF(Table2[[#This Row],[Tên hàng hóa]]&lt;&gt;0,VLOOKUP(Table2[[#This Row],[Tên hàng hóa]],Table1[[Tên hàng hóa]:[Quy cách]],2,0),"")</f>
        <v/>
      </c>
      <c r="F5" s="18" t="str">
        <f>IF(Table2[[#This Row],[Tên hàng hóa]]&lt;&gt;0,VLOOKUP(Table2[[#This Row],[Tên hàng hóa]],Table1[[Tên hàng hóa]:[ĐVT]],3,0),"")</f>
        <v/>
      </c>
      <c r="G5" s="17"/>
      <c r="H5" s="17"/>
      <c r="I5" s="14" t="str">
        <f>IF(Table2[[#This Row],[Số lượng]]&lt;&gt;0,Table2[[#This Row],[Số lượng]]*Table2[[#This Row],[Đơn giá mua]],"")</f>
        <v/>
      </c>
      <c r="J5" s="14" t="str">
        <f ca="1">IF(AND(Table2[[#This Row],[Tên hàng hóa]]&lt;&gt;0,D6=""),SUM(OFFSET(Table2[[#This Row],[Thành tiền]],0,0,-COUNTIF(Table2[Số HĐ],Table2[[#This Row],[Số HĐ]]))),"")</f>
        <v/>
      </c>
      <c r="K5" s="17"/>
      <c r="L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" s="15"/>
    </row>
    <row r="6" spans="1:13" ht="35.1" customHeight="1" x14ac:dyDescent="0.2">
      <c r="A6" s="11">
        <v>42082</v>
      </c>
      <c r="B6" s="12" t="s">
        <v>461</v>
      </c>
      <c r="C6" s="13" t="s">
        <v>462</v>
      </c>
      <c r="D6" s="16" t="s">
        <v>205</v>
      </c>
      <c r="E6" s="18" t="str">
        <f>IF(Table2[[#This Row],[Tên hàng hóa]]&lt;&gt;0,VLOOKUP(Table2[[#This Row],[Tên hàng hóa]],Table1[[Tên hàng hóa]:[Quy cách]],2,0),"")</f>
        <v>Bộ Xử Lý Tín Hiệu Và Phụ Kiện</v>
      </c>
      <c r="F6" s="18" t="str">
        <f>IF(Table2[[#This Row],[Tên hàng hóa]]&lt;&gt;0,VLOOKUP(Table2[[#This Row],[Tên hàng hóa]],Table1[[Tên hàng hóa]:[ĐVT]],3,0),"")</f>
        <v>Cái</v>
      </c>
      <c r="G6" s="17">
        <v>4290000</v>
      </c>
      <c r="H6" s="17">
        <v>2</v>
      </c>
      <c r="I6" s="14">
        <f>IF(Table2[[#This Row],[Số lượng]]&lt;&gt;0,Table2[[#This Row],[Số lượng]]*Table2[[#This Row],[Đơn giá mua]],"")</f>
        <v>8580000</v>
      </c>
      <c r="J6" s="14">
        <f ca="1">IF(AND(Table2[[#This Row],[Tên hàng hóa]]&lt;&gt;0,D7=""),SUM(OFFSET(Table2[[#This Row],[Thành tiền]],0,0,-COUNTIF(Table2[Số HĐ],Table2[[#This Row],[Số HĐ]]))),"")</f>
        <v>8580000</v>
      </c>
      <c r="K6" s="17" t="s">
        <v>464</v>
      </c>
      <c r="L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" s="15" t="s">
        <v>581</v>
      </c>
    </row>
    <row r="7" spans="1:13" ht="35.1" customHeight="1" x14ac:dyDescent="0.2">
      <c r="A7" s="11" t="str">
        <f>IF(Table2[[#This Row],[Tên hàng hóa]]="","",A6)</f>
        <v/>
      </c>
      <c r="B7" s="12" t="str">
        <f>IF(Table2[[#This Row],[Tên hàng hóa]]="","",B6)</f>
        <v/>
      </c>
      <c r="C7" s="13" t="str">
        <f>IF(Table2[[#This Row],[Tên hàng hóa]]="","",C6)</f>
        <v/>
      </c>
      <c r="D7" s="16"/>
      <c r="E7" s="18" t="str">
        <f>IF(Table2[[#This Row],[Tên hàng hóa]]&lt;&gt;0,VLOOKUP(Table2[[#This Row],[Tên hàng hóa]],Table1[[Tên hàng hóa]:[Quy cách]],2,0),"")</f>
        <v/>
      </c>
      <c r="F7" s="18" t="str">
        <f>IF(Table2[[#This Row],[Tên hàng hóa]]&lt;&gt;0,VLOOKUP(Table2[[#This Row],[Tên hàng hóa]],Table1[[Tên hàng hóa]:[ĐVT]],3,0),"")</f>
        <v/>
      </c>
      <c r="G7" s="17"/>
      <c r="H7" s="17"/>
      <c r="I7" s="14" t="str">
        <f>IF(Table2[[#This Row],[Số lượng]]&lt;&gt;0,Table2[[#This Row],[Số lượng]]*Table2[[#This Row],[Đơn giá mua]],"")</f>
        <v/>
      </c>
      <c r="J7" s="14" t="str">
        <f ca="1">IF(AND(Table2[[#This Row],[Tên hàng hóa]]&lt;&gt;0,D8=""),SUM(OFFSET(Table2[[#This Row],[Thành tiền]],0,0,-COUNTIF(Table2[Số HĐ],Table2[[#This Row],[Số HĐ]]))),"")</f>
        <v/>
      </c>
      <c r="K7" s="17"/>
      <c r="L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" s="15"/>
    </row>
    <row r="8" spans="1:13" ht="35.1" customHeight="1" x14ac:dyDescent="0.2">
      <c r="A8" s="11">
        <v>42082</v>
      </c>
      <c r="B8" s="12" t="s">
        <v>463</v>
      </c>
      <c r="C8" s="13" t="s">
        <v>1119</v>
      </c>
      <c r="D8" s="16" t="s">
        <v>441</v>
      </c>
      <c r="E8" s="18" t="str">
        <f>IF(Table2[[#This Row],[Tên hàng hóa]]&lt;&gt;0,VLOOKUP(Table2[[#This Row],[Tên hàng hóa]],Table1[[Tên hàng hóa]:[Quy cách]],2,0),"")</f>
        <v>Schneider</v>
      </c>
      <c r="F8" s="18" t="str">
        <f>IF(Table2[[#This Row],[Tên hàng hóa]]&lt;&gt;0,VLOOKUP(Table2[[#This Row],[Tên hàng hóa]],Table1[[Tên hàng hóa]:[ĐVT]],3,0),"")</f>
        <v>Cái</v>
      </c>
      <c r="G8" s="17">
        <v>514589.9</v>
      </c>
      <c r="H8" s="17">
        <v>3</v>
      </c>
      <c r="I8" s="14">
        <f>IF(Table2[[#This Row],[Số lượng]]&lt;&gt;0,Table2[[#This Row],[Số lượng]]*Table2[[#This Row],[Đơn giá mua]],"")</f>
        <v>1543769.7000000002</v>
      </c>
      <c r="J8" s="14" t="str">
        <f ca="1">IF(AND(Table2[[#This Row],[Tên hàng hóa]]&lt;&gt;0,D9=""),SUM(OFFSET(Table2[[#This Row],[Thành tiền]],0,0,-COUNTIF(Table2[Số HĐ],Table2[[#This Row],[Số HĐ]]))),"")</f>
        <v/>
      </c>
      <c r="K8" s="17"/>
      <c r="L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" s="15"/>
    </row>
    <row r="9" spans="1:13" ht="35.1" customHeight="1" x14ac:dyDescent="0.2">
      <c r="A9" s="11">
        <f>IF(Table2[[#This Row],[Tên hàng hóa]]="","",A8)</f>
        <v>42082</v>
      </c>
      <c r="B9" s="12" t="str">
        <f>IF(Table2[[#This Row],[Tên hàng hóa]]="","",B8)</f>
        <v>AE 0001592</v>
      </c>
      <c r="C9" s="13" t="str">
        <f>IF(Table2[[#This Row],[Tên hàng hóa]]="","",C8)</f>
        <v>CTY TNHH KỸ THUẬT ĐIỆN - TỰ ĐỘNG HÓA A&amp;E</v>
      </c>
      <c r="D9" s="16" t="s">
        <v>442</v>
      </c>
      <c r="E9" s="18" t="str">
        <f>IF(Table2[[#This Row],[Tên hàng hóa]]&lt;&gt;0,VLOOKUP(Table2[[#This Row],[Tên hàng hóa]],Table1[[Tên hàng hóa]:[Quy cách]],2,0),"")</f>
        <v>Schneider</v>
      </c>
      <c r="F9" s="18" t="str">
        <f>IF(Table2[[#This Row],[Tên hàng hóa]]&lt;&gt;0,VLOOKUP(Table2[[#This Row],[Tên hàng hóa]],Table1[[Tên hàng hóa]:[ĐVT]],3,0),"")</f>
        <v>Cái</v>
      </c>
      <c r="G9" s="17">
        <v>342720.1</v>
      </c>
      <c r="H9" s="17">
        <v>2</v>
      </c>
      <c r="I9" s="14">
        <f>IF(Table2[[#This Row],[Số lượng]]&lt;&gt;0,Table2[[#This Row],[Số lượng]]*Table2[[#This Row],[Đơn giá mua]],"")</f>
        <v>685440.2</v>
      </c>
      <c r="J9" s="14" t="str">
        <f ca="1">IF(AND(Table2[[#This Row],[Tên hàng hóa]]&lt;&gt;0,D10=""),SUM(OFFSET(Table2[[#This Row],[Thành tiền]],0,0,-COUNTIF(Table2[Số HĐ],Table2[[#This Row],[Số HĐ]]))),"")</f>
        <v/>
      </c>
      <c r="K9" s="17"/>
      <c r="L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" s="15"/>
    </row>
    <row r="10" spans="1:13" ht="35.1" customHeight="1" x14ac:dyDescent="0.2">
      <c r="A10" s="11">
        <f>IF(Table2[[#This Row],[Tên hàng hóa]]="","",A9)</f>
        <v>42082</v>
      </c>
      <c r="B10" s="12" t="str">
        <f>IF(Table2[[#This Row],[Tên hàng hóa]]="","",B9)</f>
        <v>AE 0001592</v>
      </c>
      <c r="C10" s="13" t="str">
        <f>IF(Table2[[#This Row],[Tên hàng hóa]]="","",C9)</f>
        <v>CTY TNHH KỸ THUẬT ĐIỆN - TỰ ĐỘNG HÓA A&amp;E</v>
      </c>
      <c r="D10" s="16" t="s">
        <v>443</v>
      </c>
      <c r="E10" s="18" t="str">
        <f>IF(Table2[[#This Row],[Tên hàng hóa]]&lt;&gt;0,VLOOKUP(Table2[[#This Row],[Tên hàng hóa]],Table1[[Tên hàng hóa]:[Quy cách]],2,0),"")</f>
        <v>Schneider</v>
      </c>
      <c r="F10" s="18" t="str">
        <f>IF(Table2[[#This Row],[Tên hàng hóa]]&lt;&gt;0,VLOOKUP(Table2[[#This Row],[Tên hàng hóa]],Table1[[Tên hàng hóa]:[ĐVT]],3,0),"")</f>
        <v>Cái</v>
      </c>
      <c r="G10" s="17">
        <v>212669.6</v>
      </c>
      <c r="H10" s="17">
        <v>2</v>
      </c>
      <c r="I10" s="14">
        <f>IF(Table2[[#This Row],[Số lượng]]&lt;&gt;0,Table2[[#This Row],[Số lượng]]*Table2[[#This Row],[Đơn giá mua]],"")</f>
        <v>425339.2</v>
      </c>
      <c r="J10" s="14">
        <f ca="1">IF(AND(Table2[[#This Row],[Tên hàng hóa]]&lt;&gt;0,D11=""),SUM(OFFSET(Table2[[#This Row],[Thành tiền]],0,0,-COUNTIF(Table2[Số HĐ],Table2[[#This Row],[Số HĐ]]))),"")</f>
        <v>2654549.1000000006</v>
      </c>
      <c r="K10" s="17" t="s">
        <v>464</v>
      </c>
      <c r="L1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" s="15" t="s">
        <v>475</v>
      </c>
    </row>
    <row r="11" spans="1:13" ht="35.1" customHeight="1" x14ac:dyDescent="0.2">
      <c r="A11" s="11" t="str">
        <f>IF(Table2[[#This Row],[Tên hàng hóa]]="","",A10)</f>
        <v/>
      </c>
      <c r="B11" s="12" t="str">
        <f>IF(Table2[[#This Row],[Tên hàng hóa]]="","",B10)</f>
        <v/>
      </c>
      <c r="C11" s="13" t="str">
        <f>IF(Table2[[#This Row],[Tên hàng hóa]]="","",C10)</f>
        <v/>
      </c>
      <c r="D11" s="16"/>
      <c r="E11" s="18" t="str">
        <f>IF(Table2[[#This Row],[Tên hàng hóa]]&lt;&gt;0,VLOOKUP(Table2[[#This Row],[Tên hàng hóa]],Table1[[Tên hàng hóa]:[Quy cách]],2,0),"")</f>
        <v/>
      </c>
      <c r="F11" s="18" t="str">
        <f>IF(Table2[[#This Row],[Tên hàng hóa]]&lt;&gt;0,VLOOKUP(Table2[[#This Row],[Tên hàng hóa]],Table1[[Tên hàng hóa]:[ĐVT]],3,0),"")</f>
        <v/>
      </c>
      <c r="G11" s="17"/>
      <c r="H11" s="17"/>
      <c r="I11" s="14" t="str">
        <f>IF(Table2[[#This Row],[Số lượng]]&lt;&gt;0,Table2[[#This Row],[Số lượng]]*Table2[[#This Row],[Đơn giá mua]],"")</f>
        <v/>
      </c>
      <c r="J11" s="14" t="str">
        <f ca="1">IF(AND(Table2[[#This Row],[Tên hàng hóa]]&lt;&gt;0,D12=""),SUM(OFFSET(Table2[[#This Row],[Thành tiền]],0,0,-COUNTIF(Table2[Số HĐ],Table2[[#This Row],[Số HĐ]]))),"")</f>
        <v/>
      </c>
      <c r="K11" s="17"/>
      <c r="L1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" s="15"/>
    </row>
    <row r="12" spans="1:13" ht="35.1" customHeight="1" x14ac:dyDescent="0.2">
      <c r="A12" s="11">
        <v>42094</v>
      </c>
      <c r="B12" s="12" t="s">
        <v>477</v>
      </c>
      <c r="C12" s="13" t="s">
        <v>462</v>
      </c>
      <c r="D12" s="16" t="s">
        <v>291</v>
      </c>
      <c r="E12" s="18" t="str">
        <f>IF(Table2[[#This Row],[Tên hàng hóa]]&lt;&gt;0,VLOOKUP(Table2[[#This Row],[Tên hàng hóa]],Table1[[Tên hàng hóa]:[Quy cách]],2,0),"")</f>
        <v>Công Tắc Hành Trình</v>
      </c>
      <c r="F12" s="18" t="str">
        <f>IF(Table2[[#This Row],[Tên hàng hóa]]&lt;&gt;0,VLOOKUP(Table2[[#This Row],[Tên hàng hóa]],Table1[[Tên hàng hóa]:[ĐVT]],3,0),"")</f>
        <v>Cái</v>
      </c>
      <c r="G12" s="17">
        <v>686400</v>
      </c>
      <c r="H12" s="17">
        <v>7</v>
      </c>
      <c r="I12" s="14">
        <f>IF(Table2[[#This Row],[Số lượng]]&lt;&gt;0,Table2[[#This Row],[Số lượng]]*Table2[[#This Row],[Đơn giá mua]],"")</f>
        <v>4804800</v>
      </c>
      <c r="J12" s="14">
        <f ca="1">IF(AND(Table2[[#This Row],[Tên hàng hóa]]&lt;&gt;0,D13=""),SUM(OFFSET(Table2[[#This Row],[Thành tiền]],0,0,-COUNTIF(Table2[Số HĐ],Table2[[#This Row],[Số HĐ]]))),"")</f>
        <v>4804800</v>
      </c>
      <c r="K12" s="17" t="s">
        <v>464</v>
      </c>
      <c r="L1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" s="15" t="s">
        <v>785</v>
      </c>
    </row>
    <row r="13" spans="1:13" ht="35.1" customHeight="1" x14ac:dyDescent="0.2">
      <c r="A13" s="11" t="str">
        <f>IF(Table2[[#This Row],[Tên hàng hóa]]="","",A12)</f>
        <v/>
      </c>
      <c r="B13" s="12" t="str">
        <f>IF(Table2[[#This Row],[Tên hàng hóa]]="","",B12)</f>
        <v/>
      </c>
      <c r="C13" s="13" t="str">
        <f>IF(Table2[[#This Row],[Tên hàng hóa]]="","",C12)</f>
        <v/>
      </c>
      <c r="D13" s="16"/>
      <c r="E13" s="18" t="str">
        <f>IF(Table2[[#This Row],[Tên hàng hóa]]&lt;&gt;0,VLOOKUP(Table2[[#This Row],[Tên hàng hóa]],Table1[[Tên hàng hóa]:[Quy cách]],2,0),"")</f>
        <v/>
      </c>
      <c r="F13" s="18" t="str">
        <f>IF(Table2[[#This Row],[Tên hàng hóa]]&lt;&gt;0,VLOOKUP(Table2[[#This Row],[Tên hàng hóa]],Table1[[Tên hàng hóa]:[ĐVT]],3,0),"")</f>
        <v/>
      </c>
      <c r="G13" s="17"/>
      <c r="H13" s="17"/>
      <c r="I13" s="14" t="str">
        <f>IF(Table2[[#This Row],[Số lượng]]&lt;&gt;0,Table2[[#This Row],[Số lượng]]*Table2[[#This Row],[Đơn giá mua]],"")</f>
        <v/>
      </c>
      <c r="J13" s="14" t="str">
        <f ca="1">IF(AND(Table2[[#This Row],[Tên hàng hóa]]&lt;&gt;0,D14=""),SUM(OFFSET(Table2[[#This Row],[Thành tiền]],0,0,-COUNTIF(Table2[Số HĐ],Table2[[#This Row],[Số HĐ]]))),"")</f>
        <v/>
      </c>
      <c r="K13" s="17"/>
      <c r="L1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" s="15"/>
    </row>
    <row r="14" spans="1:13" ht="35.1" customHeight="1" x14ac:dyDescent="0.2">
      <c r="A14" s="11">
        <v>42097</v>
      </c>
      <c r="B14" s="12" t="s">
        <v>479</v>
      </c>
      <c r="C14" s="13" t="s">
        <v>480</v>
      </c>
      <c r="D14" s="16" t="s">
        <v>476</v>
      </c>
      <c r="E14" s="18" t="str">
        <f>IF(Table2[[#This Row],[Tên hàng hóa]]&lt;&gt;0,VLOOKUP(Table2[[#This Row],[Tên hàng hóa]],Table1[[Tên hàng hóa]:[Quy cách]],2,0),"")</f>
        <v>Công Tắc Hành Trình</v>
      </c>
      <c r="F14" s="18" t="str">
        <f>IF(Table2[[#This Row],[Tên hàng hóa]]&lt;&gt;0,VLOOKUP(Table2[[#This Row],[Tên hàng hóa]],Table1[[Tên hàng hóa]:[ĐVT]],3,0),"")</f>
        <v>Cái</v>
      </c>
      <c r="G14" s="17">
        <v>891000</v>
      </c>
      <c r="H14" s="17">
        <v>10</v>
      </c>
      <c r="I14" s="14">
        <f>IF(Table2[[#This Row],[Số lượng]]&lt;&gt;0,Table2[[#This Row],[Số lượng]]*Table2[[#This Row],[Đơn giá mua]],"")</f>
        <v>8910000</v>
      </c>
      <c r="J14" s="14">
        <f ca="1">IF(AND(Table2[[#This Row],[Tên hàng hóa]]&lt;&gt;0,D15=""),SUM(OFFSET(Table2[[#This Row],[Thành tiền]],0,0,-COUNTIF(Table2[Số HĐ],Table2[[#This Row],[Số HĐ]]))),"")</f>
        <v>8910000</v>
      </c>
      <c r="K14" s="17" t="s">
        <v>464</v>
      </c>
      <c r="L1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" s="15" t="s">
        <v>581</v>
      </c>
    </row>
    <row r="15" spans="1:13" ht="35.1" customHeight="1" x14ac:dyDescent="0.2">
      <c r="A15" s="11"/>
      <c r="B15" s="12"/>
      <c r="C15" s="13"/>
      <c r="D15" s="16"/>
      <c r="E15" s="18" t="str">
        <f>IF(Table2[[#This Row],[Tên hàng hóa]]&lt;&gt;0,VLOOKUP(Table2[[#This Row],[Tên hàng hóa]],Table1[[Tên hàng hóa]:[Quy cách]],2,0),"")</f>
        <v/>
      </c>
      <c r="F15" s="18" t="str">
        <f>IF(Table2[[#This Row],[Tên hàng hóa]]&lt;&gt;0,VLOOKUP(Table2[[#This Row],[Tên hàng hóa]],Table1[[Tên hàng hóa]:[ĐVT]],3,0),"")</f>
        <v/>
      </c>
      <c r="G15" s="17"/>
      <c r="H15" s="17"/>
      <c r="I15" s="14" t="str">
        <f>IF(Table2[[#This Row],[Số lượng]]&lt;&gt;0,Table2[[#This Row],[Số lượng]]*Table2[[#This Row],[Đơn giá mua]],"")</f>
        <v/>
      </c>
      <c r="J15" s="14" t="str">
        <f ca="1">IF(AND(Table2[[#This Row],[Tên hàng hóa]]&lt;&gt;0,D16=""),SUM(OFFSET(Table2[[#This Row],[Thành tiền]],0,0,-COUNTIF(Table2[Số HĐ],Table2[[#This Row],[Số HĐ]]))),"")</f>
        <v/>
      </c>
      <c r="K15" s="17"/>
      <c r="L1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" s="15"/>
    </row>
    <row r="16" spans="1:13" ht="35.1" customHeight="1" x14ac:dyDescent="0.2">
      <c r="A16" s="11">
        <v>42101</v>
      </c>
      <c r="B16" s="12" t="s">
        <v>4320</v>
      </c>
      <c r="C16" s="13" t="s">
        <v>521</v>
      </c>
      <c r="D16" s="16" t="s">
        <v>520</v>
      </c>
      <c r="E16" s="18" t="str">
        <f>IF(Table2[[#This Row],[Tên hàng hóa]]&lt;&gt;0,VLOOKUP(Table2[[#This Row],[Tên hàng hóa]],Table1[[Tên hàng hóa]:[Quy cách]],2,0),"")</f>
        <v>Cảm Biến</v>
      </c>
      <c r="F16" s="18" t="str">
        <f>IF(Table2[[#This Row],[Tên hàng hóa]]&lt;&gt;0,VLOOKUP(Table2[[#This Row],[Tên hàng hóa]],Table1[[Tên hàng hóa]:[ĐVT]],3,0),"")</f>
        <v>Cái</v>
      </c>
      <c r="G16" s="17">
        <v>935000</v>
      </c>
      <c r="H16" s="17">
        <v>2</v>
      </c>
      <c r="I16" s="14">
        <f>IF(Table2[[#This Row],[Số lượng]]&lt;&gt;0,Table2[[#This Row],[Số lượng]]*Table2[[#This Row],[Đơn giá mua]],"")</f>
        <v>1870000</v>
      </c>
      <c r="J16" s="14">
        <f ca="1">IF(AND(Table2[[#This Row],[Tên hàng hóa]]&lt;&gt;0,D17=""),SUM(OFFSET(Table2[[#This Row],[Thành tiền]],0,0,-COUNTIF(Table2[Số HĐ],Table2[[#This Row],[Số HĐ]]))),"")</f>
        <v>1870000</v>
      </c>
      <c r="K16" s="17" t="s">
        <v>464</v>
      </c>
      <c r="L1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" s="15" t="s">
        <v>540</v>
      </c>
    </row>
    <row r="17" spans="1:13" ht="35.1" customHeight="1" x14ac:dyDescent="0.2">
      <c r="A17" s="11" t="str">
        <f>IF(Table2[[#This Row],[Tên hàng hóa]]="","",A16)</f>
        <v/>
      </c>
      <c r="B17" s="12" t="str">
        <f>IF(Table2[[#This Row],[Tên hàng hóa]]="","",B16)</f>
        <v/>
      </c>
      <c r="C17" s="13" t="str">
        <f>IF(Table2[[#This Row],[Tên hàng hóa]]="","",C16)</f>
        <v/>
      </c>
      <c r="D17" s="16"/>
      <c r="E17" s="18" t="str">
        <f>IF(Table2[[#This Row],[Tên hàng hóa]]&lt;&gt;0,VLOOKUP(Table2[[#This Row],[Tên hàng hóa]],Table1[[Tên hàng hóa]:[Quy cách]],2,0),"")</f>
        <v/>
      </c>
      <c r="F17" s="18" t="str">
        <f>IF(Table2[[#This Row],[Tên hàng hóa]]&lt;&gt;0,VLOOKUP(Table2[[#This Row],[Tên hàng hóa]],Table1[[Tên hàng hóa]:[ĐVT]],3,0),"")</f>
        <v/>
      </c>
      <c r="G17" s="17"/>
      <c r="H17" s="17"/>
      <c r="I17" s="14" t="str">
        <f>IF(Table2[[#This Row],[Số lượng]]&lt;&gt;0,Table2[[#This Row],[Số lượng]]*Table2[[#This Row],[Đơn giá mua]],"")</f>
        <v/>
      </c>
      <c r="J17" s="14" t="str">
        <f ca="1">IF(AND(Table2[[#This Row],[Tên hàng hóa]]&lt;&gt;0,D18=""),SUM(OFFSET(Table2[[#This Row],[Thành tiền]],0,0,-COUNTIF(Table2[Số HĐ],Table2[[#This Row],[Số HĐ]]))),"")</f>
        <v/>
      </c>
      <c r="K17" s="17"/>
      <c r="L1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" s="15"/>
    </row>
    <row r="18" spans="1:13" ht="35.1" customHeight="1" x14ac:dyDescent="0.2">
      <c r="A18" s="11">
        <v>42101</v>
      </c>
      <c r="B18" s="12" t="s">
        <v>536</v>
      </c>
      <c r="C18" s="13" t="s">
        <v>537</v>
      </c>
      <c r="D18" s="16" t="s">
        <v>538</v>
      </c>
      <c r="E18" s="18" t="str">
        <f>IF(Table2[[#This Row],[Tên hàng hóa]]&lt;&gt;0,VLOOKUP(Table2[[#This Row],[Tên hàng hóa]],Table1[[Tên hàng hóa]:[Quy cách]],2,0),"")</f>
        <v>Biến Tần</v>
      </c>
      <c r="F18" s="18" t="str">
        <f>IF(Table2[[#This Row],[Tên hàng hóa]]&lt;&gt;0,VLOOKUP(Table2[[#This Row],[Tên hàng hóa]],Table1[[Tên hàng hóa]:[ĐVT]],3,0),"")</f>
        <v>Bộ</v>
      </c>
      <c r="G18" s="17">
        <v>6930000</v>
      </c>
      <c r="H18" s="17">
        <v>1</v>
      </c>
      <c r="I18" s="14">
        <f>IF(Table2[[#This Row],[Số lượng]]&lt;&gt;0,Table2[[#This Row],[Số lượng]]*Table2[[#This Row],[Đơn giá mua]],"")</f>
        <v>6930000</v>
      </c>
      <c r="J18" s="14">
        <f ca="1">IF(AND(Table2[[#This Row],[Tên hàng hóa]]&lt;&gt;0,D19=""),SUM(OFFSET(Table2[[#This Row],[Thành tiền]],0,0,-COUNTIF(Table2[Số HĐ],Table2[[#This Row],[Số HĐ]]))),"")</f>
        <v>6930000</v>
      </c>
      <c r="K18" s="17" t="s">
        <v>464</v>
      </c>
      <c r="L1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" s="15" t="s">
        <v>541</v>
      </c>
    </row>
    <row r="19" spans="1:13" ht="35.1" customHeight="1" x14ac:dyDescent="0.2">
      <c r="A19" s="11" t="str">
        <f>IF(Table2[[#This Row],[Tên hàng hóa]]="","",A18)</f>
        <v/>
      </c>
      <c r="B19" s="12" t="str">
        <f>IF(Table2[[#This Row],[Tên hàng hóa]]="","",B18)</f>
        <v/>
      </c>
      <c r="C19" s="13" t="str">
        <f>IF(Table2[[#This Row],[Tên hàng hóa]]="","",C18)</f>
        <v/>
      </c>
      <c r="D19" s="16"/>
      <c r="E19" s="18" t="str">
        <f>IF(Table2[[#This Row],[Tên hàng hóa]]&lt;&gt;0,VLOOKUP(Table2[[#This Row],[Tên hàng hóa]],Table1[[Tên hàng hóa]:[Quy cách]],2,0),"")</f>
        <v/>
      </c>
      <c r="F19" s="18" t="str">
        <f>IF(Table2[[#This Row],[Tên hàng hóa]]&lt;&gt;0,VLOOKUP(Table2[[#This Row],[Tên hàng hóa]],Table1[[Tên hàng hóa]:[ĐVT]],3,0),"")</f>
        <v/>
      </c>
      <c r="G19" s="17"/>
      <c r="H19" s="17"/>
      <c r="I19" s="14" t="str">
        <f>IF(Table2[[#This Row],[Số lượng]]&lt;&gt;0,Table2[[#This Row],[Số lượng]]*Table2[[#This Row],[Đơn giá mua]],"")</f>
        <v/>
      </c>
      <c r="J19" s="14" t="str">
        <f ca="1">IF(AND(Table2[[#This Row],[Tên hàng hóa]]&lt;&gt;0,D20=""),SUM(OFFSET(Table2[[#This Row],[Thành tiền]],0,0,-COUNTIF(Table2[Số HĐ],Table2[[#This Row],[Số HĐ]]))),"")</f>
        <v/>
      </c>
      <c r="K19" s="17"/>
      <c r="L1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" s="15"/>
    </row>
    <row r="20" spans="1:13" ht="35.1" customHeight="1" x14ac:dyDescent="0.2">
      <c r="A20" s="11">
        <v>42103</v>
      </c>
      <c r="B20" s="12" t="s">
        <v>544</v>
      </c>
      <c r="C20" s="13" t="s">
        <v>545</v>
      </c>
      <c r="D20" s="16" t="s">
        <v>527</v>
      </c>
      <c r="E20" s="18" t="str">
        <f>IF(Table2[[#This Row],[Tên hàng hóa]]&lt;&gt;0,VLOOKUP(Table2[[#This Row],[Tên hàng hóa]],Table1[[Tên hàng hóa]:[Quy cách]],2,0),"")</f>
        <v>Counter</v>
      </c>
      <c r="F20" s="18" t="str">
        <f>IF(Table2[[#This Row],[Tên hàng hóa]]&lt;&gt;0,VLOOKUP(Table2[[#This Row],[Tên hàng hóa]],Table1[[Tên hàng hóa]:[ĐVT]],3,0),"")</f>
        <v>Cái</v>
      </c>
      <c r="G20" s="17">
        <v>2878700</v>
      </c>
      <c r="H20" s="17">
        <v>1</v>
      </c>
      <c r="I20" s="14">
        <f>IF(Table2[[#This Row],[Số lượng]]&lt;&gt;0,Table2[[#This Row],[Số lượng]]*Table2[[#This Row],[Đơn giá mua]],"")</f>
        <v>2878700</v>
      </c>
      <c r="J20" s="14">
        <f ca="1">IF(AND(Table2[[#This Row],[Tên hàng hóa]]&lt;&gt;0,D21=""),SUM(OFFSET(Table2[[#This Row],[Thành tiền]],0,0,-COUNTIF(Table2[Số HĐ],Table2[[#This Row],[Số HĐ]]))),"")</f>
        <v>2878700</v>
      </c>
      <c r="K20" s="17" t="s">
        <v>464</v>
      </c>
      <c r="L2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0" s="15" t="s">
        <v>546</v>
      </c>
    </row>
    <row r="21" spans="1:13" ht="35.1" customHeight="1" x14ac:dyDescent="0.2">
      <c r="A21" s="11" t="str">
        <f>IF(Table2[[#This Row],[Tên hàng hóa]]="","",A20)</f>
        <v/>
      </c>
      <c r="B21" s="12" t="str">
        <f>IF(Table2[[#This Row],[Tên hàng hóa]]="","",B20)</f>
        <v/>
      </c>
      <c r="C21" s="13" t="str">
        <f>IF(Table2[[#This Row],[Tên hàng hóa]]="","",C20)</f>
        <v/>
      </c>
      <c r="D21" s="16"/>
      <c r="E21" s="18" t="str">
        <f>IF(Table2[[#This Row],[Tên hàng hóa]]&lt;&gt;0,VLOOKUP(Table2[[#This Row],[Tên hàng hóa]],Table1[[Tên hàng hóa]:[Quy cách]],2,0),"")</f>
        <v/>
      </c>
      <c r="F21" s="18" t="str">
        <f>IF(Table2[[#This Row],[Tên hàng hóa]]&lt;&gt;0,VLOOKUP(Table2[[#This Row],[Tên hàng hóa]],Table1[[Tên hàng hóa]:[ĐVT]],3,0),"")</f>
        <v/>
      </c>
      <c r="G21" s="17"/>
      <c r="H21" s="17"/>
      <c r="I21" s="14" t="str">
        <f>IF(Table2[[#This Row],[Số lượng]]&lt;&gt;0,Table2[[#This Row],[Số lượng]]*Table2[[#This Row],[Đơn giá mua]],"")</f>
        <v/>
      </c>
      <c r="J21" s="14" t="str">
        <f ca="1">IF(AND(Table2[[#This Row],[Tên hàng hóa]]&lt;&gt;0,D22=""),SUM(OFFSET(Table2[[#This Row],[Thành tiền]],0,0,-COUNTIF(Table2[Số HĐ],Table2[[#This Row],[Số HĐ]]))),"")</f>
        <v/>
      </c>
      <c r="K21" s="17"/>
      <c r="L2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" s="15"/>
    </row>
    <row r="22" spans="1:13" ht="35.1" customHeight="1" x14ac:dyDescent="0.2">
      <c r="A22" s="11">
        <v>42103</v>
      </c>
      <c r="B22" s="12" t="s">
        <v>4321</v>
      </c>
      <c r="C22" s="13" t="s">
        <v>521</v>
      </c>
      <c r="D22" s="16" t="s">
        <v>527</v>
      </c>
      <c r="E22" s="18" t="str">
        <f>IF(Table2[[#This Row],[Tên hàng hóa]]&lt;&gt;0,VLOOKUP(Table2[[#This Row],[Tên hàng hóa]],Table1[[Tên hàng hóa]:[Quy cách]],2,0),"")</f>
        <v>Counter</v>
      </c>
      <c r="F22" s="18" t="str">
        <f>IF(Table2[[#This Row],[Tên hàng hóa]]&lt;&gt;0,VLOOKUP(Table2[[#This Row],[Tên hàng hóa]],Table1[[Tên hàng hóa]:[ĐVT]],3,0),"")</f>
        <v>Cái</v>
      </c>
      <c r="G22" s="17">
        <v>2640000</v>
      </c>
      <c r="H22" s="17">
        <v>1</v>
      </c>
      <c r="I22" s="14">
        <f>IF(Table2[[#This Row],[Số lượng]]&lt;&gt;0,Table2[[#This Row],[Số lượng]]*Table2[[#This Row],[Đơn giá mua]],"")</f>
        <v>2640000</v>
      </c>
      <c r="J22" s="14">
        <f ca="1">IF(AND(Table2[[#This Row],[Tên hàng hóa]]&lt;&gt;0,D23=""),SUM(OFFSET(Table2[[#This Row],[Thành tiền]],0,0,-COUNTIF(Table2[Số HĐ],Table2[[#This Row],[Số HĐ]]))),"")</f>
        <v>2640000</v>
      </c>
      <c r="K22" s="17" t="s">
        <v>464</v>
      </c>
      <c r="L2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2" s="15" t="s">
        <v>547</v>
      </c>
    </row>
    <row r="23" spans="1:13" ht="35.1" customHeight="1" x14ac:dyDescent="0.2">
      <c r="A23" s="11" t="str">
        <f>IF(Table2[[#This Row],[Tên hàng hóa]]="","",A22)</f>
        <v/>
      </c>
      <c r="B23" s="12" t="str">
        <f>IF(Table2[[#This Row],[Tên hàng hóa]]="","",B22)</f>
        <v/>
      </c>
      <c r="C23" s="13" t="str">
        <f>IF(Table2[[#This Row],[Tên hàng hóa]]="","",C22)</f>
        <v/>
      </c>
      <c r="D23" s="16"/>
      <c r="E23" s="18" t="str">
        <f>IF(Table2[[#This Row],[Tên hàng hóa]]&lt;&gt;0,VLOOKUP(Table2[[#This Row],[Tên hàng hóa]],Table1[[Tên hàng hóa]:[Quy cách]],2,0),"")</f>
        <v/>
      </c>
      <c r="F23" s="18" t="str">
        <f>IF(Table2[[#This Row],[Tên hàng hóa]]&lt;&gt;0,VLOOKUP(Table2[[#This Row],[Tên hàng hóa]],Table1[[Tên hàng hóa]:[ĐVT]],3,0),"")</f>
        <v/>
      </c>
      <c r="G23" s="17"/>
      <c r="H23" s="17"/>
      <c r="I23" s="14" t="str">
        <f>IF(Table2[[#This Row],[Số lượng]]&lt;&gt;0,Table2[[#This Row],[Số lượng]]*Table2[[#This Row],[Đơn giá mua]],"")</f>
        <v/>
      </c>
      <c r="J23" s="14" t="str">
        <f ca="1">IF(AND(Table2[[#This Row],[Tên hàng hóa]]&lt;&gt;0,D24=""),SUM(OFFSET(Table2[[#This Row],[Thành tiền]],0,0,-COUNTIF(Table2[Số HĐ],Table2[[#This Row],[Số HĐ]]))),"")</f>
        <v/>
      </c>
      <c r="K23" s="17"/>
      <c r="L2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" s="15"/>
    </row>
    <row r="24" spans="1:13" ht="35.1" customHeight="1" x14ac:dyDescent="0.2">
      <c r="A24" s="11">
        <v>42095</v>
      </c>
      <c r="B24" s="12" t="s">
        <v>551</v>
      </c>
      <c r="C24" s="13" t="s">
        <v>480</v>
      </c>
      <c r="D24" s="16" t="s">
        <v>504</v>
      </c>
      <c r="E24" s="18" t="str">
        <f>IF(Table2[[#This Row],[Tên hàng hóa]]&lt;&gt;0,VLOOKUP(Table2[[#This Row],[Tên hàng hóa]],Table1[[Tên hàng hóa]:[Quy cách]],2,0),"")</f>
        <v>Biến Tần</v>
      </c>
      <c r="F24" s="18" t="str">
        <f>IF(Table2[[#This Row],[Tên hàng hóa]]&lt;&gt;0,VLOOKUP(Table2[[#This Row],[Tên hàng hóa]],Table1[[Tên hàng hóa]:[ĐVT]],3,0),"")</f>
        <v>Cái</v>
      </c>
      <c r="G24" s="17">
        <v>6820000</v>
      </c>
      <c r="H24" s="17">
        <v>1</v>
      </c>
      <c r="I24" s="14">
        <f>IF(Table2[[#This Row],[Số lượng]]&lt;&gt;0,Table2[[#This Row],[Số lượng]]*Table2[[#This Row],[Đơn giá mua]],"")</f>
        <v>6820000</v>
      </c>
      <c r="J24" s="14">
        <f ca="1">IF(AND(Table2[[#This Row],[Tên hàng hóa]]&lt;&gt;0,D25=""),SUM(OFFSET(Table2[[#This Row],[Thành tiền]],0,0,-COUNTIF(Table2[Số HĐ],Table2[[#This Row],[Số HĐ]]))),"")</f>
        <v>6820000</v>
      </c>
      <c r="K24" s="17" t="s">
        <v>464</v>
      </c>
      <c r="L2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4" s="15" t="s">
        <v>581</v>
      </c>
    </row>
    <row r="25" spans="1:13" ht="35.1" customHeight="1" x14ac:dyDescent="0.2">
      <c r="A25" s="11" t="str">
        <f>IF(Table2[[#This Row],[Tên hàng hóa]]="","",A24)</f>
        <v/>
      </c>
      <c r="B25" s="12" t="str">
        <f>IF(Table2[[#This Row],[Tên hàng hóa]]="","",B24)</f>
        <v/>
      </c>
      <c r="C25" s="13" t="str">
        <f>IF(Table2[[#This Row],[Tên hàng hóa]]="","",C24)</f>
        <v/>
      </c>
      <c r="D25" s="16"/>
      <c r="E25" s="18" t="str">
        <f>IF(Table2[[#This Row],[Tên hàng hóa]]&lt;&gt;0,VLOOKUP(Table2[[#This Row],[Tên hàng hóa]],Table1[[Tên hàng hóa]:[Quy cách]],2,0),"")</f>
        <v/>
      </c>
      <c r="F25" s="18" t="str">
        <f>IF(Table2[[#This Row],[Tên hàng hóa]]&lt;&gt;0,VLOOKUP(Table2[[#This Row],[Tên hàng hóa]],Table1[[Tên hàng hóa]:[ĐVT]],3,0),"")</f>
        <v/>
      </c>
      <c r="G25" s="17"/>
      <c r="H25" s="17"/>
      <c r="I25" s="14" t="str">
        <f>IF(Table2[[#This Row],[Số lượng]]&lt;&gt;0,Table2[[#This Row],[Số lượng]]*Table2[[#This Row],[Đơn giá mua]],"")</f>
        <v/>
      </c>
      <c r="J25" s="14" t="str">
        <f ca="1">IF(AND(Table2[[#This Row],[Tên hàng hóa]]&lt;&gt;0,D26=""),SUM(OFFSET(Table2[[#This Row],[Thành tiền]],0,0,-COUNTIF(Table2[Số HĐ],Table2[[#This Row],[Số HĐ]]))),"")</f>
        <v/>
      </c>
      <c r="K25" s="17"/>
      <c r="L2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" s="15"/>
    </row>
    <row r="26" spans="1:13" ht="35.1" customHeight="1" x14ac:dyDescent="0.2">
      <c r="A26" s="11">
        <v>42103</v>
      </c>
      <c r="B26" s="12" t="s">
        <v>552</v>
      </c>
      <c r="C26" s="13" t="s">
        <v>480</v>
      </c>
      <c r="D26" s="16" t="s">
        <v>492</v>
      </c>
      <c r="E26" s="18" t="str">
        <f>IF(Table2[[#This Row],[Tên hàng hóa]]&lt;&gt;0,VLOOKUP(Table2[[#This Row],[Tên hàng hóa]],Table1[[Tên hàng hóa]:[Quy cách]],2,0),"")</f>
        <v>Biến Tần</v>
      </c>
      <c r="F26" s="18" t="str">
        <f>IF(Table2[[#This Row],[Tên hàng hóa]]&lt;&gt;0,VLOOKUP(Table2[[#This Row],[Tên hàng hóa]],Table1[[Tên hàng hóa]:[ĐVT]],3,0),"")</f>
        <v>Cái</v>
      </c>
      <c r="G26" s="17">
        <v>4768500</v>
      </c>
      <c r="H26" s="17">
        <v>3</v>
      </c>
      <c r="I26" s="14">
        <f>IF(Table2[[#This Row],[Số lượng]]&lt;&gt;0,Table2[[#This Row],[Số lượng]]*Table2[[#This Row],[Đơn giá mua]],"")</f>
        <v>14305500</v>
      </c>
      <c r="J26" s="14">
        <f ca="1">IF(AND(Table2[[#This Row],[Tên hàng hóa]]&lt;&gt;0,D27=""),SUM(OFFSET(Table2[[#This Row],[Thành tiền]],0,0,-COUNTIF(Table2[Số HĐ],Table2[[#This Row],[Số HĐ]]))),"")</f>
        <v>14305500</v>
      </c>
      <c r="K26" s="17" t="s">
        <v>464</v>
      </c>
      <c r="L2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6" s="15" t="s">
        <v>839</v>
      </c>
    </row>
    <row r="27" spans="1:13" ht="35.1" customHeight="1" x14ac:dyDescent="0.2">
      <c r="A27" s="11" t="str">
        <f>IF(Table2[[#This Row],[Tên hàng hóa]]="","",A26)</f>
        <v/>
      </c>
      <c r="B27" s="12" t="str">
        <f>IF(Table2[[#This Row],[Tên hàng hóa]]="","",B26)</f>
        <v/>
      </c>
      <c r="C27" s="13" t="str">
        <f>IF(Table2[[#This Row],[Tên hàng hóa]]="","",C26)</f>
        <v/>
      </c>
      <c r="D27" s="16"/>
      <c r="E27" s="18" t="str">
        <f>IF(Table2[[#This Row],[Tên hàng hóa]]&lt;&gt;0,VLOOKUP(Table2[[#This Row],[Tên hàng hóa]],Table1[[Tên hàng hóa]:[Quy cách]],2,0),"")</f>
        <v/>
      </c>
      <c r="F27" s="18" t="str">
        <f>IF(Table2[[#This Row],[Tên hàng hóa]]&lt;&gt;0,VLOOKUP(Table2[[#This Row],[Tên hàng hóa]],Table1[[Tên hàng hóa]:[ĐVT]],3,0),"")</f>
        <v/>
      </c>
      <c r="G27" s="17"/>
      <c r="H27" s="17"/>
      <c r="I27" s="14" t="str">
        <f>IF(Table2[[#This Row],[Số lượng]]&lt;&gt;0,Table2[[#This Row],[Số lượng]]*Table2[[#This Row],[Đơn giá mua]],"")</f>
        <v/>
      </c>
      <c r="J27" s="14" t="str">
        <f ca="1">IF(AND(Table2[[#This Row],[Tên hàng hóa]]&lt;&gt;0,D28=""),SUM(OFFSET(Table2[[#This Row],[Thành tiền]],0,0,-COUNTIF(Table2[Số HĐ],Table2[[#This Row],[Số HĐ]]))),"")</f>
        <v/>
      </c>
      <c r="K27" s="17"/>
      <c r="L2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" s="15"/>
    </row>
    <row r="28" spans="1:13" ht="35.1" customHeight="1" x14ac:dyDescent="0.2">
      <c r="A28" s="11">
        <v>42104</v>
      </c>
      <c r="B28" s="12" t="s">
        <v>553</v>
      </c>
      <c r="C28" s="13" t="s">
        <v>480</v>
      </c>
      <c r="D28" s="16" t="s">
        <v>502</v>
      </c>
      <c r="E28" s="18" t="str">
        <f>IF(Table2[[#This Row],[Tên hàng hóa]]&lt;&gt;0,VLOOKUP(Table2[[#This Row],[Tên hàng hóa]],Table1[[Tên hàng hóa]:[Quy cách]],2,0),"")</f>
        <v>Biến Tần</v>
      </c>
      <c r="F28" s="18" t="str">
        <f>IF(Table2[[#This Row],[Tên hàng hóa]]&lt;&gt;0,VLOOKUP(Table2[[#This Row],[Tên hàng hóa]],Table1[[Tên hàng hóa]:[ĐVT]],3,0),"")</f>
        <v>Cái</v>
      </c>
      <c r="G28" s="17">
        <v>5368000</v>
      </c>
      <c r="H28" s="17">
        <v>2</v>
      </c>
      <c r="I28" s="14">
        <f>IF(Table2[[#This Row],[Số lượng]]&lt;&gt;0,Table2[[#This Row],[Số lượng]]*Table2[[#This Row],[Đơn giá mua]],"")</f>
        <v>10736000</v>
      </c>
      <c r="J28" s="14">
        <f ca="1">IF(AND(Table2[[#This Row],[Tên hàng hóa]]&lt;&gt;0,D29=""),SUM(OFFSET(Table2[[#This Row],[Thành tiền]],0,0,-COUNTIF(Table2[Số HĐ],Table2[[#This Row],[Số HĐ]]))),"")</f>
        <v>10736000</v>
      </c>
      <c r="K28" s="17" t="s">
        <v>464</v>
      </c>
      <c r="L2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8" s="15" t="s">
        <v>1051</v>
      </c>
    </row>
    <row r="29" spans="1:13" ht="35.1" customHeight="1" x14ac:dyDescent="0.2">
      <c r="A29" s="11" t="str">
        <f>IF(Table2[[#This Row],[Tên hàng hóa]]="","",A28)</f>
        <v/>
      </c>
      <c r="B29" s="12" t="str">
        <f>IF(Table2[[#This Row],[Tên hàng hóa]]="","",B28)</f>
        <v/>
      </c>
      <c r="C29" s="13" t="str">
        <f>IF(Table2[[#This Row],[Tên hàng hóa]]="","",C28)</f>
        <v/>
      </c>
      <c r="D29" s="16"/>
      <c r="E29" s="18" t="str">
        <f>IF(Table2[[#This Row],[Tên hàng hóa]]&lt;&gt;0,VLOOKUP(Table2[[#This Row],[Tên hàng hóa]],Table1[[Tên hàng hóa]:[Quy cách]],2,0),"")</f>
        <v/>
      </c>
      <c r="F29" s="18" t="str">
        <f>IF(Table2[[#This Row],[Tên hàng hóa]]&lt;&gt;0,VLOOKUP(Table2[[#This Row],[Tên hàng hóa]],Table1[[Tên hàng hóa]:[ĐVT]],3,0),"")</f>
        <v/>
      </c>
      <c r="G29" s="17"/>
      <c r="H29" s="17"/>
      <c r="I29" s="14" t="str">
        <f>IF(Table2[[#This Row],[Số lượng]]&lt;&gt;0,Table2[[#This Row],[Số lượng]]*Table2[[#This Row],[Đơn giá mua]],"")</f>
        <v/>
      </c>
      <c r="J29" s="14" t="str">
        <f ca="1">IF(AND(Table2[[#This Row],[Tên hàng hóa]]&lt;&gt;0,D30=""),SUM(OFFSET(Table2[[#This Row],[Thành tiền]],0,0,-COUNTIF(Table2[Số HĐ],Table2[[#This Row],[Số HĐ]]))),"")</f>
        <v/>
      </c>
      <c r="K29" s="17"/>
      <c r="L2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" s="15"/>
    </row>
    <row r="30" spans="1:13" ht="35.1" customHeight="1" x14ac:dyDescent="0.2">
      <c r="A30" s="11">
        <v>42104</v>
      </c>
      <c r="B30" s="12" t="s">
        <v>4322</v>
      </c>
      <c r="C30" s="13" t="s">
        <v>521</v>
      </c>
      <c r="D30" s="16" t="s">
        <v>2115</v>
      </c>
      <c r="E30" s="18" t="str">
        <f>IF(Table2[[#This Row],[Tên hàng hóa]]&lt;&gt;0,VLOOKUP(Table2[[#This Row],[Tên hàng hóa]],Table1[[Tên hàng hóa]:[Quy cách]],2,0),"")</f>
        <v>Bộ Mã Hóa Xung(Encoder)</v>
      </c>
      <c r="F30" s="18" t="str">
        <f>IF(Table2[[#This Row],[Tên hàng hóa]]&lt;&gt;0,VLOOKUP(Table2[[#This Row],[Tên hàng hóa]],Table1[[Tên hàng hóa]:[ĐVT]],3,0),"")</f>
        <v>Cái</v>
      </c>
      <c r="G30" s="17">
        <v>3080000</v>
      </c>
      <c r="H30" s="17">
        <v>1</v>
      </c>
      <c r="I30" s="14">
        <f>IF(Table2[[#This Row],[Số lượng]]&lt;&gt;0,Table2[[#This Row],[Số lượng]]*Table2[[#This Row],[Đơn giá mua]],"")</f>
        <v>3080000</v>
      </c>
      <c r="J30" s="14">
        <f ca="1">IF(AND(Table2[[#This Row],[Tên hàng hóa]]&lt;&gt;0,D31=""),SUM(OFFSET(Table2[[#This Row],[Thành tiền]],0,0,-COUNTIF(Table2[Số HĐ],Table2[[#This Row],[Số HĐ]]))),"")</f>
        <v>3080000</v>
      </c>
      <c r="K30" s="17" t="s">
        <v>464</v>
      </c>
      <c r="L3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0" s="15"/>
    </row>
    <row r="31" spans="1:13" ht="35.1" customHeight="1" x14ac:dyDescent="0.2">
      <c r="A31" s="11" t="str">
        <f>IF(Table2[[#This Row],[Tên hàng hóa]]="","",A30)</f>
        <v/>
      </c>
      <c r="B31" s="12" t="str">
        <f>IF(Table2[[#This Row],[Tên hàng hóa]]="","",B30)</f>
        <v/>
      </c>
      <c r="C31" s="13" t="str">
        <f>IF(Table2[[#This Row],[Tên hàng hóa]]="","",C30)</f>
        <v/>
      </c>
      <c r="D31" s="16"/>
      <c r="E31" s="18" t="str">
        <f>IF(Table2[[#This Row],[Tên hàng hóa]]&lt;&gt;0,VLOOKUP(Table2[[#This Row],[Tên hàng hóa]],Table1[[Tên hàng hóa]:[Quy cách]],2,0),"")</f>
        <v/>
      </c>
      <c r="F31" s="18" t="str">
        <f>IF(Table2[[#This Row],[Tên hàng hóa]]&lt;&gt;0,VLOOKUP(Table2[[#This Row],[Tên hàng hóa]],Table1[[Tên hàng hóa]:[ĐVT]],3,0),"")</f>
        <v/>
      </c>
      <c r="G31" s="17"/>
      <c r="H31" s="17"/>
      <c r="I31" s="14" t="str">
        <f>IF(Table2[[#This Row],[Số lượng]]&lt;&gt;0,Table2[[#This Row],[Số lượng]]*Table2[[#This Row],[Đơn giá mua]],"")</f>
        <v/>
      </c>
      <c r="J31" s="14" t="str">
        <f ca="1">IF(AND(Table2[[#This Row],[Tên hàng hóa]]&lt;&gt;0,D32=""),SUM(OFFSET(Table2[[#This Row],[Thành tiền]],0,0,-COUNTIF(Table2[Số HĐ],Table2[[#This Row],[Số HĐ]]))),"")</f>
        <v/>
      </c>
      <c r="K31" s="17"/>
      <c r="L3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1" s="15"/>
    </row>
    <row r="32" spans="1:13" ht="35.1" customHeight="1" x14ac:dyDescent="0.2">
      <c r="A32" s="11">
        <v>42107</v>
      </c>
      <c r="B32" s="12" t="s">
        <v>561</v>
      </c>
      <c r="C32" s="13" t="s">
        <v>480</v>
      </c>
      <c r="D32" s="16" t="s">
        <v>341</v>
      </c>
      <c r="E32" s="18" t="str">
        <f>IF(Table2[[#This Row],[Tên hàng hóa]]&lt;&gt;0,VLOOKUP(Table2[[#This Row],[Tên hàng hóa]],Table1[[Tên hàng hóa]:[Quy cách]],2,0),"")</f>
        <v>Relay</v>
      </c>
      <c r="F32" s="18" t="str">
        <f>IF(Table2[[#This Row],[Tên hàng hóa]]&lt;&gt;0,VLOOKUP(Table2[[#This Row],[Tên hàng hóa]],Table1[[Tên hàng hóa]:[ĐVT]],3,0),"")</f>
        <v>Cái</v>
      </c>
      <c r="G32" s="17">
        <v>75900</v>
      </c>
      <c r="H32" s="17">
        <v>20</v>
      </c>
      <c r="I32" s="14">
        <f>IF(Table2[[#This Row],[Số lượng]]&lt;&gt;0,Table2[[#This Row],[Số lượng]]*Table2[[#This Row],[Đơn giá mua]],"")</f>
        <v>1518000</v>
      </c>
      <c r="J32" s="14" t="str">
        <f ca="1">IF(AND(Table2[[#This Row],[Tên hàng hóa]]&lt;&gt;0,D33=""),SUM(OFFSET(Table2[[#This Row],[Thành tiền]],0,0,-COUNTIF(Table2[Số HĐ],Table2[[#This Row],[Số HĐ]]))),"")</f>
        <v/>
      </c>
      <c r="K32" s="17"/>
      <c r="L3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2" s="15"/>
    </row>
    <row r="33" spans="1:13" ht="35.1" customHeight="1" x14ac:dyDescent="0.2">
      <c r="A33" s="11">
        <f>IF(Table2[[#This Row],[Tên hàng hóa]]="","",A32)</f>
        <v>42107</v>
      </c>
      <c r="B33" s="12" t="str">
        <f>IF(Table2[[#This Row],[Tên hàng hóa]]="","",B32)</f>
        <v>TP 0005523</v>
      </c>
      <c r="C33" s="13" t="str">
        <f>IF(Table2[[#This Row],[Tên hàng hóa]]="","",C32)</f>
        <v>CTY TNHH TM -DV Thuận Phương</v>
      </c>
      <c r="D33" s="16" t="s">
        <v>431</v>
      </c>
      <c r="E33" s="18" t="str">
        <f>IF(Table2[[#This Row],[Tên hàng hóa]]&lt;&gt;0,VLOOKUP(Table2[[#This Row],[Tên hàng hóa]],Table1[[Tên hàng hóa]:[Quy cách]],2,0),"")</f>
        <v>Socket</v>
      </c>
      <c r="F33" s="18" t="str">
        <f>IF(Table2[[#This Row],[Tên hàng hóa]]&lt;&gt;0,VLOOKUP(Table2[[#This Row],[Tên hàng hóa]],Table1[[Tên hàng hóa]:[ĐVT]],3,0),"")</f>
        <v>Cái</v>
      </c>
      <c r="G33" s="17">
        <v>35200</v>
      </c>
      <c r="H33" s="17">
        <v>20</v>
      </c>
      <c r="I33" s="14">
        <f>IF(Table2[[#This Row],[Số lượng]]&lt;&gt;0,Table2[[#This Row],[Số lượng]]*Table2[[#This Row],[Đơn giá mua]],"")</f>
        <v>704000</v>
      </c>
      <c r="J33" s="14">
        <f ca="1">IF(AND(Table2[[#This Row],[Tên hàng hóa]]&lt;&gt;0,D34=""),SUM(OFFSET(Table2[[#This Row],[Thành tiền]],0,0,-COUNTIF(Table2[Số HĐ],Table2[[#This Row],[Số HĐ]]))),"")</f>
        <v>2222000</v>
      </c>
      <c r="K33" s="17" t="s">
        <v>464</v>
      </c>
      <c r="L3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3" s="15" t="s">
        <v>1051</v>
      </c>
    </row>
    <row r="34" spans="1:13" ht="35.1" customHeight="1" x14ac:dyDescent="0.2">
      <c r="A34" s="11" t="str">
        <f>IF(Table2[[#This Row],[Tên hàng hóa]]="","",A33)</f>
        <v/>
      </c>
      <c r="B34" s="12" t="str">
        <f>IF(Table2[[#This Row],[Tên hàng hóa]]="","",B33)</f>
        <v/>
      </c>
      <c r="C34" s="13" t="str">
        <f>IF(Table2[[#This Row],[Tên hàng hóa]]="","",C33)</f>
        <v/>
      </c>
      <c r="D34" s="16"/>
      <c r="E34" s="18" t="str">
        <f>IF(Table2[[#This Row],[Tên hàng hóa]]&lt;&gt;0,VLOOKUP(Table2[[#This Row],[Tên hàng hóa]],Table1[[Tên hàng hóa]:[Quy cách]],2,0),"")</f>
        <v/>
      </c>
      <c r="F34" s="18" t="str">
        <f>IF(Table2[[#This Row],[Tên hàng hóa]]&lt;&gt;0,VLOOKUP(Table2[[#This Row],[Tên hàng hóa]],Table1[[Tên hàng hóa]:[ĐVT]],3,0),"")</f>
        <v/>
      </c>
      <c r="G34" s="17"/>
      <c r="H34" s="17"/>
      <c r="I34" s="14" t="str">
        <f>IF(Table2[[#This Row],[Số lượng]]&lt;&gt;0,Table2[[#This Row],[Số lượng]]*Table2[[#This Row],[Đơn giá mua]],"")</f>
        <v/>
      </c>
      <c r="J34" s="14" t="str">
        <f ca="1">IF(AND(Table2[[#This Row],[Tên hàng hóa]]&lt;&gt;0,D35=""),SUM(OFFSET(Table2[[#This Row],[Thành tiền]],0,0,-COUNTIF(Table2[Số HĐ],Table2[[#This Row],[Số HĐ]]))),"")</f>
        <v/>
      </c>
      <c r="K34" s="17"/>
      <c r="L3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4" s="15"/>
    </row>
    <row r="35" spans="1:13" ht="35.1" customHeight="1" x14ac:dyDescent="0.2">
      <c r="A35" s="11">
        <v>42107</v>
      </c>
      <c r="B35" s="12" t="s">
        <v>4323</v>
      </c>
      <c r="C35" s="13" t="s">
        <v>521</v>
      </c>
      <c r="D35" s="16" t="s">
        <v>331</v>
      </c>
      <c r="E35" s="18" t="str">
        <f>IF(Table2[[#This Row],[Tên hàng hóa]]&lt;&gt;0,VLOOKUP(Table2[[#This Row],[Tên hàng hóa]],Table1[[Tên hàng hóa]:[Quy cách]],2,0),"")</f>
        <v>Màn Hình Cảm Ứng</v>
      </c>
      <c r="F35" s="18" t="str">
        <f>IF(Table2[[#This Row],[Tên hàng hóa]]&lt;&gt;0,VLOOKUP(Table2[[#This Row],[Tên hàng hóa]],Table1[[Tên hàng hóa]:[ĐVT]],3,0),"")</f>
        <v>Cái</v>
      </c>
      <c r="G35" s="17">
        <v>5170000</v>
      </c>
      <c r="H35" s="17">
        <v>1</v>
      </c>
      <c r="I35" s="14">
        <f>IF(Table2[[#This Row],[Số lượng]]&lt;&gt;0,Table2[[#This Row],[Số lượng]]*Table2[[#This Row],[Đơn giá mua]],"")</f>
        <v>5170000</v>
      </c>
      <c r="J35" s="14">
        <f ca="1">IF(AND(Table2[[#This Row],[Tên hàng hóa]]&lt;&gt;0,D36=""),SUM(OFFSET(Table2[[#This Row],[Thành tiền]],0,0,-COUNTIF(Table2[Số HĐ],Table2[[#This Row],[Số HĐ]]))),"")</f>
        <v>5170000</v>
      </c>
      <c r="K35" s="17" t="s">
        <v>464</v>
      </c>
      <c r="L3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5" s="15"/>
    </row>
    <row r="36" spans="1:13" ht="35.1" customHeight="1" x14ac:dyDescent="0.2">
      <c r="A36" s="11" t="str">
        <f>IF(Table2[[#This Row],[Tên hàng hóa]]="","",A35)</f>
        <v/>
      </c>
      <c r="B36" s="12" t="str">
        <f>IF(Table2[[#This Row],[Tên hàng hóa]]="","",B35)</f>
        <v/>
      </c>
      <c r="C36" s="13" t="str">
        <f>IF(Table2[[#This Row],[Tên hàng hóa]]="","",C35)</f>
        <v/>
      </c>
      <c r="D36" s="16"/>
      <c r="E36" s="18" t="str">
        <f>IF(Table2[[#This Row],[Tên hàng hóa]]&lt;&gt;0,VLOOKUP(Table2[[#This Row],[Tên hàng hóa]],Table1[[Tên hàng hóa]:[Quy cách]],2,0),"")</f>
        <v/>
      </c>
      <c r="F36" s="18" t="str">
        <f>IF(Table2[[#This Row],[Tên hàng hóa]]&lt;&gt;0,VLOOKUP(Table2[[#This Row],[Tên hàng hóa]],Table1[[Tên hàng hóa]:[ĐVT]],3,0),"")</f>
        <v/>
      </c>
      <c r="G36" s="17"/>
      <c r="H36" s="17"/>
      <c r="I36" s="14" t="str">
        <f>IF(Table2[[#This Row],[Số lượng]]&lt;&gt;0,Table2[[#This Row],[Số lượng]]*Table2[[#This Row],[Đơn giá mua]],"")</f>
        <v/>
      </c>
      <c r="J36" s="14" t="str">
        <f ca="1">IF(AND(Table2[[#This Row],[Tên hàng hóa]]&lt;&gt;0,D37=""),SUM(OFFSET(Table2[[#This Row],[Thành tiền]],0,0,-COUNTIF(Table2[Số HĐ],Table2[[#This Row],[Số HĐ]]))),"")</f>
        <v/>
      </c>
      <c r="K36" s="17"/>
      <c r="L3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6" s="15"/>
    </row>
    <row r="37" spans="1:13" ht="35.1" customHeight="1" x14ac:dyDescent="0.2">
      <c r="A37" s="11">
        <v>42111</v>
      </c>
      <c r="B37" s="12" t="s">
        <v>567</v>
      </c>
      <c r="C37" s="13" t="s">
        <v>480</v>
      </c>
      <c r="D37" s="16" t="s">
        <v>167</v>
      </c>
      <c r="E37" s="18" t="str">
        <f>IF(Table2[[#This Row],[Tên hàng hóa]]&lt;&gt;0,VLOOKUP(Table2[[#This Row],[Tên hàng hóa]],Table1[[Tên hàng hóa]:[Quy cách]],2,0),"")</f>
        <v>Bộ Nguồn Xung</v>
      </c>
      <c r="F37" s="18" t="str">
        <f>IF(Table2[[#This Row],[Tên hàng hóa]]&lt;&gt;0,VLOOKUP(Table2[[#This Row],[Tên hàng hóa]],Table1[[Tên hàng hóa]:[ĐVT]],3,0),"")</f>
        <v>Cái</v>
      </c>
      <c r="G37" s="17">
        <v>929500</v>
      </c>
      <c r="H37" s="17">
        <v>1</v>
      </c>
      <c r="I37" s="14">
        <f>IF(Table2[[#This Row],[Số lượng]]&lt;&gt;0,Table2[[#This Row],[Số lượng]]*Table2[[#This Row],[Đơn giá mua]],"")</f>
        <v>929500</v>
      </c>
      <c r="J37" s="14" t="str">
        <f ca="1">IF(AND(Table2[[#This Row],[Tên hàng hóa]]&lt;&gt;0,D38=""),SUM(OFFSET(Table2[[#This Row],[Thành tiền]],0,0,-COUNTIF(Table2[Số HĐ],Table2[[#This Row],[Số HĐ]]))),"")</f>
        <v/>
      </c>
      <c r="K37" s="17"/>
      <c r="L3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7" s="15"/>
    </row>
    <row r="38" spans="1:13" ht="35.1" customHeight="1" x14ac:dyDescent="0.2">
      <c r="A38" s="11">
        <f>IF(Table2[[#This Row],[Tên hàng hóa]]="","",A37)</f>
        <v>42111</v>
      </c>
      <c r="B38" s="12" t="str">
        <f>IF(Table2[[#This Row],[Tên hàng hóa]]="","",B37)</f>
        <v>TP 0005573</v>
      </c>
      <c r="C38" s="13" t="str">
        <f>IF(Table2[[#This Row],[Tên hàng hóa]]="","",C37)</f>
        <v>CTY TNHH TM -DV Thuận Phương</v>
      </c>
      <c r="D38" s="16" t="s">
        <v>566</v>
      </c>
      <c r="E38" s="18" t="str">
        <f>IF(Table2[[#This Row],[Tên hàng hóa]]&lt;&gt;0,VLOOKUP(Table2[[#This Row],[Tên hàng hóa]],Table1[[Tên hàng hóa]:[Quy cách]],2,0),"")</f>
        <v>Relay</v>
      </c>
      <c r="F38" s="18" t="str">
        <f>IF(Table2[[#This Row],[Tên hàng hóa]]&lt;&gt;0,VLOOKUP(Table2[[#This Row],[Tên hàng hóa]],Table1[[Tên hàng hóa]:[ĐVT]],3,0),"")</f>
        <v>Cái</v>
      </c>
      <c r="G38" s="17">
        <v>1870000</v>
      </c>
      <c r="H38" s="17">
        <v>2</v>
      </c>
      <c r="I38" s="14">
        <f>IF(Table2[[#This Row],[Số lượng]]&lt;&gt;0,Table2[[#This Row],[Số lượng]]*Table2[[#This Row],[Đơn giá mua]],"")</f>
        <v>3740000</v>
      </c>
      <c r="J38" s="14">
        <f ca="1">IF(AND(Table2[[#This Row],[Tên hàng hóa]]&lt;&gt;0,D39=""),SUM(OFFSET(Table2[[#This Row],[Thành tiền]],0,0,-COUNTIF(Table2[Số HĐ],Table2[[#This Row],[Số HĐ]]))),"")</f>
        <v>4669500</v>
      </c>
      <c r="K38" s="17" t="s">
        <v>464</v>
      </c>
      <c r="L3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8" s="15" t="s">
        <v>1051</v>
      </c>
    </row>
    <row r="39" spans="1:13" ht="35.1" customHeight="1" x14ac:dyDescent="0.2">
      <c r="A39" s="11"/>
      <c r="B39" s="12"/>
      <c r="C39" s="13" t="str">
        <f>IF(Table2[[#This Row],[Tên hàng hóa]]="","",C38)</f>
        <v/>
      </c>
      <c r="D39" s="16"/>
      <c r="E39" s="18" t="str">
        <f>IF(Table2[[#This Row],[Tên hàng hóa]]&lt;&gt;0,VLOOKUP(Table2[[#This Row],[Tên hàng hóa]],Table1[[Tên hàng hóa]:[Quy cách]],2,0),"")</f>
        <v/>
      </c>
      <c r="F39" s="18" t="str">
        <f>IF(Table2[[#This Row],[Tên hàng hóa]]&lt;&gt;0,VLOOKUP(Table2[[#This Row],[Tên hàng hóa]],Table1[[Tên hàng hóa]:[ĐVT]],3,0),"")</f>
        <v/>
      </c>
      <c r="G39" s="17"/>
      <c r="H39" s="17"/>
      <c r="I39" s="14" t="str">
        <f>IF(Table2[[#This Row],[Số lượng]]&lt;&gt;0,Table2[[#This Row],[Số lượng]]*Table2[[#This Row],[Đơn giá mua]],"")</f>
        <v/>
      </c>
      <c r="J39" s="14" t="str">
        <f ca="1">IF(AND(Table2[[#This Row],[Tên hàng hóa]]&lt;&gt;0,D40=""),SUM(OFFSET(Table2[[#This Row],[Thành tiền]],0,0,-COUNTIF(Table2[Số HĐ],Table2[[#This Row],[Số HĐ]]))),"")</f>
        <v/>
      </c>
      <c r="K39" s="17"/>
      <c r="L3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9" s="15"/>
    </row>
    <row r="40" spans="1:13" ht="35.1" customHeight="1" x14ac:dyDescent="0.2">
      <c r="A40" s="11">
        <v>42111</v>
      </c>
      <c r="B40" s="12" t="s">
        <v>568</v>
      </c>
      <c r="C40" s="13" t="s">
        <v>480</v>
      </c>
      <c r="D40" s="16" t="s">
        <v>502</v>
      </c>
      <c r="E40" s="18" t="str">
        <f>IF(Table2[[#This Row],[Tên hàng hóa]]&lt;&gt;0,VLOOKUP(Table2[[#This Row],[Tên hàng hóa]],Table1[[Tên hàng hóa]:[Quy cách]],2,0),"")</f>
        <v>Biến Tần</v>
      </c>
      <c r="F40" s="18" t="str">
        <f>IF(Table2[[#This Row],[Tên hàng hóa]]&lt;&gt;0,VLOOKUP(Table2[[#This Row],[Tên hàng hóa]],Table1[[Tên hàng hóa]:[ĐVT]],3,0),"")</f>
        <v>Cái</v>
      </c>
      <c r="G40" s="17">
        <v>5302000</v>
      </c>
      <c r="H40" s="17">
        <v>2</v>
      </c>
      <c r="I40" s="14">
        <f>IF(Table2[[#This Row],[Số lượng]]&lt;&gt;0,Table2[[#This Row],[Số lượng]]*Table2[[#This Row],[Đơn giá mua]],"")</f>
        <v>10604000</v>
      </c>
      <c r="J40" s="14">
        <f ca="1">IF(AND(Table2[[#This Row],[Tên hàng hóa]]&lt;&gt;0,D41=""),SUM(OFFSET(Table2[[#This Row],[Thành tiền]],0,0,-COUNTIF(Table2[Số HĐ],Table2[[#This Row],[Số HĐ]]))),"")</f>
        <v>10604000</v>
      </c>
      <c r="K40" s="17" t="s">
        <v>464</v>
      </c>
      <c r="L4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0" s="15" t="s">
        <v>1051</v>
      </c>
    </row>
    <row r="41" spans="1:13" ht="35.1" customHeight="1" x14ac:dyDescent="0.2">
      <c r="A41" s="11" t="str">
        <f>IF(Table2[[#This Row],[Tên hàng hóa]]="","",A40)</f>
        <v/>
      </c>
      <c r="B41" s="12" t="str">
        <f>IF(Table2[[#This Row],[Tên hàng hóa]]="","",B40)</f>
        <v/>
      </c>
      <c r="C41" s="13" t="str">
        <f>IF(Table2[[#This Row],[Tên hàng hóa]]="","",C40)</f>
        <v/>
      </c>
      <c r="D41" s="16"/>
      <c r="E41" s="18" t="str">
        <f>IF(Table2[[#This Row],[Tên hàng hóa]]&lt;&gt;0,VLOOKUP(Table2[[#This Row],[Tên hàng hóa]],Table1[[Tên hàng hóa]:[Quy cách]],2,0),"")</f>
        <v/>
      </c>
      <c r="F41" s="18" t="str">
        <f>IF(Table2[[#This Row],[Tên hàng hóa]]&lt;&gt;0,VLOOKUP(Table2[[#This Row],[Tên hàng hóa]],Table1[[Tên hàng hóa]:[ĐVT]],3,0),"")</f>
        <v/>
      </c>
      <c r="G41" s="17"/>
      <c r="H41" s="17"/>
      <c r="I41" s="14" t="str">
        <f>IF(Table2[[#This Row],[Số lượng]]&lt;&gt;0,Table2[[#This Row],[Số lượng]]*Table2[[#This Row],[Đơn giá mua]],"")</f>
        <v/>
      </c>
      <c r="J41" s="14" t="str">
        <f ca="1">IF(AND(Table2[[#This Row],[Tên hàng hóa]]&lt;&gt;0,D42=""),SUM(OFFSET(Table2[[#This Row],[Thành tiền]],0,0,-COUNTIF(Table2[Số HĐ],Table2[[#This Row],[Số HĐ]]))),"")</f>
        <v/>
      </c>
      <c r="K41" s="17"/>
      <c r="L4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1" s="15"/>
    </row>
    <row r="42" spans="1:13" ht="35.1" customHeight="1" x14ac:dyDescent="0.2">
      <c r="A42" s="11">
        <v>42111</v>
      </c>
      <c r="B42" s="12" t="s">
        <v>4324</v>
      </c>
      <c r="C42" s="13" t="s">
        <v>521</v>
      </c>
      <c r="D42" s="16" t="s">
        <v>275</v>
      </c>
      <c r="E42" s="18" t="str">
        <f>IF(Table2[[#This Row],[Tên hàng hóa]]&lt;&gt;0,VLOOKUP(Table2[[#This Row],[Tên hàng hóa]],Table1[[Tên hàng hóa]:[Quy cách]],2,0),"")</f>
        <v>Cảm Biến</v>
      </c>
      <c r="F42" s="18" t="str">
        <f>IF(Table2[[#This Row],[Tên hàng hóa]]&lt;&gt;0,VLOOKUP(Table2[[#This Row],[Tên hàng hóa]],Table1[[Tên hàng hóa]:[ĐVT]],3,0),"")</f>
        <v>Cái</v>
      </c>
      <c r="G42" s="17">
        <v>1100000</v>
      </c>
      <c r="H42" s="17">
        <v>3</v>
      </c>
      <c r="I42" s="14">
        <f>IF(Table2[[#This Row],[Số lượng]]&lt;&gt;0,Table2[[#This Row],[Số lượng]]*Table2[[#This Row],[Đơn giá mua]],"")</f>
        <v>3300000</v>
      </c>
      <c r="J42" s="14" t="str">
        <f ca="1">IF(AND(Table2[[#This Row],[Tên hàng hóa]]&lt;&gt;0,D43=""),SUM(OFFSET(Table2[[#This Row],[Thành tiền]],0,0,-COUNTIF(Table2[Số HĐ],Table2[[#This Row],[Số HĐ]]))),"")</f>
        <v/>
      </c>
      <c r="K42" s="17" t="s">
        <v>464</v>
      </c>
      <c r="L4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2" s="15"/>
    </row>
    <row r="43" spans="1:13" ht="35.1" customHeight="1" x14ac:dyDescent="0.2">
      <c r="A43" s="11">
        <f>IF(Table2[[#This Row],[Tên hàng hóa]]="","",A42)</f>
        <v>42111</v>
      </c>
      <c r="B43" s="12" t="s">
        <v>4324</v>
      </c>
      <c r="C43" s="13" t="str">
        <f>IF(Table2[[#This Row],[Tên hàng hóa]]="","",C42)</f>
        <v>CTY Điện Minh Nguyên</v>
      </c>
      <c r="D43" s="16" t="s">
        <v>271</v>
      </c>
      <c r="E43" s="18" t="str">
        <f>IF(Table2[[#This Row],[Tên hàng hóa]]&lt;&gt;0,VLOOKUP(Table2[[#This Row],[Tên hàng hóa]],Table1[[Tên hàng hóa]:[Quy cách]],2,0),"")</f>
        <v>Cảm Biến</v>
      </c>
      <c r="F43" s="18" t="str">
        <f>IF(Table2[[#This Row],[Tên hàng hóa]]&lt;&gt;0,VLOOKUP(Table2[[#This Row],[Tên hàng hóa]],Table1[[Tên hàng hóa]:[ĐVT]],3,0),"")</f>
        <v>Cái</v>
      </c>
      <c r="G43" s="17">
        <v>3685000</v>
      </c>
      <c r="H43" s="17">
        <v>3</v>
      </c>
      <c r="I43" s="14">
        <f>IF(Table2[[#This Row],[Số lượng]]&lt;&gt;0,Table2[[#This Row],[Số lượng]]*Table2[[#This Row],[Đơn giá mua]],"")</f>
        <v>11055000</v>
      </c>
      <c r="J43" s="14">
        <f ca="1">IF(AND(Table2[[#This Row],[Tên hàng hóa]]&lt;&gt;0,D44=""),SUM(OFFSET(Table2[[#This Row],[Thành tiền]],0,0,-COUNTIF(Table2[Số HĐ],Table2[[#This Row],[Số HĐ]]))),"")</f>
        <v>14355000</v>
      </c>
      <c r="K43" s="17" t="s">
        <v>464</v>
      </c>
      <c r="L4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3" s="15"/>
    </row>
    <row r="44" spans="1:13" ht="35.1" customHeight="1" x14ac:dyDescent="0.2">
      <c r="A44" s="11" t="str">
        <f>IF(Table2[[#This Row],[Tên hàng hóa]]="","",A43)</f>
        <v/>
      </c>
      <c r="B44" s="12" t="str">
        <f>IF(Table2[[#This Row],[Tên hàng hóa]]="","",B43)</f>
        <v/>
      </c>
      <c r="C44" s="13" t="str">
        <f>IF(Table2[[#This Row],[Tên hàng hóa]]="","",C43)</f>
        <v/>
      </c>
      <c r="D44" s="16"/>
      <c r="E44" s="18" t="str">
        <f>IF(Table2[[#This Row],[Tên hàng hóa]]&lt;&gt;0,VLOOKUP(Table2[[#This Row],[Tên hàng hóa]],Table1[[Tên hàng hóa]:[Quy cách]],2,0),"")</f>
        <v/>
      </c>
      <c r="F44" s="18" t="str">
        <f>IF(Table2[[#This Row],[Tên hàng hóa]]&lt;&gt;0,VLOOKUP(Table2[[#This Row],[Tên hàng hóa]],Table1[[Tên hàng hóa]:[ĐVT]],3,0),"")</f>
        <v/>
      </c>
      <c r="G44" s="17"/>
      <c r="H44" s="17"/>
      <c r="I44" s="14" t="str">
        <f>IF(Table2[[#This Row],[Số lượng]]&lt;&gt;0,Table2[[#This Row],[Số lượng]]*Table2[[#This Row],[Đơn giá mua]],"")</f>
        <v/>
      </c>
      <c r="J44" s="14" t="str">
        <f ca="1">IF(AND(Table2[[#This Row],[Tên hàng hóa]]&lt;&gt;0,D45=""),SUM(OFFSET(Table2[[#This Row],[Thành tiền]],0,0,-COUNTIF(Table2[Số HĐ],Table2[[#This Row],[Số HĐ]]))),"")</f>
        <v/>
      </c>
      <c r="K44" s="17"/>
      <c r="L4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4" s="15"/>
    </row>
    <row r="45" spans="1:13" ht="35.1" customHeight="1" x14ac:dyDescent="0.2">
      <c r="A45" s="11">
        <v>42114</v>
      </c>
      <c r="B45" s="12" t="s">
        <v>580</v>
      </c>
      <c r="C45" s="13" t="s">
        <v>462</v>
      </c>
      <c r="D45" s="16" t="s">
        <v>335</v>
      </c>
      <c r="E45" s="18" t="str">
        <f>IF(Table2[[#This Row],[Tên hàng hóa]]&lt;&gt;0,VLOOKUP(Table2[[#This Row],[Tên hàng hóa]],Table1[[Tên hàng hóa]:[Quy cách]],2,0),"")</f>
        <v>Relay</v>
      </c>
      <c r="F45" s="18" t="str">
        <f>IF(Table2[[#This Row],[Tên hàng hóa]]&lt;&gt;0,VLOOKUP(Table2[[#This Row],[Tên hàng hóa]],Table1[[Tên hàng hóa]:[ĐVT]],3,0),"")</f>
        <v>Cái</v>
      </c>
      <c r="G45" s="17">
        <v>50050</v>
      </c>
      <c r="H45" s="17">
        <v>82</v>
      </c>
      <c r="I45" s="14">
        <f>IF(Table2[[#This Row],[Số lượng]]&lt;&gt;0,Table2[[#This Row],[Số lượng]]*Table2[[#This Row],[Đơn giá mua]],"")</f>
        <v>4104100</v>
      </c>
      <c r="J45" s="14">
        <f ca="1">IF(AND(Table2[[#This Row],[Tên hàng hóa]]&lt;&gt;0,D46=""),SUM(OFFSET(Table2[[#This Row],[Thành tiền]],0,0,-COUNTIF(Table2[Số HĐ],Table2[[#This Row],[Số HĐ]]))),"")</f>
        <v>4104100</v>
      </c>
      <c r="K45" s="17" t="s">
        <v>464</v>
      </c>
      <c r="L4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5" s="15" t="s">
        <v>888</v>
      </c>
    </row>
    <row r="46" spans="1:13" ht="35.1" customHeight="1" x14ac:dyDescent="0.2">
      <c r="A46" s="11" t="str">
        <f>IF(Table2[[#This Row],[Tên hàng hóa]]="","",A45)</f>
        <v/>
      </c>
      <c r="B46" s="12" t="str">
        <f>IF(Table2[[#This Row],[Tên hàng hóa]]="","",B45)</f>
        <v/>
      </c>
      <c r="C46" s="13" t="str">
        <f>IF(Table2[[#This Row],[Tên hàng hóa]]="","",C45)</f>
        <v/>
      </c>
      <c r="D46" s="16"/>
      <c r="E46" s="18" t="str">
        <f>IF(Table2[[#This Row],[Tên hàng hóa]]&lt;&gt;0,VLOOKUP(Table2[[#This Row],[Tên hàng hóa]],Table1[[Tên hàng hóa]:[Quy cách]],2,0),"")</f>
        <v/>
      </c>
      <c r="F46" s="18" t="str">
        <f>IF(Table2[[#This Row],[Tên hàng hóa]]&lt;&gt;0,VLOOKUP(Table2[[#This Row],[Tên hàng hóa]],Table1[[Tên hàng hóa]:[ĐVT]],3,0),"")</f>
        <v/>
      </c>
      <c r="G46" s="17"/>
      <c r="H46" s="17"/>
      <c r="I46" s="14" t="str">
        <f>IF(Table2[[#This Row],[Số lượng]]&lt;&gt;0,Table2[[#This Row],[Số lượng]]*Table2[[#This Row],[Đơn giá mua]],"")</f>
        <v/>
      </c>
      <c r="J46" s="14" t="str">
        <f ca="1">IF(AND(Table2[[#This Row],[Tên hàng hóa]]&lt;&gt;0,D47=""),SUM(OFFSET(Table2[[#This Row],[Thành tiền]],0,0,-COUNTIF(Table2[Số HĐ],Table2[[#This Row],[Số HĐ]]))),"")</f>
        <v/>
      </c>
      <c r="K46" s="17"/>
      <c r="L4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6" s="15"/>
    </row>
    <row r="47" spans="1:13" ht="35.1" customHeight="1" x14ac:dyDescent="0.2">
      <c r="A47" s="11">
        <v>42115</v>
      </c>
      <c r="B47" s="12" t="s">
        <v>4325</v>
      </c>
      <c r="C47" s="13" t="s">
        <v>521</v>
      </c>
      <c r="D47" s="16" t="s">
        <v>238</v>
      </c>
      <c r="E47" s="18" t="str">
        <f>IF(Table2[[#This Row],[Tên hàng hóa]]&lt;&gt;0,VLOOKUP(Table2[[#This Row],[Tên hàng hóa]],Table1[[Tên hàng hóa]:[Quy cách]],2,0),"")</f>
        <v>Cảm Biến</v>
      </c>
      <c r="F47" s="18" t="str">
        <f>IF(Table2[[#This Row],[Tên hàng hóa]]&lt;&gt;0,VLOOKUP(Table2[[#This Row],[Tên hàng hóa]],Table1[[Tên hàng hóa]:[ĐVT]],3,0),"")</f>
        <v>Cái</v>
      </c>
      <c r="G47" s="17">
        <v>550000</v>
      </c>
      <c r="H47" s="17">
        <v>5</v>
      </c>
      <c r="I47" s="14">
        <f>IF(Table2[[#This Row],[Số lượng]]&lt;&gt;0,Table2[[#This Row],[Số lượng]]*Table2[[#This Row],[Đơn giá mua]],"")</f>
        <v>2750000</v>
      </c>
      <c r="J47" s="14">
        <f ca="1">IF(AND(Table2[[#This Row],[Tên hàng hóa]]&lt;&gt;0,D48=""),SUM(OFFSET(Table2[[#This Row],[Thành tiền]],0,0,-COUNTIF(Table2[Số HĐ],Table2[[#This Row],[Số HĐ]]))),"")</f>
        <v>2750000</v>
      </c>
      <c r="K47" s="17" t="s">
        <v>464</v>
      </c>
      <c r="L4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7" s="15" t="s">
        <v>1057</v>
      </c>
    </row>
    <row r="48" spans="1:13" ht="35.1" customHeight="1" x14ac:dyDescent="0.2">
      <c r="A48" s="11" t="str">
        <f>IF(Table2[[#This Row],[Tên hàng hóa]]="","",A47)</f>
        <v/>
      </c>
      <c r="B48" s="12" t="str">
        <f>IF(Table2[[#This Row],[Tên hàng hóa]]="","",B47)</f>
        <v/>
      </c>
      <c r="C48" s="13" t="str">
        <f>IF(Table2[[#This Row],[Tên hàng hóa]]="","",C47)</f>
        <v/>
      </c>
      <c r="D48" s="16"/>
      <c r="E48" s="18" t="str">
        <f>IF(Table2[[#This Row],[Tên hàng hóa]]&lt;&gt;0,VLOOKUP(Table2[[#This Row],[Tên hàng hóa]],Table1[[Tên hàng hóa]:[Quy cách]],2,0),"")</f>
        <v/>
      </c>
      <c r="F48" s="18" t="str">
        <f>IF(Table2[[#This Row],[Tên hàng hóa]]&lt;&gt;0,VLOOKUP(Table2[[#This Row],[Tên hàng hóa]],Table1[[Tên hàng hóa]:[ĐVT]],3,0),"")</f>
        <v/>
      </c>
      <c r="G48" s="17"/>
      <c r="H48" s="17"/>
      <c r="I48" s="14" t="str">
        <f>IF(Table2[[#This Row],[Số lượng]]&lt;&gt;0,Table2[[#This Row],[Số lượng]]*Table2[[#This Row],[Đơn giá mua]],"")</f>
        <v/>
      </c>
      <c r="J48" s="14" t="str">
        <f ca="1">IF(AND(Table2[[#This Row],[Tên hàng hóa]]&lt;&gt;0,D49=""),SUM(OFFSET(Table2[[#This Row],[Thành tiền]],0,0,-COUNTIF(Table2[Số HĐ],Table2[[#This Row],[Số HĐ]]))),"")</f>
        <v/>
      </c>
      <c r="K48" s="17"/>
      <c r="L4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8" s="15"/>
    </row>
    <row r="49" spans="1:13" ht="35.1" customHeight="1" x14ac:dyDescent="0.2">
      <c r="A49" s="11">
        <v>42115</v>
      </c>
      <c r="B49" s="12" t="s">
        <v>585</v>
      </c>
      <c r="C49" s="13" t="s">
        <v>586</v>
      </c>
      <c r="D49" s="16" t="s">
        <v>2113</v>
      </c>
      <c r="E49" s="18" t="str">
        <f>IF(Table2[[#This Row],[Tên hàng hóa]]&lt;&gt;0,VLOOKUP(Table2[[#This Row],[Tên hàng hóa]],Table1[[Tên hàng hóa]:[Quy cách]],2,0),"")</f>
        <v>Bộ Mã Hóa Xung(Encoder)</v>
      </c>
      <c r="F49" s="18" t="str">
        <f>IF(Table2[[#This Row],[Tên hàng hóa]]&lt;&gt;0,VLOOKUP(Table2[[#This Row],[Tên hàng hóa]],Table1[[Tên hàng hóa]:[ĐVT]],3,0),"")</f>
        <v>Cái</v>
      </c>
      <c r="G49" s="17">
        <v>1246818.0900000001</v>
      </c>
      <c r="H49" s="17">
        <v>1</v>
      </c>
      <c r="I49" s="14">
        <f>IF(Table2[[#This Row],[Số lượng]]&lt;&gt;0,Table2[[#This Row],[Số lượng]]*Table2[[#This Row],[Đơn giá mua]],"")</f>
        <v>1246818.0900000001</v>
      </c>
      <c r="J49" s="14" t="str">
        <f ca="1">IF(AND(Table2[[#This Row],[Tên hàng hóa]]&lt;&gt;0,D50=""),SUM(OFFSET(Table2[[#This Row],[Thành tiền]],0,0,-COUNTIF(Table2[Số HĐ],Table2[[#This Row],[Số HĐ]]))),"")</f>
        <v/>
      </c>
      <c r="K49" s="17"/>
      <c r="L4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9" s="15"/>
    </row>
    <row r="50" spans="1:13" ht="35.1" customHeight="1" x14ac:dyDescent="0.2">
      <c r="A50" s="11">
        <f>IF(Table2[[#This Row],[Tên hàng hóa]]="","",A49)</f>
        <v>42115</v>
      </c>
      <c r="B50" s="12" t="str">
        <f>IF(Table2[[#This Row],[Tên hàng hóa]]="","",B49)</f>
        <v>04/02 TECKON-KHT</v>
      </c>
      <c r="C50" s="13" t="str">
        <f>IF(Table2[[#This Row],[Tên hàng hóa]]="","",C49)</f>
        <v>CÔNG TY TECKON</v>
      </c>
      <c r="D50" s="16" t="s">
        <v>64</v>
      </c>
      <c r="E50" s="18" t="str">
        <f>IF(Table2[[#This Row],[Tên hàng hóa]]&lt;&gt;0,VLOOKUP(Table2[[#This Row],[Tên hàng hóa]],Table1[[Tên hàng hóa]:[Quy cách]],2,0),"")</f>
        <v>Bộ Điều Khiển Lập Trình</v>
      </c>
      <c r="F50" s="18" t="str">
        <f>IF(Table2[[#This Row],[Tên hàng hóa]]&lt;&gt;0,VLOOKUP(Table2[[#This Row],[Tên hàng hóa]],Table1[[Tên hàng hóa]:[ĐVT]],3,0),"")</f>
        <v>Cái</v>
      </c>
      <c r="G50" s="17">
        <v>5090647.8294000002</v>
      </c>
      <c r="H50" s="17">
        <v>1</v>
      </c>
      <c r="I50" s="14">
        <f>IF(Table2[[#This Row],[Số lượng]]&lt;&gt;0,Table2[[#This Row],[Số lượng]]*Table2[[#This Row],[Đơn giá mua]],"")</f>
        <v>5090647.8294000002</v>
      </c>
      <c r="J50" s="14" t="str">
        <f ca="1">IF(AND(Table2[[#This Row],[Tên hàng hóa]]&lt;&gt;0,D51=""),SUM(OFFSET(Table2[[#This Row],[Thành tiền]],0,0,-COUNTIF(Table2[Số HĐ],Table2[[#This Row],[Số HĐ]]))),"")</f>
        <v/>
      </c>
      <c r="K50" s="17"/>
      <c r="L5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0" s="15"/>
    </row>
    <row r="51" spans="1:13" ht="35.1" customHeight="1" x14ac:dyDescent="0.2">
      <c r="A51" s="11">
        <f>IF(Table2[[#This Row],[Tên hàng hóa]]="","",A50)</f>
        <v>42115</v>
      </c>
      <c r="B51" s="12" t="str">
        <f>IF(Table2[[#This Row],[Tên hàng hóa]]="","",B50)</f>
        <v>04/02 TECKON-KHT</v>
      </c>
      <c r="C51" s="13" t="str">
        <f>IF(Table2[[#This Row],[Tên hàng hóa]]="","",C50)</f>
        <v>CÔNG TY TECKON</v>
      </c>
      <c r="D51" s="16" t="s">
        <v>65</v>
      </c>
      <c r="E51" s="18" t="str">
        <f>IF(Table2[[#This Row],[Tên hàng hóa]]&lt;&gt;0,VLOOKUP(Table2[[#This Row],[Tên hàng hóa]],Table1[[Tên hàng hóa]:[Quy cách]],2,0),"")</f>
        <v>Bộ Điều Khiển Lập Trình</v>
      </c>
      <c r="F51" s="18" t="str">
        <f>IF(Table2[[#This Row],[Tên hàng hóa]]&lt;&gt;0,VLOOKUP(Table2[[#This Row],[Tên hàng hóa]],Table1[[Tên hàng hóa]:[ĐVT]],3,0),"")</f>
        <v>Cái</v>
      </c>
      <c r="G51" s="17">
        <v>5872717.8369000005</v>
      </c>
      <c r="H51" s="17">
        <v>2</v>
      </c>
      <c r="I51" s="14">
        <f>IF(Table2[[#This Row],[Số lượng]]&lt;&gt;0,Table2[[#This Row],[Số lượng]]*Table2[[#This Row],[Đơn giá mua]],"")</f>
        <v>11745435.673800001</v>
      </c>
      <c r="J51" s="14" t="str">
        <f ca="1">IF(AND(Table2[[#This Row],[Tên hàng hóa]]&lt;&gt;0,D52=""),SUM(OFFSET(Table2[[#This Row],[Thành tiền]],0,0,-COUNTIF(Table2[Số HĐ],Table2[[#This Row],[Số HĐ]]))),"")</f>
        <v/>
      </c>
      <c r="K51" s="17"/>
      <c r="L5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1" s="15"/>
    </row>
    <row r="52" spans="1:13" ht="35.1" customHeight="1" x14ac:dyDescent="0.2">
      <c r="A52" s="11">
        <f>IF(Table2[[#This Row],[Tên hàng hóa]]="","",A51)</f>
        <v>42115</v>
      </c>
      <c r="B52" s="12" t="str">
        <f>IF(Table2[[#This Row],[Tên hàng hóa]]="","",B51)</f>
        <v>04/02 TECKON-KHT</v>
      </c>
      <c r="C52" s="13" t="str">
        <f>IF(Table2[[#This Row],[Tên hàng hóa]]="","",C51)</f>
        <v>CÔNG TY TECKON</v>
      </c>
      <c r="D52" s="16" t="s">
        <v>80</v>
      </c>
      <c r="E52" s="18" t="str">
        <f>IF(Table2[[#This Row],[Tên hàng hóa]]&lt;&gt;0,VLOOKUP(Table2[[#This Row],[Tên hàng hóa]],Table1[[Tên hàng hóa]:[Quy cách]],2,0),"")</f>
        <v>Bộ Điều Khiển Lập Trình</v>
      </c>
      <c r="F52" s="18" t="str">
        <f>IF(Table2[[#This Row],[Tên hàng hóa]]&lt;&gt;0,VLOOKUP(Table2[[#This Row],[Tên hàng hóa]],Table1[[Tên hàng hóa]:[ĐVT]],3,0),"")</f>
        <v>Cái</v>
      </c>
      <c r="G52" s="17">
        <v>3171021.4470000002</v>
      </c>
      <c r="H52" s="17">
        <v>2</v>
      </c>
      <c r="I52" s="14">
        <f>IF(Table2[[#This Row],[Số lượng]]&lt;&gt;0,Table2[[#This Row],[Số lượng]]*Table2[[#This Row],[Đơn giá mua]],"")</f>
        <v>6342042.8940000003</v>
      </c>
      <c r="J52" s="14" t="str">
        <f ca="1">IF(AND(Table2[[#This Row],[Tên hàng hóa]]&lt;&gt;0,D53=""),SUM(OFFSET(Table2[[#This Row],[Thành tiền]],0,0,-COUNTIF(Table2[Số HĐ],Table2[[#This Row],[Số HĐ]]))),"")</f>
        <v/>
      </c>
      <c r="K52" s="17"/>
      <c r="L5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2" s="15"/>
    </row>
    <row r="53" spans="1:13" ht="35.1" customHeight="1" x14ac:dyDescent="0.2">
      <c r="A53" s="11">
        <f>IF(Table2[[#This Row],[Tên hàng hóa]]="","",A52)</f>
        <v>42115</v>
      </c>
      <c r="B53" s="12" t="str">
        <f>IF(Table2[[#This Row],[Tên hàng hóa]]="","",B52)</f>
        <v>04/02 TECKON-KHT</v>
      </c>
      <c r="C53" s="13" t="str">
        <f>IF(Table2[[#This Row],[Tên hàng hóa]]="","",C52)</f>
        <v>CÔNG TY TECKON</v>
      </c>
      <c r="D53" s="16" t="s">
        <v>74</v>
      </c>
      <c r="E53" s="18" t="str">
        <f>IF(Table2[[#This Row],[Tên hàng hóa]]&lt;&gt;0,VLOOKUP(Table2[[#This Row],[Tên hàng hóa]],Table1[[Tên hàng hóa]:[Quy cách]],2,0),"")</f>
        <v>Bộ Điều Khiển Lập Trình</v>
      </c>
      <c r="F53" s="18" t="str">
        <f>IF(Table2[[#This Row],[Tên hàng hóa]]&lt;&gt;0,VLOOKUP(Table2[[#This Row],[Tên hàng hóa]],Table1[[Tên hàng hóa]:[ĐVT]],3,0),"")</f>
        <v>Cái</v>
      </c>
      <c r="G53" s="17">
        <v>2223057.8014000002</v>
      </c>
      <c r="H53" s="17">
        <v>1</v>
      </c>
      <c r="I53" s="14">
        <f>IF(Table2[[#This Row],[Số lượng]]&lt;&gt;0,Table2[[#This Row],[Số lượng]]*Table2[[#This Row],[Đơn giá mua]],"")</f>
        <v>2223057.8014000002</v>
      </c>
      <c r="J53" s="14" t="str">
        <f ca="1">IF(AND(Table2[[#This Row],[Tên hàng hóa]]&lt;&gt;0,D54=""),SUM(OFFSET(Table2[[#This Row],[Thành tiền]],0,0,-COUNTIF(Table2[Số HĐ],Table2[[#This Row],[Số HĐ]]))),"")</f>
        <v/>
      </c>
      <c r="K53" s="17"/>
      <c r="L5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3" s="15"/>
    </row>
    <row r="54" spans="1:13" ht="35.1" customHeight="1" x14ac:dyDescent="0.2">
      <c r="A54" s="11">
        <f>IF(Table2[[#This Row],[Tên hàng hóa]]="","",A53)</f>
        <v>42115</v>
      </c>
      <c r="B54" s="12" t="str">
        <f>IF(Table2[[#This Row],[Tên hàng hóa]]="","",B53)</f>
        <v>04/02 TECKON-KHT</v>
      </c>
      <c r="C54" s="13" t="str">
        <f>IF(Table2[[#This Row],[Tên hàng hóa]]="","",C53)</f>
        <v>CÔNG TY TECKON</v>
      </c>
      <c r="D54" s="16" t="s">
        <v>331</v>
      </c>
      <c r="E54" s="18" t="str">
        <f>IF(Table2[[#This Row],[Tên hàng hóa]]&lt;&gt;0,VLOOKUP(Table2[[#This Row],[Tên hàng hóa]],Table1[[Tên hàng hóa]:[Quy cách]],2,0),"")</f>
        <v>Màn Hình Cảm Ứng</v>
      </c>
      <c r="F54" s="18" t="str">
        <f>IF(Table2[[#This Row],[Tên hàng hóa]]&lt;&gt;0,VLOOKUP(Table2[[#This Row],[Tên hàng hóa]],Table1[[Tên hàng hóa]:[ĐVT]],3,0),"")</f>
        <v>Cái</v>
      </c>
      <c r="G54" s="17">
        <v>3360614.1762000001</v>
      </c>
      <c r="H54" s="17">
        <v>1</v>
      </c>
      <c r="I54" s="14">
        <f>IF(Table2[[#This Row],[Số lượng]]&lt;&gt;0,Table2[[#This Row],[Số lượng]]*Table2[[#This Row],[Đơn giá mua]],"")</f>
        <v>3360614.1762000001</v>
      </c>
      <c r="J54" s="14" t="str">
        <f ca="1">IF(AND(Table2[[#This Row],[Tên hàng hóa]]&lt;&gt;0,D55=""),SUM(OFFSET(Table2[[#This Row],[Thành tiền]],0,0,-COUNTIF(Table2[Số HĐ],Table2[[#This Row],[Số HĐ]]))),"")</f>
        <v/>
      </c>
      <c r="K54" s="17"/>
      <c r="L5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4" s="15"/>
    </row>
    <row r="55" spans="1:13" ht="35.1" customHeight="1" x14ac:dyDescent="0.2">
      <c r="A55" s="11">
        <f>IF(Table2[[#This Row],[Tên hàng hóa]]="","",A54)</f>
        <v>42115</v>
      </c>
      <c r="B55" s="12" t="str">
        <f>IF(Table2[[#This Row],[Tên hàng hóa]]="","",B54)</f>
        <v>04/02 TECKON-KHT</v>
      </c>
      <c r="C55" s="13" t="str">
        <f>IF(Table2[[#This Row],[Tên hàng hóa]]="","",C54)</f>
        <v>CÔNG TY TECKON</v>
      </c>
      <c r="D55" s="16" t="s">
        <v>330</v>
      </c>
      <c r="E55" s="18" t="str">
        <f>IF(Table2[[#This Row],[Tên hàng hóa]]&lt;&gt;0,VLOOKUP(Table2[[#This Row],[Tên hàng hóa]],Table1[[Tên hàng hóa]:[Quy cách]],2,0),"")</f>
        <v>Màn Hình Cảm Ứng</v>
      </c>
      <c r="F55" s="18" t="str">
        <f>IF(Table2[[#This Row],[Tên hàng hóa]]&lt;&gt;0,VLOOKUP(Table2[[#This Row],[Tên hàng hóa]],Table1[[Tên hàng hóa]:[ĐVT]],3,0),"")</f>
        <v>Cái</v>
      </c>
      <c r="G55" s="17">
        <v>3656486.3346000002</v>
      </c>
      <c r="H55" s="17">
        <v>1</v>
      </c>
      <c r="I55" s="14">
        <f>IF(Table2[[#This Row],[Số lượng]]&lt;&gt;0,Table2[[#This Row],[Số lượng]]*Table2[[#This Row],[Đơn giá mua]],"")</f>
        <v>3656486.3346000002</v>
      </c>
      <c r="J55" s="14" t="str">
        <f ca="1">IF(AND(Table2[[#This Row],[Tên hàng hóa]]&lt;&gt;0,D56=""),SUM(OFFSET(Table2[[#This Row],[Thành tiền]],0,0,-COUNTIF(Table2[Số HĐ],Table2[[#This Row],[Số HĐ]]))),"")</f>
        <v/>
      </c>
      <c r="K55" s="17"/>
      <c r="L5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5" s="15"/>
    </row>
    <row r="56" spans="1:13" ht="35.1" customHeight="1" x14ac:dyDescent="0.2">
      <c r="A56" s="11">
        <f>IF(Table2[[#This Row],[Tên hàng hóa]]="","",A55)</f>
        <v>42115</v>
      </c>
      <c r="B56" s="12" t="str">
        <f>IF(Table2[[#This Row],[Tên hàng hóa]]="","",B55)</f>
        <v>04/02 TECKON-KHT</v>
      </c>
      <c r="C56" s="13" t="str">
        <f>IF(Table2[[#This Row],[Tên hàng hóa]]="","",C55)</f>
        <v>CÔNG TY TECKON</v>
      </c>
      <c r="D56" s="16" t="s">
        <v>180</v>
      </c>
      <c r="E56" s="18" t="str">
        <f>IF(Table2[[#This Row],[Tên hàng hóa]]&lt;&gt;0,VLOOKUP(Table2[[#This Row],[Tên hàng hóa]],Table1[[Tên hàng hóa]:[Quy cách]],2,0),"")</f>
        <v>Bộ Nguồn Xung</v>
      </c>
      <c r="F56" s="18" t="str">
        <f>IF(Table2[[#This Row],[Tên hàng hóa]]&lt;&gt;0,VLOOKUP(Table2[[#This Row],[Tên hàng hóa]],Table1[[Tên hàng hóa]:[ĐVT]],3,0),"")</f>
        <v>Cái</v>
      </c>
      <c r="G56" s="17">
        <v>911120.49</v>
      </c>
      <c r="H56" s="17">
        <v>3</v>
      </c>
      <c r="I56" s="14">
        <f>IF(Table2[[#This Row],[Số lượng]]&lt;&gt;0,Table2[[#This Row],[Số lượng]]*Table2[[#This Row],[Đơn giá mua]],"")</f>
        <v>2733361.4699999997</v>
      </c>
      <c r="J56" s="14" t="str">
        <f ca="1">IF(AND(Table2[[#This Row],[Tên hàng hóa]]&lt;&gt;0,D57=""),SUM(OFFSET(Table2[[#This Row],[Thành tiền]],0,0,-COUNTIF(Table2[Số HĐ],Table2[[#This Row],[Số HĐ]]))),"")</f>
        <v/>
      </c>
      <c r="K56" s="17"/>
      <c r="L5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6" s="15"/>
    </row>
    <row r="57" spans="1:13" ht="35.1" customHeight="1" x14ac:dyDescent="0.2">
      <c r="A57" s="11">
        <f>IF(Table2[[#This Row],[Tên hàng hóa]]="","",A56)</f>
        <v>42115</v>
      </c>
      <c r="B57" s="12" t="str">
        <f>IF(Table2[[#This Row],[Tên hàng hóa]]="","",B56)</f>
        <v>04/02 TECKON-KHT</v>
      </c>
      <c r="C57" s="13" t="str">
        <f>IF(Table2[[#This Row],[Tên hàng hóa]]="","",C56)</f>
        <v>CÔNG TY TECKON</v>
      </c>
      <c r="D57" s="16" t="s">
        <v>181</v>
      </c>
      <c r="E57" s="18" t="str">
        <f>IF(Table2[[#This Row],[Tên hàng hóa]]&lt;&gt;0,VLOOKUP(Table2[[#This Row],[Tên hàng hóa]],Table1[[Tên hàng hóa]:[Quy cách]],2,0),"")</f>
        <v>Bộ Nguồn Xung</v>
      </c>
      <c r="F57" s="18" t="str">
        <f>IF(Table2[[#This Row],[Tên hàng hóa]]&lt;&gt;0,VLOOKUP(Table2[[#This Row],[Tên hàng hóa]],Table1[[Tên hàng hóa]:[ĐVT]],3,0),"")</f>
        <v>Cái</v>
      </c>
      <c r="G57" s="17">
        <v>1540553.49</v>
      </c>
      <c r="H57" s="17">
        <v>2</v>
      </c>
      <c r="I57" s="14">
        <f>IF(Table2[[#This Row],[Số lượng]]&lt;&gt;0,Table2[[#This Row],[Số lượng]]*Table2[[#This Row],[Đơn giá mua]],"")</f>
        <v>3081106.98</v>
      </c>
      <c r="J57" s="14" t="str">
        <f ca="1">IF(AND(Table2[[#This Row],[Tên hàng hóa]]&lt;&gt;0,D58=""),SUM(OFFSET(Table2[[#This Row],[Thành tiền]],0,0,-COUNTIF(Table2[Số HĐ],Table2[[#This Row],[Số HĐ]]))),"")</f>
        <v/>
      </c>
      <c r="K57" s="17"/>
      <c r="L5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7" s="15"/>
    </row>
    <row r="58" spans="1:13" ht="35.1" customHeight="1" x14ac:dyDescent="0.2">
      <c r="A58" s="11">
        <f>IF(Table2[[#This Row],[Tên hàng hóa]]="","",A57)</f>
        <v>42115</v>
      </c>
      <c r="B58" s="12" t="str">
        <f>IF(Table2[[#This Row],[Tên hàng hóa]]="","",B57)</f>
        <v>04/02 TECKON-KHT</v>
      </c>
      <c r="C58" s="13" t="str">
        <f>IF(Table2[[#This Row],[Tên hàng hóa]]="","",C57)</f>
        <v>CÔNG TY TECKON</v>
      </c>
      <c r="D58" s="16" t="s">
        <v>71</v>
      </c>
      <c r="E58" s="18" t="str">
        <f>IF(Table2[[#This Row],[Tên hàng hóa]]&lt;&gt;0,VLOOKUP(Table2[[#This Row],[Tên hàng hóa]],Table1[[Tên hàng hóa]:[Quy cách]],2,0),"")</f>
        <v>Bộ Điều Khiển Lập Trình</v>
      </c>
      <c r="F58" s="18" t="str">
        <f>IF(Table2[[#This Row],[Tên hàng hóa]]&lt;&gt;0,VLOOKUP(Table2[[#This Row],[Tên hàng hóa]],Table1[[Tên hàng hóa]:[ĐVT]],3,0),"")</f>
        <v>Cái</v>
      </c>
      <c r="G58" s="17">
        <v>1452959.4996499999</v>
      </c>
      <c r="H58" s="17">
        <v>2</v>
      </c>
      <c r="I58" s="14">
        <f>IF(Table2[[#This Row],[Số lượng]]&lt;&gt;0,Table2[[#This Row],[Số lượng]]*Table2[[#This Row],[Đơn giá mua]],"")</f>
        <v>2905918.9992999998</v>
      </c>
      <c r="J58" s="14" t="str">
        <f ca="1">IF(AND(Table2[[#This Row],[Tên hàng hóa]]&lt;&gt;0,D59=""),SUM(OFFSET(Table2[[#This Row],[Thành tiền]],0,0,-COUNTIF(Table2[Số HĐ],Table2[[#This Row],[Số HĐ]]))),"")</f>
        <v/>
      </c>
      <c r="K58" s="17"/>
      <c r="L5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8" s="15"/>
    </row>
    <row r="59" spans="1:13" ht="35.1" customHeight="1" x14ac:dyDescent="0.2">
      <c r="A59" s="11">
        <f>IF(Table2[[#This Row],[Tên hàng hóa]]="","",A58)</f>
        <v>42115</v>
      </c>
      <c r="B59" s="12" t="str">
        <f>IF(Table2[[#This Row],[Tên hàng hóa]]="","",B58)</f>
        <v>04/02 TECKON-KHT</v>
      </c>
      <c r="C59" s="13" t="str">
        <f>IF(Table2[[#This Row],[Tên hàng hóa]]="","",C58)</f>
        <v>CÔNG TY TECKON</v>
      </c>
      <c r="D59" s="16" t="s">
        <v>275</v>
      </c>
      <c r="E59" s="18" t="str">
        <f>IF(Table2[[#This Row],[Tên hàng hóa]]&lt;&gt;0,VLOOKUP(Table2[[#This Row],[Tên hàng hóa]],Table1[[Tên hàng hóa]:[Quy cách]],2,0),"")</f>
        <v>Cảm Biến</v>
      </c>
      <c r="F59" s="18" t="str">
        <f>IF(Table2[[#This Row],[Tên hàng hóa]]&lt;&gt;0,VLOOKUP(Table2[[#This Row],[Tên hàng hóa]],Table1[[Tên hàng hóa]:[ĐVT]],3,0),"")</f>
        <v>Cái</v>
      </c>
      <c r="G59" s="17">
        <v>743271.69</v>
      </c>
      <c r="H59" s="17">
        <v>3</v>
      </c>
      <c r="I59" s="14">
        <f>IF(Table2[[#This Row],[Số lượng]]&lt;&gt;0,Table2[[#This Row],[Số lượng]]*Table2[[#This Row],[Đơn giá mua]],"")</f>
        <v>2229815.0699999998</v>
      </c>
      <c r="J59" s="14" t="str">
        <f ca="1">IF(AND(Table2[[#This Row],[Tên hàng hóa]]&lt;&gt;0,D60=""),SUM(OFFSET(Table2[[#This Row],[Thành tiền]],0,0,-COUNTIF(Table2[Số HĐ],Table2[[#This Row],[Số HĐ]]))),"")</f>
        <v/>
      </c>
      <c r="K59" s="17"/>
      <c r="L5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9" s="15"/>
    </row>
    <row r="60" spans="1:13" ht="35.1" customHeight="1" x14ac:dyDescent="0.2">
      <c r="A60" s="11">
        <f>IF(Table2[[#This Row],[Tên hàng hóa]]="","",A59)</f>
        <v>42115</v>
      </c>
      <c r="B60" s="12" t="str">
        <f>IF(Table2[[#This Row],[Tên hàng hóa]]="","",B59)</f>
        <v>04/02 TECKON-KHT</v>
      </c>
      <c r="C60" s="13" t="str">
        <f>IF(Table2[[#This Row],[Tên hàng hóa]]="","",C59)</f>
        <v>CÔNG TY TECKON</v>
      </c>
      <c r="D60" s="16" t="s">
        <v>273</v>
      </c>
      <c r="E60" s="18" t="str">
        <f>IF(Table2[[#This Row],[Tên hàng hóa]]&lt;&gt;0,VLOOKUP(Table2[[#This Row],[Tên hàng hóa]],Table1[[Tên hàng hóa]:[Quy cách]],2,0),"")</f>
        <v>Cảm Biến</v>
      </c>
      <c r="F60" s="18" t="str">
        <f>IF(Table2[[#This Row],[Tên hàng hóa]]&lt;&gt;0,VLOOKUP(Table2[[#This Row],[Tên hàng hóa]],Table1[[Tên hàng hóa]:[ĐVT]],3,0),"")</f>
        <v>Cái</v>
      </c>
      <c r="G60" s="17">
        <v>785233.89</v>
      </c>
      <c r="H60" s="17">
        <v>4</v>
      </c>
      <c r="I60" s="14">
        <f>IF(Table2[[#This Row],[Số lượng]]&lt;&gt;0,Table2[[#This Row],[Số lượng]]*Table2[[#This Row],[Đơn giá mua]],"")</f>
        <v>3140935.56</v>
      </c>
      <c r="J60" s="14" t="str">
        <f ca="1">IF(AND(Table2[[#This Row],[Tên hàng hóa]]&lt;&gt;0,D61=""),SUM(OFFSET(Table2[[#This Row],[Thành tiền]],0,0,-COUNTIF(Table2[Số HĐ],Table2[[#This Row],[Số HĐ]]))),"")</f>
        <v/>
      </c>
      <c r="K60" s="17"/>
      <c r="L6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0" s="15"/>
    </row>
    <row r="61" spans="1:13" ht="35.1" customHeight="1" x14ac:dyDescent="0.2">
      <c r="A61" s="11">
        <f>IF(Table2[[#This Row],[Tên hàng hóa]]="","",A60)</f>
        <v>42115</v>
      </c>
      <c r="B61" s="12" t="str">
        <f>IF(Table2[[#This Row],[Tên hàng hóa]]="","",B60)</f>
        <v>04/02 TECKON-KHT</v>
      </c>
      <c r="C61" s="13" t="str">
        <f>IF(Table2[[#This Row],[Tên hàng hóa]]="","",C60)</f>
        <v>CÔNG TY TECKON</v>
      </c>
      <c r="D61" s="16" t="s">
        <v>268</v>
      </c>
      <c r="E61" s="18" t="str">
        <f>IF(Table2[[#This Row],[Tên hàng hóa]]&lt;&gt;0,VLOOKUP(Table2[[#This Row],[Tên hàng hóa]],Table1[[Tên hàng hóa]:[Quy cách]],2,0),"")</f>
        <v>Cảm Biến</v>
      </c>
      <c r="F61" s="18" t="str">
        <f>IF(Table2[[#This Row],[Tên hàng hóa]]&lt;&gt;0,VLOOKUP(Table2[[#This Row],[Tên hàng hóa]],Table1[[Tên hàng hóa]:[ĐVT]],3,0),"")</f>
        <v>Cái</v>
      </c>
      <c r="G61" s="17">
        <v>622143.68999999994</v>
      </c>
      <c r="H61" s="17">
        <v>10</v>
      </c>
      <c r="I61" s="14">
        <f>IF(Table2[[#This Row],[Số lượng]]&lt;&gt;0,Table2[[#This Row],[Số lượng]]*Table2[[#This Row],[Đơn giá mua]],"")</f>
        <v>6221436.8999999994</v>
      </c>
      <c r="J61" s="14" t="str">
        <f ca="1">IF(AND(Table2[[#This Row],[Tên hàng hóa]]&lt;&gt;0,D62=""),SUM(OFFSET(Table2[[#This Row],[Thành tiền]],0,0,-COUNTIF(Table2[Số HĐ],Table2[[#This Row],[Số HĐ]]))),"")</f>
        <v/>
      </c>
      <c r="K61" s="17"/>
      <c r="L6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1" s="15"/>
    </row>
    <row r="62" spans="1:13" ht="35.1" customHeight="1" x14ac:dyDescent="0.2">
      <c r="A62" s="11">
        <f>IF(Table2[[#This Row],[Tên hàng hóa]]="","",A61)</f>
        <v>42115</v>
      </c>
      <c r="B62" s="12" t="str">
        <f>IF(Table2[[#This Row],[Tên hàng hóa]]="","",B61)</f>
        <v>04/02 TECKON-KHT</v>
      </c>
      <c r="C62" s="13" t="str">
        <f>IF(Table2[[#This Row],[Tên hàng hóa]]="","",C61)</f>
        <v>CÔNG TY TECKON</v>
      </c>
      <c r="D62" s="16" t="s">
        <v>520</v>
      </c>
      <c r="E62" s="18" t="str">
        <f>IF(Table2[[#This Row],[Tên hàng hóa]]&lt;&gt;0,VLOOKUP(Table2[[#This Row],[Tên hàng hóa]],Table1[[Tên hàng hóa]:[Quy cách]],2,0),"")</f>
        <v>Cảm Biến</v>
      </c>
      <c r="F62" s="18" t="str">
        <f>IF(Table2[[#This Row],[Tên hàng hóa]]&lt;&gt;0,VLOOKUP(Table2[[#This Row],[Tên hàng hóa]],Table1[[Tên hàng hóa]:[ĐVT]],3,0),"")</f>
        <v>Cái</v>
      </c>
      <c r="G62" s="17">
        <v>667566.68999999994</v>
      </c>
      <c r="H62" s="17">
        <v>3</v>
      </c>
      <c r="I62" s="14">
        <f>IF(Table2[[#This Row],[Số lượng]]&lt;&gt;0,Table2[[#This Row],[Số lượng]]*Table2[[#This Row],[Đơn giá mua]],"")</f>
        <v>2002700.0699999998</v>
      </c>
      <c r="J62" s="14" t="str">
        <f ca="1">IF(AND(Table2[[#This Row],[Tên hàng hóa]]&lt;&gt;0,D63=""),SUM(OFFSET(Table2[[#This Row],[Thành tiền]],0,0,-COUNTIF(Table2[Số HĐ],Table2[[#This Row],[Số HĐ]]))),"")</f>
        <v/>
      </c>
      <c r="K62" s="17"/>
      <c r="L6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2" s="15"/>
    </row>
    <row r="63" spans="1:13" ht="35.1" customHeight="1" x14ac:dyDescent="0.2">
      <c r="A63" s="11">
        <f>IF(Table2[[#This Row],[Tên hàng hóa]]="","",A62)</f>
        <v>42115</v>
      </c>
      <c r="B63" s="12" t="str">
        <f>IF(Table2[[#This Row],[Tên hàng hóa]]="","",B62)</f>
        <v>04/02 TECKON-KHT</v>
      </c>
      <c r="C63" s="13" t="str">
        <f>IF(Table2[[#This Row],[Tên hàng hóa]]="","",C62)</f>
        <v>CÔNG TY TECKON</v>
      </c>
      <c r="D63" s="16" t="s">
        <v>120</v>
      </c>
      <c r="E63" s="18" t="str">
        <f>IF(Table2[[#This Row],[Tên hàng hóa]]&lt;&gt;0,VLOOKUP(Table2[[#This Row],[Tên hàng hóa]],Table1[[Tên hàng hóa]:[Quy cách]],2,0),"")</f>
        <v>Bộ Điều Khiển Nhiệt Độ</v>
      </c>
      <c r="F63" s="18" t="str">
        <f>IF(Table2[[#This Row],[Tên hàng hóa]]&lt;&gt;0,VLOOKUP(Table2[[#This Row],[Tên hàng hóa]],Table1[[Tên hàng hóa]:[ĐVT]],3,0),"")</f>
        <v>Cái</v>
      </c>
      <c r="G63" s="17">
        <v>2484702.9900000002</v>
      </c>
      <c r="H63" s="17">
        <v>2</v>
      </c>
      <c r="I63" s="14">
        <f>IF(Table2[[#This Row],[Số lượng]]&lt;&gt;0,Table2[[#This Row],[Số lượng]]*Table2[[#This Row],[Đơn giá mua]],"")</f>
        <v>4969405.9800000004</v>
      </c>
      <c r="J63" s="14">
        <f ca="1">IF(AND(Table2[[#This Row],[Tên hàng hóa]]&lt;&gt;0,D64=""),SUM(OFFSET(Table2[[#This Row],[Thành tiền]],0,0,-COUNTIF(Table2[Số HĐ],Table2[[#This Row],[Số HĐ]]))),"")</f>
        <v>60949783.828700006</v>
      </c>
      <c r="K63" s="17" t="s">
        <v>464</v>
      </c>
      <c r="L6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3" s="15" t="s">
        <v>652</v>
      </c>
    </row>
    <row r="64" spans="1:13" ht="35.1" customHeight="1" x14ac:dyDescent="0.2">
      <c r="A64" s="11" t="str">
        <f>IF(Table2[[#This Row],[Tên hàng hóa]]="","",A63)</f>
        <v/>
      </c>
      <c r="B64" s="12" t="str">
        <f>IF(Table2[[#This Row],[Tên hàng hóa]]="","",B63)</f>
        <v/>
      </c>
      <c r="C64" s="13" t="str">
        <f>IF(Table2[[#This Row],[Tên hàng hóa]]="","",C63)</f>
        <v/>
      </c>
      <c r="D64" s="16"/>
      <c r="E64" s="18" t="str">
        <f>IF(Table2[[#This Row],[Tên hàng hóa]]&lt;&gt;0,VLOOKUP(Table2[[#This Row],[Tên hàng hóa]],Table1[[Tên hàng hóa]:[Quy cách]],2,0),"")</f>
        <v/>
      </c>
      <c r="F64" s="18" t="str">
        <f>IF(Table2[[#This Row],[Tên hàng hóa]]&lt;&gt;0,VLOOKUP(Table2[[#This Row],[Tên hàng hóa]],Table1[[Tên hàng hóa]:[ĐVT]],3,0),"")</f>
        <v/>
      </c>
      <c r="G64" s="17"/>
      <c r="H64" s="17"/>
      <c r="I64" s="14" t="str">
        <f>IF(Table2[[#This Row],[Số lượng]]&lt;&gt;0,Table2[[#This Row],[Số lượng]]*Table2[[#This Row],[Đơn giá mua]],"")</f>
        <v/>
      </c>
      <c r="J64" s="14" t="str">
        <f ca="1">IF(AND(Table2[[#This Row],[Tên hàng hóa]]&lt;&gt;0,D65=""),SUM(OFFSET(Table2[[#This Row],[Thành tiền]],0,0,-COUNTIF(Table2[Số HĐ],Table2[[#This Row],[Số HĐ]]))),"")</f>
        <v/>
      </c>
      <c r="K64" s="17"/>
      <c r="L6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4" s="15"/>
    </row>
    <row r="65" spans="1:13" ht="35.1" customHeight="1" x14ac:dyDescent="0.2">
      <c r="A65" s="11">
        <v>42114</v>
      </c>
      <c r="B65" s="12" t="s">
        <v>590</v>
      </c>
      <c r="C65" s="13" t="s">
        <v>480</v>
      </c>
      <c r="D65" s="16" t="s">
        <v>429</v>
      </c>
      <c r="E65" s="18" t="str">
        <f>IF(Table2[[#This Row],[Tên hàng hóa]]&lt;&gt;0,VLOOKUP(Table2[[#This Row],[Tên hàng hóa]],Table1[[Tên hàng hóa]:[Quy cách]],2,0),"")</f>
        <v>Socket</v>
      </c>
      <c r="F65" s="18" t="str">
        <f>IF(Table2[[#This Row],[Tên hàng hóa]]&lt;&gt;0,VLOOKUP(Table2[[#This Row],[Tên hàng hóa]],Table1[[Tên hàng hóa]:[ĐVT]],3,0),"")</f>
        <v>Cái</v>
      </c>
      <c r="G65" s="17">
        <v>25300</v>
      </c>
      <c r="H65" s="17">
        <v>76</v>
      </c>
      <c r="I65" s="14">
        <f>IF(Table2[[#This Row],[Số lượng]]&lt;&gt;0,Table2[[#This Row],[Số lượng]]*Table2[[#This Row],[Đơn giá mua]],"")</f>
        <v>1922800</v>
      </c>
      <c r="J65" s="14">
        <f ca="1">IF(AND(Table2[[#This Row],[Tên hàng hóa]]&lt;&gt;0,D66=""),SUM(OFFSET(Table2[[#This Row],[Thành tiền]],0,0,-COUNTIF(Table2[Số HĐ],Table2[[#This Row],[Số HĐ]]))),"")</f>
        <v>1922800</v>
      </c>
      <c r="K65" s="17" t="s">
        <v>464</v>
      </c>
      <c r="L6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5" s="15" t="s">
        <v>1051</v>
      </c>
    </row>
    <row r="66" spans="1:13" ht="35.1" customHeight="1" x14ac:dyDescent="0.2">
      <c r="A66" s="11" t="str">
        <f>IF(Table2[[#This Row],[Tên hàng hóa]]="","",A65)</f>
        <v/>
      </c>
      <c r="B66" s="12" t="str">
        <f>IF(Table2[[#This Row],[Tên hàng hóa]]="","",B65)</f>
        <v/>
      </c>
      <c r="C66" s="13" t="str">
        <f>IF(Table2[[#This Row],[Tên hàng hóa]]="","",C65)</f>
        <v/>
      </c>
      <c r="D66" s="16"/>
      <c r="E66" s="18" t="str">
        <f>IF(Table2[[#This Row],[Tên hàng hóa]]&lt;&gt;0,VLOOKUP(Table2[[#This Row],[Tên hàng hóa]],Table1[[Tên hàng hóa]:[Quy cách]],2,0),"")</f>
        <v/>
      </c>
      <c r="F66" s="18" t="str">
        <f>IF(Table2[[#This Row],[Tên hàng hóa]]&lt;&gt;0,VLOOKUP(Table2[[#This Row],[Tên hàng hóa]],Table1[[Tên hàng hóa]:[ĐVT]],3,0),"")</f>
        <v/>
      </c>
      <c r="G66" s="17"/>
      <c r="H66" s="17"/>
      <c r="I66" s="14" t="str">
        <f>IF(Table2[[#This Row],[Số lượng]]&lt;&gt;0,Table2[[#This Row],[Số lượng]]*Table2[[#This Row],[Đơn giá mua]],"")</f>
        <v/>
      </c>
      <c r="J66" s="14" t="str">
        <f ca="1">IF(AND(Table2[[#This Row],[Tên hàng hóa]]&lt;&gt;0,D67=""),SUM(OFFSET(Table2[[#This Row],[Thành tiền]],0,0,-COUNTIF(Table2[Số HĐ],Table2[[#This Row],[Số HĐ]]))),"")</f>
        <v/>
      </c>
      <c r="K66" s="17"/>
      <c r="L6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6" s="15"/>
    </row>
    <row r="67" spans="1:13" ht="35.1" customHeight="1" x14ac:dyDescent="0.2">
      <c r="A67" s="11">
        <v>42116</v>
      </c>
      <c r="B67" s="12" t="s">
        <v>654</v>
      </c>
      <c r="C67" s="13" t="s">
        <v>545</v>
      </c>
      <c r="D67" s="16" t="s">
        <v>233</v>
      </c>
      <c r="E67" s="18" t="str">
        <f>IF(Table2[[#This Row],[Tên hàng hóa]]&lt;&gt;0,VLOOKUP(Table2[[#This Row],[Tên hàng hóa]],Table1[[Tên hàng hóa]:[Quy cách]],2,0),"")</f>
        <v>Cảm Biến</v>
      </c>
      <c r="F67" s="18" t="str">
        <f>IF(Table2[[#This Row],[Tên hàng hóa]]&lt;&gt;0,VLOOKUP(Table2[[#This Row],[Tên hàng hóa]],Table1[[Tên hàng hóa]:[ĐVT]],3,0),"")</f>
        <v>Cái</v>
      </c>
      <c r="G67" s="17">
        <v>588500</v>
      </c>
      <c r="H67" s="17">
        <v>10</v>
      </c>
      <c r="I67" s="14">
        <f>IF(Table2[[#This Row],[Số lượng]]&lt;&gt;0,Table2[[#This Row],[Số lượng]]*Table2[[#This Row],[Đơn giá mua]],"")</f>
        <v>5885000</v>
      </c>
      <c r="J67" s="14">
        <f ca="1">IF(AND(Table2[[#This Row],[Tên hàng hóa]]&lt;&gt;0,D68=""),SUM(OFFSET(Table2[[#This Row],[Thành tiền]],0,0,-COUNTIF(Table2[Số HĐ],Table2[[#This Row],[Số HĐ]]))),"")</f>
        <v>5885000</v>
      </c>
      <c r="K67" s="17" t="s">
        <v>464</v>
      </c>
      <c r="L6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7" s="15"/>
    </row>
    <row r="68" spans="1:13" ht="35.1" customHeight="1" x14ac:dyDescent="0.2">
      <c r="A68" s="11" t="str">
        <f>IF(Table2[[#This Row],[Tên hàng hóa]]="","",A67)</f>
        <v/>
      </c>
      <c r="B68" s="12" t="str">
        <f>IF(Table2[[#This Row],[Tên hàng hóa]]="","",B67)</f>
        <v/>
      </c>
      <c r="C68" s="13" t="str">
        <f>IF(Table2[[#This Row],[Tên hàng hóa]]="","",C67)</f>
        <v/>
      </c>
      <c r="D68" s="16"/>
      <c r="E68" s="18" t="str">
        <f>IF(Table2[[#This Row],[Tên hàng hóa]]&lt;&gt;0,VLOOKUP(Table2[[#This Row],[Tên hàng hóa]],Table1[[Tên hàng hóa]:[Quy cách]],2,0),"")</f>
        <v/>
      </c>
      <c r="F68" s="18" t="str">
        <f>IF(Table2[[#This Row],[Tên hàng hóa]]&lt;&gt;0,VLOOKUP(Table2[[#This Row],[Tên hàng hóa]],Table1[[Tên hàng hóa]:[ĐVT]],3,0),"")</f>
        <v/>
      </c>
      <c r="G68" s="17"/>
      <c r="H68" s="17"/>
      <c r="I68" s="14" t="str">
        <f>IF(Table2[[#This Row],[Số lượng]]&lt;&gt;0,Table2[[#This Row],[Số lượng]]*Table2[[#This Row],[Đơn giá mua]],"")</f>
        <v/>
      </c>
      <c r="J68" s="14" t="str">
        <f ca="1">IF(AND(Table2[[#This Row],[Tên hàng hóa]]&lt;&gt;0,D69=""),SUM(OFFSET(Table2[[#This Row],[Thành tiền]],0,0,-COUNTIF(Table2[Số HĐ],Table2[[#This Row],[Số HĐ]]))),"")</f>
        <v/>
      </c>
      <c r="K68" s="17"/>
      <c r="L6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8" s="15"/>
    </row>
    <row r="69" spans="1:13" ht="35.1" customHeight="1" x14ac:dyDescent="0.2">
      <c r="A69" s="11">
        <v>42116</v>
      </c>
      <c r="B69" s="12" t="s">
        <v>655</v>
      </c>
      <c r="C69" s="13" t="s">
        <v>480</v>
      </c>
      <c r="D69" s="16" t="s">
        <v>233</v>
      </c>
      <c r="E69" s="18" t="str">
        <f>IF(Table2[[#This Row],[Tên hàng hóa]]&lt;&gt;0,VLOOKUP(Table2[[#This Row],[Tên hàng hóa]],Table1[[Tên hàng hóa]:[Quy cách]],2,0),"")</f>
        <v>Cảm Biến</v>
      </c>
      <c r="F69" s="18" t="str">
        <f>IF(Table2[[#This Row],[Tên hàng hóa]]&lt;&gt;0,VLOOKUP(Table2[[#This Row],[Tên hàng hóa]],Table1[[Tên hàng hóa]:[ĐVT]],3,0),"")</f>
        <v>Cái</v>
      </c>
      <c r="G69" s="17">
        <v>579700</v>
      </c>
      <c r="H69" s="17">
        <v>10</v>
      </c>
      <c r="I69" s="14">
        <f>IF(Table2[[#This Row],[Số lượng]]&lt;&gt;0,Table2[[#This Row],[Số lượng]]*Table2[[#This Row],[Đơn giá mua]],"")</f>
        <v>5797000</v>
      </c>
      <c r="J69" s="14">
        <f ca="1">IF(AND(Table2[[#This Row],[Tên hàng hóa]]&lt;&gt;0,D70=""),SUM(OFFSET(Table2[[#This Row],[Thành tiền]],0,0,-COUNTIF(Table2[Số HĐ],Table2[[#This Row],[Số HĐ]]))),"")</f>
        <v>5797000</v>
      </c>
      <c r="K69" s="17" t="s">
        <v>464</v>
      </c>
      <c r="L6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9" s="15" t="s">
        <v>1052</v>
      </c>
    </row>
    <row r="70" spans="1:13" ht="35.1" customHeight="1" x14ac:dyDescent="0.2">
      <c r="A70" s="11" t="str">
        <f>IF(Table2[[#This Row],[Tên hàng hóa]]="","",A69)</f>
        <v/>
      </c>
      <c r="B70" s="12" t="str">
        <f>IF(Table2[[#This Row],[Tên hàng hóa]]="","",B69)</f>
        <v/>
      </c>
      <c r="C70" s="13" t="str">
        <f>IF(Table2[[#This Row],[Tên hàng hóa]]="","",C69)</f>
        <v/>
      </c>
      <c r="D70" s="16"/>
      <c r="E70" s="18" t="str">
        <f>IF(Table2[[#This Row],[Tên hàng hóa]]&lt;&gt;0,VLOOKUP(Table2[[#This Row],[Tên hàng hóa]],Table1[[Tên hàng hóa]:[Quy cách]],2,0),"")</f>
        <v/>
      </c>
      <c r="F70" s="18" t="str">
        <f>IF(Table2[[#This Row],[Tên hàng hóa]]&lt;&gt;0,VLOOKUP(Table2[[#This Row],[Tên hàng hóa]],Table1[[Tên hàng hóa]:[ĐVT]],3,0),"")</f>
        <v/>
      </c>
      <c r="G70" s="17"/>
      <c r="H70" s="17"/>
      <c r="I70" s="14" t="str">
        <f>IF(Table2[[#This Row],[Số lượng]]&lt;&gt;0,Table2[[#This Row],[Số lượng]]*Table2[[#This Row],[Đơn giá mua]],"")</f>
        <v/>
      </c>
      <c r="J70" s="14" t="str">
        <f ca="1">IF(AND(Table2[[#This Row],[Tên hàng hóa]]&lt;&gt;0,D71=""),SUM(OFFSET(Table2[[#This Row],[Thành tiền]],0,0,-COUNTIF(Table2[Số HĐ],Table2[[#This Row],[Số HĐ]]))),"")</f>
        <v/>
      </c>
      <c r="K70" s="17"/>
      <c r="L7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0" s="15"/>
    </row>
    <row r="71" spans="1:13" ht="35.1" customHeight="1" x14ac:dyDescent="0.2">
      <c r="A71" s="11">
        <v>42118</v>
      </c>
      <c r="B71" s="12" t="s">
        <v>660</v>
      </c>
      <c r="C71" s="13" t="s">
        <v>462</v>
      </c>
      <c r="D71" s="16" t="s">
        <v>299</v>
      </c>
      <c r="E71" s="18" t="str">
        <f>IF(Table2[[#This Row],[Tên hàng hóa]]&lt;&gt;0,VLOOKUP(Table2[[#This Row],[Tên hàng hóa]],Table1[[Tên hàng hóa]:[Quy cách]],2,0),"")</f>
        <v>Công Tắc Hành Trình</v>
      </c>
      <c r="F71" s="18" t="str">
        <f>IF(Table2[[#This Row],[Tên hàng hóa]]&lt;&gt;0,VLOOKUP(Table2[[#This Row],[Tên hàng hóa]],Table1[[Tên hàng hóa]:[ĐVT]],3,0),"")</f>
        <v>Cái</v>
      </c>
      <c r="G71" s="17">
        <v>388300</v>
      </c>
      <c r="H71" s="17">
        <v>5</v>
      </c>
      <c r="I71" s="14">
        <f>IF(Table2[[#This Row],[Số lượng]]&lt;&gt;0,Table2[[#This Row],[Số lượng]]*Table2[[#This Row],[Đơn giá mua]],"")</f>
        <v>1941500</v>
      </c>
      <c r="J71" s="14">
        <f ca="1">IF(AND(Table2[[#This Row],[Tên hàng hóa]]&lt;&gt;0,D72=""),SUM(OFFSET(Table2[[#This Row],[Thành tiền]],0,0,-COUNTIF(Table2[Số HĐ],Table2[[#This Row],[Số HĐ]]))),"")</f>
        <v>1941500</v>
      </c>
      <c r="K71" s="17" t="s">
        <v>464</v>
      </c>
      <c r="L7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1" s="15" t="s">
        <v>888</v>
      </c>
    </row>
    <row r="72" spans="1:13" ht="35.1" customHeight="1" x14ac:dyDescent="0.2">
      <c r="A72" s="11" t="str">
        <f>IF(Table2[[#This Row],[Tên hàng hóa]]="","",A71)</f>
        <v/>
      </c>
      <c r="B72" s="12" t="str">
        <f>IF(Table2[[#This Row],[Tên hàng hóa]]="","",B71)</f>
        <v/>
      </c>
      <c r="C72" s="13" t="str">
        <f>IF(Table2[[#This Row],[Tên hàng hóa]]="","",C71)</f>
        <v/>
      </c>
      <c r="D72" s="16"/>
      <c r="E72" s="18" t="str">
        <f>IF(Table2[[#This Row],[Tên hàng hóa]]&lt;&gt;0,VLOOKUP(Table2[[#This Row],[Tên hàng hóa]],Table1[[Tên hàng hóa]:[Quy cách]],2,0),"")</f>
        <v/>
      </c>
      <c r="F72" s="18" t="str">
        <f>IF(Table2[[#This Row],[Tên hàng hóa]]&lt;&gt;0,VLOOKUP(Table2[[#This Row],[Tên hàng hóa]],Table1[[Tên hàng hóa]:[ĐVT]],3,0),"")</f>
        <v/>
      </c>
      <c r="G72" s="17"/>
      <c r="H72" s="17"/>
      <c r="I72" s="14" t="str">
        <f>IF(Table2[[#This Row],[Số lượng]]&lt;&gt;0,Table2[[#This Row],[Số lượng]]*Table2[[#This Row],[Đơn giá mua]],"")</f>
        <v/>
      </c>
      <c r="J72" s="14" t="str">
        <f ca="1">IF(AND(Table2[[#This Row],[Tên hàng hóa]]&lt;&gt;0,D73=""),SUM(OFFSET(Table2[[#This Row],[Thành tiền]],0,0,-COUNTIF(Table2[Số HĐ],Table2[[#This Row],[Số HĐ]]))),"")</f>
        <v/>
      </c>
      <c r="K72" s="17"/>
      <c r="L7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2" s="15"/>
    </row>
    <row r="73" spans="1:13" ht="35.1" customHeight="1" x14ac:dyDescent="0.2">
      <c r="A73" s="11">
        <v>42119</v>
      </c>
      <c r="B73" s="12" t="s">
        <v>4326</v>
      </c>
      <c r="C73" s="13" t="s">
        <v>521</v>
      </c>
      <c r="D73" s="16" t="s">
        <v>646</v>
      </c>
      <c r="E73" s="18" t="str">
        <f>IF(Table2[[#This Row],[Tên hàng hóa]]&lt;&gt;0,VLOOKUP(Table2[[#This Row],[Tên hàng hóa]],Table1[[Tên hàng hóa]:[Quy cách]],2,0),"")</f>
        <v>Cảm Biến</v>
      </c>
      <c r="F73" s="18" t="str">
        <f>IF(Table2[[#This Row],[Tên hàng hóa]]&lt;&gt;0,VLOOKUP(Table2[[#This Row],[Tên hàng hóa]],Table1[[Tên hàng hóa]:[ĐVT]],3,0),"")</f>
        <v>Cái</v>
      </c>
      <c r="G73" s="17">
        <v>1980000</v>
      </c>
      <c r="H73" s="17">
        <v>1</v>
      </c>
      <c r="I73" s="14">
        <f>IF(Table2[[#This Row],[Số lượng]]&lt;&gt;0,Table2[[#This Row],[Số lượng]]*Table2[[#This Row],[Đơn giá mua]],"")</f>
        <v>1980000</v>
      </c>
      <c r="J73" s="14" t="str">
        <f ca="1">IF(AND(Table2[[#This Row],[Tên hàng hóa]]&lt;&gt;0,D74=""),SUM(OFFSET(Table2[[#This Row],[Thành tiền]],0,0,-COUNTIF(Table2[Số HĐ],Table2[[#This Row],[Số HĐ]]))),"")</f>
        <v/>
      </c>
      <c r="K73" s="17"/>
      <c r="L7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3" s="15"/>
    </row>
    <row r="74" spans="1:13" ht="35.1" customHeight="1" x14ac:dyDescent="0.2">
      <c r="A74" s="11">
        <f>IF(Table2[[#This Row],[Tên hàng hóa]]="","",A73)</f>
        <v>42119</v>
      </c>
      <c r="B74" s="12" t="s">
        <v>4326</v>
      </c>
      <c r="C74" s="13" t="str">
        <f>IF(Table2[[#This Row],[Tên hàng hóa]]="","",C73)</f>
        <v>CTY Điện Minh Nguyên</v>
      </c>
      <c r="D74" s="16" t="s">
        <v>664</v>
      </c>
      <c r="E74" s="18" t="str">
        <f>IF(Table2[[#This Row],[Tên hàng hóa]]&lt;&gt;0,VLOOKUP(Table2[[#This Row],[Tên hàng hóa]],Table1[[Tên hàng hóa]:[Quy cách]],2,0),"")</f>
        <v>Cảm Biến</v>
      </c>
      <c r="F74" s="18" t="str">
        <f>IF(Table2[[#This Row],[Tên hàng hóa]]&lt;&gt;0,VLOOKUP(Table2[[#This Row],[Tên hàng hóa]],Table1[[Tên hàng hóa]:[ĐVT]],3,0),"")</f>
        <v>Cái</v>
      </c>
      <c r="G74" s="17">
        <v>264000</v>
      </c>
      <c r="H74" s="17">
        <v>6</v>
      </c>
      <c r="I74" s="14">
        <f>IF(Table2[[#This Row],[Số lượng]]&lt;&gt;0,Table2[[#This Row],[Số lượng]]*Table2[[#This Row],[Đơn giá mua]],"")</f>
        <v>1584000</v>
      </c>
      <c r="J74" s="14">
        <f ca="1">IF(AND(Table2[[#This Row],[Tên hàng hóa]]&lt;&gt;0,D75=""),SUM(OFFSET(Table2[[#This Row],[Thành tiền]],0,0,-COUNTIF(Table2[Số HĐ],Table2[[#This Row],[Số HĐ]]))),"")</f>
        <v>3564000</v>
      </c>
      <c r="K74" s="17" t="s">
        <v>464</v>
      </c>
      <c r="L7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4" s="15" t="s">
        <v>1057</v>
      </c>
    </row>
    <row r="75" spans="1:13" ht="35.1" customHeight="1" x14ac:dyDescent="0.2">
      <c r="A75" s="11" t="str">
        <f>IF(Table2[[#This Row],[Tên hàng hóa]]="","",A74)</f>
        <v/>
      </c>
      <c r="B75" s="12" t="str">
        <f>IF(Table2[[#This Row],[Tên hàng hóa]]="","",B74)</f>
        <v/>
      </c>
      <c r="C75" s="13" t="str">
        <f>IF(Table2[[#This Row],[Tên hàng hóa]]="","",C74)</f>
        <v/>
      </c>
      <c r="D75" s="16"/>
      <c r="E75" s="18" t="str">
        <f>IF(Table2[[#This Row],[Tên hàng hóa]]&lt;&gt;0,VLOOKUP(Table2[[#This Row],[Tên hàng hóa]],Table1[[Tên hàng hóa]:[Quy cách]],2,0),"")</f>
        <v/>
      </c>
      <c r="F75" s="18" t="str">
        <f>IF(Table2[[#This Row],[Tên hàng hóa]]&lt;&gt;0,VLOOKUP(Table2[[#This Row],[Tên hàng hóa]],Table1[[Tên hàng hóa]:[ĐVT]],3,0),"")</f>
        <v/>
      </c>
      <c r="G75" s="17"/>
      <c r="H75" s="17"/>
      <c r="I75" s="14" t="str">
        <f>IF(Table2[[#This Row],[Số lượng]]&lt;&gt;0,Table2[[#This Row],[Số lượng]]*Table2[[#This Row],[Đơn giá mua]],"")</f>
        <v/>
      </c>
      <c r="J75" s="14" t="str">
        <f ca="1">IF(AND(Table2[[#This Row],[Tên hàng hóa]]&lt;&gt;0,D76=""),SUM(OFFSET(Table2[[#This Row],[Thành tiền]],0,0,-COUNTIF(Table2[Số HĐ],Table2[[#This Row],[Số HĐ]]))),"")</f>
        <v/>
      </c>
      <c r="K75" s="17"/>
      <c r="L7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5" s="15"/>
    </row>
    <row r="76" spans="1:13" ht="35.1" customHeight="1" x14ac:dyDescent="0.2">
      <c r="A76" s="11">
        <v>42128</v>
      </c>
      <c r="B76" s="12" t="s">
        <v>753</v>
      </c>
      <c r="C76" s="13" t="s">
        <v>480</v>
      </c>
      <c r="D76" s="16" t="s">
        <v>754</v>
      </c>
      <c r="E76" s="18" t="str">
        <f>IF(Table2[[#This Row],[Tên hàng hóa]]&lt;&gt;0,VLOOKUP(Table2[[#This Row],[Tên hàng hóa]],Table1[[Tên hàng hóa]:[Quy cách]],2,0),"")</f>
        <v>Timer</v>
      </c>
      <c r="F76" s="18" t="str">
        <f>IF(Table2[[#This Row],[Tên hàng hóa]]&lt;&gt;0,VLOOKUP(Table2[[#This Row],[Tên hàng hóa]],Table1[[Tên hàng hóa]:[ĐVT]],3,0),"")</f>
        <v>Cái</v>
      </c>
      <c r="G76" s="17">
        <v>1185800</v>
      </c>
      <c r="H76" s="17">
        <v>3</v>
      </c>
      <c r="I76" s="14">
        <f>IF(Table2[[#This Row],[Số lượng]]&lt;&gt;0,Table2[[#This Row],[Số lượng]]*Table2[[#This Row],[Đơn giá mua]],"")</f>
        <v>3557400</v>
      </c>
      <c r="J76" s="14">
        <f ca="1">IF(AND(Table2[[#This Row],[Tên hàng hóa]]&lt;&gt;0,D77=""),SUM(OFFSET(Table2[[#This Row],[Thành tiền]],0,0,-COUNTIF(Table2[Số HĐ],Table2[[#This Row],[Số HĐ]]))),"")</f>
        <v>3557400</v>
      </c>
      <c r="K76" s="17" t="s">
        <v>464</v>
      </c>
      <c r="L7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6" s="15" t="s">
        <v>1051</v>
      </c>
    </row>
    <row r="77" spans="1:13" ht="35.1" customHeight="1" x14ac:dyDescent="0.2">
      <c r="A77" s="11" t="str">
        <f>IF(Table2[[#This Row],[Tên hàng hóa]]="","",A76)</f>
        <v/>
      </c>
      <c r="B77" s="12" t="str">
        <f>IF(Table2[[#This Row],[Tên hàng hóa]]="","",B76)</f>
        <v/>
      </c>
      <c r="C77" s="13" t="str">
        <f>IF(Table2[[#This Row],[Tên hàng hóa]]="","",C76)</f>
        <v/>
      </c>
      <c r="D77" s="16"/>
      <c r="E77" s="18" t="str">
        <f>IF(Table2[[#This Row],[Tên hàng hóa]]&lt;&gt;0,VLOOKUP(Table2[[#This Row],[Tên hàng hóa]],Table1[[Tên hàng hóa]:[Quy cách]],2,0),"")</f>
        <v/>
      </c>
      <c r="F77" s="18" t="str">
        <f>IF(Table2[[#This Row],[Tên hàng hóa]]&lt;&gt;0,VLOOKUP(Table2[[#This Row],[Tên hàng hóa]],Table1[[Tên hàng hóa]:[ĐVT]],3,0),"")</f>
        <v/>
      </c>
      <c r="G77" s="17"/>
      <c r="H77" s="17"/>
      <c r="I77" s="14" t="str">
        <f>IF(Table2[[#This Row],[Số lượng]]&lt;&gt;0,Table2[[#This Row],[Số lượng]]*Table2[[#This Row],[Đơn giá mua]],"")</f>
        <v/>
      </c>
      <c r="J77" s="14" t="str">
        <f ca="1">IF(AND(Table2[[#This Row],[Tên hàng hóa]]&lt;&gt;0,D78=""),SUM(OFFSET(Table2[[#This Row],[Thành tiền]],0,0,-COUNTIF(Table2[Số HĐ],Table2[[#This Row],[Số HĐ]]))),"")</f>
        <v/>
      </c>
      <c r="K77" s="17"/>
      <c r="L7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7" s="15"/>
    </row>
    <row r="78" spans="1:13" ht="35.1" customHeight="1" x14ac:dyDescent="0.2">
      <c r="A78" s="11">
        <v>42128</v>
      </c>
      <c r="B78" s="12" t="s">
        <v>4327</v>
      </c>
      <c r="C78" s="13" t="s">
        <v>521</v>
      </c>
      <c r="D78" s="16" t="s">
        <v>120</v>
      </c>
      <c r="E78" s="18" t="str">
        <f>IF(Table2[[#This Row],[Tên hàng hóa]]&lt;&gt;0,VLOOKUP(Table2[[#This Row],[Tên hàng hóa]],Table1[[Tên hàng hóa]:[Quy cách]],2,0),"")</f>
        <v>Bộ Điều Khiển Nhiệt Độ</v>
      </c>
      <c r="F78" s="18" t="str">
        <f>IF(Table2[[#This Row],[Tên hàng hóa]]&lt;&gt;0,VLOOKUP(Table2[[#This Row],[Tên hàng hóa]],Table1[[Tên hàng hóa]:[ĐVT]],3,0),"")</f>
        <v>Cái</v>
      </c>
      <c r="G78" s="17">
        <v>3300000</v>
      </c>
      <c r="H78" s="17">
        <v>1</v>
      </c>
      <c r="I78" s="14">
        <f>IF(Table2[[#This Row],[Số lượng]]&lt;&gt;0,Table2[[#This Row],[Số lượng]]*Table2[[#This Row],[Đơn giá mua]],"")</f>
        <v>3300000</v>
      </c>
      <c r="J78" s="14" t="str">
        <f ca="1">IF(AND(Table2[[#This Row],[Tên hàng hóa]]&lt;&gt;0,D79=""),SUM(OFFSET(Table2[[#This Row],[Thành tiền]],0,0,-COUNTIF(Table2[Số HĐ],Table2[[#This Row],[Số HĐ]]))),"")</f>
        <v/>
      </c>
      <c r="K78" s="17"/>
      <c r="L7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8" s="15"/>
    </row>
    <row r="79" spans="1:13" ht="35.1" customHeight="1" x14ac:dyDescent="0.2">
      <c r="A79" s="11">
        <f>IF(Table2[[#This Row],[Tên hàng hóa]]="","",A78)</f>
        <v>42128</v>
      </c>
      <c r="B79" s="12" t="str">
        <f>IF(Table2[[#This Row],[Tên hàng hóa]]="","",B78)</f>
        <v>ĐMN 197</v>
      </c>
      <c r="C79" s="13" t="str">
        <f>IF(Table2[[#This Row],[Tên hàng hóa]]="","",C78)</f>
        <v>CTY Điện Minh Nguyên</v>
      </c>
      <c r="D79" s="16" t="s">
        <v>277</v>
      </c>
      <c r="E79" s="18" t="str">
        <f>IF(Table2[[#This Row],[Tên hàng hóa]]&lt;&gt;0,VLOOKUP(Table2[[#This Row],[Tên hàng hóa]],Table1[[Tên hàng hóa]:[Quy cách]],2,0),"")</f>
        <v>Cảm Biến</v>
      </c>
      <c r="F79" s="18" t="str">
        <f>IF(Table2[[#This Row],[Tên hàng hóa]]&lt;&gt;0,VLOOKUP(Table2[[#This Row],[Tên hàng hóa]],Table1[[Tên hàng hóa]:[ĐVT]],3,0),"")</f>
        <v>Cái</v>
      </c>
      <c r="G79" s="17">
        <v>1540000</v>
      </c>
      <c r="H79" s="17">
        <v>2</v>
      </c>
      <c r="I79" s="14">
        <f>IF(Table2[[#This Row],[Số lượng]]&lt;&gt;0,Table2[[#This Row],[Số lượng]]*Table2[[#This Row],[Đơn giá mua]],"")</f>
        <v>3080000</v>
      </c>
      <c r="J79" s="14">
        <f ca="1">IF(AND(Table2[[#This Row],[Tên hàng hóa]]&lt;&gt;0,D80=""),SUM(OFFSET(Table2[[#This Row],[Thành tiền]],0,0,-COUNTIF(Table2[Số HĐ],Table2[[#This Row],[Số HĐ]]))),"")</f>
        <v>6380000</v>
      </c>
      <c r="K79" s="17" t="s">
        <v>464</v>
      </c>
      <c r="L7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9" s="15" t="s">
        <v>1094</v>
      </c>
    </row>
    <row r="80" spans="1:13" ht="35.1" customHeight="1" x14ac:dyDescent="0.2">
      <c r="A80" s="11" t="str">
        <f>IF(Table2[[#This Row],[Tên hàng hóa]]="","",A79)</f>
        <v/>
      </c>
      <c r="B80" s="12" t="str">
        <f>IF(Table2[[#This Row],[Tên hàng hóa]]="","",B79)</f>
        <v/>
      </c>
      <c r="C80" s="13" t="str">
        <f>IF(Table2[[#This Row],[Tên hàng hóa]]="","",C79)</f>
        <v/>
      </c>
      <c r="D80" s="16"/>
      <c r="E80" s="18" t="str">
        <f>IF(Table2[[#This Row],[Tên hàng hóa]]&lt;&gt;0,VLOOKUP(Table2[[#This Row],[Tên hàng hóa]],Table1[[Tên hàng hóa]:[Quy cách]],2,0),"")</f>
        <v/>
      </c>
      <c r="F80" s="18" t="str">
        <f>IF(Table2[[#This Row],[Tên hàng hóa]]&lt;&gt;0,VLOOKUP(Table2[[#This Row],[Tên hàng hóa]],Table1[[Tên hàng hóa]:[ĐVT]],3,0),"")</f>
        <v/>
      </c>
      <c r="G80" s="17"/>
      <c r="H80" s="17"/>
      <c r="I80" s="14" t="str">
        <f>IF(Table2[[#This Row],[Số lượng]]&lt;&gt;0,Table2[[#This Row],[Số lượng]]*Table2[[#This Row],[Đơn giá mua]],"")</f>
        <v/>
      </c>
      <c r="J80" s="14" t="str">
        <f ca="1">IF(AND(Table2[[#This Row],[Tên hàng hóa]]&lt;&gt;0,D81=""),SUM(OFFSET(Table2[[#This Row],[Thành tiền]],0,0,-COUNTIF(Table2[Số HĐ],Table2[[#This Row],[Số HĐ]]))),"")</f>
        <v/>
      </c>
      <c r="K80" s="17"/>
      <c r="L8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0" s="15"/>
    </row>
    <row r="81" spans="1:13" ht="35.1" customHeight="1" x14ac:dyDescent="0.2">
      <c r="A81" s="11">
        <v>42128</v>
      </c>
      <c r="B81" s="12" t="s">
        <v>755</v>
      </c>
      <c r="C81" s="13" t="s">
        <v>462</v>
      </c>
      <c r="D81" s="16" t="s">
        <v>343</v>
      </c>
      <c r="E81" s="18" t="str">
        <f>IF(Table2[[#This Row],[Tên hàng hóa]]&lt;&gt;0,VLOOKUP(Table2[[#This Row],[Tên hàng hóa]],Table1[[Tên hàng hóa]:[Quy cách]],2,0),"")</f>
        <v>Relay</v>
      </c>
      <c r="F81" s="18" t="str">
        <f>IF(Table2[[#This Row],[Tên hàng hóa]]&lt;&gt;0,VLOOKUP(Table2[[#This Row],[Tên hàng hóa]],Table1[[Tên hàng hóa]:[ĐVT]],3,0),"")</f>
        <v>Cái</v>
      </c>
      <c r="G81" s="17">
        <v>57200</v>
      </c>
      <c r="H81" s="17">
        <v>3</v>
      </c>
      <c r="I81" s="14">
        <f>IF(Table2[[#This Row],[Số lượng]]&lt;&gt;0,Table2[[#This Row],[Số lượng]]*Table2[[#This Row],[Đơn giá mua]],"")</f>
        <v>171600</v>
      </c>
      <c r="J81" s="14" t="str">
        <f ca="1">IF(AND(Table2[[#This Row],[Tên hàng hóa]]&lt;&gt;0,D82=""),SUM(OFFSET(Table2[[#This Row],[Thành tiền]],0,0,-COUNTIF(Table2[Số HĐ],Table2[[#This Row],[Số HĐ]]))),"")</f>
        <v/>
      </c>
      <c r="K81" s="17"/>
      <c r="L8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1" s="15"/>
    </row>
    <row r="82" spans="1:13" ht="35.1" customHeight="1" x14ac:dyDescent="0.2">
      <c r="A82" s="11">
        <f>IF(Table2[[#This Row],[Tên hàng hóa]]="","",A81)</f>
        <v>42128</v>
      </c>
      <c r="B82" s="12" t="str">
        <f>IF(Table2[[#This Row],[Tên hàng hóa]]="","",B81)</f>
        <v>TATC 2479</v>
      </c>
      <c r="C82" s="13" t="str">
        <f>IF(Table2[[#This Row],[Tên hàng hóa]]="","",C81)</f>
        <v>CN CTY TNHH KT &amp; TM Tiến Thành</v>
      </c>
      <c r="D82" s="16" t="s">
        <v>428</v>
      </c>
      <c r="E82" s="18" t="str">
        <f>IF(Table2[[#This Row],[Tên hàng hóa]]&lt;&gt;0,VLOOKUP(Table2[[#This Row],[Tên hàng hóa]],Table1[[Tên hàng hóa]:[Quy cách]],2,0),"")</f>
        <v>Socket</v>
      </c>
      <c r="F82" s="18" t="str">
        <f>IF(Table2[[#This Row],[Tên hàng hóa]]&lt;&gt;0,VLOOKUP(Table2[[#This Row],[Tên hàng hóa]],Table1[[Tên hàng hóa]:[ĐVT]],3,0),"")</f>
        <v>Cái</v>
      </c>
      <c r="G82" s="17">
        <v>25300</v>
      </c>
      <c r="H82" s="17">
        <v>9</v>
      </c>
      <c r="I82" s="14">
        <f>IF(Table2[[#This Row],[Số lượng]]&lt;&gt;0,Table2[[#This Row],[Số lượng]]*Table2[[#This Row],[Đơn giá mua]],"")</f>
        <v>227700</v>
      </c>
      <c r="J82" s="14">
        <f ca="1">IF(AND(Table2[[#This Row],[Tên hàng hóa]]&lt;&gt;0,D83=""),SUM(OFFSET(Table2[[#This Row],[Thành tiền]],0,0,-COUNTIF(Table2[Số HĐ],Table2[[#This Row],[Số HĐ]]))),"")</f>
        <v>399300</v>
      </c>
      <c r="K82" s="17" t="s">
        <v>464</v>
      </c>
      <c r="L8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2" s="15" t="s">
        <v>1051</v>
      </c>
    </row>
    <row r="83" spans="1:13" ht="35.1" customHeight="1" x14ac:dyDescent="0.2">
      <c r="A83" s="11" t="str">
        <f>IF(Table2[[#This Row],[Tên hàng hóa]]="","",A82)</f>
        <v/>
      </c>
      <c r="B83" s="12" t="str">
        <f>IF(Table2[[#This Row],[Tên hàng hóa]]="","",B82)</f>
        <v/>
      </c>
      <c r="C83" s="13" t="str">
        <f>IF(Table2[[#This Row],[Tên hàng hóa]]="","",C82)</f>
        <v/>
      </c>
      <c r="D83" s="16"/>
      <c r="E83" s="18" t="str">
        <f>IF(Table2[[#This Row],[Tên hàng hóa]]&lt;&gt;0,VLOOKUP(Table2[[#This Row],[Tên hàng hóa]],Table1[[Tên hàng hóa]:[Quy cách]],2,0),"")</f>
        <v/>
      </c>
      <c r="F83" s="18" t="str">
        <f>IF(Table2[[#This Row],[Tên hàng hóa]]&lt;&gt;0,VLOOKUP(Table2[[#This Row],[Tên hàng hóa]],Table1[[Tên hàng hóa]:[ĐVT]],3,0),"")</f>
        <v/>
      </c>
      <c r="G83" s="17"/>
      <c r="H83" s="17"/>
      <c r="I83" s="14" t="str">
        <f>IF(Table2[[#This Row],[Số lượng]]&lt;&gt;0,Table2[[#This Row],[Số lượng]]*Table2[[#This Row],[Đơn giá mua]],"")</f>
        <v/>
      </c>
      <c r="J83" s="14" t="str">
        <f ca="1">IF(AND(Table2[[#This Row],[Tên hàng hóa]]&lt;&gt;0,D84=""),SUM(OFFSET(Table2[[#This Row],[Thành tiền]],0,0,-COUNTIF(Table2[Số HĐ],Table2[[#This Row],[Số HĐ]]))),"")</f>
        <v/>
      </c>
      <c r="K83" s="17"/>
      <c r="L8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3" s="15"/>
    </row>
    <row r="84" spans="1:13" ht="35.1" customHeight="1" x14ac:dyDescent="0.2">
      <c r="A84" s="11">
        <v>42128</v>
      </c>
      <c r="B84" s="12" t="s">
        <v>756</v>
      </c>
      <c r="C84" s="13" t="s">
        <v>480</v>
      </c>
      <c r="D84" s="16" t="s">
        <v>529</v>
      </c>
      <c r="E84" s="18" t="str">
        <f>IF(Table2[[#This Row],[Tên hàng hóa]]&lt;&gt;0,VLOOKUP(Table2[[#This Row],[Tên hàng hóa]],Table1[[Tên hàng hóa]:[Quy cách]],2,0),"")</f>
        <v>Bộ Điều Khiển Lập Trình</v>
      </c>
      <c r="F84" s="18" t="str">
        <f>IF(Table2[[#This Row],[Tên hàng hóa]]&lt;&gt;0,VLOOKUP(Table2[[#This Row],[Tên hàng hóa]],Table1[[Tên hàng hóa]:[ĐVT]],3,0),"")</f>
        <v>Cái</v>
      </c>
      <c r="G84" s="17">
        <v>2255000</v>
      </c>
      <c r="H84" s="17">
        <v>1</v>
      </c>
      <c r="I84" s="14">
        <f>IF(Table2[[#This Row],[Số lượng]]&lt;&gt;0,Table2[[#This Row],[Số lượng]]*Table2[[#This Row],[Đơn giá mua]],"")</f>
        <v>2255000</v>
      </c>
      <c r="J84" s="14">
        <f ca="1">IF(AND(Table2[[#This Row],[Tên hàng hóa]]&lt;&gt;0,D85=""),SUM(OFFSET(Table2[[#This Row],[Thành tiền]],0,0,-COUNTIF(Table2[Số HĐ],Table2[[#This Row],[Số HĐ]]))),"")</f>
        <v>2255000</v>
      </c>
      <c r="K84" s="17" t="s">
        <v>464</v>
      </c>
      <c r="L8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4" s="15" t="s">
        <v>1051</v>
      </c>
    </row>
    <row r="85" spans="1:13" ht="35.1" customHeight="1" x14ac:dyDescent="0.2">
      <c r="A85" s="11" t="str">
        <f>IF(Table2[[#This Row],[Tên hàng hóa]]="","",A84)</f>
        <v/>
      </c>
      <c r="B85" s="12" t="str">
        <f>IF(Table2[[#This Row],[Tên hàng hóa]]="","",B84)</f>
        <v/>
      </c>
      <c r="C85" s="13" t="str">
        <f>IF(Table2[[#This Row],[Tên hàng hóa]]="","",C84)</f>
        <v/>
      </c>
      <c r="D85" s="16"/>
      <c r="E85" s="18" t="str">
        <f>IF(Table2[[#This Row],[Tên hàng hóa]]&lt;&gt;0,VLOOKUP(Table2[[#This Row],[Tên hàng hóa]],Table1[[Tên hàng hóa]:[Quy cách]],2,0),"")</f>
        <v/>
      </c>
      <c r="F85" s="18" t="str">
        <f>IF(Table2[[#This Row],[Tên hàng hóa]]&lt;&gt;0,VLOOKUP(Table2[[#This Row],[Tên hàng hóa]],Table1[[Tên hàng hóa]:[ĐVT]],3,0),"")</f>
        <v/>
      </c>
      <c r="G85" s="17"/>
      <c r="H85" s="17"/>
      <c r="I85" s="14" t="str">
        <f>IF(Table2[[#This Row],[Số lượng]]&lt;&gt;0,Table2[[#This Row],[Số lượng]]*Table2[[#This Row],[Đơn giá mua]],"")</f>
        <v/>
      </c>
      <c r="J85" s="14" t="str">
        <f ca="1">IF(AND(Table2[[#This Row],[Tên hàng hóa]]&lt;&gt;0,D86=""),SUM(OFFSET(Table2[[#This Row],[Thành tiền]],0,0,-COUNTIF(Table2[Số HĐ],Table2[[#This Row],[Số HĐ]]))),"")</f>
        <v/>
      </c>
      <c r="K85" s="17"/>
      <c r="L8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5" s="15"/>
    </row>
    <row r="86" spans="1:13" ht="35.1" customHeight="1" x14ac:dyDescent="0.2">
      <c r="A86" s="11">
        <v>42130</v>
      </c>
      <c r="B86" s="12" t="s">
        <v>770</v>
      </c>
      <c r="C86" s="13" t="s">
        <v>1119</v>
      </c>
      <c r="D86" s="16" t="s">
        <v>768</v>
      </c>
      <c r="E86" s="18" t="str">
        <f>IF(Table2[[#This Row],[Tên hàng hóa]]&lt;&gt;0,VLOOKUP(Table2[[#This Row],[Tên hàng hóa]],Table1[[Tên hàng hóa]:[Quy cách]],2,0),"")</f>
        <v>Schneider</v>
      </c>
      <c r="F86" s="18" t="str">
        <f>IF(Table2[[#This Row],[Tên hàng hóa]]&lt;&gt;0,VLOOKUP(Table2[[#This Row],[Tên hàng hóa]],Table1[[Tên hàng hóa]:[ĐVT]],3,0),"")</f>
        <v>cái</v>
      </c>
      <c r="G86" s="17">
        <v>89200</v>
      </c>
      <c r="H86" s="17">
        <v>5</v>
      </c>
      <c r="I86" s="14">
        <f>IF(Table2[[#This Row],[Số lượng]]&lt;&gt;0,Table2[[#This Row],[Số lượng]]*Table2[[#This Row],[Đơn giá mua]],"")</f>
        <v>446000</v>
      </c>
      <c r="J86" s="14">
        <f ca="1">IF(AND(Table2[[#This Row],[Tên hàng hóa]]&lt;&gt;0,D87=""),SUM(OFFSET(Table2[[#This Row],[Thành tiền]],0,0,-COUNTIF(Table2[Số HĐ],Table2[[#This Row],[Số HĐ]]))),"")</f>
        <v>446000</v>
      </c>
      <c r="K86" s="17" t="s">
        <v>464</v>
      </c>
      <c r="L8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6" s="15"/>
    </row>
    <row r="87" spans="1:13" ht="35.1" customHeight="1" x14ac:dyDescent="0.2">
      <c r="A87" s="11" t="str">
        <f>IF(Table2[[#This Row],[Tên hàng hóa]]="","",A86)</f>
        <v/>
      </c>
      <c r="B87" s="12" t="str">
        <f>IF(Table2[[#This Row],[Tên hàng hóa]]="","",B86)</f>
        <v/>
      </c>
      <c r="C87" s="13" t="str">
        <f>IF(Table2[[#This Row],[Tên hàng hóa]]="","",C86)</f>
        <v/>
      </c>
      <c r="D87" s="16"/>
      <c r="E87" s="18" t="str">
        <f>IF(Table2[[#This Row],[Tên hàng hóa]]&lt;&gt;0,VLOOKUP(Table2[[#This Row],[Tên hàng hóa]],Table1[[Tên hàng hóa]:[Quy cách]],2,0),"")</f>
        <v/>
      </c>
      <c r="F87" s="18" t="str">
        <f>IF(Table2[[#This Row],[Tên hàng hóa]]&lt;&gt;0,VLOOKUP(Table2[[#This Row],[Tên hàng hóa]],Table1[[Tên hàng hóa]:[ĐVT]],3,0),"")</f>
        <v/>
      </c>
      <c r="G87" s="17"/>
      <c r="H87" s="17"/>
      <c r="I87" s="14" t="str">
        <f>IF(Table2[[#This Row],[Số lượng]]&lt;&gt;0,Table2[[#This Row],[Số lượng]]*Table2[[#This Row],[Đơn giá mua]],"")</f>
        <v/>
      </c>
      <c r="J87" s="14" t="str">
        <f ca="1">IF(AND(Table2[[#This Row],[Tên hàng hóa]]&lt;&gt;0,D88=""),SUM(OFFSET(Table2[[#This Row],[Thành tiền]],0,0,-COUNTIF(Table2[Số HĐ],Table2[[#This Row],[Số HĐ]]))),"")</f>
        <v/>
      </c>
      <c r="K87" s="17"/>
      <c r="L8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7" s="15"/>
    </row>
    <row r="88" spans="1:13" ht="35.1" customHeight="1" x14ac:dyDescent="0.2">
      <c r="A88" s="11">
        <v>42132</v>
      </c>
      <c r="B88" s="12" t="s">
        <v>778</v>
      </c>
      <c r="C88" s="13" t="s">
        <v>480</v>
      </c>
      <c r="D88" s="16" t="s">
        <v>175</v>
      </c>
      <c r="E88" s="18" t="str">
        <f>IF(Table2[[#This Row],[Tên hàng hóa]]&lt;&gt;0,VLOOKUP(Table2[[#This Row],[Tên hàng hóa]],Table1[[Tên hàng hóa]:[Quy cách]],2,0),"")</f>
        <v>Bộ Nguồn Xung</v>
      </c>
      <c r="F88" s="18" t="str">
        <f>IF(Table2[[#This Row],[Tên hàng hóa]]&lt;&gt;0,VLOOKUP(Table2[[#This Row],[Tên hàng hóa]],Table1[[Tên hàng hóa]:[ĐVT]],3,0),"")</f>
        <v>Cái</v>
      </c>
      <c r="G88" s="17">
        <v>1578500</v>
      </c>
      <c r="H88" s="17">
        <v>1</v>
      </c>
      <c r="I88" s="14">
        <f>IF(Table2[[#This Row],[Số lượng]]&lt;&gt;0,Table2[[#This Row],[Số lượng]]*Table2[[#This Row],[Đơn giá mua]],"")</f>
        <v>1578500</v>
      </c>
      <c r="J88" s="14">
        <f ca="1">IF(AND(Table2[[#This Row],[Tên hàng hóa]]&lt;&gt;0,D89=""),SUM(OFFSET(Table2[[#This Row],[Thành tiền]],0,0,-COUNTIF(Table2[Số HĐ],Table2[[#This Row],[Số HĐ]]))),"")</f>
        <v>1578500</v>
      </c>
      <c r="K88" s="17" t="s">
        <v>464</v>
      </c>
      <c r="L8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8" s="15" t="s">
        <v>1051</v>
      </c>
    </row>
    <row r="89" spans="1:13" ht="35.1" customHeight="1" x14ac:dyDescent="0.2">
      <c r="A89" s="11" t="str">
        <f>IF(Table2[[#This Row],[Tên hàng hóa]]="","",A88)</f>
        <v/>
      </c>
      <c r="B89" s="12" t="str">
        <f>IF(Table2[[#This Row],[Tên hàng hóa]]="","",B88)</f>
        <v/>
      </c>
      <c r="C89" s="13" t="str">
        <f>IF(Table2[[#This Row],[Tên hàng hóa]]="","",C88)</f>
        <v/>
      </c>
      <c r="D89" s="16"/>
      <c r="E89" s="18" t="str">
        <f>IF(Table2[[#This Row],[Tên hàng hóa]]&lt;&gt;0,VLOOKUP(Table2[[#This Row],[Tên hàng hóa]],Table1[[Tên hàng hóa]:[Quy cách]],2,0),"")</f>
        <v/>
      </c>
      <c r="F89" s="18" t="str">
        <f>IF(Table2[[#This Row],[Tên hàng hóa]]&lt;&gt;0,VLOOKUP(Table2[[#This Row],[Tên hàng hóa]],Table1[[Tên hàng hóa]:[ĐVT]],3,0),"")</f>
        <v/>
      </c>
      <c r="G89" s="17"/>
      <c r="H89" s="17"/>
      <c r="I89" s="14" t="str">
        <f>IF(Table2[[#This Row],[Số lượng]]&lt;&gt;0,Table2[[#This Row],[Số lượng]]*Table2[[#This Row],[Đơn giá mua]],"")</f>
        <v/>
      </c>
      <c r="J89" s="14" t="str">
        <f ca="1">IF(AND(Table2[[#This Row],[Tên hàng hóa]]&lt;&gt;0,D90=""),SUM(OFFSET(Table2[[#This Row],[Thành tiền]],0,0,-COUNTIF(Table2[Số HĐ],Table2[[#This Row],[Số HĐ]]))),"")</f>
        <v/>
      </c>
      <c r="K89" s="17"/>
      <c r="L8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9" s="15"/>
    </row>
    <row r="90" spans="1:13" ht="35.1" customHeight="1" x14ac:dyDescent="0.2">
      <c r="A90" s="11">
        <v>42136</v>
      </c>
      <c r="B90" s="12" t="s">
        <v>4328</v>
      </c>
      <c r="C90" s="13" t="s">
        <v>521</v>
      </c>
      <c r="D90" s="16" t="s">
        <v>319</v>
      </c>
      <c r="E90" s="18" t="str">
        <f>IF(Table2[[#This Row],[Tên hàng hóa]]&lt;&gt;0,VLOOKUP(Table2[[#This Row],[Tên hàng hóa]],Table1[[Tên hàng hóa]:[Quy cách]],2,0),"")</f>
        <v>Điều Khiển Mức Nước</v>
      </c>
      <c r="F90" s="18" t="str">
        <f>IF(Table2[[#This Row],[Tên hàng hóa]]&lt;&gt;0,VLOOKUP(Table2[[#This Row],[Tên hàng hóa]],Table1[[Tên hàng hóa]:[ĐVT]],3,0),"")</f>
        <v>Cái</v>
      </c>
      <c r="G90" s="17">
        <v>968000</v>
      </c>
      <c r="H90" s="17">
        <v>3</v>
      </c>
      <c r="I90" s="14">
        <f>IF(Table2[[#This Row],[Số lượng]]&lt;&gt;0,Table2[[#This Row],[Số lượng]]*Table2[[#This Row],[Đơn giá mua]],"")</f>
        <v>2904000</v>
      </c>
      <c r="J90" s="14">
        <f ca="1">IF(AND(Table2[[#This Row],[Tên hàng hóa]]&lt;&gt;0,D91=""),SUM(OFFSET(Table2[[#This Row],[Thành tiền]],0,0,-COUNTIF(Table2[Số HĐ],Table2[[#This Row],[Số HĐ]]))),"")</f>
        <v>2904000</v>
      </c>
      <c r="K90" s="17" t="s">
        <v>464</v>
      </c>
      <c r="L9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0" s="15" t="s">
        <v>1094</v>
      </c>
    </row>
    <row r="91" spans="1:13" ht="35.1" customHeight="1" x14ac:dyDescent="0.2">
      <c r="A91" s="11" t="str">
        <f>IF(Table2[[#This Row],[Tên hàng hóa]]="","",A90)</f>
        <v/>
      </c>
      <c r="B91" s="12" t="str">
        <f>IF(Table2[[#This Row],[Tên hàng hóa]]="","",B90)</f>
        <v/>
      </c>
      <c r="C91" s="13" t="str">
        <f>IF(Table2[[#This Row],[Tên hàng hóa]]="","",C90)</f>
        <v/>
      </c>
      <c r="D91" s="16"/>
      <c r="E91" s="18" t="str">
        <f>IF(Table2[[#This Row],[Tên hàng hóa]]&lt;&gt;0,VLOOKUP(Table2[[#This Row],[Tên hàng hóa]],Table1[[Tên hàng hóa]:[Quy cách]],2,0),"")</f>
        <v/>
      </c>
      <c r="F91" s="18" t="str">
        <f>IF(Table2[[#This Row],[Tên hàng hóa]]&lt;&gt;0,VLOOKUP(Table2[[#This Row],[Tên hàng hóa]],Table1[[Tên hàng hóa]:[ĐVT]],3,0),"")</f>
        <v/>
      </c>
      <c r="G91" s="17"/>
      <c r="H91" s="17"/>
      <c r="I91" s="14" t="str">
        <f>IF(Table2[[#This Row],[Số lượng]]&lt;&gt;0,Table2[[#This Row],[Số lượng]]*Table2[[#This Row],[Đơn giá mua]],"")</f>
        <v/>
      </c>
      <c r="J91" s="14" t="str">
        <f ca="1">IF(AND(Table2[[#This Row],[Tên hàng hóa]]&lt;&gt;0,D92=""),SUM(OFFSET(Table2[[#This Row],[Thành tiền]],0,0,-COUNTIF(Table2[Số HĐ],Table2[[#This Row],[Số HĐ]]))),"")</f>
        <v/>
      </c>
      <c r="K91" s="17"/>
      <c r="L9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1" s="15"/>
    </row>
    <row r="92" spans="1:13" ht="35.1" customHeight="1" x14ac:dyDescent="0.2">
      <c r="A92" s="11">
        <v>42137</v>
      </c>
      <c r="B92" s="12" t="s">
        <v>789</v>
      </c>
      <c r="C92" s="13" t="s">
        <v>480</v>
      </c>
      <c r="D92" s="16" t="s">
        <v>786</v>
      </c>
      <c r="E92" s="18" t="str">
        <f>IF(Table2[[#This Row],[Tên hàng hóa]]&lt;&gt;0,VLOOKUP(Table2[[#This Row],[Tên hàng hóa]],Table1[[Tên hàng hóa]:[Quy cách]],2,0),"")</f>
        <v>Bộ Xử Lý Tín Hiệu Và Phụ Kiện</v>
      </c>
      <c r="F92" s="18" t="str">
        <f>IF(Table2[[#This Row],[Tên hàng hóa]]&lt;&gt;0,VLOOKUP(Table2[[#This Row],[Tên hàng hóa]],Table1[[Tên hàng hóa]:[ĐVT]],3,0),"")</f>
        <v>cái</v>
      </c>
      <c r="G92" s="17">
        <v>3784000</v>
      </c>
      <c r="H92" s="17">
        <v>1</v>
      </c>
      <c r="I92" s="14">
        <f>IF(Table2[[#This Row],[Số lượng]]&lt;&gt;0,Table2[[#This Row],[Số lượng]]*Table2[[#This Row],[Đơn giá mua]],"")</f>
        <v>3784000</v>
      </c>
      <c r="J92" s="14">
        <f ca="1">IF(AND(Table2[[#This Row],[Tên hàng hóa]]&lt;&gt;0,D93=""),SUM(OFFSET(Table2[[#This Row],[Thành tiền]],0,0,-COUNTIF(Table2[Số HĐ],Table2[[#This Row],[Số HĐ]]))),"")</f>
        <v>3784000</v>
      </c>
      <c r="K92" s="17" t="s">
        <v>464</v>
      </c>
      <c r="L9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2" s="15" t="s">
        <v>1161</v>
      </c>
    </row>
    <row r="93" spans="1:13" ht="35.1" customHeight="1" x14ac:dyDescent="0.2">
      <c r="A93" s="11" t="str">
        <f>IF(Table2[[#This Row],[Tên hàng hóa]]="","",A92)</f>
        <v/>
      </c>
      <c r="B93" s="12" t="str">
        <f>IF(Table2[[#This Row],[Tên hàng hóa]]="","",B92)</f>
        <v/>
      </c>
      <c r="C93" s="13" t="str">
        <f>IF(Table2[[#This Row],[Tên hàng hóa]]="","",C92)</f>
        <v/>
      </c>
      <c r="D93" s="16"/>
      <c r="E93" s="18" t="str">
        <f>IF(Table2[[#This Row],[Tên hàng hóa]]&lt;&gt;0,VLOOKUP(Table2[[#This Row],[Tên hàng hóa]],Table1[[Tên hàng hóa]:[Quy cách]],2,0),"")</f>
        <v/>
      </c>
      <c r="F93" s="18" t="str">
        <f>IF(Table2[[#This Row],[Tên hàng hóa]]&lt;&gt;0,VLOOKUP(Table2[[#This Row],[Tên hàng hóa]],Table1[[Tên hàng hóa]:[ĐVT]],3,0),"")</f>
        <v/>
      </c>
      <c r="G93" s="17"/>
      <c r="H93" s="17"/>
      <c r="I93" s="14" t="str">
        <f>IF(Table2[[#This Row],[Số lượng]]&lt;&gt;0,Table2[[#This Row],[Số lượng]]*Table2[[#This Row],[Đơn giá mua]],"")</f>
        <v/>
      </c>
      <c r="J93" s="14" t="str">
        <f ca="1">IF(AND(Table2[[#This Row],[Tên hàng hóa]]&lt;&gt;0,D94=""),SUM(OFFSET(Table2[[#This Row],[Thành tiền]],0,0,-COUNTIF(Table2[Số HĐ],Table2[[#This Row],[Số HĐ]]))),"")</f>
        <v/>
      </c>
      <c r="K93" s="17"/>
      <c r="L9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3" s="15"/>
    </row>
    <row r="94" spans="1:13" ht="35.1" customHeight="1" x14ac:dyDescent="0.2">
      <c r="A94" s="11">
        <v>42137</v>
      </c>
      <c r="B94" s="12" t="s">
        <v>794</v>
      </c>
      <c r="C94" s="13" t="s">
        <v>795</v>
      </c>
      <c r="D94" s="16" t="s">
        <v>787</v>
      </c>
      <c r="E94" s="18" t="str">
        <f>IF(Table2[[#This Row],[Tên hàng hóa]]&lt;&gt;0,VLOOKUP(Table2[[#This Row],[Tên hàng hóa]],Table1[[Tên hàng hóa]:[Quy cách]],2,0),"")</f>
        <v>Autonic</v>
      </c>
      <c r="F94" s="18" t="str">
        <f>IF(Table2[[#This Row],[Tên hàng hóa]]&lt;&gt;0,VLOOKUP(Table2[[#This Row],[Tên hàng hóa]],Table1[[Tên hàng hóa]:[ĐVT]],3,0),"")</f>
        <v>cái</v>
      </c>
      <c r="G94" s="17">
        <v>655600</v>
      </c>
      <c r="H94" s="17">
        <v>2</v>
      </c>
      <c r="I94" s="14">
        <f>IF(Table2[[#This Row],[Số lượng]]&lt;&gt;0,Table2[[#This Row],[Số lượng]]*Table2[[#This Row],[Đơn giá mua]],"")</f>
        <v>1311200</v>
      </c>
      <c r="J94" s="14">
        <f ca="1">IF(AND(Table2[[#This Row],[Tên hàng hóa]]&lt;&gt;0,D95=""),SUM(OFFSET(Table2[[#This Row],[Thành tiền]],0,0,-COUNTIF(Table2[Số HĐ],Table2[[#This Row],[Số HĐ]]))),"")</f>
        <v>1311200</v>
      </c>
      <c r="K94" s="17" t="s">
        <v>464</v>
      </c>
      <c r="L9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4" s="15"/>
    </row>
    <row r="95" spans="1:13" ht="35.1" customHeight="1" x14ac:dyDescent="0.2">
      <c r="A95" s="11" t="str">
        <f>IF(Table2[[#This Row],[Tên hàng hóa]]="","",A94)</f>
        <v/>
      </c>
      <c r="B95" s="12" t="str">
        <f>IF(Table2[[#This Row],[Tên hàng hóa]]="","",B94)</f>
        <v/>
      </c>
      <c r="C95" s="13" t="str">
        <f>IF(Table2[[#This Row],[Tên hàng hóa]]="","",C94)</f>
        <v/>
      </c>
      <c r="D95" s="16"/>
      <c r="E95" s="18" t="str">
        <f>IF(Table2[[#This Row],[Tên hàng hóa]]&lt;&gt;0,VLOOKUP(Table2[[#This Row],[Tên hàng hóa]],Table1[[Tên hàng hóa]:[Quy cách]],2,0),"")</f>
        <v/>
      </c>
      <c r="F95" s="18" t="str">
        <f>IF(Table2[[#This Row],[Tên hàng hóa]]&lt;&gt;0,VLOOKUP(Table2[[#This Row],[Tên hàng hóa]],Table1[[Tên hàng hóa]:[ĐVT]],3,0),"")</f>
        <v/>
      </c>
      <c r="G95" s="17"/>
      <c r="H95" s="17"/>
      <c r="I95" s="14" t="str">
        <f>IF(Table2[[#This Row],[Số lượng]]&lt;&gt;0,Table2[[#This Row],[Số lượng]]*Table2[[#This Row],[Đơn giá mua]],"")</f>
        <v/>
      </c>
      <c r="J95" s="14" t="str">
        <f ca="1">IF(AND(Table2[[#This Row],[Tên hàng hóa]]&lt;&gt;0,D96=""),SUM(OFFSET(Table2[[#This Row],[Thành tiền]],0,0,-COUNTIF(Table2[Số HĐ],Table2[[#This Row],[Số HĐ]]))),"")</f>
        <v/>
      </c>
      <c r="K95" s="17"/>
      <c r="L9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5" s="15"/>
    </row>
    <row r="96" spans="1:13" ht="35.1" customHeight="1" x14ac:dyDescent="0.2">
      <c r="A96" s="11">
        <v>42138</v>
      </c>
      <c r="B96" s="12" t="s">
        <v>803</v>
      </c>
      <c r="C96" s="13" t="s">
        <v>586</v>
      </c>
      <c r="D96" s="16" t="s">
        <v>108</v>
      </c>
      <c r="E96" s="18" t="str">
        <f>IF(Table2[[#This Row],[Tên hàng hóa]]&lt;&gt;0,VLOOKUP(Table2[[#This Row],[Tên hàng hóa]],Table1[[Tên hàng hóa]:[Quy cách]],2,0),"")</f>
        <v>Bộ Điều Khiển Lập Trình</v>
      </c>
      <c r="F96" s="18" t="str">
        <f>IF(Table2[[#This Row],[Tên hàng hóa]]&lt;&gt;0,VLOOKUP(Table2[[#This Row],[Tên hàng hóa]],Table1[[Tên hàng hóa]:[ĐVT]],3,0),"")</f>
        <v>Cái</v>
      </c>
      <c r="G96" s="17">
        <v>2322468.3333333302</v>
      </c>
      <c r="H96" s="17">
        <v>1</v>
      </c>
      <c r="I96" s="14">
        <f>IF(Table2[[#This Row],[Số lượng]]&lt;&gt;0,Table2[[#This Row],[Số lượng]]*Table2[[#This Row],[Đơn giá mua]],"")</f>
        <v>2322468.3333333302</v>
      </c>
      <c r="J96" s="14" t="str">
        <f ca="1">IF(AND(Table2[[#This Row],[Tên hàng hóa]]&lt;&gt;0,D97=""),SUM(OFFSET(Table2[[#This Row],[Thành tiền]],0,0,-COUNTIF(Table2[Số HĐ],Table2[[#This Row],[Số HĐ]]))),"")</f>
        <v/>
      </c>
      <c r="K96" s="17"/>
      <c r="L9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6" s="15"/>
    </row>
    <row r="97" spans="1:13" ht="35.1" customHeight="1" x14ac:dyDescent="0.2">
      <c r="A97" s="11">
        <f>IF(Table2[[#This Row],[Tên hàng hóa]]="","",A96)</f>
        <v>42138</v>
      </c>
      <c r="B97" s="12" t="str">
        <f>IF(Table2[[#This Row],[Tên hàng hóa]]="","",B96)</f>
        <v>02/05 TECKON-KHT</v>
      </c>
      <c r="C97" s="13" t="str">
        <f>IF(Table2[[#This Row],[Tên hàng hóa]]="","",C96)</f>
        <v>CÔNG TY TECKON</v>
      </c>
      <c r="D97" s="16" t="s">
        <v>531</v>
      </c>
      <c r="E97" s="18" t="str">
        <f>IF(Table2[[#This Row],[Tên hàng hóa]]&lt;&gt;0,VLOOKUP(Table2[[#This Row],[Tên hàng hóa]],Table1[[Tên hàng hóa]:[Quy cách]],2,0),"")</f>
        <v>Bộ Điều Khiển Lập Trình</v>
      </c>
      <c r="F97" s="18" t="str">
        <f>IF(Table2[[#This Row],[Tên hàng hóa]]&lt;&gt;0,VLOOKUP(Table2[[#This Row],[Tên hàng hóa]],Table1[[Tên hàng hóa]:[ĐVT]],3,0),"")</f>
        <v>Cái</v>
      </c>
      <c r="G97" s="17">
        <v>2105768.3333333335</v>
      </c>
      <c r="H97" s="17">
        <v>1</v>
      </c>
      <c r="I97" s="14">
        <f>IF(Table2[[#This Row],[Số lượng]]&lt;&gt;0,Table2[[#This Row],[Số lượng]]*Table2[[#This Row],[Đơn giá mua]],"")</f>
        <v>2105768.3333333335</v>
      </c>
      <c r="J97" s="14" t="str">
        <f ca="1">IF(AND(Table2[[#This Row],[Tên hàng hóa]]&lt;&gt;0,D98=""),SUM(OFFSET(Table2[[#This Row],[Thành tiền]],0,0,-COUNTIF(Table2[Số HĐ],Table2[[#This Row],[Số HĐ]]))),"")</f>
        <v/>
      </c>
      <c r="K97" s="17"/>
      <c r="L9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7" s="15"/>
    </row>
    <row r="98" spans="1:13" ht="35.1" customHeight="1" x14ac:dyDescent="0.2">
      <c r="A98" s="11">
        <f>IF(Table2[[#This Row],[Tên hàng hóa]]="","",A97)</f>
        <v>42138</v>
      </c>
      <c r="B98" s="12" t="str">
        <f>IF(Table2[[#This Row],[Tên hàng hóa]]="","",B97)</f>
        <v>02/05 TECKON-KHT</v>
      </c>
      <c r="C98" s="13" t="str">
        <f>IF(Table2[[#This Row],[Tên hàng hóa]]="","",C97)</f>
        <v>CÔNG TY TECKON</v>
      </c>
      <c r="D98" s="16" t="s">
        <v>532</v>
      </c>
      <c r="E98" s="18" t="str">
        <f>IF(Table2[[#This Row],[Tên hàng hóa]]&lt;&gt;0,VLOOKUP(Table2[[#This Row],[Tên hàng hóa]],Table1[[Tên hàng hóa]:[Quy cách]],2,0),"")</f>
        <v>Bộ Điều Khiển Lập Trình</v>
      </c>
      <c r="F98" s="18" t="str">
        <f>IF(Table2[[#This Row],[Tên hàng hóa]]&lt;&gt;0,VLOOKUP(Table2[[#This Row],[Tên hàng hóa]],Table1[[Tên hàng hóa]:[ĐVT]],3,0),"")</f>
        <v>Cái</v>
      </c>
      <c r="G98" s="17">
        <v>2322468.3333333335</v>
      </c>
      <c r="H98" s="17">
        <v>2</v>
      </c>
      <c r="I98" s="14">
        <f>IF(Table2[[#This Row],[Số lượng]]&lt;&gt;0,Table2[[#This Row],[Số lượng]]*Table2[[#This Row],[Đơn giá mua]],"")</f>
        <v>4644936.666666667</v>
      </c>
      <c r="J98" s="14" t="str">
        <f ca="1">IF(AND(Table2[[#This Row],[Tên hàng hóa]]&lt;&gt;0,D99=""),SUM(OFFSET(Table2[[#This Row],[Thành tiền]],0,0,-COUNTIF(Table2[Số HĐ],Table2[[#This Row],[Số HĐ]]))),"")</f>
        <v/>
      </c>
      <c r="K98" s="17"/>
      <c r="L9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8" s="15"/>
    </row>
    <row r="99" spans="1:13" ht="35.1" customHeight="1" x14ac:dyDescent="0.2">
      <c r="A99" s="11">
        <f>IF(Table2[[#This Row],[Tên hàng hóa]]="","",A98)</f>
        <v>42138</v>
      </c>
      <c r="B99" s="12" t="str">
        <f>IF(Table2[[#This Row],[Tên hàng hóa]]="","",B98)</f>
        <v>02/05 TECKON-KHT</v>
      </c>
      <c r="C99" s="13" t="str">
        <f>IF(Table2[[#This Row],[Tên hàng hóa]]="","",C98)</f>
        <v>CÔNG TY TECKON</v>
      </c>
      <c r="D99" s="16" t="s">
        <v>533</v>
      </c>
      <c r="E99" s="18" t="str">
        <f>IF(Table2[[#This Row],[Tên hàng hóa]]&lt;&gt;0,VLOOKUP(Table2[[#This Row],[Tên hàng hóa]],Table1[[Tên hàng hóa]:[Quy cách]],2,0),"")</f>
        <v>Bộ Điều Khiển Lập Trình</v>
      </c>
      <c r="F99" s="18" t="str">
        <f>IF(Table2[[#This Row],[Tên hàng hóa]]&lt;&gt;0,VLOOKUP(Table2[[#This Row],[Tên hàng hóa]],Table1[[Tên hàng hóa]:[ĐVT]],3,0),"")</f>
        <v>Cái</v>
      </c>
      <c r="G99" s="17">
        <v>2105768.3333333335</v>
      </c>
      <c r="H99" s="17">
        <v>2</v>
      </c>
      <c r="I99" s="14">
        <f>IF(Table2[[#This Row],[Số lượng]]&lt;&gt;0,Table2[[#This Row],[Số lượng]]*Table2[[#This Row],[Đơn giá mua]],"")</f>
        <v>4211536.666666667</v>
      </c>
      <c r="J99" s="14" t="str">
        <f ca="1">IF(AND(Table2[[#This Row],[Tên hàng hóa]]&lt;&gt;0,D100=""),SUM(OFFSET(Table2[[#This Row],[Thành tiền]],0,0,-COUNTIF(Table2[Số HĐ],Table2[[#This Row],[Số HĐ]]))),"")</f>
        <v/>
      </c>
      <c r="K99" s="17"/>
      <c r="L9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9" s="15"/>
    </row>
    <row r="100" spans="1:13" ht="35.1" customHeight="1" x14ac:dyDescent="0.2">
      <c r="A100" s="11">
        <f>IF(Table2[[#This Row],[Tên hàng hóa]]="","",A99)</f>
        <v>42138</v>
      </c>
      <c r="B100" s="12" t="str">
        <f>IF(Table2[[#This Row],[Tên hàng hóa]]="","",B99)</f>
        <v>02/05 TECKON-KHT</v>
      </c>
      <c r="C100" s="13" t="str">
        <f>IF(Table2[[#This Row],[Tên hàng hóa]]="","",C99)</f>
        <v>CÔNG TY TECKON</v>
      </c>
      <c r="D100" s="16" t="s">
        <v>261</v>
      </c>
      <c r="E100" s="18" t="str">
        <f>IF(Table2[[#This Row],[Tên hàng hóa]]&lt;&gt;0,VLOOKUP(Table2[[#This Row],[Tên hàng hóa]],Table1[[Tên hàng hóa]:[Quy cách]],2,0),"")</f>
        <v>Cảm Biến</v>
      </c>
      <c r="F100" s="18" t="str">
        <f>IF(Table2[[#This Row],[Tên hàng hóa]]&lt;&gt;0,VLOOKUP(Table2[[#This Row],[Tên hàng hóa]],Table1[[Tên hàng hóa]:[ĐVT]],3,0),"")</f>
        <v>Cái</v>
      </c>
      <c r="G100" s="17">
        <v>697218.33333333337</v>
      </c>
      <c r="H100" s="17">
        <v>4</v>
      </c>
      <c r="I100" s="14">
        <f>IF(Table2[[#This Row],[Số lượng]]&lt;&gt;0,Table2[[#This Row],[Số lượng]]*Table2[[#This Row],[Đơn giá mua]],"")</f>
        <v>2788873.3333333335</v>
      </c>
      <c r="J100" s="14" t="str">
        <f ca="1">IF(AND(Table2[[#This Row],[Tên hàng hóa]]&lt;&gt;0,D101=""),SUM(OFFSET(Table2[[#This Row],[Thành tiền]],0,0,-COUNTIF(Table2[Số HĐ],Table2[[#This Row],[Số HĐ]]))),"")</f>
        <v/>
      </c>
      <c r="K100" s="17"/>
      <c r="L10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0" s="15"/>
    </row>
    <row r="101" spans="1:13" ht="35.1" customHeight="1" x14ac:dyDescent="0.2">
      <c r="A101" s="11">
        <f>IF(Table2[[#This Row],[Tên hàng hóa]]="","",A100)</f>
        <v>42138</v>
      </c>
      <c r="B101" s="12" t="str">
        <f>IF(Table2[[#This Row],[Tên hàng hóa]]="","",B100)</f>
        <v>02/05 TECKON-KHT</v>
      </c>
      <c r="C101" s="13" t="str">
        <f>IF(Table2[[#This Row],[Tên hàng hóa]]="","",C100)</f>
        <v>CÔNG TY TECKON</v>
      </c>
      <c r="D101" s="16" t="s">
        <v>515</v>
      </c>
      <c r="E101" s="18" t="str">
        <f>IF(Table2[[#This Row],[Tên hàng hóa]]&lt;&gt;0,VLOOKUP(Table2[[#This Row],[Tên hàng hóa]],Table1[[Tên hàng hóa]:[Quy cách]],2,0),"")</f>
        <v>Cảm Biến</v>
      </c>
      <c r="F101" s="18" t="str">
        <f>IF(Table2[[#This Row],[Tên hàng hóa]]&lt;&gt;0,VLOOKUP(Table2[[#This Row],[Tên hàng hóa]],Table1[[Tên hàng hóa]:[ĐVT]],3,0),"")</f>
        <v>Cái</v>
      </c>
      <c r="G101" s="17">
        <v>1195628.3333333333</v>
      </c>
      <c r="H101" s="17">
        <v>1</v>
      </c>
      <c r="I101" s="14">
        <f>IF(Table2[[#This Row],[Số lượng]]&lt;&gt;0,Table2[[#This Row],[Số lượng]]*Table2[[#This Row],[Đơn giá mua]],"")</f>
        <v>1195628.3333333333</v>
      </c>
      <c r="J101" s="14" t="str">
        <f ca="1">IF(AND(Table2[[#This Row],[Tên hàng hóa]]&lt;&gt;0,D102=""),SUM(OFFSET(Table2[[#This Row],[Thành tiền]],0,0,-COUNTIF(Table2[Số HĐ],Table2[[#This Row],[Số HĐ]]))),"")</f>
        <v/>
      </c>
      <c r="K101" s="17"/>
      <c r="L10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1" s="15"/>
    </row>
    <row r="102" spans="1:13" ht="35.1" customHeight="1" x14ac:dyDescent="0.2">
      <c r="A102" s="11">
        <f>IF(Table2[[#This Row],[Tên hàng hóa]]="","",A101)</f>
        <v>42138</v>
      </c>
      <c r="B102" s="12" t="str">
        <f>IF(Table2[[#This Row],[Tên hàng hóa]]="","",B101)</f>
        <v>02/05 TECKON-KHT</v>
      </c>
      <c r="C102" s="13" t="str">
        <f>IF(Table2[[#This Row],[Tên hàng hóa]]="","",C101)</f>
        <v>CÔNG TY TECKON</v>
      </c>
      <c r="D102" s="16" t="s">
        <v>527</v>
      </c>
      <c r="E102" s="18" t="str">
        <f>IF(Table2[[#This Row],[Tên hàng hóa]]&lt;&gt;0,VLOOKUP(Table2[[#This Row],[Tên hàng hóa]],Table1[[Tên hàng hóa]:[Quy cách]],2,0),"")</f>
        <v>Counter</v>
      </c>
      <c r="F102" s="18" t="str">
        <f>IF(Table2[[#This Row],[Tên hàng hóa]]&lt;&gt;0,VLOOKUP(Table2[[#This Row],[Tên hàng hóa]],Table1[[Tên hàng hóa]:[ĐVT]],3,0),"")</f>
        <v>Cái</v>
      </c>
      <c r="G102" s="17">
        <v>2127438.3333333335</v>
      </c>
      <c r="H102" s="17">
        <v>2</v>
      </c>
      <c r="I102" s="14">
        <f>IF(Table2[[#This Row],[Số lượng]]&lt;&gt;0,Table2[[#This Row],[Số lượng]]*Table2[[#This Row],[Đơn giá mua]],"")</f>
        <v>4254876.666666667</v>
      </c>
      <c r="J102" s="14" t="str">
        <f ca="1">IF(AND(Table2[[#This Row],[Tên hàng hóa]]&lt;&gt;0,D103=""),SUM(OFFSET(Table2[[#This Row],[Thành tiền]],0,0,-COUNTIF(Table2[Số HĐ],Table2[[#This Row],[Số HĐ]]))),"")</f>
        <v/>
      </c>
      <c r="K102" s="17"/>
      <c r="L10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2" s="15"/>
    </row>
    <row r="103" spans="1:13" ht="35.1" customHeight="1" x14ac:dyDescent="0.2">
      <c r="A103" s="11">
        <f>IF(Table2[[#This Row],[Tên hàng hóa]]="","",A102)</f>
        <v>42138</v>
      </c>
      <c r="B103" s="12" t="str">
        <f>IF(Table2[[#This Row],[Tên hàng hóa]]="","",B102)</f>
        <v>02/05 TECKON-KHT</v>
      </c>
      <c r="C103" s="13" t="str">
        <f>IF(Table2[[#This Row],[Tên hàng hóa]]="","",C102)</f>
        <v>CÔNG TY TECKON</v>
      </c>
      <c r="D103" s="16" t="s">
        <v>390</v>
      </c>
      <c r="E103" s="18" t="str">
        <f>IF(Table2[[#This Row],[Tên hàng hóa]]&lt;&gt;0,VLOOKUP(Table2[[#This Row],[Tên hàng hóa]],Table1[[Tên hàng hóa]:[Quy cách]],2,0),"")</f>
        <v>Timer</v>
      </c>
      <c r="F103" s="18" t="str">
        <f>IF(Table2[[#This Row],[Tên hàng hóa]]&lt;&gt;0,VLOOKUP(Table2[[#This Row],[Tên hàng hóa]],Table1[[Tên hàng hóa]:[ĐVT]],3,0),"")</f>
        <v>Cái</v>
      </c>
      <c r="G103" s="17">
        <v>2084098.3333333333</v>
      </c>
      <c r="H103" s="17">
        <v>2</v>
      </c>
      <c r="I103" s="14">
        <f>IF(Table2[[#This Row],[Số lượng]]&lt;&gt;0,Table2[[#This Row],[Số lượng]]*Table2[[#This Row],[Đơn giá mua]],"")</f>
        <v>4168196.6666666665</v>
      </c>
      <c r="J103" s="14" t="str">
        <f ca="1">IF(AND(Table2[[#This Row],[Tên hàng hóa]]&lt;&gt;0,D104=""),SUM(OFFSET(Table2[[#This Row],[Thành tiền]],0,0,-COUNTIF(Table2[Số HĐ],Table2[[#This Row],[Số HĐ]]))),"")</f>
        <v/>
      </c>
      <c r="K103" s="17"/>
      <c r="L10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3" s="15"/>
    </row>
    <row r="104" spans="1:13" ht="35.1" customHeight="1" x14ac:dyDescent="0.2">
      <c r="A104" s="11">
        <f>IF(Table2[[#This Row],[Tên hàng hóa]]="","",A103)</f>
        <v>42138</v>
      </c>
      <c r="B104" s="12" t="str">
        <f>IF(Table2[[#This Row],[Tên hàng hóa]]="","",B103)</f>
        <v>02/05 TECKON-KHT</v>
      </c>
      <c r="C104" s="13" t="str">
        <f>IF(Table2[[#This Row],[Tên hàng hóa]]="","",C103)</f>
        <v>CÔNG TY TECKON</v>
      </c>
      <c r="D104" s="16" t="s">
        <v>526</v>
      </c>
      <c r="E104" s="18" t="str">
        <f>IF(Table2[[#This Row],[Tên hàng hóa]]&lt;&gt;0,VLOOKUP(Table2[[#This Row],[Tên hàng hóa]],Table1[[Tên hàng hóa]:[Quy cách]],2,0),"")</f>
        <v>Counter</v>
      </c>
      <c r="F104" s="18" t="str">
        <f>IF(Table2[[#This Row],[Tên hàng hóa]]&lt;&gt;0,VLOOKUP(Table2[[#This Row],[Tên hàng hóa]],Table1[[Tên hàng hóa]:[ĐVT]],3,0),"")</f>
        <v>Cái</v>
      </c>
      <c r="G104" s="17">
        <v>3189268.3333333335</v>
      </c>
      <c r="H104" s="17">
        <v>2</v>
      </c>
      <c r="I104" s="14">
        <f>IF(Table2[[#This Row],[Số lượng]]&lt;&gt;0,Table2[[#This Row],[Số lượng]]*Table2[[#This Row],[Đơn giá mua]],"")</f>
        <v>6378536.666666667</v>
      </c>
      <c r="J104" s="14" t="str">
        <f ca="1">IF(AND(Table2[[#This Row],[Tên hàng hóa]]&lt;&gt;0,D105=""),SUM(OFFSET(Table2[[#This Row],[Thành tiền]],0,0,-COUNTIF(Table2[Số HĐ],Table2[[#This Row],[Số HĐ]]))),"")</f>
        <v/>
      </c>
      <c r="K104" s="17"/>
      <c r="L10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4" s="15"/>
    </row>
    <row r="105" spans="1:13" ht="35.1" customHeight="1" x14ac:dyDescent="0.2">
      <c r="A105" s="11">
        <f>IF(Table2[[#This Row],[Tên hàng hóa]]="","",A104)</f>
        <v>42138</v>
      </c>
      <c r="B105" s="12" t="str">
        <f>IF(Table2[[#This Row],[Tên hàng hóa]]="","",B104)</f>
        <v>02/05 TECKON-KHT</v>
      </c>
      <c r="C105" s="13" t="str">
        <f>IF(Table2[[#This Row],[Tên hàng hóa]]="","",C104)</f>
        <v>CÔNG TY TECKON</v>
      </c>
      <c r="D105" s="16" t="s">
        <v>132</v>
      </c>
      <c r="E105" s="18" t="str">
        <f>IF(Table2[[#This Row],[Tên hàng hóa]]&lt;&gt;0,VLOOKUP(Table2[[#This Row],[Tên hàng hóa]],Table1[[Tên hàng hóa]:[Quy cách]],2,0),"")</f>
        <v>Bộ Điều Khiển Nhiệt Độ</v>
      </c>
      <c r="F105" s="18" t="str">
        <f>IF(Table2[[#This Row],[Tên hàng hóa]]&lt;&gt;0,VLOOKUP(Table2[[#This Row],[Tên hàng hóa]],Table1[[Tên hàng hóa]:[ĐVT]],3,0),"")</f>
        <v>Cái</v>
      </c>
      <c r="G105" s="17">
        <v>1282308.3333333333</v>
      </c>
      <c r="H105" s="17">
        <v>3</v>
      </c>
      <c r="I105" s="14">
        <f>IF(Table2[[#This Row],[Số lượng]]&lt;&gt;0,Table2[[#This Row],[Số lượng]]*Table2[[#This Row],[Đơn giá mua]],"")</f>
        <v>3846925</v>
      </c>
      <c r="J105" s="14" t="str">
        <f ca="1">IF(AND(Table2[[#This Row],[Tên hàng hóa]]&lt;&gt;0,D106=""),SUM(OFFSET(Table2[[#This Row],[Thành tiền]],0,0,-COUNTIF(Table2[Số HĐ],Table2[[#This Row],[Số HĐ]]))),"")</f>
        <v/>
      </c>
      <c r="K105" s="17"/>
      <c r="L10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5" s="15"/>
    </row>
    <row r="106" spans="1:13" ht="35.1" customHeight="1" x14ac:dyDescent="0.2">
      <c r="A106" s="11">
        <f>IF(Table2[[#This Row],[Tên hàng hóa]]="","",A105)</f>
        <v>42138</v>
      </c>
      <c r="B106" s="12" t="str">
        <f>IF(Table2[[#This Row],[Tên hàng hóa]]="","",B105)</f>
        <v>02/05 TECKON-KHT</v>
      </c>
      <c r="C106" s="13" t="str">
        <f>IF(Table2[[#This Row],[Tên hàng hóa]]="","",C105)</f>
        <v>CÔNG TY TECKON</v>
      </c>
      <c r="D106" s="16" t="s">
        <v>271</v>
      </c>
      <c r="E106" s="18" t="str">
        <f>IF(Table2[[#This Row],[Tên hàng hóa]]&lt;&gt;0,VLOOKUP(Table2[[#This Row],[Tên hàng hóa]],Table1[[Tên hàng hóa]:[Quy cách]],2,0),"")</f>
        <v>Cảm Biến</v>
      </c>
      <c r="F106" s="18" t="str">
        <f>IF(Table2[[#This Row],[Tên hàng hóa]]&lt;&gt;0,VLOOKUP(Table2[[#This Row],[Tên hàng hóa]],Table1[[Tên hàng hóa]:[ĐVT]],3,0),"")</f>
        <v>Cái</v>
      </c>
      <c r="G106" s="17">
        <v>2430818.3333333335</v>
      </c>
      <c r="H106" s="17">
        <v>2</v>
      </c>
      <c r="I106" s="14">
        <f>IF(Table2[[#This Row],[Số lượng]]&lt;&gt;0,Table2[[#This Row],[Số lượng]]*Table2[[#This Row],[Đơn giá mua]],"")</f>
        <v>4861636.666666667</v>
      </c>
      <c r="J106" s="14" t="str">
        <f ca="1">IF(AND(Table2[[#This Row],[Tên hàng hóa]]&lt;&gt;0,D107=""),SUM(OFFSET(Table2[[#This Row],[Thành tiền]],0,0,-COUNTIF(Table2[Số HĐ],Table2[[#This Row],[Số HĐ]]))),"")</f>
        <v/>
      </c>
      <c r="K106" s="17"/>
      <c r="L10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6" s="15"/>
    </row>
    <row r="107" spans="1:13" ht="35.1" customHeight="1" x14ac:dyDescent="0.2">
      <c r="A107" s="11">
        <f>IF(Table2[[#This Row],[Tên hàng hóa]]="","",A106)</f>
        <v>42138</v>
      </c>
      <c r="B107" s="12" t="str">
        <f>IF(Table2[[#This Row],[Tên hàng hóa]]="","",B106)</f>
        <v>02/05 TECKON-KHT</v>
      </c>
      <c r="C107" s="13" t="str">
        <f>IF(Table2[[#This Row],[Tên hàng hóa]]="","",C106)</f>
        <v>CÔNG TY TECKON</v>
      </c>
      <c r="D107" s="16" t="s">
        <v>267</v>
      </c>
      <c r="E107" s="18" t="str">
        <f>IF(Table2[[#This Row],[Tên hàng hóa]]&lt;&gt;0,VLOOKUP(Table2[[#This Row],[Tên hàng hóa]],Table1[[Tên hàng hóa]:[Quy cách]],2,0),"")</f>
        <v>Cảm Biến</v>
      </c>
      <c r="F107" s="18" t="str">
        <f>IF(Table2[[#This Row],[Tên hàng hóa]]&lt;&gt;0,VLOOKUP(Table2[[#This Row],[Tên hàng hóa]],Table1[[Tên hàng hóa]:[ĐVT]],3,0),"")</f>
        <v>Cái</v>
      </c>
      <c r="G107" s="17">
        <v>610538.33333333337</v>
      </c>
      <c r="H107" s="17">
        <v>5</v>
      </c>
      <c r="I107" s="14">
        <f>IF(Table2[[#This Row],[Số lượng]]&lt;&gt;0,Table2[[#This Row],[Số lượng]]*Table2[[#This Row],[Đơn giá mua]],"")</f>
        <v>3052691.666666667</v>
      </c>
      <c r="J107" s="14" t="str">
        <f ca="1">IF(AND(Table2[[#This Row],[Tên hàng hóa]]&lt;&gt;0,D108=""),SUM(OFFSET(Table2[[#This Row],[Thành tiền]],0,0,-COUNTIF(Table2[Số HĐ],Table2[[#This Row],[Số HĐ]]))),"")</f>
        <v/>
      </c>
      <c r="K107" s="17"/>
      <c r="L10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7" s="15"/>
    </row>
    <row r="108" spans="1:13" ht="35.1" customHeight="1" x14ac:dyDescent="0.2">
      <c r="A108" s="11">
        <f>IF(Table2[[#This Row],[Tên hàng hóa]]="","",A107)</f>
        <v>42138</v>
      </c>
      <c r="B108" s="12" t="str">
        <f>IF(Table2[[#This Row],[Tên hàng hóa]]="","",B107)</f>
        <v>02/05 TECKON-KHT</v>
      </c>
      <c r="C108" s="13" t="str">
        <f>IF(Table2[[#This Row],[Tên hàng hóa]]="","",C107)</f>
        <v>CÔNG TY TECKON</v>
      </c>
      <c r="D108" s="16" t="s">
        <v>800</v>
      </c>
      <c r="E108" s="18" t="str">
        <f>IF(Table2[[#This Row],[Tên hàng hóa]]&lt;&gt;0,VLOOKUP(Table2[[#This Row],[Tên hàng hóa]],Table1[[Tên hàng hóa]:[Quy cách]],2,0),"")</f>
        <v>Socket</v>
      </c>
      <c r="F108" s="18" t="str">
        <f>IF(Table2[[#This Row],[Tên hàng hóa]]&lt;&gt;0,VLOOKUP(Table2[[#This Row],[Tên hàng hóa]],Table1[[Tên hàng hóa]:[ĐVT]],3,0),"")</f>
        <v>cái</v>
      </c>
      <c r="G108" s="17">
        <v>52521.666666666664</v>
      </c>
      <c r="H108" s="17">
        <v>20</v>
      </c>
      <c r="I108" s="14">
        <f>IF(Table2[[#This Row],[Số lượng]]&lt;&gt;0,Table2[[#This Row],[Số lượng]]*Table2[[#This Row],[Đơn giá mua]],"")</f>
        <v>1050433.3333333333</v>
      </c>
      <c r="J108" s="14" t="str">
        <f ca="1">IF(AND(Table2[[#This Row],[Tên hàng hóa]]&lt;&gt;0,D109=""),SUM(OFFSET(Table2[[#This Row],[Thành tiền]],0,0,-COUNTIF(Table2[Số HĐ],Table2[[#This Row],[Số HĐ]]))),"")</f>
        <v/>
      </c>
      <c r="K108" s="17"/>
      <c r="L10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8" s="15"/>
    </row>
    <row r="109" spans="1:13" ht="35.1" customHeight="1" x14ac:dyDescent="0.2">
      <c r="A109" s="11">
        <f>IF(Table2[[#This Row],[Tên hàng hóa]]="","",A108)</f>
        <v>42138</v>
      </c>
      <c r="B109" s="12" t="str">
        <f>IF(Table2[[#This Row],[Tên hàng hóa]]="","",B108)</f>
        <v>02/05 TECKON-KHT</v>
      </c>
      <c r="C109" s="13" t="str">
        <f>IF(Table2[[#This Row],[Tên hàng hóa]]="","",C108)</f>
        <v>CÔNG TY TECKON</v>
      </c>
      <c r="D109" s="16" t="s">
        <v>180</v>
      </c>
      <c r="E109" s="18" t="str">
        <f>IF(Table2[[#This Row],[Tên hàng hóa]]&lt;&gt;0,VLOOKUP(Table2[[#This Row],[Tên hàng hóa]],Table1[[Tên hàng hóa]:[Quy cách]],2,0),"")</f>
        <v>Bộ Nguồn Xung</v>
      </c>
      <c r="F109" s="18" t="str">
        <f>IF(Table2[[#This Row],[Tên hàng hóa]]&lt;&gt;0,VLOOKUP(Table2[[#This Row],[Tên hàng hóa]],Table1[[Tên hàng hóa]:[ĐVT]],3,0),"")</f>
        <v>Cái</v>
      </c>
      <c r="G109" s="17">
        <v>889214.53333333333</v>
      </c>
      <c r="H109" s="17">
        <v>3</v>
      </c>
      <c r="I109" s="14">
        <f>IF(Table2[[#This Row],[Số lượng]]&lt;&gt;0,Table2[[#This Row],[Số lượng]]*Table2[[#This Row],[Đơn giá mua]],"")</f>
        <v>2667643.6</v>
      </c>
      <c r="J109" s="14" t="str">
        <f ca="1">IF(AND(Table2[[#This Row],[Tên hàng hóa]]&lt;&gt;0,D110=""),SUM(OFFSET(Table2[[#This Row],[Thành tiền]],0,0,-COUNTIF(Table2[Số HĐ],Table2[[#This Row],[Số HĐ]]))),"")</f>
        <v/>
      </c>
      <c r="K109" s="17"/>
      <c r="L10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9" s="15"/>
    </row>
    <row r="110" spans="1:13" ht="35.1" customHeight="1" x14ac:dyDescent="0.2">
      <c r="A110" s="11">
        <f>IF(Table2[[#This Row],[Tên hàng hóa]]="","",A109)</f>
        <v>42138</v>
      </c>
      <c r="B110" s="12" t="str">
        <f>IF(Table2[[#This Row],[Tên hàng hóa]]="","",B109)</f>
        <v>02/05 TECKON-KHT</v>
      </c>
      <c r="C110" s="13" t="str">
        <f>IF(Table2[[#This Row],[Tên hàng hóa]]="","",C109)</f>
        <v>CÔNG TY TECKON</v>
      </c>
      <c r="D110" s="16" t="s">
        <v>520</v>
      </c>
      <c r="E110" s="18" t="str">
        <f>IF(Table2[[#This Row],[Tên hàng hóa]]&lt;&gt;0,VLOOKUP(Table2[[#This Row],[Tên hàng hóa]],Table1[[Tên hàng hóa]:[Quy cách]],2,0),"")</f>
        <v>Cảm Biến</v>
      </c>
      <c r="F110" s="18" t="str">
        <f>IF(Table2[[#This Row],[Tên hàng hóa]]&lt;&gt;0,VLOOKUP(Table2[[#This Row],[Tên hàng hóa]],Table1[[Tên hàng hóa]:[ĐVT]],3,0),"")</f>
        <v>Cái</v>
      </c>
      <c r="G110" s="17">
        <v>645210.33333333337</v>
      </c>
      <c r="H110" s="17">
        <v>3</v>
      </c>
      <c r="I110" s="14">
        <f>IF(Table2[[#This Row],[Số lượng]]&lt;&gt;0,Table2[[#This Row],[Số lượng]]*Table2[[#This Row],[Đơn giá mua]],"")</f>
        <v>1935631</v>
      </c>
      <c r="J110" s="14" t="str">
        <f ca="1">IF(AND(Table2[[#This Row],[Tên hàng hóa]]&lt;&gt;0,D111=""),SUM(OFFSET(Table2[[#This Row],[Thành tiền]],0,0,-COUNTIF(Table2[Số HĐ],Table2[[#This Row],[Số HĐ]]))),"")</f>
        <v/>
      </c>
      <c r="K110" s="17"/>
      <c r="L11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0" s="15"/>
    </row>
    <row r="111" spans="1:13" ht="35.1" customHeight="1" x14ac:dyDescent="0.2">
      <c r="A111" s="11">
        <f>IF(Table2[[#This Row],[Tên hàng hóa]]="","",A110)</f>
        <v>42138</v>
      </c>
      <c r="B111" s="12" t="str">
        <f>IF(Table2[[#This Row],[Tên hàng hóa]]="","",B110)</f>
        <v>02/05 TECKON-KHT</v>
      </c>
      <c r="C111" s="13" t="str">
        <f>IF(Table2[[#This Row],[Tên hàng hóa]]="","",C110)</f>
        <v>CÔNG TY TECKON</v>
      </c>
      <c r="D111" s="16" t="s">
        <v>270</v>
      </c>
      <c r="E111" s="18" t="str">
        <f>IF(Table2[[#This Row],[Tên hàng hóa]]&lt;&gt;0,VLOOKUP(Table2[[#This Row],[Tên hàng hóa]],Table1[[Tên hàng hóa]:[Quy cách]],2,0),"")</f>
        <v>Cảm Biến</v>
      </c>
      <c r="F111" s="18" t="str">
        <f>IF(Table2[[#This Row],[Tên hàng hóa]]&lt;&gt;0,VLOOKUP(Table2[[#This Row],[Tên hàng hóa]],Table1[[Tên hàng hóa]:[ĐVT]],3,0),"")</f>
        <v>Cái</v>
      </c>
      <c r="G111" s="17">
        <v>740558.33333333337</v>
      </c>
      <c r="H111" s="17">
        <v>4</v>
      </c>
      <c r="I111" s="14">
        <f>IF(Table2[[#This Row],[Số lượng]]&lt;&gt;0,Table2[[#This Row],[Số lượng]]*Table2[[#This Row],[Đơn giá mua]],"")</f>
        <v>2962233.3333333335</v>
      </c>
      <c r="J111" s="14" t="str">
        <f ca="1">IF(AND(Table2[[#This Row],[Tên hàng hóa]]&lt;&gt;0,D112=""),SUM(OFFSET(Table2[[#This Row],[Thành tiền]],0,0,-COUNTIF(Table2[Số HĐ],Table2[[#This Row],[Số HĐ]]))),"")</f>
        <v/>
      </c>
      <c r="K111" s="17"/>
      <c r="L11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1" s="15"/>
    </row>
    <row r="112" spans="1:13" ht="35.1" customHeight="1" x14ac:dyDescent="0.2">
      <c r="A112" s="11">
        <f>IF(Table2[[#This Row],[Tên hàng hóa]]="","",A111)</f>
        <v>42138</v>
      </c>
      <c r="B112" s="12" t="str">
        <f>IF(Table2[[#This Row],[Tên hàng hóa]]="","",B111)</f>
        <v>02/05 TECKON-KHT</v>
      </c>
      <c r="C112" s="13" t="str">
        <f>IF(Table2[[#This Row],[Tên hàng hóa]]="","",C111)</f>
        <v>CÔNG TY TECKON</v>
      </c>
      <c r="D112" s="16" t="s">
        <v>274</v>
      </c>
      <c r="E112" s="18" t="str">
        <f>IF(Table2[[#This Row],[Tên hàng hóa]]&lt;&gt;0,VLOOKUP(Table2[[#This Row],[Tên hàng hóa]],Table1[[Tên hàng hóa]:[Quy cách]],2,0),"")</f>
        <v>Cảm Biến</v>
      </c>
      <c r="F112" s="18" t="str">
        <f>IF(Table2[[#This Row],[Tên hàng hóa]]&lt;&gt;0,VLOOKUP(Table2[[#This Row],[Tên hàng hóa]],Table1[[Tên hàng hóa]:[ĐVT]],3,0),"")</f>
        <v>Cái</v>
      </c>
      <c r="G112" s="17">
        <v>588868.33333333337</v>
      </c>
      <c r="H112" s="17">
        <v>5</v>
      </c>
      <c r="I112" s="14">
        <f>IF(Table2[[#This Row],[Số lượng]]&lt;&gt;0,Table2[[#This Row],[Số lượng]]*Table2[[#This Row],[Đơn giá mua]],"")</f>
        <v>2944341.666666667</v>
      </c>
      <c r="J112" s="14" t="str">
        <f ca="1">IF(AND(Table2[[#This Row],[Tên hàng hóa]]&lt;&gt;0,D113=""),SUM(OFFSET(Table2[[#This Row],[Thành tiền]],0,0,-COUNTIF(Table2[Số HĐ],Table2[[#This Row],[Số HĐ]]))),"")</f>
        <v/>
      </c>
      <c r="K112" s="17"/>
      <c r="L11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2" s="15"/>
    </row>
    <row r="113" spans="1:13" ht="35.1" customHeight="1" x14ac:dyDescent="0.2">
      <c r="A113" s="11">
        <f>IF(Table2[[#This Row],[Tên hàng hóa]]="","",A112)</f>
        <v>42138</v>
      </c>
      <c r="B113" s="12" t="str">
        <f>IF(Table2[[#This Row],[Tên hàng hóa]]="","",B112)</f>
        <v>02/05 TECKON-KHT</v>
      </c>
      <c r="C113" s="13" t="str">
        <f>IF(Table2[[#This Row],[Tên hàng hóa]]="","",C112)</f>
        <v>CÔNG TY TECKON</v>
      </c>
      <c r="D113" s="16" t="s">
        <v>317</v>
      </c>
      <c r="E113" s="18" t="str">
        <f>IF(Table2[[#This Row],[Tên hàng hóa]]&lt;&gt;0,VLOOKUP(Table2[[#This Row],[Tên hàng hóa]],Table1[[Tên hàng hóa]:[Quy cách]],2,0),"")</f>
        <v>Điều Khiển Mức Nước</v>
      </c>
      <c r="F113" s="18" t="str">
        <f>IF(Table2[[#This Row],[Tên hàng hóa]]&lt;&gt;0,VLOOKUP(Table2[[#This Row],[Tên hàng hóa]],Table1[[Tên hàng hóa]:[ĐVT]],3,0),"")</f>
        <v>Cái</v>
      </c>
      <c r="G113" s="17">
        <v>2235788.3333333335</v>
      </c>
      <c r="H113" s="17">
        <v>2</v>
      </c>
      <c r="I113" s="14">
        <f>IF(Table2[[#This Row],[Số lượng]]&lt;&gt;0,Table2[[#This Row],[Số lượng]]*Table2[[#This Row],[Đơn giá mua]],"")</f>
        <v>4471576.666666667</v>
      </c>
      <c r="J113" s="14" t="str">
        <f ca="1">IF(AND(Table2[[#This Row],[Tên hàng hóa]]&lt;&gt;0,D114=""),SUM(OFFSET(Table2[[#This Row],[Thành tiền]],0,0,-COUNTIF(Table2[Số HĐ],Table2[[#This Row],[Số HĐ]]))),"")</f>
        <v/>
      </c>
      <c r="K113" s="17"/>
      <c r="L11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3" s="15"/>
    </row>
    <row r="114" spans="1:13" ht="35.1" customHeight="1" x14ac:dyDescent="0.2">
      <c r="A114" s="11">
        <f>IF(Table2[[#This Row],[Tên hàng hóa]]="","",A113)</f>
        <v>42138</v>
      </c>
      <c r="B114" s="12" t="str">
        <f>IF(Table2[[#This Row],[Tên hàng hóa]]="","",B113)</f>
        <v>02/05 TECKON-KHT</v>
      </c>
      <c r="C114" s="13" t="str">
        <f>IF(Table2[[#This Row],[Tên hàng hóa]]="","",C113)</f>
        <v>CÔNG TY TECKON</v>
      </c>
      <c r="D114" s="16" t="s">
        <v>275</v>
      </c>
      <c r="E114" s="18" t="str">
        <f>IF(Table2[[#This Row],[Tên hàng hóa]]&lt;&gt;0,VLOOKUP(Table2[[#This Row],[Tên hàng hóa]],Table1[[Tên hàng hóa]:[Quy cách]],2,0),"")</f>
        <v>Cảm Biến</v>
      </c>
      <c r="F114" s="18" t="str">
        <f>IF(Table2[[#This Row],[Tên hàng hóa]]&lt;&gt;0,VLOOKUP(Table2[[#This Row],[Tên hàng hóa]],Table1[[Tên hàng hóa]:[ĐVT]],3,0),"")</f>
        <v>Cái</v>
      </c>
      <c r="G114" s="17">
        <v>721055.33333333337</v>
      </c>
      <c r="H114" s="17">
        <v>3</v>
      </c>
      <c r="I114" s="14">
        <f>IF(Table2[[#This Row],[Số lượng]]&lt;&gt;0,Table2[[#This Row],[Số lượng]]*Table2[[#This Row],[Đơn giá mua]],"")</f>
        <v>2163166</v>
      </c>
      <c r="J114" s="14">
        <f ca="1">IF(AND(Table2[[#This Row],[Tên hàng hóa]]&lt;&gt;0,D115=""),SUM(OFFSET(Table2[[#This Row],[Thành tiền]],0,0,-COUNTIF(Table2[Số HĐ],Table2[[#This Row],[Số HĐ]]))),"")</f>
        <v>62027100.600000001</v>
      </c>
      <c r="K114" s="17" t="s">
        <v>464</v>
      </c>
      <c r="L11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4" s="15"/>
    </row>
    <row r="115" spans="1:13" ht="35.1" customHeight="1" x14ac:dyDescent="0.2">
      <c r="A115" s="11" t="str">
        <f>IF(Table2[[#This Row],[Tên hàng hóa]]="","",A114)</f>
        <v/>
      </c>
      <c r="B115" s="12" t="str">
        <f>IF(Table2[[#This Row],[Tên hàng hóa]]="","",B114)</f>
        <v/>
      </c>
      <c r="C115" s="13" t="str">
        <f>IF(Table2[[#This Row],[Tên hàng hóa]]="","",C114)</f>
        <v/>
      </c>
      <c r="D115" s="16"/>
      <c r="E115" s="18" t="str">
        <f>IF(Table2[[#This Row],[Tên hàng hóa]]&lt;&gt;0,VLOOKUP(Table2[[#This Row],[Tên hàng hóa]],Table1[[Tên hàng hóa]:[Quy cách]],2,0),"")</f>
        <v/>
      </c>
      <c r="F115" s="18" t="str">
        <f>IF(Table2[[#This Row],[Tên hàng hóa]]&lt;&gt;0,VLOOKUP(Table2[[#This Row],[Tên hàng hóa]],Table1[[Tên hàng hóa]:[ĐVT]],3,0),"")</f>
        <v/>
      </c>
      <c r="G115" s="17"/>
      <c r="H115" s="17"/>
      <c r="I115" s="14" t="str">
        <f>IF(Table2[[#This Row],[Số lượng]]&lt;&gt;0,Table2[[#This Row],[Số lượng]]*Table2[[#This Row],[Đơn giá mua]],"")</f>
        <v/>
      </c>
      <c r="J115" s="14" t="str">
        <f ca="1">IF(AND(Table2[[#This Row],[Tên hàng hóa]]&lt;&gt;0,D116=""),SUM(OFFSET(Table2[[#This Row],[Thành tiền]],0,0,-COUNTIF(Table2[Số HĐ],Table2[[#This Row],[Số HĐ]]))),"")</f>
        <v/>
      </c>
      <c r="K115" s="17"/>
      <c r="L11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5" s="15"/>
    </row>
    <row r="116" spans="1:13" ht="35.1" customHeight="1" x14ac:dyDescent="0.2">
      <c r="A116" s="11">
        <v>42138</v>
      </c>
      <c r="B116" s="12" t="s">
        <v>807</v>
      </c>
      <c r="C116" s="13" t="s">
        <v>480</v>
      </c>
      <c r="D116" s="16" t="s">
        <v>754</v>
      </c>
      <c r="E116" s="18" t="str">
        <f>IF(Table2[[#This Row],[Tên hàng hóa]]&lt;&gt;0,VLOOKUP(Table2[[#This Row],[Tên hàng hóa]],Table1[[Tên hàng hóa]:[Quy cách]],2,0),"")</f>
        <v>Timer</v>
      </c>
      <c r="F116" s="18" t="str">
        <f>IF(Table2[[#This Row],[Tên hàng hóa]]&lt;&gt;0,VLOOKUP(Table2[[#This Row],[Tên hàng hóa]],Table1[[Tên hàng hóa]:[ĐVT]],3,0),"")</f>
        <v>Cái</v>
      </c>
      <c r="G116" s="17">
        <v>1185000</v>
      </c>
      <c r="H116" s="17">
        <v>1</v>
      </c>
      <c r="I116" s="14">
        <f>IF(Table2[[#This Row],[Số lượng]]&lt;&gt;0,Table2[[#This Row],[Số lượng]]*Table2[[#This Row],[Đơn giá mua]],"")</f>
        <v>1185000</v>
      </c>
      <c r="J116" s="14">
        <f ca="1">IF(AND(Table2[[#This Row],[Tên hàng hóa]]&lt;&gt;0,D117=""),SUM(OFFSET(Table2[[#This Row],[Thành tiền]],0,0,-COUNTIF(Table2[Số HĐ],Table2[[#This Row],[Số HĐ]]))),"")</f>
        <v>1185000</v>
      </c>
      <c r="K116" s="17" t="s">
        <v>464</v>
      </c>
      <c r="L11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6" s="15" t="s">
        <v>1161</v>
      </c>
    </row>
    <row r="117" spans="1:13" ht="35.1" customHeight="1" x14ac:dyDescent="0.2">
      <c r="A117" s="11" t="str">
        <f>IF(Table2[[#This Row],[Tên hàng hóa]]="","",A116)</f>
        <v/>
      </c>
      <c r="B117" s="12" t="str">
        <f>IF(Table2[[#This Row],[Tên hàng hóa]]="","",B116)</f>
        <v/>
      </c>
      <c r="C117" s="13" t="str">
        <f>IF(Table2[[#This Row],[Tên hàng hóa]]="","",C116)</f>
        <v/>
      </c>
      <c r="D117" s="16"/>
      <c r="E117" s="18" t="str">
        <f>IF(Table2[[#This Row],[Tên hàng hóa]]&lt;&gt;0,VLOOKUP(Table2[[#This Row],[Tên hàng hóa]],Table1[[Tên hàng hóa]:[Quy cách]],2,0),"")</f>
        <v/>
      </c>
      <c r="F117" s="18" t="str">
        <f>IF(Table2[[#This Row],[Tên hàng hóa]]&lt;&gt;0,VLOOKUP(Table2[[#This Row],[Tên hàng hóa]],Table1[[Tên hàng hóa]:[ĐVT]],3,0),"")</f>
        <v/>
      </c>
      <c r="G117" s="17"/>
      <c r="H117" s="17"/>
      <c r="I117" s="14" t="str">
        <f>IF(Table2[[#This Row],[Số lượng]]&lt;&gt;0,Table2[[#This Row],[Số lượng]]*Table2[[#This Row],[Đơn giá mua]],"")</f>
        <v/>
      </c>
      <c r="J117" s="14" t="str">
        <f ca="1">IF(AND(Table2[[#This Row],[Tên hàng hóa]]&lt;&gt;0,D118=""),SUM(OFFSET(Table2[[#This Row],[Thành tiền]],0,0,-COUNTIF(Table2[Số HĐ],Table2[[#This Row],[Số HĐ]]))),"")</f>
        <v/>
      </c>
      <c r="K117" s="17"/>
      <c r="L11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7" s="15"/>
    </row>
    <row r="118" spans="1:13" ht="35.1" customHeight="1" x14ac:dyDescent="0.2">
      <c r="A118" s="11">
        <v>42139</v>
      </c>
      <c r="B118" s="12" t="s">
        <v>808</v>
      </c>
      <c r="C118" s="13" t="s">
        <v>480</v>
      </c>
      <c r="D118" s="16" t="s">
        <v>343</v>
      </c>
      <c r="E118" s="18" t="str">
        <f>IF(Table2[[#This Row],[Tên hàng hóa]]&lt;&gt;0,VLOOKUP(Table2[[#This Row],[Tên hàng hóa]],Table1[[Tên hàng hóa]:[Quy cách]],2,0),"")</f>
        <v>Relay</v>
      </c>
      <c r="F118" s="18" t="str">
        <f>IF(Table2[[#This Row],[Tên hàng hóa]]&lt;&gt;0,VLOOKUP(Table2[[#This Row],[Tên hàng hóa]],Table1[[Tên hàng hóa]:[ĐVT]],3,0),"")</f>
        <v>Cái</v>
      </c>
      <c r="G118" s="17">
        <v>58300</v>
      </c>
      <c r="H118" s="17">
        <v>8</v>
      </c>
      <c r="I118" s="14">
        <f>IF(Table2[[#This Row],[Số lượng]]&lt;&gt;0,Table2[[#This Row],[Số lượng]]*Table2[[#This Row],[Đơn giá mua]],"")</f>
        <v>466400</v>
      </c>
      <c r="J118" s="14" t="str">
        <f ca="1">IF(AND(Table2[[#This Row],[Tên hàng hóa]]&lt;&gt;0,D119=""),SUM(OFFSET(Table2[[#This Row],[Thành tiền]],0,0,-COUNTIF(Table2[Số HĐ],Table2[[#This Row],[Số HĐ]]))),"")</f>
        <v/>
      </c>
      <c r="K118" s="17"/>
      <c r="L11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8" s="15"/>
    </row>
    <row r="119" spans="1:13" ht="35.1" customHeight="1" x14ac:dyDescent="0.2">
      <c r="A119" s="11">
        <f>IF(Table2[[#This Row],[Tên hàng hóa]]="","",A118)</f>
        <v>42139</v>
      </c>
      <c r="B119" s="12" t="str">
        <f>IF(Table2[[#This Row],[Tên hàng hóa]]="","",B118)</f>
        <v>TP 5844</v>
      </c>
      <c r="C119" s="13" t="str">
        <f>IF(Table2[[#This Row],[Tên hàng hóa]]="","",C118)</f>
        <v>CTY TNHH TM -DV Thuận Phương</v>
      </c>
      <c r="D119" s="16" t="s">
        <v>431</v>
      </c>
      <c r="E119" s="18" t="str">
        <f>IF(Table2[[#This Row],[Tên hàng hóa]]&lt;&gt;0,VLOOKUP(Table2[[#This Row],[Tên hàng hóa]],Table1[[Tên hàng hóa]:[Quy cách]],2,0),"")</f>
        <v>Socket</v>
      </c>
      <c r="F119" s="18" t="str">
        <f>IF(Table2[[#This Row],[Tên hàng hóa]]&lt;&gt;0,VLOOKUP(Table2[[#This Row],[Tên hàng hóa]],Table1[[Tên hàng hóa]:[ĐVT]],3,0),"")</f>
        <v>Cái</v>
      </c>
      <c r="G119" s="17">
        <v>35200</v>
      </c>
      <c r="H119" s="17">
        <v>8</v>
      </c>
      <c r="I119" s="14">
        <f>IF(Table2[[#This Row],[Số lượng]]&lt;&gt;0,Table2[[#This Row],[Số lượng]]*Table2[[#This Row],[Đơn giá mua]],"")</f>
        <v>281600</v>
      </c>
      <c r="J119" s="14">
        <f ca="1">IF(AND(Table2[[#This Row],[Tên hàng hóa]]&lt;&gt;0,D120=""),SUM(OFFSET(Table2[[#This Row],[Thành tiền]],0,0,-COUNTIF(Table2[Số HĐ],Table2[[#This Row],[Số HĐ]]))),"")</f>
        <v>748000</v>
      </c>
      <c r="K119" s="17" t="s">
        <v>464</v>
      </c>
      <c r="L11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9" s="15" t="s">
        <v>1161</v>
      </c>
    </row>
    <row r="120" spans="1:13" ht="35.1" customHeight="1" x14ac:dyDescent="0.2">
      <c r="A120" s="11" t="str">
        <f>IF(Table2[[#This Row],[Tên hàng hóa]]="","",A119)</f>
        <v/>
      </c>
      <c r="B120" s="12" t="str">
        <f>IF(Table2[[#This Row],[Tên hàng hóa]]="","",B119)</f>
        <v/>
      </c>
      <c r="C120" s="13" t="str">
        <f>IF(Table2[[#This Row],[Tên hàng hóa]]="","",C119)</f>
        <v/>
      </c>
      <c r="D120" s="16"/>
      <c r="E120" s="18" t="str">
        <f>IF(Table2[[#This Row],[Tên hàng hóa]]&lt;&gt;0,VLOOKUP(Table2[[#This Row],[Tên hàng hóa]],Table1[[Tên hàng hóa]:[Quy cách]],2,0),"")</f>
        <v/>
      </c>
      <c r="F120" s="18" t="str">
        <f>IF(Table2[[#This Row],[Tên hàng hóa]]&lt;&gt;0,VLOOKUP(Table2[[#This Row],[Tên hàng hóa]],Table1[[Tên hàng hóa]:[ĐVT]],3,0),"")</f>
        <v/>
      </c>
      <c r="G120" s="17"/>
      <c r="H120" s="17"/>
      <c r="I120" s="14" t="str">
        <f>IF(Table2[[#This Row],[Số lượng]]&lt;&gt;0,Table2[[#This Row],[Số lượng]]*Table2[[#This Row],[Đơn giá mua]],"")</f>
        <v/>
      </c>
      <c r="J120" s="14" t="str">
        <f ca="1">IF(AND(Table2[[#This Row],[Tên hàng hóa]]&lt;&gt;0,D121=""),SUM(OFFSET(Table2[[#This Row],[Thành tiền]],0,0,-COUNTIF(Table2[Số HĐ],Table2[[#This Row],[Số HĐ]]))),"")</f>
        <v/>
      </c>
      <c r="K120" s="17"/>
      <c r="L12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0" s="15"/>
    </row>
    <row r="121" spans="1:13" ht="35.1" customHeight="1" x14ac:dyDescent="0.2">
      <c r="A121" s="11">
        <v>42139</v>
      </c>
      <c r="B121" s="12" t="s">
        <v>4329</v>
      </c>
      <c r="C121" s="13" t="s">
        <v>521</v>
      </c>
      <c r="D121" s="16" t="s">
        <v>239</v>
      </c>
      <c r="E121" s="18" t="str">
        <f>IF(Table2[[#This Row],[Tên hàng hóa]]&lt;&gt;0,VLOOKUP(Table2[[#This Row],[Tên hàng hóa]],Table1[[Tên hàng hóa]:[Quy cách]],2,0),"")</f>
        <v>Cảm Biến</v>
      </c>
      <c r="F121" s="18" t="str">
        <f>IF(Table2[[#This Row],[Tên hàng hóa]]&lt;&gt;0,VLOOKUP(Table2[[#This Row],[Tên hàng hóa]],Table1[[Tên hàng hóa]:[ĐVT]],3,0),"")</f>
        <v>Cái</v>
      </c>
      <c r="G121" s="17">
        <v>594000</v>
      </c>
      <c r="H121" s="17">
        <v>5</v>
      </c>
      <c r="I121" s="14">
        <f>IF(Table2[[#This Row],[Số lượng]]&lt;&gt;0,Table2[[#This Row],[Số lượng]]*Table2[[#This Row],[Đơn giá mua]],"")</f>
        <v>2970000</v>
      </c>
      <c r="J121" s="14">
        <f ca="1">IF(AND(Table2[[#This Row],[Tên hàng hóa]]&lt;&gt;0,D122=""),SUM(OFFSET(Table2[[#This Row],[Thành tiền]],0,0,-COUNTIF(Table2[Số HĐ],Table2[[#This Row],[Số HĐ]]))),"")</f>
        <v>2970000</v>
      </c>
      <c r="K121" s="17" t="s">
        <v>464</v>
      </c>
      <c r="L12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1" s="15" t="s">
        <v>1094</v>
      </c>
    </row>
    <row r="122" spans="1:13" ht="35.1" customHeight="1" x14ac:dyDescent="0.2">
      <c r="A122" s="11" t="str">
        <f>IF(Table2[[#This Row],[Tên hàng hóa]]="","",A121)</f>
        <v/>
      </c>
      <c r="B122" s="12" t="str">
        <f>IF(Table2[[#This Row],[Tên hàng hóa]]="","",B121)</f>
        <v/>
      </c>
      <c r="C122" s="13" t="str">
        <f>IF(Table2[[#This Row],[Tên hàng hóa]]="","",C121)</f>
        <v/>
      </c>
      <c r="D122" s="16"/>
      <c r="E122" s="18" t="str">
        <f>IF(Table2[[#This Row],[Tên hàng hóa]]&lt;&gt;0,VLOOKUP(Table2[[#This Row],[Tên hàng hóa]],Table1[[Tên hàng hóa]:[Quy cách]],2,0),"")</f>
        <v/>
      </c>
      <c r="F122" s="18" t="str">
        <f>IF(Table2[[#This Row],[Tên hàng hóa]]&lt;&gt;0,VLOOKUP(Table2[[#This Row],[Tên hàng hóa]],Table1[[Tên hàng hóa]:[ĐVT]],3,0),"")</f>
        <v/>
      </c>
      <c r="G122" s="17"/>
      <c r="H122" s="17"/>
      <c r="I122" s="14" t="str">
        <f>IF(Table2[[#This Row],[Số lượng]]&lt;&gt;0,Table2[[#This Row],[Số lượng]]*Table2[[#This Row],[Đơn giá mua]],"")</f>
        <v/>
      </c>
      <c r="J122" s="14" t="str">
        <f ca="1">IF(AND(Table2[[#This Row],[Tên hàng hóa]]&lt;&gt;0,D123=""),SUM(OFFSET(Table2[[#This Row],[Thành tiền]],0,0,-COUNTIF(Table2[Số HĐ],Table2[[#This Row],[Số HĐ]]))),"")</f>
        <v/>
      </c>
      <c r="K122" s="17"/>
      <c r="L12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2" s="15"/>
    </row>
    <row r="123" spans="1:13" ht="35.1" customHeight="1" x14ac:dyDescent="0.2">
      <c r="A123" s="11">
        <v>42143</v>
      </c>
      <c r="B123" s="12" t="s">
        <v>813</v>
      </c>
      <c r="C123" s="13" t="s">
        <v>537</v>
      </c>
      <c r="D123" s="16" t="s">
        <v>538</v>
      </c>
      <c r="E123" s="18" t="str">
        <f>IF(Table2[[#This Row],[Tên hàng hóa]]&lt;&gt;0,VLOOKUP(Table2[[#This Row],[Tên hàng hóa]],Table1[[Tên hàng hóa]:[Quy cách]],2,0),"")</f>
        <v>Biến Tần</v>
      </c>
      <c r="F123" s="18" t="str">
        <f>IF(Table2[[#This Row],[Tên hàng hóa]]&lt;&gt;0,VLOOKUP(Table2[[#This Row],[Tên hàng hóa]],Table1[[Tên hàng hóa]:[ĐVT]],3,0),"")</f>
        <v>Bộ</v>
      </c>
      <c r="G123" s="17">
        <v>6930000</v>
      </c>
      <c r="H123" s="17">
        <v>1</v>
      </c>
      <c r="I123" s="14">
        <f>IF(Table2[[#This Row],[Số lượng]]&lt;&gt;0,Table2[[#This Row],[Số lượng]]*Table2[[#This Row],[Đơn giá mua]],"")</f>
        <v>6930000</v>
      </c>
      <c r="J123" s="14">
        <f ca="1">IF(AND(Table2[[#This Row],[Tên hàng hóa]]&lt;&gt;0,D124=""),SUM(OFFSET(Table2[[#This Row],[Thành tiền]],0,0,-COUNTIF(Table2[Số HĐ],Table2[[#This Row],[Số HĐ]]))),"")</f>
        <v>6930000</v>
      </c>
      <c r="K123" s="17" t="s">
        <v>464</v>
      </c>
      <c r="L12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3" s="15"/>
    </row>
    <row r="124" spans="1:13" ht="35.1" customHeight="1" x14ac:dyDescent="0.2">
      <c r="A124" s="11" t="str">
        <f>IF(Table2[[#This Row],[Tên hàng hóa]]="","",A123)</f>
        <v/>
      </c>
      <c r="B124" s="12" t="str">
        <f>IF(Table2[[#This Row],[Tên hàng hóa]]="","",B123)</f>
        <v/>
      </c>
      <c r="C124" s="13" t="str">
        <f>IF(Table2[[#This Row],[Tên hàng hóa]]="","",C123)</f>
        <v/>
      </c>
      <c r="D124" s="16"/>
      <c r="E124" s="18" t="str">
        <f>IF(Table2[[#This Row],[Tên hàng hóa]]&lt;&gt;0,VLOOKUP(Table2[[#This Row],[Tên hàng hóa]],Table1[[Tên hàng hóa]:[Quy cách]],2,0),"")</f>
        <v/>
      </c>
      <c r="F124" s="18" t="str">
        <f>IF(Table2[[#This Row],[Tên hàng hóa]]&lt;&gt;0,VLOOKUP(Table2[[#This Row],[Tên hàng hóa]],Table1[[Tên hàng hóa]:[ĐVT]],3,0),"")</f>
        <v/>
      </c>
      <c r="G124" s="17"/>
      <c r="H124" s="17"/>
      <c r="I124" s="14" t="str">
        <f>IF(Table2[[#This Row],[Số lượng]]&lt;&gt;0,Table2[[#This Row],[Số lượng]]*Table2[[#This Row],[Đơn giá mua]],"")</f>
        <v/>
      </c>
      <c r="J124" s="14" t="str">
        <f ca="1">IF(AND(Table2[[#This Row],[Tên hàng hóa]]&lt;&gt;0,D125=""),SUM(OFFSET(Table2[[#This Row],[Thành tiền]],0,0,-COUNTIF(Table2[Số HĐ],Table2[[#This Row],[Số HĐ]]))),"")</f>
        <v/>
      </c>
      <c r="K124" s="17"/>
      <c r="L12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4" s="15"/>
    </row>
    <row r="125" spans="1:13" ht="35.1" customHeight="1" x14ac:dyDescent="0.2">
      <c r="A125" s="11">
        <v>42144</v>
      </c>
      <c r="B125" s="12" t="s">
        <v>816</v>
      </c>
      <c r="C125" s="13" t="s">
        <v>1119</v>
      </c>
      <c r="D125" s="16" t="s">
        <v>817</v>
      </c>
      <c r="E125" s="18" t="str">
        <f>IF(Table2[[#This Row],[Tên hàng hóa]]&lt;&gt;0,VLOOKUP(Table2[[#This Row],[Tên hàng hóa]],Table1[[Tên hàng hóa]:[Quy cách]],2,0),"")</f>
        <v>Schneider</v>
      </c>
      <c r="F125" s="18" t="str">
        <f>IF(Table2[[#This Row],[Tên hàng hóa]]&lt;&gt;0,VLOOKUP(Table2[[#This Row],[Tên hàng hóa]],Table1[[Tên hàng hóa]:[ĐVT]],3,0),"")</f>
        <v>cái</v>
      </c>
      <c r="G125" s="17">
        <v>5397000</v>
      </c>
      <c r="H125" s="17">
        <v>1</v>
      </c>
      <c r="I125" s="14">
        <f>IF(Table2[[#This Row],[Số lượng]]&lt;&gt;0,Table2[[#This Row],[Số lượng]]*Table2[[#This Row],[Đơn giá mua]],"")</f>
        <v>5397000</v>
      </c>
      <c r="J125" s="14">
        <f ca="1">IF(AND(Table2[[#This Row],[Tên hàng hóa]]&lt;&gt;0,D126=""),SUM(OFFSET(Table2[[#This Row],[Thành tiền]],0,0,-COUNTIF(Table2[Số HĐ],Table2[[#This Row],[Số HĐ]]))),"")</f>
        <v>5397000</v>
      </c>
      <c r="K125" s="17" t="s">
        <v>464</v>
      </c>
      <c r="L12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5" s="15"/>
    </row>
    <row r="126" spans="1:13" ht="35.1" customHeight="1" x14ac:dyDescent="0.2">
      <c r="A126" s="11" t="str">
        <f>IF(Table2[[#This Row],[Tên hàng hóa]]="","",A125)</f>
        <v/>
      </c>
      <c r="B126" s="12" t="str">
        <f>IF(Table2[[#This Row],[Tên hàng hóa]]="","",B125)</f>
        <v/>
      </c>
      <c r="C126" s="13" t="str">
        <f>IF(Table2[[#This Row],[Tên hàng hóa]]="","",C125)</f>
        <v/>
      </c>
      <c r="D126" s="16"/>
      <c r="E126" s="18" t="str">
        <f>IF(Table2[[#This Row],[Tên hàng hóa]]&lt;&gt;0,VLOOKUP(Table2[[#This Row],[Tên hàng hóa]],Table1[[Tên hàng hóa]:[Quy cách]],2,0),"")</f>
        <v/>
      </c>
      <c r="F126" s="18" t="str">
        <f>IF(Table2[[#This Row],[Tên hàng hóa]]&lt;&gt;0,VLOOKUP(Table2[[#This Row],[Tên hàng hóa]],Table1[[Tên hàng hóa]:[ĐVT]],3,0),"")</f>
        <v/>
      </c>
      <c r="G126" s="17"/>
      <c r="H126" s="17"/>
      <c r="I126" s="14" t="str">
        <f>IF(Table2[[#This Row],[Số lượng]]&lt;&gt;0,Table2[[#This Row],[Số lượng]]*Table2[[#This Row],[Đơn giá mua]],"")</f>
        <v/>
      </c>
      <c r="J126" s="14" t="str">
        <f ca="1">IF(AND(Table2[[#This Row],[Tên hàng hóa]]&lt;&gt;0,D127=""),SUM(OFFSET(Table2[[#This Row],[Thành tiền]],0,0,-COUNTIF(Table2[Số HĐ],Table2[[#This Row],[Số HĐ]]))),"")</f>
        <v/>
      </c>
      <c r="K126" s="17"/>
      <c r="L12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6" s="15"/>
    </row>
    <row r="127" spans="1:13" ht="35.1" customHeight="1" x14ac:dyDescent="0.2">
      <c r="A127" s="11">
        <v>42133</v>
      </c>
      <c r="B127" s="12" t="s">
        <v>886</v>
      </c>
      <c r="C127" s="13" t="s">
        <v>480</v>
      </c>
      <c r="D127" s="16" t="s">
        <v>819</v>
      </c>
      <c r="E127" s="18" t="str">
        <f>IF(Table2[[#This Row],[Tên hàng hóa]]&lt;&gt;0,VLOOKUP(Table2[[#This Row],[Tên hàng hóa]],Table1[[Tên hàng hóa]:[Quy cách]],2,0),"")</f>
        <v>Đầu dò nhiệt độ</v>
      </c>
      <c r="F127" s="18" t="str">
        <f>IF(Table2[[#This Row],[Tên hàng hóa]]&lt;&gt;0,VLOOKUP(Table2[[#This Row],[Tên hàng hóa]],Table1[[Tên hàng hóa]:[ĐVT]],3,0),"")</f>
        <v>Cái</v>
      </c>
      <c r="G127" s="17">
        <v>583000</v>
      </c>
      <c r="H127" s="17">
        <v>2</v>
      </c>
      <c r="I127" s="14">
        <f>IF(Table2[[#This Row],[Số lượng]]&lt;&gt;0,Table2[[#This Row],[Số lượng]]*Table2[[#This Row],[Đơn giá mua]],"")</f>
        <v>1166000</v>
      </c>
      <c r="J127" s="14">
        <f ca="1">IF(AND(Table2[[#This Row],[Tên hàng hóa]]&lt;&gt;0,D128=""),SUM(OFFSET(Table2[[#This Row],[Thành tiền]],0,0,-COUNTIF(Table2[Số HĐ],Table2[[#This Row],[Số HĐ]]))),"")</f>
        <v>1166000</v>
      </c>
      <c r="K127" s="17" t="s">
        <v>464</v>
      </c>
      <c r="L12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7" s="15" t="s">
        <v>1161</v>
      </c>
    </row>
    <row r="128" spans="1:13" ht="35.1" customHeight="1" x14ac:dyDescent="0.2">
      <c r="A128" s="11" t="str">
        <f>IF(Table2[[#This Row],[Tên hàng hóa]]="","",A127)</f>
        <v/>
      </c>
      <c r="B128" s="12" t="str">
        <f>IF(Table2[[#This Row],[Tên hàng hóa]]="","",B127)</f>
        <v/>
      </c>
      <c r="C128" s="13" t="str">
        <f>IF(Table2[[#This Row],[Tên hàng hóa]]="","",C127)</f>
        <v/>
      </c>
      <c r="D128" s="16"/>
      <c r="E128" s="18" t="str">
        <f>IF(Table2[[#This Row],[Tên hàng hóa]]&lt;&gt;0,VLOOKUP(Table2[[#This Row],[Tên hàng hóa]],Table1[[Tên hàng hóa]:[Quy cách]],2,0),"")</f>
        <v/>
      </c>
      <c r="F128" s="18" t="str">
        <f>IF(Table2[[#This Row],[Tên hàng hóa]]&lt;&gt;0,VLOOKUP(Table2[[#This Row],[Tên hàng hóa]],Table1[[Tên hàng hóa]:[ĐVT]],3,0),"")</f>
        <v/>
      </c>
      <c r="G128" s="17"/>
      <c r="H128" s="17"/>
      <c r="I128" s="14" t="str">
        <f>IF(Table2[[#This Row],[Số lượng]]&lt;&gt;0,Table2[[#This Row],[Số lượng]]*Table2[[#This Row],[Đơn giá mua]],"")</f>
        <v/>
      </c>
      <c r="J128" s="14" t="str">
        <f ca="1">IF(AND(Table2[[#This Row],[Tên hàng hóa]]&lt;&gt;0,D129=""),SUM(OFFSET(Table2[[#This Row],[Thành tiền]],0,0,-COUNTIF(Table2[Số HĐ],Table2[[#This Row],[Số HĐ]]))),"")</f>
        <v/>
      </c>
      <c r="K128" s="17"/>
      <c r="L12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8" s="15"/>
    </row>
    <row r="129" spans="1:13" ht="35.1" customHeight="1" x14ac:dyDescent="0.2">
      <c r="A129" s="11">
        <v>42152</v>
      </c>
      <c r="B129" s="12" t="s">
        <v>836</v>
      </c>
      <c r="C129" s="13" t="s">
        <v>462</v>
      </c>
      <c r="D129" s="16" t="s">
        <v>392</v>
      </c>
      <c r="E129" s="18" t="str">
        <f>IF(Table2[[#This Row],[Tên hàng hóa]]&lt;&gt;0,VLOOKUP(Table2[[#This Row],[Tên hàng hóa]],Table1[[Tên hàng hóa]:[Quy cách]],2,0),"")</f>
        <v>Timer</v>
      </c>
      <c r="F129" s="18" t="str">
        <f>IF(Table2[[#This Row],[Tên hàng hóa]]&lt;&gt;0,VLOOKUP(Table2[[#This Row],[Tên hàng hóa]],Table1[[Tên hàng hóa]:[ĐVT]],3,0),"")</f>
        <v>Cái</v>
      </c>
      <c r="G129" s="17">
        <v>495000</v>
      </c>
      <c r="H129" s="17">
        <v>5</v>
      </c>
      <c r="I129" s="14">
        <f>IF(Table2[[#This Row],[Số lượng]]&lt;&gt;0,Table2[[#This Row],[Số lượng]]*Table2[[#This Row],[Đơn giá mua]],"")</f>
        <v>2475000</v>
      </c>
      <c r="J129" s="14">
        <f ca="1">IF(AND(Table2[[#This Row],[Tên hàng hóa]]&lt;&gt;0,D130=""),SUM(OFFSET(Table2[[#This Row],[Thành tiền]],0,0,-COUNTIF(Table2[Số HĐ],Table2[[#This Row],[Số HĐ]]))),"")</f>
        <v>2475000</v>
      </c>
      <c r="K129" s="17" t="s">
        <v>464</v>
      </c>
      <c r="L12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9" s="15" t="s">
        <v>1051</v>
      </c>
    </row>
    <row r="130" spans="1:13" ht="35.1" customHeight="1" x14ac:dyDescent="0.2">
      <c r="A130" s="11" t="str">
        <f>IF(Table2[[#This Row],[Tên hàng hóa]]="","",A129)</f>
        <v/>
      </c>
      <c r="B130" s="12" t="str">
        <f>IF(Table2[[#This Row],[Tên hàng hóa]]="","",B129)</f>
        <v/>
      </c>
      <c r="C130" s="13" t="str">
        <f>IF(Table2[[#This Row],[Tên hàng hóa]]="","",C129)</f>
        <v/>
      </c>
      <c r="D130" s="16"/>
      <c r="E130" s="18" t="str">
        <f>IF(Table2[[#This Row],[Tên hàng hóa]]&lt;&gt;0,VLOOKUP(Table2[[#This Row],[Tên hàng hóa]],Table1[[Tên hàng hóa]:[Quy cách]],2,0),"")</f>
        <v/>
      </c>
      <c r="F130" s="18" t="str">
        <f>IF(Table2[[#This Row],[Tên hàng hóa]]&lt;&gt;0,VLOOKUP(Table2[[#This Row],[Tên hàng hóa]],Table1[[Tên hàng hóa]:[ĐVT]],3,0),"")</f>
        <v/>
      </c>
      <c r="G130" s="17"/>
      <c r="H130" s="17"/>
      <c r="I130" s="14" t="str">
        <f>IF(Table2[[#This Row],[Số lượng]]&lt;&gt;0,Table2[[#This Row],[Số lượng]]*Table2[[#This Row],[Đơn giá mua]],"")</f>
        <v/>
      </c>
      <c r="J130" s="14" t="str">
        <f ca="1">IF(AND(Table2[[#This Row],[Tên hàng hóa]]&lt;&gt;0,D131=""),SUM(OFFSET(Table2[[#This Row],[Thành tiền]],0,0,-COUNTIF(Table2[Số HĐ],Table2[[#This Row],[Số HĐ]]))),"")</f>
        <v/>
      </c>
      <c r="K130" s="17"/>
      <c r="L13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0" s="15"/>
    </row>
    <row r="131" spans="1:13" ht="35.1" customHeight="1" x14ac:dyDescent="0.2">
      <c r="A131" s="11">
        <v>42152</v>
      </c>
      <c r="B131" s="12" t="s">
        <v>837</v>
      </c>
      <c r="C131" s="13" t="s">
        <v>480</v>
      </c>
      <c r="D131" s="16" t="s">
        <v>310</v>
      </c>
      <c r="E131" s="18" t="str">
        <f>IF(Table2[[#This Row],[Tên hàng hóa]]&lt;&gt;0,VLOOKUP(Table2[[#This Row],[Tên hàng hóa]],Table1[[Tên hàng hóa]:[Quy cách]],2,0),"")</f>
        <v>Đầu dò nhiệt độ</v>
      </c>
      <c r="F131" s="18" t="str">
        <f>IF(Table2[[#This Row],[Tên hàng hóa]]&lt;&gt;0,VLOOKUP(Table2[[#This Row],[Tên hàng hóa]],Table1[[Tên hàng hóa]:[ĐVT]],3,0),"")</f>
        <v>Cái</v>
      </c>
      <c r="G131" s="17">
        <v>1421200</v>
      </c>
      <c r="H131" s="17">
        <v>2</v>
      </c>
      <c r="I131" s="14">
        <f>IF(Table2[[#This Row],[Số lượng]]&lt;&gt;0,Table2[[#This Row],[Số lượng]]*Table2[[#This Row],[Đơn giá mua]],"")</f>
        <v>2842400</v>
      </c>
      <c r="J131" s="14" t="str">
        <f ca="1">IF(AND(Table2[[#This Row],[Tên hàng hóa]]&lt;&gt;0,D132=""),SUM(OFFSET(Table2[[#This Row],[Thành tiền]],0,0,-COUNTIF(Table2[Số HĐ],Table2[[#This Row],[Số HĐ]]))),"")</f>
        <v/>
      </c>
      <c r="K131" s="17"/>
      <c r="L13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1" s="15"/>
    </row>
    <row r="132" spans="1:13" ht="35.1" customHeight="1" x14ac:dyDescent="0.2">
      <c r="A132" s="11">
        <f>IF(Table2[[#This Row],[Tên hàng hóa]]="","",A131)</f>
        <v>42152</v>
      </c>
      <c r="B132" s="12" t="str">
        <f>IF(Table2[[#This Row],[Tên hàng hóa]]="","",B131)</f>
        <v>TP 5983</v>
      </c>
      <c r="C132" s="13" t="str">
        <f>IF(Table2[[#This Row],[Tên hàng hóa]]="","",C131)</f>
        <v>CTY TNHH TM -DV Thuận Phương</v>
      </c>
      <c r="D132" s="16" t="s">
        <v>393</v>
      </c>
      <c r="E132" s="18" t="str">
        <f>IF(Table2[[#This Row],[Tên hàng hóa]]&lt;&gt;0,VLOOKUP(Table2[[#This Row],[Tên hàng hóa]],Table1[[Tên hàng hóa]:[Quy cách]],2,0),"")</f>
        <v>Timer</v>
      </c>
      <c r="F132" s="18" t="str">
        <f>IF(Table2[[#This Row],[Tên hàng hóa]]&lt;&gt;0,VLOOKUP(Table2[[#This Row],[Tên hàng hóa]],Table1[[Tên hàng hóa]:[ĐVT]],3,0),"")</f>
        <v>Cái</v>
      </c>
      <c r="G132" s="17">
        <v>841500</v>
      </c>
      <c r="H132" s="17">
        <v>2</v>
      </c>
      <c r="I132" s="14">
        <f>IF(Table2[[#This Row],[Số lượng]]&lt;&gt;0,Table2[[#This Row],[Số lượng]]*Table2[[#This Row],[Đơn giá mua]],"")</f>
        <v>1683000</v>
      </c>
      <c r="J132" s="14" t="str">
        <f ca="1">IF(AND(Table2[[#This Row],[Tên hàng hóa]]&lt;&gt;0,D133=""),SUM(OFFSET(Table2[[#This Row],[Thành tiền]],0,0,-COUNTIF(Table2[Số HĐ],Table2[[#This Row],[Số HĐ]]))),"")</f>
        <v/>
      </c>
      <c r="K132" s="17"/>
      <c r="L13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2" s="15"/>
    </row>
    <row r="133" spans="1:13" ht="35.1" customHeight="1" x14ac:dyDescent="0.2">
      <c r="A133" s="11">
        <f>IF(Table2[[#This Row],[Tên hàng hóa]]="","",A132)</f>
        <v>42152</v>
      </c>
      <c r="B133" s="12" t="str">
        <f>IF(Table2[[#This Row],[Tên hàng hóa]]="","",B132)</f>
        <v>TP 5983</v>
      </c>
      <c r="C133" s="13" t="str">
        <f>IF(Table2[[#This Row],[Tên hàng hóa]]="","",C132)</f>
        <v>CTY TNHH TM -DV Thuận Phương</v>
      </c>
      <c r="D133" s="16" t="s">
        <v>433</v>
      </c>
      <c r="E133" s="18" t="str">
        <f>IF(Table2[[#This Row],[Tên hàng hóa]]&lt;&gt;0,VLOOKUP(Table2[[#This Row],[Tên hàng hóa]],Table1[[Tên hàng hóa]:[Quy cách]],2,0),"")</f>
        <v>Socket</v>
      </c>
      <c r="F133" s="18" t="str">
        <f>IF(Table2[[#This Row],[Tên hàng hóa]]&lt;&gt;0,VLOOKUP(Table2[[#This Row],[Tên hàng hóa]],Table1[[Tên hàng hóa]:[ĐVT]],3,0),"")</f>
        <v>Cái</v>
      </c>
      <c r="G133" s="17">
        <v>31900</v>
      </c>
      <c r="H133" s="17">
        <v>1</v>
      </c>
      <c r="I133" s="14">
        <f>IF(Table2[[#This Row],[Số lượng]]&lt;&gt;0,Table2[[#This Row],[Số lượng]]*Table2[[#This Row],[Đơn giá mua]],"")</f>
        <v>31900</v>
      </c>
      <c r="J133" s="14">
        <f ca="1">IF(AND(Table2[[#This Row],[Tên hàng hóa]]&lt;&gt;0,D134=""),SUM(OFFSET(Table2[[#This Row],[Thành tiền]],0,0,-COUNTIF(Table2[Số HĐ],Table2[[#This Row],[Số HĐ]]))),"")</f>
        <v>4557300</v>
      </c>
      <c r="K133" s="17" t="s">
        <v>464</v>
      </c>
      <c r="L13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3" s="15" t="s">
        <v>1161</v>
      </c>
    </row>
    <row r="134" spans="1:13" ht="35.1" customHeight="1" x14ac:dyDescent="0.2">
      <c r="A134" s="11" t="str">
        <f>IF(Table2[[#This Row],[Tên hàng hóa]]="","",A133)</f>
        <v/>
      </c>
      <c r="B134" s="12" t="str">
        <f>IF(Table2[[#This Row],[Tên hàng hóa]]="","",B133)</f>
        <v/>
      </c>
      <c r="C134" s="13" t="str">
        <f>IF(Table2[[#This Row],[Tên hàng hóa]]="","",C133)</f>
        <v/>
      </c>
      <c r="D134" s="16"/>
      <c r="E134" s="18" t="str">
        <f>IF(Table2[[#This Row],[Tên hàng hóa]]&lt;&gt;0,VLOOKUP(Table2[[#This Row],[Tên hàng hóa]],Table1[[Tên hàng hóa]:[Quy cách]],2,0),"")</f>
        <v/>
      </c>
      <c r="F134" s="18" t="str">
        <f>IF(Table2[[#This Row],[Tên hàng hóa]]&lt;&gt;0,VLOOKUP(Table2[[#This Row],[Tên hàng hóa]],Table1[[Tên hàng hóa]:[ĐVT]],3,0),"")</f>
        <v/>
      </c>
      <c r="G134" s="17"/>
      <c r="H134" s="17"/>
      <c r="I134" s="14" t="str">
        <f>IF(Table2[[#This Row],[Số lượng]]&lt;&gt;0,Table2[[#This Row],[Số lượng]]*Table2[[#This Row],[Đơn giá mua]],"")</f>
        <v/>
      </c>
      <c r="J134" s="14" t="str">
        <f ca="1">IF(AND(Table2[[#This Row],[Tên hàng hóa]]&lt;&gt;0,D135=""),SUM(OFFSET(Table2[[#This Row],[Thành tiền]],0,0,-COUNTIF(Table2[Số HĐ],Table2[[#This Row],[Số HĐ]]))),"")</f>
        <v/>
      </c>
      <c r="K134" s="17"/>
      <c r="L13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4" s="15"/>
    </row>
    <row r="135" spans="1:13" ht="35.1" customHeight="1" x14ac:dyDescent="0.2">
      <c r="A135" s="11">
        <v>42153</v>
      </c>
      <c r="B135" s="12" t="s">
        <v>847</v>
      </c>
      <c r="C135" s="13" t="s">
        <v>586</v>
      </c>
      <c r="D135" s="16" t="s">
        <v>58</v>
      </c>
      <c r="E135" s="18" t="str">
        <f>IF(Table2[[#This Row],[Tên hàng hóa]]&lt;&gt;0,VLOOKUP(Table2[[#This Row],[Tên hàng hóa]],Table1[[Tên hàng hóa]:[Quy cách]],2,0),"")</f>
        <v>Bộ Điều Khiển Lập Trình</v>
      </c>
      <c r="F135" s="18" t="str">
        <f>IF(Table2[[#This Row],[Tên hàng hóa]]&lt;&gt;0,VLOOKUP(Table2[[#This Row],[Tên hàng hóa]],Table1[[Tên hàng hóa]:[ĐVT]],3,0),"")</f>
        <v>Cái</v>
      </c>
      <c r="G135" s="17">
        <v>6464412.6250999998</v>
      </c>
      <c r="H135" s="17">
        <v>1</v>
      </c>
      <c r="I135" s="14">
        <f>IF(Table2[[#This Row],[Số lượng]]&lt;&gt;0,Table2[[#This Row],[Số lượng]]*Table2[[#This Row],[Đơn giá mua]],"")</f>
        <v>6464412.6250999998</v>
      </c>
      <c r="J135" s="14" t="str">
        <f ca="1">IF(AND(Table2[[#This Row],[Tên hàng hóa]]&lt;&gt;0,D136=""),SUM(OFFSET(Table2[[#This Row],[Thành tiền]],0,0,-COUNTIF(Table2[Số HĐ],Table2[[#This Row],[Số HĐ]]))),"")</f>
        <v/>
      </c>
      <c r="K135" s="17"/>
      <c r="L13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5" s="15"/>
    </row>
    <row r="136" spans="1:13" ht="35.1" customHeight="1" x14ac:dyDescent="0.2">
      <c r="A136" s="11">
        <f>IF(Table2[[#This Row],[Tên hàng hóa]]="","",A135)</f>
        <v>42153</v>
      </c>
      <c r="B136" s="12" t="str">
        <f>IF(Table2[[#This Row],[Tên hàng hóa]]="","",B135)</f>
        <v>TECKON KHT 03/15</v>
      </c>
      <c r="C136" s="13" t="str">
        <f>IF(Table2[[#This Row],[Tên hàng hóa]]="","",C135)</f>
        <v>CÔNG TY TECKON</v>
      </c>
      <c r="D136" s="16" t="s">
        <v>513</v>
      </c>
      <c r="E136" s="18" t="str">
        <f>IF(Table2[[#This Row],[Tên hàng hóa]]&lt;&gt;0,VLOOKUP(Table2[[#This Row],[Tên hàng hóa]],Table1[[Tên hàng hóa]:[Quy cách]],2,0),"")</f>
        <v>Counter</v>
      </c>
      <c r="F136" s="18" t="str">
        <f>IF(Table2[[#This Row],[Tên hàng hóa]]&lt;&gt;0,VLOOKUP(Table2[[#This Row],[Tên hàng hóa]],Table1[[Tên hàng hóa]:[ĐVT]],3,0),"")</f>
        <v>Cái</v>
      </c>
      <c r="G136" s="17">
        <v>504650</v>
      </c>
      <c r="H136" s="17">
        <v>5</v>
      </c>
      <c r="I136" s="14">
        <f>IF(Table2[[#This Row],[Số lượng]]&lt;&gt;0,Table2[[#This Row],[Số lượng]]*Table2[[#This Row],[Đơn giá mua]],"")</f>
        <v>2523250</v>
      </c>
      <c r="J136" s="14" t="str">
        <f ca="1">IF(AND(Table2[[#This Row],[Tên hàng hóa]]&lt;&gt;0,D137=""),SUM(OFFSET(Table2[[#This Row],[Thành tiền]],0,0,-COUNTIF(Table2[Số HĐ],Table2[[#This Row],[Số HĐ]]))),"")</f>
        <v/>
      </c>
      <c r="K136" s="17"/>
      <c r="L13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6" s="15"/>
    </row>
    <row r="137" spans="1:13" ht="35.1" customHeight="1" x14ac:dyDescent="0.2">
      <c r="A137" s="11">
        <f>IF(Table2[[#This Row],[Tên hàng hóa]]="","",A136)</f>
        <v>42153</v>
      </c>
      <c r="B137" s="12" t="str">
        <f>IF(Table2[[#This Row],[Tên hàng hóa]]="","",B136)</f>
        <v>TECKON KHT 03/15</v>
      </c>
      <c r="C137" s="13" t="str">
        <f>IF(Table2[[#This Row],[Tên hàng hóa]]="","",C136)</f>
        <v>CÔNG TY TECKON</v>
      </c>
      <c r="D137" s="16" t="s">
        <v>564</v>
      </c>
      <c r="E137" s="18" t="str">
        <f>IF(Table2[[#This Row],[Tên hàng hóa]]&lt;&gt;0,VLOOKUP(Table2[[#This Row],[Tên hàng hóa]],Table1[[Tên hàng hóa]:[Quy cách]],2,0),"")</f>
        <v>Timer</v>
      </c>
      <c r="F137" s="18" t="str">
        <f>IF(Table2[[#This Row],[Tên hàng hóa]]&lt;&gt;0,VLOOKUP(Table2[[#This Row],[Tên hàng hóa]],Table1[[Tên hàng hóa]:[ĐVT]],3,0),"")</f>
        <v>Cái</v>
      </c>
      <c r="G137" s="17">
        <v>723050</v>
      </c>
      <c r="H137" s="17">
        <v>5</v>
      </c>
      <c r="I137" s="14">
        <f>IF(Table2[[#This Row],[Số lượng]]&lt;&gt;0,Table2[[#This Row],[Số lượng]]*Table2[[#This Row],[Đơn giá mua]],"")</f>
        <v>3615250</v>
      </c>
      <c r="J137" s="14" t="str">
        <f ca="1">IF(AND(Table2[[#This Row],[Tên hàng hóa]]&lt;&gt;0,D138=""),SUM(OFFSET(Table2[[#This Row],[Thành tiền]],0,0,-COUNTIF(Table2[Số HĐ],Table2[[#This Row],[Số HĐ]]))),"")</f>
        <v/>
      </c>
      <c r="K137" s="17"/>
      <c r="L13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7" s="15"/>
    </row>
    <row r="138" spans="1:13" ht="35.1" customHeight="1" x14ac:dyDescent="0.2">
      <c r="A138" s="11">
        <f>IF(Table2[[#This Row],[Tên hàng hóa]]="","",A137)</f>
        <v>42153</v>
      </c>
      <c r="B138" s="12" t="str">
        <f>IF(Table2[[#This Row],[Tên hàng hóa]]="","",B137)</f>
        <v>TECKON KHT 03/15</v>
      </c>
      <c r="C138" s="13" t="str">
        <f>IF(Table2[[#This Row],[Tên hàng hóa]]="","",C137)</f>
        <v>CÔNG TY TECKON</v>
      </c>
      <c r="D138" s="16" t="s">
        <v>120</v>
      </c>
      <c r="E138" s="18" t="str">
        <f>IF(Table2[[#This Row],[Tên hàng hóa]]&lt;&gt;0,VLOOKUP(Table2[[#This Row],[Tên hàng hóa]],Table1[[Tên hàng hóa]:[Quy cách]],2,0),"")</f>
        <v>Bộ Điều Khiển Nhiệt Độ</v>
      </c>
      <c r="F138" s="18" t="str">
        <f>IF(Table2[[#This Row],[Tên hàng hóa]]&lt;&gt;0,VLOOKUP(Table2[[#This Row],[Tên hàng hóa]],Table1[[Tên hàng hóa]:[ĐVT]],3,0),"")</f>
        <v>Cái</v>
      </c>
      <c r="G138" s="17">
        <v>2461732.4</v>
      </c>
      <c r="H138" s="17">
        <v>3</v>
      </c>
      <c r="I138" s="14">
        <f>IF(Table2[[#This Row],[Số lượng]]&lt;&gt;0,Table2[[#This Row],[Số lượng]]*Table2[[#This Row],[Đơn giá mua]],"")</f>
        <v>7385197.1999999993</v>
      </c>
      <c r="J138" s="14" t="str">
        <f ca="1">IF(AND(Table2[[#This Row],[Tên hàng hóa]]&lt;&gt;0,D139=""),SUM(OFFSET(Table2[[#This Row],[Thành tiền]],0,0,-COUNTIF(Table2[Số HĐ],Table2[[#This Row],[Số HĐ]]))),"")</f>
        <v/>
      </c>
      <c r="K138" s="17"/>
      <c r="L13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8" s="15"/>
    </row>
    <row r="139" spans="1:13" ht="35.1" customHeight="1" x14ac:dyDescent="0.2">
      <c r="A139" s="11">
        <f>IF(Table2[[#This Row],[Tên hàng hóa]]="","",A138)</f>
        <v>42153</v>
      </c>
      <c r="B139" s="12" t="str">
        <f>IF(Table2[[#This Row],[Tên hàng hóa]]="","",B138)</f>
        <v>TECKON KHT 03/15</v>
      </c>
      <c r="C139" s="13" t="str">
        <f>IF(Table2[[#This Row],[Tên hàng hóa]]="","",C138)</f>
        <v>CÔNG TY TECKON</v>
      </c>
      <c r="D139" s="16" t="s">
        <v>848</v>
      </c>
      <c r="E139" s="18" t="str">
        <f>IF(Table2[[#This Row],[Tên hàng hóa]]&lt;&gt;0,VLOOKUP(Table2[[#This Row],[Tên hàng hóa]],Table1[[Tên hàng hóa]:[Quy cách]],2,0),"")</f>
        <v>Bộ Điều Khiển Lập Trình</v>
      </c>
      <c r="F139" s="18" t="str">
        <f>IF(Table2[[#This Row],[Tên hàng hóa]]&lt;&gt;0,VLOOKUP(Table2[[#This Row],[Tên hàng hóa]],Table1[[Tên hàng hóa]:[ĐVT]],3,0),"")</f>
        <v>Cái</v>
      </c>
      <c r="G139" s="17">
        <v>4373228.6900000004</v>
      </c>
      <c r="H139" s="17">
        <v>1</v>
      </c>
      <c r="I139" s="14">
        <f>IF(Table2[[#This Row],[Số lượng]]&lt;&gt;0,Table2[[#This Row],[Số lượng]]*Table2[[#This Row],[Đơn giá mua]],"")</f>
        <v>4373228.6900000004</v>
      </c>
      <c r="J139" s="14" t="str">
        <f ca="1">IF(AND(Table2[[#This Row],[Tên hàng hóa]]&lt;&gt;0,D140=""),SUM(OFFSET(Table2[[#This Row],[Thành tiền]],0,0,-COUNTIF(Table2[Số HĐ],Table2[[#This Row],[Số HĐ]]))),"")</f>
        <v/>
      </c>
      <c r="K139" s="17"/>
      <c r="L13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9" s="15"/>
    </row>
    <row r="140" spans="1:13" ht="35.1" customHeight="1" x14ac:dyDescent="0.2">
      <c r="A140" s="11">
        <f>IF(Table2[[#This Row],[Tên hàng hóa]]="","",A139)</f>
        <v>42153</v>
      </c>
      <c r="B140" s="12" t="str">
        <f>IF(Table2[[#This Row],[Tên hàng hóa]]="","",B139)</f>
        <v>TECKON KHT 03/15</v>
      </c>
      <c r="C140" s="13" t="str">
        <f>IF(Table2[[#This Row],[Tên hàng hóa]]="","",C139)</f>
        <v>CÔNG TY TECKON</v>
      </c>
      <c r="D140" s="16" t="s">
        <v>111</v>
      </c>
      <c r="E140" s="18" t="str">
        <f>IF(Table2[[#This Row],[Tên hàng hóa]]&lt;&gt;0,VLOOKUP(Table2[[#This Row],[Tên hàng hóa]],Table1[[Tên hàng hóa]:[Quy cách]],2,0),"")</f>
        <v>Bộ Điều Khiển Nhiệt Độ</v>
      </c>
      <c r="F140" s="18" t="str">
        <f>IF(Table2[[#This Row],[Tên hàng hóa]]&lt;&gt;0,VLOOKUP(Table2[[#This Row],[Tên hàng hóa]],Table1[[Tên hàng hóa]:[ĐVT]],3,0),"")</f>
        <v>Cái</v>
      </c>
      <c r="G140" s="17">
        <v>1356410</v>
      </c>
      <c r="H140" s="17">
        <v>3</v>
      </c>
      <c r="I140" s="14">
        <f>IF(Table2[[#This Row],[Số lượng]]&lt;&gt;0,Table2[[#This Row],[Số lượng]]*Table2[[#This Row],[Đơn giá mua]],"")</f>
        <v>4069230</v>
      </c>
      <c r="J140" s="14" t="str">
        <f ca="1">IF(AND(Table2[[#This Row],[Tên hàng hóa]]&lt;&gt;0,D141=""),SUM(OFFSET(Table2[[#This Row],[Thành tiền]],0,0,-COUNTIF(Table2[Số HĐ],Table2[[#This Row],[Số HĐ]]))),"")</f>
        <v/>
      </c>
      <c r="K140" s="17"/>
      <c r="L14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0" s="15"/>
    </row>
    <row r="141" spans="1:13" ht="35.1" customHeight="1" x14ac:dyDescent="0.2">
      <c r="A141" s="11">
        <f>IF(Table2[[#This Row],[Tên hàng hóa]]="","",A140)</f>
        <v>42153</v>
      </c>
      <c r="B141" s="12" t="str">
        <f>IF(Table2[[#This Row],[Tên hàng hóa]]="","",B140)</f>
        <v>TECKON KHT 03/15</v>
      </c>
      <c r="C141" s="13" t="str">
        <f>IF(Table2[[#This Row],[Tên hàng hóa]]="","",C140)</f>
        <v>CÔNG TY TECKON</v>
      </c>
      <c r="D141" s="16" t="s">
        <v>109</v>
      </c>
      <c r="E141" s="18" t="str">
        <f>IF(Table2[[#This Row],[Tên hàng hóa]]&lt;&gt;0,VLOOKUP(Table2[[#This Row],[Tên hàng hóa]],Table1[[Tên hàng hóa]:[Quy cách]],2,0),"")</f>
        <v>Bộ Điều Khiển Nhiệt Độ</v>
      </c>
      <c r="F141" s="18" t="str">
        <f>IF(Table2[[#This Row],[Tên hàng hóa]]&lt;&gt;0,VLOOKUP(Table2[[#This Row],[Tên hàng hóa]],Table1[[Tên hàng hóa]:[ĐVT]],3,0),"")</f>
        <v>Cái</v>
      </c>
      <c r="G141" s="17">
        <v>2077130</v>
      </c>
      <c r="H141" s="17">
        <v>3</v>
      </c>
      <c r="I141" s="14">
        <f>IF(Table2[[#This Row],[Số lượng]]&lt;&gt;0,Table2[[#This Row],[Số lượng]]*Table2[[#This Row],[Đơn giá mua]],"")</f>
        <v>6231390</v>
      </c>
      <c r="J141" s="14" t="str">
        <f ca="1">IF(AND(Table2[[#This Row],[Tên hàng hóa]]&lt;&gt;0,D142=""),SUM(OFFSET(Table2[[#This Row],[Thành tiền]],0,0,-COUNTIF(Table2[Số HĐ],Table2[[#This Row],[Số HĐ]]))),"")</f>
        <v/>
      </c>
      <c r="K141" s="17"/>
      <c r="L14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1" s="15"/>
    </row>
    <row r="142" spans="1:13" ht="35.1" customHeight="1" x14ac:dyDescent="0.2">
      <c r="A142" s="11">
        <f>IF(Table2[[#This Row],[Tên hàng hóa]]="","",A141)</f>
        <v>42153</v>
      </c>
      <c r="B142" s="12" t="str">
        <f>IF(Table2[[#This Row],[Tên hàng hóa]]="","",B141)</f>
        <v>TECKON KHT 03/15</v>
      </c>
      <c r="C142" s="13" t="str">
        <f>IF(Table2[[#This Row],[Tên hàng hóa]]="","",C141)</f>
        <v>CÔNG TY TECKON</v>
      </c>
      <c r="D142" s="16" t="s">
        <v>68</v>
      </c>
      <c r="E142" s="18" t="str">
        <f>IF(Table2[[#This Row],[Tên hàng hóa]]&lt;&gt;0,VLOOKUP(Table2[[#This Row],[Tên hàng hóa]],Table1[[Tên hàng hóa]:[Quy cách]],2,0),"")</f>
        <v>Bộ Điều Khiển Lập Trình</v>
      </c>
      <c r="F142" s="18" t="str">
        <f>IF(Table2[[#This Row],[Tên hàng hóa]]&lt;&gt;0,VLOOKUP(Table2[[#This Row],[Tên hàng hóa]],Table1[[Tên hàng hóa]:[ĐVT]],3,0),"")</f>
        <v>Cái</v>
      </c>
      <c r="G142" s="17">
        <v>486086.78500000003</v>
      </c>
      <c r="H142" s="17">
        <v>2</v>
      </c>
      <c r="I142" s="14">
        <f>IF(Table2[[#This Row],[Số lượng]]&lt;&gt;0,Table2[[#This Row],[Số lượng]]*Table2[[#This Row],[Đơn giá mua]],"")</f>
        <v>972173.57000000007</v>
      </c>
      <c r="J142" s="14" t="str">
        <f ca="1">IF(AND(Table2[[#This Row],[Tên hàng hóa]]&lt;&gt;0,D143=""),SUM(OFFSET(Table2[[#This Row],[Thành tiền]],0,0,-COUNTIF(Table2[Số HĐ],Table2[[#This Row],[Số HĐ]]))),"")</f>
        <v/>
      </c>
      <c r="K142" s="17"/>
      <c r="L14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2" s="15"/>
    </row>
    <row r="143" spans="1:13" ht="35.1" customHeight="1" x14ac:dyDescent="0.2">
      <c r="A143" s="11">
        <f>IF(Table2[[#This Row],[Tên hàng hóa]]="","",A142)</f>
        <v>42153</v>
      </c>
      <c r="B143" s="12" t="str">
        <f>IF(Table2[[#This Row],[Tên hàng hóa]]="","",B142)</f>
        <v>TECKON KHT 03/15</v>
      </c>
      <c r="C143" s="13" t="str">
        <f>IF(Table2[[#This Row],[Tên hàng hóa]]="","",C142)</f>
        <v>CÔNG TY TECKON</v>
      </c>
      <c r="D143" s="16" t="s">
        <v>69</v>
      </c>
      <c r="E143" s="18" t="str">
        <f>IF(Table2[[#This Row],[Tên hàng hóa]]&lt;&gt;0,VLOOKUP(Table2[[#This Row],[Tên hàng hóa]],Table1[[Tên hàng hóa]:[Quy cách]],2,0),"")</f>
        <v>Bộ Điều Khiển Lập Trình</v>
      </c>
      <c r="F143" s="18" t="str">
        <f>IF(Table2[[#This Row],[Tên hàng hóa]]&lt;&gt;0,VLOOKUP(Table2[[#This Row],[Tên hàng hóa]],Table1[[Tên hàng hóa]:[ĐVT]],3,0),"")</f>
        <v>Cái</v>
      </c>
      <c r="G143" s="17">
        <v>486086.78500000003</v>
      </c>
      <c r="H143" s="17">
        <v>2</v>
      </c>
      <c r="I143" s="14">
        <f>IF(Table2[[#This Row],[Số lượng]]&lt;&gt;0,Table2[[#This Row],[Số lượng]]*Table2[[#This Row],[Đơn giá mua]],"")</f>
        <v>972173.57000000007</v>
      </c>
      <c r="J143" s="14" t="str">
        <f ca="1">IF(AND(Table2[[#This Row],[Tên hàng hóa]]&lt;&gt;0,D144=""),SUM(OFFSET(Table2[[#This Row],[Thành tiền]],0,0,-COUNTIF(Table2[Số HĐ],Table2[[#This Row],[Số HĐ]]))),"")</f>
        <v/>
      </c>
      <c r="K143" s="17"/>
      <c r="L14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3" s="15"/>
    </row>
    <row r="144" spans="1:13" ht="35.1" customHeight="1" x14ac:dyDescent="0.2">
      <c r="A144" s="11">
        <f>IF(Table2[[#This Row],[Tên hàng hóa]]="","",A143)</f>
        <v>42153</v>
      </c>
      <c r="B144" s="12" t="str">
        <f>IF(Table2[[#This Row],[Tên hàng hóa]]="","",B143)</f>
        <v>TECKON KHT 03/15</v>
      </c>
      <c r="C144" s="13" t="str">
        <f>IF(Table2[[#This Row],[Tên hàng hóa]]="","",C143)</f>
        <v>CÔNG TY TECKON</v>
      </c>
      <c r="D144" s="16" t="s">
        <v>115</v>
      </c>
      <c r="E144" s="18" t="str">
        <f>IF(Table2[[#This Row],[Tên hàng hóa]]&lt;&gt;0,VLOOKUP(Table2[[#This Row],[Tên hàng hóa]],Table1[[Tên hàng hóa]:[Quy cách]],2,0),"")</f>
        <v>Bộ Điều Khiển Nhiệt Độ</v>
      </c>
      <c r="F144" s="18" t="str">
        <f>IF(Table2[[#This Row],[Tên hàng hóa]]&lt;&gt;0,VLOOKUP(Table2[[#This Row],[Tên hàng hóa]],Table1[[Tên hàng hóa]:[ĐVT]],3,0),"")</f>
        <v>Cái</v>
      </c>
      <c r="G144" s="17">
        <v>919610</v>
      </c>
      <c r="H144" s="17">
        <v>10</v>
      </c>
      <c r="I144" s="14">
        <f>IF(Table2[[#This Row],[Số lượng]]&lt;&gt;0,Table2[[#This Row],[Số lượng]]*Table2[[#This Row],[Đơn giá mua]],"")</f>
        <v>9196100</v>
      </c>
      <c r="J144" s="14" t="str">
        <f ca="1">IF(AND(Table2[[#This Row],[Tên hàng hóa]]&lt;&gt;0,D145=""),SUM(OFFSET(Table2[[#This Row],[Thành tiền]],0,0,-COUNTIF(Table2[Số HĐ],Table2[[#This Row],[Số HĐ]]))),"")</f>
        <v/>
      </c>
      <c r="K144" s="17"/>
      <c r="L14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4" s="15"/>
    </row>
    <row r="145" spans="1:13" ht="35.1" customHeight="1" x14ac:dyDescent="0.2">
      <c r="A145" s="11">
        <f>IF(Table2[[#This Row],[Tên hàng hóa]]="","",A144)</f>
        <v>42153</v>
      </c>
      <c r="B145" s="12" t="str">
        <f>IF(Table2[[#This Row],[Tên hàng hóa]]="","",B144)</f>
        <v>TECKON KHT 03/15</v>
      </c>
      <c r="C145" s="13" t="str">
        <f>IF(Table2[[#This Row],[Tên hàng hóa]]="","",C144)</f>
        <v>CÔNG TY TECKON</v>
      </c>
      <c r="D145" s="16" t="s">
        <v>159</v>
      </c>
      <c r="E145" s="18" t="str">
        <f>IF(Table2[[#This Row],[Tên hàng hóa]]&lt;&gt;0,VLOOKUP(Table2[[#This Row],[Tên hàng hóa]],Table1[[Tên hàng hóa]:[Quy cách]],2,0),"")</f>
        <v>Bộ Nguồn Xung</v>
      </c>
      <c r="F145" s="18" t="str">
        <f>IF(Table2[[#This Row],[Tên hàng hóa]]&lt;&gt;0,VLOOKUP(Table2[[#This Row],[Tên hàng hóa]],Table1[[Tên hàng hóa]:[ĐVT]],3,0),"")</f>
        <v>Cái</v>
      </c>
      <c r="G145" s="17">
        <v>439130</v>
      </c>
      <c r="H145" s="17">
        <v>5</v>
      </c>
      <c r="I145" s="14">
        <f>IF(Table2[[#This Row],[Số lượng]]&lt;&gt;0,Table2[[#This Row],[Số lượng]]*Table2[[#This Row],[Đơn giá mua]],"")</f>
        <v>2195650</v>
      </c>
      <c r="J145" s="14" t="str">
        <f ca="1">IF(AND(Table2[[#This Row],[Tên hàng hóa]]&lt;&gt;0,D146=""),SUM(OFFSET(Table2[[#This Row],[Thành tiền]],0,0,-COUNTIF(Table2[Số HĐ],Table2[[#This Row],[Số HĐ]]))),"")</f>
        <v/>
      </c>
      <c r="K145" s="17"/>
      <c r="L14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5" s="15"/>
    </row>
    <row r="146" spans="1:13" ht="35.1" customHeight="1" x14ac:dyDescent="0.2">
      <c r="A146" s="11">
        <f>IF(Table2[[#This Row],[Tên hàng hóa]]="","",A145)</f>
        <v>42153</v>
      </c>
      <c r="B146" s="12" t="str">
        <f>IF(Table2[[#This Row],[Tên hàng hóa]]="","",B145)</f>
        <v>TECKON KHT 03/15</v>
      </c>
      <c r="C146" s="13" t="str">
        <f>IF(Table2[[#This Row],[Tên hàng hóa]]="","",C145)</f>
        <v>CÔNG TY TECKON</v>
      </c>
      <c r="D146" s="16" t="s">
        <v>161</v>
      </c>
      <c r="E146" s="18" t="str">
        <f>IF(Table2[[#This Row],[Tên hàng hóa]]&lt;&gt;0,VLOOKUP(Table2[[#This Row],[Tên hàng hóa]],Table1[[Tên hàng hóa]:[Quy cách]],2,0),"")</f>
        <v>Bộ Nguồn Xung</v>
      </c>
      <c r="F146" s="18" t="str">
        <f>IF(Table2[[#This Row],[Tên hàng hóa]]&lt;&gt;0,VLOOKUP(Table2[[#This Row],[Tên hàng hóa]],Table1[[Tên hàng hóa]:[ĐVT]],3,0),"")</f>
        <v>Cái</v>
      </c>
      <c r="G146" s="17">
        <v>810410</v>
      </c>
      <c r="H146" s="17">
        <v>3</v>
      </c>
      <c r="I146" s="14">
        <f>IF(Table2[[#This Row],[Số lượng]]&lt;&gt;0,Table2[[#This Row],[Số lượng]]*Table2[[#This Row],[Đơn giá mua]],"")</f>
        <v>2431230</v>
      </c>
      <c r="J146" s="14" t="str">
        <f ca="1">IF(AND(Table2[[#This Row],[Tên hàng hóa]]&lt;&gt;0,D147=""),SUM(OFFSET(Table2[[#This Row],[Thành tiền]],0,0,-COUNTIF(Table2[Số HĐ],Table2[[#This Row],[Số HĐ]]))),"")</f>
        <v/>
      </c>
      <c r="K146" s="17"/>
      <c r="L14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6" s="15"/>
    </row>
    <row r="147" spans="1:13" ht="35.1" customHeight="1" x14ac:dyDescent="0.2">
      <c r="A147" s="11">
        <f>IF(Table2[[#This Row],[Tên hàng hóa]]="","",A146)</f>
        <v>42153</v>
      </c>
      <c r="B147" s="12" t="str">
        <f>IF(Table2[[#This Row],[Tên hàng hóa]]="","",B146)</f>
        <v>TECKON KHT 03/15</v>
      </c>
      <c r="C147" s="13" t="str">
        <f>IF(Table2[[#This Row],[Tên hàng hóa]]="","",C146)</f>
        <v>CÔNG TY TECKON</v>
      </c>
      <c r="D147" s="16" t="s">
        <v>641</v>
      </c>
      <c r="E147" s="18" t="str">
        <f>IF(Table2[[#This Row],[Tên hàng hóa]]&lt;&gt;0,VLOOKUP(Table2[[#This Row],[Tên hàng hóa]],Table1[[Tên hàng hóa]:[Quy cách]],2,0),"")</f>
        <v>Timer</v>
      </c>
      <c r="F147" s="18" t="str">
        <f>IF(Table2[[#This Row],[Tên hàng hóa]]&lt;&gt;0,VLOOKUP(Table2[[#This Row],[Tên hàng hóa]],Table1[[Tên hàng hóa]:[ĐVT]],3,0),"")</f>
        <v>Cái</v>
      </c>
      <c r="G147" s="17">
        <v>1946090</v>
      </c>
      <c r="H147" s="17">
        <v>1</v>
      </c>
      <c r="I147" s="14">
        <f>IF(Table2[[#This Row],[Số lượng]]&lt;&gt;0,Table2[[#This Row],[Số lượng]]*Table2[[#This Row],[Đơn giá mua]],"")</f>
        <v>1946090</v>
      </c>
      <c r="J147" s="14" t="str">
        <f ca="1">IF(AND(Table2[[#This Row],[Tên hàng hóa]]&lt;&gt;0,D148=""),SUM(OFFSET(Table2[[#This Row],[Thành tiền]],0,0,-COUNTIF(Table2[Số HĐ],Table2[[#This Row],[Số HĐ]]))),"")</f>
        <v/>
      </c>
      <c r="K147" s="17"/>
      <c r="L14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7" s="15"/>
    </row>
    <row r="148" spans="1:13" ht="35.1" customHeight="1" x14ac:dyDescent="0.2">
      <c r="A148" s="11">
        <f>IF(Table2[[#This Row],[Tên hàng hóa]]="","",A147)</f>
        <v>42153</v>
      </c>
      <c r="B148" s="12" t="str">
        <f>IF(Table2[[#This Row],[Tên hàng hóa]]="","",B147)</f>
        <v>TECKON KHT 03/15</v>
      </c>
      <c r="C148" s="13" t="str">
        <f>IF(Table2[[#This Row],[Tên hàng hóa]]="","",C147)</f>
        <v>CÔNG TY TECKON</v>
      </c>
      <c r="D148" s="16" t="s">
        <v>280</v>
      </c>
      <c r="E148" s="18" t="str">
        <f>IF(Table2[[#This Row],[Tên hàng hóa]]&lt;&gt;0,VLOOKUP(Table2[[#This Row],[Tên hàng hóa]],Table1[[Tên hàng hóa]:[Quy cách]],2,0),"")</f>
        <v>Công Tắc Hành Trình</v>
      </c>
      <c r="F148" s="18" t="str">
        <f>IF(Table2[[#This Row],[Tên hàng hóa]]&lt;&gt;0,VLOOKUP(Table2[[#This Row],[Tên hàng hóa]],Table1[[Tên hàng hóa]:[ĐVT]],3,0),"")</f>
        <v>Cái</v>
      </c>
      <c r="G148" s="17">
        <v>421947.87</v>
      </c>
      <c r="H148" s="17">
        <v>5</v>
      </c>
      <c r="I148" s="14">
        <f>IF(Table2[[#This Row],[Số lượng]]&lt;&gt;0,Table2[[#This Row],[Số lượng]]*Table2[[#This Row],[Đơn giá mua]],"")</f>
        <v>2109739.35</v>
      </c>
      <c r="J148" s="14" t="str">
        <f ca="1">IF(AND(Table2[[#This Row],[Tên hàng hóa]]&lt;&gt;0,D149=""),SUM(OFFSET(Table2[[#This Row],[Thành tiền]],0,0,-COUNTIF(Table2[Số HĐ],Table2[[#This Row],[Số HĐ]]))),"")</f>
        <v/>
      </c>
      <c r="K148" s="17"/>
      <c r="L14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8" s="15"/>
    </row>
    <row r="149" spans="1:13" ht="35.1" customHeight="1" x14ac:dyDescent="0.2">
      <c r="A149" s="11">
        <f>IF(Table2[[#This Row],[Tên hàng hóa]]="","",A148)</f>
        <v>42153</v>
      </c>
      <c r="B149" s="12" t="str">
        <f>IF(Table2[[#This Row],[Tên hàng hóa]]="","",B148)</f>
        <v>TECKON KHT 03/15</v>
      </c>
      <c r="C149" s="13" t="str">
        <f>IF(Table2[[#This Row],[Tên hàng hóa]]="","",C148)</f>
        <v>CÔNG TY TECKON</v>
      </c>
      <c r="D149" s="16" t="s">
        <v>285</v>
      </c>
      <c r="E149" s="18" t="str">
        <f>IF(Table2[[#This Row],[Tên hàng hóa]]&lt;&gt;0,VLOOKUP(Table2[[#This Row],[Tên hàng hóa]],Table1[[Tên hàng hóa]:[Quy cách]],2,0),"")</f>
        <v>Công Tắc Hành Trình</v>
      </c>
      <c r="F149" s="18" t="str">
        <f>IF(Table2[[#This Row],[Tên hàng hóa]]&lt;&gt;0,VLOOKUP(Table2[[#This Row],[Tên hàng hóa]],Table1[[Tên hàng hóa]:[ĐVT]],3,0),"")</f>
        <v>Cái</v>
      </c>
      <c r="G149" s="17">
        <v>459886.92599999998</v>
      </c>
      <c r="H149" s="17">
        <v>5</v>
      </c>
      <c r="I149" s="14">
        <f>IF(Table2[[#This Row],[Số lượng]]&lt;&gt;0,Table2[[#This Row],[Số lượng]]*Table2[[#This Row],[Đơn giá mua]],"")</f>
        <v>2299434.63</v>
      </c>
      <c r="J149" s="14" t="str">
        <f ca="1">IF(AND(Table2[[#This Row],[Tên hàng hóa]]&lt;&gt;0,D150=""),SUM(OFFSET(Table2[[#This Row],[Thành tiền]],0,0,-COUNTIF(Table2[Số HĐ],Table2[[#This Row],[Số HĐ]]))),"")</f>
        <v/>
      </c>
      <c r="K149" s="17"/>
      <c r="L14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9" s="15"/>
    </row>
    <row r="150" spans="1:13" ht="35.1" customHeight="1" x14ac:dyDescent="0.2">
      <c r="A150" s="11">
        <f>IF(Table2[[#This Row],[Tên hàng hóa]]="","",A149)</f>
        <v>42153</v>
      </c>
      <c r="B150" s="12" t="str">
        <f>IF(Table2[[#This Row],[Tên hàng hóa]]="","",B149)</f>
        <v>TECKON KHT 03/15</v>
      </c>
      <c r="C150" s="13" t="str">
        <f>IF(Table2[[#This Row],[Tên hàng hóa]]="","",C149)</f>
        <v>CÔNG TY TECKON</v>
      </c>
      <c r="D150" s="16" t="s">
        <v>2115</v>
      </c>
      <c r="E150" s="18" t="str">
        <f>IF(Table2[[#This Row],[Tên hàng hóa]]&lt;&gt;0,VLOOKUP(Table2[[#This Row],[Tên hàng hóa]],Table1[[Tên hàng hóa]:[Quy cách]],2,0),"")</f>
        <v>Bộ Mã Hóa Xung(Encoder)</v>
      </c>
      <c r="F150" s="18" t="str">
        <f>IF(Table2[[#This Row],[Tên hàng hóa]]&lt;&gt;0,VLOOKUP(Table2[[#This Row],[Tên hàng hóa]],Table1[[Tên hàng hóa]:[ĐVT]],3,0),"")</f>
        <v>Cái</v>
      </c>
      <c r="G150" s="17">
        <v>2230010</v>
      </c>
      <c r="H150" s="17">
        <v>2</v>
      </c>
      <c r="I150" s="14">
        <f>IF(Table2[[#This Row],[Số lượng]]&lt;&gt;0,Table2[[#This Row],[Số lượng]]*Table2[[#This Row],[Đơn giá mua]],"")</f>
        <v>4460020</v>
      </c>
      <c r="J150" s="14" t="str">
        <f ca="1">IF(AND(Table2[[#This Row],[Tên hàng hóa]]&lt;&gt;0,D151=""),SUM(OFFSET(Table2[[#This Row],[Thành tiền]],0,0,-COUNTIF(Table2[Số HĐ],Table2[[#This Row],[Số HĐ]]))),"")</f>
        <v/>
      </c>
      <c r="K150" s="17"/>
      <c r="L15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0" s="15"/>
    </row>
    <row r="151" spans="1:13" ht="35.1" customHeight="1" x14ac:dyDescent="0.2">
      <c r="A151" s="11">
        <f>IF(Table2[[#This Row],[Tên hàng hóa]]="","",A150)</f>
        <v>42153</v>
      </c>
      <c r="B151" s="12" t="str">
        <f>IF(Table2[[#This Row],[Tên hàng hóa]]="","",B150)</f>
        <v>TECKON KHT 03/15</v>
      </c>
      <c r="C151" s="13" t="str">
        <f>IF(Table2[[#This Row],[Tên hàng hóa]]="","",C150)</f>
        <v>CÔNG TY TECKON</v>
      </c>
      <c r="D151" s="16" t="s">
        <v>274</v>
      </c>
      <c r="E151" s="18" t="str">
        <f>IF(Table2[[#This Row],[Tên hàng hóa]]&lt;&gt;0,VLOOKUP(Table2[[#This Row],[Tên hàng hóa]],Table1[[Tên hàng hóa]:[Quy cách]],2,0),"")</f>
        <v>Cảm Biến</v>
      </c>
      <c r="F151" s="18" t="str">
        <f>IF(Table2[[#This Row],[Tên hàng hóa]]&lt;&gt;0,VLOOKUP(Table2[[#This Row],[Tên hàng hóa]],Table1[[Tên hàng hóa]:[ĐVT]],3,0),"")</f>
        <v>Cái</v>
      </c>
      <c r="G151" s="17">
        <v>570170</v>
      </c>
      <c r="H151" s="17">
        <v>3</v>
      </c>
      <c r="I151" s="14">
        <f>IF(Table2[[#This Row],[Số lượng]]&lt;&gt;0,Table2[[#This Row],[Số lượng]]*Table2[[#This Row],[Đơn giá mua]],"")</f>
        <v>1710510</v>
      </c>
      <c r="J151" s="14" t="str">
        <f ca="1">IF(AND(Table2[[#This Row],[Tên hàng hóa]]&lt;&gt;0,D152=""),SUM(OFFSET(Table2[[#This Row],[Thành tiền]],0,0,-COUNTIF(Table2[Số HĐ],Table2[[#This Row],[Số HĐ]]))),"")</f>
        <v/>
      </c>
      <c r="K151" s="17"/>
      <c r="L15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1" s="15"/>
    </row>
    <row r="152" spans="1:13" ht="35.1" customHeight="1" x14ac:dyDescent="0.2">
      <c r="A152" s="11">
        <f>IF(Table2[[#This Row],[Tên hàng hóa]]="","",A151)</f>
        <v>42153</v>
      </c>
      <c r="B152" s="12" t="str">
        <f>IF(Table2[[#This Row],[Tên hàng hóa]]="","",B151)</f>
        <v>TECKON KHT 03/15</v>
      </c>
      <c r="C152" s="13" t="str">
        <f>IF(Table2[[#This Row],[Tên hàng hóa]]="","",C151)</f>
        <v>CÔNG TY TECKON</v>
      </c>
      <c r="D152" s="16" t="s">
        <v>247</v>
      </c>
      <c r="E152" s="18" t="str">
        <f>IF(Table2[[#This Row],[Tên hàng hóa]]&lt;&gt;0,VLOOKUP(Table2[[#This Row],[Tên hàng hóa]],Table1[[Tên hàng hóa]:[Quy cách]],2,0),"")</f>
        <v>Cảm Biến</v>
      </c>
      <c r="F152" s="18" t="str">
        <f>IF(Table2[[#This Row],[Tên hàng hóa]]&lt;&gt;0,VLOOKUP(Table2[[#This Row],[Tên hàng hóa]],Table1[[Tên hàng hóa]:[ĐVT]],3,0),"")</f>
        <v>Cái</v>
      </c>
      <c r="G152" s="17">
        <v>504650</v>
      </c>
      <c r="H152" s="17">
        <v>10</v>
      </c>
      <c r="I152" s="14">
        <f>IF(Table2[[#This Row],[Số lượng]]&lt;&gt;0,Table2[[#This Row],[Số lượng]]*Table2[[#This Row],[Đơn giá mua]],"")</f>
        <v>5046500</v>
      </c>
      <c r="J152" s="14" t="str">
        <f ca="1">IF(AND(Table2[[#This Row],[Tên hàng hóa]]&lt;&gt;0,D153=""),SUM(OFFSET(Table2[[#This Row],[Thành tiền]],0,0,-COUNTIF(Table2[Số HĐ],Table2[[#This Row],[Số HĐ]]))),"")</f>
        <v/>
      </c>
      <c r="K152" s="17"/>
      <c r="L15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2" s="15"/>
    </row>
    <row r="153" spans="1:13" ht="35.1" customHeight="1" x14ac:dyDescent="0.2">
      <c r="A153" s="11">
        <f>IF(Table2[[#This Row],[Tên hàng hóa]]="","",A152)</f>
        <v>42153</v>
      </c>
      <c r="B153" s="12" t="str">
        <f>IF(Table2[[#This Row],[Tên hàng hóa]]="","",B152)</f>
        <v>TECKON KHT 03/15</v>
      </c>
      <c r="C153" s="13" t="str">
        <f>IF(Table2[[#This Row],[Tên hàng hóa]]="","",C152)</f>
        <v>CÔNG TY TECKON</v>
      </c>
      <c r="D153" s="16" t="s">
        <v>66</v>
      </c>
      <c r="E153" s="18" t="str">
        <f>IF(Table2[[#This Row],[Tên hàng hóa]]&lt;&gt;0,VLOOKUP(Table2[[#This Row],[Tên hàng hóa]],Table1[[Tên hàng hóa]:[Quy cách]],2,0),"")</f>
        <v>Bộ Điều Khiển Lập Trình</v>
      </c>
      <c r="F153" s="18" t="str">
        <f>IF(Table2[[#This Row],[Tên hàng hóa]]&lt;&gt;0,VLOOKUP(Table2[[#This Row],[Tên hàng hóa]],Table1[[Tên hàng hóa]:[ĐVT]],3,0),"")</f>
        <v>Cái</v>
      </c>
      <c r="G153" s="17">
        <v>6021573.6739999996</v>
      </c>
      <c r="H153" s="17">
        <v>5</v>
      </c>
      <c r="I153" s="14">
        <f>IF(Table2[[#This Row],[Số lượng]]&lt;&gt;0,Table2[[#This Row],[Số lượng]]*Table2[[#This Row],[Đơn giá mua]],"")</f>
        <v>30107868.369999997</v>
      </c>
      <c r="J153" s="14">
        <f ca="1">IF(AND(Table2[[#This Row],[Tên hàng hóa]]&lt;&gt;0,D154=""),SUM(OFFSET(Table2[[#This Row],[Thành tiền]],0,0,-COUNTIF(Table2[Số HĐ],Table2[[#This Row],[Số HĐ]]))),"")</f>
        <v>98109448.005100012</v>
      </c>
      <c r="K153" s="17" t="s">
        <v>464</v>
      </c>
      <c r="L15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3" s="15"/>
    </row>
    <row r="154" spans="1:13" ht="35.1" customHeight="1" x14ac:dyDescent="0.2">
      <c r="A154" s="11" t="str">
        <f>IF(Table2[[#This Row],[Tên hàng hóa]]="","",A153)</f>
        <v/>
      </c>
      <c r="B154" s="12" t="str">
        <f>IF(Table2[[#This Row],[Tên hàng hóa]]="","",B153)</f>
        <v/>
      </c>
      <c r="C154" s="13" t="str">
        <f>IF(Table2[[#This Row],[Tên hàng hóa]]="","",C153)</f>
        <v/>
      </c>
      <c r="D154" s="16"/>
      <c r="E154" s="18" t="str">
        <f>IF(Table2[[#This Row],[Tên hàng hóa]]&lt;&gt;0,VLOOKUP(Table2[[#This Row],[Tên hàng hóa]],Table1[[Tên hàng hóa]:[Quy cách]],2,0),"")</f>
        <v/>
      </c>
      <c r="F154" s="18" t="str">
        <f>IF(Table2[[#This Row],[Tên hàng hóa]]&lt;&gt;0,VLOOKUP(Table2[[#This Row],[Tên hàng hóa]],Table1[[Tên hàng hóa]:[ĐVT]],3,0),"")</f>
        <v/>
      </c>
      <c r="G154" s="17"/>
      <c r="H154" s="17"/>
      <c r="I154" s="14" t="str">
        <f>IF(Table2[[#This Row],[Số lượng]]&lt;&gt;0,Table2[[#This Row],[Số lượng]]*Table2[[#This Row],[Đơn giá mua]],"")</f>
        <v/>
      </c>
      <c r="J154" s="14" t="str">
        <f ca="1">IF(AND(Table2[[#This Row],[Tên hàng hóa]]&lt;&gt;0,D155=""),SUM(OFFSET(Table2[[#This Row],[Thành tiền]],0,0,-COUNTIF(Table2[Số HĐ],Table2[[#This Row],[Số HĐ]]))),"")</f>
        <v/>
      </c>
      <c r="K154" s="17"/>
      <c r="L15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4" s="15"/>
    </row>
    <row r="155" spans="1:13" ht="35.1" customHeight="1" x14ac:dyDescent="0.2">
      <c r="A155" s="11">
        <v>42156</v>
      </c>
      <c r="B155" s="12" t="s">
        <v>852</v>
      </c>
      <c r="C155" s="13" t="s">
        <v>795</v>
      </c>
      <c r="D155" s="16" t="s">
        <v>853</v>
      </c>
      <c r="E155" s="18" t="str">
        <f>IF(Table2[[#This Row],[Tên hàng hóa]]&lt;&gt;0,VLOOKUP(Table2[[#This Row],[Tên hàng hóa]],Table1[[Tên hàng hóa]:[Quy cách]],2,0),"")</f>
        <v>Cảm Biến</v>
      </c>
      <c r="F155" s="18" t="str">
        <f>IF(Table2[[#This Row],[Tên hàng hóa]]&lt;&gt;0,VLOOKUP(Table2[[#This Row],[Tên hàng hóa]],Table1[[Tên hàng hóa]:[ĐVT]],3,0),"")</f>
        <v>Cái</v>
      </c>
      <c r="G155" s="17">
        <v>231000</v>
      </c>
      <c r="H155" s="17">
        <v>1</v>
      </c>
      <c r="I155" s="14">
        <f>IF(Table2[[#This Row],[Số lượng]]&lt;&gt;0,Table2[[#This Row],[Số lượng]]*Table2[[#This Row],[Đơn giá mua]],"")</f>
        <v>231000</v>
      </c>
      <c r="J155" s="14">
        <f ca="1">IF(AND(Table2[[#This Row],[Tên hàng hóa]]&lt;&gt;0,D156=""),SUM(OFFSET(Table2[[#This Row],[Thành tiền]],0,0,-COUNTIF(Table2[Số HĐ],Table2[[#This Row],[Số HĐ]]))),"")</f>
        <v>231000</v>
      </c>
      <c r="K155" s="17" t="s">
        <v>464</v>
      </c>
      <c r="L15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5" s="15"/>
    </row>
    <row r="156" spans="1:13" ht="35.1" customHeight="1" x14ac:dyDescent="0.2">
      <c r="A156" s="11" t="str">
        <f>IF(Table2[[#This Row],[Tên hàng hóa]]="","",A155)</f>
        <v/>
      </c>
      <c r="B156" s="12" t="str">
        <f>IF(Table2[[#This Row],[Tên hàng hóa]]="","",B155)</f>
        <v/>
      </c>
      <c r="C156" s="13" t="str">
        <f>IF(Table2[[#This Row],[Tên hàng hóa]]="","",C155)</f>
        <v/>
      </c>
      <c r="D156" s="16"/>
      <c r="E156" s="18" t="str">
        <f>IF(Table2[[#This Row],[Tên hàng hóa]]&lt;&gt;0,VLOOKUP(Table2[[#This Row],[Tên hàng hóa]],Table1[[Tên hàng hóa]:[Quy cách]],2,0),"")</f>
        <v/>
      </c>
      <c r="F156" s="18" t="str">
        <f>IF(Table2[[#This Row],[Tên hàng hóa]]&lt;&gt;0,VLOOKUP(Table2[[#This Row],[Tên hàng hóa]],Table1[[Tên hàng hóa]:[ĐVT]],3,0),"")</f>
        <v/>
      </c>
      <c r="G156" s="17"/>
      <c r="H156" s="17"/>
      <c r="I156" s="14" t="str">
        <f>IF(Table2[[#This Row],[Số lượng]]&lt;&gt;0,Table2[[#This Row],[Số lượng]]*Table2[[#This Row],[Đơn giá mua]],"")</f>
        <v/>
      </c>
      <c r="J156" s="14" t="str">
        <f ca="1">IF(AND(Table2[[#This Row],[Tên hàng hóa]]&lt;&gt;0,D157=""),SUM(OFFSET(Table2[[#This Row],[Thành tiền]],0,0,-COUNTIF(Table2[Số HĐ],Table2[[#This Row],[Số HĐ]]))),"")</f>
        <v/>
      </c>
      <c r="K156" s="17"/>
      <c r="L15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6" s="15"/>
    </row>
    <row r="157" spans="1:13" ht="35.1" customHeight="1" x14ac:dyDescent="0.2">
      <c r="A157" s="11">
        <v>42157</v>
      </c>
      <c r="B157" s="12" t="s">
        <v>854</v>
      </c>
      <c r="C157" s="13" t="s">
        <v>480</v>
      </c>
      <c r="D157" s="16" t="s">
        <v>198</v>
      </c>
      <c r="E157" s="18" t="str">
        <f>IF(Table2[[#This Row],[Tên hàng hóa]]&lt;&gt;0,VLOOKUP(Table2[[#This Row],[Tên hàng hóa]],Table1[[Tên hàng hóa]:[Quy cách]],2,0),"")</f>
        <v>Bộ Xử Lý Tín Hiệu Và Phụ Kiện</v>
      </c>
      <c r="F157" s="18" t="str">
        <f>IF(Table2[[#This Row],[Tên hàng hóa]]&lt;&gt;0,VLOOKUP(Table2[[#This Row],[Tên hàng hóa]],Table1[[Tên hàng hóa]:[ĐVT]],3,0),"")</f>
        <v>Cái</v>
      </c>
      <c r="G157" s="17">
        <v>3716900</v>
      </c>
      <c r="H157" s="17">
        <v>1</v>
      </c>
      <c r="I157" s="14">
        <f>IF(Table2[[#This Row],[Số lượng]]&lt;&gt;0,Table2[[#This Row],[Số lượng]]*Table2[[#This Row],[Đơn giá mua]],"")</f>
        <v>3716900</v>
      </c>
      <c r="J157" s="14">
        <f ca="1">IF(AND(Table2[[#This Row],[Tên hàng hóa]]&lt;&gt;0,D158=""),SUM(OFFSET(Table2[[#This Row],[Thành tiền]],0,0,-COUNTIF(Table2[Số HĐ],Table2[[#This Row],[Số HĐ]]))),"")</f>
        <v>3716900</v>
      </c>
      <c r="K157" s="17" t="s">
        <v>464</v>
      </c>
      <c r="L15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7" s="15" t="s">
        <v>1413</v>
      </c>
    </row>
    <row r="158" spans="1:13" ht="35.1" customHeight="1" x14ac:dyDescent="0.2">
      <c r="A158" s="11" t="str">
        <f>IF(Table2[[#This Row],[Tên hàng hóa]]="","",A157)</f>
        <v/>
      </c>
      <c r="B158" s="12" t="str">
        <f>IF(Table2[[#This Row],[Tên hàng hóa]]="","",B157)</f>
        <v/>
      </c>
      <c r="C158" s="13" t="str">
        <f>IF(Table2[[#This Row],[Tên hàng hóa]]="","",C157)</f>
        <v/>
      </c>
      <c r="D158" s="16"/>
      <c r="E158" s="18" t="str">
        <f>IF(Table2[[#This Row],[Tên hàng hóa]]&lt;&gt;0,VLOOKUP(Table2[[#This Row],[Tên hàng hóa]],Table1[[Tên hàng hóa]:[Quy cách]],2,0),"")</f>
        <v/>
      </c>
      <c r="F158" s="18" t="str">
        <f>IF(Table2[[#This Row],[Tên hàng hóa]]&lt;&gt;0,VLOOKUP(Table2[[#This Row],[Tên hàng hóa]],Table1[[Tên hàng hóa]:[ĐVT]],3,0),"")</f>
        <v/>
      </c>
      <c r="G158" s="17"/>
      <c r="H158" s="17"/>
      <c r="I158" s="14" t="str">
        <f>IF(Table2[[#This Row],[Số lượng]]&lt;&gt;0,Table2[[#This Row],[Số lượng]]*Table2[[#This Row],[Đơn giá mua]],"")</f>
        <v/>
      </c>
      <c r="J158" s="14" t="str">
        <f ca="1">IF(AND(Table2[[#This Row],[Tên hàng hóa]]&lt;&gt;0,D159=""),SUM(OFFSET(Table2[[#This Row],[Thành tiền]],0,0,-COUNTIF(Table2[Số HĐ],Table2[[#This Row],[Số HĐ]]))),"")</f>
        <v/>
      </c>
      <c r="K158" s="17"/>
      <c r="L15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8" s="15"/>
    </row>
    <row r="159" spans="1:13" ht="35.1" customHeight="1" x14ac:dyDescent="0.2">
      <c r="A159" s="11">
        <v>42157</v>
      </c>
      <c r="B159" s="12" t="s">
        <v>855</v>
      </c>
      <c r="C159" s="13" t="s">
        <v>462</v>
      </c>
      <c r="D159" s="16" t="s">
        <v>205</v>
      </c>
      <c r="E159" s="18" t="str">
        <f>IF(Table2[[#This Row],[Tên hàng hóa]]&lt;&gt;0,VLOOKUP(Table2[[#This Row],[Tên hàng hóa]],Table1[[Tên hàng hóa]:[Quy cách]],2,0),"")</f>
        <v>Bộ Xử Lý Tín Hiệu Và Phụ Kiện</v>
      </c>
      <c r="F159" s="18" t="str">
        <f>IF(Table2[[#This Row],[Tên hàng hóa]]&lt;&gt;0,VLOOKUP(Table2[[#This Row],[Tên hàng hóa]],Table1[[Tên hàng hóa]:[ĐVT]],3,0),"")</f>
        <v>Cái</v>
      </c>
      <c r="G159" s="17">
        <v>4345000</v>
      </c>
      <c r="H159" s="17">
        <v>1</v>
      </c>
      <c r="I159" s="14">
        <f>IF(Table2[[#This Row],[Số lượng]]&lt;&gt;0,Table2[[#This Row],[Số lượng]]*Table2[[#This Row],[Đơn giá mua]],"")</f>
        <v>4345000</v>
      </c>
      <c r="J159" s="14" t="str">
        <f ca="1">IF(AND(Table2[[#This Row],[Tên hàng hóa]]&lt;&gt;0,D160=""),SUM(OFFSET(Table2[[#This Row],[Thành tiền]],0,0,-COUNTIF(Table2[Số HĐ],Table2[[#This Row],[Số HĐ]]))),"")</f>
        <v/>
      </c>
      <c r="K159" s="17"/>
      <c r="L15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9" s="15"/>
    </row>
    <row r="160" spans="1:13" ht="35.1" customHeight="1" x14ac:dyDescent="0.2">
      <c r="A160" s="11">
        <f>IF(Table2[[#This Row],[Tên hàng hóa]]="","",A159)</f>
        <v>42157</v>
      </c>
      <c r="B160" s="12" t="str">
        <f>IF(Table2[[#This Row],[Tên hàng hóa]]="","",B159)</f>
        <v>TATC 2585</v>
      </c>
      <c r="C160" s="13" t="str">
        <f>IF(Table2[[#This Row],[Tên hàng hóa]]="","",C159)</f>
        <v>CN CTY TNHH KT &amp; TM Tiến Thành</v>
      </c>
      <c r="D160" s="16" t="s">
        <v>198</v>
      </c>
      <c r="E160" s="18" t="str">
        <f>IF(Table2[[#This Row],[Tên hàng hóa]]&lt;&gt;0,VLOOKUP(Table2[[#This Row],[Tên hàng hóa]],Table1[[Tên hàng hóa]:[Quy cách]],2,0),"")</f>
        <v>Bộ Xử Lý Tín Hiệu Và Phụ Kiện</v>
      </c>
      <c r="F160" s="18" t="str">
        <f>IF(Table2[[#This Row],[Tên hàng hóa]]&lt;&gt;0,VLOOKUP(Table2[[#This Row],[Tên hàng hóa]],Table1[[Tên hàng hóa]:[ĐVT]],3,0),"")</f>
        <v>Cái</v>
      </c>
      <c r="G160" s="17">
        <v>3712500</v>
      </c>
      <c r="H160" s="17">
        <v>1</v>
      </c>
      <c r="I160" s="14">
        <f>IF(Table2[[#This Row],[Số lượng]]&lt;&gt;0,Table2[[#This Row],[Số lượng]]*Table2[[#This Row],[Đơn giá mua]],"")</f>
        <v>3712500</v>
      </c>
      <c r="J160" s="14">
        <f ca="1">IF(AND(Table2[[#This Row],[Tên hàng hóa]]&lt;&gt;0,D161=""),SUM(OFFSET(Table2[[#This Row],[Thành tiền]],0,0,-COUNTIF(Table2[Số HĐ],Table2[[#This Row],[Số HĐ]]))),"")</f>
        <v>8057500</v>
      </c>
      <c r="K160" s="17" t="s">
        <v>464</v>
      </c>
      <c r="L16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0" s="15" t="s">
        <v>1051</v>
      </c>
    </row>
    <row r="161" spans="1:13" ht="35.1" customHeight="1" x14ac:dyDescent="0.2">
      <c r="A161" s="11" t="str">
        <f>IF(Table2[[#This Row],[Tên hàng hóa]]="","",A160)</f>
        <v/>
      </c>
      <c r="B161" s="12" t="str">
        <f>IF(Table2[[#This Row],[Tên hàng hóa]]="","",B160)</f>
        <v/>
      </c>
      <c r="C161" s="13" t="str">
        <f>IF(Table2[[#This Row],[Tên hàng hóa]]="","",C160)</f>
        <v/>
      </c>
      <c r="D161" s="16"/>
      <c r="E161" s="18" t="str">
        <f>IF(Table2[[#This Row],[Tên hàng hóa]]&lt;&gt;0,VLOOKUP(Table2[[#This Row],[Tên hàng hóa]],Table1[[Tên hàng hóa]:[Quy cách]],2,0),"")</f>
        <v/>
      </c>
      <c r="F161" s="18" t="str">
        <f>IF(Table2[[#This Row],[Tên hàng hóa]]&lt;&gt;0,VLOOKUP(Table2[[#This Row],[Tên hàng hóa]],Table1[[Tên hàng hóa]:[ĐVT]],3,0),"")</f>
        <v/>
      </c>
      <c r="G161" s="17"/>
      <c r="H161" s="17"/>
      <c r="I161" s="14" t="str">
        <f>IF(Table2[[#This Row],[Số lượng]]&lt;&gt;0,Table2[[#This Row],[Số lượng]]*Table2[[#This Row],[Đơn giá mua]],"")</f>
        <v/>
      </c>
      <c r="J161" s="14" t="str">
        <f ca="1">IF(AND(Table2[[#This Row],[Tên hàng hóa]]&lt;&gt;0,D162=""),SUM(OFFSET(Table2[[#This Row],[Thành tiền]],0,0,-COUNTIF(Table2[Số HĐ],Table2[[#This Row],[Số HĐ]]))),"")</f>
        <v/>
      </c>
      <c r="K161" s="17"/>
      <c r="L16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1" s="15"/>
    </row>
    <row r="162" spans="1:13" ht="35.1" customHeight="1" x14ac:dyDescent="0.2">
      <c r="A162" s="11">
        <v>42154</v>
      </c>
      <c r="B162" s="12" t="s">
        <v>856</v>
      </c>
      <c r="C162" s="13" t="s">
        <v>480</v>
      </c>
      <c r="D162" s="16" t="s">
        <v>857</v>
      </c>
      <c r="E162" s="18" t="str">
        <f>IF(Table2[[#This Row],[Tên hàng hóa]]&lt;&gt;0,VLOOKUP(Table2[[#This Row],[Tên hàng hóa]],Table1[[Tên hàng hóa]:[Quy cách]],2,0),"")</f>
        <v>Cảm Biến</v>
      </c>
      <c r="F162" s="18" t="str">
        <f>IF(Table2[[#This Row],[Tên hàng hóa]]&lt;&gt;0,VLOOKUP(Table2[[#This Row],[Tên hàng hóa]],Table1[[Tên hàng hóa]:[ĐVT]],3,0),"")</f>
        <v>Cái</v>
      </c>
      <c r="G162" s="17">
        <v>53900</v>
      </c>
      <c r="H162" s="17">
        <v>20</v>
      </c>
      <c r="I162" s="14">
        <f>IF(Table2[[#This Row],[Số lượng]]&lt;&gt;0,Table2[[#This Row],[Số lượng]]*Table2[[#This Row],[Đơn giá mua]],"")</f>
        <v>1078000</v>
      </c>
      <c r="J162" s="14" t="str">
        <f ca="1">IF(AND(Table2[[#This Row],[Tên hàng hóa]]&lt;&gt;0,D163=""),SUM(OFFSET(Table2[[#This Row],[Thành tiền]],0,0,-COUNTIF(Table2[Số HĐ],Table2[[#This Row],[Số HĐ]]))),"")</f>
        <v/>
      </c>
      <c r="K162" s="17"/>
      <c r="L16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2" s="15"/>
    </row>
    <row r="163" spans="1:13" ht="35.1" customHeight="1" x14ac:dyDescent="0.2">
      <c r="A163" s="11">
        <f>IF(Table2[[#This Row],[Tên hàng hóa]]="","",A162)</f>
        <v>42154</v>
      </c>
      <c r="B163" s="12" t="str">
        <f>IF(Table2[[#This Row],[Tên hàng hóa]]="","",B162)</f>
        <v>TP 6005</v>
      </c>
      <c r="C163" s="13" t="str">
        <f>IF(Table2[[#This Row],[Tên hàng hóa]]="","",C162)</f>
        <v>CTY TNHH TM -DV Thuận Phương</v>
      </c>
      <c r="D163" s="16" t="s">
        <v>566</v>
      </c>
      <c r="E163" s="18" t="str">
        <f>IF(Table2[[#This Row],[Tên hàng hóa]]&lt;&gt;0,VLOOKUP(Table2[[#This Row],[Tên hàng hóa]],Table1[[Tên hàng hóa]:[Quy cách]],2,0),"")</f>
        <v>Relay</v>
      </c>
      <c r="F163" s="18" t="str">
        <f>IF(Table2[[#This Row],[Tên hàng hóa]]&lt;&gt;0,VLOOKUP(Table2[[#This Row],[Tên hàng hóa]],Table1[[Tên hàng hóa]:[ĐVT]],3,0),"")</f>
        <v>Cái</v>
      </c>
      <c r="G163" s="17">
        <v>1842500</v>
      </c>
      <c r="H163" s="17">
        <v>2</v>
      </c>
      <c r="I163" s="14">
        <f>IF(Table2[[#This Row],[Số lượng]]&lt;&gt;0,Table2[[#This Row],[Số lượng]]*Table2[[#This Row],[Đơn giá mua]],"")</f>
        <v>3685000</v>
      </c>
      <c r="J163" s="14">
        <f ca="1">IF(AND(Table2[[#This Row],[Tên hàng hóa]]&lt;&gt;0,D164=""),SUM(OFFSET(Table2[[#This Row],[Thành tiền]],0,0,-COUNTIF(Table2[Số HĐ],Table2[[#This Row],[Số HĐ]]))),"")</f>
        <v>4763000</v>
      </c>
      <c r="K163" s="17" t="s">
        <v>464</v>
      </c>
      <c r="L16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3" s="15" t="s">
        <v>1161</v>
      </c>
    </row>
    <row r="164" spans="1:13" ht="35.1" customHeight="1" x14ac:dyDescent="0.2">
      <c r="A164" s="11" t="str">
        <f>IF(Table2[[#This Row],[Tên hàng hóa]]="","",A163)</f>
        <v/>
      </c>
      <c r="B164" s="12" t="str">
        <f>IF(Table2[[#This Row],[Tên hàng hóa]]="","",B163)</f>
        <v/>
      </c>
      <c r="C164" s="13" t="str">
        <f>IF(Table2[[#This Row],[Tên hàng hóa]]="","",C163)</f>
        <v/>
      </c>
      <c r="D164" s="16"/>
      <c r="E164" s="18" t="str">
        <f>IF(Table2[[#This Row],[Tên hàng hóa]]&lt;&gt;0,VLOOKUP(Table2[[#This Row],[Tên hàng hóa]],Table1[[Tên hàng hóa]:[Quy cách]],2,0),"")</f>
        <v/>
      </c>
      <c r="F164" s="18" t="str">
        <f>IF(Table2[[#This Row],[Tên hàng hóa]]&lt;&gt;0,VLOOKUP(Table2[[#This Row],[Tên hàng hóa]],Table1[[Tên hàng hóa]:[ĐVT]],3,0),"")</f>
        <v/>
      </c>
      <c r="G164" s="17"/>
      <c r="H164" s="17"/>
      <c r="I164" s="14" t="str">
        <f>IF(Table2[[#This Row],[Số lượng]]&lt;&gt;0,Table2[[#This Row],[Số lượng]]*Table2[[#This Row],[Đơn giá mua]],"")</f>
        <v/>
      </c>
      <c r="J164" s="14" t="str">
        <f ca="1">IF(AND(Table2[[#This Row],[Tên hàng hóa]]&lt;&gt;0,D165=""),SUM(OFFSET(Table2[[#This Row],[Thành tiền]],0,0,-COUNTIF(Table2[Số HĐ],Table2[[#This Row],[Số HĐ]]))),"")</f>
        <v/>
      </c>
      <c r="K164" s="17"/>
      <c r="L16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4" s="15"/>
    </row>
    <row r="165" spans="1:13" ht="35.1" customHeight="1" x14ac:dyDescent="0.2">
      <c r="A165" s="11">
        <v>42158</v>
      </c>
      <c r="B165" s="12" t="s">
        <v>863</v>
      </c>
      <c r="C165" s="13" t="s">
        <v>795</v>
      </c>
      <c r="D165" s="16" t="s">
        <v>853</v>
      </c>
      <c r="E165" s="18" t="str">
        <f>IF(Table2[[#This Row],[Tên hàng hóa]]&lt;&gt;0,VLOOKUP(Table2[[#This Row],[Tên hàng hóa]],Table1[[Tên hàng hóa]:[Quy cách]],2,0),"")</f>
        <v>Cảm Biến</v>
      </c>
      <c r="F165" s="18" t="str">
        <f>IF(Table2[[#This Row],[Tên hàng hóa]]&lt;&gt;0,VLOOKUP(Table2[[#This Row],[Tên hàng hóa]],Table1[[Tên hàng hóa]:[ĐVT]],3,0),"")</f>
        <v>Cái</v>
      </c>
      <c r="G165" s="17">
        <v>227700</v>
      </c>
      <c r="H165" s="17">
        <v>9</v>
      </c>
      <c r="I165" s="14">
        <f>IF(Table2[[#This Row],[Số lượng]]&lt;&gt;0,Table2[[#This Row],[Số lượng]]*Table2[[#This Row],[Đơn giá mua]],"")</f>
        <v>2049300</v>
      </c>
      <c r="J165" s="14">
        <f ca="1">IF(AND(Table2[[#This Row],[Tên hàng hóa]]&lt;&gt;0,D166=""),SUM(OFFSET(Table2[[#This Row],[Thành tiền]],0,0,-COUNTIF(Table2[Số HĐ],Table2[[#This Row],[Số HĐ]]))),"")</f>
        <v>2049300</v>
      </c>
      <c r="K165" s="17" t="s">
        <v>464</v>
      </c>
      <c r="L16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5" s="15"/>
    </row>
    <row r="166" spans="1:13" ht="35.1" customHeight="1" x14ac:dyDescent="0.2">
      <c r="A166" s="11" t="str">
        <f>IF(Table2[[#This Row],[Tên hàng hóa]]="","",A165)</f>
        <v/>
      </c>
      <c r="B166" s="12" t="str">
        <f>IF(Table2[[#This Row],[Tên hàng hóa]]="","",B165)</f>
        <v/>
      </c>
      <c r="C166" s="13" t="str">
        <f>IF(Table2[[#This Row],[Tên hàng hóa]]="","",C165)</f>
        <v/>
      </c>
      <c r="D166" s="16"/>
      <c r="E166" s="18" t="str">
        <f>IF(Table2[[#This Row],[Tên hàng hóa]]&lt;&gt;0,VLOOKUP(Table2[[#This Row],[Tên hàng hóa]],Table1[[Tên hàng hóa]:[Quy cách]],2,0),"")</f>
        <v/>
      </c>
      <c r="F166" s="18" t="str">
        <f>IF(Table2[[#This Row],[Tên hàng hóa]]&lt;&gt;0,VLOOKUP(Table2[[#This Row],[Tên hàng hóa]],Table1[[Tên hàng hóa]:[ĐVT]],3,0),"")</f>
        <v/>
      </c>
      <c r="G166" s="17"/>
      <c r="H166" s="17"/>
      <c r="I166" s="14" t="str">
        <f>IF(Table2[[#This Row],[Số lượng]]&lt;&gt;0,Table2[[#This Row],[Số lượng]]*Table2[[#This Row],[Đơn giá mua]],"")</f>
        <v/>
      </c>
      <c r="J166" s="14" t="str">
        <f ca="1">IF(AND(Table2[[#This Row],[Tên hàng hóa]]&lt;&gt;0,D167=""),SUM(OFFSET(Table2[[#This Row],[Thành tiền]],0,0,-COUNTIF(Table2[Số HĐ],Table2[[#This Row],[Số HĐ]]))),"")</f>
        <v/>
      </c>
      <c r="K166" s="17"/>
      <c r="L16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6" s="15"/>
    </row>
    <row r="167" spans="1:13" ht="35.1" customHeight="1" x14ac:dyDescent="0.2">
      <c r="A167" s="11">
        <v>42160</v>
      </c>
      <c r="B167" s="12" t="s">
        <v>871</v>
      </c>
      <c r="C167" s="13" t="s">
        <v>521</v>
      </c>
      <c r="D167" s="16" t="s">
        <v>346</v>
      </c>
      <c r="E167" s="18" t="str">
        <f>IF(Table2[[#This Row],[Tên hàng hóa]]&lt;&gt;0,VLOOKUP(Table2[[#This Row],[Tên hàng hóa]],Table1[[Tên hàng hóa]:[Quy cách]],2,0),"")</f>
        <v>Relay</v>
      </c>
      <c r="F167" s="18" t="str">
        <f>IF(Table2[[#This Row],[Tên hàng hóa]]&lt;&gt;0,VLOOKUP(Table2[[#This Row],[Tên hàng hóa]],Table1[[Tên hàng hóa]:[ĐVT]],3,0),"")</f>
        <v>Cái</v>
      </c>
      <c r="G167" s="17">
        <v>55000</v>
      </c>
      <c r="H167" s="17">
        <v>50</v>
      </c>
      <c r="I167" s="14">
        <f>IF(Table2[[#This Row],[Số lượng]]&lt;&gt;0,Table2[[#This Row],[Số lượng]]*Table2[[#This Row],[Đơn giá mua]],"")</f>
        <v>2750000</v>
      </c>
      <c r="J167" s="14" t="str">
        <f ca="1">IF(AND(Table2[[#This Row],[Tên hàng hóa]]&lt;&gt;0,D168=""),SUM(OFFSET(Table2[[#This Row],[Thành tiền]],0,0,-COUNTIF(Table2[Số HĐ],Table2[[#This Row],[Số HĐ]]))),"")</f>
        <v/>
      </c>
      <c r="K167" s="17"/>
      <c r="L16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7" s="15"/>
    </row>
    <row r="168" spans="1:13" ht="35.1" customHeight="1" x14ac:dyDescent="0.2">
      <c r="A168" s="11">
        <f>IF(Table2[[#This Row],[Tên hàng hóa]]="","",A167)</f>
        <v>42160</v>
      </c>
      <c r="B168" s="12" t="str">
        <f>IF(Table2[[#This Row],[Tên hàng hóa]]="","",B167)</f>
        <v>ĐMN 227</v>
      </c>
      <c r="C168" s="13" t="str">
        <f>IF(Table2[[#This Row],[Tên hàng hóa]]="","",C167)</f>
        <v>CTY Điện Minh Nguyên</v>
      </c>
      <c r="D168" s="16" t="s">
        <v>343</v>
      </c>
      <c r="E168" s="18" t="str">
        <f>IF(Table2[[#This Row],[Tên hàng hóa]]&lt;&gt;0,VLOOKUP(Table2[[#This Row],[Tên hàng hóa]],Table1[[Tên hàng hóa]:[Quy cách]],2,0),"")</f>
        <v>Relay</v>
      </c>
      <c r="F168" s="18" t="str">
        <f>IF(Table2[[#This Row],[Tên hàng hóa]]&lt;&gt;0,VLOOKUP(Table2[[#This Row],[Tên hàng hóa]],Table1[[Tên hàng hóa]:[ĐVT]],3,0),"")</f>
        <v>Cái</v>
      </c>
      <c r="G168" s="17">
        <v>52800</v>
      </c>
      <c r="H168" s="17">
        <v>50</v>
      </c>
      <c r="I168" s="14">
        <f>IF(Table2[[#This Row],[Số lượng]]&lt;&gt;0,Table2[[#This Row],[Số lượng]]*Table2[[#This Row],[Đơn giá mua]],"")</f>
        <v>2640000</v>
      </c>
      <c r="J168" s="14" t="str">
        <f ca="1">IF(AND(Table2[[#This Row],[Tên hàng hóa]]&lt;&gt;0,D169=""),SUM(OFFSET(Table2[[#This Row],[Thành tiền]],0,0,-COUNTIF(Table2[Số HĐ],Table2[[#This Row],[Số HĐ]]))),"")</f>
        <v/>
      </c>
      <c r="K168" s="17"/>
      <c r="L16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8" s="15"/>
    </row>
    <row r="169" spans="1:13" ht="35.1" customHeight="1" x14ac:dyDescent="0.2">
      <c r="A169" s="11">
        <f>IF(Table2[[#This Row],[Tên hàng hóa]]="","",A168)</f>
        <v>42160</v>
      </c>
      <c r="B169" s="12" t="str">
        <f>IF(Table2[[#This Row],[Tên hàng hóa]]="","",B168)</f>
        <v>ĐMN 227</v>
      </c>
      <c r="C169" s="13" t="str">
        <f>IF(Table2[[#This Row],[Tên hàng hóa]]="","",C168)</f>
        <v>CTY Điện Minh Nguyên</v>
      </c>
      <c r="D169" s="16" t="s">
        <v>431</v>
      </c>
      <c r="E169" s="18" t="str">
        <f>IF(Table2[[#This Row],[Tên hàng hóa]]&lt;&gt;0,VLOOKUP(Table2[[#This Row],[Tên hàng hóa]],Table1[[Tên hàng hóa]:[Quy cách]],2,0),"")</f>
        <v>Socket</v>
      </c>
      <c r="F169" s="18" t="str">
        <f>IF(Table2[[#This Row],[Tên hàng hóa]]&lt;&gt;0,VLOOKUP(Table2[[#This Row],[Tên hàng hóa]],Table1[[Tên hàng hóa]:[ĐVT]],3,0),"")</f>
        <v>Cái</v>
      </c>
      <c r="G169" s="17">
        <v>31900</v>
      </c>
      <c r="H169" s="17">
        <v>50</v>
      </c>
      <c r="I169" s="14">
        <f>IF(Table2[[#This Row],[Số lượng]]&lt;&gt;0,Table2[[#This Row],[Số lượng]]*Table2[[#This Row],[Đơn giá mua]],"")</f>
        <v>1595000</v>
      </c>
      <c r="J169" s="14">
        <f ca="1">IF(AND(Table2[[#This Row],[Tên hàng hóa]]&lt;&gt;0,D170=""),SUM(OFFSET(Table2[[#This Row],[Thành tiền]],0,0,-COUNTIF(Table2[Số HĐ],Table2[[#This Row],[Số HĐ]]))),"")</f>
        <v>6985000</v>
      </c>
      <c r="K169" s="17" t="s">
        <v>464</v>
      </c>
      <c r="L16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9" s="15" t="s">
        <v>1094</v>
      </c>
    </row>
    <row r="170" spans="1:13" ht="35.1" customHeight="1" x14ac:dyDescent="0.2">
      <c r="A170" s="11" t="str">
        <f>IF(Table2[[#This Row],[Tên hàng hóa]]="","",A169)</f>
        <v/>
      </c>
      <c r="B170" s="12" t="str">
        <f>IF(Table2[[#This Row],[Tên hàng hóa]]="","",B169)</f>
        <v/>
      </c>
      <c r="C170" s="13" t="str">
        <f>IF(Table2[[#This Row],[Tên hàng hóa]]="","",C169)</f>
        <v/>
      </c>
      <c r="D170" s="16"/>
      <c r="E170" s="18" t="str">
        <f>IF(Table2[[#This Row],[Tên hàng hóa]]&lt;&gt;0,VLOOKUP(Table2[[#This Row],[Tên hàng hóa]],Table1[[Tên hàng hóa]:[Quy cách]],2,0),"")</f>
        <v/>
      </c>
      <c r="F170" s="18" t="str">
        <f>IF(Table2[[#This Row],[Tên hàng hóa]]&lt;&gt;0,VLOOKUP(Table2[[#This Row],[Tên hàng hóa]],Table1[[Tên hàng hóa]:[ĐVT]],3,0),"")</f>
        <v/>
      </c>
      <c r="G170" s="17"/>
      <c r="H170" s="17"/>
      <c r="I170" s="14" t="str">
        <f>IF(Table2[[#This Row],[Số lượng]]&lt;&gt;0,Table2[[#This Row],[Số lượng]]*Table2[[#This Row],[Đơn giá mua]],"")</f>
        <v/>
      </c>
      <c r="J170" s="14" t="str">
        <f ca="1">IF(AND(Table2[[#This Row],[Tên hàng hóa]]&lt;&gt;0,D171=""),SUM(OFFSET(Table2[[#This Row],[Thành tiền]],0,0,-COUNTIF(Table2[Số HĐ],Table2[[#This Row],[Số HĐ]]))),"")</f>
        <v/>
      </c>
      <c r="K170" s="17"/>
      <c r="L17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0" s="15"/>
    </row>
    <row r="171" spans="1:13" ht="35.1" customHeight="1" x14ac:dyDescent="0.2">
      <c r="A171" s="11">
        <v>42160</v>
      </c>
      <c r="B171" s="12" t="s">
        <v>883</v>
      </c>
      <c r="C171" s="13" t="s">
        <v>480</v>
      </c>
      <c r="D171" s="16" t="s">
        <v>338</v>
      </c>
      <c r="E171" s="18" t="str">
        <f>IF(Table2[[#This Row],[Tên hàng hóa]]&lt;&gt;0,VLOOKUP(Table2[[#This Row],[Tên hàng hóa]],Table1[[Tên hàng hóa]:[Quy cách]],2,0),"")</f>
        <v>Relay</v>
      </c>
      <c r="F171" s="18" t="str">
        <f>IF(Table2[[#This Row],[Tên hàng hóa]]&lt;&gt;0,VLOOKUP(Table2[[#This Row],[Tên hàng hóa]],Table1[[Tên hàng hóa]:[ĐVT]],3,0),"")</f>
        <v>Cái</v>
      </c>
      <c r="G171" s="17">
        <v>57200</v>
      </c>
      <c r="H171" s="17">
        <v>40</v>
      </c>
      <c r="I171" s="14">
        <f>IF(Table2[[#This Row],[Số lượng]]&lt;&gt;0,Table2[[#This Row],[Số lượng]]*Table2[[#This Row],[Đơn giá mua]],"")</f>
        <v>2288000</v>
      </c>
      <c r="J171" s="14">
        <f ca="1">IF(AND(Table2[[#This Row],[Tên hàng hóa]]&lt;&gt;0,D172=""),SUM(OFFSET(Table2[[#This Row],[Thành tiền]],0,0,-COUNTIF(Table2[Số HĐ],Table2[[#This Row],[Số HĐ]]))),"")</f>
        <v>2288000</v>
      </c>
      <c r="K171" s="17" t="s">
        <v>464</v>
      </c>
      <c r="L17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1" s="15" t="s">
        <v>1270</v>
      </c>
    </row>
    <row r="172" spans="1:13" ht="35.1" customHeight="1" x14ac:dyDescent="0.2">
      <c r="A172" s="11" t="str">
        <f>IF(Table2[[#This Row],[Tên hàng hóa]]="","",A171)</f>
        <v/>
      </c>
      <c r="B172" s="12" t="str">
        <f>IF(Table2[[#This Row],[Tên hàng hóa]]="","",B171)</f>
        <v/>
      </c>
      <c r="C172" s="13" t="str">
        <f>IF(Table2[[#This Row],[Tên hàng hóa]]="","",C171)</f>
        <v/>
      </c>
      <c r="D172" s="16"/>
      <c r="E172" s="18" t="str">
        <f>IF(Table2[[#This Row],[Tên hàng hóa]]&lt;&gt;0,VLOOKUP(Table2[[#This Row],[Tên hàng hóa]],Table1[[Tên hàng hóa]:[Quy cách]],2,0),"")</f>
        <v/>
      </c>
      <c r="F172" s="18" t="str">
        <f>IF(Table2[[#This Row],[Tên hàng hóa]]&lt;&gt;0,VLOOKUP(Table2[[#This Row],[Tên hàng hóa]],Table1[[Tên hàng hóa]:[ĐVT]],3,0),"")</f>
        <v/>
      </c>
      <c r="G172" s="17"/>
      <c r="H172" s="17"/>
      <c r="I172" s="14" t="str">
        <f>IF(Table2[[#This Row],[Số lượng]]&lt;&gt;0,Table2[[#This Row],[Số lượng]]*Table2[[#This Row],[Đơn giá mua]],"")</f>
        <v/>
      </c>
      <c r="J172" s="14" t="str">
        <f ca="1">IF(AND(Table2[[#This Row],[Tên hàng hóa]]&lt;&gt;0,D173=""),SUM(OFFSET(Table2[[#This Row],[Thành tiền]],0,0,-COUNTIF(Table2[Số HĐ],Table2[[#This Row],[Số HĐ]]))),"")</f>
        <v/>
      </c>
      <c r="K172" s="17"/>
      <c r="L17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2" s="15"/>
    </row>
    <row r="173" spans="1:13" ht="35.1" customHeight="1" x14ac:dyDescent="0.2">
      <c r="A173" s="11">
        <v>42156</v>
      </c>
      <c r="B173" s="12" t="s">
        <v>887</v>
      </c>
      <c r="C173" s="13" t="s">
        <v>480</v>
      </c>
      <c r="D173" s="16" t="s">
        <v>346</v>
      </c>
      <c r="E173" s="18" t="str">
        <f>IF(Table2[[#This Row],[Tên hàng hóa]]&lt;&gt;0,VLOOKUP(Table2[[#This Row],[Tên hàng hóa]],Table1[[Tên hàng hóa]:[Quy cách]],2,0),"")</f>
        <v>Relay</v>
      </c>
      <c r="F173" s="18" t="str">
        <f>IF(Table2[[#This Row],[Tên hàng hóa]]&lt;&gt;0,VLOOKUP(Table2[[#This Row],[Tên hàng hóa]],Table1[[Tên hàng hóa]:[ĐVT]],3,0),"")</f>
        <v>Cái</v>
      </c>
      <c r="G173" s="17">
        <v>61600</v>
      </c>
      <c r="H173" s="17">
        <v>10</v>
      </c>
      <c r="I173" s="14">
        <f>IF(Table2[[#This Row],[Số lượng]]&lt;&gt;0,Table2[[#This Row],[Số lượng]]*Table2[[#This Row],[Đơn giá mua]],"")</f>
        <v>616000</v>
      </c>
      <c r="J173" s="14">
        <f ca="1">IF(AND(Table2[[#This Row],[Tên hàng hóa]]&lt;&gt;0,D174=""),SUM(OFFSET(Table2[[#This Row],[Thành tiền]],0,0,-COUNTIF(Table2[Số HĐ],Table2[[#This Row],[Số HĐ]]))),"")</f>
        <v>616000</v>
      </c>
      <c r="K173" s="17" t="s">
        <v>464</v>
      </c>
      <c r="L17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3" s="15" t="s">
        <v>1270</v>
      </c>
    </row>
    <row r="174" spans="1:13" ht="35.1" customHeight="1" x14ac:dyDescent="0.2">
      <c r="A174" s="11" t="str">
        <f>IF(Table2[[#This Row],[Tên hàng hóa]]="","",A173)</f>
        <v/>
      </c>
      <c r="B174" s="12" t="str">
        <f>IF(Table2[[#This Row],[Tên hàng hóa]]="","",B173)</f>
        <v/>
      </c>
      <c r="C174" s="13" t="str">
        <f>IF(Table2[[#This Row],[Tên hàng hóa]]="","",C173)</f>
        <v/>
      </c>
      <c r="D174" s="16"/>
      <c r="E174" s="18" t="str">
        <f>IF(Table2[[#This Row],[Tên hàng hóa]]&lt;&gt;0,VLOOKUP(Table2[[#This Row],[Tên hàng hóa]],Table1[[Tên hàng hóa]:[Quy cách]],2,0),"")</f>
        <v/>
      </c>
      <c r="F174" s="18" t="str">
        <f>IF(Table2[[#This Row],[Tên hàng hóa]]&lt;&gt;0,VLOOKUP(Table2[[#This Row],[Tên hàng hóa]],Table1[[Tên hàng hóa]:[ĐVT]],3,0),"")</f>
        <v/>
      </c>
      <c r="G174" s="17"/>
      <c r="H174" s="17"/>
      <c r="I174" s="14" t="str">
        <f>IF(Table2[[#This Row],[Số lượng]]&lt;&gt;0,Table2[[#This Row],[Số lượng]]*Table2[[#This Row],[Đơn giá mua]],"")</f>
        <v/>
      </c>
      <c r="J174" s="14" t="str">
        <f ca="1">IF(AND(Table2[[#This Row],[Tên hàng hóa]]&lt;&gt;0,D175=""),SUM(OFFSET(Table2[[#This Row],[Thành tiền]],0,0,-COUNTIF(Table2[Số HĐ],Table2[[#This Row],[Số HĐ]]))),"")</f>
        <v/>
      </c>
      <c r="K174" s="17"/>
      <c r="L17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4" s="15"/>
    </row>
    <row r="175" spans="1:13" ht="35.1" customHeight="1" x14ac:dyDescent="0.2">
      <c r="A175" s="11">
        <v>42167</v>
      </c>
      <c r="B175" s="12" t="s">
        <v>901</v>
      </c>
      <c r="C175" s="13" t="s">
        <v>521</v>
      </c>
      <c r="D175" s="16" t="s">
        <v>317</v>
      </c>
      <c r="E175" s="18" t="str">
        <f>IF(Table2[[#This Row],[Tên hàng hóa]]&lt;&gt;0,VLOOKUP(Table2[[#This Row],[Tên hàng hóa]],Table1[[Tên hàng hóa]:[Quy cách]],2,0),"")</f>
        <v>Điều Khiển Mức Nước</v>
      </c>
      <c r="F175" s="18" t="str">
        <f>IF(Table2[[#This Row],[Tên hàng hóa]]&lt;&gt;0,VLOOKUP(Table2[[#This Row],[Tên hàng hóa]],Table1[[Tên hàng hóa]:[ĐVT]],3,0),"")</f>
        <v>Cái</v>
      </c>
      <c r="G175" s="17">
        <v>2860000</v>
      </c>
      <c r="H175" s="17">
        <v>2</v>
      </c>
      <c r="I175" s="14">
        <f>IF(Table2[[#This Row],[Số lượng]]&lt;&gt;0,Table2[[#This Row],[Số lượng]]*Table2[[#This Row],[Đơn giá mua]],"")</f>
        <v>5720000</v>
      </c>
      <c r="J175" s="14" t="str">
        <f ca="1">IF(AND(Table2[[#This Row],[Tên hàng hóa]]&lt;&gt;0,D176=""),SUM(OFFSET(Table2[[#This Row],[Thành tiền]],0,0,-COUNTIF(Table2[Số HĐ],Table2[[#This Row],[Số HĐ]]))),"")</f>
        <v/>
      </c>
      <c r="K175" s="17"/>
      <c r="L17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5" s="15"/>
    </row>
    <row r="176" spans="1:13" ht="35.1" customHeight="1" x14ac:dyDescent="0.2">
      <c r="A176" s="11">
        <f>IF(Table2[[#This Row],[Tên hàng hóa]]="","",A175)</f>
        <v>42167</v>
      </c>
      <c r="B176" s="12" t="str">
        <f>IF(Table2[[#This Row],[Tên hàng hóa]]="","",B175)</f>
        <v>ĐMN 234</v>
      </c>
      <c r="C176" s="13" t="str">
        <f>IF(Table2[[#This Row],[Tên hàng hóa]]="","",C175)</f>
        <v>CTY Điện Minh Nguyên</v>
      </c>
      <c r="D176" s="16" t="s">
        <v>431</v>
      </c>
      <c r="E176" s="18" t="str">
        <f>IF(Table2[[#This Row],[Tên hàng hóa]]&lt;&gt;0,VLOOKUP(Table2[[#This Row],[Tên hàng hóa]],Table1[[Tên hàng hóa]:[Quy cách]],2,0),"")</f>
        <v>Socket</v>
      </c>
      <c r="F176" s="18" t="str">
        <f>IF(Table2[[#This Row],[Tên hàng hóa]]&lt;&gt;0,VLOOKUP(Table2[[#This Row],[Tên hàng hóa]],Table1[[Tên hàng hóa]:[ĐVT]],3,0),"")</f>
        <v>Cái</v>
      </c>
      <c r="G176" s="17">
        <v>33000</v>
      </c>
      <c r="H176" s="17">
        <v>35</v>
      </c>
      <c r="I176" s="14">
        <f>IF(Table2[[#This Row],[Số lượng]]&lt;&gt;0,Table2[[#This Row],[Số lượng]]*Table2[[#This Row],[Đơn giá mua]],"")</f>
        <v>1155000</v>
      </c>
      <c r="J176" s="14">
        <f ca="1">IF(AND(Table2[[#This Row],[Tên hàng hóa]]&lt;&gt;0,D177=""),SUM(OFFSET(Table2[[#This Row],[Thành tiền]],0,0,-COUNTIF(Table2[Số HĐ],Table2[[#This Row],[Số HĐ]]))),"")</f>
        <v>6875000</v>
      </c>
      <c r="K176" s="17" t="s">
        <v>464</v>
      </c>
      <c r="L17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6" s="15" t="s">
        <v>2321</v>
      </c>
    </row>
    <row r="177" spans="1:13" ht="35.1" customHeight="1" x14ac:dyDescent="0.2">
      <c r="A177" s="11" t="str">
        <f>IF(Table2[[#This Row],[Tên hàng hóa]]="","",A176)</f>
        <v/>
      </c>
      <c r="B177" s="12" t="str">
        <f>IF(Table2[[#This Row],[Tên hàng hóa]]="","",B176)</f>
        <v/>
      </c>
      <c r="C177" s="13" t="str">
        <f>IF(Table2[[#This Row],[Tên hàng hóa]]="","",C176)</f>
        <v/>
      </c>
      <c r="D177" s="16"/>
      <c r="E177" s="18" t="str">
        <f>IF(Table2[[#This Row],[Tên hàng hóa]]&lt;&gt;0,VLOOKUP(Table2[[#This Row],[Tên hàng hóa]],Table1[[Tên hàng hóa]:[Quy cách]],2,0),"")</f>
        <v/>
      </c>
      <c r="F177" s="18" t="str">
        <f>IF(Table2[[#This Row],[Tên hàng hóa]]&lt;&gt;0,VLOOKUP(Table2[[#This Row],[Tên hàng hóa]],Table1[[Tên hàng hóa]:[ĐVT]],3,0),"")</f>
        <v/>
      </c>
      <c r="G177" s="17"/>
      <c r="H177" s="17"/>
      <c r="I177" s="14" t="str">
        <f>IF(Table2[[#This Row],[Số lượng]]&lt;&gt;0,Table2[[#This Row],[Số lượng]]*Table2[[#This Row],[Đơn giá mua]],"")</f>
        <v/>
      </c>
      <c r="J177" s="14" t="str">
        <f ca="1">IF(AND(Table2[[#This Row],[Tên hàng hóa]]&lt;&gt;0,D178=""),SUM(OFFSET(Table2[[#This Row],[Thành tiền]],0,0,-COUNTIF(Table2[Số HĐ],Table2[[#This Row],[Số HĐ]]))),"")</f>
        <v/>
      </c>
      <c r="K177" s="17"/>
      <c r="L17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7" s="15"/>
    </row>
    <row r="178" spans="1:13" ht="35.1" customHeight="1" x14ac:dyDescent="0.2">
      <c r="A178" s="11">
        <v>42174</v>
      </c>
      <c r="B178" s="12" t="s">
        <v>923</v>
      </c>
      <c r="C178" s="13" t="s">
        <v>480</v>
      </c>
      <c r="D178" s="16" t="s">
        <v>924</v>
      </c>
      <c r="E178" s="18" t="str">
        <f>IF(Table2[[#This Row],[Tên hàng hóa]]&lt;&gt;0,VLOOKUP(Table2[[#This Row],[Tên hàng hóa]],Table1[[Tên hàng hóa]:[Quy cách]],2,0),"")</f>
        <v>Cảm Biến</v>
      </c>
      <c r="F178" s="18" t="str">
        <f>IF(Table2[[#This Row],[Tên hàng hóa]]&lt;&gt;0,VLOOKUP(Table2[[#This Row],[Tên hàng hóa]],Table1[[Tên hàng hóa]:[ĐVT]],3,0),"")</f>
        <v>Cái</v>
      </c>
      <c r="G178" s="17">
        <v>145200</v>
      </c>
      <c r="H178" s="17">
        <v>2</v>
      </c>
      <c r="I178" s="14">
        <f>IF(Table2[[#This Row],[Số lượng]]&lt;&gt;0,Table2[[#This Row],[Số lượng]]*Table2[[#This Row],[Đơn giá mua]],"")</f>
        <v>290400</v>
      </c>
      <c r="J178" s="14">
        <f ca="1">IF(AND(Table2[[#This Row],[Tên hàng hóa]]&lt;&gt;0,D179=""),SUM(OFFSET(Table2[[#This Row],[Thành tiền]],0,0,-COUNTIF(Table2[Số HĐ],Table2[[#This Row],[Số HĐ]]))),"")</f>
        <v>290400</v>
      </c>
      <c r="K178" s="17" t="s">
        <v>464</v>
      </c>
      <c r="L17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8" s="15" t="s">
        <v>1270</v>
      </c>
    </row>
    <row r="179" spans="1:13" ht="35.1" customHeight="1" x14ac:dyDescent="0.2">
      <c r="A179" s="11" t="str">
        <f>IF(Table2[[#This Row],[Tên hàng hóa]]="","",A178)</f>
        <v/>
      </c>
      <c r="B179" s="12" t="str">
        <f>IF(Table2[[#This Row],[Tên hàng hóa]]="","",B178)</f>
        <v/>
      </c>
      <c r="C179" s="13" t="str">
        <f>IF(Table2[[#This Row],[Tên hàng hóa]]="","",C178)</f>
        <v/>
      </c>
      <c r="D179" s="16"/>
      <c r="E179" s="18" t="str">
        <f>IF(Table2[[#This Row],[Tên hàng hóa]]&lt;&gt;0,VLOOKUP(Table2[[#This Row],[Tên hàng hóa]],Table1[[Tên hàng hóa]:[Quy cách]],2,0),"")</f>
        <v/>
      </c>
      <c r="F179" s="18" t="str">
        <f>IF(Table2[[#This Row],[Tên hàng hóa]]&lt;&gt;0,VLOOKUP(Table2[[#This Row],[Tên hàng hóa]],Table1[[Tên hàng hóa]:[ĐVT]],3,0),"")</f>
        <v/>
      </c>
      <c r="G179" s="17"/>
      <c r="H179" s="17"/>
      <c r="I179" s="14" t="str">
        <f>IF(Table2[[#This Row],[Số lượng]]&lt;&gt;0,Table2[[#This Row],[Số lượng]]*Table2[[#This Row],[Đơn giá mua]],"")</f>
        <v/>
      </c>
      <c r="J179" s="14" t="str">
        <f ca="1">IF(AND(Table2[[#This Row],[Tên hàng hóa]]&lt;&gt;0,D180=""),SUM(OFFSET(Table2[[#This Row],[Thành tiền]],0,0,-COUNTIF(Table2[Số HĐ],Table2[[#This Row],[Số HĐ]]))),"")</f>
        <v/>
      </c>
      <c r="K179" s="17"/>
      <c r="L17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9" s="15"/>
    </row>
    <row r="180" spans="1:13" ht="35.1" customHeight="1" x14ac:dyDescent="0.2">
      <c r="A180" s="11">
        <v>42171</v>
      </c>
      <c r="B180" s="12" t="s">
        <v>952</v>
      </c>
      <c r="C180" s="13" t="s">
        <v>480</v>
      </c>
      <c r="D180" s="16" t="s">
        <v>503</v>
      </c>
      <c r="E180" s="18" t="str">
        <f>IF(Table2[[#This Row],[Tên hàng hóa]]&lt;&gt;0,VLOOKUP(Table2[[#This Row],[Tên hàng hóa]],Table1[[Tên hàng hóa]:[Quy cách]],2,0),"")</f>
        <v>Biến Tần</v>
      </c>
      <c r="F180" s="18" t="str">
        <f>IF(Table2[[#This Row],[Tên hàng hóa]]&lt;&gt;0,VLOOKUP(Table2[[#This Row],[Tên hàng hóa]],Table1[[Tên hàng hóa]:[ĐVT]],3,0),"")</f>
        <v>Cái</v>
      </c>
      <c r="G180" s="17">
        <v>6100600</v>
      </c>
      <c r="H180" s="17">
        <v>4</v>
      </c>
      <c r="I180" s="14">
        <f>IF(Table2[[#This Row],[Số lượng]]&lt;&gt;0,Table2[[#This Row],[Số lượng]]*Table2[[#This Row],[Đơn giá mua]],"")</f>
        <v>24402400</v>
      </c>
      <c r="J180" s="14" t="str">
        <f ca="1">IF(AND(Table2[[#This Row],[Tên hàng hóa]]&lt;&gt;0,D181=""),SUM(OFFSET(Table2[[#This Row],[Thành tiền]],0,0,-COUNTIF(Table2[Số HĐ],Table2[[#This Row],[Số HĐ]]))),"")</f>
        <v/>
      </c>
      <c r="K180" s="17"/>
      <c r="L18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0" s="15"/>
    </row>
    <row r="181" spans="1:13" ht="35.1" customHeight="1" x14ac:dyDescent="0.2">
      <c r="A181" s="11">
        <f>IF(Table2[[#This Row],[Tên hàng hóa]]="","",A180)</f>
        <v>42171</v>
      </c>
      <c r="B181" s="12" t="str">
        <f>IF(Table2[[#This Row],[Tên hàng hóa]]="","",B180)</f>
        <v>TP 6190</v>
      </c>
      <c r="C181" s="13" t="str">
        <f>IF(Table2[[#This Row],[Tên hàng hóa]]="","",C180)</f>
        <v>CTY TNHH TM -DV Thuận Phương</v>
      </c>
      <c r="D181" s="16" t="s">
        <v>504</v>
      </c>
      <c r="E181" s="18" t="str">
        <f>IF(Table2[[#This Row],[Tên hàng hóa]]&lt;&gt;0,VLOOKUP(Table2[[#This Row],[Tên hàng hóa]],Table1[[Tên hàng hóa]:[Quy cách]],2,0),"")</f>
        <v>Biến Tần</v>
      </c>
      <c r="F181" s="18" t="str">
        <f>IF(Table2[[#This Row],[Tên hàng hóa]]&lt;&gt;0,VLOOKUP(Table2[[#This Row],[Tên hàng hóa]],Table1[[Tên hàng hóa]:[ĐVT]],3,0),"")</f>
        <v>Cái</v>
      </c>
      <c r="G181" s="17">
        <v>6854100</v>
      </c>
      <c r="H181" s="17">
        <v>1</v>
      </c>
      <c r="I181" s="14">
        <f>IF(Table2[[#This Row],[Số lượng]]&lt;&gt;0,Table2[[#This Row],[Số lượng]]*Table2[[#This Row],[Đơn giá mua]],"")</f>
        <v>6854100</v>
      </c>
      <c r="J181" s="14">
        <f ca="1">IF(AND(Table2[[#This Row],[Tên hàng hóa]]&lt;&gt;0,D182=""),SUM(OFFSET(Table2[[#This Row],[Thành tiền]],0,0,-COUNTIF(Table2[Số HĐ],Table2[[#This Row],[Số HĐ]]))),"")</f>
        <v>31256500</v>
      </c>
      <c r="K181" s="17" t="s">
        <v>464</v>
      </c>
      <c r="L18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1" s="15" t="s">
        <v>1356</v>
      </c>
    </row>
    <row r="182" spans="1:13" ht="35.1" customHeight="1" x14ac:dyDescent="0.2">
      <c r="A182" s="11" t="str">
        <f>IF(Table2[[#This Row],[Tên hàng hóa]]="","",A181)</f>
        <v/>
      </c>
      <c r="B182" s="12" t="str">
        <f>IF(Table2[[#This Row],[Tên hàng hóa]]="","",B181)</f>
        <v/>
      </c>
      <c r="C182" s="13" t="str">
        <f>IF(Table2[[#This Row],[Tên hàng hóa]]="","",C181)</f>
        <v/>
      </c>
      <c r="D182" s="16"/>
      <c r="E182" s="18" t="str">
        <f>IF(Table2[[#This Row],[Tên hàng hóa]]&lt;&gt;0,VLOOKUP(Table2[[#This Row],[Tên hàng hóa]],Table1[[Tên hàng hóa]:[Quy cách]],2,0),"")</f>
        <v/>
      </c>
      <c r="F182" s="18" t="str">
        <f>IF(Table2[[#This Row],[Tên hàng hóa]]&lt;&gt;0,VLOOKUP(Table2[[#This Row],[Tên hàng hóa]],Table1[[Tên hàng hóa]:[ĐVT]],3,0),"")</f>
        <v/>
      </c>
      <c r="G182" s="17"/>
      <c r="H182" s="17"/>
      <c r="I182" s="14" t="str">
        <f>IF(Table2[[#This Row],[Số lượng]]&lt;&gt;0,Table2[[#This Row],[Số lượng]]*Table2[[#This Row],[Đơn giá mua]],"")</f>
        <v/>
      </c>
      <c r="J182" s="14" t="str">
        <f ca="1">IF(AND(Table2[[#This Row],[Tên hàng hóa]]&lt;&gt;0,D183=""),SUM(OFFSET(Table2[[#This Row],[Thành tiền]],0,0,-COUNTIF(Table2[Số HĐ],Table2[[#This Row],[Số HĐ]]))),"")</f>
        <v/>
      </c>
      <c r="K182" s="17"/>
      <c r="L18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2" s="15"/>
    </row>
    <row r="183" spans="1:13" ht="35.1" customHeight="1" x14ac:dyDescent="0.2">
      <c r="A183" s="11">
        <v>42173</v>
      </c>
      <c r="B183" s="12" t="s">
        <v>927</v>
      </c>
      <c r="C183" s="13" t="s">
        <v>521</v>
      </c>
      <c r="D183" s="16" t="s">
        <v>390</v>
      </c>
      <c r="E183" s="18" t="str">
        <f>IF(Table2[[#This Row],[Tên hàng hóa]]&lt;&gt;0,VLOOKUP(Table2[[#This Row],[Tên hàng hóa]],Table1[[Tên hàng hóa]:[Quy cách]],2,0),"")</f>
        <v>Timer</v>
      </c>
      <c r="F183" s="18" t="str">
        <f>IF(Table2[[#This Row],[Tên hàng hóa]]&lt;&gt;0,VLOOKUP(Table2[[#This Row],[Tên hàng hóa]],Table1[[Tên hàng hóa]:[ĐVT]],3,0),"")</f>
        <v>Cái</v>
      </c>
      <c r="G183" s="17">
        <v>2915000</v>
      </c>
      <c r="H183" s="17">
        <v>1</v>
      </c>
      <c r="I183" s="14">
        <f>IF(Table2[[#This Row],[Số lượng]]&lt;&gt;0,Table2[[#This Row],[Số lượng]]*Table2[[#This Row],[Đơn giá mua]],"")</f>
        <v>2915000</v>
      </c>
      <c r="J183" s="14">
        <f ca="1">IF(AND(Table2[[#This Row],[Tên hàng hóa]]&lt;&gt;0,D184=""),SUM(OFFSET(Table2[[#This Row],[Thành tiền]],0,0,-COUNTIF(Table2[Số HĐ],Table2[[#This Row],[Số HĐ]]))),"")</f>
        <v>2915000</v>
      </c>
      <c r="K183" s="17" t="s">
        <v>464</v>
      </c>
      <c r="L18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3" s="15" t="s">
        <v>2321</v>
      </c>
    </row>
    <row r="184" spans="1:13" ht="35.1" customHeight="1" x14ac:dyDescent="0.2">
      <c r="A184" s="11" t="str">
        <f>IF(Table2[[#This Row],[Tên hàng hóa]]="","",A183)</f>
        <v/>
      </c>
      <c r="B184" s="12" t="str">
        <f>IF(Table2[[#This Row],[Tên hàng hóa]]="","",B183)</f>
        <v/>
      </c>
      <c r="C184" s="13" t="str">
        <f>IF(Table2[[#This Row],[Tên hàng hóa]]="","",C183)</f>
        <v/>
      </c>
      <c r="D184" s="16"/>
      <c r="E184" s="18" t="str">
        <f>IF(Table2[[#This Row],[Tên hàng hóa]]&lt;&gt;0,VLOOKUP(Table2[[#This Row],[Tên hàng hóa]],Table1[[Tên hàng hóa]:[Quy cách]],2,0),"")</f>
        <v/>
      </c>
      <c r="F184" s="18" t="str">
        <f>IF(Table2[[#This Row],[Tên hàng hóa]]&lt;&gt;0,VLOOKUP(Table2[[#This Row],[Tên hàng hóa]],Table1[[Tên hàng hóa]:[ĐVT]],3,0),"")</f>
        <v/>
      </c>
      <c r="G184" s="17"/>
      <c r="H184" s="17"/>
      <c r="I184" s="14" t="str">
        <f>IF(Table2[[#This Row],[Số lượng]]&lt;&gt;0,Table2[[#This Row],[Số lượng]]*Table2[[#This Row],[Đơn giá mua]],"")</f>
        <v/>
      </c>
      <c r="J184" s="14" t="str">
        <f ca="1">IF(AND(Table2[[#This Row],[Tên hàng hóa]]&lt;&gt;0,D185=""),SUM(OFFSET(Table2[[#This Row],[Thành tiền]],0,0,-COUNTIF(Table2[Số HĐ],Table2[[#This Row],[Số HĐ]]))),"")</f>
        <v/>
      </c>
      <c r="K184" s="17"/>
      <c r="L18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4" s="15"/>
    </row>
    <row r="185" spans="1:13" ht="35.1" customHeight="1" x14ac:dyDescent="0.2">
      <c r="A185" s="11">
        <v>42177</v>
      </c>
      <c r="B185" s="12" t="s">
        <v>928</v>
      </c>
      <c r="C185" s="13" t="s">
        <v>586</v>
      </c>
      <c r="D185" s="16" t="s">
        <v>520</v>
      </c>
      <c r="E185" s="18" t="str">
        <f>IF(Table2[[#This Row],[Tên hàng hóa]]&lt;&gt;0,VLOOKUP(Table2[[#This Row],[Tên hàng hóa]],Table1[[Tên hàng hóa]:[Quy cách]],2,0),"")</f>
        <v>Cảm Biến</v>
      </c>
      <c r="F185" s="18" t="str">
        <f>IF(Table2[[#This Row],[Tên hàng hóa]]&lt;&gt;0,VLOOKUP(Table2[[#This Row],[Tên hàng hóa]],Table1[[Tên hàng hóa]:[ĐVT]],3,0),"")</f>
        <v>Cái</v>
      </c>
      <c r="G185" s="17">
        <v>713229.11</v>
      </c>
      <c r="H185" s="17">
        <v>5</v>
      </c>
      <c r="I185" s="14">
        <f>IF(Table2[[#This Row],[Số lượng]]&lt;&gt;0,Table2[[#This Row],[Số lượng]]*Table2[[#This Row],[Đơn giá mua]],"")</f>
        <v>3566145.55</v>
      </c>
      <c r="J185" s="14" t="str">
        <f ca="1">IF(AND(Table2[[#This Row],[Tên hàng hóa]]&lt;&gt;0,D186=""),SUM(OFFSET(Table2[[#This Row],[Thành tiền]],0,0,-COUNTIF(Table2[Số HĐ],Table2[[#This Row],[Số HĐ]]))),"")</f>
        <v/>
      </c>
      <c r="K185" s="17"/>
      <c r="L18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5" s="15"/>
    </row>
    <row r="186" spans="1:13" ht="35.1" customHeight="1" x14ac:dyDescent="0.2">
      <c r="A186" s="11">
        <f>IF(Table2[[#This Row],[Tên hàng hóa]]="","",A185)</f>
        <v>42177</v>
      </c>
      <c r="B186" s="12" t="str">
        <f>IF(Table2[[#This Row],[Tên hàng hóa]]="","",B185)</f>
        <v>TECKON KHT 04/06</v>
      </c>
      <c r="C186" s="13" t="str">
        <f>IF(Table2[[#This Row],[Tên hàng hóa]]="","",C185)</f>
        <v>CÔNG TY TECKON</v>
      </c>
      <c r="D186" s="16" t="s">
        <v>317</v>
      </c>
      <c r="E186" s="18" t="str">
        <f>IF(Table2[[#This Row],[Tên hàng hóa]]&lt;&gt;0,VLOOKUP(Table2[[#This Row],[Tên hàng hóa]],Table1[[Tên hàng hóa]:[Quy cách]],2,0),"")</f>
        <v>Điều Khiển Mức Nước</v>
      </c>
      <c r="F186" s="18" t="str">
        <f>IF(Table2[[#This Row],[Tên hàng hóa]]&lt;&gt;0,VLOOKUP(Table2[[#This Row],[Tên hàng hóa]],Table1[[Tên hàng hóa]:[ĐVT]],3,0),"")</f>
        <v>Cái</v>
      </c>
      <c r="G186" s="17">
        <v>2721494.11</v>
      </c>
      <c r="H186" s="17">
        <v>5</v>
      </c>
      <c r="I186" s="14">
        <f>IF(Table2[[#This Row],[Số lượng]]&lt;&gt;0,Table2[[#This Row],[Số lượng]]*Table2[[#This Row],[Đơn giá mua]],"")</f>
        <v>13607470.549999999</v>
      </c>
      <c r="J186" s="14" t="str">
        <f ca="1">IF(AND(Table2[[#This Row],[Tên hàng hóa]]&lt;&gt;0,D187=""),SUM(OFFSET(Table2[[#This Row],[Thành tiền]],0,0,-COUNTIF(Table2[Số HĐ],Table2[[#This Row],[Số HĐ]]))),"")</f>
        <v/>
      </c>
      <c r="K186" s="17"/>
      <c r="L18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6" s="15"/>
    </row>
    <row r="187" spans="1:13" ht="35.1" customHeight="1" x14ac:dyDescent="0.2">
      <c r="A187" s="11">
        <f>IF(Table2[[#This Row],[Tên hàng hóa]]="","",A186)</f>
        <v>42177</v>
      </c>
      <c r="B187" s="12" t="str">
        <f>IF(Table2[[#This Row],[Tên hàng hóa]]="","",B186)</f>
        <v>TECKON KHT 04/06</v>
      </c>
      <c r="C187" s="13" t="str">
        <f>IF(Table2[[#This Row],[Tên hàng hóa]]="","",C186)</f>
        <v>CÔNG TY TECKON</v>
      </c>
      <c r="D187" s="16" t="s">
        <v>276</v>
      </c>
      <c r="E187" s="18" t="str">
        <f>IF(Table2[[#This Row],[Tên hàng hóa]]&lt;&gt;0,VLOOKUP(Table2[[#This Row],[Tên hàng hóa]],Table1[[Tên hàng hóa]:[Quy cách]],2,0),"")</f>
        <v>Cảm Biến</v>
      </c>
      <c r="F187" s="18" t="str">
        <f>IF(Table2[[#This Row],[Tên hàng hóa]]&lt;&gt;0,VLOOKUP(Table2[[#This Row],[Tên hàng hóa]],Table1[[Tên hàng hóa]:[ĐVT]],3,0),"")</f>
        <v>Cái</v>
      </c>
      <c r="G187" s="17">
        <v>621501.11</v>
      </c>
      <c r="H187" s="17">
        <v>3</v>
      </c>
      <c r="I187" s="14">
        <f>IF(Table2[[#This Row],[Số lượng]]&lt;&gt;0,Table2[[#This Row],[Số lượng]]*Table2[[#This Row],[Đơn giá mua]],"")</f>
        <v>1864503.33</v>
      </c>
      <c r="J187" s="14" t="str">
        <f ca="1">IF(AND(Table2[[#This Row],[Tên hàng hóa]]&lt;&gt;0,D188=""),SUM(OFFSET(Table2[[#This Row],[Thành tiền]],0,0,-COUNTIF(Table2[Số HĐ],Table2[[#This Row],[Số HĐ]]))),"")</f>
        <v/>
      </c>
      <c r="K187" s="17"/>
      <c r="L18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7" s="15"/>
    </row>
    <row r="188" spans="1:13" ht="35.1" customHeight="1" x14ac:dyDescent="0.2">
      <c r="A188" s="11">
        <f>IF(Table2[[#This Row],[Tên hàng hóa]]="","",A187)</f>
        <v>42177</v>
      </c>
      <c r="B188" s="12" t="str">
        <f>IF(Table2[[#This Row],[Tên hàng hóa]]="","",B187)</f>
        <v>TECKON KHT 04/06</v>
      </c>
      <c r="C188" s="13" t="str">
        <f>IF(Table2[[#This Row],[Tên hàng hóa]]="","",C187)</f>
        <v>CÔNG TY TECKON</v>
      </c>
      <c r="D188" s="16" t="s">
        <v>2110</v>
      </c>
      <c r="E188" s="18" t="str">
        <f>IF(Table2[[#This Row],[Tên hàng hóa]]&lt;&gt;0,VLOOKUP(Table2[[#This Row],[Tên hàng hóa]],Table1[[Tên hàng hóa]:[Quy cách]],2,0),"")</f>
        <v>Bộ Mã Hóa Xung(Encoder)</v>
      </c>
      <c r="F188" s="18" t="str">
        <f>IF(Table2[[#This Row],[Tên hàng hóa]]&lt;&gt;0,VLOOKUP(Table2[[#This Row],[Tên hàng hóa]],Table1[[Tên hàng hóa]:[ĐVT]],3,0),"")</f>
        <v>Cái</v>
      </c>
      <c r="G188" s="17">
        <v>1423029.11</v>
      </c>
      <c r="H188" s="17">
        <v>2</v>
      </c>
      <c r="I188" s="14">
        <f>IF(Table2[[#This Row],[Số lượng]]&lt;&gt;0,Table2[[#This Row],[Số lượng]]*Table2[[#This Row],[Đơn giá mua]],"")</f>
        <v>2846058.22</v>
      </c>
      <c r="J188" s="14" t="str">
        <f ca="1">IF(AND(Table2[[#This Row],[Tên hàng hóa]]&lt;&gt;0,D189=""),SUM(OFFSET(Table2[[#This Row],[Thành tiền]],0,0,-COUNTIF(Table2[Số HĐ],Table2[[#This Row],[Số HĐ]]))),"")</f>
        <v/>
      </c>
      <c r="K188" s="17"/>
      <c r="L18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8" s="15"/>
    </row>
    <row r="189" spans="1:13" ht="35.1" customHeight="1" x14ac:dyDescent="0.2">
      <c r="A189" s="11">
        <f>IF(Table2[[#This Row],[Tên hàng hóa]]="","",A188)</f>
        <v>42177</v>
      </c>
      <c r="B189" s="12" t="str">
        <f>IF(Table2[[#This Row],[Tên hàng hóa]]="","",B188)</f>
        <v>TECKON KHT 04/06</v>
      </c>
      <c r="C189" s="13" t="str">
        <f>IF(Table2[[#This Row],[Tên hàng hóa]]="","",C188)</f>
        <v>CÔNG TY TECKON</v>
      </c>
      <c r="D189" s="16" t="s">
        <v>2108</v>
      </c>
      <c r="E189" s="18" t="str">
        <f>IF(Table2[[#This Row],[Tên hàng hóa]]&lt;&gt;0,VLOOKUP(Table2[[#This Row],[Tên hàng hóa]],Table1[[Tên hàng hóa]:[Quy cách]],2,0),"")</f>
        <v>Bộ Mã Hóa Xung(Encoder)</v>
      </c>
      <c r="F189" s="18" t="str">
        <f>IF(Table2[[#This Row],[Tên hàng hóa]]&lt;&gt;0,VLOOKUP(Table2[[#This Row],[Tên hàng hóa]],Table1[[Tên hàng hóa]:[ĐVT]],3,0),"")</f>
        <v>Cái</v>
      </c>
      <c r="G189" s="17">
        <v>1423029.11</v>
      </c>
      <c r="H189" s="17">
        <v>2</v>
      </c>
      <c r="I189" s="14">
        <f>IF(Table2[[#This Row],[Số lượng]]&lt;&gt;0,Table2[[#This Row],[Số lượng]]*Table2[[#This Row],[Đơn giá mua]],"")</f>
        <v>2846058.22</v>
      </c>
      <c r="J189" s="14" t="str">
        <f ca="1">IF(AND(Table2[[#This Row],[Tên hàng hóa]]&lt;&gt;0,D190=""),SUM(OFFSET(Table2[[#This Row],[Thành tiền]],0,0,-COUNTIF(Table2[Số HĐ],Table2[[#This Row],[Số HĐ]]))),"")</f>
        <v/>
      </c>
      <c r="K189" s="17"/>
      <c r="L18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9" s="15"/>
    </row>
    <row r="190" spans="1:13" ht="35.1" customHeight="1" x14ac:dyDescent="0.2">
      <c r="A190" s="11">
        <f>IF(Table2[[#This Row],[Tên hàng hóa]]="","",A189)</f>
        <v>42177</v>
      </c>
      <c r="B190" s="12" t="str">
        <f>IF(Table2[[#This Row],[Tên hàng hóa]]="","",B189)</f>
        <v>TECKON KHT 04/06</v>
      </c>
      <c r="C190" s="13" t="str">
        <f>IF(Table2[[#This Row],[Tên hàng hóa]]="","",C189)</f>
        <v>CÔNG TY TECKON</v>
      </c>
      <c r="D190" s="16" t="s">
        <v>2111</v>
      </c>
      <c r="E190" s="18" t="str">
        <f>IF(Table2[[#This Row],[Tên hàng hóa]]&lt;&gt;0,VLOOKUP(Table2[[#This Row],[Tên hàng hóa]],Table1[[Tên hàng hóa]:[Quy cách]],2,0),"")</f>
        <v>Bộ Mã Hóa Xung(Encoder)</v>
      </c>
      <c r="F190" s="18" t="str">
        <f>IF(Table2[[#This Row],[Tên hàng hóa]]&lt;&gt;0,VLOOKUP(Table2[[#This Row],[Tên hàng hóa]],Table1[[Tên hàng hóa]:[ĐVT]],3,0),"")</f>
        <v>Cái</v>
      </c>
      <c r="G190" s="17">
        <v>1423029.11</v>
      </c>
      <c r="H190" s="17">
        <v>2</v>
      </c>
      <c r="I190" s="14">
        <f>IF(Table2[[#This Row],[Số lượng]]&lt;&gt;0,Table2[[#This Row],[Số lượng]]*Table2[[#This Row],[Đơn giá mua]],"")</f>
        <v>2846058.22</v>
      </c>
      <c r="J190" s="14" t="str">
        <f ca="1">IF(AND(Table2[[#This Row],[Tên hàng hóa]]&lt;&gt;0,D191=""),SUM(OFFSET(Table2[[#This Row],[Thành tiền]],0,0,-COUNTIF(Table2[Số HĐ],Table2[[#This Row],[Số HĐ]]))),"")</f>
        <v/>
      </c>
      <c r="K190" s="17"/>
      <c r="L19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0" s="15"/>
    </row>
    <row r="191" spans="1:13" ht="35.1" customHeight="1" x14ac:dyDescent="0.2">
      <c r="A191" s="11">
        <f>IF(Table2[[#This Row],[Tên hàng hóa]]="","",A190)</f>
        <v>42177</v>
      </c>
      <c r="B191" s="12" t="str">
        <f>IF(Table2[[#This Row],[Tên hàng hóa]]="","",B190)</f>
        <v>TECKON KHT 04/06</v>
      </c>
      <c r="C191" s="13" t="str">
        <f>IF(Table2[[#This Row],[Tên hàng hóa]]="","",C190)</f>
        <v>CÔNG TY TECKON</v>
      </c>
      <c r="D191" s="16" t="s">
        <v>223</v>
      </c>
      <c r="E191" s="18" t="str">
        <f>IF(Table2[[#This Row],[Tên hàng hóa]]&lt;&gt;0,VLOOKUP(Table2[[#This Row],[Tên hàng hóa]],Table1[[Tên hàng hóa]:[Quy cách]],2,0),"")</f>
        <v>Cảm Biến</v>
      </c>
      <c r="F191" s="18" t="str">
        <f>IF(Table2[[#This Row],[Tên hàng hóa]]&lt;&gt;0,VLOOKUP(Table2[[#This Row],[Tên hàng hóa]],Table1[[Tên hàng hóa]:[ĐVT]],3,0),"")</f>
        <v>Cái</v>
      </c>
      <c r="G191" s="17">
        <v>621501.11</v>
      </c>
      <c r="H191" s="17">
        <v>30</v>
      </c>
      <c r="I191" s="14">
        <f>IF(Table2[[#This Row],[Số lượng]]&lt;&gt;0,Table2[[#This Row],[Số lượng]]*Table2[[#This Row],[Đơn giá mua]],"")</f>
        <v>18645033.300000001</v>
      </c>
      <c r="J191" s="14" t="str">
        <f ca="1">IF(AND(Table2[[#This Row],[Tên hàng hóa]]&lt;&gt;0,D192=""),SUM(OFFSET(Table2[[#This Row],[Thành tiền]],0,0,-COUNTIF(Table2[Số HĐ],Table2[[#This Row],[Số HĐ]]))),"")</f>
        <v/>
      </c>
      <c r="K191" s="17"/>
      <c r="L19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1" s="15"/>
    </row>
    <row r="192" spans="1:13" ht="35.1" customHeight="1" x14ac:dyDescent="0.2">
      <c r="A192" s="11">
        <f>IF(Table2[[#This Row],[Tên hàng hóa]]="","",A191)</f>
        <v>42177</v>
      </c>
      <c r="B192" s="12" t="str">
        <f>IF(Table2[[#This Row],[Tên hàng hóa]]="","",B191)</f>
        <v>TECKON KHT 04/06</v>
      </c>
      <c r="C192" s="13" t="str">
        <f>IF(Table2[[#This Row],[Tên hàng hóa]]="","",C191)</f>
        <v>CÔNG TY TECKON</v>
      </c>
      <c r="D192" s="16" t="s">
        <v>274</v>
      </c>
      <c r="E192" s="18" t="str">
        <f>IF(Table2[[#This Row],[Tên hàng hóa]]&lt;&gt;0,VLOOKUP(Table2[[#This Row],[Tên hàng hóa]],Table1[[Tên hàng hóa]:[Quy cách]],2,0),"")</f>
        <v>Cảm Biến</v>
      </c>
      <c r="F192" s="18" t="str">
        <f>IF(Table2[[#This Row],[Tên hàng hóa]]&lt;&gt;0,VLOOKUP(Table2[[#This Row],[Tên hàng hóa]],Table1[[Tên hàng hóa]:[ĐVT]],3,0),"")</f>
        <v>Cái</v>
      </c>
      <c r="G192" s="17">
        <v>560349.11</v>
      </c>
      <c r="H192" s="17">
        <v>20</v>
      </c>
      <c r="I192" s="14">
        <f>IF(Table2[[#This Row],[Số lượng]]&lt;&gt;0,Table2[[#This Row],[Số lượng]]*Table2[[#This Row],[Đơn giá mua]],"")</f>
        <v>11206982.199999999</v>
      </c>
      <c r="J192" s="14" t="str">
        <f ca="1">IF(AND(Table2[[#This Row],[Tên hàng hóa]]&lt;&gt;0,D193=""),SUM(OFFSET(Table2[[#This Row],[Thành tiền]],0,0,-COUNTIF(Table2[Số HĐ],Table2[[#This Row],[Số HĐ]]))),"")</f>
        <v/>
      </c>
      <c r="K192" s="17"/>
      <c r="L19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2" s="15"/>
    </row>
    <row r="193" spans="1:13" ht="35.1" customHeight="1" x14ac:dyDescent="0.2">
      <c r="A193" s="11">
        <f>IF(Table2[[#This Row],[Tên hàng hóa]]="","",A192)</f>
        <v>42177</v>
      </c>
      <c r="B193" s="12" t="str">
        <f>IF(Table2[[#This Row],[Tên hàng hóa]]="","",B192)</f>
        <v>TECKON KHT 04/06</v>
      </c>
      <c r="C193" s="13" t="str">
        <f>IF(Table2[[#This Row],[Tên hàng hóa]]="","",C192)</f>
        <v>CÔNG TY TECKON</v>
      </c>
      <c r="D193" s="16" t="s">
        <v>179</v>
      </c>
      <c r="E193" s="18" t="str">
        <f>IF(Table2[[#This Row],[Tên hàng hóa]]&lt;&gt;0,VLOOKUP(Table2[[#This Row],[Tên hàng hóa]],Table1[[Tên hàng hóa]:[Quy cách]],2,0),"")</f>
        <v>Bộ Nguồn Xung</v>
      </c>
      <c r="F193" s="18" t="str">
        <f>IF(Table2[[#This Row],[Tên hàng hóa]]&lt;&gt;0,VLOOKUP(Table2[[#This Row],[Tên hàng hóa]],Table1[[Tên hàng hóa]:[ĐVT]],3,0),"")</f>
        <v>Cái</v>
      </c>
      <c r="G193" s="17">
        <v>625869.11</v>
      </c>
      <c r="H193" s="17">
        <v>10</v>
      </c>
      <c r="I193" s="14">
        <f>IF(Table2[[#This Row],[Số lượng]]&lt;&gt;0,Table2[[#This Row],[Số lượng]]*Table2[[#This Row],[Đơn giá mua]],"")</f>
        <v>6258691.0999999996</v>
      </c>
      <c r="J193" s="14">
        <f ca="1">IF(AND(Table2[[#This Row],[Tên hàng hóa]]&lt;&gt;0,D194=""),SUM(OFFSET(Table2[[#This Row],[Thành tiền]],0,0,-COUNTIF(Table2[Số HĐ],Table2[[#This Row],[Số HĐ]]))),"")</f>
        <v>63687000.690000005</v>
      </c>
      <c r="K193" s="17" t="s">
        <v>464</v>
      </c>
      <c r="L19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3" s="15"/>
    </row>
    <row r="194" spans="1:13" ht="35.1" customHeight="1" x14ac:dyDescent="0.2">
      <c r="A194" s="11" t="str">
        <f>IF(Table2[[#This Row],[Tên hàng hóa]]="","",A193)</f>
        <v/>
      </c>
      <c r="B194" s="12" t="str">
        <f>IF(Table2[[#This Row],[Tên hàng hóa]]="","",B193)</f>
        <v/>
      </c>
      <c r="C194" s="13" t="str">
        <f>IF(Table2[[#This Row],[Tên hàng hóa]]="","",C193)</f>
        <v/>
      </c>
      <c r="D194" s="16"/>
      <c r="E194" s="18" t="str">
        <f>IF(Table2[[#This Row],[Tên hàng hóa]]&lt;&gt;0,VLOOKUP(Table2[[#This Row],[Tên hàng hóa]],Table1[[Tên hàng hóa]:[Quy cách]],2,0),"")</f>
        <v/>
      </c>
      <c r="F194" s="18" t="str">
        <f>IF(Table2[[#This Row],[Tên hàng hóa]]&lt;&gt;0,VLOOKUP(Table2[[#This Row],[Tên hàng hóa]],Table1[[Tên hàng hóa]:[ĐVT]],3,0),"")</f>
        <v/>
      </c>
      <c r="G194" s="17"/>
      <c r="H194" s="17"/>
      <c r="I194" s="14" t="str">
        <f>IF(Table2[[#This Row],[Số lượng]]&lt;&gt;0,Table2[[#This Row],[Số lượng]]*Table2[[#This Row],[Đơn giá mua]],"")</f>
        <v/>
      </c>
      <c r="J194" s="14" t="str">
        <f ca="1">IF(AND(Table2[[#This Row],[Tên hàng hóa]]&lt;&gt;0,D195=""),SUM(OFFSET(Table2[[#This Row],[Thành tiền]],0,0,-COUNTIF(Table2[Số HĐ],Table2[[#This Row],[Số HĐ]]))),"")</f>
        <v/>
      </c>
      <c r="K194" s="17"/>
      <c r="L19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4" s="15"/>
    </row>
    <row r="195" spans="1:13" ht="35.1" customHeight="1" x14ac:dyDescent="0.2">
      <c r="A195" s="11">
        <v>42178</v>
      </c>
      <c r="B195" s="12" t="s">
        <v>929</v>
      </c>
      <c r="C195" s="13" t="s">
        <v>480</v>
      </c>
      <c r="D195" s="16" t="s">
        <v>239</v>
      </c>
      <c r="E195" s="18" t="str">
        <f>IF(Table2[[#This Row],[Tên hàng hóa]]&lt;&gt;0,VLOOKUP(Table2[[#This Row],[Tên hàng hóa]],Table1[[Tên hàng hóa]:[Quy cách]],2,0),"")</f>
        <v>Cảm Biến</v>
      </c>
      <c r="F195" s="18" t="str">
        <f>IF(Table2[[#This Row],[Tên hàng hóa]]&lt;&gt;0,VLOOKUP(Table2[[#This Row],[Tên hàng hóa]],Table1[[Tên hàng hóa]:[ĐVT]],3,0),"")</f>
        <v>Cái</v>
      </c>
      <c r="G195" s="17">
        <v>614900</v>
      </c>
      <c r="H195" s="17">
        <v>4</v>
      </c>
      <c r="I195" s="14">
        <f>IF(Table2[[#This Row],[Số lượng]]&lt;&gt;0,Table2[[#This Row],[Số lượng]]*Table2[[#This Row],[Đơn giá mua]],"")</f>
        <v>2459600</v>
      </c>
      <c r="J195" s="14" t="str">
        <f ca="1">IF(AND(Table2[[#This Row],[Tên hàng hóa]]&lt;&gt;0,D196=""),SUM(OFFSET(Table2[[#This Row],[Thành tiền]],0,0,-COUNTIF(Table2[Số HĐ],Table2[[#This Row],[Số HĐ]]))),"")</f>
        <v/>
      </c>
      <c r="K195" s="17"/>
      <c r="L19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5" s="15"/>
    </row>
    <row r="196" spans="1:13" ht="35.1" customHeight="1" x14ac:dyDescent="0.2">
      <c r="A196" s="11">
        <f>IF(Table2[[#This Row],[Tên hàng hóa]]="","",A195)</f>
        <v>42178</v>
      </c>
      <c r="B196" s="12" t="str">
        <f>IF(Table2[[#This Row],[Tên hàng hóa]]="","",B195)</f>
        <v>TP 6251</v>
      </c>
      <c r="C196" s="13" t="str">
        <f>IF(Table2[[#This Row],[Tên hàng hóa]]="","",C195)</f>
        <v>CTY TNHH TM -DV Thuận Phương</v>
      </c>
      <c r="D196" s="16" t="s">
        <v>857</v>
      </c>
      <c r="E196" s="18" t="str">
        <f>IF(Table2[[#This Row],[Tên hàng hóa]]&lt;&gt;0,VLOOKUP(Table2[[#This Row],[Tên hàng hóa]],Table1[[Tên hàng hóa]:[Quy cách]],2,0),"")</f>
        <v>Cảm Biến</v>
      </c>
      <c r="F196" s="18" t="str">
        <f>IF(Table2[[#This Row],[Tên hàng hóa]]&lt;&gt;0,VLOOKUP(Table2[[#This Row],[Tên hàng hóa]],Table1[[Tên hàng hóa]:[ĐVT]],3,0),"")</f>
        <v>Cái</v>
      </c>
      <c r="G196" s="17">
        <v>53900</v>
      </c>
      <c r="H196" s="17">
        <v>4</v>
      </c>
      <c r="I196" s="14">
        <f>IF(Table2[[#This Row],[Số lượng]]&lt;&gt;0,Table2[[#This Row],[Số lượng]]*Table2[[#This Row],[Đơn giá mua]],"")</f>
        <v>215600</v>
      </c>
      <c r="J196" s="14">
        <f ca="1">IF(AND(Table2[[#This Row],[Tên hàng hóa]]&lt;&gt;0,D197=""),SUM(OFFSET(Table2[[#This Row],[Thành tiền]],0,0,-COUNTIF(Table2[Số HĐ],Table2[[#This Row],[Số HĐ]]))),"")</f>
        <v>2675200</v>
      </c>
      <c r="K196" s="17" t="s">
        <v>464</v>
      </c>
      <c r="L19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6" s="15" t="s">
        <v>1356</v>
      </c>
    </row>
    <row r="197" spans="1:13" ht="35.1" customHeight="1" x14ac:dyDescent="0.2">
      <c r="A197" s="11" t="str">
        <f>IF(Table2[[#This Row],[Tên hàng hóa]]="","",A196)</f>
        <v/>
      </c>
      <c r="B197" s="12" t="str">
        <f>IF(Table2[[#This Row],[Tên hàng hóa]]="","",B196)</f>
        <v/>
      </c>
      <c r="C197" s="13" t="str">
        <f>IF(Table2[[#This Row],[Tên hàng hóa]]="","",C196)</f>
        <v/>
      </c>
      <c r="D197" s="16"/>
      <c r="E197" s="18" t="str">
        <f>IF(Table2[[#This Row],[Tên hàng hóa]]&lt;&gt;0,VLOOKUP(Table2[[#This Row],[Tên hàng hóa]],Table1[[Tên hàng hóa]:[Quy cách]],2,0),"")</f>
        <v/>
      </c>
      <c r="F197" s="18" t="str">
        <f>IF(Table2[[#This Row],[Tên hàng hóa]]&lt;&gt;0,VLOOKUP(Table2[[#This Row],[Tên hàng hóa]],Table1[[Tên hàng hóa]:[ĐVT]],3,0),"")</f>
        <v/>
      </c>
      <c r="G197" s="17"/>
      <c r="H197" s="17"/>
      <c r="I197" s="14" t="str">
        <f>IF(Table2[[#This Row],[Số lượng]]&lt;&gt;0,Table2[[#This Row],[Số lượng]]*Table2[[#This Row],[Đơn giá mua]],"")</f>
        <v/>
      </c>
      <c r="J197" s="14" t="str">
        <f ca="1">IF(AND(Table2[[#This Row],[Tên hàng hóa]]&lt;&gt;0,D198=""),SUM(OFFSET(Table2[[#This Row],[Thành tiền]],0,0,-COUNTIF(Table2[Số HĐ],Table2[[#This Row],[Số HĐ]]))),"")</f>
        <v/>
      </c>
      <c r="K197" s="17"/>
      <c r="L19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7" s="15"/>
    </row>
    <row r="198" spans="1:13" ht="35.1" customHeight="1" x14ac:dyDescent="0.2">
      <c r="A198" s="11">
        <v>42178</v>
      </c>
      <c r="B198" s="12" t="s">
        <v>953</v>
      </c>
      <c r="C198" s="13" t="s">
        <v>480</v>
      </c>
      <c r="D198" s="16" t="s">
        <v>954</v>
      </c>
      <c r="E198" s="18" t="str">
        <f>IF(Table2[[#This Row],[Tên hàng hóa]]&lt;&gt;0,VLOOKUP(Table2[[#This Row],[Tên hàng hóa]],Table1[[Tên hàng hóa]:[Quy cách]],2,0),"")</f>
        <v>Cảm Biến</v>
      </c>
      <c r="F198" s="18" t="str">
        <f>IF(Table2[[#This Row],[Tên hàng hóa]]&lt;&gt;0,VLOOKUP(Table2[[#This Row],[Tên hàng hóa]],Table1[[Tên hàng hóa]:[ĐVT]],3,0),"")</f>
        <v>Cái</v>
      </c>
      <c r="G198" s="17">
        <v>2200000</v>
      </c>
      <c r="H198" s="17">
        <v>1</v>
      </c>
      <c r="I198" s="14">
        <f>IF(Table2[[#This Row],[Số lượng]]&lt;&gt;0,Table2[[#This Row],[Số lượng]]*Table2[[#This Row],[Đơn giá mua]],"")</f>
        <v>2200000</v>
      </c>
      <c r="J198" s="14">
        <f ca="1">IF(AND(Table2[[#This Row],[Tên hàng hóa]]&lt;&gt;0,D199=""),SUM(OFFSET(Table2[[#This Row],[Thành tiền]],0,0,-COUNTIF(Table2[Số HĐ],Table2[[#This Row],[Số HĐ]]))),"")</f>
        <v>2200000</v>
      </c>
      <c r="K198" s="17" t="s">
        <v>464</v>
      </c>
      <c r="L19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8" s="15" t="s">
        <v>1356</v>
      </c>
    </row>
    <row r="199" spans="1:13" ht="35.1" customHeight="1" x14ac:dyDescent="0.2">
      <c r="A199" s="11" t="str">
        <f>IF(Table2[[#This Row],[Tên hàng hóa]]="","",A198)</f>
        <v/>
      </c>
      <c r="B199" s="12" t="str">
        <f>IF(Table2[[#This Row],[Tên hàng hóa]]="","",B198)</f>
        <v/>
      </c>
      <c r="C199" s="13" t="str">
        <f>IF(Table2[[#This Row],[Tên hàng hóa]]="","",C198)</f>
        <v/>
      </c>
      <c r="D199" s="16"/>
      <c r="E199" s="18" t="str">
        <f>IF(Table2[[#This Row],[Tên hàng hóa]]&lt;&gt;0,VLOOKUP(Table2[[#This Row],[Tên hàng hóa]],Table1[[Tên hàng hóa]:[Quy cách]],2,0),"")</f>
        <v/>
      </c>
      <c r="F199" s="18" t="str">
        <f>IF(Table2[[#This Row],[Tên hàng hóa]]&lt;&gt;0,VLOOKUP(Table2[[#This Row],[Tên hàng hóa]],Table1[[Tên hàng hóa]:[ĐVT]],3,0),"")</f>
        <v/>
      </c>
      <c r="G199" s="17"/>
      <c r="H199" s="17"/>
      <c r="I199" s="14" t="str">
        <f>IF(Table2[[#This Row],[Số lượng]]&lt;&gt;0,Table2[[#This Row],[Số lượng]]*Table2[[#This Row],[Đơn giá mua]],"")</f>
        <v/>
      </c>
      <c r="J199" s="14" t="str">
        <f ca="1">IF(AND(Table2[[#This Row],[Tên hàng hóa]]&lt;&gt;0,D200=""),SUM(OFFSET(Table2[[#This Row],[Thành tiền]],0,0,-COUNTIF(Table2[Số HĐ],Table2[[#This Row],[Số HĐ]]))),"")</f>
        <v/>
      </c>
      <c r="K199" s="17"/>
      <c r="L19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9" s="15"/>
    </row>
    <row r="200" spans="1:13" ht="35.1" customHeight="1" x14ac:dyDescent="0.2">
      <c r="A200" s="11">
        <v>42184</v>
      </c>
      <c r="B200" s="12" t="s">
        <v>971</v>
      </c>
      <c r="C200" s="13" t="s">
        <v>972</v>
      </c>
      <c r="D200" s="16" t="s">
        <v>969</v>
      </c>
      <c r="E200" s="18" t="str">
        <f>IF(Table2[[#This Row],[Tên hàng hóa]]&lt;&gt;0,VLOOKUP(Table2[[#This Row],[Tên hàng hóa]],Table1[[Tên hàng hóa]:[Quy cách]],2,0),"")</f>
        <v>Rờ le nhiệt</v>
      </c>
      <c r="F200" s="18" t="str">
        <f>IF(Table2[[#This Row],[Tên hàng hóa]]&lt;&gt;0,VLOOKUP(Table2[[#This Row],[Tên hàng hóa]],Table1[[Tên hàng hóa]:[ĐVT]],3,0),"")</f>
        <v>Cái</v>
      </c>
      <c r="G200" s="17">
        <v>199500</v>
      </c>
      <c r="H200" s="17">
        <v>1</v>
      </c>
      <c r="I200" s="14">
        <f>IF(Table2[[#This Row],[Số lượng]]&lt;&gt;0,Table2[[#This Row],[Số lượng]]*Table2[[#This Row],[Đơn giá mua]],"")</f>
        <v>199500</v>
      </c>
      <c r="J200" s="14">
        <f ca="1">IF(AND(Table2[[#This Row],[Tên hàng hóa]]&lt;&gt;0,D201=""),SUM(OFFSET(Table2[[#This Row],[Thành tiền]],0,0,-COUNTIF(Table2[Số HĐ],Table2[[#This Row],[Số HĐ]]))),"")</f>
        <v>199500</v>
      </c>
      <c r="K200" s="17" t="s">
        <v>464</v>
      </c>
      <c r="L20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00" s="15"/>
    </row>
    <row r="201" spans="1:13" ht="35.1" customHeight="1" x14ac:dyDescent="0.2">
      <c r="A201" s="11" t="str">
        <f>IF(Table2[[#This Row],[Tên hàng hóa]]="","",A200)</f>
        <v/>
      </c>
      <c r="B201" s="12" t="str">
        <f>IF(Table2[[#This Row],[Tên hàng hóa]]="","",B200)</f>
        <v/>
      </c>
      <c r="C201" s="13" t="str">
        <f>IF(Table2[[#This Row],[Tên hàng hóa]]="","",C200)</f>
        <v/>
      </c>
      <c r="D201" s="16"/>
      <c r="E201" s="18" t="str">
        <f>IF(Table2[[#This Row],[Tên hàng hóa]]&lt;&gt;0,VLOOKUP(Table2[[#This Row],[Tên hàng hóa]],Table1[[Tên hàng hóa]:[Quy cách]],2,0),"")</f>
        <v/>
      </c>
      <c r="F201" s="18" t="str">
        <f>IF(Table2[[#This Row],[Tên hàng hóa]]&lt;&gt;0,VLOOKUP(Table2[[#This Row],[Tên hàng hóa]],Table1[[Tên hàng hóa]:[ĐVT]],3,0),"")</f>
        <v/>
      </c>
      <c r="G201" s="17"/>
      <c r="H201" s="17"/>
      <c r="I201" s="14" t="str">
        <f>IF(Table2[[#This Row],[Số lượng]]&lt;&gt;0,Table2[[#This Row],[Số lượng]]*Table2[[#This Row],[Đơn giá mua]],"")</f>
        <v/>
      </c>
      <c r="J201" s="14" t="str">
        <f ca="1">IF(AND(Table2[[#This Row],[Tên hàng hóa]]&lt;&gt;0,D202=""),SUM(OFFSET(Table2[[#This Row],[Thành tiền]],0,0,-COUNTIF(Table2[Số HĐ],Table2[[#This Row],[Số HĐ]]))),"")</f>
        <v/>
      </c>
      <c r="K201" s="17"/>
      <c r="L20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1" s="15"/>
    </row>
    <row r="202" spans="1:13" ht="35.1" customHeight="1" x14ac:dyDescent="0.2">
      <c r="A202" s="11">
        <v>42185</v>
      </c>
      <c r="B202" s="12" t="s">
        <v>973</v>
      </c>
      <c r="C202" s="13" t="s">
        <v>480</v>
      </c>
      <c r="D202" s="16" t="s">
        <v>975</v>
      </c>
      <c r="E202" s="18" t="str">
        <f>IF(Table2[[#This Row],[Tên hàng hóa]]&lt;&gt;0,VLOOKUP(Table2[[#This Row],[Tên hàng hóa]],Table1[[Tên hàng hóa]:[Quy cách]],2,0),"")</f>
        <v>Timer</v>
      </c>
      <c r="F202" s="18" t="str">
        <f>IF(Table2[[#This Row],[Tên hàng hóa]]&lt;&gt;0,VLOOKUP(Table2[[#This Row],[Tên hàng hóa]],Table1[[Tên hàng hóa]:[ĐVT]],3,0),"")</f>
        <v>Cái</v>
      </c>
      <c r="G202" s="17">
        <v>701800</v>
      </c>
      <c r="H202" s="17">
        <v>3</v>
      </c>
      <c r="I202" s="14">
        <f>IF(Table2[[#This Row],[Số lượng]]&lt;&gt;0,Table2[[#This Row],[Số lượng]]*Table2[[#This Row],[Đơn giá mua]],"")</f>
        <v>2105400</v>
      </c>
      <c r="J202" s="14" t="str">
        <f ca="1">IF(AND(Table2[[#This Row],[Tên hàng hóa]]&lt;&gt;0,D203=""),SUM(OFFSET(Table2[[#This Row],[Thành tiền]],0,0,-COUNTIF(Table2[Số HĐ],Table2[[#This Row],[Số HĐ]]))),"")</f>
        <v/>
      </c>
      <c r="K202" s="17"/>
      <c r="L20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2" s="15"/>
    </row>
    <row r="203" spans="1:13" ht="35.1" customHeight="1" x14ac:dyDescent="0.2">
      <c r="A203" s="11">
        <f>IF(Table2[[#This Row],[Tên hàng hóa]]="","",A202)</f>
        <v>42185</v>
      </c>
      <c r="B203" s="12" t="str">
        <f>IF(Table2[[#This Row],[Tên hàng hóa]]="","",B202)</f>
        <v>TP 6336</v>
      </c>
      <c r="C203" s="13" t="str">
        <f>IF(Table2[[#This Row],[Tên hàng hóa]]="","",C202)</f>
        <v>CTY TNHH TM -DV Thuận Phương</v>
      </c>
      <c r="D203" s="16" t="s">
        <v>974</v>
      </c>
      <c r="E203" s="18" t="str">
        <f>IF(Table2[[#This Row],[Tên hàng hóa]]&lt;&gt;0,VLOOKUP(Table2[[#This Row],[Tên hàng hóa]],Table1[[Tên hàng hóa]:[Quy cách]],2,0),"")</f>
        <v>Công Tắc Hành Trình</v>
      </c>
      <c r="F203" s="18" t="str">
        <f>IF(Table2[[#This Row],[Tên hàng hóa]]&lt;&gt;0,VLOOKUP(Table2[[#This Row],[Tên hàng hóa]],Table1[[Tên hàng hóa]:[ĐVT]],3,0),"")</f>
        <v>Cái</v>
      </c>
      <c r="G203" s="17">
        <v>674300</v>
      </c>
      <c r="H203" s="17">
        <v>1</v>
      </c>
      <c r="I203" s="14">
        <f>IF(Table2[[#This Row],[Số lượng]]&lt;&gt;0,Table2[[#This Row],[Số lượng]]*Table2[[#This Row],[Đơn giá mua]],"")</f>
        <v>674300</v>
      </c>
      <c r="J203" s="14">
        <f ca="1">IF(AND(Table2[[#This Row],[Tên hàng hóa]]&lt;&gt;0,D204=""),SUM(OFFSET(Table2[[#This Row],[Thành tiền]],0,0,-COUNTIF(Table2[Số HĐ],Table2[[#This Row],[Số HĐ]]))),"")</f>
        <v>2779700</v>
      </c>
      <c r="K203" s="17" t="s">
        <v>464</v>
      </c>
      <c r="L20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03" s="15" t="s">
        <v>1356</v>
      </c>
    </row>
    <row r="204" spans="1:13" ht="35.1" customHeight="1" x14ac:dyDescent="0.2">
      <c r="A204" s="11" t="str">
        <f>IF(Table2[[#This Row],[Tên hàng hóa]]="","",A203)</f>
        <v/>
      </c>
      <c r="B204" s="12" t="str">
        <f>IF(Table2[[#This Row],[Tên hàng hóa]]="","",B203)</f>
        <v/>
      </c>
      <c r="C204" s="13" t="str">
        <f>IF(Table2[[#This Row],[Tên hàng hóa]]="","",C203)</f>
        <v/>
      </c>
      <c r="D204" s="16"/>
      <c r="E204" s="18" t="str">
        <f>IF(Table2[[#This Row],[Tên hàng hóa]]&lt;&gt;0,VLOOKUP(Table2[[#This Row],[Tên hàng hóa]],Table1[[Tên hàng hóa]:[Quy cách]],2,0),"")</f>
        <v/>
      </c>
      <c r="F204" s="18" t="str">
        <f>IF(Table2[[#This Row],[Tên hàng hóa]]&lt;&gt;0,VLOOKUP(Table2[[#This Row],[Tên hàng hóa]],Table1[[Tên hàng hóa]:[ĐVT]],3,0),"")</f>
        <v/>
      </c>
      <c r="G204" s="17"/>
      <c r="H204" s="17"/>
      <c r="I204" s="14" t="str">
        <f>IF(Table2[[#This Row],[Số lượng]]&lt;&gt;0,Table2[[#This Row],[Số lượng]]*Table2[[#This Row],[Đơn giá mua]],"")</f>
        <v/>
      </c>
      <c r="J204" s="14" t="str">
        <f ca="1">IF(AND(Table2[[#This Row],[Tên hàng hóa]]&lt;&gt;0,D205=""),SUM(OFFSET(Table2[[#This Row],[Thành tiền]],0,0,-COUNTIF(Table2[Số HĐ],Table2[[#This Row],[Số HĐ]]))),"")</f>
        <v/>
      </c>
      <c r="K204" s="17"/>
      <c r="L20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4" s="15"/>
    </row>
    <row r="205" spans="1:13" ht="35.1" customHeight="1" x14ac:dyDescent="0.2">
      <c r="A205" s="11">
        <v>42186</v>
      </c>
      <c r="B205" s="12" t="s">
        <v>978</v>
      </c>
      <c r="C205" s="13" t="s">
        <v>480</v>
      </c>
      <c r="D205" s="16" t="s">
        <v>616</v>
      </c>
      <c r="E205" s="18" t="str">
        <f>IF(Table2[[#This Row],[Tên hàng hóa]]&lt;&gt;0,VLOOKUP(Table2[[#This Row],[Tên hàng hóa]],Table1[[Tên hàng hóa]:[Quy cách]],2,0),"")</f>
        <v>Relay Bảo Vệ</v>
      </c>
      <c r="F205" s="18" t="str">
        <f>IF(Table2[[#This Row],[Tên hàng hóa]]&lt;&gt;0,VLOOKUP(Table2[[#This Row],[Tên hàng hóa]],Table1[[Tên hàng hóa]:[ĐVT]],3,0),"")</f>
        <v>Cái</v>
      </c>
      <c r="G205" s="17">
        <v>1944800</v>
      </c>
      <c r="H205" s="17">
        <v>1</v>
      </c>
      <c r="I205" s="14">
        <f>IF(Table2[[#This Row],[Số lượng]]&lt;&gt;0,Table2[[#This Row],[Số lượng]]*Table2[[#This Row],[Đơn giá mua]],"")</f>
        <v>1944800</v>
      </c>
      <c r="J205" s="14">
        <f ca="1">IF(AND(Table2[[#This Row],[Tên hàng hóa]]&lt;&gt;0,D206=""),SUM(OFFSET(Table2[[#This Row],[Thành tiền]],0,0,-COUNTIF(Table2[Số HĐ],Table2[[#This Row],[Số HĐ]]))),"")</f>
        <v>1944800</v>
      </c>
      <c r="K205" s="17" t="s">
        <v>464</v>
      </c>
      <c r="L20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05" s="15" t="s">
        <v>1413</v>
      </c>
    </row>
    <row r="206" spans="1:13" ht="35.1" customHeight="1" x14ac:dyDescent="0.2">
      <c r="A206" s="11" t="str">
        <f>IF(Table2[[#This Row],[Tên hàng hóa]]="","",A205)</f>
        <v/>
      </c>
      <c r="B206" s="12" t="str">
        <f>IF(Table2[[#This Row],[Tên hàng hóa]]="","",B205)</f>
        <v/>
      </c>
      <c r="C206" s="13" t="str">
        <f>IF(Table2[[#This Row],[Tên hàng hóa]]="","",C205)</f>
        <v/>
      </c>
      <c r="D206" s="16"/>
      <c r="E206" s="18" t="str">
        <f>IF(Table2[[#This Row],[Tên hàng hóa]]&lt;&gt;0,VLOOKUP(Table2[[#This Row],[Tên hàng hóa]],Table1[[Tên hàng hóa]:[Quy cách]],2,0),"")</f>
        <v/>
      </c>
      <c r="F206" s="18" t="str">
        <f>IF(Table2[[#This Row],[Tên hàng hóa]]&lt;&gt;0,VLOOKUP(Table2[[#This Row],[Tên hàng hóa]],Table1[[Tên hàng hóa]:[ĐVT]],3,0),"")</f>
        <v/>
      </c>
      <c r="G206" s="17"/>
      <c r="H206" s="17"/>
      <c r="I206" s="14" t="str">
        <f>IF(Table2[[#This Row],[Số lượng]]&lt;&gt;0,Table2[[#This Row],[Số lượng]]*Table2[[#This Row],[Đơn giá mua]],"")</f>
        <v/>
      </c>
      <c r="J206" s="14" t="str">
        <f ca="1">IF(AND(Table2[[#This Row],[Tên hàng hóa]]&lt;&gt;0,D207=""),SUM(OFFSET(Table2[[#This Row],[Thành tiền]],0,0,-COUNTIF(Table2[Số HĐ],Table2[[#This Row],[Số HĐ]]))),"")</f>
        <v/>
      </c>
      <c r="K206" s="17"/>
      <c r="L20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6" s="15"/>
    </row>
    <row r="207" spans="1:13" ht="35.1" customHeight="1" x14ac:dyDescent="0.2">
      <c r="A207" s="11">
        <v>42186</v>
      </c>
      <c r="B207" s="12" t="s">
        <v>1044</v>
      </c>
      <c r="C207" s="13" t="s">
        <v>462</v>
      </c>
      <c r="D207" s="16" t="s">
        <v>392</v>
      </c>
      <c r="E207" s="18" t="str">
        <f>IF(Table2[[#This Row],[Tên hàng hóa]]&lt;&gt;0,VLOOKUP(Table2[[#This Row],[Tên hàng hóa]],Table1[[Tên hàng hóa]:[Quy cách]],2,0),"")</f>
        <v>Timer</v>
      </c>
      <c r="F207" s="18" t="str">
        <f>IF(Table2[[#This Row],[Tên hàng hóa]]&lt;&gt;0,VLOOKUP(Table2[[#This Row],[Tên hàng hóa]],Table1[[Tên hàng hóa]:[ĐVT]],3,0),"")</f>
        <v>Cái</v>
      </c>
      <c r="G207" s="17">
        <v>495000</v>
      </c>
      <c r="H207" s="17">
        <v>10</v>
      </c>
      <c r="I207" s="14">
        <f>IF(Table2[[#This Row],[Số lượng]]&lt;&gt;0,Table2[[#This Row],[Số lượng]]*Table2[[#This Row],[Đơn giá mua]],"")</f>
        <v>4950000</v>
      </c>
      <c r="J207" s="14">
        <f ca="1">IF(AND(Table2[[#This Row],[Tên hàng hóa]]&lt;&gt;0,D208=""),SUM(OFFSET(Table2[[#This Row],[Thành tiền]],0,0,-COUNTIF(Table2[Số HĐ],Table2[[#This Row],[Số HĐ]]))),"")</f>
        <v>4950000</v>
      </c>
      <c r="K207" s="17" t="s">
        <v>464</v>
      </c>
      <c r="L20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07" s="15" t="s">
        <v>1270</v>
      </c>
    </row>
    <row r="208" spans="1:13" ht="35.1" customHeight="1" x14ac:dyDescent="0.2">
      <c r="A208" s="11" t="str">
        <f>IF(Table2[[#This Row],[Tên hàng hóa]]="","",A207)</f>
        <v/>
      </c>
      <c r="B208" s="12" t="str">
        <f>IF(Table2[[#This Row],[Tên hàng hóa]]="","",B207)</f>
        <v/>
      </c>
      <c r="C208" s="13" t="str">
        <f>IF(Table2[[#This Row],[Tên hàng hóa]]="","",C207)</f>
        <v/>
      </c>
      <c r="D208" s="16"/>
      <c r="E208" s="18" t="str">
        <f>IF(Table2[[#This Row],[Tên hàng hóa]]&lt;&gt;0,VLOOKUP(Table2[[#This Row],[Tên hàng hóa]],Table1[[Tên hàng hóa]:[Quy cách]],2,0),"")</f>
        <v/>
      </c>
      <c r="F208" s="18" t="str">
        <f>IF(Table2[[#This Row],[Tên hàng hóa]]&lt;&gt;0,VLOOKUP(Table2[[#This Row],[Tên hàng hóa]],Table1[[Tên hàng hóa]:[ĐVT]],3,0),"")</f>
        <v/>
      </c>
      <c r="G208" s="17"/>
      <c r="H208" s="17"/>
      <c r="I208" s="14" t="str">
        <f>IF(Table2[[#This Row],[Số lượng]]&lt;&gt;0,Table2[[#This Row],[Số lượng]]*Table2[[#This Row],[Đơn giá mua]],"")</f>
        <v/>
      </c>
      <c r="J208" s="14" t="str">
        <f ca="1">IF(AND(Table2[[#This Row],[Tên hàng hóa]]&lt;&gt;0,D209=""),SUM(OFFSET(Table2[[#This Row],[Thành tiền]],0,0,-COUNTIF(Table2[Số HĐ],Table2[[#This Row],[Số HĐ]]))),"")</f>
        <v/>
      </c>
      <c r="K208" s="17"/>
      <c r="L20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8" s="15"/>
    </row>
    <row r="209" spans="1:13" ht="35.1" customHeight="1" x14ac:dyDescent="0.2">
      <c r="A209" s="11">
        <v>42186</v>
      </c>
      <c r="B209" s="12" t="s">
        <v>1059</v>
      </c>
      <c r="C209" s="13" t="s">
        <v>521</v>
      </c>
      <c r="D209" s="16" t="s">
        <v>277</v>
      </c>
      <c r="E209" s="18" t="str">
        <f>IF(Table2[[#This Row],[Tên hàng hóa]]&lt;&gt;0,VLOOKUP(Table2[[#This Row],[Tên hàng hóa]],Table1[[Tên hàng hóa]:[Quy cách]],2,0),"")</f>
        <v>Cảm Biến</v>
      </c>
      <c r="F209" s="18" t="str">
        <f>IF(Table2[[#This Row],[Tên hàng hóa]]&lt;&gt;0,VLOOKUP(Table2[[#This Row],[Tên hàng hóa]],Table1[[Tên hàng hóa]:[ĐVT]],3,0),"")</f>
        <v>Cái</v>
      </c>
      <c r="G209" s="17">
        <v>0</v>
      </c>
      <c r="H209" s="17">
        <v>0</v>
      </c>
      <c r="I209" s="14" t="str">
        <f>IF(Table2[[#This Row],[Số lượng]]&lt;&gt;0,Table2[[#This Row],[Số lượng]]*Table2[[#This Row],[Đơn giá mua]],"")</f>
        <v/>
      </c>
      <c r="J209" s="14">
        <f ca="1">IF(AND(Table2[[#This Row],[Tên hàng hóa]]&lt;&gt;0,D210=""),SUM(OFFSET(Table2[[#This Row],[Thành tiền]],0,0,-COUNTIF(Table2[Số HĐ],Table2[[#This Row],[Số HĐ]]))),"")</f>
        <v>0</v>
      </c>
      <c r="K209" s="17" t="s">
        <v>464</v>
      </c>
      <c r="L20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09" s="15"/>
    </row>
    <row r="210" spans="1:13" ht="35.1" customHeight="1" x14ac:dyDescent="0.2">
      <c r="A210" s="11" t="str">
        <f>IF(Table2[[#This Row],[Tên hàng hóa]]="","",A209)</f>
        <v/>
      </c>
      <c r="B210" s="12" t="str">
        <f>IF(Table2[[#This Row],[Tên hàng hóa]]="","",B209)</f>
        <v/>
      </c>
      <c r="C210" s="13" t="str">
        <f>IF(Table2[[#This Row],[Tên hàng hóa]]="","",C209)</f>
        <v/>
      </c>
      <c r="D210" s="16"/>
      <c r="E210" s="18" t="str">
        <f>IF(Table2[[#This Row],[Tên hàng hóa]]&lt;&gt;0,VLOOKUP(Table2[[#This Row],[Tên hàng hóa]],Table1[[Tên hàng hóa]:[Quy cách]],2,0),"")</f>
        <v/>
      </c>
      <c r="F210" s="18" t="str">
        <f>IF(Table2[[#This Row],[Tên hàng hóa]]&lt;&gt;0,VLOOKUP(Table2[[#This Row],[Tên hàng hóa]],Table1[[Tên hàng hóa]:[ĐVT]],3,0),"")</f>
        <v/>
      </c>
      <c r="G210" s="17"/>
      <c r="H210" s="17"/>
      <c r="I210" s="14" t="str">
        <f>IF(Table2[[#This Row],[Số lượng]]&lt;&gt;0,Table2[[#This Row],[Số lượng]]*Table2[[#This Row],[Đơn giá mua]],"")</f>
        <v/>
      </c>
      <c r="J210" s="14" t="str">
        <f ca="1">IF(AND(Table2[[#This Row],[Tên hàng hóa]]&lt;&gt;0,D211=""),SUM(OFFSET(Table2[[#This Row],[Thành tiền]],0,0,-COUNTIF(Table2[Số HĐ],Table2[[#This Row],[Số HĐ]]))),"")</f>
        <v/>
      </c>
      <c r="K210" s="17"/>
      <c r="L21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0" s="15"/>
    </row>
    <row r="211" spans="1:13" ht="35.1" customHeight="1" x14ac:dyDescent="0.2">
      <c r="A211" s="11">
        <v>42187</v>
      </c>
      <c r="B211" s="12" t="s">
        <v>1053</v>
      </c>
      <c r="C211" s="13" t="s">
        <v>586</v>
      </c>
      <c r="D211" s="16" t="s">
        <v>276</v>
      </c>
      <c r="E211" s="18" t="str">
        <f>IF(Table2[[#This Row],[Tên hàng hóa]]&lt;&gt;0,VLOOKUP(Table2[[#This Row],[Tên hàng hóa]],Table1[[Tên hàng hóa]:[Quy cách]],2,0),"")</f>
        <v>Cảm Biến</v>
      </c>
      <c r="F211" s="18" t="str">
        <f>IF(Table2[[#This Row],[Tên hàng hóa]]&lt;&gt;0,VLOOKUP(Table2[[#This Row],[Tên hàng hóa]],Table1[[Tên hàng hóa]:[ĐVT]],3,0),"")</f>
        <v>Cái</v>
      </c>
      <c r="G211" s="17">
        <v>625906.89</v>
      </c>
      <c r="H211" s="17">
        <v>5</v>
      </c>
      <c r="I211" s="14">
        <f>IF(Table2[[#This Row],[Số lượng]]&lt;&gt;0,Table2[[#This Row],[Số lượng]]*Table2[[#This Row],[Đơn giá mua]],"")</f>
        <v>3129534.45</v>
      </c>
      <c r="J211" s="14" t="str">
        <f ca="1">IF(AND(Table2[[#This Row],[Tên hàng hóa]]&lt;&gt;0,D212=""),SUM(OFFSET(Table2[[#This Row],[Thành tiền]],0,0,-COUNTIF(Table2[Số HĐ],Table2[[#This Row],[Số HĐ]]))),"")</f>
        <v/>
      </c>
      <c r="K211" s="17"/>
      <c r="L21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1" s="15"/>
    </row>
    <row r="212" spans="1:13" ht="35.1" customHeight="1" x14ac:dyDescent="0.2">
      <c r="A212" s="11">
        <f>IF(Table2[[#This Row],[Tên hàng hóa]]="","",A211)</f>
        <v>42187</v>
      </c>
      <c r="B212" s="12" t="str">
        <f>IF(Table2[[#This Row],[Tên hàng hóa]]="","",B211)</f>
        <v>TECKON- KHT 05/06</v>
      </c>
      <c r="C212" s="13" t="str">
        <f>IF(Table2[[#This Row],[Tên hàng hóa]]="","",C211)</f>
        <v>CÔNG TY TECKON</v>
      </c>
      <c r="D212" s="16" t="s">
        <v>390</v>
      </c>
      <c r="E212" s="18" t="str">
        <f>IF(Table2[[#This Row],[Tên hàng hóa]]&lt;&gt;0,VLOOKUP(Table2[[#This Row],[Tên hàng hóa]],Table1[[Tên hàng hóa]:[Quy cách]],2,0),"")</f>
        <v>Timer</v>
      </c>
      <c r="F212" s="18" t="str">
        <f>IF(Table2[[#This Row],[Tên hàng hóa]]&lt;&gt;0,VLOOKUP(Table2[[#This Row],[Tên hàng hóa]],Table1[[Tên hàng hóa]:[ĐVT]],3,0),"")</f>
        <v>Cái</v>
      </c>
      <c r="G212" s="17">
        <v>2071314.89</v>
      </c>
      <c r="H212" s="17">
        <v>2</v>
      </c>
      <c r="I212" s="14">
        <f>IF(Table2[[#This Row],[Số lượng]]&lt;&gt;0,Table2[[#This Row],[Số lượng]]*Table2[[#This Row],[Đơn giá mua]],"")</f>
        <v>4142629.78</v>
      </c>
      <c r="J212" s="14" t="str">
        <f ca="1">IF(AND(Table2[[#This Row],[Tên hàng hóa]]&lt;&gt;0,D213=""),SUM(OFFSET(Table2[[#This Row],[Thành tiền]],0,0,-COUNTIF(Table2[Số HĐ],Table2[[#This Row],[Số HĐ]]))),"")</f>
        <v/>
      </c>
      <c r="K212" s="17"/>
      <c r="L21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2" s="15"/>
    </row>
    <row r="213" spans="1:13" ht="35.1" customHeight="1" x14ac:dyDescent="0.2">
      <c r="A213" s="11">
        <f>IF(Table2[[#This Row],[Tên hàng hóa]]="","",A212)</f>
        <v>42187</v>
      </c>
      <c r="B213" s="12" t="str">
        <f>IF(Table2[[#This Row],[Tên hàng hóa]]="","",B212)</f>
        <v>TECKON- KHT 05/06</v>
      </c>
      <c r="C213" s="13" t="str">
        <f>IF(Table2[[#This Row],[Tên hàng hóa]]="","",C212)</f>
        <v>CÔNG TY TECKON</v>
      </c>
      <c r="D213" s="16" t="s">
        <v>64</v>
      </c>
      <c r="E213" s="18" t="str">
        <f>IF(Table2[[#This Row],[Tên hàng hóa]]&lt;&gt;0,VLOOKUP(Table2[[#This Row],[Tên hàng hóa]],Table1[[Tên hàng hóa]:[Quy cách]],2,0),"")</f>
        <v>Bộ Điều Khiển Lập Trình</v>
      </c>
      <c r="F213" s="18" t="str">
        <f>IF(Table2[[#This Row],[Tên hàng hóa]]&lt;&gt;0,VLOOKUP(Table2[[#This Row],[Tên hàng hóa]],Table1[[Tên hàng hóa]:[ĐVT]],3,0),"")</f>
        <v>Cái</v>
      </c>
      <c r="G213" s="17">
        <v>5070697.8899999997</v>
      </c>
      <c r="H213" s="17">
        <v>2</v>
      </c>
      <c r="I213" s="14">
        <f>IF(Table2[[#This Row],[Số lượng]]&lt;&gt;0,Table2[[#This Row],[Số lượng]]*Table2[[#This Row],[Đơn giá mua]],"")</f>
        <v>10141395.779999999</v>
      </c>
      <c r="J213" s="14" t="str">
        <f ca="1">IF(AND(Table2[[#This Row],[Tên hàng hóa]]&lt;&gt;0,D214=""),SUM(OFFSET(Table2[[#This Row],[Thành tiền]],0,0,-COUNTIF(Table2[Số HĐ],Table2[[#This Row],[Số HĐ]]))),"")</f>
        <v/>
      </c>
      <c r="K213" s="17"/>
      <c r="L21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3" s="15"/>
    </row>
    <row r="214" spans="1:13" ht="35.1" customHeight="1" x14ac:dyDescent="0.2">
      <c r="A214" s="11">
        <f>IF(Table2[[#This Row],[Tên hàng hóa]]="","",A213)</f>
        <v>42187</v>
      </c>
      <c r="B214" s="12" t="str">
        <f>IF(Table2[[#This Row],[Tên hàng hóa]]="","",B213)</f>
        <v>TECKON- KHT 05/06</v>
      </c>
      <c r="C214" s="13" t="str">
        <f>IF(Table2[[#This Row],[Tên hàng hóa]]="","",C213)</f>
        <v>CÔNG TY TECKON</v>
      </c>
      <c r="D214" s="16" t="s">
        <v>273</v>
      </c>
      <c r="E214" s="18" t="str">
        <f>IF(Table2[[#This Row],[Tên hàng hóa]]&lt;&gt;0,VLOOKUP(Table2[[#This Row],[Tên hàng hóa]],Table1[[Tên hàng hóa]:[Quy cách]],2,0),"")</f>
        <v>Cảm Biến</v>
      </c>
      <c r="F214" s="18" t="str">
        <f>IF(Table2[[#This Row],[Tên hàng hóa]]&lt;&gt;0,VLOOKUP(Table2[[#This Row],[Tên hàng hóa]],Table1[[Tên hàng hóa]:[ĐVT]],3,0),"")</f>
        <v>Cái</v>
      </c>
      <c r="G214" s="17">
        <v>608534.89</v>
      </c>
      <c r="H214" s="17">
        <v>5</v>
      </c>
      <c r="I214" s="14">
        <f>IF(Table2[[#This Row],[Số lượng]]&lt;&gt;0,Table2[[#This Row],[Số lượng]]*Table2[[#This Row],[Đơn giá mua]],"")</f>
        <v>3042674.45</v>
      </c>
      <c r="J214" s="14" t="str">
        <f ca="1">IF(AND(Table2[[#This Row],[Tên hàng hóa]]&lt;&gt;0,D215=""),SUM(OFFSET(Table2[[#This Row],[Thành tiền]],0,0,-COUNTIF(Table2[Số HĐ],Table2[[#This Row],[Số HĐ]]))),"")</f>
        <v/>
      </c>
      <c r="K214" s="17"/>
      <c r="L21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4" s="15"/>
    </row>
    <row r="215" spans="1:13" ht="35.1" customHeight="1" x14ac:dyDescent="0.2">
      <c r="A215" s="11">
        <f>IF(Table2[[#This Row],[Tên hàng hóa]]="","",A214)</f>
        <v>42187</v>
      </c>
      <c r="B215" s="12" t="str">
        <f>IF(Table2[[#This Row],[Tên hàng hóa]]="","",B214)</f>
        <v>TECKON- KHT 05/06</v>
      </c>
      <c r="C215" s="13" t="str">
        <f>IF(Table2[[#This Row],[Tên hàng hóa]]="","",C214)</f>
        <v>CÔNG TY TECKON</v>
      </c>
      <c r="D215" s="16" t="s">
        <v>267</v>
      </c>
      <c r="E215" s="18" t="str">
        <f>IF(Table2[[#This Row],[Tên hàng hóa]]&lt;&gt;0,VLOOKUP(Table2[[#This Row],[Tên hàng hóa]],Table1[[Tên hàng hóa]:[Quy cách]],2,0),"")</f>
        <v>Cảm Biến</v>
      </c>
      <c r="F215" s="18" t="str">
        <f>IF(Table2[[#This Row],[Tên hàng hóa]]&lt;&gt;0,VLOOKUP(Table2[[#This Row],[Tên hàng hóa]],Table1[[Tên hàng hóa]:[ĐVT]],3,0),"")</f>
        <v>Cái</v>
      </c>
      <c r="G215" s="17">
        <v>586394.89</v>
      </c>
      <c r="H215" s="17">
        <v>10</v>
      </c>
      <c r="I215" s="14">
        <f>IF(Table2[[#This Row],[Số lượng]]&lt;&gt;0,Table2[[#This Row],[Số lượng]]*Table2[[#This Row],[Đơn giá mua]],"")</f>
        <v>5863948.9000000004</v>
      </c>
      <c r="J215" s="14" t="str">
        <f ca="1">IF(AND(Table2[[#This Row],[Tên hàng hóa]]&lt;&gt;0,D216=""),SUM(OFFSET(Table2[[#This Row],[Thành tiền]],0,0,-COUNTIF(Table2[Số HĐ],Table2[[#This Row],[Số HĐ]]))),"")</f>
        <v/>
      </c>
      <c r="K215" s="17"/>
      <c r="L21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5" s="15"/>
    </row>
    <row r="216" spans="1:13" ht="35.1" customHeight="1" x14ac:dyDescent="0.2">
      <c r="A216" s="11">
        <f>IF(Table2[[#This Row],[Tên hàng hóa]]="","",A215)</f>
        <v>42187</v>
      </c>
      <c r="B216" s="12" t="str">
        <f>IF(Table2[[#This Row],[Tên hàng hóa]]="","",B215)</f>
        <v>TECKON- KHT 05/06</v>
      </c>
      <c r="C216" s="13" t="str">
        <f>IF(Table2[[#This Row],[Tên hàng hóa]]="","",C215)</f>
        <v>CÔNG TY TECKON</v>
      </c>
      <c r="D216" s="16" t="s">
        <v>274</v>
      </c>
      <c r="E216" s="18" t="str">
        <f>IF(Table2[[#This Row],[Tên hàng hóa]]&lt;&gt;0,VLOOKUP(Table2[[#This Row],[Tên hàng hóa]],Table1[[Tên hàng hóa]:[Quy cách]],2,0),"")</f>
        <v>Cảm Biến</v>
      </c>
      <c r="F216" s="18" t="str">
        <f>IF(Table2[[#This Row],[Tên hàng hóa]]&lt;&gt;0,VLOOKUP(Table2[[#This Row],[Tên hàng hóa]],Table1[[Tên hàng hóa]:[ĐVT]],3,0),"")</f>
        <v>Cái</v>
      </c>
      <c r="G216" s="17">
        <v>564654.89</v>
      </c>
      <c r="H216" s="17">
        <v>10</v>
      </c>
      <c r="I216" s="14">
        <f>IF(Table2[[#This Row],[Số lượng]]&lt;&gt;0,Table2[[#This Row],[Số lượng]]*Table2[[#This Row],[Đơn giá mua]],"")</f>
        <v>5646548.9000000004</v>
      </c>
      <c r="J216" s="14" t="str">
        <f ca="1">IF(AND(Table2[[#This Row],[Tên hàng hóa]]&lt;&gt;0,D217=""),SUM(OFFSET(Table2[[#This Row],[Thành tiền]],0,0,-COUNTIF(Table2[Số HĐ],Table2[[#This Row],[Số HĐ]]))),"")</f>
        <v/>
      </c>
      <c r="K216" s="17"/>
      <c r="L21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6" s="15"/>
    </row>
    <row r="217" spans="1:13" ht="35.1" customHeight="1" x14ac:dyDescent="0.2">
      <c r="A217" s="11">
        <f>IF(Table2[[#This Row],[Tên hàng hóa]]="","",A216)</f>
        <v>42187</v>
      </c>
      <c r="B217" s="12" t="str">
        <f>IF(Table2[[#This Row],[Tên hàng hóa]]="","",B216)</f>
        <v>TECKON- KHT 05/06</v>
      </c>
      <c r="C217" s="13" t="str">
        <f>IF(Table2[[#This Row],[Tên hàng hóa]]="","",C216)</f>
        <v>CÔNG TY TECKON</v>
      </c>
      <c r="D217" s="16" t="s">
        <v>115</v>
      </c>
      <c r="E217" s="18" t="str">
        <f>IF(Table2[[#This Row],[Tên hàng hóa]]&lt;&gt;0,VLOOKUP(Table2[[#This Row],[Tên hàng hóa]],Table1[[Tên hàng hóa]:[Quy cách]],2,0),"")</f>
        <v>Bộ Điều Khiển Nhiệt Độ</v>
      </c>
      <c r="F217" s="18" t="str">
        <f>IF(Table2[[#This Row],[Tên hàng hóa]]&lt;&gt;0,VLOOKUP(Table2[[#This Row],[Tên hàng hóa]],Table1[[Tên hàng hóa]:[ĐVT]],3,0),"")</f>
        <v>Cái</v>
      </c>
      <c r="G217" s="17">
        <v>1022994.89</v>
      </c>
      <c r="H217" s="17">
        <v>10</v>
      </c>
      <c r="I217" s="14">
        <f>IF(Table2[[#This Row],[Số lượng]]&lt;&gt;0,Table2[[#This Row],[Số lượng]]*Table2[[#This Row],[Đơn giá mua]],"")</f>
        <v>10229948.9</v>
      </c>
      <c r="J217" s="14" t="str">
        <f ca="1">IF(AND(Table2[[#This Row],[Tên hàng hóa]]&lt;&gt;0,D218=""),SUM(OFFSET(Table2[[#This Row],[Thành tiền]],0,0,-COUNTIF(Table2[Số HĐ],Table2[[#This Row],[Số HĐ]]))),"")</f>
        <v/>
      </c>
      <c r="K217" s="17"/>
      <c r="L21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7" s="15"/>
    </row>
    <row r="218" spans="1:13" ht="35.1" customHeight="1" x14ac:dyDescent="0.2">
      <c r="A218" s="11">
        <f>IF(Table2[[#This Row],[Tên hàng hóa]]="","",A217)</f>
        <v>42187</v>
      </c>
      <c r="B218" s="12" t="str">
        <f>IF(Table2[[#This Row],[Tên hàng hóa]]="","",B217)</f>
        <v>TECKON- KHT 05/06</v>
      </c>
      <c r="C218" s="13" t="str">
        <f>IF(Table2[[#This Row],[Tên hàng hóa]]="","",C217)</f>
        <v>CÔNG TY TECKON</v>
      </c>
      <c r="D218" s="16" t="s">
        <v>72</v>
      </c>
      <c r="E218" s="18" t="str">
        <f>IF(Table2[[#This Row],[Tên hàng hóa]]&lt;&gt;0,VLOOKUP(Table2[[#This Row],[Tên hàng hóa]],Table1[[Tên hàng hóa]:[Quy cách]],2,0),"")</f>
        <v>Bộ Điều Khiển Lập Trình</v>
      </c>
      <c r="F218" s="18" t="str">
        <f>IF(Table2[[#This Row],[Tên hàng hóa]]&lt;&gt;0,VLOOKUP(Table2[[#This Row],[Tên hàng hóa]],Table1[[Tên hàng hóa]:[ĐVT]],3,0),"")</f>
        <v>Cái</v>
      </c>
      <c r="G218" s="17">
        <v>1168613.8899999999</v>
      </c>
      <c r="H218" s="17">
        <v>1</v>
      </c>
      <c r="I218" s="14">
        <f>IF(Table2[[#This Row],[Số lượng]]&lt;&gt;0,Table2[[#This Row],[Số lượng]]*Table2[[#This Row],[Đơn giá mua]],"")</f>
        <v>1168613.8899999999</v>
      </c>
      <c r="J218" s="14" t="str">
        <f ca="1">IF(AND(Table2[[#This Row],[Tên hàng hóa]]&lt;&gt;0,D219=""),SUM(OFFSET(Table2[[#This Row],[Thành tiền]],0,0,-COUNTIF(Table2[Số HĐ],Table2[[#This Row],[Số HĐ]]))),"")</f>
        <v/>
      </c>
      <c r="K218" s="17"/>
      <c r="L21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8" s="15"/>
    </row>
    <row r="219" spans="1:13" ht="35.1" customHeight="1" x14ac:dyDescent="0.2">
      <c r="A219" s="11">
        <f>IF(Table2[[#This Row],[Tên hàng hóa]]="","",A218)</f>
        <v>42187</v>
      </c>
      <c r="B219" s="12" t="str">
        <f>IF(Table2[[#This Row],[Tên hàng hóa]]="","",B218)</f>
        <v>TECKON- KHT 05/06</v>
      </c>
      <c r="C219" s="13" t="str">
        <f>IF(Table2[[#This Row],[Tên hàng hóa]]="","",C218)</f>
        <v>CÔNG TY TECKON</v>
      </c>
      <c r="D219" s="16" t="s">
        <v>57</v>
      </c>
      <c r="E219" s="18" t="str">
        <f>IF(Table2[[#This Row],[Tên hàng hóa]]&lt;&gt;0,VLOOKUP(Table2[[#This Row],[Tên hàng hóa]],Table1[[Tên hàng hóa]:[Quy cách]],2,0),"")</f>
        <v>Bộ Điều Khiển Lập Trình</v>
      </c>
      <c r="F219" s="18" t="str">
        <f>IF(Table2[[#This Row],[Tên hàng hóa]]&lt;&gt;0,VLOOKUP(Table2[[#This Row],[Tên hàng hóa]],Table1[[Tên hàng hóa]:[ĐVT]],3,0),"")</f>
        <v>Cái</v>
      </c>
      <c r="G219" s="17">
        <v>4610843.8899999997</v>
      </c>
      <c r="H219" s="17">
        <v>1</v>
      </c>
      <c r="I219" s="14">
        <f>IF(Table2[[#This Row],[Số lượng]]&lt;&gt;0,Table2[[#This Row],[Số lượng]]*Table2[[#This Row],[Đơn giá mua]],"")</f>
        <v>4610843.8899999997</v>
      </c>
      <c r="J219" s="14" t="str">
        <f ca="1">IF(AND(Table2[[#This Row],[Tên hàng hóa]]&lt;&gt;0,D220=""),SUM(OFFSET(Table2[[#This Row],[Thành tiền]],0,0,-COUNTIF(Table2[Số HĐ],Table2[[#This Row],[Số HĐ]]))),"")</f>
        <v/>
      </c>
      <c r="K219" s="17"/>
      <c r="L21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9" s="15"/>
    </row>
    <row r="220" spans="1:13" ht="35.1" customHeight="1" x14ac:dyDescent="0.2">
      <c r="A220" s="11">
        <f>IF(Table2[[#This Row],[Tên hàng hóa]]="","",A219)</f>
        <v>42187</v>
      </c>
      <c r="B220" s="12" t="str">
        <f>IF(Table2[[#This Row],[Tên hàng hóa]]="","",B219)</f>
        <v>TECKON- KHT 05/06</v>
      </c>
      <c r="C220" s="13" t="str">
        <f>IF(Table2[[#This Row],[Tên hàng hóa]]="","",C219)</f>
        <v>CÔNG TY TECKON</v>
      </c>
      <c r="D220" s="16" t="s">
        <v>331</v>
      </c>
      <c r="E220" s="18" t="str">
        <f>IF(Table2[[#This Row],[Tên hàng hóa]]&lt;&gt;0,VLOOKUP(Table2[[#This Row],[Tên hàng hóa]],Table1[[Tên hàng hóa]:[Quy cách]],2,0),"")</f>
        <v>Màn Hình Cảm Ứng</v>
      </c>
      <c r="F220" s="18" t="str">
        <f>IF(Table2[[#This Row],[Tên hàng hóa]]&lt;&gt;0,VLOOKUP(Table2[[#This Row],[Tên hàng hóa]],Table1[[Tên hàng hóa]:[ĐVT]],3,0),"")</f>
        <v>Cái</v>
      </c>
      <c r="G220" s="17">
        <v>3135588.89</v>
      </c>
      <c r="H220" s="17">
        <v>1</v>
      </c>
      <c r="I220" s="14">
        <f>IF(Table2[[#This Row],[Số lượng]]&lt;&gt;0,Table2[[#This Row],[Số lượng]]*Table2[[#This Row],[Đơn giá mua]],"")</f>
        <v>3135588.89</v>
      </c>
      <c r="J220" s="14">
        <f ca="1">IF(AND(Table2[[#This Row],[Tên hàng hóa]]&lt;&gt;0,D221=""),SUM(OFFSET(Table2[[#This Row],[Thành tiền]],0,0,-COUNTIF(Table2[Số HĐ],Table2[[#This Row],[Số HĐ]]))),"")</f>
        <v>51111727.829999998</v>
      </c>
      <c r="K220" s="17" t="s">
        <v>464</v>
      </c>
      <c r="L22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20" s="15"/>
    </row>
    <row r="221" spans="1:13" ht="35.1" customHeight="1" x14ac:dyDescent="0.2">
      <c r="A221" s="11" t="str">
        <f>IF(Table2[[#This Row],[Tên hàng hóa]]="","",A220)</f>
        <v/>
      </c>
      <c r="B221" s="12" t="str">
        <f>IF(Table2[[#This Row],[Tên hàng hóa]]="","",B220)</f>
        <v/>
      </c>
      <c r="C221" s="13" t="str">
        <f>IF(Table2[[#This Row],[Tên hàng hóa]]="","",C220)</f>
        <v/>
      </c>
      <c r="D221" s="16"/>
      <c r="E221" s="18" t="str">
        <f>IF(Table2[[#This Row],[Tên hàng hóa]]&lt;&gt;0,VLOOKUP(Table2[[#This Row],[Tên hàng hóa]],Table1[[Tên hàng hóa]:[Quy cách]],2,0),"")</f>
        <v/>
      </c>
      <c r="F221" s="18" t="str">
        <f>IF(Table2[[#This Row],[Tên hàng hóa]]&lt;&gt;0,VLOOKUP(Table2[[#This Row],[Tên hàng hóa]],Table1[[Tên hàng hóa]:[ĐVT]],3,0),"")</f>
        <v/>
      </c>
      <c r="G221" s="17"/>
      <c r="H221" s="17"/>
      <c r="I221" s="14" t="str">
        <f>IF(Table2[[#This Row],[Số lượng]]&lt;&gt;0,Table2[[#This Row],[Số lượng]]*Table2[[#This Row],[Đơn giá mua]],"")</f>
        <v/>
      </c>
      <c r="J221" s="14" t="str">
        <f ca="1">IF(AND(Table2[[#This Row],[Tên hàng hóa]]&lt;&gt;0,D222=""),SUM(OFFSET(Table2[[#This Row],[Thành tiền]],0,0,-COUNTIF(Table2[Số HĐ],Table2[[#This Row],[Số HĐ]]))),"")</f>
        <v/>
      </c>
      <c r="K221" s="17"/>
      <c r="L22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1" s="15"/>
    </row>
    <row r="222" spans="1:13" ht="35.1" customHeight="1" x14ac:dyDescent="0.2">
      <c r="A222" s="11">
        <v>42186</v>
      </c>
      <c r="B222" s="12" t="s">
        <v>1060</v>
      </c>
      <c r="C222" s="13" t="s">
        <v>521</v>
      </c>
      <c r="D222" s="16" t="s">
        <v>234</v>
      </c>
      <c r="E222" s="18" t="str">
        <f>IF(Table2[[#This Row],[Tên hàng hóa]]&lt;&gt;0,VLOOKUP(Table2[[#This Row],[Tên hàng hóa]],Table1[[Tên hàng hóa]:[Quy cách]],2,0),"")</f>
        <v>Cảm Biến</v>
      </c>
      <c r="F222" s="18" t="str">
        <f>IF(Table2[[#This Row],[Tên hàng hóa]]&lt;&gt;0,VLOOKUP(Table2[[#This Row],[Tên hàng hóa]],Table1[[Tên hàng hóa]:[ĐVT]],3,0),"")</f>
        <v>Cái</v>
      </c>
      <c r="G222" s="17">
        <v>594000</v>
      </c>
      <c r="H222" s="17">
        <v>6</v>
      </c>
      <c r="I222" s="14">
        <f>IF(Table2[[#This Row],[Số lượng]]&lt;&gt;0,Table2[[#This Row],[Số lượng]]*Table2[[#This Row],[Đơn giá mua]],"")</f>
        <v>3564000</v>
      </c>
      <c r="J222" s="14">
        <f ca="1">IF(AND(Table2[[#This Row],[Tên hàng hóa]]&lt;&gt;0,D223=""),SUM(OFFSET(Table2[[#This Row],[Thành tiền]],0,0,-COUNTIF(Table2[Số HĐ],Table2[[#This Row],[Số HĐ]]))),"")</f>
        <v>3564000</v>
      </c>
      <c r="K222" s="17" t="s">
        <v>464</v>
      </c>
      <c r="L22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22" s="15" t="s">
        <v>2321</v>
      </c>
    </row>
    <row r="223" spans="1:13" ht="35.1" customHeight="1" x14ac:dyDescent="0.2">
      <c r="A223" s="11" t="str">
        <f>IF(Table2[[#This Row],[Tên hàng hóa]]="","",A222)</f>
        <v/>
      </c>
      <c r="B223" s="12" t="str">
        <f>IF(Table2[[#This Row],[Tên hàng hóa]]="","",B222)</f>
        <v/>
      </c>
      <c r="C223" s="13" t="str">
        <f>IF(Table2[[#This Row],[Tên hàng hóa]]="","",C222)</f>
        <v/>
      </c>
      <c r="D223" s="16"/>
      <c r="E223" s="18" t="str">
        <f>IF(Table2[[#This Row],[Tên hàng hóa]]&lt;&gt;0,VLOOKUP(Table2[[#This Row],[Tên hàng hóa]],Table1[[Tên hàng hóa]:[Quy cách]],2,0),"")</f>
        <v/>
      </c>
      <c r="F223" s="18" t="str">
        <f>IF(Table2[[#This Row],[Tên hàng hóa]]&lt;&gt;0,VLOOKUP(Table2[[#This Row],[Tên hàng hóa]],Table1[[Tên hàng hóa]:[ĐVT]],3,0),"")</f>
        <v/>
      </c>
      <c r="G223" s="17"/>
      <c r="H223" s="17"/>
      <c r="I223" s="14" t="str">
        <f>IF(Table2[[#This Row],[Số lượng]]&lt;&gt;0,Table2[[#This Row],[Số lượng]]*Table2[[#This Row],[Đơn giá mua]],"")</f>
        <v/>
      </c>
      <c r="J223" s="14" t="str">
        <f ca="1">IF(AND(Table2[[#This Row],[Tên hàng hóa]]&lt;&gt;0,D224=""),SUM(OFFSET(Table2[[#This Row],[Thành tiền]],0,0,-COUNTIF(Table2[Số HĐ],Table2[[#This Row],[Số HĐ]]))),"")</f>
        <v/>
      </c>
      <c r="K223" s="17"/>
      <c r="L22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3" s="15"/>
    </row>
    <row r="224" spans="1:13" ht="35.1" customHeight="1" x14ac:dyDescent="0.2">
      <c r="A224" s="11">
        <v>42189</v>
      </c>
      <c r="B224" s="12" t="s">
        <v>1061</v>
      </c>
      <c r="C224" s="13" t="s">
        <v>480</v>
      </c>
      <c r="D224" s="16" t="s">
        <v>284</v>
      </c>
      <c r="E224" s="18" t="str">
        <f>IF(Table2[[#This Row],[Tên hàng hóa]]&lt;&gt;0,VLOOKUP(Table2[[#This Row],[Tên hàng hóa]],Table1[[Tên hàng hóa]:[Quy cách]],2,0),"")</f>
        <v>Công Tắc Hành Trình</v>
      </c>
      <c r="F224" s="18" t="str">
        <f>IF(Table2[[#This Row],[Tên hàng hóa]]&lt;&gt;0,VLOOKUP(Table2[[#This Row],[Tên hàng hóa]],Table1[[Tên hàng hóa]:[ĐVT]],3,0),"")</f>
        <v>Cái</v>
      </c>
      <c r="G224" s="17">
        <v>653400</v>
      </c>
      <c r="H224" s="17">
        <v>2</v>
      </c>
      <c r="I224" s="14">
        <f>IF(Table2[[#This Row],[Số lượng]]&lt;&gt;0,Table2[[#This Row],[Số lượng]]*Table2[[#This Row],[Đơn giá mua]],"")</f>
        <v>1306800</v>
      </c>
      <c r="J224" s="14">
        <f ca="1">IF(AND(Table2[[#This Row],[Tên hàng hóa]]&lt;&gt;0,D225=""),SUM(OFFSET(Table2[[#This Row],[Thành tiền]],0,0,-COUNTIF(Table2[Số HĐ],Table2[[#This Row],[Số HĐ]]))),"")</f>
        <v>1306800</v>
      </c>
      <c r="K224" s="17" t="s">
        <v>464</v>
      </c>
      <c r="L22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24" s="15" t="s">
        <v>1413</v>
      </c>
    </row>
    <row r="225" spans="1:13" ht="35.1" customHeight="1" x14ac:dyDescent="0.2">
      <c r="A225" s="11" t="str">
        <f>IF(Table2[[#This Row],[Tên hàng hóa]]="","",A224)</f>
        <v/>
      </c>
      <c r="B225" s="12" t="str">
        <f>IF(Table2[[#This Row],[Tên hàng hóa]]="","",B224)</f>
        <v/>
      </c>
      <c r="C225" s="13" t="str">
        <f>IF(Table2[[#This Row],[Tên hàng hóa]]="","",C224)</f>
        <v/>
      </c>
      <c r="D225" s="16"/>
      <c r="E225" s="18" t="str">
        <f>IF(Table2[[#This Row],[Tên hàng hóa]]&lt;&gt;0,VLOOKUP(Table2[[#This Row],[Tên hàng hóa]],Table1[[Tên hàng hóa]:[Quy cách]],2,0),"")</f>
        <v/>
      </c>
      <c r="F225" s="18" t="str">
        <f>IF(Table2[[#This Row],[Tên hàng hóa]]&lt;&gt;0,VLOOKUP(Table2[[#This Row],[Tên hàng hóa]],Table1[[Tên hàng hóa]:[ĐVT]],3,0),"")</f>
        <v/>
      </c>
      <c r="G225" s="17"/>
      <c r="H225" s="17"/>
      <c r="I225" s="14" t="str">
        <f>IF(Table2[[#This Row],[Số lượng]]&lt;&gt;0,Table2[[#This Row],[Số lượng]]*Table2[[#This Row],[Đơn giá mua]],"")</f>
        <v/>
      </c>
      <c r="J225" s="14" t="str">
        <f ca="1">IF(AND(Table2[[#This Row],[Tên hàng hóa]]&lt;&gt;0,D226=""),SUM(OFFSET(Table2[[#This Row],[Thành tiền]],0,0,-COUNTIF(Table2[Số HĐ],Table2[[#This Row],[Số HĐ]]))),"")</f>
        <v/>
      </c>
      <c r="K225" s="17"/>
      <c r="L22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5" s="15"/>
    </row>
    <row r="226" spans="1:13" ht="35.1" customHeight="1" x14ac:dyDescent="0.2">
      <c r="A226" s="11">
        <v>42191</v>
      </c>
      <c r="B226" s="12" t="s">
        <v>1062</v>
      </c>
      <c r="C226" s="13" t="s">
        <v>521</v>
      </c>
      <c r="D226" s="16" t="s">
        <v>84</v>
      </c>
      <c r="E226" s="18" t="str">
        <f>IF(Table2[[#This Row],[Tên hàng hóa]]&lt;&gt;0,VLOOKUP(Table2[[#This Row],[Tên hàng hóa]],Table1[[Tên hàng hóa]:[Quy cách]],2,0),"")</f>
        <v>Bộ Điều Khiển Lập Trình</v>
      </c>
      <c r="F226" s="18" t="str">
        <f>IF(Table2[[#This Row],[Tên hàng hóa]]&lt;&gt;0,VLOOKUP(Table2[[#This Row],[Tên hàng hóa]],Table1[[Tên hàng hóa]:[ĐVT]],3,0),"")</f>
        <v>Cái</v>
      </c>
      <c r="G226" s="17">
        <v>13750000</v>
      </c>
      <c r="H226" s="17">
        <v>1</v>
      </c>
      <c r="I226" s="14">
        <f>IF(Table2[[#This Row],[Số lượng]]&lt;&gt;0,Table2[[#This Row],[Số lượng]]*Table2[[#This Row],[Đơn giá mua]],"")</f>
        <v>13750000</v>
      </c>
      <c r="J226" s="14">
        <f ca="1">IF(AND(Table2[[#This Row],[Tên hàng hóa]]&lt;&gt;0,D227=""),SUM(OFFSET(Table2[[#This Row],[Thành tiền]],0,0,-COUNTIF(Table2[Số HĐ],Table2[[#This Row],[Số HĐ]]))),"")</f>
        <v>13750000</v>
      </c>
      <c r="K226" s="17" t="s">
        <v>464</v>
      </c>
      <c r="L22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26" s="15" t="s">
        <v>2321</v>
      </c>
    </row>
    <row r="227" spans="1:13" ht="35.1" customHeight="1" x14ac:dyDescent="0.2">
      <c r="A227" s="11" t="str">
        <f>IF(Table2[[#This Row],[Tên hàng hóa]]="","",A226)</f>
        <v/>
      </c>
      <c r="B227" s="12" t="str">
        <f>IF(Table2[[#This Row],[Tên hàng hóa]]="","",B226)</f>
        <v/>
      </c>
      <c r="C227" s="13" t="str">
        <f>IF(Table2[[#This Row],[Tên hàng hóa]]="","",C226)</f>
        <v/>
      </c>
      <c r="D227" s="16"/>
      <c r="E227" s="18" t="str">
        <f>IF(Table2[[#This Row],[Tên hàng hóa]]&lt;&gt;0,VLOOKUP(Table2[[#This Row],[Tên hàng hóa]],Table1[[Tên hàng hóa]:[Quy cách]],2,0),"")</f>
        <v/>
      </c>
      <c r="F227" s="18" t="str">
        <f>IF(Table2[[#This Row],[Tên hàng hóa]]&lt;&gt;0,VLOOKUP(Table2[[#This Row],[Tên hàng hóa]],Table1[[Tên hàng hóa]:[ĐVT]],3,0),"")</f>
        <v/>
      </c>
      <c r="G227" s="17"/>
      <c r="H227" s="17"/>
      <c r="I227" s="14" t="str">
        <f>IF(Table2[[#This Row],[Số lượng]]&lt;&gt;0,Table2[[#This Row],[Số lượng]]*Table2[[#This Row],[Đơn giá mua]],"")</f>
        <v/>
      </c>
      <c r="J227" s="14" t="str">
        <f ca="1">IF(AND(Table2[[#This Row],[Tên hàng hóa]]&lt;&gt;0,D228=""),SUM(OFFSET(Table2[[#This Row],[Thành tiền]],0,0,-COUNTIF(Table2[Số HĐ],Table2[[#This Row],[Số HĐ]]))),"")</f>
        <v/>
      </c>
      <c r="K227" s="17"/>
      <c r="L22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7" s="15"/>
    </row>
    <row r="228" spans="1:13" ht="35.1" customHeight="1" x14ac:dyDescent="0.2">
      <c r="A228" s="11">
        <v>42188</v>
      </c>
      <c r="B228" s="12" t="s">
        <v>1079</v>
      </c>
      <c r="C228" s="13" t="s">
        <v>480</v>
      </c>
      <c r="D228" s="16" t="s">
        <v>1058</v>
      </c>
      <c r="E228" s="18" t="str">
        <f>IF(Table2[[#This Row],[Tên hàng hóa]]&lt;&gt;0,VLOOKUP(Table2[[#This Row],[Tên hàng hóa]],Table1[[Tên hàng hóa]:[Quy cách]],2,0),"")</f>
        <v>Cảm Biến</v>
      </c>
      <c r="F228" s="18" t="str">
        <f>IF(Table2[[#This Row],[Tên hàng hóa]]&lt;&gt;0,VLOOKUP(Table2[[#This Row],[Tên hàng hóa]],Table1[[Tên hàng hóa]:[ĐVT]],3,0),"")</f>
        <v>Cái</v>
      </c>
      <c r="G228" s="17">
        <v>330000</v>
      </c>
      <c r="H228" s="17">
        <v>10</v>
      </c>
      <c r="I228" s="14">
        <f>IF(Table2[[#This Row],[Số lượng]]&lt;&gt;0,Table2[[#This Row],[Số lượng]]*Table2[[#This Row],[Đơn giá mua]],"")</f>
        <v>3300000</v>
      </c>
      <c r="J228" s="14">
        <f ca="1">IF(AND(Table2[[#This Row],[Tên hàng hóa]]&lt;&gt;0,D229=""),SUM(OFFSET(Table2[[#This Row],[Thành tiền]],0,0,-COUNTIF(Table2[Số HĐ],Table2[[#This Row],[Số HĐ]]))),"")</f>
        <v>3300000</v>
      </c>
      <c r="K228" s="17" t="s">
        <v>464</v>
      </c>
      <c r="L22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28" s="15" t="s">
        <v>1413</v>
      </c>
    </row>
    <row r="229" spans="1:13" ht="35.1" customHeight="1" x14ac:dyDescent="0.2">
      <c r="A229" s="11" t="str">
        <f>IF(Table2[[#This Row],[Tên hàng hóa]]="","",A228)</f>
        <v/>
      </c>
      <c r="B229" s="12" t="str">
        <f>IF(Table2[[#This Row],[Tên hàng hóa]]="","",B228)</f>
        <v/>
      </c>
      <c r="C229" s="13" t="str">
        <f>IF(Table2[[#This Row],[Tên hàng hóa]]="","",C228)</f>
        <v/>
      </c>
      <c r="D229" s="16"/>
      <c r="E229" s="18" t="str">
        <f>IF(Table2[[#This Row],[Tên hàng hóa]]&lt;&gt;0,VLOOKUP(Table2[[#This Row],[Tên hàng hóa]],Table1[[Tên hàng hóa]:[Quy cách]],2,0),"")</f>
        <v/>
      </c>
      <c r="F229" s="18" t="str">
        <f>IF(Table2[[#This Row],[Tên hàng hóa]]&lt;&gt;0,VLOOKUP(Table2[[#This Row],[Tên hàng hóa]],Table1[[Tên hàng hóa]:[ĐVT]],3,0),"")</f>
        <v/>
      </c>
      <c r="G229" s="17"/>
      <c r="H229" s="17"/>
      <c r="I229" s="14" t="str">
        <f>IF(Table2[[#This Row],[Số lượng]]&lt;&gt;0,Table2[[#This Row],[Số lượng]]*Table2[[#This Row],[Đơn giá mua]],"")</f>
        <v/>
      </c>
      <c r="J229" s="14" t="str">
        <f ca="1">IF(AND(Table2[[#This Row],[Tên hàng hóa]]&lt;&gt;0,D230=""),SUM(OFFSET(Table2[[#This Row],[Thành tiền]],0,0,-COUNTIF(Table2[Số HĐ],Table2[[#This Row],[Số HĐ]]))),"")</f>
        <v/>
      </c>
      <c r="K229" s="17"/>
      <c r="L22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9" s="15"/>
    </row>
    <row r="230" spans="1:13" ht="35.1" customHeight="1" x14ac:dyDescent="0.2">
      <c r="A230" s="11">
        <v>42191</v>
      </c>
      <c r="B230" s="12" t="s">
        <v>1092</v>
      </c>
      <c r="C230" s="13" t="s">
        <v>462</v>
      </c>
      <c r="D230" s="16" t="s">
        <v>392</v>
      </c>
      <c r="E230" s="18" t="str">
        <f>IF(Table2[[#This Row],[Tên hàng hóa]]&lt;&gt;0,VLOOKUP(Table2[[#This Row],[Tên hàng hóa]],Table1[[Tên hàng hóa]:[Quy cách]],2,0),"")</f>
        <v>Timer</v>
      </c>
      <c r="F230" s="18" t="str">
        <f>IF(Table2[[#This Row],[Tên hàng hóa]]&lt;&gt;0,VLOOKUP(Table2[[#This Row],[Tên hàng hóa]],Table1[[Tên hàng hóa]:[ĐVT]],3,0),"")</f>
        <v>Cái</v>
      </c>
      <c r="G230" s="17">
        <v>495000</v>
      </c>
      <c r="H230" s="17">
        <v>10</v>
      </c>
      <c r="I230" s="14">
        <f>IF(Table2[[#This Row],[Số lượng]]&lt;&gt;0,Table2[[#This Row],[Số lượng]]*Table2[[#This Row],[Đơn giá mua]],"")</f>
        <v>4950000</v>
      </c>
      <c r="J230" s="14" t="str">
        <f ca="1">IF(AND(Table2[[#This Row],[Tên hàng hóa]]&lt;&gt;0,D231=""),SUM(OFFSET(Table2[[#This Row],[Thành tiền]],0,0,-COUNTIF(Table2[Số HĐ],Table2[[#This Row],[Số HĐ]]))),"")</f>
        <v/>
      </c>
      <c r="K230" s="17"/>
      <c r="L23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0" s="15"/>
    </row>
    <row r="231" spans="1:13" ht="35.1" customHeight="1" x14ac:dyDescent="0.2">
      <c r="A231" s="11">
        <f>IF(Table2[[#This Row],[Tên hàng hóa]]="","",A230)</f>
        <v>42191</v>
      </c>
      <c r="B231" s="12" t="str">
        <f>IF(Table2[[#This Row],[Tên hàng hóa]]="","",B230)</f>
        <v>TATC 2674</v>
      </c>
      <c r="C231" s="13" t="str">
        <f>IF(Table2[[#This Row],[Tên hàng hóa]]="","",C230)</f>
        <v>CN CTY TNHH KT &amp; TM Tiến Thành</v>
      </c>
      <c r="D231" s="16" t="s">
        <v>433</v>
      </c>
      <c r="E231" s="18" t="str">
        <f>IF(Table2[[#This Row],[Tên hàng hóa]]&lt;&gt;0,VLOOKUP(Table2[[#This Row],[Tên hàng hóa]],Table1[[Tên hàng hóa]:[Quy cách]],2,0),"")</f>
        <v>Socket</v>
      </c>
      <c r="F231" s="18" t="str">
        <f>IF(Table2[[#This Row],[Tên hàng hóa]]&lt;&gt;0,VLOOKUP(Table2[[#This Row],[Tên hàng hóa]],Table1[[Tên hàng hóa]:[ĐVT]],3,0),"")</f>
        <v>Cái</v>
      </c>
      <c r="G231" s="17">
        <v>30800</v>
      </c>
      <c r="H231" s="17">
        <v>10</v>
      </c>
      <c r="I231" s="14">
        <f>IF(Table2[[#This Row],[Số lượng]]&lt;&gt;0,Table2[[#This Row],[Số lượng]]*Table2[[#This Row],[Đơn giá mua]],"")</f>
        <v>308000</v>
      </c>
      <c r="J231" s="14">
        <f ca="1">IF(AND(Table2[[#This Row],[Tên hàng hóa]]&lt;&gt;0,D232=""),SUM(OFFSET(Table2[[#This Row],[Thành tiền]],0,0,-COUNTIF(Table2[Số HĐ],Table2[[#This Row],[Số HĐ]]))),"")</f>
        <v>5258000</v>
      </c>
      <c r="K231" s="17" t="s">
        <v>464</v>
      </c>
      <c r="L23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31" s="92" t="s">
        <v>1271</v>
      </c>
    </row>
    <row r="232" spans="1:13" ht="35.1" customHeight="1" x14ac:dyDescent="0.2">
      <c r="A232" s="11" t="str">
        <f>IF(Table2[[#This Row],[Tên hàng hóa]]="","",A231)</f>
        <v/>
      </c>
      <c r="B232" s="12" t="str">
        <f>IF(Table2[[#This Row],[Tên hàng hóa]]="","",B231)</f>
        <v/>
      </c>
      <c r="C232" s="13" t="str">
        <f>IF(Table2[[#This Row],[Tên hàng hóa]]="","",C231)</f>
        <v/>
      </c>
      <c r="D232" s="16"/>
      <c r="E232" s="18" t="str">
        <f>IF(Table2[[#This Row],[Tên hàng hóa]]&lt;&gt;0,VLOOKUP(Table2[[#This Row],[Tên hàng hóa]],Table1[[Tên hàng hóa]:[Quy cách]],2,0),"")</f>
        <v/>
      </c>
      <c r="F232" s="18" t="str">
        <f>IF(Table2[[#This Row],[Tên hàng hóa]]&lt;&gt;0,VLOOKUP(Table2[[#This Row],[Tên hàng hóa]],Table1[[Tên hàng hóa]:[ĐVT]],3,0),"")</f>
        <v/>
      </c>
      <c r="G232" s="17"/>
      <c r="H232" s="17"/>
      <c r="I232" s="14" t="str">
        <f>IF(Table2[[#This Row],[Số lượng]]&lt;&gt;0,Table2[[#This Row],[Số lượng]]*Table2[[#This Row],[Đơn giá mua]],"")</f>
        <v/>
      </c>
      <c r="J232" s="14" t="str">
        <f ca="1">IF(AND(Table2[[#This Row],[Tên hàng hóa]]&lt;&gt;0,D233=""),SUM(OFFSET(Table2[[#This Row],[Thành tiền]],0,0,-COUNTIF(Table2[Số HĐ],Table2[[#This Row],[Số HĐ]]))),"")</f>
        <v/>
      </c>
      <c r="K232" s="17"/>
      <c r="L23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2" s="15"/>
    </row>
    <row r="233" spans="1:13" ht="35.1" customHeight="1" x14ac:dyDescent="0.2">
      <c r="A233" s="11">
        <v>42196</v>
      </c>
      <c r="B233" s="12" t="s">
        <v>1100</v>
      </c>
      <c r="C233" s="13" t="s">
        <v>480</v>
      </c>
      <c r="D233" s="16" t="s">
        <v>1101</v>
      </c>
      <c r="E233" s="18" t="str">
        <f>IF(Table2[[#This Row],[Tên hàng hóa]]&lt;&gt;0,VLOOKUP(Table2[[#This Row],[Tên hàng hóa]],Table1[[Tên hàng hóa]:[Quy cách]],2,0),"")</f>
        <v>Relay</v>
      </c>
      <c r="F233" s="18" t="str">
        <f>IF(Table2[[#This Row],[Tên hàng hóa]]&lt;&gt;0,VLOOKUP(Table2[[#This Row],[Tên hàng hóa]],Table1[[Tên hàng hóa]:[ĐVT]],3,0),"")</f>
        <v>Cái</v>
      </c>
      <c r="G233" s="17">
        <v>473000</v>
      </c>
      <c r="H233" s="17">
        <v>3</v>
      </c>
      <c r="I233" s="14">
        <f>IF(Table2[[#This Row],[Số lượng]]&lt;&gt;0,Table2[[#This Row],[Số lượng]]*Table2[[#This Row],[Đơn giá mua]],"")</f>
        <v>1419000</v>
      </c>
      <c r="J233" s="14" t="str">
        <f ca="1">IF(AND(Table2[[#This Row],[Tên hàng hóa]]&lt;&gt;0,D234=""),SUM(OFFSET(Table2[[#This Row],[Thành tiền]],0,0,-COUNTIF(Table2[Số HĐ],Table2[[#This Row],[Số HĐ]]))),"")</f>
        <v/>
      </c>
      <c r="K233" s="17"/>
      <c r="L23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3" s="15"/>
    </row>
    <row r="234" spans="1:13" ht="35.1" customHeight="1" x14ac:dyDescent="0.2">
      <c r="A234" s="11">
        <f>IF(Table2[[#This Row],[Tên hàng hóa]]="","",A233)</f>
        <v>42196</v>
      </c>
      <c r="B234" s="12" t="str">
        <f>IF(Table2[[#This Row],[Tên hàng hóa]]="","",B233)</f>
        <v>TP 6459</v>
      </c>
      <c r="C234" s="13" t="str">
        <f>IF(Table2[[#This Row],[Tên hàng hóa]]="","",C233)</f>
        <v>CTY TNHH TM -DV Thuận Phương</v>
      </c>
      <c r="D234" s="16" t="s">
        <v>1102</v>
      </c>
      <c r="E234" s="18" t="str">
        <f>IF(Table2[[#This Row],[Tên hàng hóa]]&lt;&gt;0,VLOOKUP(Table2[[#This Row],[Tên hàng hóa]],Table1[[Tên hàng hóa]:[Quy cách]],2,0),"")</f>
        <v>Relay</v>
      </c>
      <c r="F234" s="18" t="str">
        <f>IF(Table2[[#This Row],[Tên hàng hóa]]&lt;&gt;0,VLOOKUP(Table2[[#This Row],[Tên hàng hóa]],Table1[[Tên hàng hóa]:[ĐVT]],3,0),"")</f>
        <v>Cái</v>
      </c>
      <c r="G234" s="17">
        <v>1245200</v>
      </c>
      <c r="H234" s="17">
        <v>1</v>
      </c>
      <c r="I234" s="14">
        <f>IF(Table2[[#This Row],[Số lượng]]&lt;&gt;0,Table2[[#This Row],[Số lượng]]*Table2[[#This Row],[Đơn giá mua]],"")</f>
        <v>1245200</v>
      </c>
      <c r="J234" s="14" t="str">
        <f ca="1">IF(AND(Table2[[#This Row],[Tên hàng hóa]]&lt;&gt;0,D235=""),SUM(OFFSET(Table2[[#This Row],[Thành tiền]],0,0,-COUNTIF(Table2[Số HĐ],Table2[[#This Row],[Số HĐ]]))),"")</f>
        <v/>
      </c>
      <c r="K234" s="17"/>
      <c r="L23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4" s="15"/>
    </row>
    <row r="235" spans="1:13" ht="35.1" customHeight="1" x14ac:dyDescent="0.2">
      <c r="A235" s="11">
        <f>IF(Table2[[#This Row],[Tên hàng hóa]]="","",A234)</f>
        <v>42196</v>
      </c>
      <c r="B235" s="12" t="str">
        <f>IF(Table2[[#This Row],[Tên hàng hóa]]="","",B234)</f>
        <v>TP 6459</v>
      </c>
      <c r="C235" s="13" t="str">
        <f>IF(Table2[[#This Row],[Tên hàng hóa]]="","",C234)</f>
        <v>CTY TNHH TM -DV Thuận Phương</v>
      </c>
      <c r="D235" s="16" t="s">
        <v>687</v>
      </c>
      <c r="E235" s="18" t="str">
        <f>IF(Table2[[#This Row],[Tên hàng hóa]]&lt;&gt;0,VLOOKUP(Table2[[#This Row],[Tên hàng hóa]],Table1[[Tên hàng hóa]:[Quy cách]],2,0),"")</f>
        <v>Relay</v>
      </c>
      <c r="F235" s="18" t="str">
        <f>IF(Table2[[#This Row],[Tên hàng hóa]]&lt;&gt;0,VLOOKUP(Table2[[#This Row],[Tên hàng hóa]],Table1[[Tên hàng hóa]:[ĐVT]],3,0),"")</f>
        <v>Cái</v>
      </c>
      <c r="G235" s="17">
        <v>532400</v>
      </c>
      <c r="H235" s="17">
        <v>4</v>
      </c>
      <c r="I235" s="14">
        <f>IF(Table2[[#This Row],[Số lượng]]&lt;&gt;0,Table2[[#This Row],[Số lượng]]*Table2[[#This Row],[Đơn giá mua]],"")</f>
        <v>2129600</v>
      </c>
      <c r="J235" s="14" t="str">
        <f ca="1">IF(AND(Table2[[#This Row],[Tên hàng hóa]]&lt;&gt;0,D236=""),SUM(OFFSET(Table2[[#This Row],[Thành tiền]],0,0,-COUNTIF(Table2[Số HĐ],Table2[[#This Row],[Số HĐ]]))),"")</f>
        <v/>
      </c>
      <c r="K235" s="17"/>
      <c r="L23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5" s="15"/>
    </row>
    <row r="236" spans="1:13" ht="35.1" customHeight="1" x14ac:dyDescent="0.2">
      <c r="A236" s="11">
        <f>IF(Table2[[#This Row],[Tên hàng hóa]]="","",A235)</f>
        <v>42196</v>
      </c>
      <c r="B236" s="12" t="str">
        <f>IF(Table2[[#This Row],[Tên hàng hóa]]="","",B235)</f>
        <v>TP 6459</v>
      </c>
      <c r="C236" s="13" t="str">
        <f>IF(Table2[[#This Row],[Tên hàng hóa]]="","",C235)</f>
        <v>CTY TNHH TM -DV Thuận Phương</v>
      </c>
      <c r="D236" s="16" t="s">
        <v>1103</v>
      </c>
      <c r="E236" s="18" t="str">
        <f>IF(Table2[[#This Row],[Tên hàng hóa]]&lt;&gt;0,VLOOKUP(Table2[[#This Row],[Tên hàng hóa]],Table1[[Tên hàng hóa]:[Quy cách]],2,0),"")</f>
        <v>Bộ Điều Khiển Lập Trình</v>
      </c>
      <c r="F236" s="18" t="str">
        <f>IF(Table2[[#This Row],[Tên hàng hóa]]&lt;&gt;0,VLOOKUP(Table2[[#This Row],[Tên hàng hóa]],Table1[[Tên hàng hóa]:[ĐVT]],3,0),"")</f>
        <v>Cái</v>
      </c>
      <c r="G236" s="17">
        <v>3803800</v>
      </c>
      <c r="H236" s="17">
        <v>2</v>
      </c>
      <c r="I236" s="14">
        <f>IF(Table2[[#This Row],[Số lượng]]&lt;&gt;0,Table2[[#This Row],[Số lượng]]*Table2[[#This Row],[Đơn giá mua]],"")</f>
        <v>7607600</v>
      </c>
      <c r="J236" s="14">
        <f ca="1">IF(AND(Table2[[#This Row],[Tên hàng hóa]]&lt;&gt;0,D237=""),SUM(OFFSET(Table2[[#This Row],[Thành tiền]],0,0,-COUNTIF(Table2[Số HĐ],Table2[[#This Row],[Số HĐ]]))),"")</f>
        <v>12401400</v>
      </c>
      <c r="K236" s="17" t="s">
        <v>464</v>
      </c>
      <c r="L23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36" s="15" t="s">
        <v>1563</v>
      </c>
    </row>
    <row r="237" spans="1:13" ht="35.1" customHeight="1" x14ac:dyDescent="0.2">
      <c r="A237" s="11" t="str">
        <f>IF(Table2[[#This Row],[Tên hàng hóa]]="","",A236)</f>
        <v/>
      </c>
      <c r="B237" s="12" t="str">
        <f>IF(Table2[[#This Row],[Tên hàng hóa]]="","",B236)</f>
        <v/>
      </c>
      <c r="C237" s="13" t="str">
        <f>IF(Table2[[#This Row],[Tên hàng hóa]]="","",C236)</f>
        <v/>
      </c>
      <c r="D237" s="16"/>
      <c r="E237" s="18" t="str">
        <f>IF(Table2[[#This Row],[Tên hàng hóa]]&lt;&gt;0,VLOOKUP(Table2[[#This Row],[Tên hàng hóa]],Table1[[Tên hàng hóa]:[Quy cách]],2,0),"")</f>
        <v/>
      </c>
      <c r="F237" s="18" t="str">
        <f>IF(Table2[[#This Row],[Tên hàng hóa]]&lt;&gt;0,VLOOKUP(Table2[[#This Row],[Tên hàng hóa]],Table1[[Tên hàng hóa]:[ĐVT]],3,0),"")</f>
        <v/>
      </c>
      <c r="G237" s="17"/>
      <c r="H237" s="17"/>
      <c r="I237" s="14" t="str">
        <f>IF(Table2[[#This Row],[Số lượng]]&lt;&gt;0,Table2[[#This Row],[Số lượng]]*Table2[[#This Row],[Đơn giá mua]],"")</f>
        <v/>
      </c>
      <c r="J237" s="14" t="str">
        <f ca="1">IF(AND(Table2[[#This Row],[Tên hàng hóa]]&lt;&gt;0,D238=""),SUM(OFFSET(Table2[[#This Row],[Thành tiền]],0,0,-COUNTIF(Table2[Số HĐ],Table2[[#This Row],[Số HĐ]]))),"")</f>
        <v/>
      </c>
      <c r="K237" s="17"/>
      <c r="L23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7" s="15"/>
    </row>
    <row r="238" spans="1:13" ht="35.1" customHeight="1" x14ac:dyDescent="0.2">
      <c r="A238" s="11">
        <v>42196</v>
      </c>
      <c r="B238" s="12" t="s">
        <v>1115</v>
      </c>
      <c r="C238" s="13" t="s">
        <v>1116</v>
      </c>
      <c r="D238" s="16" t="s">
        <v>1113</v>
      </c>
      <c r="E238" s="18" t="str">
        <f>IF(Table2[[#This Row],[Tên hàng hóa]]&lt;&gt;0,VLOOKUP(Table2[[#This Row],[Tên hàng hóa]],Table1[[Tên hàng hóa]:[Quy cách]],2,0),"")</f>
        <v>LS</v>
      </c>
      <c r="F238" s="18" t="str">
        <f>IF(Table2[[#This Row],[Tên hàng hóa]]&lt;&gt;0,VLOOKUP(Table2[[#This Row],[Tên hàng hóa]],Table1[[Tên hàng hóa]:[ĐVT]],3,0),"")</f>
        <v>Cái</v>
      </c>
      <c r="G238" s="17">
        <v>2664200</v>
      </c>
      <c r="H238" s="17">
        <v>3</v>
      </c>
      <c r="I238" s="14">
        <f>IF(Table2[[#This Row],[Số lượng]]&lt;&gt;0,Table2[[#This Row],[Số lượng]]*Table2[[#This Row],[Đơn giá mua]],"")</f>
        <v>7992600</v>
      </c>
      <c r="J238" s="14">
        <f ca="1">IF(AND(Table2[[#This Row],[Tên hàng hóa]]&lt;&gt;0,D239=""),SUM(OFFSET(Table2[[#This Row],[Thành tiền]],0,0,-COUNTIF(Table2[Số HĐ],Table2[[#This Row],[Số HĐ]]))),"")</f>
        <v>7992600</v>
      </c>
      <c r="K238" s="17" t="s">
        <v>464</v>
      </c>
      <c r="L23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38" s="15" t="s">
        <v>1117</v>
      </c>
    </row>
    <row r="239" spans="1:13" ht="35.1" customHeight="1" x14ac:dyDescent="0.2">
      <c r="A239" s="11" t="str">
        <f>IF(Table2[[#This Row],[Tên hàng hóa]]="","",A238)</f>
        <v/>
      </c>
      <c r="B239" s="12" t="str">
        <f>IF(Table2[[#This Row],[Tên hàng hóa]]="","",B238)</f>
        <v/>
      </c>
      <c r="C239" s="13" t="str">
        <f>IF(Table2[[#This Row],[Tên hàng hóa]]="","",C238)</f>
        <v/>
      </c>
      <c r="D239" s="16"/>
      <c r="E239" s="18" t="str">
        <f>IF(Table2[[#This Row],[Tên hàng hóa]]&lt;&gt;0,VLOOKUP(Table2[[#This Row],[Tên hàng hóa]],Table1[[Tên hàng hóa]:[Quy cách]],2,0),"")</f>
        <v/>
      </c>
      <c r="F239" s="18" t="str">
        <f>IF(Table2[[#This Row],[Tên hàng hóa]]&lt;&gt;0,VLOOKUP(Table2[[#This Row],[Tên hàng hóa]],Table1[[Tên hàng hóa]:[ĐVT]],3,0),"")</f>
        <v/>
      </c>
      <c r="G239" s="17"/>
      <c r="H239" s="17"/>
      <c r="I239" s="14" t="str">
        <f>IF(Table2[[#This Row],[Số lượng]]&lt;&gt;0,Table2[[#This Row],[Số lượng]]*Table2[[#This Row],[Đơn giá mua]],"")</f>
        <v/>
      </c>
      <c r="J239" s="14" t="str">
        <f ca="1">IF(AND(Table2[[#This Row],[Tên hàng hóa]]&lt;&gt;0,D240=""),SUM(OFFSET(Table2[[#This Row],[Thành tiền]],0,0,-COUNTIF(Table2[Số HĐ],Table2[[#This Row],[Số HĐ]]))),"")</f>
        <v/>
      </c>
      <c r="K239" s="17"/>
      <c r="L23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9" s="15"/>
    </row>
    <row r="240" spans="1:13" ht="35.1" customHeight="1" x14ac:dyDescent="0.2">
      <c r="A240" s="11">
        <v>42198</v>
      </c>
      <c r="B240" s="12" t="s">
        <v>1118</v>
      </c>
      <c r="C240" s="13" t="s">
        <v>1119</v>
      </c>
      <c r="D240" s="16" t="s">
        <v>1110</v>
      </c>
      <c r="E240" s="18" t="str">
        <f>IF(Table2[[#This Row],[Tên hàng hóa]]&lt;&gt;0,VLOOKUP(Table2[[#This Row],[Tên hàng hóa]],Table1[[Tên hàng hóa]:[Quy cách]],2,0),"")</f>
        <v>Schneider</v>
      </c>
      <c r="F240" s="18" t="str">
        <f>IF(Table2[[#This Row],[Tên hàng hóa]]&lt;&gt;0,VLOOKUP(Table2[[#This Row],[Tên hàng hóa]],Table1[[Tên hàng hóa]:[ĐVT]],3,0),"")</f>
        <v>Cái</v>
      </c>
      <c r="G240" s="17">
        <v>335500</v>
      </c>
      <c r="H240" s="17">
        <v>15</v>
      </c>
      <c r="I240" s="14">
        <f>IF(Table2[[#This Row],[Số lượng]]&lt;&gt;0,Table2[[#This Row],[Số lượng]]*Table2[[#This Row],[Đơn giá mua]],"")</f>
        <v>5032500</v>
      </c>
      <c r="J240" s="14" t="str">
        <f ca="1">IF(AND(Table2[[#This Row],[Tên hàng hóa]]&lt;&gt;0,D241=""),SUM(OFFSET(Table2[[#This Row],[Thành tiền]],0,0,-COUNTIF(Table2[Số HĐ],Table2[[#This Row],[Số HĐ]]))),"")</f>
        <v/>
      </c>
      <c r="K240" s="17"/>
      <c r="L24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0" s="15"/>
    </row>
    <row r="241" spans="1:13" ht="35.1" customHeight="1" x14ac:dyDescent="0.2">
      <c r="A241" s="11">
        <f>IF(Table2[[#This Row],[Tên hàng hóa]]="","",A240)</f>
        <v>42198</v>
      </c>
      <c r="B241" s="12" t="str">
        <f>IF(Table2[[#This Row],[Tên hàng hóa]]="","",B240)</f>
        <v>AE 6104</v>
      </c>
      <c r="C241" s="13" t="str">
        <f>IF(Table2[[#This Row],[Tên hàng hóa]]="","",C240)</f>
        <v>CTY TNHH KỸ THUẬT ĐIỆN - TỰ ĐỘNG HÓA A&amp;E</v>
      </c>
      <c r="D241" s="16" t="s">
        <v>1111</v>
      </c>
      <c r="E241" s="18" t="str">
        <f>IF(Table2[[#This Row],[Tên hàng hóa]]&lt;&gt;0,VLOOKUP(Table2[[#This Row],[Tên hàng hóa]],Table1[[Tên hàng hóa]:[Quy cách]],2,0),"")</f>
        <v>Schneider</v>
      </c>
      <c r="F241" s="18" t="str">
        <f>IF(Table2[[#This Row],[Tên hàng hóa]]&lt;&gt;0,VLOOKUP(Table2[[#This Row],[Tên hàng hóa]],Table1[[Tên hàng hóa]:[ĐVT]],3,0),"")</f>
        <v>Cái</v>
      </c>
      <c r="G241" s="17">
        <v>2198900</v>
      </c>
      <c r="H241" s="17">
        <v>3</v>
      </c>
      <c r="I241" s="14">
        <f>IF(Table2[[#This Row],[Số lượng]]&lt;&gt;0,Table2[[#This Row],[Số lượng]]*Table2[[#This Row],[Đơn giá mua]],"")</f>
        <v>6596700</v>
      </c>
      <c r="J241" s="14" t="str">
        <f ca="1">IF(AND(Table2[[#This Row],[Tên hàng hóa]]&lt;&gt;0,D242=""),SUM(OFFSET(Table2[[#This Row],[Thành tiền]],0,0,-COUNTIF(Table2[Số HĐ],Table2[[#This Row],[Số HĐ]]))),"")</f>
        <v/>
      </c>
      <c r="K241" s="17"/>
      <c r="L24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1" s="15"/>
    </row>
    <row r="242" spans="1:13" ht="35.1" customHeight="1" x14ac:dyDescent="0.2">
      <c r="A242" s="11">
        <f>IF(Table2[[#This Row],[Tên hàng hóa]]="","",A241)</f>
        <v>42198</v>
      </c>
      <c r="B242" s="12" t="str">
        <f>IF(Table2[[#This Row],[Tên hàng hóa]]="","",B241)</f>
        <v>AE 6104</v>
      </c>
      <c r="C242" s="13" t="str">
        <f>IF(Table2[[#This Row],[Tên hàng hóa]]="","",C241)</f>
        <v>CTY TNHH KỸ THUẬT ĐIỆN - TỰ ĐỘNG HÓA A&amp;E</v>
      </c>
      <c r="D242" s="16" t="s">
        <v>1112</v>
      </c>
      <c r="E242" s="18" t="str">
        <f>IF(Table2[[#This Row],[Tên hàng hóa]]&lt;&gt;0,VLOOKUP(Table2[[#This Row],[Tên hàng hóa]],Table1[[Tên hàng hóa]:[Quy cách]],2,0),"")</f>
        <v>Schneider</v>
      </c>
      <c r="F242" s="18" t="str">
        <f>IF(Table2[[#This Row],[Tên hàng hóa]]&lt;&gt;0,VLOOKUP(Table2[[#This Row],[Tên hàng hóa]],Table1[[Tên hàng hóa]:[ĐVT]],3,0),"")</f>
        <v>Cái</v>
      </c>
      <c r="G242" s="17">
        <v>253000</v>
      </c>
      <c r="H242" s="17">
        <v>10</v>
      </c>
      <c r="I242" s="14">
        <f>IF(Table2[[#This Row],[Số lượng]]&lt;&gt;0,Table2[[#This Row],[Số lượng]]*Table2[[#This Row],[Đơn giá mua]],"")</f>
        <v>2530000</v>
      </c>
      <c r="J242" s="14">
        <f ca="1">IF(AND(Table2[[#This Row],[Tên hàng hóa]]&lt;&gt;0,D243=""),SUM(OFFSET(Table2[[#This Row],[Thành tiền]],0,0,-COUNTIF(Table2[Số HĐ],Table2[[#This Row],[Số HĐ]]))),"")</f>
        <v>14159200</v>
      </c>
      <c r="K242" s="17" t="s">
        <v>464</v>
      </c>
      <c r="L24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42" s="15" t="s">
        <v>1120</v>
      </c>
    </row>
    <row r="243" spans="1:13" ht="35.1" customHeight="1" x14ac:dyDescent="0.2">
      <c r="A243" s="11" t="str">
        <f>IF(Table2[[#This Row],[Tên hàng hóa]]="","",A242)</f>
        <v/>
      </c>
      <c r="B243" s="12" t="str">
        <f>IF(Table2[[#This Row],[Tên hàng hóa]]="","",B242)</f>
        <v/>
      </c>
      <c r="C243" s="13" t="str">
        <f>IF(Table2[[#This Row],[Tên hàng hóa]]="","",C242)</f>
        <v/>
      </c>
      <c r="D243" s="16"/>
      <c r="E243" s="18" t="str">
        <f>IF(Table2[[#This Row],[Tên hàng hóa]]&lt;&gt;0,VLOOKUP(Table2[[#This Row],[Tên hàng hóa]],Table1[[Tên hàng hóa]:[Quy cách]],2,0),"")</f>
        <v/>
      </c>
      <c r="F243" s="18" t="str">
        <f>IF(Table2[[#This Row],[Tên hàng hóa]]&lt;&gt;0,VLOOKUP(Table2[[#This Row],[Tên hàng hóa]],Table1[[Tên hàng hóa]:[ĐVT]],3,0),"")</f>
        <v/>
      </c>
      <c r="G243" s="17"/>
      <c r="H243" s="17"/>
      <c r="I243" s="14" t="str">
        <f>IF(Table2[[#This Row],[Số lượng]]&lt;&gt;0,Table2[[#This Row],[Số lượng]]*Table2[[#This Row],[Đơn giá mua]],"")</f>
        <v/>
      </c>
      <c r="J243" s="14" t="str">
        <f ca="1">IF(AND(Table2[[#This Row],[Tên hàng hóa]]&lt;&gt;0,D244=""),SUM(OFFSET(Table2[[#This Row],[Thành tiền]],0,0,-COUNTIF(Table2[Số HĐ],Table2[[#This Row],[Số HĐ]]))),"")</f>
        <v/>
      </c>
      <c r="K243" s="17"/>
      <c r="L24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3" s="15"/>
    </row>
    <row r="244" spans="1:13" ht="35.1" customHeight="1" x14ac:dyDescent="0.2">
      <c r="A244" s="11">
        <v>42200</v>
      </c>
      <c r="B244" s="12" t="s">
        <v>1146</v>
      </c>
      <c r="C244" s="13" t="s">
        <v>521</v>
      </c>
      <c r="D244" s="16" t="s">
        <v>258</v>
      </c>
      <c r="E244" s="18" t="str">
        <f>IF(Table2[[#This Row],[Tên hàng hóa]]&lt;&gt;0,VLOOKUP(Table2[[#This Row],[Tên hàng hóa]],Table1[[Tên hàng hóa]:[Quy cách]],2,0),"")</f>
        <v>Cảm Biến</v>
      </c>
      <c r="F244" s="18" t="str">
        <f>IF(Table2[[#This Row],[Tên hàng hóa]]&lt;&gt;0,VLOOKUP(Table2[[#This Row],[Tên hàng hóa]],Table1[[Tên hàng hóa]:[ĐVT]],3,0),"")</f>
        <v>Cái</v>
      </c>
      <c r="G244" s="17">
        <v>1375000</v>
      </c>
      <c r="H244" s="17">
        <v>2</v>
      </c>
      <c r="I244" s="14">
        <f>IF(Table2[[#This Row],[Số lượng]]&lt;&gt;0,Table2[[#This Row],[Số lượng]]*Table2[[#This Row],[Đơn giá mua]],"")</f>
        <v>2750000</v>
      </c>
      <c r="J244" s="14">
        <f ca="1">IF(AND(Table2[[#This Row],[Tên hàng hóa]]&lt;&gt;0,D245=""),SUM(OFFSET(Table2[[#This Row],[Thành tiền]],0,0,-COUNTIF(Table2[Số HĐ],Table2[[#This Row],[Số HĐ]]))),"")</f>
        <v>2750000</v>
      </c>
      <c r="K244" s="17" t="s">
        <v>464</v>
      </c>
      <c r="L24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44" s="15" t="s">
        <v>2321</v>
      </c>
    </row>
    <row r="245" spans="1:13" ht="35.1" customHeight="1" x14ac:dyDescent="0.2">
      <c r="A245" s="11" t="str">
        <f>IF(Table2[[#This Row],[Tên hàng hóa]]="","",A244)</f>
        <v/>
      </c>
      <c r="B245" s="12" t="str">
        <f>IF(Table2[[#This Row],[Tên hàng hóa]]="","",B244)</f>
        <v/>
      </c>
      <c r="C245" s="13" t="str">
        <f>IF(Table2[[#This Row],[Tên hàng hóa]]="","",C244)</f>
        <v/>
      </c>
      <c r="D245" s="16"/>
      <c r="E245" s="18" t="str">
        <f>IF(Table2[[#This Row],[Tên hàng hóa]]&lt;&gt;0,VLOOKUP(Table2[[#This Row],[Tên hàng hóa]],Table1[[Tên hàng hóa]:[Quy cách]],2,0),"")</f>
        <v/>
      </c>
      <c r="F245" s="18" t="str">
        <f>IF(Table2[[#This Row],[Tên hàng hóa]]&lt;&gt;0,VLOOKUP(Table2[[#This Row],[Tên hàng hóa]],Table1[[Tên hàng hóa]:[ĐVT]],3,0),"")</f>
        <v/>
      </c>
      <c r="G245" s="17"/>
      <c r="H245" s="17"/>
      <c r="I245" s="14" t="str">
        <f>IF(Table2[[#This Row],[Số lượng]]&lt;&gt;0,Table2[[#This Row],[Số lượng]]*Table2[[#This Row],[Đơn giá mua]],"")</f>
        <v/>
      </c>
      <c r="J245" s="14" t="str">
        <f ca="1">IF(AND(Table2[[#This Row],[Tên hàng hóa]]&lt;&gt;0,D246=""),SUM(OFFSET(Table2[[#This Row],[Thành tiền]],0,0,-COUNTIF(Table2[Số HĐ],Table2[[#This Row],[Số HĐ]]))),"")</f>
        <v/>
      </c>
      <c r="K245" s="17"/>
      <c r="L24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5" s="15"/>
    </row>
    <row r="246" spans="1:13" ht="35.1" customHeight="1" x14ac:dyDescent="0.2">
      <c r="A246" s="11">
        <v>42201</v>
      </c>
      <c r="B246" s="12" t="s">
        <v>1147</v>
      </c>
      <c r="C246" s="13" t="s">
        <v>521</v>
      </c>
      <c r="D246" s="16" t="s">
        <v>346</v>
      </c>
      <c r="E246" s="18" t="str">
        <f>IF(Table2[[#This Row],[Tên hàng hóa]]&lt;&gt;0,VLOOKUP(Table2[[#This Row],[Tên hàng hóa]],Table1[[Tên hàng hóa]:[Quy cách]],2,0),"")</f>
        <v>Relay</v>
      </c>
      <c r="F246" s="18" t="str">
        <f>IF(Table2[[#This Row],[Tên hàng hóa]]&lt;&gt;0,VLOOKUP(Table2[[#This Row],[Tên hàng hóa]],Table1[[Tên hàng hóa]:[ĐVT]],3,0),"")</f>
        <v>Cái</v>
      </c>
      <c r="G246" s="17">
        <v>55000</v>
      </c>
      <c r="H246" s="17">
        <v>10</v>
      </c>
      <c r="I246" s="14">
        <f>IF(Table2[[#This Row],[Số lượng]]&lt;&gt;0,Table2[[#This Row],[Số lượng]]*Table2[[#This Row],[Đơn giá mua]],"")</f>
        <v>550000</v>
      </c>
      <c r="J246" s="14" t="str">
        <f ca="1">IF(AND(Table2[[#This Row],[Tên hàng hóa]]&lt;&gt;0,D247=""),SUM(OFFSET(Table2[[#This Row],[Thành tiền]],0,0,-COUNTIF(Table2[Số HĐ],Table2[[#This Row],[Số HĐ]]))),"")</f>
        <v/>
      </c>
      <c r="K246" s="17"/>
      <c r="L24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6" s="15"/>
    </row>
    <row r="247" spans="1:13" ht="35.1" customHeight="1" x14ac:dyDescent="0.2">
      <c r="A247" s="11">
        <f>IF(Table2[[#This Row],[Tên hàng hóa]]="","",A246)</f>
        <v>42201</v>
      </c>
      <c r="B247" s="12" t="str">
        <f>IF(Table2[[#This Row],[Tên hàng hóa]]="","",B246)</f>
        <v>ĐMN 265</v>
      </c>
      <c r="C247" s="13" t="str">
        <f>IF(Table2[[#This Row],[Tên hàng hóa]]="","",C246)</f>
        <v>CTY Điện Minh Nguyên</v>
      </c>
      <c r="D247" s="16" t="s">
        <v>431</v>
      </c>
      <c r="E247" s="18" t="str">
        <f>IF(Table2[[#This Row],[Tên hàng hóa]]&lt;&gt;0,VLOOKUP(Table2[[#This Row],[Tên hàng hóa]],Table1[[Tên hàng hóa]:[Quy cách]],2,0),"")</f>
        <v>Socket</v>
      </c>
      <c r="F247" s="18" t="str">
        <f>IF(Table2[[#This Row],[Tên hàng hóa]]&lt;&gt;0,VLOOKUP(Table2[[#This Row],[Tên hàng hóa]],Table1[[Tên hàng hóa]:[ĐVT]],3,0),"")</f>
        <v>Cái</v>
      </c>
      <c r="G247" s="17">
        <v>33000</v>
      </c>
      <c r="H247" s="17">
        <v>6</v>
      </c>
      <c r="I247" s="14">
        <f>IF(Table2[[#This Row],[Số lượng]]&lt;&gt;0,Table2[[#This Row],[Số lượng]]*Table2[[#This Row],[Đơn giá mua]],"")</f>
        <v>198000</v>
      </c>
      <c r="J247" s="14">
        <f ca="1">IF(AND(Table2[[#This Row],[Tên hàng hóa]]&lt;&gt;0,D248=""),SUM(OFFSET(Table2[[#This Row],[Thành tiền]],0,0,-COUNTIF(Table2[Số HĐ],Table2[[#This Row],[Số HĐ]]))),"")</f>
        <v>748000</v>
      </c>
      <c r="K247" s="17" t="s">
        <v>464</v>
      </c>
      <c r="L24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47" s="15" t="s">
        <v>2505</v>
      </c>
    </row>
    <row r="248" spans="1:13" ht="35.1" customHeight="1" x14ac:dyDescent="0.2">
      <c r="A248" s="11" t="str">
        <f>IF(Table2[[#This Row],[Tên hàng hóa]]="","",A247)</f>
        <v/>
      </c>
      <c r="B248" s="12" t="str">
        <f>IF(Table2[[#This Row],[Tên hàng hóa]]="","",B247)</f>
        <v/>
      </c>
      <c r="C248" s="13" t="str">
        <f>IF(Table2[[#This Row],[Tên hàng hóa]]="","",C247)</f>
        <v/>
      </c>
      <c r="D248" s="16"/>
      <c r="E248" s="18" t="str">
        <f>IF(Table2[[#This Row],[Tên hàng hóa]]&lt;&gt;0,VLOOKUP(Table2[[#This Row],[Tên hàng hóa]],Table1[[Tên hàng hóa]:[Quy cách]],2,0),"")</f>
        <v/>
      </c>
      <c r="F248" s="18" t="str">
        <f>IF(Table2[[#This Row],[Tên hàng hóa]]&lt;&gt;0,VLOOKUP(Table2[[#This Row],[Tên hàng hóa]],Table1[[Tên hàng hóa]:[ĐVT]],3,0),"")</f>
        <v/>
      </c>
      <c r="G248" s="17"/>
      <c r="H248" s="17"/>
      <c r="I248" s="14" t="str">
        <f>IF(Table2[[#This Row],[Số lượng]]&lt;&gt;0,Table2[[#This Row],[Số lượng]]*Table2[[#This Row],[Đơn giá mua]],"")</f>
        <v/>
      </c>
      <c r="J248" s="14" t="str">
        <f ca="1">IF(AND(Table2[[#This Row],[Tên hàng hóa]]&lt;&gt;0,D249=""),SUM(OFFSET(Table2[[#This Row],[Thành tiền]],0,0,-COUNTIF(Table2[Số HĐ],Table2[[#This Row],[Số HĐ]]))),"")</f>
        <v/>
      </c>
      <c r="K248" s="17"/>
      <c r="L24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8" s="15"/>
    </row>
    <row r="249" spans="1:13" ht="35.1" customHeight="1" x14ac:dyDescent="0.2">
      <c r="A249" s="11">
        <v>42201</v>
      </c>
      <c r="B249" s="12" t="s">
        <v>1177</v>
      </c>
      <c r="C249" s="13" t="s">
        <v>480</v>
      </c>
      <c r="D249" s="16" t="s">
        <v>289</v>
      </c>
      <c r="E249" s="18" t="str">
        <f>IF(Table2[[#This Row],[Tên hàng hóa]]&lt;&gt;0,VLOOKUP(Table2[[#This Row],[Tên hàng hóa]],Table1[[Tên hàng hóa]:[Quy cách]],2,0),"")</f>
        <v>Công Tắc Hành Trình</v>
      </c>
      <c r="F249" s="18" t="str">
        <f>IF(Table2[[#This Row],[Tên hàng hóa]]&lt;&gt;0,VLOOKUP(Table2[[#This Row],[Tên hàng hóa]],Table1[[Tên hàng hóa]:[ĐVT]],3,0),"")</f>
        <v>Cái</v>
      </c>
      <c r="G249" s="17">
        <v>528000</v>
      </c>
      <c r="H249" s="17">
        <v>20</v>
      </c>
      <c r="I249" s="14">
        <f>IF(Table2[[#This Row],[Số lượng]]&lt;&gt;0,Table2[[#This Row],[Số lượng]]*Table2[[#This Row],[Đơn giá mua]],"")</f>
        <v>10560000</v>
      </c>
      <c r="J249" s="14">
        <f ca="1">IF(AND(Table2[[#This Row],[Tên hàng hóa]]&lt;&gt;0,D250=""),SUM(OFFSET(Table2[[#This Row],[Thành tiền]],0,0,-COUNTIF(Table2[Số HĐ],Table2[[#This Row],[Số HĐ]]))),"")</f>
        <v>10560000</v>
      </c>
      <c r="K249" s="17" t="s">
        <v>464</v>
      </c>
      <c r="L24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49" s="15" t="s">
        <v>1766</v>
      </c>
    </row>
    <row r="250" spans="1:13" ht="35.1" customHeight="1" x14ac:dyDescent="0.2">
      <c r="A250" s="11" t="str">
        <f>IF(Table2[[#This Row],[Tên hàng hóa]]="","",A249)</f>
        <v/>
      </c>
      <c r="B250" s="12" t="str">
        <f>IF(Table2[[#This Row],[Tên hàng hóa]]="","",B249)</f>
        <v/>
      </c>
      <c r="C250" s="13" t="str">
        <f>IF(Table2[[#This Row],[Tên hàng hóa]]="","",C249)</f>
        <v/>
      </c>
      <c r="D250" s="16"/>
      <c r="E250" s="18" t="str">
        <f>IF(Table2[[#This Row],[Tên hàng hóa]]&lt;&gt;0,VLOOKUP(Table2[[#This Row],[Tên hàng hóa]],Table1[[Tên hàng hóa]:[Quy cách]],2,0),"")</f>
        <v/>
      </c>
      <c r="F250" s="18" t="str">
        <f>IF(Table2[[#This Row],[Tên hàng hóa]]&lt;&gt;0,VLOOKUP(Table2[[#This Row],[Tên hàng hóa]],Table1[[Tên hàng hóa]:[ĐVT]],3,0),"")</f>
        <v/>
      </c>
      <c r="G250" s="17"/>
      <c r="H250" s="17"/>
      <c r="I250" s="14" t="str">
        <f>IF(Table2[[#This Row],[Số lượng]]&lt;&gt;0,Table2[[#This Row],[Số lượng]]*Table2[[#This Row],[Đơn giá mua]],"")</f>
        <v/>
      </c>
      <c r="J250" s="14" t="str">
        <f ca="1">IF(AND(Table2[[#This Row],[Tên hàng hóa]]&lt;&gt;0,D251=""),SUM(OFFSET(Table2[[#This Row],[Thành tiền]],0,0,-COUNTIF(Table2[Số HĐ],Table2[[#This Row],[Số HĐ]]))),"")</f>
        <v/>
      </c>
      <c r="K250" s="17"/>
      <c r="L25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0" s="15"/>
    </row>
    <row r="251" spans="1:13" ht="35.1" customHeight="1" x14ac:dyDescent="0.2">
      <c r="A251" s="11">
        <v>42203</v>
      </c>
      <c r="B251" s="12" t="s">
        <v>1148</v>
      </c>
      <c r="C251" s="13" t="s">
        <v>521</v>
      </c>
      <c r="D251" s="16" t="s">
        <v>231</v>
      </c>
      <c r="E251" s="18" t="str">
        <f>IF(Table2[[#This Row],[Tên hàng hóa]]&lt;&gt;0,VLOOKUP(Table2[[#This Row],[Tên hàng hóa]],Table1[[Tên hàng hóa]:[Quy cách]],2,0),"")</f>
        <v>Cảm Biến</v>
      </c>
      <c r="F251" s="18" t="str">
        <f>IF(Table2[[#This Row],[Tên hàng hóa]]&lt;&gt;0,VLOOKUP(Table2[[#This Row],[Tên hàng hóa]],Table1[[Tên hàng hóa]:[ĐVT]],3,0),"")</f>
        <v>Cái</v>
      </c>
      <c r="G251" s="17">
        <v>1540000</v>
      </c>
      <c r="H251" s="17">
        <v>2</v>
      </c>
      <c r="I251" s="14">
        <f>IF(Table2[[#This Row],[Số lượng]]&lt;&gt;0,Table2[[#This Row],[Số lượng]]*Table2[[#This Row],[Đơn giá mua]],"")</f>
        <v>3080000</v>
      </c>
      <c r="J251" s="14">
        <f ca="1">IF(AND(Table2[[#This Row],[Tên hàng hóa]]&lt;&gt;0,D252=""),SUM(OFFSET(Table2[[#This Row],[Thành tiền]],0,0,-COUNTIF(Table2[Số HĐ],Table2[[#This Row],[Số HĐ]]))),"")</f>
        <v>3080000</v>
      </c>
      <c r="K251" s="17" t="s">
        <v>464</v>
      </c>
      <c r="L25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51" s="15" t="s">
        <v>2505</v>
      </c>
    </row>
    <row r="252" spans="1:13" ht="35.1" customHeight="1" x14ac:dyDescent="0.2">
      <c r="A252" s="11" t="str">
        <f>IF(Table2[[#This Row],[Tên hàng hóa]]="","",A251)</f>
        <v/>
      </c>
      <c r="B252" s="12" t="str">
        <f>IF(Table2[[#This Row],[Tên hàng hóa]]="","",B251)</f>
        <v/>
      </c>
      <c r="C252" s="13" t="str">
        <f>IF(Table2[[#This Row],[Tên hàng hóa]]="","",C251)</f>
        <v/>
      </c>
      <c r="D252" s="16"/>
      <c r="E252" s="18" t="str">
        <f>IF(Table2[[#This Row],[Tên hàng hóa]]&lt;&gt;0,VLOOKUP(Table2[[#This Row],[Tên hàng hóa]],Table1[[Tên hàng hóa]:[Quy cách]],2,0),"")</f>
        <v/>
      </c>
      <c r="F252" s="18" t="str">
        <f>IF(Table2[[#This Row],[Tên hàng hóa]]&lt;&gt;0,VLOOKUP(Table2[[#This Row],[Tên hàng hóa]],Table1[[Tên hàng hóa]:[ĐVT]],3,0),"")</f>
        <v/>
      </c>
      <c r="G252" s="17"/>
      <c r="H252" s="17"/>
      <c r="I252" s="14" t="str">
        <f>IF(Table2[[#This Row],[Số lượng]]&lt;&gt;0,Table2[[#This Row],[Số lượng]]*Table2[[#This Row],[Đơn giá mua]],"")</f>
        <v/>
      </c>
      <c r="J252" s="14" t="str">
        <f ca="1">IF(AND(Table2[[#This Row],[Tên hàng hóa]]&lt;&gt;0,D253=""),SUM(OFFSET(Table2[[#This Row],[Thành tiền]],0,0,-COUNTIF(Table2[Số HĐ],Table2[[#This Row],[Số HĐ]]))),"")</f>
        <v/>
      </c>
      <c r="K252" s="17"/>
      <c r="L25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2" s="15"/>
    </row>
    <row r="253" spans="1:13" ht="35.1" customHeight="1" x14ac:dyDescent="0.2">
      <c r="A253" s="11">
        <v>42206</v>
      </c>
      <c r="B253" s="12" t="s">
        <v>1167</v>
      </c>
      <c r="C253" s="13" t="s">
        <v>1168</v>
      </c>
      <c r="D253" s="16" t="s">
        <v>1165</v>
      </c>
      <c r="E253" s="18" t="str">
        <f>IF(Table2[[#This Row],[Tên hàng hóa]]&lt;&gt;0,VLOOKUP(Table2[[#This Row],[Tên hàng hóa]],Table1[[Tên hàng hóa]:[Quy cách]],2,0),"")</f>
        <v>PLC(Mitsu)</v>
      </c>
      <c r="F253" s="18" t="str">
        <f>IF(Table2[[#This Row],[Tên hàng hóa]]&lt;&gt;0,VLOOKUP(Table2[[#This Row],[Tên hàng hóa]],Table1[[Tên hàng hóa]:[ĐVT]],3,0),"")</f>
        <v>Cái</v>
      </c>
      <c r="G253" s="17">
        <v>1870000</v>
      </c>
      <c r="H253" s="17">
        <v>1</v>
      </c>
      <c r="I253" s="14">
        <f>IF(Table2[[#This Row],[Số lượng]]&lt;&gt;0,Table2[[#This Row],[Số lượng]]*Table2[[#This Row],[Đơn giá mua]],"")</f>
        <v>1870000</v>
      </c>
      <c r="J253" s="14">
        <f ca="1">IF(AND(Table2[[#This Row],[Tên hàng hóa]]&lt;&gt;0,D254=""),SUM(OFFSET(Table2[[#This Row],[Thành tiền]],0,0,-COUNTIF(Table2[Số HĐ],Table2[[#This Row],[Số HĐ]]))),"")</f>
        <v>1870000</v>
      </c>
      <c r="K253" s="17" t="s">
        <v>464</v>
      </c>
      <c r="L25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53" s="15"/>
    </row>
    <row r="254" spans="1:13" ht="35.1" customHeight="1" x14ac:dyDescent="0.2">
      <c r="A254" s="11" t="str">
        <f>IF(Table2[[#This Row],[Tên hàng hóa]]="","",A253)</f>
        <v/>
      </c>
      <c r="B254" s="12" t="str">
        <f>IF(Table2[[#This Row],[Tên hàng hóa]]="","",B253)</f>
        <v/>
      </c>
      <c r="C254" s="13" t="str">
        <f>IF(Table2[[#This Row],[Tên hàng hóa]]="","",C253)</f>
        <v/>
      </c>
      <c r="D254" s="16"/>
      <c r="E254" s="18" t="str">
        <f>IF(Table2[[#This Row],[Tên hàng hóa]]&lt;&gt;0,VLOOKUP(Table2[[#This Row],[Tên hàng hóa]],Table1[[Tên hàng hóa]:[Quy cách]],2,0),"")</f>
        <v/>
      </c>
      <c r="F254" s="18" t="str">
        <f>IF(Table2[[#This Row],[Tên hàng hóa]]&lt;&gt;0,VLOOKUP(Table2[[#This Row],[Tên hàng hóa]],Table1[[Tên hàng hóa]:[ĐVT]],3,0),"")</f>
        <v/>
      </c>
      <c r="G254" s="17"/>
      <c r="H254" s="17"/>
      <c r="I254" s="14" t="str">
        <f>IF(Table2[[#This Row],[Số lượng]]&lt;&gt;0,Table2[[#This Row],[Số lượng]]*Table2[[#This Row],[Đơn giá mua]],"")</f>
        <v/>
      </c>
      <c r="J254" s="14" t="str">
        <f ca="1">IF(AND(Table2[[#This Row],[Tên hàng hóa]]&lt;&gt;0,D255=""),SUM(OFFSET(Table2[[#This Row],[Thành tiền]],0,0,-COUNTIF(Table2[Số HĐ],Table2[[#This Row],[Số HĐ]]))),"")</f>
        <v/>
      </c>
      <c r="K254" s="17"/>
      <c r="L25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4" s="15"/>
    </row>
    <row r="255" spans="1:13" ht="35.1" customHeight="1" x14ac:dyDescent="0.2">
      <c r="A255" s="11">
        <v>42207</v>
      </c>
      <c r="B255" s="12" t="s">
        <v>1176</v>
      </c>
      <c r="C255" s="13" t="s">
        <v>480</v>
      </c>
      <c r="D255" s="16" t="s">
        <v>1175</v>
      </c>
      <c r="E255" s="18" t="str">
        <f>IF(Table2[[#This Row],[Tên hàng hóa]]&lt;&gt;0,VLOOKUP(Table2[[#This Row],[Tên hàng hóa]],Table1[[Tên hàng hóa]:[Quy cách]],2,0),"")</f>
        <v>Cảm Biến</v>
      </c>
      <c r="F255" s="18" t="str">
        <f>IF(Table2[[#This Row],[Tên hàng hóa]]&lt;&gt;0,VLOOKUP(Table2[[#This Row],[Tên hàng hóa]],Table1[[Tên hàng hóa]:[ĐVT]],3,0),"")</f>
        <v>Cái</v>
      </c>
      <c r="G255" s="17">
        <v>335500</v>
      </c>
      <c r="H255" s="17">
        <v>10</v>
      </c>
      <c r="I255" s="14">
        <f>IF(Table2[[#This Row],[Số lượng]]&lt;&gt;0,Table2[[#This Row],[Số lượng]]*Table2[[#This Row],[Đơn giá mua]],"")</f>
        <v>3355000</v>
      </c>
      <c r="J255" s="14" t="str">
        <f ca="1">IF(AND(Table2[[#This Row],[Tên hàng hóa]]&lt;&gt;0,D256=""),SUM(OFFSET(Table2[[#This Row],[Thành tiền]],0,0,-COUNTIF(Table2[Số HĐ],Table2[[#This Row],[Số HĐ]]))),"")</f>
        <v/>
      </c>
      <c r="K255" s="17"/>
      <c r="L25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5" s="15"/>
    </row>
    <row r="256" spans="1:13" ht="35.1" customHeight="1" x14ac:dyDescent="0.2">
      <c r="A256" s="11">
        <f>IF(Table2[[#This Row],[Tên hàng hóa]]="","",A255)</f>
        <v>42207</v>
      </c>
      <c r="B256" s="12" t="str">
        <f>IF(Table2[[#This Row],[Tên hàng hóa]]="","",B255)</f>
        <v>TP 6560</v>
      </c>
      <c r="C256" s="13" t="str">
        <f>IF(Table2[[#This Row],[Tên hàng hóa]]="","",C255)</f>
        <v>CTY TNHH TM -DV Thuận Phương</v>
      </c>
      <c r="D256" s="16" t="s">
        <v>1174</v>
      </c>
      <c r="E256" s="18" t="str">
        <f>IF(Table2[[#This Row],[Tên hàng hóa]]&lt;&gt;0,VLOOKUP(Table2[[#This Row],[Tên hàng hóa]],Table1[[Tên hàng hóa]:[Quy cách]],2,0),"")</f>
        <v>Cảm Biến</v>
      </c>
      <c r="F256" s="18" t="str">
        <f>IF(Table2[[#This Row],[Tên hàng hóa]]&lt;&gt;0,VLOOKUP(Table2[[#This Row],[Tên hàng hóa]],Table1[[Tên hàng hóa]:[ĐVT]],3,0),"")</f>
        <v>Cái</v>
      </c>
      <c r="G256" s="17">
        <v>335500</v>
      </c>
      <c r="H256" s="17">
        <v>10</v>
      </c>
      <c r="I256" s="14">
        <f>IF(Table2[[#This Row],[Số lượng]]&lt;&gt;0,Table2[[#This Row],[Số lượng]]*Table2[[#This Row],[Đơn giá mua]],"")</f>
        <v>3355000</v>
      </c>
      <c r="J256" s="14">
        <f ca="1">IF(AND(Table2[[#This Row],[Tên hàng hóa]]&lt;&gt;0,D257=""),SUM(OFFSET(Table2[[#This Row],[Thành tiền]],0,0,-COUNTIF(Table2[Số HĐ],Table2[[#This Row],[Số HĐ]]))),"")</f>
        <v>6710000</v>
      </c>
      <c r="K256" s="17" t="s">
        <v>464</v>
      </c>
      <c r="L25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56" s="15" t="s">
        <v>1766</v>
      </c>
    </row>
    <row r="257" spans="1:13" ht="35.1" customHeight="1" x14ac:dyDescent="0.2">
      <c r="A257" s="11" t="str">
        <f>IF(Table2[[#This Row],[Tên hàng hóa]]="","",A256)</f>
        <v/>
      </c>
      <c r="B257" s="12" t="str">
        <f>IF(Table2[[#This Row],[Tên hàng hóa]]="","",B256)</f>
        <v/>
      </c>
      <c r="C257" s="13" t="str">
        <f>IF(Table2[[#This Row],[Tên hàng hóa]]="","",C256)</f>
        <v/>
      </c>
      <c r="D257" s="16"/>
      <c r="E257" s="18" t="str">
        <f>IF(Table2[[#This Row],[Tên hàng hóa]]&lt;&gt;0,VLOOKUP(Table2[[#This Row],[Tên hàng hóa]],Table1[[Tên hàng hóa]:[Quy cách]],2,0),"")</f>
        <v/>
      </c>
      <c r="F257" s="18" t="str">
        <f>IF(Table2[[#This Row],[Tên hàng hóa]]&lt;&gt;0,VLOOKUP(Table2[[#This Row],[Tên hàng hóa]],Table1[[Tên hàng hóa]:[ĐVT]],3,0),"")</f>
        <v/>
      </c>
      <c r="G257" s="17"/>
      <c r="H257" s="17"/>
      <c r="I257" s="14" t="str">
        <f>IF(Table2[[#This Row],[Số lượng]]&lt;&gt;0,Table2[[#This Row],[Số lượng]]*Table2[[#This Row],[Đơn giá mua]],"")</f>
        <v/>
      </c>
      <c r="J257" s="14" t="str">
        <f ca="1">IF(AND(Table2[[#This Row],[Tên hàng hóa]]&lt;&gt;0,D258=""),SUM(OFFSET(Table2[[#This Row],[Thành tiền]],0,0,-COUNTIF(Table2[Số HĐ],Table2[[#This Row],[Số HĐ]]))),"")</f>
        <v/>
      </c>
      <c r="K257" s="17"/>
      <c r="L25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7" s="15"/>
    </row>
    <row r="258" spans="1:13" ht="35.1" customHeight="1" x14ac:dyDescent="0.2">
      <c r="A258" s="11">
        <v>42208</v>
      </c>
      <c r="B258" s="12" t="s">
        <v>1178</v>
      </c>
      <c r="C258" s="13" t="s">
        <v>480</v>
      </c>
      <c r="D258" s="16" t="s">
        <v>152</v>
      </c>
      <c r="E258" s="18" t="str">
        <f>IF(Table2[[#This Row],[Tên hàng hóa]]&lt;&gt;0,VLOOKUP(Table2[[#This Row],[Tên hàng hóa]],Table1[[Tên hàng hóa]:[Quy cách]],2,0),"")</f>
        <v>Bộ Nguồn Xung</v>
      </c>
      <c r="F258" s="18" t="str">
        <f>IF(Table2[[#This Row],[Tên hàng hóa]]&lt;&gt;0,VLOOKUP(Table2[[#This Row],[Tên hàng hóa]],Table1[[Tên hàng hóa]:[ĐVT]],3,0),"")</f>
        <v>Cái</v>
      </c>
      <c r="G258" s="17">
        <v>365200</v>
      </c>
      <c r="H258" s="17">
        <v>1</v>
      </c>
      <c r="I258" s="14">
        <f>IF(Table2[[#This Row],[Số lượng]]&lt;&gt;0,Table2[[#This Row],[Số lượng]]*Table2[[#This Row],[Đơn giá mua]],"")</f>
        <v>365200</v>
      </c>
      <c r="J258" s="14">
        <f ca="1">IF(AND(Table2[[#This Row],[Tên hàng hóa]]&lt;&gt;0,D259=""),SUM(OFFSET(Table2[[#This Row],[Thành tiền]],0,0,-COUNTIF(Table2[Số HĐ],Table2[[#This Row],[Số HĐ]]))),"")</f>
        <v>365200</v>
      </c>
      <c r="K258" s="17" t="s">
        <v>464</v>
      </c>
      <c r="L25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58" s="15" t="s">
        <v>1883</v>
      </c>
    </row>
    <row r="259" spans="1:13" ht="35.1" customHeight="1" x14ac:dyDescent="0.2">
      <c r="A259" s="11" t="str">
        <f>IF(Table2[[#This Row],[Tên hàng hóa]]="","",A258)</f>
        <v/>
      </c>
      <c r="B259" s="12" t="str">
        <f>IF(Table2[[#This Row],[Tên hàng hóa]]="","",B258)</f>
        <v/>
      </c>
      <c r="C259" s="13" t="str">
        <f>IF(Table2[[#This Row],[Tên hàng hóa]]="","",C258)</f>
        <v/>
      </c>
      <c r="D259" s="16"/>
      <c r="E259" s="18" t="str">
        <f>IF(Table2[[#This Row],[Tên hàng hóa]]&lt;&gt;0,VLOOKUP(Table2[[#This Row],[Tên hàng hóa]],Table1[[Tên hàng hóa]:[Quy cách]],2,0),"")</f>
        <v/>
      </c>
      <c r="F259" s="18" t="str">
        <f>IF(Table2[[#This Row],[Tên hàng hóa]]&lt;&gt;0,VLOOKUP(Table2[[#This Row],[Tên hàng hóa]],Table1[[Tên hàng hóa]:[ĐVT]],3,0),"")</f>
        <v/>
      </c>
      <c r="G259" s="17"/>
      <c r="H259" s="17"/>
      <c r="I259" s="14" t="str">
        <f>IF(Table2[[#This Row],[Số lượng]]&lt;&gt;0,Table2[[#This Row],[Số lượng]]*Table2[[#This Row],[Đơn giá mua]],"")</f>
        <v/>
      </c>
      <c r="J259" s="14" t="str">
        <f ca="1">IF(AND(Table2[[#This Row],[Tên hàng hóa]]&lt;&gt;0,D260=""),SUM(OFFSET(Table2[[#This Row],[Thành tiền]],0,0,-COUNTIF(Table2[Số HĐ],Table2[[#This Row],[Số HĐ]]))),"")</f>
        <v/>
      </c>
      <c r="K259" s="17"/>
      <c r="L25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9" s="15"/>
    </row>
    <row r="260" spans="1:13" ht="35.1" customHeight="1" x14ac:dyDescent="0.2">
      <c r="A260" s="11">
        <v>42208</v>
      </c>
      <c r="B260" s="12" t="s">
        <v>1179</v>
      </c>
      <c r="C260" s="13" t="s">
        <v>480</v>
      </c>
      <c r="D260" s="16" t="s">
        <v>819</v>
      </c>
      <c r="E260" s="18" t="str">
        <f>IF(Table2[[#This Row],[Tên hàng hóa]]&lt;&gt;0,VLOOKUP(Table2[[#This Row],[Tên hàng hóa]],Table1[[Tên hàng hóa]:[Quy cách]],2,0),"")</f>
        <v>Đầu dò nhiệt độ</v>
      </c>
      <c r="F260" s="18" t="str">
        <f>IF(Table2[[#This Row],[Tên hàng hóa]]&lt;&gt;0,VLOOKUP(Table2[[#This Row],[Tên hàng hóa]],Table1[[Tên hàng hóa]:[ĐVT]],3,0),"")</f>
        <v>Cái</v>
      </c>
      <c r="G260" s="17">
        <v>544500</v>
      </c>
      <c r="H260" s="17">
        <v>2</v>
      </c>
      <c r="I260" s="14">
        <f>IF(Table2[[#This Row],[Số lượng]]&lt;&gt;0,Table2[[#This Row],[Số lượng]]*Table2[[#This Row],[Đơn giá mua]],"")</f>
        <v>1089000</v>
      </c>
      <c r="J260" s="14">
        <f ca="1">IF(AND(Table2[[#This Row],[Tên hàng hóa]]&lt;&gt;0,D261=""),SUM(OFFSET(Table2[[#This Row],[Thành tiền]],0,0,-COUNTIF(Table2[Số HĐ],Table2[[#This Row],[Số HĐ]]))),"")</f>
        <v>1089000</v>
      </c>
      <c r="K260" s="17" t="s">
        <v>464</v>
      </c>
      <c r="L26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60" s="15" t="s">
        <v>1884</v>
      </c>
    </row>
    <row r="261" spans="1:13" ht="35.1" customHeight="1" x14ac:dyDescent="0.2">
      <c r="A261" s="11" t="str">
        <f>IF(Table2[[#This Row],[Tên hàng hóa]]="","",A260)</f>
        <v/>
      </c>
      <c r="B261" s="12" t="str">
        <f>IF(Table2[[#This Row],[Tên hàng hóa]]="","",B260)</f>
        <v/>
      </c>
      <c r="C261" s="13" t="str">
        <f>IF(Table2[[#This Row],[Tên hàng hóa]]="","",C260)</f>
        <v/>
      </c>
      <c r="D261" s="16"/>
      <c r="E261" s="18" t="str">
        <f>IF(Table2[[#This Row],[Tên hàng hóa]]&lt;&gt;0,VLOOKUP(Table2[[#This Row],[Tên hàng hóa]],Table1[[Tên hàng hóa]:[Quy cách]],2,0),"")</f>
        <v/>
      </c>
      <c r="F261" s="18" t="str">
        <f>IF(Table2[[#This Row],[Tên hàng hóa]]&lt;&gt;0,VLOOKUP(Table2[[#This Row],[Tên hàng hóa]],Table1[[Tên hàng hóa]:[ĐVT]],3,0),"")</f>
        <v/>
      </c>
      <c r="G261" s="17"/>
      <c r="H261" s="17"/>
      <c r="I261" s="14" t="str">
        <f>IF(Table2[[#This Row],[Số lượng]]&lt;&gt;0,Table2[[#This Row],[Số lượng]]*Table2[[#This Row],[Đơn giá mua]],"")</f>
        <v/>
      </c>
      <c r="J261" s="14" t="str">
        <f ca="1">IF(AND(Table2[[#This Row],[Tên hàng hóa]]&lt;&gt;0,D262=""),SUM(OFFSET(Table2[[#This Row],[Thành tiền]],0,0,-COUNTIF(Table2[Số HĐ],Table2[[#This Row],[Số HĐ]]))),"")</f>
        <v/>
      </c>
      <c r="K261" s="17"/>
      <c r="L26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1" s="15"/>
    </row>
    <row r="262" spans="1:13" ht="35.1" customHeight="1" x14ac:dyDescent="0.2">
      <c r="A262" s="11">
        <v>42208</v>
      </c>
      <c r="B262" s="12" t="s">
        <v>1180</v>
      </c>
      <c r="C262" s="13" t="s">
        <v>480</v>
      </c>
      <c r="D262" s="16" t="s">
        <v>1181</v>
      </c>
      <c r="E262" s="18" t="str">
        <f>IF(Table2[[#This Row],[Tên hàng hóa]]&lt;&gt;0,VLOOKUP(Table2[[#This Row],[Tên hàng hóa]],Table1[[Tên hàng hóa]:[Quy cách]],2,0),"")</f>
        <v>Cảm Biến</v>
      </c>
      <c r="F262" s="18" t="str">
        <f>IF(Table2[[#This Row],[Tên hàng hóa]]&lt;&gt;0,VLOOKUP(Table2[[#This Row],[Tên hàng hóa]],Table1[[Tên hàng hóa]:[ĐVT]],3,0),"")</f>
        <v>Cái</v>
      </c>
      <c r="G262" s="17">
        <v>1406900</v>
      </c>
      <c r="H262" s="17">
        <v>2</v>
      </c>
      <c r="I262" s="14">
        <f>IF(Table2[[#This Row],[Số lượng]]&lt;&gt;0,Table2[[#This Row],[Số lượng]]*Table2[[#This Row],[Đơn giá mua]],"")</f>
        <v>2813800</v>
      </c>
      <c r="J262" s="14">
        <f ca="1">IF(AND(Table2[[#This Row],[Tên hàng hóa]]&lt;&gt;0,D263=""),SUM(OFFSET(Table2[[#This Row],[Thành tiền]],0,0,-COUNTIF(Table2[Số HĐ],Table2[[#This Row],[Số HĐ]]))),"")</f>
        <v>2813800</v>
      </c>
      <c r="K262" s="17" t="s">
        <v>464</v>
      </c>
      <c r="L26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62" s="15" t="s">
        <v>1884</v>
      </c>
    </row>
    <row r="263" spans="1:13" ht="35.1" customHeight="1" x14ac:dyDescent="0.2">
      <c r="A263" s="11" t="str">
        <f>IF(Table2[[#This Row],[Tên hàng hóa]]="","",A262)</f>
        <v/>
      </c>
      <c r="B263" s="12" t="str">
        <f>IF(Table2[[#This Row],[Tên hàng hóa]]="","",B262)</f>
        <v/>
      </c>
      <c r="C263" s="13" t="str">
        <f>IF(Table2[[#This Row],[Tên hàng hóa]]="","",C262)</f>
        <v/>
      </c>
      <c r="D263" s="16"/>
      <c r="E263" s="18" t="str">
        <f>IF(Table2[[#This Row],[Tên hàng hóa]]&lt;&gt;0,VLOOKUP(Table2[[#This Row],[Tên hàng hóa]],Table1[[Tên hàng hóa]:[Quy cách]],2,0),"")</f>
        <v/>
      </c>
      <c r="F263" s="18" t="str">
        <f>IF(Table2[[#This Row],[Tên hàng hóa]]&lt;&gt;0,VLOOKUP(Table2[[#This Row],[Tên hàng hóa]],Table1[[Tên hàng hóa]:[ĐVT]],3,0),"")</f>
        <v/>
      </c>
      <c r="G263" s="17"/>
      <c r="H263" s="17"/>
      <c r="I263" s="14" t="str">
        <f>IF(Table2[[#This Row],[Số lượng]]&lt;&gt;0,Table2[[#This Row],[Số lượng]]*Table2[[#This Row],[Đơn giá mua]],"")</f>
        <v/>
      </c>
      <c r="J263" s="14" t="str">
        <f ca="1">IF(AND(Table2[[#This Row],[Tên hàng hóa]]&lt;&gt;0,D264=""),SUM(OFFSET(Table2[[#This Row],[Thành tiền]],0,0,-COUNTIF(Table2[Số HĐ],Table2[[#This Row],[Số HĐ]]))),"")</f>
        <v/>
      </c>
      <c r="K263" s="17"/>
      <c r="L26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3" s="15"/>
    </row>
    <row r="264" spans="1:13" ht="35.1" customHeight="1" x14ac:dyDescent="0.2">
      <c r="A264" s="11">
        <v>42209</v>
      </c>
      <c r="B264" s="12" t="s">
        <v>1195</v>
      </c>
      <c r="C264" s="13" t="s">
        <v>480</v>
      </c>
      <c r="D264" s="16" t="s">
        <v>1193</v>
      </c>
      <c r="E264" s="18" t="str">
        <f>IF(Table2[[#This Row],[Tên hàng hóa]]&lt;&gt;0,VLOOKUP(Table2[[#This Row],[Tên hàng hóa]],Table1[[Tên hàng hóa]:[Quy cách]],2,0),"")</f>
        <v>Bộ Điều Khiển Lập Trình</v>
      </c>
      <c r="F264" s="18" t="str">
        <f>IF(Table2[[#This Row],[Tên hàng hóa]]&lt;&gt;0,VLOOKUP(Table2[[#This Row],[Tên hàng hóa]],Table1[[Tên hàng hóa]:[ĐVT]],3,0),"")</f>
        <v>Cái</v>
      </c>
      <c r="G264" s="17">
        <v>3579400</v>
      </c>
      <c r="H264" s="17">
        <v>2</v>
      </c>
      <c r="I264" s="14">
        <f>IF(Table2[[#This Row],[Số lượng]]&lt;&gt;0,Table2[[#This Row],[Số lượng]]*Table2[[#This Row],[Đơn giá mua]],"")</f>
        <v>7158800</v>
      </c>
      <c r="J264" s="14" t="str">
        <f ca="1">IF(AND(Table2[[#This Row],[Tên hàng hóa]]&lt;&gt;0,D265=""),SUM(OFFSET(Table2[[#This Row],[Thành tiền]],0,0,-COUNTIF(Table2[Số HĐ],Table2[[#This Row],[Số HĐ]]))),"")</f>
        <v/>
      </c>
      <c r="K264" s="17"/>
      <c r="L26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4" s="15"/>
    </row>
    <row r="265" spans="1:13" ht="35.1" customHeight="1" x14ac:dyDescent="0.2">
      <c r="A265" s="11">
        <f>IF(Table2[[#This Row],[Tên hàng hóa]]="","",A264)</f>
        <v>42209</v>
      </c>
      <c r="B265" s="12" t="str">
        <f>IF(Table2[[#This Row],[Tên hàng hóa]]="","",B264)</f>
        <v>TP 6589</v>
      </c>
      <c r="C265" s="13" t="str">
        <f>IF(Table2[[#This Row],[Tên hàng hóa]]="","",C264)</f>
        <v>CTY TNHH TM -DV Thuận Phương</v>
      </c>
      <c r="D265" s="16" t="s">
        <v>1194</v>
      </c>
      <c r="E265" s="18" t="str">
        <f>IF(Table2[[#This Row],[Tên hàng hóa]]&lt;&gt;0,VLOOKUP(Table2[[#This Row],[Tên hàng hóa]],Table1[[Tên hàng hóa]:[Quy cách]],2,0),"")</f>
        <v>Bộ Điều Khiển Lập Trình</v>
      </c>
      <c r="F265" s="18" t="str">
        <f>IF(Table2[[#This Row],[Tên hàng hóa]]&lt;&gt;0,VLOOKUP(Table2[[#This Row],[Tên hàng hóa]],Table1[[Tên hàng hóa]:[ĐVT]],3,0),"")</f>
        <v>Cái</v>
      </c>
      <c r="G265" s="17">
        <v>4299900</v>
      </c>
      <c r="H265" s="17">
        <v>2</v>
      </c>
      <c r="I265" s="14">
        <f>IF(Table2[[#This Row],[Số lượng]]&lt;&gt;0,Table2[[#This Row],[Số lượng]]*Table2[[#This Row],[Đơn giá mua]],"")</f>
        <v>8599800</v>
      </c>
      <c r="J265" s="14">
        <f ca="1">IF(AND(Table2[[#This Row],[Tên hàng hóa]]&lt;&gt;0,D266=""),SUM(OFFSET(Table2[[#This Row],[Thành tiền]],0,0,-COUNTIF(Table2[Số HĐ],Table2[[#This Row],[Số HĐ]]))),"")</f>
        <v>15758600</v>
      </c>
      <c r="K265" s="17" t="s">
        <v>464</v>
      </c>
      <c r="L26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65" s="15" t="s">
        <v>1884</v>
      </c>
    </row>
    <row r="266" spans="1:13" ht="35.1" customHeight="1" x14ac:dyDescent="0.2">
      <c r="A266" s="11" t="str">
        <f>IF(Table2[[#This Row],[Tên hàng hóa]]="","",A265)</f>
        <v/>
      </c>
      <c r="B266" s="12" t="str">
        <f>IF(Table2[[#This Row],[Tên hàng hóa]]="","",B265)</f>
        <v/>
      </c>
      <c r="C266" s="13" t="str">
        <f>IF(Table2[[#This Row],[Tên hàng hóa]]="","",C265)</f>
        <v/>
      </c>
      <c r="D266" s="16"/>
      <c r="E266" s="18" t="str">
        <f>IF(Table2[[#This Row],[Tên hàng hóa]]&lt;&gt;0,VLOOKUP(Table2[[#This Row],[Tên hàng hóa]],Table1[[Tên hàng hóa]:[Quy cách]],2,0),"")</f>
        <v/>
      </c>
      <c r="F266" s="18" t="str">
        <f>IF(Table2[[#This Row],[Tên hàng hóa]]&lt;&gt;0,VLOOKUP(Table2[[#This Row],[Tên hàng hóa]],Table1[[Tên hàng hóa]:[ĐVT]],3,0),"")</f>
        <v/>
      </c>
      <c r="G266" s="17"/>
      <c r="H266" s="17"/>
      <c r="I266" s="14" t="str">
        <f>IF(Table2[[#This Row],[Số lượng]]&lt;&gt;0,Table2[[#This Row],[Số lượng]]*Table2[[#This Row],[Đơn giá mua]],"")</f>
        <v/>
      </c>
      <c r="J266" s="14" t="str">
        <f ca="1">IF(AND(Table2[[#This Row],[Tên hàng hóa]]&lt;&gt;0,D267=""),SUM(OFFSET(Table2[[#This Row],[Thành tiền]],0,0,-COUNTIF(Table2[Số HĐ],Table2[[#This Row],[Số HĐ]]))),"")</f>
        <v/>
      </c>
      <c r="K266" s="17"/>
      <c r="L26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6" s="15"/>
    </row>
    <row r="267" spans="1:13" ht="35.1" customHeight="1" x14ac:dyDescent="0.2">
      <c r="A267" s="11">
        <v>42210</v>
      </c>
      <c r="B267" s="12" t="s">
        <v>1209</v>
      </c>
      <c r="C267" s="13" t="s">
        <v>480</v>
      </c>
      <c r="D267" s="16" t="s">
        <v>289</v>
      </c>
      <c r="E267" s="18" t="str">
        <f>IF(Table2[[#This Row],[Tên hàng hóa]]&lt;&gt;0,VLOOKUP(Table2[[#This Row],[Tên hàng hóa]],Table1[[Tên hàng hóa]:[Quy cách]],2,0),"")</f>
        <v>Công Tắc Hành Trình</v>
      </c>
      <c r="F267" s="18" t="str">
        <f>IF(Table2[[#This Row],[Tên hàng hóa]]&lt;&gt;0,VLOOKUP(Table2[[#This Row],[Tên hàng hóa]],Table1[[Tên hàng hóa]:[ĐVT]],3,0),"")</f>
        <v>Cái</v>
      </c>
      <c r="G267" s="17">
        <v>528000</v>
      </c>
      <c r="H267" s="17">
        <v>2</v>
      </c>
      <c r="I267" s="14">
        <f>IF(Table2[[#This Row],[Số lượng]]&lt;&gt;0,Table2[[#This Row],[Số lượng]]*Table2[[#This Row],[Đơn giá mua]],"")</f>
        <v>1056000</v>
      </c>
      <c r="J267" s="14" t="str">
        <f ca="1">IF(AND(Table2[[#This Row],[Tên hàng hóa]]&lt;&gt;0,D268=""),SUM(OFFSET(Table2[[#This Row],[Thành tiền]],0,0,-COUNTIF(Table2[Số HĐ],Table2[[#This Row],[Số HĐ]]))),"")</f>
        <v/>
      </c>
      <c r="K267" s="17"/>
      <c r="L26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7" s="15"/>
    </row>
    <row r="268" spans="1:13" ht="35.1" customHeight="1" x14ac:dyDescent="0.2">
      <c r="A268" s="11">
        <f>IF(Table2[[#This Row],[Tên hàng hóa]]="","",A267)</f>
        <v>42210</v>
      </c>
      <c r="B268" s="12" t="str">
        <f>IF(Table2[[#This Row],[Tên hàng hóa]]="","",B267)</f>
        <v>TP 6598</v>
      </c>
      <c r="C268" s="13" t="str">
        <f>IF(Table2[[#This Row],[Tên hàng hóa]]="","",C267)</f>
        <v>CTY TNHH TM -DV Thuận Phương</v>
      </c>
      <c r="D268" s="16" t="s">
        <v>265</v>
      </c>
      <c r="E268" s="18" t="str">
        <f>IF(Table2[[#This Row],[Tên hàng hóa]]&lt;&gt;0,VLOOKUP(Table2[[#This Row],[Tên hàng hóa]],Table1[[Tên hàng hóa]:[Quy cách]],2,0),"")</f>
        <v>Cảm Biến</v>
      </c>
      <c r="F268" s="18" t="str">
        <f>IF(Table2[[#This Row],[Tên hàng hóa]]&lt;&gt;0,VLOOKUP(Table2[[#This Row],[Tên hàng hóa]],Table1[[Tên hàng hóa]:[ĐVT]],3,0),"")</f>
        <v>Cái</v>
      </c>
      <c r="G268" s="17">
        <v>1815000</v>
      </c>
      <c r="H268" s="17">
        <v>1</v>
      </c>
      <c r="I268" s="14">
        <f>IF(Table2[[#This Row],[Số lượng]]&lt;&gt;0,Table2[[#This Row],[Số lượng]]*Table2[[#This Row],[Đơn giá mua]],"")</f>
        <v>1815000</v>
      </c>
      <c r="J268" s="14">
        <f ca="1">IF(AND(Table2[[#This Row],[Tên hàng hóa]]&lt;&gt;0,D269=""),SUM(OFFSET(Table2[[#This Row],[Thành tiền]],0,0,-COUNTIF(Table2[Số HĐ],Table2[[#This Row],[Số HĐ]]))),"")</f>
        <v>2871000</v>
      </c>
      <c r="K268" s="17" t="s">
        <v>464</v>
      </c>
      <c r="L26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68" s="15" t="s">
        <v>1884</v>
      </c>
    </row>
    <row r="269" spans="1:13" ht="35.1" customHeight="1" x14ac:dyDescent="0.2">
      <c r="A269" s="11"/>
      <c r="B269" s="12"/>
      <c r="C269" s="13"/>
      <c r="D269" s="16"/>
      <c r="E269" s="18" t="str">
        <f>IF(Table2[[#This Row],[Tên hàng hóa]]&lt;&gt;0,VLOOKUP(Table2[[#This Row],[Tên hàng hóa]],Table1[[Tên hàng hóa]:[Quy cách]],2,0),"")</f>
        <v/>
      </c>
      <c r="F269" s="18" t="str">
        <f>IF(Table2[[#This Row],[Tên hàng hóa]]&lt;&gt;0,VLOOKUP(Table2[[#This Row],[Tên hàng hóa]],Table1[[Tên hàng hóa]:[ĐVT]],3,0),"")</f>
        <v/>
      </c>
      <c r="G269" s="17"/>
      <c r="H269" s="17"/>
      <c r="I269" s="14" t="str">
        <f>IF(Table2[[#This Row],[Số lượng]]&lt;&gt;0,Table2[[#This Row],[Số lượng]]*Table2[[#This Row],[Đơn giá mua]],"")</f>
        <v/>
      </c>
      <c r="J269" s="14" t="str">
        <f ca="1">IF(AND(Table2[[#This Row],[Tên hàng hóa]]&lt;&gt;0,D270=""),SUM(OFFSET(Table2[[#This Row],[Thành tiền]],0,0,-COUNTIF(Table2[Số HĐ],Table2[[#This Row],[Số HĐ]]))),"")</f>
        <v/>
      </c>
      <c r="K269" s="17"/>
      <c r="L26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9" s="15"/>
    </row>
    <row r="270" spans="1:13" ht="35.1" customHeight="1" x14ac:dyDescent="0.2">
      <c r="A270" s="11">
        <v>42213</v>
      </c>
      <c r="B270" s="12" t="s">
        <v>1212</v>
      </c>
      <c r="C270" s="13" t="s">
        <v>1213</v>
      </c>
      <c r="D270" s="16" t="s">
        <v>1210</v>
      </c>
      <c r="E270" s="18" t="str">
        <f>IF(Table2[[#This Row],[Tên hàng hóa]]&lt;&gt;0,VLOOKUP(Table2[[#This Row],[Tên hàng hóa]],Table1[[Tên hàng hóa]:[Quy cách]],2,0),"")</f>
        <v>Nút nhấn Boar</v>
      </c>
      <c r="F270" s="18" t="str">
        <f>IF(Table2[[#This Row],[Tên hàng hóa]]&lt;&gt;0,VLOOKUP(Table2[[#This Row],[Tên hàng hóa]],Table1[[Tên hàng hóa]:[ĐVT]],3,0),"")</f>
        <v>Cái</v>
      </c>
      <c r="G270" s="17">
        <v>6600</v>
      </c>
      <c r="H270" s="17">
        <v>50</v>
      </c>
      <c r="I270" s="14">
        <f>IF(Table2[[#This Row],[Số lượng]]&lt;&gt;0,Table2[[#This Row],[Số lượng]]*Table2[[#This Row],[Đơn giá mua]],"")</f>
        <v>330000</v>
      </c>
      <c r="J270" s="14">
        <f ca="1">IF(AND(Table2[[#This Row],[Tên hàng hóa]]&lt;&gt;0,D271=""),SUM(OFFSET(Table2[[#This Row],[Thành tiền]],0,0,-COUNTIF(Table2[Số HĐ],Table2[[#This Row],[Số HĐ]]))),"")</f>
        <v>330000</v>
      </c>
      <c r="K270" s="17" t="s">
        <v>464</v>
      </c>
      <c r="L27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70" s="15"/>
    </row>
    <row r="271" spans="1:13" ht="35.1" customHeight="1" x14ac:dyDescent="0.2">
      <c r="A271" s="11" t="str">
        <f>IF(Table2[[#This Row],[Tên hàng hóa]]="","",A270)</f>
        <v/>
      </c>
      <c r="B271" s="12" t="str">
        <f>IF(Table2[[#This Row],[Tên hàng hóa]]="","",B270)</f>
        <v/>
      </c>
      <c r="C271" s="13" t="str">
        <f>IF(Table2[[#This Row],[Tên hàng hóa]]="","",C270)</f>
        <v/>
      </c>
      <c r="D271" s="16"/>
      <c r="E271" s="18" t="str">
        <f>IF(Table2[[#This Row],[Tên hàng hóa]]&lt;&gt;0,VLOOKUP(Table2[[#This Row],[Tên hàng hóa]],Table1[[Tên hàng hóa]:[Quy cách]],2,0),"")</f>
        <v/>
      </c>
      <c r="F271" s="18" t="str">
        <f>IF(Table2[[#This Row],[Tên hàng hóa]]&lt;&gt;0,VLOOKUP(Table2[[#This Row],[Tên hàng hóa]],Table1[[Tên hàng hóa]:[ĐVT]],3,0),"")</f>
        <v/>
      </c>
      <c r="G271" s="17"/>
      <c r="H271" s="17"/>
      <c r="I271" s="14" t="str">
        <f>IF(Table2[[#This Row],[Số lượng]]&lt;&gt;0,Table2[[#This Row],[Số lượng]]*Table2[[#This Row],[Đơn giá mua]],"")</f>
        <v/>
      </c>
      <c r="J271" s="14" t="str">
        <f ca="1">IF(AND(Table2[[#This Row],[Tên hàng hóa]]&lt;&gt;0,D272=""),SUM(OFFSET(Table2[[#This Row],[Thành tiền]],0,0,-COUNTIF(Table2[Số HĐ],Table2[[#This Row],[Số HĐ]]))),"")</f>
        <v/>
      </c>
      <c r="K271" s="17"/>
      <c r="L27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1" s="15"/>
    </row>
    <row r="272" spans="1:13" ht="35.1" customHeight="1" x14ac:dyDescent="0.2">
      <c r="A272" s="11">
        <v>42216</v>
      </c>
      <c r="B272" s="12" t="s">
        <v>1214</v>
      </c>
      <c r="C272" s="13" t="s">
        <v>1119</v>
      </c>
      <c r="D272" s="16" t="s">
        <v>1215</v>
      </c>
      <c r="E272" s="18" t="str">
        <f>IF(Table2[[#This Row],[Tên hàng hóa]]&lt;&gt;0,VLOOKUP(Table2[[#This Row],[Tên hàng hóa]],Table1[[Tên hàng hóa]:[Quy cách]],2,0),"")</f>
        <v xml:space="preserve"> Cầu dao Schneider</v>
      </c>
      <c r="F272" s="18" t="str">
        <f>IF(Table2[[#This Row],[Tên hàng hóa]]&lt;&gt;0,VLOOKUP(Table2[[#This Row],[Tên hàng hóa]],Table1[[Tên hàng hóa]:[ĐVT]],3,0),"")</f>
        <v>Cái</v>
      </c>
      <c r="G272" s="17">
        <v>926200</v>
      </c>
      <c r="H272" s="17">
        <v>2</v>
      </c>
      <c r="I272" s="14">
        <f>IF(Table2[[#This Row],[Số lượng]]&lt;&gt;0,Table2[[#This Row],[Số lượng]]*Table2[[#This Row],[Đơn giá mua]],"")</f>
        <v>1852400</v>
      </c>
      <c r="J272" s="14" t="str">
        <f ca="1">IF(AND(Table2[[#This Row],[Tên hàng hóa]]&lt;&gt;0,D273=""),SUM(OFFSET(Table2[[#This Row],[Thành tiền]],0,0,-COUNTIF(Table2[Số HĐ],Table2[[#This Row],[Số HĐ]]))),"")</f>
        <v/>
      </c>
      <c r="K272" s="17"/>
      <c r="L27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2" s="15"/>
    </row>
    <row r="273" spans="1:13" ht="35.1" customHeight="1" x14ac:dyDescent="0.2">
      <c r="A273" s="11">
        <f>IF(Table2[[#This Row],[Tên hàng hóa]]="","",A272)</f>
        <v>42216</v>
      </c>
      <c r="B273" s="12" t="str">
        <f>IF(Table2[[#This Row],[Tên hàng hóa]]="","",B272)</f>
        <v>AE 6818</v>
      </c>
      <c r="C273" s="13" t="str">
        <f>IF(Table2[[#This Row],[Tên hàng hóa]]="","",C272)</f>
        <v>CTY TNHH KỸ THUẬT ĐIỆN - TỰ ĐỘNG HÓA A&amp;E</v>
      </c>
      <c r="D273" s="16" t="s">
        <v>1216</v>
      </c>
      <c r="E273" s="18" t="str">
        <f>IF(Table2[[#This Row],[Tên hàng hóa]]&lt;&gt;0,VLOOKUP(Table2[[#This Row],[Tên hàng hóa]],Table1[[Tên hàng hóa]:[Quy cách]],2,0),"")</f>
        <v xml:space="preserve"> Cầu dao Schneider</v>
      </c>
      <c r="F273" s="18" t="str">
        <f>IF(Table2[[#This Row],[Tên hàng hóa]]&lt;&gt;0,VLOOKUP(Table2[[#This Row],[Tên hàng hóa]],Table1[[Tên hàng hóa]:[ĐVT]],3,0),"")</f>
        <v>Cái</v>
      </c>
      <c r="G273" s="17">
        <v>259600</v>
      </c>
      <c r="H273" s="17">
        <v>10</v>
      </c>
      <c r="I273" s="14">
        <f>IF(Table2[[#This Row],[Số lượng]]&lt;&gt;0,Table2[[#This Row],[Số lượng]]*Table2[[#This Row],[Đơn giá mua]],"")</f>
        <v>2596000</v>
      </c>
      <c r="J273" s="14" t="str">
        <f ca="1">IF(AND(Table2[[#This Row],[Tên hàng hóa]]&lt;&gt;0,D274=""),SUM(OFFSET(Table2[[#This Row],[Thành tiền]],0,0,-COUNTIF(Table2[Số HĐ],Table2[[#This Row],[Số HĐ]]))),"")</f>
        <v/>
      </c>
      <c r="K273" s="17"/>
      <c r="L27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3" s="15"/>
    </row>
    <row r="274" spans="1:13" ht="35.1" customHeight="1" x14ac:dyDescent="0.2">
      <c r="A274" s="11">
        <f>IF(Table2[[#This Row],[Tên hàng hóa]]="","",A273)</f>
        <v>42216</v>
      </c>
      <c r="B274" s="12" t="str">
        <f>IF(Table2[[#This Row],[Tên hàng hóa]]="","",B273)</f>
        <v>AE 6818</v>
      </c>
      <c r="C274" s="13" t="str">
        <f>IF(Table2[[#This Row],[Tên hàng hóa]]="","",C273)</f>
        <v>CTY TNHH KỸ THUẬT ĐIỆN - TỰ ĐỘNG HÓA A&amp;E</v>
      </c>
      <c r="D274" s="16" t="s">
        <v>1217</v>
      </c>
      <c r="E274" s="18" t="str">
        <f>IF(Table2[[#This Row],[Tên hàng hóa]]&lt;&gt;0,VLOOKUP(Table2[[#This Row],[Tên hàng hóa]],Table1[[Tên hàng hóa]:[Quy cách]],2,0),"")</f>
        <v xml:space="preserve"> Cầu dao Schneider</v>
      </c>
      <c r="F274" s="18" t="str">
        <f>IF(Table2[[#This Row],[Tên hàng hóa]]&lt;&gt;0,VLOOKUP(Table2[[#This Row],[Tên hàng hóa]],Table1[[Tên hàng hóa]:[ĐVT]],3,0),"")</f>
        <v>Cái</v>
      </c>
      <c r="G274" s="17">
        <v>2695220</v>
      </c>
      <c r="H274" s="17">
        <v>1</v>
      </c>
      <c r="I274" s="14">
        <f>IF(Table2[[#This Row],[Số lượng]]&lt;&gt;0,Table2[[#This Row],[Số lượng]]*Table2[[#This Row],[Đơn giá mua]],"")</f>
        <v>2695220</v>
      </c>
      <c r="J274" s="14">
        <f ca="1">IF(AND(Table2[[#This Row],[Tên hàng hóa]]&lt;&gt;0,D275=""),SUM(OFFSET(Table2[[#This Row],[Thành tiền]],0,0,-COUNTIF(Table2[Số HĐ],Table2[[#This Row],[Số HĐ]]))),"")</f>
        <v>7143620</v>
      </c>
      <c r="K274" s="17" t="s">
        <v>464</v>
      </c>
      <c r="L27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74" s="15" t="s">
        <v>1229</v>
      </c>
    </row>
    <row r="275" spans="1:13" ht="35.1" customHeight="1" x14ac:dyDescent="0.2">
      <c r="A275" s="11" t="str">
        <f>IF(Table2[[#This Row],[Tên hàng hóa]]="","",A274)</f>
        <v/>
      </c>
      <c r="B275" s="12" t="str">
        <f>IF(Table2[[#This Row],[Tên hàng hóa]]="","",B274)</f>
        <v/>
      </c>
      <c r="C275" s="13" t="str">
        <f>IF(Table2[[#This Row],[Tên hàng hóa]]="","",C274)</f>
        <v/>
      </c>
      <c r="D275" s="16"/>
      <c r="E275" s="18" t="str">
        <f>IF(Table2[[#This Row],[Tên hàng hóa]]&lt;&gt;0,VLOOKUP(Table2[[#This Row],[Tên hàng hóa]],Table1[[Tên hàng hóa]:[Quy cách]],2,0),"")</f>
        <v/>
      </c>
      <c r="F275" s="18" t="str">
        <f>IF(Table2[[#This Row],[Tên hàng hóa]]&lt;&gt;0,VLOOKUP(Table2[[#This Row],[Tên hàng hóa]],Table1[[Tên hàng hóa]:[ĐVT]],3,0),"")</f>
        <v/>
      </c>
      <c r="G275" s="17"/>
      <c r="H275" s="17"/>
      <c r="I275" s="14" t="str">
        <f>IF(Table2[[#This Row],[Số lượng]]&lt;&gt;0,Table2[[#This Row],[Số lượng]]*Table2[[#This Row],[Đơn giá mua]],"")</f>
        <v/>
      </c>
      <c r="J275" s="14" t="str">
        <f ca="1">IF(AND(Table2[[#This Row],[Tên hàng hóa]]&lt;&gt;0,D276=""),SUM(OFFSET(Table2[[#This Row],[Thành tiền]],0,0,-COUNTIF(Table2[Số HĐ],Table2[[#This Row],[Số HĐ]]))),"")</f>
        <v/>
      </c>
      <c r="K275" s="17"/>
      <c r="L27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5" s="15"/>
    </row>
    <row r="276" spans="1:13" ht="35.1" customHeight="1" x14ac:dyDescent="0.2">
      <c r="A276" s="11">
        <v>42212</v>
      </c>
      <c r="B276" s="12" t="s">
        <v>1227</v>
      </c>
      <c r="C276" s="13" t="s">
        <v>521</v>
      </c>
      <c r="D276" s="16" t="s">
        <v>103</v>
      </c>
      <c r="E276" s="18" t="str">
        <f>IF(Table2[[#This Row],[Tên hàng hóa]]&lt;&gt;0,VLOOKUP(Table2[[#This Row],[Tên hàng hóa]],Table1[[Tên hàng hóa]:[Quy cách]],2,0),"")</f>
        <v>Bộ Điều Khiển Lập Trình</v>
      </c>
      <c r="F276" s="18" t="str">
        <f>IF(Table2[[#This Row],[Tên hàng hóa]]&lt;&gt;0,VLOOKUP(Table2[[#This Row],[Tên hàng hóa]],Table1[[Tên hàng hóa]:[ĐVT]],3,0),"")</f>
        <v>Cái</v>
      </c>
      <c r="G276" s="17">
        <v>825000</v>
      </c>
      <c r="H276" s="17">
        <v>1</v>
      </c>
      <c r="I276" s="14">
        <f>IF(Table2[[#This Row],[Số lượng]]&lt;&gt;0,Table2[[#This Row],[Số lượng]]*Table2[[#This Row],[Đơn giá mua]],"")</f>
        <v>825000</v>
      </c>
      <c r="J276" s="14" t="str">
        <f ca="1">IF(AND(Table2[[#This Row],[Tên hàng hóa]]&lt;&gt;0,D277=""),SUM(OFFSET(Table2[[#This Row],[Thành tiền]],0,0,-COUNTIF(Table2[Số HĐ],Table2[[#This Row],[Số HĐ]]))),"")</f>
        <v/>
      </c>
      <c r="K276" s="17"/>
      <c r="L27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6" s="15"/>
    </row>
    <row r="277" spans="1:13" ht="35.1" customHeight="1" x14ac:dyDescent="0.2">
      <c r="A277" s="11">
        <v>42212</v>
      </c>
      <c r="B277" s="12" t="str">
        <f>IF(Table2[[#This Row],[Tên hàng hóa]]="","",B276)</f>
        <v>ĐMN 274</v>
      </c>
      <c r="C277" s="13" t="str">
        <f>IF(Table2[[#This Row],[Tên hàng hóa]]="","",C276)</f>
        <v>CTY Điện Minh Nguyên</v>
      </c>
      <c r="D277" s="16" t="s">
        <v>1903</v>
      </c>
      <c r="E277" s="18" t="str">
        <f>IF(Table2[[#This Row],[Tên hàng hóa]]&lt;&gt;0,VLOOKUP(Table2[[#This Row],[Tên hàng hóa]],Table1[[Tên hàng hóa]:[Quy cách]],2,0),"")</f>
        <v>Cáp mitsu</v>
      </c>
      <c r="F277" s="18" t="str">
        <f>IF(Table2[[#This Row],[Tên hàng hóa]]&lt;&gt;0,VLOOKUP(Table2[[#This Row],[Tên hàng hóa]],Table1[[Tên hàng hóa]:[ĐVT]],3,0),"")</f>
        <v>Cái</v>
      </c>
      <c r="G277" s="17">
        <v>495000</v>
      </c>
      <c r="H277" s="17">
        <v>1</v>
      </c>
      <c r="I277" s="14">
        <f>IF(Table2[[#This Row],[Số lượng]]&lt;&gt;0,Table2[[#This Row],[Số lượng]]*Table2[[#This Row],[Đơn giá mua]],"")</f>
        <v>495000</v>
      </c>
      <c r="J277" s="14">
        <f ca="1">IF(AND(Table2[[#This Row],[Tên hàng hóa]]&lt;&gt;0,D278=""),SUM(OFFSET(Table2[[#This Row],[Thành tiền]],0,0,-COUNTIF(Table2[Số HĐ],Table2[[#This Row],[Số HĐ]]))),"")</f>
        <v>1320000</v>
      </c>
      <c r="K277" s="17" t="s">
        <v>464</v>
      </c>
      <c r="L27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77" s="15" t="s">
        <v>2505</v>
      </c>
    </row>
    <row r="278" spans="1:13" ht="35.1" customHeight="1" x14ac:dyDescent="0.2">
      <c r="A278" s="11" t="str">
        <f>IF(Table2[[#This Row],[Tên hàng hóa]]="","",A277)</f>
        <v/>
      </c>
      <c r="B278" s="12" t="str">
        <f>IF(Table2[[#This Row],[Tên hàng hóa]]="","",B277)</f>
        <v/>
      </c>
      <c r="C278" s="13" t="str">
        <f>IF(Table2[[#This Row],[Tên hàng hóa]]="","",C277)</f>
        <v/>
      </c>
      <c r="D278" s="16"/>
      <c r="E278" s="18" t="str">
        <f>IF(Table2[[#This Row],[Tên hàng hóa]]&lt;&gt;0,VLOOKUP(Table2[[#This Row],[Tên hàng hóa]],Table1[[Tên hàng hóa]:[Quy cách]],2,0),"")</f>
        <v/>
      </c>
      <c r="F278" s="18" t="str">
        <f>IF(Table2[[#This Row],[Tên hàng hóa]]&lt;&gt;0,VLOOKUP(Table2[[#This Row],[Tên hàng hóa]],Table1[[Tên hàng hóa]:[ĐVT]],3,0),"")</f>
        <v/>
      </c>
      <c r="G278" s="17"/>
      <c r="H278" s="17"/>
      <c r="I278" s="14" t="str">
        <f>IF(Table2[[#This Row],[Số lượng]]&lt;&gt;0,Table2[[#This Row],[Số lượng]]*Table2[[#This Row],[Đơn giá mua]],"")</f>
        <v/>
      </c>
      <c r="J278" s="14" t="str">
        <f ca="1">IF(AND(Table2[[#This Row],[Tên hàng hóa]]&lt;&gt;0,D279=""),SUM(OFFSET(Table2[[#This Row],[Thành tiền]],0,0,-COUNTIF(Table2[Số HĐ],Table2[[#This Row],[Số HĐ]]))),"")</f>
        <v/>
      </c>
      <c r="K278" s="17"/>
      <c r="L27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8" s="15"/>
    </row>
    <row r="279" spans="1:13" ht="35.1" customHeight="1" x14ac:dyDescent="0.2">
      <c r="A279" s="11">
        <v>42219</v>
      </c>
      <c r="B279" s="12" t="s">
        <v>1228</v>
      </c>
      <c r="C279" s="13" t="s">
        <v>586</v>
      </c>
      <c r="D279" s="16" t="s">
        <v>331</v>
      </c>
      <c r="E279" s="18" t="str">
        <f>IF(Table2[[#This Row],[Tên hàng hóa]]&lt;&gt;0,VLOOKUP(Table2[[#This Row],[Tên hàng hóa]],Table1[[Tên hàng hóa]:[Quy cách]],2,0),"")</f>
        <v>Màn Hình Cảm Ứng</v>
      </c>
      <c r="F279" s="18" t="str">
        <f>IF(Table2[[#This Row],[Tên hàng hóa]]&lt;&gt;0,VLOOKUP(Table2[[#This Row],[Tên hàng hóa]],Table1[[Tên hàng hóa]:[ĐVT]],3,0),"")</f>
        <v>Cái</v>
      </c>
      <c r="G279" s="17">
        <v>3153938.33</v>
      </c>
      <c r="H279" s="17">
        <v>2</v>
      </c>
      <c r="I279" s="14">
        <f>IF(Table2[[#This Row],[Số lượng]]&lt;&gt;0,Table2[[#This Row],[Số lượng]]*Table2[[#This Row],[Đơn giá mua]],"")</f>
        <v>6307876.6600000001</v>
      </c>
      <c r="J279" s="14" t="str">
        <f ca="1">IF(AND(Table2[[#This Row],[Tên hàng hóa]]&lt;&gt;0,D280=""),SUM(OFFSET(Table2[[#This Row],[Thành tiền]],0,0,-COUNTIF(Table2[Số HĐ],Table2[[#This Row],[Số HĐ]]))),"")</f>
        <v/>
      </c>
      <c r="K279" s="17"/>
      <c r="L27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9" s="15"/>
    </row>
    <row r="280" spans="1:13" ht="35.1" customHeight="1" x14ac:dyDescent="0.2">
      <c r="A280" s="11">
        <f>IF(Table2[[#This Row],[Tên hàng hóa]]="","",A279)</f>
        <v>42219</v>
      </c>
      <c r="B280" s="12" t="str">
        <f>IF(Table2[[#This Row],[Tên hàng hóa]]="","",B279)</f>
        <v>TECKON 06/07</v>
      </c>
      <c r="C280" s="13" t="str">
        <f>IF(Table2[[#This Row],[Tên hàng hóa]]="","",C279)</f>
        <v>CÔNG TY TECKON</v>
      </c>
      <c r="D280" s="16" t="s">
        <v>159</v>
      </c>
      <c r="E280" s="18" t="str">
        <f>IF(Table2[[#This Row],[Tên hàng hóa]]&lt;&gt;0,VLOOKUP(Table2[[#This Row],[Tên hàng hóa]],Table1[[Tên hàng hóa]:[Quy cách]],2,0),"")</f>
        <v>Bộ Nguồn Xung</v>
      </c>
      <c r="F280" s="18" t="str">
        <f>IF(Table2[[#This Row],[Tên hàng hóa]]&lt;&gt;0,VLOOKUP(Table2[[#This Row],[Tên hàng hóa]],Table1[[Tên hàng hóa]:[ĐVT]],3,0),"")</f>
        <v>Cái</v>
      </c>
      <c r="G280" s="17">
        <v>441653.33</v>
      </c>
      <c r="H280" s="17">
        <v>3</v>
      </c>
      <c r="I280" s="14">
        <f>IF(Table2[[#This Row],[Số lượng]]&lt;&gt;0,Table2[[#This Row],[Số lượng]]*Table2[[#This Row],[Đơn giá mua]],"")</f>
        <v>1324959.99</v>
      </c>
      <c r="J280" s="14" t="str">
        <f ca="1">IF(AND(Table2[[#This Row],[Tên hàng hóa]]&lt;&gt;0,D281=""),SUM(OFFSET(Table2[[#This Row],[Thành tiền]],0,0,-COUNTIF(Table2[Số HĐ],Table2[[#This Row],[Số HĐ]]))),"")</f>
        <v/>
      </c>
      <c r="K280" s="17"/>
      <c r="L28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0" s="15"/>
    </row>
    <row r="281" spans="1:13" ht="35.1" customHeight="1" x14ac:dyDescent="0.2">
      <c r="A281" s="11">
        <f>IF(Table2[[#This Row],[Tên hàng hóa]]="","",A280)</f>
        <v>42219</v>
      </c>
      <c r="B281" s="12" t="str">
        <f>IF(Table2[[#This Row],[Tên hàng hóa]]="","",B280)</f>
        <v>TECKON 06/07</v>
      </c>
      <c r="C281" s="13" t="str">
        <f>IF(Table2[[#This Row],[Tên hàng hóa]]="","",C280)</f>
        <v>CÔNG TY TECKON</v>
      </c>
      <c r="D281" s="16" t="s">
        <v>520</v>
      </c>
      <c r="E281" s="18" t="str">
        <f>IF(Table2[[#This Row],[Tên hàng hóa]]&lt;&gt;0,VLOOKUP(Table2[[#This Row],[Tên hàng hóa]],Table1[[Tên hàng hóa]:[Quy cách]],2,0),"")</f>
        <v>Cảm Biến</v>
      </c>
      <c r="F281" s="18" t="str">
        <f>IF(Table2[[#This Row],[Tên hàng hóa]]&lt;&gt;0,VLOOKUP(Table2[[#This Row],[Tên hàng hóa]],Table1[[Tên hàng hóa]:[ĐVT]],3,0),"")</f>
        <v>Cái</v>
      </c>
      <c r="G281" s="17">
        <v>725573.33</v>
      </c>
      <c r="H281" s="17">
        <v>5</v>
      </c>
      <c r="I281" s="14">
        <f>IF(Table2[[#This Row],[Số lượng]]&lt;&gt;0,Table2[[#This Row],[Số lượng]]*Table2[[#This Row],[Đơn giá mua]],"")</f>
        <v>3627866.65</v>
      </c>
      <c r="J281" s="14" t="str">
        <f ca="1">IF(AND(Table2[[#This Row],[Tên hàng hóa]]&lt;&gt;0,D282=""),SUM(OFFSET(Table2[[#This Row],[Thành tiền]],0,0,-COUNTIF(Table2[Số HĐ],Table2[[#This Row],[Số HĐ]]))),"")</f>
        <v/>
      </c>
      <c r="K281" s="17"/>
      <c r="L28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1" s="15"/>
    </row>
    <row r="282" spans="1:13" ht="35.1" customHeight="1" x14ac:dyDescent="0.2">
      <c r="A282" s="11">
        <f>IF(Table2[[#This Row],[Tên hàng hóa]]="","",A281)</f>
        <v>42219</v>
      </c>
      <c r="B282" s="12" t="str">
        <f>IF(Table2[[#This Row],[Tên hàng hóa]]="","",B281)</f>
        <v>TECKON 06/07</v>
      </c>
      <c r="C282" s="13" t="str">
        <f>IF(Table2[[#This Row],[Tên hàng hóa]]="","",C281)</f>
        <v>CÔNG TY TECKON</v>
      </c>
      <c r="D282" s="16" t="s">
        <v>76</v>
      </c>
      <c r="E282" s="18" t="str">
        <f>IF(Table2[[#This Row],[Tên hàng hóa]]&lt;&gt;0,VLOOKUP(Table2[[#This Row],[Tên hàng hóa]],Table1[[Tên hàng hóa]:[Quy cách]],2,0),"")</f>
        <v>Bộ Điều Khiển Lập Trình</v>
      </c>
      <c r="F282" s="18" t="str">
        <f>IF(Table2[[#This Row],[Tên hàng hóa]]&lt;&gt;0,VLOOKUP(Table2[[#This Row],[Tên hàng hóa]],Table1[[Tên hàng hóa]:[ĐVT]],3,0),"")</f>
        <v>Cái</v>
      </c>
      <c r="G282" s="17">
        <v>1895844.33</v>
      </c>
      <c r="H282" s="17">
        <v>1</v>
      </c>
      <c r="I282" s="14">
        <f>IF(Table2[[#This Row],[Số lượng]]&lt;&gt;0,Table2[[#This Row],[Số lượng]]*Table2[[#This Row],[Đơn giá mua]],"")</f>
        <v>1895844.33</v>
      </c>
      <c r="J282" s="14" t="str">
        <f ca="1">IF(AND(Table2[[#This Row],[Tên hàng hóa]]&lt;&gt;0,D283=""),SUM(OFFSET(Table2[[#This Row],[Thành tiền]],0,0,-COUNTIF(Table2[Số HĐ],Table2[[#This Row],[Số HĐ]]))),"")</f>
        <v/>
      </c>
      <c r="K282" s="17"/>
      <c r="L28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2" s="15"/>
    </row>
    <row r="283" spans="1:13" ht="35.1" customHeight="1" x14ac:dyDescent="0.2">
      <c r="A283" s="11">
        <f>IF(Table2[[#This Row],[Tên hàng hóa]]="","",A282)</f>
        <v>42219</v>
      </c>
      <c r="B283" s="12" t="str">
        <f>IF(Table2[[#This Row],[Tên hàng hóa]]="","",B282)</f>
        <v>TECKON 06/07</v>
      </c>
      <c r="C283" s="13" t="str">
        <f>IF(Table2[[#This Row],[Tên hàng hóa]]="","",C282)</f>
        <v>CÔNG TY TECKON</v>
      </c>
      <c r="D283" s="16" t="s">
        <v>57</v>
      </c>
      <c r="E283" s="18" t="str">
        <f>IF(Table2[[#This Row],[Tên hàng hóa]]&lt;&gt;0,VLOOKUP(Table2[[#This Row],[Tên hàng hóa]],Table1[[Tên hàng hóa]:[Quy cách]],2,0),"")</f>
        <v>Bộ Điều Khiển Lập Trình</v>
      </c>
      <c r="F283" s="18" t="str">
        <f>IF(Table2[[#This Row],[Tên hàng hóa]]&lt;&gt;0,VLOOKUP(Table2[[#This Row],[Tên hàng hóa]],Table1[[Tên hàng hóa]:[ĐVT]],3,0),"")</f>
        <v>Cái</v>
      </c>
      <c r="G283" s="17">
        <v>4634050.33</v>
      </c>
      <c r="H283" s="17">
        <v>2</v>
      </c>
      <c r="I283" s="14">
        <f>IF(Table2[[#This Row],[Số lượng]]&lt;&gt;0,Table2[[#This Row],[Số lượng]]*Table2[[#This Row],[Đơn giá mua]],"")</f>
        <v>9268100.6600000001</v>
      </c>
      <c r="J283" s="14" t="str">
        <f ca="1">IF(AND(Table2[[#This Row],[Tên hàng hóa]]&lt;&gt;0,D284=""),SUM(OFFSET(Table2[[#This Row],[Thành tiền]],0,0,-COUNTIF(Table2[Số HĐ],Table2[[#This Row],[Số HĐ]]))),"")</f>
        <v/>
      </c>
      <c r="K283" s="17"/>
      <c r="L28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3" s="15"/>
    </row>
    <row r="284" spans="1:13" ht="35.1" customHeight="1" x14ac:dyDescent="0.2">
      <c r="A284" s="11">
        <f>IF(Table2[[#This Row],[Tên hàng hóa]]="","",A283)</f>
        <v>42219</v>
      </c>
      <c r="B284" s="12" t="str">
        <f>IF(Table2[[#This Row],[Tên hàng hóa]]="","",B283)</f>
        <v>TECKON 06/07</v>
      </c>
      <c r="C284" s="13" t="str">
        <f>IF(Table2[[#This Row],[Tên hàng hóa]]="","",C283)</f>
        <v>CÔNG TY TECKON</v>
      </c>
      <c r="D284" s="16" t="s">
        <v>841</v>
      </c>
      <c r="E284" s="18" t="str">
        <f>IF(Table2[[#This Row],[Tên hàng hóa]]&lt;&gt;0,VLOOKUP(Table2[[#This Row],[Tên hàng hóa]],Table1[[Tên hàng hóa]:[Quy cách]],2,0),"")</f>
        <v>Cảm Biến</v>
      </c>
      <c r="F284" s="18" t="str">
        <f>IF(Table2[[#This Row],[Tên hàng hóa]]&lt;&gt;0,VLOOKUP(Table2[[#This Row],[Tên hàng hóa]],Table1[[Tên hàng hóa]:[ĐVT]],3,0),"")</f>
        <v>Cái</v>
      </c>
      <c r="G284" s="17">
        <v>812933.33</v>
      </c>
      <c r="H284" s="17">
        <v>2</v>
      </c>
      <c r="I284" s="14">
        <f>IF(Table2[[#This Row],[Số lượng]]&lt;&gt;0,Table2[[#This Row],[Số lượng]]*Table2[[#This Row],[Đơn giá mua]],"")</f>
        <v>1625866.66</v>
      </c>
      <c r="J284" s="14" t="str">
        <f ca="1">IF(AND(Table2[[#This Row],[Tên hàng hóa]]&lt;&gt;0,D285=""),SUM(OFFSET(Table2[[#This Row],[Thành tiền]],0,0,-COUNTIF(Table2[Số HĐ],Table2[[#This Row],[Số HĐ]]))),"")</f>
        <v/>
      </c>
      <c r="K284" s="17"/>
      <c r="L28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4" s="15"/>
    </row>
    <row r="285" spans="1:13" ht="35.1" customHeight="1" x14ac:dyDescent="0.2">
      <c r="A285" s="11">
        <f>IF(Table2[[#This Row],[Tên hàng hóa]]="","",A284)</f>
        <v>42219</v>
      </c>
      <c r="B285" s="12" t="str">
        <f>IF(Table2[[#This Row],[Tên hàng hóa]]="","",B284)</f>
        <v>TECKON 06/07</v>
      </c>
      <c r="C285" s="13" t="str">
        <f>IF(Table2[[#This Row],[Tên hàng hóa]]="","",C284)</f>
        <v>CÔNG TY TECKON</v>
      </c>
      <c r="D285" s="16" t="s">
        <v>69</v>
      </c>
      <c r="E285" s="18" t="str">
        <f>IF(Table2[[#This Row],[Tên hàng hóa]]&lt;&gt;0,VLOOKUP(Table2[[#This Row],[Tên hàng hóa]],Table1[[Tên hàng hóa]:[Quy cách]],2,0),"")</f>
        <v>Bộ Điều Khiển Lập Trình</v>
      </c>
      <c r="F285" s="18" t="str">
        <f>IF(Table2[[#This Row],[Tên hàng hóa]]&lt;&gt;0,VLOOKUP(Table2[[#This Row],[Tên hàng hóa]],Table1[[Tên hàng hóa]:[ĐVT]],3,0),"")</f>
        <v>Cái</v>
      </c>
      <c r="G285" s="17">
        <v>489740.33</v>
      </c>
      <c r="H285" s="17">
        <v>1</v>
      </c>
      <c r="I285" s="14">
        <f>IF(Table2[[#This Row],[Số lượng]]&lt;&gt;0,Table2[[#This Row],[Số lượng]]*Table2[[#This Row],[Đơn giá mua]],"")</f>
        <v>489740.33</v>
      </c>
      <c r="J285" s="14" t="str">
        <f ca="1">IF(AND(Table2[[#This Row],[Tên hàng hóa]]&lt;&gt;0,D286=""),SUM(OFFSET(Table2[[#This Row],[Thành tiền]],0,0,-COUNTIF(Table2[Số HĐ],Table2[[#This Row],[Số HĐ]]))),"")</f>
        <v/>
      </c>
      <c r="K285" s="17"/>
      <c r="L28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5" s="15"/>
    </row>
    <row r="286" spans="1:13" ht="35.1" customHeight="1" x14ac:dyDescent="0.2">
      <c r="A286" s="11">
        <f>IF(Table2[[#This Row],[Tên hàng hóa]]="","",A285)</f>
        <v>42219</v>
      </c>
      <c r="B286" s="12" t="str">
        <f>IF(Table2[[#This Row],[Tên hàng hóa]]="","",B285)</f>
        <v>TECKON 06/07</v>
      </c>
      <c r="C286" s="13" t="str">
        <f>IF(Table2[[#This Row],[Tên hàng hóa]]="","",C285)</f>
        <v>CÔNG TY TECKON</v>
      </c>
      <c r="D286" s="16" t="s">
        <v>2111</v>
      </c>
      <c r="E286" s="18" t="str">
        <f>IF(Table2[[#This Row],[Tên hàng hóa]]&lt;&gt;0,VLOOKUP(Table2[[#This Row],[Tên hàng hóa]],Table1[[Tên hàng hóa]:[Quy cách]],2,0),"")</f>
        <v>Bộ Mã Hóa Xung(Encoder)</v>
      </c>
      <c r="F286" s="18" t="str">
        <f>IF(Table2[[#This Row],[Tên hàng hóa]]&lt;&gt;0,VLOOKUP(Table2[[#This Row],[Tên hàng hóa]],Table1[[Tên hàng hóa]:[ĐVT]],3,0),"")</f>
        <v>Cái</v>
      </c>
      <c r="G286" s="17">
        <v>1435373.33</v>
      </c>
      <c r="H286" s="17">
        <v>2</v>
      </c>
      <c r="I286" s="14">
        <f>IF(Table2[[#This Row],[Số lượng]]&lt;&gt;0,Table2[[#This Row],[Số lượng]]*Table2[[#This Row],[Đơn giá mua]],"")</f>
        <v>2870746.66</v>
      </c>
      <c r="J286" s="14" t="str">
        <f ca="1">IF(AND(Table2[[#This Row],[Tên hàng hóa]]&lt;&gt;0,D287=""),SUM(OFFSET(Table2[[#This Row],[Thành tiền]],0,0,-COUNTIF(Table2[Số HĐ],Table2[[#This Row],[Số HĐ]]))),"")</f>
        <v/>
      </c>
      <c r="K286" s="17"/>
      <c r="L28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6" s="15"/>
    </row>
    <row r="287" spans="1:13" ht="35.1" customHeight="1" x14ac:dyDescent="0.2">
      <c r="A287" s="11">
        <f>IF(Table2[[#This Row],[Tên hàng hóa]]="","",A286)</f>
        <v>42219</v>
      </c>
      <c r="B287" s="12" t="str">
        <f>IF(Table2[[#This Row],[Tên hàng hóa]]="","",B286)</f>
        <v>TECKON 06/07</v>
      </c>
      <c r="C287" s="13" t="str">
        <f>IF(Table2[[#This Row],[Tên hàng hóa]]="","",C286)</f>
        <v>CÔNG TY TECKON</v>
      </c>
      <c r="D287" s="16" t="s">
        <v>247</v>
      </c>
      <c r="E287" s="18" t="str">
        <f>IF(Table2[[#This Row],[Tên hàng hóa]]&lt;&gt;0,VLOOKUP(Table2[[#This Row],[Tên hàng hóa]],Table1[[Tên hàng hóa]:[Quy cách]],2,0),"")</f>
        <v>Cảm Biến</v>
      </c>
      <c r="F287" s="18" t="str">
        <f>IF(Table2[[#This Row],[Tên hàng hóa]]&lt;&gt;0,VLOOKUP(Table2[[#This Row],[Tên hàng hóa]],Table1[[Tên hàng hóa]:[ĐVT]],3,0),"")</f>
        <v>Cái</v>
      </c>
      <c r="G287" s="17">
        <v>507173.33</v>
      </c>
      <c r="H287" s="17">
        <v>10</v>
      </c>
      <c r="I287" s="14">
        <f>IF(Table2[[#This Row],[Số lượng]]&lt;&gt;0,Table2[[#This Row],[Số lượng]]*Table2[[#This Row],[Đơn giá mua]],"")</f>
        <v>5071733.3</v>
      </c>
      <c r="J287" s="14" t="str">
        <f ca="1">IF(AND(Table2[[#This Row],[Tên hàng hóa]]&lt;&gt;0,D288=""),SUM(OFFSET(Table2[[#This Row],[Thành tiền]],0,0,-COUNTIF(Table2[Số HĐ],Table2[[#This Row],[Số HĐ]]))),"")</f>
        <v/>
      </c>
      <c r="K287" s="17"/>
      <c r="L28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7" s="15"/>
    </row>
    <row r="288" spans="1:13" ht="35.1" customHeight="1" x14ac:dyDescent="0.2">
      <c r="A288" s="11">
        <f>IF(Table2[[#This Row],[Tên hàng hóa]]="","",A287)</f>
        <v>42219</v>
      </c>
      <c r="B288" s="12" t="str">
        <f>IF(Table2[[#This Row],[Tên hàng hóa]]="","",B287)</f>
        <v>TECKON 06/07</v>
      </c>
      <c r="C288" s="13" t="str">
        <f>IF(Table2[[#This Row],[Tên hàng hóa]]="","",C287)</f>
        <v>CÔNG TY TECKON</v>
      </c>
      <c r="D288" s="16" t="s">
        <v>68</v>
      </c>
      <c r="E288" s="18" t="str">
        <f>IF(Table2[[#This Row],[Tên hàng hóa]]&lt;&gt;0,VLOOKUP(Table2[[#This Row],[Tên hàng hóa]],Table1[[Tên hàng hóa]:[Quy cách]],2,0),"")</f>
        <v>Bộ Điều Khiển Lập Trình</v>
      </c>
      <c r="F288" s="18" t="str">
        <f>IF(Table2[[#This Row],[Tên hàng hóa]]&lt;&gt;0,VLOOKUP(Table2[[#This Row],[Tên hàng hóa]],Table1[[Tên hàng hóa]:[ĐVT]],3,0),"")</f>
        <v>Cái</v>
      </c>
      <c r="G288" s="17">
        <v>489738.33</v>
      </c>
      <c r="H288" s="17">
        <v>2</v>
      </c>
      <c r="I288" s="14">
        <f>IF(Table2[[#This Row],[Số lượng]]&lt;&gt;0,Table2[[#This Row],[Số lượng]]*Table2[[#This Row],[Đơn giá mua]],"")</f>
        <v>979476.66</v>
      </c>
      <c r="J288" s="14" t="str">
        <f ca="1">IF(AND(Table2[[#This Row],[Tên hàng hóa]]&lt;&gt;0,D289=""),SUM(OFFSET(Table2[[#This Row],[Thành tiền]],0,0,-COUNTIF(Table2[Số HĐ],Table2[[#This Row],[Số HĐ]]))),"")</f>
        <v/>
      </c>
      <c r="K288" s="17"/>
      <c r="L28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8" s="15"/>
    </row>
    <row r="289" spans="1:13" ht="35.1" customHeight="1" x14ac:dyDescent="0.2">
      <c r="A289" s="11">
        <f>IF(Table2[[#This Row],[Tên hàng hóa]]="","",A288)</f>
        <v>42219</v>
      </c>
      <c r="B289" s="12" t="str">
        <f>IF(Table2[[#This Row],[Tên hàng hóa]]="","",B288)</f>
        <v>TECKON 06/07</v>
      </c>
      <c r="C289" s="13" t="str">
        <f>IF(Table2[[#This Row],[Tên hàng hóa]]="","",C288)</f>
        <v>CÔNG TY TECKON</v>
      </c>
      <c r="D289" s="16" t="s">
        <v>258</v>
      </c>
      <c r="E289" s="18" t="str">
        <f>IF(Table2[[#This Row],[Tên hàng hóa]]&lt;&gt;0,VLOOKUP(Table2[[#This Row],[Tên hàng hóa]],Table1[[Tên hàng hóa]:[Quy cách]],2,0),"")</f>
        <v>Cảm Biến</v>
      </c>
      <c r="F289" s="18" t="str">
        <f>IF(Table2[[#This Row],[Tên hàng hóa]]&lt;&gt;0,VLOOKUP(Table2[[#This Row],[Tên hàng hóa]],Table1[[Tên hàng hóa]:[ĐVT]],3,0),"")</f>
        <v>Cái</v>
      </c>
      <c r="G289" s="17">
        <v>834773.33</v>
      </c>
      <c r="H289" s="17">
        <v>2</v>
      </c>
      <c r="I289" s="14">
        <f>IF(Table2[[#This Row],[Số lượng]]&lt;&gt;0,Table2[[#This Row],[Số lượng]]*Table2[[#This Row],[Đơn giá mua]],"")</f>
        <v>1669546.66</v>
      </c>
      <c r="J289" s="14" t="str">
        <f ca="1">IF(AND(Table2[[#This Row],[Tên hàng hóa]]&lt;&gt;0,D290=""),SUM(OFFSET(Table2[[#This Row],[Thành tiền]],0,0,-COUNTIF(Table2[Số HĐ],Table2[[#This Row],[Số HĐ]]))),"")</f>
        <v/>
      </c>
      <c r="K289" s="17"/>
      <c r="L28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9" s="15"/>
    </row>
    <row r="290" spans="1:13" ht="35.1" customHeight="1" x14ac:dyDescent="0.2">
      <c r="A290" s="11">
        <f>IF(Table2[[#This Row],[Tên hàng hóa]]="","",A289)</f>
        <v>42219</v>
      </c>
      <c r="B290" s="12" t="str">
        <f>IF(Table2[[#This Row],[Tên hàng hóa]]="","",B289)</f>
        <v>TECKON 06/07</v>
      </c>
      <c r="C290" s="13" t="str">
        <f>IF(Table2[[#This Row],[Tên hàng hóa]]="","",C289)</f>
        <v>CÔNG TY TECKON</v>
      </c>
      <c r="D290" s="16" t="s">
        <v>234</v>
      </c>
      <c r="E290" s="18" t="str">
        <f>IF(Table2[[#This Row],[Tên hàng hóa]]&lt;&gt;0,VLOOKUP(Table2[[#This Row],[Tên hàng hóa]],Table1[[Tên hàng hóa]:[Quy cách]],2,0),"")</f>
        <v>Cảm Biến</v>
      </c>
      <c r="F290" s="18" t="str">
        <f>IF(Table2[[#This Row],[Tên hàng hóa]]&lt;&gt;0,VLOOKUP(Table2[[#This Row],[Tên hàng hóa]],Table1[[Tên hàng hóa]:[ĐVT]],3,0),"")</f>
        <v>Cái</v>
      </c>
      <c r="G290" s="17">
        <v>441653.33</v>
      </c>
      <c r="H290" s="17">
        <v>5</v>
      </c>
      <c r="I290" s="14">
        <f>IF(Table2[[#This Row],[Số lượng]]&lt;&gt;0,Table2[[#This Row],[Số lượng]]*Table2[[#This Row],[Đơn giá mua]],"")</f>
        <v>2208266.65</v>
      </c>
      <c r="J290" s="14" t="str">
        <f ca="1">IF(AND(Table2[[#This Row],[Tên hàng hóa]]&lt;&gt;0,D291=""),SUM(OFFSET(Table2[[#This Row],[Thành tiền]],0,0,-COUNTIF(Table2[Số HĐ],Table2[[#This Row],[Số HĐ]]))),"")</f>
        <v/>
      </c>
      <c r="K290" s="17"/>
      <c r="L29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0" s="15"/>
    </row>
    <row r="291" spans="1:13" ht="35.1" customHeight="1" x14ac:dyDescent="0.2">
      <c r="A291" s="11">
        <f>IF(Table2[[#This Row],[Tên hàng hóa]]="","",A290)</f>
        <v>42219</v>
      </c>
      <c r="B291" s="12" t="str">
        <f>IF(Table2[[#This Row],[Tên hàng hóa]]="","",B290)</f>
        <v>TECKON 06/07</v>
      </c>
      <c r="C291" s="13" t="str">
        <f>IF(Table2[[#This Row],[Tên hàng hóa]]="","",C290)</f>
        <v>CÔNG TY TECKON</v>
      </c>
      <c r="D291" s="16" t="s">
        <v>239</v>
      </c>
      <c r="E291" s="18" t="str">
        <f>IF(Table2[[#This Row],[Tên hàng hóa]]&lt;&gt;0,VLOOKUP(Table2[[#This Row],[Tên hàng hóa]],Table1[[Tên hàng hóa]:[Quy cách]],2,0),"")</f>
        <v>Cảm Biến</v>
      </c>
      <c r="F291" s="18" t="str">
        <f>IF(Table2[[#This Row],[Tên hàng hóa]]&lt;&gt;0,VLOOKUP(Table2[[#This Row],[Tên hàng hóa]],Table1[[Tên hàng hóa]:[ĐVT]],3,0),"")</f>
        <v>Cái</v>
      </c>
      <c r="G291" s="17">
        <v>463493.33</v>
      </c>
      <c r="H291" s="17">
        <v>5</v>
      </c>
      <c r="I291" s="14">
        <f>IF(Table2[[#This Row],[Số lượng]]&lt;&gt;0,Table2[[#This Row],[Số lượng]]*Table2[[#This Row],[Đơn giá mua]],"")</f>
        <v>2317466.65</v>
      </c>
      <c r="J291" s="14" t="str">
        <f ca="1">IF(AND(Table2[[#This Row],[Tên hàng hóa]]&lt;&gt;0,D292=""),SUM(OFFSET(Table2[[#This Row],[Thành tiền]],0,0,-COUNTIF(Table2[Số HĐ],Table2[[#This Row],[Số HĐ]]))),"")</f>
        <v/>
      </c>
      <c r="K291" s="17"/>
      <c r="L29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1" s="15"/>
    </row>
    <row r="292" spans="1:13" ht="35.1" customHeight="1" x14ac:dyDescent="0.2">
      <c r="A292" s="11">
        <f>IF(Table2[[#This Row],[Tên hàng hóa]]="","",A291)</f>
        <v>42219</v>
      </c>
      <c r="B292" s="12" t="str">
        <f>IF(Table2[[#This Row],[Tên hàng hóa]]="","",B291)</f>
        <v>TECKON 06/07</v>
      </c>
      <c r="C292" s="13" t="str">
        <f>IF(Table2[[#This Row],[Tên hàng hóa]]="","",C291)</f>
        <v>CÔNG TY TECKON</v>
      </c>
      <c r="D292" s="16" t="s">
        <v>2114</v>
      </c>
      <c r="E292" s="18" t="str">
        <f>IF(Table2[[#This Row],[Tên hàng hóa]]&lt;&gt;0,VLOOKUP(Table2[[#This Row],[Tên hàng hóa]],Table1[[Tên hàng hóa]:[Quy cách]],2,0),"")</f>
        <v>Bộ Mã Hóa Xung(Encoder)</v>
      </c>
      <c r="F292" s="18" t="str">
        <f>IF(Table2[[#This Row],[Tên hàng hóa]]&lt;&gt;0,VLOOKUP(Table2[[#This Row],[Tên hàng hóa]],Table1[[Tên hàng hóa]:[ĐVT]],3,0),"")</f>
        <v>Cái</v>
      </c>
      <c r="G292" s="17">
        <v>1368173.33</v>
      </c>
      <c r="H292" s="17">
        <v>3</v>
      </c>
      <c r="I292" s="14">
        <f>IF(Table2[[#This Row],[Số lượng]]&lt;&gt;0,Table2[[#This Row],[Số lượng]]*Table2[[#This Row],[Đơn giá mua]],"")</f>
        <v>4104519.99</v>
      </c>
      <c r="J292" s="14">
        <f ca="1">IF(AND(Table2[[#This Row],[Tên hàng hóa]]&lt;&gt;0,D293=""),SUM(OFFSET(Table2[[#This Row],[Thành tiền]],0,0,-COUNTIF(Table2[Số HĐ],Table2[[#This Row],[Số HĐ]]))),"")</f>
        <v>43762011.849999994</v>
      </c>
      <c r="K292" s="17" t="s">
        <v>464</v>
      </c>
      <c r="L29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92" s="15"/>
    </row>
    <row r="293" spans="1:13" ht="35.1" customHeight="1" x14ac:dyDescent="0.2">
      <c r="A293" s="11" t="str">
        <f>IF(Table2[[#This Row],[Tên hàng hóa]]="","",A292)</f>
        <v/>
      </c>
      <c r="B293" s="12" t="str">
        <f>IF(Table2[[#This Row],[Tên hàng hóa]]="","",B292)</f>
        <v/>
      </c>
      <c r="C293" s="13" t="str">
        <f>IF(Table2[[#This Row],[Tên hàng hóa]]="","",C292)</f>
        <v/>
      </c>
      <c r="D293" s="16"/>
      <c r="E293" s="18" t="str">
        <f>IF(Table2[[#This Row],[Tên hàng hóa]]&lt;&gt;0,VLOOKUP(Table2[[#This Row],[Tên hàng hóa]],Table1[[Tên hàng hóa]:[Quy cách]],2,0),"")</f>
        <v/>
      </c>
      <c r="F293" s="18" t="str">
        <f>IF(Table2[[#This Row],[Tên hàng hóa]]&lt;&gt;0,VLOOKUP(Table2[[#This Row],[Tên hàng hóa]],Table1[[Tên hàng hóa]:[ĐVT]],3,0),"")</f>
        <v/>
      </c>
      <c r="G293" s="17"/>
      <c r="H293" s="17"/>
      <c r="I293" s="14" t="str">
        <f>IF(Table2[[#This Row],[Số lượng]]&lt;&gt;0,Table2[[#This Row],[Số lượng]]*Table2[[#This Row],[Đơn giá mua]],"")</f>
        <v/>
      </c>
      <c r="J293" s="14" t="str">
        <f ca="1">IF(AND(Table2[[#This Row],[Tên hàng hóa]]&lt;&gt;0,D294=""),SUM(OFFSET(Table2[[#This Row],[Thành tiền]],0,0,-COUNTIF(Table2[Số HĐ],Table2[[#This Row],[Số HĐ]]))),"")</f>
        <v/>
      </c>
      <c r="K293" s="17"/>
      <c r="L29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3" s="15"/>
    </row>
    <row r="294" spans="1:13" ht="35.1" customHeight="1" x14ac:dyDescent="0.2">
      <c r="A294" s="11">
        <v>42220</v>
      </c>
      <c r="B294" s="12" t="s">
        <v>1241</v>
      </c>
      <c r="C294" s="13" t="s">
        <v>1119</v>
      </c>
      <c r="D294" s="16" t="s">
        <v>1236</v>
      </c>
      <c r="E294" s="18" t="str">
        <f>IF(Table2[[#This Row],[Tên hàng hóa]]&lt;&gt;0,VLOOKUP(Table2[[#This Row],[Tên hàng hóa]],Table1[[Tên hàng hóa]:[Quy cách]],2,0),"")</f>
        <v xml:space="preserve"> Cầu dao Schneider</v>
      </c>
      <c r="F294" s="18" t="str">
        <f>IF(Table2[[#This Row],[Tên hàng hóa]]&lt;&gt;0,VLOOKUP(Table2[[#This Row],[Tên hàng hóa]],Table1[[Tên hàng hóa]:[ĐVT]],3,0),"")</f>
        <v>Cái</v>
      </c>
      <c r="G294" s="17">
        <v>70686</v>
      </c>
      <c r="H294" s="17">
        <v>20</v>
      </c>
      <c r="I294" s="14">
        <f>IF(Table2[[#This Row],[Số lượng]]&lt;&gt;0,Table2[[#This Row],[Số lượng]]*Table2[[#This Row],[Đơn giá mua]],"")</f>
        <v>1413720</v>
      </c>
      <c r="J294" s="14" t="str">
        <f ca="1">IF(AND(Table2[[#This Row],[Tên hàng hóa]]&lt;&gt;0,D295=""),SUM(OFFSET(Table2[[#This Row],[Thành tiền]],0,0,-COUNTIF(Table2[Số HĐ],Table2[[#This Row],[Số HĐ]]))),"")</f>
        <v/>
      </c>
      <c r="K294" s="17"/>
      <c r="L29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4" s="15"/>
    </row>
    <row r="295" spans="1:13" ht="35.1" customHeight="1" x14ac:dyDescent="0.2">
      <c r="A295" s="11">
        <f>IF(Table2[[#This Row],[Tên hàng hóa]]="","",A294)</f>
        <v>42220</v>
      </c>
      <c r="B295" s="12" t="str">
        <f>IF(Table2[[#This Row],[Tên hàng hóa]]="","",B294)</f>
        <v>AE 6944</v>
      </c>
      <c r="C295" s="13" t="str">
        <f>IF(Table2[[#This Row],[Tên hàng hóa]]="","",C294)</f>
        <v>CTY TNHH KỸ THUẬT ĐIỆN - TỰ ĐỘNG HÓA A&amp;E</v>
      </c>
      <c r="D295" s="16" t="s">
        <v>1237</v>
      </c>
      <c r="E295" s="18" t="str">
        <f>IF(Table2[[#This Row],[Tên hàng hóa]]&lt;&gt;0,VLOOKUP(Table2[[#This Row],[Tên hàng hóa]],Table1[[Tên hàng hóa]:[Quy cách]],2,0),"")</f>
        <v xml:space="preserve"> Cầu dao Schneider</v>
      </c>
      <c r="F295" s="18" t="str">
        <f>IF(Table2[[#This Row],[Tên hàng hóa]]&lt;&gt;0,VLOOKUP(Table2[[#This Row],[Tên hàng hóa]],Table1[[Tên hàng hóa]:[ĐVT]],3,0),"")</f>
        <v>Cái</v>
      </c>
      <c r="G295" s="17">
        <v>70686</v>
      </c>
      <c r="H295" s="17">
        <v>20</v>
      </c>
      <c r="I295" s="14">
        <f>IF(Table2[[#This Row],[Số lượng]]&lt;&gt;0,Table2[[#This Row],[Số lượng]]*Table2[[#This Row],[Đơn giá mua]],"")</f>
        <v>1413720</v>
      </c>
      <c r="J295" s="14" t="str">
        <f ca="1">IF(AND(Table2[[#This Row],[Tên hàng hóa]]&lt;&gt;0,D296=""),SUM(OFFSET(Table2[[#This Row],[Thành tiền]],0,0,-COUNTIF(Table2[Số HĐ],Table2[[#This Row],[Số HĐ]]))),"")</f>
        <v/>
      </c>
      <c r="K295" s="17"/>
      <c r="L29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5" s="15"/>
    </row>
    <row r="296" spans="1:13" ht="35.1" customHeight="1" x14ac:dyDescent="0.2">
      <c r="A296" s="11">
        <f>IF(Table2[[#This Row],[Tên hàng hóa]]="","",A295)</f>
        <v>42220</v>
      </c>
      <c r="B296" s="12" t="str">
        <f>IF(Table2[[#This Row],[Tên hàng hóa]]="","",B295)</f>
        <v>AE 6944</v>
      </c>
      <c r="C296" s="13" t="str">
        <f>IF(Table2[[#This Row],[Tên hàng hóa]]="","",C295)</f>
        <v>CTY TNHH KỸ THUẬT ĐIỆN - TỰ ĐỘNG HÓA A&amp;E</v>
      </c>
      <c r="D296" s="16" t="s">
        <v>1238</v>
      </c>
      <c r="E296" s="18" t="str">
        <f>IF(Table2[[#This Row],[Tên hàng hóa]]&lt;&gt;0,VLOOKUP(Table2[[#This Row],[Tên hàng hóa]],Table1[[Tên hàng hóa]:[Quy cách]],2,0),"")</f>
        <v xml:space="preserve"> Cầu dao Schneider</v>
      </c>
      <c r="F296" s="18" t="str">
        <f>IF(Table2[[#This Row],[Tên hàng hóa]]&lt;&gt;0,VLOOKUP(Table2[[#This Row],[Tên hàng hóa]],Table1[[Tên hàng hóa]:[ĐVT]],3,0),"")</f>
        <v>Cái</v>
      </c>
      <c r="G296" s="17">
        <v>73491</v>
      </c>
      <c r="H296" s="17">
        <v>20</v>
      </c>
      <c r="I296" s="14">
        <f>IF(Table2[[#This Row],[Số lượng]]&lt;&gt;0,Table2[[#This Row],[Số lượng]]*Table2[[#This Row],[Đơn giá mua]],"")</f>
        <v>1469820</v>
      </c>
      <c r="J296" s="14" t="str">
        <f ca="1">IF(AND(Table2[[#This Row],[Tên hàng hóa]]&lt;&gt;0,D297=""),SUM(OFFSET(Table2[[#This Row],[Thành tiền]],0,0,-COUNTIF(Table2[Số HĐ],Table2[[#This Row],[Số HĐ]]))),"")</f>
        <v/>
      </c>
      <c r="K296" s="17"/>
      <c r="L29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6" s="15"/>
    </row>
    <row r="297" spans="1:13" ht="35.1" customHeight="1" x14ac:dyDescent="0.2">
      <c r="A297" s="11">
        <f>IF(Table2[[#This Row],[Tên hàng hóa]]="","",A296)</f>
        <v>42220</v>
      </c>
      <c r="B297" s="12" t="str">
        <f>IF(Table2[[#This Row],[Tên hàng hóa]]="","",B296)</f>
        <v>AE 6944</v>
      </c>
      <c r="C297" s="13" t="str">
        <f>IF(Table2[[#This Row],[Tên hàng hóa]]="","",C296)</f>
        <v>CTY TNHH KỸ THUẬT ĐIỆN - TỰ ĐỘNG HÓA A&amp;E</v>
      </c>
      <c r="D297" s="16" t="s">
        <v>1239</v>
      </c>
      <c r="E297" s="18" t="str">
        <f>IF(Table2[[#This Row],[Tên hàng hóa]]&lt;&gt;0,VLOOKUP(Table2[[#This Row],[Tên hàng hóa]],Table1[[Tên hàng hóa]:[Quy cách]],2,0),"")</f>
        <v xml:space="preserve"> Cầu dao Schneider</v>
      </c>
      <c r="F297" s="18" t="str">
        <f>IF(Table2[[#This Row],[Tên hàng hóa]]&lt;&gt;0,VLOOKUP(Table2[[#This Row],[Tên hàng hóa]],Table1[[Tên hàng hóa]:[ĐVT]],3,0),"")</f>
        <v>Cái</v>
      </c>
      <c r="G297" s="17">
        <v>77418</v>
      </c>
      <c r="H297" s="17">
        <v>20</v>
      </c>
      <c r="I297" s="14">
        <f>IF(Table2[[#This Row],[Số lượng]]&lt;&gt;0,Table2[[#This Row],[Số lượng]]*Table2[[#This Row],[Đơn giá mua]],"")</f>
        <v>1548360</v>
      </c>
      <c r="J297" s="14" t="str">
        <f ca="1">IF(AND(Table2[[#This Row],[Tên hàng hóa]]&lt;&gt;0,D298=""),SUM(OFFSET(Table2[[#This Row],[Thành tiền]],0,0,-COUNTIF(Table2[Số HĐ],Table2[[#This Row],[Số HĐ]]))),"")</f>
        <v/>
      </c>
      <c r="K297" s="17"/>
      <c r="L29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7" s="15"/>
    </row>
    <row r="298" spans="1:13" ht="35.1" customHeight="1" x14ac:dyDescent="0.2">
      <c r="A298" s="11">
        <f>IF(Table2[[#This Row],[Tên hàng hóa]]="","",A297)</f>
        <v>42220</v>
      </c>
      <c r="B298" s="12" t="str">
        <f>IF(Table2[[#This Row],[Tên hàng hóa]]="","",B297)</f>
        <v>AE 6944</v>
      </c>
      <c r="C298" s="13" t="str">
        <f>IF(Table2[[#This Row],[Tên hàng hóa]]="","",C297)</f>
        <v>CTY TNHH KỸ THUẬT ĐIỆN - TỰ ĐỘNG HÓA A&amp;E</v>
      </c>
      <c r="D298" s="16" t="s">
        <v>1240</v>
      </c>
      <c r="E298" s="18" t="str">
        <f>IF(Table2[[#This Row],[Tên hàng hóa]]&lt;&gt;0,VLOOKUP(Table2[[#This Row],[Tên hàng hóa]],Table1[[Tên hàng hóa]:[Quy cách]],2,0),"")</f>
        <v xml:space="preserve"> Cầu dao Schneider</v>
      </c>
      <c r="F298" s="18" t="str">
        <f>IF(Table2[[#This Row],[Tên hàng hóa]]&lt;&gt;0,VLOOKUP(Table2[[#This Row],[Tên hàng hóa]],Table1[[Tên hàng hóa]:[ĐVT]],3,0),"")</f>
        <v>Cái</v>
      </c>
      <c r="G298" s="17">
        <v>81345</v>
      </c>
      <c r="H298" s="17">
        <v>20</v>
      </c>
      <c r="I298" s="14">
        <f>IF(Table2[[#This Row],[Số lượng]]&lt;&gt;0,Table2[[#This Row],[Số lượng]]*Table2[[#This Row],[Đơn giá mua]],"")</f>
        <v>1626900</v>
      </c>
      <c r="J298" s="14">
        <f ca="1">IF(AND(Table2[[#This Row],[Tên hàng hóa]]&lt;&gt;0,D299=""),SUM(OFFSET(Table2[[#This Row],[Thành tiền]],0,0,-COUNTIF(Table2[Số HĐ],Table2[[#This Row],[Số HĐ]]))),"")</f>
        <v>7472520</v>
      </c>
      <c r="K298" s="17" t="s">
        <v>464</v>
      </c>
      <c r="L29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98" s="15"/>
    </row>
    <row r="299" spans="1:13" ht="35.1" customHeight="1" x14ac:dyDescent="0.2">
      <c r="A299" s="11" t="str">
        <f>IF(Table2[[#This Row],[Tên hàng hóa]]="","",A298)</f>
        <v/>
      </c>
      <c r="B299" s="12" t="str">
        <f>IF(Table2[[#This Row],[Tên hàng hóa]]="","",B298)</f>
        <v/>
      </c>
      <c r="C299" s="13" t="str">
        <f>IF(Table2[[#This Row],[Tên hàng hóa]]="","",C298)</f>
        <v/>
      </c>
      <c r="D299" s="16"/>
      <c r="E299" s="18" t="str">
        <f>IF(Table2[[#This Row],[Tên hàng hóa]]&lt;&gt;0,VLOOKUP(Table2[[#This Row],[Tên hàng hóa]],Table1[[Tên hàng hóa]:[Quy cách]],2,0),"")</f>
        <v/>
      </c>
      <c r="F299" s="18" t="str">
        <f>IF(Table2[[#This Row],[Tên hàng hóa]]&lt;&gt;0,VLOOKUP(Table2[[#This Row],[Tên hàng hóa]],Table1[[Tên hàng hóa]:[ĐVT]],3,0),"")</f>
        <v/>
      </c>
      <c r="G299" s="17"/>
      <c r="H299" s="17"/>
      <c r="I299" s="14" t="str">
        <f>IF(Table2[[#This Row],[Số lượng]]&lt;&gt;0,Table2[[#This Row],[Số lượng]]*Table2[[#This Row],[Đơn giá mua]],"")</f>
        <v/>
      </c>
      <c r="J299" s="14" t="str">
        <f ca="1">IF(AND(Table2[[#This Row],[Tên hàng hóa]]&lt;&gt;0,D300=""),SUM(OFFSET(Table2[[#This Row],[Thành tiền]],0,0,-COUNTIF(Table2[Số HĐ],Table2[[#This Row],[Số HĐ]]))),"")</f>
        <v/>
      </c>
      <c r="K299" s="17"/>
      <c r="L29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9" s="15"/>
    </row>
    <row r="300" spans="1:13" ht="35.1" customHeight="1" x14ac:dyDescent="0.2">
      <c r="A300" s="11">
        <v>42220</v>
      </c>
      <c r="B300" s="12" t="s">
        <v>1252</v>
      </c>
      <c r="C300" s="13" t="s">
        <v>521</v>
      </c>
      <c r="D300" s="16" t="s">
        <v>2111</v>
      </c>
      <c r="E300" s="18" t="str">
        <f>IF(Table2[[#This Row],[Tên hàng hóa]]&lt;&gt;0,VLOOKUP(Table2[[#This Row],[Tên hàng hóa]],Table1[[Tên hàng hóa]:[Quy cách]],2,0),"")</f>
        <v>Bộ Mã Hóa Xung(Encoder)</v>
      </c>
      <c r="F300" s="18" t="str">
        <f>IF(Table2[[#This Row],[Tên hàng hóa]]&lt;&gt;0,VLOOKUP(Table2[[#This Row],[Tên hàng hóa]],Table1[[Tên hàng hóa]:[ĐVT]],3,0),"")</f>
        <v>Cái</v>
      </c>
      <c r="G300" s="17">
        <v>2310000</v>
      </c>
      <c r="H300" s="17">
        <v>1</v>
      </c>
      <c r="I300" s="14">
        <f>IF(Table2[[#This Row],[Số lượng]]&lt;&gt;0,Table2[[#This Row],[Số lượng]]*Table2[[#This Row],[Đơn giá mua]],"")</f>
        <v>2310000</v>
      </c>
      <c r="J300" s="14" t="str">
        <f ca="1">IF(AND(Table2[[#This Row],[Tên hàng hóa]]&lt;&gt;0,D301=""),SUM(OFFSET(Table2[[#This Row],[Thành tiền]],0,0,-COUNTIF(Table2[Số HĐ],Table2[[#This Row],[Số HĐ]]))),"")</f>
        <v/>
      </c>
      <c r="K300" s="17"/>
      <c r="L30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0" s="15"/>
    </row>
    <row r="301" spans="1:13" ht="35.1" customHeight="1" x14ac:dyDescent="0.2">
      <c r="A301" s="11">
        <f>IF(Table2[[#This Row],[Tên hàng hóa]]="","",A300)</f>
        <v>42220</v>
      </c>
      <c r="B301" s="12" t="str">
        <f>IF(Table2[[#This Row],[Tên hàng hóa]]="","",B300)</f>
        <v>ĐMN 286</v>
      </c>
      <c r="C301" s="13" t="str">
        <f>IF(Table2[[#This Row],[Tên hàng hóa]]="","",C300)</f>
        <v>CTY Điện Minh Nguyên</v>
      </c>
      <c r="D301" s="16" t="s">
        <v>76</v>
      </c>
      <c r="E301" s="18" t="str">
        <f>IF(Table2[[#This Row],[Tên hàng hóa]]&lt;&gt;0,VLOOKUP(Table2[[#This Row],[Tên hàng hóa]],Table1[[Tên hàng hóa]:[Quy cách]],2,0),"")</f>
        <v>Bộ Điều Khiển Lập Trình</v>
      </c>
      <c r="F301" s="18" t="str">
        <f>IF(Table2[[#This Row],[Tên hàng hóa]]&lt;&gt;0,VLOOKUP(Table2[[#This Row],[Tên hàng hóa]],Table1[[Tên hàng hóa]:[ĐVT]],3,0),"")</f>
        <v>Cái</v>
      </c>
      <c r="G301" s="17">
        <v>3355000</v>
      </c>
      <c r="H301" s="17">
        <v>1</v>
      </c>
      <c r="I301" s="14">
        <f>IF(Table2[[#This Row],[Số lượng]]&lt;&gt;0,Table2[[#This Row],[Số lượng]]*Table2[[#This Row],[Đơn giá mua]],"")</f>
        <v>3355000</v>
      </c>
      <c r="J301" s="14" t="str">
        <f ca="1">IF(AND(Table2[[#This Row],[Tên hàng hóa]]&lt;&gt;0,D302=""),SUM(OFFSET(Table2[[#This Row],[Thành tiền]],0,0,-COUNTIF(Table2[Số HĐ],Table2[[#This Row],[Số HĐ]]))),"")</f>
        <v/>
      </c>
      <c r="K301" s="17"/>
      <c r="L30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1" s="15"/>
    </row>
    <row r="302" spans="1:13" ht="35.1" customHeight="1" x14ac:dyDescent="0.2">
      <c r="A302" s="11">
        <f>IF(Table2[[#This Row],[Tên hàng hóa]]="","",A301)</f>
        <v>42220</v>
      </c>
      <c r="B302" s="12" t="str">
        <f>IF(Table2[[#This Row],[Tên hàng hóa]]="","",B301)</f>
        <v>ĐMN 286</v>
      </c>
      <c r="C302" s="13" t="str">
        <f>IF(Table2[[#This Row],[Tên hàng hóa]]="","",C301)</f>
        <v>CTY Điện Minh Nguyên</v>
      </c>
      <c r="D302" s="16" t="s">
        <v>57</v>
      </c>
      <c r="E302" s="18" t="str">
        <f>IF(Table2[[#This Row],[Tên hàng hóa]]&lt;&gt;0,VLOOKUP(Table2[[#This Row],[Tên hàng hóa]],Table1[[Tên hàng hóa]:[Quy cách]],2,0),"")</f>
        <v>Bộ Điều Khiển Lập Trình</v>
      </c>
      <c r="F302" s="18" t="str">
        <f>IF(Table2[[#This Row],[Tên hàng hóa]]&lt;&gt;0,VLOOKUP(Table2[[#This Row],[Tên hàng hóa]],Table1[[Tên hàng hóa]:[ĐVT]],3,0),"")</f>
        <v>Cái</v>
      </c>
      <c r="G302" s="17">
        <v>7590000</v>
      </c>
      <c r="H302" s="17">
        <v>1</v>
      </c>
      <c r="I302" s="14">
        <f>IF(Table2[[#This Row],[Số lượng]]&lt;&gt;0,Table2[[#This Row],[Số lượng]]*Table2[[#This Row],[Đơn giá mua]],"")</f>
        <v>7590000</v>
      </c>
      <c r="J302" s="14">
        <f ca="1">IF(AND(Table2[[#This Row],[Tên hàng hóa]]&lt;&gt;0,D303=""),SUM(OFFSET(Table2[[#This Row],[Thành tiền]],0,0,-COUNTIF(Table2[Số HĐ],Table2[[#This Row],[Số HĐ]]))),"")</f>
        <v>13255000</v>
      </c>
      <c r="K302" s="17" t="s">
        <v>464</v>
      </c>
      <c r="L30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02" s="15" t="s">
        <v>2505</v>
      </c>
    </row>
    <row r="303" spans="1:13" ht="35.1" customHeight="1" x14ac:dyDescent="0.2">
      <c r="A303" s="11" t="str">
        <f>IF(Table2[[#This Row],[Tên hàng hóa]]="","",A302)</f>
        <v/>
      </c>
      <c r="B303" s="12" t="str">
        <f>IF(Table2[[#This Row],[Tên hàng hóa]]="","",B302)</f>
        <v/>
      </c>
      <c r="C303" s="13" t="str">
        <f>IF(Table2[[#This Row],[Tên hàng hóa]]="","",C302)</f>
        <v/>
      </c>
      <c r="D303" s="16"/>
      <c r="E303" s="18" t="str">
        <f>IF(Table2[[#This Row],[Tên hàng hóa]]&lt;&gt;0,VLOOKUP(Table2[[#This Row],[Tên hàng hóa]],Table1[[Tên hàng hóa]:[Quy cách]],2,0),"")</f>
        <v/>
      </c>
      <c r="F303" s="18" t="str">
        <f>IF(Table2[[#This Row],[Tên hàng hóa]]&lt;&gt;0,VLOOKUP(Table2[[#This Row],[Tên hàng hóa]],Table1[[Tên hàng hóa]:[ĐVT]],3,0),"")</f>
        <v/>
      </c>
      <c r="G303" s="17"/>
      <c r="H303" s="17"/>
      <c r="I303" s="14" t="str">
        <f>IF(Table2[[#This Row],[Số lượng]]&lt;&gt;0,Table2[[#This Row],[Số lượng]]*Table2[[#This Row],[Đơn giá mua]],"")</f>
        <v/>
      </c>
      <c r="J303" s="14" t="str">
        <f ca="1">IF(AND(Table2[[#This Row],[Tên hàng hóa]]&lt;&gt;0,D304=""),SUM(OFFSET(Table2[[#This Row],[Thành tiền]],0,0,-COUNTIF(Table2[Số HĐ],Table2[[#This Row],[Số HĐ]]))),"")</f>
        <v/>
      </c>
      <c r="K303" s="17"/>
      <c r="L30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3" s="15"/>
    </row>
    <row r="304" spans="1:13" ht="35.1" customHeight="1" x14ac:dyDescent="0.2">
      <c r="A304" s="11">
        <v>42212</v>
      </c>
      <c r="B304" s="12" t="s">
        <v>1295</v>
      </c>
      <c r="C304" s="13" t="s">
        <v>480</v>
      </c>
      <c r="D304" s="16" t="s">
        <v>310</v>
      </c>
      <c r="E304" s="18" t="str">
        <f>IF(Table2[[#This Row],[Tên hàng hóa]]&lt;&gt;0,VLOOKUP(Table2[[#This Row],[Tên hàng hóa]],Table1[[Tên hàng hóa]:[Quy cách]],2,0),"")</f>
        <v>Đầu dò nhiệt độ</v>
      </c>
      <c r="F304" s="18" t="str">
        <f>IF(Table2[[#This Row],[Tên hàng hóa]]&lt;&gt;0,VLOOKUP(Table2[[#This Row],[Tên hàng hóa]],Table1[[Tên hàng hóa]:[ĐVT]],3,0),"")</f>
        <v>Cái</v>
      </c>
      <c r="G304" s="17">
        <v>1353000</v>
      </c>
      <c r="H304" s="17">
        <v>2</v>
      </c>
      <c r="I304" s="14">
        <f>IF(Table2[[#This Row],[Số lượng]]&lt;&gt;0,Table2[[#This Row],[Số lượng]]*Table2[[#This Row],[Đơn giá mua]],"")</f>
        <v>2706000</v>
      </c>
      <c r="J304" s="14">
        <f ca="1">IF(AND(Table2[[#This Row],[Tên hàng hóa]]&lt;&gt;0,D305=""),SUM(OFFSET(Table2[[#This Row],[Thành tiền]],0,0,-COUNTIF(Table2[Số HĐ],Table2[[#This Row],[Số HĐ]]))),"")</f>
        <v>2706000</v>
      </c>
      <c r="K304" s="17" t="s">
        <v>464</v>
      </c>
      <c r="L30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04" s="15" t="s">
        <v>1884</v>
      </c>
    </row>
    <row r="305" spans="1:13" ht="35.1" customHeight="1" x14ac:dyDescent="0.2">
      <c r="A305" s="11" t="str">
        <f>IF(Table2[[#This Row],[Tên hàng hóa]]="","",A304)</f>
        <v/>
      </c>
      <c r="B305" s="12" t="str">
        <f>IF(Table2[[#This Row],[Tên hàng hóa]]="","",B304)</f>
        <v/>
      </c>
      <c r="C305" s="13" t="str">
        <f>IF(Table2[[#This Row],[Tên hàng hóa]]="","",C304)</f>
        <v/>
      </c>
      <c r="D305" s="16"/>
      <c r="E305" s="18" t="str">
        <f>IF(Table2[[#This Row],[Tên hàng hóa]]&lt;&gt;0,VLOOKUP(Table2[[#This Row],[Tên hàng hóa]],Table1[[Tên hàng hóa]:[Quy cách]],2,0),"")</f>
        <v/>
      </c>
      <c r="F305" s="18" t="str">
        <f>IF(Table2[[#This Row],[Tên hàng hóa]]&lt;&gt;0,VLOOKUP(Table2[[#This Row],[Tên hàng hóa]],Table1[[Tên hàng hóa]:[ĐVT]],3,0),"")</f>
        <v/>
      </c>
      <c r="G305" s="17"/>
      <c r="H305" s="17"/>
      <c r="I305" s="14" t="str">
        <f>IF(Table2[[#This Row],[Số lượng]]&lt;&gt;0,Table2[[#This Row],[Số lượng]]*Table2[[#This Row],[Đơn giá mua]],"")</f>
        <v/>
      </c>
      <c r="J305" s="14" t="str">
        <f ca="1">IF(AND(Table2[[#This Row],[Tên hàng hóa]]&lt;&gt;0,D306=""),SUM(OFFSET(Table2[[#This Row],[Thành tiền]],0,0,-COUNTIF(Table2[Số HĐ],Table2[[#This Row],[Số HĐ]]))),"")</f>
        <v/>
      </c>
      <c r="K305" s="17"/>
      <c r="L30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5" s="15"/>
    </row>
    <row r="306" spans="1:13" ht="35.1" customHeight="1" x14ac:dyDescent="0.2">
      <c r="A306" s="11">
        <v>42227</v>
      </c>
      <c r="B306" s="12" t="s">
        <v>1272</v>
      </c>
      <c r="C306" s="13" t="s">
        <v>480</v>
      </c>
      <c r="D306" s="16" t="s">
        <v>110</v>
      </c>
      <c r="E306" s="18" t="str">
        <f>IF(Table2[[#This Row],[Tên hàng hóa]]&lt;&gt;0,VLOOKUP(Table2[[#This Row],[Tên hàng hóa]],Table1[[Tên hàng hóa]:[Quy cách]],2,0),"")</f>
        <v>Bộ Điều Khiển Nhiệt Độ</v>
      </c>
      <c r="F306" s="18" t="str">
        <f>IF(Table2[[#This Row],[Tên hàng hóa]]&lt;&gt;0,VLOOKUP(Table2[[#This Row],[Tên hàng hóa]],Table1[[Tên hàng hóa]:[ĐVT]],3,0),"")</f>
        <v>Cái</v>
      </c>
      <c r="G306" s="17">
        <v>1597200</v>
      </c>
      <c r="H306" s="17">
        <v>1</v>
      </c>
      <c r="I306" s="14">
        <f>IF(Table2[[#This Row],[Số lượng]]&lt;&gt;0,Table2[[#This Row],[Số lượng]]*Table2[[#This Row],[Đơn giá mua]],"")</f>
        <v>1597200</v>
      </c>
      <c r="J306" s="14">
        <f ca="1">IF(AND(Table2[[#This Row],[Tên hàng hóa]]&lt;&gt;0,D307=""),SUM(OFFSET(Table2[[#This Row],[Thành tiền]],0,0,-COUNTIF(Table2[Số HĐ],Table2[[#This Row],[Số HĐ]]))),"")</f>
        <v>1597200</v>
      </c>
      <c r="K306" s="17" t="s">
        <v>464</v>
      </c>
      <c r="L30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06" s="15" t="s">
        <v>1884</v>
      </c>
    </row>
    <row r="307" spans="1:13" ht="35.1" customHeight="1" x14ac:dyDescent="0.2">
      <c r="A307" s="11" t="str">
        <f>IF(Table2[[#This Row],[Tên hàng hóa]]="","",A306)</f>
        <v/>
      </c>
      <c r="B307" s="12" t="str">
        <f>IF(Table2[[#This Row],[Tên hàng hóa]]="","",B306)</f>
        <v/>
      </c>
      <c r="C307" s="13" t="str">
        <f>IF(Table2[[#This Row],[Tên hàng hóa]]="","",C306)</f>
        <v/>
      </c>
      <c r="D307" s="16"/>
      <c r="E307" s="18" t="str">
        <f>IF(Table2[[#This Row],[Tên hàng hóa]]&lt;&gt;0,VLOOKUP(Table2[[#This Row],[Tên hàng hóa]],Table1[[Tên hàng hóa]:[Quy cách]],2,0),"")</f>
        <v/>
      </c>
      <c r="F307" s="18" t="str">
        <f>IF(Table2[[#This Row],[Tên hàng hóa]]&lt;&gt;0,VLOOKUP(Table2[[#This Row],[Tên hàng hóa]],Table1[[Tên hàng hóa]:[ĐVT]],3,0),"")</f>
        <v/>
      </c>
      <c r="G307" s="17"/>
      <c r="H307" s="17"/>
      <c r="I307" s="14" t="str">
        <f>IF(Table2[[#This Row],[Số lượng]]&lt;&gt;0,Table2[[#This Row],[Số lượng]]*Table2[[#This Row],[Đơn giá mua]],"")</f>
        <v/>
      </c>
      <c r="J307" s="14" t="str">
        <f ca="1">IF(AND(Table2[[#This Row],[Tên hàng hóa]]&lt;&gt;0,D308=""),SUM(OFFSET(Table2[[#This Row],[Thành tiền]],0,0,-COUNTIF(Table2[Số HĐ],Table2[[#This Row],[Số HĐ]]))),"")</f>
        <v/>
      </c>
      <c r="K307" s="17"/>
      <c r="L30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7" s="15"/>
    </row>
    <row r="308" spans="1:13" ht="35.1" customHeight="1" x14ac:dyDescent="0.2">
      <c r="A308" s="11">
        <v>42224</v>
      </c>
      <c r="B308" s="12" t="s">
        <v>1273</v>
      </c>
      <c r="C308" s="13" t="s">
        <v>521</v>
      </c>
      <c r="D308" s="16" t="s">
        <v>1274</v>
      </c>
      <c r="E308" s="18" t="str">
        <f>IF(Table2[[#This Row],[Tên hàng hóa]]&lt;&gt;0,VLOOKUP(Table2[[#This Row],[Tên hàng hóa]],Table1[[Tên hàng hóa]:[Quy cách]],2,0),"")</f>
        <v>JNK</v>
      </c>
      <c r="F308" s="18" t="str">
        <f>IF(Table2[[#This Row],[Tên hàng hóa]]&lt;&gt;0,VLOOKUP(Table2[[#This Row],[Tên hàng hóa]],Table1[[Tên hàng hóa]:[ĐVT]],3,0),"")</f>
        <v>Cái</v>
      </c>
      <c r="G308" s="17">
        <v>330000</v>
      </c>
      <c r="H308" s="17">
        <v>20</v>
      </c>
      <c r="I308" s="14">
        <f>IF(Table2[[#This Row],[Số lượng]]&lt;&gt;0,Table2[[#This Row],[Số lượng]]*Table2[[#This Row],[Đơn giá mua]],"")</f>
        <v>6600000</v>
      </c>
      <c r="J308" s="14" t="str">
        <f ca="1">IF(AND(Table2[[#This Row],[Tên hàng hóa]]&lt;&gt;0,D309=""),SUM(OFFSET(Table2[[#This Row],[Thành tiền]],0,0,-COUNTIF(Table2[Số HĐ],Table2[[#This Row],[Số HĐ]]))),"")</f>
        <v/>
      </c>
      <c r="K308" s="17"/>
      <c r="L30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8" s="15"/>
    </row>
    <row r="309" spans="1:13" ht="35.1" customHeight="1" x14ac:dyDescent="0.2">
      <c r="A309" s="11">
        <f>IF(Table2[[#This Row],[Tên hàng hóa]]="","",A308)</f>
        <v>42224</v>
      </c>
      <c r="B309" s="12" t="str">
        <f>IF(Table2[[#This Row],[Tên hàng hóa]]="","",B308)</f>
        <v>ĐMN 289</v>
      </c>
      <c r="C309" s="13" t="str">
        <f>IF(Table2[[#This Row],[Tên hàng hóa]]="","",C308)</f>
        <v>CTY Điện Minh Nguyên</v>
      </c>
      <c r="D309" s="16" t="s">
        <v>1225</v>
      </c>
      <c r="E309" s="18" t="str">
        <f>IF(Table2[[#This Row],[Tên hàng hóa]]&lt;&gt;0,VLOOKUP(Table2[[#This Row],[Tên hàng hóa]],Table1[[Tên hàng hóa]:[Quy cách]],2,0),"")</f>
        <v>Cảm Biến</v>
      </c>
      <c r="F309" s="18" t="str">
        <f>IF(Table2[[#This Row],[Tên hàng hóa]]&lt;&gt;0,VLOOKUP(Table2[[#This Row],[Tên hàng hóa]],Table1[[Tên hàng hóa]:[ĐVT]],3,0),"")</f>
        <v>Cái</v>
      </c>
      <c r="G309" s="17">
        <v>517000</v>
      </c>
      <c r="H309" s="17">
        <v>1</v>
      </c>
      <c r="I309" s="14">
        <f>IF(Table2[[#This Row],[Số lượng]]&lt;&gt;0,Table2[[#This Row],[Số lượng]]*Table2[[#This Row],[Đơn giá mua]],"")</f>
        <v>517000</v>
      </c>
      <c r="J309" s="14">
        <f ca="1">IF(AND(Table2[[#This Row],[Tên hàng hóa]]&lt;&gt;0,D310=""),SUM(OFFSET(Table2[[#This Row],[Thành tiền]],0,0,-COUNTIF(Table2[Số HĐ],Table2[[#This Row],[Số HĐ]]))),"")</f>
        <v>7117000</v>
      </c>
      <c r="K309" s="17" t="s">
        <v>464</v>
      </c>
      <c r="L30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09" s="15" t="s">
        <v>2505</v>
      </c>
    </row>
    <row r="310" spans="1:13" ht="35.1" customHeight="1" x14ac:dyDescent="0.2">
      <c r="A310" s="11" t="str">
        <f>IF(Table2[[#This Row],[Tên hàng hóa]]="","",A309)</f>
        <v/>
      </c>
      <c r="B310" s="12" t="str">
        <f>IF(Table2[[#This Row],[Tên hàng hóa]]="","",B309)</f>
        <v/>
      </c>
      <c r="C310" s="13" t="str">
        <f>IF(Table2[[#This Row],[Tên hàng hóa]]="","",C309)</f>
        <v/>
      </c>
      <c r="D310" s="16"/>
      <c r="E310" s="18" t="str">
        <f>IF(Table2[[#This Row],[Tên hàng hóa]]&lt;&gt;0,VLOOKUP(Table2[[#This Row],[Tên hàng hóa]],Table1[[Tên hàng hóa]:[Quy cách]],2,0),"")</f>
        <v/>
      </c>
      <c r="F310" s="18" t="str">
        <f>IF(Table2[[#This Row],[Tên hàng hóa]]&lt;&gt;0,VLOOKUP(Table2[[#This Row],[Tên hàng hóa]],Table1[[Tên hàng hóa]:[ĐVT]],3,0),"")</f>
        <v/>
      </c>
      <c r="G310" s="17"/>
      <c r="H310" s="17"/>
      <c r="I310" s="14" t="str">
        <f>IF(Table2[[#This Row],[Số lượng]]&lt;&gt;0,Table2[[#This Row],[Số lượng]]*Table2[[#This Row],[Đơn giá mua]],"")</f>
        <v/>
      </c>
      <c r="J310" s="14" t="str">
        <f ca="1">IF(AND(Table2[[#This Row],[Tên hàng hóa]]&lt;&gt;0,D311=""),SUM(OFFSET(Table2[[#This Row],[Thành tiền]],0,0,-COUNTIF(Table2[Số HĐ],Table2[[#This Row],[Số HĐ]]))),"")</f>
        <v/>
      </c>
      <c r="K310" s="17"/>
      <c r="L31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10" s="15"/>
    </row>
    <row r="311" spans="1:13" ht="35.1" customHeight="1" x14ac:dyDescent="0.2">
      <c r="A311" s="11">
        <v>42228</v>
      </c>
      <c r="B311" s="12" t="s">
        <v>1296</v>
      </c>
      <c r="C311" s="13" t="s">
        <v>480</v>
      </c>
      <c r="D311" s="16" t="s">
        <v>406</v>
      </c>
      <c r="E311" s="18" t="str">
        <f>IF(Table2[[#This Row],[Tên hàng hóa]]&lt;&gt;0,VLOOKUP(Table2[[#This Row],[Tên hàng hóa]],Table1[[Tên hàng hóa]:[Quy cách]],2,0),"")</f>
        <v>Timer</v>
      </c>
      <c r="F311" s="18" t="str">
        <f>IF(Table2[[#This Row],[Tên hàng hóa]]&lt;&gt;0,VLOOKUP(Table2[[#This Row],[Tên hàng hóa]],Table1[[Tên hàng hóa]:[ĐVT]],3,0),"")</f>
        <v>Cái</v>
      </c>
      <c r="G311" s="17">
        <v>286000</v>
      </c>
      <c r="H311" s="17">
        <v>2</v>
      </c>
      <c r="I311" s="14">
        <f>IF(Table2[[#This Row],[Số lượng]]&lt;&gt;0,Table2[[#This Row],[Số lượng]]*Table2[[#This Row],[Đơn giá mua]],"")</f>
        <v>572000</v>
      </c>
      <c r="J311" s="14">
        <f ca="1">IF(AND(Table2[[#This Row],[Tên hàng hóa]]&lt;&gt;0,D312=""),SUM(OFFSET(Table2[[#This Row],[Thành tiền]],0,0,-COUNTIF(Table2[Số HĐ],Table2[[#This Row],[Số HĐ]]))),"")</f>
        <v>572000</v>
      </c>
      <c r="K311" s="17" t="s">
        <v>464</v>
      </c>
      <c r="L31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11" s="15" t="s">
        <v>1884</v>
      </c>
    </row>
    <row r="312" spans="1:13" ht="35.1" customHeight="1" x14ac:dyDescent="0.2">
      <c r="A312" s="11" t="str">
        <f>IF(Table2[[#This Row],[Tên hàng hóa]]="","",A311)</f>
        <v/>
      </c>
      <c r="B312" s="12" t="str">
        <f>IF(Table2[[#This Row],[Tên hàng hóa]]="","",B311)</f>
        <v/>
      </c>
      <c r="C312" s="13" t="str">
        <f>IF(Table2[[#This Row],[Tên hàng hóa]]="","",C311)</f>
        <v/>
      </c>
      <c r="D312" s="16"/>
      <c r="E312" s="18" t="str">
        <f>IF(Table2[[#This Row],[Tên hàng hóa]]&lt;&gt;0,VLOOKUP(Table2[[#This Row],[Tên hàng hóa]],Table1[[Tên hàng hóa]:[Quy cách]],2,0),"")</f>
        <v/>
      </c>
      <c r="F312" s="18" t="str">
        <f>IF(Table2[[#This Row],[Tên hàng hóa]]&lt;&gt;0,VLOOKUP(Table2[[#This Row],[Tên hàng hóa]],Table1[[Tên hàng hóa]:[ĐVT]],3,0),"")</f>
        <v/>
      </c>
      <c r="G312" s="17"/>
      <c r="H312" s="17"/>
      <c r="I312" s="14" t="str">
        <f>IF(Table2[[#This Row],[Số lượng]]&lt;&gt;0,Table2[[#This Row],[Số lượng]]*Table2[[#This Row],[Đơn giá mua]],"")</f>
        <v/>
      </c>
      <c r="J312" s="14" t="str">
        <f ca="1">IF(AND(Table2[[#This Row],[Tên hàng hóa]]&lt;&gt;0,D313=""),SUM(OFFSET(Table2[[#This Row],[Thành tiền]],0,0,-COUNTIF(Table2[Số HĐ],Table2[[#This Row],[Số HĐ]]))),"")</f>
        <v/>
      </c>
      <c r="K312" s="17"/>
      <c r="L31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12" s="15"/>
    </row>
    <row r="313" spans="1:13" ht="35.1" customHeight="1" x14ac:dyDescent="0.2">
      <c r="A313" s="11">
        <v>42229</v>
      </c>
      <c r="B313" s="12" t="s">
        <v>1286</v>
      </c>
      <c r="C313" s="13" t="s">
        <v>586</v>
      </c>
      <c r="D313" s="16" t="s">
        <v>74</v>
      </c>
      <c r="E313" s="18" t="str">
        <f>IF(Table2[[#This Row],[Tên hàng hóa]]&lt;&gt;0,VLOOKUP(Table2[[#This Row],[Tên hàng hóa]],Table1[[Tên hàng hóa]:[Quy cách]],2,0),"")</f>
        <v>Bộ Điều Khiển Lập Trình</v>
      </c>
      <c r="F313" s="18" t="str">
        <f>IF(Table2[[#This Row],[Tên hàng hóa]]&lt;&gt;0,VLOOKUP(Table2[[#This Row],[Tên hàng hóa]],Table1[[Tên hàng hóa]:[ĐVT]],3,0),"")</f>
        <v>Cái</v>
      </c>
      <c r="G313" s="17">
        <v>2171380.9139999999</v>
      </c>
      <c r="H313" s="17">
        <v>2</v>
      </c>
      <c r="I313" s="14">
        <f>IF(Table2[[#This Row],[Số lượng]]&lt;&gt;0,Table2[[#This Row],[Số lượng]]*Table2[[#This Row],[Đơn giá mua]],"")</f>
        <v>4342761.8279999997</v>
      </c>
      <c r="J313" s="14" t="str">
        <f ca="1">IF(AND(Table2[[#This Row],[Tên hàng hóa]]&lt;&gt;0,D314=""),SUM(OFFSET(Table2[[#This Row],[Thành tiền]],0,0,-COUNTIF(Table2[Số HĐ],Table2[[#This Row],[Số HĐ]]))),"")</f>
        <v/>
      </c>
      <c r="K313" s="17"/>
      <c r="L31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13" s="15"/>
    </row>
    <row r="314" spans="1:13" ht="35.1" customHeight="1" x14ac:dyDescent="0.2">
      <c r="A314" s="11">
        <f>IF(Table2[[#This Row],[Tên hàng hóa]]="","",A313)</f>
        <v>42229</v>
      </c>
      <c r="B314" s="12" t="str">
        <f>IF(Table2[[#This Row],[Tên hàng hóa]]="","",B313)</f>
        <v>TECKON 07/08</v>
      </c>
      <c r="C314" s="13" t="str">
        <f>IF(Table2[[#This Row],[Tên hàng hóa]]="","",C313)</f>
        <v>CÔNG TY TECKON</v>
      </c>
      <c r="D314" s="16" t="s">
        <v>2115</v>
      </c>
      <c r="E314" s="18" t="str">
        <f>IF(Table2[[#This Row],[Tên hàng hóa]]&lt;&gt;0,VLOOKUP(Table2[[#This Row],[Tên hàng hóa]],Table1[[Tên hàng hóa]:[Quy cách]],2,0),"")</f>
        <v>Bộ Mã Hóa Xung(Encoder)</v>
      </c>
      <c r="F314" s="18" t="str">
        <f>IF(Table2[[#This Row],[Tên hàng hóa]]&lt;&gt;0,VLOOKUP(Table2[[#This Row],[Tên hàng hóa]],Table1[[Tên hàng hóa]:[ĐVT]],3,0),"")</f>
        <v>Cái</v>
      </c>
      <c r="G314" s="17">
        <v>2040176.9140000001</v>
      </c>
      <c r="H314" s="17">
        <v>1</v>
      </c>
      <c r="I314" s="14">
        <f>IF(Table2[[#This Row],[Số lượng]]&lt;&gt;0,Table2[[#This Row],[Số lượng]]*Table2[[#This Row],[Đơn giá mua]],"")</f>
        <v>2040176.9140000001</v>
      </c>
      <c r="J314" s="14" t="str">
        <f ca="1">IF(AND(Table2[[#This Row],[Tên hàng hóa]]&lt;&gt;0,D315=""),SUM(OFFSET(Table2[[#This Row],[Thành tiền]],0,0,-COUNTIF(Table2[Số HĐ],Table2[[#This Row],[Số HĐ]]))),"")</f>
        <v/>
      </c>
      <c r="K314" s="17"/>
      <c r="L31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14" s="15"/>
    </row>
    <row r="315" spans="1:13" ht="35.1" customHeight="1" x14ac:dyDescent="0.2">
      <c r="A315" s="11">
        <f>IF(Table2[[#This Row],[Tên hàng hóa]]="","",A314)</f>
        <v>42229</v>
      </c>
      <c r="B315" s="12" t="str">
        <f>IF(Table2[[#This Row],[Tên hàng hóa]]="","",B314)</f>
        <v>TECKON 07/08</v>
      </c>
      <c r="C315" s="13" t="str">
        <f>IF(Table2[[#This Row],[Tên hàng hóa]]="","",C314)</f>
        <v>CÔNG TY TECKON</v>
      </c>
      <c r="D315" s="16" t="s">
        <v>2116</v>
      </c>
      <c r="E315" s="18" t="str">
        <f>IF(Table2[[#This Row],[Tên hàng hóa]]&lt;&gt;0,VLOOKUP(Table2[[#This Row],[Tên hàng hóa]],Table1[[Tên hàng hóa]:[Quy cách]],2,0),"")</f>
        <v>Bộ Mã Hóa Xung(Encoder)</v>
      </c>
      <c r="F315" s="18" t="str">
        <f>IF(Table2[[#This Row],[Tên hàng hóa]]&lt;&gt;0,VLOOKUP(Table2[[#This Row],[Tên hàng hóa]],Table1[[Tên hàng hóa]:[ĐVT]],3,0),"")</f>
        <v>Cái</v>
      </c>
      <c r="G315" s="17">
        <v>2149376.9139999999</v>
      </c>
      <c r="H315" s="17">
        <v>1</v>
      </c>
      <c r="I315" s="14">
        <f>IF(Table2[[#This Row],[Số lượng]]&lt;&gt;0,Table2[[#This Row],[Số lượng]]*Table2[[#This Row],[Đơn giá mua]],"")</f>
        <v>2149376.9139999999</v>
      </c>
      <c r="J315" s="14" t="str">
        <f ca="1">IF(AND(Table2[[#This Row],[Tên hàng hóa]]&lt;&gt;0,D316=""),SUM(OFFSET(Table2[[#This Row],[Thành tiền]],0,0,-COUNTIF(Table2[Số HĐ],Table2[[#This Row],[Số HĐ]]))),"")</f>
        <v/>
      </c>
      <c r="K315" s="17"/>
      <c r="L31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15" s="15"/>
    </row>
    <row r="316" spans="1:13" ht="35.1" customHeight="1" x14ac:dyDescent="0.2">
      <c r="A316" s="11">
        <f>IF(Table2[[#This Row],[Tên hàng hóa]]="","",A315)</f>
        <v>42229</v>
      </c>
      <c r="B316" s="12" t="str">
        <f>IF(Table2[[#This Row],[Tên hàng hóa]]="","",B315)</f>
        <v>TECKON 07/08</v>
      </c>
      <c r="C316" s="13" t="str">
        <f>IF(Table2[[#This Row],[Tên hàng hóa]]="","",C315)</f>
        <v>CÔNG TY TECKON</v>
      </c>
      <c r="D316" s="16" t="s">
        <v>159</v>
      </c>
      <c r="E316" s="18" t="str">
        <f>IF(Table2[[#This Row],[Tên hàng hóa]]&lt;&gt;0,VLOOKUP(Table2[[#This Row],[Tên hàng hóa]],Table1[[Tên hàng hóa]:[Quy cách]],2,0),"")</f>
        <v>Bộ Nguồn Xung</v>
      </c>
      <c r="F316" s="18" t="str">
        <f>IF(Table2[[#This Row],[Tên hàng hóa]]&lt;&gt;0,VLOOKUP(Table2[[#This Row],[Tên hàng hóa]],Table1[[Tên hàng hóa]:[ĐVT]],3,0),"")</f>
        <v>Cái</v>
      </c>
      <c r="G316" s="17">
        <v>445856.9143</v>
      </c>
      <c r="H316" s="17">
        <v>5</v>
      </c>
      <c r="I316" s="14">
        <f>IF(Table2[[#This Row],[Số lượng]]&lt;&gt;0,Table2[[#This Row],[Số lượng]]*Table2[[#This Row],[Đơn giá mua]],"")</f>
        <v>2229284.5715000001</v>
      </c>
      <c r="J316" s="14" t="str">
        <f ca="1">IF(AND(Table2[[#This Row],[Tên hàng hóa]]&lt;&gt;0,D317=""),SUM(OFFSET(Table2[[#This Row],[Thành tiền]],0,0,-COUNTIF(Table2[Số HĐ],Table2[[#This Row],[Số HĐ]]))),"")</f>
        <v/>
      </c>
      <c r="K316" s="17"/>
      <c r="L31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16" s="15"/>
    </row>
    <row r="317" spans="1:13" ht="35.1" customHeight="1" x14ac:dyDescent="0.2">
      <c r="A317" s="11">
        <f>IF(Table2[[#This Row],[Tên hàng hóa]]="","",A316)</f>
        <v>42229</v>
      </c>
      <c r="B317" s="12" t="str">
        <f>IF(Table2[[#This Row],[Tên hàng hóa]]="","",B316)</f>
        <v>TECKON 07/08</v>
      </c>
      <c r="C317" s="13" t="str">
        <f>IF(Table2[[#This Row],[Tên hàng hóa]]="","",C316)</f>
        <v>CÔNG TY TECKON</v>
      </c>
      <c r="D317" s="16" t="s">
        <v>1225</v>
      </c>
      <c r="E317" s="18" t="str">
        <f>IF(Table2[[#This Row],[Tên hàng hóa]]&lt;&gt;0,VLOOKUP(Table2[[#This Row],[Tên hàng hóa]],Table1[[Tên hàng hóa]:[Quy cách]],2,0),"")</f>
        <v>Cảm Biến</v>
      </c>
      <c r="F317" s="18" t="str">
        <f>IF(Table2[[#This Row],[Tên hàng hóa]]&lt;&gt;0,VLOOKUP(Table2[[#This Row],[Tên hàng hóa]],Table1[[Tên hàng hóa]:[ĐVT]],3,0),"")</f>
        <v>Cái</v>
      </c>
      <c r="G317" s="17">
        <v>467696.9143</v>
      </c>
      <c r="H317" s="17">
        <v>5</v>
      </c>
      <c r="I317" s="14">
        <f>IF(Table2[[#This Row],[Số lượng]]&lt;&gt;0,Table2[[#This Row],[Số lượng]]*Table2[[#This Row],[Đơn giá mua]],"")</f>
        <v>2338484.5715000001</v>
      </c>
      <c r="J317" s="14" t="str">
        <f ca="1">IF(AND(Table2[[#This Row],[Tên hàng hóa]]&lt;&gt;0,D318=""),SUM(OFFSET(Table2[[#This Row],[Thành tiền]],0,0,-COUNTIF(Table2[Số HĐ],Table2[[#This Row],[Số HĐ]]))),"")</f>
        <v/>
      </c>
      <c r="K317" s="17"/>
      <c r="L31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17" s="15"/>
    </row>
    <row r="318" spans="1:13" ht="35.1" customHeight="1" x14ac:dyDescent="0.2">
      <c r="A318" s="11">
        <f>IF(Table2[[#This Row],[Tên hàng hóa]]="","",A317)</f>
        <v>42229</v>
      </c>
      <c r="B318" s="12" t="str">
        <f>IF(Table2[[#This Row],[Tên hàng hóa]]="","",B317)</f>
        <v>TECKON 07/08</v>
      </c>
      <c r="C318" s="13" t="str">
        <f>IF(Table2[[#This Row],[Tên hàng hóa]]="","",C317)</f>
        <v>CÔNG TY TECKON</v>
      </c>
      <c r="D318" s="16" t="s">
        <v>278</v>
      </c>
      <c r="E318" s="18" t="str">
        <f>IF(Table2[[#This Row],[Tên hàng hóa]]&lt;&gt;0,VLOOKUP(Table2[[#This Row],[Tên hàng hóa]],Table1[[Tên hàng hóa]:[Quy cách]],2,0),"")</f>
        <v>Cảm Biến</v>
      </c>
      <c r="F318" s="18" t="str">
        <f>IF(Table2[[#This Row],[Tên hàng hóa]]&lt;&gt;0,VLOOKUP(Table2[[#This Row],[Tên hàng hóa]],Table1[[Tên hàng hóa]:[ĐVT]],3,0),"")</f>
        <v>Cái</v>
      </c>
      <c r="G318" s="17">
        <v>445856.9143</v>
      </c>
      <c r="H318" s="17">
        <v>3</v>
      </c>
      <c r="I318" s="14">
        <f>IF(Table2[[#This Row],[Số lượng]]&lt;&gt;0,Table2[[#This Row],[Số lượng]]*Table2[[#This Row],[Đơn giá mua]],"")</f>
        <v>1337570.7429</v>
      </c>
      <c r="J318" s="14" t="str">
        <f ca="1">IF(AND(Table2[[#This Row],[Tên hàng hóa]]&lt;&gt;0,D319=""),SUM(OFFSET(Table2[[#This Row],[Thành tiền]],0,0,-COUNTIF(Table2[Số HĐ],Table2[[#This Row],[Số HĐ]]))),"")</f>
        <v/>
      </c>
      <c r="K318" s="17"/>
      <c r="L31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18" s="15"/>
    </row>
    <row r="319" spans="1:13" ht="35.1" customHeight="1" x14ac:dyDescent="0.2">
      <c r="A319" s="11">
        <f>IF(Table2[[#This Row],[Tên hàng hóa]]="","",A318)</f>
        <v>42229</v>
      </c>
      <c r="B319" s="12" t="str">
        <f>IF(Table2[[#This Row],[Tên hàng hóa]]="","",B318)</f>
        <v>TECKON 07/08</v>
      </c>
      <c r="C319" s="13" t="str">
        <f>IF(Table2[[#This Row],[Tên hàng hóa]]="","",C318)</f>
        <v>CÔNG TY TECKON</v>
      </c>
      <c r="D319" s="16" t="s">
        <v>390</v>
      </c>
      <c r="E319" s="18" t="str">
        <f>IF(Table2[[#This Row],[Tên hàng hóa]]&lt;&gt;0,VLOOKUP(Table2[[#This Row],[Tên hàng hóa]],Table1[[Tên hàng hóa]:[Quy cách]],2,0),"")</f>
        <v>Timer</v>
      </c>
      <c r="F319" s="18" t="str">
        <f>IF(Table2[[#This Row],[Tên hàng hóa]]&lt;&gt;0,VLOOKUP(Table2[[#This Row],[Tên hàng hóa]],Table1[[Tên hàng hóa]:[ĐVT]],3,0),"")</f>
        <v>Cái</v>
      </c>
      <c r="G319" s="17">
        <v>2040176.9140000001</v>
      </c>
      <c r="H319" s="17">
        <v>2</v>
      </c>
      <c r="I319" s="14">
        <f>IF(Table2[[#This Row],[Số lượng]]&lt;&gt;0,Table2[[#This Row],[Số lượng]]*Table2[[#This Row],[Đơn giá mua]],"")</f>
        <v>4080353.8280000002</v>
      </c>
      <c r="J319" s="14" t="str">
        <f ca="1">IF(AND(Table2[[#This Row],[Tên hàng hóa]]&lt;&gt;0,D320=""),SUM(OFFSET(Table2[[#This Row],[Thành tiền]],0,0,-COUNTIF(Table2[Số HĐ],Table2[[#This Row],[Số HĐ]]))),"")</f>
        <v/>
      </c>
      <c r="K319" s="17"/>
      <c r="L31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19" s="15"/>
    </row>
    <row r="320" spans="1:13" ht="35.1" customHeight="1" x14ac:dyDescent="0.2">
      <c r="A320" s="11">
        <f>IF(Table2[[#This Row],[Tên hàng hóa]]="","",A319)</f>
        <v>42229</v>
      </c>
      <c r="B320" s="12" t="str">
        <f>IF(Table2[[#This Row],[Tên hàng hóa]]="","",B319)</f>
        <v>TECKON 07/08</v>
      </c>
      <c r="C320" s="13" t="str">
        <f>IF(Table2[[#This Row],[Tên hàng hóa]]="","",C319)</f>
        <v>CÔNG TY TECKON</v>
      </c>
      <c r="D320" s="16" t="s">
        <v>1226</v>
      </c>
      <c r="E320" s="18" t="str">
        <f>IF(Table2[[#This Row],[Tên hàng hóa]]&lt;&gt;0,VLOOKUP(Table2[[#This Row],[Tên hàng hóa]],Table1[[Tên hàng hóa]:[Quy cách]],2,0),"")</f>
        <v>Cảm Biến</v>
      </c>
      <c r="F320" s="18" t="str">
        <f>IF(Table2[[#This Row],[Tên hàng hóa]]&lt;&gt;0,VLOOKUP(Table2[[#This Row],[Tên hàng hóa]],Table1[[Tên hàng hóa]:[ĐVT]],3,0),"")</f>
        <v>Cái</v>
      </c>
      <c r="G320" s="17">
        <v>336656.9143</v>
      </c>
      <c r="H320" s="17">
        <v>4</v>
      </c>
      <c r="I320" s="14">
        <f>IF(Table2[[#This Row],[Số lượng]]&lt;&gt;0,Table2[[#This Row],[Số lượng]]*Table2[[#This Row],[Đơn giá mua]],"")</f>
        <v>1346627.6572</v>
      </c>
      <c r="J320" s="14" t="str">
        <f ca="1">IF(AND(Table2[[#This Row],[Tên hàng hóa]]&lt;&gt;0,D321=""),SUM(OFFSET(Table2[[#This Row],[Thành tiền]],0,0,-COUNTIF(Table2[Số HĐ],Table2[[#This Row],[Số HĐ]]))),"")</f>
        <v/>
      </c>
      <c r="K320" s="17"/>
      <c r="L32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20" s="15"/>
    </row>
    <row r="321" spans="1:13" ht="35.1" customHeight="1" x14ac:dyDescent="0.2">
      <c r="A321" s="11">
        <f>IF(Table2[[#This Row],[Tên hàng hóa]]="","",A320)</f>
        <v>42229</v>
      </c>
      <c r="B321" s="12" t="str">
        <f>IF(Table2[[#This Row],[Tên hàng hóa]]="","",B320)</f>
        <v>TECKON 07/08</v>
      </c>
      <c r="C321" s="13" t="str">
        <f>IF(Table2[[#This Row],[Tên hàng hóa]]="","",C320)</f>
        <v>CÔNG TY TECKON</v>
      </c>
      <c r="D321" s="16" t="s">
        <v>78</v>
      </c>
      <c r="E321" s="18" t="str">
        <f>IF(Table2[[#This Row],[Tên hàng hóa]]&lt;&gt;0,VLOOKUP(Table2[[#This Row],[Tên hàng hóa]],Table1[[Tên hàng hóa]:[Quy cách]],2,0),"")</f>
        <v>Bộ Điều Khiển Lập Trình</v>
      </c>
      <c r="F321" s="18" t="str">
        <f>IF(Table2[[#This Row],[Tên hàng hóa]]&lt;&gt;0,VLOOKUP(Table2[[#This Row],[Tên hàng hóa]],Table1[[Tên hàng hóa]:[ĐVT]],3,0),"")</f>
        <v>Cái</v>
      </c>
      <c r="G321" s="17">
        <v>3404794.9139999999</v>
      </c>
      <c r="H321" s="17">
        <v>1</v>
      </c>
      <c r="I321" s="14">
        <f>IF(Table2[[#This Row],[Số lượng]]&lt;&gt;0,Table2[[#This Row],[Số lượng]]*Table2[[#This Row],[Đơn giá mua]],"")</f>
        <v>3404794.9139999999</v>
      </c>
      <c r="J321" s="14" t="str">
        <f ca="1">IF(AND(Table2[[#This Row],[Tên hàng hóa]]&lt;&gt;0,D322=""),SUM(OFFSET(Table2[[#This Row],[Thành tiền]],0,0,-COUNTIF(Table2[Số HĐ],Table2[[#This Row],[Số HĐ]]))),"")</f>
        <v/>
      </c>
      <c r="K321" s="17"/>
      <c r="L32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21" s="15"/>
    </row>
    <row r="322" spans="1:13" ht="35.1" customHeight="1" x14ac:dyDescent="0.2">
      <c r="A322" s="11">
        <f>IF(Table2[[#This Row],[Tên hàng hóa]]="","",A321)</f>
        <v>42229</v>
      </c>
      <c r="B322" s="12" t="str">
        <f>IF(Table2[[#This Row],[Tên hàng hóa]]="","",B321)</f>
        <v>TECKON 07/08</v>
      </c>
      <c r="C322" s="13" t="str">
        <f>IF(Table2[[#This Row],[Tên hàng hóa]]="","",C321)</f>
        <v>CÔNG TY TECKON</v>
      </c>
      <c r="D322" s="16" t="s">
        <v>161</v>
      </c>
      <c r="E322" s="18" t="str">
        <f>IF(Table2[[#This Row],[Tên hàng hóa]]&lt;&gt;0,VLOOKUP(Table2[[#This Row],[Tên hàng hóa]],Table1[[Tên hàng hóa]:[Quy cách]],2,0),"")</f>
        <v>Bộ Nguồn Xung</v>
      </c>
      <c r="F322" s="18" t="str">
        <f>IF(Table2[[#This Row],[Tên hàng hóa]]&lt;&gt;0,VLOOKUP(Table2[[#This Row],[Tên hàng hóa]],Table1[[Tên hàng hóa]:[ĐVT]],3,0),"")</f>
        <v>Cái</v>
      </c>
      <c r="G322" s="17">
        <v>817136.91429999995</v>
      </c>
      <c r="H322" s="17">
        <v>4</v>
      </c>
      <c r="I322" s="14">
        <f>IF(Table2[[#This Row],[Số lượng]]&lt;&gt;0,Table2[[#This Row],[Số lượng]]*Table2[[#This Row],[Đơn giá mua]],"")</f>
        <v>3268547.6571999998</v>
      </c>
      <c r="J322" s="14" t="str">
        <f ca="1">IF(AND(Table2[[#This Row],[Tên hàng hóa]]&lt;&gt;0,D323=""),SUM(OFFSET(Table2[[#This Row],[Thành tiền]],0,0,-COUNTIF(Table2[Số HĐ],Table2[[#This Row],[Số HĐ]]))),"")</f>
        <v/>
      </c>
      <c r="K322" s="17"/>
      <c r="L32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22" s="15"/>
    </row>
    <row r="323" spans="1:13" ht="35.1" customHeight="1" x14ac:dyDescent="0.2">
      <c r="A323" s="11">
        <f>IF(Table2[[#This Row],[Tên hàng hóa]]="","",A322)</f>
        <v>42229</v>
      </c>
      <c r="B323" s="12" t="str">
        <f>IF(Table2[[#This Row],[Tên hàng hóa]]="","",B322)</f>
        <v>TECKON 07/08</v>
      </c>
      <c r="C323" s="13" t="str">
        <f>IF(Table2[[#This Row],[Tên hàng hóa]]="","",C322)</f>
        <v>CÔNG TY TECKON</v>
      </c>
      <c r="D323" s="16" t="s">
        <v>72</v>
      </c>
      <c r="E323" s="18" t="str">
        <f>IF(Table2[[#This Row],[Tên hàng hóa]]&lt;&gt;0,VLOOKUP(Table2[[#This Row],[Tên hàng hóa]],Table1[[Tên hàng hóa]:[Quy cách]],2,0),"")</f>
        <v>Bộ Điều Khiển Lập Trình</v>
      </c>
      <c r="F323" s="18" t="str">
        <f>IF(Table2[[#This Row],[Tên hàng hóa]]&lt;&gt;0,VLOOKUP(Table2[[#This Row],[Tên hàng hóa]],Table1[[Tên hàng hóa]:[ĐVT]],3,0),"")</f>
        <v>Cái</v>
      </c>
      <c r="G323" s="17">
        <v>1184649.9140000001</v>
      </c>
      <c r="H323" s="17">
        <v>1</v>
      </c>
      <c r="I323" s="14">
        <f>IF(Table2[[#This Row],[Số lượng]]&lt;&gt;0,Table2[[#This Row],[Số lượng]]*Table2[[#This Row],[Đơn giá mua]],"")</f>
        <v>1184649.9140000001</v>
      </c>
      <c r="J323" s="14" t="str">
        <f ca="1">IF(AND(Table2[[#This Row],[Tên hàng hóa]]&lt;&gt;0,D324=""),SUM(OFFSET(Table2[[#This Row],[Thành tiền]],0,0,-COUNTIF(Table2[Số HĐ],Table2[[#This Row],[Số HĐ]]))),"")</f>
        <v/>
      </c>
      <c r="K323" s="17"/>
      <c r="L32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23" s="15"/>
    </row>
    <row r="324" spans="1:13" ht="35.1" customHeight="1" x14ac:dyDescent="0.2">
      <c r="A324" s="11">
        <f>IF(Table2[[#This Row],[Tên hàng hóa]]="","",A323)</f>
        <v>42229</v>
      </c>
      <c r="B324" s="12" t="str">
        <f>IF(Table2[[#This Row],[Tên hàng hóa]]="","",B323)</f>
        <v>TECKON 07/08</v>
      </c>
      <c r="C324" s="13" t="str">
        <f>IF(Table2[[#This Row],[Tên hàng hóa]]="","",C323)</f>
        <v>CÔNG TY TECKON</v>
      </c>
      <c r="D324" s="16" t="s">
        <v>520</v>
      </c>
      <c r="E324" s="18" t="str">
        <f>IF(Table2[[#This Row],[Tên hàng hóa]]&lt;&gt;0,VLOOKUP(Table2[[#This Row],[Tên hàng hóa]],Table1[[Tên hàng hóa]:[Quy cách]],2,0),"")</f>
        <v>Cảm Biến</v>
      </c>
      <c r="F324" s="18" t="str">
        <f>IF(Table2[[#This Row],[Tên hàng hóa]]&lt;&gt;0,VLOOKUP(Table2[[#This Row],[Tên hàng hóa]],Table1[[Tên hàng hóa]:[ĐVT]],3,0),"")</f>
        <v>Cái</v>
      </c>
      <c r="G324" s="17">
        <v>729776.91429999995</v>
      </c>
      <c r="H324" s="17">
        <v>10</v>
      </c>
      <c r="I324" s="14">
        <f>IF(Table2[[#This Row],[Số lượng]]&lt;&gt;0,Table2[[#This Row],[Số lượng]]*Table2[[#This Row],[Đơn giá mua]],"")</f>
        <v>7297769.1429999992</v>
      </c>
      <c r="J324" s="14" t="str">
        <f ca="1">IF(AND(Table2[[#This Row],[Tên hàng hóa]]&lt;&gt;0,D325=""),SUM(OFFSET(Table2[[#This Row],[Thành tiền]],0,0,-COUNTIF(Table2[Số HĐ],Table2[[#This Row],[Số HĐ]]))),"")</f>
        <v/>
      </c>
      <c r="K324" s="17"/>
      <c r="L32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24" s="15"/>
    </row>
    <row r="325" spans="1:13" ht="35.1" customHeight="1" x14ac:dyDescent="0.2">
      <c r="A325" s="11">
        <f>IF(Table2[[#This Row],[Tên hàng hóa]]="","",A324)</f>
        <v>42229</v>
      </c>
      <c r="B325" s="12" t="str">
        <f>IF(Table2[[#This Row],[Tên hàng hóa]]="","",B324)</f>
        <v>TECKON 07/08</v>
      </c>
      <c r="C325" s="13" t="str">
        <f>IF(Table2[[#This Row],[Tên hàng hóa]]="","",C324)</f>
        <v>CÔNG TY TECKON</v>
      </c>
      <c r="D325" s="16" t="s">
        <v>280</v>
      </c>
      <c r="E325" s="18" t="str">
        <f>IF(Table2[[#This Row],[Tên hàng hóa]]&lt;&gt;0,VLOOKUP(Table2[[#This Row],[Tên hàng hóa]],Table1[[Tên hàng hóa]:[Quy cách]],2,0),"")</f>
        <v>Công Tắc Hành Trình</v>
      </c>
      <c r="F325" s="18" t="str">
        <f>IF(Table2[[#This Row],[Tên hàng hóa]]&lt;&gt;0,VLOOKUP(Table2[[#This Row],[Tên hàng hóa]],Table1[[Tên hàng hóa]:[ĐVT]],3,0),"")</f>
        <v>Cái</v>
      </c>
      <c r="G325" s="17">
        <v>429831.9143</v>
      </c>
      <c r="H325" s="17">
        <v>3</v>
      </c>
      <c r="I325" s="14">
        <f>IF(Table2[[#This Row],[Số lượng]]&lt;&gt;0,Table2[[#This Row],[Số lượng]]*Table2[[#This Row],[Đơn giá mua]],"")</f>
        <v>1289495.7429</v>
      </c>
      <c r="J325" s="14" t="str">
        <f ca="1">IF(AND(Table2[[#This Row],[Tên hàng hóa]]&lt;&gt;0,D326=""),SUM(OFFSET(Table2[[#This Row],[Thành tiền]],0,0,-COUNTIF(Table2[Số HĐ],Table2[[#This Row],[Số HĐ]]))),"")</f>
        <v/>
      </c>
      <c r="K325" s="17"/>
      <c r="L32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25" s="15"/>
    </row>
    <row r="326" spans="1:13" ht="35.1" customHeight="1" x14ac:dyDescent="0.2">
      <c r="A326" s="11">
        <f>IF(Table2[[#This Row],[Tên hàng hóa]]="","",A325)</f>
        <v>42229</v>
      </c>
      <c r="B326" s="12" t="str">
        <f>IF(Table2[[#This Row],[Tên hàng hóa]]="","",B325)</f>
        <v>TECKON 07/08</v>
      </c>
      <c r="C326" s="13" t="str">
        <f>IF(Table2[[#This Row],[Tên hàng hóa]]="","",C325)</f>
        <v>CÔNG TY TECKON</v>
      </c>
      <c r="D326" s="16" t="s">
        <v>1287</v>
      </c>
      <c r="E326" s="18" t="str">
        <f>IF(Table2[[#This Row],[Tên hàng hóa]]&lt;&gt;0,VLOOKUP(Table2[[#This Row],[Tên hàng hóa]],Table1[[Tên hàng hóa]:[Quy cách]],2,0),"")</f>
        <v>Bộ Điều Khiển Lập Trình</v>
      </c>
      <c r="F326" s="18" t="str">
        <f>IF(Table2[[#This Row],[Tên hàng hóa]]&lt;&gt;0,VLOOKUP(Table2[[#This Row],[Tên hàng hóa]],Table1[[Tên hàng hóa]:[ĐVT]],3,0),"")</f>
        <v>Cái</v>
      </c>
      <c r="G326" s="17">
        <v>1826024.9140000001</v>
      </c>
      <c r="H326" s="17">
        <v>1</v>
      </c>
      <c r="I326" s="14">
        <f>IF(Table2[[#This Row],[Số lượng]]&lt;&gt;0,Table2[[#This Row],[Số lượng]]*Table2[[#This Row],[Đơn giá mua]],"")</f>
        <v>1826024.9140000001</v>
      </c>
      <c r="J326" s="14" t="str">
        <f ca="1">IF(AND(Table2[[#This Row],[Tên hàng hóa]]&lt;&gt;0,D327=""),SUM(OFFSET(Table2[[#This Row],[Thành tiền]],0,0,-COUNTIF(Table2[Số HĐ],Table2[[#This Row],[Số HĐ]]))),"")</f>
        <v/>
      </c>
      <c r="K326" s="17"/>
      <c r="L32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26" s="15"/>
    </row>
    <row r="327" spans="1:13" ht="35.1" customHeight="1" x14ac:dyDescent="0.2">
      <c r="A327" s="11">
        <f>IF(Table2[[#This Row],[Tên hàng hóa]]="","",A326)</f>
        <v>42229</v>
      </c>
      <c r="B327" s="12" t="str">
        <f>IF(Table2[[#This Row],[Tên hàng hóa]]="","",B326)</f>
        <v>TECKON 07/08</v>
      </c>
      <c r="C327" s="13" t="str">
        <f>IF(Table2[[#This Row],[Tên hàng hóa]]="","",C326)</f>
        <v>CÔNG TY TECKON</v>
      </c>
      <c r="D327" s="16" t="s">
        <v>1193</v>
      </c>
      <c r="E327" s="18" t="str">
        <f>IF(Table2[[#This Row],[Tên hàng hóa]]&lt;&gt;0,VLOOKUP(Table2[[#This Row],[Tên hàng hóa]],Table1[[Tên hàng hóa]:[Quy cách]],2,0),"")</f>
        <v>Bộ Điều Khiển Lập Trình</v>
      </c>
      <c r="F327" s="18" t="str">
        <f>IF(Table2[[#This Row],[Tên hàng hóa]]&lt;&gt;0,VLOOKUP(Table2[[#This Row],[Tên hàng hóa]],Table1[[Tên hàng hóa]:[ĐVT]],3,0),"")</f>
        <v>Cái</v>
      </c>
      <c r="G327" s="17">
        <v>2418063.9139999999</v>
      </c>
      <c r="H327" s="17">
        <v>1</v>
      </c>
      <c r="I327" s="14">
        <f>IF(Table2[[#This Row],[Số lượng]]&lt;&gt;0,Table2[[#This Row],[Số lượng]]*Table2[[#This Row],[Đơn giá mua]],"")</f>
        <v>2418063.9139999999</v>
      </c>
      <c r="J327" s="14" t="str">
        <f ca="1">IF(AND(Table2[[#This Row],[Tên hàng hóa]]&lt;&gt;0,D328=""),SUM(OFFSET(Table2[[#This Row],[Thành tiền]],0,0,-COUNTIF(Table2[Số HĐ],Table2[[#This Row],[Số HĐ]]))),"")</f>
        <v/>
      </c>
      <c r="K327" s="17"/>
      <c r="L32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27" s="15"/>
    </row>
    <row r="328" spans="1:13" ht="35.1" customHeight="1" x14ac:dyDescent="0.2">
      <c r="A328" s="11">
        <f>IF(Table2[[#This Row],[Tên hàng hóa]]="","",A327)</f>
        <v>42229</v>
      </c>
      <c r="B328" s="12" t="str">
        <f>IF(Table2[[#This Row],[Tên hàng hóa]]="","",B327)</f>
        <v>TECKON 07/08</v>
      </c>
      <c r="C328" s="13" t="str">
        <f>IF(Table2[[#This Row],[Tên hàng hóa]]="","",C327)</f>
        <v>CÔNG TY TECKON</v>
      </c>
      <c r="D328" s="16" t="s">
        <v>1289</v>
      </c>
      <c r="E328" s="18" t="str">
        <f>IF(Table2[[#This Row],[Tên hàng hóa]]&lt;&gt;0,VLOOKUP(Table2[[#This Row],[Tên hàng hóa]],Table1[[Tên hàng hóa]:[Quy cách]],2,0),"")</f>
        <v>Bộ Điều Khiển Nhiệt Độ</v>
      </c>
      <c r="F328" s="18" t="str">
        <f>IF(Table2[[#This Row],[Tên hàng hóa]]&lt;&gt;0,VLOOKUP(Table2[[#This Row],[Tên hàng hóa]],Table1[[Tên hàng hóa]:[ĐVT]],3,0),"")</f>
        <v>Cái</v>
      </c>
      <c r="G328" s="17">
        <v>1523786.9140000001</v>
      </c>
      <c r="H328" s="17">
        <v>2</v>
      </c>
      <c r="I328" s="14">
        <f>IF(Table2[[#This Row],[Số lượng]]&lt;&gt;0,Table2[[#This Row],[Số lượng]]*Table2[[#This Row],[Đơn giá mua]],"")</f>
        <v>3047573.8280000002</v>
      </c>
      <c r="J328" s="14" t="str">
        <f ca="1">IF(AND(Table2[[#This Row],[Tên hàng hóa]]&lt;&gt;0,D329=""),SUM(OFFSET(Table2[[#This Row],[Thành tiền]],0,0,-COUNTIF(Table2[Số HĐ],Table2[[#This Row],[Số HĐ]]))),"")</f>
        <v/>
      </c>
      <c r="K328" s="17"/>
      <c r="L32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28" s="15"/>
    </row>
    <row r="329" spans="1:13" ht="35.1" customHeight="1" x14ac:dyDescent="0.2">
      <c r="A329" s="11">
        <f>IF(Table2[[#This Row],[Tên hàng hóa]]="","",A328)</f>
        <v>42229</v>
      </c>
      <c r="B329" s="12" t="str">
        <f>IF(Table2[[#This Row],[Tên hàng hóa]]="","",B328)</f>
        <v>TECKON 07/08</v>
      </c>
      <c r="C329" s="13" t="str">
        <f>IF(Table2[[#This Row],[Tên hàng hóa]]="","",C328)</f>
        <v>CÔNG TY TECKON</v>
      </c>
      <c r="D329" s="16" t="s">
        <v>2111</v>
      </c>
      <c r="E329" s="18" t="str">
        <f>IF(Table2[[#This Row],[Tên hàng hóa]]&lt;&gt;0,VLOOKUP(Table2[[#This Row],[Tên hàng hóa]],Table1[[Tên hàng hóa]:[Quy cách]],2,0),"")</f>
        <v>Bộ Mã Hóa Xung(Encoder)</v>
      </c>
      <c r="F329" s="18" t="str">
        <f>IF(Table2[[#This Row],[Tên hàng hóa]]&lt;&gt;0,VLOOKUP(Table2[[#This Row],[Tên hàng hóa]],Table1[[Tên hàng hóa]:[ĐVT]],3,0),"")</f>
        <v>Cái</v>
      </c>
      <c r="G329" s="17">
        <v>1384976.9140000001</v>
      </c>
      <c r="H329" s="17">
        <v>2</v>
      </c>
      <c r="I329" s="14">
        <f>IF(Table2[[#This Row],[Số lượng]]&lt;&gt;0,Table2[[#This Row],[Số lượng]]*Table2[[#This Row],[Đơn giá mua]],"")</f>
        <v>2769953.8280000002</v>
      </c>
      <c r="J329" s="14" t="str">
        <f ca="1">IF(AND(Table2[[#This Row],[Tên hàng hóa]]&lt;&gt;0,D330=""),SUM(OFFSET(Table2[[#This Row],[Thành tiền]],0,0,-COUNTIF(Table2[Số HĐ],Table2[[#This Row],[Số HĐ]]))),"")</f>
        <v/>
      </c>
      <c r="K329" s="17"/>
      <c r="L32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29" s="15"/>
    </row>
    <row r="330" spans="1:13" ht="35.1" customHeight="1" x14ac:dyDescent="0.2">
      <c r="A330" s="11">
        <f>IF(Table2[[#This Row],[Tên hàng hóa]]="","",A329)</f>
        <v>42229</v>
      </c>
      <c r="B330" s="12" t="str">
        <f>IF(Table2[[#This Row],[Tên hàng hóa]]="","",B329)</f>
        <v>TECKON 07/08</v>
      </c>
      <c r="C330" s="13" t="str">
        <f>IF(Table2[[#This Row],[Tên hàng hóa]]="","",C329)</f>
        <v>CÔNG TY TECKON</v>
      </c>
      <c r="D330" s="16" t="s">
        <v>1288</v>
      </c>
      <c r="E330" s="18" t="str">
        <f>IF(Table2[[#This Row],[Tên hàng hóa]]&lt;&gt;0,VLOOKUP(Table2[[#This Row],[Tên hàng hóa]],Table1[[Tên hàng hóa]:[Quy cách]],2,0),"")</f>
        <v>Bộ Điều Khiển Lập Trình</v>
      </c>
      <c r="F330" s="18" t="str">
        <f>IF(Table2[[#This Row],[Tên hàng hóa]]&lt;&gt;0,VLOOKUP(Table2[[#This Row],[Tên hàng hóa]],Table1[[Tên hàng hóa]:[ĐVT]],3,0),"")</f>
        <v>Cái</v>
      </c>
      <c r="G330" s="17">
        <v>3774818.9139999999</v>
      </c>
      <c r="H330" s="17">
        <v>1</v>
      </c>
      <c r="I330" s="14">
        <f>IF(Table2[[#This Row],[Số lượng]]&lt;&gt;0,Table2[[#This Row],[Số lượng]]*Table2[[#This Row],[Đơn giá mua]],"")</f>
        <v>3774818.9139999999</v>
      </c>
      <c r="J330" s="14">
        <f ca="1">IF(AND(Table2[[#This Row],[Tên hàng hóa]]&lt;&gt;0,D331=""),SUM(OFFSET(Table2[[#This Row],[Thành tiền]],0,0,-COUNTIF(Table2[Số HĐ],Table2[[#This Row],[Số HĐ]]))),"")</f>
        <v>50146329.7962</v>
      </c>
      <c r="K330" s="17" t="s">
        <v>464</v>
      </c>
      <c r="L33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30" s="15"/>
    </row>
    <row r="331" spans="1:13" ht="35.1" customHeight="1" x14ac:dyDescent="0.2">
      <c r="A331" s="11" t="str">
        <f>IF(Table2[[#This Row],[Tên hàng hóa]]="","",A330)</f>
        <v/>
      </c>
      <c r="B331" s="12" t="str">
        <f>IF(Table2[[#This Row],[Tên hàng hóa]]="","",B330)</f>
        <v/>
      </c>
      <c r="C331" s="13" t="str">
        <f>IF(Table2[[#This Row],[Tên hàng hóa]]="","",C330)</f>
        <v/>
      </c>
      <c r="D331" s="16"/>
      <c r="E331" s="18" t="str">
        <f>IF(Table2[[#This Row],[Tên hàng hóa]]&lt;&gt;0,VLOOKUP(Table2[[#This Row],[Tên hàng hóa]],Table1[[Tên hàng hóa]:[Quy cách]],2,0),"")</f>
        <v/>
      </c>
      <c r="F331" s="18" t="str">
        <f>IF(Table2[[#This Row],[Tên hàng hóa]]&lt;&gt;0,VLOOKUP(Table2[[#This Row],[Tên hàng hóa]],Table1[[Tên hàng hóa]:[ĐVT]],3,0),"")</f>
        <v/>
      </c>
      <c r="G331" s="17"/>
      <c r="H331" s="17"/>
      <c r="I331" s="14" t="str">
        <f>IF(Table2[[#This Row],[Số lượng]]&lt;&gt;0,Table2[[#This Row],[Số lượng]]*Table2[[#This Row],[Đơn giá mua]],"")</f>
        <v/>
      </c>
      <c r="J331" s="14" t="str">
        <f ca="1">IF(AND(Table2[[#This Row],[Tên hàng hóa]]&lt;&gt;0,D332=""),SUM(OFFSET(Table2[[#This Row],[Thành tiền]],0,0,-COUNTIF(Table2[Số HĐ],Table2[[#This Row],[Số HĐ]]))),"")</f>
        <v/>
      </c>
      <c r="K331" s="17"/>
      <c r="L33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31" s="15"/>
    </row>
    <row r="332" spans="1:13" ht="35.1" customHeight="1" x14ac:dyDescent="0.2">
      <c r="A332" s="11">
        <v>42233</v>
      </c>
      <c r="B332" s="12" t="s">
        <v>1324</v>
      </c>
      <c r="C332" s="13" t="s">
        <v>521</v>
      </c>
      <c r="D332" s="16" t="s">
        <v>68</v>
      </c>
      <c r="E332" s="18" t="str">
        <f>IF(Table2[[#This Row],[Tên hàng hóa]]&lt;&gt;0,VLOOKUP(Table2[[#This Row],[Tên hàng hóa]],Table1[[Tên hàng hóa]:[Quy cách]],2,0),"")</f>
        <v>Bộ Điều Khiển Lập Trình</v>
      </c>
      <c r="F332" s="18" t="str">
        <f>IF(Table2[[#This Row],[Tên hàng hóa]]&lt;&gt;0,VLOOKUP(Table2[[#This Row],[Tên hàng hóa]],Table1[[Tên hàng hóa]:[ĐVT]],3,0),"")</f>
        <v>Cái</v>
      </c>
      <c r="G332" s="17">
        <v>748000</v>
      </c>
      <c r="H332" s="17">
        <v>1</v>
      </c>
      <c r="I332" s="14">
        <f>IF(Table2[[#This Row],[Số lượng]]&lt;&gt;0,Table2[[#This Row],[Số lượng]]*Table2[[#This Row],[Đơn giá mua]],"")</f>
        <v>748000</v>
      </c>
      <c r="J332" s="14">
        <f ca="1">IF(AND(Table2[[#This Row],[Tên hàng hóa]]&lt;&gt;0,D333=""),SUM(OFFSET(Table2[[#This Row],[Thành tiền]],0,0,-COUNTIF(Table2[Số HĐ],Table2[[#This Row],[Số HĐ]]))),"")</f>
        <v>748000</v>
      </c>
      <c r="K332" s="17" t="s">
        <v>464</v>
      </c>
      <c r="L33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32" s="15" t="s">
        <v>2505</v>
      </c>
    </row>
    <row r="333" spans="1:13" ht="35.1" customHeight="1" x14ac:dyDescent="0.2">
      <c r="A333" s="11" t="str">
        <f>IF(Table2[[#This Row],[Tên hàng hóa]]="","",A332)</f>
        <v/>
      </c>
      <c r="B333" s="12" t="str">
        <f>IF(Table2[[#This Row],[Tên hàng hóa]]="","",B332)</f>
        <v/>
      </c>
      <c r="C333" s="13" t="str">
        <f>IF(Table2[[#This Row],[Tên hàng hóa]]="","",C332)</f>
        <v/>
      </c>
      <c r="D333" s="16"/>
      <c r="E333" s="18" t="str">
        <f>IF(Table2[[#This Row],[Tên hàng hóa]]&lt;&gt;0,VLOOKUP(Table2[[#This Row],[Tên hàng hóa]],Table1[[Tên hàng hóa]:[Quy cách]],2,0),"")</f>
        <v/>
      </c>
      <c r="F333" s="18" t="str">
        <f>IF(Table2[[#This Row],[Tên hàng hóa]]&lt;&gt;0,VLOOKUP(Table2[[#This Row],[Tên hàng hóa]],Table1[[Tên hàng hóa]:[ĐVT]],3,0),"")</f>
        <v/>
      </c>
      <c r="G333" s="17"/>
      <c r="H333" s="17"/>
      <c r="I333" s="14" t="str">
        <f>IF(Table2[[#This Row],[Số lượng]]&lt;&gt;0,Table2[[#This Row],[Số lượng]]*Table2[[#This Row],[Đơn giá mua]],"")</f>
        <v/>
      </c>
      <c r="J333" s="14" t="str">
        <f ca="1">IF(AND(Table2[[#This Row],[Tên hàng hóa]]&lt;&gt;0,D334=""),SUM(OFFSET(Table2[[#This Row],[Thành tiền]],0,0,-COUNTIF(Table2[Số HĐ],Table2[[#This Row],[Số HĐ]]))),"")</f>
        <v/>
      </c>
      <c r="K333" s="17"/>
      <c r="L33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33" s="15"/>
    </row>
    <row r="334" spans="1:13" ht="35.1" customHeight="1" x14ac:dyDescent="0.2">
      <c r="A334" s="11">
        <v>42234</v>
      </c>
      <c r="B334" s="12" t="s">
        <v>1325</v>
      </c>
      <c r="C334" s="13" t="s">
        <v>521</v>
      </c>
      <c r="D334" s="16" t="s">
        <v>346</v>
      </c>
      <c r="E334" s="18" t="str">
        <f>IF(Table2[[#This Row],[Tên hàng hóa]]&lt;&gt;0,VLOOKUP(Table2[[#This Row],[Tên hàng hóa]],Table1[[Tên hàng hóa]:[Quy cách]],2,0),"")</f>
        <v>Relay</v>
      </c>
      <c r="F334" s="18" t="str">
        <f>IF(Table2[[#This Row],[Tên hàng hóa]]&lt;&gt;0,VLOOKUP(Table2[[#This Row],[Tên hàng hóa]],Table1[[Tên hàng hóa]:[ĐVT]],3,0),"")</f>
        <v>Cái</v>
      </c>
      <c r="G334" s="17">
        <v>57200</v>
      </c>
      <c r="H334" s="17">
        <v>25</v>
      </c>
      <c r="I334" s="14">
        <f>IF(Table2[[#This Row],[Số lượng]]&lt;&gt;0,Table2[[#This Row],[Số lượng]]*Table2[[#This Row],[Đơn giá mua]],"")</f>
        <v>1430000</v>
      </c>
      <c r="J334" s="14" t="str">
        <f ca="1">IF(AND(Table2[[#This Row],[Tên hàng hóa]]&lt;&gt;0,D335=""),SUM(OFFSET(Table2[[#This Row],[Thành tiền]],0,0,-COUNTIF(Table2[Số HĐ],Table2[[#This Row],[Số HĐ]]))),"")</f>
        <v/>
      </c>
      <c r="K334" s="17"/>
      <c r="L33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34" s="15"/>
    </row>
    <row r="335" spans="1:13" ht="35.1" customHeight="1" x14ac:dyDescent="0.2">
      <c r="A335" s="11">
        <f>IF(Table2[[#This Row],[Tên hàng hóa]]="","",A334)</f>
        <v>42234</v>
      </c>
      <c r="B335" s="12" t="str">
        <f>IF(Table2[[#This Row],[Tên hàng hóa]]="","",B334)</f>
        <v>ĐMN 296</v>
      </c>
      <c r="C335" s="13" t="str">
        <f>IF(Table2[[#This Row],[Tên hàng hóa]]="","",C334)</f>
        <v>CTY Điện Minh Nguyên</v>
      </c>
      <c r="D335" s="16" t="s">
        <v>343</v>
      </c>
      <c r="E335" s="18" t="str">
        <f>IF(Table2[[#This Row],[Tên hàng hóa]]&lt;&gt;0,VLOOKUP(Table2[[#This Row],[Tên hàng hóa]],Table1[[Tên hàng hóa]:[Quy cách]],2,0),"")</f>
        <v>Relay</v>
      </c>
      <c r="F335" s="18" t="str">
        <f>IF(Table2[[#This Row],[Tên hàng hóa]]&lt;&gt;0,VLOOKUP(Table2[[#This Row],[Tên hàng hóa]],Table1[[Tên hàng hóa]:[ĐVT]],3,0),"")</f>
        <v>Cái</v>
      </c>
      <c r="G335" s="17">
        <v>55000</v>
      </c>
      <c r="H335" s="17">
        <v>31</v>
      </c>
      <c r="I335" s="14">
        <f>IF(Table2[[#This Row],[Số lượng]]&lt;&gt;0,Table2[[#This Row],[Số lượng]]*Table2[[#This Row],[Đơn giá mua]],"")</f>
        <v>1705000</v>
      </c>
      <c r="J335" s="14" t="str">
        <f ca="1">IF(AND(Table2[[#This Row],[Tên hàng hóa]]&lt;&gt;0,D336=""),SUM(OFFSET(Table2[[#This Row],[Thành tiền]],0,0,-COUNTIF(Table2[Số HĐ],Table2[[#This Row],[Số HĐ]]))),"")</f>
        <v/>
      </c>
      <c r="K335" s="17"/>
      <c r="L33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35" s="15"/>
    </row>
    <row r="336" spans="1:13" ht="35.1" customHeight="1" x14ac:dyDescent="0.2">
      <c r="A336" s="11">
        <f>IF(Table2[[#This Row],[Tên hàng hóa]]="","",A335)</f>
        <v>42234</v>
      </c>
      <c r="B336" s="12" t="str">
        <f>IF(Table2[[#This Row],[Tên hàng hóa]]="","",B335)</f>
        <v>ĐMN 296</v>
      </c>
      <c r="C336" s="13" t="str">
        <f>IF(Table2[[#This Row],[Tên hàng hóa]]="","",C335)</f>
        <v>CTY Điện Minh Nguyên</v>
      </c>
      <c r="D336" s="16" t="s">
        <v>431</v>
      </c>
      <c r="E336" s="18" t="str">
        <f>IF(Table2[[#This Row],[Tên hàng hóa]]&lt;&gt;0,VLOOKUP(Table2[[#This Row],[Tên hàng hóa]],Table1[[Tên hàng hóa]:[Quy cách]],2,0),"")</f>
        <v>Socket</v>
      </c>
      <c r="F336" s="18" t="str">
        <f>IF(Table2[[#This Row],[Tên hàng hóa]]&lt;&gt;0,VLOOKUP(Table2[[#This Row],[Tên hàng hóa]],Table1[[Tên hàng hóa]:[ĐVT]],3,0),"")</f>
        <v>Cái</v>
      </c>
      <c r="G336" s="17">
        <v>33000</v>
      </c>
      <c r="H336" s="17">
        <v>60</v>
      </c>
      <c r="I336" s="14">
        <f>IF(Table2[[#This Row],[Số lượng]]&lt;&gt;0,Table2[[#This Row],[Số lượng]]*Table2[[#This Row],[Đơn giá mua]],"")</f>
        <v>1980000</v>
      </c>
      <c r="J336" s="14">
        <f ca="1">IF(AND(Table2[[#This Row],[Tên hàng hóa]]&lt;&gt;0,D337=""),SUM(OFFSET(Table2[[#This Row],[Thành tiền]],0,0,-COUNTIF(Table2[Số HĐ],Table2[[#This Row],[Số HĐ]]))),"")</f>
        <v>5115000</v>
      </c>
      <c r="K336" s="17" t="s">
        <v>464</v>
      </c>
      <c r="L33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36" s="15" t="s">
        <v>2505</v>
      </c>
    </row>
    <row r="337" spans="1:13" ht="35.1" customHeight="1" x14ac:dyDescent="0.2">
      <c r="A337" s="11" t="str">
        <f>IF(Table2[[#This Row],[Tên hàng hóa]]="","",A336)</f>
        <v/>
      </c>
      <c r="B337" s="12" t="str">
        <f>IF(Table2[[#This Row],[Tên hàng hóa]]="","",B336)</f>
        <v/>
      </c>
      <c r="C337" s="13" t="str">
        <f>IF(Table2[[#This Row],[Tên hàng hóa]]="","",C336)</f>
        <v/>
      </c>
      <c r="D337" s="16"/>
      <c r="E337" s="18" t="str">
        <f>IF(Table2[[#This Row],[Tên hàng hóa]]&lt;&gt;0,VLOOKUP(Table2[[#This Row],[Tên hàng hóa]],Table1[[Tên hàng hóa]:[Quy cách]],2,0),"")</f>
        <v/>
      </c>
      <c r="F337" s="18" t="str">
        <f>IF(Table2[[#This Row],[Tên hàng hóa]]&lt;&gt;0,VLOOKUP(Table2[[#This Row],[Tên hàng hóa]],Table1[[Tên hàng hóa]:[ĐVT]],3,0),"")</f>
        <v/>
      </c>
      <c r="G337" s="17"/>
      <c r="H337" s="17"/>
      <c r="I337" s="14" t="str">
        <f>IF(Table2[[#This Row],[Số lượng]]&lt;&gt;0,Table2[[#This Row],[Số lượng]]*Table2[[#This Row],[Đơn giá mua]],"")</f>
        <v/>
      </c>
      <c r="J337" s="14" t="str">
        <f ca="1">IF(AND(Table2[[#This Row],[Tên hàng hóa]]&lt;&gt;0,D338=""),SUM(OFFSET(Table2[[#This Row],[Thành tiền]],0,0,-COUNTIF(Table2[Số HĐ],Table2[[#This Row],[Số HĐ]]))),"")</f>
        <v/>
      </c>
      <c r="K337" s="17"/>
      <c r="L33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37" s="15"/>
    </row>
    <row r="338" spans="1:13" ht="35.1" customHeight="1" x14ac:dyDescent="0.2">
      <c r="A338" s="11">
        <v>42234</v>
      </c>
      <c r="B338" s="12" t="s">
        <v>1332</v>
      </c>
      <c r="C338" s="13" t="s">
        <v>480</v>
      </c>
      <c r="D338" s="16" t="s">
        <v>155</v>
      </c>
      <c r="E338" s="18" t="str">
        <f>IF(Table2[[#This Row],[Tên hàng hóa]]&lt;&gt;0,VLOOKUP(Table2[[#This Row],[Tên hàng hóa]],Table1[[Tên hàng hóa]:[Quy cách]],2,0),"")</f>
        <v>Bộ Nguồn Xung</v>
      </c>
      <c r="F338" s="18" t="str">
        <f>IF(Table2[[#This Row],[Tên hàng hóa]]&lt;&gt;0,VLOOKUP(Table2[[#This Row],[Tên hàng hóa]],Table1[[Tên hàng hóa]:[ĐVT]],3,0),"")</f>
        <v>Cái</v>
      </c>
      <c r="G338" s="17">
        <v>425700</v>
      </c>
      <c r="H338" s="17">
        <v>1</v>
      </c>
      <c r="I338" s="14">
        <f>IF(Table2[[#This Row],[Số lượng]]&lt;&gt;0,Table2[[#This Row],[Số lượng]]*Table2[[#This Row],[Đơn giá mua]],"")</f>
        <v>425700</v>
      </c>
      <c r="J338" s="14">
        <f ca="1">IF(AND(Table2[[#This Row],[Tên hàng hóa]]&lt;&gt;0,D339=""),SUM(OFFSET(Table2[[#This Row],[Thành tiền]],0,0,-COUNTIF(Table2[Số HĐ],Table2[[#This Row],[Số HĐ]]))),"")</f>
        <v>425700</v>
      </c>
      <c r="K338" s="17" t="s">
        <v>464</v>
      </c>
      <c r="L33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38" s="15" t="s">
        <v>1884</v>
      </c>
    </row>
    <row r="339" spans="1:13" ht="35.1" customHeight="1" x14ac:dyDescent="0.2">
      <c r="A339" s="11" t="str">
        <f>IF(Table2[[#This Row],[Tên hàng hóa]]="","",A338)</f>
        <v/>
      </c>
      <c r="B339" s="12" t="str">
        <f>IF(Table2[[#This Row],[Tên hàng hóa]]="","",B338)</f>
        <v/>
      </c>
      <c r="C339" s="13" t="str">
        <f>IF(Table2[[#This Row],[Tên hàng hóa]]="","",C338)</f>
        <v/>
      </c>
      <c r="D339" s="16"/>
      <c r="E339" s="18" t="str">
        <f>IF(Table2[[#This Row],[Tên hàng hóa]]&lt;&gt;0,VLOOKUP(Table2[[#This Row],[Tên hàng hóa]],Table1[[Tên hàng hóa]:[Quy cách]],2,0),"")</f>
        <v/>
      </c>
      <c r="F339" s="18" t="str">
        <f>IF(Table2[[#This Row],[Tên hàng hóa]]&lt;&gt;0,VLOOKUP(Table2[[#This Row],[Tên hàng hóa]],Table1[[Tên hàng hóa]:[ĐVT]],3,0),"")</f>
        <v/>
      </c>
      <c r="G339" s="17"/>
      <c r="H339" s="17"/>
      <c r="I339" s="14" t="str">
        <f>IF(Table2[[#This Row],[Số lượng]]&lt;&gt;0,Table2[[#This Row],[Số lượng]]*Table2[[#This Row],[Đơn giá mua]],"")</f>
        <v/>
      </c>
      <c r="J339" s="14" t="str">
        <f ca="1">IF(AND(Table2[[#This Row],[Tên hàng hóa]]&lt;&gt;0,D340=""),SUM(OFFSET(Table2[[#This Row],[Thành tiền]],0,0,-COUNTIF(Table2[Số HĐ],Table2[[#This Row],[Số HĐ]]))),"")</f>
        <v/>
      </c>
      <c r="K339" s="17"/>
      <c r="L33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39" s="15"/>
    </row>
    <row r="340" spans="1:13" ht="35.1" customHeight="1" x14ac:dyDescent="0.2">
      <c r="A340" s="11">
        <v>42236</v>
      </c>
      <c r="B340" s="12" t="s">
        <v>1333</v>
      </c>
      <c r="C340" s="13" t="s">
        <v>480</v>
      </c>
      <c r="D340" s="16" t="s">
        <v>512</v>
      </c>
      <c r="E340" s="18" t="str">
        <f>IF(Table2[[#This Row],[Tên hàng hóa]]&lt;&gt;0,VLOOKUP(Table2[[#This Row],[Tên hàng hóa]],Table1[[Tên hàng hóa]:[Quy cách]],2,0),"")</f>
        <v>Điều Khiển Mức Nước</v>
      </c>
      <c r="F340" s="18" t="str">
        <f>IF(Table2[[#This Row],[Tên hàng hóa]]&lt;&gt;0,VLOOKUP(Table2[[#This Row],[Tên hàng hóa]],Table1[[Tên hàng hóa]:[ĐVT]],3,0),"")</f>
        <v>Cái</v>
      </c>
      <c r="G340" s="17">
        <v>243100</v>
      </c>
      <c r="H340" s="17">
        <v>6</v>
      </c>
      <c r="I340" s="14">
        <f>IF(Table2[[#This Row],[Số lượng]]&lt;&gt;0,Table2[[#This Row],[Số lượng]]*Table2[[#This Row],[Đơn giá mua]],"")</f>
        <v>1458600</v>
      </c>
      <c r="J340" s="14">
        <f ca="1">IF(AND(Table2[[#This Row],[Tên hàng hóa]]&lt;&gt;0,D341=""),SUM(OFFSET(Table2[[#This Row],[Thành tiền]],0,0,-COUNTIF(Table2[Số HĐ],Table2[[#This Row],[Số HĐ]]))),"")</f>
        <v>1458600</v>
      </c>
      <c r="K340" s="17" t="s">
        <v>464</v>
      </c>
      <c r="L34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40" s="15" t="s">
        <v>1884</v>
      </c>
    </row>
    <row r="341" spans="1:13" ht="35.1" customHeight="1" x14ac:dyDescent="0.2">
      <c r="A341" s="11" t="str">
        <f>IF(Table2[[#This Row],[Tên hàng hóa]]="","",A340)</f>
        <v/>
      </c>
      <c r="B341" s="12" t="str">
        <f>IF(Table2[[#This Row],[Tên hàng hóa]]="","",B340)</f>
        <v/>
      </c>
      <c r="C341" s="13" t="str">
        <f>IF(Table2[[#This Row],[Tên hàng hóa]]="","",C340)</f>
        <v/>
      </c>
      <c r="D341" s="16"/>
      <c r="E341" s="18" t="str">
        <f>IF(Table2[[#This Row],[Tên hàng hóa]]&lt;&gt;0,VLOOKUP(Table2[[#This Row],[Tên hàng hóa]],Table1[[Tên hàng hóa]:[Quy cách]],2,0),"")</f>
        <v/>
      </c>
      <c r="F341" s="18" t="str">
        <f>IF(Table2[[#This Row],[Tên hàng hóa]]&lt;&gt;0,VLOOKUP(Table2[[#This Row],[Tên hàng hóa]],Table1[[Tên hàng hóa]:[ĐVT]],3,0),"")</f>
        <v/>
      </c>
      <c r="G341" s="17"/>
      <c r="H341" s="17"/>
      <c r="I341" s="14" t="str">
        <f>IF(Table2[[#This Row],[Số lượng]]&lt;&gt;0,Table2[[#This Row],[Số lượng]]*Table2[[#This Row],[Đơn giá mua]],"")</f>
        <v/>
      </c>
      <c r="J341" s="14" t="str">
        <f ca="1">IF(AND(Table2[[#This Row],[Tên hàng hóa]]&lt;&gt;0,D342=""),SUM(OFFSET(Table2[[#This Row],[Thành tiền]],0,0,-COUNTIF(Table2[Số HĐ],Table2[[#This Row],[Số HĐ]]))),"")</f>
        <v/>
      </c>
      <c r="K341" s="17"/>
      <c r="L34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41" s="15"/>
    </row>
    <row r="342" spans="1:13" ht="35.1" customHeight="1" x14ac:dyDescent="0.2">
      <c r="A342" s="11">
        <v>42236</v>
      </c>
      <c r="B342" s="12" t="s">
        <v>1339</v>
      </c>
      <c r="C342" s="13" t="s">
        <v>1116</v>
      </c>
      <c r="D342" s="16" t="s">
        <v>1337</v>
      </c>
      <c r="E342" s="18" t="str">
        <f>IF(Table2[[#This Row],[Tên hàng hóa]]&lt;&gt;0,VLOOKUP(Table2[[#This Row],[Tên hàng hóa]],Table1[[Tên hàng hóa]:[Quy cách]],2,0),"")</f>
        <v>LS (KOREA)</v>
      </c>
      <c r="F342" s="18" t="str">
        <f>IF(Table2[[#This Row],[Tên hàng hóa]]&lt;&gt;0,VLOOKUP(Table2[[#This Row],[Tên hàng hóa]],Table1[[Tên hàng hóa]:[ĐVT]],3,0),"")</f>
        <v>Cái</v>
      </c>
      <c r="G342" s="17">
        <v>704550</v>
      </c>
      <c r="H342" s="17">
        <v>6</v>
      </c>
      <c r="I342" s="14">
        <f>IF(Table2[[#This Row],[Số lượng]]&lt;&gt;0,Table2[[#This Row],[Số lượng]]*Table2[[#This Row],[Đơn giá mua]],"")</f>
        <v>4227300</v>
      </c>
      <c r="J342" s="14">
        <f ca="1">IF(AND(Table2[[#This Row],[Tên hàng hóa]]&lt;&gt;0,D343=""),SUM(OFFSET(Table2[[#This Row],[Thành tiền]],0,0,-COUNTIF(Table2[Số HĐ],Table2[[#This Row],[Số HĐ]]))),"")</f>
        <v>4227300</v>
      </c>
      <c r="K342" s="17" t="s">
        <v>464</v>
      </c>
      <c r="L34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42" s="15"/>
    </row>
    <row r="343" spans="1:13" ht="35.1" customHeight="1" x14ac:dyDescent="0.2">
      <c r="A343" s="11" t="str">
        <f>IF(Table2[[#This Row],[Tên hàng hóa]]="","",A342)</f>
        <v/>
      </c>
      <c r="B343" s="12" t="str">
        <f>IF(Table2[[#This Row],[Tên hàng hóa]]="","",B342)</f>
        <v/>
      </c>
      <c r="C343" s="13" t="str">
        <f>IF(Table2[[#This Row],[Tên hàng hóa]]="","",C342)</f>
        <v/>
      </c>
      <c r="D343" s="16"/>
      <c r="E343" s="18" t="str">
        <f>IF(Table2[[#This Row],[Tên hàng hóa]]&lt;&gt;0,VLOOKUP(Table2[[#This Row],[Tên hàng hóa]],Table1[[Tên hàng hóa]:[Quy cách]],2,0),"")</f>
        <v/>
      </c>
      <c r="F343" s="18" t="str">
        <f>IF(Table2[[#This Row],[Tên hàng hóa]]&lt;&gt;0,VLOOKUP(Table2[[#This Row],[Tên hàng hóa]],Table1[[Tên hàng hóa]:[ĐVT]],3,0),"")</f>
        <v/>
      </c>
      <c r="G343" s="17"/>
      <c r="H343" s="17"/>
      <c r="I343" s="14" t="str">
        <f>IF(Table2[[#This Row],[Số lượng]]&lt;&gt;0,Table2[[#This Row],[Số lượng]]*Table2[[#This Row],[Đơn giá mua]],"")</f>
        <v/>
      </c>
      <c r="J343" s="14" t="str">
        <f ca="1">IF(AND(Table2[[#This Row],[Tên hàng hóa]]&lt;&gt;0,D344=""),SUM(OFFSET(Table2[[#This Row],[Thành tiền]],0,0,-COUNTIF(Table2[Số HĐ],Table2[[#This Row],[Số HĐ]]))),"")</f>
        <v/>
      </c>
      <c r="K343" s="17"/>
      <c r="L34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43" s="15"/>
    </row>
    <row r="344" spans="1:13" ht="35.1" customHeight="1" x14ac:dyDescent="0.2">
      <c r="A344" s="11">
        <v>42238</v>
      </c>
      <c r="B344" s="12" t="s">
        <v>1340</v>
      </c>
      <c r="C344" s="13" t="s">
        <v>1119</v>
      </c>
      <c r="D344" s="16" t="s">
        <v>1110</v>
      </c>
      <c r="E344" s="18" t="str">
        <f>IF(Table2[[#This Row],[Tên hàng hóa]]&lt;&gt;0,VLOOKUP(Table2[[#This Row],[Tên hàng hóa]],Table1[[Tên hàng hóa]:[Quy cách]],2,0),"")</f>
        <v>Schneider</v>
      </c>
      <c r="F344" s="18" t="str">
        <f>IF(Table2[[#This Row],[Tên hàng hóa]]&lt;&gt;0,VLOOKUP(Table2[[#This Row],[Tên hàng hóa]],Table1[[Tên hàng hóa]:[ĐVT]],3,0),"")</f>
        <v>Cái</v>
      </c>
      <c r="G344" s="17">
        <v>335500</v>
      </c>
      <c r="H344" s="17">
        <v>10</v>
      </c>
      <c r="I344" s="14">
        <f>IF(Table2[[#This Row],[Số lượng]]&lt;&gt;0,Table2[[#This Row],[Số lượng]]*Table2[[#This Row],[Đơn giá mua]],"")</f>
        <v>3355000</v>
      </c>
      <c r="J344" s="14">
        <f ca="1">IF(AND(Table2[[#This Row],[Tên hàng hóa]]&lt;&gt;0,D345=""),SUM(OFFSET(Table2[[#This Row],[Thành tiền]],0,0,-COUNTIF(Table2[Số HĐ],Table2[[#This Row],[Số HĐ]]))),"")</f>
        <v>3355000</v>
      </c>
      <c r="K344" s="17" t="s">
        <v>464</v>
      </c>
      <c r="L34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44" s="15"/>
    </row>
    <row r="345" spans="1:13" ht="35.1" customHeight="1" x14ac:dyDescent="0.2">
      <c r="A345" s="11" t="str">
        <f>IF(Table2[[#This Row],[Tên hàng hóa]]="","",A344)</f>
        <v/>
      </c>
      <c r="B345" s="12" t="str">
        <f>IF(Table2[[#This Row],[Tên hàng hóa]]="","",B344)</f>
        <v/>
      </c>
      <c r="C345" s="13" t="str">
        <f>IF(Table2[[#This Row],[Tên hàng hóa]]="","",C344)</f>
        <v/>
      </c>
      <c r="D345" s="16"/>
      <c r="E345" s="18" t="str">
        <f>IF(Table2[[#This Row],[Tên hàng hóa]]&lt;&gt;0,VLOOKUP(Table2[[#This Row],[Tên hàng hóa]],Table1[[Tên hàng hóa]:[Quy cách]],2,0),"")</f>
        <v/>
      </c>
      <c r="F345" s="18" t="str">
        <f>IF(Table2[[#This Row],[Tên hàng hóa]]&lt;&gt;0,VLOOKUP(Table2[[#This Row],[Tên hàng hóa]],Table1[[Tên hàng hóa]:[ĐVT]],3,0),"")</f>
        <v/>
      </c>
      <c r="G345" s="17"/>
      <c r="H345" s="17"/>
      <c r="I345" s="14" t="str">
        <f>IF(Table2[[#This Row],[Số lượng]]&lt;&gt;0,Table2[[#This Row],[Số lượng]]*Table2[[#This Row],[Đơn giá mua]],"")</f>
        <v/>
      </c>
      <c r="J345" s="14" t="str">
        <f ca="1">IF(AND(Table2[[#This Row],[Tên hàng hóa]]&lt;&gt;0,D346=""),SUM(OFFSET(Table2[[#This Row],[Thành tiền]],0,0,-COUNTIF(Table2[Số HĐ],Table2[[#This Row],[Số HĐ]]))),"")</f>
        <v/>
      </c>
      <c r="K345" s="17"/>
      <c r="L34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45" s="15"/>
    </row>
    <row r="346" spans="1:13" ht="35.1" customHeight="1" x14ac:dyDescent="0.2">
      <c r="A346" s="11">
        <v>42242</v>
      </c>
      <c r="B346" s="12" t="s">
        <v>1359</v>
      </c>
      <c r="C346" s="13" t="s">
        <v>545</v>
      </c>
      <c r="D346" s="16" t="s">
        <v>1360</v>
      </c>
      <c r="E346" s="18" t="str">
        <f>IF(Table2[[#This Row],[Tên hàng hóa]]&lt;&gt;0,VLOOKUP(Table2[[#This Row],[Tên hàng hóa]],Table1[[Tên hàng hóa]:[Quy cách]],2,0),"")</f>
        <v>Gương phản xạ</v>
      </c>
      <c r="F346" s="18" t="str">
        <f>IF(Table2[[#This Row],[Tên hàng hóa]]&lt;&gt;0,VLOOKUP(Table2[[#This Row],[Tên hàng hóa]],Table1[[Tên hàng hóa]:[ĐVT]],3,0),"")</f>
        <v>Cái</v>
      </c>
      <c r="G346" s="17">
        <v>107800</v>
      </c>
      <c r="H346" s="17">
        <v>12</v>
      </c>
      <c r="I346" s="14">
        <f>IF(Table2[[#This Row],[Số lượng]]&lt;&gt;0,Table2[[#This Row],[Số lượng]]*Table2[[#This Row],[Đơn giá mua]],"")</f>
        <v>1293600</v>
      </c>
      <c r="J346" s="14">
        <f ca="1">IF(AND(Table2[[#This Row],[Tên hàng hóa]]&lt;&gt;0,D347=""),SUM(OFFSET(Table2[[#This Row],[Thành tiền]],0,0,-COUNTIF(Table2[Số HĐ],Table2[[#This Row],[Số HĐ]]))),"")</f>
        <v>1293600</v>
      </c>
      <c r="K346" s="17" t="s">
        <v>464</v>
      </c>
      <c r="L34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46" s="15"/>
    </row>
    <row r="347" spans="1:13" ht="35.1" customHeight="1" x14ac:dyDescent="0.2">
      <c r="A347" s="11" t="str">
        <f>IF(Table2[[#This Row],[Tên hàng hóa]]="","",A346)</f>
        <v/>
      </c>
      <c r="B347" s="12" t="str">
        <f>IF(Table2[[#This Row],[Tên hàng hóa]]="","",B346)</f>
        <v/>
      </c>
      <c r="C347" s="13" t="str">
        <f>IF(Table2[[#This Row],[Tên hàng hóa]]="","",C346)</f>
        <v/>
      </c>
      <c r="D347" s="16"/>
      <c r="E347" s="18" t="str">
        <f>IF(Table2[[#This Row],[Tên hàng hóa]]&lt;&gt;0,VLOOKUP(Table2[[#This Row],[Tên hàng hóa]],Table1[[Tên hàng hóa]:[Quy cách]],2,0),"")</f>
        <v/>
      </c>
      <c r="F347" s="18" t="str">
        <f>IF(Table2[[#This Row],[Tên hàng hóa]]&lt;&gt;0,VLOOKUP(Table2[[#This Row],[Tên hàng hóa]],Table1[[Tên hàng hóa]:[ĐVT]],3,0),"")</f>
        <v/>
      </c>
      <c r="G347" s="17"/>
      <c r="H347" s="17"/>
      <c r="I347" s="14" t="str">
        <f>IF(Table2[[#This Row],[Số lượng]]&lt;&gt;0,Table2[[#This Row],[Số lượng]]*Table2[[#This Row],[Đơn giá mua]],"")</f>
        <v/>
      </c>
      <c r="J347" s="14" t="str">
        <f ca="1">IF(AND(Table2[[#This Row],[Tên hàng hóa]]&lt;&gt;0,D348=""),SUM(OFFSET(Table2[[#This Row],[Thành tiền]],0,0,-COUNTIF(Table2[Số HĐ],Table2[[#This Row],[Số HĐ]]))),"")</f>
        <v/>
      </c>
      <c r="K347" s="17"/>
      <c r="L34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47" s="15"/>
    </row>
    <row r="348" spans="1:13" ht="35.1" customHeight="1" x14ac:dyDescent="0.2">
      <c r="A348" s="11">
        <v>42241</v>
      </c>
      <c r="B348" s="12" t="s">
        <v>1365</v>
      </c>
      <c r="C348" s="13" t="s">
        <v>521</v>
      </c>
      <c r="D348" s="16" t="s">
        <v>82</v>
      </c>
      <c r="E348" s="18" t="str">
        <f>IF(Table2[[#This Row],[Tên hàng hóa]]&lt;&gt;0,VLOOKUP(Table2[[#This Row],[Tên hàng hóa]],Table1[[Tên hàng hóa]:[Quy cách]],2,0),"")</f>
        <v>Bộ Điều Khiển Lập Trình</v>
      </c>
      <c r="F348" s="18" t="str">
        <f>IF(Table2[[#This Row],[Tên hàng hóa]]&lt;&gt;0,VLOOKUP(Table2[[#This Row],[Tên hàng hóa]],Table1[[Tên hàng hóa]:[ĐVT]],3,0),"")</f>
        <v>Cái</v>
      </c>
      <c r="G348" s="17">
        <v>8580000</v>
      </c>
      <c r="H348" s="17">
        <v>1</v>
      </c>
      <c r="I348" s="14">
        <f>IF(Table2[[#This Row],[Số lượng]]&lt;&gt;0,Table2[[#This Row],[Số lượng]]*Table2[[#This Row],[Đơn giá mua]],"")</f>
        <v>8580000</v>
      </c>
      <c r="J348" s="14" t="str">
        <f ca="1">IF(AND(Table2[[#This Row],[Tên hàng hóa]]&lt;&gt;0,D349=""),SUM(OFFSET(Table2[[#This Row],[Thành tiền]],0,0,-COUNTIF(Table2[Số HĐ],Table2[[#This Row],[Số HĐ]]))),"")</f>
        <v/>
      </c>
      <c r="K348" s="17"/>
      <c r="L34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48" s="15"/>
    </row>
    <row r="349" spans="1:13" ht="35.1" customHeight="1" x14ac:dyDescent="0.2">
      <c r="A349" s="11">
        <f>IF(Table2[[#This Row],[Tên hàng hóa]]="","",A348)</f>
        <v>42241</v>
      </c>
      <c r="B349" s="12" t="str">
        <f>IF(Table2[[#This Row],[Tên hàng hóa]]="","",B348)</f>
        <v>ĐMN 297</v>
      </c>
      <c r="C349" s="13" t="str">
        <f>IF(Table2[[#This Row],[Tên hàng hóa]]="","",C348)</f>
        <v>CTY Điện Minh Nguyên</v>
      </c>
      <c r="D349" s="16" t="s">
        <v>343</v>
      </c>
      <c r="E349" s="18" t="str">
        <f>IF(Table2[[#This Row],[Tên hàng hóa]]&lt;&gt;0,VLOOKUP(Table2[[#This Row],[Tên hàng hóa]],Table1[[Tên hàng hóa]:[Quy cách]],2,0),"")</f>
        <v>Relay</v>
      </c>
      <c r="F349" s="18" t="str">
        <f>IF(Table2[[#This Row],[Tên hàng hóa]]&lt;&gt;0,VLOOKUP(Table2[[#This Row],[Tên hàng hóa]],Table1[[Tên hàng hóa]:[ĐVT]],3,0),"")</f>
        <v>Cái</v>
      </c>
      <c r="G349" s="17">
        <v>55000</v>
      </c>
      <c r="H349" s="17">
        <v>5</v>
      </c>
      <c r="I349" s="14">
        <f>IF(Table2[[#This Row],[Số lượng]]&lt;&gt;0,Table2[[#This Row],[Số lượng]]*Table2[[#This Row],[Đơn giá mua]],"")</f>
        <v>275000</v>
      </c>
      <c r="J349" s="14" t="str">
        <f ca="1">IF(AND(Table2[[#This Row],[Tên hàng hóa]]&lt;&gt;0,D350=""),SUM(OFFSET(Table2[[#This Row],[Thành tiền]],0,0,-COUNTIF(Table2[Số HĐ],Table2[[#This Row],[Số HĐ]]))),"")</f>
        <v/>
      </c>
      <c r="K349" s="17"/>
      <c r="L34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49" s="15"/>
    </row>
    <row r="350" spans="1:13" ht="35.1" customHeight="1" x14ac:dyDescent="0.2">
      <c r="A350" s="11">
        <f>IF(Table2[[#This Row],[Tên hàng hóa]]="","",A349)</f>
        <v>42241</v>
      </c>
      <c r="B350" s="12" t="str">
        <f>IF(Table2[[#This Row],[Tên hàng hóa]]="","",B349)</f>
        <v>ĐMN 297</v>
      </c>
      <c r="C350" s="13" t="str">
        <f>IF(Table2[[#This Row],[Tên hàng hóa]]="","",C349)</f>
        <v>CTY Điện Minh Nguyên</v>
      </c>
      <c r="D350" s="16" t="s">
        <v>431</v>
      </c>
      <c r="E350" s="18" t="str">
        <f>IF(Table2[[#This Row],[Tên hàng hóa]]&lt;&gt;0,VLOOKUP(Table2[[#This Row],[Tên hàng hóa]],Table1[[Tên hàng hóa]:[Quy cách]],2,0),"")</f>
        <v>Socket</v>
      </c>
      <c r="F350" s="18" t="str">
        <f>IF(Table2[[#This Row],[Tên hàng hóa]]&lt;&gt;0,VLOOKUP(Table2[[#This Row],[Tên hàng hóa]],Table1[[Tên hàng hóa]:[ĐVT]],3,0),"")</f>
        <v>Cái</v>
      </c>
      <c r="G350" s="17">
        <v>33000</v>
      </c>
      <c r="H350" s="17">
        <v>5</v>
      </c>
      <c r="I350" s="14">
        <f>IF(Table2[[#This Row],[Số lượng]]&lt;&gt;0,Table2[[#This Row],[Số lượng]]*Table2[[#This Row],[Đơn giá mua]],"")</f>
        <v>165000</v>
      </c>
      <c r="J350" s="14">
        <f ca="1">IF(AND(Table2[[#This Row],[Tên hàng hóa]]&lt;&gt;0,D351=""),SUM(OFFSET(Table2[[#This Row],[Thành tiền]],0,0,-COUNTIF(Table2[Số HĐ],Table2[[#This Row],[Số HĐ]]))),"")</f>
        <v>9020000</v>
      </c>
      <c r="K350" s="17" t="s">
        <v>464</v>
      </c>
      <c r="L35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50" s="15" t="s">
        <v>2505</v>
      </c>
    </row>
    <row r="351" spans="1:13" ht="35.1" customHeight="1" x14ac:dyDescent="0.2">
      <c r="A351" s="11" t="str">
        <f>IF(Table2[[#This Row],[Tên hàng hóa]]="","",A350)</f>
        <v/>
      </c>
      <c r="B351" s="12" t="str">
        <f>IF(Table2[[#This Row],[Tên hàng hóa]]="","",B350)</f>
        <v/>
      </c>
      <c r="C351" s="13" t="str">
        <f>IF(Table2[[#This Row],[Tên hàng hóa]]="","",C350)</f>
        <v/>
      </c>
      <c r="D351" s="16"/>
      <c r="E351" s="18" t="str">
        <f>IF(Table2[[#This Row],[Tên hàng hóa]]&lt;&gt;0,VLOOKUP(Table2[[#This Row],[Tên hàng hóa]],Table1[[Tên hàng hóa]:[Quy cách]],2,0),"")</f>
        <v/>
      </c>
      <c r="F351" s="18" t="str">
        <f>IF(Table2[[#This Row],[Tên hàng hóa]]&lt;&gt;0,VLOOKUP(Table2[[#This Row],[Tên hàng hóa]],Table1[[Tên hàng hóa]:[ĐVT]],3,0),"")</f>
        <v/>
      </c>
      <c r="G351" s="17"/>
      <c r="H351" s="17"/>
      <c r="I351" s="14" t="str">
        <f>IF(Table2[[#This Row],[Số lượng]]&lt;&gt;0,Table2[[#This Row],[Số lượng]]*Table2[[#This Row],[Đơn giá mua]],"")</f>
        <v/>
      </c>
      <c r="J351" s="14" t="str">
        <f ca="1">IF(AND(Table2[[#This Row],[Tên hàng hóa]]&lt;&gt;0,D352=""),SUM(OFFSET(Table2[[#This Row],[Thành tiền]],0,0,-COUNTIF(Table2[Số HĐ],Table2[[#This Row],[Số HĐ]]))),"")</f>
        <v/>
      </c>
      <c r="K351" s="17"/>
      <c r="L35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51" s="15"/>
    </row>
    <row r="352" spans="1:13" ht="35.1" customHeight="1" x14ac:dyDescent="0.2">
      <c r="A352" s="11">
        <v>42242</v>
      </c>
      <c r="B352" s="12" t="s">
        <v>1362</v>
      </c>
      <c r="C352" s="13" t="s">
        <v>480</v>
      </c>
      <c r="D352" s="16" t="s">
        <v>1363</v>
      </c>
      <c r="E352" s="18" t="str">
        <f>IF(Table2[[#This Row],[Tên hàng hóa]]&lt;&gt;0,VLOOKUP(Table2[[#This Row],[Tên hàng hóa]],Table1[[Tên hàng hóa]:[Quy cách]],2,0),"")</f>
        <v>Đế cảm biến</v>
      </c>
      <c r="F352" s="18" t="str">
        <f>IF(Table2[[#This Row],[Tên hàng hóa]]&lt;&gt;0,VLOOKUP(Table2[[#This Row],[Tên hàng hóa]],Table1[[Tên hàng hóa]:[ĐVT]],3,0),"")</f>
        <v>Cái</v>
      </c>
      <c r="G352" s="17">
        <v>70400</v>
      </c>
      <c r="H352" s="17">
        <v>6</v>
      </c>
      <c r="I352" s="14">
        <f>IF(Table2[[#This Row],[Số lượng]]&lt;&gt;0,Table2[[#This Row],[Số lượng]]*Table2[[#This Row],[Đơn giá mua]],"")</f>
        <v>422400</v>
      </c>
      <c r="J352" s="14">
        <f ca="1">IF(AND(Table2[[#This Row],[Tên hàng hóa]]&lt;&gt;0,D353=""),SUM(OFFSET(Table2[[#This Row],[Thành tiền]],0,0,-COUNTIF(Table2[Số HĐ],Table2[[#This Row],[Số HĐ]]))),"")</f>
        <v>422400</v>
      </c>
      <c r="K352" s="17" t="s">
        <v>464</v>
      </c>
      <c r="L35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52" s="15" t="s">
        <v>1884</v>
      </c>
    </row>
    <row r="353" spans="1:13" ht="35.1" customHeight="1" x14ac:dyDescent="0.2">
      <c r="A353" s="11" t="str">
        <f>IF(Table2[[#This Row],[Tên hàng hóa]]="","",A352)</f>
        <v/>
      </c>
      <c r="B353" s="12" t="str">
        <f>IF(Table2[[#This Row],[Tên hàng hóa]]="","",B352)</f>
        <v/>
      </c>
      <c r="C353" s="13" t="str">
        <f>IF(Table2[[#This Row],[Tên hàng hóa]]="","",C352)</f>
        <v/>
      </c>
      <c r="D353" s="16"/>
      <c r="E353" s="18" t="str">
        <f>IF(Table2[[#This Row],[Tên hàng hóa]]&lt;&gt;0,VLOOKUP(Table2[[#This Row],[Tên hàng hóa]],Table1[[Tên hàng hóa]:[Quy cách]],2,0),"")</f>
        <v/>
      </c>
      <c r="F353" s="18" t="str">
        <f>IF(Table2[[#This Row],[Tên hàng hóa]]&lt;&gt;0,VLOOKUP(Table2[[#This Row],[Tên hàng hóa]],Table1[[Tên hàng hóa]:[ĐVT]],3,0),"")</f>
        <v/>
      </c>
      <c r="G353" s="17"/>
      <c r="H353" s="17"/>
      <c r="I353" s="14" t="str">
        <f>IF(Table2[[#This Row],[Số lượng]]&lt;&gt;0,Table2[[#This Row],[Số lượng]]*Table2[[#This Row],[Đơn giá mua]],"")</f>
        <v/>
      </c>
      <c r="J353" s="14" t="str">
        <f ca="1">IF(AND(Table2[[#This Row],[Tên hàng hóa]]&lt;&gt;0,D354=""),SUM(OFFSET(Table2[[#This Row],[Thành tiền]],0,0,-COUNTIF(Table2[Số HĐ],Table2[[#This Row],[Số HĐ]]))),"")</f>
        <v/>
      </c>
      <c r="K353" s="17"/>
      <c r="L35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53" s="15"/>
    </row>
    <row r="354" spans="1:13" ht="35.1" customHeight="1" x14ac:dyDescent="0.2">
      <c r="A354" s="11">
        <v>42242</v>
      </c>
      <c r="B354" s="12" t="s">
        <v>1366</v>
      </c>
      <c r="C354" s="13" t="s">
        <v>521</v>
      </c>
      <c r="D354" s="16" t="s">
        <v>273</v>
      </c>
      <c r="E354" s="18" t="str">
        <f>IF(Table2[[#This Row],[Tên hàng hóa]]&lt;&gt;0,VLOOKUP(Table2[[#This Row],[Tên hàng hóa]],Table1[[Tên hàng hóa]:[Quy cách]],2,0),"")</f>
        <v>Cảm Biến</v>
      </c>
      <c r="F354" s="18" t="str">
        <f>IF(Table2[[#This Row],[Tên hàng hóa]]&lt;&gt;0,VLOOKUP(Table2[[#This Row],[Tên hàng hóa]],Table1[[Tên hàng hóa]:[ĐVT]],3,0),"")</f>
        <v>Cái</v>
      </c>
      <c r="G354" s="17">
        <v>1265000</v>
      </c>
      <c r="H354" s="17">
        <v>1</v>
      </c>
      <c r="I354" s="14">
        <f>IF(Table2[[#This Row],[Số lượng]]&lt;&gt;0,Table2[[#This Row],[Số lượng]]*Table2[[#This Row],[Đơn giá mua]],"")</f>
        <v>1265000</v>
      </c>
      <c r="J354" s="14">
        <f ca="1">IF(AND(Table2[[#This Row],[Tên hàng hóa]]&lt;&gt;0,D355=""),SUM(OFFSET(Table2[[#This Row],[Thành tiền]],0,0,-COUNTIF(Table2[Số HĐ],Table2[[#This Row],[Số HĐ]]))),"")</f>
        <v>1265000</v>
      </c>
      <c r="K354" s="17" t="s">
        <v>464</v>
      </c>
      <c r="L35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54" s="15" t="s">
        <v>2505</v>
      </c>
    </row>
    <row r="355" spans="1:13" ht="35.1" customHeight="1" x14ac:dyDescent="0.2">
      <c r="A355" s="11" t="str">
        <f>IF(Table2[[#This Row],[Tên hàng hóa]]="","",A354)</f>
        <v/>
      </c>
      <c r="B355" s="12" t="str">
        <f>IF(Table2[[#This Row],[Tên hàng hóa]]="","",B354)</f>
        <v/>
      </c>
      <c r="C355" s="13" t="str">
        <f>IF(Table2[[#This Row],[Tên hàng hóa]]="","",C354)</f>
        <v/>
      </c>
      <c r="D355" s="16"/>
      <c r="E355" s="18" t="str">
        <f>IF(Table2[[#This Row],[Tên hàng hóa]]&lt;&gt;0,VLOOKUP(Table2[[#This Row],[Tên hàng hóa]],Table1[[Tên hàng hóa]:[Quy cách]],2,0),"")</f>
        <v/>
      </c>
      <c r="F355" s="18" t="str">
        <f>IF(Table2[[#This Row],[Tên hàng hóa]]&lt;&gt;0,VLOOKUP(Table2[[#This Row],[Tên hàng hóa]],Table1[[Tên hàng hóa]:[ĐVT]],3,0),"")</f>
        <v/>
      </c>
      <c r="G355" s="17"/>
      <c r="H355" s="17"/>
      <c r="I355" s="14" t="str">
        <f>IF(Table2[[#This Row],[Số lượng]]&lt;&gt;0,Table2[[#This Row],[Số lượng]]*Table2[[#This Row],[Đơn giá mua]],"")</f>
        <v/>
      </c>
      <c r="J355" s="14" t="str">
        <f ca="1">IF(AND(Table2[[#This Row],[Tên hàng hóa]]&lt;&gt;0,D356=""),SUM(OFFSET(Table2[[#This Row],[Thành tiền]],0,0,-COUNTIF(Table2[Số HĐ],Table2[[#This Row],[Số HĐ]]))),"")</f>
        <v/>
      </c>
      <c r="K355" s="17"/>
      <c r="L35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55" s="15"/>
    </row>
    <row r="356" spans="1:13" ht="35.1" customHeight="1" x14ac:dyDescent="0.2">
      <c r="A356" s="11">
        <v>42242</v>
      </c>
      <c r="B356" s="12" t="s">
        <v>1367</v>
      </c>
      <c r="C356" s="13" t="s">
        <v>521</v>
      </c>
      <c r="D356" s="16" t="s">
        <v>273</v>
      </c>
      <c r="E356" s="18" t="str">
        <f>IF(Table2[[#This Row],[Tên hàng hóa]]&lt;&gt;0,VLOOKUP(Table2[[#This Row],[Tên hàng hóa]],Table1[[Tên hàng hóa]:[Quy cách]],2,0),"")</f>
        <v>Cảm Biến</v>
      </c>
      <c r="F356" s="18" t="str">
        <f>IF(Table2[[#This Row],[Tên hàng hóa]]&lt;&gt;0,VLOOKUP(Table2[[#This Row],[Tên hàng hóa]],Table1[[Tên hàng hóa]:[ĐVT]],3,0),"")</f>
        <v>Cái</v>
      </c>
      <c r="G356" s="17">
        <v>1265000</v>
      </c>
      <c r="H356" s="17">
        <v>2</v>
      </c>
      <c r="I356" s="14">
        <f>IF(Table2[[#This Row],[Số lượng]]&lt;&gt;0,Table2[[#This Row],[Số lượng]]*Table2[[#This Row],[Đơn giá mua]],"")</f>
        <v>2530000</v>
      </c>
      <c r="J356" s="14">
        <f ca="1">IF(AND(Table2[[#This Row],[Tên hàng hóa]]&lt;&gt;0,D357=""),SUM(OFFSET(Table2[[#This Row],[Thành tiền]],0,0,-COUNTIF(Table2[Số HĐ],Table2[[#This Row],[Số HĐ]]))),"")</f>
        <v>2530000</v>
      </c>
      <c r="K356" s="17" t="s">
        <v>464</v>
      </c>
      <c r="L35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56" s="15" t="s">
        <v>2505</v>
      </c>
    </row>
    <row r="357" spans="1:13" ht="35.1" customHeight="1" x14ac:dyDescent="0.2">
      <c r="A357" s="11" t="str">
        <f>IF(Table2[[#This Row],[Tên hàng hóa]]="","",A356)</f>
        <v/>
      </c>
      <c r="B357" s="12" t="str">
        <f>IF(Table2[[#This Row],[Tên hàng hóa]]="","",B356)</f>
        <v/>
      </c>
      <c r="C357" s="13" t="str">
        <f>IF(Table2[[#This Row],[Tên hàng hóa]]="","",C356)</f>
        <v/>
      </c>
      <c r="D357" s="16"/>
      <c r="E357" s="18" t="str">
        <f>IF(Table2[[#This Row],[Tên hàng hóa]]&lt;&gt;0,VLOOKUP(Table2[[#This Row],[Tên hàng hóa]],Table1[[Tên hàng hóa]:[Quy cách]],2,0),"")</f>
        <v/>
      </c>
      <c r="F357" s="18" t="str">
        <f>IF(Table2[[#This Row],[Tên hàng hóa]]&lt;&gt;0,VLOOKUP(Table2[[#This Row],[Tên hàng hóa]],Table1[[Tên hàng hóa]:[ĐVT]],3,0),"")</f>
        <v/>
      </c>
      <c r="G357" s="17"/>
      <c r="H357" s="17"/>
      <c r="I357" s="14" t="str">
        <f>IF(Table2[[#This Row],[Số lượng]]&lt;&gt;0,Table2[[#This Row],[Số lượng]]*Table2[[#This Row],[Đơn giá mua]],"")</f>
        <v/>
      </c>
      <c r="J357" s="14" t="str">
        <f ca="1">IF(AND(Table2[[#This Row],[Tên hàng hóa]]&lt;&gt;0,D358=""),SUM(OFFSET(Table2[[#This Row],[Thành tiền]],0,0,-COUNTIF(Table2[Số HĐ],Table2[[#This Row],[Số HĐ]]))),"")</f>
        <v/>
      </c>
      <c r="K357" s="17"/>
      <c r="L35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57" s="15"/>
    </row>
    <row r="358" spans="1:13" ht="35.1" customHeight="1" x14ac:dyDescent="0.2">
      <c r="A358" s="11">
        <v>42243</v>
      </c>
      <c r="B358" s="12" t="s">
        <v>1368</v>
      </c>
      <c r="C358" s="13" t="s">
        <v>480</v>
      </c>
      <c r="D358" s="16" t="s">
        <v>429</v>
      </c>
      <c r="E358" s="18" t="str">
        <f>IF(Table2[[#This Row],[Tên hàng hóa]]&lt;&gt;0,VLOOKUP(Table2[[#This Row],[Tên hàng hóa]],Table1[[Tên hàng hóa]:[Quy cách]],2,0),"")</f>
        <v>Socket</v>
      </c>
      <c r="F358" s="18" t="str">
        <f>IF(Table2[[#This Row],[Tên hàng hóa]]&lt;&gt;0,VLOOKUP(Table2[[#This Row],[Tên hàng hóa]],Table1[[Tên hàng hóa]:[ĐVT]],3,0),"")</f>
        <v>Cái</v>
      </c>
      <c r="G358" s="17">
        <v>25300</v>
      </c>
      <c r="H358" s="17">
        <v>30</v>
      </c>
      <c r="I358" s="14">
        <f>IF(Table2[[#This Row],[Số lượng]]&lt;&gt;0,Table2[[#This Row],[Số lượng]]*Table2[[#This Row],[Đơn giá mua]],"")</f>
        <v>759000</v>
      </c>
      <c r="J358" s="14">
        <f ca="1">IF(AND(Table2[[#This Row],[Tên hàng hóa]]&lt;&gt;0,D359=""),SUM(OFFSET(Table2[[#This Row],[Thành tiền]],0,0,-COUNTIF(Table2[Số HĐ],Table2[[#This Row],[Số HĐ]]))),"")</f>
        <v>759000</v>
      </c>
      <c r="K358" s="17" t="s">
        <v>464</v>
      </c>
      <c r="L35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58" s="15" t="s">
        <v>1884</v>
      </c>
    </row>
    <row r="359" spans="1:13" ht="35.1" customHeight="1" x14ac:dyDescent="0.2">
      <c r="A359" s="11" t="str">
        <f>IF(Table2[[#This Row],[Tên hàng hóa]]="","",A358)</f>
        <v/>
      </c>
      <c r="B359" s="12" t="str">
        <f>IF(Table2[[#This Row],[Tên hàng hóa]]="","",B358)</f>
        <v/>
      </c>
      <c r="C359" s="13" t="str">
        <f>IF(Table2[[#This Row],[Tên hàng hóa]]="","",C358)</f>
        <v/>
      </c>
      <c r="D359" s="16"/>
      <c r="E359" s="18" t="str">
        <f>IF(Table2[[#This Row],[Tên hàng hóa]]&lt;&gt;0,VLOOKUP(Table2[[#This Row],[Tên hàng hóa]],Table1[[Tên hàng hóa]:[Quy cách]],2,0),"")</f>
        <v/>
      </c>
      <c r="F359" s="18" t="str">
        <f>IF(Table2[[#This Row],[Tên hàng hóa]]&lt;&gt;0,VLOOKUP(Table2[[#This Row],[Tên hàng hóa]],Table1[[Tên hàng hóa]:[ĐVT]],3,0),"")</f>
        <v/>
      </c>
      <c r="G359" s="17"/>
      <c r="H359" s="17"/>
      <c r="I359" s="14" t="str">
        <f>IF(Table2[[#This Row],[Số lượng]]&lt;&gt;0,Table2[[#This Row],[Số lượng]]*Table2[[#This Row],[Đơn giá mua]],"")</f>
        <v/>
      </c>
      <c r="J359" s="14" t="str">
        <f ca="1">IF(AND(Table2[[#This Row],[Tên hàng hóa]]&lt;&gt;0,D360=""),SUM(OFFSET(Table2[[#This Row],[Thành tiền]],0,0,-COUNTIF(Table2[Số HĐ],Table2[[#This Row],[Số HĐ]]))),"")</f>
        <v/>
      </c>
      <c r="K359" s="17"/>
      <c r="L35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59" s="15"/>
    </row>
    <row r="360" spans="1:13" ht="35.1" customHeight="1" x14ac:dyDescent="0.2">
      <c r="A360" s="11">
        <v>42243</v>
      </c>
      <c r="B360" s="12" t="s">
        <v>1398</v>
      </c>
      <c r="C360" s="13" t="s">
        <v>521</v>
      </c>
      <c r="D360" s="16" t="s">
        <v>214</v>
      </c>
      <c r="E360" s="18" t="str">
        <f>IF(Table2[[#This Row],[Tên hàng hóa]]&lt;&gt;0,VLOOKUP(Table2[[#This Row],[Tên hàng hóa]],Table1[[Tên hàng hóa]:[Quy cách]],2,0),"")</f>
        <v>Cảm Biến</v>
      </c>
      <c r="F360" s="18" t="str">
        <f>IF(Table2[[#This Row],[Tên hàng hóa]]&lt;&gt;0,VLOOKUP(Table2[[#This Row],[Tên hàng hóa]],Table1[[Tên hàng hóa]:[ĐVT]],3,0),"")</f>
        <v>Cái</v>
      </c>
      <c r="G360" s="17">
        <v>418000</v>
      </c>
      <c r="H360" s="17">
        <v>10</v>
      </c>
      <c r="I360" s="14">
        <f>IF(Table2[[#This Row],[Số lượng]]&lt;&gt;0,Table2[[#This Row],[Số lượng]]*Table2[[#This Row],[Đơn giá mua]],"")</f>
        <v>4180000</v>
      </c>
      <c r="J360" s="14" t="str">
        <f ca="1">IF(AND(Table2[[#This Row],[Tên hàng hóa]]&lt;&gt;0,D361=""),SUM(OFFSET(Table2[[#This Row],[Thành tiền]],0,0,-COUNTIF(Table2[Số HĐ],Table2[[#This Row],[Số HĐ]]))),"")</f>
        <v/>
      </c>
      <c r="K360" s="17"/>
      <c r="L36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60" s="15"/>
    </row>
    <row r="361" spans="1:13" ht="35.1" customHeight="1" x14ac:dyDescent="0.2">
      <c r="A361" s="11">
        <f>IF(Table2[[#This Row],[Tên hàng hóa]]="","",A360)</f>
        <v>42243</v>
      </c>
      <c r="B361" s="12" t="str">
        <f>IF(Table2[[#This Row],[Tên hàng hóa]]="","",B360)</f>
        <v>ĐMN 301</v>
      </c>
      <c r="C361" s="13" t="str">
        <f>IF(Table2[[#This Row],[Tên hàng hóa]]="","",C360)</f>
        <v>CTY Điện Minh Nguyên</v>
      </c>
      <c r="D361" s="16" t="s">
        <v>1370</v>
      </c>
      <c r="E361" s="18" t="str">
        <f>IF(Table2[[#This Row],[Tên hàng hóa]]&lt;&gt;0,VLOOKUP(Table2[[#This Row],[Tên hàng hóa]],Table1[[Tên hàng hóa]:[Quy cách]],2,0),"")</f>
        <v>Công Tắc Hành Trình</v>
      </c>
      <c r="F361" s="18" t="str">
        <f>IF(Table2[[#This Row],[Tên hàng hóa]]&lt;&gt;0,VLOOKUP(Table2[[#This Row],[Tên hàng hóa]],Table1[[Tên hàng hóa]:[ĐVT]],3,0),"")</f>
        <v>Cái</v>
      </c>
      <c r="G361" s="17">
        <v>308000</v>
      </c>
      <c r="H361" s="17">
        <v>4</v>
      </c>
      <c r="I361" s="14">
        <f>IF(Table2[[#This Row],[Số lượng]]&lt;&gt;0,Table2[[#This Row],[Số lượng]]*Table2[[#This Row],[Đơn giá mua]],"")</f>
        <v>1232000</v>
      </c>
      <c r="J361" s="14">
        <f ca="1">IF(AND(Table2[[#This Row],[Tên hàng hóa]]&lt;&gt;0,D362=""),SUM(OFFSET(Table2[[#This Row],[Thành tiền]],0,0,-COUNTIF(Table2[Số HĐ],Table2[[#This Row],[Số HĐ]]))),"")</f>
        <v>5412000</v>
      </c>
      <c r="K361" s="17" t="s">
        <v>464</v>
      </c>
      <c r="L36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61" s="15" t="s">
        <v>2505</v>
      </c>
    </row>
    <row r="362" spans="1:13" ht="35.1" customHeight="1" x14ac:dyDescent="0.2">
      <c r="A362" s="11" t="str">
        <f>IF(Table2[[#This Row],[Tên hàng hóa]]="","",A361)</f>
        <v/>
      </c>
      <c r="B362" s="12" t="str">
        <f>IF(Table2[[#This Row],[Tên hàng hóa]]="","",B361)</f>
        <v/>
      </c>
      <c r="C362" s="13" t="str">
        <f>IF(Table2[[#This Row],[Tên hàng hóa]]="","",C361)</f>
        <v/>
      </c>
      <c r="D362" s="16"/>
      <c r="E362" s="18" t="str">
        <f>IF(Table2[[#This Row],[Tên hàng hóa]]&lt;&gt;0,VLOOKUP(Table2[[#This Row],[Tên hàng hóa]],Table1[[Tên hàng hóa]:[Quy cách]],2,0),"")</f>
        <v/>
      </c>
      <c r="F362" s="18" t="str">
        <f>IF(Table2[[#This Row],[Tên hàng hóa]]&lt;&gt;0,VLOOKUP(Table2[[#This Row],[Tên hàng hóa]],Table1[[Tên hàng hóa]:[ĐVT]],3,0),"")</f>
        <v/>
      </c>
      <c r="G362" s="17"/>
      <c r="H362" s="17"/>
      <c r="I362" s="14" t="str">
        <f>IF(Table2[[#This Row],[Số lượng]]&lt;&gt;0,Table2[[#This Row],[Số lượng]]*Table2[[#This Row],[Đơn giá mua]],"")</f>
        <v/>
      </c>
      <c r="J362" s="14" t="str">
        <f ca="1">IF(AND(Table2[[#This Row],[Tên hàng hóa]]&lt;&gt;0,D363=""),SUM(OFFSET(Table2[[#This Row],[Thành tiền]],0,0,-COUNTIF(Table2[Số HĐ],Table2[[#This Row],[Số HĐ]]))),"")</f>
        <v/>
      </c>
      <c r="K362" s="17"/>
      <c r="L36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62" s="15"/>
    </row>
    <row r="363" spans="1:13" ht="35.1" customHeight="1" x14ac:dyDescent="0.2">
      <c r="A363" s="11">
        <v>42245</v>
      </c>
      <c r="B363" s="12" t="s">
        <v>1381</v>
      </c>
      <c r="C363" s="13" t="s">
        <v>480</v>
      </c>
      <c r="D363" s="16" t="s">
        <v>348</v>
      </c>
      <c r="E363" s="18" t="str">
        <f>IF(Table2[[#This Row],[Tên hàng hóa]]&lt;&gt;0,VLOOKUP(Table2[[#This Row],[Tên hàng hóa]],Table1[[Tên hàng hóa]:[Quy cách]],2,0),"")</f>
        <v>Relay</v>
      </c>
      <c r="F363" s="18" t="str">
        <f>IF(Table2[[#This Row],[Tên hàng hóa]]&lt;&gt;0,VLOOKUP(Table2[[#This Row],[Tên hàng hóa]],Table1[[Tên hàng hóa]:[ĐVT]],3,0),"")</f>
        <v>Cái</v>
      </c>
      <c r="G363" s="17">
        <v>83600</v>
      </c>
      <c r="H363" s="17">
        <v>12</v>
      </c>
      <c r="I363" s="14">
        <f>IF(Table2[[#This Row],[Số lượng]]&lt;&gt;0,Table2[[#This Row],[Số lượng]]*Table2[[#This Row],[Đơn giá mua]],"")</f>
        <v>1003200</v>
      </c>
      <c r="J363" s="14" t="str">
        <f ca="1">IF(AND(Table2[[#This Row],[Tên hàng hóa]]&lt;&gt;0,D364=""),SUM(OFFSET(Table2[[#This Row],[Thành tiền]],0,0,-COUNTIF(Table2[Số HĐ],Table2[[#This Row],[Số HĐ]]))),"")</f>
        <v/>
      </c>
      <c r="K363" s="17"/>
      <c r="L36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63" s="15"/>
    </row>
    <row r="364" spans="1:13" ht="35.1" customHeight="1" x14ac:dyDescent="0.2">
      <c r="A364" s="11">
        <f>IF(Table2[[#This Row],[Tên hàng hóa]]="","",A363)</f>
        <v>42245</v>
      </c>
      <c r="B364" s="12" t="str">
        <f>IF(Table2[[#This Row],[Tên hàng hóa]]="","",B363)</f>
        <v>TP 6975</v>
      </c>
      <c r="C364" s="13" t="str">
        <f>IF(Table2[[#This Row],[Tên hàng hóa]]="","",C363)</f>
        <v>CTY TNHH TM -DV Thuận Phương</v>
      </c>
      <c r="D364" s="16" t="s">
        <v>429</v>
      </c>
      <c r="E364" s="18" t="str">
        <f>IF(Table2[[#This Row],[Tên hàng hóa]]&lt;&gt;0,VLOOKUP(Table2[[#This Row],[Tên hàng hóa]],Table1[[Tên hàng hóa]:[Quy cách]],2,0),"")</f>
        <v>Socket</v>
      </c>
      <c r="F364" s="18" t="str">
        <f>IF(Table2[[#This Row],[Tên hàng hóa]]&lt;&gt;0,VLOOKUP(Table2[[#This Row],[Tên hàng hóa]],Table1[[Tên hàng hóa]:[ĐVT]],3,0),"")</f>
        <v>Cái</v>
      </c>
      <c r="G364" s="17">
        <v>25300</v>
      </c>
      <c r="H364" s="17">
        <v>12</v>
      </c>
      <c r="I364" s="14">
        <f>IF(Table2[[#This Row],[Số lượng]]&lt;&gt;0,Table2[[#This Row],[Số lượng]]*Table2[[#This Row],[Đơn giá mua]],"")</f>
        <v>303600</v>
      </c>
      <c r="J364" s="14" t="str">
        <f ca="1">IF(AND(Table2[[#This Row],[Tên hàng hóa]]&lt;&gt;0,D365=""),SUM(OFFSET(Table2[[#This Row],[Thành tiền]],0,0,-COUNTIF(Table2[Số HĐ],Table2[[#This Row],[Số HĐ]]))),"")</f>
        <v/>
      </c>
      <c r="K364" s="17"/>
      <c r="L36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64" s="15"/>
    </row>
    <row r="365" spans="1:13" ht="35.1" customHeight="1" x14ac:dyDescent="0.2">
      <c r="A365" s="11">
        <f>IF(Table2[[#This Row],[Tên hàng hóa]]="","",A364)</f>
        <v>42245</v>
      </c>
      <c r="B365" s="12" t="str">
        <f>IF(Table2[[#This Row],[Tên hàng hóa]]="","",B364)</f>
        <v>TP 6975</v>
      </c>
      <c r="C365" s="13" t="str">
        <f>IF(Table2[[#This Row],[Tên hàng hóa]]="","",C364)</f>
        <v>CTY TNHH TM -DV Thuận Phương</v>
      </c>
      <c r="D365" s="16" t="s">
        <v>1380</v>
      </c>
      <c r="E365" s="18" t="str">
        <f>IF(Table2[[#This Row],[Tên hàng hóa]]&lt;&gt;0,VLOOKUP(Table2[[#This Row],[Tên hàng hóa]],Table1[[Tên hàng hóa]:[Quy cách]],2,0),"")</f>
        <v>Cảm Biến</v>
      </c>
      <c r="F365" s="18" t="str">
        <f>IF(Table2[[#This Row],[Tên hàng hóa]]&lt;&gt;0,VLOOKUP(Table2[[#This Row],[Tên hàng hóa]],Table1[[Tên hàng hóa]:[ĐVT]],3,0),"")</f>
        <v>Cái</v>
      </c>
      <c r="G365" s="17">
        <v>2475000</v>
      </c>
      <c r="H365" s="17">
        <v>2</v>
      </c>
      <c r="I365" s="14">
        <f>IF(Table2[[#This Row],[Số lượng]]&lt;&gt;0,Table2[[#This Row],[Số lượng]]*Table2[[#This Row],[Đơn giá mua]],"")</f>
        <v>4950000</v>
      </c>
      <c r="J365" s="14">
        <f ca="1">IF(AND(Table2[[#This Row],[Tên hàng hóa]]&lt;&gt;0,D366=""),SUM(OFFSET(Table2[[#This Row],[Thành tiền]],0,0,-COUNTIF(Table2[Số HĐ],Table2[[#This Row],[Số HĐ]]))),"")</f>
        <v>6256800</v>
      </c>
      <c r="K365" s="17" t="s">
        <v>464</v>
      </c>
      <c r="L36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65" s="15" t="s">
        <v>1884</v>
      </c>
    </row>
    <row r="366" spans="1:13" ht="35.1" customHeight="1" x14ac:dyDescent="0.2">
      <c r="A366" s="11" t="str">
        <f>IF(Table2[[#This Row],[Tên hàng hóa]]="","",A365)</f>
        <v/>
      </c>
      <c r="B366" s="12" t="str">
        <f>IF(Table2[[#This Row],[Tên hàng hóa]]="","",B365)</f>
        <v/>
      </c>
      <c r="C366" s="13" t="str">
        <f>IF(Table2[[#This Row],[Tên hàng hóa]]="","",C365)</f>
        <v/>
      </c>
      <c r="D366" s="16"/>
      <c r="E366" s="18" t="str">
        <f>IF(Table2[[#This Row],[Tên hàng hóa]]&lt;&gt;0,VLOOKUP(Table2[[#This Row],[Tên hàng hóa]],Table1[[Tên hàng hóa]:[Quy cách]],2,0),"")</f>
        <v/>
      </c>
      <c r="F366" s="18" t="str">
        <f>IF(Table2[[#This Row],[Tên hàng hóa]]&lt;&gt;0,VLOOKUP(Table2[[#This Row],[Tên hàng hóa]],Table1[[Tên hàng hóa]:[ĐVT]],3,0),"")</f>
        <v/>
      </c>
      <c r="G366" s="17"/>
      <c r="H366" s="17"/>
      <c r="I366" s="14" t="str">
        <f>IF(Table2[[#This Row],[Số lượng]]&lt;&gt;0,Table2[[#This Row],[Số lượng]]*Table2[[#This Row],[Đơn giá mua]],"")</f>
        <v/>
      </c>
      <c r="J366" s="14" t="str">
        <f ca="1">IF(AND(Table2[[#This Row],[Tên hàng hóa]]&lt;&gt;0,D367=""),SUM(OFFSET(Table2[[#This Row],[Thành tiền]],0,0,-COUNTIF(Table2[Số HĐ],Table2[[#This Row],[Số HĐ]]))),"")</f>
        <v/>
      </c>
      <c r="K366" s="17"/>
      <c r="L36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66" s="15"/>
    </row>
    <row r="367" spans="1:13" ht="35.1" customHeight="1" x14ac:dyDescent="0.2">
      <c r="A367" s="11">
        <v>42248</v>
      </c>
      <c r="B367" s="12" t="s">
        <v>1411</v>
      </c>
      <c r="C367" s="13" t="s">
        <v>586</v>
      </c>
      <c r="D367" s="16" t="s">
        <v>71</v>
      </c>
      <c r="E367" s="18" t="str">
        <f>IF(Table2[[#This Row],[Tên hàng hóa]]&lt;&gt;0,VLOOKUP(Table2[[#This Row],[Tên hàng hóa]],Table1[[Tên hàng hóa]:[Quy cách]],2,0),"")</f>
        <v>Bộ Điều Khiển Lập Trình</v>
      </c>
      <c r="F367" s="18" t="str">
        <f>IF(Table2[[#This Row],[Tên hàng hóa]]&lt;&gt;0,VLOOKUP(Table2[[#This Row],[Tên hàng hóa]],Table1[[Tên hàng hóa]:[ĐVT]],3,0),"")</f>
        <v>Cái</v>
      </c>
      <c r="G367" s="17">
        <v>1301231</v>
      </c>
      <c r="H367" s="17">
        <v>2</v>
      </c>
      <c r="I367" s="14">
        <f>IF(Table2[[#This Row],[Số lượng]]&lt;&gt;0,Table2[[#This Row],[Số lượng]]*Table2[[#This Row],[Đơn giá mua]],"")</f>
        <v>2602462</v>
      </c>
      <c r="J367" s="14" t="str">
        <f ca="1">IF(AND(Table2[[#This Row],[Tên hàng hóa]]&lt;&gt;0,D368=""),SUM(OFFSET(Table2[[#This Row],[Thành tiền]],0,0,-COUNTIF(Table2[Số HĐ],Table2[[#This Row],[Số HĐ]]))),"")</f>
        <v/>
      </c>
      <c r="K367" s="17"/>
      <c r="L36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67" s="15"/>
    </row>
    <row r="368" spans="1:13" ht="35.1" customHeight="1" x14ac:dyDescent="0.2">
      <c r="A368" s="11">
        <f>IF(Table2[[#This Row],[Tên hàng hóa]]="","",A367)</f>
        <v>42248</v>
      </c>
      <c r="B368" s="12" t="str">
        <f>IF(Table2[[#This Row],[Tên hàng hóa]]="","",B367)</f>
        <v>TECKON 08/8</v>
      </c>
      <c r="C368" s="13" t="str">
        <f>IF(Table2[[#This Row],[Tên hàng hóa]]="","",C367)</f>
        <v>CÔNG TY TECKON</v>
      </c>
      <c r="D368" s="16" t="s">
        <v>76</v>
      </c>
      <c r="E368" s="18" t="str">
        <f>IF(Table2[[#This Row],[Tên hàng hóa]]&lt;&gt;0,VLOOKUP(Table2[[#This Row],[Tên hàng hóa]],Table1[[Tên hàng hóa]:[Quy cách]],2,0),"")</f>
        <v>Bộ Điều Khiển Lập Trình</v>
      </c>
      <c r="F368" s="18" t="str">
        <f>IF(Table2[[#This Row],[Tên hàng hóa]]&lt;&gt;0,VLOOKUP(Table2[[#This Row],[Tên hàng hóa]],Table1[[Tên hàng hóa]:[ĐVT]],3,0),"")</f>
        <v>Cái</v>
      </c>
      <c r="G368" s="17">
        <v>1964423</v>
      </c>
      <c r="H368" s="17">
        <v>2</v>
      </c>
      <c r="I368" s="14">
        <f>IF(Table2[[#This Row],[Số lượng]]&lt;&gt;0,Table2[[#This Row],[Số lượng]]*Table2[[#This Row],[Đơn giá mua]],"")</f>
        <v>3928846</v>
      </c>
      <c r="J368" s="14" t="str">
        <f ca="1">IF(AND(Table2[[#This Row],[Tên hàng hóa]]&lt;&gt;0,D369=""),SUM(OFFSET(Table2[[#This Row],[Thành tiền]],0,0,-COUNTIF(Table2[Số HĐ],Table2[[#This Row],[Số HĐ]]))),"")</f>
        <v/>
      </c>
      <c r="K368" s="17"/>
      <c r="L36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68" s="15"/>
    </row>
    <row r="369" spans="1:13" ht="35.1" customHeight="1" x14ac:dyDescent="0.2">
      <c r="A369" s="11">
        <f>IF(Table2[[#This Row],[Tên hàng hóa]]="","",A368)</f>
        <v>42248</v>
      </c>
      <c r="B369" s="12" t="str">
        <f>IF(Table2[[#This Row],[Tên hàng hóa]]="","",B368)</f>
        <v>TECKON 08/8</v>
      </c>
      <c r="C369" s="13" t="str">
        <f>IF(Table2[[#This Row],[Tên hàng hóa]]="","",C368)</f>
        <v>CÔNG TY TECKON</v>
      </c>
      <c r="D369" s="16" t="s">
        <v>331</v>
      </c>
      <c r="E369" s="18" t="str">
        <f>IF(Table2[[#This Row],[Tên hàng hóa]]&lt;&gt;0,VLOOKUP(Table2[[#This Row],[Tên hàng hóa]],Table1[[Tên hàng hóa]:[Quy cách]],2,0),"")</f>
        <v>Màn Hình Cảm Ứng</v>
      </c>
      <c r="F369" s="18" t="str">
        <f>IF(Table2[[#This Row],[Tên hàng hóa]]&lt;&gt;0,VLOOKUP(Table2[[#This Row],[Tên hàng hóa]],Table1[[Tên hàng hóa]:[ĐVT]],3,0),"")</f>
        <v>Cái</v>
      </c>
      <c r="G369" s="17">
        <v>3265301</v>
      </c>
      <c r="H369" s="17">
        <v>1</v>
      </c>
      <c r="I369" s="14">
        <f>IF(Table2[[#This Row],[Số lượng]]&lt;&gt;0,Table2[[#This Row],[Số lượng]]*Table2[[#This Row],[Đơn giá mua]],"")</f>
        <v>3265301</v>
      </c>
      <c r="J369" s="14" t="str">
        <f ca="1">IF(AND(Table2[[#This Row],[Tên hàng hóa]]&lt;&gt;0,D370=""),SUM(OFFSET(Table2[[#This Row],[Thành tiền]],0,0,-COUNTIF(Table2[Số HĐ],Table2[[#This Row],[Số HĐ]]))),"")</f>
        <v/>
      </c>
      <c r="K369" s="17"/>
      <c r="L36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69" s="15"/>
    </row>
    <row r="370" spans="1:13" ht="35.1" customHeight="1" x14ac:dyDescent="0.2">
      <c r="A370" s="11">
        <f>IF(Table2[[#This Row],[Tên hàng hóa]]="","",A369)</f>
        <v>42248</v>
      </c>
      <c r="B370" s="12" t="str">
        <f>IF(Table2[[#This Row],[Tên hàng hóa]]="","",B369)</f>
        <v>TECKON 08/8</v>
      </c>
      <c r="C370" s="13" t="str">
        <f>IF(Table2[[#This Row],[Tên hàng hóa]]="","",C369)</f>
        <v>CÔNG TY TECKON</v>
      </c>
      <c r="D370" s="16" t="s">
        <v>719</v>
      </c>
      <c r="E370" s="18" t="str">
        <f>IF(Table2[[#This Row],[Tên hàng hóa]]&lt;&gt;0,VLOOKUP(Table2[[#This Row],[Tên hàng hóa]],Table1[[Tên hàng hóa]:[Quy cách]],2,0),"")</f>
        <v>Cảm Biến</v>
      </c>
      <c r="F370" s="18" t="str">
        <f>IF(Table2[[#This Row],[Tên hàng hóa]]&lt;&gt;0,VLOOKUP(Table2[[#This Row],[Tên hàng hóa]],Table1[[Tên hàng hóa]:[ĐVT]],3,0),"")</f>
        <v>Cái</v>
      </c>
      <c r="G370" s="17">
        <v>460174</v>
      </c>
      <c r="H370" s="17">
        <v>10</v>
      </c>
      <c r="I370" s="14">
        <f>IF(Table2[[#This Row],[Số lượng]]&lt;&gt;0,Table2[[#This Row],[Số lượng]]*Table2[[#This Row],[Đơn giá mua]],"")</f>
        <v>4601740</v>
      </c>
      <c r="J370" s="14" t="str">
        <f ca="1">IF(AND(Table2[[#This Row],[Tên hàng hóa]]&lt;&gt;0,D371=""),SUM(OFFSET(Table2[[#This Row],[Thành tiền]],0,0,-COUNTIF(Table2[Số HĐ],Table2[[#This Row],[Số HĐ]]))),"")</f>
        <v/>
      </c>
      <c r="K370" s="17"/>
      <c r="L37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70" s="15"/>
    </row>
    <row r="371" spans="1:13" ht="35.1" customHeight="1" x14ac:dyDescent="0.2">
      <c r="A371" s="11">
        <f>IF(Table2[[#This Row],[Tên hàng hóa]]="","",A370)</f>
        <v>42248</v>
      </c>
      <c r="B371" s="12" t="str">
        <f>IF(Table2[[#This Row],[Tên hàng hóa]]="","",B370)</f>
        <v>TECKON 08/8</v>
      </c>
      <c r="C371" s="13" t="str">
        <f>IF(Table2[[#This Row],[Tên hàng hóa]]="","",C370)</f>
        <v>CÔNG TY TECKON</v>
      </c>
      <c r="D371" s="16" t="s">
        <v>68</v>
      </c>
      <c r="E371" s="18" t="str">
        <f>IF(Table2[[#This Row],[Tên hàng hóa]]&lt;&gt;0,VLOOKUP(Table2[[#This Row],[Tên hàng hóa]],Table1[[Tên hàng hóa]:[Quy cách]],2,0),"")</f>
        <v>Bộ Điều Khiển Lập Trình</v>
      </c>
      <c r="F371" s="18" t="str">
        <f>IF(Table2[[#This Row],[Tên hàng hóa]]&lt;&gt;0,VLOOKUP(Table2[[#This Row],[Tên hàng hóa]],Table1[[Tên hàng hóa]:[ĐVT]],3,0),"")</f>
        <v>Cái</v>
      </c>
      <c r="G371" s="17">
        <v>484994</v>
      </c>
      <c r="H371" s="17">
        <v>3</v>
      </c>
      <c r="I371" s="14">
        <f>IF(Table2[[#This Row],[Số lượng]]&lt;&gt;0,Table2[[#This Row],[Số lượng]]*Table2[[#This Row],[Đơn giá mua]],"")</f>
        <v>1454982</v>
      </c>
      <c r="J371" s="14" t="str">
        <f ca="1">IF(AND(Table2[[#This Row],[Tên hàng hóa]]&lt;&gt;0,D372=""),SUM(OFFSET(Table2[[#This Row],[Thành tiền]],0,0,-COUNTIF(Table2[Số HĐ],Table2[[#This Row],[Số HĐ]]))),"")</f>
        <v/>
      </c>
      <c r="K371" s="17"/>
      <c r="L37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71" s="15"/>
    </row>
    <row r="372" spans="1:13" ht="35.1" customHeight="1" x14ac:dyDescent="0.2">
      <c r="A372" s="11">
        <f>IF(Table2[[#This Row],[Tên hàng hóa]]="","",A371)</f>
        <v>42248</v>
      </c>
      <c r="B372" s="12" t="str">
        <f>IF(Table2[[#This Row],[Tên hàng hóa]]="","",B371)</f>
        <v>TECKON 08/8</v>
      </c>
      <c r="C372" s="13" t="str">
        <f>IF(Table2[[#This Row],[Tên hàng hóa]]="","",C371)</f>
        <v>CÔNG TY TECKON</v>
      </c>
      <c r="D372" s="16" t="s">
        <v>114</v>
      </c>
      <c r="E372" s="18" t="str">
        <f>IF(Table2[[#This Row],[Tên hàng hóa]]&lt;&gt;0,VLOOKUP(Table2[[#This Row],[Tên hàng hóa]],Table1[[Tên hàng hóa]:[Quy cách]],2,0),"")</f>
        <v>Bộ Điều Khiển Nhiệt Độ</v>
      </c>
      <c r="F372" s="18" t="str">
        <f>IF(Table2[[#This Row],[Tên hàng hóa]]&lt;&gt;0,VLOOKUP(Table2[[#This Row],[Tên hàng hóa]],Table1[[Tên hàng hóa]:[ĐVT]],3,0),"")</f>
        <v>Cái</v>
      </c>
      <c r="G372" s="17">
        <v>956208</v>
      </c>
      <c r="H372" s="17">
        <v>5</v>
      </c>
      <c r="I372" s="14">
        <f>IF(Table2[[#This Row],[Số lượng]]&lt;&gt;0,Table2[[#This Row],[Số lượng]]*Table2[[#This Row],[Đơn giá mua]],"")</f>
        <v>4781040</v>
      </c>
      <c r="J372" s="14" t="str">
        <f ca="1">IF(AND(Table2[[#This Row],[Tên hàng hóa]]&lt;&gt;0,D373=""),SUM(OFFSET(Table2[[#This Row],[Thành tiền]],0,0,-COUNTIF(Table2[Số HĐ],Table2[[#This Row],[Số HĐ]]))),"")</f>
        <v/>
      </c>
      <c r="K372" s="17"/>
      <c r="L37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72" s="15"/>
    </row>
    <row r="373" spans="1:13" ht="35.1" customHeight="1" x14ac:dyDescent="0.2">
      <c r="A373" s="11">
        <f>IF(Table2[[#This Row],[Tên hàng hóa]]="","",A372)</f>
        <v>42248</v>
      </c>
      <c r="B373" s="12" t="str">
        <f>IF(Table2[[#This Row],[Tên hàng hóa]]="","",B372)</f>
        <v>TECKON 08/8</v>
      </c>
      <c r="C373" s="13" t="str">
        <f>IF(Table2[[#This Row],[Tên hàng hóa]]="","",C372)</f>
        <v>CÔNG TY TECKON</v>
      </c>
      <c r="D373" s="16" t="s">
        <v>261</v>
      </c>
      <c r="E373" s="18" t="str">
        <f>IF(Table2[[#This Row],[Tên hàng hóa]]&lt;&gt;0,VLOOKUP(Table2[[#This Row],[Tên hàng hóa]],Table1[[Tên hàng hóa]:[Quy cách]],2,0),"")</f>
        <v>Cảm Biến</v>
      </c>
      <c r="F373" s="18" t="str">
        <f>IF(Table2[[#This Row],[Tên hàng hóa]]&lt;&gt;0,VLOOKUP(Table2[[#This Row],[Tên hàng hóa]],Table1[[Tên hàng hóa]:[ĐVT]],3,0),"")</f>
        <v>Cái</v>
      </c>
      <c r="G373" s="17">
        <v>708191</v>
      </c>
      <c r="H373" s="17">
        <v>2</v>
      </c>
      <c r="I373" s="14">
        <f>IF(Table2[[#This Row],[Số lượng]]&lt;&gt;0,Table2[[#This Row],[Số lượng]]*Table2[[#This Row],[Đơn giá mua]],"")</f>
        <v>1416382</v>
      </c>
      <c r="J373" s="14" t="str">
        <f ca="1">IF(AND(Table2[[#This Row],[Tên hàng hóa]]&lt;&gt;0,D374=""),SUM(OFFSET(Table2[[#This Row],[Thành tiền]],0,0,-COUNTIF(Table2[Số HĐ],Table2[[#This Row],[Số HĐ]]))),"")</f>
        <v/>
      </c>
      <c r="K373" s="17"/>
      <c r="L37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73" s="15"/>
    </row>
    <row r="374" spans="1:13" ht="35.1" customHeight="1" x14ac:dyDescent="0.2">
      <c r="A374" s="11">
        <f>IF(Table2[[#This Row],[Tên hàng hóa]]="","",A373)</f>
        <v>42248</v>
      </c>
      <c r="B374" s="12" t="str">
        <f>IF(Table2[[#This Row],[Tên hàng hóa]]="","",B373)</f>
        <v>TECKON 08/8</v>
      </c>
      <c r="C374" s="13" t="str">
        <f>IF(Table2[[#This Row],[Tên hàng hóa]]="","",C373)</f>
        <v>CÔNG TY TECKON</v>
      </c>
      <c r="D374" s="16" t="s">
        <v>120</v>
      </c>
      <c r="E374" s="18" t="str">
        <f>IF(Table2[[#This Row],[Tên hàng hóa]]&lt;&gt;0,VLOOKUP(Table2[[#This Row],[Tên hàng hóa]],Table1[[Tên hàng hóa]:[Quy cách]],2,0),"")</f>
        <v>Bộ Điều Khiển Nhiệt Độ</v>
      </c>
      <c r="F374" s="18" t="str">
        <f>IF(Table2[[#This Row],[Tên hàng hóa]]&lt;&gt;0,VLOOKUP(Table2[[#This Row],[Tên hàng hóa]],Table1[[Tên hàng hóa]:[ĐVT]],3,0),"")</f>
        <v>Cái</v>
      </c>
      <c r="G374" s="17">
        <v>1677712</v>
      </c>
      <c r="H374" s="17">
        <v>3</v>
      </c>
      <c r="I374" s="14">
        <f>IF(Table2[[#This Row],[Số lượng]]&lt;&gt;0,Table2[[#This Row],[Số lượng]]*Table2[[#This Row],[Đơn giá mua]],"")</f>
        <v>5033136</v>
      </c>
      <c r="J374" s="14" t="str">
        <f ca="1">IF(AND(Table2[[#This Row],[Tên hàng hóa]]&lt;&gt;0,D375=""),SUM(OFFSET(Table2[[#This Row],[Thành tiền]],0,0,-COUNTIF(Table2[Số HĐ],Table2[[#This Row],[Số HĐ]]))),"")</f>
        <v/>
      </c>
      <c r="K374" s="17"/>
      <c r="L37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74" s="15"/>
    </row>
    <row r="375" spans="1:13" ht="35.1" customHeight="1" x14ac:dyDescent="0.2">
      <c r="A375" s="11">
        <f>IF(Table2[[#This Row],[Tên hàng hóa]]="","",A374)</f>
        <v>42248</v>
      </c>
      <c r="B375" s="12" t="str">
        <f>IF(Table2[[#This Row],[Tên hàng hóa]]="","",B374)</f>
        <v>TECKON 08/8</v>
      </c>
      <c r="C375" s="13" t="str">
        <f>IF(Table2[[#This Row],[Tên hàng hóa]]="","",C374)</f>
        <v>CÔNG TY TECKON</v>
      </c>
      <c r="D375" s="16" t="s">
        <v>842</v>
      </c>
      <c r="E375" s="18" t="str">
        <f>IF(Table2[[#This Row],[Tên hàng hóa]]&lt;&gt;0,VLOOKUP(Table2[[#This Row],[Tên hàng hóa]],Table1[[Tên hàng hóa]:[Quy cách]],2,0),"")</f>
        <v>Bộ Điều Khiển Lập Trình</v>
      </c>
      <c r="F375" s="18" t="str">
        <f>IF(Table2[[#This Row],[Tên hàng hóa]]&lt;&gt;0,VLOOKUP(Table2[[#This Row],[Tên hàng hóa]],Table1[[Tên hàng hóa]:[ĐVT]],3,0),"")</f>
        <v>Cái</v>
      </c>
      <c r="G375" s="17">
        <v>1760364</v>
      </c>
      <c r="H375" s="17">
        <v>1</v>
      </c>
      <c r="I375" s="14">
        <f>IF(Table2[[#This Row],[Số lượng]]&lt;&gt;0,Table2[[#This Row],[Số lượng]]*Table2[[#This Row],[Đơn giá mua]],"")</f>
        <v>1760364</v>
      </c>
      <c r="J375" s="14" t="str">
        <f ca="1">IF(AND(Table2[[#This Row],[Tên hàng hóa]]&lt;&gt;0,D376=""),SUM(OFFSET(Table2[[#This Row],[Thành tiền]],0,0,-COUNTIF(Table2[Số HĐ],Table2[[#This Row],[Số HĐ]]))),"")</f>
        <v/>
      </c>
      <c r="K375" s="17"/>
      <c r="L37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75" s="15"/>
    </row>
    <row r="376" spans="1:13" ht="35.1" customHeight="1" x14ac:dyDescent="0.2">
      <c r="A376" s="11">
        <f>IF(Table2[[#This Row],[Tên hàng hóa]]="","",A375)</f>
        <v>42248</v>
      </c>
      <c r="B376" s="12" t="str">
        <f>IF(Table2[[#This Row],[Tên hàng hóa]]="","",B375)</f>
        <v>TECKON 08/8</v>
      </c>
      <c r="C376" s="13" t="str">
        <f>IF(Table2[[#This Row],[Tên hàng hóa]]="","",C375)</f>
        <v>CÔNG TY TECKON</v>
      </c>
      <c r="D376" s="16" t="s">
        <v>595</v>
      </c>
      <c r="E376" s="18" t="str">
        <f>IF(Table2[[#This Row],[Tên hàng hóa]]&lt;&gt;0,VLOOKUP(Table2[[#This Row],[Tên hàng hóa]],Table1[[Tên hàng hóa]:[Quy cách]],2,0),"")</f>
        <v>Cảm Biến</v>
      </c>
      <c r="F376" s="18" t="str">
        <f>IF(Table2[[#This Row],[Tên hàng hóa]]&lt;&gt;0,VLOOKUP(Table2[[#This Row],[Tên hàng hóa]],Table1[[Tên hàng hóa]:[ĐVT]],3,0),"")</f>
        <v>Cái</v>
      </c>
      <c r="G376" s="17">
        <v>689053</v>
      </c>
      <c r="H376" s="17">
        <v>2</v>
      </c>
      <c r="I376" s="14">
        <f>IF(Table2[[#This Row],[Số lượng]]&lt;&gt;0,Table2[[#This Row],[Số lượng]]*Table2[[#This Row],[Đơn giá mua]],"")</f>
        <v>1378106</v>
      </c>
      <c r="J376" s="14" t="str">
        <f ca="1">IF(AND(Table2[[#This Row],[Tên hàng hóa]]&lt;&gt;0,D377=""),SUM(OFFSET(Table2[[#This Row],[Thành tiền]],0,0,-COUNTIF(Table2[Số HĐ],Table2[[#This Row],[Số HĐ]]))),"")</f>
        <v/>
      </c>
      <c r="K376" s="17"/>
      <c r="L37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76" s="15"/>
    </row>
    <row r="377" spans="1:13" ht="35.1" customHeight="1" x14ac:dyDescent="0.2">
      <c r="A377" s="11">
        <f>IF(Table2[[#This Row],[Tên hàng hóa]]="","",A376)</f>
        <v>42248</v>
      </c>
      <c r="B377" s="12" t="str">
        <f>IF(Table2[[#This Row],[Tên hàng hóa]]="","",B376)</f>
        <v>TECKON 08/8</v>
      </c>
      <c r="C377" s="13" t="str">
        <f>IF(Table2[[#This Row],[Tên hàng hóa]]="","",C376)</f>
        <v>CÔNG TY TECKON</v>
      </c>
      <c r="D377" s="16" t="s">
        <v>159</v>
      </c>
      <c r="E377" s="18" t="str">
        <f>IF(Table2[[#This Row],[Tên hàng hóa]]&lt;&gt;0,VLOOKUP(Table2[[#This Row],[Tên hàng hóa]],Table1[[Tên hàng hóa]:[Quy cách]],2,0),"")</f>
        <v>Bộ Nguồn Xung</v>
      </c>
      <c r="F377" s="18" t="str">
        <f>IF(Table2[[#This Row],[Tên hàng hóa]]&lt;&gt;0,VLOOKUP(Table2[[#This Row],[Tên hàng hóa]],Table1[[Tên hàng hóa]:[ĐVT]],3,0),"")</f>
        <v>Cái</v>
      </c>
      <c r="G377" s="17">
        <v>460174</v>
      </c>
      <c r="H377" s="17">
        <v>5</v>
      </c>
      <c r="I377" s="14">
        <f>IF(Table2[[#This Row],[Số lượng]]&lt;&gt;0,Table2[[#This Row],[Số lượng]]*Table2[[#This Row],[Đơn giá mua]],"")</f>
        <v>2300870</v>
      </c>
      <c r="J377" s="14">
        <f ca="1">IF(AND(Table2[[#This Row],[Tên hàng hóa]]&lt;&gt;0,D378=""),SUM(OFFSET(Table2[[#This Row],[Thành tiền]],0,0,-COUNTIF(Table2[Số HĐ],Table2[[#This Row],[Số HĐ]]))),"")</f>
        <v>32523229</v>
      </c>
      <c r="K377" s="17" t="s">
        <v>464</v>
      </c>
      <c r="L37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77" s="15"/>
    </row>
    <row r="378" spans="1:13" ht="35.1" customHeight="1" x14ac:dyDescent="0.2">
      <c r="A378" s="11" t="str">
        <f>IF(Table2[[#This Row],[Tên hàng hóa]]="","",A377)</f>
        <v/>
      </c>
      <c r="B378" s="12" t="str">
        <f>IF(Table2[[#This Row],[Tên hàng hóa]]="","",B377)</f>
        <v/>
      </c>
      <c r="C378" s="13" t="str">
        <f>IF(Table2[[#This Row],[Tên hàng hóa]]="","",C377)</f>
        <v/>
      </c>
      <c r="D378" s="16"/>
      <c r="E378" s="18" t="str">
        <f>IF(Table2[[#This Row],[Tên hàng hóa]]&lt;&gt;0,VLOOKUP(Table2[[#This Row],[Tên hàng hóa]],Table1[[Tên hàng hóa]:[Quy cách]],2,0),"")</f>
        <v/>
      </c>
      <c r="F378" s="18" t="str">
        <f>IF(Table2[[#This Row],[Tên hàng hóa]]&lt;&gt;0,VLOOKUP(Table2[[#This Row],[Tên hàng hóa]],Table1[[Tên hàng hóa]:[ĐVT]],3,0),"")</f>
        <v/>
      </c>
      <c r="G378" s="17"/>
      <c r="H378" s="17"/>
      <c r="I378" s="14" t="str">
        <f>IF(Table2[[#This Row],[Số lượng]]&lt;&gt;0,Table2[[#This Row],[Số lượng]]*Table2[[#This Row],[Đơn giá mua]],"")</f>
        <v/>
      </c>
      <c r="J378" s="14" t="str">
        <f ca="1">IF(AND(Table2[[#This Row],[Tên hàng hóa]]&lt;&gt;0,D379=""),SUM(OFFSET(Table2[[#This Row],[Thành tiền]],0,0,-COUNTIF(Table2[Số HĐ],Table2[[#This Row],[Số HĐ]]))),"")</f>
        <v/>
      </c>
      <c r="K378" s="17"/>
      <c r="L37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78" s="15"/>
    </row>
    <row r="379" spans="1:13" ht="35.1" customHeight="1" x14ac:dyDescent="0.2">
      <c r="A379" s="11">
        <v>42245</v>
      </c>
      <c r="B379" s="12" t="s">
        <v>1431</v>
      </c>
      <c r="C379" s="13" t="s">
        <v>972</v>
      </c>
      <c r="D379" s="16" t="s">
        <v>1458</v>
      </c>
      <c r="E379" s="18" t="str">
        <f>IF(Table2[[#This Row],[Tên hàng hóa]]&lt;&gt;0,VLOOKUP(Table2[[#This Row],[Tên hàng hóa]],Table1[[Tên hàng hóa]:[Quy cách]],2,0),"")</f>
        <v>Cầu dao</v>
      </c>
      <c r="F379" s="18" t="str">
        <f>IF(Table2[[#This Row],[Tên hàng hóa]]&lt;&gt;0,VLOOKUP(Table2[[#This Row],[Tên hàng hóa]],Table1[[Tên hàng hóa]:[ĐVT]],3,0),"")</f>
        <v>Cái</v>
      </c>
      <c r="G379" s="17">
        <v>3366000</v>
      </c>
      <c r="H379" s="17">
        <v>2</v>
      </c>
      <c r="I379" s="14">
        <f>IF(Table2[[#This Row],[Số lượng]]&lt;&gt;0,Table2[[#This Row],[Số lượng]]*Table2[[#This Row],[Đơn giá mua]],"")</f>
        <v>6732000</v>
      </c>
      <c r="J379" s="14" t="str">
        <f ca="1">IF(AND(Table2[[#This Row],[Tên hàng hóa]]&lt;&gt;0,D380=""),SUM(OFFSET(Table2[[#This Row],[Thành tiền]],0,0,-COUNTIF(Table2[Số HĐ],Table2[[#This Row],[Số HĐ]]))),"")</f>
        <v/>
      </c>
      <c r="K379" s="17"/>
      <c r="L37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79" s="15"/>
    </row>
    <row r="380" spans="1:13" ht="35.1" customHeight="1" x14ac:dyDescent="0.2">
      <c r="A380" s="11">
        <f>IF(Table2[[#This Row],[Tên hàng hóa]]="","",A379)</f>
        <v>42245</v>
      </c>
      <c r="B380" s="12" t="str">
        <f>IF(Table2[[#This Row],[Tên hàng hóa]]="","",B379)</f>
        <v>HĐ 1399</v>
      </c>
      <c r="C380" s="13" t="str">
        <f>IF(Table2[[#This Row],[Tên hàng hóa]]="","",C379)</f>
        <v>CTY TNHH THIẾT BỊ ĐIỆN HẢI ĐĂNG</v>
      </c>
      <c r="D380" s="16" t="s">
        <v>1419</v>
      </c>
      <c r="E380" s="18" t="str">
        <f>IF(Table2[[#This Row],[Tên hàng hóa]]&lt;&gt;0,VLOOKUP(Table2[[#This Row],[Tên hàng hóa]],Table1[[Tên hàng hóa]:[Quy cách]],2,0),"")</f>
        <v>Contactor - Fuji</v>
      </c>
      <c r="F380" s="18" t="str">
        <f>IF(Table2[[#This Row],[Tên hàng hóa]]&lt;&gt;0,VLOOKUP(Table2[[#This Row],[Tên hàng hóa]],Table1[[Tên hàng hóa]:[ĐVT]],3,0),"")</f>
        <v>Cái</v>
      </c>
      <c r="G380" s="17">
        <v>481492</v>
      </c>
      <c r="H380" s="17">
        <v>5</v>
      </c>
      <c r="I380" s="14">
        <f>IF(Table2[[#This Row],[Số lượng]]&lt;&gt;0,Table2[[#This Row],[Số lượng]]*Table2[[#This Row],[Đơn giá mua]],"")</f>
        <v>2407460</v>
      </c>
      <c r="J380" s="14">
        <f ca="1">IF(AND(Table2[[#This Row],[Tên hàng hóa]]&lt;&gt;0,D381=""),SUM(OFFSET(Table2[[#This Row],[Thành tiền]],0,0,-COUNTIF(Table2[Số HĐ],Table2[[#This Row],[Số HĐ]]))),"")</f>
        <v>9139460</v>
      </c>
      <c r="K380" s="17" t="s">
        <v>464</v>
      </c>
      <c r="L38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80" s="15" t="s">
        <v>1432</v>
      </c>
    </row>
    <row r="381" spans="1:13" ht="35.1" customHeight="1" x14ac:dyDescent="0.2">
      <c r="A381" s="11" t="str">
        <f>IF(Table2[[#This Row],[Tên hàng hóa]]="","",A380)</f>
        <v/>
      </c>
      <c r="B381" s="12" t="str">
        <f>IF(Table2[[#This Row],[Tên hàng hóa]]="","",B380)</f>
        <v/>
      </c>
      <c r="C381" s="13" t="str">
        <f>IF(Table2[[#This Row],[Tên hàng hóa]]="","",C380)</f>
        <v/>
      </c>
      <c r="D381" s="16"/>
      <c r="E381" s="18" t="str">
        <f>IF(Table2[[#This Row],[Tên hàng hóa]]&lt;&gt;0,VLOOKUP(Table2[[#This Row],[Tên hàng hóa]],Table1[[Tên hàng hóa]:[Quy cách]],2,0),"")</f>
        <v/>
      </c>
      <c r="F381" s="18" t="str">
        <f>IF(Table2[[#This Row],[Tên hàng hóa]]&lt;&gt;0,VLOOKUP(Table2[[#This Row],[Tên hàng hóa]],Table1[[Tên hàng hóa]:[ĐVT]],3,0),"")</f>
        <v/>
      </c>
      <c r="G381" s="17"/>
      <c r="H381" s="17"/>
      <c r="I381" s="14" t="str">
        <f>IF(Table2[[#This Row],[Số lượng]]&lt;&gt;0,Table2[[#This Row],[Số lượng]]*Table2[[#This Row],[Đơn giá mua]],"")</f>
        <v/>
      </c>
      <c r="J381" s="14" t="str">
        <f ca="1">IF(AND(Table2[[#This Row],[Tên hàng hóa]]&lt;&gt;0,D382=""),SUM(OFFSET(Table2[[#This Row],[Thành tiền]],0,0,-COUNTIF(Table2[Số HĐ],Table2[[#This Row],[Số HĐ]]))),"")</f>
        <v/>
      </c>
      <c r="K381" s="17"/>
      <c r="L38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81" s="15"/>
    </row>
    <row r="382" spans="1:13" ht="35.1" customHeight="1" x14ac:dyDescent="0.2">
      <c r="A382" s="11">
        <v>42247</v>
      </c>
      <c r="B382" s="12" t="s">
        <v>1433</v>
      </c>
      <c r="C382" s="13" t="s">
        <v>1434</v>
      </c>
      <c r="D382" s="16" t="s">
        <v>1417</v>
      </c>
      <c r="E382" s="18" t="str">
        <f>IF(Table2[[#This Row],[Tên hàng hóa]]&lt;&gt;0,VLOOKUP(Table2[[#This Row],[Tên hàng hóa]],Table1[[Tên hàng hóa]:[Quy cách]],2,0),"")</f>
        <v>Bộ Điều Khiển Nhiệt Độ</v>
      </c>
      <c r="F382" s="18" t="str">
        <f>IF(Table2[[#This Row],[Tên hàng hóa]]&lt;&gt;0,VLOOKUP(Table2[[#This Row],[Tên hàng hóa]],Table1[[Tên hàng hóa]:[ĐVT]],3,0),"")</f>
        <v>Cái</v>
      </c>
      <c r="G382" s="17">
        <v>1705000</v>
      </c>
      <c r="H382" s="17">
        <v>1</v>
      </c>
      <c r="I382" s="14">
        <f>IF(Table2[[#This Row],[Số lượng]]&lt;&gt;0,Table2[[#This Row],[Số lượng]]*Table2[[#This Row],[Đơn giá mua]],"")</f>
        <v>1705000</v>
      </c>
      <c r="J382" s="14">
        <f ca="1">IF(AND(Table2[[#This Row],[Tên hàng hóa]]&lt;&gt;0,D383=""),SUM(OFFSET(Table2[[#This Row],[Thành tiền]],0,0,-COUNTIF(Table2[Số HĐ],Table2[[#This Row],[Số HĐ]]))),"")</f>
        <v>1705000</v>
      </c>
      <c r="K382" s="17" t="s">
        <v>464</v>
      </c>
      <c r="L38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82" s="15"/>
    </row>
    <row r="383" spans="1:13" ht="35.1" customHeight="1" x14ac:dyDescent="0.2">
      <c r="A383" s="11" t="str">
        <f>IF(Table2[[#This Row],[Tên hàng hóa]]="","",A382)</f>
        <v/>
      </c>
      <c r="B383" s="12" t="str">
        <f>IF(Table2[[#This Row],[Tên hàng hóa]]="","",B382)</f>
        <v/>
      </c>
      <c r="C383" s="13" t="str">
        <f>IF(Table2[[#This Row],[Tên hàng hóa]]="","",C382)</f>
        <v/>
      </c>
      <c r="D383" s="16"/>
      <c r="E383" s="18" t="str">
        <f>IF(Table2[[#This Row],[Tên hàng hóa]]&lt;&gt;0,VLOOKUP(Table2[[#This Row],[Tên hàng hóa]],Table1[[Tên hàng hóa]:[Quy cách]],2,0),"")</f>
        <v/>
      </c>
      <c r="F383" s="18" t="str">
        <f>IF(Table2[[#This Row],[Tên hàng hóa]]&lt;&gt;0,VLOOKUP(Table2[[#This Row],[Tên hàng hóa]],Table1[[Tên hàng hóa]:[ĐVT]],3,0),"")</f>
        <v/>
      </c>
      <c r="G383" s="17"/>
      <c r="H383" s="17"/>
      <c r="I383" s="14" t="str">
        <f>IF(Table2[[#This Row],[Số lượng]]&lt;&gt;0,Table2[[#This Row],[Số lượng]]*Table2[[#This Row],[Đơn giá mua]],"")</f>
        <v/>
      </c>
      <c r="J383" s="14" t="str">
        <f ca="1">IF(AND(Table2[[#This Row],[Tên hàng hóa]]&lt;&gt;0,D384=""),SUM(OFFSET(Table2[[#This Row],[Thành tiền]],0,0,-COUNTIF(Table2[Số HĐ],Table2[[#This Row],[Số HĐ]]))),"")</f>
        <v/>
      </c>
      <c r="K383" s="17"/>
      <c r="L38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83" s="15"/>
    </row>
    <row r="384" spans="1:13" ht="35.1" customHeight="1" x14ac:dyDescent="0.2">
      <c r="A384" s="11">
        <v>42250</v>
      </c>
      <c r="B384" s="12" t="s">
        <v>1435</v>
      </c>
      <c r="C384" s="13" t="s">
        <v>462</v>
      </c>
      <c r="D384" s="16" t="s">
        <v>1436</v>
      </c>
      <c r="E384" s="18" t="str">
        <f>IF(Table2[[#This Row],[Tên hàng hóa]]&lt;&gt;0,VLOOKUP(Table2[[#This Row],[Tên hàng hóa]],Table1[[Tên hàng hóa]:[Quy cách]],2,0),"")</f>
        <v>Bộ định thời gian</v>
      </c>
      <c r="F384" s="18" t="str">
        <f>IF(Table2[[#This Row],[Tên hàng hóa]]&lt;&gt;0,VLOOKUP(Table2[[#This Row],[Tên hàng hóa]],Table1[[Tên hàng hóa]:[ĐVT]],3,0),"")</f>
        <v>Cái</v>
      </c>
      <c r="G384" s="17">
        <v>660000</v>
      </c>
      <c r="H384" s="17">
        <v>2</v>
      </c>
      <c r="I384" s="14">
        <f>IF(Table2[[#This Row],[Số lượng]]&lt;&gt;0,Table2[[#This Row],[Số lượng]]*Table2[[#This Row],[Đơn giá mua]],"")</f>
        <v>1320000</v>
      </c>
      <c r="J384" s="14">
        <f ca="1">IF(AND(Table2[[#This Row],[Tên hàng hóa]]&lt;&gt;0,D385=""),SUM(OFFSET(Table2[[#This Row],[Thành tiền]],0,0,-COUNTIF(Table2[Số HĐ],Table2[[#This Row],[Số HĐ]]))),"")</f>
        <v>1320000</v>
      </c>
      <c r="K384" s="17" t="s">
        <v>464</v>
      </c>
      <c r="L38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84" s="15" t="s">
        <v>1563</v>
      </c>
    </row>
    <row r="385" spans="1:13" ht="35.1" customHeight="1" x14ac:dyDescent="0.2">
      <c r="A385" s="11" t="str">
        <f>IF(Table2[[#This Row],[Tên hàng hóa]]="","",A384)</f>
        <v/>
      </c>
      <c r="B385" s="12" t="str">
        <f>IF(Table2[[#This Row],[Tên hàng hóa]]="","",B384)</f>
        <v/>
      </c>
      <c r="C385" s="13" t="str">
        <f>IF(Table2[[#This Row],[Tên hàng hóa]]="","",C384)</f>
        <v/>
      </c>
      <c r="D385" s="16"/>
      <c r="E385" s="18" t="str">
        <f>IF(Table2[[#This Row],[Tên hàng hóa]]&lt;&gt;0,VLOOKUP(Table2[[#This Row],[Tên hàng hóa]],Table1[[Tên hàng hóa]:[Quy cách]],2,0),"")</f>
        <v/>
      </c>
      <c r="F385" s="18" t="str">
        <f>IF(Table2[[#This Row],[Tên hàng hóa]]&lt;&gt;0,VLOOKUP(Table2[[#This Row],[Tên hàng hóa]],Table1[[Tên hàng hóa]:[ĐVT]],3,0),"")</f>
        <v/>
      </c>
      <c r="G385" s="17"/>
      <c r="H385" s="17"/>
      <c r="I385" s="14" t="str">
        <f>IF(Table2[[#This Row],[Số lượng]]&lt;&gt;0,Table2[[#This Row],[Số lượng]]*Table2[[#This Row],[Đơn giá mua]],"")</f>
        <v/>
      </c>
      <c r="J385" s="14" t="str">
        <f ca="1">IF(AND(Table2[[#This Row],[Tên hàng hóa]]&lt;&gt;0,D386=""),SUM(OFFSET(Table2[[#This Row],[Thành tiền]],0,0,-COUNTIF(Table2[Số HĐ],Table2[[#This Row],[Số HĐ]]))),"")</f>
        <v/>
      </c>
      <c r="K385" s="17"/>
      <c r="L38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85" s="15"/>
    </row>
    <row r="386" spans="1:13" ht="35.1" customHeight="1" x14ac:dyDescent="0.2">
      <c r="A386" s="11">
        <v>42252</v>
      </c>
      <c r="B386" s="12" t="s">
        <v>1438</v>
      </c>
      <c r="C386" s="13" t="s">
        <v>1439</v>
      </c>
      <c r="D386" s="16" t="s">
        <v>1421</v>
      </c>
      <c r="E386" s="18" t="str">
        <f>IF(Table2[[#This Row],[Tên hàng hóa]]&lt;&gt;0,VLOOKUP(Table2[[#This Row],[Tên hàng hóa]],Table1[[Tên hàng hóa]:[Quy cách]],2,0),"")</f>
        <v>Khởi động từ ABB</v>
      </c>
      <c r="F386" s="18" t="str">
        <f>IF(Table2[[#This Row],[Tên hàng hóa]]&lt;&gt;0,VLOOKUP(Table2[[#This Row],[Tên hàng hóa]],Table1[[Tên hàng hóa]:[ĐVT]],3,0),"")</f>
        <v>Cái</v>
      </c>
      <c r="G386" s="17">
        <v>327800</v>
      </c>
      <c r="H386" s="17">
        <v>4</v>
      </c>
      <c r="I386" s="14">
        <f>IF(Table2[[#This Row],[Số lượng]]&lt;&gt;0,Table2[[#This Row],[Số lượng]]*Table2[[#This Row],[Đơn giá mua]],"")</f>
        <v>1311200</v>
      </c>
      <c r="J386" s="14" t="str">
        <f ca="1">IF(AND(Table2[[#This Row],[Tên hàng hóa]]&lt;&gt;0,D387=""),SUM(OFFSET(Table2[[#This Row],[Thành tiền]],0,0,-COUNTIF(Table2[Số HĐ],Table2[[#This Row],[Số HĐ]]))),"")</f>
        <v/>
      </c>
      <c r="K386" s="17"/>
      <c r="L38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86" s="15"/>
    </row>
    <row r="387" spans="1:13" ht="35.1" customHeight="1" x14ac:dyDescent="0.2">
      <c r="A387" s="11">
        <f>IF(Table2[[#This Row],[Tên hàng hóa]]="","",A386)</f>
        <v>42252</v>
      </c>
      <c r="B387" s="12" t="str">
        <f>IF(Table2[[#This Row],[Tên hàng hóa]]="","",B386)</f>
        <v>AT 689</v>
      </c>
      <c r="C387" s="13" t="str">
        <f>IF(Table2[[#This Row],[Tên hàng hóa]]="","",C386)</f>
        <v>CTY CỔ PHẦN TMKT AN THÁI</v>
      </c>
      <c r="D387" s="16" t="s">
        <v>1425</v>
      </c>
      <c r="E387" s="18" t="str">
        <f>IF(Table2[[#This Row],[Tên hàng hóa]]&lt;&gt;0,VLOOKUP(Table2[[#This Row],[Tên hàng hóa]],Table1[[Tên hàng hóa]:[Quy cách]],2,0),"")</f>
        <v>Rờ le nhiệt ABB</v>
      </c>
      <c r="F387" s="18" t="str">
        <f>IF(Table2[[#This Row],[Tên hàng hóa]]&lt;&gt;0,VLOOKUP(Table2[[#This Row],[Tên hàng hóa]],Table1[[Tên hàng hóa]:[ĐVT]],3,0),"")</f>
        <v>Cái</v>
      </c>
      <c r="G387" s="17">
        <v>270600</v>
      </c>
      <c r="H387" s="17">
        <v>2</v>
      </c>
      <c r="I387" s="14">
        <f>IF(Table2[[#This Row],[Số lượng]]&lt;&gt;0,Table2[[#This Row],[Số lượng]]*Table2[[#This Row],[Đơn giá mua]],"")</f>
        <v>541200</v>
      </c>
      <c r="J387" s="14">
        <f ca="1">IF(AND(Table2[[#This Row],[Tên hàng hóa]]&lt;&gt;0,D388=""),SUM(OFFSET(Table2[[#This Row],[Thành tiền]],0,0,-COUNTIF(Table2[Số HĐ],Table2[[#This Row],[Số HĐ]]))),"")</f>
        <v>1852400</v>
      </c>
      <c r="K387" s="17" t="s">
        <v>464</v>
      </c>
      <c r="L38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87" s="15"/>
    </row>
    <row r="388" spans="1:13" ht="35.1" customHeight="1" x14ac:dyDescent="0.2">
      <c r="A388" s="11" t="str">
        <f>IF(Table2[[#This Row],[Tên hàng hóa]]="","",A387)</f>
        <v/>
      </c>
      <c r="B388" s="12" t="str">
        <f>IF(Table2[[#This Row],[Tên hàng hóa]]="","",B387)</f>
        <v/>
      </c>
      <c r="C388" s="13" t="str">
        <f>IF(Table2[[#This Row],[Tên hàng hóa]]="","",C387)</f>
        <v/>
      </c>
      <c r="D388" s="16"/>
      <c r="E388" s="18" t="str">
        <f>IF(Table2[[#This Row],[Tên hàng hóa]]&lt;&gt;0,VLOOKUP(Table2[[#This Row],[Tên hàng hóa]],Table1[[Tên hàng hóa]:[Quy cách]],2,0),"")</f>
        <v/>
      </c>
      <c r="F388" s="18" t="str">
        <f>IF(Table2[[#This Row],[Tên hàng hóa]]&lt;&gt;0,VLOOKUP(Table2[[#This Row],[Tên hàng hóa]],Table1[[Tên hàng hóa]:[ĐVT]],3,0),"")</f>
        <v/>
      </c>
      <c r="G388" s="17"/>
      <c r="H388" s="17"/>
      <c r="I388" s="14" t="str">
        <f>IF(Table2[[#This Row],[Số lượng]]&lt;&gt;0,Table2[[#This Row],[Số lượng]]*Table2[[#This Row],[Đơn giá mua]],"")</f>
        <v/>
      </c>
      <c r="J388" s="14" t="str">
        <f ca="1">IF(AND(Table2[[#This Row],[Tên hàng hóa]]&lt;&gt;0,D389=""),SUM(OFFSET(Table2[[#This Row],[Thành tiền]],0,0,-COUNTIF(Table2[Số HĐ],Table2[[#This Row],[Số HĐ]]))),"")</f>
        <v/>
      </c>
      <c r="K388" s="17"/>
      <c r="L38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88" s="15"/>
    </row>
    <row r="389" spans="1:13" ht="35.1" customHeight="1" x14ac:dyDescent="0.2">
      <c r="A389" s="11">
        <v>42252</v>
      </c>
      <c r="B389" s="12" t="s">
        <v>1440</v>
      </c>
      <c r="C389" s="13" t="s">
        <v>1119</v>
      </c>
      <c r="D389" s="16" t="s">
        <v>1423</v>
      </c>
      <c r="E389" s="18" t="str">
        <f>IF(Table2[[#This Row],[Tên hàng hóa]]&lt;&gt;0,VLOOKUP(Table2[[#This Row],[Tên hàng hóa]],Table1[[Tên hàng hóa]:[Quy cách]],2,0),"")</f>
        <v>Khởi động từ ABB</v>
      </c>
      <c r="F389" s="18" t="str">
        <f>IF(Table2[[#This Row],[Tên hàng hóa]]&lt;&gt;0,VLOOKUP(Table2[[#This Row],[Tên hàng hóa]],Table1[[Tên hàng hóa]:[ĐVT]],3,0),"")</f>
        <v>Cái</v>
      </c>
      <c r="G389" s="17">
        <v>235400</v>
      </c>
      <c r="H389" s="17">
        <v>2</v>
      </c>
      <c r="I389" s="14">
        <f>IF(Table2[[#This Row],[Số lượng]]&lt;&gt;0,Table2[[#This Row],[Số lượng]]*Table2[[#This Row],[Đơn giá mua]],"")</f>
        <v>470800</v>
      </c>
      <c r="J389" s="14" t="str">
        <f ca="1">IF(AND(Table2[[#This Row],[Tên hàng hóa]]&lt;&gt;0,D390=""),SUM(OFFSET(Table2[[#This Row],[Thành tiền]],0,0,-COUNTIF(Table2[Số HĐ],Table2[[#This Row],[Số HĐ]]))),"")</f>
        <v/>
      </c>
      <c r="K389" s="17"/>
      <c r="L38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89" s="15"/>
    </row>
    <row r="390" spans="1:13" ht="35.1" customHeight="1" x14ac:dyDescent="0.2">
      <c r="A390" s="11">
        <f>IF(Table2[[#This Row],[Tên hàng hóa]]="","",A389)</f>
        <v>42252</v>
      </c>
      <c r="B390" s="12" t="str">
        <f>IF(Table2[[#This Row],[Tên hàng hóa]]="","",B389)</f>
        <v>AE8282</v>
      </c>
      <c r="C390" s="13" t="str">
        <f>IF(Table2[[#This Row],[Tên hàng hóa]]="","",C389)</f>
        <v>CTY TNHH KỸ THUẬT ĐIỆN - TỰ ĐỘNG HÓA A&amp;E</v>
      </c>
      <c r="D390" s="16" t="s">
        <v>1424</v>
      </c>
      <c r="E390" s="18" t="str">
        <f>IF(Table2[[#This Row],[Tên hàng hóa]]&lt;&gt;0,VLOOKUP(Table2[[#This Row],[Tên hàng hóa]],Table1[[Tên hàng hóa]:[Quy cách]],2,0),"")</f>
        <v>Khởi động từ ABB</v>
      </c>
      <c r="F390" s="18" t="str">
        <f>IF(Table2[[#This Row],[Tên hàng hóa]]&lt;&gt;0,VLOOKUP(Table2[[#This Row],[Tên hàng hóa]],Table1[[Tên hàng hóa]:[ĐVT]],3,0),"")</f>
        <v>Cái</v>
      </c>
      <c r="G390" s="17">
        <v>223300</v>
      </c>
      <c r="H390" s="17">
        <v>11</v>
      </c>
      <c r="I390" s="14">
        <f>IF(Table2[[#This Row],[Số lượng]]&lt;&gt;0,Table2[[#This Row],[Số lượng]]*Table2[[#This Row],[Đơn giá mua]],"")</f>
        <v>2456300</v>
      </c>
      <c r="J390" s="14" t="str">
        <f ca="1">IF(AND(Table2[[#This Row],[Tên hàng hóa]]&lt;&gt;0,D391=""),SUM(OFFSET(Table2[[#This Row],[Thành tiền]],0,0,-COUNTIF(Table2[Số HĐ],Table2[[#This Row],[Số HĐ]]))),"")</f>
        <v/>
      </c>
      <c r="K390" s="17"/>
      <c r="L39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90" s="15"/>
    </row>
    <row r="391" spans="1:13" ht="35.1" customHeight="1" x14ac:dyDescent="0.2">
      <c r="A391" s="11">
        <f>IF(Table2[[#This Row],[Tên hàng hóa]]="","",A390)</f>
        <v>42252</v>
      </c>
      <c r="B391" s="12" t="str">
        <f>IF(Table2[[#This Row],[Tên hàng hóa]]="","",B390)</f>
        <v>AE8282</v>
      </c>
      <c r="C391" s="13" t="str">
        <f>IF(Table2[[#This Row],[Tên hàng hóa]]="","",C390)</f>
        <v>CTY TNHH KỸ THUẬT ĐIỆN - TỰ ĐỘNG HÓA A&amp;E</v>
      </c>
      <c r="D391" s="16" t="s">
        <v>1427</v>
      </c>
      <c r="E391" s="18" t="str">
        <f>IF(Table2[[#This Row],[Tên hàng hóa]]&lt;&gt;0,VLOOKUP(Table2[[#This Row],[Tên hàng hóa]],Table1[[Tên hàng hóa]:[Quy cách]],2,0),"")</f>
        <v>Rờ le nhiệt ABB</v>
      </c>
      <c r="F391" s="18" t="str">
        <f>IF(Table2[[#This Row],[Tên hàng hóa]]&lt;&gt;0,VLOOKUP(Table2[[#This Row],[Tên hàng hóa]],Table1[[Tên hàng hóa]:[ĐVT]],3,0),"")</f>
        <v>Cái</v>
      </c>
      <c r="G391" s="17">
        <v>258500</v>
      </c>
      <c r="H391" s="17">
        <v>9</v>
      </c>
      <c r="I391" s="14">
        <f>IF(Table2[[#This Row],[Số lượng]]&lt;&gt;0,Table2[[#This Row],[Số lượng]]*Table2[[#This Row],[Đơn giá mua]],"")</f>
        <v>2326500</v>
      </c>
      <c r="J391" s="14" t="str">
        <f ca="1">IF(AND(Table2[[#This Row],[Tên hàng hóa]]&lt;&gt;0,D392=""),SUM(OFFSET(Table2[[#This Row],[Thành tiền]],0,0,-COUNTIF(Table2[Số HĐ],Table2[[#This Row],[Số HĐ]]))),"")</f>
        <v/>
      </c>
      <c r="K391" s="17"/>
      <c r="L39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91" s="15"/>
    </row>
    <row r="392" spans="1:13" ht="35.1" customHeight="1" x14ac:dyDescent="0.2">
      <c r="A392" s="11">
        <f>IF(Table2[[#This Row],[Tên hàng hóa]]="","",A391)</f>
        <v>42252</v>
      </c>
      <c r="B392" s="12" t="str">
        <f>IF(Table2[[#This Row],[Tên hàng hóa]]="","",B391)</f>
        <v>AE8282</v>
      </c>
      <c r="C392" s="13" t="str">
        <f>IF(Table2[[#This Row],[Tên hàng hóa]]="","",C391)</f>
        <v>CTY TNHH KỸ THUẬT ĐIỆN - TỰ ĐỘNG HÓA A&amp;E</v>
      </c>
      <c r="D392" s="16" t="s">
        <v>1428</v>
      </c>
      <c r="E392" s="18" t="str">
        <f>IF(Table2[[#This Row],[Tên hàng hóa]]&lt;&gt;0,VLOOKUP(Table2[[#This Row],[Tên hàng hóa]],Table1[[Tên hàng hóa]:[Quy cách]],2,0),"")</f>
        <v>Rờ le nhiệt ABB</v>
      </c>
      <c r="F392" s="18" t="str">
        <f>IF(Table2[[#This Row],[Tên hàng hóa]]&lt;&gt;0,VLOOKUP(Table2[[#This Row],[Tên hàng hóa]],Table1[[Tên hàng hóa]:[ĐVT]],3,0),"")</f>
        <v>Cái</v>
      </c>
      <c r="G392" s="17">
        <v>258500</v>
      </c>
      <c r="H392" s="17">
        <v>2</v>
      </c>
      <c r="I392" s="14">
        <f>IF(Table2[[#This Row],[Số lượng]]&lt;&gt;0,Table2[[#This Row],[Số lượng]]*Table2[[#This Row],[Đơn giá mua]],"")</f>
        <v>517000</v>
      </c>
      <c r="J392" s="14" t="str">
        <f ca="1">IF(AND(Table2[[#This Row],[Tên hàng hóa]]&lt;&gt;0,D393=""),SUM(OFFSET(Table2[[#This Row],[Thành tiền]],0,0,-COUNTIF(Table2[Số HĐ],Table2[[#This Row],[Số HĐ]]))),"")</f>
        <v/>
      </c>
      <c r="K392" s="17"/>
      <c r="L39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92" s="15"/>
    </row>
    <row r="393" spans="1:13" ht="35.1" customHeight="1" x14ac:dyDescent="0.2">
      <c r="A393" s="11">
        <f>IF(Table2[[#This Row],[Tên hàng hóa]]="","",A392)</f>
        <v>42252</v>
      </c>
      <c r="B393" s="12" t="str">
        <f>IF(Table2[[#This Row],[Tên hàng hóa]]="","",B392)</f>
        <v>AE8282</v>
      </c>
      <c r="C393" s="13" t="str">
        <f>IF(Table2[[#This Row],[Tên hàng hóa]]="","",C392)</f>
        <v>CTY TNHH KỸ THUẬT ĐIỆN - TỰ ĐỘNG HÓA A&amp;E</v>
      </c>
      <c r="D393" s="16" t="s">
        <v>1429</v>
      </c>
      <c r="E393" s="18" t="str">
        <f>IF(Table2[[#This Row],[Tên hàng hóa]]&lt;&gt;0,VLOOKUP(Table2[[#This Row],[Tên hàng hóa]],Table1[[Tên hàng hóa]:[Quy cách]],2,0),"")</f>
        <v>Rờ le nhiệt ABB</v>
      </c>
      <c r="F393" s="18" t="str">
        <f>IF(Table2[[#This Row],[Tên hàng hóa]]&lt;&gt;0,VLOOKUP(Table2[[#This Row],[Tên hàng hóa]],Table1[[Tên hàng hóa]:[ĐVT]],3,0),"")</f>
        <v>Cái</v>
      </c>
      <c r="G393" s="17">
        <v>279400</v>
      </c>
      <c r="H393" s="17">
        <v>1</v>
      </c>
      <c r="I393" s="14">
        <f>IF(Table2[[#This Row],[Số lượng]]&lt;&gt;0,Table2[[#This Row],[Số lượng]]*Table2[[#This Row],[Đơn giá mua]],"")</f>
        <v>279400</v>
      </c>
      <c r="J393" s="14" t="str">
        <f ca="1">IF(AND(Table2[[#This Row],[Tên hàng hóa]]&lt;&gt;0,D394=""),SUM(OFFSET(Table2[[#This Row],[Thành tiền]],0,0,-COUNTIF(Table2[Số HĐ],Table2[[#This Row],[Số HĐ]]))),"")</f>
        <v/>
      </c>
      <c r="K393" s="17"/>
      <c r="L39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93" s="15"/>
    </row>
    <row r="394" spans="1:13" ht="35.1" customHeight="1" x14ac:dyDescent="0.2">
      <c r="A394" s="11">
        <f>IF(Table2[[#This Row],[Tên hàng hóa]]="","",A393)</f>
        <v>42252</v>
      </c>
      <c r="B394" s="12" t="str">
        <f>IF(Table2[[#This Row],[Tên hàng hóa]]="","",B393)</f>
        <v>AE8282</v>
      </c>
      <c r="C394" s="13" t="str">
        <f>IF(Table2[[#This Row],[Tên hàng hóa]]="","",C393)</f>
        <v>CTY TNHH KỸ THUẬT ĐIỆN - TỰ ĐỘNG HÓA A&amp;E</v>
      </c>
      <c r="D394" s="16" t="s">
        <v>1430</v>
      </c>
      <c r="E394" s="18" t="str">
        <f>IF(Table2[[#This Row],[Tên hàng hóa]]&lt;&gt;0,VLOOKUP(Table2[[#This Row],[Tên hàng hóa]],Table1[[Tên hàng hóa]:[Quy cách]],2,0),"")</f>
        <v>Rờ le nhiệt ABB</v>
      </c>
      <c r="F394" s="18" t="str">
        <f>IF(Table2[[#This Row],[Tên hàng hóa]]&lt;&gt;0,VLOOKUP(Table2[[#This Row],[Tên hàng hóa]],Table1[[Tên hàng hóa]:[ĐVT]],3,0),"")</f>
        <v>Cái</v>
      </c>
      <c r="G394" s="17">
        <v>258500</v>
      </c>
      <c r="H394" s="17">
        <v>1</v>
      </c>
      <c r="I394" s="14">
        <f>IF(Table2[[#This Row],[Số lượng]]&lt;&gt;0,Table2[[#This Row],[Số lượng]]*Table2[[#This Row],[Đơn giá mua]],"")</f>
        <v>258500</v>
      </c>
      <c r="J394" s="14">
        <f ca="1">IF(AND(Table2[[#This Row],[Tên hàng hóa]]&lt;&gt;0,D395=""),SUM(OFFSET(Table2[[#This Row],[Thành tiền]],0,0,-COUNTIF(Table2[Số HĐ],Table2[[#This Row],[Số HĐ]]))),"")</f>
        <v>6308500</v>
      </c>
      <c r="K394" s="17" t="s">
        <v>464</v>
      </c>
      <c r="L39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94" s="15" t="s">
        <v>1432</v>
      </c>
    </row>
    <row r="395" spans="1:13" ht="35.1" customHeight="1" x14ac:dyDescent="0.2">
      <c r="A395" s="11" t="str">
        <f>IF(Table2[[#This Row],[Tên hàng hóa]]="","",A394)</f>
        <v/>
      </c>
      <c r="B395" s="12" t="str">
        <f>IF(Table2[[#This Row],[Tên hàng hóa]]="","",B394)</f>
        <v/>
      </c>
      <c r="C395" s="13" t="str">
        <f>IF(Table2[[#This Row],[Tên hàng hóa]]="","",C394)</f>
        <v/>
      </c>
      <c r="D395" s="16"/>
      <c r="E395" s="18" t="str">
        <f>IF(Table2[[#This Row],[Tên hàng hóa]]&lt;&gt;0,VLOOKUP(Table2[[#This Row],[Tên hàng hóa]],Table1[[Tên hàng hóa]:[Quy cách]],2,0),"")</f>
        <v/>
      </c>
      <c r="F395" s="18" t="str">
        <f>IF(Table2[[#This Row],[Tên hàng hóa]]&lt;&gt;0,VLOOKUP(Table2[[#This Row],[Tên hàng hóa]],Table1[[Tên hàng hóa]:[ĐVT]],3,0),"")</f>
        <v/>
      </c>
      <c r="G395" s="17"/>
      <c r="H395" s="17"/>
      <c r="I395" s="14" t="str">
        <f>IF(Table2[[#This Row],[Số lượng]]&lt;&gt;0,Table2[[#This Row],[Số lượng]]*Table2[[#This Row],[Đơn giá mua]],"")</f>
        <v/>
      </c>
      <c r="J395" s="14" t="str">
        <f ca="1">IF(AND(Table2[[#This Row],[Tên hàng hóa]]&lt;&gt;0,D396=""),SUM(OFFSET(Table2[[#This Row],[Thành tiền]],0,0,-COUNTIF(Table2[Số HĐ],Table2[[#This Row],[Số HĐ]]))),"")</f>
        <v/>
      </c>
      <c r="K395" s="17"/>
      <c r="L39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95" s="15"/>
    </row>
    <row r="396" spans="1:13" ht="35.1" customHeight="1" x14ac:dyDescent="0.2">
      <c r="A396" s="11">
        <v>42250</v>
      </c>
      <c r="B396" s="12" t="s">
        <v>1442</v>
      </c>
      <c r="C396" s="13" t="s">
        <v>521</v>
      </c>
      <c r="D396" s="16" t="s">
        <v>84</v>
      </c>
      <c r="E396" s="18" t="str">
        <f>IF(Table2[[#This Row],[Tên hàng hóa]]&lt;&gt;0,VLOOKUP(Table2[[#This Row],[Tên hàng hóa]],Table1[[Tên hàng hóa]:[Quy cách]],2,0),"")</f>
        <v>Bộ Điều Khiển Lập Trình</v>
      </c>
      <c r="F396" s="18" t="str">
        <f>IF(Table2[[#This Row],[Tên hàng hóa]]&lt;&gt;0,VLOOKUP(Table2[[#This Row],[Tên hàng hóa]],Table1[[Tên hàng hóa]:[ĐVT]],3,0),"")</f>
        <v>Cái</v>
      </c>
      <c r="G396" s="17">
        <v>11000000</v>
      </c>
      <c r="H396" s="17">
        <v>1</v>
      </c>
      <c r="I396" s="14">
        <f>IF(Table2[[#This Row],[Số lượng]]&lt;&gt;0,Table2[[#This Row],[Số lượng]]*Table2[[#This Row],[Đơn giá mua]],"")</f>
        <v>11000000</v>
      </c>
      <c r="J396" s="14" t="str">
        <f ca="1">IF(AND(Table2[[#This Row],[Tên hàng hóa]]&lt;&gt;0,D397=""),SUM(OFFSET(Table2[[#This Row],[Thành tiền]],0,0,-COUNTIF(Table2[Số HĐ],Table2[[#This Row],[Số HĐ]]))),"")</f>
        <v/>
      </c>
      <c r="K396" s="17"/>
      <c r="L39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96" s="15"/>
    </row>
    <row r="397" spans="1:13" ht="35.1" customHeight="1" x14ac:dyDescent="0.2">
      <c r="A397" s="11">
        <f>IF(Table2[[#This Row],[Tên hàng hóa]]="","",A396)</f>
        <v>42250</v>
      </c>
      <c r="B397" s="12" t="str">
        <f>IF(Table2[[#This Row],[Tên hàng hóa]]="","",B396)</f>
        <v>ĐMN 305</v>
      </c>
      <c r="C397" s="13" t="str">
        <f>IF(Table2[[#This Row],[Tên hàng hóa]]="","",C396)</f>
        <v>CTY Điện Minh Nguyên</v>
      </c>
      <c r="D397" s="16" t="s">
        <v>279</v>
      </c>
      <c r="E397" s="18" t="str">
        <f>IF(Table2[[#This Row],[Tên hàng hóa]]&lt;&gt;0,VLOOKUP(Table2[[#This Row],[Tên hàng hóa]],Table1[[Tên hàng hóa]:[Quy cách]],2,0),"")</f>
        <v>Cảm Biến</v>
      </c>
      <c r="F397" s="18" t="str">
        <f>IF(Table2[[#This Row],[Tên hàng hóa]]&lt;&gt;0,VLOOKUP(Table2[[#This Row],[Tên hàng hóa]],Table1[[Tên hàng hóa]:[ĐVT]],3,0),"")</f>
        <v>Cái</v>
      </c>
      <c r="G397" s="17">
        <v>176000</v>
      </c>
      <c r="H397" s="17">
        <v>5</v>
      </c>
      <c r="I397" s="14">
        <f>IF(Table2[[#This Row],[Số lượng]]&lt;&gt;0,Table2[[#This Row],[Số lượng]]*Table2[[#This Row],[Đơn giá mua]],"")</f>
        <v>880000</v>
      </c>
      <c r="J397" s="14">
        <f ca="1">IF(AND(Table2[[#This Row],[Tên hàng hóa]]&lt;&gt;0,D398=""),SUM(OFFSET(Table2[[#This Row],[Thành tiền]],0,0,-COUNTIF(Table2[Số HĐ],Table2[[#This Row],[Số HĐ]]))),"")</f>
        <v>11880000</v>
      </c>
      <c r="K397" s="17" t="s">
        <v>464</v>
      </c>
      <c r="L39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397" s="15" t="s">
        <v>2505</v>
      </c>
    </row>
    <row r="398" spans="1:13" ht="35.1" customHeight="1" x14ac:dyDescent="0.2">
      <c r="A398" s="11" t="str">
        <f>IF(Table2[[#This Row],[Tên hàng hóa]]="","",A397)</f>
        <v/>
      </c>
      <c r="B398" s="12" t="str">
        <f>IF(Table2[[#This Row],[Tên hàng hóa]]="","",B397)</f>
        <v/>
      </c>
      <c r="C398" s="13" t="str">
        <f>IF(Table2[[#This Row],[Tên hàng hóa]]="","",C397)</f>
        <v/>
      </c>
      <c r="D398" s="16"/>
      <c r="E398" s="18" t="str">
        <f>IF(Table2[[#This Row],[Tên hàng hóa]]&lt;&gt;0,VLOOKUP(Table2[[#This Row],[Tên hàng hóa]],Table1[[Tên hàng hóa]:[Quy cách]],2,0),"")</f>
        <v/>
      </c>
      <c r="F398" s="18" t="str">
        <f>IF(Table2[[#This Row],[Tên hàng hóa]]&lt;&gt;0,VLOOKUP(Table2[[#This Row],[Tên hàng hóa]],Table1[[Tên hàng hóa]:[ĐVT]],3,0),"")</f>
        <v/>
      </c>
      <c r="G398" s="17"/>
      <c r="H398" s="17"/>
      <c r="I398" s="14" t="str">
        <f>IF(Table2[[#This Row],[Số lượng]]&lt;&gt;0,Table2[[#This Row],[Số lượng]]*Table2[[#This Row],[Đơn giá mua]],"")</f>
        <v/>
      </c>
      <c r="J398" s="14" t="str">
        <f ca="1">IF(AND(Table2[[#This Row],[Tên hàng hóa]]&lt;&gt;0,D399=""),SUM(OFFSET(Table2[[#This Row],[Thành tiền]],0,0,-COUNTIF(Table2[Số HĐ],Table2[[#This Row],[Số HĐ]]))),"")</f>
        <v/>
      </c>
      <c r="K398" s="17"/>
      <c r="L39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98" s="15"/>
    </row>
    <row r="399" spans="1:13" ht="35.1" customHeight="1" x14ac:dyDescent="0.2">
      <c r="A399" s="11">
        <v>42251</v>
      </c>
      <c r="B399" s="12" t="s">
        <v>1443</v>
      </c>
      <c r="C399" s="13" t="s">
        <v>521</v>
      </c>
      <c r="D399" s="16" t="s">
        <v>394</v>
      </c>
      <c r="E399" s="18" t="str">
        <f>IF(Table2[[#This Row],[Tên hàng hóa]]&lt;&gt;0,VLOOKUP(Table2[[#This Row],[Tên hàng hóa]],Table1[[Tên hàng hóa]:[Quy cách]],2,0),"")</f>
        <v>Timer</v>
      </c>
      <c r="F399" s="18" t="str">
        <f>IF(Table2[[#This Row],[Tên hàng hóa]]&lt;&gt;0,VLOOKUP(Table2[[#This Row],[Tên hàng hóa]],Table1[[Tên hàng hóa]:[ĐVT]],3,0),"")</f>
        <v>Cái</v>
      </c>
      <c r="G399" s="17">
        <v>858000</v>
      </c>
      <c r="H399" s="17">
        <v>1</v>
      </c>
      <c r="I399" s="14">
        <f>IF(Table2[[#This Row],[Số lượng]]&lt;&gt;0,Table2[[#This Row],[Số lượng]]*Table2[[#This Row],[Đơn giá mua]],"")</f>
        <v>858000</v>
      </c>
      <c r="J399" s="14" t="str">
        <f ca="1">IF(AND(Table2[[#This Row],[Tên hàng hóa]]&lt;&gt;0,D400=""),SUM(OFFSET(Table2[[#This Row],[Thành tiền]],0,0,-COUNTIF(Table2[Số HĐ],Table2[[#This Row],[Số HĐ]]))),"")</f>
        <v/>
      </c>
      <c r="K399" s="17"/>
      <c r="L39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99" s="15"/>
    </row>
    <row r="400" spans="1:13" ht="35.1" customHeight="1" x14ac:dyDescent="0.2">
      <c r="A400" s="11">
        <f>IF(Table2[[#This Row],[Tên hàng hóa]]="","",A399)</f>
        <v>42251</v>
      </c>
      <c r="B400" s="12" t="str">
        <f>IF(Table2[[#This Row],[Tên hàng hóa]]="","",B399)</f>
        <v>ĐMN 307</v>
      </c>
      <c r="C400" s="13" t="str">
        <f>IF(Table2[[#This Row],[Tên hàng hóa]]="","",C399)</f>
        <v>CTY Điện Minh Nguyên</v>
      </c>
      <c r="D400" s="16" t="s">
        <v>1444</v>
      </c>
      <c r="E400" s="18" t="str">
        <f>IF(Table2[[#This Row],[Tên hàng hóa]]&lt;&gt;0,VLOOKUP(Table2[[#This Row],[Tên hàng hóa]],Table1[[Tên hàng hóa]:[Quy cách]],2,0),"")</f>
        <v>Quạt</v>
      </c>
      <c r="F400" s="18" t="str">
        <f>IF(Table2[[#This Row],[Tên hàng hóa]]&lt;&gt;0,VLOOKUP(Table2[[#This Row],[Tên hàng hóa]],Table1[[Tên hàng hóa]:[ĐVT]],3,0),"")</f>
        <v>Cái</v>
      </c>
      <c r="G400" s="17">
        <v>71500</v>
      </c>
      <c r="H400" s="17">
        <v>10</v>
      </c>
      <c r="I400" s="14">
        <f>IF(Table2[[#This Row],[Số lượng]]&lt;&gt;0,Table2[[#This Row],[Số lượng]]*Table2[[#This Row],[Đơn giá mua]],"")</f>
        <v>715000</v>
      </c>
      <c r="J400" s="14" t="str">
        <f ca="1">IF(AND(Table2[[#This Row],[Tên hàng hóa]]&lt;&gt;0,D401=""),SUM(OFFSET(Table2[[#This Row],[Thành tiền]],0,0,-COUNTIF(Table2[Số HĐ],Table2[[#This Row],[Số HĐ]]))),"")</f>
        <v/>
      </c>
      <c r="K400" s="17"/>
      <c r="L40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00" s="15"/>
    </row>
    <row r="401" spans="1:13" ht="35.1" customHeight="1" x14ac:dyDescent="0.2">
      <c r="A401" s="11">
        <f>IF(Table2[[#This Row],[Tên hàng hóa]]="","",A400)</f>
        <v>42251</v>
      </c>
      <c r="B401" s="12" t="str">
        <f>IF(Table2[[#This Row],[Tên hàng hóa]]="","",B400)</f>
        <v>ĐMN 307</v>
      </c>
      <c r="C401" s="13" t="str">
        <f>IF(Table2[[#This Row],[Tên hàng hóa]]="","",C400)</f>
        <v>CTY Điện Minh Nguyên</v>
      </c>
      <c r="D401" s="16" t="s">
        <v>431</v>
      </c>
      <c r="E401" s="18" t="str">
        <f>IF(Table2[[#This Row],[Tên hàng hóa]]&lt;&gt;0,VLOOKUP(Table2[[#This Row],[Tên hàng hóa]],Table1[[Tên hàng hóa]:[Quy cách]],2,0),"")</f>
        <v>Socket</v>
      </c>
      <c r="F401" s="18" t="str">
        <f>IF(Table2[[#This Row],[Tên hàng hóa]]&lt;&gt;0,VLOOKUP(Table2[[#This Row],[Tên hàng hóa]],Table1[[Tên hàng hóa]:[ĐVT]],3,0),"")</f>
        <v>Cái</v>
      </c>
      <c r="G401" s="17">
        <v>36300</v>
      </c>
      <c r="H401" s="17">
        <v>4</v>
      </c>
      <c r="I401" s="14">
        <f>IF(Table2[[#This Row],[Số lượng]]&lt;&gt;0,Table2[[#This Row],[Số lượng]]*Table2[[#This Row],[Đơn giá mua]],"")</f>
        <v>145200</v>
      </c>
      <c r="J401" s="14" t="str">
        <f ca="1">IF(AND(Table2[[#This Row],[Tên hàng hóa]]&lt;&gt;0,D402=""),SUM(OFFSET(Table2[[#This Row],[Thành tiền]],0,0,-COUNTIF(Table2[Số HĐ],Table2[[#This Row],[Số HĐ]]))),"")</f>
        <v/>
      </c>
      <c r="K401" s="17"/>
      <c r="L40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01" s="15"/>
    </row>
    <row r="402" spans="1:13" ht="35.1" customHeight="1" x14ac:dyDescent="0.2">
      <c r="A402" s="11">
        <f>IF(Table2[[#This Row],[Tên hàng hóa]]="","",A401)</f>
        <v>42251</v>
      </c>
      <c r="B402" s="12" t="str">
        <f>IF(Table2[[#This Row],[Tên hàng hóa]]="","",B401)</f>
        <v>ĐMN 307</v>
      </c>
      <c r="C402" s="13" t="str">
        <f>IF(Table2[[#This Row],[Tên hàng hóa]]="","",C401)</f>
        <v>CTY Điện Minh Nguyên</v>
      </c>
      <c r="D402" s="16" t="s">
        <v>1446</v>
      </c>
      <c r="E402" s="18" t="str">
        <f>IF(Table2[[#This Row],[Tên hàng hóa]]&lt;&gt;0,VLOOKUP(Table2[[#This Row],[Tên hàng hóa]],Table1[[Tên hàng hóa]:[Quy cách]],2,0),"")</f>
        <v>Cảm Biến</v>
      </c>
      <c r="F402" s="18" t="str">
        <f>IF(Table2[[#This Row],[Tên hàng hóa]]&lt;&gt;0,VLOOKUP(Table2[[#This Row],[Tên hàng hóa]],Table1[[Tên hàng hóa]:[ĐVT]],3,0),"")</f>
        <v>Cái</v>
      </c>
      <c r="G402" s="17">
        <v>154000</v>
      </c>
      <c r="H402" s="17">
        <v>1</v>
      </c>
      <c r="I402" s="14">
        <f>IF(Table2[[#This Row],[Số lượng]]&lt;&gt;0,Table2[[#This Row],[Số lượng]]*Table2[[#This Row],[Đơn giá mua]],"")</f>
        <v>154000</v>
      </c>
      <c r="J402" s="14">
        <f ca="1">IF(AND(Table2[[#This Row],[Tên hàng hóa]]&lt;&gt;0,D403=""),SUM(OFFSET(Table2[[#This Row],[Thành tiền]],0,0,-COUNTIF(Table2[Số HĐ],Table2[[#This Row],[Số HĐ]]))),"")</f>
        <v>1872200</v>
      </c>
      <c r="K402" s="17" t="s">
        <v>464</v>
      </c>
      <c r="L40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02" s="15" t="s">
        <v>2321</v>
      </c>
    </row>
    <row r="403" spans="1:13" ht="35.1" customHeight="1" x14ac:dyDescent="0.2">
      <c r="A403" s="11" t="str">
        <f>IF(Table2[[#This Row],[Tên hàng hóa]]="","",A402)</f>
        <v/>
      </c>
      <c r="B403" s="12" t="str">
        <f>IF(Table2[[#This Row],[Tên hàng hóa]]="","",B402)</f>
        <v/>
      </c>
      <c r="C403" s="13" t="str">
        <f>IF(Table2[[#This Row],[Tên hàng hóa]]="","",C402)</f>
        <v/>
      </c>
      <c r="D403" s="16"/>
      <c r="E403" s="18" t="str">
        <f>IF(Table2[[#This Row],[Tên hàng hóa]]&lt;&gt;0,VLOOKUP(Table2[[#This Row],[Tên hàng hóa]],Table1[[Tên hàng hóa]:[Quy cách]],2,0),"")</f>
        <v/>
      </c>
      <c r="F403" s="18" t="str">
        <f>IF(Table2[[#This Row],[Tên hàng hóa]]&lt;&gt;0,VLOOKUP(Table2[[#This Row],[Tên hàng hóa]],Table1[[Tên hàng hóa]:[ĐVT]],3,0),"")</f>
        <v/>
      </c>
      <c r="G403" s="17"/>
      <c r="H403" s="17"/>
      <c r="I403" s="14" t="str">
        <f>IF(Table2[[#This Row],[Số lượng]]&lt;&gt;0,Table2[[#This Row],[Số lượng]]*Table2[[#This Row],[Đơn giá mua]],"")</f>
        <v/>
      </c>
      <c r="J403" s="14" t="str">
        <f ca="1">IF(AND(Table2[[#This Row],[Tên hàng hóa]]&lt;&gt;0,D404=""),SUM(OFFSET(Table2[[#This Row],[Thành tiền]],0,0,-COUNTIF(Table2[Số HĐ],Table2[[#This Row],[Số HĐ]]))),"")</f>
        <v/>
      </c>
      <c r="K403" s="17"/>
      <c r="L40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03" s="15"/>
    </row>
    <row r="404" spans="1:13" ht="35.1" customHeight="1" x14ac:dyDescent="0.2">
      <c r="A404" s="11">
        <v>42252</v>
      </c>
      <c r="B404" s="12" t="s">
        <v>1447</v>
      </c>
      <c r="C404" s="13" t="s">
        <v>521</v>
      </c>
      <c r="D404" s="16" t="s">
        <v>1448</v>
      </c>
      <c r="E404" s="18" t="str">
        <f>IF(Table2[[#This Row],[Tên hàng hóa]]&lt;&gt;0,VLOOKUP(Table2[[#This Row],[Tên hàng hóa]],Table1[[Tên hàng hóa]:[Quy cách]],2,0),"")</f>
        <v>Bộ lập trình</v>
      </c>
      <c r="F404" s="18" t="str">
        <f>IF(Table2[[#This Row],[Tên hàng hóa]]&lt;&gt;0,VLOOKUP(Table2[[#This Row],[Tên hàng hóa]],Table1[[Tên hàng hóa]:[ĐVT]],3,0),"")</f>
        <v>Cái</v>
      </c>
      <c r="G404" s="17">
        <v>15400000</v>
      </c>
      <c r="H404" s="17">
        <v>1</v>
      </c>
      <c r="I404" s="14">
        <f>IF(Table2[[#This Row],[Số lượng]]&lt;&gt;0,Table2[[#This Row],[Số lượng]]*Table2[[#This Row],[Đơn giá mua]],"")</f>
        <v>15400000</v>
      </c>
      <c r="J404" s="14">
        <f ca="1">IF(AND(Table2[[#This Row],[Tên hàng hóa]]&lt;&gt;0,D405=""),SUM(OFFSET(Table2[[#This Row],[Thành tiền]],0,0,-COUNTIF(Table2[Số HĐ],Table2[[#This Row],[Số HĐ]]))),"")</f>
        <v>15400000</v>
      </c>
      <c r="K404" s="17" t="s">
        <v>464</v>
      </c>
      <c r="L40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04" s="15" t="s">
        <v>2321</v>
      </c>
    </row>
    <row r="405" spans="1:13" ht="35.1" customHeight="1" x14ac:dyDescent="0.2">
      <c r="A405" s="11" t="str">
        <f>IF(Table2[[#This Row],[Tên hàng hóa]]="","",A404)</f>
        <v/>
      </c>
      <c r="B405" s="12" t="str">
        <f>IF(Table2[[#This Row],[Tên hàng hóa]]="","",B404)</f>
        <v/>
      </c>
      <c r="C405" s="13" t="str">
        <f>IF(Table2[[#This Row],[Tên hàng hóa]]="","",C404)</f>
        <v/>
      </c>
      <c r="D405" s="16"/>
      <c r="E405" s="18" t="str">
        <f>IF(Table2[[#This Row],[Tên hàng hóa]]&lt;&gt;0,VLOOKUP(Table2[[#This Row],[Tên hàng hóa]],Table1[[Tên hàng hóa]:[Quy cách]],2,0),"")</f>
        <v/>
      </c>
      <c r="F405" s="18" t="str">
        <f>IF(Table2[[#This Row],[Tên hàng hóa]]&lt;&gt;0,VLOOKUP(Table2[[#This Row],[Tên hàng hóa]],Table1[[Tên hàng hóa]:[ĐVT]],3,0),"")</f>
        <v/>
      </c>
      <c r="G405" s="17"/>
      <c r="H405" s="17"/>
      <c r="I405" s="14" t="str">
        <f>IF(Table2[[#This Row],[Số lượng]]&lt;&gt;0,Table2[[#This Row],[Số lượng]]*Table2[[#This Row],[Đơn giá mua]],"")</f>
        <v/>
      </c>
      <c r="J405" s="14" t="str">
        <f ca="1">IF(AND(Table2[[#This Row],[Tên hàng hóa]]&lt;&gt;0,D406=""),SUM(OFFSET(Table2[[#This Row],[Thành tiền]],0,0,-COUNTIF(Table2[Số HĐ],Table2[[#This Row],[Số HĐ]]))),"")</f>
        <v/>
      </c>
      <c r="K405" s="17"/>
      <c r="L40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05" s="15"/>
    </row>
    <row r="406" spans="1:13" ht="35.1" customHeight="1" x14ac:dyDescent="0.2">
      <c r="A406" s="11">
        <v>42254</v>
      </c>
      <c r="B406" s="12" t="s">
        <v>1450</v>
      </c>
      <c r="C406" s="13" t="s">
        <v>1451</v>
      </c>
      <c r="D406" s="16" t="s">
        <v>1452</v>
      </c>
      <c r="E406" s="18" t="str">
        <f>IF(Table2[[#This Row],[Tên hàng hóa]]&lt;&gt;0,VLOOKUP(Table2[[#This Row],[Tên hàng hóa]],Table1[[Tên hàng hóa]:[Quy cách]],2,0),"")</f>
        <v>Công tắc từ</v>
      </c>
      <c r="F406" s="18" t="str">
        <f>IF(Table2[[#This Row],[Tên hàng hóa]]&lt;&gt;0,VLOOKUP(Table2[[#This Row],[Tên hàng hóa]],Table1[[Tên hàng hóa]:[ĐVT]],3,0),"")</f>
        <v>Cái</v>
      </c>
      <c r="G406" s="17">
        <v>456170</v>
      </c>
      <c r="H406" s="17">
        <v>3</v>
      </c>
      <c r="I406" s="14">
        <f>IF(Table2[[#This Row],[Số lượng]]&lt;&gt;0,Table2[[#This Row],[Số lượng]]*Table2[[#This Row],[Đơn giá mua]],"")</f>
        <v>1368510</v>
      </c>
      <c r="J406" s="14">
        <f ca="1">IF(AND(Table2[[#This Row],[Tên hàng hóa]]&lt;&gt;0,D407=""),SUM(OFFSET(Table2[[#This Row],[Thành tiền]],0,0,-COUNTIF(Table2[Số HĐ],Table2[[#This Row],[Số HĐ]]))),"")</f>
        <v>1368510</v>
      </c>
      <c r="K406" s="17" t="s">
        <v>464</v>
      </c>
      <c r="L40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06" s="15" t="s">
        <v>1454</v>
      </c>
    </row>
    <row r="407" spans="1:13" ht="35.1" customHeight="1" x14ac:dyDescent="0.2">
      <c r="A407" s="11" t="str">
        <f>IF(Table2[[#This Row],[Tên hàng hóa]]="","",A406)</f>
        <v/>
      </c>
      <c r="B407" s="12" t="str">
        <f>IF(Table2[[#This Row],[Tên hàng hóa]]="","",B406)</f>
        <v/>
      </c>
      <c r="C407" s="13" t="str">
        <f>IF(Table2[[#This Row],[Tên hàng hóa]]="","",C406)</f>
        <v/>
      </c>
      <c r="D407" s="16"/>
      <c r="E407" s="18" t="str">
        <f>IF(Table2[[#This Row],[Tên hàng hóa]]&lt;&gt;0,VLOOKUP(Table2[[#This Row],[Tên hàng hóa]],Table1[[Tên hàng hóa]:[Quy cách]],2,0),"")</f>
        <v/>
      </c>
      <c r="F407" s="18" t="str">
        <f>IF(Table2[[#This Row],[Tên hàng hóa]]&lt;&gt;0,VLOOKUP(Table2[[#This Row],[Tên hàng hóa]],Table1[[Tên hàng hóa]:[ĐVT]],3,0),"")</f>
        <v/>
      </c>
      <c r="G407" s="17"/>
      <c r="H407" s="17"/>
      <c r="I407" s="14" t="str">
        <f>IF(Table2[[#This Row],[Số lượng]]&lt;&gt;0,Table2[[#This Row],[Số lượng]]*Table2[[#This Row],[Đơn giá mua]],"")</f>
        <v/>
      </c>
      <c r="J407" s="14" t="str">
        <f ca="1">IF(AND(Table2[[#This Row],[Tên hàng hóa]]&lt;&gt;0,D408=""),SUM(OFFSET(Table2[[#This Row],[Thành tiền]],0,0,-COUNTIF(Table2[Số HĐ],Table2[[#This Row],[Số HĐ]]))),"")</f>
        <v/>
      </c>
      <c r="K407" s="17"/>
      <c r="L40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07" s="15"/>
    </row>
    <row r="408" spans="1:13" ht="35.1" customHeight="1" x14ac:dyDescent="0.2">
      <c r="A408" s="11">
        <v>42256</v>
      </c>
      <c r="B408" s="12" t="s">
        <v>1484</v>
      </c>
      <c r="C408" s="13" t="s">
        <v>521</v>
      </c>
      <c r="D408" s="16" t="s">
        <v>66</v>
      </c>
      <c r="E408" s="18" t="str">
        <f>IF(Table2[[#This Row],[Tên hàng hóa]]&lt;&gt;0,VLOOKUP(Table2[[#This Row],[Tên hàng hóa]],Table1[[Tên hàng hóa]:[Quy cách]],2,0),"")</f>
        <v>Bộ Điều Khiển Lập Trình</v>
      </c>
      <c r="F408" s="18" t="str">
        <f>IF(Table2[[#This Row],[Tên hàng hóa]]&lt;&gt;0,VLOOKUP(Table2[[#This Row],[Tên hàng hóa]],Table1[[Tên hàng hóa]:[ĐVT]],3,0),"")</f>
        <v>Cái</v>
      </c>
      <c r="G408" s="17">
        <v>10340000</v>
      </c>
      <c r="H408" s="17">
        <v>1</v>
      </c>
      <c r="I408" s="14">
        <f>IF(Table2[[#This Row],[Số lượng]]&lt;&gt;0,Table2[[#This Row],[Số lượng]]*Table2[[#This Row],[Đơn giá mua]],"")</f>
        <v>10340000</v>
      </c>
      <c r="J408" s="14">
        <f ca="1">IF(AND(Table2[[#This Row],[Tên hàng hóa]]&lt;&gt;0,D409=""),SUM(OFFSET(Table2[[#This Row],[Thành tiền]],0,0,-COUNTIF(Table2[Số HĐ],Table2[[#This Row],[Số HĐ]]))),"")</f>
        <v>10340000</v>
      </c>
      <c r="K408" s="17" t="s">
        <v>464</v>
      </c>
      <c r="L40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08" s="15" t="s">
        <v>2505</v>
      </c>
    </row>
    <row r="409" spans="1:13" ht="35.1" customHeight="1" x14ac:dyDescent="0.2">
      <c r="A409" s="11" t="str">
        <f>IF(Table2[[#This Row],[Tên hàng hóa]]="","",A408)</f>
        <v/>
      </c>
      <c r="B409" s="12" t="str">
        <f>IF(Table2[[#This Row],[Tên hàng hóa]]="","",B408)</f>
        <v/>
      </c>
      <c r="C409" s="13" t="str">
        <f>IF(Table2[[#This Row],[Tên hàng hóa]]="","",C408)</f>
        <v/>
      </c>
      <c r="D409" s="16"/>
      <c r="E409" s="18" t="str">
        <f>IF(Table2[[#This Row],[Tên hàng hóa]]&lt;&gt;0,VLOOKUP(Table2[[#This Row],[Tên hàng hóa]],Table1[[Tên hàng hóa]:[Quy cách]],2,0),"")</f>
        <v/>
      </c>
      <c r="F409" s="18" t="str">
        <f>IF(Table2[[#This Row],[Tên hàng hóa]]&lt;&gt;0,VLOOKUP(Table2[[#This Row],[Tên hàng hóa]],Table1[[Tên hàng hóa]:[ĐVT]],3,0),"")</f>
        <v/>
      </c>
      <c r="G409" s="17"/>
      <c r="H409" s="17"/>
      <c r="I409" s="14" t="str">
        <f>IF(Table2[[#This Row],[Số lượng]]&lt;&gt;0,Table2[[#This Row],[Số lượng]]*Table2[[#This Row],[Đơn giá mua]],"")</f>
        <v/>
      </c>
      <c r="J409" s="14" t="str">
        <f ca="1">IF(AND(Table2[[#This Row],[Tên hàng hóa]]&lt;&gt;0,D410=""),SUM(OFFSET(Table2[[#This Row],[Thành tiền]],0,0,-COUNTIF(Table2[Số HĐ],Table2[[#This Row],[Số HĐ]]))),"")</f>
        <v/>
      </c>
      <c r="K409" s="17"/>
      <c r="L40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09" s="15"/>
    </row>
    <row r="410" spans="1:13" ht="35.1" customHeight="1" x14ac:dyDescent="0.2">
      <c r="A410" s="11">
        <v>42257</v>
      </c>
      <c r="B410" s="12" t="s">
        <v>1485</v>
      </c>
      <c r="C410" s="13" t="s">
        <v>521</v>
      </c>
      <c r="D410" s="16" t="s">
        <v>239</v>
      </c>
      <c r="E410" s="18" t="str">
        <f>IF(Table2[[#This Row],[Tên hàng hóa]]&lt;&gt;0,VLOOKUP(Table2[[#This Row],[Tên hàng hóa]],Table1[[Tên hàng hóa]:[Quy cách]],2,0),"")</f>
        <v>Cảm Biến</v>
      </c>
      <c r="F410" s="18" t="str">
        <f>IF(Table2[[#This Row],[Tên hàng hóa]]&lt;&gt;0,VLOOKUP(Table2[[#This Row],[Tên hàng hóa]],Table1[[Tên hàng hóa]:[ĐVT]],3,0),"")</f>
        <v>Cái</v>
      </c>
      <c r="G410" s="17">
        <v>561000</v>
      </c>
      <c r="H410" s="17">
        <v>5</v>
      </c>
      <c r="I410" s="14">
        <f>IF(Table2[[#This Row],[Số lượng]]&lt;&gt;0,Table2[[#This Row],[Số lượng]]*Table2[[#This Row],[Đơn giá mua]],"")</f>
        <v>2805000</v>
      </c>
      <c r="J410" s="14">
        <f ca="1">IF(AND(Table2[[#This Row],[Tên hàng hóa]]&lt;&gt;0,D411=""),SUM(OFFSET(Table2[[#This Row],[Thành tiền]],0,0,-COUNTIF(Table2[Số HĐ],Table2[[#This Row],[Số HĐ]]))),"")</f>
        <v>2805000</v>
      </c>
      <c r="K410" s="17" t="s">
        <v>464</v>
      </c>
      <c r="L41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10" s="15" t="s">
        <v>2505</v>
      </c>
    </row>
    <row r="411" spans="1:13" ht="35.1" customHeight="1" x14ac:dyDescent="0.2">
      <c r="A411" s="11" t="str">
        <f>IF(Table2[[#This Row],[Tên hàng hóa]]="","",A410)</f>
        <v/>
      </c>
      <c r="B411" s="12" t="str">
        <f>IF(Table2[[#This Row],[Tên hàng hóa]]="","",B410)</f>
        <v/>
      </c>
      <c r="C411" s="13" t="str">
        <f>IF(Table2[[#This Row],[Tên hàng hóa]]="","",C410)</f>
        <v/>
      </c>
      <c r="D411" s="16"/>
      <c r="E411" s="18" t="str">
        <f>IF(Table2[[#This Row],[Tên hàng hóa]]&lt;&gt;0,VLOOKUP(Table2[[#This Row],[Tên hàng hóa]],Table1[[Tên hàng hóa]:[Quy cách]],2,0),"")</f>
        <v/>
      </c>
      <c r="F411" s="18" t="str">
        <f>IF(Table2[[#This Row],[Tên hàng hóa]]&lt;&gt;0,VLOOKUP(Table2[[#This Row],[Tên hàng hóa]],Table1[[Tên hàng hóa]:[ĐVT]],3,0),"")</f>
        <v/>
      </c>
      <c r="G411" s="17"/>
      <c r="H411" s="17"/>
      <c r="I411" s="14" t="str">
        <f>IF(Table2[[#This Row],[Số lượng]]&lt;&gt;0,Table2[[#This Row],[Số lượng]]*Table2[[#This Row],[Đơn giá mua]],"")</f>
        <v/>
      </c>
      <c r="J411" s="14" t="str">
        <f ca="1">IF(AND(Table2[[#This Row],[Tên hàng hóa]]&lt;&gt;0,D412=""),SUM(OFFSET(Table2[[#This Row],[Thành tiền]],0,0,-COUNTIF(Table2[Số HĐ],Table2[[#This Row],[Số HĐ]]))),"")</f>
        <v/>
      </c>
      <c r="K411" s="17"/>
      <c r="L41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11" s="15"/>
    </row>
    <row r="412" spans="1:13" ht="35.1" customHeight="1" x14ac:dyDescent="0.2">
      <c r="A412" s="11">
        <v>42261</v>
      </c>
      <c r="B412" s="12" t="s">
        <v>1486</v>
      </c>
      <c r="C412" s="13" t="s">
        <v>480</v>
      </c>
      <c r="D412" s="16" t="s">
        <v>1436</v>
      </c>
      <c r="E412" s="18" t="str">
        <f>IF(Table2[[#This Row],[Tên hàng hóa]]&lt;&gt;0,VLOOKUP(Table2[[#This Row],[Tên hàng hóa]],Table1[[Tên hàng hóa]:[Quy cách]],2,0),"")</f>
        <v>Bộ định thời gian</v>
      </c>
      <c r="F412" s="18" t="str">
        <f>IF(Table2[[#This Row],[Tên hàng hóa]]&lt;&gt;0,VLOOKUP(Table2[[#This Row],[Tên hàng hóa]],Table1[[Tên hàng hóa]:[ĐVT]],3,0),"")</f>
        <v>Cái</v>
      </c>
      <c r="G412" s="17">
        <v>660000</v>
      </c>
      <c r="H412" s="17">
        <v>2</v>
      </c>
      <c r="I412" s="14">
        <f>IF(Table2[[#This Row],[Số lượng]]&lt;&gt;0,Table2[[#This Row],[Số lượng]]*Table2[[#This Row],[Đơn giá mua]],"")</f>
        <v>1320000</v>
      </c>
      <c r="J412" s="14">
        <f ca="1">IF(AND(Table2[[#This Row],[Tên hàng hóa]]&lt;&gt;0,D413=""),SUM(OFFSET(Table2[[#This Row],[Thành tiền]],0,0,-COUNTIF(Table2[Số HĐ],Table2[[#This Row],[Số HĐ]]))),"")</f>
        <v>1320000</v>
      </c>
      <c r="K412" s="17" t="s">
        <v>464</v>
      </c>
      <c r="L41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12" s="15" t="s">
        <v>1884</v>
      </c>
    </row>
    <row r="413" spans="1:13" ht="35.1" customHeight="1" x14ac:dyDescent="0.2">
      <c r="A413" s="11" t="str">
        <f>IF(Table2[[#This Row],[Tên hàng hóa]]="","",A412)</f>
        <v/>
      </c>
      <c r="B413" s="12" t="str">
        <f>IF(Table2[[#This Row],[Tên hàng hóa]]="","",B412)</f>
        <v/>
      </c>
      <c r="C413" s="13" t="str">
        <f>IF(Table2[[#This Row],[Tên hàng hóa]]="","",C412)</f>
        <v/>
      </c>
      <c r="D413" s="16"/>
      <c r="E413" s="18" t="str">
        <f>IF(Table2[[#This Row],[Tên hàng hóa]]&lt;&gt;0,VLOOKUP(Table2[[#This Row],[Tên hàng hóa]],Table1[[Tên hàng hóa]:[Quy cách]],2,0),"")</f>
        <v/>
      </c>
      <c r="F413" s="18" t="str">
        <f>IF(Table2[[#This Row],[Tên hàng hóa]]&lt;&gt;0,VLOOKUP(Table2[[#This Row],[Tên hàng hóa]],Table1[[Tên hàng hóa]:[ĐVT]],3,0),"")</f>
        <v/>
      </c>
      <c r="G413" s="17"/>
      <c r="H413" s="17"/>
      <c r="I413" s="14" t="str">
        <f>IF(Table2[[#This Row],[Số lượng]]&lt;&gt;0,Table2[[#This Row],[Số lượng]]*Table2[[#This Row],[Đơn giá mua]],"")</f>
        <v/>
      </c>
      <c r="J413" s="14" t="str">
        <f ca="1">IF(AND(Table2[[#This Row],[Tên hàng hóa]]&lt;&gt;0,D414=""),SUM(OFFSET(Table2[[#This Row],[Thành tiền]],0,0,-COUNTIF(Table2[Số HĐ],Table2[[#This Row],[Số HĐ]]))),"")</f>
        <v/>
      </c>
      <c r="K413" s="17"/>
      <c r="L41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13" s="15"/>
    </row>
    <row r="414" spans="1:13" ht="35.1" customHeight="1" x14ac:dyDescent="0.2">
      <c r="A414" s="11">
        <v>42262</v>
      </c>
      <c r="B414" s="12" t="s">
        <v>1487</v>
      </c>
      <c r="C414" s="13" t="s">
        <v>521</v>
      </c>
      <c r="D414" s="16" t="s">
        <v>319</v>
      </c>
      <c r="E414" s="18" t="str">
        <f>IF(Table2[[#This Row],[Tên hàng hóa]]&lt;&gt;0,VLOOKUP(Table2[[#This Row],[Tên hàng hóa]],Table1[[Tên hàng hóa]:[Quy cách]],2,0),"")</f>
        <v>Điều Khiển Mức Nước</v>
      </c>
      <c r="F414" s="18" t="str">
        <f>IF(Table2[[#This Row],[Tên hàng hóa]]&lt;&gt;0,VLOOKUP(Table2[[#This Row],[Tên hàng hóa]],Table1[[Tên hàng hóa]:[ĐVT]],3,0),"")</f>
        <v>Cái</v>
      </c>
      <c r="G414" s="17">
        <v>715000</v>
      </c>
      <c r="H414" s="17">
        <v>3</v>
      </c>
      <c r="I414" s="14">
        <f>IF(Table2[[#This Row],[Số lượng]]&lt;&gt;0,Table2[[#This Row],[Số lượng]]*Table2[[#This Row],[Đơn giá mua]],"")</f>
        <v>2145000</v>
      </c>
      <c r="J414" s="14">
        <f ca="1">IF(AND(Table2[[#This Row],[Tên hàng hóa]]&lt;&gt;0,D415=""),SUM(OFFSET(Table2[[#This Row],[Thành tiền]],0,0,-COUNTIF(Table2[Số HĐ],Table2[[#This Row],[Số HĐ]]))),"")</f>
        <v>2145000</v>
      </c>
      <c r="K414" s="17" t="s">
        <v>464</v>
      </c>
      <c r="L41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14" s="15" t="s">
        <v>2505</v>
      </c>
    </row>
    <row r="415" spans="1:13" ht="35.1" customHeight="1" x14ac:dyDescent="0.2">
      <c r="A415" s="11" t="str">
        <f>IF(Table2[[#This Row],[Tên hàng hóa]]="","",A414)</f>
        <v/>
      </c>
      <c r="B415" s="12" t="str">
        <f>IF(Table2[[#This Row],[Tên hàng hóa]]="","",B414)</f>
        <v/>
      </c>
      <c r="C415" s="13" t="str">
        <f>IF(Table2[[#This Row],[Tên hàng hóa]]="","",C414)</f>
        <v/>
      </c>
      <c r="D415" s="16"/>
      <c r="E415" s="18" t="str">
        <f>IF(Table2[[#This Row],[Tên hàng hóa]]&lt;&gt;0,VLOOKUP(Table2[[#This Row],[Tên hàng hóa]],Table1[[Tên hàng hóa]:[Quy cách]],2,0),"")</f>
        <v/>
      </c>
      <c r="F415" s="18" t="str">
        <f>IF(Table2[[#This Row],[Tên hàng hóa]]&lt;&gt;0,VLOOKUP(Table2[[#This Row],[Tên hàng hóa]],Table1[[Tên hàng hóa]:[ĐVT]],3,0),"")</f>
        <v/>
      </c>
      <c r="G415" s="17"/>
      <c r="H415" s="17"/>
      <c r="I415" s="14" t="str">
        <f>IF(Table2[[#This Row],[Số lượng]]&lt;&gt;0,Table2[[#This Row],[Số lượng]]*Table2[[#This Row],[Đơn giá mua]],"")</f>
        <v/>
      </c>
      <c r="J415" s="14" t="str">
        <f ca="1">IF(AND(Table2[[#This Row],[Tên hàng hóa]]&lt;&gt;0,D416=""),SUM(OFFSET(Table2[[#This Row],[Thành tiền]],0,0,-COUNTIF(Table2[Số HĐ],Table2[[#This Row],[Số HĐ]]))),"")</f>
        <v/>
      </c>
      <c r="K415" s="17"/>
      <c r="L41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15" s="15"/>
    </row>
    <row r="416" spans="1:13" ht="35.1" customHeight="1" x14ac:dyDescent="0.2">
      <c r="A416" s="11">
        <v>42262</v>
      </c>
      <c r="B416" s="12" t="s">
        <v>1498</v>
      </c>
      <c r="C416" s="13" t="s">
        <v>1434</v>
      </c>
      <c r="D416" s="16">
        <v>85002</v>
      </c>
      <c r="E416" s="18" t="str">
        <f>IF(Table2[[#This Row],[Tên hàng hóa]]&lt;&gt;0,VLOOKUP(Table2[[#This Row],[Tên hàng hóa]],Table1[[Tên hàng hóa]:[Quy cách]],2,0),"")</f>
        <v>Bộ nguồn</v>
      </c>
      <c r="F416" s="18" t="str">
        <f>IF(Table2[[#This Row],[Tên hàng hóa]]&lt;&gt;0,VLOOKUP(Table2[[#This Row],[Tên hàng hóa]],Table1[[Tên hàng hóa]:[ĐVT]],3,0),"")</f>
        <v>Cái</v>
      </c>
      <c r="G416" s="17">
        <v>4730000</v>
      </c>
      <c r="H416" s="17">
        <v>1</v>
      </c>
      <c r="I416" s="14">
        <f>IF(Table2[[#This Row],[Số lượng]]&lt;&gt;0,Table2[[#This Row],[Số lượng]]*Table2[[#This Row],[Đơn giá mua]],"")</f>
        <v>4730000</v>
      </c>
      <c r="J416" s="14">
        <f ca="1">IF(AND(Table2[[#This Row],[Tên hàng hóa]]&lt;&gt;0,D417=""),SUM(OFFSET(Table2[[#This Row],[Thành tiền]],0,0,-COUNTIF(Table2[Số HĐ],Table2[[#This Row],[Số HĐ]]))),"")</f>
        <v>4730000</v>
      </c>
      <c r="K416" s="17" t="s">
        <v>464</v>
      </c>
      <c r="L41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16" s="15" t="s">
        <v>1500</v>
      </c>
    </row>
    <row r="417" spans="1:13" ht="35.1" customHeight="1" x14ac:dyDescent="0.2">
      <c r="A417" s="11" t="str">
        <f>IF(Table2[[#This Row],[Tên hàng hóa]]="","",A416)</f>
        <v/>
      </c>
      <c r="B417" s="12" t="str">
        <f>IF(Table2[[#This Row],[Tên hàng hóa]]="","",B416)</f>
        <v/>
      </c>
      <c r="C417" s="13" t="str">
        <f>IF(Table2[[#This Row],[Tên hàng hóa]]="","",C416)</f>
        <v/>
      </c>
      <c r="D417" s="16"/>
      <c r="E417" s="18" t="str">
        <f>IF(Table2[[#This Row],[Tên hàng hóa]]&lt;&gt;0,VLOOKUP(Table2[[#This Row],[Tên hàng hóa]],Table1[[Tên hàng hóa]:[Quy cách]],2,0),"")</f>
        <v/>
      </c>
      <c r="F417" s="18" t="str">
        <f>IF(Table2[[#This Row],[Tên hàng hóa]]&lt;&gt;0,VLOOKUP(Table2[[#This Row],[Tên hàng hóa]],Table1[[Tên hàng hóa]:[ĐVT]],3,0),"")</f>
        <v/>
      </c>
      <c r="G417" s="17"/>
      <c r="H417" s="17"/>
      <c r="I417" s="14" t="str">
        <f>IF(Table2[[#This Row],[Số lượng]]&lt;&gt;0,Table2[[#This Row],[Số lượng]]*Table2[[#This Row],[Đơn giá mua]],"")</f>
        <v/>
      </c>
      <c r="J417" s="14" t="str">
        <f ca="1">IF(AND(Table2[[#This Row],[Tên hàng hóa]]&lt;&gt;0,D418=""),SUM(OFFSET(Table2[[#This Row],[Thành tiền]],0,0,-COUNTIF(Table2[Số HĐ],Table2[[#This Row],[Số HĐ]]))),"")</f>
        <v/>
      </c>
      <c r="K417" s="17"/>
      <c r="L41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17" s="15"/>
    </row>
    <row r="418" spans="1:13" ht="35.1" customHeight="1" x14ac:dyDescent="0.2">
      <c r="A418" s="11">
        <v>42263</v>
      </c>
      <c r="B418" s="12" t="s">
        <v>1504</v>
      </c>
      <c r="C418" s="13" t="s">
        <v>1505</v>
      </c>
      <c r="D418" s="16" t="s">
        <v>1501</v>
      </c>
      <c r="E418" s="18" t="str">
        <f>IF(Table2[[#This Row],[Tên hàng hóa]]&lt;&gt;0,VLOOKUP(Table2[[#This Row],[Tên hàng hóa]],Table1[[Tên hàng hóa]:[Quy cách]],2,0),"")</f>
        <v>Cảm Biến</v>
      </c>
      <c r="F418" s="18" t="str">
        <f>IF(Table2[[#This Row],[Tên hàng hóa]]&lt;&gt;0,VLOOKUP(Table2[[#This Row],[Tên hàng hóa]],Table1[[Tên hàng hóa]:[ĐVT]],3,0),"")</f>
        <v>bộ</v>
      </c>
      <c r="G418" s="17">
        <v>2027300</v>
      </c>
      <c r="H418" s="17">
        <v>1</v>
      </c>
      <c r="I418" s="14">
        <f>IF(Table2[[#This Row],[Số lượng]]&lt;&gt;0,Table2[[#This Row],[Số lượng]]*Table2[[#This Row],[Đơn giá mua]],"")</f>
        <v>2027300</v>
      </c>
      <c r="J418" s="14" t="str">
        <f ca="1">IF(AND(Table2[[#This Row],[Tên hàng hóa]]&lt;&gt;0,D419=""),SUM(OFFSET(Table2[[#This Row],[Thành tiền]],0,0,-COUNTIF(Table2[Số HĐ],Table2[[#This Row],[Số HĐ]]))),"")</f>
        <v/>
      </c>
      <c r="K418" s="17"/>
      <c r="L41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18" s="15"/>
    </row>
    <row r="419" spans="1:13" ht="35.1" customHeight="1" x14ac:dyDescent="0.2">
      <c r="A419" s="11">
        <f>IF(Table2[[#This Row],[Tên hàng hóa]]="","",A418)</f>
        <v>42263</v>
      </c>
      <c r="B419" s="12" t="str">
        <f>IF(Table2[[#This Row],[Tên hàng hóa]]="","",B418)</f>
        <v>TĐV 285</v>
      </c>
      <c r="C419" s="13" t="str">
        <f>IF(Table2[[#This Row],[Tên hàng hóa]]="","",C418)</f>
        <v>CTY CỔ PHẦN TỰ ĐỘNG VIỆT</v>
      </c>
      <c r="D419" s="16" t="s">
        <v>1502</v>
      </c>
      <c r="E419" s="18" t="str">
        <f>IF(Table2[[#This Row],[Tên hàng hóa]]&lt;&gt;0,VLOOKUP(Table2[[#This Row],[Tên hàng hóa]],Table1[[Tên hàng hóa]:[Quy cách]],2,0),"")</f>
        <v>Cảm Biến</v>
      </c>
      <c r="F419" s="18" t="str">
        <f>IF(Table2[[#This Row],[Tên hàng hóa]]&lt;&gt;0,VLOOKUP(Table2[[#This Row],[Tên hàng hóa]],Table1[[Tên hàng hóa]:[ĐVT]],3,0),"")</f>
        <v>bộ</v>
      </c>
      <c r="G419" s="17">
        <v>2631200</v>
      </c>
      <c r="H419" s="17">
        <v>1</v>
      </c>
      <c r="I419" s="14">
        <f>IF(Table2[[#This Row],[Số lượng]]&lt;&gt;0,Table2[[#This Row],[Số lượng]]*Table2[[#This Row],[Đơn giá mua]],"")</f>
        <v>2631200</v>
      </c>
      <c r="J419" s="14">
        <f ca="1">IF(AND(Table2[[#This Row],[Tên hàng hóa]]&lt;&gt;0,D420=""),SUM(OFFSET(Table2[[#This Row],[Thành tiền]],0,0,-COUNTIF(Table2[Số HĐ],Table2[[#This Row],[Số HĐ]]))),"")</f>
        <v>4658500</v>
      </c>
      <c r="K419" s="17" t="s">
        <v>464</v>
      </c>
      <c r="L41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19" s="15" t="s">
        <v>1500</v>
      </c>
    </row>
    <row r="420" spans="1:13" ht="35.1" customHeight="1" x14ac:dyDescent="0.2">
      <c r="A420" s="11" t="str">
        <f>IF(Table2[[#This Row],[Tên hàng hóa]]="","",A419)</f>
        <v/>
      </c>
      <c r="B420" s="12" t="str">
        <f>IF(Table2[[#This Row],[Tên hàng hóa]]="","",B419)</f>
        <v/>
      </c>
      <c r="C420" s="13" t="str">
        <f>IF(Table2[[#This Row],[Tên hàng hóa]]="","",C419)</f>
        <v/>
      </c>
      <c r="D420" s="16"/>
      <c r="E420" s="18" t="str">
        <f>IF(Table2[[#This Row],[Tên hàng hóa]]&lt;&gt;0,VLOOKUP(Table2[[#This Row],[Tên hàng hóa]],Table1[[Tên hàng hóa]:[Quy cách]],2,0),"")</f>
        <v/>
      </c>
      <c r="F420" s="18" t="str">
        <f>IF(Table2[[#This Row],[Tên hàng hóa]]&lt;&gt;0,VLOOKUP(Table2[[#This Row],[Tên hàng hóa]],Table1[[Tên hàng hóa]:[ĐVT]],3,0),"")</f>
        <v/>
      </c>
      <c r="G420" s="17"/>
      <c r="H420" s="17"/>
      <c r="I420" s="14" t="str">
        <f>IF(Table2[[#This Row],[Số lượng]]&lt;&gt;0,Table2[[#This Row],[Số lượng]]*Table2[[#This Row],[Đơn giá mua]],"")</f>
        <v/>
      </c>
      <c r="J420" s="14" t="str">
        <f ca="1">IF(AND(Table2[[#This Row],[Tên hàng hóa]]&lt;&gt;0,D421=""),SUM(OFFSET(Table2[[#This Row],[Thành tiền]],0,0,-COUNTIF(Table2[Số HĐ],Table2[[#This Row],[Số HĐ]]))),"")</f>
        <v/>
      </c>
      <c r="K420" s="17"/>
      <c r="L42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20" s="15"/>
    </row>
    <row r="421" spans="1:13" ht="35.1" customHeight="1" x14ac:dyDescent="0.2">
      <c r="A421" s="11">
        <v>42255</v>
      </c>
      <c r="B421" s="12" t="s">
        <v>1542</v>
      </c>
      <c r="C421" s="13" t="s">
        <v>480</v>
      </c>
      <c r="D421" s="16" t="s">
        <v>432</v>
      </c>
      <c r="E421" s="18" t="str">
        <f>IF(Table2[[#This Row],[Tên hàng hóa]]&lt;&gt;0,VLOOKUP(Table2[[#This Row],[Tên hàng hóa]],Table1[[Tên hàng hóa]:[Quy cách]],2,0),"")</f>
        <v>Socket</v>
      </c>
      <c r="F421" s="18" t="str">
        <f>IF(Table2[[#This Row],[Tên hàng hóa]]&lt;&gt;0,VLOOKUP(Table2[[#This Row],[Tên hàng hóa]],Table1[[Tên hàng hóa]:[ĐVT]],3,0),"")</f>
        <v>Cái</v>
      </c>
      <c r="G421" s="17">
        <v>40700</v>
      </c>
      <c r="H421" s="17">
        <v>4</v>
      </c>
      <c r="I421" s="14">
        <f>IF(Table2[[#This Row],[Số lượng]]&lt;&gt;0,Table2[[#This Row],[Số lượng]]*Table2[[#This Row],[Đơn giá mua]],"")</f>
        <v>162800</v>
      </c>
      <c r="J421" s="14">
        <f ca="1">IF(AND(Table2[[#This Row],[Tên hàng hóa]]&lt;&gt;0,D422=""),SUM(OFFSET(Table2[[#This Row],[Thành tiền]],0,0,-COUNTIF(Table2[Số HĐ],Table2[[#This Row],[Số HĐ]]))),"")</f>
        <v>162800</v>
      </c>
      <c r="K421" s="17" t="s">
        <v>464</v>
      </c>
      <c r="L42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21" s="15" t="s">
        <v>1884</v>
      </c>
    </row>
    <row r="422" spans="1:13" ht="35.1" customHeight="1" x14ac:dyDescent="0.2">
      <c r="A422" s="11" t="str">
        <f>IF(Table2[[#This Row],[Tên hàng hóa]]="","",A421)</f>
        <v/>
      </c>
      <c r="B422" s="12" t="str">
        <f>IF(Table2[[#This Row],[Tên hàng hóa]]="","",B421)</f>
        <v/>
      </c>
      <c r="C422" s="13" t="str">
        <f>IF(Table2[[#This Row],[Tên hàng hóa]]="","",C421)</f>
        <v/>
      </c>
      <c r="D422" s="16"/>
      <c r="E422" s="18" t="str">
        <f>IF(Table2[[#This Row],[Tên hàng hóa]]&lt;&gt;0,VLOOKUP(Table2[[#This Row],[Tên hàng hóa]],Table1[[Tên hàng hóa]:[Quy cách]],2,0),"")</f>
        <v/>
      </c>
      <c r="F422" s="18" t="str">
        <f>IF(Table2[[#This Row],[Tên hàng hóa]]&lt;&gt;0,VLOOKUP(Table2[[#This Row],[Tên hàng hóa]],Table1[[Tên hàng hóa]:[ĐVT]],3,0),"")</f>
        <v/>
      </c>
      <c r="G422" s="17"/>
      <c r="H422" s="17"/>
      <c r="I422" s="14" t="str">
        <f>IF(Table2[[#This Row],[Số lượng]]&lt;&gt;0,Table2[[#This Row],[Số lượng]]*Table2[[#This Row],[Đơn giá mua]],"")</f>
        <v/>
      </c>
      <c r="J422" s="14" t="str">
        <f ca="1">IF(AND(Table2[[#This Row],[Tên hàng hóa]]&lt;&gt;0,D423=""),SUM(OFFSET(Table2[[#This Row],[Thành tiền]],0,0,-COUNTIF(Table2[Số HĐ],Table2[[#This Row],[Số HĐ]]))),"")</f>
        <v/>
      </c>
      <c r="K422" s="17"/>
      <c r="L42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22" s="15"/>
    </row>
    <row r="423" spans="1:13" ht="35.1" customHeight="1" x14ac:dyDescent="0.2">
      <c r="A423" s="11">
        <v>42269</v>
      </c>
      <c r="B423" s="12" t="s">
        <v>1543</v>
      </c>
      <c r="C423" s="13" t="s">
        <v>480</v>
      </c>
      <c r="D423" s="16" t="s">
        <v>1363</v>
      </c>
      <c r="E423" s="18" t="str">
        <f>IF(Table2[[#This Row],[Tên hàng hóa]]&lt;&gt;0,VLOOKUP(Table2[[#This Row],[Tên hàng hóa]],Table1[[Tên hàng hóa]:[Quy cách]],2,0),"")</f>
        <v>Đế cảm biến</v>
      </c>
      <c r="F423" s="18" t="str">
        <f>IF(Table2[[#This Row],[Tên hàng hóa]]&lt;&gt;0,VLOOKUP(Table2[[#This Row],[Tên hàng hóa]],Table1[[Tên hàng hóa]:[ĐVT]],3,0),"")</f>
        <v>Cái</v>
      </c>
      <c r="G423" s="17">
        <v>70400</v>
      </c>
      <c r="H423" s="17">
        <v>6</v>
      </c>
      <c r="I423" s="14">
        <f>IF(Table2[[#This Row],[Số lượng]]&lt;&gt;0,Table2[[#This Row],[Số lượng]]*Table2[[#This Row],[Đơn giá mua]],"")</f>
        <v>422400</v>
      </c>
      <c r="J423" s="14">
        <f ca="1">IF(AND(Table2[[#This Row],[Tên hàng hóa]]&lt;&gt;0,D424=""),SUM(OFFSET(Table2[[#This Row],[Thành tiền]],0,0,-COUNTIF(Table2[Số HĐ],Table2[[#This Row],[Số HĐ]]))),"")</f>
        <v>422400</v>
      </c>
      <c r="K423" s="17" t="s">
        <v>464</v>
      </c>
      <c r="L42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23" s="15" t="s">
        <v>1884</v>
      </c>
    </row>
    <row r="424" spans="1:13" ht="35.1" customHeight="1" x14ac:dyDescent="0.2">
      <c r="A424" s="11" t="str">
        <f>IF(Table2[[#This Row],[Tên hàng hóa]]="","",A423)</f>
        <v/>
      </c>
      <c r="B424" s="12" t="str">
        <f>IF(Table2[[#This Row],[Tên hàng hóa]]="","",B423)</f>
        <v/>
      </c>
      <c r="C424" s="13" t="str">
        <f>IF(Table2[[#This Row],[Tên hàng hóa]]="","",C423)</f>
        <v/>
      </c>
      <c r="D424" s="16"/>
      <c r="E424" s="18" t="str">
        <f>IF(Table2[[#This Row],[Tên hàng hóa]]&lt;&gt;0,VLOOKUP(Table2[[#This Row],[Tên hàng hóa]],Table1[[Tên hàng hóa]:[Quy cách]],2,0),"")</f>
        <v/>
      </c>
      <c r="F424" s="18" t="str">
        <f>IF(Table2[[#This Row],[Tên hàng hóa]]&lt;&gt;0,VLOOKUP(Table2[[#This Row],[Tên hàng hóa]],Table1[[Tên hàng hóa]:[ĐVT]],3,0),"")</f>
        <v/>
      </c>
      <c r="G424" s="17"/>
      <c r="H424" s="17"/>
      <c r="I424" s="14" t="str">
        <f>IF(Table2[[#This Row],[Số lượng]]&lt;&gt;0,Table2[[#This Row],[Số lượng]]*Table2[[#This Row],[Đơn giá mua]],"")</f>
        <v/>
      </c>
      <c r="J424" s="14" t="str">
        <f ca="1">IF(AND(Table2[[#This Row],[Tên hàng hóa]]&lt;&gt;0,D425=""),SUM(OFFSET(Table2[[#This Row],[Thành tiền]],0,0,-COUNTIF(Table2[Số HĐ],Table2[[#This Row],[Số HĐ]]))),"")</f>
        <v/>
      </c>
      <c r="K424" s="17"/>
      <c r="L42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24" s="15"/>
    </row>
    <row r="425" spans="1:13" ht="35.1" customHeight="1" x14ac:dyDescent="0.2">
      <c r="A425" s="11">
        <v>42269</v>
      </c>
      <c r="B425" s="12" t="s">
        <v>1547</v>
      </c>
      <c r="C425" s="13" t="s">
        <v>795</v>
      </c>
      <c r="D425" s="16" t="s">
        <v>1546</v>
      </c>
      <c r="E425" s="18" t="str">
        <f>IF(Table2[[#This Row],[Tên hàng hóa]]&lt;&gt;0,VLOOKUP(Table2[[#This Row],[Tên hàng hóa]],Table1[[Tên hàng hóa]:[Quy cách]],2,0),"")</f>
        <v>Autonic</v>
      </c>
      <c r="F425" s="18" t="str">
        <f>IF(Table2[[#This Row],[Tên hàng hóa]]&lt;&gt;0,VLOOKUP(Table2[[#This Row],[Tên hàng hóa]],Table1[[Tên hàng hóa]:[ĐVT]],3,0),"")</f>
        <v>bộ</v>
      </c>
      <c r="G425" s="17">
        <v>1617000</v>
      </c>
      <c r="H425" s="17">
        <v>1</v>
      </c>
      <c r="I425" s="14">
        <f>IF(Table2[[#This Row],[Số lượng]]&lt;&gt;0,Table2[[#This Row],[Số lượng]]*Table2[[#This Row],[Đơn giá mua]],"")</f>
        <v>1617000</v>
      </c>
      <c r="J425" s="14">
        <f ca="1">IF(AND(Table2[[#This Row],[Tên hàng hóa]]&lt;&gt;0,D426=""),SUM(OFFSET(Table2[[#This Row],[Thành tiền]],0,0,-COUNTIF(Table2[Số HĐ],Table2[[#This Row],[Số HĐ]]))),"")</f>
        <v>1617000</v>
      </c>
      <c r="K425" s="17" t="s">
        <v>464</v>
      </c>
      <c r="L42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25" s="15"/>
    </row>
    <row r="426" spans="1:13" ht="35.1" customHeight="1" x14ac:dyDescent="0.2">
      <c r="A426" s="11" t="str">
        <f>IF(Table2[[#This Row],[Tên hàng hóa]]="","",A425)</f>
        <v/>
      </c>
      <c r="B426" s="12" t="str">
        <f>IF(Table2[[#This Row],[Tên hàng hóa]]="","",B425)</f>
        <v/>
      </c>
      <c r="C426" s="13" t="str">
        <f>IF(Table2[[#This Row],[Tên hàng hóa]]="","",C425)</f>
        <v/>
      </c>
      <c r="D426" s="16"/>
      <c r="E426" s="18" t="str">
        <f>IF(Table2[[#This Row],[Tên hàng hóa]]&lt;&gt;0,VLOOKUP(Table2[[#This Row],[Tên hàng hóa]],Table1[[Tên hàng hóa]:[Quy cách]],2,0),"")</f>
        <v/>
      </c>
      <c r="F426" s="18" t="str">
        <f>IF(Table2[[#This Row],[Tên hàng hóa]]&lt;&gt;0,VLOOKUP(Table2[[#This Row],[Tên hàng hóa]],Table1[[Tên hàng hóa]:[ĐVT]],3,0),"")</f>
        <v/>
      </c>
      <c r="G426" s="17"/>
      <c r="H426" s="17"/>
      <c r="I426" s="14" t="str">
        <f>IF(Table2[[#This Row],[Số lượng]]&lt;&gt;0,Table2[[#This Row],[Số lượng]]*Table2[[#This Row],[Đơn giá mua]],"")</f>
        <v/>
      </c>
      <c r="J426" s="14" t="str">
        <f ca="1">IF(AND(Table2[[#This Row],[Tên hàng hóa]]&lt;&gt;0,D427=""),SUM(OFFSET(Table2[[#This Row],[Thành tiền]],0,0,-COUNTIF(Table2[Số HĐ],Table2[[#This Row],[Số HĐ]]))),"")</f>
        <v/>
      </c>
      <c r="K426" s="17"/>
      <c r="L42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26" s="15"/>
    </row>
    <row r="427" spans="1:13" ht="35.1" customHeight="1" x14ac:dyDescent="0.2">
      <c r="A427" s="11">
        <v>42270</v>
      </c>
      <c r="B427" s="12" t="s">
        <v>1557</v>
      </c>
      <c r="C427" s="13" t="s">
        <v>586</v>
      </c>
      <c r="D427" s="16" t="s">
        <v>132</v>
      </c>
      <c r="E427" s="18" t="str">
        <f>IF(Table2[[#This Row],[Tên hàng hóa]]&lt;&gt;0,VLOOKUP(Table2[[#This Row],[Tên hàng hóa]],Table1[[Tên hàng hóa]:[Quy cách]],2,0),"")</f>
        <v>Bộ Điều Khiển Nhiệt Độ</v>
      </c>
      <c r="F427" s="18" t="str">
        <f>IF(Table2[[#This Row],[Tên hàng hóa]]&lt;&gt;0,VLOOKUP(Table2[[#This Row],[Tên hàng hóa]],Table1[[Tên hàng hóa]:[ĐVT]],3,0),"")</f>
        <v>Cái</v>
      </c>
      <c r="G427" s="17">
        <v>1178489.7727272727</v>
      </c>
      <c r="H427" s="17">
        <v>2</v>
      </c>
      <c r="I427" s="14">
        <f>IF(Table2[[#This Row],[Số lượng]]&lt;&gt;0,Table2[[#This Row],[Số lượng]]*Table2[[#This Row],[Đơn giá mua]],"")</f>
        <v>2356979.5454545454</v>
      </c>
      <c r="J427" s="14" t="str">
        <f ca="1">IF(AND(Table2[[#This Row],[Tên hàng hóa]]&lt;&gt;0,D428=""),SUM(OFFSET(Table2[[#This Row],[Thành tiền]],0,0,-COUNTIF(Table2[Số HĐ],Table2[[#This Row],[Số HĐ]]))),"")</f>
        <v/>
      </c>
      <c r="K427" s="17"/>
      <c r="L42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27" s="15"/>
    </row>
    <row r="428" spans="1:13" ht="35.1" customHeight="1" x14ac:dyDescent="0.2">
      <c r="A428" s="11">
        <f>IF(Table2[[#This Row],[Tên hàng hóa]]="","",A427)</f>
        <v>42270</v>
      </c>
      <c r="B428" s="12" t="str">
        <f>IF(Table2[[#This Row],[Tên hàng hóa]]="","",B427)</f>
        <v>TECKON 09/09</v>
      </c>
      <c r="C428" s="13" t="str">
        <f>IF(Table2[[#This Row],[Tên hàng hóa]]="","",C427)</f>
        <v>CÔNG TY TECKON</v>
      </c>
      <c r="D428" s="16" t="s">
        <v>1558</v>
      </c>
      <c r="E428" s="18" t="str">
        <f>IF(Table2[[#This Row],[Tên hàng hóa]]&lt;&gt;0,VLOOKUP(Table2[[#This Row],[Tên hàng hóa]],Table1[[Tên hàng hóa]:[Quy cách]],2,0),"")</f>
        <v>Bộ Điều Khiển Lập Trình</v>
      </c>
      <c r="F428" s="18" t="str">
        <f>IF(Table2[[#This Row],[Tên hàng hóa]]&lt;&gt;0,VLOOKUP(Table2[[#This Row],[Tên hàng hóa]],Table1[[Tên hàng hóa]:[ĐVT]],3,0),"")</f>
        <v>Cái</v>
      </c>
      <c r="G428" s="17">
        <v>3354000.7727272729</v>
      </c>
      <c r="H428" s="17">
        <v>1</v>
      </c>
      <c r="I428" s="14">
        <f>IF(Table2[[#This Row],[Số lượng]]&lt;&gt;0,Table2[[#This Row],[Số lượng]]*Table2[[#This Row],[Đơn giá mua]],"")</f>
        <v>3354000.7727272729</v>
      </c>
      <c r="J428" s="14" t="str">
        <f ca="1">IF(AND(Table2[[#This Row],[Tên hàng hóa]]&lt;&gt;0,D429=""),SUM(OFFSET(Table2[[#This Row],[Thành tiền]],0,0,-COUNTIF(Table2[Số HĐ],Table2[[#This Row],[Số HĐ]]))),"")</f>
        <v/>
      </c>
      <c r="K428" s="17"/>
      <c r="L42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28" s="15"/>
    </row>
    <row r="429" spans="1:13" ht="35.1" customHeight="1" x14ac:dyDescent="0.2">
      <c r="A429" s="11">
        <f>IF(Table2[[#This Row],[Tên hàng hóa]]="","",A428)</f>
        <v>42270</v>
      </c>
      <c r="B429" s="12" t="str">
        <f>IF(Table2[[#This Row],[Tên hàng hóa]]="","",B428)</f>
        <v>TECKON 09/09</v>
      </c>
      <c r="C429" s="13" t="str">
        <f>IF(Table2[[#This Row],[Tên hàng hóa]]="","",C428)</f>
        <v>CÔNG TY TECKON</v>
      </c>
      <c r="D429" s="16" t="s">
        <v>273</v>
      </c>
      <c r="E429" s="18" t="str">
        <f>IF(Table2[[#This Row],[Tên hàng hóa]]&lt;&gt;0,VLOOKUP(Table2[[#This Row],[Tên hàng hóa]],Table1[[Tên hàng hóa]:[Quy cách]],2,0),"")</f>
        <v>Cảm Biến</v>
      </c>
      <c r="F429" s="18" t="str">
        <f>IF(Table2[[#This Row],[Tên hàng hóa]]&lt;&gt;0,VLOOKUP(Table2[[#This Row],[Tên hàng hóa]],Table1[[Tên hàng hóa]:[ĐVT]],3,0),"")</f>
        <v>Cái</v>
      </c>
      <c r="G429" s="17">
        <v>479904.77272727271</v>
      </c>
      <c r="H429" s="17">
        <v>13</v>
      </c>
      <c r="I429" s="14">
        <f>IF(Table2[[#This Row],[Số lượng]]&lt;&gt;0,Table2[[#This Row],[Số lượng]]*Table2[[#This Row],[Đơn giá mua]],"")</f>
        <v>6238762.0454545449</v>
      </c>
      <c r="J429" s="14" t="str">
        <f ca="1">IF(AND(Table2[[#This Row],[Tên hàng hóa]]&lt;&gt;0,D430=""),SUM(OFFSET(Table2[[#This Row],[Thành tiền]],0,0,-COUNTIF(Table2[Số HĐ],Table2[[#This Row],[Số HĐ]]))),"")</f>
        <v/>
      </c>
      <c r="K429" s="17"/>
      <c r="L42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29" s="15"/>
    </row>
    <row r="430" spans="1:13" ht="35.1" customHeight="1" x14ac:dyDescent="0.2">
      <c r="A430" s="11">
        <f>IF(Table2[[#This Row],[Tên hàng hóa]]="","",A429)</f>
        <v>42270</v>
      </c>
      <c r="B430" s="12" t="str">
        <f>IF(Table2[[#This Row],[Tên hàng hóa]]="","",B429)</f>
        <v>TECKON 09/09</v>
      </c>
      <c r="C430" s="13" t="str">
        <f>IF(Table2[[#This Row],[Tên hàng hóa]]="","",C429)</f>
        <v>CÔNG TY TECKON</v>
      </c>
      <c r="D430" s="16" t="s">
        <v>115</v>
      </c>
      <c r="E430" s="18" t="str">
        <f>IF(Table2[[#This Row],[Tên hàng hóa]]&lt;&gt;0,VLOOKUP(Table2[[#This Row],[Tên hàng hóa]],Table1[[Tên hàng hóa]:[Quy cách]],2,0),"")</f>
        <v>Bộ Điều Khiển Nhiệt Độ</v>
      </c>
      <c r="F430" s="18" t="str">
        <f>IF(Table2[[#This Row],[Tên hàng hóa]]&lt;&gt;0,VLOOKUP(Table2[[#This Row],[Tên hàng hóa]],Table1[[Tên hàng hóa]:[ĐVT]],3,0),"")</f>
        <v>Cái</v>
      </c>
      <c r="G430" s="17">
        <v>1020744.7727272727</v>
      </c>
      <c r="H430" s="17">
        <v>10</v>
      </c>
      <c r="I430" s="14">
        <f>IF(Table2[[#This Row],[Số lượng]]&lt;&gt;0,Table2[[#This Row],[Số lượng]]*Table2[[#This Row],[Đơn giá mua]],"")</f>
        <v>10207447.727272727</v>
      </c>
      <c r="J430" s="14" t="str">
        <f ca="1">IF(AND(Table2[[#This Row],[Tên hàng hóa]]&lt;&gt;0,D431=""),SUM(OFFSET(Table2[[#This Row],[Thành tiền]],0,0,-COUNTIF(Table2[Số HĐ],Table2[[#This Row],[Số HĐ]]))),"")</f>
        <v/>
      </c>
      <c r="K430" s="17"/>
      <c r="L43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30" s="15"/>
    </row>
    <row r="431" spans="1:13" ht="35.1" customHeight="1" x14ac:dyDescent="0.2">
      <c r="A431" s="11">
        <f>IF(Table2[[#This Row],[Tên hàng hóa]]="","",A430)</f>
        <v>42270</v>
      </c>
      <c r="B431" s="12" t="str">
        <f>IF(Table2[[#This Row],[Tên hàng hóa]]="","",B430)</f>
        <v>TECKON 09/09</v>
      </c>
      <c r="C431" s="13" t="str">
        <f>IF(Table2[[#This Row],[Tên hàng hóa]]="","",C430)</f>
        <v>CÔNG TY TECKON</v>
      </c>
      <c r="D431" s="16" t="s">
        <v>53</v>
      </c>
      <c r="E431" s="18" t="str">
        <f>IF(Table2[[#This Row],[Tên hàng hóa]]&lt;&gt;0,VLOOKUP(Table2[[#This Row],[Tên hàng hóa]],Table1[[Tên hàng hóa]:[Quy cách]],2,0),"")</f>
        <v>Bộ Điều Khiển Lập Trình</v>
      </c>
      <c r="F431" s="18" t="str">
        <f>IF(Table2[[#This Row],[Tên hàng hóa]]&lt;&gt;0,VLOOKUP(Table2[[#This Row],[Tên hàng hóa]],Table1[[Tên hàng hóa]:[ĐVT]],3,0),"")</f>
        <v>Cái</v>
      </c>
      <c r="G431" s="17">
        <v>2591940.7727272729</v>
      </c>
      <c r="H431" s="17">
        <v>1</v>
      </c>
      <c r="I431" s="14">
        <f>IF(Table2[[#This Row],[Số lượng]]&lt;&gt;0,Table2[[#This Row],[Số lượng]]*Table2[[#This Row],[Đơn giá mua]],"")</f>
        <v>2591940.7727272729</v>
      </c>
      <c r="J431" s="14" t="str">
        <f ca="1">IF(AND(Table2[[#This Row],[Tên hàng hóa]]&lt;&gt;0,D432=""),SUM(OFFSET(Table2[[#This Row],[Thành tiền]],0,0,-COUNTIF(Table2[Số HĐ],Table2[[#This Row],[Số HĐ]]))),"")</f>
        <v/>
      </c>
      <c r="K431" s="17"/>
      <c r="L43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31" s="15"/>
    </row>
    <row r="432" spans="1:13" ht="35.1" customHeight="1" x14ac:dyDescent="0.2">
      <c r="A432" s="11">
        <f>IF(Table2[[#This Row],[Tên hàng hóa]]="","",A431)</f>
        <v>42270</v>
      </c>
      <c r="B432" s="12" t="str">
        <f>IF(Table2[[#This Row],[Tên hàng hóa]]="","",B431)</f>
        <v>TECKON 09/09</v>
      </c>
      <c r="C432" s="13" t="str">
        <f>IF(Table2[[#This Row],[Tên hàng hóa]]="","",C431)</f>
        <v>CÔNG TY TECKON</v>
      </c>
      <c r="D432" s="16" t="s">
        <v>275</v>
      </c>
      <c r="E432" s="18" t="str">
        <f>IF(Table2[[#This Row],[Tên hàng hóa]]&lt;&gt;0,VLOOKUP(Table2[[#This Row],[Tên hàng hóa]],Table1[[Tên hàng hóa]:[Quy cách]],2,0),"")</f>
        <v>Cảm Biến</v>
      </c>
      <c r="F432" s="18" t="str">
        <f>IF(Table2[[#This Row],[Tên hàng hóa]]&lt;&gt;0,VLOOKUP(Table2[[#This Row],[Tên hàng hóa]],Table1[[Tên hàng hóa]:[ĐVT]],3,0),"")</f>
        <v>Cái</v>
      </c>
      <c r="G432" s="17">
        <v>707508.27272727271</v>
      </c>
      <c r="H432" s="17">
        <v>7</v>
      </c>
      <c r="I432" s="14">
        <f>IF(Table2[[#This Row],[Số lượng]]&lt;&gt;0,Table2[[#This Row],[Số lượng]]*Table2[[#This Row],[Đơn giá mua]],"")</f>
        <v>4952557.9090909092</v>
      </c>
      <c r="J432" s="14" t="str">
        <f ca="1">IF(AND(Table2[[#This Row],[Tên hàng hóa]]&lt;&gt;0,D433=""),SUM(OFFSET(Table2[[#This Row],[Thành tiền]],0,0,-COUNTIF(Table2[Số HĐ],Table2[[#This Row],[Số HĐ]]))),"")</f>
        <v/>
      </c>
      <c r="K432" s="17"/>
      <c r="L43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32" s="15"/>
    </row>
    <row r="433" spans="1:13" ht="35.1" customHeight="1" x14ac:dyDescent="0.2">
      <c r="A433" s="11">
        <f>IF(Table2[[#This Row],[Tên hàng hóa]]="","",A432)</f>
        <v>42270</v>
      </c>
      <c r="B433" s="12" t="str">
        <f>IF(Table2[[#This Row],[Tên hàng hóa]]="","",B432)</f>
        <v>TECKON 09/09</v>
      </c>
      <c r="C433" s="13" t="str">
        <f>IF(Table2[[#This Row],[Tên hàng hóa]]="","",C432)</f>
        <v>CÔNG TY TECKON</v>
      </c>
      <c r="D433" s="16" t="s">
        <v>261</v>
      </c>
      <c r="E433" s="18" t="str">
        <f>IF(Table2[[#This Row],[Tên hàng hóa]]&lt;&gt;0,VLOOKUP(Table2[[#This Row],[Tên hàng hóa]],Table1[[Tên hàng hóa]:[Quy cách]],2,0),"")</f>
        <v>Cảm Biến</v>
      </c>
      <c r="F433" s="18" t="str">
        <f>IF(Table2[[#This Row],[Tên hàng hóa]]&lt;&gt;0,VLOOKUP(Table2[[#This Row],[Tên hàng hóa]],Table1[[Tên hàng hóa]:[ĐVT]],3,0),"")</f>
        <v>Cái</v>
      </c>
      <c r="G433" s="17">
        <v>682719.77272727271</v>
      </c>
      <c r="H433" s="17">
        <v>7</v>
      </c>
      <c r="I433" s="14">
        <f>IF(Table2[[#This Row],[Số lượng]]&lt;&gt;0,Table2[[#This Row],[Số lượng]]*Table2[[#This Row],[Đơn giá mua]],"")</f>
        <v>4779038.4090909092</v>
      </c>
      <c r="J433" s="14" t="str">
        <f ca="1">IF(AND(Table2[[#This Row],[Tên hàng hóa]]&lt;&gt;0,D434=""),SUM(OFFSET(Table2[[#This Row],[Thành tiền]],0,0,-COUNTIF(Table2[Số HĐ],Table2[[#This Row],[Số HĐ]]))),"")</f>
        <v/>
      </c>
      <c r="K433" s="17"/>
      <c r="L43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33" s="15"/>
    </row>
    <row r="434" spans="1:13" ht="35.1" customHeight="1" x14ac:dyDescent="0.2">
      <c r="A434" s="11">
        <f>IF(Table2[[#This Row],[Tên hàng hóa]]="","",A433)</f>
        <v>42270</v>
      </c>
      <c r="B434" s="12" t="str">
        <f>IF(Table2[[#This Row],[Tên hàng hóa]]="","",B433)</f>
        <v>TECKON 09/09</v>
      </c>
      <c r="C434" s="13" t="str">
        <f>IF(Table2[[#This Row],[Tên hàng hóa]]="","",C433)</f>
        <v>CÔNG TY TECKON</v>
      </c>
      <c r="D434" s="16" t="s">
        <v>2114</v>
      </c>
      <c r="E434" s="18" t="str">
        <f>IF(Table2[[#This Row],[Tên hàng hóa]]&lt;&gt;0,VLOOKUP(Table2[[#This Row],[Tên hàng hóa]],Table1[[Tên hàng hóa]:[Quy cách]],2,0),"")</f>
        <v>Bộ Mã Hóa Xung(Encoder)</v>
      </c>
      <c r="F434" s="18" t="str">
        <f>IF(Table2[[#This Row],[Tên hàng hóa]]&lt;&gt;0,VLOOKUP(Table2[[#This Row],[Tên hàng hóa]],Table1[[Tên hàng hóa]:[ĐVT]],3,0),"")</f>
        <v>Cái</v>
      </c>
      <c r="G434" s="17">
        <v>1403839.7727272727</v>
      </c>
      <c r="H434" s="17">
        <v>1</v>
      </c>
      <c r="I434" s="14">
        <f>IF(Table2[[#This Row],[Số lượng]]&lt;&gt;0,Table2[[#This Row],[Số lượng]]*Table2[[#This Row],[Đơn giá mua]],"")</f>
        <v>1403839.7727272727</v>
      </c>
      <c r="J434" s="14" t="str">
        <f ca="1">IF(AND(Table2[[#This Row],[Tên hàng hóa]]&lt;&gt;0,D435=""),SUM(OFFSET(Table2[[#This Row],[Thành tiền]],0,0,-COUNTIF(Table2[Số HĐ],Table2[[#This Row],[Số HĐ]]))),"")</f>
        <v/>
      </c>
      <c r="K434" s="17"/>
      <c r="L43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34" s="15"/>
    </row>
    <row r="435" spans="1:13" ht="35.1" customHeight="1" x14ac:dyDescent="0.2">
      <c r="A435" s="11">
        <f>IF(Table2[[#This Row],[Tên hàng hóa]]="","",A434)</f>
        <v>42270</v>
      </c>
      <c r="B435" s="12" t="str">
        <f>IF(Table2[[#This Row],[Tên hàng hóa]]="","",B434)</f>
        <v>TECKON 09/09</v>
      </c>
      <c r="C435" s="13" t="str">
        <f>IF(Table2[[#This Row],[Tên hàng hóa]]="","",C434)</f>
        <v>CÔNG TY TECKON</v>
      </c>
      <c r="D435" s="16" t="s">
        <v>842</v>
      </c>
      <c r="E435" s="18" t="str">
        <f>IF(Table2[[#This Row],[Tên hàng hóa]]&lt;&gt;0,VLOOKUP(Table2[[#This Row],[Tên hàng hóa]],Table1[[Tên hàng hóa]:[Quy cách]],2,0),"")</f>
        <v>Bộ Điều Khiển Lập Trình</v>
      </c>
      <c r="F435" s="18" t="str">
        <f>IF(Table2[[#This Row],[Tên hàng hóa]]&lt;&gt;0,VLOOKUP(Table2[[#This Row],[Tên hàng hóa]],Table1[[Tên hàng hóa]:[ĐVT]],3,0),"")</f>
        <v>Cái</v>
      </c>
      <c r="G435" s="17">
        <v>1728272.7727272727</v>
      </c>
      <c r="H435" s="17">
        <v>2</v>
      </c>
      <c r="I435" s="14">
        <f>IF(Table2[[#This Row],[Số lượng]]&lt;&gt;0,Table2[[#This Row],[Số lượng]]*Table2[[#This Row],[Đơn giá mua]],"")</f>
        <v>3456545.5454545454</v>
      </c>
      <c r="J435" s="14" t="str">
        <f ca="1">IF(AND(Table2[[#This Row],[Tên hàng hóa]]&lt;&gt;0,D436=""),SUM(OFFSET(Table2[[#This Row],[Thành tiền]],0,0,-COUNTIF(Table2[Số HĐ],Table2[[#This Row],[Số HĐ]]))),"")</f>
        <v/>
      </c>
      <c r="K435" s="17"/>
      <c r="L43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35" s="15"/>
    </row>
    <row r="436" spans="1:13" ht="35.1" customHeight="1" x14ac:dyDescent="0.2">
      <c r="A436" s="11">
        <f>IF(Table2[[#This Row],[Tên hàng hóa]]="","",A435)</f>
        <v>42270</v>
      </c>
      <c r="B436" s="12" t="str">
        <f>IF(Table2[[#This Row],[Tên hàng hóa]]="","",B435)</f>
        <v>TECKON 09/09</v>
      </c>
      <c r="C436" s="13" t="str">
        <f>IF(Table2[[#This Row],[Tên hàng hóa]]="","",C435)</f>
        <v>CÔNG TY TECKON</v>
      </c>
      <c r="D436" s="16" t="s">
        <v>390</v>
      </c>
      <c r="E436" s="18" t="str">
        <f>IF(Table2[[#This Row],[Tên hàng hóa]]&lt;&gt;0,VLOOKUP(Table2[[#This Row],[Tên hàng hóa]],Table1[[Tên hàng hóa]:[Quy cách]],2,0),"")</f>
        <v>Timer</v>
      </c>
      <c r="F436" s="18" t="str">
        <f>IF(Table2[[#This Row],[Tên hàng hóa]]&lt;&gt;0,VLOOKUP(Table2[[#This Row],[Tên hàng hóa]],Table1[[Tên hàng hóa]:[ĐVT]],3,0),"")</f>
        <v>Cái</v>
      </c>
      <c r="G436" s="17">
        <v>2079889.7727272727</v>
      </c>
      <c r="H436" s="17">
        <v>3</v>
      </c>
      <c r="I436" s="14">
        <f>IF(Table2[[#This Row],[Số lượng]]&lt;&gt;0,Table2[[#This Row],[Số lượng]]*Table2[[#This Row],[Đơn giá mua]],"")</f>
        <v>6239669.3181818184</v>
      </c>
      <c r="J436" s="14" t="str">
        <f ca="1">IF(AND(Table2[[#This Row],[Tên hàng hóa]]&lt;&gt;0,D437=""),SUM(OFFSET(Table2[[#This Row],[Thành tiền]],0,0,-COUNTIF(Table2[Số HĐ],Table2[[#This Row],[Số HĐ]]))),"")</f>
        <v/>
      </c>
      <c r="K436" s="17"/>
      <c r="L43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36" s="15"/>
    </row>
    <row r="437" spans="1:13" ht="35.1" customHeight="1" x14ac:dyDescent="0.2">
      <c r="A437" s="11">
        <f>IF(Table2[[#This Row],[Tên hàng hóa]]="","",A436)</f>
        <v>42270</v>
      </c>
      <c r="B437" s="12" t="str">
        <f>IF(Table2[[#This Row],[Tên hàng hóa]]="","",B436)</f>
        <v>TECKON 09/09</v>
      </c>
      <c r="C437" s="13" t="str">
        <f>IF(Table2[[#This Row],[Tên hàng hóa]]="","",C436)</f>
        <v>CÔNG TY TECKON</v>
      </c>
      <c r="D437" s="16" t="s">
        <v>223</v>
      </c>
      <c r="E437" s="18" t="str">
        <f>IF(Table2[[#This Row],[Tên hàng hóa]]&lt;&gt;0,VLOOKUP(Table2[[#This Row],[Tên hàng hóa]],Table1[[Tên hàng hóa]:[Quy cách]],2,0),"")</f>
        <v>Cảm Biến</v>
      </c>
      <c r="F437" s="18" t="str">
        <f>IF(Table2[[#This Row],[Tên hàng hóa]]&lt;&gt;0,VLOOKUP(Table2[[#This Row],[Tên hàng hóa]],Table1[[Tên hàng hóa]:[ĐVT]],3,0),"")</f>
        <v>Cái</v>
      </c>
      <c r="G437" s="17">
        <v>547509.77272727271</v>
      </c>
      <c r="H437" s="17">
        <v>5</v>
      </c>
      <c r="I437" s="14">
        <f>IF(Table2[[#This Row],[Số lượng]]&lt;&gt;0,Table2[[#This Row],[Số lượng]]*Table2[[#This Row],[Đơn giá mua]],"")</f>
        <v>2737548.8636363633</v>
      </c>
      <c r="J437" s="14" t="str">
        <f ca="1">IF(AND(Table2[[#This Row],[Tên hàng hóa]]&lt;&gt;0,D438=""),SUM(OFFSET(Table2[[#This Row],[Thành tiền]],0,0,-COUNTIF(Table2[Số HĐ],Table2[[#This Row],[Số HĐ]]))),"")</f>
        <v/>
      </c>
      <c r="K437" s="17"/>
      <c r="L43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37" s="15"/>
    </row>
    <row r="438" spans="1:13" ht="35.1" customHeight="1" x14ac:dyDescent="0.2">
      <c r="A438" s="11">
        <f>IF(Table2[[#This Row],[Tên hàng hóa]]="","",A437)</f>
        <v>42270</v>
      </c>
      <c r="B438" s="12" t="str">
        <f>IF(Table2[[#This Row],[Tên hàng hóa]]="","",B437)</f>
        <v>TECKON 09/09</v>
      </c>
      <c r="C438" s="13" t="str">
        <f>IF(Table2[[#This Row],[Tên hàng hóa]]="","",C437)</f>
        <v>CÔNG TY TECKON</v>
      </c>
      <c r="D438" s="16" t="s">
        <v>564</v>
      </c>
      <c r="E438" s="18" t="str">
        <f>IF(Table2[[#This Row],[Tên hàng hóa]]&lt;&gt;0,VLOOKUP(Table2[[#This Row],[Tên hàng hóa]],Table1[[Tên hàng hóa]:[Quy cách]],2,0),"")</f>
        <v>Timer</v>
      </c>
      <c r="F438" s="18" t="str">
        <f>IF(Table2[[#This Row],[Tên hàng hóa]]&lt;&gt;0,VLOOKUP(Table2[[#This Row],[Tên hàng hóa]],Table1[[Tên hàng hóa]:[ĐVT]],3,0),"")</f>
        <v>Cái</v>
      </c>
      <c r="G438" s="17">
        <v>727789.77272727271</v>
      </c>
      <c r="H438" s="17">
        <v>4</v>
      </c>
      <c r="I438" s="14">
        <f>IF(Table2[[#This Row],[Số lượng]]&lt;&gt;0,Table2[[#This Row],[Số lượng]]*Table2[[#This Row],[Đơn giá mua]],"")</f>
        <v>2911159.0909090908</v>
      </c>
      <c r="J438" s="14" t="str">
        <f ca="1">IF(AND(Table2[[#This Row],[Tên hàng hóa]]&lt;&gt;0,D439=""),SUM(OFFSET(Table2[[#This Row],[Thành tiền]],0,0,-COUNTIF(Table2[Số HĐ],Table2[[#This Row],[Số HĐ]]))),"")</f>
        <v/>
      </c>
      <c r="K438" s="17"/>
      <c r="L43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38" s="15"/>
    </row>
    <row r="439" spans="1:13" ht="35.1" customHeight="1" x14ac:dyDescent="0.2">
      <c r="A439" s="11">
        <f>IF(Table2[[#This Row],[Tên hàng hóa]]="","",A438)</f>
        <v>42270</v>
      </c>
      <c r="B439" s="12" t="str">
        <f>IF(Table2[[#This Row],[Tên hàng hóa]]="","",B438)</f>
        <v>TECKON 09/09</v>
      </c>
      <c r="C439" s="13" t="str">
        <f>IF(Table2[[#This Row],[Tên hàng hóa]]="","",C438)</f>
        <v>CÔNG TY TECKON</v>
      </c>
      <c r="D439" s="16" t="s">
        <v>520</v>
      </c>
      <c r="E439" s="18" t="str">
        <f>IF(Table2[[#This Row],[Tên hàng hóa]]&lt;&gt;0,VLOOKUP(Table2[[#This Row],[Tên hàng hóa]],Table1[[Tên hàng hóa]:[Quy cách]],2,0),"")</f>
        <v>Cảm Biến</v>
      </c>
      <c r="F439" s="18" t="str">
        <f>IF(Table2[[#This Row],[Tên hàng hóa]]&lt;&gt;0,VLOOKUP(Table2[[#This Row],[Tên hàng hóa]],Table1[[Tên hàng hóa]:[ĐVT]],3,0),"")</f>
        <v>Cái</v>
      </c>
      <c r="G439" s="17">
        <v>727789.77272727271</v>
      </c>
      <c r="H439" s="17">
        <v>10</v>
      </c>
      <c r="I439" s="14">
        <f>IF(Table2[[#This Row],[Số lượng]]&lt;&gt;0,Table2[[#This Row],[Số lượng]]*Table2[[#This Row],[Đơn giá mua]],"")</f>
        <v>7277897.7272727266</v>
      </c>
      <c r="J439" s="14">
        <f ca="1">IF(AND(Table2[[#This Row],[Tên hàng hóa]]&lt;&gt;0,D440=""),SUM(OFFSET(Table2[[#This Row],[Thành tiền]],0,0,-COUNTIF(Table2[Số HĐ],Table2[[#This Row],[Số HĐ]]))),"")</f>
        <v>58507387.500000007</v>
      </c>
      <c r="K439" s="17" t="s">
        <v>464</v>
      </c>
      <c r="L43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39" s="15"/>
    </row>
    <row r="440" spans="1:13" ht="35.1" customHeight="1" x14ac:dyDescent="0.2">
      <c r="A440" s="11" t="str">
        <f>IF(Table2[[#This Row],[Tên hàng hóa]]="","",A439)</f>
        <v/>
      </c>
      <c r="B440" s="12" t="str">
        <f>IF(Table2[[#This Row],[Tên hàng hóa]]="","",B439)</f>
        <v/>
      </c>
      <c r="C440" s="13" t="str">
        <f>IF(Table2[[#This Row],[Tên hàng hóa]]="","",C439)</f>
        <v/>
      </c>
      <c r="D440" s="16"/>
      <c r="E440" s="18" t="str">
        <f>IF(Table2[[#This Row],[Tên hàng hóa]]&lt;&gt;0,VLOOKUP(Table2[[#This Row],[Tên hàng hóa]],Table1[[Tên hàng hóa]:[Quy cách]],2,0),"")</f>
        <v/>
      </c>
      <c r="F440" s="18" t="str">
        <f>IF(Table2[[#This Row],[Tên hàng hóa]]&lt;&gt;0,VLOOKUP(Table2[[#This Row],[Tên hàng hóa]],Table1[[Tên hàng hóa]:[ĐVT]],3,0),"")</f>
        <v/>
      </c>
      <c r="G440" s="17"/>
      <c r="H440" s="17"/>
      <c r="I440" s="14" t="str">
        <f>IF(Table2[[#This Row],[Số lượng]]&lt;&gt;0,Table2[[#This Row],[Số lượng]]*Table2[[#This Row],[Đơn giá mua]],"")</f>
        <v/>
      </c>
      <c r="J440" s="14" t="str">
        <f ca="1">IF(AND(Table2[[#This Row],[Tên hàng hóa]]&lt;&gt;0,D441=""),SUM(OFFSET(Table2[[#This Row],[Thành tiền]],0,0,-COUNTIF(Table2[Số HĐ],Table2[[#This Row],[Số HĐ]]))),"")</f>
        <v/>
      </c>
      <c r="K440" s="17"/>
      <c r="L44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40" s="15"/>
    </row>
    <row r="441" spans="1:13" ht="35.1" customHeight="1" x14ac:dyDescent="0.2">
      <c r="A441" s="11">
        <v>42269</v>
      </c>
      <c r="B441" s="12" t="s">
        <v>1561</v>
      </c>
      <c r="C441" s="13" t="s">
        <v>462</v>
      </c>
      <c r="D441" s="16" t="s">
        <v>566</v>
      </c>
      <c r="E441" s="18" t="str">
        <f>IF(Table2[[#This Row],[Tên hàng hóa]]&lt;&gt;0,VLOOKUP(Table2[[#This Row],[Tên hàng hóa]],Table1[[Tên hàng hóa]:[Quy cách]],2,0),"")</f>
        <v>Relay</v>
      </c>
      <c r="F441" s="18" t="str">
        <f>IF(Table2[[#This Row],[Tên hàng hóa]]&lt;&gt;0,VLOOKUP(Table2[[#This Row],[Tên hàng hóa]],Table1[[Tên hàng hóa]:[ĐVT]],3,0),"")</f>
        <v>Cái</v>
      </c>
      <c r="G441" s="17">
        <v>1831500</v>
      </c>
      <c r="H441" s="17">
        <v>4</v>
      </c>
      <c r="I441" s="14">
        <f>IF(Table2[[#This Row],[Số lượng]]&lt;&gt;0,Table2[[#This Row],[Số lượng]]*Table2[[#This Row],[Đơn giá mua]],"")</f>
        <v>7326000</v>
      </c>
      <c r="J441" s="14">
        <f ca="1">IF(AND(Table2[[#This Row],[Tên hàng hóa]]&lt;&gt;0,D442=""),SUM(OFFSET(Table2[[#This Row],[Thành tiền]],0,0,-COUNTIF(Table2[Số HĐ],Table2[[#This Row],[Số HĐ]]))),"")</f>
        <v>7326000</v>
      </c>
      <c r="K441" s="17" t="s">
        <v>464</v>
      </c>
      <c r="L44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41" s="15" t="s">
        <v>1766</v>
      </c>
    </row>
    <row r="442" spans="1:13" ht="35.1" customHeight="1" x14ac:dyDescent="0.2">
      <c r="A442" s="11" t="str">
        <f>IF(Table2[[#This Row],[Tên hàng hóa]]="","",A441)</f>
        <v/>
      </c>
      <c r="B442" s="12" t="str">
        <f>IF(Table2[[#This Row],[Tên hàng hóa]]="","",B441)</f>
        <v/>
      </c>
      <c r="C442" s="13" t="str">
        <f>IF(Table2[[#This Row],[Tên hàng hóa]]="","",C441)</f>
        <v/>
      </c>
      <c r="D442" s="16"/>
      <c r="E442" s="18" t="str">
        <f>IF(Table2[[#This Row],[Tên hàng hóa]]&lt;&gt;0,VLOOKUP(Table2[[#This Row],[Tên hàng hóa]],Table1[[Tên hàng hóa]:[Quy cách]],2,0),"")</f>
        <v/>
      </c>
      <c r="F442" s="18" t="str">
        <f>IF(Table2[[#This Row],[Tên hàng hóa]]&lt;&gt;0,VLOOKUP(Table2[[#This Row],[Tên hàng hóa]],Table1[[Tên hàng hóa]:[ĐVT]],3,0),"")</f>
        <v/>
      </c>
      <c r="G442" s="17"/>
      <c r="H442" s="17"/>
      <c r="I442" s="14" t="str">
        <f>IF(Table2[[#This Row],[Số lượng]]&lt;&gt;0,Table2[[#This Row],[Số lượng]]*Table2[[#This Row],[Đơn giá mua]],"")</f>
        <v/>
      </c>
      <c r="J442" s="14" t="str">
        <f ca="1">IF(AND(Table2[[#This Row],[Tên hàng hóa]]&lt;&gt;0,D443=""),SUM(OFFSET(Table2[[#This Row],[Thành tiền]],0,0,-COUNTIF(Table2[Số HĐ],Table2[[#This Row],[Số HĐ]]))),"")</f>
        <v/>
      </c>
      <c r="K442" s="17"/>
      <c r="L44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42" s="15"/>
    </row>
    <row r="443" spans="1:13" ht="35.1" customHeight="1" x14ac:dyDescent="0.2">
      <c r="A443" s="11">
        <v>42270</v>
      </c>
      <c r="B443" s="12" t="s">
        <v>1562</v>
      </c>
      <c r="C443" s="13" t="s">
        <v>480</v>
      </c>
      <c r="D443" s="16" t="s">
        <v>738</v>
      </c>
      <c r="E443" s="18" t="str">
        <f>IF(Table2[[#This Row],[Tên hàng hóa]]&lt;&gt;0,VLOOKUP(Table2[[#This Row],[Tên hàng hóa]],Table1[[Tên hàng hóa]:[Quy cách]],2,0),"")</f>
        <v>Cảm Biến</v>
      </c>
      <c r="F443" s="18" t="str">
        <f>IF(Table2[[#This Row],[Tên hàng hóa]]&lt;&gt;0,VLOOKUP(Table2[[#This Row],[Tên hàng hóa]],Table1[[Tên hàng hóa]:[ĐVT]],3,0),"")</f>
        <v>Cái</v>
      </c>
      <c r="G443" s="17">
        <v>418000</v>
      </c>
      <c r="H443" s="17">
        <v>5</v>
      </c>
      <c r="I443" s="14">
        <f>IF(Table2[[#This Row],[Số lượng]]&lt;&gt;0,Table2[[#This Row],[Số lượng]]*Table2[[#This Row],[Đơn giá mua]],"")</f>
        <v>2090000</v>
      </c>
      <c r="J443" s="14">
        <f ca="1">IF(AND(Table2[[#This Row],[Tên hàng hóa]]&lt;&gt;0,D444=""),SUM(OFFSET(Table2[[#This Row],[Thành tiền]],0,0,-COUNTIF(Table2[Số HĐ],Table2[[#This Row],[Số HĐ]]))),"")</f>
        <v>2090000</v>
      </c>
      <c r="K443" s="17" t="s">
        <v>464</v>
      </c>
      <c r="L44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43" s="15" t="s">
        <v>1884</v>
      </c>
    </row>
    <row r="444" spans="1:13" ht="35.1" customHeight="1" x14ac:dyDescent="0.2">
      <c r="A444" s="11" t="str">
        <f>IF(Table2[[#This Row],[Tên hàng hóa]]="","",A443)</f>
        <v/>
      </c>
      <c r="B444" s="12" t="str">
        <f>IF(Table2[[#This Row],[Tên hàng hóa]]="","",B443)</f>
        <v/>
      </c>
      <c r="C444" s="13" t="str">
        <f>IF(Table2[[#This Row],[Tên hàng hóa]]="","",C443)</f>
        <v/>
      </c>
      <c r="D444" s="16"/>
      <c r="E444" s="18" t="str">
        <f>IF(Table2[[#This Row],[Tên hàng hóa]]&lt;&gt;0,VLOOKUP(Table2[[#This Row],[Tên hàng hóa]],Table1[[Tên hàng hóa]:[Quy cách]],2,0),"")</f>
        <v/>
      </c>
      <c r="F444" s="18" t="str">
        <f>IF(Table2[[#This Row],[Tên hàng hóa]]&lt;&gt;0,VLOOKUP(Table2[[#This Row],[Tên hàng hóa]],Table1[[Tên hàng hóa]:[ĐVT]],3,0),"")</f>
        <v/>
      </c>
      <c r="G444" s="17"/>
      <c r="H444" s="17"/>
      <c r="I444" s="14" t="str">
        <f>IF(Table2[[#This Row],[Số lượng]]&lt;&gt;0,Table2[[#This Row],[Số lượng]]*Table2[[#This Row],[Đơn giá mua]],"")</f>
        <v/>
      </c>
      <c r="J444" s="14" t="str">
        <f ca="1">IF(AND(Table2[[#This Row],[Tên hàng hóa]]&lt;&gt;0,D445=""),SUM(OFFSET(Table2[[#This Row],[Thành tiền]],0,0,-COUNTIF(Table2[Số HĐ],Table2[[#This Row],[Số HĐ]]))),"")</f>
        <v/>
      </c>
      <c r="K444" s="17"/>
      <c r="L44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44" s="15"/>
    </row>
    <row r="445" spans="1:13" ht="35.1" customHeight="1" x14ac:dyDescent="0.2">
      <c r="A445" s="11">
        <v>42271</v>
      </c>
      <c r="B445" s="12" t="s">
        <v>1570</v>
      </c>
      <c r="C445" s="13" t="s">
        <v>462</v>
      </c>
      <c r="D445" s="16" t="s">
        <v>343</v>
      </c>
      <c r="E445" s="18" t="str">
        <f>IF(Table2[[#This Row],[Tên hàng hóa]]&lt;&gt;0,VLOOKUP(Table2[[#This Row],[Tên hàng hóa]],Table1[[Tên hàng hóa]:[Quy cách]],2,0),"")</f>
        <v>Relay</v>
      </c>
      <c r="F445" s="18" t="str">
        <f>IF(Table2[[#This Row],[Tên hàng hóa]]&lt;&gt;0,VLOOKUP(Table2[[#This Row],[Tên hàng hóa]],Table1[[Tên hàng hóa]:[ĐVT]],3,0),"")</f>
        <v>Cái</v>
      </c>
      <c r="G445" s="17">
        <v>57200</v>
      </c>
      <c r="H445" s="17">
        <v>60</v>
      </c>
      <c r="I445" s="14">
        <f>IF(Table2[[#This Row],[Số lượng]]&lt;&gt;0,Table2[[#This Row],[Số lượng]]*Table2[[#This Row],[Đơn giá mua]],"")</f>
        <v>3432000</v>
      </c>
      <c r="J445" s="14">
        <f ca="1">IF(AND(Table2[[#This Row],[Tên hàng hóa]]&lt;&gt;0,D446=""),SUM(OFFSET(Table2[[#This Row],[Thành tiền]],0,0,-COUNTIF(Table2[Số HĐ],Table2[[#This Row],[Số HĐ]]))),"")</f>
        <v>3432000</v>
      </c>
      <c r="K445" s="17" t="s">
        <v>464</v>
      </c>
      <c r="L44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45" s="15" t="s">
        <v>1870</v>
      </c>
    </row>
    <row r="446" spans="1:13" ht="35.1" customHeight="1" x14ac:dyDescent="0.2">
      <c r="A446" s="11" t="str">
        <f>IF(Table2[[#This Row],[Tên hàng hóa]]="","",A445)</f>
        <v/>
      </c>
      <c r="B446" s="12" t="str">
        <f>IF(Table2[[#This Row],[Tên hàng hóa]]="","",B445)</f>
        <v/>
      </c>
      <c r="C446" s="13" t="str">
        <f>IF(Table2[[#This Row],[Tên hàng hóa]]="","",C445)</f>
        <v/>
      </c>
      <c r="D446" s="16"/>
      <c r="E446" s="18" t="str">
        <f>IF(Table2[[#This Row],[Tên hàng hóa]]&lt;&gt;0,VLOOKUP(Table2[[#This Row],[Tên hàng hóa]],Table1[[Tên hàng hóa]:[Quy cách]],2,0),"")</f>
        <v/>
      </c>
      <c r="F446" s="18" t="str">
        <f>IF(Table2[[#This Row],[Tên hàng hóa]]&lt;&gt;0,VLOOKUP(Table2[[#This Row],[Tên hàng hóa]],Table1[[Tên hàng hóa]:[ĐVT]],3,0),"")</f>
        <v/>
      </c>
      <c r="G446" s="17"/>
      <c r="H446" s="17"/>
      <c r="I446" s="14" t="str">
        <f>IF(Table2[[#This Row],[Số lượng]]&lt;&gt;0,Table2[[#This Row],[Số lượng]]*Table2[[#This Row],[Đơn giá mua]],"")</f>
        <v/>
      </c>
      <c r="J446" s="14" t="str">
        <f ca="1">IF(AND(Table2[[#This Row],[Tên hàng hóa]]&lt;&gt;0,D447=""),SUM(OFFSET(Table2[[#This Row],[Thành tiền]],0,0,-COUNTIF(Table2[Số HĐ],Table2[[#This Row],[Số HĐ]]))),"")</f>
        <v/>
      </c>
      <c r="K446" s="17"/>
      <c r="L44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46" s="15"/>
    </row>
    <row r="447" spans="1:13" ht="35.1" customHeight="1" x14ac:dyDescent="0.2">
      <c r="A447" s="11">
        <v>42270</v>
      </c>
      <c r="B447" s="12" t="s">
        <v>1573</v>
      </c>
      <c r="C447" s="13" t="s">
        <v>1574</v>
      </c>
      <c r="D447" s="16" t="s">
        <v>1571</v>
      </c>
      <c r="E447" s="18" t="str">
        <f>IF(Table2[[#This Row],[Tên hàng hóa]]&lt;&gt;0,VLOOKUP(Table2[[#This Row],[Tên hàng hóa]],Table1[[Tên hàng hóa]:[Quy cách]],2,0),"")</f>
        <v>Biến Tần Yaskawa</v>
      </c>
      <c r="F447" s="18" t="str">
        <f>IF(Table2[[#This Row],[Tên hàng hóa]]&lt;&gt;0,VLOOKUP(Table2[[#This Row],[Tên hàng hóa]],Table1[[Tên hàng hóa]:[ĐVT]],3,0),"")</f>
        <v>Cái</v>
      </c>
      <c r="G447" s="17">
        <v>11817300</v>
      </c>
      <c r="H447" s="17">
        <v>1</v>
      </c>
      <c r="I447" s="14">
        <f>IF(Table2[[#This Row],[Số lượng]]&lt;&gt;0,Table2[[#This Row],[Số lượng]]*Table2[[#This Row],[Đơn giá mua]],"")</f>
        <v>11817300</v>
      </c>
      <c r="J447" s="14">
        <f ca="1">IF(AND(Table2[[#This Row],[Tên hàng hóa]]&lt;&gt;0,D448=""),SUM(OFFSET(Table2[[#This Row],[Thành tiền]],0,0,-COUNTIF(Table2[Số HĐ],Table2[[#This Row],[Số HĐ]]))),"")</f>
        <v>11817300</v>
      </c>
      <c r="K447" s="17" t="s">
        <v>464</v>
      </c>
      <c r="L44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47" s="15"/>
    </row>
    <row r="448" spans="1:13" ht="35.1" customHeight="1" x14ac:dyDescent="0.2">
      <c r="A448" s="11" t="str">
        <f>IF(Table2[[#This Row],[Tên hàng hóa]]="","",A447)</f>
        <v/>
      </c>
      <c r="B448" s="12" t="str">
        <f>IF(Table2[[#This Row],[Tên hàng hóa]]="","",B447)</f>
        <v/>
      </c>
      <c r="C448" s="13" t="str">
        <f>IF(Table2[[#This Row],[Tên hàng hóa]]="","",C447)</f>
        <v/>
      </c>
      <c r="D448" s="16"/>
      <c r="E448" s="18" t="str">
        <f>IF(Table2[[#This Row],[Tên hàng hóa]]&lt;&gt;0,VLOOKUP(Table2[[#This Row],[Tên hàng hóa]],Table1[[Tên hàng hóa]:[Quy cách]],2,0),"")</f>
        <v/>
      </c>
      <c r="F448" s="18" t="str">
        <f>IF(Table2[[#This Row],[Tên hàng hóa]]&lt;&gt;0,VLOOKUP(Table2[[#This Row],[Tên hàng hóa]],Table1[[Tên hàng hóa]:[ĐVT]],3,0),"")</f>
        <v/>
      </c>
      <c r="G448" s="17"/>
      <c r="H448" s="17"/>
      <c r="I448" s="14" t="str">
        <f>IF(Table2[[#This Row],[Số lượng]]&lt;&gt;0,Table2[[#This Row],[Số lượng]]*Table2[[#This Row],[Đơn giá mua]],"")</f>
        <v/>
      </c>
      <c r="J448" s="14" t="str">
        <f ca="1">IF(AND(Table2[[#This Row],[Tên hàng hóa]]&lt;&gt;0,D449=""),SUM(OFFSET(Table2[[#This Row],[Thành tiền]],0,0,-COUNTIF(Table2[Số HĐ],Table2[[#This Row],[Số HĐ]]))),"")</f>
        <v/>
      </c>
      <c r="K448" s="17"/>
      <c r="L44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48" s="15"/>
    </row>
    <row r="449" spans="1:13" ht="35.1" customHeight="1" x14ac:dyDescent="0.2">
      <c r="A449" s="11">
        <v>42272</v>
      </c>
      <c r="B449" s="12" t="s">
        <v>1581</v>
      </c>
      <c r="C449" s="13" t="s">
        <v>1119</v>
      </c>
      <c r="D449" s="16" t="s">
        <v>1579</v>
      </c>
      <c r="E449" s="18" t="str">
        <f>IF(Table2[[#This Row],[Tên hàng hóa]]&lt;&gt;0,VLOOKUP(Table2[[#This Row],[Tên hàng hóa]],Table1[[Tên hàng hóa]:[Quy cách]],2,0),"")</f>
        <v>Rờ le nhiệt Schneider</v>
      </c>
      <c r="F449" s="18" t="str">
        <f>IF(Table2[[#This Row],[Tên hàng hóa]]&lt;&gt;0,VLOOKUP(Table2[[#This Row],[Tên hàng hóa]],Table1[[Tên hàng hóa]:[ĐVT]],3,0),"")</f>
        <v>Cái</v>
      </c>
      <c r="G449" s="17">
        <v>260099</v>
      </c>
      <c r="H449" s="17">
        <v>6</v>
      </c>
      <c r="I449" s="14">
        <f>IF(Table2[[#This Row],[Số lượng]]&lt;&gt;0,Table2[[#This Row],[Số lượng]]*Table2[[#This Row],[Đơn giá mua]],"")</f>
        <v>1560594</v>
      </c>
      <c r="J449" s="14">
        <f ca="1">IF(AND(Table2[[#This Row],[Tên hàng hóa]]&lt;&gt;0,D450=""),SUM(OFFSET(Table2[[#This Row],[Thành tiền]],0,0,-COUNTIF(Table2[Số HĐ],Table2[[#This Row],[Số HĐ]]))),"")</f>
        <v>1560594</v>
      </c>
      <c r="K449" s="17" t="s">
        <v>464</v>
      </c>
      <c r="L44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49" s="15"/>
    </row>
    <row r="450" spans="1:13" ht="35.1" customHeight="1" x14ac:dyDescent="0.2">
      <c r="A450" s="11" t="str">
        <f>IF(Table2[[#This Row],[Tên hàng hóa]]="","",A449)</f>
        <v/>
      </c>
      <c r="B450" s="12" t="str">
        <f>IF(Table2[[#This Row],[Tên hàng hóa]]="","",B449)</f>
        <v/>
      </c>
      <c r="C450" s="13" t="str">
        <f>IF(Table2[[#This Row],[Tên hàng hóa]]="","",C449)</f>
        <v/>
      </c>
      <c r="D450" s="16"/>
      <c r="E450" s="18" t="str">
        <f>IF(Table2[[#This Row],[Tên hàng hóa]]&lt;&gt;0,VLOOKUP(Table2[[#This Row],[Tên hàng hóa]],Table1[[Tên hàng hóa]:[Quy cách]],2,0),"")</f>
        <v/>
      </c>
      <c r="F450" s="18" t="str">
        <f>IF(Table2[[#This Row],[Tên hàng hóa]]&lt;&gt;0,VLOOKUP(Table2[[#This Row],[Tên hàng hóa]],Table1[[Tên hàng hóa]:[ĐVT]],3,0),"")</f>
        <v/>
      </c>
      <c r="G450" s="17"/>
      <c r="H450" s="17"/>
      <c r="I450" s="14" t="str">
        <f>IF(Table2[[#This Row],[Số lượng]]&lt;&gt;0,Table2[[#This Row],[Số lượng]]*Table2[[#This Row],[Đơn giá mua]],"")</f>
        <v/>
      </c>
      <c r="J450" s="14" t="str">
        <f ca="1">IF(AND(Table2[[#This Row],[Tên hàng hóa]]&lt;&gt;0,D451=""),SUM(OFFSET(Table2[[#This Row],[Thành tiền]],0,0,-COUNTIF(Table2[Số HĐ],Table2[[#This Row],[Số HĐ]]))),"")</f>
        <v/>
      </c>
      <c r="K450" s="17"/>
      <c r="L45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50" s="15"/>
    </row>
    <row r="451" spans="1:13" ht="35.1" customHeight="1" x14ac:dyDescent="0.2">
      <c r="A451" s="11">
        <v>42275</v>
      </c>
      <c r="B451" s="12" t="s">
        <v>1593</v>
      </c>
      <c r="C451" s="13" t="s">
        <v>1119</v>
      </c>
      <c r="D451" s="16" t="s">
        <v>442</v>
      </c>
      <c r="E451" s="18" t="str">
        <f>IF(Table2[[#This Row],[Tên hàng hóa]]&lt;&gt;0,VLOOKUP(Table2[[#This Row],[Tên hàng hóa]],Table1[[Tên hàng hóa]:[Quy cách]],2,0),"")</f>
        <v>Schneider</v>
      </c>
      <c r="F451" s="18" t="str">
        <f>IF(Table2[[#This Row],[Tên hàng hóa]]&lt;&gt;0,VLOOKUP(Table2[[#This Row],[Tên hàng hóa]],Table1[[Tên hàng hóa]:[ĐVT]],3,0),"")</f>
        <v>Cái</v>
      </c>
      <c r="G451" s="17">
        <v>350000</v>
      </c>
      <c r="H451" s="17">
        <v>2</v>
      </c>
      <c r="I451" s="14">
        <f>IF(Table2[[#This Row],[Số lượng]]&lt;&gt;0,Table2[[#This Row],[Số lượng]]*Table2[[#This Row],[Đơn giá mua]],"")</f>
        <v>700000</v>
      </c>
      <c r="J451" s="14">
        <f ca="1">IF(AND(Table2[[#This Row],[Tên hàng hóa]]&lt;&gt;0,D452=""),SUM(OFFSET(Table2[[#This Row],[Thành tiền]],0,0,-COUNTIF(Table2[Số HĐ],Table2[[#This Row],[Số HĐ]]))),"")</f>
        <v>700000</v>
      </c>
      <c r="K451" s="17" t="s">
        <v>464</v>
      </c>
      <c r="L45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51" s="15"/>
    </row>
    <row r="452" spans="1:13" ht="35.1" customHeight="1" x14ac:dyDescent="0.2">
      <c r="A452" s="11" t="str">
        <f>IF(Table2[[#This Row],[Tên hàng hóa]]="","",A451)</f>
        <v/>
      </c>
      <c r="B452" s="12" t="str">
        <f>IF(Table2[[#This Row],[Tên hàng hóa]]="","",B451)</f>
        <v/>
      </c>
      <c r="C452" s="13" t="str">
        <f>IF(Table2[[#This Row],[Tên hàng hóa]]="","",C451)</f>
        <v/>
      </c>
      <c r="D452" s="16"/>
      <c r="E452" s="18" t="str">
        <f>IF(Table2[[#This Row],[Tên hàng hóa]]&lt;&gt;0,VLOOKUP(Table2[[#This Row],[Tên hàng hóa]],Table1[[Tên hàng hóa]:[Quy cách]],2,0),"")</f>
        <v/>
      </c>
      <c r="F452" s="18" t="str">
        <f>IF(Table2[[#This Row],[Tên hàng hóa]]&lt;&gt;0,VLOOKUP(Table2[[#This Row],[Tên hàng hóa]],Table1[[Tên hàng hóa]:[ĐVT]],3,0),"")</f>
        <v/>
      </c>
      <c r="G452" s="17"/>
      <c r="H452" s="17"/>
      <c r="I452" s="14" t="str">
        <f>IF(Table2[[#This Row],[Số lượng]]&lt;&gt;0,Table2[[#This Row],[Số lượng]]*Table2[[#This Row],[Đơn giá mua]],"")</f>
        <v/>
      </c>
      <c r="J452" s="14" t="str">
        <f ca="1">IF(AND(Table2[[#This Row],[Tên hàng hóa]]&lt;&gt;0,D453=""),SUM(OFFSET(Table2[[#This Row],[Thành tiền]],0,0,-COUNTIF(Table2[Số HĐ],Table2[[#This Row],[Số HĐ]]))),"")</f>
        <v/>
      </c>
      <c r="K452" s="17"/>
      <c r="L45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52" s="15"/>
    </row>
    <row r="453" spans="1:13" ht="35.1" customHeight="1" x14ac:dyDescent="0.2">
      <c r="A453" s="11">
        <v>42275</v>
      </c>
      <c r="B453" s="12" t="s">
        <v>1595</v>
      </c>
      <c r="C453" s="13" t="s">
        <v>521</v>
      </c>
      <c r="D453" s="16" t="s">
        <v>394</v>
      </c>
      <c r="E453" s="18" t="str">
        <f>IF(Table2[[#This Row],[Tên hàng hóa]]&lt;&gt;0,VLOOKUP(Table2[[#This Row],[Tên hàng hóa]],Table1[[Tên hàng hóa]:[Quy cách]],2,0),"")</f>
        <v>Timer</v>
      </c>
      <c r="F453" s="18" t="str">
        <f>IF(Table2[[#This Row],[Tên hàng hóa]]&lt;&gt;0,VLOOKUP(Table2[[#This Row],[Tên hàng hóa]],Table1[[Tên hàng hóa]:[ĐVT]],3,0),"")</f>
        <v>Cái</v>
      </c>
      <c r="G453" s="17">
        <v>660000</v>
      </c>
      <c r="H453" s="17">
        <v>2</v>
      </c>
      <c r="I453" s="14">
        <f>IF(Table2[[#This Row],[Số lượng]]&lt;&gt;0,Table2[[#This Row],[Số lượng]]*Table2[[#This Row],[Đơn giá mua]],"")</f>
        <v>1320000</v>
      </c>
      <c r="J453" s="14">
        <f ca="1">IF(AND(Table2[[#This Row],[Tên hàng hóa]]&lt;&gt;0,D454=""),SUM(OFFSET(Table2[[#This Row],[Thành tiền]],0,0,-COUNTIF(Table2[Số HĐ],Table2[[#This Row],[Số HĐ]]))),"")</f>
        <v>1320000</v>
      </c>
      <c r="K453" s="17" t="s">
        <v>464</v>
      </c>
      <c r="L45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53" s="15" t="s">
        <v>2505</v>
      </c>
    </row>
    <row r="454" spans="1:13" ht="35.1" customHeight="1" x14ac:dyDescent="0.2">
      <c r="A454" s="11" t="str">
        <f>IF(Table2[[#This Row],[Tên hàng hóa]]="","",A453)</f>
        <v/>
      </c>
      <c r="B454" s="12" t="str">
        <f>IF(Table2[[#This Row],[Tên hàng hóa]]="","",B453)</f>
        <v/>
      </c>
      <c r="C454" s="13" t="str">
        <f>IF(Table2[[#This Row],[Tên hàng hóa]]="","",C453)</f>
        <v/>
      </c>
      <c r="D454" s="16"/>
      <c r="E454" s="18" t="str">
        <f>IF(Table2[[#This Row],[Tên hàng hóa]]&lt;&gt;0,VLOOKUP(Table2[[#This Row],[Tên hàng hóa]],Table1[[Tên hàng hóa]:[Quy cách]],2,0),"")</f>
        <v/>
      </c>
      <c r="F454" s="18" t="str">
        <f>IF(Table2[[#This Row],[Tên hàng hóa]]&lt;&gt;0,VLOOKUP(Table2[[#This Row],[Tên hàng hóa]],Table1[[Tên hàng hóa]:[ĐVT]],3,0),"")</f>
        <v/>
      </c>
      <c r="G454" s="17"/>
      <c r="H454" s="17"/>
      <c r="I454" s="14" t="str">
        <f>IF(Table2[[#This Row],[Số lượng]]&lt;&gt;0,Table2[[#This Row],[Số lượng]]*Table2[[#This Row],[Đơn giá mua]],"")</f>
        <v/>
      </c>
      <c r="J454" s="14" t="str">
        <f ca="1">IF(AND(Table2[[#This Row],[Tên hàng hóa]]&lt;&gt;0,D455=""),SUM(OFFSET(Table2[[#This Row],[Thành tiền]],0,0,-COUNTIF(Table2[Số HĐ],Table2[[#This Row],[Số HĐ]]))),"")</f>
        <v/>
      </c>
      <c r="K454" s="17"/>
      <c r="L45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54" s="15"/>
    </row>
    <row r="455" spans="1:13" ht="35.1" customHeight="1" x14ac:dyDescent="0.2">
      <c r="A455" s="11">
        <v>42279</v>
      </c>
      <c r="B455" s="12" t="s">
        <v>1596</v>
      </c>
      <c r="C455" s="13" t="s">
        <v>1119</v>
      </c>
      <c r="D455" s="16" t="s">
        <v>1579</v>
      </c>
      <c r="E455" s="18" t="str">
        <f>IF(Table2[[#This Row],[Tên hàng hóa]]&lt;&gt;0,VLOOKUP(Table2[[#This Row],[Tên hàng hóa]],Table1[[Tên hàng hóa]:[Quy cách]],2,0),"")</f>
        <v>Rờ le nhiệt Schneider</v>
      </c>
      <c r="F455" s="18" t="str">
        <f>IF(Table2[[#This Row],[Tên hàng hóa]]&lt;&gt;0,VLOOKUP(Table2[[#This Row],[Tên hàng hóa]],Table1[[Tên hàng hóa]:[ĐVT]],3,0),"")</f>
        <v>Cái</v>
      </c>
      <c r="G455" s="17">
        <v>260099</v>
      </c>
      <c r="H455" s="17">
        <v>5</v>
      </c>
      <c r="I455" s="14">
        <f>IF(Table2[[#This Row],[Số lượng]]&lt;&gt;0,Table2[[#This Row],[Số lượng]]*Table2[[#This Row],[Đơn giá mua]],"")</f>
        <v>1300495</v>
      </c>
      <c r="J455" s="14" t="str">
        <f ca="1">IF(AND(Table2[[#This Row],[Tên hàng hóa]]&lt;&gt;0,D456=""),SUM(OFFSET(Table2[[#This Row],[Thành tiền]],0,0,-COUNTIF(Table2[Số HĐ],Table2[[#This Row],[Số HĐ]]))),"")</f>
        <v/>
      </c>
      <c r="K455" s="17"/>
      <c r="L45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55" s="15"/>
    </row>
    <row r="456" spans="1:13" ht="35.1" customHeight="1" x14ac:dyDescent="0.2">
      <c r="A456" s="11">
        <f>IF(Table2[[#This Row],[Tên hàng hóa]]="","",A455)</f>
        <v>42279</v>
      </c>
      <c r="B456" s="12" t="str">
        <f>IF(Table2[[#This Row],[Tên hàng hóa]]="","",B455)</f>
        <v>AE 9634</v>
      </c>
      <c r="C456" s="13" t="str">
        <f>IF(Table2[[#This Row],[Tên hàng hóa]]="","",C455)</f>
        <v>CTY TNHH KỸ THUẬT ĐIỆN - TỰ ĐỘNG HÓA A&amp;E</v>
      </c>
      <c r="D456" s="16" t="s">
        <v>1110</v>
      </c>
      <c r="E456" s="18" t="str">
        <f>IF(Table2[[#This Row],[Tên hàng hóa]]&lt;&gt;0,VLOOKUP(Table2[[#This Row],[Tên hàng hóa]],Table1[[Tên hàng hóa]:[Quy cách]],2,0),"")</f>
        <v>Schneider</v>
      </c>
      <c r="F456" s="18" t="str">
        <f>IF(Table2[[#This Row],[Tên hàng hóa]]&lt;&gt;0,VLOOKUP(Table2[[#This Row],[Tên hàng hóa]],Table1[[Tên hàng hóa]:[ĐVT]],3,0),"")</f>
        <v>Cái</v>
      </c>
      <c r="G456" s="17">
        <v>335500</v>
      </c>
      <c r="H456" s="17">
        <v>10</v>
      </c>
      <c r="I456" s="14">
        <f>IF(Table2[[#This Row],[Số lượng]]&lt;&gt;0,Table2[[#This Row],[Số lượng]]*Table2[[#This Row],[Đơn giá mua]],"")</f>
        <v>3355000</v>
      </c>
      <c r="J456" s="14" t="str">
        <f ca="1">IF(AND(Table2[[#This Row],[Tên hàng hóa]]&lt;&gt;0,D457=""),SUM(OFFSET(Table2[[#This Row],[Thành tiền]],0,0,-COUNTIF(Table2[Số HĐ],Table2[[#This Row],[Số HĐ]]))),"")</f>
        <v/>
      </c>
      <c r="K456" s="17"/>
      <c r="L45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56" s="15"/>
    </row>
    <row r="457" spans="1:13" ht="35.1" customHeight="1" x14ac:dyDescent="0.2">
      <c r="A457" s="11">
        <f>IF(Table2[[#This Row],[Tên hàng hóa]]="","",A456)</f>
        <v>42279</v>
      </c>
      <c r="B457" s="12" t="str">
        <f>IF(Table2[[#This Row],[Tên hàng hóa]]="","",B456)</f>
        <v>AE 9634</v>
      </c>
      <c r="C457" s="13" t="str">
        <f>IF(Table2[[#This Row],[Tên hàng hóa]]="","",C456)</f>
        <v>CTY TNHH KỸ THUẬT ĐIỆN - TỰ ĐỘNG HÓA A&amp;E</v>
      </c>
      <c r="D457" s="16" t="s">
        <v>1597</v>
      </c>
      <c r="E457" s="18" t="str">
        <f>IF(Table2[[#This Row],[Tên hàng hóa]]&lt;&gt;0,VLOOKUP(Table2[[#This Row],[Tên hàng hóa]],Table1[[Tên hàng hóa]:[Quy cách]],2,0),"")</f>
        <v>Tụ Bù</v>
      </c>
      <c r="F457" s="18" t="str">
        <f>IF(Table2[[#This Row],[Tên hàng hóa]]&lt;&gt;0,VLOOKUP(Table2[[#This Row],[Tên hàng hóa]],Table1[[Tên hàng hóa]:[ĐVT]],3,0),"")</f>
        <v>Cái</v>
      </c>
      <c r="G457" s="17">
        <v>942700</v>
      </c>
      <c r="H457" s="17">
        <v>8</v>
      </c>
      <c r="I457" s="14">
        <f>IF(Table2[[#This Row],[Số lượng]]&lt;&gt;0,Table2[[#This Row],[Số lượng]]*Table2[[#This Row],[Đơn giá mua]],"")</f>
        <v>7541600</v>
      </c>
      <c r="J457" s="14">
        <f ca="1">IF(AND(Table2[[#This Row],[Tên hàng hóa]]&lt;&gt;0,D458=""),SUM(OFFSET(Table2[[#This Row],[Thành tiền]],0,0,-COUNTIF(Table2[Số HĐ],Table2[[#This Row],[Số HĐ]]))),"")</f>
        <v>12197095</v>
      </c>
      <c r="K457" s="17" t="s">
        <v>464</v>
      </c>
      <c r="L45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57" s="15"/>
    </row>
    <row r="458" spans="1:13" ht="35.1" customHeight="1" x14ac:dyDescent="0.2">
      <c r="A458" s="11" t="str">
        <f>IF(Table2[[#This Row],[Tên hàng hóa]]="","",A457)</f>
        <v/>
      </c>
      <c r="B458" s="12" t="str">
        <f>IF(Table2[[#This Row],[Tên hàng hóa]]="","",B457)</f>
        <v/>
      </c>
      <c r="C458" s="13" t="str">
        <f>IF(Table2[[#This Row],[Tên hàng hóa]]="","",C457)</f>
        <v/>
      </c>
      <c r="D458" s="16"/>
      <c r="E458" s="18" t="str">
        <f>IF(Table2[[#This Row],[Tên hàng hóa]]&lt;&gt;0,VLOOKUP(Table2[[#This Row],[Tên hàng hóa]],Table1[[Tên hàng hóa]:[Quy cách]],2,0),"")</f>
        <v/>
      </c>
      <c r="F458" s="18" t="str">
        <f>IF(Table2[[#This Row],[Tên hàng hóa]]&lt;&gt;0,VLOOKUP(Table2[[#This Row],[Tên hàng hóa]],Table1[[Tên hàng hóa]:[ĐVT]],3,0),"")</f>
        <v/>
      </c>
      <c r="G458" s="17"/>
      <c r="H458" s="17"/>
      <c r="I458" s="14" t="str">
        <f>IF(Table2[[#This Row],[Số lượng]]&lt;&gt;0,Table2[[#This Row],[Số lượng]]*Table2[[#This Row],[Đơn giá mua]],"")</f>
        <v/>
      </c>
      <c r="J458" s="14" t="str">
        <f ca="1">IF(AND(Table2[[#This Row],[Tên hàng hóa]]&lt;&gt;0,D459=""),SUM(OFFSET(Table2[[#This Row],[Thành tiền]],0,0,-COUNTIF(Table2[Số HĐ],Table2[[#This Row],[Số HĐ]]))),"")</f>
        <v/>
      </c>
      <c r="K458" s="17"/>
      <c r="L45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58" s="15"/>
    </row>
    <row r="459" spans="1:13" ht="35.1" customHeight="1" x14ac:dyDescent="0.2">
      <c r="A459" s="11">
        <v>42279</v>
      </c>
      <c r="B459" s="12" t="s">
        <v>1600</v>
      </c>
      <c r="C459" s="13" t="s">
        <v>972</v>
      </c>
      <c r="D459" s="16" t="s">
        <v>1599</v>
      </c>
      <c r="E459" s="18" t="str">
        <f>IF(Table2[[#This Row],[Tên hàng hóa]]&lt;&gt;0,VLOOKUP(Table2[[#This Row],[Tên hàng hóa]],Table1[[Tên hàng hóa]:[Quy cách]],2,0),"")</f>
        <v>Rờ le nhiệt</v>
      </c>
      <c r="F459" s="18" t="str">
        <f>IF(Table2[[#This Row],[Tên hàng hóa]]&lt;&gt;0,VLOOKUP(Table2[[#This Row],[Tên hàng hóa]],Table1[[Tên hàng hóa]:[ĐVT]],3,0),"")</f>
        <v>Cái</v>
      </c>
      <c r="G459" s="17">
        <v>149600</v>
      </c>
      <c r="H459" s="17">
        <v>1</v>
      </c>
      <c r="I459" s="14">
        <f>IF(Table2[[#This Row],[Số lượng]]&lt;&gt;0,Table2[[#This Row],[Số lượng]]*Table2[[#This Row],[Đơn giá mua]],"")</f>
        <v>149600</v>
      </c>
      <c r="J459" s="14">
        <f ca="1">IF(AND(Table2[[#This Row],[Tên hàng hóa]]&lt;&gt;0,D460=""),SUM(OFFSET(Table2[[#This Row],[Thành tiền]],0,0,-COUNTIF(Table2[Số HĐ],Table2[[#This Row],[Số HĐ]]))),"")</f>
        <v>149600</v>
      </c>
      <c r="K459" s="17" t="s">
        <v>464</v>
      </c>
      <c r="L45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59" s="15"/>
    </row>
    <row r="460" spans="1:13" ht="35.1" customHeight="1" x14ac:dyDescent="0.2">
      <c r="A460" s="11" t="str">
        <f>IF(Table2[[#This Row],[Tên hàng hóa]]="","",A459)</f>
        <v/>
      </c>
      <c r="B460" s="12" t="str">
        <f>IF(Table2[[#This Row],[Tên hàng hóa]]="","",B459)</f>
        <v/>
      </c>
      <c r="C460" s="13" t="str">
        <f>IF(Table2[[#This Row],[Tên hàng hóa]]="","",C459)</f>
        <v/>
      </c>
      <c r="D460" s="16"/>
      <c r="E460" s="18" t="str">
        <f>IF(Table2[[#This Row],[Tên hàng hóa]]&lt;&gt;0,VLOOKUP(Table2[[#This Row],[Tên hàng hóa]],Table1[[Tên hàng hóa]:[Quy cách]],2,0),"")</f>
        <v/>
      </c>
      <c r="F460" s="18" t="str">
        <f>IF(Table2[[#This Row],[Tên hàng hóa]]&lt;&gt;0,VLOOKUP(Table2[[#This Row],[Tên hàng hóa]],Table1[[Tên hàng hóa]:[ĐVT]],3,0),"")</f>
        <v/>
      </c>
      <c r="G460" s="17"/>
      <c r="H460" s="17"/>
      <c r="I460" s="14" t="str">
        <f>IF(Table2[[#This Row],[Số lượng]]&lt;&gt;0,Table2[[#This Row],[Số lượng]]*Table2[[#This Row],[Đơn giá mua]],"")</f>
        <v/>
      </c>
      <c r="J460" s="14" t="str">
        <f ca="1">IF(AND(Table2[[#This Row],[Tên hàng hóa]]&lt;&gt;0,D461=""),SUM(OFFSET(Table2[[#This Row],[Thành tiền]],0,0,-COUNTIF(Table2[Số HĐ],Table2[[#This Row],[Số HĐ]]))),"")</f>
        <v/>
      </c>
      <c r="K460" s="17"/>
      <c r="L46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60" s="15"/>
    </row>
    <row r="461" spans="1:13" ht="35.1" customHeight="1" x14ac:dyDescent="0.2">
      <c r="A461" s="11">
        <v>42282</v>
      </c>
      <c r="B461" s="12" t="s">
        <v>1601</v>
      </c>
      <c r="C461" s="13" t="s">
        <v>521</v>
      </c>
      <c r="D461" s="16" t="s">
        <v>120</v>
      </c>
      <c r="E461" s="18" t="str">
        <f>IF(Table2[[#This Row],[Tên hàng hóa]]&lt;&gt;0,VLOOKUP(Table2[[#This Row],[Tên hàng hóa]],Table1[[Tên hàng hóa]:[Quy cách]],2,0),"")</f>
        <v>Bộ Điều Khiển Nhiệt Độ</v>
      </c>
      <c r="F461" s="18" t="str">
        <f>IF(Table2[[#This Row],[Tên hàng hóa]]&lt;&gt;0,VLOOKUP(Table2[[#This Row],[Tên hàng hóa]],Table1[[Tên hàng hóa]:[ĐVT]],3,0),"")</f>
        <v>Cái</v>
      </c>
      <c r="G461" s="17">
        <v>3190000</v>
      </c>
      <c r="H461" s="17">
        <v>2</v>
      </c>
      <c r="I461" s="14">
        <f>IF(Table2[[#This Row],[Số lượng]]&lt;&gt;0,Table2[[#This Row],[Số lượng]]*Table2[[#This Row],[Đơn giá mua]],"")</f>
        <v>6380000</v>
      </c>
      <c r="J461" s="14">
        <f ca="1">IF(AND(Table2[[#This Row],[Tên hàng hóa]]&lt;&gt;0,D462=""),SUM(OFFSET(Table2[[#This Row],[Thành tiền]],0,0,-COUNTIF(Table2[Số HĐ],Table2[[#This Row],[Số HĐ]]))),"")</f>
        <v>6380000</v>
      </c>
      <c r="K461" s="17" t="s">
        <v>464</v>
      </c>
      <c r="L46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61" s="15" t="s">
        <v>2505</v>
      </c>
    </row>
    <row r="462" spans="1:13" ht="35.1" customHeight="1" x14ac:dyDescent="0.2">
      <c r="A462" s="11" t="str">
        <f>IF(Table2[[#This Row],[Tên hàng hóa]]="","",A461)</f>
        <v/>
      </c>
      <c r="B462" s="12" t="str">
        <f>IF(Table2[[#This Row],[Tên hàng hóa]]="","",B461)</f>
        <v/>
      </c>
      <c r="C462" s="13" t="str">
        <f>IF(Table2[[#This Row],[Tên hàng hóa]]="","",C461)</f>
        <v/>
      </c>
      <c r="D462" s="16"/>
      <c r="E462" s="18" t="str">
        <f>IF(Table2[[#This Row],[Tên hàng hóa]]&lt;&gt;0,VLOOKUP(Table2[[#This Row],[Tên hàng hóa]],Table1[[Tên hàng hóa]:[Quy cách]],2,0),"")</f>
        <v/>
      </c>
      <c r="F462" s="18" t="str">
        <f>IF(Table2[[#This Row],[Tên hàng hóa]]&lt;&gt;0,VLOOKUP(Table2[[#This Row],[Tên hàng hóa]],Table1[[Tên hàng hóa]:[ĐVT]],3,0),"")</f>
        <v/>
      </c>
      <c r="G462" s="17"/>
      <c r="H462" s="17"/>
      <c r="I462" s="14" t="str">
        <f>IF(Table2[[#This Row],[Số lượng]]&lt;&gt;0,Table2[[#This Row],[Số lượng]]*Table2[[#This Row],[Đơn giá mua]],"")</f>
        <v/>
      </c>
      <c r="J462" s="14" t="str">
        <f ca="1">IF(AND(Table2[[#This Row],[Tên hàng hóa]]&lt;&gt;0,D463=""),SUM(OFFSET(Table2[[#This Row],[Thành tiền]],0,0,-COUNTIF(Table2[Số HĐ],Table2[[#This Row],[Số HĐ]]))),"")</f>
        <v/>
      </c>
      <c r="K462" s="17"/>
      <c r="L46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62" s="15"/>
    </row>
    <row r="463" spans="1:13" ht="35.1" customHeight="1" x14ac:dyDescent="0.2">
      <c r="A463" s="11">
        <v>42283</v>
      </c>
      <c r="B463" s="12" t="s">
        <v>1789</v>
      </c>
      <c r="C463" s="13" t="s">
        <v>1604</v>
      </c>
      <c r="D463" s="16" t="s">
        <v>1602</v>
      </c>
      <c r="E463" s="18" t="str">
        <f>IF(Table2[[#This Row],[Tên hàng hóa]]&lt;&gt;0,VLOOKUP(Table2[[#This Row],[Tên hàng hóa]],Table1[[Tên hàng hóa]:[Quy cách]],2,0),"")</f>
        <v>Bộ đếm</v>
      </c>
      <c r="F463" s="18" t="str">
        <f>IF(Table2[[#This Row],[Tên hàng hóa]]&lt;&gt;0,VLOOKUP(Table2[[#This Row],[Tên hàng hóa]],Table1[[Tên hàng hóa]:[ĐVT]],3,0),"")</f>
        <v>Cái</v>
      </c>
      <c r="G463" s="17">
        <v>1326600</v>
      </c>
      <c r="H463" s="17">
        <v>1</v>
      </c>
      <c r="I463" s="14">
        <f>IF(Table2[[#This Row],[Số lượng]]&lt;&gt;0,Table2[[#This Row],[Số lượng]]*Table2[[#This Row],[Đơn giá mua]],"")</f>
        <v>1326600</v>
      </c>
      <c r="J463" s="14">
        <f ca="1">IF(AND(Table2[[#This Row],[Tên hàng hóa]]&lt;&gt;0,D464=""),SUM(OFFSET(Table2[[#This Row],[Thành tiền]],0,0,-COUNTIF(Table2[Số HĐ],Table2[[#This Row],[Số HĐ]]))),"")</f>
        <v>1326600</v>
      </c>
      <c r="K463" s="17" t="s">
        <v>464</v>
      </c>
      <c r="L463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63" s="15"/>
    </row>
    <row r="464" spans="1:13" ht="35.1" customHeight="1" x14ac:dyDescent="0.2">
      <c r="A464" s="11" t="str">
        <f>IF(Table2[[#This Row],[Tên hàng hóa]]="","",A463)</f>
        <v/>
      </c>
      <c r="B464" s="12" t="str">
        <f>IF(Table2[[#This Row],[Tên hàng hóa]]="","",B463)</f>
        <v/>
      </c>
      <c r="C464" s="13" t="str">
        <f>IF(Table2[[#This Row],[Tên hàng hóa]]="","",C463)</f>
        <v/>
      </c>
      <c r="D464" s="16"/>
      <c r="E464" s="18" t="str">
        <f>IF(Table2[[#This Row],[Tên hàng hóa]]&lt;&gt;0,VLOOKUP(Table2[[#This Row],[Tên hàng hóa]],Table1[[Tên hàng hóa]:[Quy cách]],2,0),"")</f>
        <v/>
      </c>
      <c r="F464" s="18" t="str">
        <f>IF(Table2[[#This Row],[Tên hàng hóa]]&lt;&gt;0,VLOOKUP(Table2[[#This Row],[Tên hàng hóa]],Table1[[Tên hàng hóa]:[ĐVT]],3,0),"")</f>
        <v/>
      </c>
      <c r="G464" s="17"/>
      <c r="H464" s="17"/>
      <c r="I464" s="14" t="str">
        <f>IF(Table2[[#This Row],[Số lượng]]&lt;&gt;0,Table2[[#This Row],[Số lượng]]*Table2[[#This Row],[Đơn giá mua]],"")</f>
        <v/>
      </c>
      <c r="J464" s="14" t="str">
        <f ca="1">IF(AND(Table2[[#This Row],[Tên hàng hóa]]&lt;&gt;0,D465=""),SUM(OFFSET(Table2[[#This Row],[Thành tiền]],0,0,-COUNTIF(Table2[Số HĐ],Table2[[#This Row],[Số HĐ]]))),"")</f>
        <v/>
      </c>
      <c r="K464" s="17"/>
      <c r="L46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64" s="15"/>
    </row>
    <row r="465" spans="1:13" ht="35.1" customHeight="1" x14ac:dyDescent="0.2">
      <c r="A465" s="11">
        <v>42284</v>
      </c>
      <c r="B465" s="12" t="s">
        <v>1790</v>
      </c>
      <c r="C465" s="13" t="s">
        <v>1607</v>
      </c>
      <c r="D465" s="16" t="s">
        <v>1605</v>
      </c>
      <c r="E465" s="18" t="str">
        <f>IF(Table2[[#This Row],[Tên hàng hóa]]&lt;&gt;0,VLOOKUP(Table2[[#This Row],[Tên hàng hóa]],Table1[[Tên hàng hóa]:[Quy cách]],2,0),"")</f>
        <v>Đồng hồ nhiệt</v>
      </c>
      <c r="F465" s="18" t="str">
        <f>IF(Table2[[#This Row],[Tên hàng hóa]]&lt;&gt;0,VLOOKUP(Table2[[#This Row],[Tên hàng hóa]],Table1[[Tên hàng hóa]:[ĐVT]],3,0),"")</f>
        <v>Cái</v>
      </c>
      <c r="G465" s="17">
        <v>2178000</v>
      </c>
      <c r="H465" s="17">
        <v>1</v>
      </c>
      <c r="I465" s="14">
        <f>IF(Table2[[#This Row],[Số lượng]]&lt;&gt;0,Table2[[#This Row],[Số lượng]]*Table2[[#This Row],[Đơn giá mua]],"")</f>
        <v>2178000</v>
      </c>
      <c r="J465" s="14">
        <f ca="1">IF(AND(Table2[[#This Row],[Tên hàng hóa]]&lt;&gt;0,D466=""),SUM(OFFSET(Table2[[#This Row],[Thành tiền]],0,0,-COUNTIF(Table2[Số HĐ],Table2[[#This Row],[Số HĐ]]))),"")</f>
        <v>2178000</v>
      </c>
      <c r="K465" s="17" t="s">
        <v>464</v>
      </c>
      <c r="L465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65" s="15"/>
    </row>
    <row r="466" spans="1:13" ht="35.1" customHeight="1" x14ac:dyDescent="0.2">
      <c r="A466" s="11" t="str">
        <f>IF(Table2[[#This Row],[Tên hàng hóa]]="","",A465)</f>
        <v/>
      </c>
      <c r="B466" s="12" t="str">
        <f>IF(Table2[[#This Row],[Tên hàng hóa]]="","",B465)</f>
        <v/>
      </c>
      <c r="C466" s="13" t="str">
        <f>IF(Table2[[#This Row],[Tên hàng hóa]]="","",C465)</f>
        <v/>
      </c>
      <c r="D466" s="16"/>
      <c r="E466" s="18" t="str">
        <f>IF(Table2[[#This Row],[Tên hàng hóa]]&lt;&gt;0,VLOOKUP(Table2[[#This Row],[Tên hàng hóa]],Table1[[Tên hàng hóa]:[Quy cách]],2,0),"")</f>
        <v/>
      </c>
      <c r="F466" s="18" t="str">
        <f>IF(Table2[[#This Row],[Tên hàng hóa]]&lt;&gt;0,VLOOKUP(Table2[[#This Row],[Tên hàng hóa]],Table1[[Tên hàng hóa]:[ĐVT]],3,0),"")</f>
        <v/>
      </c>
      <c r="G466" s="17"/>
      <c r="H466" s="17"/>
      <c r="I466" s="14" t="str">
        <f>IF(Table2[[#This Row],[Số lượng]]&lt;&gt;0,Table2[[#This Row],[Số lượng]]*Table2[[#This Row],[Đơn giá mua]],"")</f>
        <v/>
      </c>
      <c r="J466" s="14" t="str">
        <f ca="1">IF(AND(Table2[[#This Row],[Tên hàng hóa]]&lt;&gt;0,D467=""),SUM(OFFSET(Table2[[#This Row],[Thành tiền]],0,0,-COUNTIF(Table2[Số HĐ],Table2[[#This Row],[Số HĐ]]))),"")</f>
        <v/>
      </c>
      <c r="K466" s="17"/>
      <c r="L46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66" s="15"/>
    </row>
    <row r="467" spans="1:13" ht="35.1" customHeight="1" x14ac:dyDescent="0.2">
      <c r="A467" s="11">
        <v>42285</v>
      </c>
      <c r="B467" s="12" t="s">
        <v>1791</v>
      </c>
      <c r="C467" s="13" t="s">
        <v>1608</v>
      </c>
      <c r="D467" s="16" t="s">
        <v>1609</v>
      </c>
      <c r="E467" s="18" t="str">
        <f>IF(Table2[[#This Row],[Tên hàng hóa]]&lt;&gt;0,VLOOKUP(Table2[[#This Row],[Tên hàng hóa]],Table1[[Tên hàng hóa]:[Quy cách]],2,0),"")</f>
        <v>Cảm Biến</v>
      </c>
      <c r="F467" s="18" t="str">
        <f>IF(Table2[[#This Row],[Tên hàng hóa]]&lt;&gt;0,VLOOKUP(Table2[[#This Row],[Tên hàng hóa]],Table1[[Tên hàng hóa]:[ĐVT]],3,0),"")</f>
        <v>Cái</v>
      </c>
      <c r="G467" s="17">
        <v>192500</v>
      </c>
      <c r="H467" s="17">
        <v>3</v>
      </c>
      <c r="I467" s="14">
        <f>IF(Table2[[#This Row],[Số lượng]]&lt;&gt;0,Table2[[#This Row],[Số lượng]]*Table2[[#This Row],[Đơn giá mua]],"")</f>
        <v>577500</v>
      </c>
      <c r="J467" s="14" t="str">
        <f ca="1">IF(AND(Table2[[#This Row],[Tên hàng hóa]]&lt;&gt;0,D468=""),SUM(OFFSET(Table2[[#This Row],[Thành tiền]],0,0,-COUNTIF(Table2[Số HĐ],Table2[[#This Row],[Số HĐ]]))),"")</f>
        <v/>
      </c>
      <c r="K467" s="17"/>
      <c r="L46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67" s="15"/>
    </row>
    <row r="468" spans="1:13" ht="35.1" customHeight="1" x14ac:dyDescent="0.2">
      <c r="A468" s="11">
        <f>IF(Table2[[#This Row],[Tên hàng hóa]]="","",A467)</f>
        <v>42285</v>
      </c>
      <c r="B468" s="12" t="str">
        <f>IF(Table2[[#This Row],[Tên hàng hóa]]="","",B467)</f>
        <v>TIBI 1965</v>
      </c>
      <c r="C468" s="13" t="str">
        <f>IF(Table2[[#This Row],[Tên hàng hóa]]="","",C467)</f>
        <v>CTY TIBI</v>
      </c>
      <c r="D468" s="16" t="s">
        <v>1610</v>
      </c>
      <c r="E468" s="18" t="str">
        <f>IF(Table2[[#This Row],[Tên hàng hóa]]&lt;&gt;0,VLOOKUP(Table2[[#This Row],[Tên hàng hóa]],Table1[[Tên hàng hóa]:[Quy cách]],2,0),"")</f>
        <v>Cảm Biến</v>
      </c>
      <c r="F468" s="18" t="str">
        <f>IF(Table2[[#This Row],[Tên hàng hóa]]&lt;&gt;0,VLOOKUP(Table2[[#This Row],[Tên hàng hóa]],Table1[[Tên hàng hóa]:[ĐVT]],3,0),"")</f>
        <v>Cái</v>
      </c>
      <c r="G468" s="17">
        <v>220000</v>
      </c>
      <c r="H468" s="17">
        <v>2</v>
      </c>
      <c r="I468" s="14">
        <f>IF(Table2[[#This Row],[Số lượng]]&lt;&gt;0,Table2[[#This Row],[Số lượng]]*Table2[[#This Row],[Đơn giá mua]],"")</f>
        <v>440000</v>
      </c>
      <c r="J468" s="14">
        <f ca="1">IF(AND(Table2[[#This Row],[Tên hàng hóa]]&lt;&gt;0,D469=""),SUM(OFFSET(Table2[[#This Row],[Thành tiền]],0,0,-COUNTIF(Table2[Số HĐ],Table2[[#This Row],[Số HĐ]]))),"")</f>
        <v>1017500</v>
      </c>
      <c r="K468" s="17" t="s">
        <v>464</v>
      </c>
      <c r="L46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68" s="15"/>
    </row>
    <row r="469" spans="1:13" ht="35.1" customHeight="1" x14ac:dyDescent="0.2">
      <c r="A469" s="11" t="str">
        <f>IF(Table2[[#This Row],[Tên hàng hóa]]="","",A468)</f>
        <v/>
      </c>
      <c r="B469" s="12" t="str">
        <f>IF(Table2[[#This Row],[Tên hàng hóa]]="","",B468)</f>
        <v/>
      </c>
      <c r="C469" s="13" t="str">
        <f>IF(Table2[[#This Row],[Tên hàng hóa]]="","",C468)</f>
        <v/>
      </c>
      <c r="D469" s="16"/>
      <c r="E469" s="18" t="str">
        <f>IF(Table2[[#This Row],[Tên hàng hóa]]&lt;&gt;0,VLOOKUP(Table2[[#This Row],[Tên hàng hóa]],Table1[[Tên hàng hóa]:[Quy cách]],2,0),"")</f>
        <v/>
      </c>
      <c r="F469" s="18" t="str">
        <f>IF(Table2[[#This Row],[Tên hàng hóa]]&lt;&gt;0,VLOOKUP(Table2[[#This Row],[Tên hàng hóa]],Table1[[Tên hàng hóa]:[ĐVT]],3,0),"")</f>
        <v/>
      </c>
      <c r="G469" s="17"/>
      <c r="H469" s="17"/>
      <c r="I469" s="14" t="str">
        <f>IF(Table2[[#This Row],[Số lượng]]&lt;&gt;0,Table2[[#This Row],[Số lượng]]*Table2[[#This Row],[Đơn giá mua]],"")</f>
        <v/>
      </c>
      <c r="J469" s="14" t="str">
        <f ca="1">IF(AND(Table2[[#This Row],[Tên hàng hóa]]&lt;&gt;0,D470=""),SUM(OFFSET(Table2[[#This Row],[Thành tiền]],0,0,-COUNTIF(Table2[Số HĐ],Table2[[#This Row],[Số HĐ]]))),"")</f>
        <v/>
      </c>
      <c r="K469" s="17"/>
      <c r="L46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69" s="15"/>
    </row>
    <row r="470" spans="1:13" ht="35.1" customHeight="1" x14ac:dyDescent="0.2">
      <c r="A470" s="11">
        <v>42285</v>
      </c>
      <c r="B470" s="12" t="s">
        <v>1612</v>
      </c>
      <c r="C470" s="13" t="s">
        <v>480</v>
      </c>
      <c r="D470" s="16" t="s">
        <v>1611</v>
      </c>
      <c r="E470" s="18" t="str">
        <f>IF(Table2[[#This Row],[Tên hàng hóa]]&lt;&gt;0,VLOOKUP(Table2[[#This Row],[Tên hàng hóa]],Table1[[Tên hàng hóa]:[Quy cách]],2,0),"")</f>
        <v>Bộ Điều Khiển Lập Trình</v>
      </c>
      <c r="F470" s="18" t="str">
        <f>IF(Table2[[#This Row],[Tên hàng hóa]]&lt;&gt;0,VLOOKUP(Table2[[#This Row],[Tên hàng hóa]],Table1[[Tên hàng hóa]:[ĐVT]],3,0),"")</f>
        <v>Cái</v>
      </c>
      <c r="G470" s="17">
        <v>4950000</v>
      </c>
      <c r="H470" s="17">
        <v>1</v>
      </c>
      <c r="I470" s="14">
        <f>IF(Table2[[#This Row],[Số lượng]]&lt;&gt;0,Table2[[#This Row],[Số lượng]]*Table2[[#This Row],[Đơn giá mua]],"")</f>
        <v>4950000</v>
      </c>
      <c r="J470" s="14" t="str">
        <f ca="1">IF(AND(Table2[[#This Row],[Tên hàng hóa]]&lt;&gt;0,D471=""),SUM(OFFSET(Table2[[#This Row],[Thành tiền]],0,0,-COUNTIF(Table2[Số HĐ],Table2[[#This Row],[Số HĐ]]))),"")</f>
        <v/>
      </c>
      <c r="K470" s="17"/>
      <c r="L47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70" s="15"/>
    </row>
    <row r="471" spans="1:13" ht="35.1" customHeight="1" x14ac:dyDescent="0.2">
      <c r="A471" s="11">
        <f>IF(Table2[[#This Row],[Tên hàng hóa]]="","",A470)</f>
        <v>42285</v>
      </c>
      <c r="B471" s="12" t="str">
        <f>IF(Table2[[#This Row],[Tên hàng hóa]]="","",B470)</f>
        <v>TP 7430</v>
      </c>
      <c r="C471" s="13" t="str">
        <f>IF(Table2[[#This Row],[Tên hàng hóa]]="","",C470)</f>
        <v>CTY TNHH TM -DV Thuận Phương</v>
      </c>
      <c r="D471" s="16" t="s">
        <v>705</v>
      </c>
      <c r="E471" s="18" t="str">
        <f>IF(Table2[[#This Row],[Tên hàng hóa]]&lt;&gt;0,VLOOKUP(Table2[[#This Row],[Tên hàng hóa]],Table1[[Tên hàng hóa]:[Quy cách]],2,0),"")</f>
        <v>Cảm Biến</v>
      </c>
      <c r="F471" s="18" t="str">
        <f>IF(Table2[[#This Row],[Tên hàng hóa]]&lt;&gt;0,VLOOKUP(Table2[[#This Row],[Tên hàng hóa]],Table1[[Tên hàng hóa]:[ĐVT]],3,0),"")</f>
        <v>Cái</v>
      </c>
      <c r="G471" s="17">
        <v>938300</v>
      </c>
      <c r="H471" s="17">
        <v>1</v>
      </c>
      <c r="I471" s="14">
        <f>IF(Table2[[#This Row],[Số lượng]]&lt;&gt;0,Table2[[#This Row],[Số lượng]]*Table2[[#This Row],[Đơn giá mua]],"")</f>
        <v>938300</v>
      </c>
      <c r="J471" s="14">
        <f ca="1">IF(AND(Table2[[#This Row],[Tên hàng hóa]]&lt;&gt;0,D472=""),SUM(OFFSET(Table2[[#This Row],[Thành tiền]],0,0,-COUNTIF(Table2[Số HĐ],Table2[[#This Row],[Số HĐ]]))),"")</f>
        <v>5888300</v>
      </c>
      <c r="K471" s="17" t="s">
        <v>464</v>
      </c>
      <c r="L47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71" s="15" t="s">
        <v>2024</v>
      </c>
    </row>
    <row r="472" spans="1:13" ht="35.1" customHeight="1" x14ac:dyDescent="0.2">
      <c r="A472" s="11" t="str">
        <f>IF(Table2[[#This Row],[Tên hàng hóa]]="","",A471)</f>
        <v/>
      </c>
      <c r="B472" s="12" t="str">
        <f>IF(Table2[[#This Row],[Tên hàng hóa]]="","",B471)</f>
        <v/>
      </c>
      <c r="C472" s="13" t="str">
        <f>IF(Table2[[#This Row],[Tên hàng hóa]]="","",C471)</f>
        <v/>
      </c>
      <c r="D472" s="16"/>
      <c r="E472" s="18" t="str">
        <f>IF(Table2[[#This Row],[Tên hàng hóa]]&lt;&gt;0,VLOOKUP(Table2[[#This Row],[Tên hàng hóa]],Table1[[Tên hàng hóa]:[Quy cách]],2,0),"")</f>
        <v/>
      </c>
      <c r="F472" s="18" t="str">
        <f>IF(Table2[[#This Row],[Tên hàng hóa]]&lt;&gt;0,VLOOKUP(Table2[[#This Row],[Tên hàng hóa]],Table1[[Tên hàng hóa]:[ĐVT]],3,0),"")</f>
        <v/>
      </c>
      <c r="G472" s="17"/>
      <c r="H472" s="17"/>
      <c r="I472" s="14" t="str">
        <f>IF(Table2[[#This Row],[Số lượng]]&lt;&gt;0,Table2[[#This Row],[Số lượng]]*Table2[[#This Row],[Đơn giá mua]],"")</f>
        <v/>
      </c>
      <c r="J472" s="14" t="str">
        <f ca="1">IF(AND(Table2[[#This Row],[Tên hàng hóa]]&lt;&gt;0,D473=""),SUM(OFFSET(Table2[[#This Row],[Thành tiền]],0,0,-COUNTIF(Table2[Số HĐ],Table2[[#This Row],[Số HĐ]]))),"")</f>
        <v/>
      </c>
      <c r="K472" s="17"/>
      <c r="L47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72" s="15"/>
    </row>
    <row r="473" spans="1:13" ht="35.1" customHeight="1" x14ac:dyDescent="0.2">
      <c r="A473" s="11">
        <v>42286</v>
      </c>
      <c r="B473" s="12" t="s">
        <v>1613</v>
      </c>
      <c r="C473" s="13" t="s">
        <v>521</v>
      </c>
      <c r="D473" s="16" t="s">
        <v>85</v>
      </c>
      <c r="E473" s="18" t="str">
        <f>IF(Table2[[#This Row],[Tên hàng hóa]]&lt;&gt;0,VLOOKUP(Table2[[#This Row],[Tên hàng hóa]],Table1[[Tên hàng hóa]:[Quy cách]],2,0),"")</f>
        <v>Bộ Điều Khiển Lập Trình</v>
      </c>
      <c r="F473" s="18" t="str">
        <f>IF(Table2[[#This Row],[Tên hàng hóa]]&lt;&gt;0,VLOOKUP(Table2[[#This Row],[Tên hàng hóa]],Table1[[Tên hàng hóa]:[ĐVT]],3,0),"")</f>
        <v>Cái</v>
      </c>
      <c r="G473" s="17">
        <v>4070000</v>
      </c>
      <c r="H473" s="17">
        <v>1</v>
      </c>
      <c r="I473" s="14">
        <f>IF(Table2[[#This Row],[Số lượng]]&lt;&gt;0,Table2[[#This Row],[Số lượng]]*Table2[[#This Row],[Đơn giá mua]],"")</f>
        <v>4070000</v>
      </c>
      <c r="J473" s="14" t="str">
        <f ca="1">IF(AND(Table2[[#This Row],[Tên hàng hóa]]&lt;&gt;0,D474=""),SUM(OFFSET(Table2[[#This Row],[Thành tiền]],0,0,-COUNTIF(Table2[Số HĐ],Table2[[#This Row],[Số HĐ]]))),"")</f>
        <v/>
      </c>
      <c r="K473" s="17"/>
      <c r="L47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73" s="15"/>
    </row>
    <row r="474" spans="1:13" ht="35.1" customHeight="1" x14ac:dyDescent="0.2">
      <c r="A474" s="11">
        <f>IF(Table2[[#This Row],[Tên hàng hóa]]="","",A473)</f>
        <v>42286</v>
      </c>
      <c r="B474" s="12" t="str">
        <f>IF(Table2[[#This Row],[Tên hàng hóa]]="","",B473)</f>
        <v>ĐMN 339</v>
      </c>
      <c r="C474" s="13" t="str">
        <f>IF(Table2[[#This Row],[Tên hàng hóa]]="","",C473)</f>
        <v>CTY Điện Minh Nguyên</v>
      </c>
      <c r="D474" s="16" t="s">
        <v>1446</v>
      </c>
      <c r="E474" s="18" t="str">
        <f>IF(Table2[[#This Row],[Tên hàng hóa]]&lt;&gt;0,VLOOKUP(Table2[[#This Row],[Tên hàng hóa]],Table1[[Tên hàng hóa]:[Quy cách]],2,0),"")</f>
        <v>Cảm Biến</v>
      </c>
      <c r="F474" s="18" t="str">
        <f>IF(Table2[[#This Row],[Tên hàng hóa]]&lt;&gt;0,VLOOKUP(Table2[[#This Row],[Tên hàng hóa]],Table1[[Tên hàng hóa]:[ĐVT]],3,0),"")</f>
        <v>Cái</v>
      </c>
      <c r="G474" s="17">
        <v>148500</v>
      </c>
      <c r="H474" s="17">
        <v>2</v>
      </c>
      <c r="I474" s="14">
        <f>IF(Table2[[#This Row],[Số lượng]]&lt;&gt;0,Table2[[#This Row],[Số lượng]]*Table2[[#This Row],[Đơn giá mua]],"")</f>
        <v>297000</v>
      </c>
      <c r="J474" s="14">
        <f ca="1">IF(AND(Table2[[#This Row],[Tên hàng hóa]]&lt;&gt;0,D475=""),SUM(OFFSET(Table2[[#This Row],[Thành tiền]],0,0,-COUNTIF(Table2[Số HĐ],Table2[[#This Row],[Số HĐ]]))),"")</f>
        <v>4367000</v>
      </c>
      <c r="K474" s="17" t="s">
        <v>464</v>
      </c>
      <c r="L47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74" s="15" t="s">
        <v>2505</v>
      </c>
    </row>
    <row r="475" spans="1:13" ht="35.1" customHeight="1" x14ac:dyDescent="0.2">
      <c r="A475" s="11" t="str">
        <f>IF(Table2[[#This Row],[Tên hàng hóa]]="","",A474)</f>
        <v/>
      </c>
      <c r="B475" s="12" t="str">
        <f>IF(Table2[[#This Row],[Tên hàng hóa]]="","",B474)</f>
        <v/>
      </c>
      <c r="C475" s="13" t="str">
        <f>IF(Table2[[#This Row],[Tên hàng hóa]]="","",C474)</f>
        <v/>
      </c>
      <c r="D475" s="16"/>
      <c r="E475" s="18" t="str">
        <f>IF(Table2[[#This Row],[Tên hàng hóa]]&lt;&gt;0,VLOOKUP(Table2[[#This Row],[Tên hàng hóa]],Table1[[Tên hàng hóa]:[Quy cách]],2,0),"")</f>
        <v/>
      </c>
      <c r="F475" s="18" t="str">
        <f>IF(Table2[[#This Row],[Tên hàng hóa]]&lt;&gt;0,VLOOKUP(Table2[[#This Row],[Tên hàng hóa]],Table1[[Tên hàng hóa]:[ĐVT]],3,0),"")</f>
        <v/>
      </c>
      <c r="G475" s="17"/>
      <c r="H475" s="17"/>
      <c r="I475" s="14" t="str">
        <f>IF(Table2[[#This Row],[Số lượng]]&lt;&gt;0,Table2[[#This Row],[Số lượng]]*Table2[[#This Row],[Đơn giá mua]],"")</f>
        <v/>
      </c>
      <c r="J475" s="14" t="str">
        <f ca="1">IF(AND(Table2[[#This Row],[Tên hàng hóa]]&lt;&gt;0,D476=""),SUM(OFFSET(Table2[[#This Row],[Thành tiền]],0,0,-COUNTIF(Table2[Số HĐ],Table2[[#This Row],[Số HĐ]]))),"")</f>
        <v/>
      </c>
      <c r="K475" s="17"/>
      <c r="L47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75" s="15"/>
    </row>
    <row r="476" spans="1:13" ht="35.1" customHeight="1" x14ac:dyDescent="0.2">
      <c r="A476" s="11">
        <v>42290</v>
      </c>
      <c r="B476" s="12" t="s">
        <v>1614</v>
      </c>
      <c r="C476" s="13" t="s">
        <v>480</v>
      </c>
      <c r="D476" s="16" t="s">
        <v>364</v>
      </c>
      <c r="E476" s="18" t="str">
        <f>IF(Table2[[#This Row],[Tên hàng hóa]]&lt;&gt;0,VLOOKUP(Table2[[#This Row],[Tên hàng hóa]],Table1[[Tên hàng hóa]:[Quy cách]],2,0),"")</f>
        <v>Relay</v>
      </c>
      <c r="F476" s="18" t="str">
        <f>IF(Table2[[#This Row],[Tên hàng hóa]]&lt;&gt;0,VLOOKUP(Table2[[#This Row],[Tên hàng hóa]],Table1[[Tên hàng hóa]:[ĐVT]],3,0),"")</f>
        <v>Cái</v>
      </c>
      <c r="G476" s="17">
        <v>171600</v>
      </c>
      <c r="H476" s="17">
        <v>16</v>
      </c>
      <c r="I476" s="14">
        <f>IF(Table2[[#This Row],[Số lượng]]&lt;&gt;0,Table2[[#This Row],[Số lượng]]*Table2[[#This Row],[Đơn giá mua]],"")</f>
        <v>2745600</v>
      </c>
      <c r="J476" s="14" t="str">
        <f ca="1">IF(AND(Table2[[#This Row],[Tên hàng hóa]]&lt;&gt;0,D477=""),SUM(OFFSET(Table2[[#This Row],[Thành tiền]],0,0,-COUNTIF(Table2[Số HĐ],Table2[[#This Row],[Số HĐ]]))),"")</f>
        <v/>
      </c>
      <c r="K476" s="17"/>
      <c r="L47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76" s="15"/>
    </row>
    <row r="477" spans="1:13" ht="35.1" customHeight="1" x14ac:dyDescent="0.2">
      <c r="A477" s="11">
        <f>IF(Table2[[#This Row],[Tên hàng hóa]]="","",A476)</f>
        <v>42290</v>
      </c>
      <c r="B477" s="12" t="str">
        <f>IF(Table2[[#This Row],[Tên hàng hóa]]="","",B476)</f>
        <v>TP 7462</v>
      </c>
      <c r="C477" s="13" t="str">
        <f>IF(Table2[[#This Row],[Tên hàng hóa]]="","",C476)</f>
        <v>CTY TNHH TM -DV Thuận Phương</v>
      </c>
      <c r="D477" s="16" t="s">
        <v>1615</v>
      </c>
      <c r="E477" s="18" t="str">
        <f>IF(Table2[[#This Row],[Tên hàng hóa]]&lt;&gt;0,VLOOKUP(Table2[[#This Row],[Tên hàng hóa]],Table1[[Tên hàng hóa]:[Quy cách]],2,0),"")</f>
        <v>Đế Relay</v>
      </c>
      <c r="F477" s="18" t="str">
        <f>IF(Table2[[#This Row],[Tên hàng hóa]]&lt;&gt;0,VLOOKUP(Table2[[#This Row],[Tên hàng hóa]],Table1[[Tên hàng hóa]:[ĐVT]],3,0),"")</f>
        <v>Cái</v>
      </c>
      <c r="G477" s="17">
        <v>91300</v>
      </c>
      <c r="H477" s="17">
        <v>16</v>
      </c>
      <c r="I477" s="14">
        <f>IF(Table2[[#This Row],[Số lượng]]&lt;&gt;0,Table2[[#This Row],[Số lượng]]*Table2[[#This Row],[Đơn giá mua]],"")</f>
        <v>1460800</v>
      </c>
      <c r="J477" s="14">
        <f ca="1">IF(AND(Table2[[#This Row],[Tên hàng hóa]]&lt;&gt;0,D478=""),SUM(OFFSET(Table2[[#This Row],[Thành tiền]],0,0,-COUNTIF(Table2[Số HĐ],Table2[[#This Row],[Số HĐ]]))),"")</f>
        <v>4206400</v>
      </c>
      <c r="K477" s="17" t="s">
        <v>464</v>
      </c>
      <c r="L477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77" s="15" t="s">
        <v>2024</v>
      </c>
    </row>
    <row r="478" spans="1:13" ht="35.1" customHeight="1" x14ac:dyDescent="0.2">
      <c r="A478" s="11" t="str">
        <f>IF(Table2[[#This Row],[Tên hàng hóa]]="","",A477)</f>
        <v/>
      </c>
      <c r="B478" s="12" t="str">
        <f>IF(Table2[[#This Row],[Tên hàng hóa]]="","",B477)</f>
        <v/>
      </c>
      <c r="C478" s="13" t="str">
        <f>IF(Table2[[#This Row],[Tên hàng hóa]]="","",C477)</f>
        <v/>
      </c>
      <c r="D478" s="16"/>
      <c r="E478" s="18" t="str">
        <f>IF(Table2[[#This Row],[Tên hàng hóa]]&lt;&gt;0,VLOOKUP(Table2[[#This Row],[Tên hàng hóa]],Table1[[Tên hàng hóa]:[Quy cách]],2,0),"")</f>
        <v/>
      </c>
      <c r="F478" s="18" t="str">
        <f>IF(Table2[[#This Row],[Tên hàng hóa]]&lt;&gt;0,VLOOKUP(Table2[[#This Row],[Tên hàng hóa]],Table1[[Tên hàng hóa]:[ĐVT]],3,0),"")</f>
        <v/>
      </c>
      <c r="G478" s="17"/>
      <c r="H478" s="17"/>
      <c r="I478" s="14" t="str">
        <f>IF(Table2[[#This Row],[Số lượng]]&lt;&gt;0,Table2[[#This Row],[Số lượng]]*Table2[[#This Row],[Đơn giá mua]],"")</f>
        <v/>
      </c>
      <c r="J478" s="14" t="str">
        <f ca="1">IF(AND(Table2[[#This Row],[Tên hàng hóa]]&lt;&gt;0,D479=""),SUM(OFFSET(Table2[[#This Row],[Thành tiền]],0,0,-COUNTIF(Table2[Số HĐ],Table2[[#This Row],[Số HĐ]]))),"")</f>
        <v/>
      </c>
      <c r="K478" s="17"/>
      <c r="L47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78" s="15"/>
    </row>
    <row r="479" spans="1:13" ht="35.1" customHeight="1" x14ac:dyDescent="0.2">
      <c r="A479" s="11">
        <v>42290</v>
      </c>
      <c r="B479" s="12" t="s">
        <v>1617</v>
      </c>
      <c r="C479" s="13" t="s">
        <v>480</v>
      </c>
      <c r="D479" s="16" t="s">
        <v>293</v>
      </c>
      <c r="E479" s="18" t="str">
        <f>IF(Table2[[#This Row],[Tên hàng hóa]]&lt;&gt;0,VLOOKUP(Table2[[#This Row],[Tên hàng hóa]],Table1[[Tên hàng hóa]:[Quy cách]],2,0),"")</f>
        <v>Công Tắc Hành Trình</v>
      </c>
      <c r="F479" s="18" t="str">
        <f>IF(Table2[[#This Row],[Tên hàng hóa]]&lt;&gt;0,VLOOKUP(Table2[[#This Row],[Tên hàng hóa]],Table1[[Tên hàng hóa]:[ĐVT]],3,0),"")</f>
        <v>Cái</v>
      </c>
      <c r="G479" s="17">
        <v>777700</v>
      </c>
      <c r="H479" s="17">
        <v>1</v>
      </c>
      <c r="I479" s="14">
        <f>IF(Table2[[#This Row],[Số lượng]]&lt;&gt;0,Table2[[#This Row],[Số lượng]]*Table2[[#This Row],[Đơn giá mua]],"")</f>
        <v>777700</v>
      </c>
      <c r="J479" s="14">
        <f ca="1">IF(AND(Table2[[#This Row],[Tên hàng hóa]]&lt;&gt;0,D480=""),SUM(OFFSET(Table2[[#This Row],[Thành tiền]],0,0,-COUNTIF(Table2[Số HĐ],Table2[[#This Row],[Số HĐ]]))),"")</f>
        <v>777700</v>
      </c>
      <c r="K479" s="17" t="s">
        <v>464</v>
      </c>
      <c r="L479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79" s="15" t="s">
        <v>2024</v>
      </c>
    </row>
    <row r="480" spans="1:13" ht="35.1" customHeight="1" x14ac:dyDescent="0.2">
      <c r="A480" s="11" t="str">
        <f>IF(Table2[[#This Row],[Tên hàng hóa]]="","",A479)</f>
        <v/>
      </c>
      <c r="B480" s="12" t="str">
        <f>IF(Table2[[#This Row],[Tên hàng hóa]]="","",B479)</f>
        <v/>
      </c>
      <c r="C480" s="13" t="str">
        <f>IF(Table2[[#This Row],[Tên hàng hóa]]="","",C479)</f>
        <v/>
      </c>
      <c r="D480" s="16"/>
      <c r="E480" s="18" t="str">
        <f>IF(Table2[[#This Row],[Tên hàng hóa]]&lt;&gt;0,VLOOKUP(Table2[[#This Row],[Tên hàng hóa]],Table1[[Tên hàng hóa]:[Quy cách]],2,0),"")</f>
        <v/>
      </c>
      <c r="F480" s="18" t="str">
        <f>IF(Table2[[#This Row],[Tên hàng hóa]]&lt;&gt;0,VLOOKUP(Table2[[#This Row],[Tên hàng hóa]],Table1[[Tên hàng hóa]:[ĐVT]],3,0),"")</f>
        <v/>
      </c>
      <c r="G480" s="17"/>
      <c r="H480" s="17"/>
      <c r="I480" s="14" t="str">
        <f>IF(Table2[[#This Row],[Số lượng]]&lt;&gt;0,Table2[[#This Row],[Số lượng]]*Table2[[#This Row],[Đơn giá mua]],"")</f>
        <v/>
      </c>
      <c r="J480" s="14" t="str">
        <f ca="1">IF(AND(Table2[[#This Row],[Tên hàng hóa]]&lt;&gt;0,D481=""),SUM(OFFSET(Table2[[#This Row],[Thành tiền]],0,0,-COUNTIF(Table2[Số HĐ],Table2[[#This Row],[Số HĐ]]))),"")</f>
        <v/>
      </c>
      <c r="K480" s="17"/>
      <c r="L48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80" s="15"/>
    </row>
    <row r="481" spans="1:13" ht="35.1" customHeight="1" x14ac:dyDescent="0.2">
      <c r="A481" s="11">
        <v>42290</v>
      </c>
      <c r="B481" s="12" t="s">
        <v>1620</v>
      </c>
      <c r="C481" s="13" t="s">
        <v>462</v>
      </c>
      <c r="D481" s="16" t="s">
        <v>343</v>
      </c>
      <c r="E481" s="18" t="str">
        <f>IF(Table2[[#This Row],[Tên hàng hóa]]&lt;&gt;0,VLOOKUP(Table2[[#This Row],[Tên hàng hóa]],Table1[[Tên hàng hóa]:[Quy cách]],2,0),"")</f>
        <v>Relay</v>
      </c>
      <c r="F481" s="18" t="str">
        <f>IF(Table2[[#This Row],[Tên hàng hóa]]&lt;&gt;0,VLOOKUP(Table2[[#This Row],[Tên hàng hóa]],Table1[[Tên hàng hóa]:[ĐVT]],3,0),"")</f>
        <v>Cái</v>
      </c>
      <c r="G481" s="17">
        <v>57200</v>
      </c>
      <c r="H481" s="17">
        <v>5</v>
      </c>
      <c r="I481" s="14">
        <f>IF(Table2[[#This Row],[Số lượng]]&lt;&gt;0,Table2[[#This Row],[Số lượng]]*Table2[[#This Row],[Đơn giá mua]],"")</f>
        <v>286000</v>
      </c>
      <c r="J481" s="14" t="str">
        <f ca="1">IF(AND(Table2[[#This Row],[Tên hàng hóa]]&lt;&gt;0,D482=""),SUM(OFFSET(Table2[[#This Row],[Thành tiền]],0,0,-COUNTIF(Table2[Số HĐ],Table2[[#This Row],[Số HĐ]]))),"")</f>
        <v/>
      </c>
      <c r="K481" s="17"/>
      <c r="L48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81" s="15"/>
    </row>
    <row r="482" spans="1:13" ht="35.1" customHeight="1" x14ac:dyDescent="0.2">
      <c r="A482" s="11">
        <f>IF(Table2[[#This Row],[Tên hàng hóa]]="","",A481)</f>
        <v>42290</v>
      </c>
      <c r="B482" s="12" t="str">
        <f>IF(Table2[[#This Row],[Tên hàng hóa]]="","",B481)</f>
        <v>TATC 2949</v>
      </c>
      <c r="C482" s="13" t="str">
        <f>IF(Table2[[#This Row],[Tên hàng hóa]]="","",C481)</f>
        <v>CN CTY TNHH KT &amp; TM Tiến Thành</v>
      </c>
      <c r="D482" s="16" t="s">
        <v>346</v>
      </c>
      <c r="E482" s="18" t="str">
        <f>IF(Table2[[#This Row],[Tên hàng hóa]]&lt;&gt;0,VLOOKUP(Table2[[#This Row],[Tên hàng hóa]],Table1[[Tên hàng hóa]:[Quy cách]],2,0),"")</f>
        <v>Relay</v>
      </c>
      <c r="F482" s="18" t="str">
        <f>IF(Table2[[#This Row],[Tên hàng hóa]]&lt;&gt;0,VLOOKUP(Table2[[#This Row],[Tên hàng hóa]],Table1[[Tên hàng hóa]:[ĐVT]],3,0),"")</f>
        <v>Cái</v>
      </c>
      <c r="G482" s="17">
        <v>60500</v>
      </c>
      <c r="H482" s="17">
        <v>5</v>
      </c>
      <c r="I482" s="14">
        <f>IF(Table2[[#This Row],[Số lượng]]&lt;&gt;0,Table2[[#This Row],[Số lượng]]*Table2[[#This Row],[Đơn giá mua]],"")</f>
        <v>302500</v>
      </c>
      <c r="J482" s="14" t="str">
        <f ca="1">IF(AND(Table2[[#This Row],[Tên hàng hóa]]&lt;&gt;0,D483=""),SUM(OFFSET(Table2[[#This Row],[Thành tiền]],0,0,-COUNTIF(Table2[Số HĐ],Table2[[#This Row],[Số HĐ]]))),"")</f>
        <v/>
      </c>
      <c r="K482" s="17"/>
      <c r="L48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82" s="15"/>
    </row>
    <row r="483" spans="1:13" ht="35.1" customHeight="1" x14ac:dyDescent="0.2">
      <c r="A483" s="11">
        <f>IF(Table2[[#This Row],[Tên hàng hóa]]="","",A482)</f>
        <v>42290</v>
      </c>
      <c r="B483" s="12" t="str">
        <f>IF(Table2[[#This Row],[Tên hàng hóa]]="","",B482)</f>
        <v>TATC 2949</v>
      </c>
      <c r="C483" s="13" t="str">
        <f>IF(Table2[[#This Row],[Tên hàng hóa]]="","",C482)</f>
        <v>CN CTY TNHH KT &amp; TM Tiến Thành</v>
      </c>
      <c r="D483" s="16" t="s">
        <v>431</v>
      </c>
      <c r="E483" s="18" t="str">
        <f>IF(Table2[[#This Row],[Tên hàng hóa]]&lt;&gt;0,VLOOKUP(Table2[[#This Row],[Tên hàng hóa]],Table1[[Tên hàng hóa]:[Quy cách]],2,0),"")</f>
        <v>Socket</v>
      </c>
      <c r="F483" s="18" t="str">
        <f>IF(Table2[[#This Row],[Tên hàng hóa]]&lt;&gt;0,VLOOKUP(Table2[[#This Row],[Tên hàng hóa]],Table1[[Tên hàng hóa]:[ĐVT]],3,0),"")</f>
        <v>Cái</v>
      </c>
      <c r="G483" s="17">
        <v>34100</v>
      </c>
      <c r="H483" s="17">
        <v>10</v>
      </c>
      <c r="I483" s="14">
        <f>IF(Table2[[#This Row],[Số lượng]]&lt;&gt;0,Table2[[#This Row],[Số lượng]]*Table2[[#This Row],[Đơn giá mua]],"")</f>
        <v>341000</v>
      </c>
      <c r="J483" s="14" t="str">
        <f ca="1">IF(AND(Table2[[#This Row],[Tên hàng hóa]]&lt;&gt;0,D484=""),SUM(OFFSET(Table2[[#This Row],[Thành tiền]],0,0,-COUNTIF(Table2[Số HĐ],Table2[[#This Row],[Số HĐ]]))),"")</f>
        <v/>
      </c>
      <c r="K483" s="17"/>
      <c r="L48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83" s="15"/>
    </row>
    <row r="484" spans="1:13" ht="35.1" customHeight="1" x14ac:dyDescent="0.2">
      <c r="A484" s="11">
        <f>IF(Table2[[#This Row],[Tên hàng hóa]]="","",A483)</f>
        <v>42290</v>
      </c>
      <c r="B484" s="12" t="str">
        <f>IF(Table2[[#This Row],[Tên hàng hóa]]="","",B483)</f>
        <v>TATC 2949</v>
      </c>
      <c r="C484" s="13" t="str">
        <f>IF(Table2[[#This Row],[Tên hàng hóa]]="","",C483)</f>
        <v>CN CTY TNHH KT &amp; TM Tiến Thành</v>
      </c>
      <c r="D484" s="16" t="s">
        <v>289</v>
      </c>
      <c r="E484" s="18" t="str">
        <f>IF(Table2[[#This Row],[Tên hàng hóa]]&lt;&gt;0,VLOOKUP(Table2[[#This Row],[Tên hàng hóa]],Table1[[Tên hàng hóa]:[Quy cách]],2,0),"")</f>
        <v>Công Tắc Hành Trình</v>
      </c>
      <c r="F484" s="18" t="str">
        <f>IF(Table2[[#This Row],[Tên hàng hóa]]&lt;&gt;0,VLOOKUP(Table2[[#This Row],[Tên hàng hóa]],Table1[[Tên hàng hóa]:[ĐVT]],3,0),"")</f>
        <v>Cái</v>
      </c>
      <c r="G484" s="17">
        <v>612700</v>
      </c>
      <c r="H484" s="17">
        <v>2</v>
      </c>
      <c r="I484" s="14">
        <f>IF(Table2[[#This Row],[Số lượng]]&lt;&gt;0,Table2[[#This Row],[Số lượng]]*Table2[[#This Row],[Đơn giá mua]],"")</f>
        <v>1225400</v>
      </c>
      <c r="J484" s="14" t="str">
        <f ca="1">IF(AND(Table2[[#This Row],[Tên hàng hóa]]&lt;&gt;0,D485=""),SUM(OFFSET(Table2[[#This Row],[Thành tiền]],0,0,-COUNTIF(Table2[Số HĐ],Table2[[#This Row],[Số HĐ]]))),"")</f>
        <v/>
      </c>
      <c r="K484" s="17"/>
      <c r="L484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84" s="15"/>
    </row>
    <row r="485" spans="1:13" ht="35.1" customHeight="1" x14ac:dyDescent="0.2">
      <c r="A485" s="11">
        <f>IF(Table2[[#This Row],[Tên hàng hóa]]="","",A484)</f>
        <v>42290</v>
      </c>
      <c r="B485" s="12" t="str">
        <f>IF(Table2[[#This Row],[Tên hàng hóa]]="","",B484)</f>
        <v>TATC 2949</v>
      </c>
      <c r="C485" s="13" t="str">
        <f>IF(Table2[[#This Row],[Tên hàng hóa]]="","",C484)</f>
        <v>CN CTY TNHH KT &amp; TM Tiến Thành</v>
      </c>
      <c r="D485" s="16" t="s">
        <v>1618</v>
      </c>
      <c r="E485" s="18" t="str">
        <f>IF(Table2[[#This Row],[Tên hàng hóa]]&lt;&gt;0,VLOOKUP(Table2[[#This Row],[Tên hàng hóa]],Table1[[Tên hàng hóa]:[Quy cách]],2,0),"")</f>
        <v>Điều Khiển Mức Nước</v>
      </c>
      <c r="F485" s="18" t="str">
        <f>IF(Table2[[#This Row],[Tên hàng hóa]]&lt;&gt;0,VLOOKUP(Table2[[#This Row],[Tên hàng hóa]],Table1[[Tên hàng hóa]:[ĐVT]],3,0),"")</f>
        <v>Cái</v>
      </c>
      <c r="G485" s="17">
        <v>696300</v>
      </c>
      <c r="H485" s="17">
        <v>1</v>
      </c>
      <c r="I485" s="14">
        <f>IF(Table2[[#This Row],[Số lượng]]&lt;&gt;0,Table2[[#This Row],[Số lượng]]*Table2[[#This Row],[Đơn giá mua]],"")</f>
        <v>696300</v>
      </c>
      <c r="J485" s="14" t="str">
        <f ca="1">IF(AND(Table2[[#This Row],[Tên hàng hóa]]&lt;&gt;0,D486=""),SUM(OFFSET(Table2[[#This Row],[Thành tiền]],0,0,-COUNTIF(Table2[Số HĐ],Table2[[#This Row],[Số HĐ]]))),"")</f>
        <v/>
      </c>
      <c r="K485" s="17"/>
      <c r="L48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85" s="15"/>
    </row>
    <row r="486" spans="1:13" ht="35.1" customHeight="1" x14ac:dyDescent="0.2">
      <c r="A486" s="11">
        <f>IF(Table2[[#This Row],[Tên hàng hóa]]="","",A485)</f>
        <v>42290</v>
      </c>
      <c r="B486" s="12" t="str">
        <f>IF(Table2[[#This Row],[Tên hàng hóa]]="","",B485)</f>
        <v>TATC 2949</v>
      </c>
      <c r="C486" s="13" t="str">
        <f>IF(Table2[[#This Row],[Tên hàng hóa]]="","",C485)</f>
        <v>CN CTY TNHH KT &amp; TM Tiến Thành</v>
      </c>
      <c r="D486" s="16" t="s">
        <v>315</v>
      </c>
      <c r="E486" s="18" t="str">
        <f>IF(Table2[[#This Row],[Tên hàng hóa]]&lt;&gt;0,VLOOKUP(Table2[[#This Row],[Tên hàng hóa]],Table1[[Tên hàng hóa]:[Quy cách]],2,0),"")</f>
        <v>Điều Khiển Mức Nước</v>
      </c>
      <c r="F486" s="18" t="str">
        <f>IF(Table2[[#This Row],[Tên hàng hóa]]&lt;&gt;0,VLOOKUP(Table2[[#This Row],[Tên hàng hóa]],Table1[[Tên hàng hóa]:[ĐVT]],3,0),"")</f>
        <v>Cái</v>
      </c>
      <c r="G486" s="17">
        <v>1111000</v>
      </c>
      <c r="H486" s="17">
        <v>2</v>
      </c>
      <c r="I486" s="14">
        <f>IF(Table2[[#This Row],[Số lượng]]&lt;&gt;0,Table2[[#This Row],[Số lượng]]*Table2[[#This Row],[Đơn giá mua]],"")</f>
        <v>2222000</v>
      </c>
      <c r="J486" s="14" t="str">
        <f ca="1">IF(AND(Table2[[#This Row],[Tên hàng hóa]]&lt;&gt;0,D487=""),SUM(OFFSET(Table2[[#This Row],[Thành tiền]],0,0,-COUNTIF(Table2[Số HĐ],Table2[[#This Row],[Số HĐ]]))),"")</f>
        <v/>
      </c>
      <c r="K486" s="17"/>
      <c r="L486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86" s="15"/>
    </row>
    <row r="487" spans="1:13" ht="35.1" customHeight="1" x14ac:dyDescent="0.2">
      <c r="A487" s="11">
        <f>IF(Table2[[#This Row],[Tên hàng hóa]]="","",A486)</f>
        <v>42290</v>
      </c>
      <c r="B487" s="12" t="str">
        <f>IF(Table2[[#This Row],[Tên hàng hóa]]="","",B486)</f>
        <v>TATC 2949</v>
      </c>
      <c r="C487" s="13" t="str">
        <f>IF(Table2[[#This Row],[Tên hàng hóa]]="","",C486)</f>
        <v>CN CTY TNHH KT &amp; TM Tiến Thành</v>
      </c>
      <c r="D487" s="16" t="s">
        <v>1619</v>
      </c>
      <c r="E487" s="18" t="str">
        <f>IF(Table2[[#This Row],[Tên hàng hóa]]&lt;&gt;0,VLOOKUP(Table2[[#This Row],[Tên hàng hóa]],Table1[[Tên hàng hóa]:[Quy cách]],2,0),"")</f>
        <v>Công Tắc Hành Trình</v>
      </c>
      <c r="F487" s="18" t="str">
        <f>IF(Table2[[#This Row],[Tên hàng hóa]]&lt;&gt;0,VLOOKUP(Table2[[#This Row],[Tên hàng hóa]],Table1[[Tên hàng hóa]:[ĐVT]],3,0),"")</f>
        <v>Cái</v>
      </c>
      <c r="G487" s="17">
        <v>352000</v>
      </c>
      <c r="H487" s="17">
        <v>2</v>
      </c>
      <c r="I487" s="14">
        <f>IF(Table2[[#This Row],[Số lượng]]&lt;&gt;0,Table2[[#This Row],[Số lượng]]*Table2[[#This Row],[Đơn giá mua]],"")</f>
        <v>704000</v>
      </c>
      <c r="J487" s="14" t="str">
        <f ca="1">IF(AND(Table2[[#This Row],[Tên hàng hóa]]&lt;&gt;0,D488=""),SUM(OFFSET(Table2[[#This Row],[Thành tiền]],0,0,-COUNTIF(Table2[Số HĐ],Table2[[#This Row],[Số HĐ]]))),"")</f>
        <v/>
      </c>
      <c r="K487" s="17"/>
      <c r="L48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87" s="15"/>
    </row>
    <row r="488" spans="1:13" ht="35.1" customHeight="1" x14ac:dyDescent="0.2">
      <c r="A488" s="11">
        <f>IF(Table2[[#This Row],[Tên hàng hóa]]="","",A487)</f>
        <v>42290</v>
      </c>
      <c r="B488" s="12" t="str">
        <f>IF(Table2[[#This Row],[Tên hàng hóa]]="","",B487)</f>
        <v>TATC 2949</v>
      </c>
      <c r="C488" s="13" t="str">
        <f>IF(Table2[[#This Row],[Tên hàng hóa]]="","",C487)</f>
        <v>CN CTY TNHH KT &amp; TM Tiến Thành</v>
      </c>
      <c r="D488" s="16" t="s">
        <v>293</v>
      </c>
      <c r="E488" s="18" t="str">
        <f>IF(Table2[[#This Row],[Tên hàng hóa]]&lt;&gt;0,VLOOKUP(Table2[[#This Row],[Tên hàng hóa]],Table1[[Tên hàng hóa]:[Quy cách]],2,0),"")</f>
        <v>Công Tắc Hành Trình</v>
      </c>
      <c r="F488" s="18" t="str">
        <f>IF(Table2[[#This Row],[Tên hàng hóa]]&lt;&gt;0,VLOOKUP(Table2[[#This Row],[Tên hàng hóa]],Table1[[Tên hàng hóa]:[ĐVT]],3,0),"")</f>
        <v>Cái</v>
      </c>
      <c r="G488" s="17">
        <v>777700</v>
      </c>
      <c r="H488" s="17">
        <v>1</v>
      </c>
      <c r="I488" s="14">
        <f>IF(Table2[[#This Row],[Số lượng]]&lt;&gt;0,Table2[[#This Row],[Số lượng]]*Table2[[#This Row],[Đơn giá mua]],"")</f>
        <v>777700</v>
      </c>
      <c r="J488" s="14">
        <f ca="1">IF(AND(Table2[[#This Row],[Tên hàng hóa]]&lt;&gt;0,D489=""),SUM(OFFSET(Table2[[#This Row],[Thành tiền]],0,0,-COUNTIF(Table2[Số HĐ],Table2[[#This Row],[Số HĐ]]))),"")</f>
        <v>6554900</v>
      </c>
      <c r="K488" s="17" t="s">
        <v>464</v>
      </c>
      <c r="L48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88" s="15" t="s">
        <v>1870</v>
      </c>
    </row>
    <row r="489" spans="1:13" ht="35.1" customHeight="1" x14ac:dyDescent="0.2">
      <c r="A489" s="11" t="str">
        <f>IF(Table2[[#This Row],[Tên hàng hóa]]="","",A488)</f>
        <v/>
      </c>
      <c r="B489" s="12" t="str">
        <f>IF(Table2[[#This Row],[Tên hàng hóa]]="","",B488)</f>
        <v/>
      </c>
      <c r="C489" s="13" t="str">
        <f>IF(Table2[[#This Row],[Tên hàng hóa]]="","",C488)</f>
        <v/>
      </c>
      <c r="D489" s="16"/>
      <c r="E489" s="18" t="str">
        <f>IF(Table2[[#This Row],[Tên hàng hóa]]&lt;&gt;0,VLOOKUP(Table2[[#This Row],[Tên hàng hóa]],Table1[[Tên hàng hóa]:[Quy cách]],2,0),"")</f>
        <v/>
      </c>
      <c r="F489" s="18" t="str">
        <f>IF(Table2[[#This Row],[Tên hàng hóa]]&lt;&gt;0,VLOOKUP(Table2[[#This Row],[Tên hàng hóa]],Table1[[Tên hàng hóa]:[ĐVT]],3,0),"")</f>
        <v/>
      </c>
      <c r="G489" s="17"/>
      <c r="H489" s="17"/>
      <c r="I489" s="14" t="str">
        <f>IF(Table2[[#This Row],[Số lượng]]&lt;&gt;0,Table2[[#This Row],[Số lượng]]*Table2[[#This Row],[Đơn giá mua]],"")</f>
        <v/>
      </c>
      <c r="J489" s="14" t="str">
        <f ca="1">IF(AND(Table2[[#This Row],[Tên hàng hóa]]&lt;&gt;0,D490=""),SUM(OFFSET(Table2[[#This Row],[Thành tiền]],0,0,-COUNTIF(Table2[Số HĐ],Table2[[#This Row],[Số HĐ]]))),"")</f>
        <v/>
      </c>
      <c r="K489" s="17"/>
      <c r="L48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89" s="15"/>
    </row>
    <row r="490" spans="1:13" ht="35.1" customHeight="1" x14ac:dyDescent="0.2">
      <c r="A490" s="11">
        <v>42290</v>
      </c>
      <c r="B490" s="12" t="s">
        <v>1621</v>
      </c>
      <c r="C490" s="13" t="s">
        <v>521</v>
      </c>
      <c r="D490" s="16" t="s">
        <v>53</v>
      </c>
      <c r="E490" s="18" t="str">
        <f>IF(Table2[[#This Row],[Tên hàng hóa]]&lt;&gt;0,VLOOKUP(Table2[[#This Row],[Tên hàng hóa]],Table1[[Tên hàng hóa]:[Quy cách]],2,0),"")</f>
        <v>Bộ Điều Khiển Lập Trình</v>
      </c>
      <c r="F490" s="18" t="str">
        <f>IF(Table2[[#This Row],[Tên hàng hóa]]&lt;&gt;0,VLOOKUP(Table2[[#This Row],[Tên hàng hóa]],Table1[[Tên hàng hóa]:[ĐVT]],3,0),"")</f>
        <v>Cái</v>
      </c>
      <c r="G490" s="17">
        <v>3410000</v>
      </c>
      <c r="H490" s="17">
        <v>1</v>
      </c>
      <c r="I490" s="14">
        <f>IF(Table2[[#This Row],[Số lượng]]&lt;&gt;0,Table2[[#This Row],[Số lượng]]*Table2[[#This Row],[Đơn giá mua]],"")</f>
        <v>3410000</v>
      </c>
      <c r="J490" s="14">
        <f ca="1">IF(AND(Table2[[#This Row],[Tên hàng hóa]]&lt;&gt;0,D491=""),SUM(OFFSET(Table2[[#This Row],[Thành tiền]],0,0,-COUNTIF(Table2[Số HĐ],Table2[[#This Row],[Số HĐ]]))),"")</f>
        <v>3410000</v>
      </c>
      <c r="K490" s="17" t="s">
        <v>464</v>
      </c>
      <c r="L490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90" s="15" t="s">
        <v>2505</v>
      </c>
    </row>
    <row r="491" spans="1:13" ht="35.1" customHeight="1" x14ac:dyDescent="0.2">
      <c r="A491" s="11" t="str">
        <f>IF(Table2[[#This Row],[Tên hàng hóa]]="","",A490)</f>
        <v/>
      </c>
      <c r="B491" s="12" t="str">
        <f>IF(Table2[[#This Row],[Tên hàng hóa]]="","",B490)</f>
        <v/>
      </c>
      <c r="C491" s="13" t="str">
        <f>IF(Table2[[#This Row],[Tên hàng hóa]]="","",C490)</f>
        <v/>
      </c>
      <c r="D491" s="16"/>
      <c r="E491" s="18" t="str">
        <f>IF(Table2[[#This Row],[Tên hàng hóa]]&lt;&gt;0,VLOOKUP(Table2[[#This Row],[Tên hàng hóa]],Table1[[Tên hàng hóa]:[Quy cách]],2,0),"")</f>
        <v/>
      </c>
      <c r="F491" s="18" t="str">
        <f>IF(Table2[[#This Row],[Tên hàng hóa]]&lt;&gt;0,VLOOKUP(Table2[[#This Row],[Tên hàng hóa]],Table1[[Tên hàng hóa]:[ĐVT]],3,0),"")</f>
        <v/>
      </c>
      <c r="G491" s="17"/>
      <c r="H491" s="17"/>
      <c r="I491" s="14" t="str">
        <f>IF(Table2[[#This Row],[Số lượng]]&lt;&gt;0,Table2[[#This Row],[Số lượng]]*Table2[[#This Row],[Đơn giá mua]],"")</f>
        <v/>
      </c>
      <c r="J491" s="14" t="str">
        <f ca="1">IF(AND(Table2[[#This Row],[Tên hàng hóa]]&lt;&gt;0,D492=""),SUM(OFFSET(Table2[[#This Row],[Thành tiền]],0,0,-COUNTIF(Table2[Số HĐ],Table2[[#This Row],[Số HĐ]]))),"")</f>
        <v/>
      </c>
      <c r="K491" s="17"/>
      <c r="L491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91" s="15"/>
    </row>
    <row r="492" spans="1:13" ht="35.1" customHeight="1" x14ac:dyDescent="0.2">
      <c r="A492" s="11">
        <v>42290</v>
      </c>
      <c r="B492" s="12" t="s">
        <v>1792</v>
      </c>
      <c r="C492" s="13" t="s">
        <v>1648</v>
      </c>
      <c r="D492" s="16" t="s">
        <v>1649</v>
      </c>
      <c r="E492" s="18" t="str">
        <f>IF(Table2[[#This Row],[Tên hàng hóa]]&lt;&gt;0,VLOOKUP(Table2[[#This Row],[Tên hàng hóa]],Table1[[Tên hàng hóa]:[Quy cách]],2,0),"")</f>
        <v>Tủ điện</v>
      </c>
      <c r="F492" s="18" t="str">
        <f>IF(Table2[[#This Row],[Tên hàng hóa]]&lt;&gt;0,VLOOKUP(Table2[[#This Row],[Tên hàng hóa]],Table1[[Tên hàng hóa]:[ĐVT]],3,0),"")</f>
        <v>Cái</v>
      </c>
      <c r="G492" s="17">
        <v>5241500</v>
      </c>
      <c r="H492" s="17">
        <v>1</v>
      </c>
      <c r="I492" s="14">
        <f>IF(Table2[[#This Row],[Số lượng]]&lt;&gt;0,Table2[[#This Row],[Số lượng]]*Table2[[#This Row],[Đơn giá mua]],"")</f>
        <v>5241500</v>
      </c>
      <c r="J492" s="14">
        <f ca="1">IF(AND(Table2[[#This Row],[Tên hàng hóa]]&lt;&gt;0,D493=""),SUM(OFFSET(Table2[[#This Row],[Thành tiền]],0,0,-COUNTIF(Table2[Số HĐ],Table2[[#This Row],[Số HĐ]]))),"")</f>
        <v>5241500</v>
      </c>
      <c r="K492" s="17" t="s">
        <v>464</v>
      </c>
      <c r="L492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92" s="15"/>
    </row>
    <row r="493" spans="1:13" ht="35.1" customHeight="1" x14ac:dyDescent="0.2">
      <c r="A493" s="11" t="str">
        <f>IF(Table2[[#This Row],[Tên hàng hóa]]="","",A492)</f>
        <v/>
      </c>
      <c r="B493" s="12" t="str">
        <f>IF(Table2[[#This Row],[Tên hàng hóa]]="","",B492)</f>
        <v/>
      </c>
      <c r="C493" s="13" t="str">
        <f>IF(Table2[[#This Row],[Tên hàng hóa]]="","",C492)</f>
        <v/>
      </c>
      <c r="D493" s="16"/>
      <c r="E493" s="18" t="str">
        <f>IF(Table2[[#This Row],[Tên hàng hóa]]&lt;&gt;0,VLOOKUP(Table2[[#This Row],[Tên hàng hóa]],Table1[[Tên hàng hóa]:[Quy cách]],2,0),"")</f>
        <v/>
      </c>
      <c r="F493" s="18" t="str">
        <f>IF(Table2[[#This Row],[Tên hàng hóa]]&lt;&gt;0,VLOOKUP(Table2[[#This Row],[Tên hàng hóa]],Table1[[Tên hàng hóa]:[ĐVT]],3,0),"")</f>
        <v/>
      </c>
      <c r="G493" s="17"/>
      <c r="H493" s="17"/>
      <c r="I493" s="14" t="str">
        <f>IF(Table2[[#This Row],[Số lượng]]&lt;&gt;0,Table2[[#This Row],[Số lượng]]*Table2[[#This Row],[Đơn giá mua]],"")</f>
        <v/>
      </c>
      <c r="J493" s="14" t="str">
        <f ca="1">IF(AND(Table2[[#This Row],[Tên hàng hóa]]&lt;&gt;0,D494=""),SUM(OFFSET(Table2[[#This Row],[Thành tiền]],0,0,-COUNTIF(Table2[Số HĐ],Table2[[#This Row],[Số HĐ]]))),"")</f>
        <v/>
      </c>
      <c r="K493" s="17"/>
      <c r="L49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93" s="15"/>
    </row>
    <row r="494" spans="1:13" ht="35.1" customHeight="1" x14ac:dyDescent="0.2">
      <c r="A494" s="11">
        <v>42290</v>
      </c>
      <c r="B494" s="12" t="s">
        <v>1793</v>
      </c>
      <c r="C494" s="13" t="s">
        <v>480</v>
      </c>
      <c r="D494" s="16" t="s">
        <v>857</v>
      </c>
      <c r="E494" s="18" t="str">
        <f>IF(Table2[[#This Row],[Tên hàng hóa]]&lt;&gt;0,VLOOKUP(Table2[[#This Row],[Tên hàng hóa]],Table1[[Tên hàng hóa]:[Quy cách]],2,0),"")</f>
        <v>Cảm Biến</v>
      </c>
      <c r="F494" s="18" t="str">
        <f>IF(Table2[[#This Row],[Tên hàng hóa]]&lt;&gt;0,VLOOKUP(Table2[[#This Row],[Tên hàng hóa]],Table1[[Tên hàng hóa]:[ĐVT]],3,0),"")</f>
        <v>Cái</v>
      </c>
      <c r="G494" s="17">
        <v>78100</v>
      </c>
      <c r="H494" s="17">
        <v>3</v>
      </c>
      <c r="I494" s="14">
        <f>IF(Table2[[#This Row],[Số lượng]]&lt;&gt;0,Table2[[#This Row],[Số lượng]]*Table2[[#This Row],[Đơn giá mua]],"")</f>
        <v>234300</v>
      </c>
      <c r="J494" s="14">
        <f ca="1">IF(AND(Table2[[#This Row],[Tên hàng hóa]]&lt;&gt;0,D495=""),SUM(OFFSET(Table2[[#This Row],[Thành tiền]],0,0,-COUNTIF(Table2[Số HĐ],Table2[[#This Row],[Số HĐ]]))),"")</f>
        <v>234300</v>
      </c>
      <c r="K494" s="17" t="s">
        <v>464</v>
      </c>
      <c r="L494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94" s="15" t="s">
        <v>1884</v>
      </c>
    </row>
    <row r="495" spans="1:13" ht="35.1" customHeight="1" x14ac:dyDescent="0.2">
      <c r="A495" s="11" t="str">
        <f>IF(Table2[[#This Row],[Tên hàng hóa]]="","",A494)</f>
        <v/>
      </c>
      <c r="B495" s="12" t="str">
        <f>IF(Table2[[#This Row],[Tên hàng hóa]]="","",B494)</f>
        <v/>
      </c>
      <c r="C495" s="13" t="str">
        <f>IF(Table2[[#This Row],[Tên hàng hóa]]="","",C494)</f>
        <v/>
      </c>
      <c r="D495" s="16"/>
      <c r="E495" s="18" t="str">
        <f>IF(Table2[[#This Row],[Tên hàng hóa]]&lt;&gt;0,VLOOKUP(Table2[[#This Row],[Tên hàng hóa]],Table1[[Tên hàng hóa]:[Quy cách]],2,0),"")</f>
        <v/>
      </c>
      <c r="F495" s="18" t="str">
        <f>IF(Table2[[#This Row],[Tên hàng hóa]]&lt;&gt;0,VLOOKUP(Table2[[#This Row],[Tên hàng hóa]],Table1[[Tên hàng hóa]:[ĐVT]],3,0),"")</f>
        <v/>
      </c>
      <c r="G495" s="17"/>
      <c r="H495" s="17"/>
      <c r="I495" s="14" t="str">
        <f>IF(Table2[[#This Row],[Số lượng]]&lt;&gt;0,Table2[[#This Row],[Số lượng]]*Table2[[#This Row],[Đơn giá mua]],"")</f>
        <v/>
      </c>
      <c r="J495" s="14" t="str">
        <f ca="1">IF(AND(Table2[[#This Row],[Tên hàng hóa]]&lt;&gt;0,D496=""),SUM(OFFSET(Table2[[#This Row],[Thành tiền]],0,0,-COUNTIF(Table2[Số HĐ],Table2[[#This Row],[Số HĐ]]))),"")</f>
        <v/>
      </c>
      <c r="K495" s="17"/>
      <c r="L495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95" s="15"/>
    </row>
    <row r="496" spans="1:13" ht="35.1" customHeight="1" x14ac:dyDescent="0.2">
      <c r="A496" s="11">
        <v>42292</v>
      </c>
      <c r="B496" s="12" t="s">
        <v>1794</v>
      </c>
      <c r="C496" s="13" t="s">
        <v>480</v>
      </c>
      <c r="D496" s="16" t="s">
        <v>1671</v>
      </c>
      <c r="E496" s="18" t="str">
        <f>IF(Table2[[#This Row],[Tên hàng hóa]]&lt;&gt;0,VLOOKUP(Table2[[#This Row],[Tên hàng hóa]],Table1[[Tên hàng hóa]:[Quy cách]],2,0),"")</f>
        <v>Đầu dò nhiệt độ</v>
      </c>
      <c r="F496" s="18" t="str">
        <f>IF(Table2[[#This Row],[Tên hàng hóa]]&lt;&gt;0,VLOOKUP(Table2[[#This Row],[Tên hàng hóa]],Table1[[Tên hàng hóa]:[ĐVT]],3,0),"")</f>
        <v>Cái</v>
      </c>
      <c r="G496" s="17">
        <v>1611500</v>
      </c>
      <c r="H496" s="17">
        <v>2</v>
      </c>
      <c r="I496" s="14">
        <f>IF(Table2[[#This Row],[Số lượng]]&lt;&gt;0,Table2[[#This Row],[Số lượng]]*Table2[[#This Row],[Đơn giá mua]],"")</f>
        <v>3223000</v>
      </c>
      <c r="J496" s="14">
        <f ca="1">IF(AND(Table2[[#This Row],[Tên hàng hóa]]&lt;&gt;0,D497=""),SUM(OFFSET(Table2[[#This Row],[Thành tiền]],0,0,-COUNTIF(Table2[Số HĐ],Table2[[#This Row],[Số HĐ]]))),"")</f>
        <v>3223000</v>
      </c>
      <c r="K496" s="17" t="s">
        <v>464</v>
      </c>
      <c r="L496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96" s="15" t="s">
        <v>2024</v>
      </c>
    </row>
    <row r="497" spans="1:13" ht="35.1" customHeight="1" x14ac:dyDescent="0.2">
      <c r="A497" s="11" t="str">
        <f>IF(Table2[[#This Row],[Tên hàng hóa]]="","",A496)</f>
        <v/>
      </c>
      <c r="B497" s="12" t="str">
        <f>IF(Table2[[#This Row],[Tên hàng hóa]]="","",B496)</f>
        <v/>
      </c>
      <c r="C497" s="13" t="str">
        <f>IF(Table2[[#This Row],[Tên hàng hóa]]="","",C496)</f>
        <v/>
      </c>
      <c r="D497" s="16"/>
      <c r="E497" s="18" t="str">
        <f>IF(Table2[[#This Row],[Tên hàng hóa]]&lt;&gt;0,VLOOKUP(Table2[[#This Row],[Tên hàng hóa]],Table1[[Tên hàng hóa]:[Quy cách]],2,0),"")</f>
        <v/>
      </c>
      <c r="F497" s="18" t="str">
        <f>IF(Table2[[#This Row],[Tên hàng hóa]]&lt;&gt;0,VLOOKUP(Table2[[#This Row],[Tên hàng hóa]],Table1[[Tên hàng hóa]:[ĐVT]],3,0),"")</f>
        <v/>
      </c>
      <c r="G497" s="17"/>
      <c r="H497" s="17"/>
      <c r="I497" s="14" t="str">
        <f>IF(Table2[[#This Row],[Số lượng]]&lt;&gt;0,Table2[[#This Row],[Số lượng]]*Table2[[#This Row],[Đơn giá mua]],"")</f>
        <v/>
      </c>
      <c r="J497" s="14" t="str">
        <f ca="1">IF(AND(Table2[[#This Row],[Tên hàng hóa]]&lt;&gt;0,D498=""),SUM(OFFSET(Table2[[#This Row],[Thành tiền]],0,0,-COUNTIF(Table2[Số HĐ],Table2[[#This Row],[Số HĐ]]))),"")</f>
        <v/>
      </c>
      <c r="K497" s="17"/>
      <c r="L497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97" s="15"/>
    </row>
    <row r="498" spans="1:13" ht="35.1" customHeight="1" x14ac:dyDescent="0.2">
      <c r="A498" s="11">
        <v>42292</v>
      </c>
      <c r="B498" s="12" t="s">
        <v>1672</v>
      </c>
      <c r="C498" s="13" t="s">
        <v>795</v>
      </c>
      <c r="D498" s="16" t="s">
        <v>1673</v>
      </c>
      <c r="E498" s="18" t="str">
        <f>IF(Table2[[#This Row],[Tên hàng hóa]]&lt;&gt;0,VLOOKUP(Table2[[#This Row],[Tên hàng hóa]],Table1[[Tên hàng hóa]:[Quy cách]],2,0),"")</f>
        <v>Cảm Biến</v>
      </c>
      <c r="F498" s="18" t="str">
        <f>IF(Table2[[#This Row],[Tên hàng hóa]]&lt;&gt;0,VLOOKUP(Table2[[#This Row],[Tên hàng hóa]],Table1[[Tên hàng hóa]:[ĐVT]],3,0),"")</f>
        <v>Cái</v>
      </c>
      <c r="G498" s="17">
        <v>286000</v>
      </c>
      <c r="H498" s="17">
        <v>5</v>
      </c>
      <c r="I498" s="14">
        <f>IF(Table2[[#This Row],[Số lượng]]&lt;&gt;0,Table2[[#This Row],[Số lượng]]*Table2[[#This Row],[Đơn giá mua]],"")</f>
        <v>1430000</v>
      </c>
      <c r="J498" s="14">
        <f ca="1">IF(AND(Table2[[#This Row],[Tên hàng hóa]]&lt;&gt;0,D499=""),SUM(OFFSET(Table2[[#This Row],[Thành tiền]],0,0,-COUNTIF(Table2[Số HĐ],Table2[[#This Row],[Số HĐ]]))),"")</f>
        <v>1430000</v>
      </c>
      <c r="K498" s="17" t="s">
        <v>464</v>
      </c>
      <c r="L498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498" s="15"/>
    </row>
    <row r="499" spans="1:13" ht="35.1" customHeight="1" x14ac:dyDescent="0.2">
      <c r="A499" s="11" t="str">
        <f>IF(Table2[[#This Row],[Tên hàng hóa]]="","",A498)</f>
        <v/>
      </c>
      <c r="B499" s="12" t="str">
        <f>IF(Table2[[#This Row],[Tên hàng hóa]]="","",B498)</f>
        <v/>
      </c>
      <c r="C499" s="13" t="str">
        <f>IF(Table2[[#This Row],[Tên hàng hóa]]="","",C498)</f>
        <v/>
      </c>
      <c r="D499" s="16"/>
      <c r="E499" s="18" t="str">
        <f>IF(Table2[[#This Row],[Tên hàng hóa]]&lt;&gt;0,VLOOKUP(Table2[[#This Row],[Tên hàng hóa]],Table1[[Tên hàng hóa]:[Quy cách]],2,0),"")</f>
        <v/>
      </c>
      <c r="F499" s="18" t="str">
        <f>IF(Table2[[#This Row],[Tên hàng hóa]]&lt;&gt;0,VLOOKUP(Table2[[#This Row],[Tên hàng hóa]],Table1[[Tên hàng hóa]:[ĐVT]],3,0),"")</f>
        <v/>
      </c>
      <c r="G499" s="17"/>
      <c r="H499" s="17"/>
      <c r="I499" s="14" t="str">
        <f>IF(Table2[[#This Row],[Số lượng]]&lt;&gt;0,Table2[[#This Row],[Số lượng]]*Table2[[#This Row],[Đơn giá mua]],"")</f>
        <v/>
      </c>
      <c r="J499" s="14" t="str">
        <f ca="1">IF(AND(Table2[[#This Row],[Tên hàng hóa]]&lt;&gt;0,D500=""),SUM(OFFSET(Table2[[#This Row],[Thành tiền]],0,0,-COUNTIF(Table2[Số HĐ],Table2[[#This Row],[Số HĐ]]))),"")</f>
        <v/>
      </c>
      <c r="K499" s="17"/>
      <c r="L49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499" s="15"/>
    </row>
    <row r="500" spans="1:13" ht="35.1" customHeight="1" x14ac:dyDescent="0.2">
      <c r="A500" s="11">
        <v>42292</v>
      </c>
      <c r="B500" s="12" t="s">
        <v>1674</v>
      </c>
      <c r="C500" s="13" t="s">
        <v>1116</v>
      </c>
      <c r="D500" s="16" t="s">
        <v>1113</v>
      </c>
      <c r="E500" s="18" t="str">
        <f>IF(Table2[[#This Row],[Tên hàng hóa]]&lt;&gt;0,VLOOKUP(Table2[[#This Row],[Tên hàng hóa]],Table1[[Tên hàng hóa]:[Quy cách]],2,0),"")</f>
        <v>LS</v>
      </c>
      <c r="F500" s="18" t="str">
        <f>IF(Table2[[#This Row],[Tên hàng hóa]]&lt;&gt;0,VLOOKUP(Table2[[#This Row],[Tên hàng hóa]],Table1[[Tên hàng hóa]:[ĐVT]],3,0),"")</f>
        <v>Cái</v>
      </c>
      <c r="G500" s="17">
        <v>2626140</v>
      </c>
      <c r="H500" s="17">
        <v>5</v>
      </c>
      <c r="I500" s="14">
        <f>IF(Table2[[#This Row],[Số lượng]]&lt;&gt;0,Table2[[#This Row],[Số lượng]]*Table2[[#This Row],[Đơn giá mua]],"")</f>
        <v>13130700</v>
      </c>
      <c r="J500" s="14" t="str">
        <f ca="1">IF(AND(Table2[[#This Row],[Tên hàng hóa]]&lt;&gt;0,D501=""),SUM(OFFSET(Table2[[#This Row],[Thành tiền]],0,0,-COUNTIF(Table2[Số HĐ],Table2[[#This Row],[Số HĐ]]))),"")</f>
        <v/>
      </c>
      <c r="K500" s="17"/>
      <c r="L500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00" s="15"/>
    </row>
    <row r="501" spans="1:13" ht="35.1" customHeight="1" x14ac:dyDescent="0.2">
      <c r="A501" s="11">
        <f>IF(Table2[[#This Row],[Tên hàng hóa]]="","",A500)</f>
        <v>42292</v>
      </c>
      <c r="B501" s="12" t="str">
        <f>IF(Table2[[#This Row],[Tên hàng hóa]]="","",B500)</f>
        <v>TPE 733</v>
      </c>
      <c r="C501" s="13" t="str">
        <f>IF(Table2[[#This Row],[Tên hàng hóa]]="","",C500)</f>
        <v>CTY TNHH THIẾT BỊ ĐIỆN THÀNH PHÁT</v>
      </c>
      <c r="D501" s="16" t="s">
        <v>1675</v>
      </c>
      <c r="E501" s="18" t="str">
        <f>IF(Table2[[#This Row],[Tên hàng hóa]]&lt;&gt;0,VLOOKUP(Table2[[#This Row],[Tên hàng hóa]],Table1[[Tên hàng hóa]:[Quy cách]],2,0),"")</f>
        <v>Rờ le nhiệt</v>
      </c>
      <c r="F501" s="18" t="str">
        <f>IF(Table2[[#This Row],[Tên hàng hóa]]&lt;&gt;0,VLOOKUP(Table2[[#This Row],[Tên hàng hóa]],Table1[[Tên hàng hóa]:[ĐVT]],3,0),"")</f>
        <v>Cái</v>
      </c>
      <c r="G501" s="17">
        <v>660330</v>
      </c>
      <c r="H501" s="17">
        <v>5</v>
      </c>
      <c r="I501" s="14">
        <f>IF(Table2[[#This Row],[Số lượng]]&lt;&gt;0,Table2[[#This Row],[Số lượng]]*Table2[[#This Row],[Đơn giá mua]],"")</f>
        <v>3301650</v>
      </c>
      <c r="J501" s="14">
        <f ca="1">IF(AND(Table2[[#This Row],[Tên hàng hóa]]&lt;&gt;0,D502=""),SUM(OFFSET(Table2[[#This Row],[Thành tiền]],0,0,-COUNTIF(Table2[Số HĐ],Table2[[#This Row],[Số HĐ]]))),"")</f>
        <v>16432350</v>
      </c>
      <c r="K501" s="17" t="s">
        <v>464</v>
      </c>
      <c r="L501" s="1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01" s="15"/>
    </row>
    <row r="502" spans="1:13" ht="35.1" customHeight="1" x14ac:dyDescent="0.2">
      <c r="A502" s="11" t="str">
        <f>IF(Table2[[#This Row],[Tên hàng hóa]]="","",A501)</f>
        <v/>
      </c>
      <c r="B502" s="12" t="str">
        <f>IF(Table2[[#This Row],[Tên hàng hóa]]="","",B501)</f>
        <v/>
      </c>
      <c r="C502" s="13" t="str">
        <f>IF(Table2[[#This Row],[Tên hàng hóa]]="","",C501)</f>
        <v/>
      </c>
      <c r="D502" s="16"/>
      <c r="E502" s="18" t="str">
        <f>IF(Table2[[#This Row],[Tên hàng hóa]]&lt;&gt;0,VLOOKUP(Table2[[#This Row],[Tên hàng hóa]],Table1[[Tên hàng hóa]:[Quy cách]],2,0),"")</f>
        <v/>
      </c>
      <c r="F502" s="18" t="str">
        <f>IF(Table2[[#This Row],[Tên hàng hóa]]&lt;&gt;0,VLOOKUP(Table2[[#This Row],[Tên hàng hóa]],Table1[[Tên hàng hóa]:[ĐVT]],3,0),"")</f>
        <v/>
      </c>
      <c r="G502" s="17"/>
      <c r="H502" s="17"/>
      <c r="I502" s="14" t="str">
        <f>IF(Table2[[#This Row],[Số lượng]]&lt;&gt;0,Table2[[#This Row],[Số lượng]]*Table2[[#This Row],[Đơn giá mua]],"")</f>
        <v/>
      </c>
      <c r="J502" s="14" t="str">
        <f ca="1">IF(AND(Table2[[#This Row],[Tên hàng hóa]]&lt;&gt;0,D503=""),SUM(OFFSET(Table2[[#This Row],[Thành tiền]],0,0,-COUNTIF(Table2[Số HĐ],Table2[[#This Row],[Số HĐ]]))),"")</f>
        <v/>
      </c>
      <c r="K502" s="17"/>
      <c r="L502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02" s="15"/>
    </row>
    <row r="503" spans="1:13" ht="35.1" customHeight="1" x14ac:dyDescent="0.2">
      <c r="A503" s="11">
        <v>42292</v>
      </c>
      <c r="B503" s="12" t="s">
        <v>1680</v>
      </c>
      <c r="C503" s="13" t="s">
        <v>586</v>
      </c>
      <c r="D503" s="16" t="s">
        <v>234</v>
      </c>
      <c r="E503" s="18" t="str">
        <f>IF(Table2[[#This Row],[Tên hàng hóa]]&lt;&gt;0,VLOOKUP(Table2[[#This Row],[Tên hàng hóa]],Table1[[Tên hàng hóa]:[Quy cách]],2,0),"")</f>
        <v>Cảm Biến</v>
      </c>
      <c r="F503" s="18" t="str">
        <f>IF(Table2[[#This Row],[Tên hàng hóa]]&lt;&gt;0,VLOOKUP(Table2[[#This Row],[Tên hàng hóa]],Table1[[Tên hàng hóa]:[ĐVT]],3,0),"")</f>
        <v>Cái</v>
      </c>
      <c r="G503" s="17">
        <v>433211.05405405408</v>
      </c>
      <c r="H503" s="17">
        <v>15</v>
      </c>
      <c r="I503" s="14">
        <f>IF(Table2[[#This Row],[Số lượng]]&lt;&gt;0,Table2[[#This Row],[Số lượng]]*Table2[[#This Row],[Đơn giá mua]],"")</f>
        <v>6498165.8108108109</v>
      </c>
      <c r="J503" s="14"/>
      <c r="K503" s="17"/>
      <c r="L503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03" s="15"/>
    </row>
    <row r="504" spans="1:13" ht="35.1" customHeight="1" x14ac:dyDescent="0.2">
      <c r="A504" s="11">
        <v>42292</v>
      </c>
      <c r="B504" s="12" t="s">
        <v>1680</v>
      </c>
      <c r="C504" s="13" t="s">
        <v>586</v>
      </c>
      <c r="D504" s="16" t="s">
        <v>239</v>
      </c>
      <c r="E504" s="107" t="str">
        <f>IF(Table2[[#This Row],[Tên hàng hóa]]&lt;&gt;0,VLOOKUP(Table2[[#This Row],[Tên hàng hóa]],Table1[[Tên hàng hóa]:[Quy cách]],2,0),"")</f>
        <v>Cảm Biến</v>
      </c>
      <c r="F504" s="107" t="str">
        <f>IF(Table2[[#This Row],[Tên hàng hóa]]&lt;&gt;0,VLOOKUP(Table2[[#This Row],[Tên hàng hóa]],Table1[[Tên hàng hóa]:[ĐVT]],3,0),"")</f>
        <v>Cái</v>
      </c>
      <c r="G504" s="108">
        <v>455716.05405405408</v>
      </c>
      <c r="H504" s="17">
        <v>15</v>
      </c>
      <c r="I504" s="109">
        <f>IF(Table2[[#This Row],[Số lượng]]&lt;&gt;0,Table2[[#This Row],[Số lượng]]*Table2[[#This Row],[Đơn giá mua]],"")</f>
        <v>6835740.8108108109</v>
      </c>
      <c r="J504" s="109" t="str">
        <f ca="1">IF(AND(Table2[[#This Row],[Tên hàng hóa]]&lt;&gt;0,D505=""),SUM(OFFSET(Table2[[#This Row],[Thành tiền]],0,0,-COUNTIF(Table2[Số HĐ],Table2[[#This Row],[Số HĐ]]))),"")</f>
        <v/>
      </c>
      <c r="K504" s="108"/>
      <c r="L50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04" s="110"/>
    </row>
    <row r="505" spans="1:13" ht="35.1" customHeight="1" x14ac:dyDescent="0.2">
      <c r="A505" s="11">
        <v>42292</v>
      </c>
      <c r="B505" s="12" t="s">
        <v>1680</v>
      </c>
      <c r="C505" s="13" t="s">
        <v>586</v>
      </c>
      <c r="D505" s="16" t="s">
        <v>520</v>
      </c>
      <c r="E505" s="107" t="str">
        <f>IF(Table2[[#This Row],[Tên hàng hóa]]&lt;&gt;0,VLOOKUP(Table2[[#This Row],[Tên hàng hóa]],Table1[[Tên hàng hóa]:[Quy cách]],2,0),"")</f>
        <v>Cảm Biến</v>
      </c>
      <c r="F505" s="107" t="str">
        <f>IF(Table2[[#This Row],[Tên hàng hóa]]&lt;&gt;0,VLOOKUP(Table2[[#This Row],[Tên hàng hóa]],Table1[[Tên hàng hóa]:[ĐVT]],3,0),"")</f>
        <v>Cái</v>
      </c>
      <c r="G505" s="108">
        <v>725776.05405405408</v>
      </c>
      <c r="H505" s="17">
        <v>10</v>
      </c>
      <c r="I505" s="109">
        <f>IF(Table2[[#This Row],[Số lượng]]&lt;&gt;0,Table2[[#This Row],[Số lượng]]*Table2[[#This Row],[Đơn giá mua]],"")</f>
        <v>7257760.5405405406</v>
      </c>
      <c r="J505" s="109" t="str">
        <f ca="1">IF(AND(Table2[[#This Row],[Tên hàng hóa]]&lt;&gt;0,D506=""),SUM(OFFSET(Table2[[#This Row],[Thành tiền]],0,0,-COUNTIF(Table2[Số HĐ],Table2[[#This Row],[Số HĐ]]))),"")</f>
        <v/>
      </c>
      <c r="K505" s="108"/>
      <c r="L50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05" s="110"/>
    </row>
    <row r="506" spans="1:13" ht="35.1" customHeight="1" x14ac:dyDescent="0.2">
      <c r="A506" s="11">
        <v>42292</v>
      </c>
      <c r="B506" s="12" t="s">
        <v>1680</v>
      </c>
      <c r="C506" s="13" t="s">
        <v>586</v>
      </c>
      <c r="D506" s="16" t="s">
        <v>180</v>
      </c>
      <c r="E506" s="107" t="str">
        <f>IF(Table2[[#This Row],[Tên hàng hóa]]&lt;&gt;0,VLOOKUP(Table2[[#This Row],[Tên hàng hóa]],Table1[[Tên hàng hóa]:[Quy cách]],2,0),"")</f>
        <v>Bộ Nguồn Xung</v>
      </c>
      <c r="F506" s="107" t="str">
        <f>IF(Table2[[#This Row],[Tên hàng hóa]]&lt;&gt;0,VLOOKUP(Table2[[#This Row],[Tên hàng hóa]],Table1[[Tên hàng hóa]:[ĐVT]],3,0),"")</f>
        <v>Cái</v>
      </c>
      <c r="G506" s="108">
        <v>770786.05405405408</v>
      </c>
      <c r="H506" s="17">
        <v>6</v>
      </c>
      <c r="I506" s="109">
        <f>IF(Table2[[#This Row],[Số lượng]]&lt;&gt;0,Table2[[#This Row],[Số lượng]]*Table2[[#This Row],[Đơn giá mua]],"")</f>
        <v>4624716.3243243247</v>
      </c>
      <c r="J506" s="109" t="str">
        <f ca="1">IF(AND(Table2[[#This Row],[Tên hàng hóa]]&lt;&gt;0,D507=""),SUM(OFFSET(Table2[[#This Row],[Thành tiền]],0,0,-COUNTIF(Table2[Số HĐ],Table2[[#This Row],[Số HĐ]]))),"")</f>
        <v/>
      </c>
      <c r="K506" s="108"/>
      <c r="L50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06" s="110"/>
    </row>
    <row r="507" spans="1:13" ht="35.1" customHeight="1" x14ac:dyDescent="0.2">
      <c r="A507" s="11">
        <v>42292</v>
      </c>
      <c r="B507" s="12" t="s">
        <v>1680</v>
      </c>
      <c r="C507" s="13" t="s">
        <v>586</v>
      </c>
      <c r="D507" s="16" t="s">
        <v>280</v>
      </c>
      <c r="E507" s="107" t="str">
        <f>IF(Table2[[#This Row],[Tên hàng hóa]]&lt;&gt;0,VLOOKUP(Table2[[#This Row],[Tên hàng hóa]],Table1[[Tên hàng hóa]:[Quy cách]],2,0),"")</f>
        <v>Công Tắc Hành Trình</v>
      </c>
      <c r="F507" s="107" t="str">
        <f>IF(Table2[[#This Row],[Tên hàng hóa]]&lt;&gt;0,VLOOKUP(Table2[[#This Row],[Tên hàng hóa]],Table1[[Tên hàng hóa]:[ĐVT]],3,0),"")</f>
        <v>Cái</v>
      </c>
      <c r="G507" s="108">
        <v>415441.05405405408</v>
      </c>
      <c r="H507" s="17">
        <v>5</v>
      </c>
      <c r="I507" s="109">
        <f>IF(Table2[[#This Row],[Số lượng]]&lt;&gt;0,Table2[[#This Row],[Số lượng]]*Table2[[#This Row],[Đơn giá mua]],"")</f>
        <v>2077205.2702702703</v>
      </c>
      <c r="J507" s="109" t="str">
        <f ca="1">IF(AND(Table2[[#This Row],[Tên hàng hóa]]&lt;&gt;0,D508=""),SUM(OFFSET(Table2[[#This Row],[Thành tiền]],0,0,-COUNTIF(Table2[Số HĐ],Table2[[#This Row],[Số HĐ]]))),"")</f>
        <v/>
      </c>
      <c r="K507" s="108"/>
      <c r="L50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07" s="110"/>
    </row>
    <row r="508" spans="1:13" ht="35.1" customHeight="1" x14ac:dyDescent="0.2">
      <c r="A508" s="11">
        <v>42292</v>
      </c>
      <c r="B508" s="12" t="s">
        <v>1680</v>
      </c>
      <c r="C508" s="13" t="s">
        <v>586</v>
      </c>
      <c r="D508" s="16" t="s">
        <v>80</v>
      </c>
      <c r="E508" s="107" t="str">
        <f>IF(Table2[[#This Row],[Tên hàng hóa]]&lt;&gt;0,VLOOKUP(Table2[[#This Row],[Tên hàng hóa]],Table1[[Tên hàng hóa]:[Quy cách]],2,0),"")</f>
        <v>Bộ Điều Khiển Lập Trình</v>
      </c>
      <c r="F508" s="107" t="str">
        <f>IF(Table2[[#This Row],[Tên hàng hóa]]&lt;&gt;0,VLOOKUP(Table2[[#This Row],[Tên hàng hóa]],Table1[[Tên hàng hóa]:[ĐVT]],3,0),"")</f>
        <v>Cái</v>
      </c>
      <c r="G508" s="108">
        <v>3219074.054054054</v>
      </c>
      <c r="H508" s="17">
        <v>2</v>
      </c>
      <c r="I508" s="109">
        <f>IF(Table2[[#This Row],[Số lượng]]&lt;&gt;0,Table2[[#This Row],[Số lượng]]*Table2[[#This Row],[Đơn giá mua]],"")</f>
        <v>6438148.1081081079</v>
      </c>
      <c r="J508" s="109" t="str">
        <f ca="1">IF(AND(Table2[[#This Row],[Tên hàng hóa]]&lt;&gt;0,D509=""),SUM(OFFSET(Table2[[#This Row],[Thành tiền]],0,0,-COUNTIF(Table2[Số HĐ],Table2[[#This Row],[Số HĐ]]))),"")</f>
        <v/>
      </c>
      <c r="K508" s="108"/>
      <c r="L50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08" s="110"/>
    </row>
    <row r="509" spans="1:13" ht="35.1" customHeight="1" x14ac:dyDescent="0.2">
      <c r="A509" s="11">
        <v>42292</v>
      </c>
      <c r="B509" s="12" t="s">
        <v>1680</v>
      </c>
      <c r="C509" s="13" t="s">
        <v>586</v>
      </c>
      <c r="D509" s="16" t="s">
        <v>161</v>
      </c>
      <c r="E509" s="107" t="str">
        <f>IF(Table2[[#This Row],[Tên hàng hóa]]&lt;&gt;0,VLOOKUP(Table2[[#This Row],[Tên hàng hóa]],Table1[[Tên hàng hóa]:[Quy cách]],2,0),"")</f>
        <v>Bộ Nguồn Xung</v>
      </c>
      <c r="F509" s="107" t="str">
        <f>IF(Table2[[#This Row],[Tên hàng hóa]]&lt;&gt;0,VLOOKUP(Table2[[#This Row],[Tên hàng hóa]],Table1[[Tên hàng hóa]:[ĐVT]],3,0),"")</f>
        <v>Cái</v>
      </c>
      <c r="G509" s="108">
        <v>815796.05405405408</v>
      </c>
      <c r="H509" s="17">
        <v>5</v>
      </c>
      <c r="I509" s="109">
        <f>IF(Table2[[#This Row],[Số lượng]]&lt;&gt;0,Table2[[#This Row],[Số lượng]]*Table2[[#This Row],[Đơn giá mua]],"")</f>
        <v>4078980.2702702703</v>
      </c>
      <c r="J509" s="109" t="str">
        <f ca="1">IF(AND(Table2[[#This Row],[Tên hàng hóa]]&lt;&gt;0,D510=""),SUM(OFFSET(Table2[[#This Row],[Thành tiền]],0,0,-COUNTIF(Table2[Số HĐ],Table2[[#This Row],[Số HĐ]]))),"")</f>
        <v/>
      </c>
      <c r="K509" s="108"/>
      <c r="L50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09" s="110"/>
    </row>
    <row r="510" spans="1:13" ht="35.1" customHeight="1" x14ac:dyDescent="0.2">
      <c r="A510" s="11">
        <v>42292</v>
      </c>
      <c r="B510" s="12" t="s">
        <v>1680</v>
      </c>
      <c r="C510" s="13" t="s">
        <v>586</v>
      </c>
      <c r="D510" s="16" t="s">
        <v>595</v>
      </c>
      <c r="E510" s="107" t="str">
        <f>IF(Table2[[#This Row],[Tên hàng hóa]]&lt;&gt;0,VLOOKUP(Table2[[#This Row],[Tên hàng hóa]],Table1[[Tên hàng hóa]:[Quy cách]],2,0),"")</f>
        <v>Cảm Biến</v>
      </c>
      <c r="F510" s="107" t="str">
        <f>IF(Table2[[#This Row],[Tên hàng hóa]]&lt;&gt;0,VLOOKUP(Table2[[#This Row],[Tên hàng hóa]],Table1[[Tên hàng hóa]:[ĐVT]],3,0),"")</f>
        <v>Cái</v>
      </c>
      <c r="G510" s="108">
        <v>590746.05405405408</v>
      </c>
      <c r="H510" s="17">
        <v>3</v>
      </c>
      <c r="I510" s="109">
        <f>IF(Table2[[#This Row],[Số lượng]]&lt;&gt;0,Table2[[#This Row],[Số lượng]]*Table2[[#This Row],[Đơn giá mua]],"")</f>
        <v>1772238.1621621624</v>
      </c>
      <c r="J510" s="109" t="str">
        <f ca="1">IF(AND(Table2[[#This Row],[Tên hàng hóa]]&lt;&gt;0,D511=""),SUM(OFFSET(Table2[[#This Row],[Thành tiền]],0,0,-COUNTIF(Table2[Số HĐ],Table2[[#This Row],[Số HĐ]]))),"")</f>
        <v/>
      </c>
      <c r="K510" s="108"/>
      <c r="L51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10" s="110"/>
    </row>
    <row r="511" spans="1:13" ht="35.1" customHeight="1" x14ac:dyDescent="0.2">
      <c r="A511" s="11">
        <v>42292</v>
      </c>
      <c r="B511" s="12" t="s">
        <v>1680</v>
      </c>
      <c r="C511" s="13" t="s">
        <v>586</v>
      </c>
      <c r="D511" s="16" t="s">
        <v>59</v>
      </c>
      <c r="E511" s="107" t="str">
        <f>IF(Table2[[#This Row],[Tên hàng hóa]]&lt;&gt;0,VLOOKUP(Table2[[#This Row],[Tên hàng hóa]],Table1[[Tên hàng hóa]:[Quy cách]],2,0),"")</f>
        <v>Bộ Điều Khiển Lập Trình</v>
      </c>
      <c r="F511" s="107" t="str">
        <f>IF(Table2[[#This Row],[Tên hàng hóa]]&lt;&gt;0,VLOOKUP(Table2[[#This Row],[Tên hàng hóa]],Table1[[Tên hàng hóa]:[ĐVT]],3,0),"")</f>
        <v>Cái</v>
      </c>
      <c r="G511" s="108">
        <v>6387521.0540540544</v>
      </c>
      <c r="H511" s="17">
        <v>1</v>
      </c>
      <c r="I511" s="109">
        <f>IF(Table2[[#This Row],[Số lượng]]&lt;&gt;0,Table2[[#This Row],[Số lượng]]*Table2[[#This Row],[Đơn giá mua]],"")</f>
        <v>6387521.0540540544</v>
      </c>
      <c r="J511" s="109" t="str">
        <f ca="1">IF(AND(Table2[[#This Row],[Tên hàng hóa]]&lt;&gt;0,D512=""),SUM(OFFSET(Table2[[#This Row],[Thành tiền]],0,0,-COUNTIF(Table2[Số HĐ],Table2[[#This Row],[Số HĐ]]))),"")</f>
        <v/>
      </c>
      <c r="K511" s="108"/>
      <c r="L51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11" s="110"/>
    </row>
    <row r="512" spans="1:13" ht="35.1" customHeight="1" x14ac:dyDescent="0.2">
      <c r="A512" s="11">
        <v>42292</v>
      </c>
      <c r="B512" s="12" t="s">
        <v>1680</v>
      </c>
      <c r="C512" s="13" t="s">
        <v>586</v>
      </c>
      <c r="D512" s="16" t="s">
        <v>224</v>
      </c>
      <c r="E512" s="107" t="str">
        <f>IF(Table2[[#This Row],[Tên hàng hóa]]&lt;&gt;0,VLOOKUP(Table2[[#This Row],[Tên hàng hóa]],Table1[[Tên hàng hóa]:[Quy cách]],2,0),"")</f>
        <v>Cảm Biến</v>
      </c>
      <c r="F512" s="107" t="str">
        <f>IF(Table2[[#This Row],[Tên hàng hóa]]&lt;&gt;0,VLOOKUP(Table2[[#This Row],[Tên hàng hóa]],Table1[[Tên hàng hóa]:[ĐVT]],3,0),"")</f>
        <v>Cái</v>
      </c>
      <c r="G512" s="108">
        <v>1063351.054054054</v>
      </c>
      <c r="H512" s="17">
        <v>12</v>
      </c>
      <c r="I512" s="109">
        <f>IF(Table2[[#This Row],[Số lượng]]&lt;&gt;0,Table2[[#This Row],[Số lượng]]*Table2[[#This Row],[Đơn giá mua]],"")</f>
        <v>12760212.648648648</v>
      </c>
      <c r="J512" s="109">
        <f ca="1">IF(AND(Table2[[#This Row],[Tên hàng hóa]]&lt;&gt;0,D513=""),SUM(OFFSET(Table2[[#This Row],[Thành tiền]],0,0,-COUNTIF(Table2[Số HĐ],Table2[[#This Row],[Số HĐ]]))),"")</f>
        <v>58730689</v>
      </c>
      <c r="K512" s="108" t="s">
        <v>464</v>
      </c>
      <c r="L51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12" s="110"/>
    </row>
    <row r="513" spans="1:13" ht="35.1" customHeight="1" x14ac:dyDescent="0.2">
      <c r="A513" s="103"/>
      <c r="B513" s="104"/>
      <c r="C513" s="105" t="str">
        <f t="shared" ref="C513:C563" si="0">IF(AND(D513&lt;&gt;0,D514=""),C512,"")</f>
        <v/>
      </c>
      <c r="D513" s="106"/>
      <c r="E513" s="107" t="str">
        <f>IF(Table2[[#This Row],[Tên hàng hóa]]&lt;&gt;0,VLOOKUP(Table2[[#This Row],[Tên hàng hóa]],Table1[[Tên hàng hóa]:[Quy cách]],2,0),"")</f>
        <v/>
      </c>
      <c r="F513" s="107" t="str">
        <f>IF(Table2[[#This Row],[Tên hàng hóa]]&lt;&gt;0,VLOOKUP(Table2[[#This Row],[Tên hàng hóa]],Table1[[Tên hàng hóa]:[ĐVT]],3,0),"")</f>
        <v/>
      </c>
      <c r="G513" s="108"/>
      <c r="H513" s="108"/>
      <c r="I513" s="109" t="str">
        <f>IF(Table2[[#This Row],[Số lượng]]&lt;&gt;0,Table2[[#This Row],[Số lượng]]*Table2[[#This Row],[Đơn giá mua]],"")</f>
        <v/>
      </c>
      <c r="J513" s="109" t="str">
        <f ca="1">IF(AND(Table2[[#This Row],[Tên hàng hóa]]&lt;&gt;0,D514=""),SUM(OFFSET(Table2[[#This Row],[Thành tiền]],0,0,-COUNTIF(Table2[Số HĐ],Table2[[#This Row],[Số HĐ]]))),"")</f>
        <v/>
      </c>
      <c r="K513" s="108"/>
      <c r="L51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13" s="110"/>
    </row>
    <row r="514" spans="1:13" ht="35.1" customHeight="1" x14ac:dyDescent="0.2">
      <c r="A514" s="103">
        <v>42289</v>
      </c>
      <c r="B514" s="104" t="s">
        <v>1683</v>
      </c>
      <c r="C514" s="105" t="s">
        <v>1684</v>
      </c>
      <c r="D514" s="106" t="s">
        <v>949</v>
      </c>
      <c r="E514" s="107" t="str">
        <f>IF(Table2[[#This Row],[Tên hàng hóa]]&lt;&gt;0,VLOOKUP(Table2[[#This Row],[Tên hàng hóa]],Table1[[Tên hàng hóa]:[Quy cách]],2,0),"")</f>
        <v>Relay</v>
      </c>
      <c r="F514" s="107" t="str">
        <f>IF(Table2[[#This Row],[Tên hàng hóa]]&lt;&gt;0,VLOOKUP(Table2[[#This Row],[Tên hàng hóa]],Table1[[Tên hàng hóa]:[ĐVT]],3,0),"")</f>
        <v>Cái</v>
      </c>
      <c r="G514" s="108">
        <v>853600</v>
      </c>
      <c r="H514" s="108">
        <v>1</v>
      </c>
      <c r="I514" s="109">
        <f>IF(Table2[[#This Row],[Số lượng]]&lt;&gt;0,Table2[[#This Row],[Số lượng]]*Table2[[#This Row],[Đơn giá mua]],"")</f>
        <v>853600</v>
      </c>
      <c r="J514" s="109">
        <f ca="1">IF(AND(Table2[[#This Row],[Tên hàng hóa]]&lt;&gt;0,D515=""),SUM(OFFSET(Table2[[#This Row],[Thành tiền]],0,0,-COUNTIF(Table2[Số HĐ],Table2[[#This Row],[Số HĐ]]))),"")</f>
        <v>853600</v>
      </c>
      <c r="K514" s="108" t="s">
        <v>464</v>
      </c>
      <c r="L51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14" s="110"/>
    </row>
    <row r="515" spans="1:13" ht="35.1" customHeight="1" x14ac:dyDescent="0.2">
      <c r="A515" s="103"/>
      <c r="B515" s="104"/>
      <c r="C515" s="105" t="str">
        <f t="shared" si="0"/>
        <v/>
      </c>
      <c r="D515" s="106"/>
      <c r="E515" s="107" t="str">
        <f>IF(Table2[[#This Row],[Tên hàng hóa]]&lt;&gt;0,VLOOKUP(Table2[[#This Row],[Tên hàng hóa]],Table1[[Tên hàng hóa]:[Quy cách]],2,0),"")</f>
        <v/>
      </c>
      <c r="F515" s="107" t="str">
        <f>IF(Table2[[#This Row],[Tên hàng hóa]]&lt;&gt;0,VLOOKUP(Table2[[#This Row],[Tên hàng hóa]],Table1[[Tên hàng hóa]:[ĐVT]],3,0),"")</f>
        <v/>
      </c>
      <c r="G515" s="108"/>
      <c r="H515" s="108"/>
      <c r="I515" s="109" t="str">
        <f>IF(Table2[[#This Row],[Số lượng]]&lt;&gt;0,Table2[[#This Row],[Số lượng]]*Table2[[#This Row],[Đơn giá mua]],"")</f>
        <v/>
      </c>
      <c r="J515" s="109" t="str">
        <f ca="1">IF(AND(Table2[[#This Row],[Tên hàng hóa]]&lt;&gt;0,D516=""),SUM(OFFSET(Table2[[#This Row],[Thành tiền]],0,0,-COUNTIF(Table2[Số HĐ],Table2[[#This Row],[Số HĐ]]))),"")</f>
        <v/>
      </c>
      <c r="K515" s="108"/>
      <c r="L51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15" s="110"/>
    </row>
    <row r="516" spans="1:13" ht="35.1" customHeight="1" x14ac:dyDescent="0.2">
      <c r="A516" s="103">
        <v>42299</v>
      </c>
      <c r="B516" s="104" t="s">
        <v>1700</v>
      </c>
      <c r="C516" s="105" t="s">
        <v>1701</v>
      </c>
      <c r="D516" s="106" t="s">
        <v>1699</v>
      </c>
      <c r="E516" s="107" t="str">
        <f>IF(Table2[[#This Row],[Tên hàng hóa]]&lt;&gt;0,VLOOKUP(Table2[[#This Row],[Tên hàng hóa]],Table1[[Tên hàng hóa]:[Quy cách]],2,0),"")</f>
        <v>Bộ định thời gian</v>
      </c>
      <c r="F516" s="107" t="str">
        <f>IF(Table2[[#This Row],[Tên hàng hóa]]&lt;&gt;0,VLOOKUP(Table2[[#This Row],[Tên hàng hóa]],Table1[[Tên hàng hóa]:[ĐVT]],3,0),"")</f>
        <v>Cái</v>
      </c>
      <c r="G516" s="108">
        <v>746680</v>
      </c>
      <c r="H516" s="108">
        <v>5</v>
      </c>
      <c r="I516" s="109">
        <f>IF(Table2[[#This Row],[Số lượng]]&lt;&gt;0,Table2[[#This Row],[Số lượng]]*Table2[[#This Row],[Đơn giá mua]],"")</f>
        <v>3733400</v>
      </c>
      <c r="J516" s="109">
        <f ca="1">IF(AND(Table2[[#This Row],[Tên hàng hóa]]&lt;&gt;0,D517=""),SUM(OFFSET(Table2[[#This Row],[Thành tiền]],0,0,-COUNTIF(Table2[Số HĐ],Table2[[#This Row],[Số HĐ]]))),"")</f>
        <v>3733400</v>
      </c>
      <c r="K516" s="108" t="s">
        <v>464</v>
      </c>
      <c r="L51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16" s="110"/>
    </row>
    <row r="517" spans="1:13" ht="35.1" customHeight="1" x14ac:dyDescent="0.2">
      <c r="A517" s="103"/>
      <c r="B517" s="104"/>
      <c r="C517" s="105" t="str">
        <f t="shared" si="0"/>
        <v/>
      </c>
      <c r="D517" s="106"/>
      <c r="E517" s="107" t="str">
        <f>IF(Table2[[#This Row],[Tên hàng hóa]]&lt;&gt;0,VLOOKUP(Table2[[#This Row],[Tên hàng hóa]],Table1[[Tên hàng hóa]:[Quy cách]],2,0),"")</f>
        <v/>
      </c>
      <c r="F517" s="107" t="str">
        <f>IF(Table2[[#This Row],[Tên hàng hóa]]&lt;&gt;0,VLOOKUP(Table2[[#This Row],[Tên hàng hóa]],Table1[[Tên hàng hóa]:[ĐVT]],3,0),"")</f>
        <v/>
      </c>
      <c r="G517" s="108"/>
      <c r="H517" s="108"/>
      <c r="I517" s="109" t="str">
        <f>IF(Table2[[#This Row],[Số lượng]]&lt;&gt;0,Table2[[#This Row],[Số lượng]]*Table2[[#This Row],[Đơn giá mua]],"")</f>
        <v/>
      </c>
      <c r="J517" s="109" t="str">
        <f ca="1">IF(AND(Table2[[#This Row],[Tên hàng hóa]]&lt;&gt;0,D518=""),SUM(OFFSET(Table2[[#This Row],[Thành tiền]],0,0,-COUNTIF(Table2[Số HĐ],Table2[[#This Row],[Số HĐ]]))),"")</f>
        <v/>
      </c>
      <c r="K517" s="108"/>
      <c r="L51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17" s="110"/>
    </row>
    <row r="518" spans="1:13" ht="35.1" customHeight="1" x14ac:dyDescent="0.2">
      <c r="A518" s="103">
        <v>42298</v>
      </c>
      <c r="B518" s="104" t="s">
        <v>1704</v>
      </c>
      <c r="C518" s="13" t="s">
        <v>480</v>
      </c>
      <c r="D518" s="106" t="s">
        <v>346</v>
      </c>
      <c r="E518" s="107" t="str">
        <f>IF(Table2[[#This Row],[Tên hàng hóa]]&lt;&gt;0,VLOOKUP(Table2[[#This Row],[Tên hàng hóa]],Table1[[Tên hàng hóa]:[Quy cách]],2,0),"")</f>
        <v>Relay</v>
      </c>
      <c r="F518" s="107" t="str">
        <f>IF(Table2[[#This Row],[Tên hàng hóa]]&lt;&gt;0,VLOOKUP(Table2[[#This Row],[Tên hàng hóa]],Table1[[Tên hàng hóa]:[ĐVT]],3,0),"")</f>
        <v>Cái</v>
      </c>
      <c r="G518" s="108">
        <v>60500</v>
      </c>
      <c r="H518" s="108">
        <v>6</v>
      </c>
      <c r="I518" s="109">
        <f>IF(Table2[[#This Row],[Số lượng]]&lt;&gt;0,Table2[[#This Row],[Số lượng]]*Table2[[#This Row],[Đơn giá mua]],"")</f>
        <v>363000</v>
      </c>
      <c r="J518" s="109" t="str">
        <f ca="1">IF(AND(Table2[[#This Row],[Tên hàng hóa]]&lt;&gt;0,D519=""),SUM(OFFSET(Table2[[#This Row],[Thành tiền]],0,0,-COUNTIF(Table2[Số HĐ],Table2[[#This Row],[Số HĐ]]))),"")</f>
        <v/>
      </c>
      <c r="K518" s="108"/>
      <c r="L51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18" s="110"/>
    </row>
    <row r="519" spans="1:13" ht="35.1" customHeight="1" x14ac:dyDescent="0.2">
      <c r="A519" s="103">
        <v>42298</v>
      </c>
      <c r="B519" s="104" t="s">
        <v>1704</v>
      </c>
      <c r="C519" s="13" t="s">
        <v>480</v>
      </c>
      <c r="D519" s="106" t="s">
        <v>431</v>
      </c>
      <c r="E519" s="107" t="str">
        <f>IF(Table2[[#This Row],[Tên hàng hóa]]&lt;&gt;0,VLOOKUP(Table2[[#This Row],[Tên hàng hóa]],Table1[[Tên hàng hóa]:[Quy cách]],2,0),"")</f>
        <v>Socket</v>
      </c>
      <c r="F519" s="107" t="str">
        <f>IF(Table2[[#This Row],[Tên hàng hóa]]&lt;&gt;0,VLOOKUP(Table2[[#This Row],[Tên hàng hóa]],Table1[[Tên hàng hóa]:[ĐVT]],3,0),"")</f>
        <v>Cái</v>
      </c>
      <c r="G519" s="108">
        <v>34100</v>
      </c>
      <c r="H519" s="108">
        <v>6</v>
      </c>
      <c r="I519" s="109">
        <f>IF(Table2[[#This Row],[Số lượng]]&lt;&gt;0,Table2[[#This Row],[Số lượng]]*Table2[[#This Row],[Đơn giá mua]],"")</f>
        <v>204600</v>
      </c>
      <c r="J519" s="109">
        <f ca="1">IF(AND(Table2[[#This Row],[Tên hàng hóa]]&lt;&gt;0,D520=""),SUM(OFFSET(Table2[[#This Row],[Thành tiền]],0,0,-COUNTIF(Table2[Số HĐ],Table2[[#This Row],[Số HĐ]]))),"")</f>
        <v>567600</v>
      </c>
      <c r="K519" s="108" t="s">
        <v>464</v>
      </c>
      <c r="L51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19" s="15" t="s">
        <v>2024</v>
      </c>
    </row>
    <row r="520" spans="1:13" ht="35.1" customHeight="1" x14ac:dyDescent="0.2">
      <c r="A520" s="103"/>
      <c r="B520" s="104"/>
      <c r="C520" s="105" t="str">
        <f t="shared" si="0"/>
        <v/>
      </c>
      <c r="D520" s="106"/>
      <c r="E520" s="107" t="str">
        <f>IF(Table2[[#This Row],[Tên hàng hóa]]&lt;&gt;0,VLOOKUP(Table2[[#This Row],[Tên hàng hóa]],Table1[[Tên hàng hóa]:[Quy cách]],2,0),"")</f>
        <v/>
      </c>
      <c r="F520" s="107" t="str">
        <f>IF(Table2[[#This Row],[Tên hàng hóa]]&lt;&gt;0,VLOOKUP(Table2[[#This Row],[Tên hàng hóa]],Table1[[Tên hàng hóa]:[ĐVT]],3,0),"")</f>
        <v/>
      </c>
      <c r="G520" s="108"/>
      <c r="H520" s="108"/>
      <c r="I520" s="109" t="str">
        <f>IF(Table2[[#This Row],[Số lượng]]&lt;&gt;0,Table2[[#This Row],[Số lượng]]*Table2[[#This Row],[Đơn giá mua]],"")</f>
        <v/>
      </c>
      <c r="J520" s="109" t="str">
        <f ca="1">IF(AND(Table2[[#This Row],[Tên hàng hóa]]&lt;&gt;0,D521=""),SUM(OFFSET(Table2[[#This Row],[Thành tiền]],0,0,-COUNTIF(Table2[Số HĐ],Table2[[#This Row],[Số HĐ]]))),"")</f>
        <v/>
      </c>
      <c r="K520" s="108"/>
      <c r="L52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20" s="110"/>
    </row>
    <row r="521" spans="1:13" ht="35.1" customHeight="1" x14ac:dyDescent="0.2">
      <c r="A521" s="103">
        <v>42300</v>
      </c>
      <c r="B521" s="104" t="s">
        <v>1705</v>
      </c>
      <c r="C521" s="13" t="s">
        <v>480</v>
      </c>
      <c r="D521" s="106" t="s">
        <v>385</v>
      </c>
      <c r="E521" s="107" t="str">
        <f>IF(Table2[[#This Row],[Tên hàng hóa]]&lt;&gt;0,VLOOKUP(Table2[[#This Row],[Tên hàng hóa]],Table1[[Tên hàng hóa]:[Quy cách]],2,0),"")</f>
        <v>Relay</v>
      </c>
      <c r="F521" s="107" t="str">
        <f>IF(Table2[[#This Row],[Tên hàng hóa]]&lt;&gt;0,VLOOKUP(Table2[[#This Row],[Tên hàng hóa]],Table1[[Tên hàng hóa]:[ĐVT]],3,0),"")</f>
        <v>Cái</v>
      </c>
      <c r="G521" s="108">
        <v>123200</v>
      </c>
      <c r="H521" s="108">
        <v>10</v>
      </c>
      <c r="I521" s="109">
        <f>IF(Table2[[#This Row],[Số lượng]]&lt;&gt;0,Table2[[#This Row],[Số lượng]]*Table2[[#This Row],[Đơn giá mua]],"")</f>
        <v>1232000</v>
      </c>
      <c r="J521" s="109">
        <f ca="1">IF(AND(Table2[[#This Row],[Tên hàng hóa]]&lt;&gt;0,D522=""),SUM(OFFSET(Table2[[#This Row],[Thành tiền]],0,0,-COUNTIF(Table2[Số HĐ],Table2[[#This Row],[Số HĐ]]))),"")</f>
        <v>1232000</v>
      </c>
      <c r="K521" s="108" t="s">
        <v>464</v>
      </c>
      <c r="L52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21" s="15" t="s">
        <v>2024</v>
      </c>
    </row>
    <row r="522" spans="1:13" ht="35.1" customHeight="1" x14ac:dyDescent="0.2">
      <c r="A522" s="103"/>
      <c r="B522" s="104"/>
      <c r="C522" s="105" t="str">
        <f t="shared" si="0"/>
        <v/>
      </c>
      <c r="D522" s="106"/>
      <c r="E522" s="107" t="str">
        <f>IF(Table2[[#This Row],[Tên hàng hóa]]&lt;&gt;0,VLOOKUP(Table2[[#This Row],[Tên hàng hóa]],Table1[[Tên hàng hóa]:[Quy cách]],2,0),"")</f>
        <v/>
      </c>
      <c r="F522" s="107" t="str">
        <f>IF(Table2[[#This Row],[Tên hàng hóa]]&lt;&gt;0,VLOOKUP(Table2[[#This Row],[Tên hàng hóa]],Table1[[Tên hàng hóa]:[ĐVT]],3,0),"")</f>
        <v/>
      </c>
      <c r="G522" s="108"/>
      <c r="H522" s="108"/>
      <c r="I522" s="109" t="str">
        <f>IF(Table2[[#This Row],[Số lượng]]&lt;&gt;0,Table2[[#This Row],[Số lượng]]*Table2[[#This Row],[Đơn giá mua]],"")</f>
        <v/>
      </c>
      <c r="J522" s="109" t="str">
        <f ca="1">IF(AND(Table2[[#This Row],[Tên hàng hóa]]&lt;&gt;0,D523=""),SUM(OFFSET(Table2[[#This Row],[Thành tiền]],0,0,-COUNTIF(Table2[Số HĐ],Table2[[#This Row],[Số HĐ]]))),"")</f>
        <v/>
      </c>
      <c r="K522" s="108"/>
      <c r="L52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22" s="110"/>
    </row>
    <row r="523" spans="1:13" ht="35.1" customHeight="1" x14ac:dyDescent="0.2">
      <c r="A523" s="103">
        <v>42301</v>
      </c>
      <c r="B523" s="104" t="s">
        <v>1706</v>
      </c>
      <c r="C523" s="13" t="s">
        <v>480</v>
      </c>
      <c r="D523" s="106" t="s">
        <v>392</v>
      </c>
      <c r="E523" s="107" t="str">
        <f>IF(Table2[[#This Row],[Tên hàng hóa]]&lt;&gt;0,VLOOKUP(Table2[[#This Row],[Tên hàng hóa]],Table1[[Tên hàng hóa]:[Quy cách]],2,0),"")</f>
        <v>Timer</v>
      </c>
      <c r="F523" s="107" t="str">
        <f>IF(Table2[[#This Row],[Tên hàng hóa]]&lt;&gt;0,VLOOKUP(Table2[[#This Row],[Tên hàng hóa]],Table1[[Tên hàng hóa]:[ĐVT]],3,0),"")</f>
        <v>Cái</v>
      </c>
      <c r="G523" s="108">
        <v>495000</v>
      </c>
      <c r="H523" s="108">
        <v>20</v>
      </c>
      <c r="I523" s="109">
        <f>IF(Table2[[#This Row],[Số lượng]]&lt;&gt;0,Table2[[#This Row],[Số lượng]]*Table2[[#This Row],[Đơn giá mua]],"")</f>
        <v>9900000</v>
      </c>
      <c r="J523" s="109" t="str">
        <f ca="1">IF(AND(Table2[[#This Row],[Tên hàng hóa]]&lt;&gt;0,D524=""),SUM(OFFSET(Table2[[#This Row],[Thành tiền]],0,0,-COUNTIF(Table2[Số HĐ],Table2[[#This Row],[Số HĐ]]))),"")</f>
        <v/>
      </c>
      <c r="K523" s="108"/>
      <c r="L52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23" s="110"/>
    </row>
    <row r="524" spans="1:13" ht="35.1" customHeight="1" x14ac:dyDescent="0.2">
      <c r="A524" s="103">
        <v>42301</v>
      </c>
      <c r="B524" s="104" t="s">
        <v>1706</v>
      </c>
      <c r="C524" s="105" t="str">
        <f t="shared" si="0"/>
        <v>CTY TNHH TM -DV Thuận Phương</v>
      </c>
      <c r="D524" s="106" t="s">
        <v>433</v>
      </c>
      <c r="E524" s="107" t="str">
        <f>IF(Table2[[#This Row],[Tên hàng hóa]]&lt;&gt;0,VLOOKUP(Table2[[#This Row],[Tên hàng hóa]],Table1[[Tên hàng hóa]:[Quy cách]],2,0),"")</f>
        <v>Socket</v>
      </c>
      <c r="F524" s="107" t="str">
        <f>IF(Table2[[#This Row],[Tên hàng hóa]]&lt;&gt;0,VLOOKUP(Table2[[#This Row],[Tên hàng hóa]],Table1[[Tên hàng hóa]:[ĐVT]],3,0),"")</f>
        <v>Cái</v>
      </c>
      <c r="G524" s="108">
        <v>30800</v>
      </c>
      <c r="H524" s="108">
        <v>10</v>
      </c>
      <c r="I524" s="109">
        <f>IF(Table2[[#This Row],[Số lượng]]&lt;&gt;0,Table2[[#This Row],[Số lượng]]*Table2[[#This Row],[Đơn giá mua]],"")</f>
        <v>308000</v>
      </c>
      <c r="J524" s="109">
        <f ca="1">IF(AND(Table2[[#This Row],[Tên hàng hóa]]&lt;&gt;0,D525=""),SUM(OFFSET(Table2[[#This Row],[Thành tiền]],0,0,-COUNTIF(Table2[Số HĐ],Table2[[#This Row],[Số HĐ]]))),"")</f>
        <v>10208000</v>
      </c>
      <c r="K524" s="108" t="s">
        <v>464</v>
      </c>
      <c r="L52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24" s="15" t="s">
        <v>2024</v>
      </c>
    </row>
    <row r="525" spans="1:13" ht="35.1" customHeight="1" x14ac:dyDescent="0.2">
      <c r="A525" s="103"/>
      <c r="B525" s="104"/>
      <c r="C525" s="105" t="str">
        <f t="shared" si="0"/>
        <v/>
      </c>
      <c r="D525" s="106"/>
      <c r="E525" s="107" t="str">
        <f>IF(Table2[[#This Row],[Tên hàng hóa]]&lt;&gt;0,VLOOKUP(Table2[[#This Row],[Tên hàng hóa]],Table1[[Tên hàng hóa]:[Quy cách]],2,0),"")</f>
        <v/>
      </c>
      <c r="F525" s="107" t="str">
        <f>IF(Table2[[#This Row],[Tên hàng hóa]]&lt;&gt;0,VLOOKUP(Table2[[#This Row],[Tên hàng hóa]],Table1[[Tên hàng hóa]:[ĐVT]],3,0),"")</f>
        <v/>
      </c>
      <c r="G525" s="108"/>
      <c r="H525" s="108"/>
      <c r="I525" s="109" t="str">
        <f>IF(Table2[[#This Row],[Số lượng]]&lt;&gt;0,Table2[[#This Row],[Số lượng]]*Table2[[#This Row],[Đơn giá mua]],"")</f>
        <v/>
      </c>
      <c r="J525" s="109" t="str">
        <f ca="1">IF(AND(Table2[[#This Row],[Tên hàng hóa]]&lt;&gt;0,D526=""),SUM(OFFSET(Table2[[#This Row],[Thành tiền]],0,0,-COUNTIF(Table2[Số HĐ],Table2[[#This Row],[Số HĐ]]))),"")</f>
        <v/>
      </c>
      <c r="K525" s="108"/>
      <c r="L52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25" s="110"/>
    </row>
    <row r="526" spans="1:13" ht="35.1" customHeight="1" x14ac:dyDescent="0.2">
      <c r="A526" s="103">
        <v>42301</v>
      </c>
      <c r="B526" s="104" t="s">
        <v>2166</v>
      </c>
      <c r="C526" s="13" t="s">
        <v>462</v>
      </c>
      <c r="D526" s="106" t="s">
        <v>315</v>
      </c>
      <c r="E526" s="107" t="str">
        <f>IF(Table2[[#This Row],[Tên hàng hóa]]&lt;&gt;0,VLOOKUP(Table2[[#This Row],[Tên hàng hóa]],Table1[[Tên hàng hóa]:[Quy cách]],2,0),"")</f>
        <v>Điều Khiển Mức Nước</v>
      </c>
      <c r="F526" s="107" t="str">
        <f>IF(Table2[[#This Row],[Tên hàng hóa]]&lt;&gt;0,VLOOKUP(Table2[[#This Row],[Tên hàng hóa]],Table1[[Tên hàng hóa]:[ĐVT]],3,0),"")</f>
        <v>Cái</v>
      </c>
      <c r="G526" s="108">
        <v>1111000</v>
      </c>
      <c r="H526" s="108">
        <v>1</v>
      </c>
      <c r="I526" s="109">
        <f>IF(Table2[[#This Row],[Số lượng]]&lt;&gt;0,Table2[[#This Row],[Số lượng]]*Table2[[#This Row],[Đơn giá mua]],"")</f>
        <v>1111000</v>
      </c>
      <c r="J526" s="109">
        <f ca="1">IF(AND(Table2[[#This Row],[Tên hàng hóa]]&lt;&gt;0,D527=""),SUM(OFFSET(Table2[[#This Row],[Thành tiền]],0,0,-COUNTIF(Table2[Số HĐ],Table2[[#This Row],[Số HĐ]]))),"")</f>
        <v>1111000</v>
      </c>
      <c r="K526" s="108" t="s">
        <v>464</v>
      </c>
      <c r="L52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26" s="110" t="s">
        <v>2024</v>
      </c>
    </row>
    <row r="527" spans="1:13" ht="35.1" customHeight="1" x14ac:dyDescent="0.2">
      <c r="A527" s="103"/>
      <c r="B527" s="104"/>
      <c r="C527" s="105" t="str">
        <f t="shared" si="0"/>
        <v/>
      </c>
      <c r="D527" s="106"/>
      <c r="E527" s="107" t="str">
        <f>IF(Table2[[#This Row],[Tên hàng hóa]]&lt;&gt;0,VLOOKUP(Table2[[#This Row],[Tên hàng hóa]],Table1[[Tên hàng hóa]:[Quy cách]],2,0),"")</f>
        <v/>
      </c>
      <c r="F527" s="107" t="str">
        <f>IF(Table2[[#This Row],[Tên hàng hóa]]&lt;&gt;0,VLOOKUP(Table2[[#This Row],[Tên hàng hóa]],Table1[[Tên hàng hóa]:[ĐVT]],3,0),"")</f>
        <v/>
      </c>
      <c r="G527" s="108"/>
      <c r="H527" s="108"/>
      <c r="I527" s="109" t="str">
        <f>IF(Table2[[#This Row],[Số lượng]]&lt;&gt;0,Table2[[#This Row],[Số lượng]]*Table2[[#This Row],[Đơn giá mua]],"")</f>
        <v/>
      </c>
      <c r="J527" s="109" t="str">
        <f ca="1">IF(AND(Table2[[#This Row],[Tên hàng hóa]]&lt;&gt;0,D528=""),SUM(OFFSET(Table2[[#This Row],[Thành tiền]],0,0,-COUNTIF(Table2[Số HĐ],Table2[[#This Row],[Số HĐ]]))),"")</f>
        <v/>
      </c>
      <c r="K527" s="108"/>
      <c r="L52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27" s="110"/>
    </row>
    <row r="528" spans="1:13" ht="35.1" customHeight="1" x14ac:dyDescent="0.2">
      <c r="A528" s="103"/>
      <c r="B528" s="104"/>
      <c r="C528" s="105" t="str">
        <f t="shared" si="0"/>
        <v/>
      </c>
      <c r="D528" s="106"/>
      <c r="E528" s="107" t="str">
        <f>IF(Table2[[#This Row],[Tên hàng hóa]]&lt;&gt;0,VLOOKUP(Table2[[#This Row],[Tên hàng hóa]],Table1[[Tên hàng hóa]:[Quy cách]],2,0),"")</f>
        <v/>
      </c>
      <c r="F528" s="107" t="str">
        <f>IF(Table2[[#This Row],[Tên hàng hóa]]&lt;&gt;0,VLOOKUP(Table2[[#This Row],[Tên hàng hóa]],Table1[[Tên hàng hóa]:[ĐVT]],3,0),"")</f>
        <v/>
      </c>
      <c r="G528" s="108"/>
      <c r="H528" s="108"/>
      <c r="I528" s="109" t="str">
        <f>IF(Table2[[#This Row],[Số lượng]]&lt;&gt;0,Table2[[#This Row],[Số lượng]]*Table2[[#This Row],[Đơn giá mua]],"")</f>
        <v/>
      </c>
      <c r="J528" s="109" t="str">
        <f ca="1">IF(AND(Table2[[#This Row],[Tên hàng hóa]]&lt;&gt;0,D529=""),SUM(OFFSET(Table2[[#This Row],[Thành tiền]],0,0,-COUNTIF(Table2[Số HĐ],Table2[[#This Row],[Số HĐ]]))),"")</f>
        <v/>
      </c>
      <c r="K528" s="108"/>
      <c r="L52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28" s="110"/>
    </row>
    <row r="529" spans="1:13" ht="35.1" customHeight="1" x14ac:dyDescent="0.2">
      <c r="A529" s="103">
        <v>42303</v>
      </c>
      <c r="B529" s="104" t="s">
        <v>1720</v>
      </c>
      <c r="C529" s="13" t="s">
        <v>586</v>
      </c>
      <c r="D529" s="106" t="s">
        <v>120</v>
      </c>
      <c r="E529" s="107" t="str">
        <f>IF(Table2[[#This Row],[Tên hàng hóa]]&lt;&gt;0,VLOOKUP(Table2[[#This Row],[Tên hàng hóa]],Table1[[Tên hàng hóa]:[Quy cách]],2,0),"")</f>
        <v>Bộ Điều Khiển Nhiệt Độ</v>
      </c>
      <c r="F529" s="107" t="str">
        <f>IF(Table2[[#This Row],[Tên hàng hóa]]&lt;&gt;0,VLOOKUP(Table2[[#This Row],[Tên hàng hóa]],Table1[[Tên hàng hóa]:[ĐVT]],3,0),"")</f>
        <v>Cái</v>
      </c>
      <c r="G529" s="108">
        <v>1636568</v>
      </c>
      <c r="H529" s="108">
        <v>3</v>
      </c>
      <c r="I529" s="109">
        <f>IF(Table2[[#This Row],[Số lượng]]&lt;&gt;0,Table2[[#This Row],[Số lượng]]*Table2[[#This Row],[Đơn giá mua]],"")</f>
        <v>4909704</v>
      </c>
      <c r="J529" s="109" t="str">
        <f ca="1">IF(AND(Table2[[#This Row],[Tên hàng hóa]]&lt;&gt;0,D530=""),SUM(OFFSET(Table2[[#This Row],[Thành tiền]],0,0,-COUNTIF(Table2[Số HĐ],Table2[[#This Row],[Số HĐ]]))),"")</f>
        <v/>
      </c>
      <c r="K529" s="108"/>
      <c r="L52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29" s="110"/>
    </row>
    <row r="530" spans="1:13" ht="35.1" customHeight="1" x14ac:dyDescent="0.2">
      <c r="A530" s="103">
        <v>42303</v>
      </c>
      <c r="B530" s="104" t="s">
        <v>1720</v>
      </c>
      <c r="C530" s="13" t="s">
        <v>586</v>
      </c>
      <c r="D530" s="106" t="s">
        <v>158</v>
      </c>
      <c r="E530" s="107" t="str">
        <f>IF(Table2[[#This Row],[Tên hàng hóa]]&lt;&gt;0,VLOOKUP(Table2[[#This Row],[Tên hàng hóa]],Table1[[Tên hàng hóa]:[Quy cách]],2,0),"")</f>
        <v>Bộ Nguồn Xung</v>
      </c>
      <c r="F530" s="107" t="str">
        <f>IF(Table2[[#This Row],[Tên hàng hóa]]&lt;&gt;0,VLOOKUP(Table2[[#This Row],[Tên hàng hóa]],Table1[[Tên hàng hóa]:[ĐVT]],3,0),"")</f>
        <v>Cái</v>
      </c>
      <c r="G530" s="108">
        <v>475928</v>
      </c>
      <c r="H530" s="108">
        <v>5</v>
      </c>
      <c r="I530" s="109">
        <f>IF(Table2[[#This Row],[Số lượng]]&lt;&gt;0,Table2[[#This Row],[Số lượng]]*Table2[[#This Row],[Đơn giá mua]],"")</f>
        <v>2379640</v>
      </c>
      <c r="J530" s="109" t="str">
        <f ca="1">IF(AND(Table2[[#This Row],[Tên hàng hóa]]&lt;&gt;0,D531=""),SUM(OFFSET(Table2[[#This Row],[Thành tiền]],0,0,-COUNTIF(Table2[Số HĐ],Table2[[#This Row],[Số HĐ]]))),"")</f>
        <v/>
      </c>
      <c r="K530" s="108"/>
      <c r="L53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30" s="110"/>
    </row>
    <row r="531" spans="1:13" ht="35.1" customHeight="1" x14ac:dyDescent="0.2">
      <c r="A531" s="103">
        <v>42303</v>
      </c>
      <c r="B531" s="104" t="s">
        <v>1720</v>
      </c>
      <c r="C531" s="13" t="s">
        <v>586</v>
      </c>
      <c r="D531" s="106" t="s">
        <v>181</v>
      </c>
      <c r="E531" s="107" t="str">
        <f>IF(Table2[[#This Row],[Tên hàng hóa]]&lt;&gt;0,VLOOKUP(Table2[[#This Row],[Tên hàng hóa]],Table1[[Tên hàng hóa]:[Quy cách]],2,0),"")</f>
        <v>Bộ Nguồn Xung</v>
      </c>
      <c r="F531" s="107" t="str">
        <f>IF(Table2[[#This Row],[Tên hàng hóa]]&lt;&gt;0,VLOOKUP(Table2[[#This Row],[Tên hàng hóa]],Table1[[Tên hàng hóa]:[ĐVT]],3,0),"")</f>
        <v>Cái</v>
      </c>
      <c r="G531" s="108">
        <v>1301768</v>
      </c>
      <c r="H531" s="108">
        <v>3</v>
      </c>
      <c r="I531" s="109">
        <f>IF(Table2[[#This Row],[Số lượng]]&lt;&gt;0,Table2[[#This Row],[Số lượng]]*Table2[[#This Row],[Đơn giá mua]],"")</f>
        <v>3905304</v>
      </c>
      <c r="J531" s="109" t="str">
        <f ca="1">IF(AND(Table2[[#This Row],[Tên hàng hóa]]&lt;&gt;0,D532=""),SUM(OFFSET(Table2[[#This Row],[Thành tiền]],0,0,-COUNTIF(Table2[Số HĐ],Table2[[#This Row],[Số HĐ]]))),"")</f>
        <v/>
      </c>
      <c r="K531" s="108"/>
      <c r="L53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31" s="110"/>
    </row>
    <row r="532" spans="1:13" ht="35.1" customHeight="1" x14ac:dyDescent="0.2">
      <c r="A532" s="103">
        <v>42303</v>
      </c>
      <c r="B532" s="104" t="s">
        <v>1720</v>
      </c>
      <c r="C532" s="13" t="s">
        <v>586</v>
      </c>
      <c r="D532" s="106" t="s">
        <v>53</v>
      </c>
      <c r="E532" s="107" t="str">
        <f>IF(Table2[[#This Row],[Tên hàng hóa]]&lt;&gt;0,VLOOKUP(Table2[[#This Row],[Tên hàng hóa]],Table1[[Tên hàng hóa]:[Quy cách]],2,0),"")</f>
        <v>Bộ Điều Khiển Lập Trình</v>
      </c>
      <c r="F532" s="107" t="str">
        <f>IF(Table2[[#This Row],[Tên hàng hóa]]&lt;&gt;0,VLOOKUP(Table2[[#This Row],[Tên hàng hóa]],Table1[[Tên hàng hóa]:[ĐVT]],3,0),"")</f>
        <v>Cái</v>
      </c>
      <c r="G532" s="108">
        <v>2569805</v>
      </c>
      <c r="H532" s="108">
        <v>2</v>
      </c>
      <c r="I532" s="109">
        <f>IF(Table2[[#This Row],[Số lượng]]&lt;&gt;0,Table2[[#This Row],[Số lượng]]*Table2[[#This Row],[Đơn giá mua]],"")</f>
        <v>5139610</v>
      </c>
      <c r="J532" s="109" t="str">
        <f ca="1">IF(AND(Table2[[#This Row],[Tên hàng hóa]]&lt;&gt;0,D533=""),SUM(OFFSET(Table2[[#This Row],[Thành tiền]],0,0,-COUNTIF(Table2[Số HĐ],Table2[[#This Row],[Số HĐ]]))),"")</f>
        <v/>
      </c>
      <c r="K532" s="108"/>
      <c r="L53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32" s="110"/>
    </row>
    <row r="533" spans="1:13" ht="35.1" customHeight="1" x14ac:dyDescent="0.2">
      <c r="A533" s="103">
        <v>42303</v>
      </c>
      <c r="B533" s="104" t="s">
        <v>1720</v>
      </c>
      <c r="C533" s="13" t="s">
        <v>586</v>
      </c>
      <c r="D533" s="106" t="s">
        <v>842</v>
      </c>
      <c r="E533" s="107" t="str">
        <f>IF(Table2[[#This Row],[Tên hàng hóa]]&lt;&gt;0,VLOOKUP(Table2[[#This Row],[Tên hàng hóa]],Table1[[Tên hàng hóa]:[Quy cách]],2,0),"")</f>
        <v>Bộ Điều Khiển Lập Trình</v>
      </c>
      <c r="F533" s="107" t="str">
        <f>IF(Table2[[#This Row],[Tên hàng hóa]]&lt;&gt;0,VLOOKUP(Table2[[#This Row],[Tên hàng hóa]],Table1[[Tên hàng hóa]:[ĐVT]],3,0),"")</f>
        <v>Cái</v>
      </c>
      <c r="G533" s="108">
        <v>1713699</v>
      </c>
      <c r="H533" s="108">
        <v>1</v>
      </c>
      <c r="I533" s="109">
        <f>IF(Table2[[#This Row],[Số lượng]]&lt;&gt;0,Table2[[#This Row],[Số lượng]]*Table2[[#This Row],[Đơn giá mua]],"")</f>
        <v>1713699</v>
      </c>
      <c r="J533" s="109" t="str">
        <f ca="1">IF(AND(Table2[[#This Row],[Tên hàng hóa]]&lt;&gt;0,D534=""),SUM(OFFSET(Table2[[#This Row],[Thành tiền]],0,0,-COUNTIF(Table2[Số HĐ],Table2[[#This Row],[Số HĐ]]))),"")</f>
        <v/>
      </c>
      <c r="K533" s="108"/>
      <c r="L53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33" s="110"/>
    </row>
    <row r="534" spans="1:13" ht="35.1" customHeight="1" x14ac:dyDescent="0.2">
      <c r="A534" s="103">
        <v>42303</v>
      </c>
      <c r="B534" s="104" t="s">
        <v>1720</v>
      </c>
      <c r="C534" s="13" t="s">
        <v>586</v>
      </c>
      <c r="D534" s="106" t="s">
        <v>641</v>
      </c>
      <c r="E534" s="107" t="str">
        <f>IF(Table2[[#This Row],[Tên hàng hóa]]&lt;&gt;0,VLOOKUP(Table2[[#This Row],[Tên hàng hóa]],Table1[[Tên hàng hóa]:[Quy cách]],2,0),"")</f>
        <v>Timer</v>
      </c>
      <c r="F534" s="107" t="str">
        <f>IF(Table2[[#This Row],[Tên hàng hóa]]&lt;&gt;0,VLOOKUP(Table2[[#This Row],[Tên hàng hóa]],Table1[[Tên hàng hóa]:[ĐVT]],3,0),"")</f>
        <v>Cái</v>
      </c>
      <c r="G534" s="108">
        <v>1971368</v>
      </c>
      <c r="H534" s="108">
        <v>2</v>
      </c>
      <c r="I534" s="109">
        <f>IF(Table2[[#This Row],[Số lượng]]&lt;&gt;0,Table2[[#This Row],[Số lượng]]*Table2[[#This Row],[Đơn giá mua]],"")</f>
        <v>3942736</v>
      </c>
      <c r="J534" s="109" t="str">
        <f ca="1">IF(AND(Table2[[#This Row],[Tên hàng hóa]]&lt;&gt;0,D535=""),SUM(OFFSET(Table2[[#This Row],[Thành tiền]],0,0,-COUNTIF(Table2[Số HĐ],Table2[[#This Row],[Số HĐ]]))),"")</f>
        <v/>
      </c>
      <c r="K534" s="108"/>
      <c r="L53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34" s="110"/>
    </row>
    <row r="535" spans="1:13" ht="35.1" customHeight="1" x14ac:dyDescent="0.2">
      <c r="A535" s="103">
        <v>42303</v>
      </c>
      <c r="B535" s="104" t="s">
        <v>1720</v>
      </c>
      <c r="C535" s="13" t="s">
        <v>586</v>
      </c>
      <c r="D535" s="106" t="s">
        <v>269</v>
      </c>
      <c r="E535" s="107" t="str">
        <f>IF(Table2[[#This Row],[Tên hàng hóa]]&lt;&gt;0,VLOOKUP(Table2[[#This Row],[Tên hàng hóa]],Table1[[Tên hàng hóa]:[Quy cách]],2,0),"")</f>
        <v>Cảm Biến</v>
      </c>
      <c r="F535" s="107" t="str">
        <f>IF(Table2[[#This Row],[Tên hàng hóa]]&lt;&gt;0,VLOOKUP(Table2[[#This Row],[Tên hàng hóa]],Table1[[Tên hàng hóa]:[ĐVT]],3,0),"")</f>
        <v>Cái</v>
      </c>
      <c r="G535" s="108">
        <v>520568</v>
      </c>
      <c r="H535" s="108">
        <v>20</v>
      </c>
      <c r="I535" s="109">
        <f>IF(Table2[[#This Row],[Số lượng]]&lt;&gt;0,Table2[[#This Row],[Số lượng]]*Table2[[#This Row],[Đơn giá mua]],"")</f>
        <v>10411360</v>
      </c>
      <c r="J535" s="109" t="str">
        <f ca="1">IF(AND(Table2[[#This Row],[Tên hàng hóa]]&lt;&gt;0,D536=""),SUM(OFFSET(Table2[[#This Row],[Thành tiền]],0,0,-COUNTIF(Table2[Số HĐ],Table2[[#This Row],[Số HĐ]]))),"")</f>
        <v/>
      </c>
      <c r="K535" s="108"/>
      <c r="L53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35" s="110"/>
    </row>
    <row r="536" spans="1:13" ht="35.1" customHeight="1" x14ac:dyDescent="0.2">
      <c r="A536" s="103">
        <v>42303</v>
      </c>
      <c r="B536" s="104" t="s">
        <v>1720</v>
      </c>
      <c r="C536" s="13" t="s">
        <v>586</v>
      </c>
      <c r="D536" s="106" t="s">
        <v>114</v>
      </c>
      <c r="E536" s="107" t="str">
        <f>IF(Table2[[#This Row],[Tên hàng hóa]]&lt;&gt;0,VLOOKUP(Table2[[#This Row],[Tên hàng hóa]],Table1[[Tên hàng hóa]:[Quy cách]],2,0),"")</f>
        <v>Bộ Điều Khiển Nhiệt Độ</v>
      </c>
      <c r="F536" s="107" t="str">
        <f>IF(Table2[[#This Row],[Tên hàng hóa]]&lt;&gt;0,VLOOKUP(Table2[[#This Row],[Tên hàng hóa]],Table1[[Tên hàng hóa]:[ĐVT]],3,0),"")</f>
        <v>Cái</v>
      </c>
      <c r="G536" s="108">
        <v>922328</v>
      </c>
      <c r="H536" s="108">
        <v>6</v>
      </c>
      <c r="I536" s="109">
        <f>IF(Table2[[#This Row],[Số lượng]]&lt;&gt;0,Table2[[#This Row],[Số lượng]]*Table2[[#This Row],[Đơn giá mua]],"")</f>
        <v>5533968</v>
      </c>
      <c r="J536" s="109" t="str">
        <f ca="1">IF(AND(Table2[[#This Row],[Tên hàng hóa]]&lt;&gt;0,D537=""),SUM(OFFSET(Table2[[#This Row],[Thành tiền]],0,0,-COUNTIF(Table2[Số HĐ],Table2[[#This Row],[Số HĐ]]))),"")</f>
        <v/>
      </c>
      <c r="K536" s="108"/>
      <c r="L53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36" s="110"/>
    </row>
    <row r="537" spans="1:13" ht="35.1" customHeight="1" x14ac:dyDescent="0.2">
      <c r="A537" s="103">
        <v>42303</v>
      </c>
      <c r="B537" s="104" t="s">
        <v>1720</v>
      </c>
      <c r="C537" s="13" t="s">
        <v>586</v>
      </c>
      <c r="D537" s="106" t="s">
        <v>234</v>
      </c>
      <c r="E537" s="107" t="str">
        <f>IF(Table2[[#This Row],[Tên hàng hóa]]&lt;&gt;0,VLOOKUP(Table2[[#This Row],[Tên hàng hóa]],Table1[[Tên hàng hóa]:[Quy cách]],2,0),"")</f>
        <v>Cảm Biến</v>
      </c>
      <c r="F537" s="107" t="str">
        <f>IF(Table2[[#This Row],[Tên hàng hóa]]&lt;&gt;0,VLOOKUP(Table2[[#This Row],[Tên hàng hóa]],Table1[[Tên hàng hóa]:[ĐVT]],3,0),"")</f>
        <v>Cái</v>
      </c>
      <c r="G537" s="108">
        <v>431288</v>
      </c>
      <c r="H537" s="108">
        <v>15</v>
      </c>
      <c r="I537" s="109">
        <f>IF(Table2[[#This Row],[Số lượng]]&lt;&gt;0,Table2[[#This Row],[Số lượng]]*Table2[[#This Row],[Đơn giá mua]],"")</f>
        <v>6469320</v>
      </c>
      <c r="J537" s="109" t="str">
        <f ca="1">IF(AND(Table2[[#This Row],[Tên hàng hóa]]&lt;&gt;0,D538=""),SUM(OFFSET(Table2[[#This Row],[Thành tiền]],0,0,-COUNTIF(Table2[Số HĐ],Table2[[#This Row],[Số HĐ]]))),"")</f>
        <v/>
      </c>
      <c r="K537" s="108"/>
      <c r="L53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37" s="110"/>
    </row>
    <row r="538" spans="1:13" ht="35.1" customHeight="1" x14ac:dyDescent="0.2">
      <c r="A538" s="103">
        <v>42303</v>
      </c>
      <c r="B538" s="104" t="s">
        <v>1720</v>
      </c>
      <c r="C538" s="13" t="s">
        <v>586</v>
      </c>
      <c r="D538" s="106" t="s">
        <v>115</v>
      </c>
      <c r="E538" s="107" t="str">
        <f>IF(Table2[[#This Row],[Tên hàng hóa]]&lt;&gt;0,VLOOKUP(Table2[[#This Row],[Tên hàng hóa]],Table1[[Tên hàng hóa]:[Quy cách]],2,0),"")</f>
        <v>Bộ Điều Khiển Nhiệt Độ</v>
      </c>
      <c r="F538" s="107" t="str">
        <f>IF(Table2[[#This Row],[Tên hàng hóa]]&lt;&gt;0,VLOOKUP(Table2[[#This Row],[Tên hàng hóa]],Table1[[Tên hàng hóa]:[ĐVT]],3,0),"")</f>
        <v>Cái</v>
      </c>
      <c r="G538" s="108">
        <v>1011608</v>
      </c>
      <c r="H538" s="108">
        <v>10</v>
      </c>
      <c r="I538" s="109">
        <f>IF(Table2[[#This Row],[Số lượng]]&lt;&gt;0,Table2[[#This Row],[Số lượng]]*Table2[[#This Row],[Đơn giá mua]],"")</f>
        <v>10116080</v>
      </c>
      <c r="J538" s="109">
        <f ca="1">IF(AND(Table2[[#This Row],[Tên hàng hóa]]&lt;&gt;0,D539=""),SUM(OFFSET(Table2[[#This Row],[Thành tiền]],0,0,-COUNTIF(Table2[Số HĐ],Table2[[#This Row],[Số HĐ]]))),"")</f>
        <v>54521421</v>
      </c>
      <c r="K538" s="108" t="s">
        <v>464</v>
      </c>
      <c r="L53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38" s="110"/>
    </row>
    <row r="539" spans="1:13" ht="35.1" customHeight="1" x14ac:dyDescent="0.2">
      <c r="A539" s="103"/>
      <c r="B539" s="104"/>
      <c r="C539" s="105" t="str">
        <f t="shared" si="0"/>
        <v/>
      </c>
      <c r="D539" s="106"/>
      <c r="E539" s="107" t="str">
        <f>IF(Table2[[#This Row],[Tên hàng hóa]]&lt;&gt;0,VLOOKUP(Table2[[#This Row],[Tên hàng hóa]],Table1[[Tên hàng hóa]:[Quy cách]],2,0),"")</f>
        <v/>
      </c>
      <c r="F539" s="107" t="str">
        <f>IF(Table2[[#This Row],[Tên hàng hóa]]&lt;&gt;0,VLOOKUP(Table2[[#This Row],[Tên hàng hóa]],Table1[[Tên hàng hóa]:[ĐVT]],3,0),"")</f>
        <v/>
      </c>
      <c r="G539" s="108"/>
      <c r="H539" s="108"/>
      <c r="I539" s="109" t="str">
        <f>IF(Table2[[#This Row],[Số lượng]]&lt;&gt;0,Table2[[#This Row],[Số lượng]]*Table2[[#This Row],[Đơn giá mua]],"")</f>
        <v/>
      </c>
      <c r="J539" s="109" t="str">
        <f ca="1">IF(AND(Table2[[#This Row],[Tên hàng hóa]]&lt;&gt;0,D540=""),SUM(OFFSET(Table2[[#This Row],[Thành tiền]],0,0,-COUNTIF(Table2[Số HĐ],Table2[[#This Row],[Số HĐ]]))),"")</f>
        <v/>
      </c>
      <c r="K539" s="108"/>
      <c r="L53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39" s="110"/>
    </row>
    <row r="540" spans="1:13" ht="35.1" customHeight="1" x14ac:dyDescent="0.2">
      <c r="A540" s="103">
        <v>42303</v>
      </c>
      <c r="B540" s="104" t="s">
        <v>2167</v>
      </c>
      <c r="C540" s="13" t="s">
        <v>462</v>
      </c>
      <c r="D540" s="106" t="s">
        <v>344</v>
      </c>
      <c r="E540" s="107" t="str">
        <f>IF(Table2[[#This Row],[Tên hàng hóa]]&lt;&gt;0,VLOOKUP(Table2[[#This Row],[Tên hàng hóa]],Table1[[Tên hàng hóa]:[Quy cách]],2,0),"")</f>
        <v>Relay</v>
      </c>
      <c r="F540" s="107" t="str">
        <f>IF(Table2[[#This Row],[Tên hàng hóa]]&lt;&gt;0,VLOOKUP(Table2[[#This Row],[Tên hàng hóa]],Table1[[Tên hàng hóa]:[ĐVT]],3,0),"")</f>
        <v>Cái</v>
      </c>
      <c r="G540" s="108">
        <v>77000</v>
      </c>
      <c r="H540" s="108">
        <v>2</v>
      </c>
      <c r="I540" s="109">
        <f>IF(Table2[[#This Row],[Số lượng]]&lt;&gt;0,Table2[[#This Row],[Số lượng]]*Table2[[#This Row],[Đơn giá mua]],"")</f>
        <v>154000</v>
      </c>
      <c r="J540" s="109" t="str">
        <f ca="1">IF(AND(Table2[[#This Row],[Tên hàng hóa]]&lt;&gt;0,D541=""),SUM(OFFSET(Table2[[#This Row],[Thành tiền]],0,0,-COUNTIF(Table2[Số HĐ],Table2[[#This Row],[Số HĐ]]))),"")</f>
        <v/>
      </c>
      <c r="K540" s="108"/>
      <c r="L54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40" s="110"/>
    </row>
    <row r="541" spans="1:13" ht="35.1" customHeight="1" x14ac:dyDescent="0.2">
      <c r="A541" s="103">
        <v>42303</v>
      </c>
      <c r="B541" s="104" t="s">
        <v>2167</v>
      </c>
      <c r="C541" s="105" t="str">
        <f t="shared" si="0"/>
        <v>CN CTY TNHH KT &amp; TM Tiến Thành</v>
      </c>
      <c r="D541" s="105" t="s">
        <v>431</v>
      </c>
      <c r="E541" s="107" t="str">
        <f>IF(Table2[[#This Row],[Tên hàng hóa]]&lt;&gt;0,VLOOKUP(Table2[[#This Row],[Tên hàng hóa]],Table1[[Tên hàng hóa]:[Quy cách]],2,0),"")</f>
        <v>Socket</v>
      </c>
      <c r="F541" s="107" t="str">
        <f>IF(Table2[[#This Row],[Tên hàng hóa]]&lt;&gt;0,VLOOKUP(Table2[[#This Row],[Tên hàng hóa]],Table1[[Tên hàng hóa]:[ĐVT]],3,0),"")</f>
        <v>Cái</v>
      </c>
      <c r="G541" s="108">
        <v>34100</v>
      </c>
      <c r="H541" s="108">
        <v>5</v>
      </c>
      <c r="I541" s="109">
        <f>IF(Table2[[#This Row],[Số lượng]]&lt;&gt;0,Table2[[#This Row],[Số lượng]]*Table2[[#This Row],[Đơn giá mua]],"")</f>
        <v>170500</v>
      </c>
      <c r="J541" s="109">
        <f ca="1">IF(AND(Table2[[#This Row],[Tên hàng hóa]]&lt;&gt;0,D542=""),SUM(OFFSET(Table2[[#This Row],[Thành tiền]],0,0,-COUNTIF(Table2[Số HĐ],Table2[[#This Row],[Số HĐ]]))),"")</f>
        <v>324500</v>
      </c>
      <c r="K541" s="108" t="s">
        <v>464</v>
      </c>
      <c r="L54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41" s="110" t="s">
        <v>2024</v>
      </c>
    </row>
    <row r="542" spans="1:13" ht="35.1" customHeight="1" x14ac:dyDescent="0.2">
      <c r="A542" s="103"/>
      <c r="B542" s="104"/>
      <c r="C542" s="105" t="str">
        <f t="shared" si="0"/>
        <v/>
      </c>
      <c r="D542" s="106"/>
      <c r="E542" s="107" t="str">
        <f>IF(Table2[[#This Row],[Tên hàng hóa]]&lt;&gt;0,VLOOKUP(Table2[[#This Row],[Tên hàng hóa]],Table1[[Tên hàng hóa]:[Quy cách]],2,0),"")</f>
        <v/>
      </c>
      <c r="F542" s="107" t="str">
        <f>IF(Table2[[#This Row],[Tên hàng hóa]]&lt;&gt;0,VLOOKUP(Table2[[#This Row],[Tên hàng hóa]],Table1[[Tên hàng hóa]:[ĐVT]],3,0),"")</f>
        <v/>
      </c>
      <c r="G542" s="108"/>
      <c r="H542" s="108"/>
      <c r="I542" s="109" t="str">
        <f>IF(Table2[[#This Row],[Số lượng]]&lt;&gt;0,Table2[[#This Row],[Số lượng]]*Table2[[#This Row],[Đơn giá mua]],"")</f>
        <v/>
      </c>
      <c r="J542" s="109" t="str">
        <f ca="1">IF(AND(Table2[[#This Row],[Tên hàng hóa]]&lt;&gt;0,D543=""),SUM(OFFSET(Table2[[#This Row],[Thành tiền]],0,0,-COUNTIF(Table2[Số HĐ],Table2[[#This Row],[Số HĐ]]))),"")</f>
        <v/>
      </c>
      <c r="K542" s="108"/>
      <c r="L54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42" s="110"/>
    </row>
    <row r="543" spans="1:13" ht="35.1" customHeight="1" x14ac:dyDescent="0.2">
      <c r="A543" s="103">
        <v>42304</v>
      </c>
      <c r="B543" s="104" t="s">
        <v>1728</v>
      </c>
      <c r="C543" s="105" t="s">
        <v>480</v>
      </c>
      <c r="D543" s="106" t="s">
        <v>344</v>
      </c>
      <c r="E543" s="107" t="str">
        <f>IF(Table2[[#This Row],[Tên hàng hóa]]&lt;&gt;0,VLOOKUP(Table2[[#This Row],[Tên hàng hóa]],Table1[[Tên hàng hóa]:[Quy cách]],2,0),"")</f>
        <v>Relay</v>
      </c>
      <c r="F543" s="107" t="s">
        <v>460</v>
      </c>
      <c r="G543" s="108">
        <v>75900</v>
      </c>
      <c r="H543" s="108">
        <v>3</v>
      </c>
      <c r="I543" s="109">
        <f>IF(Table2[[#This Row],[Số lượng]]&lt;&gt;0,Table2[[#This Row],[Số lượng]]*Table2[[#This Row],[Đơn giá mua]],"")</f>
        <v>227700</v>
      </c>
      <c r="J543" s="109">
        <f ca="1">IF(AND(Table2[[#This Row],[Tên hàng hóa]]&lt;&gt;0,D544=""),SUM(OFFSET(Table2[[#This Row],[Thành tiền]],0,0,-COUNTIF(Table2[Số HĐ],Table2[[#This Row],[Số HĐ]]))),"")</f>
        <v>227700</v>
      </c>
      <c r="K543" s="108" t="s">
        <v>464</v>
      </c>
      <c r="L54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43" s="15" t="s">
        <v>2024</v>
      </c>
    </row>
    <row r="544" spans="1:13" ht="35.1" customHeight="1" x14ac:dyDescent="0.2">
      <c r="A544" s="103"/>
      <c r="B544" s="104"/>
      <c r="C544" s="105" t="str">
        <f t="shared" si="0"/>
        <v/>
      </c>
      <c r="D544" s="106"/>
      <c r="E544" s="107" t="str">
        <f>IF(Table2[[#This Row],[Tên hàng hóa]]&lt;&gt;0,VLOOKUP(Table2[[#This Row],[Tên hàng hóa]],Table1[[Tên hàng hóa]:[Quy cách]],2,0),"")</f>
        <v/>
      </c>
      <c r="F544" s="107" t="str">
        <f>IF(Table2[[#This Row],[Tên hàng hóa]]&lt;&gt;0,VLOOKUP(Table2[[#This Row],[Tên hàng hóa]],Table1[[Tên hàng hóa]:[ĐVT]],3,0),"")</f>
        <v/>
      </c>
      <c r="G544" s="108"/>
      <c r="H544" s="108"/>
      <c r="I544" s="109" t="str">
        <f>IF(Table2[[#This Row],[Số lượng]]&lt;&gt;0,Table2[[#This Row],[Số lượng]]*Table2[[#This Row],[Đơn giá mua]],"")</f>
        <v/>
      </c>
      <c r="J544" s="109" t="str">
        <f ca="1">IF(AND(Table2[[#This Row],[Tên hàng hóa]]&lt;&gt;0,D545=""),SUM(OFFSET(Table2[[#This Row],[Thành tiền]],0,0,-COUNTIF(Table2[Số HĐ],Table2[[#This Row],[Số HĐ]]))),"")</f>
        <v/>
      </c>
      <c r="K544" s="108"/>
      <c r="L54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44" s="110"/>
    </row>
    <row r="545" spans="1:13" ht="35.1" customHeight="1" x14ac:dyDescent="0.2">
      <c r="A545" s="103">
        <v>42305</v>
      </c>
      <c r="B545" s="104" t="s">
        <v>1729</v>
      </c>
      <c r="C545" s="13" t="s">
        <v>1119</v>
      </c>
      <c r="D545" s="106" t="s">
        <v>1730</v>
      </c>
      <c r="E545" s="107" t="str">
        <f>IF(Table2[[#This Row],[Tên hàng hóa]]&lt;&gt;0,VLOOKUP(Table2[[#This Row],[Tên hàng hóa]],Table1[[Tên hàng hóa]:[Quy cách]],2,0),"")</f>
        <v>Schneider</v>
      </c>
      <c r="F545" s="107" t="str">
        <f>IF(Table2[[#This Row],[Tên hàng hóa]]&lt;&gt;0,VLOOKUP(Table2[[#This Row],[Tên hàng hóa]],Table1[[Tên hàng hóa]:[ĐVT]],3,0),"")</f>
        <v>Cái</v>
      </c>
      <c r="G545" s="108">
        <v>303930</v>
      </c>
      <c r="H545" s="108">
        <v>5</v>
      </c>
      <c r="I545" s="109">
        <f>IF(Table2[[#This Row],[Số lượng]]&lt;&gt;0,Table2[[#This Row],[Số lượng]]*Table2[[#This Row],[Đơn giá mua]],"")</f>
        <v>1519650</v>
      </c>
      <c r="J545" s="109" t="str">
        <f ca="1">IF(AND(Table2[[#This Row],[Tên hàng hóa]]&lt;&gt;0,D546=""),SUM(OFFSET(Table2[[#This Row],[Thành tiền]],0,0,-COUNTIF(Table2[Số HĐ],Table2[[#This Row],[Số HĐ]]))),"")</f>
        <v/>
      </c>
      <c r="K545" s="108"/>
      <c r="L54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45" s="110"/>
    </row>
    <row r="546" spans="1:13" ht="35.1" customHeight="1" x14ac:dyDescent="0.2">
      <c r="A546" s="103">
        <v>42305</v>
      </c>
      <c r="B546" s="104" t="s">
        <v>1729</v>
      </c>
      <c r="C546" s="13" t="s">
        <v>1119</v>
      </c>
      <c r="D546" s="106" t="s">
        <v>1110</v>
      </c>
      <c r="E546" s="107" t="str">
        <f>IF(Table2[[#This Row],[Tên hàng hóa]]&lt;&gt;0,VLOOKUP(Table2[[#This Row],[Tên hàng hóa]],Table1[[Tên hàng hóa]:[Quy cách]],2,0),"")</f>
        <v>Schneider</v>
      </c>
      <c r="F546" s="107" t="str">
        <f>IF(Table2[[#This Row],[Tên hàng hóa]]&lt;&gt;0,VLOOKUP(Table2[[#This Row],[Tên hàng hóa]],Table1[[Tên hàng hóa]:[ĐVT]],3,0),"")</f>
        <v>Cái</v>
      </c>
      <c r="G546" s="108">
        <v>332200</v>
      </c>
      <c r="H546" s="108">
        <v>4</v>
      </c>
      <c r="I546" s="109">
        <f>IF(Table2[[#This Row],[Số lượng]]&lt;&gt;0,Table2[[#This Row],[Số lượng]]*Table2[[#This Row],[Đơn giá mua]],"")</f>
        <v>1328800</v>
      </c>
      <c r="J546" s="109" t="str">
        <f ca="1">IF(AND(Table2[[#This Row],[Tên hàng hóa]]&lt;&gt;0,D547=""),SUM(OFFSET(Table2[[#This Row],[Thành tiền]],0,0,-COUNTIF(Table2[Số HĐ],Table2[[#This Row],[Số HĐ]]))),"")</f>
        <v/>
      </c>
      <c r="K546" s="108"/>
      <c r="L54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46" s="110"/>
    </row>
    <row r="547" spans="1:13" ht="35.1" customHeight="1" x14ac:dyDescent="0.2">
      <c r="A547" s="103">
        <v>42305</v>
      </c>
      <c r="B547" s="104" t="s">
        <v>1729</v>
      </c>
      <c r="C547" s="13" t="s">
        <v>1119</v>
      </c>
      <c r="D547" s="106" t="s">
        <v>1731</v>
      </c>
      <c r="E547" s="107" t="str">
        <f>IF(Table2[[#This Row],[Tên hàng hóa]]&lt;&gt;0,VLOOKUP(Table2[[#This Row],[Tên hàng hóa]],Table1[[Tên hàng hóa]:[Quy cách]],2,0),"")</f>
        <v>Schneider</v>
      </c>
      <c r="F547" s="107" t="str">
        <f>IF(Table2[[#This Row],[Tên hàng hóa]]&lt;&gt;0,VLOOKUP(Table2[[#This Row],[Tên hàng hóa]],Table1[[Tên hàng hóa]:[ĐVT]],3,0),"")</f>
        <v>Cái</v>
      </c>
      <c r="G547" s="108">
        <v>540760</v>
      </c>
      <c r="H547" s="108">
        <v>2</v>
      </c>
      <c r="I547" s="109">
        <f>IF(Table2[[#This Row],[Số lượng]]&lt;&gt;0,Table2[[#This Row],[Số lượng]]*Table2[[#This Row],[Đơn giá mua]],"")</f>
        <v>1081520</v>
      </c>
      <c r="J547" s="109" t="str">
        <f ca="1">IF(AND(Table2[[#This Row],[Tên hàng hóa]]&lt;&gt;0,D548=""),SUM(OFFSET(Table2[[#This Row],[Thành tiền]],0,0,-COUNTIF(Table2[Số HĐ],Table2[[#This Row],[Số HĐ]]))),"")</f>
        <v/>
      </c>
      <c r="K547" s="108"/>
      <c r="L54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47" s="110"/>
    </row>
    <row r="548" spans="1:13" ht="35.1" customHeight="1" x14ac:dyDescent="0.2">
      <c r="A548" s="103">
        <v>42305</v>
      </c>
      <c r="B548" s="104" t="s">
        <v>1729</v>
      </c>
      <c r="C548" s="105" t="str">
        <f t="shared" si="0"/>
        <v>CTY TNHH KỸ THUẬT ĐIỆN - TỰ ĐỘNG HÓA A&amp;E</v>
      </c>
      <c r="D548" s="106" t="s">
        <v>1579</v>
      </c>
      <c r="E548" s="107" t="str">
        <f>IF(Table2[[#This Row],[Tên hàng hóa]]&lt;&gt;0,VLOOKUP(Table2[[#This Row],[Tên hàng hóa]],Table1[[Tên hàng hóa]:[Quy cách]],2,0),"")</f>
        <v>Rờ le nhiệt Schneider</v>
      </c>
      <c r="F548" s="107" t="str">
        <f>IF(Table2[[#This Row],[Tên hàng hóa]]&lt;&gt;0,VLOOKUP(Table2[[#This Row],[Tên hàng hóa]],Table1[[Tên hàng hóa]:[ĐVT]],3,0),"")</f>
        <v>Cái</v>
      </c>
      <c r="G548" s="108">
        <v>260150</v>
      </c>
      <c r="H548" s="108">
        <v>8</v>
      </c>
      <c r="I548" s="109">
        <f>IF(Table2[[#This Row],[Số lượng]]&lt;&gt;0,Table2[[#This Row],[Số lượng]]*Table2[[#This Row],[Đơn giá mua]],"")</f>
        <v>2081200</v>
      </c>
      <c r="J548" s="109">
        <f ca="1">IF(AND(Table2[[#This Row],[Tên hàng hóa]]&lt;&gt;0,D549=""),SUM(OFFSET(Table2[[#This Row],[Thành tiền]],0,0,-COUNTIF(Table2[Số HĐ],Table2[[#This Row],[Số HĐ]]))),"")</f>
        <v>6011170</v>
      </c>
      <c r="K548" s="108" t="s">
        <v>464</v>
      </c>
      <c r="L54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48" s="110"/>
    </row>
    <row r="549" spans="1:13" ht="35.1" customHeight="1" x14ac:dyDescent="0.2">
      <c r="A549" s="103"/>
      <c r="B549" s="104"/>
      <c r="C549" s="105" t="str">
        <f t="shared" si="0"/>
        <v/>
      </c>
      <c r="D549" s="106"/>
      <c r="E549" s="107" t="str">
        <f>IF(Table2[[#This Row],[Tên hàng hóa]]&lt;&gt;0,VLOOKUP(Table2[[#This Row],[Tên hàng hóa]],Table1[[Tên hàng hóa]:[Quy cách]],2,0),"")</f>
        <v/>
      </c>
      <c r="F549" s="107" t="str">
        <f>IF(Table2[[#This Row],[Tên hàng hóa]]&lt;&gt;0,VLOOKUP(Table2[[#This Row],[Tên hàng hóa]],Table1[[Tên hàng hóa]:[ĐVT]],3,0),"")</f>
        <v/>
      </c>
      <c r="G549" s="108"/>
      <c r="H549" s="108"/>
      <c r="I549" s="109" t="str">
        <f>IF(Table2[[#This Row],[Số lượng]]&lt;&gt;0,Table2[[#This Row],[Số lượng]]*Table2[[#This Row],[Đơn giá mua]],"")</f>
        <v/>
      </c>
      <c r="J549" s="109" t="str">
        <f ca="1">IF(AND(Table2[[#This Row],[Tên hàng hóa]]&lt;&gt;0,D550=""),SUM(OFFSET(Table2[[#This Row],[Thành tiền]],0,0,-COUNTIF(Table2[Số HĐ],Table2[[#This Row],[Số HĐ]]))),"")</f>
        <v/>
      </c>
      <c r="K549" s="108"/>
      <c r="L54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49" s="110"/>
    </row>
    <row r="550" spans="1:13" ht="35.1" customHeight="1" x14ac:dyDescent="0.2">
      <c r="A550" s="103">
        <v>42306</v>
      </c>
      <c r="B550" s="104" t="s">
        <v>1732</v>
      </c>
      <c r="C550" s="105" t="s">
        <v>480</v>
      </c>
      <c r="D550" s="106" t="s">
        <v>664</v>
      </c>
      <c r="E550" s="107" t="str">
        <f>IF(Table2[[#This Row],[Tên hàng hóa]]&lt;&gt;0,VLOOKUP(Table2[[#This Row],[Tên hàng hóa]],Table1[[Tên hàng hóa]:[Quy cách]],2,0),"")</f>
        <v>Cảm Biến</v>
      </c>
      <c r="F550" s="107" t="str">
        <f>IF(Table2[[#This Row],[Tên hàng hóa]]&lt;&gt;0,VLOOKUP(Table2[[#This Row],[Tên hàng hóa]],Table1[[Tên hàng hóa]:[ĐVT]],3,0),"")</f>
        <v>Cái</v>
      </c>
      <c r="G550" s="108">
        <v>306900</v>
      </c>
      <c r="H550" s="108">
        <v>8</v>
      </c>
      <c r="I550" s="109">
        <f>IF(Table2[[#This Row],[Số lượng]]&lt;&gt;0,Table2[[#This Row],[Số lượng]]*Table2[[#This Row],[Đơn giá mua]],"")</f>
        <v>2455200</v>
      </c>
      <c r="J550" s="109">
        <f ca="1">IF(AND(Table2[[#This Row],[Tên hàng hóa]]&lt;&gt;0,D551=""),SUM(OFFSET(Table2[[#This Row],[Thành tiền]],0,0,-COUNTIF(Table2[Số HĐ],Table2[[#This Row],[Số HĐ]]))),"")</f>
        <v>2455200</v>
      </c>
      <c r="K550" s="108" t="s">
        <v>464</v>
      </c>
      <c r="L55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50" s="15" t="s">
        <v>2024</v>
      </c>
    </row>
    <row r="551" spans="1:13" ht="35.1" customHeight="1" x14ac:dyDescent="0.2">
      <c r="A551" s="103"/>
      <c r="B551" s="104"/>
      <c r="C551" s="105" t="str">
        <f t="shared" si="0"/>
        <v/>
      </c>
      <c r="D551" s="106"/>
      <c r="E551" s="107" t="str">
        <f>IF(Table2[[#This Row],[Tên hàng hóa]]&lt;&gt;0,VLOOKUP(Table2[[#This Row],[Tên hàng hóa]],Table1[[Tên hàng hóa]:[Quy cách]],2,0),"")</f>
        <v/>
      </c>
      <c r="F551" s="107" t="str">
        <f>IF(Table2[[#This Row],[Tên hàng hóa]]&lt;&gt;0,VLOOKUP(Table2[[#This Row],[Tên hàng hóa]],Table1[[Tên hàng hóa]:[ĐVT]],3,0),"")</f>
        <v/>
      </c>
      <c r="G551" s="108"/>
      <c r="H551" s="108"/>
      <c r="I551" s="109" t="str">
        <f>IF(Table2[[#This Row],[Số lượng]]&lt;&gt;0,Table2[[#This Row],[Số lượng]]*Table2[[#This Row],[Đơn giá mua]],"")</f>
        <v/>
      </c>
      <c r="J551" s="109" t="str">
        <f ca="1">IF(AND(Table2[[#This Row],[Tên hàng hóa]]&lt;&gt;0,D552=""),SUM(OFFSET(Table2[[#This Row],[Thành tiền]],0,0,-COUNTIF(Table2[Số HĐ],Table2[[#This Row],[Số HĐ]]))),"")</f>
        <v/>
      </c>
      <c r="K551" s="108"/>
      <c r="L55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51" s="110"/>
    </row>
    <row r="552" spans="1:13" ht="35.1" customHeight="1" x14ac:dyDescent="0.2">
      <c r="A552" s="103">
        <v>42299</v>
      </c>
      <c r="B552" s="104" t="s">
        <v>1763</v>
      </c>
      <c r="C552" s="13" t="s">
        <v>521</v>
      </c>
      <c r="D552" s="106" t="s">
        <v>2111</v>
      </c>
      <c r="E552" s="107" t="str">
        <f>IF(Table2[[#This Row],[Tên hàng hóa]]&lt;&gt;0,VLOOKUP(Table2[[#This Row],[Tên hàng hóa]],Table1[[Tên hàng hóa]:[Quy cách]],2,0),"")</f>
        <v>Bộ Mã Hóa Xung(Encoder)</v>
      </c>
      <c r="F552" s="107" t="str">
        <f>IF(Table2[[#This Row],[Tên hàng hóa]]&lt;&gt;0,VLOOKUP(Table2[[#This Row],[Tên hàng hóa]],Table1[[Tên hàng hóa]:[ĐVT]],3,0),"")</f>
        <v>Cái</v>
      </c>
      <c r="G552" s="108">
        <v>2310000</v>
      </c>
      <c r="H552" s="108">
        <v>1</v>
      </c>
      <c r="I552" s="109">
        <f>IF(Table2[[#This Row],[Số lượng]]&lt;&gt;0,Table2[[#This Row],[Số lượng]]*Table2[[#This Row],[Đơn giá mua]],"")</f>
        <v>2310000</v>
      </c>
      <c r="J552" s="109">
        <f ca="1">IF(AND(Table2[[#This Row],[Tên hàng hóa]]&lt;&gt;0,D553=""),SUM(OFFSET(Table2[[#This Row],[Thành tiền]],0,0,-COUNTIF(Table2[Số HĐ],Table2[[#This Row],[Số HĐ]]))),"")</f>
        <v>2310000</v>
      </c>
      <c r="K552" s="17" t="s">
        <v>464</v>
      </c>
      <c r="L55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52" s="15" t="s">
        <v>2587</v>
      </c>
    </row>
    <row r="553" spans="1:13" ht="35.1" customHeight="1" x14ac:dyDescent="0.2">
      <c r="A553" s="103"/>
      <c r="B553" s="104"/>
      <c r="C553" s="105" t="str">
        <f t="shared" si="0"/>
        <v/>
      </c>
      <c r="D553" s="106"/>
      <c r="E553" s="107" t="str">
        <f>IF(Table2[[#This Row],[Tên hàng hóa]]&lt;&gt;0,VLOOKUP(Table2[[#This Row],[Tên hàng hóa]],Table1[[Tên hàng hóa]:[Quy cách]],2,0),"")</f>
        <v/>
      </c>
      <c r="F553" s="107" t="str">
        <f>IF(Table2[[#This Row],[Tên hàng hóa]]&lt;&gt;0,VLOOKUP(Table2[[#This Row],[Tên hàng hóa]],Table1[[Tên hàng hóa]:[ĐVT]],3,0),"")</f>
        <v/>
      </c>
      <c r="G553" s="108"/>
      <c r="H553" s="108"/>
      <c r="I553" s="109" t="str">
        <f>IF(Table2[[#This Row],[Số lượng]]&lt;&gt;0,Table2[[#This Row],[Số lượng]]*Table2[[#This Row],[Đơn giá mua]],"")</f>
        <v/>
      </c>
      <c r="J553" s="109" t="str">
        <f ca="1">IF(AND(Table2[[#This Row],[Tên hàng hóa]]&lt;&gt;0,D554=""),SUM(OFFSET(Table2[[#This Row],[Thành tiền]],0,0,-COUNTIF(Table2[Số HĐ],Table2[[#This Row],[Số HĐ]]))),"")</f>
        <v/>
      </c>
      <c r="K553" s="108"/>
      <c r="L55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53" s="110"/>
    </row>
    <row r="554" spans="1:13" ht="35.1" customHeight="1" x14ac:dyDescent="0.2">
      <c r="A554" s="103">
        <v>42308</v>
      </c>
      <c r="B554" s="104" t="s">
        <v>1764</v>
      </c>
      <c r="C554" s="13" t="s">
        <v>521</v>
      </c>
      <c r="D554" s="106" t="s">
        <v>85</v>
      </c>
      <c r="E554" s="107" t="str">
        <f>IF(Table2[[#This Row],[Tên hàng hóa]]&lt;&gt;0,VLOOKUP(Table2[[#This Row],[Tên hàng hóa]],Table1[[Tên hàng hóa]:[Quy cách]],2,0),"")</f>
        <v>Bộ Điều Khiển Lập Trình</v>
      </c>
      <c r="F554" s="107" t="str">
        <f>IF(Table2[[#This Row],[Tên hàng hóa]]&lt;&gt;0,VLOOKUP(Table2[[#This Row],[Tên hàng hóa]],Table1[[Tên hàng hóa]:[ĐVT]],3,0),"")</f>
        <v>Cái</v>
      </c>
      <c r="G554" s="108">
        <v>3520000</v>
      </c>
      <c r="H554" s="108">
        <v>1</v>
      </c>
      <c r="I554" s="109">
        <f>IF(Table2[[#This Row],[Số lượng]]&lt;&gt;0,Table2[[#This Row],[Số lượng]]*Table2[[#This Row],[Đơn giá mua]],"")</f>
        <v>3520000</v>
      </c>
      <c r="J554" s="109" t="str">
        <f ca="1">IF(AND(Table2[[#This Row],[Tên hàng hóa]]&lt;&gt;0,D555=""),SUM(OFFSET(Table2[[#This Row],[Thành tiền]],0,0,-COUNTIF(Table2[Số HĐ],Table2[[#This Row],[Số HĐ]]))),"")</f>
        <v/>
      </c>
      <c r="K554" s="108"/>
      <c r="L55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54" s="110"/>
    </row>
    <row r="555" spans="1:13" ht="35.1" customHeight="1" x14ac:dyDescent="0.2">
      <c r="A555" s="103">
        <v>42308</v>
      </c>
      <c r="B555" s="104" t="s">
        <v>1764</v>
      </c>
      <c r="C555" s="105" t="str">
        <f t="shared" si="0"/>
        <v>CTY Điện Minh Nguyên</v>
      </c>
      <c r="D555" s="106" t="s">
        <v>230</v>
      </c>
      <c r="E555" s="107" t="str">
        <f>IF(Table2[[#This Row],[Tên hàng hóa]]&lt;&gt;0,VLOOKUP(Table2[[#This Row],[Tên hàng hóa]],Table1[[Tên hàng hóa]:[Quy cách]],2,0),"")</f>
        <v>Cảm Biến</v>
      </c>
      <c r="F555" s="107" t="str">
        <f>IF(Table2[[#This Row],[Tên hàng hóa]]&lt;&gt;0,VLOOKUP(Table2[[#This Row],[Tên hàng hóa]],Table1[[Tên hàng hóa]:[ĐVT]],3,0),"")</f>
        <v>Cái</v>
      </c>
      <c r="G555" s="108">
        <v>1562000</v>
      </c>
      <c r="H555" s="108">
        <v>1</v>
      </c>
      <c r="I555" s="109">
        <f>IF(Table2[[#This Row],[Số lượng]]&lt;&gt;0,Table2[[#This Row],[Số lượng]]*Table2[[#This Row],[Đơn giá mua]],"")</f>
        <v>1562000</v>
      </c>
      <c r="J555" s="109">
        <f ca="1">IF(AND(Table2[[#This Row],[Tên hàng hóa]]&lt;&gt;0,D556=""),SUM(OFFSET(Table2[[#This Row],[Thành tiền]],0,0,-COUNTIF(Table2[Số HĐ],Table2[[#This Row],[Số HĐ]]))),"")</f>
        <v>5082000</v>
      </c>
      <c r="K555" s="17" t="s">
        <v>464</v>
      </c>
      <c r="L55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55" s="15" t="s">
        <v>2587</v>
      </c>
    </row>
    <row r="556" spans="1:13" ht="35.1" customHeight="1" x14ac:dyDescent="0.2">
      <c r="A556" s="103"/>
      <c r="B556" s="104"/>
      <c r="C556" s="105" t="str">
        <f t="shared" si="0"/>
        <v/>
      </c>
      <c r="D556" s="106"/>
      <c r="E556" s="107" t="str">
        <f>IF(Table2[[#This Row],[Tên hàng hóa]]&lt;&gt;0,VLOOKUP(Table2[[#This Row],[Tên hàng hóa]],Table1[[Tên hàng hóa]:[Quy cách]],2,0),"")</f>
        <v/>
      </c>
      <c r="F556" s="107" t="str">
        <f>IF(Table2[[#This Row],[Tên hàng hóa]]&lt;&gt;0,VLOOKUP(Table2[[#This Row],[Tên hàng hóa]],Table1[[Tên hàng hóa]:[ĐVT]],3,0),"")</f>
        <v/>
      </c>
      <c r="G556" s="108"/>
      <c r="H556" s="108"/>
      <c r="I556" s="109" t="str">
        <f>IF(Table2[[#This Row],[Số lượng]]&lt;&gt;0,Table2[[#This Row],[Số lượng]]*Table2[[#This Row],[Đơn giá mua]],"")</f>
        <v/>
      </c>
      <c r="J556" s="109" t="str">
        <f ca="1">IF(AND(Table2[[#This Row],[Tên hàng hóa]]&lt;&gt;0,D557=""),SUM(OFFSET(Table2[[#This Row],[Thành tiền]],0,0,-COUNTIF(Table2[Số HĐ],Table2[[#This Row],[Số HĐ]]))),"")</f>
        <v/>
      </c>
      <c r="K556" s="108"/>
      <c r="L55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56" s="110"/>
    </row>
    <row r="557" spans="1:13" ht="35.1" customHeight="1" x14ac:dyDescent="0.2">
      <c r="A557" s="103">
        <v>42310</v>
      </c>
      <c r="B557" s="104" t="s">
        <v>2168</v>
      </c>
      <c r="C557" s="105" t="s">
        <v>462</v>
      </c>
      <c r="D557" s="106" t="s">
        <v>291</v>
      </c>
      <c r="E557" s="107" t="str">
        <f>IF(Table2[[#This Row],[Tên hàng hóa]]&lt;&gt;0,VLOOKUP(Table2[[#This Row],[Tên hàng hóa]],Table1[[Tên hàng hóa]:[Quy cách]],2,0),"")</f>
        <v>Công Tắc Hành Trình</v>
      </c>
      <c r="F557" s="107" t="str">
        <f>IF(Table2[[#This Row],[Tên hàng hóa]]&lt;&gt;0,VLOOKUP(Table2[[#This Row],[Tên hàng hóa]],Table1[[Tên hàng hóa]:[ĐVT]],3,0),"")</f>
        <v>Cái</v>
      </c>
      <c r="G557" s="108">
        <v>743600</v>
      </c>
      <c r="H557" s="108">
        <v>1</v>
      </c>
      <c r="I557" s="109">
        <f>IF(Table2[[#This Row],[Số lượng]]&lt;&gt;0,Table2[[#This Row],[Số lượng]]*Table2[[#This Row],[Đơn giá mua]],"")</f>
        <v>743600</v>
      </c>
      <c r="J557" s="109">
        <f ca="1">IF(AND(Table2[[#This Row],[Tên hàng hóa]]&lt;&gt;0,D558=""),SUM(OFFSET(Table2[[#This Row],[Thành tiền]],0,0,-COUNTIF(Table2[Số HĐ],Table2[[#This Row],[Số HĐ]]))),"")</f>
        <v>743600</v>
      </c>
      <c r="K557" s="108" t="s">
        <v>464</v>
      </c>
      <c r="L55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57" s="110" t="s">
        <v>2024</v>
      </c>
    </row>
    <row r="558" spans="1:13" ht="35.1" customHeight="1" x14ac:dyDescent="0.2">
      <c r="A558" s="103"/>
      <c r="B558" s="104"/>
      <c r="C558" s="105" t="str">
        <f t="shared" si="0"/>
        <v/>
      </c>
      <c r="D558" s="106"/>
      <c r="E558" s="107" t="str">
        <f>IF(Table2[[#This Row],[Tên hàng hóa]]&lt;&gt;0,VLOOKUP(Table2[[#This Row],[Tên hàng hóa]],Table1[[Tên hàng hóa]:[Quy cách]],2,0),"")</f>
        <v/>
      </c>
      <c r="F558" s="107" t="str">
        <f>IF(Table2[[#This Row],[Tên hàng hóa]]&lt;&gt;0,VLOOKUP(Table2[[#This Row],[Tên hàng hóa]],Table1[[Tên hàng hóa]:[ĐVT]],3,0),"")</f>
        <v/>
      </c>
      <c r="G558" s="108"/>
      <c r="H558" s="108"/>
      <c r="I558" s="109" t="str">
        <f>IF(Table2[[#This Row],[Số lượng]]&lt;&gt;0,Table2[[#This Row],[Số lượng]]*Table2[[#This Row],[Đơn giá mua]],"")</f>
        <v/>
      </c>
      <c r="J558" s="109" t="str">
        <f ca="1">IF(AND(Table2[[#This Row],[Tên hàng hóa]]&lt;&gt;0,D559=""),SUM(OFFSET(Table2[[#This Row],[Thành tiền]],0,0,-COUNTIF(Table2[Số HĐ],Table2[[#This Row],[Số HĐ]]))),"")</f>
        <v/>
      </c>
      <c r="K558" s="108"/>
      <c r="L55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58" s="110"/>
    </row>
    <row r="559" spans="1:13" ht="35.1" customHeight="1" x14ac:dyDescent="0.2">
      <c r="A559" s="103">
        <v>42279</v>
      </c>
      <c r="B559" s="104" t="s">
        <v>1765</v>
      </c>
      <c r="C559" s="13" t="s">
        <v>1574</v>
      </c>
      <c r="D559" s="106" t="s">
        <v>1571</v>
      </c>
      <c r="E559" s="107" t="str">
        <f>IF(Table2[[#This Row],[Tên hàng hóa]]&lt;&gt;0,VLOOKUP(Table2[[#This Row],[Tên hàng hóa]],Table1[[Tên hàng hóa]:[Quy cách]],2,0),"")</f>
        <v>Biến Tần Yaskawa</v>
      </c>
      <c r="F559" s="107" t="str">
        <f>IF(Table2[[#This Row],[Tên hàng hóa]]&lt;&gt;0,VLOOKUP(Table2[[#This Row],[Tên hàng hóa]],Table1[[Tên hàng hóa]:[ĐVT]],3,0),"")</f>
        <v>Cái</v>
      </c>
      <c r="G559" s="108">
        <v>11817300</v>
      </c>
      <c r="H559" s="108">
        <v>3</v>
      </c>
      <c r="I559" s="109">
        <f>IF(Table2[[#This Row],[Số lượng]]&lt;&gt;0,Table2[[#This Row],[Số lượng]]*Table2[[#This Row],[Đơn giá mua]],"")</f>
        <v>35451900</v>
      </c>
      <c r="J559" s="109">
        <f ca="1">IF(AND(Table2[[#This Row],[Tên hàng hóa]]&lt;&gt;0,D560=""),SUM(OFFSET(Table2[[#This Row],[Thành tiền]],0,0,-COUNTIF(Table2[Số HĐ],Table2[[#This Row],[Số HĐ]]))),"")</f>
        <v>35451900</v>
      </c>
      <c r="K559" s="108" t="s">
        <v>464</v>
      </c>
      <c r="L55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59" s="110" t="s">
        <v>1870</v>
      </c>
    </row>
    <row r="560" spans="1:13" ht="35.1" customHeight="1" x14ac:dyDescent="0.2">
      <c r="A560" s="103"/>
      <c r="B560" s="104"/>
      <c r="C560" s="105" t="str">
        <f t="shared" si="0"/>
        <v/>
      </c>
      <c r="D560" s="106"/>
      <c r="E560" s="107" t="str">
        <f>IF(Table2[[#This Row],[Tên hàng hóa]]&lt;&gt;0,VLOOKUP(Table2[[#This Row],[Tên hàng hóa]],Table1[[Tên hàng hóa]:[Quy cách]],2,0),"")</f>
        <v/>
      </c>
      <c r="F560" s="107" t="str">
        <f>IF(Table2[[#This Row],[Tên hàng hóa]]&lt;&gt;0,VLOOKUP(Table2[[#This Row],[Tên hàng hóa]],Table1[[Tên hàng hóa]:[ĐVT]],3,0),"")</f>
        <v/>
      </c>
      <c r="G560" s="108"/>
      <c r="H560" s="108"/>
      <c r="I560" s="109" t="str">
        <f>IF(Table2[[#This Row],[Số lượng]]&lt;&gt;0,Table2[[#This Row],[Số lượng]]*Table2[[#This Row],[Đơn giá mua]],"")</f>
        <v/>
      </c>
      <c r="J560" s="109" t="str">
        <f ca="1">IF(AND(Table2[[#This Row],[Tên hàng hóa]]&lt;&gt;0,D561=""),SUM(OFFSET(Table2[[#This Row],[Thành tiền]],0,0,-COUNTIF(Table2[Số HĐ],Table2[[#This Row],[Số HĐ]]))),"")</f>
        <v/>
      </c>
      <c r="K560" s="108"/>
      <c r="L56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60" s="110"/>
    </row>
    <row r="561" spans="1:13" ht="35.1" customHeight="1" x14ac:dyDescent="0.2">
      <c r="A561" s="103">
        <v>42311</v>
      </c>
      <c r="B561" s="104" t="s">
        <v>1768</v>
      </c>
      <c r="C561" s="13" t="s">
        <v>1119</v>
      </c>
      <c r="D561" s="106" t="s">
        <v>1110</v>
      </c>
      <c r="E561" s="107" t="str">
        <f>IF(Table2[[#This Row],[Tên hàng hóa]]&lt;&gt;0,VLOOKUP(Table2[[#This Row],[Tên hàng hóa]],Table1[[Tên hàng hóa]:[Quy cách]],2,0),"")</f>
        <v>Schneider</v>
      </c>
      <c r="F561" s="107" t="str">
        <f>IF(Table2[[#This Row],[Tên hàng hóa]]&lt;&gt;0,VLOOKUP(Table2[[#This Row],[Tên hàng hóa]],Table1[[Tên hàng hóa]:[ĐVT]],3,0),"")</f>
        <v>Cái</v>
      </c>
      <c r="G561" s="108">
        <v>332200</v>
      </c>
      <c r="H561" s="108">
        <v>10</v>
      </c>
      <c r="I561" s="109">
        <f>IF(Table2[[#This Row],[Số lượng]]&lt;&gt;0,Table2[[#This Row],[Số lượng]]*Table2[[#This Row],[Đơn giá mua]],"")</f>
        <v>3322000</v>
      </c>
      <c r="J561" s="109" t="str">
        <f ca="1">IF(AND(Table2[[#This Row],[Tên hàng hóa]]&lt;&gt;0,D562=""),SUM(OFFSET(Table2[[#This Row],[Thành tiền]],0,0,-COUNTIF(Table2[Số HĐ],Table2[[#This Row],[Số HĐ]]))),"")</f>
        <v/>
      </c>
      <c r="K561" s="108"/>
      <c r="L56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61" s="110"/>
    </row>
    <row r="562" spans="1:13" ht="35.1" customHeight="1" x14ac:dyDescent="0.2">
      <c r="A562" s="103">
        <v>42311</v>
      </c>
      <c r="B562" s="104" t="s">
        <v>1768</v>
      </c>
      <c r="C562" s="105" t="str">
        <f t="shared" si="0"/>
        <v>CTY TNHH KỸ THUẬT ĐIỆN - TỰ ĐỘNG HÓA A&amp;E</v>
      </c>
      <c r="D562" s="106" t="s">
        <v>1216</v>
      </c>
      <c r="E562" s="107" t="str">
        <f>IF(Table2[[#This Row],[Tên hàng hóa]]&lt;&gt;0,VLOOKUP(Table2[[#This Row],[Tên hàng hóa]],Table1[[Tên hàng hóa]:[Quy cách]],2,0),"")</f>
        <v xml:space="preserve"> Cầu dao Schneider</v>
      </c>
      <c r="F562" s="107" t="str">
        <f>IF(Table2[[#This Row],[Tên hàng hóa]]&lt;&gt;0,VLOOKUP(Table2[[#This Row],[Tên hàng hóa]],Table1[[Tên hàng hóa]:[ĐVT]],3,0),"")</f>
        <v>Cái</v>
      </c>
      <c r="G562" s="108">
        <v>260150</v>
      </c>
      <c r="H562" s="108">
        <v>10</v>
      </c>
      <c r="I562" s="109">
        <f>IF(Table2[[#This Row],[Số lượng]]&lt;&gt;0,Table2[[#This Row],[Số lượng]]*Table2[[#This Row],[Đơn giá mua]],"")</f>
        <v>2601500</v>
      </c>
      <c r="J562" s="109">
        <f ca="1">IF(AND(Table2[[#This Row],[Tên hàng hóa]]&lt;&gt;0,D563=""),SUM(OFFSET(Table2[[#This Row],[Thành tiền]],0,0,-COUNTIF(Table2[Số HĐ],Table2[[#This Row],[Số HĐ]]))),"")</f>
        <v>5923500</v>
      </c>
      <c r="K562" s="108" t="s">
        <v>464</v>
      </c>
      <c r="L56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62" s="110"/>
    </row>
    <row r="563" spans="1:13" ht="35.1" customHeight="1" x14ac:dyDescent="0.2">
      <c r="A563" s="103"/>
      <c r="B563" s="104"/>
      <c r="C563" s="105" t="str">
        <f t="shared" si="0"/>
        <v/>
      </c>
      <c r="D563" s="106"/>
      <c r="E563" s="107" t="str">
        <f>IF(Table2[[#This Row],[Tên hàng hóa]]&lt;&gt;0,VLOOKUP(Table2[[#This Row],[Tên hàng hóa]],Table1[[Tên hàng hóa]:[Quy cách]],2,0),"")</f>
        <v/>
      </c>
      <c r="F563" s="107" t="str">
        <f>IF(Table2[[#This Row],[Tên hàng hóa]]&lt;&gt;0,VLOOKUP(Table2[[#This Row],[Tên hàng hóa]],Table1[[Tên hàng hóa]:[ĐVT]],3,0),"")</f>
        <v/>
      </c>
      <c r="G563" s="108"/>
      <c r="H563" s="108"/>
      <c r="I563" s="109" t="str">
        <f>IF(Table2[[#This Row],[Số lượng]]&lt;&gt;0,Table2[[#This Row],[Số lượng]]*Table2[[#This Row],[Đơn giá mua]],"")</f>
        <v/>
      </c>
      <c r="J563" s="109" t="str">
        <f ca="1">IF(AND(Table2[[#This Row],[Tên hàng hóa]]&lt;&gt;0,D564=""),SUM(OFFSET(Table2[[#This Row],[Thành tiền]],0,0,-COUNTIF(Table2[Số HĐ],Table2[[#This Row],[Số HĐ]]))),"")</f>
        <v/>
      </c>
      <c r="K563" s="108"/>
      <c r="L56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63" s="110"/>
    </row>
    <row r="564" spans="1:13" ht="35.1" customHeight="1" x14ac:dyDescent="0.2">
      <c r="A564" s="103">
        <v>42314</v>
      </c>
      <c r="B564" s="104" t="s">
        <v>1776</v>
      </c>
      <c r="C564" s="13" t="s">
        <v>586</v>
      </c>
      <c r="D564" s="106" t="s">
        <v>58</v>
      </c>
      <c r="E564" s="107" t="str">
        <f>IF(Table2[[#This Row],[Tên hàng hóa]]&lt;&gt;0,VLOOKUP(Table2[[#This Row],[Tên hàng hóa]],Table1[[Tên hàng hóa]:[Quy cách]],2,0),"")</f>
        <v>Bộ Điều Khiển Lập Trình</v>
      </c>
      <c r="F564" s="107" t="str">
        <f>IF(Table2[[#This Row],[Tên hàng hóa]]&lt;&gt;0,VLOOKUP(Table2[[#This Row],[Tên hàng hóa]],Table1[[Tên hàng hóa]:[ĐVT]],3,0),"")</f>
        <v>Cái</v>
      </c>
      <c r="G564" s="108">
        <v>6327000</v>
      </c>
      <c r="H564" s="108">
        <v>1</v>
      </c>
      <c r="I564" s="109">
        <f>IF(Table2[[#This Row],[Số lượng]]&lt;&gt;0,Table2[[#This Row],[Số lượng]]*Table2[[#This Row],[Đơn giá mua]],"")</f>
        <v>6327000</v>
      </c>
      <c r="J564" s="109" t="str">
        <f ca="1">IF(AND(Table2[[#This Row],[Tên hàng hóa]]&lt;&gt;0,D565=""),SUM(OFFSET(Table2[[#This Row],[Thành tiền]],0,0,-COUNTIF(Table2[Số HĐ],Table2[[#This Row],[Số HĐ]]))),"")</f>
        <v/>
      </c>
      <c r="K564" s="108"/>
      <c r="L56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64" s="110"/>
    </row>
    <row r="565" spans="1:13" ht="35.1" customHeight="1" x14ac:dyDescent="0.2">
      <c r="A565" s="103">
        <v>42314</v>
      </c>
      <c r="B565" s="104" t="s">
        <v>1776</v>
      </c>
      <c r="C565" s="13" t="s">
        <v>586</v>
      </c>
      <c r="D565" s="106" t="s">
        <v>76</v>
      </c>
      <c r="E565" s="107" t="str">
        <f>IF(Table2[[#This Row],[Tên hàng hóa]]&lt;&gt;0,VLOOKUP(Table2[[#This Row],[Tên hàng hóa]],Table1[[Tên hàng hóa]:[Quy cách]],2,0),"")</f>
        <v>Bộ Điều Khiển Lập Trình</v>
      </c>
      <c r="F565" s="107" t="str">
        <f>IF(Table2[[#This Row],[Tên hàng hóa]]&lt;&gt;0,VLOOKUP(Table2[[#This Row],[Tên hàng hóa]],Table1[[Tên hàng hóa]:[ĐVT]],3,0),"")</f>
        <v>Cái</v>
      </c>
      <c r="G565" s="108">
        <v>1898000</v>
      </c>
      <c r="H565" s="108">
        <v>1</v>
      </c>
      <c r="I565" s="109">
        <f>IF(Table2[[#This Row],[Số lượng]]&lt;&gt;0,Table2[[#This Row],[Số lượng]]*Table2[[#This Row],[Đơn giá mua]],"")</f>
        <v>1898000</v>
      </c>
      <c r="J565" s="109" t="str">
        <f ca="1">IF(AND(Table2[[#This Row],[Tên hàng hóa]]&lt;&gt;0,D566=""),SUM(OFFSET(Table2[[#This Row],[Thành tiền]],0,0,-COUNTIF(Table2[Số HĐ],Table2[[#This Row],[Số HĐ]]))),"")</f>
        <v/>
      </c>
      <c r="K565" s="108"/>
      <c r="L56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65" s="110"/>
    </row>
    <row r="566" spans="1:13" ht="35.1" customHeight="1" x14ac:dyDescent="0.2">
      <c r="A566" s="103">
        <v>42314</v>
      </c>
      <c r="B566" s="104" t="s">
        <v>1776</v>
      </c>
      <c r="C566" s="13" t="s">
        <v>586</v>
      </c>
      <c r="D566" s="106" t="s">
        <v>531</v>
      </c>
      <c r="E566" s="107" t="str">
        <f>IF(Table2[[#This Row],[Tên hàng hóa]]&lt;&gt;0,VLOOKUP(Table2[[#This Row],[Tên hàng hóa]],Table1[[Tên hàng hóa]:[Quy cách]],2,0),"")</f>
        <v>Bộ Điều Khiển Lập Trình</v>
      </c>
      <c r="F566" s="107" t="str">
        <f>IF(Table2[[#This Row],[Tên hàng hóa]]&lt;&gt;0,VLOOKUP(Table2[[#This Row],[Tên hàng hóa]],Table1[[Tên hàng hóa]:[ĐVT]],3,0),"")</f>
        <v>Cái</v>
      </c>
      <c r="G566" s="108">
        <v>2332500</v>
      </c>
      <c r="H566" s="108">
        <v>1</v>
      </c>
      <c r="I566" s="109">
        <f>IF(Table2[[#This Row],[Số lượng]]&lt;&gt;0,Table2[[#This Row],[Số lượng]]*Table2[[#This Row],[Đơn giá mua]],"")</f>
        <v>2332500</v>
      </c>
      <c r="J566" s="109" t="str">
        <f ca="1">IF(AND(Table2[[#This Row],[Tên hàng hóa]]&lt;&gt;0,D567=""),SUM(OFFSET(Table2[[#This Row],[Thành tiền]],0,0,-COUNTIF(Table2[Số HĐ],Table2[[#This Row],[Số HĐ]]))),"")</f>
        <v/>
      </c>
      <c r="K566" s="108"/>
      <c r="L56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66" s="110"/>
    </row>
    <row r="567" spans="1:13" ht="35.1" customHeight="1" x14ac:dyDescent="0.2">
      <c r="A567" s="103">
        <v>42314</v>
      </c>
      <c r="B567" s="104" t="s">
        <v>1776</v>
      </c>
      <c r="C567" s="13" t="s">
        <v>586</v>
      </c>
      <c r="D567" s="106" t="s">
        <v>2111</v>
      </c>
      <c r="E567" s="107" t="str">
        <f>IF(Table2[[#This Row],[Tên hàng hóa]]&lt;&gt;0,VLOOKUP(Table2[[#This Row],[Tên hàng hóa]],Table1[[Tên hàng hóa]:[Quy cách]],2,0),"")</f>
        <v>Bộ Mã Hóa Xung(Encoder)</v>
      </c>
      <c r="F567" s="107" t="str">
        <f>IF(Table2[[#This Row],[Tên hàng hóa]]&lt;&gt;0,VLOOKUP(Table2[[#This Row],[Tên hàng hóa]],Table1[[Tên hàng hóa]:[ĐVT]],3,0),"")</f>
        <v>Cái</v>
      </c>
      <c r="G567" s="108">
        <v>1376000</v>
      </c>
      <c r="H567" s="108">
        <v>4</v>
      </c>
      <c r="I567" s="109">
        <f>IF(Table2[[#This Row],[Số lượng]]&lt;&gt;0,Table2[[#This Row],[Số lượng]]*Table2[[#This Row],[Đơn giá mua]],"")</f>
        <v>5504000</v>
      </c>
      <c r="J567" s="109" t="str">
        <f ca="1">IF(AND(Table2[[#This Row],[Tên hàng hóa]]&lt;&gt;0,D568=""),SUM(OFFSET(Table2[[#This Row],[Thành tiền]],0,0,-COUNTIF(Table2[Số HĐ],Table2[[#This Row],[Số HĐ]]))),"")</f>
        <v/>
      </c>
      <c r="K567" s="108"/>
      <c r="L56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67" s="110"/>
    </row>
    <row r="568" spans="1:13" ht="35.1" customHeight="1" x14ac:dyDescent="0.2">
      <c r="A568" s="103">
        <v>42314</v>
      </c>
      <c r="B568" s="104" t="s">
        <v>1776</v>
      </c>
      <c r="C568" s="13" t="s">
        <v>586</v>
      </c>
      <c r="D568" s="106" t="s">
        <v>275</v>
      </c>
      <c r="E568" s="107" t="str">
        <f>IF(Table2[[#This Row],[Tên hàng hóa]]&lt;&gt;0,VLOOKUP(Table2[[#This Row],[Tên hàng hóa]],Table1[[Tên hàng hóa]:[Quy cách]],2,0),"")</f>
        <v>Cảm Biến</v>
      </c>
      <c r="F568" s="107" t="str">
        <f>IF(Table2[[#This Row],[Tên hàng hóa]]&lt;&gt;0,VLOOKUP(Table2[[#This Row],[Tên hàng hóa]],Table1[[Tên hàng hóa]:[ĐVT]],3,0),"")</f>
        <v>Cái</v>
      </c>
      <c r="G568" s="108">
        <v>504895</v>
      </c>
      <c r="H568" s="108">
        <v>80</v>
      </c>
      <c r="I568" s="109">
        <f>IF(Table2[[#This Row],[Số lượng]]&lt;&gt;0,Table2[[#This Row],[Số lượng]]*Table2[[#This Row],[Đơn giá mua]],"")</f>
        <v>40391600</v>
      </c>
      <c r="J568" s="109">
        <f ca="1">IF(AND(Table2[[#This Row],[Tên hàng hóa]]&lt;&gt;0,D569=""),SUM(OFFSET(Table2[[#This Row],[Thành tiền]],0,0,-COUNTIF(Table2[Số HĐ],Table2[[#This Row],[Số HĐ]]))),"")</f>
        <v>56453100</v>
      </c>
      <c r="K568" s="108" t="s">
        <v>464</v>
      </c>
      <c r="L56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68" s="110"/>
    </row>
    <row r="569" spans="1:13" ht="35.1" customHeight="1" x14ac:dyDescent="0.2">
      <c r="A569" s="103"/>
      <c r="B569" s="104"/>
      <c r="C569" s="105" t="str">
        <f t="shared" ref="C569:C631" si="1">IF(AND(D569&lt;&gt;0,D570=""),C568,"")</f>
        <v/>
      </c>
      <c r="D569" s="106"/>
      <c r="E569" s="107" t="str">
        <f>IF(Table2[[#This Row],[Tên hàng hóa]]&lt;&gt;0,VLOOKUP(Table2[[#This Row],[Tên hàng hóa]],Table1[[Tên hàng hóa]:[Quy cách]],2,0),"")</f>
        <v/>
      </c>
      <c r="F569" s="107" t="str">
        <f>IF(Table2[[#This Row],[Tên hàng hóa]]&lt;&gt;0,VLOOKUP(Table2[[#This Row],[Tên hàng hóa]],Table1[[Tên hàng hóa]:[ĐVT]],3,0),"")</f>
        <v/>
      </c>
      <c r="G569" s="108"/>
      <c r="H569" s="108"/>
      <c r="I569" s="109" t="str">
        <f>IF(Table2[[#This Row],[Số lượng]]&lt;&gt;0,Table2[[#This Row],[Số lượng]]*Table2[[#This Row],[Đơn giá mua]],"")</f>
        <v/>
      </c>
      <c r="J569" s="109" t="str">
        <f ca="1">IF(AND(Table2[[#This Row],[Tên hàng hóa]]&lt;&gt;0,D570=""),SUM(OFFSET(Table2[[#This Row],[Thành tiền]],0,0,-COUNTIF(Table2[Số HĐ],Table2[[#This Row],[Số HĐ]]))),"")</f>
        <v/>
      </c>
      <c r="K569" s="108"/>
      <c r="L56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69" s="110"/>
    </row>
    <row r="570" spans="1:13" ht="35.1" customHeight="1" x14ac:dyDescent="0.2">
      <c r="A570" s="103">
        <v>42314</v>
      </c>
      <c r="B570" s="104" t="s">
        <v>1801</v>
      </c>
      <c r="C570" s="13" t="s">
        <v>480</v>
      </c>
      <c r="D570" s="106" t="s">
        <v>1786</v>
      </c>
      <c r="E570" s="107" t="str">
        <f>IF(Table2[[#This Row],[Tên hàng hóa]]&lt;&gt;0,VLOOKUP(Table2[[#This Row],[Tên hàng hóa]],Table1[[Tên hàng hóa]:[Quy cách]],2,0),"")</f>
        <v>Bộ Điều Khiển Lập Trình</v>
      </c>
      <c r="F570" s="107" t="str">
        <f>IF(Table2[[#This Row],[Tên hàng hóa]]&lt;&gt;0,VLOOKUP(Table2[[#This Row],[Tên hàng hóa]],Table1[[Tên hàng hóa]:[ĐVT]],3,0),"")</f>
        <v>Cái</v>
      </c>
      <c r="G570" s="108">
        <v>3663000</v>
      </c>
      <c r="H570" s="108">
        <v>2</v>
      </c>
      <c r="I570" s="109">
        <f>IF(Table2[[#This Row],[Số lượng]]&lt;&gt;0,Table2[[#This Row],[Số lượng]]*Table2[[#This Row],[Đơn giá mua]],"")</f>
        <v>7326000</v>
      </c>
      <c r="J570" s="109">
        <f ca="1">IF(AND(Table2[[#This Row],[Tên hàng hóa]]&lt;&gt;0,D571=""),SUM(OFFSET(Table2[[#This Row],[Thành tiền]],0,0,-COUNTIF(Table2[Số HĐ],Table2[[#This Row],[Số HĐ]]))),"")</f>
        <v>7326000</v>
      </c>
      <c r="K570" s="108" t="s">
        <v>464</v>
      </c>
      <c r="L57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70" s="110" t="s">
        <v>2216</v>
      </c>
    </row>
    <row r="571" spans="1:13" ht="35.1" customHeight="1" x14ac:dyDescent="0.2">
      <c r="A571" s="103"/>
      <c r="B571" s="104"/>
      <c r="C571" s="105" t="str">
        <f t="shared" si="1"/>
        <v/>
      </c>
      <c r="D571" s="106"/>
      <c r="E571" s="107" t="str">
        <f>IF(Table2[[#This Row],[Tên hàng hóa]]&lt;&gt;0,VLOOKUP(Table2[[#This Row],[Tên hàng hóa]],Table1[[Tên hàng hóa]:[Quy cách]],2,0),"")</f>
        <v/>
      </c>
      <c r="F571" s="107" t="str">
        <f>IF(Table2[[#This Row],[Tên hàng hóa]]&lt;&gt;0,VLOOKUP(Table2[[#This Row],[Tên hàng hóa]],Table1[[Tên hàng hóa]:[ĐVT]],3,0),"")</f>
        <v/>
      </c>
      <c r="G571" s="108"/>
      <c r="H571" s="108"/>
      <c r="I571" s="109" t="str">
        <f>IF(Table2[[#This Row],[Số lượng]]&lt;&gt;0,Table2[[#This Row],[Số lượng]]*Table2[[#This Row],[Đơn giá mua]],"")</f>
        <v/>
      </c>
      <c r="J571" s="109" t="str">
        <f ca="1">IF(AND(Table2[[#This Row],[Tên hàng hóa]]&lt;&gt;0,D572=""),SUM(OFFSET(Table2[[#This Row],[Thành tiền]],0,0,-COUNTIF(Table2[Số HĐ],Table2[[#This Row],[Số HĐ]]))),"")</f>
        <v/>
      </c>
      <c r="K571" s="108"/>
      <c r="L57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71" s="110"/>
    </row>
    <row r="572" spans="1:13" ht="35.1" customHeight="1" x14ac:dyDescent="0.2">
      <c r="A572" s="103">
        <v>42305</v>
      </c>
      <c r="B572" s="12" t="s">
        <v>4342</v>
      </c>
      <c r="C572" s="105" t="s">
        <v>1795</v>
      </c>
      <c r="D572" s="106" t="s">
        <v>1337</v>
      </c>
      <c r="E572" s="107" t="str">
        <f>IF(Table2[[#This Row],[Tên hàng hóa]]&lt;&gt;0,VLOOKUP(Table2[[#This Row],[Tên hàng hóa]],Table1[[Tên hàng hóa]:[Quy cách]],2,0),"")</f>
        <v>LS (KOREA)</v>
      </c>
      <c r="F572" s="107" t="str">
        <f>IF(Table2[[#This Row],[Tên hàng hóa]]&lt;&gt;0,VLOOKUP(Table2[[#This Row],[Tên hàng hóa]],Table1[[Tên hàng hóa]:[ĐVT]],3,0),"")</f>
        <v>Cái</v>
      </c>
      <c r="G572" s="108">
        <v>704550</v>
      </c>
      <c r="H572" s="108">
        <v>10</v>
      </c>
      <c r="I572" s="109">
        <f>IF(Table2[[#This Row],[Số lượng]]&lt;&gt;0,Table2[[#This Row],[Số lượng]]*Table2[[#This Row],[Đơn giá mua]],"")</f>
        <v>7045500</v>
      </c>
      <c r="J572" s="109">
        <f ca="1">IF(AND(Table2[[#This Row],[Tên hàng hóa]]&lt;&gt;0,D573=""),SUM(OFFSET(Table2[[#This Row],[Thành tiền]],0,0,-COUNTIF(Table2[Số HĐ],Table2[[#This Row],[Số HĐ]]))),"")</f>
        <v>7045500</v>
      </c>
      <c r="K572" s="108" t="s">
        <v>464</v>
      </c>
      <c r="L57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72" s="110"/>
    </row>
    <row r="573" spans="1:13" ht="35.1" customHeight="1" x14ac:dyDescent="0.2">
      <c r="A573" s="103"/>
      <c r="B573" s="104"/>
      <c r="C573" s="105" t="str">
        <f t="shared" si="1"/>
        <v/>
      </c>
      <c r="D573" s="106"/>
      <c r="E573" s="107" t="str">
        <f>IF(Table2[[#This Row],[Tên hàng hóa]]&lt;&gt;0,VLOOKUP(Table2[[#This Row],[Tên hàng hóa]],Table1[[Tên hàng hóa]:[Quy cách]],2,0),"")</f>
        <v/>
      </c>
      <c r="F573" s="107" t="str">
        <f>IF(Table2[[#This Row],[Tên hàng hóa]]&lt;&gt;0,VLOOKUP(Table2[[#This Row],[Tên hàng hóa]],Table1[[Tên hàng hóa]:[ĐVT]],3,0),"")</f>
        <v/>
      </c>
      <c r="G573" s="108"/>
      <c r="H573" s="108"/>
      <c r="I573" s="109" t="str">
        <f>IF(Table2[[#This Row],[Số lượng]]&lt;&gt;0,Table2[[#This Row],[Số lượng]]*Table2[[#This Row],[Đơn giá mua]],"")</f>
        <v/>
      </c>
      <c r="J573" s="109" t="str">
        <f ca="1">IF(AND(Table2[[#This Row],[Tên hàng hóa]]&lt;&gt;0,D574=""),SUM(OFFSET(Table2[[#This Row],[Thành tiền]],0,0,-COUNTIF(Table2[Số HĐ],Table2[[#This Row],[Số HĐ]]))),"")</f>
        <v/>
      </c>
      <c r="K573" s="108"/>
      <c r="L57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73" s="110"/>
    </row>
    <row r="574" spans="1:13" ht="35.1" customHeight="1" x14ac:dyDescent="0.2">
      <c r="A574" s="103">
        <v>42318</v>
      </c>
      <c r="B574" s="104" t="s">
        <v>1802</v>
      </c>
      <c r="C574" s="13" t="s">
        <v>480</v>
      </c>
      <c r="D574" s="106" t="s">
        <v>149</v>
      </c>
      <c r="E574" s="107" t="str">
        <f>IF(Table2[[#This Row],[Tên hàng hóa]]&lt;&gt;0,VLOOKUP(Table2[[#This Row],[Tên hàng hóa]],Table1[[Tên hàng hóa]:[Quy cách]],2,0),"")</f>
        <v>Bộ Nguồn Xung</v>
      </c>
      <c r="F574" s="107" t="str">
        <f>IF(Table2[[#This Row],[Tên hàng hóa]]&lt;&gt;0,VLOOKUP(Table2[[#This Row],[Tên hàng hóa]],Table1[[Tên hàng hóa]:[ĐVT]],3,0),"")</f>
        <v>Cái</v>
      </c>
      <c r="G574" s="108">
        <v>360800</v>
      </c>
      <c r="H574" s="108">
        <v>1</v>
      </c>
      <c r="I574" s="109">
        <f>IF(Table2[[#This Row],[Số lượng]]&lt;&gt;0,Table2[[#This Row],[Số lượng]]*Table2[[#This Row],[Đơn giá mua]],"")</f>
        <v>360800</v>
      </c>
      <c r="J574" s="109" t="str">
        <f ca="1">IF(AND(Table2[[#This Row],[Tên hàng hóa]]&lt;&gt;0,D575=""),SUM(OFFSET(Table2[[#This Row],[Thành tiền]],0,0,-COUNTIF(Table2[Số HĐ],Table2[[#This Row],[Số HĐ]]))),"")</f>
        <v/>
      </c>
      <c r="K574" s="108"/>
      <c r="L57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74" s="110"/>
    </row>
    <row r="575" spans="1:13" ht="35.1" customHeight="1" x14ac:dyDescent="0.2">
      <c r="A575" s="103">
        <v>42318</v>
      </c>
      <c r="B575" s="104" t="s">
        <v>1802</v>
      </c>
      <c r="C575" s="13" t="s">
        <v>480</v>
      </c>
      <c r="D575" s="106" t="s">
        <v>407</v>
      </c>
      <c r="E575" s="107" t="str">
        <f>IF(Table2[[#This Row],[Tên hàng hóa]]&lt;&gt;0,VLOOKUP(Table2[[#This Row],[Tên hàng hóa]],Table1[[Tên hàng hóa]:[Quy cách]],2,0),"")</f>
        <v>Timer</v>
      </c>
      <c r="F575" s="107" t="str">
        <f>IF(Table2[[#This Row],[Tên hàng hóa]]&lt;&gt;0,VLOOKUP(Table2[[#This Row],[Tên hàng hóa]],Table1[[Tên hàng hóa]:[ĐVT]],3,0),"")</f>
        <v>Cái</v>
      </c>
      <c r="G575" s="108">
        <v>308000</v>
      </c>
      <c r="H575" s="108">
        <v>4</v>
      </c>
      <c r="I575" s="109">
        <f>IF(Table2[[#This Row],[Số lượng]]&lt;&gt;0,Table2[[#This Row],[Số lượng]]*Table2[[#This Row],[Đơn giá mua]],"")</f>
        <v>1232000</v>
      </c>
      <c r="J575" s="109" t="str">
        <f ca="1">IF(AND(Table2[[#This Row],[Tên hàng hóa]]&lt;&gt;0,D576=""),SUM(OFFSET(Table2[[#This Row],[Thành tiền]],0,0,-COUNTIF(Table2[Số HĐ],Table2[[#This Row],[Số HĐ]]))),"")</f>
        <v/>
      </c>
      <c r="K575" s="108"/>
      <c r="L57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75" s="110"/>
    </row>
    <row r="576" spans="1:13" ht="35.1" customHeight="1" x14ac:dyDescent="0.2">
      <c r="A576" s="103">
        <v>42318</v>
      </c>
      <c r="B576" s="104" t="s">
        <v>1802</v>
      </c>
      <c r="C576" s="13" t="s">
        <v>480</v>
      </c>
      <c r="D576" s="106" t="s">
        <v>432</v>
      </c>
      <c r="E576" s="107" t="str">
        <f>IF(Table2[[#This Row],[Tên hàng hóa]]&lt;&gt;0,VLOOKUP(Table2[[#This Row],[Tên hàng hóa]],Table1[[Tên hàng hóa]:[Quy cách]],2,0),"")</f>
        <v>Socket</v>
      </c>
      <c r="F576" s="107" t="str">
        <f>IF(Table2[[#This Row],[Tên hàng hóa]]&lt;&gt;0,VLOOKUP(Table2[[#This Row],[Tên hàng hóa]],Table1[[Tên hàng hóa]:[ĐVT]],3,0),"")</f>
        <v>Cái</v>
      </c>
      <c r="G576" s="108">
        <v>40700</v>
      </c>
      <c r="H576" s="108">
        <v>2</v>
      </c>
      <c r="I576" s="109">
        <f>IF(Table2[[#This Row],[Số lượng]]&lt;&gt;0,Table2[[#This Row],[Số lượng]]*Table2[[#This Row],[Đơn giá mua]],"")</f>
        <v>81400</v>
      </c>
      <c r="J576" s="109" t="str">
        <f ca="1">IF(AND(Table2[[#This Row],[Tên hàng hóa]]&lt;&gt;0,D577=""),SUM(OFFSET(Table2[[#This Row],[Thành tiền]],0,0,-COUNTIF(Table2[Số HĐ],Table2[[#This Row],[Số HĐ]]))),"")</f>
        <v/>
      </c>
      <c r="K576" s="108"/>
      <c r="L57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76" s="110"/>
    </row>
    <row r="577" spans="1:13" ht="35.1" customHeight="1" x14ac:dyDescent="0.2">
      <c r="A577" s="103">
        <v>42318</v>
      </c>
      <c r="B577" s="104" t="s">
        <v>1802</v>
      </c>
      <c r="C577" s="13" t="s">
        <v>480</v>
      </c>
      <c r="D577" s="106" t="s">
        <v>949</v>
      </c>
      <c r="E577" s="107" t="str">
        <f>IF(Table2[[#This Row],[Tên hàng hóa]]&lt;&gt;0,VLOOKUP(Table2[[#This Row],[Tên hàng hóa]],Table1[[Tên hàng hóa]:[Quy cách]],2,0),"")</f>
        <v>Relay</v>
      </c>
      <c r="F577" s="107" t="str">
        <f>IF(Table2[[#This Row],[Tên hàng hóa]]&lt;&gt;0,VLOOKUP(Table2[[#This Row],[Tên hàng hóa]],Table1[[Tên hàng hóa]:[ĐVT]],3,0),"")</f>
        <v>Cái</v>
      </c>
      <c r="G577" s="108">
        <v>852500</v>
      </c>
      <c r="H577" s="108">
        <v>2</v>
      </c>
      <c r="I577" s="109">
        <f>IF(Table2[[#This Row],[Số lượng]]&lt;&gt;0,Table2[[#This Row],[Số lượng]]*Table2[[#This Row],[Đơn giá mua]],"")</f>
        <v>1705000</v>
      </c>
      <c r="J577" s="109" t="str">
        <f ca="1">IF(AND(Table2[[#This Row],[Tên hàng hóa]]&lt;&gt;0,D578=""),SUM(OFFSET(Table2[[#This Row],[Thành tiền]],0,0,-COUNTIF(Table2[Số HĐ],Table2[[#This Row],[Số HĐ]]))),"")</f>
        <v/>
      </c>
      <c r="K577" s="108"/>
      <c r="L57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77" s="110"/>
    </row>
    <row r="578" spans="1:13" ht="35.1" customHeight="1" x14ac:dyDescent="0.2">
      <c r="A578" s="103">
        <v>42318</v>
      </c>
      <c r="B578" s="104" t="s">
        <v>1802</v>
      </c>
      <c r="C578" s="13" t="s">
        <v>480</v>
      </c>
      <c r="D578" s="106" t="s">
        <v>951</v>
      </c>
      <c r="E578" s="107" t="str">
        <f>IF(Table2[[#This Row],[Tên hàng hóa]]&lt;&gt;0,VLOOKUP(Table2[[#This Row],[Tên hàng hóa]],Table1[[Tên hàng hóa]:[Quy cách]],2,0),"")</f>
        <v>Socket</v>
      </c>
      <c r="F578" s="107" t="str">
        <f>IF(Table2[[#This Row],[Tên hàng hóa]]&lt;&gt;0,VLOOKUP(Table2[[#This Row],[Tên hàng hóa]],Table1[[Tên hàng hóa]:[ĐVT]],3,0),"")</f>
        <v>Cái</v>
      </c>
      <c r="G578" s="108">
        <v>158400</v>
      </c>
      <c r="H578" s="108">
        <v>2</v>
      </c>
      <c r="I578" s="109">
        <f>IF(Table2[[#This Row],[Số lượng]]&lt;&gt;0,Table2[[#This Row],[Số lượng]]*Table2[[#This Row],[Đơn giá mua]],"")</f>
        <v>316800</v>
      </c>
      <c r="J578" s="109">
        <f ca="1">IF(AND(Table2[[#This Row],[Tên hàng hóa]]&lt;&gt;0,D579=""),SUM(OFFSET(Table2[[#This Row],[Thành tiền]],0,0,-COUNTIF(Table2[Số HĐ],Table2[[#This Row],[Số HĐ]]))),"")</f>
        <v>3696000</v>
      </c>
      <c r="K578" s="108" t="s">
        <v>464</v>
      </c>
      <c r="L57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78" s="110"/>
    </row>
    <row r="579" spans="1:13" ht="35.1" customHeight="1" x14ac:dyDescent="0.2">
      <c r="A579" s="103"/>
      <c r="B579" s="104"/>
      <c r="C579" s="105" t="str">
        <f t="shared" si="1"/>
        <v/>
      </c>
      <c r="D579" s="106"/>
      <c r="E579" s="107" t="str">
        <f>IF(Table2[[#This Row],[Tên hàng hóa]]&lt;&gt;0,VLOOKUP(Table2[[#This Row],[Tên hàng hóa]],Table1[[Tên hàng hóa]:[Quy cách]],2,0),"")</f>
        <v/>
      </c>
      <c r="F579" s="107" t="str">
        <f>IF(Table2[[#This Row],[Tên hàng hóa]]&lt;&gt;0,VLOOKUP(Table2[[#This Row],[Tên hàng hóa]],Table1[[Tên hàng hóa]:[ĐVT]],3,0),"")</f>
        <v/>
      </c>
      <c r="G579" s="108"/>
      <c r="H579" s="108"/>
      <c r="I579" s="109" t="str">
        <f>IF(Table2[[#This Row],[Số lượng]]&lt;&gt;0,Table2[[#This Row],[Số lượng]]*Table2[[#This Row],[Đơn giá mua]],"")</f>
        <v/>
      </c>
      <c r="J579" s="109" t="str">
        <f ca="1">IF(AND(Table2[[#This Row],[Tên hàng hóa]]&lt;&gt;0,D580=""),SUM(OFFSET(Table2[[#This Row],[Thành tiền]],0,0,-COUNTIF(Table2[Số HĐ],Table2[[#This Row],[Số HĐ]]))),"")</f>
        <v/>
      </c>
      <c r="K579" s="108"/>
      <c r="L57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79" s="110"/>
    </row>
    <row r="580" spans="1:13" ht="35.1" customHeight="1" x14ac:dyDescent="0.2">
      <c r="A580" s="103">
        <v>42319</v>
      </c>
      <c r="B580" s="104" t="s">
        <v>1808</v>
      </c>
      <c r="C580" s="105" t="s">
        <v>1119</v>
      </c>
      <c r="D580" s="106" t="s">
        <v>1806</v>
      </c>
      <c r="E580" s="107" t="str">
        <f>IF(Table2[[#This Row],[Tên hàng hóa]]&lt;&gt;0,VLOOKUP(Table2[[#This Row],[Tên hàng hóa]],Table1[[Tên hàng hóa]:[Quy cách]],2,0),"")</f>
        <v>Schneider</v>
      </c>
      <c r="F580" s="107" t="str">
        <f>IF(Table2[[#This Row],[Tên hàng hóa]]&lt;&gt;0,VLOOKUP(Table2[[#This Row],[Tên hàng hóa]],Table1[[Tên hàng hóa]:[ĐVT]],3,0),"")</f>
        <v>Cái</v>
      </c>
      <c r="G580" s="108">
        <v>100210</v>
      </c>
      <c r="H580" s="108">
        <v>70</v>
      </c>
      <c r="I580" s="109">
        <f>IF(Table2[[#This Row],[Số lượng]]&lt;&gt;0,Table2[[#This Row],[Số lượng]]*Table2[[#This Row],[Đơn giá mua]],"")</f>
        <v>7014700</v>
      </c>
      <c r="J580" s="109" t="str">
        <f ca="1">IF(AND(Table2[[#This Row],[Tên hàng hóa]]&lt;&gt;0,D581=""),SUM(OFFSET(Table2[[#This Row],[Thành tiền]],0,0,-COUNTIF(Table2[Số HĐ],Table2[[#This Row],[Số HĐ]]))),"")</f>
        <v/>
      </c>
      <c r="K580" s="108"/>
      <c r="L58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80" s="110"/>
    </row>
    <row r="581" spans="1:13" ht="35.1" customHeight="1" x14ac:dyDescent="0.2">
      <c r="A581" s="103">
        <v>42319</v>
      </c>
      <c r="B581" s="104" t="s">
        <v>1808</v>
      </c>
      <c r="C581" s="105" t="str">
        <f t="shared" si="1"/>
        <v>CTY TNHH KỸ THUẬT ĐIỆN - TỰ ĐỘNG HÓA A&amp;E</v>
      </c>
      <c r="D581" s="106" t="s">
        <v>1807</v>
      </c>
      <c r="E581" s="107" t="str">
        <f>IF(Table2[[#This Row],[Tên hàng hóa]]&lt;&gt;0,VLOOKUP(Table2[[#This Row],[Tên hàng hóa]],Table1[[Tên hàng hóa]:[Quy cách]],2,0),"")</f>
        <v>Schneider</v>
      </c>
      <c r="F581" s="107" t="str">
        <f>IF(Table2[[#This Row],[Tên hàng hóa]]&lt;&gt;0,VLOOKUP(Table2[[#This Row],[Tên hàng hóa]],Table1[[Tên hàng hóa]:[ĐVT]],3,0),"")</f>
        <v>Cái</v>
      </c>
      <c r="G581" s="108">
        <v>77110</v>
      </c>
      <c r="H581" s="108">
        <v>70</v>
      </c>
      <c r="I581" s="109">
        <f>IF(Table2[[#This Row],[Số lượng]]&lt;&gt;0,Table2[[#This Row],[Số lượng]]*Table2[[#This Row],[Đơn giá mua]],"")</f>
        <v>5397700</v>
      </c>
      <c r="J581" s="109">
        <f ca="1">IF(AND(Table2[[#This Row],[Tên hàng hóa]]&lt;&gt;0,D582=""),SUM(OFFSET(Table2[[#This Row],[Thành tiền]],0,0,-COUNTIF(Table2[Số HĐ],Table2[[#This Row],[Số HĐ]]))),"")</f>
        <v>12412400</v>
      </c>
      <c r="K581" s="108" t="s">
        <v>464</v>
      </c>
      <c r="L58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81" s="110" t="s">
        <v>1821</v>
      </c>
    </row>
    <row r="582" spans="1:13" ht="35.1" customHeight="1" x14ac:dyDescent="0.2">
      <c r="A582" s="103"/>
      <c r="B582" s="104"/>
      <c r="C582" s="105" t="str">
        <f t="shared" si="1"/>
        <v/>
      </c>
      <c r="D582" s="106"/>
      <c r="E582" s="107" t="str">
        <f>IF(Table2[[#This Row],[Tên hàng hóa]]&lt;&gt;0,VLOOKUP(Table2[[#This Row],[Tên hàng hóa]],Table1[[Tên hàng hóa]:[Quy cách]],2,0),"")</f>
        <v/>
      </c>
      <c r="F582" s="107" t="str">
        <f>IF(Table2[[#This Row],[Tên hàng hóa]]&lt;&gt;0,VLOOKUP(Table2[[#This Row],[Tên hàng hóa]],Table1[[Tên hàng hóa]:[ĐVT]],3,0),"")</f>
        <v/>
      </c>
      <c r="G582" s="108"/>
      <c r="H582" s="108"/>
      <c r="I582" s="109" t="str">
        <f>IF(Table2[[#This Row],[Số lượng]]&lt;&gt;0,Table2[[#This Row],[Số lượng]]*Table2[[#This Row],[Đơn giá mua]],"")</f>
        <v/>
      </c>
      <c r="J582" s="109" t="str">
        <f ca="1">IF(AND(Table2[[#This Row],[Tên hàng hóa]]&lt;&gt;0,D583=""),SUM(OFFSET(Table2[[#This Row],[Thành tiền]],0,0,-COUNTIF(Table2[Số HĐ],Table2[[#This Row],[Số HĐ]]))),"")</f>
        <v/>
      </c>
      <c r="K582" s="108"/>
      <c r="L58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82" s="110"/>
    </row>
    <row r="583" spans="1:13" ht="35.1" customHeight="1" x14ac:dyDescent="0.2">
      <c r="A583" s="103">
        <v>42320</v>
      </c>
      <c r="B583" s="104" t="s">
        <v>1809</v>
      </c>
      <c r="C583" s="13" t="s">
        <v>480</v>
      </c>
      <c r="D583" s="106" t="s">
        <v>566</v>
      </c>
      <c r="E583" s="107" t="str">
        <f>IF(Table2[[#This Row],[Tên hàng hóa]]&lt;&gt;0,VLOOKUP(Table2[[#This Row],[Tên hàng hóa]],Table1[[Tên hàng hóa]:[Quy cách]],2,0),"")</f>
        <v>Relay</v>
      </c>
      <c r="F583" s="107" t="str">
        <f>IF(Table2[[#This Row],[Tên hàng hóa]]&lt;&gt;0,VLOOKUP(Table2[[#This Row],[Tên hàng hóa]],Table1[[Tên hàng hóa]:[ĐVT]],3,0),"")</f>
        <v>Cái</v>
      </c>
      <c r="G583" s="108">
        <v>1820500</v>
      </c>
      <c r="H583" s="108">
        <v>2</v>
      </c>
      <c r="I583" s="109">
        <f>IF(Table2[[#This Row],[Số lượng]]&lt;&gt;0,Table2[[#This Row],[Số lượng]]*Table2[[#This Row],[Đơn giá mua]],"")</f>
        <v>3641000</v>
      </c>
      <c r="J583" s="109" t="str">
        <f ca="1">IF(AND(Table2[[#This Row],[Tên hàng hóa]]&lt;&gt;0,D584=""),SUM(OFFSET(Table2[[#This Row],[Thành tiền]],0,0,-COUNTIF(Table2[Số HĐ],Table2[[#This Row],[Số HĐ]]))),"")</f>
        <v/>
      </c>
      <c r="K583" s="108"/>
      <c r="L58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83" s="110"/>
    </row>
    <row r="584" spans="1:13" ht="35.1" customHeight="1" x14ac:dyDescent="0.2">
      <c r="A584" s="103">
        <v>42320</v>
      </c>
      <c r="B584" s="104" t="s">
        <v>1809</v>
      </c>
      <c r="C584" s="105" t="str">
        <f t="shared" si="1"/>
        <v>CTY TNHH TM -DV Thuận Phương</v>
      </c>
      <c r="D584" s="106" t="s">
        <v>1815</v>
      </c>
      <c r="E584" s="107" t="str">
        <f>IF(Table2[[#This Row],[Tên hàng hóa]]&lt;&gt;0,VLOOKUP(Table2[[#This Row],[Tên hàng hóa]],Table1[[Tên hàng hóa]:[Quy cách]],2,0),"")</f>
        <v>Bộ Điều Khiển Nhiệt Độ</v>
      </c>
      <c r="F584" s="107" t="str">
        <f>IF(Table2[[#This Row],[Tên hàng hóa]]&lt;&gt;0,VLOOKUP(Table2[[#This Row],[Tên hàng hóa]],Table1[[Tên hàng hóa]:[ĐVT]],3,0),"")</f>
        <v>Cái</v>
      </c>
      <c r="G584" s="108">
        <v>3135000</v>
      </c>
      <c r="H584" s="108">
        <v>2</v>
      </c>
      <c r="I584" s="109">
        <f>IF(Table2[[#This Row],[Số lượng]]&lt;&gt;0,Table2[[#This Row],[Số lượng]]*Table2[[#This Row],[Đơn giá mua]],"")</f>
        <v>6270000</v>
      </c>
      <c r="J584" s="109">
        <f ca="1">IF(AND(Table2[[#This Row],[Tên hàng hóa]]&lt;&gt;0,D585=""),SUM(OFFSET(Table2[[#This Row],[Thành tiền]],0,0,-COUNTIF(Table2[Số HĐ],Table2[[#This Row],[Số HĐ]]))),"")</f>
        <v>9911000</v>
      </c>
      <c r="K584" s="108" t="s">
        <v>464</v>
      </c>
      <c r="L58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84" s="110"/>
    </row>
    <row r="585" spans="1:13" ht="35.1" customHeight="1" x14ac:dyDescent="0.2">
      <c r="A585" s="103"/>
      <c r="B585" s="104"/>
      <c r="C585" s="105" t="str">
        <f t="shared" si="1"/>
        <v/>
      </c>
      <c r="D585" s="106"/>
      <c r="E585" s="107" t="str">
        <f>IF(Table2[[#This Row],[Tên hàng hóa]]&lt;&gt;0,VLOOKUP(Table2[[#This Row],[Tên hàng hóa]],Table1[[Tên hàng hóa]:[Quy cách]],2,0),"")</f>
        <v/>
      </c>
      <c r="F585" s="107" t="str">
        <f>IF(Table2[[#This Row],[Tên hàng hóa]]&lt;&gt;0,VLOOKUP(Table2[[#This Row],[Tên hàng hóa]],Table1[[Tên hàng hóa]:[ĐVT]],3,0),"")</f>
        <v/>
      </c>
      <c r="G585" s="108"/>
      <c r="H585" s="108"/>
      <c r="I585" s="109" t="str">
        <f>IF(Table2[[#This Row],[Số lượng]]&lt;&gt;0,Table2[[#This Row],[Số lượng]]*Table2[[#This Row],[Đơn giá mua]],"")</f>
        <v/>
      </c>
      <c r="J585" s="109" t="str">
        <f ca="1">IF(AND(Table2[[#This Row],[Tên hàng hóa]]&lt;&gt;0,D586=""),SUM(OFFSET(Table2[[#This Row],[Thành tiền]],0,0,-COUNTIF(Table2[Số HĐ],Table2[[#This Row],[Số HĐ]]))),"")</f>
        <v/>
      </c>
      <c r="K585" s="108"/>
      <c r="L58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85" s="110"/>
    </row>
    <row r="586" spans="1:13" ht="35.1" customHeight="1" x14ac:dyDescent="0.2">
      <c r="A586" s="103">
        <v>42320</v>
      </c>
      <c r="B586" s="104" t="s">
        <v>1823</v>
      </c>
      <c r="C586" s="13" t="s">
        <v>521</v>
      </c>
      <c r="D586" s="106" t="s">
        <v>159</v>
      </c>
      <c r="E586" s="107" t="str">
        <f>IF(Table2[[#This Row],[Tên hàng hóa]]&lt;&gt;0,VLOOKUP(Table2[[#This Row],[Tên hàng hóa]],Table1[[Tên hàng hóa]:[Quy cách]],2,0),"")</f>
        <v>Bộ Nguồn Xung</v>
      </c>
      <c r="F586" s="107" t="str">
        <f>IF(Table2[[#This Row],[Tên hàng hóa]]&lt;&gt;0,VLOOKUP(Table2[[#This Row],[Tên hàng hóa]],Table1[[Tên hàng hóa]:[ĐVT]],3,0),"")</f>
        <v>Cái</v>
      </c>
      <c r="G586" s="108">
        <v>715000</v>
      </c>
      <c r="H586" s="108">
        <v>1</v>
      </c>
      <c r="I586" s="109">
        <f>IF(Table2[[#This Row],[Số lượng]]&lt;&gt;0,Table2[[#This Row],[Số lượng]]*Table2[[#This Row],[Đơn giá mua]],"")</f>
        <v>715000</v>
      </c>
      <c r="J586" s="109" t="str">
        <f ca="1">IF(AND(Table2[[#This Row],[Tên hàng hóa]]&lt;&gt;0,D587=""),SUM(OFFSET(Table2[[#This Row],[Thành tiền]],0,0,-COUNTIF(Table2[Số HĐ],Table2[[#This Row],[Số HĐ]]))),"")</f>
        <v/>
      </c>
      <c r="K586" s="108"/>
      <c r="L58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86" s="110"/>
    </row>
    <row r="587" spans="1:13" ht="35.1" customHeight="1" x14ac:dyDescent="0.2">
      <c r="A587" s="103">
        <v>42320</v>
      </c>
      <c r="B587" s="104" t="s">
        <v>1823</v>
      </c>
      <c r="C587" s="105" t="str">
        <f t="shared" si="1"/>
        <v>CTY Điện Minh Nguyên</v>
      </c>
      <c r="D587" s="106" t="s">
        <v>412</v>
      </c>
      <c r="E587" s="107" t="str">
        <f>IF(Table2[[#This Row],[Tên hàng hóa]]&lt;&gt;0,VLOOKUP(Table2[[#This Row],[Tên hàng hóa]],Table1[[Tên hàng hóa]:[Quy cách]],2,0),"")</f>
        <v>Timer</v>
      </c>
      <c r="F587" s="107" t="str">
        <f>IF(Table2[[#This Row],[Tên hàng hóa]]&lt;&gt;0,VLOOKUP(Table2[[#This Row],[Tên hàng hóa]],Table1[[Tên hàng hóa]:[ĐVT]],3,0),"")</f>
        <v>Cái</v>
      </c>
      <c r="G587" s="108">
        <v>363000</v>
      </c>
      <c r="H587" s="108">
        <v>1</v>
      </c>
      <c r="I587" s="109">
        <f>IF(Table2[[#This Row],[Số lượng]]&lt;&gt;0,Table2[[#This Row],[Số lượng]]*Table2[[#This Row],[Đơn giá mua]],"")</f>
        <v>363000</v>
      </c>
      <c r="J587" s="109">
        <f ca="1">IF(AND(Table2[[#This Row],[Tên hàng hóa]]&lt;&gt;0,D588=""),SUM(OFFSET(Table2[[#This Row],[Thành tiền]],0,0,-COUNTIF(Table2[Số HĐ],Table2[[#This Row],[Số HĐ]]))),"")</f>
        <v>1078000</v>
      </c>
      <c r="K587" s="17" t="s">
        <v>464</v>
      </c>
      <c r="L58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87" s="15" t="s">
        <v>2587</v>
      </c>
    </row>
    <row r="588" spans="1:13" ht="35.1" customHeight="1" x14ac:dyDescent="0.2">
      <c r="A588" s="103"/>
      <c r="B588" s="104"/>
      <c r="C588" s="105" t="str">
        <f t="shared" si="1"/>
        <v/>
      </c>
      <c r="D588" s="106"/>
      <c r="E588" s="107" t="str">
        <f>IF(Table2[[#This Row],[Tên hàng hóa]]&lt;&gt;0,VLOOKUP(Table2[[#This Row],[Tên hàng hóa]],Table1[[Tên hàng hóa]:[Quy cách]],2,0),"")</f>
        <v/>
      </c>
      <c r="F588" s="107" t="str">
        <f>IF(Table2[[#This Row],[Tên hàng hóa]]&lt;&gt;0,VLOOKUP(Table2[[#This Row],[Tên hàng hóa]],Table1[[Tên hàng hóa]:[ĐVT]],3,0),"")</f>
        <v/>
      </c>
      <c r="G588" s="108"/>
      <c r="H588" s="108"/>
      <c r="I588" s="109" t="str">
        <f>IF(Table2[[#This Row],[Số lượng]]&lt;&gt;0,Table2[[#This Row],[Số lượng]]*Table2[[#This Row],[Đơn giá mua]],"")</f>
        <v/>
      </c>
      <c r="J588" s="109" t="str">
        <f ca="1">IF(AND(Table2[[#This Row],[Tên hàng hóa]]&lt;&gt;0,D589=""),SUM(OFFSET(Table2[[#This Row],[Thành tiền]],0,0,-COUNTIF(Table2[Số HĐ],Table2[[#This Row],[Số HĐ]]))),"")</f>
        <v/>
      </c>
      <c r="K588" s="108"/>
      <c r="L58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88" s="110"/>
    </row>
    <row r="589" spans="1:13" ht="35.1" customHeight="1" x14ac:dyDescent="0.2">
      <c r="A589" s="103">
        <v>42325</v>
      </c>
      <c r="B589" s="104" t="s">
        <v>1824</v>
      </c>
      <c r="C589" s="13" t="s">
        <v>521</v>
      </c>
      <c r="D589" s="106" t="s">
        <v>396</v>
      </c>
      <c r="E589" s="107" t="str">
        <f>IF(Table2[[#This Row],[Tên hàng hóa]]&lt;&gt;0,VLOOKUP(Table2[[#This Row],[Tên hàng hóa]],Table1[[Tên hàng hóa]:[Quy cách]],2,0),"")</f>
        <v>Timer</v>
      </c>
      <c r="F589" s="107" t="str">
        <f>IF(Table2[[#This Row],[Tên hàng hóa]]&lt;&gt;0,VLOOKUP(Table2[[#This Row],[Tên hàng hóa]],Table1[[Tên hàng hóa]:[ĐVT]],3,0),"")</f>
        <v>Cái</v>
      </c>
      <c r="G589" s="108">
        <v>1430000</v>
      </c>
      <c r="H589" s="108">
        <v>4</v>
      </c>
      <c r="I589" s="109">
        <f>IF(Table2[[#This Row],[Số lượng]]&lt;&gt;0,Table2[[#This Row],[Số lượng]]*Table2[[#This Row],[Đơn giá mua]],"")</f>
        <v>5720000</v>
      </c>
      <c r="J589" s="109" t="str">
        <f ca="1">IF(AND(Table2[[#This Row],[Tên hàng hóa]]&lt;&gt;0,D590=""),SUM(OFFSET(Table2[[#This Row],[Thành tiền]],0,0,-COUNTIF(Table2[Số HĐ],Table2[[#This Row],[Số HĐ]]))),"")</f>
        <v/>
      </c>
      <c r="K589" s="108"/>
      <c r="L58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89" s="110"/>
    </row>
    <row r="590" spans="1:13" ht="35.1" customHeight="1" x14ac:dyDescent="0.2">
      <c r="A590" s="103">
        <v>42325</v>
      </c>
      <c r="B590" s="104" t="s">
        <v>1824</v>
      </c>
      <c r="C590" s="105" t="str">
        <f t="shared" si="1"/>
        <v>CTY Điện Minh Nguyên</v>
      </c>
      <c r="D590" s="106" t="s">
        <v>279</v>
      </c>
      <c r="E590" s="107" t="str">
        <f>IF(Table2[[#This Row],[Tên hàng hóa]]&lt;&gt;0,VLOOKUP(Table2[[#This Row],[Tên hàng hóa]],Table1[[Tên hàng hóa]:[Quy cách]],2,0),"")</f>
        <v>Cảm Biến</v>
      </c>
      <c r="F590" s="107" t="str">
        <f>IF(Table2[[#This Row],[Tên hàng hóa]]&lt;&gt;0,VLOOKUP(Table2[[#This Row],[Tên hàng hóa]],Table1[[Tên hàng hóa]:[ĐVT]],3,0),"")</f>
        <v>Cái</v>
      </c>
      <c r="G590" s="108">
        <v>132000</v>
      </c>
      <c r="H590" s="108">
        <v>3</v>
      </c>
      <c r="I590" s="109">
        <f>IF(Table2[[#This Row],[Số lượng]]&lt;&gt;0,Table2[[#This Row],[Số lượng]]*Table2[[#This Row],[Đơn giá mua]],"")</f>
        <v>396000</v>
      </c>
      <c r="J590" s="109">
        <f ca="1">IF(AND(Table2[[#This Row],[Tên hàng hóa]]&lt;&gt;0,D591=""),SUM(OFFSET(Table2[[#This Row],[Thành tiền]],0,0,-COUNTIF(Table2[Số HĐ],Table2[[#This Row],[Số HĐ]]))),"")</f>
        <v>6116000</v>
      </c>
      <c r="K590" s="17" t="s">
        <v>464</v>
      </c>
      <c r="L59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90" s="15" t="s">
        <v>2587</v>
      </c>
    </row>
    <row r="591" spans="1:13" ht="35.1" customHeight="1" x14ac:dyDescent="0.2">
      <c r="A591" s="103"/>
      <c r="B591" s="104"/>
      <c r="C591" s="105" t="str">
        <f t="shared" si="1"/>
        <v/>
      </c>
      <c r="D591" s="106"/>
      <c r="E591" s="107" t="str">
        <f>IF(Table2[[#This Row],[Tên hàng hóa]]&lt;&gt;0,VLOOKUP(Table2[[#This Row],[Tên hàng hóa]],Table1[[Tên hàng hóa]:[Quy cách]],2,0),"")</f>
        <v/>
      </c>
      <c r="F591" s="107" t="str">
        <f>IF(Table2[[#This Row],[Tên hàng hóa]]&lt;&gt;0,VLOOKUP(Table2[[#This Row],[Tên hàng hóa]],Table1[[Tên hàng hóa]:[ĐVT]],3,0),"")</f>
        <v/>
      </c>
      <c r="G591" s="108"/>
      <c r="H591" s="108"/>
      <c r="I591" s="109" t="str">
        <f>IF(Table2[[#This Row],[Số lượng]]&lt;&gt;0,Table2[[#This Row],[Số lượng]]*Table2[[#This Row],[Đơn giá mua]],"")</f>
        <v/>
      </c>
      <c r="J591" s="109" t="str">
        <f ca="1">IF(AND(Table2[[#This Row],[Tên hàng hóa]]&lt;&gt;0,D592=""),SUM(OFFSET(Table2[[#This Row],[Thành tiền]],0,0,-COUNTIF(Table2[Số HĐ],Table2[[#This Row],[Số HĐ]]))),"")</f>
        <v/>
      </c>
      <c r="K591" s="108"/>
      <c r="L59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91" s="110"/>
    </row>
    <row r="592" spans="1:13" ht="35.1" customHeight="1" x14ac:dyDescent="0.2">
      <c r="A592" s="103">
        <v>42326</v>
      </c>
      <c r="B592" s="104" t="s">
        <v>1858</v>
      </c>
      <c r="C592" s="105" t="s">
        <v>521</v>
      </c>
      <c r="D592" s="106" t="s">
        <v>106</v>
      </c>
      <c r="E592" s="107" t="str">
        <f>IF(Table2[[#This Row],[Tên hàng hóa]]&lt;&gt;0,VLOOKUP(Table2[[#This Row],[Tên hàng hóa]],Table1[[Tên hàng hóa]:[Quy cách]],2,0),"")</f>
        <v>Bộ Điều Khiển Lập Trình</v>
      </c>
      <c r="F592" s="107" t="str">
        <f>IF(Table2[[#This Row],[Tên hàng hóa]]&lt;&gt;0,VLOOKUP(Table2[[#This Row],[Tên hàng hóa]],Table1[[Tên hàng hóa]:[ĐVT]],3,0),"")</f>
        <v>Cái</v>
      </c>
      <c r="G592" s="108">
        <v>2200000</v>
      </c>
      <c r="H592" s="108">
        <v>1</v>
      </c>
      <c r="I592" s="109">
        <f>IF(Table2[[#This Row],[Số lượng]]&lt;&gt;0,Table2[[#This Row],[Số lượng]]*Table2[[#This Row],[Đơn giá mua]],"")</f>
        <v>2200000</v>
      </c>
      <c r="J592" s="109">
        <f ca="1">IF(AND(Table2[[#This Row],[Tên hàng hóa]]&lt;&gt;0,D593=""),SUM(OFFSET(Table2[[#This Row],[Thành tiền]],0,0,-COUNTIF(Table2[Số HĐ],Table2[[#This Row],[Số HĐ]]))),"")</f>
        <v>2200000</v>
      </c>
      <c r="K592" s="17" t="s">
        <v>464</v>
      </c>
      <c r="L59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92" s="15" t="s">
        <v>2587</v>
      </c>
    </row>
    <row r="593" spans="1:13" ht="35.1" customHeight="1" x14ac:dyDescent="0.2">
      <c r="A593" s="103"/>
      <c r="B593" s="104"/>
      <c r="C593" s="105" t="str">
        <f t="shared" si="1"/>
        <v/>
      </c>
      <c r="D593" s="106"/>
      <c r="E593" s="107" t="str">
        <f>IF(Table2[[#This Row],[Tên hàng hóa]]&lt;&gt;0,VLOOKUP(Table2[[#This Row],[Tên hàng hóa]],Table1[[Tên hàng hóa]:[Quy cách]],2,0),"")</f>
        <v/>
      </c>
      <c r="F593" s="107" t="str">
        <f>IF(Table2[[#This Row],[Tên hàng hóa]]&lt;&gt;0,VLOOKUP(Table2[[#This Row],[Tên hàng hóa]],Table1[[Tên hàng hóa]:[ĐVT]],3,0),"")</f>
        <v/>
      </c>
      <c r="G593" s="108"/>
      <c r="H593" s="108"/>
      <c r="I593" s="109" t="str">
        <f>IF(Table2[[#This Row],[Số lượng]]&lt;&gt;0,Table2[[#This Row],[Số lượng]]*Table2[[#This Row],[Đơn giá mua]],"")</f>
        <v/>
      </c>
      <c r="J593" s="109" t="str">
        <f ca="1">IF(AND(Table2[[#This Row],[Tên hàng hóa]]&lt;&gt;0,D594=""),SUM(OFFSET(Table2[[#This Row],[Thành tiền]],0,0,-COUNTIF(Table2[Số HĐ],Table2[[#This Row],[Số HĐ]]))),"")</f>
        <v/>
      </c>
      <c r="K593" s="108"/>
      <c r="L59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93" s="110"/>
    </row>
    <row r="594" spans="1:13" ht="35.1" customHeight="1" x14ac:dyDescent="0.2">
      <c r="A594" s="103">
        <v>42325</v>
      </c>
      <c r="B594" s="104" t="s">
        <v>1834</v>
      </c>
      <c r="C594" s="105" t="s">
        <v>1835</v>
      </c>
      <c r="D594" s="106" t="s">
        <v>1836</v>
      </c>
      <c r="E594" s="107" t="str">
        <f>IF(Table2[[#This Row],[Tên hàng hóa]]&lt;&gt;0,VLOOKUP(Table2[[#This Row],[Tên hàng hóa]],Table1[[Tên hàng hóa]:[Quy cách]],2,0),"")</f>
        <v>DANFOSS</v>
      </c>
      <c r="F594" s="107" t="str">
        <f>IF(Table2[[#This Row],[Tên hàng hóa]]&lt;&gt;0,VLOOKUP(Table2[[#This Row],[Tên hàng hóa]],Table1[[Tên hàng hóa]:[ĐVT]],3,0),"")</f>
        <v>Cái</v>
      </c>
      <c r="G594" s="108">
        <v>715000</v>
      </c>
      <c r="H594" s="108">
        <v>1</v>
      </c>
      <c r="I594" s="109">
        <f>IF(Table2[[#This Row],[Số lượng]]&lt;&gt;0,Table2[[#This Row],[Số lượng]]*Table2[[#This Row],[Đơn giá mua]],"")</f>
        <v>715000</v>
      </c>
      <c r="J594" s="109">
        <f ca="1">IF(AND(Table2[[#This Row],[Tên hàng hóa]]&lt;&gt;0,D595=""),SUM(OFFSET(Table2[[#This Row],[Thành tiền]],0,0,-COUNTIF(Table2[Số HĐ],Table2[[#This Row],[Số HĐ]]))),"")</f>
        <v>715000</v>
      </c>
      <c r="K594" s="108" t="s">
        <v>464</v>
      </c>
      <c r="L59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594" s="110"/>
    </row>
    <row r="595" spans="1:13" ht="35.1" customHeight="1" x14ac:dyDescent="0.2">
      <c r="A595" s="103"/>
      <c r="B595" s="104"/>
      <c r="C595" s="105" t="str">
        <f t="shared" si="1"/>
        <v/>
      </c>
      <c r="D595" s="106"/>
      <c r="E595" s="107" t="str">
        <f>IF(Table2[[#This Row],[Tên hàng hóa]]&lt;&gt;0,VLOOKUP(Table2[[#This Row],[Tên hàng hóa]],Table1[[Tên hàng hóa]:[Quy cách]],2,0),"")</f>
        <v/>
      </c>
      <c r="F595" s="107" t="str">
        <f>IF(Table2[[#This Row],[Tên hàng hóa]]&lt;&gt;0,VLOOKUP(Table2[[#This Row],[Tên hàng hóa]],Table1[[Tên hàng hóa]:[ĐVT]],3,0),"")</f>
        <v/>
      </c>
      <c r="G595" s="108"/>
      <c r="H595" s="108"/>
      <c r="I595" s="109" t="str">
        <f>IF(Table2[[#This Row],[Số lượng]]&lt;&gt;0,Table2[[#This Row],[Số lượng]]*Table2[[#This Row],[Đơn giá mua]],"")</f>
        <v/>
      </c>
      <c r="J595" s="109" t="str">
        <f ca="1">IF(AND(Table2[[#This Row],[Tên hàng hóa]]&lt;&gt;0,D596=""),SUM(OFFSET(Table2[[#This Row],[Thành tiền]],0,0,-COUNTIF(Table2[Số HĐ],Table2[[#This Row],[Số HĐ]]))),"")</f>
        <v/>
      </c>
      <c r="K595" s="108"/>
      <c r="L59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95" s="110"/>
    </row>
    <row r="596" spans="1:13" ht="35.1" customHeight="1" x14ac:dyDescent="0.2">
      <c r="A596" s="103">
        <v>42327</v>
      </c>
      <c r="B596" s="104" t="s">
        <v>1839</v>
      </c>
      <c r="C596" s="13" t="s">
        <v>586</v>
      </c>
      <c r="D596" s="106" t="s">
        <v>179</v>
      </c>
      <c r="E596" s="107" t="str">
        <f>IF(Table2[[#This Row],[Tên hàng hóa]]&lt;&gt;0,VLOOKUP(Table2[[#This Row],[Tên hàng hóa]],Table1[[Tên hàng hóa]:[Quy cách]],2,0),"")</f>
        <v>Bộ Nguồn Xung</v>
      </c>
      <c r="F596" s="107" t="str">
        <f>IF(Table2[[#This Row],[Tên hàng hóa]]&lt;&gt;0,VLOOKUP(Table2[[#This Row],[Tên hàng hóa]],Table1[[Tên hàng hóa]:[ĐVT]],3,0),"")</f>
        <v>Cái</v>
      </c>
      <c r="G596" s="108">
        <v>605020.24390243902</v>
      </c>
      <c r="H596" s="108">
        <v>10</v>
      </c>
      <c r="I596" s="109">
        <f>IF(Table2[[#This Row],[Số lượng]]&lt;&gt;0,Table2[[#This Row],[Số lượng]]*Table2[[#This Row],[Đơn giá mua]],"")</f>
        <v>6050202.4390243907</v>
      </c>
      <c r="J596" s="109" t="str">
        <f ca="1">IF(AND(Table2[[#This Row],[Tên hàng hóa]]&lt;&gt;0,D597=""),SUM(OFFSET(Table2[[#This Row],[Thành tiền]],0,0,-COUNTIF(Table2[Số HĐ],Table2[[#This Row],[Số HĐ]]))),"")</f>
        <v/>
      </c>
      <c r="K596" s="108"/>
      <c r="L59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96" s="110"/>
    </row>
    <row r="597" spans="1:13" ht="35.1" customHeight="1" x14ac:dyDescent="0.2">
      <c r="A597" s="103">
        <v>42327</v>
      </c>
      <c r="B597" s="104" t="s">
        <v>1839</v>
      </c>
      <c r="C597" s="13" t="s">
        <v>586</v>
      </c>
      <c r="D597" s="106" t="s">
        <v>159</v>
      </c>
      <c r="E597" s="107" t="str">
        <f>IF(Table2[[#This Row],[Tên hàng hóa]]&lt;&gt;0,VLOOKUP(Table2[[#This Row],[Tên hàng hóa]],Table1[[Tên hàng hóa]:[Quy cách]],2,0),"")</f>
        <v>Bộ Nguồn Xung</v>
      </c>
      <c r="F597" s="107" t="str">
        <f>IF(Table2[[#This Row],[Tên hàng hóa]]&lt;&gt;0,VLOOKUP(Table2[[#This Row],[Tên hàng hóa]],Table1[[Tên hàng hóa]:[ĐVT]],3,0),"")</f>
        <v>Cái</v>
      </c>
      <c r="G597" s="108">
        <v>437245.24390243902</v>
      </c>
      <c r="H597" s="108">
        <v>46</v>
      </c>
      <c r="I597" s="109">
        <f>IF(Table2[[#This Row],[Số lượng]]&lt;&gt;0,Table2[[#This Row],[Số lượng]]*Table2[[#This Row],[Đơn giá mua]],"")</f>
        <v>20113281.219512194</v>
      </c>
      <c r="J597" s="109" t="str">
        <f ca="1">IF(AND(Table2[[#This Row],[Tên hàng hóa]]&lt;&gt;0,D598=""),SUM(OFFSET(Table2[[#This Row],[Thành tiền]],0,0,-COUNTIF(Table2[Số HĐ],Table2[[#This Row],[Số HĐ]]))),"")</f>
        <v/>
      </c>
      <c r="K597" s="108"/>
      <c r="L59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97" s="110"/>
    </row>
    <row r="598" spans="1:13" ht="35.1" customHeight="1" x14ac:dyDescent="0.2">
      <c r="A598" s="103">
        <v>42327</v>
      </c>
      <c r="B598" s="104" t="s">
        <v>1839</v>
      </c>
      <c r="C598" s="13" t="s">
        <v>586</v>
      </c>
      <c r="D598" s="106" t="s">
        <v>161</v>
      </c>
      <c r="E598" s="107" t="str">
        <f>IF(Table2[[#This Row],[Tên hàng hóa]]&lt;&gt;0,VLOOKUP(Table2[[#This Row],[Tên hàng hóa]],Table1[[Tên hàng hóa]:[Quy cách]],2,0),"")</f>
        <v>Bộ Nguồn Xung</v>
      </c>
      <c r="F598" s="107" t="str">
        <f>IF(Table2[[#This Row],[Tên hàng hóa]]&lt;&gt;0,VLOOKUP(Table2[[#This Row],[Tên hàng hóa]],Table1[[Tên hàng hóa]:[ĐVT]],3,0),"")</f>
        <v>Cái</v>
      </c>
      <c r="G598" s="108">
        <v>694500.24390243902</v>
      </c>
      <c r="H598" s="108">
        <v>20</v>
      </c>
      <c r="I598" s="109">
        <f>IF(Table2[[#This Row],[Số lượng]]&lt;&gt;0,Table2[[#This Row],[Số lượng]]*Table2[[#This Row],[Đơn giá mua]],"")</f>
        <v>13890004.878048781</v>
      </c>
      <c r="J598" s="109" t="str">
        <f ca="1">IF(AND(Table2[[#This Row],[Tên hàng hóa]]&lt;&gt;0,D599=""),SUM(OFFSET(Table2[[#This Row],[Thành tiền]],0,0,-COUNTIF(Table2[Số HĐ],Table2[[#This Row],[Số HĐ]]))),"")</f>
        <v/>
      </c>
      <c r="K598" s="108"/>
      <c r="L59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98" s="110"/>
    </row>
    <row r="599" spans="1:13" ht="35.1" customHeight="1" x14ac:dyDescent="0.2">
      <c r="A599" s="103">
        <v>42327</v>
      </c>
      <c r="B599" s="104" t="s">
        <v>1839</v>
      </c>
      <c r="C599" s="13" t="s">
        <v>586</v>
      </c>
      <c r="D599" s="106" t="s">
        <v>155</v>
      </c>
      <c r="E599" s="107" t="str">
        <f>IF(Table2[[#This Row],[Tên hàng hóa]]&lt;&gt;0,VLOOKUP(Table2[[#This Row],[Tên hàng hóa]],Table1[[Tên hàng hóa]:[Quy cách]],2,0),"")</f>
        <v>Bộ Nguồn Xung</v>
      </c>
      <c r="F599" s="107" t="str">
        <f>IF(Table2[[#This Row],[Tên hàng hóa]]&lt;&gt;0,VLOOKUP(Table2[[#This Row],[Tên hàng hóa]],Table1[[Tên hàng hóa]:[ĐVT]],3,0),"")</f>
        <v>Cái</v>
      </c>
      <c r="G599" s="108">
        <v>403690.24390243902</v>
      </c>
      <c r="H599" s="108">
        <v>20</v>
      </c>
      <c r="I599" s="109">
        <f>IF(Table2[[#This Row],[Số lượng]]&lt;&gt;0,Table2[[#This Row],[Số lượng]]*Table2[[#This Row],[Đơn giá mua]],"")</f>
        <v>8073804.8780487804</v>
      </c>
      <c r="J599" s="109" t="str">
        <f ca="1">IF(AND(Table2[[#This Row],[Tên hàng hóa]]&lt;&gt;0,D600=""),SUM(OFFSET(Table2[[#This Row],[Thành tiền]],0,0,-COUNTIF(Table2[Số HĐ],Table2[[#This Row],[Số HĐ]]))),"")</f>
        <v/>
      </c>
      <c r="K599" s="108"/>
      <c r="L59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599" s="110"/>
    </row>
    <row r="600" spans="1:13" ht="35.1" customHeight="1" x14ac:dyDescent="0.2">
      <c r="A600" s="103">
        <v>42327</v>
      </c>
      <c r="B600" s="104" t="s">
        <v>1839</v>
      </c>
      <c r="C600" s="13" t="s">
        <v>586</v>
      </c>
      <c r="D600" s="106" t="s">
        <v>1226</v>
      </c>
      <c r="E600" s="107" t="str">
        <f>IF(Table2[[#This Row],[Tên hàng hóa]]&lt;&gt;0,VLOOKUP(Table2[[#This Row],[Tên hàng hóa]],Table1[[Tên hàng hóa]:[Quy cách]],2,0),"")</f>
        <v>Cảm Biến</v>
      </c>
      <c r="F600" s="107" t="str">
        <f>IF(Table2[[#This Row],[Tên hàng hóa]]&lt;&gt;0,VLOOKUP(Table2[[#This Row],[Tên hàng hóa]],Table1[[Tên hàng hóa]:[ĐVT]],3,0),"")</f>
        <v>Cái</v>
      </c>
      <c r="G600" s="108">
        <v>336580.24390243902</v>
      </c>
      <c r="H600" s="108">
        <v>5</v>
      </c>
      <c r="I600" s="109">
        <f>IF(Table2[[#This Row],[Số lượng]]&lt;&gt;0,Table2[[#This Row],[Số lượng]]*Table2[[#This Row],[Đơn giá mua]],"")</f>
        <v>1682901.2195121951</v>
      </c>
      <c r="J600" s="109" t="str">
        <f ca="1">IF(AND(Table2[[#This Row],[Tên hàng hóa]]&lt;&gt;0,D601=""),SUM(OFFSET(Table2[[#This Row],[Thành tiền]],0,0,-COUNTIF(Table2[Số HĐ],Table2[[#This Row],[Số HĐ]]))),"")</f>
        <v/>
      </c>
      <c r="K600" s="108"/>
      <c r="L60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00" s="110"/>
    </row>
    <row r="601" spans="1:13" ht="35.1" customHeight="1" x14ac:dyDescent="0.2">
      <c r="A601" s="103">
        <v>42327</v>
      </c>
      <c r="B601" s="104" t="s">
        <v>1839</v>
      </c>
      <c r="C601" s="13" t="s">
        <v>586</v>
      </c>
      <c r="D601" s="106" t="s">
        <v>513</v>
      </c>
      <c r="E601" s="107" t="str">
        <f>IF(Table2[[#This Row],[Tên hàng hóa]]&lt;&gt;0,VLOOKUP(Table2[[#This Row],[Tên hàng hóa]],Table1[[Tên hàng hóa]:[Quy cách]],2,0),"")</f>
        <v>Counter</v>
      </c>
      <c r="F601" s="107" t="str">
        <f>IF(Table2[[#This Row],[Tên hàng hóa]]&lt;&gt;0,VLOOKUP(Table2[[#This Row],[Tên hàng hóa]],Table1[[Tên hàng hóa]:[ĐVT]],3,0),"")</f>
        <v>Cái</v>
      </c>
      <c r="G601" s="108">
        <v>515540.24390243902</v>
      </c>
      <c r="H601" s="108">
        <v>6</v>
      </c>
      <c r="I601" s="109">
        <f>IF(Table2[[#This Row],[Số lượng]]&lt;&gt;0,Table2[[#This Row],[Số lượng]]*Table2[[#This Row],[Đơn giá mua]],"")</f>
        <v>3093241.4634146341</v>
      </c>
      <c r="J601" s="109" t="str">
        <f ca="1">IF(AND(Table2[[#This Row],[Tên hàng hóa]]&lt;&gt;0,D602=""),SUM(OFFSET(Table2[[#This Row],[Thành tiền]],0,0,-COUNTIF(Table2[Số HĐ],Table2[[#This Row],[Số HĐ]]))),"")</f>
        <v/>
      </c>
      <c r="K601" s="108"/>
      <c r="L60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01" s="110"/>
    </row>
    <row r="602" spans="1:13" ht="35.1" customHeight="1" x14ac:dyDescent="0.2">
      <c r="A602" s="103">
        <v>42327</v>
      </c>
      <c r="B602" s="104" t="s">
        <v>1839</v>
      </c>
      <c r="C602" s="13" t="s">
        <v>586</v>
      </c>
      <c r="D602" s="106" t="s">
        <v>268</v>
      </c>
      <c r="E602" s="107" t="str">
        <f>IF(Table2[[#This Row],[Tên hàng hóa]]&lt;&gt;0,VLOOKUP(Table2[[#This Row],[Tên hàng hóa]],Table1[[Tên hàng hóa]:[Quy cách]],2,0),"")</f>
        <v>Cảm Biến</v>
      </c>
      <c r="F602" s="107" t="str">
        <f>IF(Table2[[#This Row],[Tên hàng hóa]]&lt;&gt;0,VLOOKUP(Table2[[#This Row],[Tên hàng hóa]],Table1[[Tên hàng hóa]:[ĐVT]],3,0),"")</f>
        <v>Cái</v>
      </c>
      <c r="G602" s="108">
        <v>481985.24390243902</v>
      </c>
      <c r="H602" s="108">
        <v>6</v>
      </c>
      <c r="I602" s="109">
        <f>IF(Table2[[#This Row],[Số lượng]]&lt;&gt;0,Table2[[#This Row],[Số lượng]]*Table2[[#This Row],[Đơn giá mua]],"")</f>
        <v>2891911.4634146341</v>
      </c>
      <c r="J602" s="109" t="str">
        <f ca="1">IF(AND(Table2[[#This Row],[Tên hàng hóa]]&lt;&gt;0,D603=""),SUM(OFFSET(Table2[[#This Row],[Thành tiền]],0,0,-COUNTIF(Table2[Số HĐ],Table2[[#This Row],[Số HĐ]]))),"")</f>
        <v/>
      </c>
      <c r="K602" s="108"/>
      <c r="L60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02" s="110"/>
    </row>
    <row r="603" spans="1:13" ht="35.1" customHeight="1" x14ac:dyDescent="0.2">
      <c r="A603" s="103">
        <v>42327</v>
      </c>
      <c r="B603" s="104" t="s">
        <v>1839</v>
      </c>
      <c r="C603" s="13" t="s">
        <v>586</v>
      </c>
      <c r="D603" s="106" t="s">
        <v>180</v>
      </c>
      <c r="E603" s="107" t="str">
        <f>IF(Table2[[#This Row],[Tên hàng hóa]]&lt;&gt;0,VLOOKUP(Table2[[#This Row],[Tên hàng hóa]],Table1[[Tên hàng hóa]:[Quy cách]],2,0),"")</f>
        <v>Bộ Nguồn Xung</v>
      </c>
      <c r="F603" s="107" t="str">
        <f>IF(Table2[[#This Row],[Tên hàng hóa]]&lt;&gt;0,VLOOKUP(Table2[[#This Row],[Tên hàng hóa]],Table1[[Tên hàng hóa]:[ĐVT]],3,0),"")</f>
        <v>Cái</v>
      </c>
      <c r="G603" s="108">
        <v>783980.24390243902</v>
      </c>
      <c r="H603" s="108">
        <v>5</v>
      </c>
      <c r="I603" s="109">
        <f>IF(Table2[[#This Row],[Số lượng]]&lt;&gt;0,Table2[[#This Row],[Số lượng]]*Table2[[#This Row],[Đơn giá mua]],"")</f>
        <v>3919901.2195121953</v>
      </c>
      <c r="J603" s="109" t="str">
        <f ca="1">IF(AND(Table2[[#This Row],[Tên hàng hóa]]&lt;&gt;0,D604=""),SUM(OFFSET(Table2[[#This Row],[Thành tiền]],0,0,-COUNTIF(Table2[Số HĐ],Table2[[#This Row],[Số HĐ]]))),"")</f>
        <v/>
      </c>
      <c r="K603" s="108"/>
      <c r="L60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03" s="110"/>
    </row>
    <row r="604" spans="1:13" ht="35.1" customHeight="1" x14ac:dyDescent="0.2">
      <c r="A604" s="103">
        <v>42327</v>
      </c>
      <c r="B604" s="104" t="s">
        <v>1839</v>
      </c>
      <c r="C604" s="13" t="s">
        <v>586</v>
      </c>
      <c r="D604" s="106" t="s">
        <v>1193</v>
      </c>
      <c r="E604" s="107" t="str">
        <f>IF(Table2[[#This Row],[Tên hàng hóa]]&lt;&gt;0,VLOOKUP(Table2[[#This Row],[Tên hàng hóa]],Table1[[Tên hàng hóa]:[Quy cách]],2,0),"")</f>
        <v>Bộ Điều Khiển Lập Trình</v>
      </c>
      <c r="F604" s="107" t="str">
        <f>IF(Table2[[#This Row],[Tên hàng hóa]]&lt;&gt;0,VLOOKUP(Table2[[#This Row],[Tên hàng hóa]],Table1[[Tên hàng hóa]:[ĐVT]],3,0),"")</f>
        <v>Cái</v>
      </c>
      <c r="G604" s="108">
        <v>2500510.2439024393</v>
      </c>
      <c r="H604" s="108">
        <v>3</v>
      </c>
      <c r="I604" s="109">
        <f>IF(Table2[[#This Row],[Số lượng]]&lt;&gt;0,Table2[[#This Row],[Số lượng]]*Table2[[#This Row],[Đơn giá mua]],"")</f>
        <v>7501530.7317073178</v>
      </c>
      <c r="J604" s="109" t="str">
        <f ca="1">IF(AND(Table2[[#This Row],[Tên hàng hóa]]&lt;&gt;0,D605=""),SUM(OFFSET(Table2[[#This Row],[Thành tiền]],0,0,-COUNTIF(Table2[Số HĐ],Table2[[#This Row],[Số HĐ]]))),"")</f>
        <v/>
      </c>
      <c r="K604" s="108"/>
      <c r="L60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04" s="110"/>
    </row>
    <row r="605" spans="1:13" ht="35.1" customHeight="1" x14ac:dyDescent="0.2">
      <c r="A605" s="103">
        <v>42327</v>
      </c>
      <c r="B605" s="104" t="s">
        <v>1839</v>
      </c>
      <c r="C605" s="13" t="s">
        <v>586</v>
      </c>
      <c r="D605" s="106" t="s">
        <v>1287</v>
      </c>
      <c r="E605" s="107" t="str">
        <f>IF(Table2[[#This Row],[Tên hàng hóa]]&lt;&gt;0,VLOOKUP(Table2[[#This Row],[Tên hàng hóa]],Table1[[Tên hàng hóa]:[Quy cách]],2,0),"")</f>
        <v>Bộ Điều Khiển Lập Trình</v>
      </c>
      <c r="F605" s="107" t="str">
        <f>IF(Table2[[#This Row],[Tên hàng hóa]]&lt;&gt;0,VLOOKUP(Table2[[#This Row],[Tên hàng hóa]],Table1[[Tên hàng hóa]:[ĐVT]],3,0),"")</f>
        <v>Cái</v>
      </c>
      <c r="G605" s="108">
        <v>1867081.243902439</v>
      </c>
      <c r="H605" s="108">
        <v>2</v>
      </c>
      <c r="I605" s="109">
        <f>IF(Table2[[#This Row],[Số lượng]]&lt;&gt;0,Table2[[#This Row],[Số lượng]]*Table2[[#This Row],[Đơn giá mua]],"")</f>
        <v>3734162.487804878</v>
      </c>
      <c r="J605" s="109">
        <f ca="1">IF(AND(Table2[[#This Row],[Tên hàng hóa]]&lt;&gt;0,D606=""),SUM(OFFSET(Table2[[#This Row],[Thành tiền]],0,0,-COUNTIF(Table2[Số HĐ],Table2[[#This Row],[Số HĐ]]))),"")</f>
        <v>70950941.999999985</v>
      </c>
      <c r="K605" s="108" t="s">
        <v>464</v>
      </c>
      <c r="L60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05" s="110"/>
    </row>
    <row r="606" spans="1:13" ht="35.1" customHeight="1" x14ac:dyDescent="0.2">
      <c r="A606" s="103"/>
      <c r="B606" s="104"/>
      <c r="C606" s="105" t="str">
        <f t="shared" si="1"/>
        <v/>
      </c>
      <c r="D606" s="106"/>
      <c r="E606" s="107" t="str">
        <f>IF(Table2[[#This Row],[Tên hàng hóa]]&lt;&gt;0,VLOOKUP(Table2[[#This Row],[Tên hàng hóa]],Table1[[Tên hàng hóa]:[Quy cách]],2,0),"")</f>
        <v/>
      </c>
      <c r="F606" s="107" t="str">
        <f>IF(Table2[[#This Row],[Tên hàng hóa]]&lt;&gt;0,VLOOKUP(Table2[[#This Row],[Tên hàng hóa]],Table1[[Tên hàng hóa]:[ĐVT]],3,0),"")</f>
        <v/>
      </c>
      <c r="G606" s="108"/>
      <c r="H606" s="108"/>
      <c r="I606" s="109" t="str">
        <f>IF(Table2[[#This Row],[Số lượng]]&lt;&gt;0,Table2[[#This Row],[Số lượng]]*Table2[[#This Row],[Đơn giá mua]],"")</f>
        <v/>
      </c>
      <c r="J606" s="109" t="str">
        <f ca="1">IF(AND(Table2[[#This Row],[Tên hàng hóa]]&lt;&gt;0,D607=""),SUM(OFFSET(Table2[[#This Row],[Thành tiền]],0,0,-COUNTIF(Table2[Số HĐ],Table2[[#This Row],[Số HĐ]]))),"")</f>
        <v/>
      </c>
      <c r="K606" s="108"/>
      <c r="L60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06" s="110"/>
    </row>
    <row r="607" spans="1:13" ht="35.1" customHeight="1" x14ac:dyDescent="0.2">
      <c r="A607" s="103">
        <v>42327</v>
      </c>
      <c r="B607" s="104" t="s">
        <v>1841</v>
      </c>
      <c r="C607" s="13" t="s">
        <v>1451</v>
      </c>
      <c r="D607" s="108" t="s">
        <v>1842</v>
      </c>
      <c r="E607" s="107" t="str">
        <f>IF(Table2[[#This Row],[Tên hàng hóa]]&lt;&gt;0,VLOOKUP(Table2[[#This Row],[Tên hàng hóa]],Table1[[Tên hàng hóa]:[Quy cách]],2,0),"")</f>
        <v>Mitsubishi</v>
      </c>
      <c r="F607" s="107" t="str">
        <f>IF(Table2[[#This Row],[Tên hàng hóa]]&lt;&gt;0,VLOOKUP(Table2[[#This Row],[Tên hàng hóa]],Table1[[Tên hàng hóa]:[ĐVT]],3,0),"")</f>
        <v>Cái</v>
      </c>
      <c r="G607" s="108">
        <v>5720000</v>
      </c>
      <c r="H607" s="108">
        <v>1</v>
      </c>
      <c r="I607" s="109">
        <f>IF(Table2[[#This Row],[Số lượng]]&lt;&gt;0,Table2[[#This Row],[Số lượng]]*Table2[[#This Row],[Đơn giá mua]],"")</f>
        <v>5720000</v>
      </c>
      <c r="J607" s="109">
        <f ca="1">IF(AND(Table2[[#This Row],[Tên hàng hóa]]&lt;&gt;0,D608=""),SUM(OFFSET(Table2[[#This Row],[Thành tiền]],0,0,-COUNTIF(Table2[Số HĐ],Table2[[#This Row],[Số HĐ]]))),"")</f>
        <v>5720000</v>
      </c>
      <c r="K607" s="108" t="s">
        <v>464</v>
      </c>
      <c r="L60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07" s="110"/>
    </row>
    <row r="608" spans="1:13" ht="35.1" customHeight="1" x14ac:dyDescent="0.2">
      <c r="A608" s="103"/>
      <c r="B608" s="104"/>
      <c r="C608" s="105" t="str">
        <f t="shared" si="1"/>
        <v/>
      </c>
      <c r="D608" s="106"/>
      <c r="E608" s="107" t="str">
        <f>IF(Table2[[#This Row],[Tên hàng hóa]]&lt;&gt;0,VLOOKUP(Table2[[#This Row],[Tên hàng hóa]],Table1[[Tên hàng hóa]:[Quy cách]],2,0),"")</f>
        <v/>
      </c>
      <c r="F608" s="107" t="str">
        <f>IF(Table2[[#This Row],[Tên hàng hóa]]&lt;&gt;0,VLOOKUP(Table2[[#This Row],[Tên hàng hóa]],Table1[[Tên hàng hóa]:[ĐVT]],3,0),"")</f>
        <v/>
      </c>
      <c r="G608" s="108"/>
      <c r="H608" s="108"/>
      <c r="I608" s="109" t="str">
        <f>IF(Table2[[#This Row],[Số lượng]]&lt;&gt;0,Table2[[#This Row],[Số lượng]]*Table2[[#This Row],[Đơn giá mua]],"")</f>
        <v/>
      </c>
      <c r="J608" s="109" t="str">
        <f ca="1">IF(AND(Table2[[#This Row],[Tên hàng hóa]]&lt;&gt;0,D609=""),SUM(OFFSET(Table2[[#This Row],[Thành tiền]],0,0,-COUNTIF(Table2[Số HĐ],Table2[[#This Row],[Số HĐ]]))),"")</f>
        <v/>
      </c>
      <c r="K608" s="108"/>
      <c r="L60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08" s="110"/>
    </row>
    <row r="609" spans="1:13" ht="35.1" customHeight="1" x14ac:dyDescent="0.2">
      <c r="A609" s="103">
        <v>42327</v>
      </c>
      <c r="B609" s="104" t="s">
        <v>1857</v>
      </c>
      <c r="C609" s="105" t="s">
        <v>521</v>
      </c>
      <c r="D609" s="106" t="s">
        <v>1903</v>
      </c>
      <c r="E609" s="107" t="str">
        <f>IF(Table2[[#This Row],[Tên hàng hóa]]&lt;&gt;0,VLOOKUP(Table2[[#This Row],[Tên hàng hóa]],Table1[[Tên hàng hóa]:[Quy cách]],2,0),"")</f>
        <v>Cáp mitsu</v>
      </c>
      <c r="F609" s="107" t="str">
        <f>IF(Table2[[#This Row],[Tên hàng hóa]]&lt;&gt;0,VLOOKUP(Table2[[#This Row],[Tên hàng hóa]],Table1[[Tên hàng hóa]:[ĐVT]],3,0),"")</f>
        <v>Cái</v>
      </c>
      <c r="G609" s="108">
        <v>770000</v>
      </c>
      <c r="H609" s="108">
        <v>1</v>
      </c>
      <c r="I609" s="109">
        <f>IF(Table2[[#This Row],[Số lượng]]&lt;&gt;0,Table2[[#This Row],[Số lượng]]*Table2[[#This Row],[Đơn giá mua]],"")</f>
        <v>770000</v>
      </c>
      <c r="J609" s="109">
        <f ca="1">IF(AND(Table2[[#This Row],[Tên hàng hóa]]&lt;&gt;0,D610=""),SUM(OFFSET(Table2[[#This Row],[Thành tiền]],0,0,-COUNTIF(Table2[Số HĐ],Table2[[#This Row],[Số HĐ]]))),"")</f>
        <v>770000</v>
      </c>
      <c r="K609" s="17" t="s">
        <v>464</v>
      </c>
      <c r="L60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09" s="15" t="s">
        <v>2587</v>
      </c>
    </row>
    <row r="610" spans="1:13" ht="35.1" customHeight="1" x14ac:dyDescent="0.2">
      <c r="A610" s="103"/>
      <c r="B610" s="104"/>
      <c r="C610" s="105" t="str">
        <f t="shared" si="1"/>
        <v/>
      </c>
      <c r="D610" s="106"/>
      <c r="E610" s="107" t="str">
        <f>IF(Table2[[#This Row],[Tên hàng hóa]]&lt;&gt;0,VLOOKUP(Table2[[#This Row],[Tên hàng hóa]],Table1[[Tên hàng hóa]:[Quy cách]],2,0),"")</f>
        <v/>
      </c>
      <c r="F610" s="107" t="str">
        <f>IF(Table2[[#This Row],[Tên hàng hóa]]&lt;&gt;0,VLOOKUP(Table2[[#This Row],[Tên hàng hóa]],Table1[[Tên hàng hóa]:[ĐVT]],3,0),"")</f>
        <v/>
      </c>
      <c r="G610" s="108"/>
      <c r="H610" s="108"/>
      <c r="I610" s="109" t="str">
        <f>IF(Table2[[#This Row],[Số lượng]]&lt;&gt;0,Table2[[#This Row],[Số lượng]]*Table2[[#This Row],[Đơn giá mua]],"")</f>
        <v/>
      </c>
      <c r="J610" s="109" t="str">
        <f ca="1">IF(AND(Table2[[#This Row],[Tên hàng hóa]]&lt;&gt;0,D611=""),SUM(OFFSET(Table2[[#This Row],[Thành tiền]],0,0,-COUNTIF(Table2[Số HĐ],Table2[[#This Row],[Số HĐ]]))),"")</f>
        <v/>
      </c>
      <c r="K610" s="108"/>
      <c r="L61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10" s="110"/>
    </row>
    <row r="611" spans="1:13" ht="35.1" customHeight="1" x14ac:dyDescent="0.2">
      <c r="A611" s="103">
        <v>42325</v>
      </c>
      <c r="B611" s="104" t="s">
        <v>1854</v>
      </c>
      <c r="C611" s="105" t="s">
        <v>480</v>
      </c>
      <c r="D611" s="106" t="s">
        <v>335</v>
      </c>
      <c r="E611" s="107" t="str">
        <f>IF(Table2[[#This Row],[Tên hàng hóa]]&lt;&gt;0,VLOOKUP(Table2[[#This Row],[Tên hàng hóa]],Table1[[Tên hàng hóa]:[Quy cách]],2,0),"")</f>
        <v>Relay</v>
      </c>
      <c r="F611" s="107" t="str">
        <f>IF(Table2[[#This Row],[Tên hàng hóa]]&lt;&gt;0,VLOOKUP(Table2[[#This Row],[Tên hàng hóa]],Table1[[Tên hàng hóa]:[ĐVT]],3,0),"")</f>
        <v>Cái</v>
      </c>
      <c r="G611" s="108">
        <v>50600</v>
      </c>
      <c r="H611" s="108">
        <v>32</v>
      </c>
      <c r="I611" s="109">
        <f>IF(Table2[[#This Row],[Số lượng]]&lt;&gt;0,Table2[[#This Row],[Số lượng]]*Table2[[#This Row],[Đơn giá mua]],"")</f>
        <v>1619200</v>
      </c>
      <c r="J611" s="109" t="str">
        <f ca="1">IF(AND(Table2[[#This Row],[Tên hàng hóa]]&lt;&gt;0,D612=""),SUM(OFFSET(Table2[[#This Row],[Thành tiền]],0,0,-COUNTIF(Table2[Số HĐ],Table2[[#This Row],[Số HĐ]]))),"")</f>
        <v/>
      </c>
      <c r="K611" s="108"/>
      <c r="L61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11" s="110"/>
    </row>
    <row r="612" spans="1:13" ht="35.1" customHeight="1" x14ac:dyDescent="0.2">
      <c r="A612" s="103">
        <v>42325</v>
      </c>
      <c r="B612" s="104" t="s">
        <v>1854</v>
      </c>
      <c r="C612" s="105" t="s">
        <v>480</v>
      </c>
      <c r="D612" s="106" t="s">
        <v>338</v>
      </c>
      <c r="E612" s="107" t="str">
        <f>IF(Table2[[#This Row],[Tên hàng hóa]]&lt;&gt;0,VLOOKUP(Table2[[#This Row],[Tên hàng hóa]],Table1[[Tên hàng hóa]:[Quy cách]],2,0),"")</f>
        <v>Relay</v>
      </c>
      <c r="F612" s="107" t="str">
        <f>IF(Table2[[#This Row],[Tên hàng hóa]]&lt;&gt;0,VLOOKUP(Table2[[#This Row],[Tên hàng hóa]],Table1[[Tên hàng hóa]:[ĐVT]],3,0),"")</f>
        <v>Cái</v>
      </c>
      <c r="G612" s="108">
        <v>52800</v>
      </c>
      <c r="H612" s="108">
        <v>15</v>
      </c>
      <c r="I612" s="109">
        <f>IF(Table2[[#This Row],[Số lượng]]&lt;&gt;0,Table2[[#This Row],[Số lượng]]*Table2[[#This Row],[Đơn giá mua]],"")</f>
        <v>792000</v>
      </c>
      <c r="J612" s="109" t="str">
        <f ca="1">IF(AND(Table2[[#This Row],[Tên hàng hóa]]&lt;&gt;0,D613=""),SUM(OFFSET(Table2[[#This Row],[Thành tiền]],0,0,-COUNTIF(Table2[Số HĐ],Table2[[#This Row],[Số HĐ]]))),"")</f>
        <v/>
      </c>
      <c r="K612" s="108"/>
      <c r="L61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12" s="110"/>
    </row>
    <row r="613" spans="1:13" ht="35.1" customHeight="1" x14ac:dyDescent="0.2">
      <c r="A613" s="103">
        <v>42325</v>
      </c>
      <c r="B613" s="104" t="s">
        <v>1854</v>
      </c>
      <c r="C613" s="105" t="s">
        <v>480</v>
      </c>
      <c r="D613" s="106" t="s">
        <v>429</v>
      </c>
      <c r="E613" s="107" t="str">
        <f>IF(Table2[[#This Row],[Tên hàng hóa]]&lt;&gt;0,VLOOKUP(Table2[[#This Row],[Tên hàng hóa]],Table1[[Tên hàng hóa]:[Quy cách]],2,0),"")</f>
        <v>Socket</v>
      </c>
      <c r="F613" s="107" t="str">
        <f>IF(Table2[[#This Row],[Tên hàng hóa]]&lt;&gt;0,VLOOKUP(Table2[[#This Row],[Tên hàng hóa]],Table1[[Tên hàng hóa]:[ĐVT]],3,0),"")</f>
        <v>Cái</v>
      </c>
      <c r="G613" s="108">
        <v>25300</v>
      </c>
      <c r="H613" s="108">
        <v>47</v>
      </c>
      <c r="I613" s="109">
        <f>IF(Table2[[#This Row],[Số lượng]]&lt;&gt;0,Table2[[#This Row],[Số lượng]]*Table2[[#This Row],[Đơn giá mua]],"")</f>
        <v>1189100</v>
      </c>
      <c r="J613" s="109">
        <f ca="1">IF(AND(Table2[[#This Row],[Tên hàng hóa]]&lt;&gt;0,D614=""),SUM(OFFSET(Table2[[#This Row],[Thành tiền]],0,0,-COUNTIF(Table2[Số HĐ],Table2[[#This Row],[Số HĐ]]))),"")</f>
        <v>3600300</v>
      </c>
      <c r="K613" s="108" t="s">
        <v>464</v>
      </c>
      <c r="L61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13" s="110"/>
    </row>
    <row r="614" spans="1:13" ht="35.1" customHeight="1" x14ac:dyDescent="0.2">
      <c r="A614" s="103"/>
      <c r="B614" s="104"/>
      <c r="C614" s="105" t="str">
        <f t="shared" si="1"/>
        <v/>
      </c>
      <c r="D614" s="106"/>
      <c r="E614" s="107" t="str">
        <f>IF(Table2[[#This Row],[Tên hàng hóa]]&lt;&gt;0,VLOOKUP(Table2[[#This Row],[Tên hàng hóa]],Table1[[Tên hàng hóa]:[Quy cách]],2,0),"")</f>
        <v/>
      </c>
      <c r="F614" s="107" t="str">
        <f>IF(Table2[[#This Row],[Tên hàng hóa]]&lt;&gt;0,VLOOKUP(Table2[[#This Row],[Tên hàng hóa]],Table1[[Tên hàng hóa]:[ĐVT]],3,0),"")</f>
        <v/>
      </c>
      <c r="G614" s="108"/>
      <c r="H614" s="108"/>
      <c r="I614" s="109" t="str">
        <f>IF(Table2[[#This Row],[Số lượng]]&lt;&gt;0,Table2[[#This Row],[Số lượng]]*Table2[[#This Row],[Đơn giá mua]],"")</f>
        <v/>
      </c>
      <c r="J614" s="109" t="str">
        <f ca="1">IF(AND(Table2[[#This Row],[Tên hàng hóa]]&lt;&gt;0,D615=""),SUM(OFFSET(Table2[[#This Row],[Thành tiền]],0,0,-COUNTIF(Table2[Số HĐ],Table2[[#This Row],[Số HĐ]]))),"")</f>
        <v/>
      </c>
      <c r="K614" s="108"/>
      <c r="L61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14" s="110"/>
    </row>
    <row r="615" spans="1:13" ht="35.1" customHeight="1" x14ac:dyDescent="0.2">
      <c r="A615" s="103">
        <v>42329</v>
      </c>
      <c r="B615" s="104" t="s">
        <v>1863</v>
      </c>
      <c r="C615" s="105" t="s">
        <v>1119</v>
      </c>
      <c r="D615" s="106" t="s">
        <v>1859</v>
      </c>
      <c r="E615" s="107" t="str">
        <f>IF(Table2[[#This Row],[Tên hàng hóa]]&lt;&gt;0,VLOOKUP(Table2[[#This Row],[Tên hàng hóa]],Table1[[Tên hàng hóa]:[Quy cách]],2,0),"")</f>
        <v xml:space="preserve">Nút nhấn </v>
      </c>
      <c r="F615" s="107" t="str">
        <f>IF(Table2[[#This Row],[Tên hàng hóa]]&lt;&gt;0,VLOOKUP(Table2[[#This Row],[Tên hàng hóa]],Table1[[Tên hàng hóa]:[ĐVT]],3,0),"")</f>
        <v>Cái</v>
      </c>
      <c r="G615" s="108">
        <v>126170</v>
      </c>
      <c r="H615" s="108">
        <v>1</v>
      </c>
      <c r="I615" s="109">
        <f>IF(Table2[[#This Row],[Số lượng]]&lt;&gt;0,Table2[[#This Row],[Số lượng]]*Table2[[#This Row],[Đơn giá mua]],"")</f>
        <v>126170</v>
      </c>
      <c r="J615" s="109" t="str">
        <f ca="1">IF(AND(Table2[[#This Row],[Tên hàng hóa]]&lt;&gt;0,D616=""),SUM(OFFSET(Table2[[#This Row],[Thành tiền]],0,0,-COUNTIF(Table2[Số HĐ],Table2[[#This Row],[Số HĐ]]))),"")</f>
        <v/>
      </c>
      <c r="K615" s="108"/>
      <c r="L61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15" s="110"/>
    </row>
    <row r="616" spans="1:13" ht="35.1" customHeight="1" x14ac:dyDescent="0.2">
      <c r="A616" s="103">
        <v>42329</v>
      </c>
      <c r="B616" s="104" t="s">
        <v>1863</v>
      </c>
      <c r="C616" s="105" t="str">
        <f t="shared" si="1"/>
        <v>CTY TNHH KỸ THUẬT ĐIỆN - TỰ ĐỘNG HÓA A&amp;E</v>
      </c>
      <c r="D616" s="106" t="s">
        <v>1861</v>
      </c>
      <c r="E616" s="107" t="str">
        <f>IF(Table2[[#This Row],[Tên hàng hóa]]&lt;&gt;0,VLOOKUP(Table2[[#This Row],[Tên hàng hóa]],Table1[[Tên hàng hóa]:[Quy cách]],2,0),"")</f>
        <v>Đèn 120V led</v>
      </c>
      <c r="F616" s="107" t="str">
        <f>IF(Table2[[#This Row],[Tên hàng hóa]]&lt;&gt;0,VLOOKUP(Table2[[#This Row],[Tên hàng hóa]],Table1[[Tên hàng hóa]:[ĐVT]],3,0),"")</f>
        <v>Cái</v>
      </c>
      <c r="G616" s="108">
        <v>203060</v>
      </c>
      <c r="H616" s="108">
        <v>1</v>
      </c>
      <c r="I616" s="109">
        <f>IF(Table2[[#This Row],[Số lượng]]&lt;&gt;0,Table2[[#This Row],[Số lượng]]*Table2[[#This Row],[Đơn giá mua]],"")</f>
        <v>203060</v>
      </c>
      <c r="J616" s="109">
        <f ca="1">IF(AND(Table2[[#This Row],[Tên hàng hóa]]&lt;&gt;0,D617=""),SUM(OFFSET(Table2[[#This Row],[Thành tiền]],0,0,-COUNTIF(Table2[Số HĐ],Table2[[#This Row],[Số HĐ]]))),"")</f>
        <v>329230</v>
      </c>
      <c r="K616" s="108" t="s">
        <v>464</v>
      </c>
      <c r="L61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16" s="110"/>
    </row>
    <row r="617" spans="1:13" ht="35.1" customHeight="1" x14ac:dyDescent="0.2">
      <c r="A617" s="103"/>
      <c r="B617" s="104"/>
      <c r="C617" s="105" t="str">
        <f t="shared" si="1"/>
        <v/>
      </c>
      <c r="D617" s="106"/>
      <c r="E617" s="107" t="str">
        <f>IF(Table2[[#This Row],[Tên hàng hóa]]&lt;&gt;0,VLOOKUP(Table2[[#This Row],[Tên hàng hóa]],Table1[[Tên hàng hóa]:[Quy cách]],2,0),"")</f>
        <v/>
      </c>
      <c r="F617" s="107" t="str">
        <f>IF(Table2[[#This Row],[Tên hàng hóa]]&lt;&gt;0,VLOOKUP(Table2[[#This Row],[Tên hàng hóa]],Table1[[Tên hàng hóa]:[ĐVT]],3,0),"")</f>
        <v/>
      </c>
      <c r="G617" s="108"/>
      <c r="H617" s="108"/>
      <c r="I617" s="109" t="str">
        <f>IF(Table2[[#This Row],[Số lượng]]&lt;&gt;0,Table2[[#This Row],[Số lượng]]*Table2[[#This Row],[Đơn giá mua]],"")</f>
        <v/>
      </c>
      <c r="J617" s="109" t="str">
        <f ca="1">IF(AND(Table2[[#This Row],[Tên hàng hóa]]&lt;&gt;0,D618=""),SUM(OFFSET(Table2[[#This Row],[Thành tiền]],0,0,-COUNTIF(Table2[Số HĐ],Table2[[#This Row],[Số HĐ]]))),"")</f>
        <v/>
      </c>
      <c r="K617" s="108"/>
      <c r="L61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17" s="110"/>
    </row>
    <row r="618" spans="1:13" ht="35.1" customHeight="1" x14ac:dyDescent="0.2">
      <c r="A618" s="103">
        <v>42332</v>
      </c>
      <c r="B618" s="104" t="s">
        <v>1864</v>
      </c>
      <c r="C618" s="105" t="s">
        <v>480</v>
      </c>
      <c r="D618" s="106" t="s">
        <v>392</v>
      </c>
      <c r="E618" s="107" t="str">
        <f>IF(Table2[[#This Row],[Tên hàng hóa]]&lt;&gt;0,VLOOKUP(Table2[[#This Row],[Tên hàng hóa]],Table1[[Tên hàng hóa]:[Quy cách]],2,0),"")</f>
        <v>Timer</v>
      </c>
      <c r="F618" s="107" t="str">
        <f>IF(Table2[[#This Row],[Tên hàng hóa]]&lt;&gt;0,VLOOKUP(Table2[[#This Row],[Tên hàng hóa]],Table1[[Tên hàng hóa]:[ĐVT]],3,0),"")</f>
        <v>Cái</v>
      </c>
      <c r="G618" s="108">
        <v>495000</v>
      </c>
      <c r="H618" s="108">
        <v>14</v>
      </c>
      <c r="I618" s="109">
        <f>IF(Table2[[#This Row],[Số lượng]]&lt;&gt;0,Table2[[#This Row],[Số lượng]]*Table2[[#This Row],[Đơn giá mua]],"")</f>
        <v>6930000</v>
      </c>
      <c r="J618" s="109" t="str">
        <f ca="1">IF(AND(Table2[[#This Row],[Tên hàng hóa]]&lt;&gt;0,D619=""),SUM(OFFSET(Table2[[#This Row],[Thành tiền]],0,0,-COUNTIF(Table2[Số HĐ],Table2[[#This Row],[Số HĐ]]))),"")</f>
        <v/>
      </c>
      <c r="K618" s="108"/>
      <c r="L61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18" s="110"/>
    </row>
    <row r="619" spans="1:13" ht="35.1" customHeight="1" x14ac:dyDescent="0.2">
      <c r="A619" s="103">
        <v>42332</v>
      </c>
      <c r="B619" s="104" t="s">
        <v>1864</v>
      </c>
      <c r="C619" s="105" t="str">
        <f t="shared" si="1"/>
        <v>CTY TNHH TM -DV Thuận Phương</v>
      </c>
      <c r="D619" s="106" t="s">
        <v>433</v>
      </c>
      <c r="E619" s="107" t="str">
        <f>IF(Table2[[#This Row],[Tên hàng hóa]]&lt;&gt;0,VLOOKUP(Table2[[#This Row],[Tên hàng hóa]],Table1[[Tên hàng hóa]:[Quy cách]],2,0),"")</f>
        <v>Socket</v>
      </c>
      <c r="F619" s="107" t="str">
        <f>IF(Table2[[#This Row],[Tên hàng hóa]]&lt;&gt;0,VLOOKUP(Table2[[#This Row],[Tên hàng hóa]],Table1[[Tên hàng hóa]:[ĐVT]],3,0),"")</f>
        <v>Cái</v>
      </c>
      <c r="G619" s="108">
        <v>31900</v>
      </c>
      <c r="H619" s="108">
        <v>24</v>
      </c>
      <c r="I619" s="109">
        <f>IF(Table2[[#This Row],[Số lượng]]&lt;&gt;0,Table2[[#This Row],[Số lượng]]*Table2[[#This Row],[Đơn giá mua]],"")</f>
        <v>765600</v>
      </c>
      <c r="J619" s="109">
        <f ca="1">IF(AND(Table2[[#This Row],[Tên hàng hóa]]&lt;&gt;0,D620=""),SUM(OFFSET(Table2[[#This Row],[Thành tiền]],0,0,-COUNTIF(Table2[Số HĐ],Table2[[#This Row],[Số HĐ]]))),"")</f>
        <v>7695600</v>
      </c>
      <c r="K619" s="108" t="s">
        <v>464</v>
      </c>
      <c r="L61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19" s="110" t="s">
        <v>2216</v>
      </c>
    </row>
    <row r="620" spans="1:13" ht="35.1" customHeight="1" x14ac:dyDescent="0.2">
      <c r="A620" s="103"/>
      <c r="B620" s="104"/>
      <c r="C620" s="105" t="str">
        <f t="shared" si="1"/>
        <v/>
      </c>
      <c r="D620" s="106"/>
      <c r="E620" s="107" t="str">
        <f>IF(Table2[[#This Row],[Tên hàng hóa]]&lt;&gt;0,VLOOKUP(Table2[[#This Row],[Tên hàng hóa]],Table1[[Tên hàng hóa]:[Quy cách]],2,0),"")</f>
        <v/>
      </c>
      <c r="F620" s="107" t="str">
        <f>IF(Table2[[#This Row],[Tên hàng hóa]]&lt;&gt;0,VLOOKUP(Table2[[#This Row],[Tên hàng hóa]],Table1[[Tên hàng hóa]:[ĐVT]],3,0),"")</f>
        <v/>
      </c>
      <c r="G620" s="108"/>
      <c r="H620" s="108"/>
      <c r="I620" s="109" t="str">
        <f>IF(Table2[[#This Row],[Số lượng]]&lt;&gt;0,Table2[[#This Row],[Số lượng]]*Table2[[#This Row],[Đơn giá mua]],"")</f>
        <v/>
      </c>
      <c r="J620" s="109" t="str">
        <f ca="1">IF(AND(Table2[[#This Row],[Tên hàng hóa]]&lt;&gt;0,D621=""),SUM(OFFSET(Table2[[#This Row],[Thành tiền]],0,0,-COUNTIF(Table2[Số HĐ],Table2[[#This Row],[Số HĐ]]))),"")</f>
        <v/>
      </c>
      <c r="K620" s="108"/>
      <c r="L62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20" s="110"/>
    </row>
    <row r="621" spans="1:13" ht="35.1" customHeight="1" x14ac:dyDescent="0.2">
      <c r="A621" s="103">
        <v>42334</v>
      </c>
      <c r="B621" s="104" t="s">
        <v>1886</v>
      </c>
      <c r="C621" s="13" t="s">
        <v>521</v>
      </c>
      <c r="D621" s="106" t="s">
        <v>397</v>
      </c>
      <c r="E621" s="107" t="str">
        <f>IF(Table2[[#This Row],[Tên hàng hóa]]&lt;&gt;0,VLOOKUP(Table2[[#This Row],[Tên hàng hóa]],Table1[[Tên hàng hóa]:[Quy cách]],2,0),"")</f>
        <v>Timer</v>
      </c>
      <c r="F621" s="107" t="str">
        <f>IF(Table2[[#This Row],[Tên hàng hóa]]&lt;&gt;0,VLOOKUP(Table2[[#This Row],[Tên hàng hóa]],Table1[[Tên hàng hóa]:[ĐVT]],3,0),"")</f>
        <v>Cái</v>
      </c>
      <c r="G621" s="108">
        <v>1540000</v>
      </c>
      <c r="H621" s="108">
        <v>2</v>
      </c>
      <c r="I621" s="109">
        <f>IF(Table2[[#This Row],[Số lượng]]&lt;&gt;0,Table2[[#This Row],[Số lượng]]*Table2[[#This Row],[Đơn giá mua]],"")</f>
        <v>3080000</v>
      </c>
      <c r="J621" s="109">
        <f ca="1">IF(AND(Table2[[#This Row],[Tên hàng hóa]]&lt;&gt;0,D622=""),SUM(OFFSET(Table2[[#This Row],[Thành tiền]],0,0,-COUNTIF(Table2[Số HĐ],Table2[[#This Row],[Số HĐ]]))),"")</f>
        <v>3080000</v>
      </c>
      <c r="K621" s="17" t="s">
        <v>464</v>
      </c>
      <c r="L62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21" s="15" t="s">
        <v>2587</v>
      </c>
    </row>
    <row r="622" spans="1:13" ht="35.1" customHeight="1" x14ac:dyDescent="0.2">
      <c r="A622" s="103"/>
      <c r="B622" s="104"/>
      <c r="C622" s="105" t="str">
        <f t="shared" si="1"/>
        <v/>
      </c>
      <c r="D622" s="106"/>
      <c r="E622" s="107" t="str">
        <f>IF(Table2[[#This Row],[Tên hàng hóa]]&lt;&gt;0,VLOOKUP(Table2[[#This Row],[Tên hàng hóa]],Table1[[Tên hàng hóa]:[Quy cách]],2,0),"")</f>
        <v/>
      </c>
      <c r="F622" s="107" t="str">
        <f>IF(Table2[[#This Row],[Tên hàng hóa]]&lt;&gt;0,VLOOKUP(Table2[[#This Row],[Tên hàng hóa]],Table1[[Tên hàng hóa]:[ĐVT]],3,0),"")</f>
        <v/>
      </c>
      <c r="G622" s="108"/>
      <c r="H622" s="108"/>
      <c r="I622" s="109" t="str">
        <f>IF(Table2[[#This Row],[Số lượng]]&lt;&gt;0,Table2[[#This Row],[Số lượng]]*Table2[[#This Row],[Đơn giá mua]],"")</f>
        <v/>
      </c>
      <c r="J622" s="109" t="str">
        <f ca="1">IF(AND(Table2[[#This Row],[Tên hàng hóa]]&lt;&gt;0,D623=""),SUM(OFFSET(Table2[[#This Row],[Thành tiền]],0,0,-COUNTIF(Table2[Số HĐ],Table2[[#This Row],[Số HĐ]]))),"")</f>
        <v/>
      </c>
      <c r="K622" s="108"/>
      <c r="L62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22" s="110"/>
    </row>
    <row r="623" spans="1:13" ht="35.1" customHeight="1" x14ac:dyDescent="0.2">
      <c r="A623" s="103">
        <v>42334</v>
      </c>
      <c r="B623" s="104" t="s">
        <v>1871</v>
      </c>
      <c r="C623" s="13" t="s">
        <v>462</v>
      </c>
      <c r="D623" s="106" t="s">
        <v>1618</v>
      </c>
      <c r="E623" s="107" t="str">
        <f>IF(Table2[[#This Row],[Tên hàng hóa]]&lt;&gt;0,VLOOKUP(Table2[[#This Row],[Tên hàng hóa]],Table1[[Tên hàng hóa]:[Quy cách]],2,0),"")</f>
        <v>Điều Khiển Mức Nước</v>
      </c>
      <c r="F623" s="107" t="str">
        <f>IF(Table2[[#This Row],[Tên hàng hóa]]&lt;&gt;0,VLOOKUP(Table2[[#This Row],[Tên hàng hóa]],Table1[[Tên hàng hóa]:[ĐVT]],3,0),"")</f>
        <v>Cái</v>
      </c>
      <c r="G623" s="108">
        <v>696300</v>
      </c>
      <c r="H623" s="108">
        <v>1</v>
      </c>
      <c r="I623" s="109">
        <f>IF(Table2[[#This Row],[Số lượng]]&lt;&gt;0,Table2[[#This Row],[Số lượng]]*Table2[[#This Row],[Đơn giá mua]],"")</f>
        <v>696300</v>
      </c>
      <c r="J623" s="109">
        <f ca="1">IF(AND(Table2[[#This Row],[Tên hàng hóa]]&lt;&gt;0,D624=""),SUM(OFFSET(Table2[[#This Row],[Thành tiền]],0,0,-COUNTIF(Table2[Số HĐ],Table2[[#This Row],[Số HĐ]]))),"")</f>
        <v>696300</v>
      </c>
      <c r="K623" s="108" t="s">
        <v>464</v>
      </c>
      <c r="L62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23" s="110" t="s">
        <v>2024</v>
      </c>
    </row>
    <row r="624" spans="1:13" ht="35.1" customHeight="1" x14ac:dyDescent="0.2">
      <c r="A624" s="103"/>
      <c r="B624" s="104"/>
      <c r="C624" s="105" t="str">
        <f t="shared" si="1"/>
        <v/>
      </c>
      <c r="D624" s="106"/>
      <c r="E624" s="107" t="str">
        <f>IF(Table2[[#This Row],[Tên hàng hóa]]&lt;&gt;0,VLOOKUP(Table2[[#This Row],[Tên hàng hóa]],Table1[[Tên hàng hóa]:[Quy cách]],2,0),"")</f>
        <v/>
      </c>
      <c r="F624" s="107" t="str">
        <f>IF(Table2[[#This Row],[Tên hàng hóa]]&lt;&gt;0,VLOOKUP(Table2[[#This Row],[Tên hàng hóa]],Table1[[Tên hàng hóa]:[ĐVT]],3,0),"")</f>
        <v/>
      </c>
      <c r="G624" s="108"/>
      <c r="H624" s="108"/>
      <c r="I624" s="109" t="str">
        <f>IF(Table2[[#This Row],[Số lượng]]&lt;&gt;0,Table2[[#This Row],[Số lượng]]*Table2[[#This Row],[Đơn giá mua]],"")</f>
        <v/>
      </c>
      <c r="J624" s="109" t="str">
        <f ca="1">IF(AND(Table2[[#This Row],[Tên hàng hóa]]&lt;&gt;0,D625=""),SUM(OFFSET(Table2[[#This Row],[Thành tiền]],0,0,-COUNTIF(Table2[Số HĐ],Table2[[#This Row],[Số HĐ]]))),"")</f>
        <v/>
      </c>
      <c r="K624" s="108"/>
      <c r="L62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24" s="110"/>
    </row>
    <row r="625" spans="1:13" ht="35.1" customHeight="1" x14ac:dyDescent="0.2">
      <c r="A625" s="103">
        <v>42335</v>
      </c>
      <c r="B625" s="104" t="s">
        <v>1877</v>
      </c>
      <c r="C625" s="105" t="s">
        <v>480</v>
      </c>
      <c r="D625" s="106" t="s">
        <v>204</v>
      </c>
      <c r="E625" s="107" t="str">
        <f>IF(Table2[[#This Row],[Tên hàng hóa]]&lt;&gt;0,VLOOKUP(Table2[[#This Row],[Tên hàng hóa]],Table1[[Tên hàng hóa]:[Quy cách]],2,0),"")</f>
        <v>Bộ Xử Lý Tín Hiệu Và Phụ Kiện</v>
      </c>
      <c r="F625" s="107" t="str">
        <f>IF(Table2[[#This Row],[Tên hàng hóa]]&lt;&gt;0,VLOOKUP(Table2[[#This Row],[Tên hàng hóa]],Table1[[Tên hàng hóa]:[ĐVT]],3,0),"")</f>
        <v>Cái</v>
      </c>
      <c r="G625" s="108">
        <v>6033500</v>
      </c>
      <c r="H625" s="108">
        <v>2</v>
      </c>
      <c r="I625" s="109">
        <f>IF(Table2[[#This Row],[Số lượng]]&lt;&gt;0,Table2[[#This Row],[Số lượng]]*Table2[[#This Row],[Đơn giá mua]],"")</f>
        <v>12067000</v>
      </c>
      <c r="J625" s="109">
        <f ca="1">IF(AND(Table2[[#This Row],[Tên hàng hóa]]&lt;&gt;0,D626=""),SUM(OFFSET(Table2[[#This Row],[Thành tiền]],0,0,-COUNTIF(Table2[Số HĐ],Table2[[#This Row],[Số HĐ]]))),"")</f>
        <v>12067000</v>
      </c>
      <c r="K625" s="17" t="s">
        <v>464</v>
      </c>
      <c r="L62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25" s="15" t="s">
        <v>2416</v>
      </c>
    </row>
    <row r="626" spans="1:13" ht="35.1" customHeight="1" x14ac:dyDescent="0.2">
      <c r="A626" s="103"/>
      <c r="B626" s="104"/>
      <c r="C626" s="105" t="str">
        <f t="shared" si="1"/>
        <v/>
      </c>
      <c r="D626" s="106"/>
      <c r="E626" s="107" t="str">
        <f>IF(Table2[[#This Row],[Tên hàng hóa]]&lt;&gt;0,VLOOKUP(Table2[[#This Row],[Tên hàng hóa]],Table1[[Tên hàng hóa]:[Quy cách]],2,0),"")</f>
        <v/>
      </c>
      <c r="F626" s="107" t="str">
        <f>IF(Table2[[#This Row],[Tên hàng hóa]]&lt;&gt;0,VLOOKUP(Table2[[#This Row],[Tên hàng hóa]],Table1[[Tên hàng hóa]:[ĐVT]],3,0),"")</f>
        <v/>
      </c>
      <c r="G626" s="108"/>
      <c r="H626" s="108"/>
      <c r="I626" s="109" t="str">
        <f>IF(Table2[[#This Row],[Số lượng]]&lt;&gt;0,Table2[[#This Row],[Số lượng]]*Table2[[#This Row],[Đơn giá mua]],"")</f>
        <v/>
      </c>
      <c r="J626" s="109" t="str">
        <f ca="1">IF(AND(Table2[[#This Row],[Tên hàng hóa]]&lt;&gt;0,D627=""),SUM(OFFSET(Table2[[#This Row],[Thành tiền]],0,0,-COUNTIF(Table2[Số HĐ],Table2[[#This Row],[Số HĐ]]))),"")</f>
        <v/>
      </c>
      <c r="K626" s="108"/>
      <c r="L62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26" s="110"/>
    </row>
    <row r="627" spans="1:13" ht="35.1" customHeight="1" x14ac:dyDescent="0.2">
      <c r="A627" s="103">
        <v>42335</v>
      </c>
      <c r="B627" s="104" t="s">
        <v>1887</v>
      </c>
      <c r="C627" s="13" t="s">
        <v>521</v>
      </c>
      <c r="D627" s="106" t="s">
        <v>204</v>
      </c>
      <c r="E627" s="107" t="str">
        <f>IF(Table2[[#This Row],[Tên hàng hóa]]&lt;&gt;0,VLOOKUP(Table2[[#This Row],[Tên hàng hóa]],Table1[[Tên hàng hóa]:[Quy cách]],2,0),"")</f>
        <v>Bộ Xử Lý Tín Hiệu Và Phụ Kiện</v>
      </c>
      <c r="F627" s="107" t="str">
        <f>IF(Table2[[#This Row],[Tên hàng hóa]]&lt;&gt;0,VLOOKUP(Table2[[#This Row],[Tên hàng hóa]],Table1[[Tên hàng hóa]:[ĐVT]],3,0),"")</f>
        <v>Cái</v>
      </c>
      <c r="G627" s="108">
        <v>5489000</v>
      </c>
      <c r="H627" s="108">
        <v>1</v>
      </c>
      <c r="I627" s="109">
        <f>IF(Table2[[#This Row],[Số lượng]]&lt;&gt;0,Table2[[#This Row],[Số lượng]]*Table2[[#This Row],[Đơn giá mua]],"")</f>
        <v>5489000</v>
      </c>
      <c r="J627" s="109">
        <f ca="1">IF(AND(Table2[[#This Row],[Tên hàng hóa]]&lt;&gt;0,D628=""),SUM(OFFSET(Table2[[#This Row],[Thành tiền]],0,0,-COUNTIF(Table2[Số HĐ],Table2[[#This Row],[Số HĐ]]))),"")</f>
        <v>5489000</v>
      </c>
      <c r="K627" s="17" t="s">
        <v>464</v>
      </c>
      <c r="L62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27" s="15" t="s">
        <v>2587</v>
      </c>
    </row>
    <row r="628" spans="1:13" ht="35.1" customHeight="1" x14ac:dyDescent="0.2">
      <c r="A628" s="103"/>
      <c r="B628" s="104"/>
      <c r="C628" s="105" t="str">
        <f t="shared" si="1"/>
        <v/>
      </c>
      <c r="D628" s="106"/>
      <c r="E628" s="107" t="str">
        <f>IF(Table2[[#This Row],[Tên hàng hóa]]&lt;&gt;0,VLOOKUP(Table2[[#This Row],[Tên hàng hóa]],Table1[[Tên hàng hóa]:[Quy cách]],2,0),"")</f>
        <v/>
      </c>
      <c r="F628" s="107" t="str">
        <f>IF(Table2[[#This Row],[Tên hàng hóa]]&lt;&gt;0,VLOOKUP(Table2[[#This Row],[Tên hàng hóa]],Table1[[Tên hàng hóa]:[ĐVT]],3,0),"")</f>
        <v/>
      </c>
      <c r="G628" s="108"/>
      <c r="H628" s="108"/>
      <c r="I628" s="109" t="str">
        <f>IF(Table2[[#This Row],[Số lượng]]&lt;&gt;0,Table2[[#This Row],[Số lượng]]*Table2[[#This Row],[Đơn giá mua]],"")</f>
        <v/>
      </c>
      <c r="J628" s="109" t="str">
        <f ca="1">IF(AND(Table2[[#This Row],[Tên hàng hóa]]&lt;&gt;0,D629=""),SUM(OFFSET(Table2[[#This Row],[Thành tiền]],0,0,-COUNTIF(Table2[Số HĐ],Table2[[#This Row],[Số HĐ]]))),"")</f>
        <v/>
      </c>
      <c r="K628" s="108"/>
      <c r="L62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28" s="110"/>
    </row>
    <row r="629" spans="1:13" ht="35.1" customHeight="1" x14ac:dyDescent="0.2">
      <c r="A629" s="103">
        <v>42338</v>
      </c>
      <c r="B629" s="104" t="s">
        <v>1888</v>
      </c>
      <c r="C629" s="13" t="s">
        <v>521</v>
      </c>
      <c r="D629" s="106" t="s">
        <v>217</v>
      </c>
      <c r="E629" s="107" t="str">
        <f>IF(Table2[[#This Row],[Tên hàng hóa]]&lt;&gt;0,VLOOKUP(Table2[[#This Row],[Tên hàng hóa]],Table1[[Tên hàng hóa]:[Quy cách]],2,0),"")</f>
        <v>Cảm Biến</v>
      </c>
      <c r="F629" s="107" t="str">
        <f>IF(Table2[[#This Row],[Tên hàng hóa]]&lt;&gt;0,VLOOKUP(Table2[[#This Row],[Tên hàng hóa]],Table1[[Tên hàng hóa]:[ĐVT]],3,0),"")</f>
        <v>Cái</v>
      </c>
      <c r="G629" s="108">
        <v>880000</v>
      </c>
      <c r="H629" s="108">
        <v>5</v>
      </c>
      <c r="I629" s="109">
        <f>IF(Table2[[#This Row],[Số lượng]]&lt;&gt;0,Table2[[#This Row],[Số lượng]]*Table2[[#This Row],[Đơn giá mua]],"")</f>
        <v>4400000</v>
      </c>
      <c r="J629" s="109" t="str">
        <f ca="1">IF(AND(Table2[[#This Row],[Tên hàng hóa]]&lt;&gt;0,D630=""),SUM(OFFSET(Table2[[#This Row],[Thành tiền]],0,0,-COUNTIF(Table2[Số HĐ],Table2[[#This Row],[Số HĐ]]))),"")</f>
        <v/>
      </c>
      <c r="K629" s="108"/>
      <c r="L62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29" s="110"/>
    </row>
    <row r="630" spans="1:13" ht="35.1" customHeight="1" x14ac:dyDescent="0.2">
      <c r="A630" s="103">
        <v>42338</v>
      </c>
      <c r="B630" s="104" t="s">
        <v>1888</v>
      </c>
      <c r="C630" s="105" t="str">
        <f t="shared" si="1"/>
        <v>CTY Điện Minh Nguyên</v>
      </c>
      <c r="D630" s="106" t="s">
        <v>279</v>
      </c>
      <c r="E630" s="107" t="str">
        <f>IF(Table2[[#This Row],[Tên hàng hóa]]&lt;&gt;0,VLOOKUP(Table2[[#This Row],[Tên hàng hóa]],Table1[[Tên hàng hóa]:[Quy cách]],2,0),"")</f>
        <v>Cảm Biến</v>
      </c>
      <c r="F630" s="107" t="str">
        <f>IF(Table2[[#This Row],[Tên hàng hóa]]&lt;&gt;0,VLOOKUP(Table2[[#This Row],[Tên hàng hóa]],Table1[[Tên hàng hóa]:[ĐVT]],3,0),"")</f>
        <v>Cái</v>
      </c>
      <c r="G630" s="108">
        <v>154000</v>
      </c>
      <c r="H630" s="108">
        <v>3</v>
      </c>
      <c r="I630" s="109">
        <f>IF(Table2[[#This Row],[Số lượng]]&lt;&gt;0,Table2[[#This Row],[Số lượng]]*Table2[[#This Row],[Đơn giá mua]],"")</f>
        <v>462000</v>
      </c>
      <c r="J630" s="109">
        <f ca="1">IF(AND(Table2[[#This Row],[Tên hàng hóa]]&lt;&gt;0,D631=""),SUM(OFFSET(Table2[[#This Row],[Thành tiền]],0,0,-COUNTIF(Table2[Số HĐ],Table2[[#This Row],[Số HĐ]]))),"")</f>
        <v>4862000</v>
      </c>
      <c r="K630" s="17" t="s">
        <v>464</v>
      </c>
      <c r="L63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30" s="15" t="s">
        <v>2587</v>
      </c>
    </row>
    <row r="631" spans="1:13" ht="35.1" customHeight="1" x14ac:dyDescent="0.2">
      <c r="A631" s="103"/>
      <c r="B631" s="104"/>
      <c r="C631" s="105" t="str">
        <f t="shared" si="1"/>
        <v/>
      </c>
      <c r="D631" s="106"/>
      <c r="E631" s="107" t="str">
        <f>IF(Table2[[#This Row],[Tên hàng hóa]]&lt;&gt;0,VLOOKUP(Table2[[#This Row],[Tên hàng hóa]],Table1[[Tên hàng hóa]:[Quy cách]],2,0),"")</f>
        <v/>
      </c>
      <c r="F631" s="107" t="str">
        <f>IF(Table2[[#This Row],[Tên hàng hóa]]&lt;&gt;0,VLOOKUP(Table2[[#This Row],[Tên hàng hóa]],Table1[[Tên hàng hóa]:[ĐVT]],3,0),"")</f>
        <v/>
      </c>
      <c r="G631" s="108"/>
      <c r="H631" s="108"/>
      <c r="I631" s="109" t="str">
        <f>IF(Table2[[#This Row],[Số lượng]]&lt;&gt;0,Table2[[#This Row],[Số lượng]]*Table2[[#This Row],[Đơn giá mua]],"")</f>
        <v/>
      </c>
      <c r="J631" s="109" t="str">
        <f ca="1">IF(AND(Table2[[#This Row],[Tên hàng hóa]]&lt;&gt;0,D632=""),SUM(OFFSET(Table2[[#This Row],[Thành tiền]],0,0,-COUNTIF(Table2[Số HĐ],Table2[[#This Row],[Số HĐ]]))),"")</f>
        <v/>
      </c>
      <c r="K631" s="108"/>
      <c r="L63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31" s="110"/>
    </row>
    <row r="632" spans="1:13" ht="35.1" customHeight="1" x14ac:dyDescent="0.2">
      <c r="A632" s="103">
        <v>42339</v>
      </c>
      <c r="B632" s="104" t="s">
        <v>1889</v>
      </c>
      <c r="C632" s="105" t="s">
        <v>480</v>
      </c>
      <c r="D632" s="106" t="s">
        <v>412</v>
      </c>
      <c r="E632" s="107" t="str">
        <f>IF(Table2[[#This Row],[Tên hàng hóa]]&lt;&gt;0,VLOOKUP(Table2[[#This Row],[Tên hàng hóa]],Table1[[Tên hàng hóa]:[Quy cách]],2,0),"")</f>
        <v>Timer</v>
      </c>
      <c r="F632" s="107" t="str">
        <f>IF(Table2[[#This Row],[Tên hàng hóa]]&lt;&gt;0,VLOOKUP(Table2[[#This Row],[Tên hàng hóa]],Table1[[Tên hàng hóa]:[ĐVT]],3,0),"")</f>
        <v>Cái</v>
      </c>
      <c r="G632" s="108">
        <v>385000</v>
      </c>
      <c r="H632" s="108">
        <v>4</v>
      </c>
      <c r="I632" s="109">
        <f>IF(Table2[[#This Row],[Số lượng]]&lt;&gt;0,Table2[[#This Row],[Số lượng]]*Table2[[#This Row],[Đơn giá mua]],"")</f>
        <v>1540000</v>
      </c>
      <c r="J632" s="109">
        <f ca="1">IF(AND(Table2[[#This Row],[Tên hàng hóa]]&lt;&gt;0,D633=""),SUM(OFFSET(Table2[[#This Row],[Thành tiền]],0,0,-COUNTIF(Table2[Số HĐ],Table2[[#This Row],[Số HĐ]]))),"")</f>
        <v>1540000</v>
      </c>
      <c r="K632" s="17" t="s">
        <v>464</v>
      </c>
      <c r="L63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32" s="110"/>
    </row>
    <row r="633" spans="1:13" ht="35.1" customHeight="1" x14ac:dyDescent="0.2">
      <c r="A633" s="103"/>
      <c r="B633" s="104"/>
      <c r="C633" s="105" t="str">
        <f t="shared" ref="C633:C693" si="2">IF(AND(D633&lt;&gt;0,D634=""),C632,"")</f>
        <v/>
      </c>
      <c r="D633" s="106"/>
      <c r="E633" s="107" t="str">
        <f>IF(Table2[[#This Row],[Tên hàng hóa]]&lt;&gt;0,VLOOKUP(Table2[[#This Row],[Tên hàng hóa]],Table1[[Tên hàng hóa]:[Quy cách]],2,0),"")</f>
        <v/>
      </c>
      <c r="F633" s="107" t="str">
        <f>IF(Table2[[#This Row],[Tên hàng hóa]]&lt;&gt;0,VLOOKUP(Table2[[#This Row],[Tên hàng hóa]],Table1[[Tên hàng hóa]:[ĐVT]],3,0),"")</f>
        <v/>
      </c>
      <c r="G633" s="108"/>
      <c r="H633" s="108"/>
      <c r="I633" s="109" t="str">
        <f>IF(Table2[[#This Row],[Số lượng]]&lt;&gt;0,Table2[[#This Row],[Số lượng]]*Table2[[#This Row],[Đơn giá mua]],"")</f>
        <v/>
      </c>
      <c r="J633" s="109" t="str">
        <f ca="1">IF(AND(Table2[[#This Row],[Tên hàng hóa]]&lt;&gt;0,D634=""),SUM(OFFSET(Table2[[#This Row],[Thành tiền]],0,0,-COUNTIF(Table2[Số HĐ],Table2[[#This Row],[Số HĐ]]))),"")</f>
        <v/>
      </c>
      <c r="K633" s="108"/>
      <c r="L63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33" s="110"/>
    </row>
    <row r="634" spans="1:13" ht="35.1" customHeight="1" x14ac:dyDescent="0.2">
      <c r="A634" s="103">
        <v>42338</v>
      </c>
      <c r="B634" s="104" t="s">
        <v>1890</v>
      </c>
      <c r="C634" s="105" t="s">
        <v>480</v>
      </c>
      <c r="D634" s="106" t="s">
        <v>743</v>
      </c>
      <c r="E634" s="107" t="str">
        <f>IF(Table2[[#This Row],[Tên hàng hóa]]&lt;&gt;0,VLOOKUP(Table2[[#This Row],[Tên hàng hóa]],Table1[[Tên hàng hóa]:[Quy cách]],2,0),"")</f>
        <v>Cảm Biến</v>
      </c>
      <c r="F634" s="107" t="str">
        <f>IF(Table2[[#This Row],[Tên hàng hóa]]&lt;&gt;0,VLOOKUP(Table2[[#This Row],[Tên hàng hóa]],Table1[[Tên hàng hóa]:[ĐVT]],3,0),"")</f>
        <v>Cái</v>
      </c>
      <c r="G634" s="108">
        <v>451000</v>
      </c>
      <c r="H634" s="108">
        <v>2</v>
      </c>
      <c r="I634" s="109">
        <f>IF(Table2[[#This Row],[Số lượng]]&lt;&gt;0,Table2[[#This Row],[Số lượng]]*Table2[[#This Row],[Đơn giá mua]],"")</f>
        <v>902000</v>
      </c>
      <c r="J634" s="109">
        <f ca="1">IF(AND(Table2[[#This Row],[Tên hàng hóa]]&lt;&gt;0,D635=""),SUM(OFFSET(Table2[[#This Row],[Thành tiền]],0,0,-COUNTIF(Table2[Số HĐ],Table2[[#This Row],[Số HĐ]]))),"")</f>
        <v>902000</v>
      </c>
      <c r="K634" s="17" t="s">
        <v>464</v>
      </c>
      <c r="L63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34" s="110"/>
    </row>
    <row r="635" spans="1:13" ht="35.1" customHeight="1" x14ac:dyDescent="0.2">
      <c r="A635" s="103"/>
      <c r="B635" s="104"/>
      <c r="C635" s="105" t="str">
        <f t="shared" si="2"/>
        <v/>
      </c>
      <c r="D635" s="106"/>
      <c r="E635" s="107" t="str">
        <f>IF(Table2[[#This Row],[Tên hàng hóa]]&lt;&gt;0,VLOOKUP(Table2[[#This Row],[Tên hàng hóa]],Table1[[Tên hàng hóa]:[Quy cách]],2,0),"")</f>
        <v/>
      </c>
      <c r="F635" s="107" t="str">
        <f>IF(Table2[[#This Row],[Tên hàng hóa]]&lt;&gt;0,VLOOKUP(Table2[[#This Row],[Tên hàng hóa]],Table1[[Tên hàng hóa]:[ĐVT]],3,0),"")</f>
        <v/>
      </c>
      <c r="G635" s="108"/>
      <c r="H635" s="108"/>
      <c r="I635" s="109" t="str">
        <f>IF(Table2[[#This Row],[Số lượng]]&lt;&gt;0,Table2[[#This Row],[Số lượng]]*Table2[[#This Row],[Đơn giá mua]],"")</f>
        <v/>
      </c>
      <c r="J635" s="109" t="str">
        <f ca="1">IF(AND(Table2[[#This Row],[Tên hàng hóa]]&lt;&gt;0,D636=""),SUM(OFFSET(Table2[[#This Row],[Thành tiền]],0,0,-COUNTIF(Table2[Số HĐ],Table2[[#This Row],[Số HĐ]]))),"")</f>
        <v/>
      </c>
      <c r="K635" s="108"/>
      <c r="L63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35" s="110"/>
    </row>
    <row r="636" spans="1:13" ht="35.1" customHeight="1" x14ac:dyDescent="0.2">
      <c r="A636" s="103">
        <v>42341</v>
      </c>
      <c r="B636" s="104" t="s">
        <v>1904</v>
      </c>
      <c r="C636" s="105" t="s">
        <v>480</v>
      </c>
      <c r="D636" s="106" t="s">
        <v>1905</v>
      </c>
      <c r="E636" s="107" t="str">
        <f>IF(Table2[[#This Row],[Tên hàng hóa]]&lt;&gt;0,VLOOKUP(Table2[[#This Row],[Tên hàng hóa]],Table1[[Tên hàng hóa]:[Quy cách]],2,0),"")</f>
        <v>Timer</v>
      </c>
      <c r="F636" s="107" t="str">
        <f>IF(Table2[[#This Row],[Tên hàng hóa]]&lt;&gt;0,VLOOKUP(Table2[[#This Row],[Tên hàng hóa]],Table1[[Tên hàng hóa]:[ĐVT]],3,0),"")</f>
        <v>Cái</v>
      </c>
      <c r="G636" s="108">
        <v>638000</v>
      </c>
      <c r="H636" s="108">
        <v>5</v>
      </c>
      <c r="I636" s="109">
        <f>IF(Table2[[#This Row],[Số lượng]]&lt;&gt;0,Table2[[#This Row],[Số lượng]]*Table2[[#This Row],[Đơn giá mua]],"")</f>
        <v>3190000</v>
      </c>
      <c r="J636" s="109" t="str">
        <f ca="1">IF(AND(Table2[[#This Row],[Tên hàng hóa]]&lt;&gt;0,D637=""),SUM(OFFSET(Table2[[#This Row],[Thành tiền]],0,0,-COUNTIF(Table2[Số HĐ],Table2[[#This Row],[Số HĐ]]))),"")</f>
        <v/>
      </c>
      <c r="K636" s="108"/>
      <c r="L63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36" s="110"/>
    </row>
    <row r="637" spans="1:13" ht="35.1" customHeight="1" x14ac:dyDescent="0.2">
      <c r="A637" s="103">
        <v>42341</v>
      </c>
      <c r="B637" s="104" t="s">
        <v>1904</v>
      </c>
      <c r="C637" s="105" t="str">
        <f t="shared" si="2"/>
        <v>CTY TNHH TM -DV Thuận Phương</v>
      </c>
      <c r="D637" s="106" t="s">
        <v>394</v>
      </c>
      <c r="E637" s="107" t="str">
        <f>IF(Table2[[#This Row],[Tên hàng hóa]]&lt;&gt;0,VLOOKUP(Table2[[#This Row],[Tên hàng hóa]],Table1[[Tên hàng hóa]:[Quy cách]],2,0),"")</f>
        <v>Timer</v>
      </c>
      <c r="F637" s="107" t="str">
        <f>IF(Table2[[#This Row],[Tên hàng hóa]]&lt;&gt;0,VLOOKUP(Table2[[#This Row],[Tên hàng hóa]],Table1[[Tên hàng hóa]:[ĐVT]],3,0),"")</f>
        <v>Cái</v>
      </c>
      <c r="G637" s="108">
        <v>764500</v>
      </c>
      <c r="H637" s="108">
        <v>5</v>
      </c>
      <c r="I637" s="109">
        <f>IF(Table2[[#This Row],[Số lượng]]&lt;&gt;0,Table2[[#This Row],[Số lượng]]*Table2[[#This Row],[Đơn giá mua]],"")</f>
        <v>3822500</v>
      </c>
      <c r="J637" s="109">
        <f ca="1">IF(AND(Table2[[#This Row],[Tên hàng hóa]]&lt;&gt;0,D638=""),SUM(OFFSET(Table2[[#This Row],[Thành tiền]],0,0,-COUNTIF(Table2[Số HĐ],Table2[[#This Row],[Số HĐ]]))),"")</f>
        <v>7012500</v>
      </c>
      <c r="K637" s="17" t="s">
        <v>464</v>
      </c>
      <c r="L63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37" s="110"/>
    </row>
    <row r="638" spans="1:13" ht="35.1" customHeight="1" x14ac:dyDescent="0.2">
      <c r="A638" s="103"/>
      <c r="B638" s="104"/>
      <c r="C638" s="105" t="str">
        <f t="shared" si="2"/>
        <v/>
      </c>
      <c r="D638" s="106"/>
      <c r="E638" s="107" t="str">
        <f>IF(Table2[[#This Row],[Tên hàng hóa]]&lt;&gt;0,VLOOKUP(Table2[[#This Row],[Tên hàng hóa]],Table1[[Tên hàng hóa]:[Quy cách]],2,0),"")</f>
        <v/>
      </c>
      <c r="F638" s="107" t="str">
        <f>IF(Table2[[#This Row],[Tên hàng hóa]]&lt;&gt;0,VLOOKUP(Table2[[#This Row],[Tên hàng hóa]],Table1[[Tên hàng hóa]:[ĐVT]],3,0),"")</f>
        <v/>
      </c>
      <c r="G638" s="108"/>
      <c r="H638" s="108"/>
      <c r="I638" s="109" t="str">
        <f>IF(Table2[[#This Row],[Số lượng]]&lt;&gt;0,Table2[[#This Row],[Số lượng]]*Table2[[#This Row],[Đơn giá mua]],"")</f>
        <v/>
      </c>
      <c r="J638" s="109" t="str">
        <f ca="1">IF(AND(Table2[[#This Row],[Tên hàng hóa]]&lt;&gt;0,D639=""),SUM(OFFSET(Table2[[#This Row],[Thành tiền]],0,0,-COUNTIF(Table2[Số HĐ],Table2[[#This Row],[Số HĐ]]))),"")</f>
        <v/>
      </c>
      <c r="K638" s="108"/>
      <c r="L63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38" s="110"/>
    </row>
    <row r="639" spans="1:13" ht="35.1" customHeight="1" x14ac:dyDescent="0.2">
      <c r="A639" s="103">
        <v>42341</v>
      </c>
      <c r="B639" s="104" t="s">
        <v>1916</v>
      </c>
      <c r="C639" s="13" t="s">
        <v>586</v>
      </c>
      <c r="D639" s="106" t="s">
        <v>267</v>
      </c>
      <c r="E639" s="107" t="str">
        <f>IF(Table2[[#This Row],[Tên hàng hóa]]&lt;&gt;0,VLOOKUP(Table2[[#This Row],[Tên hàng hóa]],Table1[[Tên hàng hóa]:[Quy cách]],2,0),"")</f>
        <v>Cảm Biến</v>
      </c>
      <c r="F639" s="107" t="str">
        <f>IF(Table2[[#This Row],[Tên hàng hóa]]&lt;&gt;0,VLOOKUP(Table2[[#This Row],[Tên hàng hóa]],Table1[[Tên hàng hóa]:[ĐVT]],3,0),"")</f>
        <v>Cái</v>
      </c>
      <c r="G639" s="108">
        <v>594529.28571428568</v>
      </c>
      <c r="H639" s="108">
        <v>15</v>
      </c>
      <c r="I639" s="109">
        <f>IF(Table2[[#This Row],[Số lượng]]&lt;&gt;0,Table2[[#This Row],[Số lượng]]*Table2[[#This Row],[Đơn giá mua]],"")</f>
        <v>8917939.2857142854</v>
      </c>
      <c r="J639" s="109" t="str">
        <f ca="1">IF(AND(Table2[[#This Row],[Tên hàng hóa]]&lt;&gt;0,D640=""),SUM(OFFSET(Table2[[#This Row],[Thành tiền]],0,0,-COUNTIF(Table2[Số HĐ],Table2[[#This Row],[Số HĐ]]))),"")</f>
        <v/>
      </c>
      <c r="K639" s="108"/>
      <c r="L63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39" s="110"/>
    </row>
    <row r="640" spans="1:13" ht="35.1" customHeight="1" x14ac:dyDescent="0.2">
      <c r="A640" s="103">
        <v>42341</v>
      </c>
      <c r="B640" s="104" t="s">
        <v>1916</v>
      </c>
      <c r="C640" s="13" t="s">
        <v>586</v>
      </c>
      <c r="D640" s="106" t="s">
        <v>181</v>
      </c>
      <c r="E640" s="107" t="str">
        <f>IF(Table2[[#This Row],[Tên hàng hóa]]&lt;&gt;0,VLOOKUP(Table2[[#This Row],[Tên hàng hóa]],Table1[[Tên hàng hóa]:[Quy cách]],2,0),"")</f>
        <v>Bộ Nguồn Xung</v>
      </c>
      <c r="F640" s="107" t="str">
        <f>IF(Table2[[#This Row],[Tên hàng hóa]]&lt;&gt;0,VLOOKUP(Table2[[#This Row],[Tên hàng hóa]],Table1[[Tên hàng hóa]:[ĐVT]],3,0),"")</f>
        <v>Cái</v>
      </c>
      <c r="G640" s="108">
        <v>1314849.2857142857</v>
      </c>
      <c r="H640" s="108">
        <v>2</v>
      </c>
      <c r="I640" s="109">
        <f>IF(Table2[[#This Row],[Số lượng]]&lt;&gt;0,Table2[[#This Row],[Số lượng]]*Table2[[#This Row],[Đơn giá mua]],"")</f>
        <v>2629698.5714285714</v>
      </c>
      <c r="J640" s="109" t="str">
        <f ca="1">IF(AND(Table2[[#This Row],[Tên hàng hóa]]&lt;&gt;0,D641=""),SUM(OFFSET(Table2[[#This Row],[Thành tiền]],0,0,-COUNTIF(Table2[Số HĐ],Table2[[#This Row],[Số HĐ]]))),"")</f>
        <v/>
      </c>
      <c r="K640" s="108"/>
      <c r="L64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40" s="110"/>
    </row>
    <row r="641" spans="1:13" ht="35.1" customHeight="1" x14ac:dyDescent="0.2">
      <c r="A641" s="103">
        <v>42341</v>
      </c>
      <c r="B641" s="104" t="s">
        <v>1916</v>
      </c>
      <c r="C641" s="13" t="s">
        <v>586</v>
      </c>
      <c r="D641" s="106" t="s">
        <v>132</v>
      </c>
      <c r="E641" s="107" t="str">
        <f>IF(Table2[[#This Row],[Tên hàng hóa]]&lt;&gt;0,VLOOKUP(Table2[[#This Row],[Tên hàng hóa]],Table1[[Tên hàng hóa]:[Quy cách]],2,0),"")</f>
        <v>Bộ Điều Khiển Nhiệt Độ</v>
      </c>
      <c r="F641" s="107" t="str">
        <f>IF(Table2[[#This Row],[Tên hàng hóa]]&lt;&gt;0,VLOOKUP(Table2[[#This Row],[Tên hàng hóa]],Table1[[Tên hàng hóa]:[ĐVT]],3,0),"")</f>
        <v>Cái</v>
      </c>
      <c r="G641" s="108">
        <v>1179789.2857142857</v>
      </c>
      <c r="H641" s="108">
        <v>5</v>
      </c>
      <c r="I641" s="109">
        <f>IF(Table2[[#This Row],[Số lượng]]&lt;&gt;0,Table2[[#This Row],[Số lượng]]*Table2[[#This Row],[Đơn giá mua]],"")</f>
        <v>5898946.4285714282</v>
      </c>
      <c r="J641" s="109" t="str">
        <f ca="1">IF(AND(Table2[[#This Row],[Tên hàng hóa]]&lt;&gt;0,D642=""),SUM(OFFSET(Table2[[#This Row],[Thành tiền]],0,0,-COUNTIF(Table2[Số HĐ],Table2[[#This Row],[Số HĐ]]))),"")</f>
        <v/>
      </c>
      <c r="K641" s="108"/>
      <c r="L64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41" s="110"/>
    </row>
    <row r="642" spans="1:13" ht="35.1" customHeight="1" x14ac:dyDescent="0.2">
      <c r="A642" s="103">
        <v>42341</v>
      </c>
      <c r="B642" s="104" t="s">
        <v>1916</v>
      </c>
      <c r="C642" s="13" t="s">
        <v>586</v>
      </c>
      <c r="D642" s="106" t="s">
        <v>52</v>
      </c>
      <c r="E642" s="107" t="str">
        <f>IF(Table2[[#This Row],[Tên hàng hóa]]&lt;&gt;0,VLOOKUP(Table2[[#This Row],[Tên hàng hóa]],Table1[[Tên hàng hóa]:[Quy cách]],2,0),"")</f>
        <v>Bộ Điều Khiển Lập Trình</v>
      </c>
      <c r="F642" s="107" t="str">
        <f>IF(Table2[[#This Row],[Tên hàng hóa]]&lt;&gt;0,VLOOKUP(Table2[[#This Row],[Tên hàng hóa]],Table1[[Tên hàng hóa]:[ĐVT]],3,0),"")</f>
        <v>Cái</v>
      </c>
      <c r="G642" s="108">
        <v>2210743.2857142859</v>
      </c>
      <c r="H642" s="108">
        <v>1</v>
      </c>
      <c r="I642" s="109">
        <f>IF(Table2[[#This Row],[Số lượng]]&lt;&gt;0,Table2[[#This Row],[Số lượng]]*Table2[[#This Row],[Đơn giá mua]],"")</f>
        <v>2210743.2857142859</v>
      </c>
      <c r="J642" s="109" t="str">
        <f ca="1">IF(AND(Table2[[#This Row],[Tên hàng hóa]]&lt;&gt;0,D643=""),SUM(OFFSET(Table2[[#This Row],[Thành tiền]],0,0,-COUNTIF(Table2[Số HĐ],Table2[[#This Row],[Số HĐ]]))),"")</f>
        <v/>
      </c>
      <c r="K642" s="108"/>
      <c r="L64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42" s="110"/>
    </row>
    <row r="643" spans="1:13" ht="35.1" customHeight="1" x14ac:dyDescent="0.2">
      <c r="A643" s="103">
        <v>42341</v>
      </c>
      <c r="B643" s="104" t="s">
        <v>1916</v>
      </c>
      <c r="C643" s="13" t="s">
        <v>586</v>
      </c>
      <c r="D643" s="106" t="s">
        <v>223</v>
      </c>
      <c r="E643" s="107" t="str">
        <f>IF(Table2[[#This Row],[Tên hàng hóa]]&lt;&gt;0,VLOOKUP(Table2[[#This Row],[Tên hàng hóa]],Table1[[Tên hàng hóa]:[Quy cách]],2,0),"")</f>
        <v>Cảm Biến</v>
      </c>
      <c r="F643" s="107" t="str">
        <f>IF(Table2[[#This Row],[Tên hàng hóa]]&lt;&gt;0,VLOOKUP(Table2[[#This Row],[Tên hàng hóa]],Table1[[Tên hàng hóa]:[ĐVT]],3,0),"")</f>
        <v>Cái</v>
      </c>
      <c r="G643" s="108">
        <v>549509.28571428568</v>
      </c>
      <c r="H643" s="108">
        <v>10</v>
      </c>
      <c r="I643" s="109">
        <f>IF(Table2[[#This Row],[Số lượng]]&lt;&gt;0,Table2[[#This Row],[Số lượng]]*Table2[[#This Row],[Đơn giá mua]],"")</f>
        <v>5495092.8571428563</v>
      </c>
      <c r="J643" s="109" t="str">
        <f ca="1">IF(AND(Table2[[#This Row],[Tên hàng hóa]]&lt;&gt;0,D644=""),SUM(OFFSET(Table2[[#This Row],[Thành tiền]],0,0,-COUNTIF(Table2[Số HĐ],Table2[[#This Row],[Số HĐ]]))),"")</f>
        <v/>
      </c>
      <c r="K643" s="108"/>
      <c r="L64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43" s="110"/>
    </row>
    <row r="644" spans="1:13" ht="35.1" customHeight="1" x14ac:dyDescent="0.2">
      <c r="A644" s="103">
        <v>42341</v>
      </c>
      <c r="B644" s="104" t="s">
        <v>1916</v>
      </c>
      <c r="C644" s="13" t="s">
        <v>586</v>
      </c>
      <c r="D644" s="106" t="s">
        <v>1911</v>
      </c>
      <c r="E644" s="107" t="str">
        <f>IF(Table2[[#This Row],[Tên hàng hóa]]&lt;&gt;0,VLOOKUP(Table2[[#This Row],[Tên hàng hóa]],Table1[[Tên hàng hóa]:[Quy cách]],2,0),"")</f>
        <v>Ngõ vào bộ lập trình</v>
      </c>
      <c r="F644" s="107" t="str">
        <f>IF(Table2[[#This Row],[Tên hàng hóa]]&lt;&gt;0,VLOOKUP(Table2[[#This Row],[Tên hàng hóa]],Table1[[Tên hàng hóa]:[ĐVT]],3,0),"")</f>
        <v>Cái</v>
      </c>
      <c r="G644" s="108">
        <v>6396801.2857142854</v>
      </c>
      <c r="H644" s="108">
        <v>1</v>
      </c>
      <c r="I644" s="109">
        <f>IF(Table2[[#This Row],[Số lượng]]&lt;&gt;0,Table2[[#This Row],[Số lượng]]*Table2[[#This Row],[Đơn giá mua]],"")</f>
        <v>6396801.2857142854</v>
      </c>
      <c r="J644" s="109" t="str">
        <f ca="1">IF(AND(Table2[[#This Row],[Tên hàng hóa]]&lt;&gt;0,D645=""),SUM(OFFSET(Table2[[#This Row],[Thành tiền]],0,0,-COUNTIF(Table2[Số HĐ],Table2[[#This Row],[Số HĐ]]))),"")</f>
        <v/>
      </c>
      <c r="K644" s="108"/>
      <c r="L64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44" s="110"/>
    </row>
    <row r="645" spans="1:13" ht="35.1" customHeight="1" x14ac:dyDescent="0.2">
      <c r="A645" s="103">
        <v>42341</v>
      </c>
      <c r="B645" s="104" t="s">
        <v>1916</v>
      </c>
      <c r="C645" s="13" t="s">
        <v>586</v>
      </c>
      <c r="D645" s="106" t="s">
        <v>844</v>
      </c>
      <c r="E645" s="107" t="str">
        <f>IF(Table2[[#This Row],[Tên hàng hóa]]&lt;&gt;0,VLOOKUP(Table2[[#This Row],[Tên hàng hóa]],Table1[[Tên hàng hóa]:[Quy cách]],2,0),"")</f>
        <v>Bộ Điều Khiển Lập Trình</v>
      </c>
      <c r="F645" s="107" t="str">
        <f>IF(Table2[[#This Row],[Tên hàng hóa]]&lt;&gt;0,VLOOKUP(Table2[[#This Row],[Tên hàng hóa]],Table1[[Tên hàng hóa]:[ĐVT]],3,0),"")</f>
        <v>Cái</v>
      </c>
      <c r="G645" s="108">
        <v>1982413.2857142857</v>
      </c>
      <c r="H645" s="108">
        <v>2</v>
      </c>
      <c r="I645" s="109">
        <f>IF(Table2[[#This Row],[Số lượng]]&lt;&gt;0,Table2[[#This Row],[Số lượng]]*Table2[[#This Row],[Đơn giá mua]],"")</f>
        <v>3964826.5714285714</v>
      </c>
      <c r="J645" s="109" t="str">
        <f ca="1">IF(AND(Table2[[#This Row],[Tên hàng hóa]]&lt;&gt;0,D646=""),SUM(OFFSET(Table2[[#This Row],[Thành tiền]],0,0,-COUNTIF(Table2[Số HĐ],Table2[[#This Row],[Số HĐ]]))),"")</f>
        <v/>
      </c>
      <c r="K645" s="108"/>
      <c r="L64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45" s="110"/>
    </row>
    <row r="646" spans="1:13" ht="35.1" customHeight="1" x14ac:dyDescent="0.2">
      <c r="A646" s="103">
        <v>42341</v>
      </c>
      <c r="B646" s="104" t="s">
        <v>1916</v>
      </c>
      <c r="C646" s="13" t="s">
        <v>586</v>
      </c>
      <c r="D646" s="106" t="s">
        <v>85</v>
      </c>
      <c r="E646" s="107" t="str">
        <f>IF(Table2[[#This Row],[Tên hàng hóa]]&lt;&gt;0,VLOOKUP(Table2[[#This Row],[Tên hàng hóa]],Table1[[Tên hàng hóa]:[Quy cách]],2,0),"")</f>
        <v>Bộ Điều Khiển Lập Trình</v>
      </c>
      <c r="F646" s="107" t="str">
        <f>IF(Table2[[#This Row],[Tên hàng hóa]]&lt;&gt;0,VLOOKUP(Table2[[#This Row],[Tên hàng hóa]],Table1[[Tên hàng hóa]:[ĐVT]],3,0),"")</f>
        <v>Cái</v>
      </c>
      <c r="G646" s="108">
        <v>2489814.2857142859</v>
      </c>
      <c r="H646" s="108">
        <v>2</v>
      </c>
      <c r="I646" s="109">
        <f>IF(Table2[[#This Row],[Số lượng]]&lt;&gt;0,Table2[[#This Row],[Số lượng]]*Table2[[#This Row],[Đơn giá mua]],"")</f>
        <v>4979628.5714285718</v>
      </c>
      <c r="J646" s="109" t="str">
        <f ca="1">IF(AND(Table2[[#This Row],[Tên hàng hóa]]&lt;&gt;0,D647=""),SUM(OFFSET(Table2[[#This Row],[Thành tiền]],0,0,-COUNTIF(Table2[Số HĐ],Table2[[#This Row],[Số HĐ]]))),"")</f>
        <v/>
      </c>
      <c r="K646" s="108"/>
      <c r="L64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46" s="110"/>
    </row>
    <row r="647" spans="1:13" ht="35.1" customHeight="1" x14ac:dyDescent="0.2">
      <c r="A647" s="103">
        <v>42341</v>
      </c>
      <c r="B647" s="104" t="s">
        <v>1916</v>
      </c>
      <c r="C647" s="13" t="s">
        <v>586</v>
      </c>
      <c r="D647" s="106" t="s">
        <v>390</v>
      </c>
      <c r="E647" s="107" t="str">
        <f>IF(Table2[[#This Row],[Tên hàng hóa]]&lt;&gt;0,VLOOKUP(Table2[[#This Row],[Tên hàng hóa]],Table1[[Tên hàng hóa]:[Quy cách]],2,0),"")</f>
        <v>Timer</v>
      </c>
      <c r="F647" s="107" t="str">
        <f>IF(Table2[[#This Row],[Tên hàng hóa]]&lt;&gt;0,VLOOKUP(Table2[[#This Row],[Tên hàng hóa]],Table1[[Tên hàng hóa]:[ĐVT]],3,0),"")</f>
        <v>Cái</v>
      </c>
      <c r="G647" s="108">
        <v>2080189.2857142857</v>
      </c>
      <c r="H647" s="108">
        <v>2</v>
      </c>
      <c r="I647" s="109">
        <f>IF(Table2[[#This Row],[Số lượng]]&lt;&gt;0,Table2[[#This Row],[Số lượng]]*Table2[[#This Row],[Đơn giá mua]],"")</f>
        <v>4160378.5714285714</v>
      </c>
      <c r="J647" s="109" t="str">
        <f ca="1">IF(AND(Table2[[#This Row],[Tên hàng hóa]]&lt;&gt;0,D648=""),SUM(OFFSET(Table2[[#This Row],[Thành tiền]],0,0,-COUNTIF(Table2[Số HĐ],Table2[[#This Row],[Số HĐ]]))),"")</f>
        <v/>
      </c>
      <c r="K647" s="108"/>
      <c r="L64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47" s="110"/>
    </row>
    <row r="648" spans="1:13" ht="35.1" customHeight="1" x14ac:dyDescent="0.2">
      <c r="A648" s="103">
        <v>42341</v>
      </c>
      <c r="B648" s="104" t="s">
        <v>1916</v>
      </c>
      <c r="C648" s="13" t="s">
        <v>586</v>
      </c>
      <c r="D648" s="106" t="s">
        <v>108</v>
      </c>
      <c r="E648" s="107" t="str">
        <f>IF(Table2[[#This Row],[Tên hàng hóa]]&lt;&gt;0,VLOOKUP(Table2[[#This Row],[Tên hàng hóa]],Table1[[Tên hàng hóa]:[Quy cách]],2,0),"")</f>
        <v>Bộ Điều Khiển Lập Trình</v>
      </c>
      <c r="F648" s="107" t="str">
        <f>IF(Table2[[#This Row],[Tên hàng hóa]]&lt;&gt;0,VLOOKUP(Table2[[#This Row],[Tên hàng hóa]],Table1[[Tên hàng hóa]:[ĐVT]],3,0),"")</f>
        <v>Cái</v>
      </c>
      <c r="G648" s="108">
        <v>2618306.2857142859</v>
      </c>
      <c r="H648" s="108">
        <v>1</v>
      </c>
      <c r="I648" s="109">
        <f>IF(Table2[[#This Row],[Số lượng]]&lt;&gt;0,Table2[[#This Row],[Số lượng]]*Table2[[#This Row],[Đơn giá mua]],"")</f>
        <v>2618306.2857142859</v>
      </c>
      <c r="J648" s="109" t="str">
        <f ca="1">IF(AND(Table2[[#This Row],[Tên hàng hóa]]&lt;&gt;0,D649=""),SUM(OFFSET(Table2[[#This Row],[Thành tiền]],0,0,-COUNTIF(Table2[Số HĐ],Table2[[#This Row],[Số HĐ]]))),"")</f>
        <v/>
      </c>
      <c r="K648" s="108"/>
      <c r="L64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48" s="110"/>
    </row>
    <row r="649" spans="1:13" ht="35.1" customHeight="1" x14ac:dyDescent="0.2">
      <c r="A649" s="103">
        <v>42341</v>
      </c>
      <c r="B649" s="104" t="s">
        <v>1916</v>
      </c>
      <c r="C649" s="13" t="s">
        <v>586</v>
      </c>
      <c r="D649" s="106" t="s">
        <v>261</v>
      </c>
      <c r="E649" s="107" t="str">
        <f>IF(Table2[[#This Row],[Tên hàng hóa]]&lt;&gt;0,VLOOKUP(Table2[[#This Row],[Tên hàng hóa]],Table1[[Tên hàng hóa]:[Quy cách]],2,0),"")</f>
        <v>Cảm Biến</v>
      </c>
      <c r="F649" s="107" t="str">
        <f>IF(Table2[[#This Row],[Tên hàng hóa]]&lt;&gt;0,VLOOKUP(Table2[[#This Row],[Tên hàng hóa]],Table1[[Tên hàng hóa]:[ĐVT]],3,0),"")</f>
        <v>Cái</v>
      </c>
      <c r="G649" s="108">
        <v>684569.28571428568</v>
      </c>
      <c r="H649" s="108">
        <v>2</v>
      </c>
      <c r="I649" s="109">
        <f>IF(Table2[[#This Row],[Số lượng]]&lt;&gt;0,Table2[[#This Row],[Số lượng]]*Table2[[#This Row],[Đơn giá mua]],"")</f>
        <v>1369138.5714285714</v>
      </c>
      <c r="J649" s="109" t="str">
        <f ca="1">IF(AND(Table2[[#This Row],[Tên hàng hóa]]&lt;&gt;0,D650=""),SUM(OFFSET(Table2[[#This Row],[Thành tiền]],0,0,-COUNTIF(Table2[Số HĐ],Table2[[#This Row],[Số HĐ]]))),"")</f>
        <v/>
      </c>
      <c r="K649" s="108"/>
      <c r="L64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49" s="110"/>
    </row>
    <row r="650" spans="1:13" ht="35.1" customHeight="1" x14ac:dyDescent="0.2">
      <c r="A650" s="103">
        <v>42341</v>
      </c>
      <c r="B650" s="104" t="s">
        <v>1916</v>
      </c>
      <c r="C650" s="13" t="s">
        <v>586</v>
      </c>
      <c r="D650" s="106" t="s">
        <v>115</v>
      </c>
      <c r="E650" s="107" t="str">
        <f>IF(Table2[[#This Row],[Tên hàng hóa]]&lt;&gt;0,VLOOKUP(Table2[[#This Row],[Tên hàng hóa]],Table1[[Tên hàng hóa]:[Quy cách]],2,0),"")</f>
        <v>Bộ Điều Khiển Nhiệt Độ</v>
      </c>
      <c r="F650" s="107" t="str">
        <f>IF(Table2[[#This Row],[Tên hàng hóa]]&lt;&gt;0,VLOOKUP(Table2[[#This Row],[Tên hàng hóa]],Table1[[Tên hàng hóa]:[ĐVT]],3,0),"")</f>
        <v>Cái</v>
      </c>
      <c r="G650" s="108">
        <v>1022219.2857142857</v>
      </c>
      <c r="H650" s="108">
        <v>10</v>
      </c>
      <c r="I650" s="109">
        <f>IF(Table2[[#This Row],[Số lượng]]&lt;&gt;0,Table2[[#This Row],[Số lượng]]*Table2[[#This Row],[Đơn giá mua]],"")</f>
        <v>10222192.857142856</v>
      </c>
      <c r="J650" s="109" t="str">
        <f ca="1">IF(AND(Table2[[#This Row],[Tên hàng hóa]]&lt;&gt;0,D651=""),SUM(OFFSET(Table2[[#This Row],[Thành tiền]],0,0,-COUNTIF(Table2[Số HĐ],Table2[[#This Row],[Số HĐ]]))),"")</f>
        <v/>
      </c>
      <c r="K650" s="108"/>
      <c r="L65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50" s="110"/>
    </row>
    <row r="651" spans="1:13" ht="35.1" customHeight="1" x14ac:dyDescent="0.2">
      <c r="A651" s="103">
        <v>42341</v>
      </c>
      <c r="B651" s="104" t="s">
        <v>1916</v>
      </c>
      <c r="C651" s="13" t="s">
        <v>586</v>
      </c>
      <c r="D651" s="106" t="s">
        <v>224</v>
      </c>
      <c r="E651" s="107" t="str">
        <f>IF(Table2[[#This Row],[Tên hàng hóa]]&lt;&gt;0,VLOOKUP(Table2[[#This Row],[Tên hàng hóa]],Table1[[Tên hàng hóa]:[Quy cách]],2,0),"")</f>
        <v>Cảm Biến</v>
      </c>
      <c r="F651" s="107" t="str">
        <f>IF(Table2[[#This Row],[Tên hàng hóa]]&lt;&gt;0,VLOOKUP(Table2[[#This Row],[Tên hàng hóa]],Table1[[Tên hàng hóa]:[ĐVT]],3,0),"")</f>
        <v>Cái</v>
      </c>
      <c r="G651" s="108">
        <v>1067239.2857142857</v>
      </c>
      <c r="H651" s="108">
        <v>3</v>
      </c>
      <c r="I651" s="109">
        <f>IF(Table2[[#This Row],[Số lượng]]&lt;&gt;0,Table2[[#This Row],[Số lượng]]*Table2[[#This Row],[Đơn giá mua]],"")</f>
        <v>3201717.8571428573</v>
      </c>
      <c r="J651" s="109">
        <f ca="1">IF(AND(Table2[[#This Row],[Tên hàng hóa]]&lt;&gt;0,D652=""),SUM(OFFSET(Table2[[#This Row],[Thành tiền]],0,0,-COUNTIF(Table2[Số HĐ],Table2[[#This Row],[Số HĐ]]))),"")</f>
        <v>62065411.000000007</v>
      </c>
      <c r="K651" s="108" t="s">
        <v>464</v>
      </c>
      <c r="L65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51" s="110"/>
    </row>
    <row r="652" spans="1:13" ht="35.1" customHeight="1" x14ac:dyDescent="0.2">
      <c r="A652" s="103"/>
      <c r="B652" s="104"/>
      <c r="C652" s="105" t="str">
        <f t="shared" si="2"/>
        <v/>
      </c>
      <c r="D652" s="106"/>
      <c r="E652" s="107" t="str">
        <f>IF(Table2[[#This Row],[Tên hàng hóa]]&lt;&gt;0,VLOOKUP(Table2[[#This Row],[Tên hàng hóa]],Table1[[Tên hàng hóa]:[Quy cách]],2,0),"")</f>
        <v/>
      </c>
      <c r="F652" s="107" t="str">
        <f>IF(Table2[[#This Row],[Tên hàng hóa]]&lt;&gt;0,VLOOKUP(Table2[[#This Row],[Tên hàng hóa]],Table1[[Tên hàng hóa]:[ĐVT]],3,0),"")</f>
        <v/>
      </c>
      <c r="G652" s="108"/>
      <c r="H652" s="108"/>
      <c r="I652" s="109" t="str">
        <f>IF(Table2[[#This Row],[Số lượng]]&lt;&gt;0,Table2[[#This Row],[Số lượng]]*Table2[[#This Row],[Đơn giá mua]],"")</f>
        <v/>
      </c>
      <c r="J652" s="109" t="str">
        <f ca="1">IF(AND(Table2[[#This Row],[Tên hàng hóa]]&lt;&gt;0,D653=""),SUM(OFFSET(Table2[[#This Row],[Thành tiền]],0,0,-COUNTIF(Table2[Số HĐ],Table2[[#This Row],[Số HĐ]]))),"")</f>
        <v/>
      </c>
      <c r="K652" s="108"/>
      <c r="L65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52" s="110"/>
    </row>
    <row r="653" spans="1:13" ht="35.1" customHeight="1" x14ac:dyDescent="0.2">
      <c r="A653" s="103">
        <v>42339</v>
      </c>
      <c r="B653" s="104" t="s">
        <v>1917</v>
      </c>
      <c r="C653" s="13" t="s">
        <v>521</v>
      </c>
      <c r="D653" s="106" t="s">
        <v>412</v>
      </c>
      <c r="E653" s="107" t="str">
        <f>IF(Table2[[#This Row],[Tên hàng hóa]]&lt;&gt;0,VLOOKUP(Table2[[#This Row],[Tên hàng hóa]],Table1[[Tên hàng hóa]:[Quy cách]],2,0),"")</f>
        <v>Timer</v>
      </c>
      <c r="F653" s="107" t="str">
        <f>IF(Table2[[#This Row],[Tên hàng hóa]]&lt;&gt;0,VLOOKUP(Table2[[#This Row],[Tên hàng hóa]],Table1[[Tên hàng hóa]:[ĐVT]],3,0),"")</f>
        <v>Cái</v>
      </c>
      <c r="G653" s="108">
        <v>363000</v>
      </c>
      <c r="H653" s="108">
        <v>1</v>
      </c>
      <c r="I653" s="109">
        <f>IF(Table2[[#This Row],[Số lượng]]&lt;&gt;0,Table2[[#This Row],[Số lượng]]*Table2[[#This Row],[Đơn giá mua]],"")</f>
        <v>363000</v>
      </c>
      <c r="J653" s="109" t="str">
        <f ca="1">IF(AND(Table2[[#This Row],[Tên hàng hóa]]&lt;&gt;0,D654=""),SUM(OFFSET(Table2[[#This Row],[Thành tiền]],0,0,-COUNTIF(Table2[Số HĐ],Table2[[#This Row],[Số HĐ]]))),"")</f>
        <v/>
      </c>
      <c r="K653" s="108"/>
      <c r="L65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53" s="110"/>
    </row>
    <row r="654" spans="1:13" ht="35.1" customHeight="1" x14ac:dyDescent="0.2">
      <c r="A654" s="103">
        <v>42339</v>
      </c>
      <c r="B654" s="104" t="s">
        <v>1917</v>
      </c>
      <c r="C654" s="13" t="s">
        <v>521</v>
      </c>
      <c r="D654" s="106" t="s">
        <v>85</v>
      </c>
      <c r="E654" s="107" t="str">
        <f>IF(Table2[[#This Row],[Tên hàng hóa]]&lt;&gt;0,VLOOKUP(Table2[[#This Row],[Tên hàng hóa]],Table1[[Tên hàng hóa]:[Quy cách]],2,0),"")</f>
        <v>Bộ Điều Khiển Lập Trình</v>
      </c>
      <c r="F654" s="107" t="str">
        <f>IF(Table2[[#This Row],[Tên hàng hóa]]&lt;&gt;0,VLOOKUP(Table2[[#This Row],[Tên hàng hóa]],Table1[[Tên hàng hóa]:[ĐVT]],3,0),"")</f>
        <v>Cái</v>
      </c>
      <c r="G654" s="108">
        <v>4015000</v>
      </c>
      <c r="H654" s="108">
        <v>1</v>
      </c>
      <c r="I654" s="109">
        <f>IF(Table2[[#This Row],[Số lượng]]&lt;&gt;0,Table2[[#This Row],[Số lượng]]*Table2[[#This Row],[Đơn giá mua]],"")</f>
        <v>4015000</v>
      </c>
      <c r="J654" s="109" t="str">
        <f ca="1">IF(AND(Table2[[#This Row],[Tên hàng hóa]]&lt;&gt;0,D655=""),SUM(OFFSET(Table2[[#This Row],[Thành tiền]],0,0,-COUNTIF(Table2[Số HĐ],Table2[[#This Row],[Số HĐ]]))),"")</f>
        <v/>
      </c>
      <c r="K654" s="108"/>
      <c r="L65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54" s="110"/>
    </row>
    <row r="655" spans="1:13" ht="35.1" customHeight="1" x14ac:dyDescent="0.2">
      <c r="A655" s="103">
        <v>42339</v>
      </c>
      <c r="B655" s="104" t="s">
        <v>1917</v>
      </c>
      <c r="C655" s="13" t="s">
        <v>521</v>
      </c>
      <c r="D655" s="106" t="s">
        <v>844</v>
      </c>
      <c r="E655" s="107" t="str">
        <f>IF(Table2[[#This Row],[Tên hàng hóa]]&lt;&gt;0,VLOOKUP(Table2[[#This Row],[Tên hàng hóa]],Table1[[Tên hàng hóa]:[Quy cách]],2,0),"")</f>
        <v>Bộ Điều Khiển Lập Trình</v>
      </c>
      <c r="F655" s="107" t="str">
        <f>IF(Table2[[#This Row],[Tên hàng hóa]]&lt;&gt;0,VLOOKUP(Table2[[#This Row],[Tên hàng hóa]],Table1[[Tên hàng hóa]:[ĐVT]],3,0),"")</f>
        <v>Cái</v>
      </c>
      <c r="G655" s="108">
        <v>4015000</v>
      </c>
      <c r="H655" s="108">
        <v>1</v>
      </c>
      <c r="I655" s="109">
        <f>IF(Table2[[#This Row],[Số lượng]]&lt;&gt;0,Table2[[#This Row],[Số lượng]]*Table2[[#This Row],[Đơn giá mua]],"")</f>
        <v>4015000</v>
      </c>
      <c r="J655" s="109">
        <f ca="1">IF(AND(Table2[[#This Row],[Tên hàng hóa]]&lt;&gt;0,D656=""),SUM(OFFSET(Table2[[#This Row],[Thành tiền]],0,0,-COUNTIF(Table2[Số HĐ],Table2[[#This Row],[Số HĐ]]))),"")</f>
        <v>8393000</v>
      </c>
      <c r="K655" s="17" t="s">
        <v>464</v>
      </c>
      <c r="L65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55" s="15" t="s">
        <v>2699</v>
      </c>
    </row>
    <row r="656" spans="1:13" ht="35.1" customHeight="1" x14ac:dyDescent="0.2">
      <c r="A656" s="103"/>
      <c r="B656" s="104"/>
      <c r="C656" s="105" t="str">
        <f t="shared" si="2"/>
        <v/>
      </c>
      <c r="D656" s="106"/>
      <c r="E656" s="107" t="str">
        <f>IF(Table2[[#This Row],[Tên hàng hóa]]&lt;&gt;0,VLOOKUP(Table2[[#This Row],[Tên hàng hóa]],Table1[[Tên hàng hóa]:[Quy cách]],2,0),"")</f>
        <v/>
      </c>
      <c r="F656" s="107" t="str">
        <f>IF(Table2[[#This Row],[Tên hàng hóa]]&lt;&gt;0,VLOOKUP(Table2[[#This Row],[Tên hàng hóa]],Table1[[Tên hàng hóa]:[ĐVT]],3,0),"")</f>
        <v/>
      </c>
      <c r="G656" s="108"/>
      <c r="H656" s="108"/>
      <c r="I656" s="109" t="str">
        <f>IF(Table2[[#This Row],[Số lượng]]&lt;&gt;0,Table2[[#This Row],[Số lượng]]*Table2[[#This Row],[Đơn giá mua]],"")</f>
        <v/>
      </c>
      <c r="J656" s="109" t="str">
        <f ca="1">IF(AND(Table2[[#This Row],[Tên hàng hóa]]&lt;&gt;0,D657=""),SUM(OFFSET(Table2[[#This Row],[Thành tiền]],0,0,-COUNTIF(Table2[Số HĐ],Table2[[#This Row],[Số HĐ]]))),"")</f>
        <v/>
      </c>
      <c r="K656" s="108"/>
      <c r="L65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56" s="110"/>
    </row>
    <row r="657" spans="1:13" ht="35.1" customHeight="1" x14ac:dyDescent="0.2">
      <c r="A657" s="103">
        <v>42345</v>
      </c>
      <c r="B657" s="104" t="s">
        <v>1918</v>
      </c>
      <c r="C657" s="13" t="s">
        <v>521</v>
      </c>
      <c r="D657" s="106" t="s">
        <v>392</v>
      </c>
      <c r="E657" s="107" t="str">
        <f>IF(Table2[[#This Row],[Tên hàng hóa]]&lt;&gt;0,VLOOKUP(Table2[[#This Row],[Tên hàng hóa]],Table1[[Tên hàng hóa]:[Quy cách]],2,0),"")</f>
        <v>Timer</v>
      </c>
      <c r="F657" s="107" t="str">
        <f>IF(Table2[[#This Row],[Tên hàng hóa]]&lt;&gt;0,VLOOKUP(Table2[[#This Row],[Tên hàng hóa]],Table1[[Tên hàng hóa]:[ĐVT]],3,0),"")</f>
        <v>Cái</v>
      </c>
      <c r="G657" s="108">
        <v>495000</v>
      </c>
      <c r="H657" s="108">
        <v>1</v>
      </c>
      <c r="I657" s="109">
        <f>IF(Table2[[#This Row],[Số lượng]]&lt;&gt;0,Table2[[#This Row],[Số lượng]]*Table2[[#This Row],[Đơn giá mua]],"")</f>
        <v>495000</v>
      </c>
      <c r="J657" s="109" t="str">
        <f ca="1">IF(AND(Table2[[#This Row],[Tên hàng hóa]]&lt;&gt;0,D658=""),SUM(OFFSET(Table2[[#This Row],[Thành tiền]],0,0,-COUNTIF(Table2[Số HĐ],Table2[[#This Row],[Số HĐ]]))),"")</f>
        <v/>
      </c>
      <c r="K657" s="108"/>
      <c r="L65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57" s="110"/>
    </row>
    <row r="658" spans="1:13" ht="35.1" customHeight="1" x14ac:dyDescent="0.2">
      <c r="A658" s="103">
        <v>42345</v>
      </c>
      <c r="B658" s="104" t="s">
        <v>1918</v>
      </c>
      <c r="C658" s="13" t="s">
        <v>521</v>
      </c>
      <c r="D658" s="106" t="s">
        <v>232</v>
      </c>
      <c r="E658" s="107" t="str">
        <f>IF(Table2[[#This Row],[Tên hàng hóa]]&lt;&gt;0,VLOOKUP(Table2[[#This Row],[Tên hàng hóa]],Table1[[Tên hàng hóa]:[Quy cách]],2,0),"")</f>
        <v>Cảm Biến</v>
      </c>
      <c r="F658" s="107" t="str">
        <f>IF(Table2[[#This Row],[Tên hàng hóa]]&lt;&gt;0,VLOOKUP(Table2[[#This Row],[Tên hàng hóa]],Table1[[Tên hàng hóa]:[ĐVT]],3,0),"")</f>
        <v>Cái</v>
      </c>
      <c r="G658" s="108">
        <v>1540000</v>
      </c>
      <c r="H658" s="108">
        <v>1</v>
      </c>
      <c r="I658" s="109">
        <f>IF(Table2[[#This Row],[Số lượng]]&lt;&gt;0,Table2[[#This Row],[Số lượng]]*Table2[[#This Row],[Đơn giá mua]],"")</f>
        <v>1540000</v>
      </c>
      <c r="J658" s="109" t="str">
        <f ca="1">IF(AND(Table2[[#This Row],[Tên hàng hóa]]&lt;&gt;0,D659=""),SUM(OFFSET(Table2[[#This Row],[Thành tiền]],0,0,-COUNTIF(Table2[Số HĐ],Table2[[#This Row],[Số HĐ]]))),"")</f>
        <v/>
      </c>
      <c r="K658" s="108"/>
      <c r="L65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58" s="110"/>
    </row>
    <row r="659" spans="1:13" ht="35.1" customHeight="1" x14ac:dyDescent="0.2">
      <c r="A659" s="103">
        <v>42345</v>
      </c>
      <c r="B659" s="104" t="s">
        <v>1918</v>
      </c>
      <c r="C659" s="13" t="s">
        <v>521</v>
      </c>
      <c r="D659" s="106" t="s">
        <v>85</v>
      </c>
      <c r="E659" s="107" t="str">
        <f>IF(Table2[[#This Row],[Tên hàng hóa]]&lt;&gt;0,VLOOKUP(Table2[[#This Row],[Tên hàng hóa]],Table1[[Tên hàng hóa]:[Quy cách]],2,0),"")</f>
        <v>Bộ Điều Khiển Lập Trình</v>
      </c>
      <c r="F659" s="107" t="str">
        <f>IF(Table2[[#This Row],[Tên hàng hóa]]&lt;&gt;0,VLOOKUP(Table2[[#This Row],[Tên hàng hóa]],Table1[[Tên hàng hóa]:[ĐVT]],3,0),"")</f>
        <v>Cái</v>
      </c>
      <c r="G659" s="108">
        <v>3520000</v>
      </c>
      <c r="H659" s="108">
        <v>1</v>
      </c>
      <c r="I659" s="109">
        <f>IF(Table2[[#This Row],[Số lượng]]&lt;&gt;0,Table2[[#This Row],[Số lượng]]*Table2[[#This Row],[Đơn giá mua]],"")</f>
        <v>3520000</v>
      </c>
      <c r="J659" s="109">
        <f ca="1">IF(AND(Table2[[#This Row],[Tên hàng hóa]]&lt;&gt;0,D660=""),SUM(OFFSET(Table2[[#This Row],[Thành tiền]],0,0,-COUNTIF(Table2[Số HĐ],Table2[[#This Row],[Số HĐ]]))),"")</f>
        <v>5555000</v>
      </c>
      <c r="K659" s="17" t="s">
        <v>464</v>
      </c>
      <c r="L65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59" s="15" t="s">
        <v>2781</v>
      </c>
    </row>
    <row r="660" spans="1:13" ht="35.1" customHeight="1" x14ac:dyDescent="0.2">
      <c r="A660" s="103"/>
      <c r="B660" s="104"/>
      <c r="C660" s="105" t="str">
        <f t="shared" si="2"/>
        <v/>
      </c>
      <c r="D660" s="106"/>
      <c r="E660" s="107" t="str">
        <f>IF(Table2[[#This Row],[Tên hàng hóa]]&lt;&gt;0,VLOOKUP(Table2[[#This Row],[Tên hàng hóa]],Table1[[Tên hàng hóa]:[Quy cách]],2,0),"")</f>
        <v/>
      </c>
      <c r="F660" s="107" t="str">
        <f>IF(Table2[[#This Row],[Tên hàng hóa]]&lt;&gt;0,VLOOKUP(Table2[[#This Row],[Tên hàng hóa]],Table1[[Tên hàng hóa]:[ĐVT]],3,0),"")</f>
        <v/>
      </c>
      <c r="G660" s="108"/>
      <c r="H660" s="108"/>
      <c r="I660" s="109" t="str">
        <f>IF(Table2[[#This Row],[Số lượng]]&lt;&gt;0,Table2[[#This Row],[Số lượng]]*Table2[[#This Row],[Đơn giá mua]],"")</f>
        <v/>
      </c>
      <c r="J660" s="109" t="str">
        <f ca="1">IF(AND(Table2[[#This Row],[Tên hàng hóa]]&lt;&gt;0,D661=""),SUM(OFFSET(Table2[[#This Row],[Thành tiền]],0,0,-COUNTIF(Table2[Số HĐ],Table2[[#This Row],[Số HĐ]]))),"")</f>
        <v/>
      </c>
      <c r="K660" s="108"/>
      <c r="L66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60" s="110"/>
    </row>
    <row r="661" spans="1:13" ht="35.1" customHeight="1" x14ac:dyDescent="0.2">
      <c r="A661" s="103">
        <v>42343</v>
      </c>
      <c r="B661" s="104" t="s">
        <v>1919</v>
      </c>
      <c r="C661" s="13" t="s">
        <v>521</v>
      </c>
      <c r="D661" s="106" t="s">
        <v>397</v>
      </c>
      <c r="E661" s="107" t="str">
        <f>IF(Table2[[#This Row],[Tên hàng hóa]]&lt;&gt;0,VLOOKUP(Table2[[#This Row],[Tên hàng hóa]],Table1[[Tên hàng hóa]:[Quy cách]],2,0),"")</f>
        <v>Timer</v>
      </c>
      <c r="F661" s="107" t="str">
        <f>IF(Table2[[#This Row],[Tên hàng hóa]]&lt;&gt;0,VLOOKUP(Table2[[#This Row],[Tên hàng hóa]],Table1[[Tên hàng hóa]:[ĐVT]],3,0),"")</f>
        <v>Cái</v>
      </c>
      <c r="G661" s="108">
        <v>1540000</v>
      </c>
      <c r="H661" s="108">
        <v>2</v>
      </c>
      <c r="I661" s="109">
        <f>IF(Table2[[#This Row],[Số lượng]]&lt;&gt;0,Table2[[#This Row],[Số lượng]]*Table2[[#This Row],[Đơn giá mua]],"")</f>
        <v>3080000</v>
      </c>
      <c r="J661" s="109" t="str">
        <f ca="1">IF(AND(Table2[[#This Row],[Tên hàng hóa]]&lt;&gt;0,D662=""),SUM(OFFSET(Table2[[#This Row],[Thành tiền]],0,0,-COUNTIF(Table2[Số HĐ],Table2[[#This Row],[Số HĐ]]))),"")</f>
        <v/>
      </c>
      <c r="K661" s="108"/>
      <c r="L66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61" s="110"/>
    </row>
    <row r="662" spans="1:13" ht="35.1" customHeight="1" x14ac:dyDescent="0.2">
      <c r="A662" s="103">
        <v>42343</v>
      </c>
      <c r="B662" s="104" t="s">
        <v>1919</v>
      </c>
      <c r="C662" s="105" t="str">
        <f t="shared" si="2"/>
        <v>CTY Điện Minh Nguyên</v>
      </c>
      <c r="D662" s="106" t="s">
        <v>1444</v>
      </c>
      <c r="E662" s="107" t="str">
        <f>IF(Table2[[#This Row],[Tên hàng hóa]]&lt;&gt;0,VLOOKUP(Table2[[#This Row],[Tên hàng hóa]],Table1[[Tên hàng hóa]:[Quy cách]],2,0),"")</f>
        <v>Quạt</v>
      </c>
      <c r="F662" s="107" t="str">
        <f>IF(Table2[[#This Row],[Tên hàng hóa]]&lt;&gt;0,VLOOKUP(Table2[[#This Row],[Tên hàng hóa]],Table1[[Tên hàng hóa]:[ĐVT]],3,0),"")</f>
        <v>Cái</v>
      </c>
      <c r="G662" s="108">
        <v>73700</v>
      </c>
      <c r="H662" s="108">
        <v>10</v>
      </c>
      <c r="I662" s="109">
        <f>IF(Table2[[#This Row],[Số lượng]]&lt;&gt;0,Table2[[#This Row],[Số lượng]]*Table2[[#This Row],[Đơn giá mua]],"")</f>
        <v>737000</v>
      </c>
      <c r="J662" s="109">
        <f ca="1">IF(AND(Table2[[#This Row],[Tên hàng hóa]]&lt;&gt;0,D663=""),SUM(OFFSET(Table2[[#This Row],[Thành tiền]],0,0,-COUNTIF(Table2[Số HĐ],Table2[[#This Row],[Số HĐ]]))),"")</f>
        <v>3817000</v>
      </c>
      <c r="K662" s="17" t="s">
        <v>464</v>
      </c>
      <c r="L66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62" s="15" t="s">
        <v>2781</v>
      </c>
    </row>
    <row r="663" spans="1:13" ht="35.1" customHeight="1" x14ac:dyDescent="0.2">
      <c r="A663" s="103"/>
      <c r="B663" s="104"/>
      <c r="C663" s="105" t="str">
        <f t="shared" si="2"/>
        <v/>
      </c>
      <c r="D663" s="106"/>
      <c r="E663" s="107" t="str">
        <f>IF(Table2[[#This Row],[Tên hàng hóa]]&lt;&gt;0,VLOOKUP(Table2[[#This Row],[Tên hàng hóa]],Table1[[Tên hàng hóa]:[Quy cách]],2,0),"")</f>
        <v/>
      </c>
      <c r="F663" s="107" t="str">
        <f>IF(Table2[[#This Row],[Tên hàng hóa]]&lt;&gt;0,VLOOKUP(Table2[[#This Row],[Tên hàng hóa]],Table1[[Tên hàng hóa]:[ĐVT]],3,0),"")</f>
        <v/>
      </c>
      <c r="G663" s="108"/>
      <c r="H663" s="108"/>
      <c r="I663" s="109" t="str">
        <f>IF(Table2[[#This Row],[Số lượng]]&lt;&gt;0,Table2[[#This Row],[Số lượng]]*Table2[[#This Row],[Đơn giá mua]],"")</f>
        <v/>
      </c>
      <c r="J663" s="109" t="str">
        <f ca="1">IF(AND(Table2[[#This Row],[Tên hàng hóa]]&lt;&gt;0,D664=""),SUM(OFFSET(Table2[[#This Row],[Thành tiền]],0,0,-COUNTIF(Table2[Số HĐ],Table2[[#This Row],[Số HĐ]]))),"")</f>
        <v/>
      </c>
      <c r="K663" s="108"/>
      <c r="L66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63" s="110"/>
    </row>
    <row r="664" spans="1:13" ht="35.1" customHeight="1" x14ac:dyDescent="0.2">
      <c r="A664" s="103">
        <v>42345</v>
      </c>
      <c r="B664" s="104" t="s">
        <v>1920</v>
      </c>
      <c r="C664" s="13" t="s">
        <v>972</v>
      </c>
      <c r="D664" s="106" t="s">
        <v>1921</v>
      </c>
      <c r="E664" s="107" t="str">
        <f>IF(Table2[[#This Row],[Tên hàng hóa]]&lt;&gt;0,VLOOKUP(Table2[[#This Row],[Tên hàng hóa]],Table1[[Tên hàng hóa]:[Quy cách]],2,0),"")</f>
        <v>Fuji</v>
      </c>
      <c r="F664" s="107" t="str">
        <f>IF(Table2[[#This Row],[Tên hàng hóa]]&lt;&gt;0,VLOOKUP(Table2[[#This Row],[Tên hàng hóa]],Table1[[Tên hàng hóa]:[ĐVT]],3,0),"")</f>
        <v>Cái</v>
      </c>
      <c r="G664" s="108">
        <v>426932</v>
      </c>
      <c r="H664" s="108">
        <v>1</v>
      </c>
      <c r="I664" s="109">
        <f>IF(Table2[[#This Row],[Số lượng]]&lt;&gt;0,Table2[[#This Row],[Số lượng]]*Table2[[#This Row],[Đơn giá mua]],"")</f>
        <v>426932</v>
      </c>
      <c r="J664" s="109">
        <f ca="1">IF(AND(Table2[[#This Row],[Tên hàng hóa]]&lt;&gt;0,D665=""),SUM(OFFSET(Table2[[#This Row],[Thành tiền]],0,0,-COUNTIF(Table2[Số HĐ],Table2[[#This Row],[Số HĐ]]))),"")</f>
        <v>426932</v>
      </c>
      <c r="K664" s="108" t="s">
        <v>464</v>
      </c>
      <c r="L66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64" s="110" t="s">
        <v>2091</v>
      </c>
    </row>
    <row r="665" spans="1:13" ht="35.1" customHeight="1" x14ac:dyDescent="0.2">
      <c r="A665" s="103"/>
      <c r="B665" s="104"/>
      <c r="C665" s="105" t="str">
        <f t="shared" si="2"/>
        <v/>
      </c>
      <c r="D665" s="106"/>
      <c r="E665" s="107" t="str">
        <f>IF(Table2[[#This Row],[Tên hàng hóa]]&lt;&gt;0,VLOOKUP(Table2[[#This Row],[Tên hàng hóa]],Table1[[Tên hàng hóa]:[Quy cách]],2,0),"")</f>
        <v/>
      </c>
      <c r="F665" s="107" t="str">
        <f>IF(Table2[[#This Row],[Tên hàng hóa]]&lt;&gt;0,VLOOKUP(Table2[[#This Row],[Tên hàng hóa]],Table1[[Tên hàng hóa]:[ĐVT]],3,0),"")</f>
        <v/>
      </c>
      <c r="G665" s="108"/>
      <c r="H665" s="108"/>
      <c r="I665" s="109" t="str">
        <f>IF(Table2[[#This Row],[Số lượng]]&lt;&gt;0,Table2[[#This Row],[Số lượng]]*Table2[[#This Row],[Đơn giá mua]],"")</f>
        <v/>
      </c>
      <c r="J665" s="109" t="str">
        <f ca="1">IF(AND(Table2[[#This Row],[Tên hàng hóa]]&lt;&gt;0,D666=""),SUM(OFFSET(Table2[[#This Row],[Thành tiền]],0,0,-COUNTIF(Table2[Số HĐ],Table2[[#This Row],[Số HĐ]]))),"")</f>
        <v/>
      </c>
      <c r="K665" s="108"/>
      <c r="L66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65" s="110"/>
    </row>
    <row r="666" spans="1:13" ht="35.1" customHeight="1" x14ac:dyDescent="0.2">
      <c r="A666" s="103">
        <v>42345</v>
      </c>
      <c r="B666" s="104" t="s">
        <v>1923</v>
      </c>
      <c r="C666" s="13" t="s">
        <v>972</v>
      </c>
      <c r="D666" s="106" t="s">
        <v>1921</v>
      </c>
      <c r="E666" s="107" t="str">
        <f>IF(Table2[[#This Row],[Tên hàng hóa]]&lt;&gt;0,VLOOKUP(Table2[[#This Row],[Tên hàng hóa]],Table1[[Tên hàng hóa]:[Quy cách]],2,0),"")</f>
        <v>Fuji</v>
      </c>
      <c r="F666" s="107" t="str">
        <f>IF(Table2[[#This Row],[Tên hàng hóa]]&lt;&gt;0,VLOOKUP(Table2[[#This Row],[Tên hàng hóa]],Table1[[Tên hàng hóa]:[ĐVT]],3,0),"")</f>
        <v>Cái</v>
      </c>
      <c r="G666" s="108">
        <v>426932</v>
      </c>
      <c r="H666" s="108">
        <v>1</v>
      </c>
      <c r="I666" s="109">
        <f>IF(Table2[[#This Row],[Số lượng]]&lt;&gt;0,Table2[[#This Row],[Số lượng]]*Table2[[#This Row],[Đơn giá mua]],"")</f>
        <v>426932</v>
      </c>
      <c r="J666" s="109" t="str">
        <f ca="1">IF(AND(Table2[[#This Row],[Tên hàng hóa]]&lt;&gt;0,D667=""),SUM(OFFSET(Table2[[#This Row],[Thành tiền]],0,0,-COUNTIF(Table2[Số HĐ],Table2[[#This Row],[Số HĐ]]))),"")</f>
        <v/>
      </c>
      <c r="K666" s="108"/>
      <c r="L66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66" s="110"/>
    </row>
    <row r="667" spans="1:13" ht="35.1" customHeight="1" x14ac:dyDescent="0.2">
      <c r="A667" s="103">
        <v>42345</v>
      </c>
      <c r="B667" s="104" t="s">
        <v>1923</v>
      </c>
      <c r="C667" s="13" t="s">
        <v>972</v>
      </c>
      <c r="D667" s="106" t="s">
        <v>1927</v>
      </c>
      <c r="E667" s="107" t="str">
        <f>IF(Table2[[#This Row],[Tên hàng hóa]]&lt;&gt;0,VLOOKUP(Table2[[#This Row],[Tên hàng hóa]],Table1[[Tên hàng hóa]:[Quy cách]],2,0),"")</f>
        <v>Fuji</v>
      </c>
      <c r="F667" s="107" t="str">
        <f>IF(Table2[[#This Row],[Tên hàng hóa]]&lt;&gt;0,VLOOKUP(Table2[[#This Row],[Tên hàng hóa]],Table1[[Tên hàng hóa]:[ĐVT]],3,0),"")</f>
        <v>Cái</v>
      </c>
      <c r="G667" s="108">
        <v>339636</v>
      </c>
      <c r="H667" s="108">
        <v>1</v>
      </c>
      <c r="I667" s="109">
        <f>IF(Table2[[#This Row],[Số lượng]]&lt;&gt;0,Table2[[#This Row],[Số lượng]]*Table2[[#This Row],[Đơn giá mua]],"")</f>
        <v>339636</v>
      </c>
      <c r="J667" s="109" t="str">
        <f ca="1">IF(AND(Table2[[#This Row],[Tên hàng hóa]]&lt;&gt;0,D668=""),SUM(OFFSET(Table2[[#This Row],[Thành tiền]],0,0,-COUNTIF(Table2[Số HĐ],Table2[[#This Row],[Số HĐ]]))),"")</f>
        <v/>
      </c>
      <c r="K667" s="108"/>
      <c r="L66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67" s="110"/>
    </row>
    <row r="668" spans="1:13" ht="35.1" customHeight="1" x14ac:dyDescent="0.2">
      <c r="A668" s="103">
        <v>42345</v>
      </c>
      <c r="B668" s="104" t="s">
        <v>1923</v>
      </c>
      <c r="C668" s="13" t="s">
        <v>972</v>
      </c>
      <c r="D668" s="106" t="s">
        <v>1924</v>
      </c>
      <c r="E668" s="107" t="str">
        <f>IF(Table2[[#This Row],[Tên hàng hóa]]&lt;&gt;0,VLOOKUP(Table2[[#This Row],[Tên hàng hóa]],Table1[[Tên hàng hóa]:[Quy cách]],2,0),"")</f>
        <v>Cadivi</v>
      </c>
      <c r="F668" s="107" t="str">
        <f>IF(Table2[[#This Row],[Tên hàng hóa]]&lt;&gt;0,VLOOKUP(Table2[[#This Row],[Tên hàng hóa]],Table1[[Tên hàng hóa]:[ĐVT]],3,0),"")</f>
        <v>Mét</v>
      </c>
      <c r="G668" s="108">
        <v>3724.6</v>
      </c>
      <c r="H668" s="108">
        <v>200</v>
      </c>
      <c r="I668" s="109">
        <f>IF(Table2[[#This Row],[Số lượng]]&lt;&gt;0,Table2[[#This Row],[Số lượng]]*Table2[[#This Row],[Đơn giá mua]],"")</f>
        <v>744920</v>
      </c>
      <c r="J668" s="109" t="str">
        <f ca="1">IF(AND(Table2[[#This Row],[Tên hàng hóa]]&lt;&gt;0,D669=""),SUM(OFFSET(Table2[[#This Row],[Thành tiền]],0,0,-COUNTIF(Table2[Số HĐ],Table2[[#This Row],[Số HĐ]]))),"")</f>
        <v/>
      </c>
      <c r="K668" s="108"/>
      <c r="L66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68" s="110"/>
    </row>
    <row r="669" spans="1:13" ht="35.1" customHeight="1" x14ac:dyDescent="0.2">
      <c r="A669" s="103">
        <v>42345</v>
      </c>
      <c r="B669" s="104" t="s">
        <v>1923</v>
      </c>
      <c r="C669" s="13" t="s">
        <v>972</v>
      </c>
      <c r="D669" s="106" t="s">
        <v>1926</v>
      </c>
      <c r="E669" s="107" t="str">
        <f>IF(Table2[[#This Row],[Tên hàng hóa]]&lt;&gt;0,VLOOKUP(Table2[[#This Row],[Tên hàng hóa]],Table1[[Tên hàng hóa]:[Quy cách]],2,0),"")</f>
        <v>Cadivi</v>
      </c>
      <c r="F669" s="107" t="str">
        <f>IF(Table2[[#This Row],[Tên hàng hóa]]&lt;&gt;0,VLOOKUP(Table2[[#This Row],[Tên hàng hóa]],Table1[[Tên hàng hóa]:[ĐVT]],3,0),"")</f>
        <v>Mét</v>
      </c>
      <c r="G669" s="108">
        <v>10231.1</v>
      </c>
      <c r="H669" s="108">
        <v>100</v>
      </c>
      <c r="I669" s="109">
        <f>IF(Table2[[#This Row],[Số lượng]]&lt;&gt;0,Table2[[#This Row],[Số lượng]]*Table2[[#This Row],[Đơn giá mua]],"")</f>
        <v>1023110</v>
      </c>
      <c r="J669" s="109">
        <f ca="1">IF(AND(Table2[[#This Row],[Tên hàng hóa]]&lt;&gt;0,D670=""),SUM(OFFSET(Table2[[#This Row],[Thành tiền]],0,0,-COUNTIF(Table2[Số HĐ],Table2[[#This Row],[Số HĐ]]))),"")</f>
        <v>2534598</v>
      </c>
      <c r="K669" s="108" t="s">
        <v>464</v>
      </c>
      <c r="L66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69" s="110" t="s">
        <v>2091</v>
      </c>
    </row>
    <row r="670" spans="1:13" ht="35.1" customHeight="1" x14ac:dyDescent="0.2">
      <c r="A670" s="103"/>
      <c r="B670" s="104"/>
      <c r="C670" s="105" t="str">
        <f t="shared" si="2"/>
        <v/>
      </c>
      <c r="D670" s="106"/>
      <c r="E670" s="107" t="str">
        <f>IF(Table2[[#This Row],[Tên hàng hóa]]&lt;&gt;0,VLOOKUP(Table2[[#This Row],[Tên hàng hóa]],Table1[[Tên hàng hóa]:[Quy cách]],2,0),"")</f>
        <v/>
      </c>
      <c r="F670" s="107" t="str">
        <f>IF(Table2[[#This Row],[Tên hàng hóa]]&lt;&gt;0,VLOOKUP(Table2[[#This Row],[Tên hàng hóa]],Table1[[Tên hàng hóa]:[ĐVT]],3,0),"")</f>
        <v/>
      </c>
      <c r="G670" s="108"/>
      <c r="H670" s="108"/>
      <c r="I670" s="109" t="str">
        <f>IF(Table2[[#This Row],[Số lượng]]&lt;&gt;0,Table2[[#This Row],[Số lượng]]*Table2[[#This Row],[Đơn giá mua]],"")</f>
        <v/>
      </c>
      <c r="J670" s="109" t="str">
        <f ca="1">IF(AND(Table2[[#This Row],[Tên hàng hóa]]&lt;&gt;0,D671=""),SUM(OFFSET(Table2[[#This Row],[Thành tiền]],0,0,-COUNTIF(Table2[Số HĐ],Table2[[#This Row],[Số HĐ]]))),"")</f>
        <v/>
      </c>
      <c r="K670" s="108"/>
      <c r="L67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70" s="110"/>
    </row>
    <row r="671" spans="1:13" ht="35.1" customHeight="1" x14ac:dyDescent="0.2">
      <c r="A671" s="103">
        <v>42345</v>
      </c>
      <c r="B671" s="12" t="s">
        <v>4343</v>
      </c>
      <c r="C671" s="105" t="s">
        <v>1795</v>
      </c>
      <c r="D671" s="106" t="s">
        <v>1928</v>
      </c>
      <c r="E671" s="107" t="str">
        <f>IF(Table2[[#This Row],[Tên hàng hóa]]&lt;&gt;0,VLOOKUP(Table2[[#This Row],[Tên hàng hóa]],Table1[[Tên hàng hóa]:[Quy cách]],2,0),"")</f>
        <v>Mitsubishi</v>
      </c>
      <c r="F671" s="107" t="str">
        <f>IF(Table2[[#This Row],[Tên hàng hóa]]&lt;&gt;0,VLOOKUP(Table2[[#This Row],[Tên hàng hóa]],Table1[[Tên hàng hóa]:[ĐVT]],3,0),"")</f>
        <v>Cái</v>
      </c>
      <c r="G671" s="108">
        <v>250470</v>
      </c>
      <c r="H671" s="108">
        <v>1</v>
      </c>
      <c r="I671" s="109">
        <f>IF(Table2[[#This Row],[Số lượng]]&lt;&gt;0,Table2[[#This Row],[Số lượng]]*Table2[[#This Row],[Đơn giá mua]],"")</f>
        <v>250470</v>
      </c>
      <c r="J671" s="109">
        <f ca="1">IF(AND(Table2[[#This Row],[Tên hàng hóa]]&lt;&gt;0,D672=""),SUM(OFFSET(Table2[[#This Row],[Thành tiền]],0,0,-COUNTIF(Table2[Số HĐ],Table2[[#This Row],[Số HĐ]]))),"")</f>
        <v>250470</v>
      </c>
      <c r="K671" s="108" t="s">
        <v>464</v>
      </c>
      <c r="L67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71" s="110" t="s">
        <v>2091</v>
      </c>
    </row>
    <row r="672" spans="1:13" ht="35.1" customHeight="1" x14ac:dyDescent="0.2">
      <c r="A672" s="103"/>
      <c r="B672" s="104"/>
      <c r="C672" s="105" t="str">
        <f t="shared" si="2"/>
        <v/>
      </c>
      <c r="D672" s="106"/>
      <c r="E672" s="107" t="str">
        <f>IF(Table2[[#This Row],[Tên hàng hóa]]&lt;&gt;0,VLOOKUP(Table2[[#This Row],[Tên hàng hóa]],Table1[[Tên hàng hóa]:[Quy cách]],2,0),"")</f>
        <v/>
      </c>
      <c r="F672" s="107" t="str">
        <f>IF(Table2[[#This Row],[Tên hàng hóa]]&lt;&gt;0,VLOOKUP(Table2[[#This Row],[Tên hàng hóa]],Table1[[Tên hàng hóa]:[ĐVT]],3,0),"")</f>
        <v/>
      </c>
      <c r="G672" s="108"/>
      <c r="H672" s="108"/>
      <c r="I672" s="109" t="str">
        <f>IF(Table2[[#This Row],[Số lượng]]&lt;&gt;0,Table2[[#This Row],[Số lượng]]*Table2[[#This Row],[Đơn giá mua]],"")</f>
        <v/>
      </c>
      <c r="J672" s="109" t="str">
        <f ca="1">IF(AND(Table2[[#This Row],[Tên hàng hóa]]&lt;&gt;0,D673=""),SUM(OFFSET(Table2[[#This Row],[Thành tiền]],0,0,-COUNTIF(Table2[Số HĐ],Table2[[#This Row],[Số HĐ]]))),"")</f>
        <v/>
      </c>
      <c r="K672" s="108"/>
      <c r="L67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72" s="110"/>
    </row>
    <row r="673" spans="1:13" ht="35.1" customHeight="1" x14ac:dyDescent="0.2">
      <c r="A673" s="103">
        <v>42347</v>
      </c>
      <c r="B673" s="104" t="s">
        <v>1940</v>
      </c>
      <c r="C673" s="105" t="s">
        <v>480</v>
      </c>
      <c r="D673" s="106" t="s">
        <v>194</v>
      </c>
      <c r="E673" s="107" t="str">
        <f>IF(Table2[[#This Row],[Tên hàng hóa]]&lt;&gt;0,VLOOKUP(Table2[[#This Row],[Tên hàng hóa]],Table1[[Tên hàng hóa]:[Quy cách]],2,0),"")</f>
        <v>Bộ Xử Lý Tín Hiệu Và Phụ Kiện</v>
      </c>
      <c r="F673" s="107" t="str">
        <f>IF(Table2[[#This Row],[Tên hàng hóa]]&lt;&gt;0,VLOOKUP(Table2[[#This Row],[Tên hàng hóa]],Table1[[Tên hàng hóa]:[ĐVT]],3,0),"")</f>
        <v>Cái</v>
      </c>
      <c r="G673" s="108">
        <v>871200</v>
      </c>
      <c r="H673" s="108">
        <v>2</v>
      </c>
      <c r="I673" s="109">
        <f>IF(Table2[[#This Row],[Số lượng]]&lt;&gt;0,Table2[[#This Row],[Số lượng]]*Table2[[#This Row],[Đơn giá mua]],"")</f>
        <v>1742400</v>
      </c>
      <c r="J673" s="109">
        <f ca="1">IF(AND(Table2[[#This Row],[Tên hàng hóa]]&lt;&gt;0,D674=""),SUM(OFFSET(Table2[[#This Row],[Thành tiền]],0,0,-COUNTIF(Table2[Số HĐ],Table2[[#This Row],[Số HĐ]]))),"")</f>
        <v>1742400</v>
      </c>
      <c r="K673" s="17" t="s">
        <v>464</v>
      </c>
      <c r="L67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73" s="110"/>
    </row>
    <row r="674" spans="1:13" ht="35.1" customHeight="1" x14ac:dyDescent="0.2">
      <c r="A674" s="103"/>
      <c r="B674" s="104"/>
      <c r="C674" s="105" t="str">
        <f t="shared" si="2"/>
        <v/>
      </c>
      <c r="D674" s="106"/>
      <c r="E674" s="107" t="str">
        <f>IF(Table2[[#This Row],[Tên hàng hóa]]&lt;&gt;0,VLOOKUP(Table2[[#This Row],[Tên hàng hóa]],Table1[[Tên hàng hóa]:[Quy cách]],2,0),"")</f>
        <v/>
      </c>
      <c r="F674" s="107" t="str">
        <f>IF(Table2[[#This Row],[Tên hàng hóa]]&lt;&gt;0,VLOOKUP(Table2[[#This Row],[Tên hàng hóa]],Table1[[Tên hàng hóa]:[ĐVT]],3,0),"")</f>
        <v/>
      </c>
      <c r="G674" s="108"/>
      <c r="H674" s="108"/>
      <c r="I674" s="109" t="str">
        <f>IF(Table2[[#This Row],[Số lượng]]&lt;&gt;0,Table2[[#This Row],[Số lượng]]*Table2[[#This Row],[Đơn giá mua]],"")</f>
        <v/>
      </c>
      <c r="J674" s="109" t="str">
        <f ca="1">IF(AND(Table2[[#This Row],[Tên hàng hóa]]&lt;&gt;0,D675=""),SUM(OFFSET(Table2[[#This Row],[Thành tiền]],0,0,-COUNTIF(Table2[Số HĐ],Table2[[#This Row],[Số HĐ]]))),"")</f>
        <v/>
      </c>
      <c r="K674" s="108"/>
      <c r="L67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74" s="110"/>
    </row>
    <row r="675" spans="1:13" ht="35.1" customHeight="1" x14ac:dyDescent="0.2">
      <c r="A675" s="103">
        <v>42349</v>
      </c>
      <c r="B675" s="104" t="s">
        <v>1941</v>
      </c>
      <c r="C675" s="105" t="s">
        <v>480</v>
      </c>
      <c r="D675" s="106" t="s">
        <v>338</v>
      </c>
      <c r="E675" s="107" t="str">
        <f>IF(Table2[[#This Row],[Tên hàng hóa]]&lt;&gt;0,VLOOKUP(Table2[[#This Row],[Tên hàng hóa]],Table1[[Tên hàng hóa]:[Quy cách]],2,0),"")</f>
        <v>Relay</v>
      </c>
      <c r="F675" s="107" t="str">
        <f>IF(Table2[[#This Row],[Tên hàng hóa]]&lt;&gt;0,VLOOKUP(Table2[[#This Row],[Tên hàng hóa]],Table1[[Tên hàng hóa]:[ĐVT]],3,0),"")</f>
        <v>Cái</v>
      </c>
      <c r="G675" s="108">
        <v>52800</v>
      </c>
      <c r="H675" s="108">
        <v>5</v>
      </c>
      <c r="I675" s="109">
        <f>IF(Table2[[#This Row],[Số lượng]]&lt;&gt;0,Table2[[#This Row],[Số lượng]]*Table2[[#This Row],[Đơn giá mua]],"")</f>
        <v>264000</v>
      </c>
      <c r="J675" s="109" t="str">
        <f ca="1">IF(AND(Table2[[#This Row],[Tên hàng hóa]]&lt;&gt;0,D676=""),SUM(OFFSET(Table2[[#This Row],[Thành tiền]],0,0,-COUNTIF(Table2[Số HĐ],Table2[[#This Row],[Số HĐ]]))),"")</f>
        <v/>
      </c>
      <c r="K675" s="108"/>
      <c r="L67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75" s="110"/>
    </row>
    <row r="676" spans="1:13" ht="35.1" customHeight="1" x14ac:dyDescent="0.2">
      <c r="A676" s="103">
        <v>42349</v>
      </c>
      <c r="B676" s="104" t="s">
        <v>1941</v>
      </c>
      <c r="C676" s="105" t="s">
        <v>480</v>
      </c>
      <c r="D676" s="106" t="s">
        <v>335</v>
      </c>
      <c r="E676" s="107" t="str">
        <f>IF(Table2[[#This Row],[Tên hàng hóa]]&lt;&gt;0,VLOOKUP(Table2[[#This Row],[Tên hàng hóa]],Table1[[Tên hàng hóa]:[Quy cách]],2,0),"")</f>
        <v>Relay</v>
      </c>
      <c r="F676" s="107" t="str">
        <f>IF(Table2[[#This Row],[Tên hàng hóa]]&lt;&gt;0,VLOOKUP(Table2[[#This Row],[Tên hàng hóa]],Table1[[Tên hàng hóa]:[ĐVT]],3,0),"")</f>
        <v>Cái</v>
      </c>
      <c r="G676" s="108">
        <v>50600</v>
      </c>
      <c r="H676" s="108">
        <v>5</v>
      </c>
      <c r="I676" s="109">
        <f>IF(Table2[[#This Row],[Số lượng]]&lt;&gt;0,Table2[[#This Row],[Số lượng]]*Table2[[#This Row],[Đơn giá mua]],"")</f>
        <v>253000</v>
      </c>
      <c r="J676" s="109" t="str">
        <f ca="1">IF(AND(Table2[[#This Row],[Tên hàng hóa]]&lt;&gt;0,D677=""),SUM(OFFSET(Table2[[#This Row],[Thành tiền]],0,0,-COUNTIF(Table2[Số HĐ],Table2[[#This Row],[Số HĐ]]))),"")</f>
        <v/>
      </c>
      <c r="K676" s="108"/>
      <c r="L67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76" s="110"/>
    </row>
    <row r="677" spans="1:13" ht="35.1" customHeight="1" x14ac:dyDescent="0.2">
      <c r="A677" s="103">
        <v>42349</v>
      </c>
      <c r="B677" s="104" t="s">
        <v>1941</v>
      </c>
      <c r="C677" s="105" t="s">
        <v>480</v>
      </c>
      <c r="D677" s="106" t="s">
        <v>429</v>
      </c>
      <c r="E677" s="107" t="str">
        <f>IF(Table2[[#This Row],[Tên hàng hóa]]&lt;&gt;0,VLOOKUP(Table2[[#This Row],[Tên hàng hóa]],Table1[[Tên hàng hóa]:[Quy cách]],2,0),"")</f>
        <v>Socket</v>
      </c>
      <c r="F677" s="107" t="str">
        <f>IF(Table2[[#This Row],[Tên hàng hóa]]&lt;&gt;0,VLOOKUP(Table2[[#This Row],[Tên hàng hóa]],Table1[[Tên hàng hóa]:[ĐVT]],3,0),"")</f>
        <v>Cái</v>
      </c>
      <c r="G677" s="108">
        <v>25300</v>
      </c>
      <c r="H677" s="108">
        <v>10</v>
      </c>
      <c r="I677" s="109">
        <f>IF(Table2[[#This Row],[Số lượng]]&lt;&gt;0,Table2[[#This Row],[Số lượng]]*Table2[[#This Row],[Đơn giá mua]],"")</f>
        <v>253000</v>
      </c>
      <c r="J677" s="109" t="str">
        <f ca="1">IF(AND(Table2[[#This Row],[Tên hàng hóa]]&lt;&gt;0,D678=""),SUM(OFFSET(Table2[[#This Row],[Thành tiền]],0,0,-COUNTIF(Table2[Số HĐ],Table2[[#This Row],[Số HĐ]]))),"")</f>
        <v/>
      </c>
      <c r="K677" s="108"/>
      <c r="L67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77" s="110"/>
    </row>
    <row r="678" spans="1:13" ht="35.1" customHeight="1" x14ac:dyDescent="0.2">
      <c r="A678" s="103">
        <v>42349</v>
      </c>
      <c r="B678" s="104" t="s">
        <v>1941</v>
      </c>
      <c r="C678" s="105" t="s">
        <v>480</v>
      </c>
      <c r="D678" s="106" t="s">
        <v>392</v>
      </c>
      <c r="E678" s="107" t="str">
        <f>IF(Table2[[#This Row],[Tên hàng hóa]]&lt;&gt;0,VLOOKUP(Table2[[#This Row],[Tên hàng hóa]],Table1[[Tên hàng hóa]:[Quy cách]],2,0),"")</f>
        <v>Timer</v>
      </c>
      <c r="F678" s="107" t="str">
        <f>IF(Table2[[#This Row],[Tên hàng hóa]]&lt;&gt;0,VLOOKUP(Table2[[#This Row],[Tên hàng hóa]],Table1[[Tên hàng hóa]:[ĐVT]],3,0),"")</f>
        <v>Cái</v>
      </c>
      <c r="G678" s="108">
        <v>495000</v>
      </c>
      <c r="H678" s="108">
        <v>2</v>
      </c>
      <c r="I678" s="109">
        <f>IF(Table2[[#This Row],[Số lượng]]&lt;&gt;0,Table2[[#This Row],[Số lượng]]*Table2[[#This Row],[Đơn giá mua]],"")</f>
        <v>990000</v>
      </c>
      <c r="J678" s="109">
        <f ca="1">IF(AND(Table2[[#This Row],[Tên hàng hóa]]&lt;&gt;0,D679=""),SUM(OFFSET(Table2[[#This Row],[Thành tiền]],0,0,-COUNTIF(Table2[Số HĐ],Table2[[#This Row],[Số HĐ]]))),"")</f>
        <v>1760000</v>
      </c>
      <c r="K678" s="17" t="s">
        <v>464</v>
      </c>
      <c r="L67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78" s="110"/>
    </row>
    <row r="679" spans="1:13" ht="35.1" customHeight="1" x14ac:dyDescent="0.2">
      <c r="A679" s="103"/>
      <c r="B679" s="104"/>
      <c r="C679" s="105" t="str">
        <f t="shared" si="2"/>
        <v/>
      </c>
      <c r="D679" s="106"/>
      <c r="E679" s="107" t="str">
        <f>IF(Table2[[#This Row],[Tên hàng hóa]]&lt;&gt;0,VLOOKUP(Table2[[#This Row],[Tên hàng hóa]],Table1[[Tên hàng hóa]:[Quy cách]],2,0),"")</f>
        <v/>
      </c>
      <c r="F679" s="107" t="str">
        <f>IF(Table2[[#This Row],[Tên hàng hóa]]&lt;&gt;0,VLOOKUP(Table2[[#This Row],[Tên hàng hóa]],Table1[[Tên hàng hóa]:[ĐVT]],3,0),"")</f>
        <v/>
      </c>
      <c r="G679" s="108"/>
      <c r="H679" s="108"/>
      <c r="I679" s="109" t="str">
        <f>IF(Table2[[#This Row],[Số lượng]]&lt;&gt;0,Table2[[#This Row],[Số lượng]]*Table2[[#This Row],[Đơn giá mua]],"")</f>
        <v/>
      </c>
      <c r="J679" s="109" t="str">
        <f ca="1">IF(AND(Table2[[#This Row],[Tên hàng hóa]]&lt;&gt;0,D680=""),SUM(OFFSET(Table2[[#This Row],[Thành tiền]],0,0,-COUNTIF(Table2[Số HĐ],Table2[[#This Row],[Số HĐ]]))),"")</f>
        <v/>
      </c>
      <c r="K679" s="108"/>
      <c r="L67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79" s="110"/>
    </row>
    <row r="680" spans="1:13" ht="35.1" customHeight="1" x14ac:dyDescent="0.2">
      <c r="A680" s="103">
        <v>42350</v>
      </c>
      <c r="B680" s="104" t="s">
        <v>1942</v>
      </c>
      <c r="C680" s="13" t="s">
        <v>586</v>
      </c>
      <c r="D680" s="106" t="s">
        <v>55</v>
      </c>
      <c r="E680" s="107" t="str">
        <f>IF(Table2[[#This Row],[Tên hàng hóa]]&lt;&gt;0,VLOOKUP(Table2[[#This Row],[Tên hàng hóa]],Table1[[Tên hàng hóa]:[Quy cách]],2,0),"")</f>
        <v>Bộ Điều Khiển Lập Trình</v>
      </c>
      <c r="F680" s="107" t="str">
        <f>IF(Table2[[#This Row],[Tên hàng hóa]]&lt;&gt;0,VLOOKUP(Table2[[#This Row],[Tên hàng hóa]],Table1[[Tên hàng hóa]:[ĐVT]],3,0),"")</f>
        <v>Cái</v>
      </c>
      <c r="G680" s="108">
        <v>5139503.43</v>
      </c>
      <c r="H680" s="108">
        <v>1</v>
      </c>
      <c r="I680" s="109">
        <f>IF(Table2[[#This Row],[Số lượng]]&lt;&gt;0,Table2[[#This Row],[Số lượng]]*Table2[[#This Row],[Đơn giá mua]],"")</f>
        <v>5139503.43</v>
      </c>
      <c r="J680" s="109" t="str">
        <f ca="1">IF(AND(Table2[[#This Row],[Tên hàng hóa]]&lt;&gt;0,D681=""),SUM(OFFSET(Table2[[#This Row],[Thành tiền]],0,0,-COUNTIF(Table2[Số HĐ],Table2[[#This Row],[Số HĐ]]))),"")</f>
        <v/>
      </c>
      <c r="K680" s="108"/>
      <c r="L68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80" s="110"/>
    </row>
    <row r="681" spans="1:13" ht="35.1" customHeight="1" x14ac:dyDescent="0.2">
      <c r="A681" s="103">
        <v>42350</v>
      </c>
      <c r="B681" s="104" t="s">
        <v>1942</v>
      </c>
      <c r="C681" s="13" t="s">
        <v>586</v>
      </c>
      <c r="D681" s="106" t="s">
        <v>52</v>
      </c>
      <c r="E681" s="107" t="str">
        <f>IF(Table2[[#This Row],[Tên hàng hóa]]&lt;&gt;0,VLOOKUP(Table2[[#This Row],[Tên hàng hóa]],Table1[[Tên hàng hóa]:[Quy cách]],2,0),"")</f>
        <v>Bộ Điều Khiển Lập Trình</v>
      </c>
      <c r="F681" s="107" t="str">
        <f>IF(Table2[[#This Row],[Tên hàng hóa]]&lt;&gt;0,VLOOKUP(Table2[[#This Row],[Tên hàng hóa]],Table1[[Tên hàng hóa]:[ĐVT]],3,0),"")</f>
        <v>Cái</v>
      </c>
      <c r="G681" s="108">
        <v>2219163.4300000002</v>
      </c>
      <c r="H681" s="108">
        <v>1</v>
      </c>
      <c r="I681" s="109">
        <f>IF(Table2[[#This Row],[Số lượng]]&lt;&gt;0,Table2[[#This Row],[Số lượng]]*Table2[[#This Row],[Đơn giá mua]],"")</f>
        <v>2219163.4300000002</v>
      </c>
      <c r="J681" s="109" t="str">
        <f ca="1">IF(AND(Table2[[#This Row],[Tên hàng hóa]]&lt;&gt;0,D682=""),SUM(OFFSET(Table2[[#This Row],[Thành tiền]],0,0,-COUNTIF(Table2[Số HĐ],Table2[[#This Row],[Số HĐ]]))),"")</f>
        <v/>
      </c>
      <c r="K681" s="108"/>
      <c r="L68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81" s="110"/>
    </row>
    <row r="682" spans="1:13" ht="35.1" customHeight="1" x14ac:dyDescent="0.2">
      <c r="A682" s="103">
        <v>42350</v>
      </c>
      <c r="B682" s="104" t="s">
        <v>1942</v>
      </c>
      <c r="C682" s="13" t="s">
        <v>586</v>
      </c>
      <c r="D682" s="106" t="s">
        <v>53</v>
      </c>
      <c r="E682" s="107" t="str">
        <f>IF(Table2[[#This Row],[Tên hàng hóa]]&lt;&gt;0,VLOOKUP(Table2[[#This Row],[Tên hàng hóa]],Table1[[Tên hàng hóa]:[Quy cách]],2,0),"")</f>
        <v>Bộ Điều Khiển Lập Trình</v>
      </c>
      <c r="F682" s="107" t="str">
        <f>IF(Table2[[#This Row],[Tên hàng hóa]]&lt;&gt;0,VLOOKUP(Table2[[#This Row],[Tên hàng hóa]],Table1[[Tên hàng hóa]:[ĐVT]],3,0),"")</f>
        <v>Cái</v>
      </c>
      <c r="G682" s="108">
        <v>2600077.4300000002</v>
      </c>
      <c r="H682" s="108">
        <v>1</v>
      </c>
      <c r="I682" s="109">
        <f>IF(Table2[[#This Row],[Số lượng]]&lt;&gt;0,Table2[[#This Row],[Số lượng]]*Table2[[#This Row],[Đơn giá mua]],"")</f>
        <v>2600077.4300000002</v>
      </c>
      <c r="J682" s="109" t="str">
        <f ca="1">IF(AND(Table2[[#This Row],[Tên hàng hóa]]&lt;&gt;0,D683=""),SUM(OFFSET(Table2[[#This Row],[Thành tiền]],0,0,-COUNTIF(Table2[Số HĐ],Table2[[#This Row],[Số HĐ]]))),"")</f>
        <v/>
      </c>
      <c r="K682" s="108"/>
      <c r="L68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82" s="110"/>
    </row>
    <row r="683" spans="1:13" ht="35.1" customHeight="1" x14ac:dyDescent="0.2">
      <c r="A683" s="103">
        <v>42350</v>
      </c>
      <c r="B683" s="104" t="s">
        <v>1942</v>
      </c>
      <c r="C683" s="13" t="s">
        <v>586</v>
      </c>
      <c r="D683" s="106" t="s">
        <v>1944</v>
      </c>
      <c r="E683" s="107" t="str">
        <f>IF(Table2[[#This Row],[Tên hàng hóa]]&lt;&gt;0,VLOOKUP(Table2[[#This Row],[Tên hàng hóa]],Table1[[Tên hàng hóa]:[Quy cách]],2,0),"")</f>
        <v>Cảm Biến</v>
      </c>
      <c r="F683" s="107" t="str">
        <f>IF(Table2[[#This Row],[Tên hàng hóa]]&lt;&gt;0,VLOOKUP(Table2[[#This Row],[Tên hàng hóa]],Table1[[Tên hàng hóa]:[ĐVT]],3,0),"")</f>
        <v>Cái</v>
      </c>
      <c r="G683" s="108">
        <v>691491.43</v>
      </c>
      <c r="H683" s="108">
        <v>45</v>
      </c>
      <c r="I683" s="109">
        <f>IF(Table2[[#This Row],[Số lượng]]&lt;&gt;0,Table2[[#This Row],[Số lượng]]*Table2[[#This Row],[Đơn giá mua]],"")</f>
        <v>31117114.350000001</v>
      </c>
      <c r="J683" s="109" t="str">
        <f ca="1">IF(AND(Table2[[#This Row],[Tên hàng hóa]]&lt;&gt;0,D684=""),SUM(OFFSET(Table2[[#This Row],[Thành tiền]],0,0,-COUNTIF(Table2[Số HĐ],Table2[[#This Row],[Số HĐ]]))),"")</f>
        <v/>
      </c>
      <c r="K683" s="108"/>
      <c r="L68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83" s="110"/>
    </row>
    <row r="684" spans="1:13" ht="35.1" customHeight="1" x14ac:dyDescent="0.2">
      <c r="A684" s="103">
        <v>42350</v>
      </c>
      <c r="B684" s="104" t="s">
        <v>1942</v>
      </c>
      <c r="C684" s="13" t="s">
        <v>586</v>
      </c>
      <c r="D684" s="106" t="s">
        <v>1943</v>
      </c>
      <c r="E684" s="107" t="str">
        <f>IF(Table2[[#This Row],[Tên hàng hóa]]&lt;&gt;0,VLOOKUP(Table2[[#This Row],[Tên hàng hóa]],Table1[[Tên hàng hóa]:[Quy cách]],2,0),"")</f>
        <v>Bộ Điều Khiển Lập Trình</v>
      </c>
      <c r="F684" s="107" t="str">
        <f>IF(Table2[[#This Row],[Tên hàng hóa]]&lt;&gt;0,VLOOKUP(Table2[[#This Row],[Tên hàng hóa]],Table1[[Tên hàng hóa]:[ĐVT]],3,0),"")</f>
        <v>Cái</v>
      </c>
      <c r="G684" s="108">
        <v>3107962.43</v>
      </c>
      <c r="H684" s="108">
        <v>2</v>
      </c>
      <c r="I684" s="109">
        <f>IF(Table2[[#This Row],[Số lượng]]&lt;&gt;0,Table2[[#This Row],[Số lượng]]*Table2[[#This Row],[Đơn giá mua]],"")</f>
        <v>6215924.8600000003</v>
      </c>
      <c r="J684" s="109" t="str">
        <f ca="1">IF(AND(Table2[[#This Row],[Tên hàng hóa]]&lt;&gt;0,D685=""),SUM(OFFSET(Table2[[#This Row],[Thành tiền]],0,0,-COUNTIF(Table2[Số HĐ],Table2[[#This Row],[Số HĐ]]))),"")</f>
        <v/>
      </c>
      <c r="K684" s="108"/>
      <c r="L68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84" s="110"/>
    </row>
    <row r="685" spans="1:13" ht="35.1" customHeight="1" x14ac:dyDescent="0.2">
      <c r="A685" s="103">
        <v>42350</v>
      </c>
      <c r="B685" s="104" t="s">
        <v>1942</v>
      </c>
      <c r="C685" s="13" t="s">
        <v>586</v>
      </c>
      <c r="D685" s="106" t="s">
        <v>844</v>
      </c>
      <c r="E685" s="107" t="str">
        <f>IF(Table2[[#This Row],[Tên hàng hóa]]&lt;&gt;0,VLOOKUP(Table2[[#This Row],[Tên hàng hóa]],Table1[[Tên hàng hóa]:[Quy cách]],2,0),"")</f>
        <v>Bộ Điều Khiển Lập Trình</v>
      </c>
      <c r="F685" s="107" t="str">
        <f>IF(Table2[[#This Row],[Tên hàng hóa]]&lt;&gt;0,VLOOKUP(Table2[[#This Row],[Tên hàng hóa]],Table1[[Tên hàng hóa]:[ĐVT]],3,0),"")</f>
        <v>Cái</v>
      </c>
      <c r="G685" s="108">
        <v>1990615.43</v>
      </c>
      <c r="H685" s="108">
        <v>1</v>
      </c>
      <c r="I685" s="109">
        <f>IF(Table2[[#This Row],[Số lượng]]&lt;&gt;0,Table2[[#This Row],[Số lượng]]*Table2[[#This Row],[Đơn giá mua]],"")</f>
        <v>1990615.43</v>
      </c>
      <c r="J685" s="109" t="str">
        <f ca="1">IF(AND(Table2[[#This Row],[Tên hàng hóa]]&lt;&gt;0,D686=""),SUM(OFFSET(Table2[[#This Row],[Thành tiền]],0,0,-COUNTIF(Table2[Số HĐ],Table2[[#This Row],[Số HĐ]]))),"")</f>
        <v/>
      </c>
      <c r="K685" s="108"/>
      <c r="L68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85" s="110"/>
    </row>
    <row r="686" spans="1:13" ht="35.1" customHeight="1" x14ac:dyDescent="0.2">
      <c r="A686" s="103">
        <v>42350</v>
      </c>
      <c r="B686" s="104" t="s">
        <v>1942</v>
      </c>
      <c r="C686" s="13" t="s">
        <v>586</v>
      </c>
      <c r="D686" s="106" t="s">
        <v>85</v>
      </c>
      <c r="E686" s="107" t="str">
        <f>IF(Table2[[#This Row],[Tên hàng hóa]]&lt;&gt;0,VLOOKUP(Table2[[#This Row],[Tên hàng hóa]],Table1[[Tên hàng hóa]:[Quy cách]],2,0),"")</f>
        <v>Bộ Điều Khiển Lập Trình</v>
      </c>
      <c r="F686" s="107" t="str">
        <f>IF(Table2[[#This Row],[Tên hàng hóa]]&lt;&gt;0,VLOOKUP(Table2[[#This Row],[Tên hàng hóa]],Table1[[Tên hàng hóa]:[ĐVT]],3,0),"")</f>
        <v>Cái</v>
      </c>
      <c r="G686" s="108">
        <v>2498500.4300000002</v>
      </c>
      <c r="H686" s="108">
        <v>1</v>
      </c>
      <c r="I686" s="109">
        <f>IF(Table2[[#This Row],[Số lượng]]&lt;&gt;0,Table2[[#This Row],[Số lượng]]*Table2[[#This Row],[Đơn giá mua]],"")</f>
        <v>2498500.4300000002</v>
      </c>
      <c r="J686" s="109">
        <f ca="1">IF(AND(Table2[[#This Row],[Tên hàng hóa]]&lt;&gt;0,D687=""),SUM(OFFSET(Table2[[#This Row],[Thành tiền]],0,0,-COUNTIF(Table2[Số HĐ],Table2[[#This Row],[Số HĐ]]))),"")</f>
        <v>51780899.359999999</v>
      </c>
      <c r="K686" s="108" t="s">
        <v>464</v>
      </c>
      <c r="L68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86" s="110"/>
    </row>
    <row r="687" spans="1:13" ht="35.1" customHeight="1" x14ac:dyDescent="0.2">
      <c r="A687" s="103"/>
      <c r="B687" s="104"/>
      <c r="C687" s="105" t="str">
        <f t="shared" si="2"/>
        <v/>
      </c>
      <c r="D687" s="106"/>
      <c r="E687" s="107" t="str">
        <f>IF(Table2[[#This Row],[Tên hàng hóa]]&lt;&gt;0,VLOOKUP(Table2[[#This Row],[Tên hàng hóa]],Table1[[Tên hàng hóa]:[Quy cách]],2,0),"")</f>
        <v/>
      </c>
      <c r="F687" s="107" t="str">
        <f>IF(Table2[[#This Row],[Tên hàng hóa]]&lt;&gt;0,VLOOKUP(Table2[[#This Row],[Tên hàng hóa]],Table1[[Tên hàng hóa]:[ĐVT]],3,0),"")</f>
        <v/>
      </c>
      <c r="G687" s="108"/>
      <c r="H687" s="108"/>
      <c r="I687" s="109" t="str">
        <f>IF(Table2[[#This Row],[Số lượng]]&lt;&gt;0,Table2[[#This Row],[Số lượng]]*Table2[[#This Row],[Đơn giá mua]],"")</f>
        <v/>
      </c>
      <c r="J687" s="109" t="str">
        <f ca="1">IF(AND(Table2[[#This Row],[Tên hàng hóa]]&lt;&gt;0,D688=""),SUM(OFFSET(Table2[[#This Row],[Thành tiền]],0,0,-COUNTIF(Table2[Số HĐ],Table2[[#This Row],[Số HĐ]]))),"")</f>
        <v/>
      </c>
      <c r="K687" s="108"/>
      <c r="L68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87" s="110"/>
    </row>
    <row r="688" spans="1:13" ht="35.1" customHeight="1" x14ac:dyDescent="0.2">
      <c r="A688" s="103">
        <v>42347</v>
      </c>
      <c r="B688" s="104" t="s">
        <v>1945</v>
      </c>
      <c r="C688" s="105" t="s">
        <v>480</v>
      </c>
      <c r="D688" s="106" t="s">
        <v>743</v>
      </c>
      <c r="E688" s="107" t="str">
        <f>IF(Table2[[#This Row],[Tên hàng hóa]]&lt;&gt;0,VLOOKUP(Table2[[#This Row],[Tên hàng hóa]],Table1[[Tên hàng hóa]:[Quy cách]],2,0),"")</f>
        <v>Cảm Biến</v>
      </c>
      <c r="F688" s="107" t="str">
        <f>IF(Table2[[#This Row],[Tên hàng hóa]]&lt;&gt;0,VLOOKUP(Table2[[#This Row],[Tên hàng hóa]],Table1[[Tên hàng hóa]:[ĐVT]],3,0),"")</f>
        <v>Cái</v>
      </c>
      <c r="G688" s="108">
        <v>432300</v>
      </c>
      <c r="H688" s="108">
        <v>2</v>
      </c>
      <c r="I688" s="109">
        <f>IF(Table2[[#This Row],[Số lượng]]&lt;&gt;0,Table2[[#This Row],[Số lượng]]*Table2[[#This Row],[Đơn giá mua]],"")</f>
        <v>864600</v>
      </c>
      <c r="J688" s="109">
        <f ca="1">IF(AND(Table2[[#This Row],[Tên hàng hóa]]&lt;&gt;0,D689=""),SUM(OFFSET(Table2[[#This Row],[Thành tiền]],0,0,-COUNTIF(Table2[Số HĐ],Table2[[#This Row],[Số HĐ]]))),"")</f>
        <v>864600</v>
      </c>
      <c r="K688" s="17" t="s">
        <v>464</v>
      </c>
      <c r="L68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88" s="110"/>
    </row>
    <row r="689" spans="1:13" ht="35.1" customHeight="1" x14ac:dyDescent="0.2">
      <c r="A689" s="103"/>
      <c r="B689" s="104"/>
      <c r="C689" s="105" t="str">
        <f t="shared" si="2"/>
        <v/>
      </c>
      <c r="D689" s="106"/>
      <c r="E689" s="107" t="str">
        <f>IF(Table2[[#This Row],[Tên hàng hóa]]&lt;&gt;0,VLOOKUP(Table2[[#This Row],[Tên hàng hóa]],Table1[[Tên hàng hóa]:[Quy cách]],2,0),"")</f>
        <v/>
      </c>
      <c r="F689" s="107" t="str">
        <f>IF(Table2[[#This Row],[Tên hàng hóa]]&lt;&gt;0,VLOOKUP(Table2[[#This Row],[Tên hàng hóa]],Table1[[Tên hàng hóa]:[ĐVT]],3,0),"")</f>
        <v/>
      </c>
      <c r="G689" s="108"/>
      <c r="H689" s="108"/>
      <c r="I689" s="109" t="str">
        <f>IF(Table2[[#This Row],[Số lượng]]&lt;&gt;0,Table2[[#This Row],[Số lượng]]*Table2[[#This Row],[Đơn giá mua]],"")</f>
        <v/>
      </c>
      <c r="J689" s="109" t="str">
        <f ca="1">IF(AND(Table2[[#This Row],[Tên hàng hóa]]&lt;&gt;0,D690=""),SUM(OFFSET(Table2[[#This Row],[Thành tiền]],0,0,-COUNTIF(Table2[Số HĐ],Table2[[#This Row],[Số HĐ]]))),"")</f>
        <v/>
      </c>
      <c r="K689" s="108"/>
      <c r="L68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89" s="110"/>
    </row>
    <row r="690" spans="1:13" ht="35.1" customHeight="1" x14ac:dyDescent="0.2">
      <c r="A690" s="103">
        <v>42352</v>
      </c>
      <c r="B690" s="104" t="s">
        <v>1946</v>
      </c>
      <c r="C690" s="105" t="s">
        <v>480</v>
      </c>
      <c r="D690" s="106" t="s">
        <v>949</v>
      </c>
      <c r="E690" s="107" t="str">
        <f>IF(Table2[[#This Row],[Tên hàng hóa]]&lt;&gt;0,VLOOKUP(Table2[[#This Row],[Tên hàng hóa]],Table1[[Tên hàng hóa]:[Quy cách]],2,0),"")</f>
        <v>Relay</v>
      </c>
      <c r="F690" s="107" t="str">
        <f>IF(Table2[[#This Row],[Tên hàng hóa]]&lt;&gt;0,VLOOKUP(Table2[[#This Row],[Tên hàng hóa]],Table1[[Tên hàng hóa]:[ĐVT]],3,0),"")</f>
        <v>Cái</v>
      </c>
      <c r="G690" s="108">
        <v>859100</v>
      </c>
      <c r="H690" s="108">
        <v>2</v>
      </c>
      <c r="I690" s="109">
        <f>IF(Table2[[#This Row],[Số lượng]]&lt;&gt;0,Table2[[#This Row],[Số lượng]]*Table2[[#This Row],[Đơn giá mua]],"")</f>
        <v>1718200</v>
      </c>
      <c r="J690" s="109">
        <f ca="1">IF(AND(Table2[[#This Row],[Tên hàng hóa]]&lt;&gt;0,D691=""),SUM(OFFSET(Table2[[#This Row],[Thành tiền]],0,0,-COUNTIF(Table2[Số HĐ],Table2[[#This Row],[Số HĐ]]))),"")</f>
        <v>1718200</v>
      </c>
      <c r="K690" s="17" t="s">
        <v>464</v>
      </c>
      <c r="L69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90" s="110"/>
    </row>
    <row r="691" spans="1:13" ht="35.1" customHeight="1" x14ac:dyDescent="0.2">
      <c r="A691" s="103"/>
      <c r="B691" s="104"/>
      <c r="C691" s="105" t="str">
        <f t="shared" si="2"/>
        <v/>
      </c>
      <c r="D691" s="106"/>
      <c r="E691" s="107" t="str">
        <f>IF(Table2[[#This Row],[Tên hàng hóa]]&lt;&gt;0,VLOOKUP(Table2[[#This Row],[Tên hàng hóa]],Table1[[Tên hàng hóa]:[Quy cách]],2,0),"")</f>
        <v/>
      </c>
      <c r="F691" s="107" t="str">
        <f>IF(Table2[[#This Row],[Tên hàng hóa]]&lt;&gt;0,VLOOKUP(Table2[[#This Row],[Tên hàng hóa]],Table1[[Tên hàng hóa]:[ĐVT]],3,0),"")</f>
        <v/>
      </c>
      <c r="G691" s="108"/>
      <c r="H691" s="108"/>
      <c r="I691" s="109" t="str">
        <f>IF(Table2[[#This Row],[Số lượng]]&lt;&gt;0,Table2[[#This Row],[Số lượng]]*Table2[[#This Row],[Đơn giá mua]],"")</f>
        <v/>
      </c>
      <c r="J691" s="109" t="str">
        <f ca="1">IF(AND(Table2[[#This Row],[Tên hàng hóa]]&lt;&gt;0,D692=""),SUM(OFFSET(Table2[[#This Row],[Thành tiền]],0,0,-COUNTIF(Table2[Số HĐ],Table2[[#This Row],[Số HĐ]]))),"")</f>
        <v/>
      </c>
      <c r="K691" s="108"/>
      <c r="L69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91" s="110"/>
    </row>
    <row r="692" spans="1:13" ht="35.1" customHeight="1" x14ac:dyDescent="0.2">
      <c r="A692" s="103">
        <v>42352</v>
      </c>
      <c r="B692" s="104" t="s">
        <v>1947</v>
      </c>
      <c r="C692" s="105" t="s">
        <v>480</v>
      </c>
      <c r="D692" s="106" t="s">
        <v>951</v>
      </c>
      <c r="E692" s="107" t="str">
        <f>IF(Table2[[#This Row],[Tên hàng hóa]]&lt;&gt;0,VLOOKUP(Table2[[#This Row],[Tên hàng hóa]],Table1[[Tên hàng hóa]:[Quy cách]],2,0),"")</f>
        <v>Socket</v>
      </c>
      <c r="F692" s="107" t="str">
        <f>IF(Table2[[#This Row],[Tên hàng hóa]]&lt;&gt;0,VLOOKUP(Table2[[#This Row],[Tên hàng hóa]],Table1[[Tên hàng hóa]:[ĐVT]],3,0),"")</f>
        <v>Cái</v>
      </c>
      <c r="G692" s="108">
        <v>159500</v>
      </c>
      <c r="H692" s="108">
        <v>2</v>
      </c>
      <c r="I692" s="109">
        <f>IF(Table2[[#This Row],[Số lượng]]&lt;&gt;0,Table2[[#This Row],[Số lượng]]*Table2[[#This Row],[Đơn giá mua]],"")</f>
        <v>319000</v>
      </c>
      <c r="J692" s="109">
        <f ca="1">IF(AND(Table2[[#This Row],[Tên hàng hóa]]&lt;&gt;0,D693=""),SUM(OFFSET(Table2[[#This Row],[Thành tiền]],0,0,-COUNTIF(Table2[Số HĐ],Table2[[#This Row],[Số HĐ]]))),"")</f>
        <v>319000</v>
      </c>
      <c r="K692" s="17" t="s">
        <v>464</v>
      </c>
      <c r="L69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92" s="110"/>
    </row>
    <row r="693" spans="1:13" ht="35.1" customHeight="1" x14ac:dyDescent="0.2">
      <c r="A693" s="103"/>
      <c r="B693" s="104"/>
      <c r="C693" s="105" t="str">
        <f t="shared" si="2"/>
        <v/>
      </c>
      <c r="D693" s="106"/>
      <c r="E693" s="107" t="str">
        <f>IF(Table2[[#This Row],[Tên hàng hóa]]&lt;&gt;0,VLOOKUP(Table2[[#This Row],[Tên hàng hóa]],Table1[[Tên hàng hóa]:[Quy cách]],2,0),"")</f>
        <v/>
      </c>
      <c r="F693" s="107" t="str">
        <f>IF(Table2[[#This Row],[Tên hàng hóa]]&lt;&gt;0,VLOOKUP(Table2[[#This Row],[Tên hàng hóa]],Table1[[Tên hàng hóa]:[ĐVT]],3,0),"")</f>
        <v/>
      </c>
      <c r="G693" s="108"/>
      <c r="H693" s="108"/>
      <c r="I693" s="109" t="str">
        <f>IF(Table2[[#This Row],[Số lượng]]&lt;&gt;0,Table2[[#This Row],[Số lượng]]*Table2[[#This Row],[Đơn giá mua]],"")</f>
        <v/>
      </c>
      <c r="J693" s="109" t="str">
        <f ca="1">IF(AND(Table2[[#This Row],[Tên hàng hóa]]&lt;&gt;0,D694=""),SUM(OFFSET(Table2[[#This Row],[Thành tiền]],0,0,-COUNTIF(Table2[Số HĐ],Table2[[#This Row],[Số HĐ]]))),"")</f>
        <v/>
      </c>
      <c r="K693" s="108"/>
      <c r="L69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93" s="110"/>
    </row>
    <row r="694" spans="1:13" ht="35.1" customHeight="1" x14ac:dyDescent="0.2">
      <c r="A694" s="103">
        <v>42352</v>
      </c>
      <c r="B694" s="12" t="s">
        <v>1948</v>
      </c>
      <c r="C694" s="13" t="s">
        <v>1119</v>
      </c>
      <c r="D694" s="106" t="s">
        <v>1217</v>
      </c>
      <c r="E694" s="107" t="str">
        <f>IF(Table2[[#This Row],[Tên hàng hóa]]&lt;&gt;0,VLOOKUP(Table2[[#This Row],[Tên hàng hóa]],Table1[[Tên hàng hóa]:[Quy cách]],2,0),"")</f>
        <v xml:space="preserve"> Cầu dao Schneider</v>
      </c>
      <c r="F694" s="107" t="str">
        <f>IF(Table2[[#This Row],[Tên hàng hóa]]&lt;&gt;0,VLOOKUP(Table2[[#This Row],[Tên hàng hóa]],Table1[[Tên hàng hóa]:[ĐVT]],3,0),"")</f>
        <v>Cái</v>
      </c>
      <c r="G694" s="108">
        <v>2644400</v>
      </c>
      <c r="H694" s="108">
        <v>3</v>
      </c>
      <c r="I694" s="109">
        <f>IF(Table2[[#This Row],[Số lượng]]&lt;&gt;0,Table2[[#This Row],[Số lượng]]*Table2[[#This Row],[Đơn giá mua]],"")</f>
        <v>7933200</v>
      </c>
      <c r="J694" s="109" t="str">
        <f ca="1">IF(AND(Table2[[#This Row],[Tên hàng hóa]]&lt;&gt;0,D695=""),SUM(OFFSET(Table2[[#This Row],[Thành tiền]],0,0,-COUNTIF(Table2[Số HĐ],Table2[[#This Row],[Số HĐ]]))),"")</f>
        <v/>
      </c>
      <c r="K694" s="108"/>
      <c r="L69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94" s="110"/>
    </row>
    <row r="695" spans="1:13" ht="35.1" customHeight="1" x14ac:dyDescent="0.2">
      <c r="A695" s="103">
        <v>42352</v>
      </c>
      <c r="B695" s="12" t="s">
        <v>1948</v>
      </c>
      <c r="C695" s="13" t="s">
        <v>1119</v>
      </c>
      <c r="D695" s="106" t="s">
        <v>1215</v>
      </c>
      <c r="E695" s="107" t="str">
        <f>IF(Table2[[#This Row],[Tên hàng hóa]]&lt;&gt;0,VLOOKUP(Table2[[#This Row],[Tên hàng hóa]],Table1[[Tên hàng hóa]:[Quy cách]],2,0),"")</f>
        <v xml:space="preserve"> Cầu dao Schneider</v>
      </c>
      <c r="F695" s="107" t="str">
        <f>IF(Table2[[#This Row],[Tên hàng hóa]]&lt;&gt;0,VLOOKUP(Table2[[#This Row],[Tên hàng hóa]],Table1[[Tên hàng hóa]:[ĐVT]],3,0),"")</f>
        <v>Cái</v>
      </c>
      <c r="G695" s="108">
        <v>957550</v>
      </c>
      <c r="H695" s="108">
        <v>6</v>
      </c>
      <c r="I695" s="109">
        <f>IF(Table2[[#This Row],[Số lượng]]&lt;&gt;0,Table2[[#This Row],[Số lượng]]*Table2[[#This Row],[Đơn giá mua]],"")</f>
        <v>5745300</v>
      </c>
      <c r="J695" s="109" t="str">
        <f ca="1">IF(AND(Table2[[#This Row],[Tên hàng hóa]]&lt;&gt;0,D696=""),SUM(OFFSET(Table2[[#This Row],[Thành tiền]],0,0,-COUNTIF(Table2[Số HĐ],Table2[[#This Row],[Số HĐ]]))),"")</f>
        <v/>
      </c>
      <c r="K695" s="108"/>
      <c r="L69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95" s="110"/>
    </row>
    <row r="696" spans="1:13" ht="35.1" customHeight="1" x14ac:dyDescent="0.2">
      <c r="A696" s="103">
        <v>42352</v>
      </c>
      <c r="B696" s="12" t="s">
        <v>1948</v>
      </c>
      <c r="C696" s="13" t="s">
        <v>1119</v>
      </c>
      <c r="D696" s="106" t="s">
        <v>1730</v>
      </c>
      <c r="E696" s="107" t="str">
        <f>IF(Table2[[#This Row],[Tên hàng hóa]]&lt;&gt;0,VLOOKUP(Table2[[#This Row],[Tên hàng hóa]],Table1[[Tên hàng hóa]:[Quy cách]],2,0),"")</f>
        <v>Schneider</v>
      </c>
      <c r="F696" s="107" t="str">
        <f>IF(Table2[[#This Row],[Tên hàng hóa]]&lt;&gt;0,VLOOKUP(Table2[[#This Row],[Tên hàng hóa]],Table1[[Tên hàng hóa]:[ĐVT]],3,0),"")</f>
        <v>Cái</v>
      </c>
      <c r="G696" s="108">
        <v>303930</v>
      </c>
      <c r="H696" s="108">
        <v>3</v>
      </c>
      <c r="I696" s="109">
        <f>IF(Table2[[#This Row],[Số lượng]]&lt;&gt;0,Table2[[#This Row],[Số lượng]]*Table2[[#This Row],[Đơn giá mua]],"")</f>
        <v>911790</v>
      </c>
      <c r="J696" s="109" t="str">
        <f ca="1">IF(AND(Table2[[#This Row],[Tên hàng hóa]]&lt;&gt;0,D697=""),SUM(OFFSET(Table2[[#This Row],[Thành tiền]],0,0,-COUNTIF(Table2[Số HĐ],Table2[[#This Row],[Số HĐ]]))),"")</f>
        <v/>
      </c>
      <c r="K696" s="108"/>
      <c r="L69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96" s="110"/>
    </row>
    <row r="697" spans="1:13" ht="35.1" customHeight="1" x14ac:dyDescent="0.2">
      <c r="A697" s="103">
        <v>42352</v>
      </c>
      <c r="B697" s="12" t="s">
        <v>1948</v>
      </c>
      <c r="C697" s="13" t="s">
        <v>1119</v>
      </c>
      <c r="D697" s="106" t="s">
        <v>1949</v>
      </c>
      <c r="E697" s="107" t="str">
        <f>IF(Table2[[#This Row],[Tên hàng hóa]]&lt;&gt;0,VLOOKUP(Table2[[#This Row],[Tên hàng hóa]],Table1[[Tên hàng hóa]:[Quy cách]],2,0),"")</f>
        <v>Schneider</v>
      </c>
      <c r="F697" s="107" t="str">
        <f>IF(Table2[[#This Row],[Tên hàng hóa]]&lt;&gt;0,VLOOKUP(Table2[[#This Row],[Tên hàng hóa]],Table1[[Tên hàng hóa]:[ĐVT]],3,0),"")</f>
        <v>Cái</v>
      </c>
      <c r="G697" s="108">
        <v>25850</v>
      </c>
      <c r="H697" s="108">
        <v>3</v>
      </c>
      <c r="I697" s="109">
        <f>IF(Table2[[#This Row],[Số lượng]]&lt;&gt;0,Table2[[#This Row],[Số lượng]]*Table2[[#This Row],[Đơn giá mua]],"")</f>
        <v>77550</v>
      </c>
      <c r="J697" s="109">
        <f ca="1">IF(AND(Table2[[#This Row],[Tên hàng hóa]]&lt;&gt;0,D698=""),SUM(OFFSET(Table2[[#This Row],[Thành tiền]],0,0,-COUNTIF(Table2[Số HĐ],Table2[[#This Row],[Số HĐ]]))),"")</f>
        <v>14667840</v>
      </c>
      <c r="K697" s="108" t="s">
        <v>464</v>
      </c>
      <c r="L69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97" s="110"/>
    </row>
    <row r="698" spans="1:13" ht="35.1" customHeight="1" x14ac:dyDescent="0.2">
      <c r="A698" s="103"/>
      <c r="B698" s="104"/>
      <c r="C698" s="105" t="str">
        <f t="shared" ref="C698:C756" si="3">IF(AND(D698&lt;&gt;0,D699=""),C697,"")</f>
        <v/>
      </c>
      <c r="D698" s="106"/>
      <c r="E698" s="107" t="str">
        <f>IF(Table2[[#This Row],[Tên hàng hóa]]&lt;&gt;0,VLOOKUP(Table2[[#This Row],[Tên hàng hóa]],Table1[[Tên hàng hóa]:[Quy cách]],2,0),"")</f>
        <v/>
      </c>
      <c r="F698" s="107" t="str">
        <f>IF(Table2[[#This Row],[Tên hàng hóa]]&lt;&gt;0,VLOOKUP(Table2[[#This Row],[Tên hàng hóa]],Table1[[Tên hàng hóa]:[ĐVT]],3,0),"")</f>
        <v/>
      </c>
      <c r="G698" s="108"/>
      <c r="H698" s="108"/>
      <c r="I698" s="109" t="str">
        <f>IF(Table2[[#This Row],[Số lượng]]&lt;&gt;0,Table2[[#This Row],[Số lượng]]*Table2[[#This Row],[Đơn giá mua]],"")</f>
        <v/>
      </c>
      <c r="J698" s="109" t="str">
        <f ca="1">IF(AND(Table2[[#This Row],[Tên hàng hóa]]&lt;&gt;0,D699=""),SUM(OFFSET(Table2[[#This Row],[Thành tiền]],0,0,-COUNTIF(Table2[Số HĐ],Table2[[#This Row],[Số HĐ]]))),"")</f>
        <v/>
      </c>
      <c r="K698" s="108"/>
      <c r="L69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698" s="110"/>
    </row>
    <row r="699" spans="1:13" ht="35.1" customHeight="1" x14ac:dyDescent="0.2">
      <c r="A699" s="103">
        <v>42347</v>
      </c>
      <c r="B699" s="104" t="s">
        <v>1950</v>
      </c>
      <c r="C699" s="105" t="s">
        <v>1951</v>
      </c>
      <c r="D699" s="106" t="s">
        <v>1924</v>
      </c>
      <c r="E699" s="107" t="str">
        <f>IF(Table2[[#This Row],[Tên hàng hóa]]&lt;&gt;0,VLOOKUP(Table2[[#This Row],[Tên hàng hóa]],Table1[[Tên hàng hóa]:[Quy cách]],2,0),"")</f>
        <v>Cadivi</v>
      </c>
      <c r="F699" s="107" t="str">
        <f>IF(Table2[[#This Row],[Tên hàng hóa]]&lt;&gt;0,VLOOKUP(Table2[[#This Row],[Tên hàng hóa]],Table1[[Tên hàng hóa]:[ĐVT]],3,0),"")</f>
        <v>Mét</v>
      </c>
      <c r="G699" s="108">
        <v>6000</v>
      </c>
      <c r="H699" s="108">
        <v>140</v>
      </c>
      <c r="I699" s="109">
        <f>IF(Table2[[#This Row],[Số lượng]]&lt;&gt;0,Table2[[#This Row],[Số lượng]]*Table2[[#This Row],[Đơn giá mua]],"")</f>
        <v>840000</v>
      </c>
      <c r="J699" s="109">
        <f ca="1">IF(AND(Table2[[#This Row],[Tên hàng hóa]]&lt;&gt;0,D700=""),SUM(OFFSET(Table2[[#This Row],[Thành tiền]],0,0,-COUNTIF(Table2[Số HĐ],Table2[[#This Row],[Số HĐ]]))),"")</f>
        <v>840000</v>
      </c>
      <c r="K699" s="108" t="s">
        <v>464</v>
      </c>
      <c r="L69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699" s="110"/>
    </row>
    <row r="700" spans="1:13" ht="35.1" customHeight="1" x14ac:dyDescent="0.2">
      <c r="A700" s="103"/>
      <c r="B700" s="104"/>
      <c r="C700" s="105" t="str">
        <f t="shared" si="3"/>
        <v/>
      </c>
      <c r="D700" s="106"/>
      <c r="E700" s="107" t="str">
        <f>IF(Table2[[#This Row],[Tên hàng hóa]]&lt;&gt;0,VLOOKUP(Table2[[#This Row],[Tên hàng hóa]],Table1[[Tên hàng hóa]:[Quy cách]],2,0),"")</f>
        <v/>
      </c>
      <c r="F700" s="107" t="str">
        <f>IF(Table2[[#This Row],[Tên hàng hóa]]&lt;&gt;0,VLOOKUP(Table2[[#This Row],[Tên hàng hóa]],Table1[[Tên hàng hóa]:[ĐVT]],3,0),"")</f>
        <v/>
      </c>
      <c r="G700" s="108"/>
      <c r="H700" s="108"/>
      <c r="I700" s="109" t="str">
        <f>IF(Table2[[#This Row],[Số lượng]]&lt;&gt;0,Table2[[#This Row],[Số lượng]]*Table2[[#This Row],[Đơn giá mua]],"")</f>
        <v/>
      </c>
      <c r="J700" s="109" t="str">
        <f ca="1">IF(AND(Table2[[#This Row],[Tên hàng hóa]]&lt;&gt;0,D701=""),SUM(OFFSET(Table2[[#This Row],[Thành tiền]],0,0,-COUNTIF(Table2[Số HĐ],Table2[[#This Row],[Số HĐ]]))),"")</f>
        <v/>
      </c>
      <c r="K700" s="108"/>
      <c r="L70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00" s="110"/>
    </row>
    <row r="701" spans="1:13" ht="35.1" customHeight="1" x14ac:dyDescent="0.2">
      <c r="A701" s="103">
        <v>42350</v>
      </c>
      <c r="B701" s="104" t="s">
        <v>1976</v>
      </c>
      <c r="C701" s="105" t="s">
        <v>480</v>
      </c>
      <c r="D701" s="106" t="s">
        <v>289</v>
      </c>
      <c r="E701" s="107" t="str">
        <f>IF(Table2[[#This Row],[Tên hàng hóa]]&lt;&gt;0,VLOOKUP(Table2[[#This Row],[Tên hàng hóa]],Table1[[Tên hàng hóa]:[Quy cách]],2,0),"")</f>
        <v>Công Tắc Hành Trình</v>
      </c>
      <c r="F701" s="107" t="str">
        <f>IF(Table2[[#This Row],[Tên hàng hóa]]&lt;&gt;0,VLOOKUP(Table2[[#This Row],[Tên hàng hóa]],Table1[[Tên hàng hóa]:[ĐVT]],3,0),"")</f>
        <v>Cái</v>
      </c>
      <c r="G701" s="108">
        <v>569800</v>
      </c>
      <c r="H701" s="108">
        <v>5</v>
      </c>
      <c r="I701" s="109">
        <f>IF(Table2[[#This Row],[Số lượng]]&lt;&gt;0,Table2[[#This Row],[Số lượng]]*Table2[[#This Row],[Đơn giá mua]],"")</f>
        <v>2849000</v>
      </c>
      <c r="J701" s="109">
        <f ca="1">IF(AND(Table2[[#This Row],[Tên hàng hóa]]&lt;&gt;0,D702=""),SUM(OFFSET(Table2[[#This Row],[Thành tiền]],0,0,-COUNTIF(Table2[Số HĐ],Table2[[#This Row],[Số HĐ]]))),"")</f>
        <v>2849000</v>
      </c>
      <c r="K701" s="17" t="s">
        <v>464</v>
      </c>
      <c r="L70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01" s="110"/>
    </row>
    <row r="702" spans="1:13" ht="35.1" customHeight="1" x14ac:dyDescent="0.2">
      <c r="A702" s="103"/>
      <c r="B702" s="104"/>
      <c r="C702" s="105" t="str">
        <f t="shared" si="3"/>
        <v/>
      </c>
      <c r="D702" s="106"/>
      <c r="E702" s="107" t="str">
        <f>IF(Table2[[#This Row],[Tên hàng hóa]]&lt;&gt;0,VLOOKUP(Table2[[#This Row],[Tên hàng hóa]],Table1[[Tên hàng hóa]:[Quy cách]],2,0),"")</f>
        <v/>
      </c>
      <c r="F702" s="107" t="str">
        <f>IF(Table2[[#This Row],[Tên hàng hóa]]&lt;&gt;0,VLOOKUP(Table2[[#This Row],[Tên hàng hóa]],Table1[[Tên hàng hóa]:[ĐVT]],3,0),"")</f>
        <v/>
      </c>
      <c r="G702" s="108"/>
      <c r="H702" s="108"/>
      <c r="I702" s="109" t="str">
        <f>IF(Table2[[#This Row],[Số lượng]]&lt;&gt;0,Table2[[#This Row],[Số lượng]]*Table2[[#This Row],[Đơn giá mua]],"")</f>
        <v/>
      </c>
      <c r="J702" s="109" t="str">
        <f ca="1">IF(AND(Table2[[#This Row],[Tên hàng hóa]]&lt;&gt;0,D703=""),SUM(OFFSET(Table2[[#This Row],[Thành tiền]],0,0,-COUNTIF(Table2[Số HĐ],Table2[[#This Row],[Số HĐ]]))),"")</f>
        <v/>
      </c>
      <c r="K702" s="108"/>
      <c r="L70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02" s="110"/>
    </row>
    <row r="703" spans="1:13" ht="35.1" customHeight="1" x14ac:dyDescent="0.2">
      <c r="A703" s="103">
        <v>42355</v>
      </c>
      <c r="B703" s="104" t="s">
        <v>1978</v>
      </c>
      <c r="C703" s="105" t="s">
        <v>480</v>
      </c>
      <c r="D703" s="106" t="s">
        <v>1977</v>
      </c>
      <c r="E703" s="107" t="str">
        <f>IF(Table2[[#This Row],[Tên hàng hóa]]&lt;&gt;0,VLOOKUP(Table2[[#This Row],[Tên hàng hóa]],Table1[[Tên hàng hóa]:[Quy cách]],2,0),"")</f>
        <v>Công Tắc Hành Trình</v>
      </c>
      <c r="F703" s="107" t="str">
        <f>IF(Table2[[#This Row],[Tên hàng hóa]]&lt;&gt;0,VLOOKUP(Table2[[#This Row],[Tên hàng hóa]],Table1[[Tên hàng hóa]:[ĐVT]],3,0),"")</f>
        <v>Cái</v>
      </c>
      <c r="G703" s="108">
        <v>137500</v>
      </c>
      <c r="H703" s="108">
        <v>1</v>
      </c>
      <c r="I703" s="109">
        <f>IF(Table2[[#This Row],[Số lượng]]&lt;&gt;0,Table2[[#This Row],[Số lượng]]*Table2[[#This Row],[Đơn giá mua]],"")</f>
        <v>137500</v>
      </c>
      <c r="J703" s="109">
        <f ca="1">IF(AND(Table2[[#This Row],[Tên hàng hóa]]&lt;&gt;0,D704=""),SUM(OFFSET(Table2[[#This Row],[Thành tiền]],0,0,-COUNTIF(Table2[Số HĐ],Table2[[#This Row],[Số HĐ]]))),"")</f>
        <v>137500</v>
      </c>
      <c r="K703" s="17" t="s">
        <v>464</v>
      </c>
      <c r="L70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03" s="110"/>
    </row>
    <row r="704" spans="1:13" ht="35.1" customHeight="1" x14ac:dyDescent="0.2">
      <c r="A704" s="103"/>
      <c r="B704" s="104"/>
      <c r="C704" s="105" t="str">
        <f t="shared" si="3"/>
        <v/>
      </c>
      <c r="D704" s="106"/>
      <c r="E704" s="107" t="str">
        <f>IF(Table2[[#This Row],[Tên hàng hóa]]&lt;&gt;0,VLOOKUP(Table2[[#This Row],[Tên hàng hóa]],Table1[[Tên hàng hóa]:[Quy cách]],2,0),"")</f>
        <v/>
      </c>
      <c r="F704" s="107" t="str">
        <f>IF(Table2[[#This Row],[Tên hàng hóa]]&lt;&gt;0,VLOOKUP(Table2[[#This Row],[Tên hàng hóa]],Table1[[Tên hàng hóa]:[ĐVT]],3,0),"")</f>
        <v/>
      </c>
      <c r="G704" s="108"/>
      <c r="H704" s="108"/>
      <c r="I704" s="109" t="str">
        <f>IF(Table2[[#This Row],[Số lượng]]&lt;&gt;0,Table2[[#This Row],[Số lượng]]*Table2[[#This Row],[Đơn giá mua]],"")</f>
        <v/>
      </c>
      <c r="J704" s="109" t="str">
        <f ca="1">IF(AND(Table2[[#This Row],[Tên hàng hóa]]&lt;&gt;0,D705=""),SUM(OFFSET(Table2[[#This Row],[Thành tiền]],0,0,-COUNTIF(Table2[Số HĐ],Table2[[#This Row],[Số HĐ]]))),"")</f>
        <v/>
      </c>
      <c r="K704" s="108"/>
      <c r="L70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04" s="110"/>
    </row>
    <row r="705" spans="1:13" ht="35.1" customHeight="1" x14ac:dyDescent="0.2">
      <c r="A705" s="103">
        <v>42353</v>
      </c>
      <c r="B705" s="104" t="s">
        <v>1985</v>
      </c>
      <c r="C705" s="105" t="s">
        <v>521</v>
      </c>
      <c r="D705" s="106" t="s">
        <v>319</v>
      </c>
      <c r="E705" s="107" t="str">
        <f>IF(Table2[[#This Row],[Tên hàng hóa]]&lt;&gt;0,VLOOKUP(Table2[[#This Row],[Tên hàng hóa]],Table1[[Tên hàng hóa]:[Quy cách]],2,0),"")</f>
        <v>Điều Khiển Mức Nước</v>
      </c>
      <c r="F705" s="107" t="str">
        <f>IF(Table2[[#This Row],[Tên hàng hóa]]&lt;&gt;0,VLOOKUP(Table2[[#This Row],[Tên hàng hóa]],Table1[[Tên hàng hóa]:[ĐVT]],3,0),"")</f>
        <v>Cái</v>
      </c>
      <c r="G705" s="108">
        <v>880000</v>
      </c>
      <c r="H705" s="108">
        <v>2</v>
      </c>
      <c r="I705" s="109">
        <f>IF(Table2[[#This Row],[Số lượng]]&lt;&gt;0,Table2[[#This Row],[Số lượng]]*Table2[[#This Row],[Đơn giá mua]],"")</f>
        <v>1760000</v>
      </c>
      <c r="J705" s="109" t="str">
        <f ca="1">IF(AND(Table2[[#This Row],[Tên hàng hóa]]&lt;&gt;0,D706=""),SUM(OFFSET(Table2[[#This Row],[Thành tiền]],0,0,-COUNTIF(Table2[Số HĐ],Table2[[#This Row],[Số HĐ]]))),"")</f>
        <v/>
      </c>
      <c r="K705" s="108"/>
      <c r="L70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05" s="110"/>
    </row>
    <row r="706" spans="1:13" ht="35.1" customHeight="1" x14ac:dyDescent="0.2">
      <c r="A706" s="103">
        <v>42353</v>
      </c>
      <c r="B706" s="104" t="s">
        <v>1985</v>
      </c>
      <c r="C706" s="105" t="str">
        <f t="shared" si="3"/>
        <v>CTY Điện Minh Nguyên</v>
      </c>
      <c r="D706" s="106" t="s">
        <v>216</v>
      </c>
      <c r="E706" s="107" t="str">
        <f>IF(Table2[[#This Row],[Tên hàng hóa]]&lt;&gt;0,VLOOKUP(Table2[[#This Row],[Tên hàng hóa]],Table1[[Tên hàng hóa]:[Quy cách]],2,0),"")</f>
        <v>Cảm Biến</v>
      </c>
      <c r="F706" s="107" t="str">
        <f>IF(Table2[[#This Row],[Tên hàng hóa]]&lt;&gt;0,VLOOKUP(Table2[[#This Row],[Tên hàng hóa]],Table1[[Tên hàng hóa]:[ĐVT]],3,0),"")</f>
        <v>Cái</v>
      </c>
      <c r="G706" s="108">
        <v>825000</v>
      </c>
      <c r="H706" s="108">
        <v>2</v>
      </c>
      <c r="I706" s="109">
        <f>IF(Table2[[#This Row],[Số lượng]]&lt;&gt;0,Table2[[#This Row],[Số lượng]]*Table2[[#This Row],[Đơn giá mua]],"")</f>
        <v>1650000</v>
      </c>
      <c r="J706" s="109">
        <f ca="1">IF(AND(Table2[[#This Row],[Tên hàng hóa]]&lt;&gt;0,D707=""),SUM(OFFSET(Table2[[#This Row],[Thành tiền]],0,0,-COUNTIF(Table2[Số HĐ],Table2[[#This Row],[Số HĐ]]))),"")</f>
        <v>3410000</v>
      </c>
      <c r="K706" s="17" t="s">
        <v>464</v>
      </c>
      <c r="L70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06" s="15" t="s">
        <v>2781</v>
      </c>
    </row>
    <row r="707" spans="1:13" ht="35.1" customHeight="1" x14ac:dyDescent="0.2">
      <c r="A707" s="103"/>
      <c r="B707" s="104"/>
      <c r="C707" s="105" t="str">
        <f t="shared" si="3"/>
        <v/>
      </c>
      <c r="D707" s="106"/>
      <c r="E707" s="107" t="str">
        <f>IF(Table2[[#This Row],[Tên hàng hóa]]&lt;&gt;0,VLOOKUP(Table2[[#This Row],[Tên hàng hóa]],Table1[[Tên hàng hóa]:[Quy cách]],2,0),"")</f>
        <v/>
      </c>
      <c r="F707" s="107" t="str">
        <f>IF(Table2[[#This Row],[Tên hàng hóa]]&lt;&gt;0,VLOOKUP(Table2[[#This Row],[Tên hàng hóa]],Table1[[Tên hàng hóa]:[ĐVT]],3,0),"")</f>
        <v/>
      </c>
      <c r="G707" s="108"/>
      <c r="H707" s="108"/>
      <c r="I707" s="109" t="str">
        <f>IF(Table2[[#This Row],[Số lượng]]&lt;&gt;0,Table2[[#This Row],[Số lượng]]*Table2[[#This Row],[Đơn giá mua]],"")</f>
        <v/>
      </c>
      <c r="J707" s="109" t="str">
        <f ca="1">IF(AND(Table2[[#This Row],[Tên hàng hóa]]&lt;&gt;0,D708=""),SUM(OFFSET(Table2[[#This Row],[Thành tiền]],0,0,-COUNTIF(Table2[Số HĐ],Table2[[#This Row],[Số HĐ]]))),"")</f>
        <v/>
      </c>
      <c r="K707" s="108"/>
      <c r="L70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07" s="110"/>
    </row>
    <row r="708" spans="1:13" ht="35.1" customHeight="1" x14ac:dyDescent="0.2">
      <c r="A708" s="103">
        <v>42354</v>
      </c>
      <c r="B708" s="104" t="s">
        <v>1986</v>
      </c>
      <c r="C708" s="105" t="s">
        <v>521</v>
      </c>
      <c r="D708" s="106" t="s">
        <v>113</v>
      </c>
      <c r="E708" s="107" t="str">
        <f>IF(Table2[[#This Row],[Tên hàng hóa]]&lt;&gt;0,VLOOKUP(Table2[[#This Row],[Tên hàng hóa]],Table1[[Tên hàng hóa]:[Quy cách]],2,0),"")</f>
        <v>Bộ Điều Khiển Nhiệt Độ</v>
      </c>
      <c r="F708" s="107" t="str">
        <f>IF(Table2[[#This Row],[Tên hàng hóa]]&lt;&gt;0,VLOOKUP(Table2[[#This Row],[Tên hàng hóa]],Table1[[Tên hàng hóa]:[ĐVT]],3,0),"")</f>
        <v>Cái</v>
      </c>
      <c r="G708" s="108">
        <v>1540000</v>
      </c>
      <c r="H708" s="108">
        <v>4</v>
      </c>
      <c r="I708" s="109">
        <f>IF(Table2[[#This Row],[Số lượng]]&lt;&gt;0,Table2[[#This Row],[Số lượng]]*Table2[[#This Row],[Đơn giá mua]],"")</f>
        <v>6160000</v>
      </c>
      <c r="J708" s="109">
        <f ca="1">IF(AND(Table2[[#This Row],[Tên hàng hóa]]&lt;&gt;0,D709=""),SUM(OFFSET(Table2[[#This Row],[Thành tiền]],0,0,-COUNTIF(Table2[Số HĐ],Table2[[#This Row],[Số HĐ]]))),"")</f>
        <v>6160000</v>
      </c>
      <c r="K708" s="17" t="s">
        <v>464</v>
      </c>
      <c r="L70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08" s="15" t="s">
        <v>2781</v>
      </c>
    </row>
    <row r="709" spans="1:13" ht="35.1" customHeight="1" x14ac:dyDescent="0.2">
      <c r="A709" s="103"/>
      <c r="B709" s="104"/>
      <c r="C709" s="105" t="str">
        <f t="shared" si="3"/>
        <v/>
      </c>
      <c r="D709" s="106"/>
      <c r="E709" s="107" t="str">
        <f>IF(Table2[[#This Row],[Tên hàng hóa]]&lt;&gt;0,VLOOKUP(Table2[[#This Row],[Tên hàng hóa]],Table1[[Tên hàng hóa]:[Quy cách]],2,0),"")</f>
        <v/>
      </c>
      <c r="F709" s="107" t="str">
        <f>IF(Table2[[#This Row],[Tên hàng hóa]]&lt;&gt;0,VLOOKUP(Table2[[#This Row],[Tên hàng hóa]],Table1[[Tên hàng hóa]:[ĐVT]],3,0),"")</f>
        <v/>
      </c>
      <c r="G709" s="108"/>
      <c r="H709" s="108"/>
      <c r="I709" s="109" t="str">
        <f>IF(Table2[[#This Row],[Số lượng]]&lt;&gt;0,Table2[[#This Row],[Số lượng]]*Table2[[#This Row],[Đơn giá mua]],"")</f>
        <v/>
      </c>
      <c r="J709" s="109" t="str">
        <f ca="1">IF(AND(Table2[[#This Row],[Tên hàng hóa]]&lt;&gt;0,D710=""),SUM(OFFSET(Table2[[#This Row],[Thành tiền]],0,0,-COUNTIF(Table2[Số HĐ],Table2[[#This Row],[Số HĐ]]))),"")</f>
        <v/>
      </c>
      <c r="K709" s="108"/>
      <c r="L70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09" s="110"/>
    </row>
    <row r="710" spans="1:13" ht="35.1" customHeight="1" x14ac:dyDescent="0.2">
      <c r="A710" s="103">
        <v>42354</v>
      </c>
      <c r="B710" s="104" t="s">
        <v>1995</v>
      </c>
      <c r="C710" s="105" t="s">
        <v>1996</v>
      </c>
      <c r="D710" s="106" t="s">
        <v>1992</v>
      </c>
      <c r="E710" s="107" t="str">
        <f>IF(Table2[[#This Row],[Tên hàng hóa]]&lt;&gt;0,VLOOKUP(Table2[[#This Row],[Tên hàng hóa]],Table1[[Tên hàng hóa]:[Quy cách]],2,0),"")</f>
        <v>SMC</v>
      </c>
      <c r="F710" s="107" t="str">
        <f>IF(Table2[[#This Row],[Tên hàng hóa]]&lt;&gt;0,VLOOKUP(Table2[[#This Row],[Tên hàng hóa]],Table1[[Tên hàng hóa]:[ĐVT]],3,0),"")</f>
        <v>Cái</v>
      </c>
      <c r="G710" s="108">
        <v>1678149</v>
      </c>
      <c r="H710" s="108">
        <v>4</v>
      </c>
      <c r="I710" s="109">
        <f>IF(Table2[[#This Row],[Số lượng]]&lt;&gt;0,Table2[[#This Row],[Số lượng]]*Table2[[#This Row],[Đơn giá mua]],"")</f>
        <v>6712596</v>
      </c>
      <c r="J710" s="109" t="str">
        <f ca="1">IF(AND(Table2[[#This Row],[Tên hàng hóa]]&lt;&gt;0,D711=""),SUM(OFFSET(Table2[[#This Row],[Thành tiền]],0,0,-COUNTIF(Table2[Số HĐ],Table2[[#This Row],[Số HĐ]]))),"")</f>
        <v/>
      </c>
      <c r="K710" s="108"/>
      <c r="L71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10" s="110"/>
    </row>
    <row r="711" spans="1:13" ht="35.1" customHeight="1" x14ac:dyDescent="0.2">
      <c r="A711" s="103">
        <v>42354</v>
      </c>
      <c r="B711" s="104" t="s">
        <v>1995</v>
      </c>
      <c r="C711" s="105" t="str">
        <f t="shared" si="3"/>
        <v>CTY TNHH NGÂN ANH PHÁT</v>
      </c>
      <c r="D711" s="106" t="s">
        <v>1994</v>
      </c>
      <c r="E711" s="107" t="str">
        <f>IF(Table2[[#This Row],[Tên hàng hóa]]&lt;&gt;0,VLOOKUP(Table2[[#This Row],[Tên hàng hóa]],Table1[[Tên hàng hóa]:[Quy cách]],2,0),"")</f>
        <v>SMC</v>
      </c>
      <c r="F711" s="107" t="str">
        <f>IF(Table2[[#This Row],[Tên hàng hóa]]&lt;&gt;0,VLOOKUP(Table2[[#This Row],[Tên hàng hóa]],Table1[[Tên hàng hóa]:[ĐVT]],3,0),"")</f>
        <v>Cái</v>
      </c>
      <c r="G711" s="108">
        <v>2471304</v>
      </c>
      <c r="H711" s="108">
        <v>4</v>
      </c>
      <c r="I711" s="109">
        <f>IF(Table2[[#This Row],[Số lượng]]&lt;&gt;0,Table2[[#This Row],[Số lượng]]*Table2[[#This Row],[Đơn giá mua]],"")</f>
        <v>9885216</v>
      </c>
      <c r="J711" s="109">
        <f ca="1">IF(AND(Table2[[#This Row],[Tên hàng hóa]]&lt;&gt;0,D712=""),SUM(OFFSET(Table2[[#This Row],[Thành tiền]],0,0,-COUNTIF(Table2[Số HĐ],Table2[[#This Row],[Số HĐ]]))),"")</f>
        <v>16597812</v>
      </c>
      <c r="K711" s="108" t="s">
        <v>464</v>
      </c>
      <c r="L71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11" s="110"/>
    </row>
    <row r="712" spans="1:13" ht="35.1" customHeight="1" x14ac:dyDescent="0.2">
      <c r="A712" s="103"/>
      <c r="B712" s="104"/>
      <c r="C712" s="105" t="str">
        <f t="shared" si="3"/>
        <v/>
      </c>
      <c r="D712" s="106"/>
      <c r="E712" s="107" t="str">
        <f>IF(Table2[[#This Row],[Tên hàng hóa]]&lt;&gt;0,VLOOKUP(Table2[[#This Row],[Tên hàng hóa]],Table1[[Tên hàng hóa]:[Quy cách]],2,0),"")</f>
        <v/>
      </c>
      <c r="F712" s="107" t="str">
        <f>IF(Table2[[#This Row],[Tên hàng hóa]]&lt;&gt;0,VLOOKUP(Table2[[#This Row],[Tên hàng hóa]],Table1[[Tên hàng hóa]:[ĐVT]],3,0),"")</f>
        <v/>
      </c>
      <c r="G712" s="108"/>
      <c r="H712" s="108"/>
      <c r="I712" s="109" t="str">
        <f>IF(Table2[[#This Row],[Số lượng]]&lt;&gt;0,Table2[[#This Row],[Số lượng]]*Table2[[#This Row],[Đơn giá mua]],"")</f>
        <v/>
      </c>
      <c r="J712" s="109" t="str">
        <f ca="1">IF(AND(Table2[[#This Row],[Tên hàng hóa]]&lt;&gt;0,D713=""),SUM(OFFSET(Table2[[#This Row],[Thành tiền]],0,0,-COUNTIF(Table2[Số HĐ],Table2[[#This Row],[Số HĐ]]))),"")</f>
        <v/>
      </c>
      <c r="K712" s="108"/>
      <c r="L71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12" s="110"/>
    </row>
    <row r="713" spans="1:13" ht="35.1" customHeight="1" x14ac:dyDescent="0.2">
      <c r="A713" s="103">
        <v>42356</v>
      </c>
      <c r="B713" s="104" t="s">
        <v>2000</v>
      </c>
      <c r="C713" s="13" t="s">
        <v>586</v>
      </c>
      <c r="D713" s="106" t="s">
        <v>843</v>
      </c>
      <c r="E713" s="107" t="str">
        <f>IF(Table2[[#This Row],[Tên hàng hóa]]&lt;&gt;0,VLOOKUP(Table2[[#This Row],[Tên hàng hóa]],Table1[[Tên hàng hóa]:[Quy cách]],2,0),"")</f>
        <v>Bộ Điều Khiển Lập Trình</v>
      </c>
      <c r="F713" s="107" t="str">
        <f>IF(Table2[[#This Row],[Tên hàng hóa]]&lt;&gt;0,VLOOKUP(Table2[[#This Row],[Tên hàng hóa]],Table1[[Tên hàng hóa]:[ĐVT]],3,0),"")</f>
        <v>Cái</v>
      </c>
      <c r="G713" s="108">
        <v>4601514.5826086961</v>
      </c>
      <c r="H713" s="108">
        <v>1</v>
      </c>
      <c r="I713" s="109">
        <f>IF(Table2[[#This Row],[Số lượng]]&lt;&gt;0,Table2[[#This Row],[Số lượng]]*Table2[[#This Row],[Đơn giá mua]],"")</f>
        <v>4601514.5826086961</v>
      </c>
      <c r="J713" s="109" t="str">
        <f ca="1">IF(AND(Table2[[#This Row],[Tên hàng hóa]]&lt;&gt;0,D714=""),SUM(OFFSET(Table2[[#This Row],[Thành tiền]],0,0,-COUNTIF(Table2[Số HĐ],Table2[[#This Row],[Số HĐ]]))),"")</f>
        <v/>
      </c>
      <c r="K713" s="108"/>
      <c r="L71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13" s="110"/>
    </row>
    <row r="714" spans="1:13" ht="35.1" customHeight="1" x14ac:dyDescent="0.2">
      <c r="A714" s="103">
        <v>42356</v>
      </c>
      <c r="B714" s="104" t="s">
        <v>2000</v>
      </c>
      <c r="C714" s="13" t="s">
        <v>586</v>
      </c>
      <c r="D714" s="106" t="s">
        <v>48</v>
      </c>
      <c r="E714" s="107" t="str">
        <f>IF(Table2[[#This Row],[Tên hàng hóa]]&lt;&gt;0,VLOOKUP(Table2[[#This Row],[Tên hàng hóa]],Table1[[Tên hàng hóa]:[Quy cách]],2,0),"")</f>
        <v>Biến Tần</v>
      </c>
      <c r="F714" s="107" t="str">
        <f>IF(Table2[[#This Row],[Tên hàng hóa]]&lt;&gt;0,VLOOKUP(Table2[[#This Row],[Tên hàng hóa]],Table1[[Tên hàng hóa]:[ĐVT]],3,0),"")</f>
        <v>Cái</v>
      </c>
      <c r="G714" s="108">
        <v>3296679.5826086956</v>
      </c>
      <c r="H714" s="108">
        <v>6</v>
      </c>
      <c r="I714" s="109">
        <f>IF(Table2[[#This Row],[Số lượng]]&lt;&gt;0,Table2[[#This Row],[Số lượng]]*Table2[[#This Row],[Đơn giá mua]],"")</f>
        <v>19780077.495652173</v>
      </c>
      <c r="J714" s="109" t="str">
        <f ca="1">IF(AND(Table2[[#This Row],[Tên hàng hóa]]&lt;&gt;0,D715=""),SUM(OFFSET(Table2[[#This Row],[Thành tiền]],0,0,-COUNTIF(Table2[Số HĐ],Table2[[#This Row],[Số HĐ]]))),"")</f>
        <v/>
      </c>
      <c r="K714" s="108"/>
      <c r="L71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14" s="110"/>
    </row>
    <row r="715" spans="1:13" ht="35.1" customHeight="1" x14ac:dyDescent="0.2">
      <c r="A715" s="103">
        <v>42356</v>
      </c>
      <c r="B715" s="104" t="s">
        <v>2000</v>
      </c>
      <c r="C715" s="13" t="s">
        <v>586</v>
      </c>
      <c r="D715" s="106" t="s">
        <v>223</v>
      </c>
      <c r="E715" s="107" t="str">
        <f>IF(Table2[[#This Row],[Tên hàng hóa]]&lt;&gt;0,VLOOKUP(Table2[[#This Row],[Tên hàng hóa]],Table1[[Tên hàng hóa]:[Quy cách]],2,0),"")</f>
        <v>Cảm Biến</v>
      </c>
      <c r="F715" s="107" t="str">
        <f>IF(Table2[[#This Row],[Tên hàng hóa]]&lt;&gt;0,VLOOKUP(Table2[[#This Row],[Tên hàng hóa]],Table1[[Tên hàng hóa]:[ĐVT]],3,0),"")</f>
        <v>Cái</v>
      </c>
      <c r="G715" s="108">
        <v>636369.58260869561</v>
      </c>
      <c r="H715" s="108">
        <v>10</v>
      </c>
      <c r="I715" s="109">
        <f>IF(Table2[[#This Row],[Số lượng]]&lt;&gt;0,Table2[[#This Row],[Số lượng]]*Table2[[#This Row],[Đơn giá mua]],"")</f>
        <v>6363695.8260869561</v>
      </c>
      <c r="J715" s="109" t="str">
        <f ca="1">IF(AND(Table2[[#This Row],[Tên hàng hóa]]&lt;&gt;0,D716=""),SUM(OFFSET(Table2[[#This Row],[Thành tiền]],0,0,-COUNTIF(Table2[Số HĐ],Table2[[#This Row],[Số HĐ]]))),"")</f>
        <v/>
      </c>
      <c r="K715" s="108"/>
      <c r="L71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15" s="110"/>
    </row>
    <row r="716" spans="1:13" ht="35.1" customHeight="1" x14ac:dyDescent="0.2">
      <c r="A716" s="103">
        <v>42356</v>
      </c>
      <c r="B716" s="104" t="s">
        <v>2000</v>
      </c>
      <c r="C716" s="13" t="s">
        <v>586</v>
      </c>
      <c r="D716" s="106" t="s">
        <v>53</v>
      </c>
      <c r="E716" s="107" t="str">
        <f>IF(Table2[[#This Row],[Tên hàng hóa]]&lt;&gt;0,VLOOKUP(Table2[[#This Row],[Tên hàng hóa]],Table1[[Tên hàng hóa]:[Quy cách]],2,0),"")</f>
        <v>Bộ Điều Khiển Lập Trình</v>
      </c>
      <c r="F716" s="107" t="str">
        <f>IF(Table2[[#This Row],[Tên hàng hóa]]&lt;&gt;0,VLOOKUP(Table2[[#This Row],[Tên hàng hóa]],Table1[[Tên hàng hóa]:[ĐVT]],3,0),"")</f>
        <v>Cái</v>
      </c>
      <c r="G716" s="108">
        <v>2689599.5826086956</v>
      </c>
      <c r="H716" s="108">
        <v>1</v>
      </c>
      <c r="I716" s="109">
        <f>IF(Table2[[#This Row],[Số lượng]]&lt;&gt;0,Table2[[#This Row],[Số lượng]]*Table2[[#This Row],[Đơn giá mua]],"")</f>
        <v>2689599.5826086956</v>
      </c>
      <c r="J716" s="109" t="str">
        <f ca="1">IF(AND(Table2[[#This Row],[Tên hàng hóa]]&lt;&gt;0,D717=""),SUM(OFFSET(Table2[[#This Row],[Thành tiền]],0,0,-COUNTIF(Table2[Số HĐ],Table2[[#This Row],[Số HĐ]]))),"")</f>
        <v/>
      </c>
      <c r="K716" s="108"/>
      <c r="L71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16" s="110"/>
    </row>
    <row r="717" spans="1:13" ht="35.1" customHeight="1" x14ac:dyDescent="0.2">
      <c r="A717" s="103">
        <v>42356</v>
      </c>
      <c r="B717" s="104" t="s">
        <v>2000</v>
      </c>
      <c r="C717" s="13" t="s">
        <v>586</v>
      </c>
      <c r="D717" s="106" t="s">
        <v>85</v>
      </c>
      <c r="E717" s="107" t="str">
        <f>IF(Table2[[#This Row],[Tên hàng hóa]]&lt;&gt;0,VLOOKUP(Table2[[#This Row],[Tên hàng hóa]],Table1[[Tên hàng hóa]:[Quy cách]],2,0),"")</f>
        <v>Bộ Điều Khiển Lập Trình</v>
      </c>
      <c r="F717" s="107" t="str">
        <f>IF(Table2[[#This Row],[Tên hàng hóa]]&lt;&gt;0,VLOOKUP(Table2[[#This Row],[Tên hàng hóa]],Table1[[Tên hàng hóa]:[ĐVT]],3,0),"")</f>
        <v>Cái</v>
      </c>
      <c r="G717" s="108">
        <v>2587630.5826086956</v>
      </c>
      <c r="H717" s="108">
        <v>1</v>
      </c>
      <c r="I717" s="109">
        <f>IF(Table2[[#This Row],[Số lượng]]&lt;&gt;0,Table2[[#This Row],[Số lượng]]*Table2[[#This Row],[Đơn giá mua]],"")</f>
        <v>2587630.5826086956</v>
      </c>
      <c r="J717" s="109" t="str">
        <f ca="1">IF(AND(Table2[[#This Row],[Tên hàng hóa]]&lt;&gt;0,D718=""),SUM(OFFSET(Table2[[#This Row],[Thành tiền]],0,0,-COUNTIF(Table2[Số HĐ],Table2[[#This Row],[Số HĐ]]))),"")</f>
        <v/>
      </c>
      <c r="K717" s="108"/>
      <c r="L71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17" s="110"/>
    </row>
    <row r="718" spans="1:13" ht="35.1" customHeight="1" x14ac:dyDescent="0.2">
      <c r="A718" s="103">
        <v>42356</v>
      </c>
      <c r="B718" s="104" t="s">
        <v>2000</v>
      </c>
      <c r="C718" s="13" t="s">
        <v>586</v>
      </c>
      <c r="D718" s="106" t="s">
        <v>274</v>
      </c>
      <c r="E718" s="107" t="str">
        <f>IF(Table2[[#This Row],[Tên hàng hóa]]&lt;&gt;0,VLOOKUP(Table2[[#This Row],[Tên hàng hóa]],Table1[[Tên hàng hóa]:[Quy cách]],2,0),"")</f>
        <v>Cảm Biến</v>
      </c>
      <c r="F718" s="107" t="str">
        <f>IF(Table2[[#This Row],[Tên hàng hóa]]&lt;&gt;0,VLOOKUP(Table2[[#This Row],[Tên hàng hóa]],Table1[[Tên hàng hóa]:[ĐVT]],3,0),"")</f>
        <v>Cái</v>
      </c>
      <c r="G718" s="108">
        <v>658914.58260869561</v>
      </c>
      <c r="H718" s="108">
        <v>4</v>
      </c>
      <c r="I718" s="109">
        <f>IF(Table2[[#This Row],[Số lượng]]&lt;&gt;0,Table2[[#This Row],[Số lượng]]*Table2[[#This Row],[Đơn giá mua]],"")</f>
        <v>2635658.3304347824</v>
      </c>
      <c r="J718" s="109">
        <f ca="1">IF(AND(Table2[[#This Row],[Tên hàng hóa]]&lt;&gt;0,D719=""),SUM(OFFSET(Table2[[#This Row],[Thành tiền]],0,0,-COUNTIF(Table2[Số HĐ],Table2[[#This Row],[Số HĐ]]))),"")</f>
        <v>38658176.399999999</v>
      </c>
      <c r="K718" s="108" t="s">
        <v>464</v>
      </c>
      <c r="L71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18" s="110"/>
    </row>
    <row r="719" spans="1:13" ht="35.1" customHeight="1" x14ac:dyDescent="0.2">
      <c r="A719" s="103"/>
      <c r="B719" s="104"/>
      <c r="C719" s="105" t="str">
        <f t="shared" si="3"/>
        <v/>
      </c>
      <c r="D719" s="106"/>
      <c r="E719" s="107" t="str">
        <f>IF(Table2[[#This Row],[Tên hàng hóa]]&lt;&gt;0,VLOOKUP(Table2[[#This Row],[Tên hàng hóa]],Table1[[Tên hàng hóa]:[Quy cách]],2,0),"")</f>
        <v/>
      </c>
      <c r="F719" s="107" t="str">
        <f>IF(Table2[[#This Row],[Tên hàng hóa]]&lt;&gt;0,VLOOKUP(Table2[[#This Row],[Tên hàng hóa]],Table1[[Tên hàng hóa]:[ĐVT]],3,0),"")</f>
        <v/>
      </c>
      <c r="G719" s="108"/>
      <c r="H719" s="108"/>
      <c r="I719" s="109" t="str">
        <f>IF(Table2[[#This Row],[Số lượng]]&lt;&gt;0,Table2[[#This Row],[Số lượng]]*Table2[[#This Row],[Đơn giá mua]],"")</f>
        <v/>
      </c>
      <c r="J719" s="109" t="str">
        <f ca="1">IF(AND(Table2[[#This Row],[Tên hàng hóa]]&lt;&gt;0,D720=""),SUM(OFFSET(Table2[[#This Row],[Thành tiền]],0,0,-COUNTIF(Table2[Số HĐ],Table2[[#This Row],[Số HĐ]]))),"")</f>
        <v/>
      </c>
      <c r="K719" s="108"/>
      <c r="L71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19" s="110"/>
    </row>
    <row r="720" spans="1:13" ht="35.1" customHeight="1" x14ac:dyDescent="0.2">
      <c r="A720" s="103">
        <v>42360</v>
      </c>
      <c r="B720" s="104" t="s">
        <v>2169</v>
      </c>
      <c r="C720" s="13" t="s">
        <v>462</v>
      </c>
      <c r="D720" s="106" t="s">
        <v>205</v>
      </c>
      <c r="E720" s="107" t="str">
        <f>IF(Table2[[#This Row],[Tên hàng hóa]]&lt;&gt;0,VLOOKUP(Table2[[#This Row],[Tên hàng hóa]],Table1[[Tên hàng hóa]:[Quy cách]],2,0),"")</f>
        <v>Bộ Xử Lý Tín Hiệu Và Phụ Kiện</v>
      </c>
      <c r="F720" s="107" t="str">
        <f>IF(Table2[[#This Row],[Tên hàng hóa]]&lt;&gt;0,VLOOKUP(Table2[[#This Row],[Tên hàng hóa]],Table1[[Tên hàng hóa]:[ĐVT]],3,0),"")</f>
        <v>Cái</v>
      </c>
      <c r="G720" s="108">
        <v>4620000</v>
      </c>
      <c r="H720" s="108">
        <v>1</v>
      </c>
      <c r="I720" s="109">
        <f>IF(Table2[[#This Row],[Số lượng]]&lt;&gt;0,Table2[[#This Row],[Số lượng]]*Table2[[#This Row],[Đơn giá mua]],"")</f>
        <v>4620000</v>
      </c>
      <c r="J720" s="109" t="str">
        <f ca="1">IF(AND(Table2[[#This Row],[Tên hàng hóa]]&lt;&gt;0,D721=""),SUM(OFFSET(Table2[[#This Row],[Thành tiền]],0,0,-COUNTIF(Table2[Số HĐ],Table2[[#This Row],[Số HĐ]]))),"")</f>
        <v/>
      </c>
      <c r="K720" s="108"/>
      <c r="L72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20" s="110"/>
    </row>
    <row r="721" spans="1:13" ht="35.1" customHeight="1" x14ac:dyDescent="0.2">
      <c r="A721" s="103">
        <v>42360</v>
      </c>
      <c r="B721" s="104" t="s">
        <v>2169</v>
      </c>
      <c r="C721" s="13" t="s">
        <v>462</v>
      </c>
      <c r="D721" s="106" t="s">
        <v>194</v>
      </c>
      <c r="E721" s="107" t="str">
        <f>IF(Table2[[#This Row],[Tên hàng hóa]]&lt;&gt;0,VLOOKUP(Table2[[#This Row],[Tên hàng hóa]],Table1[[Tên hàng hóa]:[Quy cách]],2,0),"")</f>
        <v>Bộ Xử Lý Tín Hiệu Và Phụ Kiện</v>
      </c>
      <c r="F721" s="107" t="str">
        <f>IF(Table2[[#This Row],[Tên hàng hóa]]&lt;&gt;0,VLOOKUP(Table2[[#This Row],[Tên hàng hóa]],Table1[[Tên hàng hóa]:[ĐVT]],3,0),"")</f>
        <v>Cái</v>
      </c>
      <c r="G721" s="108">
        <v>875600</v>
      </c>
      <c r="H721" s="108">
        <v>1</v>
      </c>
      <c r="I721" s="109">
        <f>IF(Table2[[#This Row],[Số lượng]]&lt;&gt;0,Table2[[#This Row],[Số lượng]]*Table2[[#This Row],[Đơn giá mua]],"")</f>
        <v>875600</v>
      </c>
      <c r="J721" s="109" t="str">
        <f ca="1">IF(AND(Table2[[#This Row],[Tên hàng hóa]]&lt;&gt;0,D722=""),SUM(OFFSET(Table2[[#This Row],[Thành tiền]],0,0,-COUNTIF(Table2[Số HĐ],Table2[[#This Row],[Số HĐ]]))),"")</f>
        <v/>
      </c>
      <c r="K721" s="108"/>
      <c r="L72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21" s="110"/>
    </row>
    <row r="722" spans="1:13" ht="35.1" customHeight="1" x14ac:dyDescent="0.2">
      <c r="A722" s="103">
        <v>42360</v>
      </c>
      <c r="B722" s="104" t="s">
        <v>2169</v>
      </c>
      <c r="C722" s="13" t="s">
        <v>462</v>
      </c>
      <c r="D722" s="106" t="s">
        <v>427</v>
      </c>
      <c r="E722" s="107" t="str">
        <f>IF(Table2[[#This Row],[Tên hàng hóa]]&lt;&gt;0,VLOOKUP(Table2[[#This Row],[Tên hàng hóa]],Table1[[Tên hàng hóa]:[Quy cách]],2,0),"")</f>
        <v>Timer</v>
      </c>
      <c r="F722" s="107" t="str">
        <f>IF(Table2[[#This Row],[Tên hàng hóa]]&lt;&gt;0,VLOOKUP(Table2[[#This Row],[Tên hàng hóa]],Table1[[Tên hàng hóa]:[ĐVT]],3,0),"")</f>
        <v>Cái</v>
      </c>
      <c r="G722" s="108">
        <v>385000</v>
      </c>
      <c r="H722" s="108">
        <v>2</v>
      </c>
      <c r="I722" s="109">
        <f>IF(Table2[[#This Row],[Số lượng]]&lt;&gt;0,Table2[[#This Row],[Số lượng]]*Table2[[#This Row],[Đơn giá mua]],"")</f>
        <v>770000</v>
      </c>
      <c r="J722" s="109" t="str">
        <f ca="1">IF(AND(Table2[[#This Row],[Tên hàng hóa]]&lt;&gt;0,D723=""),SUM(OFFSET(Table2[[#This Row],[Thành tiền]],0,0,-COUNTIF(Table2[Số HĐ],Table2[[#This Row],[Số HĐ]]))),"")</f>
        <v/>
      </c>
      <c r="K722" s="108"/>
      <c r="L72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22" s="110"/>
    </row>
    <row r="723" spans="1:13" ht="35.1" customHeight="1" x14ac:dyDescent="0.2">
      <c r="A723" s="103">
        <v>42360</v>
      </c>
      <c r="B723" s="104" t="s">
        <v>2169</v>
      </c>
      <c r="C723" s="13" t="s">
        <v>462</v>
      </c>
      <c r="D723" s="106" t="s">
        <v>433</v>
      </c>
      <c r="E723" s="107" t="str">
        <f>IF(Table2[[#This Row],[Tên hàng hóa]]&lt;&gt;0,VLOOKUP(Table2[[#This Row],[Tên hàng hóa]],Table1[[Tên hàng hóa]:[Quy cách]],2,0),"")</f>
        <v>Socket</v>
      </c>
      <c r="F723" s="107" t="str">
        <f>IF(Table2[[#This Row],[Tên hàng hóa]]&lt;&gt;0,VLOOKUP(Table2[[#This Row],[Tên hàng hóa]],Table1[[Tên hàng hóa]:[ĐVT]],3,0),"")</f>
        <v>Cái</v>
      </c>
      <c r="G723" s="108">
        <v>31900</v>
      </c>
      <c r="H723" s="108">
        <v>2</v>
      </c>
      <c r="I723" s="109">
        <f>IF(Table2[[#This Row],[Số lượng]]&lt;&gt;0,Table2[[#This Row],[Số lượng]]*Table2[[#This Row],[Đơn giá mua]],"")</f>
        <v>63800</v>
      </c>
      <c r="J723" s="109">
        <f ca="1">IF(AND(Table2[[#This Row],[Tên hàng hóa]]&lt;&gt;0,D724=""),SUM(OFFSET(Table2[[#This Row],[Thành tiền]],0,0,-COUNTIF(Table2[Số HĐ],Table2[[#This Row],[Số HĐ]]))),"")</f>
        <v>6329400</v>
      </c>
      <c r="K723" s="108" t="s">
        <v>464</v>
      </c>
      <c r="L72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23" s="110" t="s">
        <v>2216</v>
      </c>
    </row>
    <row r="724" spans="1:13" ht="35.1" customHeight="1" x14ac:dyDescent="0.2">
      <c r="A724" s="103"/>
      <c r="B724" s="104"/>
      <c r="C724" s="105" t="str">
        <f t="shared" si="3"/>
        <v/>
      </c>
      <c r="D724" s="106"/>
      <c r="E724" s="107" t="str">
        <f>IF(Table2[[#This Row],[Tên hàng hóa]]&lt;&gt;0,VLOOKUP(Table2[[#This Row],[Tên hàng hóa]],Table1[[Tên hàng hóa]:[Quy cách]],2,0),"")</f>
        <v/>
      </c>
      <c r="F724" s="107" t="str">
        <f>IF(Table2[[#This Row],[Tên hàng hóa]]&lt;&gt;0,VLOOKUP(Table2[[#This Row],[Tên hàng hóa]],Table1[[Tên hàng hóa]:[ĐVT]],3,0),"")</f>
        <v/>
      </c>
      <c r="G724" s="108"/>
      <c r="H724" s="108"/>
      <c r="I724" s="109" t="str">
        <f>IF(Table2[[#This Row],[Số lượng]]&lt;&gt;0,Table2[[#This Row],[Số lượng]]*Table2[[#This Row],[Đơn giá mua]],"")</f>
        <v/>
      </c>
      <c r="J724" s="109" t="str">
        <f ca="1">IF(AND(Table2[[#This Row],[Tên hàng hóa]]&lt;&gt;0,D725=""),SUM(OFFSET(Table2[[#This Row],[Thành tiền]],0,0,-COUNTIF(Table2[Số HĐ],Table2[[#This Row],[Số HĐ]]))),"")</f>
        <v/>
      </c>
      <c r="K724" s="108"/>
      <c r="L72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24" s="110"/>
    </row>
    <row r="725" spans="1:13" ht="35.1" customHeight="1" x14ac:dyDescent="0.2">
      <c r="A725" s="103">
        <v>42360</v>
      </c>
      <c r="B725" s="104" t="s">
        <v>2004</v>
      </c>
      <c r="C725" s="13" t="s">
        <v>1119</v>
      </c>
      <c r="D725" s="106" t="s">
        <v>2005</v>
      </c>
      <c r="E725" s="107" t="str">
        <f>IF(Table2[[#This Row],[Tên hàng hóa]]&lt;&gt;0,VLOOKUP(Table2[[#This Row],[Tên hàng hóa]],Table1[[Tên hàng hóa]:[Quy cách]],2,0),"")</f>
        <v>Schneider</v>
      </c>
      <c r="F725" s="107" t="str">
        <f>IF(Table2[[#This Row],[Tên hàng hóa]]&lt;&gt;0,VLOOKUP(Table2[[#This Row],[Tên hàng hóa]],Table1[[Tên hàng hóa]:[ĐVT]],3,0),"")</f>
        <v>Cái</v>
      </c>
      <c r="G725" s="108">
        <v>1208020</v>
      </c>
      <c r="H725" s="108">
        <v>3</v>
      </c>
      <c r="I725" s="109">
        <f>IF(Table2[[#This Row],[Số lượng]]&lt;&gt;0,Table2[[#This Row],[Số lượng]]*Table2[[#This Row],[Đơn giá mua]],"")</f>
        <v>3624060</v>
      </c>
      <c r="J725" s="109">
        <f ca="1">IF(AND(Table2[[#This Row],[Tên hàng hóa]]&lt;&gt;0,D726=""),SUM(OFFSET(Table2[[#This Row],[Thành tiền]],0,0,-COUNTIF(Table2[Số HĐ],Table2[[#This Row],[Số HĐ]]))),"")</f>
        <v>3624060</v>
      </c>
      <c r="K725" s="108" t="s">
        <v>464</v>
      </c>
      <c r="L72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25" s="110"/>
    </row>
    <row r="726" spans="1:13" ht="35.1" customHeight="1" x14ac:dyDescent="0.2">
      <c r="A726" s="103"/>
      <c r="B726" s="104"/>
      <c r="C726" s="105" t="str">
        <f t="shared" si="3"/>
        <v/>
      </c>
      <c r="D726" s="106"/>
      <c r="E726" s="107" t="str">
        <f>IF(Table2[[#This Row],[Tên hàng hóa]]&lt;&gt;0,VLOOKUP(Table2[[#This Row],[Tên hàng hóa]],Table1[[Tên hàng hóa]:[Quy cách]],2,0),"")</f>
        <v/>
      </c>
      <c r="F726" s="107" t="str">
        <f>IF(Table2[[#This Row],[Tên hàng hóa]]&lt;&gt;0,VLOOKUP(Table2[[#This Row],[Tên hàng hóa]],Table1[[Tên hàng hóa]:[ĐVT]],3,0),"")</f>
        <v/>
      </c>
      <c r="G726" s="108"/>
      <c r="H726" s="108"/>
      <c r="I726" s="109" t="str">
        <f>IF(Table2[[#This Row],[Số lượng]]&lt;&gt;0,Table2[[#This Row],[Số lượng]]*Table2[[#This Row],[Đơn giá mua]],"")</f>
        <v/>
      </c>
      <c r="J726" s="109" t="str">
        <f ca="1">IF(AND(Table2[[#This Row],[Tên hàng hóa]]&lt;&gt;0,D727=""),SUM(OFFSET(Table2[[#This Row],[Thành tiền]],0,0,-COUNTIF(Table2[Số HĐ],Table2[[#This Row],[Số HĐ]]))),"")</f>
        <v/>
      </c>
      <c r="K726" s="108"/>
      <c r="L72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26" s="110"/>
    </row>
    <row r="727" spans="1:13" ht="35.1" customHeight="1" x14ac:dyDescent="0.2">
      <c r="A727" s="103">
        <v>42361</v>
      </c>
      <c r="B727" s="104" t="s">
        <v>2006</v>
      </c>
      <c r="C727" s="13" t="s">
        <v>1119</v>
      </c>
      <c r="D727" s="106" t="s">
        <v>2007</v>
      </c>
      <c r="E727" s="107" t="str">
        <f>IF(Table2[[#This Row],[Tên hàng hóa]]&lt;&gt;0,VLOOKUP(Table2[[#This Row],[Tên hàng hóa]],Table1[[Tên hàng hóa]:[Quy cách]],2,0),"")</f>
        <v>Schneider</v>
      </c>
      <c r="F727" s="107" t="str">
        <f>IF(Table2[[#This Row],[Tên hàng hóa]]&lt;&gt;0,VLOOKUP(Table2[[#This Row],[Tên hàng hóa]],Table1[[Tên hàng hóa]:[ĐVT]],3,0),"")</f>
        <v>Cái</v>
      </c>
      <c r="G727" s="108">
        <v>675290</v>
      </c>
      <c r="H727" s="108">
        <v>4</v>
      </c>
      <c r="I727" s="109">
        <f>IF(Table2[[#This Row],[Số lượng]]&lt;&gt;0,Table2[[#This Row],[Số lượng]]*Table2[[#This Row],[Đơn giá mua]],"")</f>
        <v>2701160</v>
      </c>
      <c r="J727" s="109" t="str">
        <f ca="1">IF(AND(Table2[[#This Row],[Tên hàng hóa]]&lt;&gt;0,D728=""),SUM(OFFSET(Table2[[#This Row],[Thành tiền]],0,0,-COUNTIF(Table2[Số HĐ],Table2[[#This Row],[Số HĐ]]))),"")</f>
        <v/>
      </c>
      <c r="K727" s="108"/>
      <c r="L72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27" s="110"/>
    </row>
    <row r="728" spans="1:13" ht="35.1" customHeight="1" x14ac:dyDescent="0.2">
      <c r="A728" s="103">
        <v>42361</v>
      </c>
      <c r="B728" s="104" t="s">
        <v>2006</v>
      </c>
      <c r="C728" s="105" t="str">
        <f t="shared" si="3"/>
        <v>CTY TNHH KỸ THUẬT ĐIỆN - TỰ ĐỘNG HÓA A&amp;E</v>
      </c>
      <c r="D728" s="106" t="s">
        <v>2008</v>
      </c>
      <c r="E728" s="107" t="str">
        <f>IF(Table2[[#This Row],[Tên hàng hóa]]&lt;&gt;0,VLOOKUP(Table2[[#This Row],[Tên hàng hóa]],Table1[[Tên hàng hóa]:[Quy cách]],2,0),"")</f>
        <v>Schneider</v>
      </c>
      <c r="F728" s="107" t="str">
        <f>IF(Table2[[#This Row],[Tên hàng hóa]]&lt;&gt;0,VLOOKUP(Table2[[#This Row],[Tên hàng hóa]],Table1[[Tên hàng hóa]:[ĐVT]],3,0),"")</f>
        <v>Cái</v>
      </c>
      <c r="G728" s="108">
        <v>791670</v>
      </c>
      <c r="H728" s="108">
        <v>4</v>
      </c>
      <c r="I728" s="109">
        <f>IF(Table2[[#This Row],[Số lượng]]&lt;&gt;0,Table2[[#This Row],[Số lượng]]*Table2[[#This Row],[Đơn giá mua]],"")</f>
        <v>3166680</v>
      </c>
      <c r="J728" s="109">
        <f ca="1">IF(AND(Table2[[#This Row],[Tên hàng hóa]]&lt;&gt;0,D729=""),SUM(OFFSET(Table2[[#This Row],[Thành tiền]],0,0,-COUNTIF(Table2[Số HĐ],Table2[[#This Row],[Số HĐ]]))),"")</f>
        <v>5867840</v>
      </c>
      <c r="K728" s="108" t="s">
        <v>464</v>
      </c>
      <c r="L72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28" s="110"/>
    </row>
    <row r="729" spans="1:13" ht="35.1" customHeight="1" x14ac:dyDescent="0.2">
      <c r="A729" s="103"/>
      <c r="B729" s="104"/>
      <c r="C729" s="105" t="str">
        <f t="shared" si="3"/>
        <v/>
      </c>
      <c r="D729" s="106"/>
      <c r="E729" s="107" t="str">
        <f>IF(Table2[[#This Row],[Tên hàng hóa]]&lt;&gt;0,VLOOKUP(Table2[[#This Row],[Tên hàng hóa]],Table1[[Tên hàng hóa]:[Quy cách]],2,0),"")</f>
        <v/>
      </c>
      <c r="F729" s="107" t="str">
        <f>IF(Table2[[#This Row],[Tên hàng hóa]]&lt;&gt;0,VLOOKUP(Table2[[#This Row],[Tên hàng hóa]],Table1[[Tên hàng hóa]:[ĐVT]],3,0),"")</f>
        <v/>
      </c>
      <c r="G729" s="108"/>
      <c r="H729" s="108"/>
      <c r="I729" s="109" t="str">
        <f>IF(Table2[[#This Row],[Số lượng]]&lt;&gt;0,Table2[[#This Row],[Số lượng]]*Table2[[#This Row],[Đơn giá mua]],"")</f>
        <v/>
      </c>
      <c r="J729" s="109" t="str">
        <f ca="1">IF(AND(Table2[[#This Row],[Tên hàng hóa]]&lt;&gt;0,D730=""),SUM(OFFSET(Table2[[#This Row],[Thành tiền]],0,0,-COUNTIF(Table2[Số HĐ],Table2[[#This Row],[Số HĐ]]))),"")</f>
        <v/>
      </c>
      <c r="K729" s="108"/>
      <c r="L72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29" s="110"/>
    </row>
    <row r="730" spans="1:13" ht="35.1" customHeight="1" x14ac:dyDescent="0.2">
      <c r="A730" s="103">
        <v>42339</v>
      </c>
      <c r="B730" s="104" t="s">
        <v>2023</v>
      </c>
      <c r="C730" s="105" t="s">
        <v>480</v>
      </c>
      <c r="D730" s="106" t="s">
        <v>373</v>
      </c>
      <c r="E730" s="107" t="str">
        <f>IF(Table2[[#This Row],[Tên hàng hóa]]&lt;&gt;0,VLOOKUP(Table2[[#This Row],[Tên hàng hóa]],Table1[[Tên hàng hóa]:[Quy cách]],2,0),"")</f>
        <v>Relay</v>
      </c>
      <c r="F730" s="107" t="str">
        <f>IF(Table2[[#This Row],[Tên hàng hóa]]&lt;&gt;0,VLOOKUP(Table2[[#This Row],[Tên hàng hóa]],Table1[[Tên hàng hóa]:[ĐVT]],3,0),"")</f>
        <v>Cái</v>
      </c>
      <c r="G730" s="108">
        <v>33000</v>
      </c>
      <c r="H730" s="108">
        <v>2</v>
      </c>
      <c r="I730" s="109">
        <f>IF(Table2[[#This Row],[Số lượng]]&lt;&gt;0,Table2[[#This Row],[Số lượng]]*Table2[[#This Row],[Đơn giá mua]],"")</f>
        <v>66000</v>
      </c>
      <c r="J730" s="109">
        <f ca="1">IF(AND(Table2[[#This Row],[Tên hàng hóa]]&lt;&gt;0,D731=""),SUM(OFFSET(Table2[[#This Row],[Thành tiền]],0,0,-COUNTIF(Table2[Số HĐ],Table2[[#This Row],[Số HĐ]]))),"")</f>
        <v>66000</v>
      </c>
      <c r="K730" s="17" t="s">
        <v>464</v>
      </c>
      <c r="L73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30" s="110"/>
    </row>
    <row r="731" spans="1:13" ht="35.1" customHeight="1" x14ac:dyDescent="0.2">
      <c r="A731" s="103"/>
      <c r="B731" s="104"/>
      <c r="C731" s="105" t="str">
        <f t="shared" si="3"/>
        <v/>
      </c>
      <c r="D731" s="106"/>
      <c r="E731" s="107" t="str">
        <f>IF(Table2[[#This Row],[Tên hàng hóa]]&lt;&gt;0,VLOOKUP(Table2[[#This Row],[Tên hàng hóa]],Table1[[Tên hàng hóa]:[Quy cách]],2,0),"")</f>
        <v/>
      </c>
      <c r="F731" s="107" t="str">
        <f>IF(Table2[[#This Row],[Tên hàng hóa]]&lt;&gt;0,VLOOKUP(Table2[[#This Row],[Tên hàng hóa]],Table1[[Tên hàng hóa]:[ĐVT]],3,0),"")</f>
        <v/>
      </c>
      <c r="G731" s="108"/>
      <c r="H731" s="108"/>
      <c r="I731" s="109" t="str">
        <f>IF(Table2[[#This Row],[Số lượng]]&lt;&gt;0,Table2[[#This Row],[Số lượng]]*Table2[[#This Row],[Đơn giá mua]],"")</f>
        <v/>
      </c>
      <c r="J731" s="109" t="str">
        <f ca="1">IF(AND(Table2[[#This Row],[Tên hàng hóa]]&lt;&gt;0,D732=""),SUM(OFFSET(Table2[[#This Row],[Thành tiền]],0,0,-COUNTIF(Table2[Số HĐ],Table2[[#This Row],[Số HĐ]]))),"")</f>
        <v/>
      </c>
      <c r="K731" s="108"/>
      <c r="L73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31" s="110"/>
    </row>
    <row r="732" spans="1:13" ht="35.1" customHeight="1" x14ac:dyDescent="0.2">
      <c r="A732" s="103">
        <v>42360</v>
      </c>
      <c r="B732" s="104" t="s">
        <v>2067</v>
      </c>
      <c r="C732" s="105" t="s">
        <v>521</v>
      </c>
      <c r="D732" s="106" t="s">
        <v>2109</v>
      </c>
      <c r="E732" s="107" t="str">
        <f>IF(Table2[[#This Row],[Tên hàng hóa]]&lt;&gt;0,VLOOKUP(Table2[[#This Row],[Tên hàng hóa]],Table1[[Tên hàng hóa]:[Quy cách]],2,0),"")</f>
        <v>Bộ Mã Hóa Xung(Encoder)</v>
      </c>
      <c r="F732" s="107" t="str">
        <f>IF(Table2[[#This Row],[Tên hàng hóa]]&lt;&gt;0,VLOOKUP(Table2[[#This Row],[Tên hàng hóa]],Table1[[Tên hàng hóa]:[ĐVT]],3,0),"")</f>
        <v>Cái</v>
      </c>
      <c r="G732" s="108">
        <v>3080000</v>
      </c>
      <c r="H732" s="108">
        <v>1</v>
      </c>
      <c r="I732" s="109">
        <f>IF(Table2[[#This Row],[Số lượng]]&lt;&gt;0,Table2[[#This Row],[Số lượng]]*Table2[[#This Row],[Đơn giá mua]],"")</f>
        <v>3080000</v>
      </c>
      <c r="J732" s="109">
        <f ca="1">IF(AND(Table2[[#This Row],[Tên hàng hóa]]&lt;&gt;0,D733=""),SUM(OFFSET(Table2[[#This Row],[Thành tiền]],0,0,-COUNTIF(Table2[Số HĐ],Table2[[#This Row],[Số HĐ]]))),"")</f>
        <v>3080000</v>
      </c>
      <c r="K732" s="17" t="s">
        <v>464</v>
      </c>
      <c r="L73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32" s="15" t="s">
        <v>2781</v>
      </c>
    </row>
    <row r="733" spans="1:13" ht="35.1" customHeight="1" x14ac:dyDescent="0.2">
      <c r="A733" s="103"/>
      <c r="B733" s="104"/>
      <c r="C733" s="105" t="str">
        <f t="shared" si="3"/>
        <v/>
      </c>
      <c r="D733" s="106"/>
      <c r="E733" s="107" t="str">
        <f>IF(Table2[[#This Row],[Tên hàng hóa]]&lt;&gt;0,VLOOKUP(Table2[[#This Row],[Tên hàng hóa]],Table1[[Tên hàng hóa]:[Quy cách]],2,0),"")</f>
        <v/>
      </c>
      <c r="F733" s="107" t="str">
        <f>IF(Table2[[#This Row],[Tên hàng hóa]]&lt;&gt;0,VLOOKUP(Table2[[#This Row],[Tên hàng hóa]],Table1[[Tên hàng hóa]:[ĐVT]],3,0),"")</f>
        <v/>
      </c>
      <c r="G733" s="108"/>
      <c r="H733" s="108"/>
      <c r="I733" s="109" t="str">
        <f>IF(Table2[[#This Row],[Số lượng]]&lt;&gt;0,Table2[[#This Row],[Số lượng]]*Table2[[#This Row],[Đơn giá mua]],"")</f>
        <v/>
      </c>
      <c r="J733" s="109" t="str">
        <f ca="1">IF(AND(Table2[[#This Row],[Tên hàng hóa]]&lt;&gt;0,D734=""),SUM(OFFSET(Table2[[#This Row],[Thành tiền]],0,0,-COUNTIF(Table2[Số HĐ],Table2[[#This Row],[Số HĐ]]))),"")</f>
        <v/>
      </c>
      <c r="K733" s="108"/>
      <c r="L73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33" s="110"/>
    </row>
    <row r="734" spans="1:13" ht="35.1" customHeight="1" x14ac:dyDescent="0.2">
      <c r="A734" s="103">
        <v>42360</v>
      </c>
      <c r="B734" s="104" t="s">
        <v>2068</v>
      </c>
      <c r="C734" s="105" t="s">
        <v>521</v>
      </c>
      <c r="D734" s="106" t="s">
        <v>230</v>
      </c>
      <c r="E734" s="107" t="str">
        <f>IF(Table2[[#This Row],[Tên hàng hóa]]&lt;&gt;0,VLOOKUP(Table2[[#This Row],[Tên hàng hóa]],Table1[[Tên hàng hóa]:[Quy cách]],2,0),"")</f>
        <v>Cảm Biến</v>
      </c>
      <c r="F734" s="107" t="str">
        <f>IF(Table2[[#This Row],[Tên hàng hóa]]&lt;&gt;0,VLOOKUP(Table2[[#This Row],[Tên hàng hóa]],Table1[[Tên hàng hóa]:[ĐVT]],3,0),"")</f>
        <v>Cái</v>
      </c>
      <c r="G734" s="108">
        <v>1540000</v>
      </c>
      <c r="H734" s="108">
        <v>1</v>
      </c>
      <c r="I734" s="109">
        <f>IF(Table2[[#This Row],[Số lượng]]&lt;&gt;0,Table2[[#This Row],[Số lượng]]*Table2[[#This Row],[Đơn giá mua]],"")</f>
        <v>1540000</v>
      </c>
      <c r="J734" s="109" t="str">
        <f ca="1">IF(AND(Table2[[#This Row],[Tên hàng hóa]]&lt;&gt;0,D735=""),SUM(OFFSET(Table2[[#This Row],[Thành tiền]],0,0,-COUNTIF(Table2[Số HĐ],Table2[[#This Row],[Số HĐ]]))),"")</f>
        <v/>
      </c>
      <c r="K734" s="108"/>
      <c r="L73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34" s="110"/>
    </row>
    <row r="735" spans="1:13" ht="35.1" customHeight="1" x14ac:dyDescent="0.2">
      <c r="A735" s="103">
        <v>42360</v>
      </c>
      <c r="B735" s="104" t="s">
        <v>2068</v>
      </c>
      <c r="C735" s="105" t="s">
        <v>521</v>
      </c>
      <c r="D735" s="106" t="s">
        <v>392</v>
      </c>
      <c r="E735" s="107" t="str">
        <f>IF(Table2[[#This Row],[Tên hàng hóa]]&lt;&gt;0,VLOOKUP(Table2[[#This Row],[Tên hàng hóa]],Table1[[Tên hàng hóa]:[Quy cách]],2,0),"")</f>
        <v>Timer</v>
      </c>
      <c r="F735" s="107" t="str">
        <f>IF(Table2[[#This Row],[Tên hàng hóa]]&lt;&gt;0,VLOOKUP(Table2[[#This Row],[Tên hàng hóa]],Table1[[Tên hàng hóa]:[ĐVT]],3,0),"")</f>
        <v>Cái</v>
      </c>
      <c r="G735" s="108">
        <v>495000</v>
      </c>
      <c r="H735" s="108">
        <v>1</v>
      </c>
      <c r="I735" s="109">
        <f>IF(Table2[[#This Row],[Số lượng]]&lt;&gt;0,Table2[[#This Row],[Số lượng]]*Table2[[#This Row],[Đơn giá mua]],"")</f>
        <v>495000</v>
      </c>
      <c r="J735" s="109" t="str">
        <f ca="1">IF(AND(Table2[[#This Row],[Tên hàng hóa]]&lt;&gt;0,D736=""),SUM(OFFSET(Table2[[#This Row],[Thành tiền]],0,0,-COUNTIF(Table2[Số HĐ],Table2[[#This Row],[Số HĐ]]))),"")</f>
        <v/>
      </c>
      <c r="K735" s="108"/>
      <c r="L73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35" s="110"/>
    </row>
    <row r="736" spans="1:13" ht="35.1" customHeight="1" x14ac:dyDescent="0.2">
      <c r="A736" s="103">
        <v>42360</v>
      </c>
      <c r="B736" s="104" t="s">
        <v>2068</v>
      </c>
      <c r="C736" s="105" t="s">
        <v>521</v>
      </c>
      <c r="D736" s="106" t="s">
        <v>2035</v>
      </c>
      <c r="E736" s="107" t="str">
        <f>IF(Table2[[#This Row],[Tên hàng hóa]]&lt;&gt;0,VLOOKUP(Table2[[#This Row],[Tên hàng hóa]],Table1[[Tên hàng hóa]:[Quy cách]],2,0),"")</f>
        <v>Quạt hút</v>
      </c>
      <c r="F736" s="107" t="str">
        <f>IF(Table2[[#This Row],[Tên hàng hóa]]&lt;&gt;0,VLOOKUP(Table2[[#This Row],[Tên hàng hóa]],Table1[[Tên hàng hóa]:[ĐVT]],3,0),"")</f>
        <v>Cái</v>
      </c>
      <c r="G736" s="108">
        <v>187000</v>
      </c>
      <c r="H736" s="108">
        <v>1</v>
      </c>
      <c r="I736" s="109">
        <f>IF(Table2[[#This Row],[Số lượng]]&lt;&gt;0,Table2[[#This Row],[Số lượng]]*Table2[[#This Row],[Đơn giá mua]],"")</f>
        <v>187000</v>
      </c>
      <c r="J736" s="109" t="str">
        <f ca="1">IF(AND(Table2[[#This Row],[Tên hàng hóa]]&lt;&gt;0,D737=""),SUM(OFFSET(Table2[[#This Row],[Thành tiền]],0,0,-COUNTIF(Table2[Số HĐ],Table2[[#This Row],[Số HĐ]]))),"")</f>
        <v/>
      </c>
      <c r="K736" s="108"/>
      <c r="L73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36" s="110"/>
    </row>
    <row r="737" spans="1:13" ht="35.1" customHeight="1" x14ac:dyDescent="0.2">
      <c r="A737" s="103">
        <v>42360</v>
      </c>
      <c r="B737" s="104" t="s">
        <v>2068</v>
      </c>
      <c r="C737" s="105" t="s">
        <v>521</v>
      </c>
      <c r="D737" s="106" t="s">
        <v>2037</v>
      </c>
      <c r="E737" s="107" t="str">
        <f>IF(Table2[[#This Row],[Tên hàng hóa]]&lt;&gt;0,VLOOKUP(Table2[[#This Row],[Tên hàng hóa]],Table1[[Tên hàng hóa]:[Quy cách]],2,0),"")</f>
        <v>Idec</v>
      </c>
      <c r="F737" s="107" t="str">
        <f>IF(Table2[[#This Row],[Tên hàng hóa]]&lt;&gt;0,VLOOKUP(Table2[[#This Row],[Tên hàng hóa]],Table1[[Tên hàng hóa]:[ĐVT]],3,0),"")</f>
        <v>Cái</v>
      </c>
      <c r="G737" s="108">
        <v>55000</v>
      </c>
      <c r="H737" s="108">
        <v>2</v>
      </c>
      <c r="I737" s="109">
        <f>IF(Table2[[#This Row],[Số lượng]]&lt;&gt;0,Table2[[#This Row],[Số lượng]]*Table2[[#This Row],[Đơn giá mua]],"")</f>
        <v>110000</v>
      </c>
      <c r="J737" s="109">
        <f ca="1">IF(AND(Table2[[#This Row],[Tên hàng hóa]]&lt;&gt;0,D738=""),SUM(OFFSET(Table2[[#This Row],[Thành tiền]],0,0,-COUNTIF(Table2[Số HĐ],Table2[[#This Row],[Số HĐ]]))),"")</f>
        <v>2332000</v>
      </c>
      <c r="K737" s="17" t="s">
        <v>464</v>
      </c>
      <c r="L73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37" s="15" t="s">
        <v>2781</v>
      </c>
    </row>
    <row r="738" spans="1:13" ht="35.1" customHeight="1" x14ac:dyDescent="0.2">
      <c r="A738" s="103"/>
      <c r="B738" s="104"/>
      <c r="C738" s="105" t="str">
        <f t="shared" si="3"/>
        <v/>
      </c>
      <c r="D738" s="106"/>
      <c r="E738" s="107" t="str">
        <f>IF(Table2[[#This Row],[Tên hàng hóa]]&lt;&gt;0,VLOOKUP(Table2[[#This Row],[Tên hàng hóa]],Table1[[Tên hàng hóa]:[Quy cách]],2,0),"")</f>
        <v/>
      </c>
      <c r="F738" s="107" t="str">
        <f>IF(Table2[[#This Row],[Tên hàng hóa]]&lt;&gt;0,VLOOKUP(Table2[[#This Row],[Tên hàng hóa]],Table1[[Tên hàng hóa]:[ĐVT]],3,0),"")</f>
        <v/>
      </c>
      <c r="G738" s="108"/>
      <c r="H738" s="108"/>
      <c r="I738" s="109" t="str">
        <f>IF(Table2[[#This Row],[Số lượng]]&lt;&gt;0,Table2[[#This Row],[Số lượng]]*Table2[[#This Row],[Đơn giá mua]],"")</f>
        <v/>
      </c>
      <c r="J738" s="109" t="str">
        <f ca="1">IF(AND(Table2[[#This Row],[Tên hàng hóa]]&lt;&gt;0,D739=""),SUM(OFFSET(Table2[[#This Row],[Thành tiền]],0,0,-COUNTIF(Table2[Số HĐ],Table2[[#This Row],[Số HĐ]]))),"")</f>
        <v/>
      </c>
      <c r="K738" s="108"/>
      <c r="L73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38" s="110"/>
    </row>
    <row r="739" spans="1:13" ht="35.1" customHeight="1" x14ac:dyDescent="0.2">
      <c r="A739" s="103">
        <v>42360</v>
      </c>
      <c r="B739" s="104" t="s">
        <v>2069</v>
      </c>
      <c r="C739" s="105" t="s">
        <v>521</v>
      </c>
      <c r="D739" s="106" t="s">
        <v>271</v>
      </c>
      <c r="E739" s="107" t="str">
        <f>IF(Table2[[#This Row],[Tên hàng hóa]]&lt;&gt;0,VLOOKUP(Table2[[#This Row],[Tên hàng hóa]],Table1[[Tên hàng hóa]:[Quy cách]],2,0),"")</f>
        <v>Cảm Biến</v>
      </c>
      <c r="F739" s="107" t="str">
        <f>IF(Table2[[#This Row],[Tên hàng hóa]]&lt;&gt;0,VLOOKUP(Table2[[#This Row],[Tên hàng hóa]],Table1[[Tên hàng hóa]:[ĐVT]],3,0),"")</f>
        <v>Cái</v>
      </c>
      <c r="G739" s="108">
        <v>3080000</v>
      </c>
      <c r="H739" s="108">
        <v>2</v>
      </c>
      <c r="I739" s="109">
        <f>IF(Table2[[#This Row],[Số lượng]]&lt;&gt;0,Table2[[#This Row],[Số lượng]]*Table2[[#This Row],[Đơn giá mua]],"")</f>
        <v>6160000</v>
      </c>
      <c r="J739" s="109" t="str">
        <f ca="1">IF(AND(Table2[[#This Row],[Tên hàng hóa]]&lt;&gt;0,D740=""),SUM(OFFSET(Table2[[#This Row],[Thành tiền]],0,0,-COUNTIF(Table2[Số HĐ],Table2[[#This Row],[Số HĐ]]))),"")</f>
        <v/>
      </c>
      <c r="K739" s="108"/>
      <c r="L73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39" s="110"/>
    </row>
    <row r="740" spans="1:13" ht="35.1" customHeight="1" x14ac:dyDescent="0.2">
      <c r="A740" s="103">
        <v>42360</v>
      </c>
      <c r="B740" s="104" t="s">
        <v>2069</v>
      </c>
      <c r="C740" s="105" t="s">
        <v>521</v>
      </c>
      <c r="D740" s="106" t="s">
        <v>1924</v>
      </c>
      <c r="E740" s="107" t="str">
        <f>IF(Table2[[#This Row],[Tên hàng hóa]]&lt;&gt;0,VLOOKUP(Table2[[#This Row],[Tên hàng hóa]],Table1[[Tên hàng hóa]:[Quy cách]],2,0),"")</f>
        <v>Cadivi</v>
      </c>
      <c r="F740" s="107" t="str">
        <f>IF(Table2[[#This Row],[Tên hàng hóa]]&lt;&gt;0,VLOOKUP(Table2[[#This Row],[Tên hàng hóa]],Table1[[Tên hàng hóa]:[ĐVT]],3,0),"")</f>
        <v>Mét</v>
      </c>
      <c r="G740" s="108">
        <v>4097</v>
      </c>
      <c r="H740" s="108">
        <v>100</v>
      </c>
      <c r="I740" s="109">
        <f>IF(Table2[[#This Row],[Số lượng]]&lt;&gt;0,Table2[[#This Row],[Số lượng]]*Table2[[#This Row],[Đơn giá mua]],"")</f>
        <v>409700</v>
      </c>
      <c r="J740" s="109">
        <f ca="1">IF(AND(Table2[[#This Row],[Tên hàng hóa]]&lt;&gt;0,D741=""),SUM(OFFSET(Table2[[#This Row],[Thành tiền]],0,0,-COUNTIF(Table2[Số HĐ],Table2[[#This Row],[Số HĐ]]))),"")</f>
        <v>6569700</v>
      </c>
      <c r="K740" s="17" t="s">
        <v>464</v>
      </c>
      <c r="L74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40" s="15" t="s">
        <v>2781</v>
      </c>
    </row>
    <row r="741" spans="1:13" ht="35.1" customHeight="1" x14ac:dyDescent="0.2">
      <c r="A741" s="103"/>
      <c r="B741" s="104"/>
      <c r="C741" s="105" t="str">
        <f t="shared" si="3"/>
        <v/>
      </c>
      <c r="D741" s="106"/>
      <c r="E741" s="107" t="str">
        <f>IF(Table2[[#This Row],[Tên hàng hóa]]&lt;&gt;0,VLOOKUP(Table2[[#This Row],[Tên hàng hóa]],Table1[[Tên hàng hóa]:[Quy cách]],2,0),"")</f>
        <v/>
      </c>
      <c r="F741" s="107" t="str">
        <f>IF(Table2[[#This Row],[Tên hàng hóa]]&lt;&gt;0,VLOOKUP(Table2[[#This Row],[Tên hàng hóa]],Table1[[Tên hàng hóa]:[ĐVT]],3,0),"")</f>
        <v/>
      </c>
      <c r="G741" s="108"/>
      <c r="H741" s="108"/>
      <c r="I741" s="109" t="str">
        <f>IF(Table2[[#This Row],[Số lượng]]&lt;&gt;0,Table2[[#This Row],[Số lượng]]*Table2[[#This Row],[Đơn giá mua]],"")</f>
        <v/>
      </c>
      <c r="J741" s="109" t="str">
        <f ca="1">IF(AND(Table2[[#This Row],[Tên hàng hóa]]&lt;&gt;0,D742=""),SUM(OFFSET(Table2[[#This Row],[Thành tiền]],0,0,-COUNTIF(Table2[Số HĐ],Table2[[#This Row],[Số HĐ]]))),"")</f>
        <v/>
      </c>
      <c r="K741" s="108"/>
      <c r="L74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41" s="110"/>
    </row>
    <row r="742" spans="1:13" ht="35.1" customHeight="1" x14ac:dyDescent="0.2">
      <c r="A742" s="103">
        <v>42356</v>
      </c>
      <c r="B742" s="104" t="s">
        <v>2042</v>
      </c>
      <c r="C742" s="105" t="s">
        <v>2043</v>
      </c>
      <c r="D742" s="106" t="s">
        <v>2028</v>
      </c>
      <c r="E742" s="107" t="str">
        <f>IF(Table2[[#This Row],[Tên hàng hóa]]&lt;&gt;0,VLOOKUP(Table2[[#This Row],[Tên hàng hóa]],Table1[[Tên hàng hóa]:[Quy cách]],2,0),"")</f>
        <v>Sanwa</v>
      </c>
      <c r="F742" s="107" t="str">
        <f>IF(Table2[[#This Row],[Tên hàng hóa]]&lt;&gt;0,VLOOKUP(Table2[[#This Row],[Tên hàng hóa]],Table1[[Tên hàng hóa]:[ĐVT]],3,0),"")</f>
        <v>Cái</v>
      </c>
      <c r="G742" s="108">
        <v>2167000</v>
      </c>
      <c r="H742" s="108">
        <v>2</v>
      </c>
      <c r="I742" s="109">
        <f>IF(Table2[[#This Row],[Số lượng]]&lt;&gt;0,Table2[[#This Row],[Số lượng]]*Table2[[#This Row],[Đơn giá mua]],"")</f>
        <v>4334000</v>
      </c>
      <c r="J742" s="109">
        <f ca="1">IF(AND(Table2[[#This Row],[Tên hàng hóa]]&lt;&gt;0,D743=""),SUM(OFFSET(Table2[[#This Row],[Thành tiền]],0,0,-COUNTIF(Table2[Số HĐ],Table2[[#This Row],[Số HĐ]]))),"")</f>
        <v>4334000</v>
      </c>
      <c r="K742" s="108" t="s">
        <v>464</v>
      </c>
      <c r="L74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42" s="110"/>
    </row>
    <row r="743" spans="1:13" ht="35.1" customHeight="1" x14ac:dyDescent="0.2">
      <c r="A743" s="103"/>
      <c r="B743" s="104"/>
      <c r="C743" s="105" t="str">
        <f t="shared" si="3"/>
        <v/>
      </c>
      <c r="D743" s="106"/>
      <c r="E743" s="107" t="str">
        <f>IF(Table2[[#This Row],[Tên hàng hóa]]&lt;&gt;0,VLOOKUP(Table2[[#This Row],[Tên hàng hóa]],Table1[[Tên hàng hóa]:[Quy cách]],2,0),"")</f>
        <v/>
      </c>
      <c r="F743" s="107" t="str">
        <f>IF(Table2[[#This Row],[Tên hàng hóa]]&lt;&gt;0,VLOOKUP(Table2[[#This Row],[Tên hàng hóa]],Table1[[Tên hàng hóa]:[ĐVT]],3,0),"")</f>
        <v/>
      </c>
      <c r="G743" s="108"/>
      <c r="H743" s="108"/>
      <c r="I743" s="109" t="str">
        <f>IF(Table2[[#This Row],[Số lượng]]&lt;&gt;0,Table2[[#This Row],[Số lượng]]*Table2[[#This Row],[Đơn giá mua]],"")</f>
        <v/>
      </c>
      <c r="J743" s="109" t="str">
        <f ca="1">IF(AND(Table2[[#This Row],[Tên hàng hóa]]&lt;&gt;0,D744=""),SUM(OFFSET(Table2[[#This Row],[Thành tiền]],0,0,-COUNTIF(Table2[Số HĐ],Table2[[#This Row],[Số HĐ]]))),"")</f>
        <v/>
      </c>
      <c r="K743" s="108"/>
      <c r="L74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43" s="110"/>
    </row>
    <row r="744" spans="1:13" ht="35.1" customHeight="1" x14ac:dyDescent="0.2">
      <c r="A744" s="103">
        <v>42362</v>
      </c>
      <c r="B744" s="104" t="s">
        <v>2066</v>
      </c>
      <c r="C744" s="105" t="s">
        <v>480</v>
      </c>
      <c r="D744" s="106" t="s">
        <v>429</v>
      </c>
      <c r="E744" s="107" t="str">
        <f>IF(Table2[[#This Row],[Tên hàng hóa]]&lt;&gt;0,VLOOKUP(Table2[[#This Row],[Tên hàng hóa]],Table1[[Tên hàng hóa]:[Quy cách]],2,0),"")</f>
        <v>Socket</v>
      </c>
      <c r="F744" s="107" t="str">
        <f>IF(Table2[[#This Row],[Tên hàng hóa]]&lt;&gt;0,VLOOKUP(Table2[[#This Row],[Tên hàng hóa]],Table1[[Tên hàng hóa]:[ĐVT]],3,0),"")</f>
        <v>Cái</v>
      </c>
      <c r="G744" s="108">
        <v>25300</v>
      </c>
      <c r="H744" s="108">
        <v>50</v>
      </c>
      <c r="I744" s="109">
        <f>IF(Table2[[#This Row],[Số lượng]]&lt;&gt;0,Table2[[#This Row],[Số lượng]]*Table2[[#This Row],[Đơn giá mua]],"")</f>
        <v>1265000</v>
      </c>
      <c r="J744" s="109" t="str">
        <f ca="1">IF(AND(Table2[[#This Row],[Tên hàng hóa]]&lt;&gt;0,D745=""),SUM(OFFSET(Table2[[#This Row],[Thành tiền]],0,0,-COUNTIF(Table2[Số HĐ],Table2[[#This Row],[Số HĐ]]))),"")</f>
        <v/>
      </c>
      <c r="K744" s="108"/>
      <c r="L74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44" s="110"/>
    </row>
    <row r="745" spans="1:13" ht="35.1" customHeight="1" x14ac:dyDescent="0.2">
      <c r="A745" s="103">
        <v>42362</v>
      </c>
      <c r="B745" s="104" t="s">
        <v>2066</v>
      </c>
      <c r="C745" s="105" t="s">
        <v>480</v>
      </c>
      <c r="D745" s="106" t="s">
        <v>338</v>
      </c>
      <c r="E745" s="107" t="str">
        <f>IF(Table2[[#This Row],[Tên hàng hóa]]&lt;&gt;0,VLOOKUP(Table2[[#This Row],[Tên hàng hóa]],Table1[[Tên hàng hóa]:[Quy cách]],2,0),"")</f>
        <v>Relay</v>
      </c>
      <c r="F745" s="107" t="str">
        <f>IF(Table2[[#This Row],[Tên hàng hóa]]&lt;&gt;0,VLOOKUP(Table2[[#This Row],[Tên hàng hóa]],Table1[[Tên hàng hóa]:[ĐVT]],3,0),"")</f>
        <v>Cái</v>
      </c>
      <c r="G745" s="108">
        <v>52800</v>
      </c>
      <c r="H745" s="108">
        <v>20</v>
      </c>
      <c r="I745" s="109">
        <f>IF(Table2[[#This Row],[Số lượng]]&lt;&gt;0,Table2[[#This Row],[Số lượng]]*Table2[[#This Row],[Đơn giá mua]],"")</f>
        <v>1056000</v>
      </c>
      <c r="J745" s="109" t="str">
        <f ca="1">IF(AND(Table2[[#This Row],[Tên hàng hóa]]&lt;&gt;0,D746=""),SUM(OFFSET(Table2[[#This Row],[Thành tiền]],0,0,-COUNTIF(Table2[Số HĐ],Table2[[#This Row],[Số HĐ]]))),"")</f>
        <v/>
      </c>
      <c r="K745" s="108"/>
      <c r="L74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45" s="110"/>
    </row>
    <row r="746" spans="1:13" ht="35.1" customHeight="1" x14ac:dyDescent="0.2">
      <c r="A746" s="103">
        <v>42362</v>
      </c>
      <c r="B746" s="104" t="s">
        <v>2066</v>
      </c>
      <c r="C746" s="105" t="s">
        <v>480</v>
      </c>
      <c r="D746" s="106" t="s">
        <v>335</v>
      </c>
      <c r="E746" s="107" t="str">
        <f>IF(Table2[[#This Row],[Tên hàng hóa]]&lt;&gt;0,VLOOKUP(Table2[[#This Row],[Tên hàng hóa]],Table1[[Tên hàng hóa]:[Quy cách]],2,0),"")</f>
        <v>Relay</v>
      </c>
      <c r="F746" s="107" t="str">
        <f>IF(Table2[[#This Row],[Tên hàng hóa]]&lt;&gt;0,VLOOKUP(Table2[[#This Row],[Tên hàng hóa]],Table1[[Tên hàng hóa]:[ĐVT]],3,0),"")</f>
        <v>Cái</v>
      </c>
      <c r="G746" s="108">
        <v>50600</v>
      </c>
      <c r="H746" s="108">
        <v>20</v>
      </c>
      <c r="I746" s="109">
        <f>IF(Table2[[#This Row],[Số lượng]]&lt;&gt;0,Table2[[#This Row],[Số lượng]]*Table2[[#This Row],[Đơn giá mua]],"")</f>
        <v>1012000</v>
      </c>
      <c r="J746" s="109">
        <f ca="1">IF(AND(Table2[[#This Row],[Tên hàng hóa]]&lt;&gt;0,D747=""),SUM(OFFSET(Table2[[#This Row],[Thành tiền]],0,0,-COUNTIF(Table2[Số HĐ],Table2[[#This Row],[Số HĐ]]))),"")</f>
        <v>3333000</v>
      </c>
      <c r="K746" s="17" t="s">
        <v>464</v>
      </c>
      <c r="L74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46" s="110"/>
    </row>
    <row r="747" spans="1:13" ht="35.1" customHeight="1" x14ac:dyDescent="0.2">
      <c r="A747" s="103"/>
      <c r="B747" s="104"/>
      <c r="C747" s="105" t="str">
        <f t="shared" si="3"/>
        <v/>
      </c>
      <c r="D747" s="106"/>
      <c r="E747" s="107" t="str">
        <f>IF(Table2[[#This Row],[Tên hàng hóa]]&lt;&gt;0,VLOOKUP(Table2[[#This Row],[Tên hàng hóa]],Table1[[Tên hàng hóa]:[Quy cách]],2,0),"")</f>
        <v/>
      </c>
      <c r="F747" s="107" t="str">
        <f>IF(Table2[[#This Row],[Tên hàng hóa]]&lt;&gt;0,VLOOKUP(Table2[[#This Row],[Tên hàng hóa]],Table1[[Tên hàng hóa]:[ĐVT]],3,0),"")</f>
        <v/>
      </c>
      <c r="G747" s="108"/>
      <c r="H747" s="108"/>
      <c r="I747" s="109" t="str">
        <f>IF(Table2[[#This Row],[Số lượng]]&lt;&gt;0,Table2[[#This Row],[Số lượng]]*Table2[[#This Row],[Đơn giá mua]],"")</f>
        <v/>
      </c>
      <c r="J747" s="109" t="str">
        <f ca="1">IF(AND(Table2[[#This Row],[Tên hàng hóa]]&lt;&gt;0,D748=""),SUM(OFFSET(Table2[[#This Row],[Thành tiền]],0,0,-COUNTIF(Table2[Số HĐ],Table2[[#This Row],[Số HĐ]]))),"")</f>
        <v/>
      </c>
      <c r="K747" s="108"/>
      <c r="L74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47" s="110"/>
    </row>
    <row r="748" spans="1:13" ht="35.1" customHeight="1" x14ac:dyDescent="0.2">
      <c r="A748" s="103">
        <v>42367</v>
      </c>
      <c r="B748" s="104" t="s">
        <v>2070</v>
      </c>
      <c r="C748" s="105" t="s">
        <v>1119</v>
      </c>
      <c r="D748" s="106" t="s">
        <v>1859</v>
      </c>
      <c r="E748" s="107" t="str">
        <f>IF(Table2[[#This Row],[Tên hàng hóa]]&lt;&gt;0,VLOOKUP(Table2[[#This Row],[Tên hàng hóa]],Table1[[Tên hàng hóa]:[Quy cách]],2,0),"")</f>
        <v xml:space="preserve">Nút nhấn </v>
      </c>
      <c r="F748" s="107" t="str">
        <f>IF(Table2[[#This Row],[Tên hàng hóa]]&lt;&gt;0,VLOOKUP(Table2[[#This Row],[Tên hàng hóa]],Table1[[Tên hàng hóa]:[ĐVT]],3,0),"")</f>
        <v>Cái</v>
      </c>
      <c r="G748" s="108">
        <v>126170</v>
      </c>
      <c r="H748" s="108">
        <v>1</v>
      </c>
      <c r="I748" s="109">
        <f>IF(Table2[[#This Row],[Số lượng]]&lt;&gt;0,Table2[[#This Row],[Số lượng]]*Table2[[#This Row],[Đơn giá mua]],"")</f>
        <v>126170</v>
      </c>
      <c r="J748" s="109" t="str">
        <f ca="1">IF(AND(Table2[[#This Row],[Tên hàng hóa]]&lt;&gt;0,D749=""),SUM(OFFSET(Table2[[#This Row],[Thành tiền]],0,0,-COUNTIF(Table2[Số HĐ],Table2[[#This Row],[Số HĐ]]))),"")</f>
        <v/>
      </c>
      <c r="K748" s="108"/>
      <c r="L74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48" s="110"/>
    </row>
    <row r="749" spans="1:13" ht="35.1" customHeight="1" x14ac:dyDescent="0.2">
      <c r="A749" s="103">
        <v>42367</v>
      </c>
      <c r="B749" s="104" t="s">
        <v>2070</v>
      </c>
      <c r="C749" s="105" t="str">
        <f t="shared" si="3"/>
        <v>CTY TNHH KỸ THUẬT ĐIỆN - TỰ ĐỘNG HÓA A&amp;E</v>
      </c>
      <c r="D749" s="106" t="s">
        <v>1861</v>
      </c>
      <c r="E749" s="107" t="str">
        <f>IF(Table2[[#This Row],[Tên hàng hóa]]&lt;&gt;0,VLOOKUP(Table2[[#This Row],[Tên hàng hóa]],Table1[[Tên hàng hóa]:[Quy cách]],2,0),"")</f>
        <v>Đèn 120V led</v>
      </c>
      <c r="F749" s="107" t="str">
        <f>IF(Table2[[#This Row],[Tên hàng hóa]]&lt;&gt;0,VLOOKUP(Table2[[#This Row],[Tên hàng hóa]],Table1[[Tên hàng hóa]:[ĐVT]],3,0),"")</f>
        <v>Cái</v>
      </c>
      <c r="G749" s="108">
        <v>203060</v>
      </c>
      <c r="H749" s="108">
        <v>1</v>
      </c>
      <c r="I749" s="109">
        <f>IF(Table2[[#This Row],[Số lượng]]&lt;&gt;0,Table2[[#This Row],[Số lượng]]*Table2[[#This Row],[Đơn giá mua]],"")</f>
        <v>203060</v>
      </c>
      <c r="J749" s="109">
        <f ca="1">IF(AND(Table2[[#This Row],[Tên hàng hóa]]&lt;&gt;0,D750=""),SUM(OFFSET(Table2[[#This Row],[Thành tiền]],0,0,-COUNTIF(Table2[Số HĐ],Table2[[#This Row],[Số HĐ]]))),"")</f>
        <v>329230</v>
      </c>
      <c r="K749" s="108" t="s">
        <v>464</v>
      </c>
      <c r="L74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49" s="110"/>
    </row>
    <row r="750" spans="1:13" ht="35.1" customHeight="1" x14ac:dyDescent="0.2">
      <c r="A750" s="103"/>
      <c r="B750" s="104"/>
      <c r="C750" s="105" t="str">
        <f t="shared" si="3"/>
        <v/>
      </c>
      <c r="D750" s="106"/>
      <c r="E750" s="107" t="str">
        <f>IF(Table2[[#This Row],[Tên hàng hóa]]&lt;&gt;0,VLOOKUP(Table2[[#This Row],[Tên hàng hóa]],Table1[[Tên hàng hóa]:[Quy cách]],2,0),"")</f>
        <v/>
      </c>
      <c r="F750" s="107" t="str">
        <f>IF(Table2[[#This Row],[Tên hàng hóa]]&lt;&gt;0,VLOOKUP(Table2[[#This Row],[Tên hàng hóa]],Table1[[Tên hàng hóa]:[ĐVT]],3,0),"")</f>
        <v/>
      </c>
      <c r="G750" s="108"/>
      <c r="H750" s="108"/>
      <c r="I750" s="109" t="str">
        <f>IF(Table2[[#This Row],[Số lượng]]&lt;&gt;0,Table2[[#This Row],[Số lượng]]*Table2[[#This Row],[Đơn giá mua]],"")</f>
        <v/>
      </c>
      <c r="J750" s="109" t="str">
        <f ca="1">IF(AND(Table2[[#This Row],[Tên hàng hóa]]&lt;&gt;0,D751=""),SUM(OFFSET(Table2[[#This Row],[Thành tiền]],0,0,-COUNTIF(Table2[Số HĐ],Table2[[#This Row],[Số HĐ]]))),"")</f>
        <v/>
      </c>
      <c r="K750" s="108"/>
      <c r="L75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50" s="110"/>
    </row>
    <row r="751" spans="1:13" ht="35.1" customHeight="1" x14ac:dyDescent="0.2">
      <c r="A751" s="103">
        <v>42368</v>
      </c>
      <c r="B751" s="104" t="s">
        <v>2071</v>
      </c>
      <c r="C751" s="105" t="s">
        <v>480</v>
      </c>
      <c r="D751" s="106" t="s">
        <v>346</v>
      </c>
      <c r="E751" s="107" t="str">
        <f>IF(Table2[[#This Row],[Tên hàng hóa]]&lt;&gt;0,VLOOKUP(Table2[[#This Row],[Tên hàng hóa]],Table1[[Tên hàng hóa]:[Quy cách]],2,0),"")</f>
        <v>Relay</v>
      </c>
      <c r="F751" s="107" t="str">
        <f>IF(Table2[[#This Row],[Tên hàng hóa]]&lt;&gt;0,VLOOKUP(Table2[[#This Row],[Tên hàng hóa]],Table1[[Tên hàng hóa]:[ĐVT]],3,0),"")</f>
        <v>Cái</v>
      </c>
      <c r="G751" s="108">
        <v>60500</v>
      </c>
      <c r="H751" s="108">
        <v>10</v>
      </c>
      <c r="I751" s="109">
        <f>IF(Table2[[#This Row],[Số lượng]]&lt;&gt;0,Table2[[#This Row],[Số lượng]]*Table2[[#This Row],[Đơn giá mua]],"")</f>
        <v>605000</v>
      </c>
      <c r="J751" s="109" t="str">
        <f ca="1">IF(AND(Table2[[#This Row],[Tên hàng hóa]]&lt;&gt;0,D752=""),SUM(OFFSET(Table2[[#This Row],[Thành tiền]],0,0,-COUNTIF(Table2[Số HĐ],Table2[[#This Row],[Số HĐ]]))),"")</f>
        <v/>
      </c>
      <c r="K751" s="108"/>
      <c r="L75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51" s="110"/>
    </row>
    <row r="752" spans="1:13" ht="35.1" customHeight="1" x14ac:dyDescent="0.2">
      <c r="A752" s="103">
        <v>42368</v>
      </c>
      <c r="B752" s="104" t="s">
        <v>2071</v>
      </c>
      <c r="C752" s="105" t="str">
        <f t="shared" si="3"/>
        <v>CTY TNHH TM -DV Thuận Phương</v>
      </c>
      <c r="D752" s="106" t="s">
        <v>431</v>
      </c>
      <c r="E752" s="107" t="str">
        <f>IF(Table2[[#This Row],[Tên hàng hóa]]&lt;&gt;0,VLOOKUP(Table2[[#This Row],[Tên hàng hóa]],Table1[[Tên hàng hóa]:[Quy cách]],2,0),"")</f>
        <v>Socket</v>
      </c>
      <c r="F752" s="107" t="str">
        <f>IF(Table2[[#This Row],[Tên hàng hóa]]&lt;&gt;0,VLOOKUP(Table2[[#This Row],[Tên hàng hóa]],Table1[[Tên hàng hóa]:[ĐVT]],3,0),"")</f>
        <v>Cái</v>
      </c>
      <c r="G752" s="108">
        <v>34100</v>
      </c>
      <c r="H752" s="108">
        <v>10</v>
      </c>
      <c r="I752" s="109">
        <f>IF(Table2[[#This Row],[Số lượng]]&lt;&gt;0,Table2[[#This Row],[Số lượng]]*Table2[[#This Row],[Đơn giá mua]],"")</f>
        <v>341000</v>
      </c>
      <c r="J752" s="109">
        <f ca="1">IF(AND(Table2[[#This Row],[Tên hàng hóa]]&lt;&gt;0,D753=""),SUM(OFFSET(Table2[[#This Row],[Thành tiền]],0,0,-COUNTIF(Table2[Số HĐ],Table2[[#This Row],[Số HĐ]]))),"")</f>
        <v>946000</v>
      </c>
      <c r="K752" s="17" t="s">
        <v>464</v>
      </c>
      <c r="L75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52" s="110"/>
    </row>
    <row r="753" spans="1:13" ht="35.1" customHeight="1" x14ac:dyDescent="0.2">
      <c r="A753" s="103"/>
      <c r="B753" s="104"/>
      <c r="C753" s="105" t="str">
        <f t="shared" si="3"/>
        <v/>
      </c>
      <c r="D753" s="106"/>
      <c r="E753" s="107" t="str">
        <f>IF(Table2[[#This Row],[Tên hàng hóa]]&lt;&gt;0,VLOOKUP(Table2[[#This Row],[Tên hàng hóa]],Table1[[Tên hàng hóa]:[Quy cách]],2,0),"")</f>
        <v/>
      </c>
      <c r="F753" s="107" t="str">
        <f>IF(Table2[[#This Row],[Tên hàng hóa]]&lt;&gt;0,VLOOKUP(Table2[[#This Row],[Tên hàng hóa]],Table1[[Tên hàng hóa]:[ĐVT]],3,0),"")</f>
        <v/>
      </c>
      <c r="G753" s="108"/>
      <c r="H753" s="108"/>
      <c r="I753" s="109" t="str">
        <f>IF(Table2[[#This Row],[Số lượng]]&lt;&gt;0,Table2[[#This Row],[Số lượng]]*Table2[[#This Row],[Đơn giá mua]],"")</f>
        <v/>
      </c>
      <c r="J753" s="109" t="str">
        <f ca="1">IF(AND(Table2[[#This Row],[Tên hàng hóa]]&lt;&gt;0,D754=""),SUM(OFFSET(Table2[[#This Row],[Thành tiền]],0,0,-COUNTIF(Table2[Số HĐ],Table2[[#This Row],[Số HĐ]]))),"")</f>
        <v/>
      </c>
      <c r="K753" s="108"/>
      <c r="L75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53" s="110"/>
    </row>
    <row r="754" spans="1:13" ht="35.1" customHeight="1" x14ac:dyDescent="0.2">
      <c r="A754" s="103">
        <v>42368</v>
      </c>
      <c r="B754" s="104" t="s">
        <v>2072</v>
      </c>
      <c r="C754" s="105" t="s">
        <v>480</v>
      </c>
      <c r="D754" s="106" t="s">
        <v>949</v>
      </c>
      <c r="E754" s="107" t="str">
        <f>IF(Table2[[#This Row],[Tên hàng hóa]]&lt;&gt;0,VLOOKUP(Table2[[#This Row],[Tên hàng hóa]],Table1[[Tên hàng hóa]:[Quy cách]],2,0),"")</f>
        <v>Relay</v>
      </c>
      <c r="F754" s="107" t="str">
        <f>IF(Table2[[#This Row],[Tên hàng hóa]]&lt;&gt;0,VLOOKUP(Table2[[#This Row],[Tên hàng hóa]],Table1[[Tên hàng hóa]:[ĐVT]],3,0),"")</f>
        <v>Cái</v>
      </c>
      <c r="G754" s="108">
        <v>858000</v>
      </c>
      <c r="H754" s="108">
        <v>2</v>
      </c>
      <c r="I754" s="109">
        <f>IF(Table2[[#This Row],[Số lượng]]&lt;&gt;0,Table2[[#This Row],[Số lượng]]*Table2[[#This Row],[Đơn giá mua]],"")</f>
        <v>1716000</v>
      </c>
      <c r="J754" s="109" t="str">
        <f ca="1">IF(AND(Table2[[#This Row],[Tên hàng hóa]]&lt;&gt;0,D755=""),SUM(OFFSET(Table2[[#This Row],[Thành tiền]],0,0,-COUNTIF(Table2[Số HĐ],Table2[[#This Row],[Số HĐ]]))),"")</f>
        <v/>
      </c>
      <c r="K754" s="108"/>
      <c r="L75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54" s="110"/>
    </row>
    <row r="755" spans="1:13" ht="35.1" customHeight="1" x14ac:dyDescent="0.2">
      <c r="A755" s="103">
        <v>42368</v>
      </c>
      <c r="B755" s="104" t="s">
        <v>2072</v>
      </c>
      <c r="C755" s="105" t="str">
        <f t="shared" si="3"/>
        <v>CTY TNHH TM -DV Thuận Phương</v>
      </c>
      <c r="D755" s="106" t="s">
        <v>951</v>
      </c>
      <c r="E755" s="107" t="str">
        <f>IF(Table2[[#This Row],[Tên hàng hóa]]&lt;&gt;0,VLOOKUP(Table2[[#This Row],[Tên hàng hóa]],Table1[[Tên hàng hóa]:[Quy cách]],2,0),"")</f>
        <v>Socket</v>
      </c>
      <c r="F755" s="107" t="str">
        <f>IF(Table2[[#This Row],[Tên hàng hóa]]&lt;&gt;0,VLOOKUP(Table2[[#This Row],[Tên hàng hóa]],Table1[[Tên hàng hóa]:[ĐVT]],3,0),"")</f>
        <v>Cái</v>
      </c>
      <c r="G755" s="108">
        <v>159500</v>
      </c>
      <c r="H755" s="108">
        <v>2</v>
      </c>
      <c r="I755" s="109">
        <f>IF(Table2[[#This Row],[Số lượng]]&lt;&gt;0,Table2[[#This Row],[Số lượng]]*Table2[[#This Row],[Đơn giá mua]],"")</f>
        <v>319000</v>
      </c>
      <c r="J755" s="109">
        <f ca="1">IF(AND(Table2[[#This Row],[Tên hàng hóa]]&lt;&gt;0,D756=""),SUM(OFFSET(Table2[[#This Row],[Thành tiền]],0,0,-COUNTIF(Table2[Số HĐ],Table2[[#This Row],[Số HĐ]]))),"")</f>
        <v>2035000</v>
      </c>
      <c r="K755" s="17" t="s">
        <v>464</v>
      </c>
      <c r="L75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55" s="15" t="s">
        <v>2416</v>
      </c>
    </row>
    <row r="756" spans="1:13" ht="35.1" customHeight="1" x14ac:dyDescent="0.2">
      <c r="A756" s="103"/>
      <c r="B756" s="104"/>
      <c r="C756" s="105" t="str">
        <f t="shared" si="3"/>
        <v/>
      </c>
      <c r="D756" s="106"/>
      <c r="E756" s="107" t="str">
        <f>IF(Table2[[#This Row],[Tên hàng hóa]]&lt;&gt;0,VLOOKUP(Table2[[#This Row],[Tên hàng hóa]],Table1[[Tên hàng hóa]:[Quy cách]],2,0),"")</f>
        <v/>
      </c>
      <c r="F756" s="107" t="str">
        <f>IF(Table2[[#This Row],[Tên hàng hóa]]&lt;&gt;0,VLOOKUP(Table2[[#This Row],[Tên hàng hóa]],Table1[[Tên hàng hóa]:[ĐVT]],3,0),"")</f>
        <v/>
      </c>
      <c r="G756" s="108"/>
      <c r="H756" s="108"/>
      <c r="I756" s="109" t="str">
        <f>IF(Table2[[#This Row],[Số lượng]]&lt;&gt;0,Table2[[#This Row],[Số lượng]]*Table2[[#This Row],[Đơn giá mua]],"")</f>
        <v/>
      </c>
      <c r="J756" s="109" t="str">
        <f ca="1">IF(AND(Table2[[#This Row],[Tên hàng hóa]]&lt;&gt;0,D757=""),SUM(OFFSET(Table2[[#This Row],[Thành tiền]],0,0,-COUNTIF(Table2[Số HĐ],Table2[[#This Row],[Số HĐ]]))),"")</f>
        <v/>
      </c>
      <c r="K756" s="108"/>
      <c r="L75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56" s="110"/>
    </row>
    <row r="757" spans="1:13" ht="35.1" customHeight="1" x14ac:dyDescent="0.2">
      <c r="A757" s="103">
        <v>42369</v>
      </c>
      <c r="B757" s="104" t="s">
        <v>2078</v>
      </c>
      <c r="C757" s="105" t="s">
        <v>1119</v>
      </c>
      <c r="D757" s="106" t="s">
        <v>1110</v>
      </c>
      <c r="E757" s="107" t="str">
        <f>IF(Table2[[#This Row],[Tên hàng hóa]]&lt;&gt;0,VLOOKUP(Table2[[#This Row],[Tên hàng hóa]],Table1[[Tên hàng hóa]:[Quy cách]],2,0),"")</f>
        <v>Schneider</v>
      </c>
      <c r="F757" s="107" t="str">
        <f>IF(Table2[[#This Row],[Tên hàng hóa]]&lt;&gt;0,VLOOKUP(Table2[[#This Row],[Tên hàng hóa]],Table1[[Tên hàng hóa]:[ĐVT]],3,0),"")</f>
        <v>Cái</v>
      </c>
      <c r="G757" s="108">
        <v>332200</v>
      </c>
      <c r="H757" s="108">
        <v>14</v>
      </c>
      <c r="I757" s="109">
        <f>IF(Table2[[#This Row],[Số lượng]]&lt;&gt;0,Table2[[#This Row],[Số lượng]]*Table2[[#This Row],[Đơn giá mua]],"")</f>
        <v>4650800</v>
      </c>
      <c r="J757" s="109" t="str">
        <f ca="1">IF(AND(Table2[[#This Row],[Tên hàng hóa]]&lt;&gt;0,D758=""),SUM(OFFSET(Table2[[#This Row],[Thành tiền]],0,0,-COUNTIF(Table2[Số HĐ],Table2[[#This Row],[Số HĐ]]))),"")</f>
        <v/>
      </c>
      <c r="K757" s="108"/>
      <c r="L75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57" s="110"/>
    </row>
    <row r="758" spans="1:13" ht="35.1" customHeight="1" x14ac:dyDescent="0.2">
      <c r="A758" s="103">
        <v>42369</v>
      </c>
      <c r="B758" s="104" t="s">
        <v>2078</v>
      </c>
      <c r="C758" s="105" t="s">
        <v>1119</v>
      </c>
      <c r="D758" s="106" t="s">
        <v>2008</v>
      </c>
      <c r="E758" s="107" t="str">
        <f>IF(Table2[[#This Row],[Tên hàng hóa]]&lt;&gt;0,VLOOKUP(Table2[[#This Row],[Tên hàng hóa]],Table1[[Tên hàng hóa]:[Quy cách]],2,0),"")</f>
        <v>Schneider</v>
      </c>
      <c r="F758" s="107" t="str">
        <f>IF(Table2[[#This Row],[Tên hàng hóa]]&lt;&gt;0,VLOOKUP(Table2[[#This Row],[Tên hàng hóa]],Table1[[Tên hàng hóa]:[ĐVT]],3,0),"")</f>
        <v>Cái</v>
      </c>
      <c r="G758" s="108">
        <v>791670</v>
      </c>
      <c r="H758" s="108">
        <v>2</v>
      </c>
      <c r="I758" s="109">
        <f>IF(Table2[[#This Row],[Số lượng]]&lt;&gt;0,Table2[[#This Row],[Số lượng]]*Table2[[#This Row],[Đơn giá mua]],"")</f>
        <v>1583340</v>
      </c>
      <c r="J758" s="109" t="str">
        <f ca="1">IF(AND(Table2[[#This Row],[Tên hàng hóa]]&lt;&gt;0,D759=""),SUM(OFFSET(Table2[[#This Row],[Thành tiền]],0,0,-COUNTIF(Table2[Số HĐ],Table2[[#This Row],[Số HĐ]]))),"")</f>
        <v/>
      </c>
      <c r="K758" s="108"/>
      <c r="L75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58" s="110"/>
    </row>
    <row r="759" spans="1:13" ht="35.1" customHeight="1" x14ac:dyDescent="0.2">
      <c r="A759" s="103">
        <v>42369</v>
      </c>
      <c r="B759" s="104" t="s">
        <v>2078</v>
      </c>
      <c r="C759" s="105" t="s">
        <v>1119</v>
      </c>
      <c r="D759" s="106" t="s">
        <v>1730</v>
      </c>
      <c r="E759" s="107" t="str">
        <f>IF(Table2[[#This Row],[Tên hàng hóa]]&lt;&gt;0,VLOOKUP(Table2[[#This Row],[Tên hàng hóa]],Table1[[Tên hàng hóa]:[Quy cách]],2,0),"")</f>
        <v>Schneider</v>
      </c>
      <c r="F759" s="107" t="str">
        <f>IF(Table2[[#This Row],[Tên hàng hóa]]&lt;&gt;0,VLOOKUP(Table2[[#This Row],[Tên hàng hóa]],Table1[[Tên hàng hóa]:[ĐVT]],3,0),"")</f>
        <v>Cái</v>
      </c>
      <c r="G759" s="108">
        <v>303930</v>
      </c>
      <c r="H759" s="108">
        <v>6</v>
      </c>
      <c r="I759" s="109">
        <f>IF(Table2[[#This Row],[Số lượng]]&lt;&gt;0,Table2[[#This Row],[Số lượng]]*Table2[[#This Row],[Đơn giá mua]],"")</f>
        <v>1823580</v>
      </c>
      <c r="J759" s="109">
        <f ca="1">IF(AND(Table2[[#This Row],[Tên hàng hóa]]&lt;&gt;0,D760=""),SUM(OFFSET(Table2[[#This Row],[Thành tiền]],0,0,-COUNTIF(Table2[Số HĐ],Table2[[#This Row],[Số HĐ]]))),"")</f>
        <v>8057720</v>
      </c>
      <c r="K759" s="108" t="s">
        <v>464</v>
      </c>
      <c r="L75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59" s="110" t="s">
        <v>2084</v>
      </c>
    </row>
    <row r="760" spans="1:13" ht="35.1" customHeight="1" x14ac:dyDescent="0.2">
      <c r="A760" s="103"/>
      <c r="B760" s="104"/>
      <c r="C760" s="105" t="str">
        <f>IF(AND(D760&lt;&gt;0,D761=""),C503,"")</f>
        <v/>
      </c>
      <c r="D760" s="106"/>
      <c r="E760" s="107" t="str">
        <f>IF(Table2[[#This Row],[Tên hàng hóa]]&lt;&gt;0,VLOOKUP(Table2[[#This Row],[Tên hàng hóa]],Table1[[Tên hàng hóa]:[Quy cách]],2,0),"")</f>
        <v/>
      </c>
      <c r="F760" s="107" t="str">
        <f>IF(Table2[[#This Row],[Tên hàng hóa]]&lt;&gt;0,VLOOKUP(Table2[[#This Row],[Tên hàng hóa]],Table1[[Tên hàng hóa]:[ĐVT]],3,0),"")</f>
        <v/>
      </c>
      <c r="G760" s="108"/>
      <c r="H760" s="108"/>
      <c r="I760" s="109" t="str">
        <f>IF(Table2[[#This Row],[Số lượng]]&lt;&gt;0,Table2[[#This Row],[Số lượng]]*Table2[[#This Row],[Đơn giá mua]],"")</f>
        <v/>
      </c>
      <c r="J760" s="109" t="str">
        <f ca="1">IF(AND(Table2[[#This Row],[Tên hàng hóa]]&lt;&gt;0,D761=""),SUM(OFFSET(Table2[[#This Row],[Thành tiền]],0,0,-COUNTIF(Table2[Số HĐ],Table2[[#This Row],[Số HĐ]]))),"")</f>
        <v/>
      </c>
      <c r="K760" s="108"/>
      <c r="L76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60" s="110"/>
    </row>
    <row r="761" spans="1:13" ht="35.1" customHeight="1" x14ac:dyDescent="0.2">
      <c r="A761" s="103">
        <v>42373</v>
      </c>
      <c r="B761" s="104" t="s">
        <v>2085</v>
      </c>
      <c r="C761" s="105" t="s">
        <v>1119</v>
      </c>
      <c r="D761" s="106" t="s">
        <v>1807</v>
      </c>
      <c r="E761" s="107" t="str">
        <f>IF(Table2[[#This Row],[Tên hàng hóa]]&lt;&gt;0,VLOOKUP(Table2[[#This Row],[Tên hàng hóa]],Table1[[Tên hàng hóa]:[Quy cách]],2,0),"")</f>
        <v>Schneider</v>
      </c>
      <c r="F761" s="107" t="str">
        <f>IF(Table2[[#This Row],[Tên hàng hóa]]&lt;&gt;0,VLOOKUP(Table2[[#This Row],[Tên hàng hóa]],Table1[[Tên hàng hóa]:[ĐVT]],3,0),"")</f>
        <v>Cái</v>
      </c>
      <c r="G761" s="108">
        <v>77110</v>
      </c>
      <c r="H761" s="108">
        <v>30</v>
      </c>
      <c r="I761" s="109">
        <f>IF(Table2[[#This Row],[Số lượng]]&lt;&gt;0,Table2[[#This Row],[Số lượng]]*Table2[[#This Row],[Đơn giá mua]],"")</f>
        <v>2313300</v>
      </c>
      <c r="J761" s="109" t="str">
        <f ca="1">IF(AND(Table2[[#This Row],[Tên hàng hóa]]&lt;&gt;0,D762=""),SUM(OFFSET(Table2[[#This Row],[Thành tiền]],0,0,-COUNTIF(Table2[Số HĐ],Table2[[#This Row],[Số HĐ]]))),"")</f>
        <v/>
      </c>
      <c r="K761" s="108"/>
      <c r="L76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61" s="110"/>
    </row>
    <row r="762" spans="1:13" ht="35.1" customHeight="1" x14ac:dyDescent="0.2">
      <c r="A762" s="103">
        <v>42373</v>
      </c>
      <c r="B762" s="104" t="s">
        <v>2085</v>
      </c>
      <c r="C762" s="105" t="str">
        <f t="shared" ref="C762:C791" si="4">IF(AND(D762&lt;&gt;0,D763=""),C761,"")</f>
        <v>CTY TNHH KỸ THUẬT ĐIỆN - TỰ ĐỘNG HÓA A&amp;E</v>
      </c>
      <c r="D762" s="106" t="s">
        <v>1949</v>
      </c>
      <c r="E762" s="107" t="str">
        <f>IF(Table2[[#This Row],[Tên hàng hóa]]&lt;&gt;0,VLOOKUP(Table2[[#This Row],[Tên hàng hóa]],Table1[[Tên hàng hóa]:[Quy cách]],2,0),"")</f>
        <v>Schneider</v>
      </c>
      <c r="F762" s="107" t="str">
        <f>IF(Table2[[#This Row],[Tên hàng hóa]]&lt;&gt;0,VLOOKUP(Table2[[#This Row],[Tên hàng hóa]],Table1[[Tên hàng hóa]:[ĐVT]],3,0),"")</f>
        <v>Cái</v>
      </c>
      <c r="G762" s="108">
        <v>25850</v>
      </c>
      <c r="H762" s="108">
        <v>30</v>
      </c>
      <c r="I762" s="109">
        <f>IF(Table2[[#This Row],[Số lượng]]&lt;&gt;0,Table2[[#This Row],[Số lượng]]*Table2[[#This Row],[Đơn giá mua]],"")</f>
        <v>775500</v>
      </c>
      <c r="J762" s="109">
        <f ca="1">IF(AND(Table2[[#This Row],[Tên hàng hóa]]&lt;&gt;0,D763=""),SUM(OFFSET(Table2[[#This Row],[Thành tiền]],0,0,-COUNTIF(Table2[Số HĐ],Table2[[#This Row],[Số HĐ]]))),"")</f>
        <v>3088800</v>
      </c>
      <c r="K762" s="108" t="s">
        <v>464</v>
      </c>
      <c r="L76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62" s="110" t="s">
        <v>2084</v>
      </c>
    </row>
    <row r="763" spans="1:13" ht="35.1" customHeight="1" x14ac:dyDescent="0.2">
      <c r="A763" s="103"/>
      <c r="B763" s="104"/>
      <c r="C763" s="105" t="str">
        <f t="shared" si="4"/>
        <v/>
      </c>
      <c r="D763" s="106"/>
      <c r="E763" s="107" t="str">
        <f>IF(Table2[[#This Row],[Tên hàng hóa]]&lt;&gt;0,VLOOKUP(Table2[[#This Row],[Tên hàng hóa]],Table1[[Tên hàng hóa]:[Quy cách]],2,0),"")</f>
        <v/>
      </c>
      <c r="F763" s="107" t="str">
        <f>IF(Table2[[#This Row],[Tên hàng hóa]]&lt;&gt;0,VLOOKUP(Table2[[#This Row],[Tên hàng hóa]],Table1[[Tên hàng hóa]:[ĐVT]],3,0),"")</f>
        <v/>
      </c>
      <c r="G763" s="108"/>
      <c r="H763" s="108"/>
      <c r="I763" s="109" t="str">
        <f>IF(Table2[[#This Row],[Số lượng]]&lt;&gt;0,Table2[[#This Row],[Số lượng]]*Table2[[#This Row],[Đơn giá mua]],"")</f>
        <v/>
      </c>
      <c r="J763" s="109" t="str">
        <f ca="1">IF(AND(Table2[[#This Row],[Tên hàng hóa]]&lt;&gt;0,D764=""),SUM(OFFSET(Table2[[#This Row],[Thành tiền]],0,0,-COUNTIF(Table2[Số HĐ],Table2[[#This Row],[Số HĐ]]))),"")</f>
        <v/>
      </c>
      <c r="K763" s="108"/>
      <c r="L76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63" s="110"/>
    </row>
    <row r="764" spans="1:13" ht="35.1" customHeight="1" x14ac:dyDescent="0.2">
      <c r="A764" s="103">
        <v>42374</v>
      </c>
      <c r="B764" s="104" t="s">
        <v>2086</v>
      </c>
      <c r="C764" s="105" t="s">
        <v>1119</v>
      </c>
      <c r="D764" s="106" t="s">
        <v>1859</v>
      </c>
      <c r="E764" s="107" t="str">
        <f>IF(Table2[[#This Row],[Tên hàng hóa]]&lt;&gt;0,VLOOKUP(Table2[[#This Row],[Tên hàng hóa]],Table1[[Tên hàng hóa]:[Quy cách]],2,0),"")</f>
        <v xml:space="preserve">Nút nhấn </v>
      </c>
      <c r="F764" s="107" t="str">
        <f>IF(Table2[[#This Row],[Tên hàng hóa]]&lt;&gt;0,VLOOKUP(Table2[[#This Row],[Tên hàng hóa]],Table1[[Tên hàng hóa]:[ĐVT]],3,0),"")</f>
        <v>Cái</v>
      </c>
      <c r="G764" s="108">
        <v>126170</v>
      </c>
      <c r="H764" s="108">
        <v>1</v>
      </c>
      <c r="I764" s="109">
        <f>IF(Table2[[#This Row],[Số lượng]]&lt;&gt;0,Table2[[#This Row],[Số lượng]]*Table2[[#This Row],[Đơn giá mua]],"")</f>
        <v>126170</v>
      </c>
      <c r="J764" s="109" t="str">
        <f ca="1">IF(AND(Table2[[#This Row],[Tên hàng hóa]]&lt;&gt;0,D765=""),SUM(OFFSET(Table2[[#This Row],[Thành tiền]],0,0,-COUNTIF(Table2[Số HĐ],Table2[[#This Row],[Số HĐ]]))),"")</f>
        <v/>
      </c>
      <c r="K764" s="108"/>
      <c r="L76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64" s="110"/>
    </row>
    <row r="765" spans="1:13" ht="35.1" customHeight="1" x14ac:dyDescent="0.2">
      <c r="A765" s="103">
        <v>42374</v>
      </c>
      <c r="B765" s="104" t="s">
        <v>2086</v>
      </c>
      <c r="C765" s="105" t="str">
        <f t="shared" si="4"/>
        <v>CTY TNHH KỸ THUẬT ĐIỆN - TỰ ĐỘNG HÓA A&amp;E</v>
      </c>
      <c r="D765" s="106" t="s">
        <v>1861</v>
      </c>
      <c r="E765" s="107" t="str">
        <f>IF(Table2[[#This Row],[Tên hàng hóa]]&lt;&gt;0,VLOOKUP(Table2[[#This Row],[Tên hàng hóa]],Table1[[Tên hàng hóa]:[Quy cách]],2,0),"")</f>
        <v>Đèn 120V led</v>
      </c>
      <c r="F765" s="107" t="str">
        <f>IF(Table2[[#This Row],[Tên hàng hóa]]&lt;&gt;0,VLOOKUP(Table2[[#This Row],[Tên hàng hóa]],Table1[[Tên hàng hóa]:[ĐVT]],3,0),"")</f>
        <v>Cái</v>
      </c>
      <c r="G765" s="108">
        <v>203060</v>
      </c>
      <c r="H765" s="108">
        <v>1</v>
      </c>
      <c r="I765" s="109">
        <f>IF(Table2[[#This Row],[Số lượng]]&lt;&gt;0,Table2[[#This Row],[Số lượng]]*Table2[[#This Row],[Đơn giá mua]],"")</f>
        <v>203060</v>
      </c>
      <c r="J765" s="109">
        <f ca="1">IF(AND(Table2[[#This Row],[Tên hàng hóa]]&lt;&gt;0,D766=""),SUM(OFFSET(Table2[[#This Row],[Thành tiền]],0,0,-COUNTIF(Table2[Số HĐ],Table2[[#This Row],[Số HĐ]]))),"")</f>
        <v>329230</v>
      </c>
      <c r="K765" s="108" t="s">
        <v>464</v>
      </c>
      <c r="L76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65" s="110" t="s">
        <v>2084</v>
      </c>
    </row>
    <row r="766" spans="1:13" ht="35.1" customHeight="1" x14ac:dyDescent="0.2">
      <c r="A766" s="103"/>
      <c r="B766" s="104"/>
      <c r="C766" s="105" t="str">
        <f t="shared" si="4"/>
        <v/>
      </c>
      <c r="D766" s="106"/>
      <c r="E766" s="107" t="str">
        <f>IF(Table2[[#This Row],[Tên hàng hóa]]&lt;&gt;0,VLOOKUP(Table2[[#This Row],[Tên hàng hóa]],Table1[[Tên hàng hóa]:[Quy cách]],2,0),"")</f>
        <v/>
      </c>
      <c r="F766" s="107" t="str">
        <f>IF(Table2[[#This Row],[Tên hàng hóa]]&lt;&gt;0,VLOOKUP(Table2[[#This Row],[Tên hàng hóa]],Table1[[Tên hàng hóa]:[ĐVT]],3,0),"")</f>
        <v/>
      </c>
      <c r="G766" s="108"/>
      <c r="H766" s="108"/>
      <c r="I766" s="109" t="str">
        <f>IF(Table2[[#This Row],[Số lượng]]&lt;&gt;0,Table2[[#This Row],[Số lượng]]*Table2[[#This Row],[Đơn giá mua]],"")</f>
        <v/>
      </c>
      <c r="J766" s="109" t="str">
        <f ca="1">IF(AND(Table2[[#This Row],[Tên hàng hóa]]&lt;&gt;0,D767=""),SUM(OFFSET(Table2[[#This Row],[Thành tiền]],0,0,-COUNTIF(Table2[Số HĐ],Table2[[#This Row],[Số HĐ]]))),"")</f>
        <v/>
      </c>
      <c r="K766" s="108"/>
      <c r="L76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66" s="110"/>
    </row>
    <row r="767" spans="1:13" ht="35.1" customHeight="1" x14ac:dyDescent="0.2">
      <c r="A767" s="103">
        <v>42373</v>
      </c>
      <c r="B767" s="104" t="s">
        <v>2096</v>
      </c>
      <c r="C767" s="105" t="s">
        <v>480</v>
      </c>
      <c r="D767" s="106" t="s">
        <v>344</v>
      </c>
      <c r="E767" s="107" t="str">
        <f>IF(Table2[[#This Row],[Tên hàng hóa]]&lt;&gt;0,VLOOKUP(Table2[[#This Row],[Tên hàng hóa]],Table1[[Tên hàng hóa]:[Quy cách]],2,0),"")</f>
        <v>Relay</v>
      </c>
      <c r="F767" s="107" t="str">
        <f>IF(Table2[[#This Row],[Tên hàng hóa]]&lt;&gt;0,VLOOKUP(Table2[[#This Row],[Tên hàng hóa]],Table1[[Tên hàng hóa]:[ĐVT]],3,0),"")</f>
        <v>Cái</v>
      </c>
      <c r="G767" s="108">
        <v>78100</v>
      </c>
      <c r="H767" s="108">
        <v>4</v>
      </c>
      <c r="I767" s="109">
        <f>IF(Table2[[#This Row],[Số lượng]]&lt;&gt;0,Table2[[#This Row],[Số lượng]]*Table2[[#This Row],[Đơn giá mua]],"")</f>
        <v>312400</v>
      </c>
      <c r="J767" s="109" t="str">
        <f ca="1">IF(AND(Table2[[#This Row],[Tên hàng hóa]]&lt;&gt;0,D768=""),SUM(OFFSET(Table2[[#This Row],[Thành tiền]],0,0,-COUNTIF(Table2[Số HĐ],Table2[[#This Row],[Số HĐ]]))),"")</f>
        <v/>
      </c>
      <c r="K767" s="108"/>
      <c r="L76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67" s="110"/>
    </row>
    <row r="768" spans="1:13" ht="35.1" customHeight="1" x14ac:dyDescent="0.2">
      <c r="A768" s="103">
        <v>42373</v>
      </c>
      <c r="B768" s="104" t="s">
        <v>2096</v>
      </c>
      <c r="C768" s="105" t="s">
        <v>480</v>
      </c>
      <c r="D768" s="106" t="s">
        <v>431</v>
      </c>
      <c r="E768" s="107" t="str">
        <f>IF(Table2[[#This Row],[Tên hàng hóa]]&lt;&gt;0,VLOOKUP(Table2[[#This Row],[Tên hàng hóa]],Table1[[Tên hàng hóa]:[Quy cách]],2,0),"")</f>
        <v>Socket</v>
      </c>
      <c r="F768" s="107" t="str">
        <f>IF(Table2[[#This Row],[Tên hàng hóa]]&lt;&gt;0,VLOOKUP(Table2[[#This Row],[Tên hàng hóa]],Table1[[Tên hàng hóa]:[ĐVT]],3,0),"")</f>
        <v>Cái</v>
      </c>
      <c r="G768" s="108">
        <v>34100</v>
      </c>
      <c r="H768" s="108">
        <v>4</v>
      </c>
      <c r="I768" s="109">
        <f>IF(Table2[[#This Row],[Số lượng]]&lt;&gt;0,Table2[[#This Row],[Số lượng]]*Table2[[#This Row],[Đơn giá mua]],"")</f>
        <v>136400</v>
      </c>
      <c r="J768" s="109" t="str">
        <f ca="1">IF(AND(Table2[[#This Row],[Tên hàng hóa]]&lt;&gt;0,D769=""),SUM(OFFSET(Table2[[#This Row],[Thành tiền]],0,0,-COUNTIF(Table2[Số HĐ],Table2[[#This Row],[Số HĐ]]))),"")</f>
        <v/>
      </c>
      <c r="K768" s="108"/>
      <c r="L76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68" s="110"/>
    </row>
    <row r="769" spans="1:13" ht="35.1" customHeight="1" x14ac:dyDescent="0.2">
      <c r="A769" s="103">
        <v>42373</v>
      </c>
      <c r="B769" s="104" t="s">
        <v>2096</v>
      </c>
      <c r="C769" s="105" t="s">
        <v>480</v>
      </c>
      <c r="D769" s="106" t="s">
        <v>346</v>
      </c>
      <c r="E769" s="107" t="str">
        <f>IF(Table2[[#This Row],[Tên hàng hóa]]&lt;&gt;0,VLOOKUP(Table2[[#This Row],[Tên hàng hóa]],Table1[[Tên hàng hóa]:[Quy cách]],2,0),"")</f>
        <v>Relay</v>
      </c>
      <c r="F769" s="107" t="str">
        <f>IF(Table2[[#This Row],[Tên hàng hóa]]&lt;&gt;0,VLOOKUP(Table2[[#This Row],[Tên hàng hóa]],Table1[[Tên hàng hóa]:[ĐVT]],3,0),"")</f>
        <v>Cái</v>
      </c>
      <c r="G769" s="108">
        <v>60500</v>
      </c>
      <c r="H769" s="108">
        <v>20</v>
      </c>
      <c r="I769" s="109">
        <f>IF(Table2[[#This Row],[Số lượng]]&lt;&gt;0,Table2[[#This Row],[Số lượng]]*Table2[[#This Row],[Đơn giá mua]],"")</f>
        <v>1210000</v>
      </c>
      <c r="J769" s="109">
        <f ca="1">IF(AND(Table2[[#This Row],[Tên hàng hóa]]&lt;&gt;0,D770=""),SUM(OFFSET(Table2[[#This Row],[Thành tiền]],0,0,-COUNTIF(Table2[Số HĐ],Table2[[#This Row],[Số HĐ]]))),"")</f>
        <v>1658800</v>
      </c>
      <c r="K769" s="17" t="s">
        <v>464</v>
      </c>
      <c r="L76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69" s="15" t="s">
        <v>2628</v>
      </c>
    </row>
    <row r="770" spans="1:13" ht="35.1" customHeight="1" x14ac:dyDescent="0.2">
      <c r="A770" s="103"/>
      <c r="B770" s="104"/>
      <c r="C770" s="105" t="str">
        <f t="shared" si="4"/>
        <v/>
      </c>
      <c r="D770" s="106"/>
      <c r="E770" s="107" t="str">
        <f>IF(Table2[[#This Row],[Tên hàng hóa]]&lt;&gt;0,VLOOKUP(Table2[[#This Row],[Tên hàng hóa]],Table1[[Tên hàng hóa]:[Quy cách]],2,0),"")</f>
        <v/>
      </c>
      <c r="F770" s="107" t="str">
        <f>IF(Table2[[#This Row],[Tên hàng hóa]]&lt;&gt;0,VLOOKUP(Table2[[#This Row],[Tên hàng hóa]],Table1[[Tên hàng hóa]:[ĐVT]],3,0),"")</f>
        <v/>
      </c>
      <c r="G770" s="108"/>
      <c r="H770" s="108"/>
      <c r="I770" s="109" t="str">
        <f>IF(Table2[[#This Row],[Số lượng]]&lt;&gt;0,Table2[[#This Row],[Số lượng]]*Table2[[#This Row],[Đơn giá mua]],"")</f>
        <v/>
      </c>
      <c r="J770" s="109" t="str">
        <f ca="1">IF(AND(Table2[[#This Row],[Tên hàng hóa]]&lt;&gt;0,D771=""),SUM(OFFSET(Table2[[#This Row],[Thành tiền]],0,0,-COUNTIF(Table2[Số HĐ],Table2[[#This Row],[Số HĐ]]))),"")</f>
        <v/>
      </c>
      <c r="K770" s="108"/>
      <c r="L77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70" s="110"/>
    </row>
    <row r="771" spans="1:13" ht="35.1" customHeight="1" x14ac:dyDescent="0.2">
      <c r="A771" s="103">
        <v>42375</v>
      </c>
      <c r="B771" s="104" t="s">
        <v>2118</v>
      </c>
      <c r="C771" s="13" t="s">
        <v>586</v>
      </c>
      <c r="D771" s="106" t="s">
        <v>158</v>
      </c>
      <c r="E771" s="107" t="str">
        <f>IF(Table2[[#This Row],[Tên hàng hóa]]&lt;&gt;0,VLOOKUP(Table2[[#This Row],[Tên hàng hóa]],Table1[[Tên hàng hóa]:[Quy cách]],2,0),"")</f>
        <v>Bộ Nguồn Xung</v>
      </c>
      <c r="F771" s="107" t="str">
        <f>IF(Table2[[#This Row],[Tên hàng hóa]]&lt;&gt;0,VLOOKUP(Table2[[#This Row],[Tên hàng hóa]],Table1[[Tên hàng hóa]:[ĐVT]],3,0),"")</f>
        <v>Cái</v>
      </c>
      <c r="G771" s="108">
        <v>530574.33333333337</v>
      </c>
      <c r="H771" s="108">
        <v>4</v>
      </c>
      <c r="I771" s="109">
        <f>IF(Table2[[#This Row],[Số lượng]]&lt;&gt;0,Table2[[#This Row],[Số lượng]]*Table2[[#This Row],[Đơn giá mua]],"")</f>
        <v>2122297.3333333335</v>
      </c>
      <c r="J771" s="109" t="str">
        <f ca="1">IF(AND(Table2[[#This Row],[Tên hàng hóa]]&lt;&gt;0,D772=""),SUM(OFFSET(Table2[[#This Row],[Thành tiền]],0,0,-COUNTIF(Table2[Số HĐ],Table2[[#This Row],[Số HĐ]]))),"")</f>
        <v/>
      </c>
      <c r="K771" s="108"/>
      <c r="L77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71" s="110"/>
    </row>
    <row r="772" spans="1:13" ht="35.1" customHeight="1" x14ac:dyDescent="0.2">
      <c r="A772" s="103">
        <v>42375</v>
      </c>
      <c r="B772" s="104" t="s">
        <v>2118</v>
      </c>
      <c r="C772" s="13" t="s">
        <v>586</v>
      </c>
      <c r="D772" s="106" t="s">
        <v>2107</v>
      </c>
      <c r="E772" s="107" t="str">
        <f>IF(Table2[[#This Row],[Tên hàng hóa]]&lt;&gt;0,VLOOKUP(Table2[[#This Row],[Tên hàng hóa]],Table1[[Tên hàng hóa]:[Quy cách]],2,0),"")</f>
        <v>OMRON</v>
      </c>
      <c r="F772" s="107" t="str">
        <f>IF(Table2[[#This Row],[Tên hàng hóa]]&lt;&gt;0,VLOOKUP(Table2[[#This Row],[Tên hàng hóa]],Table1[[Tên hàng hóa]:[ĐVT]],3,0),"")</f>
        <v>Cái</v>
      </c>
      <c r="G772" s="108">
        <v>2018676.3333333333</v>
      </c>
      <c r="H772" s="108">
        <v>2</v>
      </c>
      <c r="I772" s="109">
        <f>IF(Table2[[#This Row],[Số lượng]]&lt;&gt;0,Table2[[#This Row],[Số lượng]]*Table2[[#This Row],[Đơn giá mua]],"")</f>
        <v>4037352.6666666665</v>
      </c>
      <c r="J772" s="109" t="str">
        <f ca="1">IF(AND(Table2[[#This Row],[Tên hàng hóa]]&lt;&gt;0,D773=""),SUM(OFFSET(Table2[[#This Row],[Thành tiền]],0,0,-COUNTIF(Table2[Số HĐ],Table2[[#This Row],[Số HĐ]]))),"")</f>
        <v/>
      </c>
      <c r="K772" s="108"/>
      <c r="L77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72" s="110"/>
    </row>
    <row r="773" spans="1:13" ht="35.1" customHeight="1" x14ac:dyDescent="0.2">
      <c r="A773" s="103">
        <v>42375</v>
      </c>
      <c r="B773" s="104" t="s">
        <v>2118</v>
      </c>
      <c r="C773" s="13" t="s">
        <v>586</v>
      </c>
      <c r="D773" s="106" t="s">
        <v>2117</v>
      </c>
      <c r="E773" s="107" t="str">
        <f>IF(Table2[[#This Row],[Tên hàng hóa]]&lt;&gt;0,VLOOKUP(Table2[[#This Row],[Tên hàng hóa]],Table1[[Tên hàng hóa]:[Quy cách]],2,0),"")</f>
        <v>OMRON</v>
      </c>
      <c r="F773" s="107" t="str">
        <f>IF(Table2[[#This Row],[Tên hàng hóa]]&lt;&gt;0,VLOOKUP(Table2[[#This Row],[Tên hàng hóa]],Table1[[Tên hàng hóa]:[ĐVT]],3,0),"")</f>
        <v>Cái</v>
      </c>
      <c r="G773" s="108">
        <v>2582351.3333333335</v>
      </c>
      <c r="H773" s="108">
        <v>2</v>
      </c>
      <c r="I773" s="109">
        <f>IF(Table2[[#This Row],[Số lượng]]&lt;&gt;0,Table2[[#This Row],[Số lượng]]*Table2[[#This Row],[Đơn giá mua]],"")</f>
        <v>5164702.666666667</v>
      </c>
      <c r="J773" s="109" t="str">
        <f ca="1">IF(AND(Table2[[#This Row],[Tên hàng hóa]]&lt;&gt;0,D774=""),SUM(OFFSET(Table2[[#This Row],[Thành tiền]],0,0,-COUNTIF(Table2[Số HĐ],Table2[[#This Row],[Số HĐ]]))),"")</f>
        <v/>
      </c>
      <c r="K773" s="108"/>
      <c r="L77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73" s="110"/>
    </row>
    <row r="774" spans="1:13" ht="35.1" customHeight="1" x14ac:dyDescent="0.2">
      <c r="A774" s="103">
        <v>42375</v>
      </c>
      <c r="B774" s="104" t="s">
        <v>2118</v>
      </c>
      <c r="C774" s="13" t="s">
        <v>586</v>
      </c>
      <c r="D774" s="106" t="s">
        <v>224</v>
      </c>
      <c r="E774" s="107" t="str">
        <f>IF(Table2[[#This Row],[Tên hàng hóa]]&lt;&gt;0,VLOOKUP(Table2[[#This Row],[Tên hàng hóa]],Table1[[Tên hàng hóa]:[Quy cách]],2,0),"")</f>
        <v>Cảm Biến</v>
      </c>
      <c r="F774" s="107" t="str">
        <f>IF(Table2[[#This Row],[Tên hàng hóa]]&lt;&gt;0,VLOOKUP(Table2[[#This Row],[Tên hàng hóa]],Table1[[Tên hàng hóa]:[ĐVT]],3,0),"")</f>
        <v>Cái</v>
      </c>
      <c r="G774" s="108">
        <v>1116796.3333333333</v>
      </c>
      <c r="H774" s="108">
        <v>8</v>
      </c>
      <c r="I774" s="109">
        <f>IF(Table2[[#This Row],[Số lượng]]&lt;&gt;0,Table2[[#This Row],[Số lượng]]*Table2[[#This Row],[Đơn giá mua]],"")</f>
        <v>8934370.666666666</v>
      </c>
      <c r="J774" s="109" t="str">
        <f ca="1">IF(AND(Table2[[#This Row],[Tên hàng hóa]]&lt;&gt;0,D775=""),SUM(OFFSET(Table2[[#This Row],[Thành tiền]],0,0,-COUNTIF(Table2[Số HĐ],Table2[[#This Row],[Số HĐ]]))),"")</f>
        <v/>
      </c>
      <c r="K774" s="108"/>
      <c r="L77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74" s="110"/>
    </row>
    <row r="775" spans="1:13" ht="35.1" customHeight="1" x14ac:dyDescent="0.2">
      <c r="A775" s="103">
        <v>42375</v>
      </c>
      <c r="B775" s="104" t="s">
        <v>2118</v>
      </c>
      <c r="C775" s="13" t="s">
        <v>586</v>
      </c>
      <c r="D775" s="106" t="s">
        <v>2061</v>
      </c>
      <c r="E775" s="107" t="str">
        <f>IF(Table2[[#This Row],[Tên hàng hóa]]&lt;&gt;0,VLOOKUP(Table2[[#This Row],[Tên hàng hóa]],Table1[[Tên hàng hóa]:[Quy cách]],2,0),"")</f>
        <v>OMRON</v>
      </c>
      <c r="F775" s="107" t="str">
        <f>IF(Table2[[#This Row],[Tên hàng hóa]]&lt;&gt;0,VLOOKUP(Table2[[#This Row],[Tên hàng hóa]],Table1[[Tên hàng hóa]:[ĐVT]],3,0),"")</f>
        <v>Cái</v>
      </c>
      <c r="G775" s="108">
        <v>767317.83333333337</v>
      </c>
      <c r="H775" s="108">
        <v>10</v>
      </c>
      <c r="I775" s="109">
        <f>IF(Table2[[#This Row],[Số lượng]]&lt;&gt;0,Table2[[#This Row],[Số lượng]]*Table2[[#This Row],[Đơn giá mua]],"")</f>
        <v>7673178.333333334</v>
      </c>
      <c r="J775" s="109" t="str">
        <f ca="1">IF(AND(Table2[[#This Row],[Tên hàng hóa]]&lt;&gt;0,D776=""),SUM(OFFSET(Table2[[#This Row],[Thành tiền]],0,0,-COUNTIF(Table2[Số HĐ],Table2[[#This Row],[Số HĐ]]))),"")</f>
        <v/>
      </c>
      <c r="K775" s="108"/>
      <c r="L77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75" s="110"/>
    </row>
    <row r="776" spans="1:13" ht="35.1" customHeight="1" x14ac:dyDescent="0.2">
      <c r="A776" s="103">
        <v>42375</v>
      </c>
      <c r="B776" s="104" t="s">
        <v>2118</v>
      </c>
      <c r="C776" s="13" t="s">
        <v>586</v>
      </c>
      <c r="D776" s="106" t="s">
        <v>2103</v>
      </c>
      <c r="E776" s="107" t="str">
        <f>IF(Table2[[#This Row],[Tên hàng hóa]]&lt;&gt;0,VLOOKUP(Table2[[#This Row],[Tên hàng hóa]],Table1[[Tên hàng hóa]:[Quy cách]],2,0),"")</f>
        <v>OMRON</v>
      </c>
      <c r="F776" s="107" t="str">
        <f>IF(Table2[[#This Row],[Tên hàng hóa]]&lt;&gt;0,VLOOKUP(Table2[[#This Row],[Tên hàng hóa]],Table1[[Tên hàng hóa]:[ĐVT]],3,0),"")</f>
        <v>Cái</v>
      </c>
      <c r="G776" s="108">
        <v>2582351.3333333335</v>
      </c>
      <c r="H776" s="108">
        <v>1</v>
      </c>
      <c r="I776" s="109">
        <f>IF(Table2[[#This Row],[Số lượng]]&lt;&gt;0,Table2[[#This Row],[Số lượng]]*Table2[[#This Row],[Đơn giá mua]],"")</f>
        <v>2582351.3333333335</v>
      </c>
      <c r="J776" s="109" t="str">
        <f ca="1">IF(AND(Table2[[#This Row],[Tên hàng hóa]]&lt;&gt;0,D777=""),SUM(OFFSET(Table2[[#This Row],[Thành tiền]],0,0,-COUNTIF(Table2[Số HĐ],Table2[[#This Row],[Số HĐ]]))),"")</f>
        <v/>
      </c>
      <c r="K776" s="108"/>
      <c r="L77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76" s="110"/>
    </row>
    <row r="777" spans="1:13" ht="35.1" customHeight="1" x14ac:dyDescent="0.2">
      <c r="A777" s="103">
        <v>42375</v>
      </c>
      <c r="B777" s="104" t="s">
        <v>2118</v>
      </c>
      <c r="C777" s="13" t="s">
        <v>586</v>
      </c>
      <c r="D777" s="106" t="s">
        <v>531</v>
      </c>
      <c r="E777" s="107" t="str">
        <f>IF(Table2[[#This Row],[Tên hàng hóa]]&lt;&gt;0,VLOOKUP(Table2[[#This Row],[Tên hàng hóa]],Table1[[Tên hàng hóa]:[Quy cách]],2,0),"")</f>
        <v>Bộ Điều Khiển Lập Trình</v>
      </c>
      <c r="F777" s="107" t="str">
        <f>IF(Table2[[#This Row],[Tên hàng hóa]]&lt;&gt;0,VLOOKUP(Table2[[#This Row],[Tên hàng hóa]],Table1[[Tên hàng hóa]:[ĐVT]],3,0),"")</f>
        <v>Cái</v>
      </c>
      <c r="G777" s="108">
        <v>2396550.3333333335</v>
      </c>
      <c r="H777" s="108">
        <v>2</v>
      </c>
      <c r="I777" s="109">
        <f>IF(Table2[[#This Row],[Số lượng]]&lt;&gt;0,Table2[[#This Row],[Số lượng]]*Table2[[#This Row],[Đơn giá mua]],"")</f>
        <v>4793100.666666667</v>
      </c>
      <c r="J777" s="109" t="str">
        <f ca="1">IF(AND(Table2[[#This Row],[Tên hàng hóa]]&lt;&gt;0,D778=""),SUM(OFFSET(Table2[[#This Row],[Thành tiền]],0,0,-COUNTIF(Table2[Số HĐ],Table2[[#This Row],[Số HĐ]]))),"")</f>
        <v/>
      </c>
      <c r="K777" s="108"/>
      <c r="L77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77" s="110"/>
    </row>
    <row r="778" spans="1:13" ht="35.1" customHeight="1" x14ac:dyDescent="0.2">
      <c r="A778" s="103">
        <v>42375</v>
      </c>
      <c r="B778" s="104" t="s">
        <v>2118</v>
      </c>
      <c r="C778" s="13" t="s">
        <v>586</v>
      </c>
      <c r="D778" s="106" t="s">
        <v>52</v>
      </c>
      <c r="E778" s="107" t="str">
        <f>IF(Table2[[#This Row],[Tên hàng hóa]]&lt;&gt;0,VLOOKUP(Table2[[#This Row],[Tên hàng hóa]],Table1[[Tên hàng hóa]:[Quy cách]],2,0),"")</f>
        <v>Bộ Điều Khiển Lập Trình</v>
      </c>
      <c r="F778" s="107" t="str">
        <f>IF(Table2[[#This Row],[Tên hàng hóa]]&lt;&gt;0,VLOOKUP(Table2[[#This Row],[Tên hàng hóa]],Table1[[Tên hàng hóa]:[ĐVT]],3,0),"")</f>
        <v>Cái</v>
      </c>
      <c r="G778" s="108">
        <v>2269085.3333333335</v>
      </c>
      <c r="H778" s="108">
        <v>2</v>
      </c>
      <c r="I778" s="109">
        <f>IF(Table2[[#This Row],[Số lượng]]&lt;&gt;0,Table2[[#This Row],[Số lượng]]*Table2[[#This Row],[Đơn giá mua]],"")</f>
        <v>4538170.666666667</v>
      </c>
      <c r="J778" s="109" t="str">
        <f ca="1">IF(AND(Table2[[#This Row],[Tên hàng hóa]]&lt;&gt;0,D779=""),SUM(OFFSET(Table2[[#This Row],[Thành tiền]],0,0,-COUNTIF(Table2[Số HĐ],Table2[[#This Row],[Số HĐ]]))),"")</f>
        <v/>
      </c>
      <c r="K778" s="108"/>
      <c r="L77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78" s="110"/>
    </row>
    <row r="779" spans="1:13" ht="35.1" customHeight="1" x14ac:dyDescent="0.2">
      <c r="A779" s="103">
        <v>42375</v>
      </c>
      <c r="B779" s="104" t="s">
        <v>2118</v>
      </c>
      <c r="C779" s="13" t="s">
        <v>586</v>
      </c>
      <c r="D779" s="106" t="s">
        <v>56</v>
      </c>
      <c r="E779" s="107" t="str">
        <f>IF(Table2[[#This Row],[Tên hàng hóa]]&lt;&gt;0,VLOOKUP(Table2[[#This Row],[Tên hàng hóa]],Table1[[Tên hàng hóa]:[Quy cách]],2,0),"")</f>
        <v>Bộ Điều Khiển Lập Trình</v>
      </c>
      <c r="F779" s="107" t="str">
        <f>IF(Table2[[#This Row],[Tên hàng hóa]]&lt;&gt;0,VLOOKUP(Table2[[#This Row],[Tên hàng hóa]],Table1[[Tên hàng hóa]:[ĐVT]],3,0),"")</f>
        <v>Cái</v>
      </c>
      <c r="G779" s="108">
        <v>2396550.3333333335</v>
      </c>
      <c r="H779" s="108">
        <v>2</v>
      </c>
      <c r="I779" s="109">
        <f>IF(Table2[[#This Row],[Số lượng]]&lt;&gt;0,Table2[[#This Row],[Số lượng]]*Table2[[#This Row],[Đơn giá mua]],"")</f>
        <v>4793100.666666667</v>
      </c>
      <c r="J779" s="109" t="str">
        <f ca="1">IF(AND(Table2[[#This Row],[Tên hàng hóa]]&lt;&gt;0,D780=""),SUM(OFFSET(Table2[[#This Row],[Thành tiền]],0,0,-COUNTIF(Table2[Số HĐ],Table2[[#This Row],[Số HĐ]]))),"")</f>
        <v/>
      </c>
      <c r="K779" s="108"/>
      <c r="L77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79" s="110"/>
    </row>
    <row r="780" spans="1:13" ht="35.1" customHeight="1" x14ac:dyDescent="0.2">
      <c r="A780" s="103">
        <v>42375</v>
      </c>
      <c r="B780" s="104" t="s">
        <v>2118</v>
      </c>
      <c r="C780" s="13" t="s">
        <v>586</v>
      </c>
      <c r="D780" s="106" t="s">
        <v>63</v>
      </c>
      <c r="E780" s="107" t="str">
        <f>IF(Table2[[#This Row],[Tên hàng hóa]]&lt;&gt;0,VLOOKUP(Table2[[#This Row],[Tên hàng hóa]],Table1[[Tên hàng hóa]:[Quy cách]],2,0),"")</f>
        <v>Bộ Điều Khiển Lập Trình</v>
      </c>
      <c r="F780" s="107" t="str">
        <f>IF(Table2[[#This Row],[Tên hàng hóa]]&lt;&gt;0,VLOOKUP(Table2[[#This Row],[Tên hàng hóa]],Table1[[Tên hàng hóa]:[ĐVT]],3,0),"")</f>
        <v>Cái</v>
      </c>
      <c r="G780" s="108">
        <v>3926129.3333333335</v>
      </c>
      <c r="H780" s="108">
        <v>2</v>
      </c>
      <c r="I780" s="109">
        <f>IF(Table2[[#This Row],[Số lượng]]&lt;&gt;0,Table2[[#This Row],[Số lượng]]*Table2[[#This Row],[Đơn giá mua]],"")</f>
        <v>7852258.666666667</v>
      </c>
      <c r="J780" s="109" t="str">
        <f ca="1">IF(AND(Table2[[#This Row],[Tên hàng hóa]]&lt;&gt;0,D781=""),SUM(OFFSET(Table2[[#This Row],[Thành tiền]],0,0,-COUNTIF(Table2[Số HĐ],Table2[[#This Row],[Số HĐ]]))),"")</f>
        <v/>
      </c>
      <c r="K780" s="108"/>
      <c r="L78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80" s="110"/>
    </row>
    <row r="781" spans="1:13" ht="35.1" customHeight="1" x14ac:dyDescent="0.2">
      <c r="A781" s="103">
        <v>42375</v>
      </c>
      <c r="B781" s="104" t="s">
        <v>2118</v>
      </c>
      <c r="C781" s="13" t="s">
        <v>586</v>
      </c>
      <c r="D781" s="106" t="s">
        <v>1226</v>
      </c>
      <c r="E781" s="107" t="str">
        <f>IF(Table2[[#This Row],[Tên hàng hóa]]&lt;&gt;0,VLOOKUP(Table2[[#This Row],[Tên hàng hóa]],Table1[[Tên hàng hóa]:[Quy cách]],2,0),"")</f>
        <v>Cảm Biến</v>
      </c>
      <c r="F781" s="107" t="str">
        <f>IF(Table2[[#This Row],[Tên hàng hóa]]&lt;&gt;0,VLOOKUP(Table2[[#This Row],[Tên hàng hóa]],Table1[[Tên hàng hóa]:[ĐVT]],3,0),"")</f>
        <v>Cái</v>
      </c>
      <c r="G781" s="108">
        <v>372745.33333333331</v>
      </c>
      <c r="H781" s="108">
        <v>10</v>
      </c>
      <c r="I781" s="109">
        <f>IF(Table2[[#This Row],[Số lượng]]&lt;&gt;0,Table2[[#This Row],[Số lượng]]*Table2[[#This Row],[Đơn giá mua]],"")</f>
        <v>3727453.333333333</v>
      </c>
      <c r="J781" s="109">
        <f ca="1">IF(AND(Table2[[#This Row],[Tên hàng hóa]]&lt;&gt;0,D782=""),SUM(OFFSET(Table2[[#This Row],[Thành tiền]],0,0,-COUNTIF(Table2[Số HĐ],Table2[[#This Row],[Số HĐ]]))),"")</f>
        <v>56218337</v>
      </c>
      <c r="K781" s="108" t="s">
        <v>464</v>
      </c>
      <c r="L78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81" s="110"/>
    </row>
    <row r="782" spans="1:13" ht="35.1" customHeight="1" x14ac:dyDescent="0.2">
      <c r="A782" s="103"/>
      <c r="B782" s="104"/>
      <c r="C782" s="105" t="str">
        <f t="shared" si="4"/>
        <v/>
      </c>
      <c r="D782" s="106"/>
      <c r="E782" s="107" t="str">
        <f>IF(Table2[[#This Row],[Tên hàng hóa]]&lt;&gt;0,VLOOKUP(Table2[[#This Row],[Tên hàng hóa]],Table1[[Tên hàng hóa]:[Quy cách]],2,0),"")</f>
        <v/>
      </c>
      <c r="F782" s="107" t="str">
        <f>IF(Table2[[#This Row],[Tên hàng hóa]]&lt;&gt;0,VLOOKUP(Table2[[#This Row],[Tên hàng hóa]],Table1[[Tên hàng hóa]:[ĐVT]],3,0),"")</f>
        <v/>
      </c>
      <c r="G782" s="108"/>
      <c r="H782" s="108"/>
      <c r="I782" s="109" t="str">
        <f>IF(Table2[[#This Row],[Số lượng]]&lt;&gt;0,Table2[[#This Row],[Số lượng]]*Table2[[#This Row],[Đơn giá mua]],"")</f>
        <v/>
      </c>
      <c r="J782" s="109" t="str">
        <f ca="1">IF(AND(Table2[[#This Row],[Tên hàng hóa]]&lt;&gt;0,D783=""),SUM(OFFSET(Table2[[#This Row],[Thành tiền]],0,0,-COUNTIF(Table2[Số HĐ],Table2[[#This Row],[Số HĐ]]))),"")</f>
        <v/>
      </c>
      <c r="K782" s="108"/>
      <c r="L78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82" s="110"/>
    </row>
    <row r="783" spans="1:13" ht="35.1" customHeight="1" x14ac:dyDescent="0.2">
      <c r="A783" s="103">
        <v>42376</v>
      </c>
      <c r="B783" s="104" t="s">
        <v>2119</v>
      </c>
      <c r="C783" s="105" t="s">
        <v>480</v>
      </c>
      <c r="D783" s="106" t="s">
        <v>2120</v>
      </c>
      <c r="E783" s="107" t="str">
        <f>IF(Table2[[#This Row],[Tên hàng hóa]]&lt;&gt;0,VLOOKUP(Table2[[#This Row],[Tên hàng hóa]],Table1[[Tên hàng hóa]:[Quy cách]],2,0),"")</f>
        <v>OMRON</v>
      </c>
      <c r="F783" s="107" t="str">
        <f>IF(Table2[[#This Row],[Tên hàng hóa]]&lt;&gt;0,VLOOKUP(Table2[[#This Row],[Tên hàng hóa]],Table1[[Tên hàng hóa]:[ĐVT]],3,0),"")</f>
        <v>Cái</v>
      </c>
      <c r="G783" s="108">
        <v>77000</v>
      </c>
      <c r="H783" s="108">
        <v>20</v>
      </c>
      <c r="I783" s="109">
        <f>IF(Table2[[#This Row],[Số lượng]]&lt;&gt;0,Table2[[#This Row],[Số lượng]]*Table2[[#This Row],[Đơn giá mua]],"")</f>
        <v>1540000</v>
      </c>
      <c r="J783" s="109" t="str">
        <f ca="1">IF(AND(Table2[[#This Row],[Tên hàng hóa]]&lt;&gt;0,D784=""),SUM(OFFSET(Table2[[#This Row],[Thành tiền]],0,0,-COUNTIF(Table2[Số HĐ],Table2[[#This Row],[Số HĐ]]))),"")</f>
        <v/>
      </c>
      <c r="K783" s="108"/>
      <c r="L78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83" s="110"/>
    </row>
    <row r="784" spans="1:13" ht="35.1" customHeight="1" x14ac:dyDescent="0.2">
      <c r="A784" s="103">
        <v>42376</v>
      </c>
      <c r="B784" s="104" t="s">
        <v>2119</v>
      </c>
      <c r="C784" s="105" t="s">
        <v>480</v>
      </c>
      <c r="D784" s="106" t="s">
        <v>2121</v>
      </c>
      <c r="E784" s="107" t="str">
        <f>IF(Table2[[#This Row],[Tên hàng hóa]]&lt;&gt;0,VLOOKUP(Table2[[#This Row],[Tên hàng hóa]],Table1[[Tên hàng hóa]:[Quy cách]],2,0),"")</f>
        <v>OMRON</v>
      </c>
      <c r="F784" s="107" t="str">
        <f>IF(Table2[[#This Row],[Tên hàng hóa]]&lt;&gt;0,VLOOKUP(Table2[[#This Row],[Tên hàng hóa]],Table1[[Tên hàng hóa]:[ĐVT]],3,0),"")</f>
        <v>Cái</v>
      </c>
      <c r="G784" s="108">
        <v>127600</v>
      </c>
      <c r="H784" s="108">
        <v>5</v>
      </c>
      <c r="I784" s="109">
        <f>IF(Table2[[#This Row],[Số lượng]]&lt;&gt;0,Table2[[#This Row],[Số lượng]]*Table2[[#This Row],[Đơn giá mua]],"")</f>
        <v>638000</v>
      </c>
      <c r="J784" s="109" t="str">
        <f ca="1">IF(AND(Table2[[#This Row],[Tên hàng hóa]]&lt;&gt;0,D785=""),SUM(OFFSET(Table2[[#This Row],[Thành tiền]],0,0,-COUNTIF(Table2[Số HĐ],Table2[[#This Row],[Số HĐ]]))),"")</f>
        <v/>
      </c>
      <c r="K784" s="108"/>
      <c r="L78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84" s="110"/>
    </row>
    <row r="785" spans="1:13" ht="35.1" customHeight="1" x14ac:dyDescent="0.2">
      <c r="A785" s="103">
        <v>42376</v>
      </c>
      <c r="B785" s="104" t="s">
        <v>2119</v>
      </c>
      <c r="C785" s="105" t="s">
        <v>480</v>
      </c>
      <c r="D785" s="106" t="s">
        <v>2065</v>
      </c>
      <c r="E785" s="107" t="str">
        <f>IF(Table2[[#This Row],[Tên hàng hóa]]&lt;&gt;0,VLOOKUP(Table2[[#This Row],[Tên hàng hóa]],Table1[[Tên hàng hóa]:[Quy cách]],2,0),"")</f>
        <v>OMRON</v>
      </c>
      <c r="F785" s="107" t="str">
        <f>IF(Table2[[#This Row],[Tên hàng hóa]]&lt;&gt;0,VLOOKUP(Table2[[#This Row],[Tên hàng hóa]],Table1[[Tên hàng hóa]:[ĐVT]],3,0),"")</f>
        <v>Cái</v>
      </c>
      <c r="G785" s="108">
        <v>57200</v>
      </c>
      <c r="H785" s="108">
        <v>5</v>
      </c>
      <c r="I785" s="109">
        <f>IF(Table2[[#This Row],[Số lượng]]&lt;&gt;0,Table2[[#This Row],[Số lượng]]*Table2[[#This Row],[Đơn giá mua]],"")</f>
        <v>286000</v>
      </c>
      <c r="J785" s="109">
        <f ca="1">IF(AND(Table2[[#This Row],[Tên hàng hóa]]&lt;&gt;0,D786=""),SUM(OFFSET(Table2[[#This Row],[Thành tiền]],0,0,-COUNTIF(Table2[Số HĐ],Table2[[#This Row],[Số HĐ]]))),"")</f>
        <v>2464000</v>
      </c>
      <c r="K785" s="17" t="s">
        <v>464</v>
      </c>
      <c r="L78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85" s="15" t="s">
        <v>2628</v>
      </c>
    </row>
    <row r="786" spans="1:13" ht="35.1" customHeight="1" x14ac:dyDescent="0.2">
      <c r="A786" s="103"/>
      <c r="B786" s="104"/>
      <c r="C786" s="105" t="str">
        <f t="shared" si="4"/>
        <v/>
      </c>
      <c r="D786" s="106"/>
      <c r="E786" s="107" t="str">
        <f>IF(Table2[[#This Row],[Tên hàng hóa]]&lt;&gt;0,VLOOKUP(Table2[[#This Row],[Tên hàng hóa]],Table1[[Tên hàng hóa]:[Quy cách]],2,0),"")</f>
        <v/>
      </c>
      <c r="F786" s="107" t="str">
        <f>IF(Table2[[#This Row],[Tên hàng hóa]]&lt;&gt;0,VLOOKUP(Table2[[#This Row],[Tên hàng hóa]],Table1[[Tên hàng hóa]:[ĐVT]],3,0),"")</f>
        <v/>
      </c>
      <c r="G786" s="108"/>
      <c r="H786" s="108"/>
      <c r="I786" s="109" t="str">
        <f>IF(Table2[[#This Row],[Số lượng]]&lt;&gt;0,Table2[[#This Row],[Số lượng]]*Table2[[#This Row],[Đơn giá mua]],"")</f>
        <v/>
      </c>
      <c r="J786" s="109" t="str">
        <f ca="1">IF(AND(Table2[[#This Row],[Tên hàng hóa]]&lt;&gt;0,D787=""),SUM(OFFSET(Table2[[#This Row],[Thành tiền]],0,0,-COUNTIF(Table2[Số HĐ],Table2[[#This Row],[Số HĐ]]))),"")</f>
        <v/>
      </c>
      <c r="K786" s="108"/>
      <c r="L78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86" s="110"/>
    </row>
    <row r="787" spans="1:13" ht="35.1" customHeight="1" x14ac:dyDescent="0.2">
      <c r="A787" s="103">
        <v>42377</v>
      </c>
      <c r="B787" s="104" t="s">
        <v>2122</v>
      </c>
      <c r="C787" s="105" t="s">
        <v>480</v>
      </c>
      <c r="D787" s="106" t="s">
        <v>214</v>
      </c>
      <c r="E787" s="107" t="str">
        <f>IF(Table2[[#This Row],[Tên hàng hóa]]&lt;&gt;0,VLOOKUP(Table2[[#This Row],[Tên hàng hóa]],Table1[[Tên hàng hóa]:[Quy cách]],2,0),"")</f>
        <v>Cảm Biến</v>
      </c>
      <c r="F787" s="107" t="str">
        <f>IF(Table2[[#This Row],[Tên hàng hóa]]&lt;&gt;0,VLOOKUP(Table2[[#This Row],[Tên hàng hóa]],Table1[[Tên hàng hóa]:[ĐVT]],3,0),"")</f>
        <v>Cái</v>
      </c>
      <c r="G787" s="108">
        <v>533500</v>
      </c>
      <c r="H787" s="108">
        <v>8</v>
      </c>
      <c r="I787" s="109">
        <f>IF(Table2[[#This Row],[Số lượng]]&lt;&gt;0,Table2[[#This Row],[Số lượng]]*Table2[[#This Row],[Đơn giá mua]],"")</f>
        <v>4268000</v>
      </c>
      <c r="J787" s="109">
        <f ca="1">IF(AND(Table2[[#This Row],[Tên hàng hóa]]&lt;&gt;0,D788=""),SUM(OFFSET(Table2[[#This Row],[Thành tiền]],0,0,-COUNTIF(Table2[Số HĐ],Table2[[#This Row],[Số HĐ]]))),"")</f>
        <v>4268000</v>
      </c>
      <c r="K787" s="17" t="s">
        <v>464</v>
      </c>
      <c r="L78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87" s="15" t="s">
        <v>2628</v>
      </c>
    </row>
    <row r="788" spans="1:13" ht="35.1" customHeight="1" x14ac:dyDescent="0.2">
      <c r="A788" s="103"/>
      <c r="B788" s="104"/>
      <c r="C788" s="105" t="str">
        <f t="shared" si="4"/>
        <v/>
      </c>
      <c r="D788" s="106"/>
      <c r="E788" s="107" t="str">
        <f>IF(Table2[[#This Row],[Tên hàng hóa]]&lt;&gt;0,VLOOKUP(Table2[[#This Row],[Tên hàng hóa]],Table1[[Tên hàng hóa]:[Quy cách]],2,0),"")</f>
        <v/>
      </c>
      <c r="F788" s="107" t="str">
        <f>IF(Table2[[#This Row],[Tên hàng hóa]]&lt;&gt;0,VLOOKUP(Table2[[#This Row],[Tên hàng hóa]],Table1[[Tên hàng hóa]:[ĐVT]],3,0),"")</f>
        <v/>
      </c>
      <c r="G788" s="108"/>
      <c r="H788" s="108"/>
      <c r="I788" s="109" t="str">
        <f>IF(Table2[[#This Row],[Số lượng]]&lt;&gt;0,Table2[[#This Row],[Số lượng]]*Table2[[#This Row],[Đơn giá mua]],"")</f>
        <v/>
      </c>
      <c r="J788" s="109" t="str">
        <f ca="1">IF(AND(Table2[[#This Row],[Tên hàng hóa]]&lt;&gt;0,D789=""),SUM(OFFSET(Table2[[#This Row],[Thành tiền]],0,0,-COUNTIF(Table2[Số HĐ],Table2[[#This Row],[Số HĐ]]))),"")</f>
        <v/>
      </c>
      <c r="K788" s="108"/>
      <c r="L78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88" s="110"/>
    </row>
    <row r="789" spans="1:13" ht="35.1" customHeight="1" x14ac:dyDescent="0.2">
      <c r="A789" s="103">
        <v>42012</v>
      </c>
      <c r="B789" s="104" t="s">
        <v>2123</v>
      </c>
      <c r="C789" s="105" t="s">
        <v>480</v>
      </c>
      <c r="D789" s="106" t="s">
        <v>1977</v>
      </c>
      <c r="E789" s="107" t="str">
        <f>IF(Table2[[#This Row],[Tên hàng hóa]]&lt;&gt;0,VLOOKUP(Table2[[#This Row],[Tên hàng hóa]],Table1[[Tên hàng hóa]:[Quy cách]],2,0),"")</f>
        <v>Công Tắc Hành Trình</v>
      </c>
      <c r="F789" s="107" t="str">
        <f>IF(Table2[[#This Row],[Tên hàng hóa]]&lt;&gt;0,VLOOKUP(Table2[[#This Row],[Tên hàng hóa]],Table1[[Tên hàng hóa]:[ĐVT]],3,0),"")</f>
        <v>Cái</v>
      </c>
      <c r="G789" s="108">
        <v>137500</v>
      </c>
      <c r="H789" s="108">
        <v>10</v>
      </c>
      <c r="I789" s="109">
        <f>IF(Table2[[#This Row],[Số lượng]]&lt;&gt;0,Table2[[#This Row],[Số lượng]]*Table2[[#This Row],[Đơn giá mua]],"")</f>
        <v>1375000</v>
      </c>
      <c r="J789" s="109" t="str">
        <f ca="1">IF(AND(Table2[[#This Row],[Tên hàng hóa]]&lt;&gt;0,D790=""),SUM(OFFSET(Table2[[#This Row],[Thành tiền]],0,0,-COUNTIF(Table2[Số HĐ],Table2[[#This Row],[Số HĐ]]))),"")</f>
        <v/>
      </c>
      <c r="K789" s="108"/>
      <c r="L78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89" s="110"/>
    </row>
    <row r="790" spans="1:13" ht="35.1" customHeight="1" x14ac:dyDescent="0.2">
      <c r="A790" s="103">
        <v>42012</v>
      </c>
      <c r="B790" s="104" t="s">
        <v>2123</v>
      </c>
      <c r="C790" s="105" t="str">
        <f t="shared" si="4"/>
        <v>CTY TNHH TM -DV Thuận Phương</v>
      </c>
      <c r="D790" s="106" t="s">
        <v>2124</v>
      </c>
      <c r="E790" s="107" t="str">
        <f>IF(Table2[[#This Row],[Tên hàng hóa]]&lt;&gt;0,VLOOKUP(Table2[[#This Row],[Tên hàng hóa]],Table1[[Tên hàng hóa]:[Quy cách]],2,0),"")</f>
        <v>OMRON</v>
      </c>
      <c r="F790" s="107" t="str">
        <f>IF(Table2[[#This Row],[Tên hàng hóa]]&lt;&gt;0,VLOOKUP(Table2[[#This Row],[Tên hàng hóa]],Table1[[Tên hàng hóa]:[ĐVT]],3,0),"")</f>
        <v>Cái</v>
      </c>
      <c r="G790" s="108">
        <v>3104200</v>
      </c>
      <c r="H790" s="108">
        <v>1</v>
      </c>
      <c r="I790" s="109">
        <f>IF(Table2[[#This Row],[Số lượng]]&lt;&gt;0,Table2[[#This Row],[Số lượng]]*Table2[[#This Row],[Đơn giá mua]],"")</f>
        <v>3104200</v>
      </c>
      <c r="J790" s="109">
        <f ca="1">IF(AND(Table2[[#This Row],[Tên hàng hóa]]&lt;&gt;0,D791=""),SUM(OFFSET(Table2[[#This Row],[Thành tiền]],0,0,-COUNTIF(Table2[Số HĐ],Table2[[#This Row],[Số HĐ]]))),"")</f>
        <v>4479200</v>
      </c>
      <c r="K790" s="17" t="s">
        <v>464</v>
      </c>
      <c r="L79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90" s="15" t="s">
        <v>2628</v>
      </c>
    </row>
    <row r="791" spans="1:13" ht="35.1" customHeight="1" x14ac:dyDescent="0.2">
      <c r="A791" s="103"/>
      <c r="B791" s="104"/>
      <c r="C791" s="105" t="str">
        <f t="shared" si="4"/>
        <v/>
      </c>
      <c r="D791" s="106"/>
      <c r="E791" s="107" t="str">
        <f>IF(Table2[[#This Row],[Tên hàng hóa]]&lt;&gt;0,VLOOKUP(Table2[[#This Row],[Tên hàng hóa]],Table1[[Tên hàng hóa]:[Quy cách]],2,0),"")</f>
        <v/>
      </c>
      <c r="F791" s="107" t="str">
        <f>IF(Table2[[#This Row],[Tên hàng hóa]]&lt;&gt;0,VLOOKUP(Table2[[#This Row],[Tên hàng hóa]],Table1[[Tên hàng hóa]:[ĐVT]],3,0),"")</f>
        <v/>
      </c>
      <c r="G791" s="108"/>
      <c r="H791" s="108"/>
      <c r="I791" s="109" t="str">
        <f>IF(Table2[[#This Row],[Số lượng]]&lt;&gt;0,Table2[[#This Row],[Số lượng]]*Table2[[#This Row],[Đơn giá mua]],"")</f>
        <v/>
      </c>
      <c r="J791" s="109" t="str">
        <f ca="1">IF(AND(Table2[[#This Row],[Tên hàng hóa]]&lt;&gt;0,D792=""),SUM(OFFSET(Table2[[#This Row],[Thành tiền]],0,0,-COUNTIF(Table2[Số HĐ],Table2[[#This Row],[Số HĐ]]))),"")</f>
        <v/>
      </c>
      <c r="K791" s="108"/>
      <c r="L79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91" s="110"/>
    </row>
    <row r="792" spans="1:13" ht="35.1" customHeight="1" x14ac:dyDescent="0.2">
      <c r="A792" s="103">
        <v>42373</v>
      </c>
      <c r="B792" s="104" t="s">
        <v>2125</v>
      </c>
      <c r="C792" s="105" t="s">
        <v>521</v>
      </c>
      <c r="D792" s="106" t="s">
        <v>843</v>
      </c>
      <c r="E792" s="107" t="str">
        <f>IF(Table2[[#This Row],[Tên hàng hóa]]&lt;&gt;0,VLOOKUP(Table2[[#This Row],[Tên hàng hóa]],Table1[[Tên hàng hóa]:[Quy cách]],2,0),"")</f>
        <v>Bộ Điều Khiển Lập Trình</v>
      </c>
      <c r="F792" s="107" t="str">
        <f>IF(Table2[[#This Row],[Tên hàng hóa]]&lt;&gt;0,VLOOKUP(Table2[[#This Row],[Tên hàng hóa]],Table1[[Tên hàng hóa]:[ĐVT]],3,0),"")</f>
        <v>Cái</v>
      </c>
      <c r="G792" s="108">
        <v>4620000</v>
      </c>
      <c r="H792" s="108">
        <v>2</v>
      </c>
      <c r="I792" s="109">
        <f>IF(Table2[[#This Row],[Số lượng]]&lt;&gt;0,Table2[[#This Row],[Số lượng]]*Table2[[#This Row],[Đơn giá mua]],"")</f>
        <v>9240000</v>
      </c>
      <c r="J792" s="109">
        <f ca="1">IF(AND(Table2[[#This Row],[Tên hàng hóa]]&lt;&gt;0,D793=""),SUM(OFFSET(Table2[[#This Row],[Thành tiền]],0,0,-COUNTIF(Table2[Số HĐ],Table2[[#This Row],[Số HĐ]]))),"")</f>
        <v>9240000</v>
      </c>
      <c r="K792" s="17" t="s">
        <v>464</v>
      </c>
      <c r="L79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92" s="15" t="s">
        <v>2781</v>
      </c>
    </row>
    <row r="793" spans="1:13" ht="35.1" customHeight="1" x14ac:dyDescent="0.2">
      <c r="A793" s="103"/>
      <c r="B793" s="104"/>
      <c r="C793" s="105" t="str">
        <f t="shared" ref="C793:C823" si="5">IF(AND(D793&lt;&gt;0,D794=""),C792,"")</f>
        <v/>
      </c>
      <c r="D793" s="106"/>
      <c r="E793" s="107" t="str">
        <f>IF(Table2[[#This Row],[Tên hàng hóa]]&lt;&gt;0,VLOOKUP(Table2[[#This Row],[Tên hàng hóa]],Table1[[Tên hàng hóa]:[Quy cách]],2,0),"")</f>
        <v/>
      </c>
      <c r="F793" s="107" t="str">
        <f>IF(Table2[[#This Row],[Tên hàng hóa]]&lt;&gt;0,VLOOKUP(Table2[[#This Row],[Tên hàng hóa]],Table1[[Tên hàng hóa]:[ĐVT]],3,0),"")</f>
        <v/>
      </c>
      <c r="G793" s="108"/>
      <c r="H793" s="108"/>
      <c r="I793" s="109" t="str">
        <f>IF(Table2[[#This Row],[Số lượng]]&lt;&gt;0,Table2[[#This Row],[Số lượng]]*Table2[[#This Row],[Đơn giá mua]],"")</f>
        <v/>
      </c>
      <c r="J793" s="109" t="str">
        <f ca="1">IF(AND(Table2[[#This Row],[Tên hàng hóa]]&lt;&gt;0,D794=""),SUM(OFFSET(Table2[[#This Row],[Thành tiền]],0,0,-COUNTIF(Table2[Số HĐ],Table2[[#This Row],[Số HĐ]]))),"")</f>
        <v/>
      </c>
      <c r="K793" s="108"/>
      <c r="L79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93" s="110"/>
    </row>
    <row r="794" spans="1:13" ht="35.1" customHeight="1" x14ac:dyDescent="0.2">
      <c r="A794" s="103">
        <v>42374</v>
      </c>
      <c r="B794" s="104" t="s">
        <v>2126</v>
      </c>
      <c r="C794" s="105" t="s">
        <v>521</v>
      </c>
      <c r="D794" s="106" t="s">
        <v>216</v>
      </c>
      <c r="E794" s="107" t="str">
        <f>IF(Table2[[#This Row],[Tên hàng hóa]]&lt;&gt;0,VLOOKUP(Table2[[#This Row],[Tên hàng hóa]],Table1[[Tên hàng hóa]:[Quy cách]],2,0),"")</f>
        <v>Cảm Biến</v>
      </c>
      <c r="F794" s="107" t="str">
        <f>IF(Table2[[#This Row],[Tên hàng hóa]]&lt;&gt;0,VLOOKUP(Table2[[#This Row],[Tên hàng hóa]],Table1[[Tên hàng hóa]:[ĐVT]],3,0),"")</f>
        <v>Cái</v>
      </c>
      <c r="G794" s="108">
        <v>803000</v>
      </c>
      <c r="H794" s="108">
        <v>2</v>
      </c>
      <c r="I794" s="109">
        <f>IF(Table2[[#This Row],[Số lượng]]&lt;&gt;0,Table2[[#This Row],[Số lượng]]*Table2[[#This Row],[Đơn giá mua]],"")</f>
        <v>1606000</v>
      </c>
      <c r="J794" s="109" t="str">
        <f ca="1">IF(AND(Table2[[#This Row],[Tên hàng hóa]]&lt;&gt;0,D795=""),SUM(OFFSET(Table2[[#This Row],[Thành tiền]],0,0,-COUNTIF(Table2[Số HĐ],Table2[[#This Row],[Số HĐ]]))),"")</f>
        <v/>
      </c>
      <c r="K794" s="108"/>
      <c r="L79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94" s="110"/>
    </row>
    <row r="795" spans="1:13" ht="35.1" customHeight="1" x14ac:dyDescent="0.2">
      <c r="A795" s="103">
        <v>42374</v>
      </c>
      <c r="B795" s="104" t="s">
        <v>2126</v>
      </c>
      <c r="C795" s="105" t="s">
        <v>521</v>
      </c>
      <c r="D795" s="106" t="s">
        <v>279</v>
      </c>
      <c r="E795" s="107" t="str">
        <f>IF(Table2[[#This Row],[Tên hàng hóa]]&lt;&gt;0,VLOOKUP(Table2[[#This Row],[Tên hàng hóa]],Table1[[Tên hàng hóa]:[Quy cách]],2,0),"")</f>
        <v>Cảm Biến</v>
      </c>
      <c r="F795" s="107" t="str">
        <f>IF(Table2[[#This Row],[Tên hàng hóa]]&lt;&gt;0,VLOOKUP(Table2[[#This Row],[Tên hàng hóa]],Table1[[Tên hàng hóa]:[ĐVT]],3,0),"")</f>
        <v>Cái</v>
      </c>
      <c r="G795" s="108">
        <v>154000</v>
      </c>
      <c r="H795" s="108">
        <v>3</v>
      </c>
      <c r="I795" s="109">
        <f>IF(Table2[[#This Row],[Số lượng]]&lt;&gt;0,Table2[[#This Row],[Số lượng]]*Table2[[#This Row],[Đơn giá mua]],"")</f>
        <v>462000</v>
      </c>
      <c r="J795" s="109" t="str">
        <f ca="1">IF(AND(Table2[[#This Row],[Tên hàng hóa]]&lt;&gt;0,D796=""),SUM(OFFSET(Table2[[#This Row],[Thành tiền]],0,0,-COUNTIF(Table2[Số HĐ],Table2[[#This Row],[Số HĐ]]))),"")</f>
        <v/>
      </c>
      <c r="K795" s="108"/>
      <c r="L79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95" s="110"/>
    </row>
    <row r="796" spans="1:13" ht="35.1" customHeight="1" x14ac:dyDescent="0.2">
      <c r="A796" s="103">
        <v>42374</v>
      </c>
      <c r="B796" s="104" t="s">
        <v>2126</v>
      </c>
      <c r="C796" s="105" t="s">
        <v>521</v>
      </c>
      <c r="D796" s="106" t="s">
        <v>392</v>
      </c>
      <c r="E796" s="107" t="str">
        <f>IF(Table2[[#This Row],[Tên hàng hóa]]&lt;&gt;0,VLOOKUP(Table2[[#This Row],[Tên hàng hóa]],Table1[[Tên hàng hóa]:[Quy cách]],2,0),"")</f>
        <v>Timer</v>
      </c>
      <c r="F796" s="107" t="str">
        <f>IF(Table2[[#This Row],[Tên hàng hóa]]&lt;&gt;0,VLOOKUP(Table2[[#This Row],[Tên hàng hóa]],Table1[[Tên hàng hóa]:[ĐVT]],3,0),"")</f>
        <v>Cái</v>
      </c>
      <c r="G796" s="108">
        <v>440000</v>
      </c>
      <c r="H796" s="108">
        <v>2</v>
      </c>
      <c r="I796" s="109">
        <f>IF(Table2[[#This Row],[Số lượng]]&lt;&gt;0,Table2[[#This Row],[Số lượng]]*Table2[[#This Row],[Đơn giá mua]],"")</f>
        <v>880000</v>
      </c>
      <c r="J796" s="109" t="str">
        <f ca="1">IF(AND(Table2[[#This Row],[Tên hàng hóa]]&lt;&gt;0,D797=""),SUM(OFFSET(Table2[[#This Row],[Thành tiền]],0,0,-COUNTIF(Table2[Số HĐ],Table2[[#This Row],[Số HĐ]]))),"")</f>
        <v/>
      </c>
      <c r="K796" s="108"/>
      <c r="L79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96" s="110"/>
    </row>
    <row r="797" spans="1:13" ht="35.1" customHeight="1" x14ac:dyDescent="0.2">
      <c r="A797" s="103">
        <v>42374</v>
      </c>
      <c r="B797" s="104" t="s">
        <v>2126</v>
      </c>
      <c r="C797" s="105" t="s">
        <v>521</v>
      </c>
      <c r="D797" s="106" t="s">
        <v>217</v>
      </c>
      <c r="E797" s="107" t="str">
        <f>IF(Table2[[#This Row],[Tên hàng hóa]]&lt;&gt;0,VLOOKUP(Table2[[#This Row],[Tên hàng hóa]],Table1[[Tên hàng hóa]:[Quy cách]],2,0),"")</f>
        <v>Cảm Biến</v>
      </c>
      <c r="F797" s="107" t="str">
        <f>IF(Table2[[#This Row],[Tên hàng hóa]]&lt;&gt;0,VLOOKUP(Table2[[#This Row],[Tên hàng hóa]],Table1[[Tên hàng hóa]:[ĐVT]],3,0),"")</f>
        <v>Cái</v>
      </c>
      <c r="G797" s="108">
        <v>847000</v>
      </c>
      <c r="H797" s="108">
        <v>4</v>
      </c>
      <c r="I797" s="109">
        <f>IF(Table2[[#This Row],[Số lượng]]&lt;&gt;0,Table2[[#This Row],[Số lượng]]*Table2[[#This Row],[Đơn giá mua]],"")</f>
        <v>3388000</v>
      </c>
      <c r="J797" s="109">
        <f ca="1">IF(AND(Table2[[#This Row],[Tên hàng hóa]]&lt;&gt;0,D798=""),SUM(OFFSET(Table2[[#This Row],[Thành tiền]],0,0,-COUNTIF(Table2[Số HĐ],Table2[[#This Row],[Số HĐ]]))),"")</f>
        <v>6336000</v>
      </c>
      <c r="K797" s="17" t="s">
        <v>464</v>
      </c>
      <c r="L79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97" s="15" t="s">
        <v>2991</v>
      </c>
    </row>
    <row r="798" spans="1:13" ht="35.1" customHeight="1" x14ac:dyDescent="0.2">
      <c r="A798" s="103"/>
      <c r="B798" s="104"/>
      <c r="C798" s="105" t="str">
        <f t="shared" si="5"/>
        <v/>
      </c>
      <c r="D798" s="106"/>
      <c r="E798" s="107" t="str">
        <f>IF(Table2[[#This Row],[Tên hàng hóa]]&lt;&gt;0,VLOOKUP(Table2[[#This Row],[Tên hàng hóa]],Table1[[Tên hàng hóa]:[Quy cách]],2,0),"")</f>
        <v/>
      </c>
      <c r="F798" s="107" t="str">
        <f>IF(Table2[[#This Row],[Tên hàng hóa]]&lt;&gt;0,VLOOKUP(Table2[[#This Row],[Tên hàng hóa]],Table1[[Tên hàng hóa]:[ĐVT]],3,0),"")</f>
        <v/>
      </c>
      <c r="G798" s="108"/>
      <c r="H798" s="108"/>
      <c r="I798" s="109" t="str">
        <f>IF(Table2[[#This Row],[Số lượng]]&lt;&gt;0,Table2[[#This Row],[Số lượng]]*Table2[[#This Row],[Đơn giá mua]],"")</f>
        <v/>
      </c>
      <c r="J798" s="109" t="str">
        <f ca="1">IF(AND(Table2[[#This Row],[Tên hàng hóa]]&lt;&gt;0,D799=""),SUM(OFFSET(Table2[[#This Row],[Thành tiền]],0,0,-COUNTIF(Table2[Số HĐ],Table2[[#This Row],[Số HĐ]]))),"")</f>
        <v/>
      </c>
      <c r="K798" s="108"/>
      <c r="L79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798" s="110"/>
    </row>
    <row r="799" spans="1:13" ht="35.1" customHeight="1" x14ac:dyDescent="0.2">
      <c r="A799" s="103">
        <v>42373</v>
      </c>
      <c r="B799" s="104" t="s">
        <v>2127</v>
      </c>
      <c r="C799" s="105" t="s">
        <v>2128</v>
      </c>
      <c r="D799" s="106" t="s">
        <v>2159</v>
      </c>
      <c r="E799" s="107" t="str">
        <f>IF(Table2[[#This Row],[Tên hàng hóa]]&lt;&gt;0,VLOOKUP(Table2[[#This Row],[Tên hàng hóa]],Table1[[Tên hàng hóa]:[Quy cách]],2,0),"")</f>
        <v>SMC</v>
      </c>
      <c r="F799" s="107" t="str">
        <f>IF(Table2[[#This Row],[Tên hàng hóa]]&lt;&gt;0,VLOOKUP(Table2[[#This Row],[Tên hàng hóa]],Table1[[Tên hàng hóa]:[ĐVT]],3,0),"")</f>
        <v>Cái</v>
      </c>
      <c r="G799" s="108">
        <v>6924500</v>
      </c>
      <c r="H799" s="108">
        <v>1</v>
      </c>
      <c r="I799" s="109">
        <f>IF(Table2[[#This Row],[Số lượng]]&lt;&gt;0,Table2[[#This Row],[Số lượng]]*Table2[[#This Row],[Đơn giá mua]],"")</f>
        <v>6924500</v>
      </c>
      <c r="J799" s="109">
        <f ca="1">IF(AND(Table2[[#This Row],[Tên hàng hóa]]&lt;&gt;0,D800=""),SUM(OFFSET(Table2[[#This Row],[Thành tiền]],0,0,-COUNTIF(Table2[Số HĐ],Table2[[#This Row],[Số HĐ]]))),"")</f>
        <v>6924500</v>
      </c>
      <c r="K799" s="108" t="s">
        <v>464</v>
      </c>
      <c r="L79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799" s="110"/>
    </row>
    <row r="800" spans="1:13" ht="35.1" customHeight="1" x14ac:dyDescent="0.2">
      <c r="A800" s="103"/>
      <c r="B800" s="104"/>
      <c r="C800" s="105" t="str">
        <f t="shared" si="5"/>
        <v/>
      </c>
      <c r="D800" s="106"/>
      <c r="E800" s="107" t="str">
        <f>IF(Table2[[#This Row],[Tên hàng hóa]]&lt;&gt;0,VLOOKUP(Table2[[#This Row],[Tên hàng hóa]],Table1[[Tên hàng hóa]:[Quy cách]],2,0),"")</f>
        <v/>
      </c>
      <c r="F800" s="107" t="str">
        <f>IF(Table2[[#This Row],[Tên hàng hóa]]&lt;&gt;0,VLOOKUP(Table2[[#This Row],[Tên hàng hóa]],Table1[[Tên hàng hóa]:[ĐVT]],3,0),"")</f>
        <v/>
      </c>
      <c r="G800" s="108"/>
      <c r="H800" s="108"/>
      <c r="I800" s="109" t="str">
        <f>IF(Table2[[#This Row],[Số lượng]]&lt;&gt;0,Table2[[#This Row],[Số lượng]]*Table2[[#This Row],[Đơn giá mua]],"")</f>
        <v/>
      </c>
      <c r="J800" s="109" t="str">
        <f ca="1">IF(AND(Table2[[#This Row],[Tên hàng hóa]]&lt;&gt;0,D801=""),SUM(OFFSET(Table2[[#This Row],[Thành tiền]],0,0,-COUNTIF(Table2[Số HĐ],Table2[[#This Row],[Số HĐ]]))),"")</f>
        <v/>
      </c>
      <c r="K800" s="108"/>
      <c r="L80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00" s="110"/>
    </row>
    <row r="801" spans="1:13" ht="35.1" customHeight="1" x14ac:dyDescent="0.2">
      <c r="A801" s="103">
        <v>42380</v>
      </c>
      <c r="B801" s="104" t="s">
        <v>2155</v>
      </c>
      <c r="C801" s="105" t="s">
        <v>480</v>
      </c>
      <c r="D801" s="106" t="s">
        <v>338</v>
      </c>
      <c r="E801" s="107" t="str">
        <f>IF(Table2[[#This Row],[Tên hàng hóa]]&lt;&gt;0,VLOOKUP(Table2[[#This Row],[Tên hàng hóa]],Table1[[Tên hàng hóa]:[Quy cách]],2,0),"")</f>
        <v>Relay</v>
      </c>
      <c r="F801" s="107" t="str">
        <f>IF(Table2[[#This Row],[Tên hàng hóa]]&lt;&gt;0,VLOOKUP(Table2[[#This Row],[Tên hàng hóa]],Table1[[Tên hàng hóa]:[ĐVT]],3,0),"")</f>
        <v>Cái</v>
      </c>
      <c r="G801" s="108">
        <v>52800</v>
      </c>
      <c r="H801" s="108">
        <v>20</v>
      </c>
      <c r="I801" s="109">
        <f>IF(Table2[[#This Row],[Số lượng]]&lt;&gt;0,Table2[[#This Row],[Số lượng]]*Table2[[#This Row],[Đơn giá mua]],"")</f>
        <v>1056000</v>
      </c>
      <c r="J801" s="109" t="str">
        <f ca="1">IF(AND(Table2[[#This Row],[Tên hàng hóa]]&lt;&gt;0,D802=""),SUM(OFFSET(Table2[[#This Row],[Thành tiền]],0,0,-COUNTIF(Table2[Số HĐ],Table2[[#This Row],[Số HĐ]]))),"")</f>
        <v/>
      </c>
      <c r="K801" s="108"/>
      <c r="L80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01" s="110"/>
    </row>
    <row r="802" spans="1:13" ht="35.1" customHeight="1" x14ac:dyDescent="0.2">
      <c r="A802" s="103">
        <v>42380</v>
      </c>
      <c r="B802" s="104" t="s">
        <v>2155</v>
      </c>
      <c r="C802" s="105" t="s">
        <v>480</v>
      </c>
      <c r="D802" s="106" t="s">
        <v>335</v>
      </c>
      <c r="E802" s="107" t="str">
        <f>IF(Table2[[#This Row],[Tên hàng hóa]]&lt;&gt;0,VLOOKUP(Table2[[#This Row],[Tên hàng hóa]],Table1[[Tên hàng hóa]:[Quy cách]],2,0),"")</f>
        <v>Relay</v>
      </c>
      <c r="F802" s="107" t="str">
        <f>IF(Table2[[#This Row],[Tên hàng hóa]]&lt;&gt;0,VLOOKUP(Table2[[#This Row],[Tên hàng hóa]],Table1[[Tên hàng hóa]:[ĐVT]],3,0),"")</f>
        <v>Cái</v>
      </c>
      <c r="G802" s="108">
        <v>50600</v>
      </c>
      <c r="H802" s="108">
        <v>20</v>
      </c>
      <c r="I802" s="109">
        <f>IF(Table2[[#This Row],[Số lượng]]&lt;&gt;0,Table2[[#This Row],[Số lượng]]*Table2[[#This Row],[Đơn giá mua]],"")</f>
        <v>1012000</v>
      </c>
      <c r="J802" s="109" t="str">
        <f ca="1">IF(AND(Table2[[#This Row],[Tên hàng hóa]]&lt;&gt;0,D803=""),SUM(OFFSET(Table2[[#This Row],[Thành tiền]],0,0,-COUNTIF(Table2[Số HĐ],Table2[[#This Row],[Số HĐ]]))),"")</f>
        <v/>
      </c>
      <c r="K802" s="108"/>
      <c r="L80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02" s="110"/>
    </row>
    <row r="803" spans="1:13" ht="35.1" customHeight="1" x14ac:dyDescent="0.2">
      <c r="A803" s="103">
        <v>42380</v>
      </c>
      <c r="B803" s="104" t="s">
        <v>2155</v>
      </c>
      <c r="C803" s="105" t="s">
        <v>480</v>
      </c>
      <c r="D803" s="106" t="s">
        <v>343</v>
      </c>
      <c r="E803" s="107" t="str">
        <f>IF(Table2[[#This Row],[Tên hàng hóa]]&lt;&gt;0,VLOOKUP(Table2[[#This Row],[Tên hàng hóa]],Table1[[Tên hàng hóa]:[Quy cách]],2,0),"")</f>
        <v>Relay</v>
      </c>
      <c r="F803" s="107" t="str">
        <f>IF(Table2[[#This Row],[Tên hàng hóa]]&lt;&gt;0,VLOOKUP(Table2[[#This Row],[Tên hàng hóa]],Table1[[Tên hàng hóa]:[ĐVT]],3,0),"")</f>
        <v>Cái</v>
      </c>
      <c r="G803" s="108">
        <v>58300</v>
      </c>
      <c r="H803" s="108">
        <v>20</v>
      </c>
      <c r="I803" s="109">
        <f>IF(Table2[[#This Row],[Số lượng]]&lt;&gt;0,Table2[[#This Row],[Số lượng]]*Table2[[#This Row],[Đơn giá mua]],"")</f>
        <v>1166000</v>
      </c>
      <c r="J803" s="109" t="str">
        <f ca="1">IF(AND(Table2[[#This Row],[Tên hàng hóa]]&lt;&gt;0,D804=""),SUM(OFFSET(Table2[[#This Row],[Thành tiền]],0,0,-COUNTIF(Table2[Số HĐ],Table2[[#This Row],[Số HĐ]]))),"")</f>
        <v/>
      </c>
      <c r="K803" s="108"/>
      <c r="L80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03" s="110"/>
    </row>
    <row r="804" spans="1:13" ht="35.1" customHeight="1" x14ac:dyDescent="0.2">
      <c r="A804" s="103">
        <v>42380</v>
      </c>
      <c r="B804" s="104" t="s">
        <v>2155</v>
      </c>
      <c r="C804" s="105" t="s">
        <v>480</v>
      </c>
      <c r="D804" s="106" t="s">
        <v>346</v>
      </c>
      <c r="E804" s="107" t="str">
        <f>IF(Table2[[#This Row],[Tên hàng hóa]]&lt;&gt;0,VLOOKUP(Table2[[#This Row],[Tên hàng hóa]],Table1[[Tên hàng hóa]:[Quy cách]],2,0),"")</f>
        <v>Relay</v>
      </c>
      <c r="F804" s="107" t="str">
        <f>IF(Table2[[#This Row],[Tên hàng hóa]]&lt;&gt;0,VLOOKUP(Table2[[#This Row],[Tên hàng hóa]],Table1[[Tên hàng hóa]:[ĐVT]],3,0),"")</f>
        <v>Cái</v>
      </c>
      <c r="G804" s="108">
        <v>60500</v>
      </c>
      <c r="H804" s="108">
        <v>20</v>
      </c>
      <c r="I804" s="109">
        <f>IF(Table2[[#This Row],[Số lượng]]&lt;&gt;0,Table2[[#This Row],[Số lượng]]*Table2[[#This Row],[Đơn giá mua]],"")</f>
        <v>1210000</v>
      </c>
      <c r="J804" s="109">
        <f ca="1">IF(AND(Table2[[#This Row],[Tên hàng hóa]]&lt;&gt;0,D805=""),SUM(OFFSET(Table2[[#This Row],[Thành tiền]],0,0,-COUNTIF(Table2[Số HĐ],Table2[[#This Row],[Số HĐ]]))),"")</f>
        <v>4444000</v>
      </c>
      <c r="K804" s="17" t="s">
        <v>464</v>
      </c>
      <c r="L80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04" s="15" t="s">
        <v>2628</v>
      </c>
    </row>
    <row r="805" spans="1:13" ht="35.1" customHeight="1" x14ac:dyDescent="0.2">
      <c r="A805" s="103"/>
      <c r="B805" s="104"/>
      <c r="C805" s="105" t="str">
        <f t="shared" si="5"/>
        <v/>
      </c>
      <c r="D805" s="106"/>
      <c r="E805" s="107" t="str">
        <f>IF(Table2[[#This Row],[Tên hàng hóa]]&lt;&gt;0,VLOOKUP(Table2[[#This Row],[Tên hàng hóa]],Table1[[Tên hàng hóa]:[Quy cách]],2,0),"")</f>
        <v/>
      </c>
      <c r="F805" s="107" t="str">
        <f>IF(Table2[[#This Row],[Tên hàng hóa]]&lt;&gt;0,VLOOKUP(Table2[[#This Row],[Tên hàng hóa]],Table1[[Tên hàng hóa]:[ĐVT]],3,0),"")</f>
        <v/>
      </c>
      <c r="G805" s="108"/>
      <c r="H805" s="108"/>
      <c r="I805" s="109" t="str">
        <f>IF(Table2[[#This Row],[Số lượng]]&lt;&gt;0,Table2[[#This Row],[Số lượng]]*Table2[[#This Row],[Đơn giá mua]],"")</f>
        <v/>
      </c>
      <c r="J805" s="109" t="str">
        <f ca="1">IF(AND(Table2[[#This Row],[Tên hàng hóa]]&lt;&gt;0,D806=""),SUM(OFFSET(Table2[[#This Row],[Thành tiền]],0,0,-COUNTIF(Table2[Số HĐ],Table2[[#This Row],[Số HĐ]]))),"")</f>
        <v/>
      </c>
      <c r="K805" s="108"/>
      <c r="L80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05" s="110"/>
    </row>
    <row r="806" spans="1:13" ht="35.1" customHeight="1" x14ac:dyDescent="0.2">
      <c r="A806" s="103">
        <v>42383</v>
      </c>
      <c r="B806" s="104" t="s">
        <v>2165</v>
      </c>
      <c r="C806" s="13" t="s">
        <v>462</v>
      </c>
      <c r="D806" s="106" t="s">
        <v>2170</v>
      </c>
      <c r="E806" s="107" t="str">
        <f>IF(Table2[[#This Row],[Tên hàng hóa]]&lt;&gt;0,VLOOKUP(Table2[[#This Row],[Tên hàng hóa]],Table1[[Tên hàng hóa]:[Quy cách]],2,0),"")</f>
        <v>OMRON</v>
      </c>
      <c r="F806" s="107" t="str">
        <f>IF(Table2[[#This Row],[Tên hàng hóa]]&lt;&gt;0,VLOOKUP(Table2[[#This Row],[Tên hàng hóa]],Table1[[Tên hàng hóa]:[ĐVT]],3,0),"")</f>
        <v>Cái</v>
      </c>
      <c r="G806" s="108">
        <v>1809500</v>
      </c>
      <c r="H806" s="108">
        <v>1</v>
      </c>
      <c r="I806" s="109">
        <f>IF(Table2[[#This Row],[Số lượng]]&lt;&gt;0,Table2[[#This Row],[Số lượng]]*Table2[[#This Row],[Đơn giá mua]],"")</f>
        <v>1809500</v>
      </c>
      <c r="J806" s="109">
        <f ca="1">IF(AND(Table2[[#This Row],[Tên hàng hóa]]&lt;&gt;0,D807=""),SUM(OFFSET(Table2[[#This Row],[Thành tiền]],0,0,-COUNTIF(Table2[Số HĐ],Table2[[#This Row],[Số HĐ]]))),"")</f>
        <v>1809500</v>
      </c>
      <c r="K806" s="108" t="s">
        <v>464</v>
      </c>
      <c r="L80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06" s="110" t="s">
        <v>2216</v>
      </c>
    </row>
    <row r="807" spans="1:13" ht="35.1" customHeight="1" x14ac:dyDescent="0.2">
      <c r="A807" s="103"/>
      <c r="B807" s="104"/>
      <c r="C807" s="105" t="str">
        <f t="shared" si="5"/>
        <v/>
      </c>
      <c r="D807" s="106"/>
      <c r="E807" s="107" t="str">
        <f>IF(Table2[[#This Row],[Tên hàng hóa]]&lt;&gt;0,VLOOKUP(Table2[[#This Row],[Tên hàng hóa]],Table1[[Tên hàng hóa]:[Quy cách]],2,0),"")</f>
        <v/>
      </c>
      <c r="F807" s="107" t="str">
        <f>IF(Table2[[#This Row],[Tên hàng hóa]]&lt;&gt;0,VLOOKUP(Table2[[#This Row],[Tên hàng hóa]],Table1[[Tên hàng hóa]:[ĐVT]],3,0),"")</f>
        <v/>
      </c>
      <c r="G807" s="108"/>
      <c r="H807" s="108"/>
      <c r="I807" s="109" t="str">
        <f>IF(Table2[[#This Row],[Số lượng]]&lt;&gt;0,Table2[[#This Row],[Số lượng]]*Table2[[#This Row],[Đơn giá mua]],"")</f>
        <v/>
      </c>
      <c r="J807" s="109" t="str">
        <f ca="1">IF(AND(Table2[[#This Row],[Tên hàng hóa]]&lt;&gt;0,D808=""),SUM(OFFSET(Table2[[#This Row],[Thành tiền]],0,0,-COUNTIF(Table2[Số HĐ],Table2[[#This Row],[Số HĐ]]))),"")</f>
        <v/>
      </c>
      <c r="K807" s="108"/>
      <c r="L80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07" s="110"/>
    </row>
    <row r="808" spans="1:13" ht="35.1" customHeight="1" x14ac:dyDescent="0.2">
      <c r="A808" s="103">
        <v>42387</v>
      </c>
      <c r="B808" s="104" t="s">
        <v>2183</v>
      </c>
      <c r="C808" s="105" t="s">
        <v>2184</v>
      </c>
      <c r="D808" s="106" t="s">
        <v>200</v>
      </c>
      <c r="E808" s="107" t="str">
        <f>IF(Table2[[#This Row],[Tên hàng hóa]]&lt;&gt;0,VLOOKUP(Table2[[#This Row],[Tên hàng hóa]],Table1[[Tên hàng hóa]:[Quy cách]],2,0),"")</f>
        <v>Bộ Xử Lý Tín Hiệu Và Phụ Kiện</v>
      </c>
      <c r="F808" s="107" t="str">
        <f>IF(Table2[[#This Row],[Tên hàng hóa]]&lt;&gt;0,VLOOKUP(Table2[[#This Row],[Tên hàng hóa]],Table1[[Tên hàng hóa]:[ĐVT]],3,0),"")</f>
        <v>Cái</v>
      </c>
      <c r="G808" s="108">
        <v>1485000</v>
      </c>
      <c r="H808" s="108">
        <v>2</v>
      </c>
      <c r="I808" s="109">
        <f>IF(Table2[[#This Row],[Số lượng]]&lt;&gt;0,Table2[[#This Row],[Số lượng]]*Table2[[#This Row],[Đơn giá mua]],"")</f>
        <v>2970000</v>
      </c>
      <c r="J808" s="109">
        <f ca="1">IF(AND(Table2[[#This Row],[Tên hàng hóa]]&lt;&gt;0,D809=""),SUM(OFFSET(Table2[[#This Row],[Thành tiền]],0,0,-COUNTIF(Table2[Số HĐ],Table2[[#This Row],[Số HĐ]]))),"")</f>
        <v>2970000</v>
      </c>
      <c r="K808" s="108" t="s">
        <v>464</v>
      </c>
      <c r="L80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08" s="110" t="s">
        <v>2185</v>
      </c>
    </row>
    <row r="809" spans="1:13" ht="35.1" customHeight="1" x14ac:dyDescent="0.2">
      <c r="A809" s="103"/>
      <c r="B809" s="104"/>
      <c r="C809" s="105" t="str">
        <f t="shared" si="5"/>
        <v/>
      </c>
      <c r="D809" s="106"/>
      <c r="E809" s="107" t="str">
        <f>IF(Table2[[#This Row],[Tên hàng hóa]]&lt;&gt;0,VLOOKUP(Table2[[#This Row],[Tên hàng hóa]],Table1[[Tên hàng hóa]:[Quy cách]],2,0),"")</f>
        <v/>
      </c>
      <c r="F809" s="107" t="str">
        <f>IF(Table2[[#This Row],[Tên hàng hóa]]&lt;&gt;0,VLOOKUP(Table2[[#This Row],[Tên hàng hóa]],Table1[[Tên hàng hóa]:[ĐVT]],3,0),"")</f>
        <v/>
      </c>
      <c r="G809" s="108"/>
      <c r="H809" s="108"/>
      <c r="I809" s="109" t="str">
        <f>IF(Table2[[#This Row],[Số lượng]]&lt;&gt;0,Table2[[#This Row],[Số lượng]]*Table2[[#This Row],[Đơn giá mua]],"")</f>
        <v/>
      </c>
      <c r="J809" s="109" t="str">
        <f ca="1">IF(AND(Table2[[#This Row],[Tên hàng hóa]]&lt;&gt;0,D810=""),SUM(OFFSET(Table2[[#This Row],[Thành tiền]],0,0,-COUNTIF(Table2[Số HĐ],Table2[[#This Row],[Số HĐ]]))),"")</f>
        <v/>
      </c>
      <c r="K809" s="108"/>
      <c r="L80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09" s="110"/>
    </row>
    <row r="810" spans="1:13" ht="35.1" customHeight="1" x14ac:dyDescent="0.2">
      <c r="A810" s="103">
        <v>42387</v>
      </c>
      <c r="B810" s="104" t="s">
        <v>2190</v>
      </c>
      <c r="C810" s="105" t="s">
        <v>521</v>
      </c>
      <c r="D810" s="106" t="s">
        <v>319</v>
      </c>
      <c r="E810" s="107" t="str">
        <f>IF(Table2[[#This Row],[Tên hàng hóa]]&lt;&gt;0,VLOOKUP(Table2[[#This Row],[Tên hàng hóa]],Table1[[Tên hàng hóa]:[Quy cách]],2,0),"")</f>
        <v>Điều Khiển Mức Nước</v>
      </c>
      <c r="F810" s="107" t="str">
        <f>IF(Table2[[#This Row],[Tên hàng hóa]]&lt;&gt;0,VLOOKUP(Table2[[#This Row],[Tên hàng hóa]],Table1[[Tên hàng hóa]:[ĐVT]],3,0),"")</f>
        <v>Cái</v>
      </c>
      <c r="G810" s="108">
        <v>880000</v>
      </c>
      <c r="H810" s="108">
        <v>1</v>
      </c>
      <c r="I810" s="109">
        <f>IF(Table2[[#This Row],[Số lượng]]&lt;&gt;0,Table2[[#This Row],[Số lượng]]*Table2[[#This Row],[Đơn giá mua]],"")</f>
        <v>880000</v>
      </c>
      <c r="J810" s="109" t="str">
        <f ca="1">IF(AND(Table2[[#This Row],[Tên hàng hóa]]&lt;&gt;0,D811=""),SUM(OFFSET(Table2[[#This Row],[Thành tiền]],0,0,-COUNTIF(Table2[Số HĐ],Table2[[#This Row],[Số HĐ]]))),"")</f>
        <v/>
      </c>
      <c r="K810" s="108"/>
      <c r="L81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10" s="110"/>
    </row>
    <row r="811" spans="1:13" ht="35.1" customHeight="1" x14ac:dyDescent="0.2">
      <c r="A811" s="103">
        <v>42387</v>
      </c>
      <c r="B811" s="104" t="s">
        <v>2190</v>
      </c>
      <c r="C811" s="105" t="s">
        <v>521</v>
      </c>
      <c r="D811" s="106" t="s">
        <v>2191</v>
      </c>
      <c r="E811" s="107" t="str">
        <f>IF(Table2[[#This Row],[Tên hàng hóa]]&lt;&gt;0,VLOOKUP(Table2[[#This Row],[Tên hàng hóa]],Table1[[Tên hàng hóa]:[Quy cách]],2,0),"")</f>
        <v>Thanh ray gắn đế</v>
      </c>
      <c r="F811" s="107" t="str">
        <f>IF(Table2[[#This Row],[Tên hàng hóa]]&lt;&gt;0,VLOOKUP(Table2[[#This Row],[Tên hàng hóa]],Table1[[Tên hàng hóa]:[ĐVT]],3,0),"")</f>
        <v>Cái</v>
      </c>
      <c r="G811" s="108">
        <v>19800</v>
      </c>
      <c r="H811" s="108">
        <v>2</v>
      </c>
      <c r="I811" s="109">
        <f>IF(Table2[[#This Row],[Số lượng]]&lt;&gt;0,Table2[[#This Row],[Số lượng]]*Table2[[#This Row],[Đơn giá mua]],"")</f>
        <v>39600</v>
      </c>
      <c r="J811" s="109" t="str">
        <f ca="1">IF(AND(Table2[[#This Row],[Tên hàng hóa]]&lt;&gt;0,D812=""),SUM(OFFSET(Table2[[#This Row],[Thành tiền]],0,0,-COUNTIF(Table2[Số HĐ],Table2[[#This Row],[Số HĐ]]))),"")</f>
        <v/>
      </c>
      <c r="K811" s="108"/>
      <c r="L81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11" s="110"/>
    </row>
    <row r="812" spans="1:13" ht="35.1" customHeight="1" x14ac:dyDescent="0.2">
      <c r="A812" s="103">
        <v>42387</v>
      </c>
      <c r="B812" s="104" t="s">
        <v>2190</v>
      </c>
      <c r="C812" s="105" t="s">
        <v>521</v>
      </c>
      <c r="D812" s="106" t="s">
        <v>2193</v>
      </c>
      <c r="E812" s="107" t="str">
        <f>IF(Table2[[#This Row],[Tên hàng hóa]]&lt;&gt;0,VLOOKUP(Table2[[#This Row],[Tên hàng hóa]],Table1[[Tên hàng hóa]:[Quy cách]],2,0),"")</f>
        <v>Thanh cài Domino SHT-20A020P</v>
      </c>
      <c r="F812" s="107" t="str">
        <f>IF(Table2[[#This Row],[Tên hàng hóa]]&lt;&gt;0,VLOOKUP(Table2[[#This Row],[Tên hàng hóa]],Table1[[Tên hàng hóa]:[ĐVT]],3,0),"")</f>
        <v>Cái</v>
      </c>
      <c r="G812" s="108">
        <v>55000</v>
      </c>
      <c r="H812" s="108">
        <v>5</v>
      </c>
      <c r="I812" s="109">
        <f>IF(Table2[[#This Row],[Số lượng]]&lt;&gt;0,Table2[[#This Row],[Số lượng]]*Table2[[#This Row],[Đơn giá mua]],"")</f>
        <v>275000</v>
      </c>
      <c r="J812" s="109">
        <f ca="1">IF(AND(Table2[[#This Row],[Tên hàng hóa]]&lt;&gt;0,D813=""),SUM(OFFSET(Table2[[#This Row],[Thành tiền]],0,0,-COUNTIF(Table2[Số HĐ],Table2[[#This Row],[Số HĐ]]))),"")</f>
        <v>1194600</v>
      </c>
      <c r="K812" s="17" t="s">
        <v>464</v>
      </c>
      <c r="L81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12" s="15" t="s">
        <v>2991</v>
      </c>
    </row>
    <row r="813" spans="1:13" ht="35.1" customHeight="1" x14ac:dyDescent="0.2">
      <c r="A813" s="103"/>
      <c r="B813" s="104"/>
      <c r="C813" s="105" t="str">
        <f t="shared" si="5"/>
        <v/>
      </c>
      <c r="D813" s="106"/>
      <c r="E813" s="107" t="str">
        <f>IF(Table2[[#This Row],[Tên hàng hóa]]&lt;&gt;0,VLOOKUP(Table2[[#This Row],[Tên hàng hóa]],Table1[[Tên hàng hóa]:[Quy cách]],2,0),"")</f>
        <v/>
      </c>
      <c r="F813" s="107" t="str">
        <f>IF(Table2[[#This Row],[Tên hàng hóa]]&lt;&gt;0,VLOOKUP(Table2[[#This Row],[Tên hàng hóa]],Table1[[Tên hàng hóa]:[ĐVT]],3,0),"")</f>
        <v/>
      </c>
      <c r="G813" s="108"/>
      <c r="H813" s="108"/>
      <c r="I813" s="109" t="str">
        <f>IF(Table2[[#This Row],[Số lượng]]&lt;&gt;0,Table2[[#This Row],[Số lượng]]*Table2[[#This Row],[Đơn giá mua]],"")</f>
        <v/>
      </c>
      <c r="J813" s="109" t="str">
        <f ca="1">IF(AND(Table2[[#This Row],[Tên hàng hóa]]&lt;&gt;0,D814=""),SUM(OFFSET(Table2[[#This Row],[Thành tiền]],0,0,-COUNTIF(Table2[Số HĐ],Table2[[#This Row],[Số HĐ]]))),"")</f>
        <v/>
      </c>
      <c r="K813" s="108"/>
      <c r="L81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13" s="110"/>
    </row>
    <row r="814" spans="1:13" ht="35.1" customHeight="1" x14ac:dyDescent="0.2">
      <c r="A814" s="103">
        <v>42388</v>
      </c>
      <c r="B814" s="104" t="s">
        <v>2195</v>
      </c>
      <c r="C814" s="105" t="s">
        <v>480</v>
      </c>
      <c r="D814" s="106" t="s">
        <v>203</v>
      </c>
      <c r="E814" s="107" t="str">
        <f>IF(Table2[[#This Row],[Tên hàng hóa]]&lt;&gt;0,VLOOKUP(Table2[[#This Row],[Tên hàng hóa]],Table1[[Tên hàng hóa]:[Quy cách]],2,0),"")</f>
        <v>Bộ Xử Lý Tín Hiệu Và Phụ Kiện</v>
      </c>
      <c r="F814" s="107" t="str">
        <f>IF(Table2[[#This Row],[Tên hàng hóa]]&lt;&gt;0,VLOOKUP(Table2[[#This Row],[Tên hàng hóa]],Table1[[Tên hàng hóa]:[ĐVT]],3,0),"")</f>
        <v>Cái</v>
      </c>
      <c r="G814" s="108">
        <v>7260000</v>
      </c>
      <c r="H814" s="108">
        <v>2</v>
      </c>
      <c r="I814" s="109">
        <f>IF(Table2[[#This Row],[Số lượng]]&lt;&gt;0,Table2[[#This Row],[Số lượng]]*Table2[[#This Row],[Đơn giá mua]],"")</f>
        <v>14520000</v>
      </c>
      <c r="J814" s="109">
        <f ca="1">IF(AND(Table2[[#This Row],[Tên hàng hóa]]&lt;&gt;0,D815=""),SUM(OFFSET(Table2[[#This Row],[Thành tiền]],0,0,-COUNTIF(Table2[Số HĐ],Table2[[#This Row],[Số HĐ]]))),"")</f>
        <v>14520000</v>
      </c>
      <c r="K814" s="17" t="s">
        <v>464</v>
      </c>
      <c r="L81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14" s="15" t="s">
        <v>2706</v>
      </c>
    </row>
    <row r="815" spans="1:13" ht="35.1" customHeight="1" x14ac:dyDescent="0.2">
      <c r="A815" s="103"/>
      <c r="B815" s="104"/>
      <c r="C815" s="105" t="str">
        <f t="shared" si="5"/>
        <v/>
      </c>
      <c r="D815" s="106"/>
      <c r="E815" s="107" t="str">
        <f>IF(Table2[[#This Row],[Tên hàng hóa]]&lt;&gt;0,VLOOKUP(Table2[[#This Row],[Tên hàng hóa]],Table1[[Tên hàng hóa]:[Quy cách]],2,0),"")</f>
        <v/>
      </c>
      <c r="F815" s="107" t="str">
        <f>IF(Table2[[#This Row],[Tên hàng hóa]]&lt;&gt;0,VLOOKUP(Table2[[#This Row],[Tên hàng hóa]],Table1[[Tên hàng hóa]:[ĐVT]],3,0),"")</f>
        <v/>
      </c>
      <c r="G815" s="108"/>
      <c r="H815" s="108"/>
      <c r="I815" s="109" t="str">
        <f>IF(Table2[[#This Row],[Số lượng]]&lt;&gt;0,Table2[[#This Row],[Số lượng]]*Table2[[#This Row],[Đơn giá mua]],"")</f>
        <v/>
      </c>
      <c r="J815" s="109" t="str">
        <f ca="1">IF(AND(Table2[[#This Row],[Tên hàng hóa]]&lt;&gt;0,D816=""),SUM(OFFSET(Table2[[#This Row],[Thành tiền]],0,0,-COUNTIF(Table2[Số HĐ],Table2[[#This Row],[Số HĐ]]))),"")</f>
        <v/>
      </c>
      <c r="K815" s="108"/>
      <c r="L81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15" s="110"/>
    </row>
    <row r="816" spans="1:13" ht="35.1" customHeight="1" x14ac:dyDescent="0.2">
      <c r="A816" s="103">
        <v>42388</v>
      </c>
      <c r="B816" s="104" t="s">
        <v>2196</v>
      </c>
      <c r="C816" s="105" t="s">
        <v>1119</v>
      </c>
      <c r="D816" s="106" t="s">
        <v>1110</v>
      </c>
      <c r="E816" s="107" t="str">
        <f>IF(Table2[[#This Row],[Tên hàng hóa]]&lt;&gt;0,VLOOKUP(Table2[[#This Row],[Tên hàng hóa]],Table1[[Tên hàng hóa]:[Quy cách]],2,0),"")</f>
        <v>Schneider</v>
      </c>
      <c r="F816" s="107" t="str">
        <f>IF(Table2[[#This Row],[Tên hàng hóa]]&lt;&gt;0,VLOOKUP(Table2[[#This Row],[Tên hàng hóa]],Table1[[Tên hàng hóa]:[ĐVT]],3,0),"")</f>
        <v>Cái</v>
      </c>
      <c r="G816" s="108">
        <v>332200</v>
      </c>
      <c r="H816" s="108">
        <v>10</v>
      </c>
      <c r="I816" s="109">
        <f>IF(Table2[[#This Row],[Số lượng]]&lt;&gt;0,Table2[[#This Row],[Số lượng]]*Table2[[#This Row],[Đơn giá mua]],"")</f>
        <v>3322000</v>
      </c>
      <c r="J816" s="109" t="str">
        <f ca="1">IF(AND(Table2[[#This Row],[Tên hàng hóa]]&lt;&gt;0,D817=""),SUM(OFFSET(Table2[[#This Row],[Thành tiền]],0,0,-COUNTIF(Table2[Số HĐ],Table2[[#This Row],[Số HĐ]]))),"")</f>
        <v/>
      </c>
      <c r="K816" s="108"/>
      <c r="L81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16" s="110"/>
    </row>
    <row r="817" spans="1:13" ht="35.1" customHeight="1" x14ac:dyDescent="0.2">
      <c r="A817" s="103">
        <v>42388</v>
      </c>
      <c r="B817" s="104" t="s">
        <v>2196</v>
      </c>
      <c r="C817" s="105" t="s">
        <v>1119</v>
      </c>
      <c r="D817" s="106" t="s">
        <v>1730</v>
      </c>
      <c r="E817" s="107" t="str">
        <f>IF(Table2[[#This Row],[Tên hàng hóa]]&lt;&gt;0,VLOOKUP(Table2[[#This Row],[Tên hàng hóa]],Table1[[Tên hàng hóa]:[Quy cách]],2,0),"")</f>
        <v>Schneider</v>
      </c>
      <c r="F817" s="107" t="str">
        <f>IF(Table2[[#This Row],[Tên hàng hóa]]&lt;&gt;0,VLOOKUP(Table2[[#This Row],[Tên hàng hóa]],Table1[[Tên hàng hóa]:[ĐVT]],3,0),"")</f>
        <v>Cái</v>
      </c>
      <c r="G817" s="108">
        <v>303930</v>
      </c>
      <c r="H817" s="108">
        <v>5</v>
      </c>
      <c r="I817" s="109">
        <f>IF(Table2[[#This Row],[Số lượng]]&lt;&gt;0,Table2[[#This Row],[Số lượng]]*Table2[[#This Row],[Đơn giá mua]],"")</f>
        <v>1519650</v>
      </c>
      <c r="J817" s="109" t="str">
        <f ca="1">IF(AND(Table2[[#This Row],[Tên hàng hóa]]&lt;&gt;0,D818=""),SUM(OFFSET(Table2[[#This Row],[Thành tiền]],0,0,-COUNTIF(Table2[Số HĐ],Table2[[#This Row],[Số HĐ]]))),"")</f>
        <v/>
      </c>
      <c r="K817" s="108"/>
      <c r="L81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17" s="110"/>
    </row>
    <row r="818" spans="1:13" ht="35.1" customHeight="1" x14ac:dyDescent="0.2">
      <c r="A818" s="103">
        <v>42388</v>
      </c>
      <c r="B818" s="104" t="s">
        <v>2196</v>
      </c>
      <c r="C818" s="105" t="s">
        <v>1119</v>
      </c>
      <c r="D818" s="106" t="s">
        <v>2008</v>
      </c>
      <c r="E818" s="107" t="str">
        <f>IF(Table2[[#This Row],[Tên hàng hóa]]&lt;&gt;0,VLOOKUP(Table2[[#This Row],[Tên hàng hóa]],Table1[[Tên hàng hóa]:[Quy cách]],2,0),"")</f>
        <v>Schneider</v>
      </c>
      <c r="F818" s="107" t="str">
        <f>IF(Table2[[#This Row],[Tên hàng hóa]]&lt;&gt;0,VLOOKUP(Table2[[#This Row],[Tên hàng hóa]],Table1[[Tên hàng hóa]:[ĐVT]],3,0),"")</f>
        <v>Cái</v>
      </c>
      <c r="G818" s="108">
        <v>791670</v>
      </c>
      <c r="H818" s="108">
        <v>1</v>
      </c>
      <c r="I818" s="109">
        <f>IF(Table2[[#This Row],[Số lượng]]&lt;&gt;0,Table2[[#This Row],[Số lượng]]*Table2[[#This Row],[Đơn giá mua]],"")</f>
        <v>791670</v>
      </c>
      <c r="J818" s="109">
        <f ca="1">IF(AND(Table2[[#This Row],[Tên hàng hóa]]&lt;&gt;0,D819=""),SUM(OFFSET(Table2[[#This Row],[Thành tiền]],0,0,-COUNTIF(Table2[Số HĐ],Table2[[#This Row],[Số HĐ]]))),"")</f>
        <v>5633320</v>
      </c>
      <c r="K818" s="108" t="s">
        <v>464</v>
      </c>
      <c r="L81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18" s="110" t="s">
        <v>2216</v>
      </c>
    </row>
    <row r="819" spans="1:13" ht="35.1" customHeight="1" x14ac:dyDescent="0.2">
      <c r="A819" s="103"/>
      <c r="B819" s="104"/>
      <c r="C819" s="105" t="str">
        <f t="shared" si="5"/>
        <v/>
      </c>
      <c r="D819" s="106"/>
      <c r="E819" s="107" t="str">
        <f>IF(Table2[[#This Row],[Tên hàng hóa]]&lt;&gt;0,VLOOKUP(Table2[[#This Row],[Tên hàng hóa]],Table1[[Tên hàng hóa]:[Quy cách]],2,0),"")</f>
        <v/>
      </c>
      <c r="F819" s="107" t="str">
        <f>IF(Table2[[#This Row],[Tên hàng hóa]]&lt;&gt;0,VLOOKUP(Table2[[#This Row],[Tên hàng hóa]],Table1[[Tên hàng hóa]:[ĐVT]],3,0),"")</f>
        <v/>
      </c>
      <c r="G819" s="108"/>
      <c r="H819" s="108"/>
      <c r="I819" s="109" t="str">
        <f>IF(Table2[[#This Row],[Số lượng]]&lt;&gt;0,Table2[[#This Row],[Số lượng]]*Table2[[#This Row],[Đơn giá mua]],"")</f>
        <v/>
      </c>
      <c r="J819" s="109" t="str">
        <f ca="1">IF(AND(Table2[[#This Row],[Tên hàng hóa]]&lt;&gt;0,D820=""),SUM(OFFSET(Table2[[#This Row],[Thành tiền]],0,0,-COUNTIF(Table2[Số HĐ],Table2[[#This Row],[Số HĐ]]))),"")</f>
        <v/>
      </c>
      <c r="K819" s="108"/>
      <c r="L81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19" s="110"/>
    </row>
    <row r="820" spans="1:13" ht="35.1" customHeight="1" x14ac:dyDescent="0.2">
      <c r="A820" s="103">
        <v>42388</v>
      </c>
      <c r="B820" s="104" t="s">
        <v>2200</v>
      </c>
      <c r="C820" s="105" t="s">
        <v>1119</v>
      </c>
      <c r="D820" s="106" t="s">
        <v>2197</v>
      </c>
      <c r="E820" s="107" t="str">
        <f>IF(Table2[[#This Row],[Tên hàng hóa]]&lt;&gt;0,VLOOKUP(Table2[[#This Row],[Tên hàng hóa]],Table1[[Tên hàng hóa]:[Quy cách]],2,0),"")</f>
        <v>Schneider</v>
      </c>
      <c r="F820" s="107" t="str">
        <f>IF(Table2[[#This Row],[Tên hàng hóa]]&lt;&gt;0,VLOOKUP(Table2[[#This Row],[Tên hàng hóa]],Table1[[Tên hàng hóa]:[ĐVT]],3,0),"")</f>
        <v>Cái</v>
      </c>
      <c r="G820" s="108">
        <v>196900</v>
      </c>
      <c r="H820" s="108">
        <v>20</v>
      </c>
      <c r="I820" s="109">
        <f>IF(Table2[[#This Row],[Số lượng]]&lt;&gt;0,Table2[[#This Row],[Số lượng]]*Table2[[#This Row],[Đơn giá mua]],"")</f>
        <v>3938000</v>
      </c>
      <c r="J820" s="109" t="str">
        <f ca="1">IF(AND(Table2[[#This Row],[Tên hàng hóa]]&lt;&gt;0,D821=""),SUM(OFFSET(Table2[[#This Row],[Thành tiền]],0,0,-COUNTIF(Table2[Số HĐ],Table2[[#This Row],[Số HĐ]]))),"")</f>
        <v/>
      </c>
      <c r="K820" s="108"/>
      <c r="L82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20" s="110"/>
    </row>
    <row r="821" spans="1:13" ht="35.1" customHeight="1" x14ac:dyDescent="0.2">
      <c r="A821" s="103">
        <v>42388</v>
      </c>
      <c r="B821" s="104" t="s">
        <v>2200</v>
      </c>
      <c r="C821" s="105" t="s">
        <v>1119</v>
      </c>
      <c r="D821" s="106" t="s">
        <v>2198</v>
      </c>
      <c r="E821" s="107" t="str">
        <f>IF(Table2[[#This Row],[Tên hàng hóa]]&lt;&gt;0,VLOOKUP(Table2[[#This Row],[Tên hàng hóa]],Table1[[Tên hàng hóa]:[Quy cách]],2,0),"")</f>
        <v>Schneider</v>
      </c>
      <c r="F821" s="107" t="str">
        <f>IF(Table2[[#This Row],[Tên hàng hóa]]&lt;&gt;0,VLOOKUP(Table2[[#This Row],[Tên hàng hóa]],Table1[[Tên hàng hóa]:[ĐVT]],3,0),"")</f>
        <v>Cái</v>
      </c>
      <c r="G821" s="108">
        <v>617540</v>
      </c>
      <c r="H821" s="108">
        <v>10</v>
      </c>
      <c r="I821" s="109">
        <f>IF(Table2[[#This Row],[Số lượng]]&lt;&gt;0,Table2[[#This Row],[Số lượng]]*Table2[[#This Row],[Đơn giá mua]],"")</f>
        <v>6175400</v>
      </c>
      <c r="J821" s="109" t="str">
        <f ca="1">IF(AND(Table2[[#This Row],[Tên hàng hóa]]&lt;&gt;0,D822=""),SUM(OFFSET(Table2[[#This Row],[Thành tiền]],0,0,-COUNTIF(Table2[Số HĐ],Table2[[#This Row],[Số HĐ]]))),"")</f>
        <v/>
      </c>
      <c r="K821" s="108"/>
      <c r="L82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21" s="110"/>
    </row>
    <row r="822" spans="1:13" ht="35.1" customHeight="1" x14ac:dyDescent="0.2">
      <c r="A822" s="103">
        <v>42388</v>
      </c>
      <c r="B822" s="104" t="s">
        <v>2200</v>
      </c>
      <c r="C822" s="105" t="s">
        <v>1119</v>
      </c>
      <c r="D822" s="106" t="s">
        <v>2199</v>
      </c>
      <c r="E822" s="107" t="str">
        <f>IF(Table2[[#This Row],[Tên hàng hóa]]&lt;&gt;0,VLOOKUP(Table2[[#This Row],[Tên hàng hóa]],Table1[[Tên hàng hóa]:[Quy cách]],2,0),"")</f>
        <v>Schneider</v>
      </c>
      <c r="F822" s="107" t="str">
        <f>IF(Table2[[#This Row],[Tên hàng hóa]]&lt;&gt;0,VLOOKUP(Table2[[#This Row],[Tên hàng hóa]],Table1[[Tên hàng hóa]:[ĐVT]],3,0),"")</f>
        <v>Cái</v>
      </c>
      <c r="G822" s="108">
        <v>203390</v>
      </c>
      <c r="H822" s="108">
        <v>10</v>
      </c>
      <c r="I822" s="109">
        <f>IF(Table2[[#This Row],[Số lượng]]&lt;&gt;0,Table2[[#This Row],[Số lượng]]*Table2[[#This Row],[Đơn giá mua]],"")</f>
        <v>2033900</v>
      </c>
      <c r="J822" s="109">
        <f ca="1">IF(AND(Table2[[#This Row],[Tên hàng hóa]]&lt;&gt;0,D823=""),SUM(OFFSET(Table2[[#This Row],[Thành tiền]],0,0,-COUNTIF(Table2[Số HĐ],Table2[[#This Row],[Số HĐ]]))),"")</f>
        <v>12147300</v>
      </c>
      <c r="K822" s="108" t="s">
        <v>464</v>
      </c>
      <c r="L82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22" s="110" t="s">
        <v>2216</v>
      </c>
    </row>
    <row r="823" spans="1:13" ht="35.1" customHeight="1" x14ac:dyDescent="0.2">
      <c r="A823" s="103"/>
      <c r="B823" s="104"/>
      <c r="C823" s="105" t="str">
        <f t="shared" si="5"/>
        <v/>
      </c>
      <c r="D823" s="106"/>
      <c r="E823" s="107" t="str">
        <f>IF(Table2[[#This Row],[Tên hàng hóa]]&lt;&gt;0,VLOOKUP(Table2[[#This Row],[Tên hàng hóa]],Table1[[Tên hàng hóa]:[Quy cách]],2,0),"")</f>
        <v/>
      </c>
      <c r="F823" s="107" t="str">
        <f>IF(Table2[[#This Row],[Tên hàng hóa]]&lt;&gt;0,VLOOKUP(Table2[[#This Row],[Tên hàng hóa]],Table1[[Tên hàng hóa]:[ĐVT]],3,0),"")</f>
        <v/>
      </c>
      <c r="G823" s="108"/>
      <c r="H823" s="108"/>
      <c r="I823" s="109" t="str">
        <f>IF(Table2[[#This Row],[Số lượng]]&lt;&gt;0,Table2[[#This Row],[Số lượng]]*Table2[[#This Row],[Đơn giá mua]],"")</f>
        <v/>
      </c>
      <c r="J823" s="109" t="str">
        <f ca="1">IF(AND(Table2[[#This Row],[Tên hàng hóa]]&lt;&gt;0,D824=""),SUM(OFFSET(Table2[[#This Row],[Thành tiền]],0,0,-COUNTIF(Table2[Số HĐ],Table2[[#This Row],[Số HĐ]]))),"")</f>
        <v/>
      </c>
      <c r="K823" s="108"/>
      <c r="L82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23" s="110"/>
    </row>
    <row r="824" spans="1:13" ht="35.1" customHeight="1" x14ac:dyDescent="0.2">
      <c r="A824" s="103">
        <v>42389</v>
      </c>
      <c r="B824" s="104" t="s">
        <v>2201</v>
      </c>
      <c r="C824" s="105" t="s">
        <v>480</v>
      </c>
      <c r="D824" s="106" t="s">
        <v>731</v>
      </c>
      <c r="E824" s="107" t="str">
        <f>IF(Table2[[#This Row],[Tên hàng hóa]]&lt;&gt;0,VLOOKUP(Table2[[#This Row],[Tên hàng hóa]],Table1[[Tên hàng hóa]:[Quy cách]],2,0),"")</f>
        <v>Cảm Biến</v>
      </c>
      <c r="F824" s="107" t="str">
        <f>IF(Table2[[#This Row],[Tên hàng hóa]]&lt;&gt;0,VLOOKUP(Table2[[#This Row],[Tên hàng hóa]],Table1[[Tên hàng hóa]:[ĐVT]],3,0),"")</f>
        <v>Cái</v>
      </c>
      <c r="G824" s="108">
        <v>286000</v>
      </c>
      <c r="H824" s="108">
        <v>5</v>
      </c>
      <c r="I824" s="109">
        <f>IF(Table2[[#This Row],[Số lượng]]&lt;&gt;0,Table2[[#This Row],[Số lượng]]*Table2[[#This Row],[Đơn giá mua]],"")</f>
        <v>1430000</v>
      </c>
      <c r="J824" s="109">
        <f ca="1">IF(AND(Table2[[#This Row],[Tên hàng hóa]]&lt;&gt;0,D825=""),SUM(OFFSET(Table2[[#This Row],[Thành tiền]],0,0,-COUNTIF(Table2[Số HĐ],Table2[[#This Row],[Số HĐ]]))),"")</f>
        <v>1430000</v>
      </c>
      <c r="K824" s="17" t="s">
        <v>464</v>
      </c>
      <c r="L82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24" s="15" t="s">
        <v>2706</v>
      </c>
    </row>
    <row r="825" spans="1:13" ht="35.1" customHeight="1" x14ac:dyDescent="0.2">
      <c r="A825" s="103"/>
      <c r="B825" s="104"/>
      <c r="C825" s="105" t="str">
        <f t="shared" ref="C825:C854" si="6">IF(AND(D825&lt;&gt;0,D826=""),C824,"")</f>
        <v/>
      </c>
      <c r="D825" s="106"/>
      <c r="E825" s="107" t="str">
        <f>IF(Table2[[#This Row],[Tên hàng hóa]]&lt;&gt;0,VLOOKUP(Table2[[#This Row],[Tên hàng hóa]],Table1[[Tên hàng hóa]:[Quy cách]],2,0),"")</f>
        <v/>
      </c>
      <c r="F825" s="107" t="str">
        <f>IF(Table2[[#This Row],[Tên hàng hóa]]&lt;&gt;0,VLOOKUP(Table2[[#This Row],[Tên hàng hóa]],Table1[[Tên hàng hóa]:[ĐVT]],3,0),"")</f>
        <v/>
      </c>
      <c r="G825" s="108"/>
      <c r="H825" s="108"/>
      <c r="I825" s="109" t="str">
        <f>IF(Table2[[#This Row],[Số lượng]]&lt;&gt;0,Table2[[#This Row],[Số lượng]]*Table2[[#This Row],[Đơn giá mua]],"")</f>
        <v/>
      </c>
      <c r="J825" s="109" t="str">
        <f ca="1">IF(AND(Table2[[#This Row],[Tên hàng hóa]]&lt;&gt;0,D826=""),SUM(OFFSET(Table2[[#This Row],[Thành tiền]],0,0,-COUNTIF(Table2[Số HĐ],Table2[[#This Row],[Số HĐ]]))),"")</f>
        <v/>
      </c>
      <c r="K825" s="108"/>
      <c r="L82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25" s="110"/>
    </row>
    <row r="826" spans="1:13" ht="35.1" customHeight="1" x14ac:dyDescent="0.2">
      <c r="A826" s="103">
        <v>42390</v>
      </c>
      <c r="B826" s="104" t="s">
        <v>2224</v>
      </c>
      <c r="C826" s="123" t="s">
        <v>2414</v>
      </c>
      <c r="D826" s="106" t="s">
        <v>2225</v>
      </c>
      <c r="E826" s="107" t="str">
        <f>IF(Table2[[#This Row],[Tên hàng hóa]]&lt;&gt;0,VLOOKUP(Table2[[#This Row],[Tên hàng hóa]],Table1[[Tên hàng hóa]:[Quy cách]],2,0),"")</f>
        <v>Autonic</v>
      </c>
      <c r="F826" s="107" t="str">
        <f>IF(Table2[[#This Row],[Tên hàng hóa]]&lt;&gt;0,VLOOKUP(Table2[[#This Row],[Tên hàng hóa]],Table1[[Tên hàng hóa]:[ĐVT]],3,0),"")</f>
        <v>Cái</v>
      </c>
      <c r="G826" s="108">
        <v>2146320</v>
      </c>
      <c r="H826" s="108">
        <v>1</v>
      </c>
      <c r="I826" s="109">
        <f>IF(Table2[[#This Row],[Số lượng]]&lt;&gt;0,Table2[[#This Row],[Số lượng]]*Table2[[#This Row],[Đơn giá mua]],"")</f>
        <v>2146320</v>
      </c>
      <c r="J826" s="109">
        <f ca="1">IF(AND(Table2[[#This Row],[Tên hàng hóa]]&lt;&gt;0,D827=""),SUM(OFFSET(Table2[[#This Row],[Thành tiền]],0,0,-COUNTIF(Table2[Số HĐ],Table2[[#This Row],[Số HĐ]]))),"")</f>
        <v>2146320</v>
      </c>
      <c r="K826" s="108" t="s">
        <v>464</v>
      </c>
      <c r="L82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26" s="110" t="s">
        <v>2226</v>
      </c>
    </row>
    <row r="827" spans="1:13" ht="35.1" customHeight="1" x14ac:dyDescent="0.2">
      <c r="A827" s="103"/>
      <c r="B827" s="104"/>
      <c r="C827" s="105" t="str">
        <f t="shared" si="6"/>
        <v/>
      </c>
      <c r="D827" s="106"/>
      <c r="E827" s="107" t="str">
        <f>IF(Table2[[#This Row],[Tên hàng hóa]]&lt;&gt;0,VLOOKUP(Table2[[#This Row],[Tên hàng hóa]],Table1[[Tên hàng hóa]:[Quy cách]],2,0),"")</f>
        <v/>
      </c>
      <c r="F827" s="107" t="str">
        <f>IF(Table2[[#This Row],[Tên hàng hóa]]&lt;&gt;0,VLOOKUP(Table2[[#This Row],[Tên hàng hóa]],Table1[[Tên hàng hóa]:[ĐVT]],3,0),"")</f>
        <v/>
      </c>
      <c r="G827" s="108"/>
      <c r="H827" s="108"/>
      <c r="I827" s="109" t="str">
        <f>IF(Table2[[#This Row],[Số lượng]]&lt;&gt;0,Table2[[#This Row],[Số lượng]]*Table2[[#This Row],[Đơn giá mua]],"")</f>
        <v/>
      </c>
      <c r="J827" s="109" t="str">
        <f ca="1">IF(AND(Table2[[#This Row],[Tên hàng hóa]]&lt;&gt;0,D828=""),SUM(OFFSET(Table2[[#This Row],[Thành tiền]],0,0,-COUNTIF(Table2[Số HĐ],Table2[[#This Row],[Số HĐ]]))),"")</f>
        <v/>
      </c>
      <c r="K827" s="108"/>
      <c r="L82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27" s="110"/>
    </row>
    <row r="828" spans="1:13" ht="35.1" customHeight="1" x14ac:dyDescent="0.2">
      <c r="A828" s="103">
        <v>42391</v>
      </c>
      <c r="B828" s="104" t="s">
        <v>2234</v>
      </c>
      <c r="C828" s="13" t="s">
        <v>586</v>
      </c>
      <c r="D828" s="106" t="s">
        <v>848</v>
      </c>
      <c r="E828" s="107" t="str">
        <f>IF(Table2[[#This Row],[Tên hàng hóa]]&lt;&gt;0,VLOOKUP(Table2[[#This Row],[Tên hàng hóa]],Table1[[Tên hàng hóa]:[Quy cách]],2,0),"")</f>
        <v>Bộ Điều Khiển Lập Trình</v>
      </c>
      <c r="F828" s="107" t="str">
        <f>IF(Table2[[#This Row],[Tên hàng hóa]]&lt;&gt;0,VLOOKUP(Table2[[#This Row],[Tên hàng hóa]],Table1[[Tên hàng hóa]:[ĐVT]],3,0),"")</f>
        <v>Cái</v>
      </c>
      <c r="G828" s="108">
        <v>3865742.4379310347</v>
      </c>
      <c r="H828" s="108">
        <v>2</v>
      </c>
      <c r="I828" s="109">
        <f>IF(Table2[[#This Row],[Số lượng]]&lt;&gt;0,Table2[[#This Row],[Số lượng]]*Table2[[#This Row],[Đơn giá mua]],"")</f>
        <v>7731484.8758620694</v>
      </c>
      <c r="J828" s="109" t="str">
        <f ca="1">IF(AND(Table2[[#This Row],[Tên hàng hóa]]&lt;&gt;0,D829=""),SUM(OFFSET(Table2[[#This Row],[Thành tiền]],0,0,-COUNTIF(Table2[Số HĐ],Table2[[#This Row],[Số HĐ]]))),"")</f>
        <v/>
      </c>
      <c r="K828" s="108"/>
      <c r="L82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28" s="110"/>
    </row>
    <row r="829" spans="1:13" ht="35.1" customHeight="1" x14ac:dyDescent="0.2">
      <c r="A829" s="103">
        <v>42391</v>
      </c>
      <c r="B829" s="104" t="s">
        <v>2234</v>
      </c>
      <c r="C829" s="13" t="s">
        <v>586</v>
      </c>
      <c r="D829" s="106" t="s">
        <v>68</v>
      </c>
      <c r="E829" s="107" t="str">
        <f>IF(Table2[[#This Row],[Tên hàng hóa]]&lt;&gt;0,VLOOKUP(Table2[[#This Row],[Tên hàng hóa]],Table1[[Tên hàng hóa]:[Quy cách]],2,0),"")</f>
        <v>Bộ Điều Khiển Lập Trình</v>
      </c>
      <c r="F829" s="107" t="str">
        <f>IF(Table2[[#This Row],[Tên hàng hóa]]&lt;&gt;0,VLOOKUP(Table2[[#This Row],[Tên hàng hóa]],Table1[[Tên hàng hóa]:[ĐVT]],3,0),"")</f>
        <v>Cái</v>
      </c>
      <c r="G829" s="108">
        <v>463828.43793103448</v>
      </c>
      <c r="H829" s="108">
        <v>2</v>
      </c>
      <c r="I829" s="109">
        <f>IF(Table2[[#This Row],[Số lượng]]&lt;&gt;0,Table2[[#This Row],[Số lượng]]*Table2[[#This Row],[Đơn giá mua]],"")</f>
        <v>927656.87586206896</v>
      </c>
      <c r="J829" s="109" t="str">
        <f ca="1">IF(AND(Table2[[#This Row],[Tên hàng hóa]]&lt;&gt;0,D830=""),SUM(OFFSET(Table2[[#This Row],[Thành tiền]],0,0,-COUNTIF(Table2[Số HĐ],Table2[[#This Row],[Số HĐ]]))),"")</f>
        <v/>
      </c>
      <c r="K829" s="108"/>
      <c r="L82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29" s="110"/>
    </row>
    <row r="830" spans="1:13" ht="35.1" customHeight="1" x14ac:dyDescent="0.2">
      <c r="A830" s="103">
        <v>42391</v>
      </c>
      <c r="B830" s="104" t="s">
        <v>2234</v>
      </c>
      <c r="C830" s="13" t="s">
        <v>586</v>
      </c>
      <c r="D830" s="106" t="s">
        <v>843</v>
      </c>
      <c r="E830" s="107" t="str">
        <f>IF(Table2[[#This Row],[Tên hàng hóa]]&lt;&gt;0,VLOOKUP(Table2[[#This Row],[Tên hàng hóa]],Table1[[Tên hàng hóa]:[Quy cách]],2,0),"")</f>
        <v>Bộ Điều Khiển Lập Trình</v>
      </c>
      <c r="F830" s="107" t="str">
        <f>IF(Table2[[#This Row],[Tên hàng hóa]]&lt;&gt;0,VLOOKUP(Table2[[#This Row],[Tên hàng hóa]],Table1[[Tên hàng hóa]:[ĐVT]],3,0),"")</f>
        <v>Cái</v>
      </c>
      <c r="G830" s="108">
        <v>4426889.4379310347</v>
      </c>
      <c r="H830" s="108">
        <v>2</v>
      </c>
      <c r="I830" s="109">
        <f>IF(Table2[[#This Row],[Số lượng]]&lt;&gt;0,Table2[[#This Row],[Số lượng]]*Table2[[#This Row],[Đơn giá mua]],"")</f>
        <v>8853778.8758620694</v>
      </c>
      <c r="J830" s="109" t="str">
        <f ca="1">IF(AND(Table2[[#This Row],[Tên hàng hóa]]&lt;&gt;0,D831=""),SUM(OFFSET(Table2[[#This Row],[Thành tiền]],0,0,-COUNTIF(Table2[Số HĐ],Table2[[#This Row],[Số HĐ]]))),"")</f>
        <v/>
      </c>
      <c r="K830" s="108"/>
      <c r="L83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30" s="110"/>
    </row>
    <row r="831" spans="1:13" ht="35.1" customHeight="1" x14ac:dyDescent="0.2">
      <c r="A831" s="103">
        <v>42391</v>
      </c>
      <c r="B831" s="104" t="s">
        <v>2234</v>
      </c>
      <c r="C831" s="13" t="s">
        <v>586</v>
      </c>
      <c r="D831" s="106" t="s">
        <v>115</v>
      </c>
      <c r="E831" s="107" t="str">
        <f>IF(Table2[[#This Row],[Tên hàng hóa]]&lt;&gt;0,VLOOKUP(Table2[[#This Row],[Tên hàng hóa]],Table1[[Tên hàng hóa]:[Quy cách]],2,0),"")</f>
        <v>Bộ Điều Khiển Nhiệt Độ</v>
      </c>
      <c r="F831" s="107" t="str">
        <f>IF(Table2[[#This Row],[Tên hàng hóa]]&lt;&gt;0,VLOOKUP(Table2[[#This Row],[Tên hàng hóa]],Table1[[Tên hàng hóa]:[ĐVT]],3,0),"")</f>
        <v>Cái</v>
      </c>
      <c r="G831" s="108">
        <v>1025255.4379310345</v>
      </c>
      <c r="H831" s="108">
        <v>15</v>
      </c>
      <c r="I831" s="109">
        <f>IF(Table2[[#This Row],[Số lượng]]&lt;&gt;0,Table2[[#This Row],[Số lượng]]*Table2[[#This Row],[Đơn giá mua]],"")</f>
        <v>15378831.568965517</v>
      </c>
      <c r="J831" s="109" t="str">
        <f ca="1">IF(AND(Table2[[#This Row],[Tên hàng hóa]]&lt;&gt;0,D832=""),SUM(OFFSET(Table2[[#This Row],[Thành tiền]],0,0,-COUNTIF(Table2[Số HĐ],Table2[[#This Row],[Số HĐ]]))),"")</f>
        <v/>
      </c>
      <c r="K831" s="108"/>
      <c r="L83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31" s="110"/>
    </row>
    <row r="832" spans="1:13" ht="35.1" customHeight="1" x14ac:dyDescent="0.2">
      <c r="A832" s="103">
        <v>42391</v>
      </c>
      <c r="B832" s="104" t="s">
        <v>2234</v>
      </c>
      <c r="C832" s="13" t="s">
        <v>586</v>
      </c>
      <c r="D832" s="106" t="s">
        <v>280</v>
      </c>
      <c r="E832" s="107" t="str">
        <f>IF(Table2[[#This Row],[Tên hàng hóa]]&lt;&gt;0,VLOOKUP(Table2[[#This Row],[Tên hàng hóa]],Table1[[Tên hàng hóa]:[Quy cách]],2,0),"")</f>
        <v>Công Tắc Hành Trình</v>
      </c>
      <c r="F832" s="107" t="str">
        <f>IF(Table2[[#This Row],[Tên hàng hóa]]&lt;&gt;0,VLOOKUP(Table2[[#This Row],[Tên hàng hóa]],Table1[[Tên hàng hóa]:[ĐVT]],3,0),"")</f>
        <v>Cái</v>
      </c>
      <c r="G832" s="108">
        <v>422436.43793103448</v>
      </c>
      <c r="H832" s="108">
        <v>10</v>
      </c>
      <c r="I832" s="109">
        <f>IF(Table2[[#This Row],[Số lượng]]&lt;&gt;0,Table2[[#This Row],[Số lượng]]*Table2[[#This Row],[Đơn giá mua]],"")</f>
        <v>4224364.3793103453</v>
      </c>
      <c r="J832" s="109" t="str">
        <f ca="1">IF(AND(Table2[[#This Row],[Tên hàng hóa]]&lt;&gt;0,D833=""),SUM(OFFSET(Table2[[#This Row],[Thành tiền]],0,0,-COUNTIF(Table2[Số HĐ],Table2[[#This Row],[Số HĐ]]))),"")</f>
        <v/>
      </c>
      <c r="K832" s="108"/>
      <c r="L83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32" s="110"/>
    </row>
    <row r="833" spans="1:13" ht="35.1" customHeight="1" x14ac:dyDescent="0.2">
      <c r="A833" s="103">
        <v>42391</v>
      </c>
      <c r="B833" s="104" t="s">
        <v>2234</v>
      </c>
      <c r="C833" s="13" t="s">
        <v>586</v>
      </c>
      <c r="D833" s="106" t="s">
        <v>268</v>
      </c>
      <c r="E833" s="107" t="str">
        <f>IF(Table2[[#This Row],[Tên hàng hóa]]&lt;&gt;0,VLOOKUP(Table2[[#This Row],[Tên hàng hóa]],Table1[[Tên hàng hóa]:[Quy cách]],2,0),"")</f>
        <v>Cảm Biến</v>
      </c>
      <c r="F833" s="107" t="str">
        <f>IF(Table2[[#This Row],[Tên hàng hóa]]&lt;&gt;0,VLOOKUP(Table2[[#This Row],[Tên hàng hóa]],Table1[[Tên hàng hóa]:[ĐVT]],3,0),"")</f>
        <v>Cái</v>
      </c>
      <c r="G833" s="108">
        <v>471170.43793103448</v>
      </c>
      <c r="H833" s="108">
        <v>10</v>
      </c>
      <c r="I833" s="109">
        <f>IF(Table2[[#This Row],[Số lượng]]&lt;&gt;0,Table2[[#This Row],[Số lượng]]*Table2[[#This Row],[Đơn giá mua]],"")</f>
        <v>4711704.3793103453</v>
      </c>
      <c r="J833" s="109" t="str">
        <f ca="1">IF(AND(Table2[[#This Row],[Tên hàng hóa]]&lt;&gt;0,D834=""),SUM(OFFSET(Table2[[#This Row],[Thành tiền]],0,0,-COUNTIF(Table2[Số HĐ],Table2[[#This Row],[Số HĐ]]))),"")</f>
        <v/>
      </c>
      <c r="K833" s="108"/>
      <c r="L83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33" s="110"/>
    </row>
    <row r="834" spans="1:13" ht="35.1" customHeight="1" x14ac:dyDescent="0.2">
      <c r="A834" s="103">
        <v>42391</v>
      </c>
      <c r="B834" s="104" t="s">
        <v>2234</v>
      </c>
      <c r="C834" s="13" t="s">
        <v>586</v>
      </c>
      <c r="D834" s="106" t="s">
        <v>239</v>
      </c>
      <c r="E834" s="107" t="str">
        <f>IF(Table2[[#This Row],[Tên hàng hóa]]&lt;&gt;0,VLOOKUP(Table2[[#This Row],[Tên hàng hóa]],Table1[[Tên hàng hóa]:[Quy cách]],2,0),"")</f>
        <v>Cảm Biến</v>
      </c>
      <c r="F834" s="107" t="str">
        <f>IF(Table2[[#This Row],[Tên hàng hóa]]&lt;&gt;0,VLOOKUP(Table2[[#This Row],[Tên hàng hóa]],Table1[[Tên hàng hóa]:[ĐVT]],3,0),"")</f>
        <v>Cái</v>
      </c>
      <c r="G834" s="108">
        <v>462415.43793103448</v>
      </c>
      <c r="H834" s="108">
        <v>10</v>
      </c>
      <c r="I834" s="109">
        <f>IF(Table2[[#This Row],[Số lượng]]&lt;&gt;0,Table2[[#This Row],[Số lượng]]*Table2[[#This Row],[Đơn giá mua]],"")</f>
        <v>4624154.3793103453</v>
      </c>
      <c r="J834" s="109" t="str">
        <f ca="1">IF(AND(Table2[[#This Row],[Tên hàng hóa]]&lt;&gt;0,D835=""),SUM(OFFSET(Table2[[#This Row],[Thành tiền]],0,0,-COUNTIF(Table2[Số HĐ],Table2[[#This Row],[Số HĐ]]))),"")</f>
        <v/>
      </c>
      <c r="K834" s="108"/>
      <c r="L83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34" s="110"/>
    </row>
    <row r="835" spans="1:13" ht="35.1" customHeight="1" x14ac:dyDescent="0.2">
      <c r="A835" s="103">
        <v>42391</v>
      </c>
      <c r="B835" s="104" t="s">
        <v>2234</v>
      </c>
      <c r="C835" s="13" t="s">
        <v>586</v>
      </c>
      <c r="D835" s="106" t="s">
        <v>2235</v>
      </c>
      <c r="E835" s="107" t="str">
        <f>IF(Table2[[#This Row],[Tên hàng hóa]]&lt;&gt;0,VLOOKUP(Table2[[#This Row],[Tên hàng hóa]],Table1[[Tên hàng hóa]:[Quy cách]],2,0),"")</f>
        <v>Cảm biến</v>
      </c>
      <c r="F835" s="107" t="str">
        <f>IF(Table2[[#This Row],[Tên hàng hóa]]&lt;&gt;0,VLOOKUP(Table2[[#This Row],[Tên hàng hóa]],Table1[[Tên hàng hóa]:[ĐVT]],3,0),"")</f>
        <v>Cái</v>
      </c>
      <c r="G835" s="108">
        <v>1002535.4379310345</v>
      </c>
      <c r="H835" s="108">
        <v>5</v>
      </c>
      <c r="I835" s="109">
        <f>IF(Table2[[#This Row],[Số lượng]]&lt;&gt;0,Table2[[#This Row],[Số lượng]]*Table2[[#This Row],[Đơn giá mua]],"")</f>
        <v>5012677.1896551726</v>
      </c>
      <c r="J835" s="109" t="str">
        <f ca="1">IF(AND(Table2[[#This Row],[Tên hàng hóa]]&lt;&gt;0,D836=""),SUM(OFFSET(Table2[[#This Row],[Thành tiền]],0,0,-COUNTIF(Table2[Số HĐ],Table2[[#This Row],[Số HĐ]]))),"")</f>
        <v/>
      </c>
      <c r="K835" s="108"/>
      <c r="L83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35" s="110"/>
    </row>
    <row r="836" spans="1:13" ht="35.1" customHeight="1" x14ac:dyDescent="0.2">
      <c r="A836" s="103">
        <v>42391</v>
      </c>
      <c r="B836" s="104" t="s">
        <v>2234</v>
      </c>
      <c r="C836" s="13" t="s">
        <v>586</v>
      </c>
      <c r="D836" s="106" t="s">
        <v>2236</v>
      </c>
      <c r="E836" s="107" t="str">
        <f>IF(Table2[[#This Row],[Tên hàng hóa]]&lt;&gt;0,VLOOKUP(Table2[[#This Row],[Tên hàng hóa]],Table1[[Tên hàng hóa]:[Quy cách]],2,0),"")</f>
        <v>Bộ lập trình</v>
      </c>
      <c r="F836" s="107" t="str">
        <f>IF(Table2[[#This Row],[Tên hàng hóa]]&lt;&gt;0,VLOOKUP(Table2[[#This Row],[Tên hàng hóa]],Table1[[Tên hàng hóa]:[ĐVT]],3,0),"")</f>
        <v>Cái</v>
      </c>
      <c r="G836" s="108">
        <v>4373530.4379310347</v>
      </c>
      <c r="H836" s="108">
        <v>1</v>
      </c>
      <c r="I836" s="109">
        <f>IF(Table2[[#This Row],[Số lượng]]&lt;&gt;0,Table2[[#This Row],[Số lượng]]*Table2[[#This Row],[Đơn giá mua]],"")</f>
        <v>4373530.4379310347</v>
      </c>
      <c r="J836" s="109" t="str">
        <f ca="1">IF(AND(Table2[[#This Row],[Tên hàng hóa]]&lt;&gt;0,D837=""),SUM(OFFSET(Table2[[#This Row],[Thành tiền]],0,0,-COUNTIF(Table2[Số HĐ],Table2[[#This Row],[Số HĐ]]))),"")</f>
        <v/>
      </c>
      <c r="K836" s="108"/>
      <c r="L83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36" s="110"/>
    </row>
    <row r="837" spans="1:13" ht="35.1" customHeight="1" x14ac:dyDescent="0.2">
      <c r="A837" s="103">
        <v>42391</v>
      </c>
      <c r="B837" s="104" t="s">
        <v>2234</v>
      </c>
      <c r="C837" s="13" t="s">
        <v>586</v>
      </c>
      <c r="D837" s="106" t="s">
        <v>2237</v>
      </c>
      <c r="E837" s="107" t="str">
        <f>IF(Table2[[#This Row],[Tên hàng hóa]]&lt;&gt;0,VLOOKUP(Table2[[#This Row],[Tên hàng hóa]],Table1[[Tên hàng hóa]:[Quy cách]],2,0),"")</f>
        <v>Bộ lập trình</v>
      </c>
      <c r="F837" s="107" t="str">
        <f>IF(Table2[[#This Row],[Tên hàng hóa]]&lt;&gt;0,VLOOKUP(Table2[[#This Row],[Tên hàng hóa]],Table1[[Tên hàng hóa]:[ĐVT]],3,0),"")</f>
        <v>Cái</v>
      </c>
      <c r="G837" s="108">
        <v>3485026.9568965519</v>
      </c>
      <c r="H837" s="108">
        <v>1</v>
      </c>
      <c r="I837" s="109">
        <f>IF(Table2[[#This Row],[Số lượng]]&lt;&gt;0,Table2[[#This Row],[Số lượng]]*Table2[[#This Row],[Đơn giá mua]],"")</f>
        <v>3485026.9568965519</v>
      </c>
      <c r="J837" s="109">
        <f ca="1">IF(AND(Table2[[#This Row],[Tên hàng hóa]]&lt;&gt;0,D838=""),SUM(OFFSET(Table2[[#This Row],[Thành tiền]],0,0,-COUNTIF(Table2[Số HĐ],Table2[[#This Row],[Số HĐ]]))),"")</f>
        <v>59323209.918965526</v>
      </c>
      <c r="K837" s="108" t="s">
        <v>464</v>
      </c>
      <c r="L83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37" s="110"/>
    </row>
    <row r="838" spans="1:13" ht="35.1" customHeight="1" x14ac:dyDescent="0.2">
      <c r="A838" s="103"/>
      <c r="B838" s="104"/>
      <c r="C838" s="105" t="str">
        <f t="shared" si="6"/>
        <v/>
      </c>
      <c r="D838" s="106"/>
      <c r="E838" s="107" t="str">
        <f>IF(Table2[[#This Row],[Tên hàng hóa]]&lt;&gt;0,VLOOKUP(Table2[[#This Row],[Tên hàng hóa]],Table1[[Tên hàng hóa]:[Quy cách]],2,0),"")</f>
        <v/>
      </c>
      <c r="F838" s="107" t="str">
        <f>IF(Table2[[#This Row],[Tên hàng hóa]]&lt;&gt;0,VLOOKUP(Table2[[#This Row],[Tên hàng hóa]],Table1[[Tên hàng hóa]:[ĐVT]],3,0),"")</f>
        <v/>
      </c>
      <c r="G838" s="108"/>
      <c r="H838" s="108"/>
      <c r="I838" s="109" t="str">
        <f>IF(Table2[[#This Row],[Số lượng]]&lt;&gt;0,Table2[[#This Row],[Số lượng]]*Table2[[#This Row],[Đơn giá mua]],"")</f>
        <v/>
      </c>
      <c r="J838" s="109" t="str">
        <f ca="1">IF(AND(Table2[[#This Row],[Tên hàng hóa]]&lt;&gt;0,D839=""),SUM(OFFSET(Table2[[#This Row],[Thành tiền]],0,0,-COUNTIF(Table2[Số HĐ],Table2[[#This Row],[Số HĐ]]))),"")</f>
        <v/>
      </c>
      <c r="K838" s="108"/>
      <c r="L83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38" s="110"/>
    </row>
    <row r="839" spans="1:13" ht="35.1" customHeight="1" x14ac:dyDescent="0.2">
      <c r="A839" s="103">
        <v>42395</v>
      </c>
      <c r="B839" s="104" t="s">
        <v>2257</v>
      </c>
      <c r="C839" s="105" t="s">
        <v>2258</v>
      </c>
      <c r="D839" s="106" t="s">
        <v>2254</v>
      </c>
      <c r="E839" s="107" t="str">
        <f>IF(Table2[[#This Row],[Tên hàng hóa]]&lt;&gt;0,VLOOKUP(Table2[[#This Row],[Tên hàng hóa]],Table1[[Tên hàng hóa]:[Quy cách]],2,0),"")</f>
        <v>Biến tần LS</v>
      </c>
      <c r="F839" s="107" t="str">
        <f>IF(Table2[[#This Row],[Tên hàng hóa]]&lt;&gt;0,VLOOKUP(Table2[[#This Row],[Tên hàng hóa]],Table1[[Tên hàng hóa]:[ĐVT]],3,0),"")</f>
        <v>Cái</v>
      </c>
      <c r="G839" s="108">
        <v>2891000</v>
      </c>
      <c r="H839" s="108">
        <v>1</v>
      </c>
      <c r="I839" s="109">
        <f>IF(Table2[[#This Row],[Số lượng]]&lt;&gt;0,Table2[[#This Row],[Số lượng]]*Table2[[#This Row],[Đơn giá mua]],"")</f>
        <v>2891000</v>
      </c>
      <c r="J839" s="109" t="str">
        <f ca="1">IF(AND(Table2[[#This Row],[Tên hàng hóa]]&lt;&gt;0,D840=""),SUM(OFFSET(Table2[[#This Row],[Thành tiền]],0,0,-COUNTIF(Table2[Số HĐ],Table2[[#This Row],[Số HĐ]]))),"")</f>
        <v/>
      </c>
      <c r="K839" s="108"/>
      <c r="L83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39" s="110"/>
    </row>
    <row r="840" spans="1:13" ht="35.1" customHeight="1" x14ac:dyDescent="0.2">
      <c r="A840" s="103">
        <v>42395</v>
      </c>
      <c r="B840" s="104" t="s">
        <v>2257</v>
      </c>
      <c r="C840" s="105" t="str">
        <f t="shared" si="6"/>
        <v>CTY TNHH THƯƠNG MẠI THÁI SƠN NAM</v>
      </c>
      <c r="D840" s="106" t="s">
        <v>2256</v>
      </c>
      <c r="E840" s="107" t="str">
        <f>IF(Table2[[#This Row],[Tên hàng hóa]]&lt;&gt;0,VLOOKUP(Table2[[#This Row],[Tên hàng hóa]],Table1[[Tên hàng hóa]:[Quy cách]],2,0),"")</f>
        <v>Biến tần LS</v>
      </c>
      <c r="F840" s="107" t="str">
        <f>IF(Table2[[#This Row],[Tên hàng hóa]]&lt;&gt;0,VLOOKUP(Table2[[#This Row],[Tên hàng hóa]],Table1[[Tên hàng hóa]:[ĐVT]],3,0),"")</f>
        <v>Cái</v>
      </c>
      <c r="G840" s="108">
        <v>3269000</v>
      </c>
      <c r="H840" s="108">
        <v>1</v>
      </c>
      <c r="I840" s="109">
        <f>IF(Table2[[#This Row],[Số lượng]]&lt;&gt;0,Table2[[#This Row],[Số lượng]]*Table2[[#This Row],[Đơn giá mua]],"")</f>
        <v>3269000</v>
      </c>
      <c r="J840" s="109">
        <f ca="1">IF(AND(Table2[[#This Row],[Tên hàng hóa]]&lt;&gt;0,D841=""),SUM(OFFSET(Table2[[#This Row],[Thành tiền]],0,0,-COUNTIF(Table2[Số HĐ],Table2[[#This Row],[Số HĐ]]))),"")</f>
        <v>6160000</v>
      </c>
      <c r="K840" s="108" t="s">
        <v>464</v>
      </c>
      <c r="L84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40" s="110" t="s">
        <v>2136</v>
      </c>
    </row>
    <row r="841" spans="1:13" ht="35.1" customHeight="1" x14ac:dyDescent="0.2">
      <c r="A841" s="103"/>
      <c r="B841" s="104"/>
      <c r="C841" s="105" t="str">
        <f t="shared" si="6"/>
        <v/>
      </c>
      <c r="D841" s="106"/>
      <c r="E841" s="107" t="str">
        <f>IF(Table2[[#This Row],[Tên hàng hóa]]&lt;&gt;0,VLOOKUP(Table2[[#This Row],[Tên hàng hóa]],Table1[[Tên hàng hóa]:[Quy cách]],2,0),"")</f>
        <v/>
      </c>
      <c r="F841" s="107" t="str">
        <f>IF(Table2[[#This Row],[Tên hàng hóa]]&lt;&gt;0,VLOOKUP(Table2[[#This Row],[Tên hàng hóa]],Table1[[Tên hàng hóa]:[ĐVT]],3,0),"")</f>
        <v/>
      </c>
      <c r="G841" s="108"/>
      <c r="H841" s="108"/>
      <c r="I841" s="109" t="str">
        <f>IF(Table2[[#This Row],[Số lượng]]&lt;&gt;0,Table2[[#This Row],[Số lượng]]*Table2[[#This Row],[Đơn giá mua]],"")</f>
        <v/>
      </c>
      <c r="J841" s="109" t="str">
        <f ca="1">IF(AND(Table2[[#This Row],[Tên hàng hóa]]&lt;&gt;0,D842=""),SUM(OFFSET(Table2[[#This Row],[Thành tiền]],0,0,-COUNTIF(Table2[Số HĐ],Table2[[#This Row],[Số HĐ]]))),"")</f>
        <v/>
      </c>
      <c r="K841" s="108"/>
      <c r="L84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41" s="110"/>
    </row>
    <row r="842" spans="1:13" ht="35.1" customHeight="1" x14ac:dyDescent="0.2">
      <c r="A842" s="103">
        <v>42389</v>
      </c>
      <c r="B842" s="104" t="s">
        <v>2260</v>
      </c>
      <c r="C842" s="105" t="s">
        <v>521</v>
      </c>
      <c r="D842" s="106" t="s">
        <v>230</v>
      </c>
      <c r="E842" s="107" t="str">
        <f>IF(Table2[[#This Row],[Tên hàng hóa]]&lt;&gt;0,VLOOKUP(Table2[[#This Row],[Tên hàng hóa]],Table1[[Tên hàng hóa]:[Quy cách]],2,0),"")</f>
        <v>Cảm Biến</v>
      </c>
      <c r="F842" s="107" t="str">
        <f>IF(Table2[[#This Row],[Tên hàng hóa]]&lt;&gt;0,VLOOKUP(Table2[[#This Row],[Tên hàng hóa]],Table1[[Tên hàng hóa]:[ĐVT]],3,0),"")</f>
        <v>Cái</v>
      </c>
      <c r="G842" s="108">
        <v>1485000</v>
      </c>
      <c r="H842" s="108">
        <v>1</v>
      </c>
      <c r="I842" s="109">
        <f>IF(Table2[[#This Row],[Số lượng]]&lt;&gt;0,Table2[[#This Row],[Số lượng]]*Table2[[#This Row],[Đơn giá mua]],"")</f>
        <v>1485000</v>
      </c>
      <c r="J842" s="109">
        <f ca="1">IF(AND(Table2[[#This Row],[Tên hàng hóa]]&lt;&gt;0,D843=""),SUM(OFFSET(Table2[[#This Row],[Thành tiền]],0,0,-COUNTIF(Table2[Số HĐ],Table2[[#This Row],[Số HĐ]]))),"")</f>
        <v>1485000</v>
      </c>
      <c r="K842" s="17" t="s">
        <v>464</v>
      </c>
      <c r="L84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42" s="15" t="s">
        <v>2991</v>
      </c>
    </row>
    <row r="843" spans="1:13" ht="35.1" customHeight="1" x14ac:dyDescent="0.2">
      <c r="A843" s="103"/>
      <c r="B843" s="104"/>
      <c r="C843" s="105" t="str">
        <f t="shared" si="6"/>
        <v/>
      </c>
      <c r="D843" s="106"/>
      <c r="E843" s="107" t="str">
        <f>IF(Table2[[#This Row],[Tên hàng hóa]]&lt;&gt;0,VLOOKUP(Table2[[#This Row],[Tên hàng hóa]],Table1[[Tên hàng hóa]:[Quy cách]],2,0),"")</f>
        <v/>
      </c>
      <c r="F843" s="107" t="str">
        <f>IF(Table2[[#This Row],[Tên hàng hóa]]&lt;&gt;0,VLOOKUP(Table2[[#This Row],[Tên hàng hóa]],Table1[[Tên hàng hóa]:[ĐVT]],3,0),"")</f>
        <v/>
      </c>
      <c r="G843" s="108"/>
      <c r="H843" s="108"/>
      <c r="I843" s="109" t="str">
        <f>IF(Table2[[#This Row],[Số lượng]]&lt;&gt;0,Table2[[#This Row],[Số lượng]]*Table2[[#This Row],[Đơn giá mua]],"")</f>
        <v/>
      </c>
      <c r="J843" s="109" t="str">
        <f ca="1">IF(AND(Table2[[#This Row],[Tên hàng hóa]]&lt;&gt;0,D844=""),SUM(OFFSET(Table2[[#This Row],[Thành tiền]],0,0,-COUNTIF(Table2[Số HĐ],Table2[[#This Row],[Số HĐ]]))),"")</f>
        <v/>
      </c>
      <c r="K843" s="108"/>
      <c r="L84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43" s="110"/>
    </row>
    <row r="844" spans="1:13" ht="35.1" customHeight="1" x14ac:dyDescent="0.2">
      <c r="A844" s="103">
        <v>42397</v>
      </c>
      <c r="B844" s="104" t="s">
        <v>2261</v>
      </c>
      <c r="C844" s="105" t="s">
        <v>773</v>
      </c>
      <c r="D844" s="106" t="s">
        <v>2262</v>
      </c>
      <c r="E844" s="107" t="str">
        <f>IF(Table2[[#This Row],[Tên hàng hóa]]&lt;&gt;0,VLOOKUP(Table2[[#This Row],[Tên hàng hóa]],Table1[[Tên hàng hóa]:[Quy cách]],2,0),"")</f>
        <v>Yaskawa</v>
      </c>
      <c r="F844" s="107" t="str">
        <f>IF(Table2[[#This Row],[Tên hàng hóa]]&lt;&gt;0,VLOOKUP(Table2[[#This Row],[Tên hàng hóa]],Table1[[Tên hàng hóa]:[ĐVT]],3,0),"")</f>
        <v>Cái</v>
      </c>
      <c r="G844" s="108">
        <v>2695000</v>
      </c>
      <c r="H844" s="108">
        <v>5</v>
      </c>
      <c r="I844" s="109">
        <f>IF(Table2[[#This Row],[Số lượng]]&lt;&gt;0,Table2[[#This Row],[Số lượng]]*Table2[[#This Row],[Đơn giá mua]],"")</f>
        <v>13475000</v>
      </c>
      <c r="J844" s="109">
        <f ca="1">IF(AND(Table2[[#This Row],[Tên hàng hóa]]&lt;&gt;0,D845=""),SUM(OFFSET(Table2[[#This Row],[Thành tiền]],0,0,-COUNTIF(Table2[Số HĐ],Table2[[#This Row],[Số HĐ]]))),"")</f>
        <v>13475000</v>
      </c>
      <c r="K844" s="108" t="s">
        <v>464</v>
      </c>
      <c r="L84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44" s="110" t="s">
        <v>2136</v>
      </c>
    </row>
    <row r="845" spans="1:13" ht="35.1" customHeight="1" x14ac:dyDescent="0.2">
      <c r="A845" s="103"/>
      <c r="B845" s="104"/>
      <c r="C845" s="105" t="str">
        <f t="shared" si="6"/>
        <v/>
      </c>
      <c r="D845" s="106"/>
      <c r="E845" s="107" t="str">
        <f>IF(Table2[[#This Row],[Tên hàng hóa]]&lt;&gt;0,VLOOKUP(Table2[[#This Row],[Tên hàng hóa]],Table1[[Tên hàng hóa]:[Quy cách]],2,0),"")</f>
        <v/>
      </c>
      <c r="F845" s="107" t="str">
        <f>IF(Table2[[#This Row],[Tên hàng hóa]]&lt;&gt;0,VLOOKUP(Table2[[#This Row],[Tên hàng hóa]],Table1[[Tên hàng hóa]:[ĐVT]],3,0),"")</f>
        <v/>
      </c>
      <c r="G845" s="108"/>
      <c r="H845" s="108"/>
      <c r="I845" s="109" t="str">
        <f>IF(Table2[[#This Row],[Số lượng]]&lt;&gt;0,Table2[[#This Row],[Số lượng]]*Table2[[#This Row],[Đơn giá mua]],"")</f>
        <v/>
      </c>
      <c r="J845" s="109" t="str">
        <f ca="1">IF(AND(Table2[[#This Row],[Tên hàng hóa]]&lt;&gt;0,D846=""),SUM(OFFSET(Table2[[#This Row],[Thành tiền]],0,0,-COUNTIF(Table2[Số HĐ],Table2[[#This Row],[Số HĐ]]))),"")</f>
        <v/>
      </c>
      <c r="K845" s="108"/>
      <c r="L84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45" s="110"/>
    </row>
    <row r="846" spans="1:13" ht="35.1" customHeight="1" x14ac:dyDescent="0.2">
      <c r="A846" s="103">
        <v>42397</v>
      </c>
      <c r="B846" s="104" t="s">
        <v>2270</v>
      </c>
      <c r="C846" s="105" t="s">
        <v>480</v>
      </c>
      <c r="D846" s="106" t="s">
        <v>343</v>
      </c>
      <c r="E846" s="107" t="str">
        <f>IF(Table2[[#This Row],[Tên hàng hóa]]&lt;&gt;0,VLOOKUP(Table2[[#This Row],[Tên hàng hóa]],Table1[[Tên hàng hóa]:[Quy cách]],2,0),"")</f>
        <v>Relay</v>
      </c>
      <c r="F846" s="107" t="str">
        <f>IF(Table2[[#This Row],[Tên hàng hóa]]&lt;&gt;0,VLOOKUP(Table2[[#This Row],[Tên hàng hóa]],Table1[[Tên hàng hóa]:[ĐVT]],3,0),"")</f>
        <v>Cái</v>
      </c>
      <c r="G846" s="108">
        <v>57200</v>
      </c>
      <c r="H846" s="108">
        <v>24</v>
      </c>
      <c r="I846" s="109">
        <f>IF(Table2[[#This Row],[Số lượng]]&lt;&gt;0,Table2[[#This Row],[Số lượng]]*Table2[[#This Row],[Đơn giá mua]],"")</f>
        <v>1372800</v>
      </c>
      <c r="J846" s="109">
        <f ca="1">IF(AND(Table2[[#This Row],[Tên hàng hóa]]&lt;&gt;0,D847=""),SUM(OFFSET(Table2[[#This Row],[Thành tiền]],0,0,-COUNTIF(Table2[Số HĐ],Table2[[#This Row],[Số HĐ]]))),"")</f>
        <v>1372800</v>
      </c>
      <c r="K846" s="17" t="s">
        <v>464</v>
      </c>
      <c r="L84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46" s="15" t="s">
        <v>2706</v>
      </c>
    </row>
    <row r="847" spans="1:13" ht="35.1" customHeight="1" x14ac:dyDescent="0.2">
      <c r="A847" s="103"/>
      <c r="B847" s="104"/>
      <c r="C847" s="105" t="str">
        <f t="shared" si="6"/>
        <v/>
      </c>
      <c r="D847" s="106"/>
      <c r="E847" s="107" t="str">
        <f>IF(Table2[[#This Row],[Tên hàng hóa]]&lt;&gt;0,VLOOKUP(Table2[[#This Row],[Tên hàng hóa]],Table1[[Tên hàng hóa]:[Quy cách]],2,0),"")</f>
        <v/>
      </c>
      <c r="F847" s="107" t="str">
        <f>IF(Table2[[#This Row],[Tên hàng hóa]]&lt;&gt;0,VLOOKUP(Table2[[#This Row],[Tên hàng hóa]],Table1[[Tên hàng hóa]:[ĐVT]],3,0),"")</f>
        <v/>
      </c>
      <c r="G847" s="108"/>
      <c r="H847" s="108"/>
      <c r="I847" s="109" t="str">
        <f>IF(Table2[[#This Row],[Số lượng]]&lt;&gt;0,Table2[[#This Row],[Số lượng]]*Table2[[#This Row],[Đơn giá mua]],"")</f>
        <v/>
      </c>
      <c r="J847" s="109" t="str">
        <f ca="1">IF(AND(Table2[[#This Row],[Tên hàng hóa]]&lt;&gt;0,D848=""),SUM(OFFSET(Table2[[#This Row],[Thành tiền]],0,0,-COUNTIF(Table2[Số HĐ],Table2[[#This Row],[Số HĐ]]))),"")</f>
        <v/>
      </c>
      <c r="K847" s="108"/>
      <c r="L84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47" s="110"/>
    </row>
    <row r="848" spans="1:13" ht="35.1" customHeight="1" x14ac:dyDescent="0.2">
      <c r="A848" s="103">
        <v>42402</v>
      </c>
      <c r="B848" s="12" t="s">
        <v>2288</v>
      </c>
      <c r="C848" s="105" t="s">
        <v>480</v>
      </c>
      <c r="D848" s="16" t="s">
        <v>2284</v>
      </c>
      <c r="E848" s="107" t="str">
        <f>IF(Table2[[#This Row],[Tên hàng hóa]]&lt;&gt;0,VLOOKUP(Table2[[#This Row],[Tên hàng hóa]],Table1[[Tên hàng hóa]:[Quy cách]],2,0),"")</f>
        <v>Cảm Biến</v>
      </c>
      <c r="F848" s="107" t="str">
        <f>IF(Table2[[#This Row],[Tên hàng hóa]]&lt;&gt;0,VLOOKUP(Table2[[#This Row],[Tên hàng hóa]],Table1[[Tên hàng hóa]:[ĐVT]],3,0),"")</f>
        <v>Cái</v>
      </c>
      <c r="G848" s="108">
        <v>594000</v>
      </c>
      <c r="H848" s="108">
        <v>1</v>
      </c>
      <c r="I848" s="109">
        <f>IF(Table2[[#This Row],[Số lượng]]&lt;&gt;0,Table2[[#This Row],[Số lượng]]*Table2[[#This Row],[Đơn giá mua]],"")</f>
        <v>594000</v>
      </c>
      <c r="J848" s="109" t="str">
        <f ca="1">IF(AND(Table2[[#This Row],[Tên hàng hóa]]&lt;&gt;0,D849=""),SUM(OFFSET(Table2[[#This Row],[Thành tiền]],0,0,-COUNTIF(Table2[Số HĐ],Table2[[#This Row],[Số HĐ]]))),"")</f>
        <v/>
      </c>
      <c r="K848" s="108"/>
      <c r="L84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48" s="110"/>
    </row>
    <row r="849" spans="1:13" ht="35.1" customHeight="1" x14ac:dyDescent="0.2">
      <c r="A849" s="103">
        <v>42402</v>
      </c>
      <c r="B849" s="12" t="s">
        <v>2288</v>
      </c>
      <c r="C849" s="105" t="s">
        <v>480</v>
      </c>
      <c r="D849" s="16" t="s">
        <v>405</v>
      </c>
      <c r="E849" s="107" t="str">
        <f>IF(Table2[[#This Row],[Tên hàng hóa]]&lt;&gt;0,VLOOKUP(Table2[[#This Row],[Tên hàng hóa]],Table1[[Tên hàng hóa]:[Quy cách]],2,0),"")</f>
        <v>Timer</v>
      </c>
      <c r="F849" s="107" t="str">
        <f>IF(Table2[[#This Row],[Tên hàng hóa]]&lt;&gt;0,VLOOKUP(Table2[[#This Row],[Tên hàng hóa]],Table1[[Tên hàng hóa]:[ĐVT]],3,0),"")</f>
        <v>Cái</v>
      </c>
      <c r="G849" s="108">
        <v>1318900</v>
      </c>
      <c r="H849" s="108">
        <v>1</v>
      </c>
      <c r="I849" s="109">
        <f>IF(Table2[[#This Row],[Số lượng]]&lt;&gt;0,Table2[[#This Row],[Số lượng]]*Table2[[#This Row],[Đơn giá mua]],"")</f>
        <v>1318900</v>
      </c>
      <c r="J849" s="109" t="str">
        <f ca="1">IF(AND(Table2[[#This Row],[Tên hàng hóa]]&lt;&gt;0,D850=""),SUM(OFFSET(Table2[[#This Row],[Thành tiền]],0,0,-COUNTIF(Table2[Số HĐ],Table2[[#This Row],[Số HĐ]]))),"")</f>
        <v/>
      </c>
      <c r="K849" s="108"/>
      <c r="L84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49" s="110"/>
    </row>
    <row r="850" spans="1:13" ht="35.1" customHeight="1" x14ac:dyDescent="0.2">
      <c r="A850" s="103">
        <v>42402</v>
      </c>
      <c r="B850" s="12" t="s">
        <v>2288</v>
      </c>
      <c r="C850" s="105" t="s">
        <v>480</v>
      </c>
      <c r="D850" s="106" t="s">
        <v>2285</v>
      </c>
      <c r="E850" s="107" t="str">
        <f>IF(Table2[[#This Row],[Tên hàng hóa]]&lt;&gt;0,VLOOKUP(Table2[[#This Row],[Tên hàng hóa]],Table1[[Tên hàng hóa]:[Quy cách]],2,0),"")</f>
        <v>Timer</v>
      </c>
      <c r="F850" s="107" t="str">
        <f>IF(Table2[[#This Row],[Tên hàng hóa]]&lt;&gt;0,VLOOKUP(Table2[[#This Row],[Tên hàng hóa]],Table1[[Tên hàng hóa]:[ĐVT]],3,0),"")</f>
        <v>Cái</v>
      </c>
      <c r="G850" s="108">
        <v>1014200</v>
      </c>
      <c r="H850" s="108">
        <v>1</v>
      </c>
      <c r="I850" s="109">
        <f>IF(Table2[[#This Row],[Số lượng]]&lt;&gt;0,Table2[[#This Row],[Số lượng]]*Table2[[#This Row],[Đơn giá mua]],"")</f>
        <v>1014200</v>
      </c>
      <c r="J850" s="109" t="str">
        <f ca="1">IF(AND(Table2[[#This Row],[Tên hàng hóa]]&lt;&gt;0,D851=""),SUM(OFFSET(Table2[[#This Row],[Thành tiền]],0,0,-COUNTIF(Table2[Số HĐ],Table2[[#This Row],[Số HĐ]]))),"")</f>
        <v/>
      </c>
      <c r="K850" s="108"/>
      <c r="L85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50" s="110"/>
    </row>
    <row r="851" spans="1:13" ht="35.1" customHeight="1" x14ac:dyDescent="0.2">
      <c r="A851" s="103">
        <v>42402</v>
      </c>
      <c r="B851" s="12" t="s">
        <v>2288</v>
      </c>
      <c r="C851" s="105" t="s">
        <v>480</v>
      </c>
      <c r="D851" s="16" t="s">
        <v>392</v>
      </c>
      <c r="E851" s="107" t="str">
        <f>IF(Table2[[#This Row],[Tên hàng hóa]]&lt;&gt;0,VLOOKUP(Table2[[#This Row],[Tên hàng hóa]],Table1[[Tên hàng hóa]:[Quy cách]],2,0),"")</f>
        <v>Timer</v>
      </c>
      <c r="F851" s="107" t="str">
        <f>IF(Table2[[#This Row],[Tên hàng hóa]]&lt;&gt;0,VLOOKUP(Table2[[#This Row],[Tên hàng hóa]],Table1[[Tên hàng hóa]:[ĐVT]],3,0),"")</f>
        <v>Cái</v>
      </c>
      <c r="G851" s="108">
        <v>492800</v>
      </c>
      <c r="H851" s="108">
        <v>1</v>
      </c>
      <c r="I851" s="109">
        <f>IF(Table2[[#This Row],[Số lượng]]&lt;&gt;0,Table2[[#This Row],[Số lượng]]*Table2[[#This Row],[Đơn giá mua]],"")</f>
        <v>492800</v>
      </c>
      <c r="J851" s="109">
        <f ca="1">IF(AND(Table2[[#This Row],[Tên hàng hóa]]&lt;&gt;0,D852=""),SUM(OFFSET(Table2[[#This Row],[Thành tiền]],0,0,-COUNTIF(Table2[Số HĐ],Table2[[#This Row],[Số HĐ]]))),"")</f>
        <v>3419900</v>
      </c>
      <c r="K851" s="17" t="s">
        <v>464</v>
      </c>
      <c r="L85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51" s="15" t="s">
        <v>2706</v>
      </c>
    </row>
    <row r="852" spans="1:13" ht="35.1" customHeight="1" x14ac:dyDescent="0.2">
      <c r="A852" s="103"/>
      <c r="B852" s="104"/>
      <c r="C852" s="105" t="str">
        <f t="shared" si="6"/>
        <v/>
      </c>
      <c r="D852" s="106"/>
      <c r="E852" s="107" t="str">
        <f>IF(Table2[[#This Row],[Tên hàng hóa]]&lt;&gt;0,VLOOKUP(Table2[[#This Row],[Tên hàng hóa]],Table1[[Tên hàng hóa]:[Quy cách]],2,0),"")</f>
        <v/>
      </c>
      <c r="F852" s="107" t="str">
        <f>IF(Table2[[#This Row],[Tên hàng hóa]]&lt;&gt;0,VLOOKUP(Table2[[#This Row],[Tên hàng hóa]],Table1[[Tên hàng hóa]:[ĐVT]],3,0),"")</f>
        <v/>
      </c>
      <c r="G852" s="108"/>
      <c r="H852" s="108"/>
      <c r="I852" s="109" t="str">
        <f>IF(Table2[[#This Row],[Số lượng]]&lt;&gt;0,Table2[[#This Row],[Số lượng]]*Table2[[#This Row],[Đơn giá mua]],"")</f>
        <v/>
      </c>
      <c r="J852" s="109" t="str">
        <f ca="1">IF(AND(Table2[[#This Row],[Tên hàng hóa]]&lt;&gt;0,D853=""),SUM(OFFSET(Table2[[#This Row],[Thành tiền]],0,0,-COUNTIF(Table2[Số HĐ],Table2[[#This Row],[Số HĐ]]))),"")</f>
        <v/>
      </c>
      <c r="K852" s="108"/>
      <c r="L85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52" s="110"/>
    </row>
    <row r="853" spans="1:13" ht="35.1" customHeight="1" x14ac:dyDescent="0.2">
      <c r="A853" s="103">
        <v>42402</v>
      </c>
      <c r="B853" s="12" t="s">
        <v>2289</v>
      </c>
      <c r="C853" s="123" t="s">
        <v>2290</v>
      </c>
      <c r="D853" s="16" t="s">
        <v>2286</v>
      </c>
      <c r="E853" s="107" t="str">
        <f>IF(Table2[[#This Row],[Tên hàng hóa]]&lt;&gt;0,VLOOKUP(Table2[[#This Row],[Tên hàng hóa]],Table1[[Tên hàng hóa]:[Quy cách]],2,0),"")</f>
        <v>Công tắc Timer</v>
      </c>
      <c r="F853" s="107" t="str">
        <f>IF(Table2[[#This Row],[Tên hàng hóa]]&lt;&gt;0,VLOOKUP(Table2[[#This Row],[Tên hàng hóa]],Table1[[Tên hàng hóa]:[ĐVT]],3,0),"")</f>
        <v>Cái</v>
      </c>
      <c r="G853" s="108">
        <v>528000</v>
      </c>
      <c r="H853" s="108">
        <v>1</v>
      </c>
      <c r="I853" s="109">
        <f>IF(Table2[[#This Row],[Số lượng]]&lt;&gt;0,Table2[[#This Row],[Số lượng]]*Table2[[#This Row],[Đơn giá mua]],"")</f>
        <v>528000</v>
      </c>
      <c r="J853" s="109">
        <f ca="1">IF(AND(Table2[[#This Row],[Tên hàng hóa]]&lt;&gt;0,D854=""),SUM(OFFSET(Table2[[#This Row],[Thành tiền]],0,0,-COUNTIF(Table2[Số HĐ],Table2[[#This Row],[Số HĐ]]))),"")</f>
        <v>528000</v>
      </c>
      <c r="K853" s="17" t="s">
        <v>464</v>
      </c>
      <c r="L85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53" s="15" t="s">
        <v>2136</v>
      </c>
    </row>
    <row r="854" spans="1:13" ht="35.1" customHeight="1" x14ac:dyDescent="0.2">
      <c r="A854" s="103"/>
      <c r="B854" s="104"/>
      <c r="C854" s="105" t="str">
        <f t="shared" si="6"/>
        <v/>
      </c>
      <c r="D854" s="106"/>
      <c r="E854" s="107" t="str">
        <f>IF(Table2[[#This Row],[Tên hàng hóa]]&lt;&gt;0,VLOOKUP(Table2[[#This Row],[Tên hàng hóa]],Table1[[Tên hàng hóa]:[Quy cách]],2,0),"")</f>
        <v/>
      </c>
      <c r="F854" s="107" t="str">
        <f>IF(Table2[[#This Row],[Tên hàng hóa]]&lt;&gt;0,VLOOKUP(Table2[[#This Row],[Tên hàng hóa]],Table1[[Tên hàng hóa]:[ĐVT]],3,0),"")</f>
        <v/>
      </c>
      <c r="G854" s="108"/>
      <c r="H854" s="108"/>
      <c r="I854" s="109" t="str">
        <f>IF(Table2[[#This Row],[Số lượng]]&lt;&gt;0,Table2[[#This Row],[Số lượng]]*Table2[[#This Row],[Đơn giá mua]],"")</f>
        <v/>
      </c>
      <c r="J854" s="109" t="str">
        <f ca="1">IF(AND(Table2[[#This Row],[Tên hàng hóa]]&lt;&gt;0,D855=""),SUM(OFFSET(Table2[[#This Row],[Thành tiền]],0,0,-COUNTIF(Table2[Số HĐ],Table2[[#This Row],[Số HĐ]]))),"")</f>
        <v/>
      </c>
      <c r="K854" s="108"/>
      <c r="L85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54" s="110"/>
    </row>
    <row r="855" spans="1:13" ht="35.1" customHeight="1" x14ac:dyDescent="0.2">
      <c r="A855" s="103">
        <v>42403</v>
      </c>
      <c r="B855" s="12" t="s">
        <v>2300</v>
      </c>
      <c r="C855" s="105" t="s">
        <v>480</v>
      </c>
      <c r="D855" s="16" t="s">
        <v>2296</v>
      </c>
      <c r="E855" s="107" t="str">
        <f>IF(Table2[[#This Row],[Tên hàng hóa]]&lt;&gt;0,VLOOKUP(Table2[[#This Row],[Tên hàng hóa]],Table1[[Tên hàng hóa]:[Quy cách]],2,0),"")</f>
        <v>Relay</v>
      </c>
      <c r="F855" s="107" t="str">
        <f>IF(Table2[[#This Row],[Tên hàng hóa]]&lt;&gt;0,VLOOKUP(Table2[[#This Row],[Tên hàng hóa]],Table1[[Tên hàng hóa]:[ĐVT]],3,0),"")</f>
        <v>Cái</v>
      </c>
      <c r="G855" s="108">
        <v>326700</v>
      </c>
      <c r="H855" s="108">
        <v>5</v>
      </c>
      <c r="I855" s="109">
        <f>IF(Table2[[#This Row],[Số lượng]]&lt;&gt;0,Table2[[#This Row],[Số lượng]]*Table2[[#This Row],[Đơn giá mua]],"")</f>
        <v>1633500</v>
      </c>
      <c r="J855" s="109">
        <f ca="1">IF(AND(Table2[[#This Row],[Tên hàng hóa]]&lt;&gt;0,D856=""),SUM(OFFSET(Table2[[#This Row],[Thành tiền]],0,0,-COUNTIF(Table2[Số HĐ],Table2[[#This Row],[Số HĐ]]))),"")</f>
        <v>1633500</v>
      </c>
      <c r="K855" s="17" t="s">
        <v>464</v>
      </c>
      <c r="L85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55" s="15" t="s">
        <v>2706</v>
      </c>
    </row>
    <row r="856" spans="1:13" ht="35.1" customHeight="1" x14ac:dyDescent="0.2">
      <c r="A856" s="103"/>
      <c r="B856" s="104"/>
      <c r="C856" s="105" t="str">
        <f t="shared" ref="C856:C886" si="7">IF(AND(D856&lt;&gt;0,D857=""),C855,"")</f>
        <v/>
      </c>
      <c r="D856" s="106"/>
      <c r="E856" s="107" t="str">
        <f>IF(Table2[[#This Row],[Tên hàng hóa]]&lt;&gt;0,VLOOKUP(Table2[[#This Row],[Tên hàng hóa]],Table1[[Tên hàng hóa]:[Quy cách]],2,0),"")</f>
        <v/>
      </c>
      <c r="F856" s="107" t="str">
        <f>IF(Table2[[#This Row],[Tên hàng hóa]]&lt;&gt;0,VLOOKUP(Table2[[#This Row],[Tên hàng hóa]],Table1[[Tên hàng hóa]:[ĐVT]],3,0),"")</f>
        <v/>
      </c>
      <c r="G856" s="108"/>
      <c r="H856" s="108"/>
      <c r="I856" s="109" t="str">
        <f>IF(Table2[[#This Row],[Số lượng]]&lt;&gt;0,Table2[[#This Row],[Số lượng]]*Table2[[#This Row],[Đơn giá mua]],"")</f>
        <v/>
      </c>
      <c r="J856" s="109" t="str">
        <f ca="1">IF(AND(Table2[[#This Row],[Tên hàng hóa]]&lt;&gt;0,D857=""),SUM(OFFSET(Table2[[#This Row],[Thành tiền]],0,0,-COUNTIF(Table2[Số HĐ],Table2[[#This Row],[Số HĐ]]))),"")</f>
        <v/>
      </c>
      <c r="K856" s="108"/>
      <c r="L85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56" s="110"/>
    </row>
    <row r="857" spans="1:13" ht="35.1" customHeight="1" x14ac:dyDescent="0.2">
      <c r="A857" s="103">
        <v>42403</v>
      </c>
      <c r="B857" s="12" t="s">
        <v>2301</v>
      </c>
      <c r="C857" s="123" t="s">
        <v>2302</v>
      </c>
      <c r="D857" s="106" t="s">
        <v>2297</v>
      </c>
      <c r="E857" s="107" t="str">
        <f>IF(Table2[[#This Row],[Tên hàng hóa]]&lt;&gt;0,VLOOKUP(Table2[[#This Row],[Tên hàng hóa]],Table1[[Tên hàng hóa]:[Quy cách]],2,0),"")</f>
        <v>Philips</v>
      </c>
      <c r="F857" s="107" t="str">
        <f>IF(Table2[[#This Row],[Tên hàng hóa]]&lt;&gt;0,VLOOKUP(Table2[[#This Row],[Tên hàng hóa]],Table1[[Tên hàng hóa]:[ĐVT]],3,0),"")</f>
        <v>Cái</v>
      </c>
      <c r="G857" s="108">
        <v>94600</v>
      </c>
      <c r="H857" s="108">
        <v>10</v>
      </c>
      <c r="I857" s="109">
        <f>IF(Table2[[#This Row],[Số lượng]]&lt;&gt;0,Table2[[#This Row],[Số lượng]]*Table2[[#This Row],[Đơn giá mua]],"")</f>
        <v>946000</v>
      </c>
      <c r="J857" s="109">
        <f ca="1">IF(AND(Table2[[#This Row],[Tên hàng hóa]]&lt;&gt;0,D858=""),SUM(OFFSET(Table2[[#This Row],[Thành tiền]],0,0,-COUNTIF(Table2[Số HĐ],Table2[[#This Row],[Số HĐ]]))),"")</f>
        <v>946000</v>
      </c>
      <c r="K857" s="17" t="s">
        <v>464</v>
      </c>
      <c r="L85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57" s="15" t="s">
        <v>2136</v>
      </c>
    </row>
    <row r="858" spans="1:13" ht="35.1" customHeight="1" x14ac:dyDescent="0.2">
      <c r="A858" s="103"/>
      <c r="B858" s="104"/>
      <c r="C858" s="105" t="str">
        <f t="shared" si="7"/>
        <v/>
      </c>
      <c r="D858" s="106"/>
      <c r="E858" s="107" t="str">
        <f>IF(Table2[[#This Row],[Tên hàng hóa]]&lt;&gt;0,VLOOKUP(Table2[[#This Row],[Tên hàng hóa]],Table1[[Tên hàng hóa]:[Quy cách]],2,0),"")</f>
        <v/>
      </c>
      <c r="F858" s="107" t="str">
        <f>IF(Table2[[#This Row],[Tên hàng hóa]]&lt;&gt;0,VLOOKUP(Table2[[#This Row],[Tên hàng hóa]],Table1[[Tên hàng hóa]:[ĐVT]],3,0),"")</f>
        <v/>
      </c>
      <c r="G858" s="108"/>
      <c r="H858" s="108"/>
      <c r="I858" s="109" t="str">
        <f>IF(Table2[[#This Row],[Số lượng]]&lt;&gt;0,Table2[[#This Row],[Số lượng]]*Table2[[#This Row],[Đơn giá mua]],"")</f>
        <v/>
      </c>
      <c r="J858" s="109" t="str">
        <f ca="1">IF(AND(Table2[[#This Row],[Tên hàng hóa]]&lt;&gt;0,D859=""),SUM(OFFSET(Table2[[#This Row],[Thành tiền]],0,0,-COUNTIF(Table2[Số HĐ],Table2[[#This Row],[Số HĐ]]))),"")</f>
        <v/>
      </c>
      <c r="K858" s="108"/>
      <c r="L85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58" s="110"/>
    </row>
    <row r="859" spans="1:13" ht="35.1" customHeight="1" x14ac:dyDescent="0.2">
      <c r="A859" s="103">
        <v>42402</v>
      </c>
      <c r="B859" s="12" t="s">
        <v>2346</v>
      </c>
      <c r="C859" s="105" t="s">
        <v>521</v>
      </c>
      <c r="D859" s="16" t="s">
        <v>120</v>
      </c>
      <c r="E859" s="107" t="str">
        <f>IF(Table2[[#This Row],[Tên hàng hóa]]&lt;&gt;0,VLOOKUP(Table2[[#This Row],[Tên hàng hóa]],Table1[[Tên hàng hóa]:[Quy cách]],2,0),"")</f>
        <v>Bộ Điều Khiển Nhiệt Độ</v>
      </c>
      <c r="F859" s="107" t="str">
        <f>IF(Table2[[#This Row],[Tên hàng hóa]]&lt;&gt;0,VLOOKUP(Table2[[#This Row],[Tên hàng hóa]],Table1[[Tên hàng hóa]:[ĐVT]],3,0),"")</f>
        <v>Cái</v>
      </c>
      <c r="G859" s="108">
        <v>3190000</v>
      </c>
      <c r="H859" s="108">
        <v>1</v>
      </c>
      <c r="I859" s="109">
        <f>IF(Table2[[#This Row],[Số lượng]]&lt;&gt;0,Table2[[#This Row],[Số lượng]]*Table2[[#This Row],[Đơn giá mua]],"")</f>
        <v>3190000</v>
      </c>
      <c r="J859" s="109" t="str">
        <f ca="1">IF(AND(Table2[[#This Row],[Tên hàng hóa]]&lt;&gt;0,D860=""),SUM(OFFSET(Table2[[#This Row],[Thành tiền]],0,0,-COUNTIF(Table2[Số HĐ],Table2[[#This Row],[Số HĐ]]))),"")</f>
        <v/>
      </c>
      <c r="K859" s="108"/>
      <c r="L85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59" s="15"/>
    </row>
    <row r="860" spans="1:13" ht="35.1" customHeight="1" x14ac:dyDescent="0.2">
      <c r="A860" s="103">
        <v>42402</v>
      </c>
      <c r="B860" s="12" t="s">
        <v>2346</v>
      </c>
      <c r="C860" s="105" t="s">
        <v>521</v>
      </c>
      <c r="D860" s="16" t="s">
        <v>181</v>
      </c>
      <c r="E860" s="107" t="str">
        <f>IF(Table2[[#This Row],[Tên hàng hóa]]&lt;&gt;0,VLOOKUP(Table2[[#This Row],[Tên hàng hóa]],Table1[[Tên hàng hóa]:[Quy cách]],2,0),"")</f>
        <v>Bộ Nguồn Xung</v>
      </c>
      <c r="F860" s="107" t="str">
        <f>IF(Table2[[#This Row],[Tên hàng hóa]]&lt;&gt;0,VLOOKUP(Table2[[#This Row],[Tên hàng hóa]],Table1[[Tên hàng hóa]:[ĐVT]],3,0),"")</f>
        <v>Cái</v>
      </c>
      <c r="G860" s="108">
        <v>1760000</v>
      </c>
      <c r="H860" s="108">
        <v>1</v>
      </c>
      <c r="I860" s="109">
        <f>IF(Table2[[#This Row],[Số lượng]]&lt;&gt;0,Table2[[#This Row],[Số lượng]]*Table2[[#This Row],[Đơn giá mua]],"")</f>
        <v>1760000</v>
      </c>
      <c r="J860" s="109" t="str">
        <f ca="1">IF(AND(Table2[[#This Row],[Tên hàng hóa]]&lt;&gt;0,D861=""),SUM(OFFSET(Table2[[#This Row],[Thành tiền]],0,0,-COUNTIF(Table2[Số HĐ],Table2[[#This Row],[Số HĐ]]))),"")</f>
        <v/>
      </c>
      <c r="K860" s="108"/>
      <c r="L86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60" s="15"/>
    </row>
    <row r="861" spans="1:13" ht="35.1" customHeight="1" x14ac:dyDescent="0.2">
      <c r="A861" s="103">
        <v>42402</v>
      </c>
      <c r="B861" s="12" t="s">
        <v>2346</v>
      </c>
      <c r="C861" s="105" t="s">
        <v>521</v>
      </c>
      <c r="D861" s="16" t="s">
        <v>391</v>
      </c>
      <c r="E861" s="107" t="str">
        <f>IF(Table2[[#This Row],[Tên hàng hóa]]&lt;&gt;0,VLOOKUP(Table2[[#This Row],[Tên hàng hóa]],Table1[[Tên hàng hóa]:[Quy cách]],2,0),"")</f>
        <v>Timer</v>
      </c>
      <c r="F861" s="107" t="str">
        <f>IF(Table2[[#This Row],[Tên hàng hóa]]&lt;&gt;0,VLOOKUP(Table2[[#This Row],[Tên hàng hóa]],Table1[[Tên hàng hóa]:[ĐVT]],3,0),"")</f>
        <v>Cái</v>
      </c>
      <c r="G861" s="108">
        <v>517000</v>
      </c>
      <c r="H861" s="108">
        <v>1</v>
      </c>
      <c r="I861" s="109">
        <f>IF(Table2[[#This Row],[Số lượng]]&lt;&gt;0,Table2[[#This Row],[Số lượng]]*Table2[[#This Row],[Đơn giá mua]],"")</f>
        <v>517000</v>
      </c>
      <c r="J861" s="109" t="str">
        <f ca="1">IF(AND(Table2[[#This Row],[Tên hàng hóa]]&lt;&gt;0,D862=""),SUM(OFFSET(Table2[[#This Row],[Thành tiền]],0,0,-COUNTIF(Table2[Số HĐ],Table2[[#This Row],[Số HĐ]]))),"")</f>
        <v/>
      </c>
      <c r="K861" s="108"/>
      <c r="L86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61" s="110"/>
    </row>
    <row r="862" spans="1:13" ht="35.1" customHeight="1" x14ac:dyDescent="0.2">
      <c r="A862" s="103">
        <v>42402</v>
      </c>
      <c r="B862" s="12" t="s">
        <v>2346</v>
      </c>
      <c r="C862" s="105" t="s">
        <v>521</v>
      </c>
      <c r="D862" s="16" t="s">
        <v>395</v>
      </c>
      <c r="E862" s="107" t="str">
        <f>IF(Table2[[#This Row],[Tên hàng hóa]]&lt;&gt;0,VLOOKUP(Table2[[#This Row],[Tên hàng hóa]],Table1[[Tên hàng hóa]:[Quy cách]],2,0),"")</f>
        <v>Timer</v>
      </c>
      <c r="F862" s="107" t="str">
        <f>IF(Table2[[#This Row],[Tên hàng hóa]]&lt;&gt;0,VLOOKUP(Table2[[#This Row],[Tên hàng hóa]],Table1[[Tên hàng hóa]:[ĐVT]],3,0),"")</f>
        <v>Cái</v>
      </c>
      <c r="G862" s="108">
        <v>770000</v>
      </c>
      <c r="H862" s="108">
        <v>2</v>
      </c>
      <c r="I862" s="109">
        <f>IF(Table2[[#This Row],[Số lượng]]&lt;&gt;0,Table2[[#This Row],[Số lượng]]*Table2[[#This Row],[Đơn giá mua]],"")</f>
        <v>1540000</v>
      </c>
      <c r="J862" s="109">
        <f ca="1">IF(AND(Table2[[#This Row],[Tên hàng hóa]]&lt;&gt;0,D863=""),SUM(OFFSET(Table2[[#This Row],[Thành tiền]],0,0,-COUNTIF(Table2[Số HĐ],Table2[[#This Row],[Số HĐ]]))),"")</f>
        <v>7007000</v>
      </c>
      <c r="K862" s="17" t="s">
        <v>464</v>
      </c>
      <c r="L86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62" s="15" t="s">
        <v>2991</v>
      </c>
    </row>
    <row r="863" spans="1:13" ht="35.1" customHeight="1" x14ac:dyDescent="0.2">
      <c r="A863" s="103"/>
      <c r="B863" s="104"/>
      <c r="C863" s="105" t="str">
        <f t="shared" si="7"/>
        <v/>
      </c>
      <c r="D863" s="106"/>
      <c r="E863" s="107" t="str">
        <f>IF(Table2[[#This Row],[Tên hàng hóa]]&lt;&gt;0,VLOOKUP(Table2[[#This Row],[Tên hàng hóa]],Table1[[Tên hàng hóa]:[Quy cách]],2,0),"")</f>
        <v/>
      </c>
      <c r="F863" s="107" t="str">
        <f>IF(Table2[[#This Row],[Tên hàng hóa]]&lt;&gt;0,VLOOKUP(Table2[[#This Row],[Tên hàng hóa]],Table1[[Tên hàng hóa]:[ĐVT]],3,0),"")</f>
        <v/>
      </c>
      <c r="G863" s="108"/>
      <c r="H863" s="108"/>
      <c r="I863" s="109" t="str">
        <f>IF(Table2[[#This Row],[Số lượng]]&lt;&gt;0,Table2[[#This Row],[Số lượng]]*Table2[[#This Row],[Đơn giá mua]],"")</f>
        <v/>
      </c>
      <c r="J863" s="109" t="str">
        <f ca="1">IF(AND(Table2[[#This Row],[Tên hàng hóa]]&lt;&gt;0,D864=""),SUM(OFFSET(Table2[[#This Row],[Thành tiền]],0,0,-COUNTIF(Table2[Số HĐ],Table2[[#This Row],[Số HĐ]]))),"")</f>
        <v/>
      </c>
      <c r="K863" s="108"/>
      <c r="L86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63" s="110"/>
    </row>
    <row r="864" spans="1:13" ht="35.1" customHeight="1" x14ac:dyDescent="0.2">
      <c r="A864" s="103">
        <v>42403</v>
      </c>
      <c r="B864" s="12" t="s">
        <v>2314</v>
      </c>
      <c r="C864" s="105" t="s">
        <v>480</v>
      </c>
      <c r="D864" s="16" t="s">
        <v>2315</v>
      </c>
      <c r="E864" s="107" t="str">
        <f>IF(Table2[[#This Row],[Tên hàng hóa]]&lt;&gt;0,VLOOKUP(Table2[[#This Row],[Tên hàng hóa]],Table1[[Tên hàng hóa]:[Quy cách]],2,0),"")</f>
        <v>Timer</v>
      </c>
      <c r="F864" s="107" t="str">
        <f>IF(Table2[[#This Row],[Tên hàng hóa]]&lt;&gt;0,VLOOKUP(Table2[[#This Row],[Tên hàng hóa]],Table1[[Tên hàng hóa]:[ĐVT]],3,0),"")</f>
        <v>Cái</v>
      </c>
      <c r="G864" s="108">
        <v>971300</v>
      </c>
      <c r="H864" s="108">
        <v>4</v>
      </c>
      <c r="I864" s="109">
        <f>IF(Table2[[#This Row],[Số lượng]]&lt;&gt;0,Table2[[#This Row],[Số lượng]]*Table2[[#This Row],[Đơn giá mua]],"")</f>
        <v>3885200</v>
      </c>
      <c r="J864" s="109">
        <f ca="1">IF(AND(Table2[[#This Row],[Tên hàng hóa]]&lt;&gt;0,D865=""),SUM(OFFSET(Table2[[#This Row],[Thành tiền]],0,0,-COUNTIF(Table2[Số HĐ],Table2[[#This Row],[Số HĐ]]))),"")</f>
        <v>3885200</v>
      </c>
      <c r="K864" s="17" t="s">
        <v>464</v>
      </c>
      <c r="L86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64" s="15" t="s">
        <v>2706</v>
      </c>
    </row>
    <row r="865" spans="1:13" ht="35.1" customHeight="1" x14ac:dyDescent="0.2">
      <c r="A865" s="103"/>
      <c r="B865" s="104"/>
      <c r="C865" s="105" t="str">
        <f t="shared" si="7"/>
        <v/>
      </c>
      <c r="D865" s="106"/>
      <c r="E865" s="107" t="str">
        <f>IF(Table2[[#This Row],[Tên hàng hóa]]&lt;&gt;0,VLOOKUP(Table2[[#This Row],[Tên hàng hóa]],Table1[[Tên hàng hóa]:[Quy cách]],2,0),"")</f>
        <v/>
      </c>
      <c r="F865" s="107" t="str">
        <f>IF(Table2[[#This Row],[Tên hàng hóa]]&lt;&gt;0,VLOOKUP(Table2[[#This Row],[Tên hàng hóa]],Table1[[Tên hàng hóa]:[ĐVT]],3,0),"")</f>
        <v/>
      </c>
      <c r="G865" s="108"/>
      <c r="H865" s="108"/>
      <c r="I865" s="109" t="str">
        <f>IF(Table2[[#This Row],[Số lượng]]&lt;&gt;0,Table2[[#This Row],[Số lượng]]*Table2[[#This Row],[Đơn giá mua]],"")</f>
        <v/>
      </c>
      <c r="J865" s="109" t="str">
        <f ca="1">IF(AND(Table2[[#This Row],[Tên hàng hóa]]&lt;&gt;0,D866=""),SUM(OFFSET(Table2[[#This Row],[Thành tiền]],0,0,-COUNTIF(Table2[Số HĐ],Table2[[#This Row],[Số HĐ]]))),"")</f>
        <v/>
      </c>
      <c r="K865" s="108"/>
      <c r="L86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65" s="110"/>
    </row>
    <row r="866" spans="1:13" ht="35.1" customHeight="1" x14ac:dyDescent="0.2">
      <c r="A866" s="103">
        <v>42416</v>
      </c>
      <c r="B866" s="12" t="s">
        <v>2331</v>
      </c>
      <c r="C866" s="105" t="s">
        <v>480</v>
      </c>
      <c r="D866" s="16" t="s">
        <v>641</v>
      </c>
      <c r="E866" s="107" t="str">
        <f>IF(Table2[[#This Row],[Tên hàng hóa]]&lt;&gt;0,VLOOKUP(Table2[[#This Row],[Tên hàng hóa]],Table1[[Tên hàng hóa]:[Quy cách]],2,0),"")</f>
        <v>Timer</v>
      </c>
      <c r="F866" s="107" t="str">
        <f>IF(Table2[[#This Row],[Tên hàng hóa]]&lt;&gt;0,VLOOKUP(Table2[[#This Row],[Tên hàng hóa]],Table1[[Tên hàng hóa]:[ĐVT]],3,0),"")</f>
        <v>Cái</v>
      </c>
      <c r="G866" s="108">
        <v>2693900</v>
      </c>
      <c r="H866" s="108">
        <v>1</v>
      </c>
      <c r="I866" s="109">
        <f>IF(Table2[[#This Row],[Số lượng]]&lt;&gt;0,Table2[[#This Row],[Số lượng]]*Table2[[#This Row],[Đơn giá mua]],"")</f>
        <v>2693900</v>
      </c>
      <c r="J866" s="109" t="str">
        <f ca="1">IF(AND(Table2[[#This Row],[Tên hàng hóa]]&lt;&gt;0,D867=""),SUM(OFFSET(Table2[[#This Row],[Thành tiền]],0,0,-COUNTIF(Table2[Số HĐ],Table2[[#This Row],[Số HĐ]]))),"")</f>
        <v/>
      </c>
      <c r="K866" s="108"/>
      <c r="L86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66" s="15"/>
    </row>
    <row r="867" spans="1:13" ht="35.1" customHeight="1" x14ac:dyDescent="0.2">
      <c r="A867" s="103">
        <v>42416</v>
      </c>
      <c r="B867" s="12" t="s">
        <v>2331</v>
      </c>
      <c r="C867" s="105" t="str">
        <f t="shared" si="7"/>
        <v>CTY TNHH TM -DV Thuận Phương</v>
      </c>
      <c r="D867" s="16" t="s">
        <v>2332</v>
      </c>
      <c r="E867" s="107" t="str">
        <f>IF(Table2[[#This Row],[Tên hàng hóa]]&lt;&gt;0,VLOOKUP(Table2[[#This Row],[Tên hàng hóa]],Table1[[Tên hàng hóa]:[Quy cách]],2,0),"")</f>
        <v>Bộ nguồn</v>
      </c>
      <c r="F867" s="107" t="str">
        <f>IF(Table2[[#This Row],[Tên hàng hóa]]&lt;&gt;0,VLOOKUP(Table2[[#This Row],[Tên hàng hóa]],Table1[[Tên hàng hóa]:[ĐVT]],3,0),"")</f>
        <v>Cái</v>
      </c>
      <c r="G867" s="108">
        <v>550000</v>
      </c>
      <c r="H867" s="108">
        <v>5</v>
      </c>
      <c r="I867" s="109">
        <f>IF(Table2[[#This Row],[Số lượng]]&lt;&gt;0,Table2[[#This Row],[Số lượng]]*Table2[[#This Row],[Đơn giá mua]],"")</f>
        <v>2750000</v>
      </c>
      <c r="J867" s="109">
        <f ca="1">IF(AND(Table2[[#This Row],[Tên hàng hóa]]&lt;&gt;0,D868=""),SUM(OFFSET(Table2[[#This Row],[Thành tiền]],0,0,-COUNTIF(Table2[Số HĐ],Table2[[#This Row],[Số HĐ]]))),"")</f>
        <v>5443900</v>
      </c>
      <c r="K867" s="17" t="s">
        <v>464</v>
      </c>
      <c r="L86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67" s="15" t="s">
        <v>2706</v>
      </c>
    </row>
    <row r="868" spans="1:13" ht="35.1" customHeight="1" x14ac:dyDescent="0.2">
      <c r="A868" s="103"/>
      <c r="B868" s="104"/>
      <c r="C868" s="105" t="str">
        <f t="shared" si="7"/>
        <v/>
      </c>
      <c r="D868" s="106"/>
      <c r="E868" s="107" t="str">
        <f>IF(Table2[[#This Row],[Tên hàng hóa]]&lt;&gt;0,VLOOKUP(Table2[[#This Row],[Tên hàng hóa]],Table1[[Tên hàng hóa]:[Quy cách]],2,0),"")</f>
        <v/>
      </c>
      <c r="F868" s="107" t="str">
        <f>IF(Table2[[#This Row],[Tên hàng hóa]]&lt;&gt;0,VLOOKUP(Table2[[#This Row],[Tên hàng hóa]],Table1[[Tên hàng hóa]:[ĐVT]],3,0),"")</f>
        <v/>
      </c>
      <c r="G868" s="108"/>
      <c r="H868" s="108"/>
      <c r="I868" s="109" t="str">
        <f>IF(Table2[[#This Row],[Số lượng]]&lt;&gt;0,Table2[[#This Row],[Số lượng]]*Table2[[#This Row],[Đơn giá mua]],"")</f>
        <v/>
      </c>
      <c r="J868" s="109" t="str">
        <f ca="1">IF(AND(Table2[[#This Row],[Tên hàng hóa]]&lt;&gt;0,D869=""),SUM(OFFSET(Table2[[#This Row],[Thành tiền]],0,0,-COUNTIF(Table2[Số HĐ],Table2[[#This Row],[Số HĐ]]))),"")</f>
        <v/>
      </c>
      <c r="K868" s="108"/>
      <c r="L86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68" s="110"/>
    </row>
    <row r="869" spans="1:13" ht="35.1" customHeight="1" x14ac:dyDescent="0.2">
      <c r="A869" s="103">
        <v>42416</v>
      </c>
      <c r="B869" s="12" t="s">
        <v>2334</v>
      </c>
      <c r="C869" s="105" t="s">
        <v>1119</v>
      </c>
      <c r="D869" s="16" t="s">
        <v>1807</v>
      </c>
      <c r="E869" s="107" t="str">
        <f>IF(Table2[[#This Row],[Tên hàng hóa]]&lt;&gt;0,VLOOKUP(Table2[[#This Row],[Tên hàng hóa]],Table1[[Tên hàng hóa]:[Quy cách]],2,0),"")</f>
        <v>Schneider</v>
      </c>
      <c r="F869" s="107" t="str">
        <f>IF(Table2[[#This Row],[Tên hàng hóa]]&lt;&gt;0,VLOOKUP(Table2[[#This Row],[Tên hàng hóa]],Table1[[Tên hàng hóa]:[ĐVT]],3,0),"")</f>
        <v>Cái</v>
      </c>
      <c r="G869" s="108">
        <v>77110</v>
      </c>
      <c r="H869" s="108">
        <v>2</v>
      </c>
      <c r="I869" s="109">
        <f>IF(Table2[[#This Row],[Số lượng]]&lt;&gt;0,Table2[[#This Row],[Số lượng]]*Table2[[#This Row],[Đơn giá mua]],"")</f>
        <v>154220</v>
      </c>
      <c r="J869" s="109" t="str">
        <f ca="1">IF(AND(Table2[[#This Row],[Tên hàng hóa]]&lt;&gt;0,D870=""),SUM(OFFSET(Table2[[#This Row],[Thành tiền]],0,0,-COUNTIF(Table2[Số HĐ],Table2[[#This Row],[Số HĐ]]))),"")</f>
        <v/>
      </c>
      <c r="K869" s="108"/>
      <c r="L86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69" s="110"/>
    </row>
    <row r="870" spans="1:13" ht="35.1" customHeight="1" x14ac:dyDescent="0.2">
      <c r="A870" s="103">
        <v>42416</v>
      </c>
      <c r="B870" s="12" t="s">
        <v>2334</v>
      </c>
      <c r="C870" s="105" t="s">
        <v>1119</v>
      </c>
      <c r="D870" s="16" t="s">
        <v>2333</v>
      </c>
      <c r="E870" s="107" t="str">
        <f>IF(Table2[[#This Row],[Tên hàng hóa]]&lt;&gt;0,VLOOKUP(Table2[[#This Row],[Tên hàng hóa]],Table1[[Tên hàng hóa]:[Quy cách]],2,0),"")</f>
        <v>Schneider</v>
      </c>
      <c r="F870" s="107" t="str">
        <f>IF(Table2[[#This Row],[Tên hàng hóa]]&lt;&gt;0,VLOOKUP(Table2[[#This Row],[Tên hàng hóa]],Table1[[Tên hàng hóa]:[ĐVT]],3,0),"")</f>
        <v>Cái</v>
      </c>
      <c r="G870" s="108">
        <v>25850</v>
      </c>
      <c r="H870" s="108">
        <v>2</v>
      </c>
      <c r="I870" s="109">
        <f>IF(Table2[[#This Row],[Số lượng]]&lt;&gt;0,Table2[[#This Row],[Số lượng]]*Table2[[#This Row],[Đơn giá mua]],"")</f>
        <v>51700</v>
      </c>
      <c r="J870" s="109" t="str">
        <f ca="1">IF(AND(Table2[[#This Row],[Tên hàng hóa]]&lt;&gt;0,D871=""),SUM(OFFSET(Table2[[#This Row],[Thành tiền]],0,0,-COUNTIF(Table2[Số HĐ],Table2[[#This Row],[Số HĐ]]))),"")</f>
        <v/>
      </c>
      <c r="K870" s="108"/>
      <c r="L87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70" s="110"/>
    </row>
    <row r="871" spans="1:13" ht="35.1" customHeight="1" x14ac:dyDescent="0.2">
      <c r="A871" s="103">
        <v>42416</v>
      </c>
      <c r="B871" s="12" t="s">
        <v>2334</v>
      </c>
      <c r="C871" s="105" t="s">
        <v>1119</v>
      </c>
      <c r="D871" s="16" t="s">
        <v>1806</v>
      </c>
      <c r="E871" s="107" t="str">
        <f>IF(Table2[[#This Row],[Tên hàng hóa]]&lt;&gt;0,VLOOKUP(Table2[[#This Row],[Tên hàng hóa]],Table1[[Tên hàng hóa]:[Quy cách]],2,0),"")</f>
        <v>Schneider</v>
      </c>
      <c r="F871" s="107" t="str">
        <f>IF(Table2[[#This Row],[Tên hàng hóa]]&lt;&gt;0,VLOOKUP(Table2[[#This Row],[Tên hàng hóa]],Table1[[Tên hàng hóa]:[ĐVT]],3,0),"")</f>
        <v>Cái</v>
      </c>
      <c r="G871" s="108">
        <v>100210</v>
      </c>
      <c r="H871" s="108">
        <v>2</v>
      </c>
      <c r="I871" s="109">
        <f>IF(Table2[[#This Row],[Số lượng]]&lt;&gt;0,Table2[[#This Row],[Số lượng]]*Table2[[#This Row],[Đơn giá mua]],"")</f>
        <v>200420</v>
      </c>
      <c r="J871" s="109">
        <f ca="1">IF(AND(Table2[[#This Row],[Tên hàng hóa]]&lt;&gt;0,D872=""),SUM(OFFSET(Table2[[#This Row],[Thành tiền]],0,0,-COUNTIF(Table2[Số HĐ],Table2[[#This Row],[Số HĐ]]))),"")</f>
        <v>406340</v>
      </c>
      <c r="K871" s="17" t="s">
        <v>464</v>
      </c>
      <c r="L87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71" s="15" t="s">
        <v>2136</v>
      </c>
    </row>
    <row r="872" spans="1:13" ht="35.1" customHeight="1" x14ac:dyDescent="0.2">
      <c r="A872" s="103"/>
      <c r="B872" s="104"/>
      <c r="C872" s="105" t="str">
        <f t="shared" si="7"/>
        <v/>
      </c>
      <c r="D872" s="106"/>
      <c r="E872" s="107" t="str">
        <f>IF(Table2[[#This Row],[Tên hàng hóa]]&lt;&gt;0,VLOOKUP(Table2[[#This Row],[Tên hàng hóa]],Table1[[Tên hàng hóa]:[Quy cách]],2,0),"")</f>
        <v/>
      </c>
      <c r="F872" s="107" t="str">
        <f>IF(Table2[[#This Row],[Tên hàng hóa]]&lt;&gt;0,VLOOKUP(Table2[[#This Row],[Tên hàng hóa]],Table1[[Tên hàng hóa]:[ĐVT]],3,0),"")</f>
        <v/>
      </c>
      <c r="G872" s="108"/>
      <c r="H872" s="108"/>
      <c r="I872" s="109" t="str">
        <f>IF(Table2[[#This Row],[Số lượng]]&lt;&gt;0,Table2[[#This Row],[Số lượng]]*Table2[[#This Row],[Đơn giá mua]],"")</f>
        <v/>
      </c>
      <c r="J872" s="109" t="str">
        <f ca="1">IF(AND(Table2[[#This Row],[Tên hàng hóa]]&lt;&gt;0,D873=""),SUM(OFFSET(Table2[[#This Row],[Thành tiền]],0,0,-COUNTIF(Table2[Số HĐ],Table2[[#This Row],[Số HĐ]]))),"")</f>
        <v/>
      </c>
      <c r="K872" s="108"/>
      <c r="L87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72" s="110"/>
    </row>
    <row r="873" spans="1:13" ht="35.1" customHeight="1" x14ac:dyDescent="0.2">
      <c r="A873" s="103">
        <v>42415</v>
      </c>
      <c r="B873" s="12" t="s">
        <v>2379</v>
      </c>
      <c r="C873" s="105" t="s">
        <v>521</v>
      </c>
      <c r="D873" s="106" t="s">
        <v>232</v>
      </c>
      <c r="E873" s="107" t="str">
        <f>IF(Table2[[#This Row],[Tên hàng hóa]]&lt;&gt;0,VLOOKUP(Table2[[#This Row],[Tên hàng hóa]],Table1[[Tên hàng hóa]:[Quy cách]],2,0),"")</f>
        <v>Cảm Biến</v>
      </c>
      <c r="F873" s="107" t="str">
        <f>IF(Table2[[#This Row],[Tên hàng hóa]]&lt;&gt;0,VLOOKUP(Table2[[#This Row],[Tên hàng hóa]],Table1[[Tên hàng hóa]:[ĐVT]],3,0),"")</f>
        <v>Cái</v>
      </c>
      <c r="G873" s="108">
        <v>1540000</v>
      </c>
      <c r="H873" s="108">
        <v>1</v>
      </c>
      <c r="I873" s="109">
        <f>IF(Table2[[#This Row],[Số lượng]]&lt;&gt;0,Table2[[#This Row],[Số lượng]]*Table2[[#This Row],[Đơn giá mua]],"")</f>
        <v>1540000</v>
      </c>
      <c r="J873" s="109" t="str">
        <f ca="1">IF(AND(Table2[[#This Row],[Tên hàng hóa]]&lt;&gt;0,D874=""),SUM(OFFSET(Table2[[#This Row],[Thành tiền]],0,0,-COUNTIF(Table2[Số HĐ],Table2[[#This Row],[Số HĐ]]))),"")</f>
        <v/>
      </c>
      <c r="K873" s="108"/>
      <c r="L87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73" s="110"/>
    </row>
    <row r="874" spans="1:13" ht="35.1" customHeight="1" x14ac:dyDescent="0.2">
      <c r="A874" s="103">
        <v>42415</v>
      </c>
      <c r="B874" s="12" t="s">
        <v>2379</v>
      </c>
      <c r="C874" s="105" t="s">
        <v>521</v>
      </c>
      <c r="D874" s="106" t="s">
        <v>216</v>
      </c>
      <c r="E874" s="107" t="str">
        <f>IF(Table2[[#This Row],[Tên hàng hóa]]&lt;&gt;0,VLOOKUP(Table2[[#This Row],[Tên hàng hóa]],Table1[[Tên hàng hóa]:[Quy cách]],2,0),"")</f>
        <v>Cảm Biến</v>
      </c>
      <c r="F874" s="107" t="str">
        <f>IF(Table2[[#This Row],[Tên hàng hóa]]&lt;&gt;0,VLOOKUP(Table2[[#This Row],[Tên hàng hóa]],Table1[[Tên hàng hóa]:[ĐVT]],3,0),"")</f>
        <v>Cái</v>
      </c>
      <c r="G874" s="108">
        <v>825000</v>
      </c>
      <c r="H874" s="108">
        <v>2</v>
      </c>
      <c r="I874" s="109">
        <f>IF(Table2[[#This Row],[Số lượng]]&lt;&gt;0,Table2[[#This Row],[Số lượng]]*Table2[[#This Row],[Đơn giá mua]],"")</f>
        <v>1650000</v>
      </c>
      <c r="J874" s="109" t="str">
        <f ca="1">IF(AND(Table2[[#This Row],[Tên hàng hóa]]&lt;&gt;0,D875=""),SUM(OFFSET(Table2[[#This Row],[Thành tiền]],0,0,-COUNTIF(Table2[Số HĐ],Table2[[#This Row],[Số HĐ]]))),"")</f>
        <v/>
      </c>
      <c r="K874" s="108"/>
      <c r="L87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74" s="110"/>
    </row>
    <row r="875" spans="1:13" ht="35.1" customHeight="1" x14ac:dyDescent="0.2">
      <c r="A875" s="103">
        <v>42415</v>
      </c>
      <c r="B875" s="12" t="s">
        <v>2379</v>
      </c>
      <c r="C875" s="105" t="s">
        <v>521</v>
      </c>
      <c r="D875" s="106" t="s">
        <v>217</v>
      </c>
      <c r="E875" s="107" t="str">
        <f>IF(Table2[[#This Row],[Tên hàng hóa]]&lt;&gt;0,VLOOKUP(Table2[[#This Row],[Tên hàng hóa]],Table1[[Tên hàng hóa]:[Quy cách]],2,0),"")</f>
        <v>Cảm Biến</v>
      </c>
      <c r="F875" s="107" t="str">
        <f>IF(Table2[[#This Row],[Tên hàng hóa]]&lt;&gt;0,VLOOKUP(Table2[[#This Row],[Tên hàng hóa]],Table1[[Tên hàng hóa]:[ĐVT]],3,0),"")</f>
        <v>Cái</v>
      </c>
      <c r="G875" s="108">
        <v>880000</v>
      </c>
      <c r="H875" s="108">
        <v>4</v>
      </c>
      <c r="I875" s="109">
        <f>IF(Table2[[#This Row],[Số lượng]]&lt;&gt;0,Table2[[#This Row],[Số lượng]]*Table2[[#This Row],[Đơn giá mua]],"")</f>
        <v>3520000</v>
      </c>
      <c r="J875" s="109">
        <f ca="1">IF(AND(Table2[[#This Row],[Tên hàng hóa]]&lt;&gt;0,D876=""),SUM(OFFSET(Table2[[#This Row],[Thành tiền]],0,0,-COUNTIF(Table2[Số HĐ],Table2[[#This Row],[Số HĐ]]))),"")</f>
        <v>6710000</v>
      </c>
      <c r="K875" s="17" t="s">
        <v>464</v>
      </c>
      <c r="L87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75" s="15" t="s">
        <v>2991</v>
      </c>
    </row>
    <row r="876" spans="1:13" ht="35.1" customHeight="1" x14ac:dyDescent="0.2">
      <c r="A876" s="103"/>
      <c r="B876" s="104"/>
      <c r="C876" s="105" t="str">
        <f t="shared" si="7"/>
        <v/>
      </c>
      <c r="D876" s="106"/>
      <c r="E876" s="107" t="str">
        <f>IF(Table2[[#This Row],[Tên hàng hóa]]&lt;&gt;0,VLOOKUP(Table2[[#This Row],[Tên hàng hóa]],Table1[[Tên hàng hóa]:[Quy cách]],2,0),"")</f>
        <v/>
      </c>
      <c r="F876" s="107" t="str">
        <f>IF(Table2[[#This Row],[Tên hàng hóa]]&lt;&gt;0,VLOOKUP(Table2[[#This Row],[Tên hàng hóa]],Table1[[Tên hàng hóa]:[ĐVT]],3,0),"")</f>
        <v/>
      </c>
      <c r="G876" s="108"/>
      <c r="H876" s="108"/>
      <c r="I876" s="109" t="str">
        <f>IF(Table2[[#This Row],[Số lượng]]&lt;&gt;0,Table2[[#This Row],[Số lượng]]*Table2[[#This Row],[Đơn giá mua]],"")</f>
        <v/>
      </c>
      <c r="J876" s="109" t="str">
        <f ca="1">IF(AND(Table2[[#This Row],[Tên hàng hóa]]&lt;&gt;0,D877=""),SUM(OFFSET(Table2[[#This Row],[Thành tiền]],0,0,-COUNTIF(Table2[Số HĐ],Table2[[#This Row],[Số HĐ]]))),"")</f>
        <v/>
      </c>
      <c r="K876" s="108"/>
      <c r="L87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76" s="110"/>
    </row>
    <row r="877" spans="1:13" ht="35.1" customHeight="1" x14ac:dyDescent="0.2">
      <c r="A877" s="103">
        <v>42418</v>
      </c>
      <c r="B877" s="12" t="s">
        <v>2350</v>
      </c>
      <c r="C877" s="105" t="s">
        <v>480</v>
      </c>
      <c r="D877" s="16" t="s">
        <v>198</v>
      </c>
      <c r="E877" s="107" t="str">
        <f>IF(Table2[[#This Row],[Tên hàng hóa]]&lt;&gt;0,VLOOKUP(Table2[[#This Row],[Tên hàng hóa]],Table1[[Tên hàng hóa]:[Quy cách]],2,0),"")</f>
        <v>Bộ Xử Lý Tín Hiệu Và Phụ Kiện</v>
      </c>
      <c r="F877" s="107" t="str">
        <f>IF(Table2[[#This Row],[Tên hàng hóa]]&lt;&gt;0,VLOOKUP(Table2[[#This Row],[Tên hàng hóa]],Table1[[Tên hàng hóa]:[ĐVT]],3,0),"")</f>
        <v>Cái</v>
      </c>
      <c r="G877" s="108">
        <v>3817000</v>
      </c>
      <c r="H877" s="108">
        <v>1</v>
      </c>
      <c r="I877" s="109">
        <f>IF(Table2[[#This Row],[Số lượng]]&lt;&gt;0,Table2[[#This Row],[Số lượng]]*Table2[[#This Row],[Đơn giá mua]],"")</f>
        <v>3817000</v>
      </c>
      <c r="J877" s="109" t="str">
        <f ca="1">IF(AND(Table2[[#This Row],[Tên hàng hóa]]&lt;&gt;0,D878=""),SUM(OFFSET(Table2[[#This Row],[Thành tiền]],0,0,-COUNTIF(Table2[Số HĐ],Table2[[#This Row],[Số HĐ]]))),"")</f>
        <v/>
      </c>
      <c r="K877" s="108"/>
      <c r="L87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77" s="110"/>
    </row>
    <row r="878" spans="1:13" ht="35.1" customHeight="1" x14ac:dyDescent="0.2">
      <c r="A878" s="103">
        <v>42418</v>
      </c>
      <c r="B878" s="12" t="s">
        <v>2350</v>
      </c>
      <c r="C878" s="105" t="str">
        <f t="shared" si="7"/>
        <v>CTY TNHH TM -DV Thuận Phương</v>
      </c>
      <c r="D878" s="16" t="s">
        <v>205</v>
      </c>
      <c r="E878" s="107" t="str">
        <f>IF(Table2[[#This Row],[Tên hàng hóa]]&lt;&gt;0,VLOOKUP(Table2[[#This Row],[Tên hàng hóa]],Table1[[Tên hàng hóa]:[Quy cách]],2,0),"")</f>
        <v>Bộ Xử Lý Tín Hiệu Và Phụ Kiện</v>
      </c>
      <c r="F878" s="107" t="str">
        <f>IF(Table2[[#This Row],[Tên hàng hóa]]&lt;&gt;0,VLOOKUP(Table2[[#This Row],[Tên hàng hóa]],Table1[[Tên hàng hóa]:[ĐVT]],3,0),"")</f>
        <v>Cái</v>
      </c>
      <c r="G878" s="108">
        <v>4620000</v>
      </c>
      <c r="H878" s="108">
        <v>1</v>
      </c>
      <c r="I878" s="109">
        <f>IF(Table2[[#This Row],[Số lượng]]&lt;&gt;0,Table2[[#This Row],[Số lượng]]*Table2[[#This Row],[Đơn giá mua]],"")</f>
        <v>4620000</v>
      </c>
      <c r="J878" s="109">
        <f ca="1">IF(AND(Table2[[#This Row],[Tên hàng hóa]]&lt;&gt;0,D879=""),SUM(OFFSET(Table2[[#This Row],[Thành tiền]],0,0,-COUNTIF(Table2[Số HĐ],Table2[[#This Row],[Số HĐ]]))),"")</f>
        <v>8437000</v>
      </c>
      <c r="K878" s="17" t="s">
        <v>464</v>
      </c>
      <c r="L87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78" s="15" t="s">
        <v>2706</v>
      </c>
    </row>
    <row r="879" spans="1:13" ht="35.1" customHeight="1" x14ac:dyDescent="0.2">
      <c r="A879" s="103"/>
      <c r="B879" s="104"/>
      <c r="C879" s="105" t="str">
        <f t="shared" si="7"/>
        <v/>
      </c>
      <c r="D879" s="106"/>
      <c r="E879" s="107" t="str">
        <f>IF(Table2[[#This Row],[Tên hàng hóa]]&lt;&gt;0,VLOOKUP(Table2[[#This Row],[Tên hàng hóa]],Table1[[Tên hàng hóa]:[Quy cách]],2,0),"")</f>
        <v/>
      </c>
      <c r="F879" s="107" t="str">
        <f>IF(Table2[[#This Row],[Tên hàng hóa]]&lt;&gt;0,VLOOKUP(Table2[[#This Row],[Tên hàng hóa]],Table1[[Tên hàng hóa]:[ĐVT]],3,0),"")</f>
        <v/>
      </c>
      <c r="G879" s="108"/>
      <c r="H879" s="108"/>
      <c r="I879" s="109" t="str">
        <f>IF(Table2[[#This Row],[Số lượng]]&lt;&gt;0,Table2[[#This Row],[Số lượng]]*Table2[[#This Row],[Đơn giá mua]],"")</f>
        <v/>
      </c>
      <c r="J879" s="109" t="str">
        <f ca="1">IF(AND(Table2[[#This Row],[Tên hàng hóa]]&lt;&gt;0,D880=""),SUM(OFFSET(Table2[[#This Row],[Thành tiền]],0,0,-COUNTIF(Table2[Số HĐ],Table2[[#This Row],[Số HĐ]]))),"")</f>
        <v/>
      </c>
      <c r="K879" s="108"/>
      <c r="L87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79" s="110"/>
    </row>
    <row r="880" spans="1:13" ht="35.1" customHeight="1" x14ac:dyDescent="0.2">
      <c r="A880" s="103">
        <v>42422</v>
      </c>
      <c r="B880" s="12" t="s">
        <v>2368</v>
      </c>
      <c r="C880" s="123" t="s">
        <v>462</v>
      </c>
      <c r="D880" s="16" t="s">
        <v>198</v>
      </c>
      <c r="E880" s="107" t="str">
        <f>IF(Table2[[#This Row],[Tên hàng hóa]]&lt;&gt;0,VLOOKUP(Table2[[#This Row],[Tên hàng hóa]],Table1[[Tên hàng hóa]:[Quy cách]],2,0),"")</f>
        <v>Bộ Xử Lý Tín Hiệu Và Phụ Kiện</v>
      </c>
      <c r="F880" s="107" t="str">
        <f>IF(Table2[[#This Row],[Tên hàng hóa]]&lt;&gt;0,VLOOKUP(Table2[[#This Row],[Tên hàng hóa]],Table1[[Tên hàng hóa]:[ĐVT]],3,0),"")</f>
        <v>Cái</v>
      </c>
      <c r="G880" s="108">
        <v>3905000</v>
      </c>
      <c r="H880" s="108">
        <v>2</v>
      </c>
      <c r="I880" s="109">
        <f>IF(Table2[[#This Row],[Số lượng]]&lt;&gt;0,Table2[[#This Row],[Số lượng]]*Table2[[#This Row],[Đơn giá mua]],"")</f>
        <v>7810000</v>
      </c>
      <c r="J880" s="109">
        <f ca="1">IF(AND(Table2[[#This Row],[Tên hàng hóa]]&lt;&gt;0,D881=""),SUM(OFFSET(Table2[[#This Row],[Thành tiền]],0,0,-COUNTIF(Table2[Số HĐ],Table2[[#This Row],[Số HĐ]]))),"")</f>
        <v>7810000</v>
      </c>
      <c r="K880" s="17" t="s">
        <v>464</v>
      </c>
      <c r="L88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80" s="15" t="s">
        <v>2628</v>
      </c>
    </row>
    <row r="881" spans="1:13" ht="35.1" customHeight="1" x14ac:dyDescent="0.2">
      <c r="A881" s="103"/>
      <c r="B881" s="104"/>
      <c r="C881" s="105" t="str">
        <f t="shared" si="7"/>
        <v/>
      </c>
      <c r="D881" s="106"/>
      <c r="E881" s="107" t="str">
        <f>IF(Table2[[#This Row],[Tên hàng hóa]]&lt;&gt;0,VLOOKUP(Table2[[#This Row],[Tên hàng hóa]],Table1[[Tên hàng hóa]:[Quy cách]],2,0),"")</f>
        <v/>
      </c>
      <c r="F881" s="107" t="str">
        <f>IF(Table2[[#This Row],[Tên hàng hóa]]&lt;&gt;0,VLOOKUP(Table2[[#This Row],[Tên hàng hóa]],Table1[[Tên hàng hóa]:[ĐVT]],3,0),"")</f>
        <v/>
      </c>
      <c r="G881" s="108"/>
      <c r="H881" s="108"/>
      <c r="I881" s="109" t="str">
        <f>IF(Table2[[#This Row],[Số lượng]]&lt;&gt;0,Table2[[#This Row],[Số lượng]]*Table2[[#This Row],[Đơn giá mua]],"")</f>
        <v/>
      </c>
      <c r="J881" s="109" t="str">
        <f ca="1">IF(AND(Table2[[#This Row],[Tên hàng hóa]]&lt;&gt;0,D882=""),SUM(OFFSET(Table2[[#This Row],[Thành tiền]],0,0,-COUNTIF(Table2[Số HĐ],Table2[[#This Row],[Số HĐ]]))),"")</f>
        <v/>
      </c>
      <c r="K881" s="108"/>
      <c r="L88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81" s="110"/>
    </row>
    <row r="882" spans="1:13" ht="35.1" customHeight="1" x14ac:dyDescent="0.2">
      <c r="A882" s="103">
        <v>42422</v>
      </c>
      <c r="B882" s="12" t="s">
        <v>2369</v>
      </c>
      <c r="C882" s="105" t="s">
        <v>480</v>
      </c>
      <c r="D882" s="106" t="s">
        <v>2370</v>
      </c>
      <c r="E882" s="107" t="str">
        <f>IF(Table2[[#This Row],[Tên hàng hóa]]&lt;&gt;0,VLOOKUP(Table2[[#This Row],[Tên hàng hóa]],Table1[[Tên hàng hóa]:[Quy cách]],2,0),"")</f>
        <v>Relay</v>
      </c>
      <c r="F882" s="107" t="str">
        <f>IF(Table2[[#This Row],[Tên hàng hóa]]&lt;&gt;0,VLOOKUP(Table2[[#This Row],[Tên hàng hóa]],Table1[[Tên hàng hóa]:[ĐVT]],3,0),"")</f>
        <v>Cái</v>
      </c>
      <c r="G882" s="108">
        <v>2961200</v>
      </c>
      <c r="H882" s="108">
        <v>2</v>
      </c>
      <c r="I882" s="109">
        <f>IF(Table2[[#This Row],[Số lượng]]&lt;&gt;0,Table2[[#This Row],[Số lượng]]*Table2[[#This Row],[Đơn giá mua]],"")</f>
        <v>5922400</v>
      </c>
      <c r="J882" s="109" t="str">
        <f ca="1">IF(AND(Table2[[#This Row],[Tên hàng hóa]]&lt;&gt;0,D883=""),SUM(OFFSET(Table2[[#This Row],[Thành tiền]],0,0,-COUNTIF(Table2[Số HĐ],Table2[[#This Row],[Số HĐ]]))),"")</f>
        <v/>
      </c>
      <c r="K882" s="108"/>
      <c r="L88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82" s="110"/>
    </row>
    <row r="883" spans="1:13" ht="35.1" customHeight="1" x14ac:dyDescent="0.2">
      <c r="A883" s="103">
        <v>42422</v>
      </c>
      <c r="B883" s="12" t="s">
        <v>2369</v>
      </c>
      <c r="C883" s="105" t="str">
        <f t="shared" si="7"/>
        <v>CTY TNHH TM -DV Thuận Phương</v>
      </c>
      <c r="D883" s="16" t="s">
        <v>509</v>
      </c>
      <c r="E883" s="107" t="str">
        <f>IF(Table2[[#This Row],[Tên hàng hóa]]&lt;&gt;0,VLOOKUP(Table2[[#This Row],[Tên hàng hóa]],Table1[[Tên hàng hóa]:[Quy cách]],2,0),"")</f>
        <v>Điều Khiển Mức Nước</v>
      </c>
      <c r="F883" s="107" t="str">
        <f>IF(Table2[[#This Row],[Tên hàng hóa]]&lt;&gt;0,VLOOKUP(Table2[[#This Row],[Tên hàng hóa]],Table1[[Tên hàng hóa]:[ĐVT]],3,0),"")</f>
        <v>Cái</v>
      </c>
      <c r="G883" s="108">
        <v>2365000</v>
      </c>
      <c r="H883" s="108">
        <v>2</v>
      </c>
      <c r="I883" s="109">
        <f>IF(Table2[[#This Row],[Số lượng]]&lt;&gt;0,Table2[[#This Row],[Số lượng]]*Table2[[#This Row],[Đơn giá mua]],"")</f>
        <v>4730000</v>
      </c>
      <c r="J883" s="109">
        <f ca="1">IF(AND(Table2[[#This Row],[Tên hàng hóa]]&lt;&gt;0,D884=""),SUM(OFFSET(Table2[[#This Row],[Thành tiền]],0,0,-COUNTIF(Table2[Số HĐ],Table2[[#This Row],[Số HĐ]]))),"")</f>
        <v>10652400</v>
      </c>
      <c r="K883" s="17" t="s">
        <v>464</v>
      </c>
      <c r="L88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83" s="15" t="s">
        <v>2920</v>
      </c>
    </row>
    <row r="884" spans="1:13" ht="35.1" customHeight="1" x14ac:dyDescent="0.2">
      <c r="A884" s="103"/>
      <c r="B884" s="104"/>
      <c r="C884" s="105" t="str">
        <f t="shared" si="7"/>
        <v/>
      </c>
      <c r="D884" s="106"/>
      <c r="E884" s="107" t="str">
        <f>IF(Table2[[#This Row],[Tên hàng hóa]]&lt;&gt;0,VLOOKUP(Table2[[#This Row],[Tên hàng hóa]],Table1[[Tên hàng hóa]:[Quy cách]],2,0),"")</f>
        <v/>
      </c>
      <c r="F884" s="107" t="str">
        <f>IF(Table2[[#This Row],[Tên hàng hóa]]&lt;&gt;0,VLOOKUP(Table2[[#This Row],[Tên hàng hóa]],Table1[[Tên hàng hóa]:[ĐVT]],3,0),"")</f>
        <v/>
      </c>
      <c r="G884" s="108"/>
      <c r="H884" s="108"/>
      <c r="I884" s="109" t="str">
        <f>IF(Table2[[#This Row],[Số lượng]]&lt;&gt;0,Table2[[#This Row],[Số lượng]]*Table2[[#This Row],[Đơn giá mua]],"")</f>
        <v/>
      </c>
      <c r="J884" s="109" t="str">
        <f ca="1">IF(AND(Table2[[#This Row],[Tên hàng hóa]]&lt;&gt;0,D885=""),SUM(OFFSET(Table2[[#This Row],[Thành tiền]],0,0,-COUNTIF(Table2[Số HĐ],Table2[[#This Row],[Số HĐ]]))),"")</f>
        <v/>
      </c>
      <c r="K884" s="108"/>
      <c r="L88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84" s="110"/>
    </row>
    <row r="885" spans="1:13" ht="35.1" customHeight="1" x14ac:dyDescent="0.2">
      <c r="A885" s="103">
        <v>42422</v>
      </c>
      <c r="B885" s="12" t="s">
        <v>2376</v>
      </c>
      <c r="C885" s="105" t="s">
        <v>480</v>
      </c>
      <c r="D885" s="16" t="s">
        <v>205</v>
      </c>
      <c r="E885" s="107" t="str">
        <f>IF(Table2[[#This Row],[Tên hàng hóa]]&lt;&gt;0,VLOOKUP(Table2[[#This Row],[Tên hàng hóa]],Table1[[Tên hàng hóa]:[Quy cách]],2,0),"")</f>
        <v>Bộ Xử Lý Tín Hiệu Và Phụ Kiện</v>
      </c>
      <c r="F885" s="107" t="str">
        <f>IF(Table2[[#This Row],[Tên hàng hóa]]&lt;&gt;0,VLOOKUP(Table2[[#This Row],[Tên hàng hóa]],Table1[[Tên hàng hóa]:[ĐVT]],3,0),"")</f>
        <v>Cái</v>
      </c>
      <c r="G885" s="108">
        <v>4620000</v>
      </c>
      <c r="H885" s="108">
        <v>2</v>
      </c>
      <c r="I885" s="109">
        <f>IF(Table2[[#This Row],[Số lượng]]&lt;&gt;0,Table2[[#This Row],[Số lượng]]*Table2[[#This Row],[Đơn giá mua]],"")</f>
        <v>9240000</v>
      </c>
      <c r="J885" s="109">
        <f ca="1">IF(AND(Table2[[#This Row],[Tên hàng hóa]]&lt;&gt;0,D886=""),SUM(OFFSET(Table2[[#This Row],[Thành tiền]],0,0,-COUNTIF(Table2[Số HĐ],Table2[[#This Row],[Số HĐ]]))),"")</f>
        <v>9240000</v>
      </c>
      <c r="K885" s="17" t="s">
        <v>464</v>
      </c>
      <c r="L88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85" s="15" t="s">
        <v>2920</v>
      </c>
    </row>
    <row r="886" spans="1:13" ht="35.1" customHeight="1" x14ac:dyDescent="0.2">
      <c r="A886" s="103"/>
      <c r="B886" s="104"/>
      <c r="C886" s="105" t="str">
        <f t="shared" si="7"/>
        <v/>
      </c>
      <c r="D886" s="106"/>
      <c r="E886" s="107" t="str">
        <f>IF(Table2[[#This Row],[Tên hàng hóa]]&lt;&gt;0,VLOOKUP(Table2[[#This Row],[Tên hàng hóa]],Table1[[Tên hàng hóa]:[Quy cách]],2,0),"")</f>
        <v/>
      </c>
      <c r="F886" s="107" t="str">
        <f>IF(Table2[[#This Row],[Tên hàng hóa]]&lt;&gt;0,VLOOKUP(Table2[[#This Row],[Tên hàng hóa]],Table1[[Tên hàng hóa]:[ĐVT]],3,0),"")</f>
        <v/>
      </c>
      <c r="G886" s="108"/>
      <c r="H886" s="108"/>
      <c r="I886" s="109" t="str">
        <f>IF(Table2[[#This Row],[Số lượng]]&lt;&gt;0,Table2[[#This Row],[Số lượng]]*Table2[[#This Row],[Đơn giá mua]],"")</f>
        <v/>
      </c>
      <c r="J886" s="109" t="str">
        <f ca="1">IF(AND(Table2[[#This Row],[Tên hàng hóa]]&lt;&gt;0,D887=""),SUM(OFFSET(Table2[[#This Row],[Thành tiền]],0,0,-COUNTIF(Table2[Số HĐ],Table2[[#This Row],[Số HĐ]]))),"")</f>
        <v/>
      </c>
      <c r="K886" s="108"/>
      <c r="L88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86" s="110"/>
    </row>
    <row r="887" spans="1:13" ht="35.1" customHeight="1" x14ac:dyDescent="0.2">
      <c r="A887" s="103">
        <v>42394</v>
      </c>
      <c r="B887" s="12" t="s">
        <v>2377</v>
      </c>
      <c r="C887" s="123" t="s">
        <v>2378</v>
      </c>
      <c r="D887" s="16" t="s">
        <v>531</v>
      </c>
      <c r="E887" s="107" t="str">
        <f>IF(Table2[[#This Row],[Tên hàng hóa]]&lt;&gt;0,VLOOKUP(Table2[[#This Row],[Tên hàng hóa]],Table1[[Tên hàng hóa]:[Quy cách]],2,0),"")</f>
        <v>Bộ Điều Khiển Lập Trình</v>
      </c>
      <c r="F887" s="107" t="str">
        <f>IF(Table2[[#This Row],[Tên hàng hóa]]&lt;&gt;0,VLOOKUP(Table2[[#This Row],[Tên hàng hóa]],Table1[[Tên hàng hóa]:[ĐVT]],3,0),"")</f>
        <v>Cái</v>
      </c>
      <c r="G887" s="108">
        <v>2750000</v>
      </c>
      <c r="H887" s="108">
        <v>1</v>
      </c>
      <c r="I887" s="109">
        <f>IF(Table2[[#This Row],[Số lượng]]&lt;&gt;0,Table2[[#This Row],[Số lượng]]*Table2[[#This Row],[Đơn giá mua]],"")</f>
        <v>2750000</v>
      </c>
      <c r="J887" s="109">
        <f ca="1">IF(AND(Table2[[#This Row],[Tên hàng hóa]]&lt;&gt;0,D888=""),SUM(OFFSET(Table2[[#This Row],[Thành tiền]],0,0,-COUNTIF(Table2[Số HĐ],Table2[[#This Row],[Số HĐ]]))),"")</f>
        <v>2750000</v>
      </c>
      <c r="K887" s="17" t="s">
        <v>464</v>
      </c>
      <c r="L88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87" s="110"/>
    </row>
    <row r="888" spans="1:13" ht="35.1" customHeight="1" x14ac:dyDescent="0.2">
      <c r="A888" s="103"/>
      <c r="B888" s="104"/>
      <c r="C888" s="105" t="str">
        <f>IF(AND(D888&lt;&gt;0,D889=""),C503,"")</f>
        <v/>
      </c>
      <c r="D888" s="106"/>
      <c r="E888" s="107" t="str">
        <f>IF(Table2[[#This Row],[Tên hàng hóa]]&lt;&gt;0,VLOOKUP(Table2[[#This Row],[Tên hàng hóa]],Table1[[Tên hàng hóa]:[Quy cách]],2,0),"")</f>
        <v/>
      </c>
      <c r="F888" s="107" t="str">
        <f>IF(Table2[[#This Row],[Tên hàng hóa]]&lt;&gt;0,VLOOKUP(Table2[[#This Row],[Tên hàng hóa]],Table1[[Tên hàng hóa]:[ĐVT]],3,0),"")</f>
        <v/>
      </c>
      <c r="G888" s="108"/>
      <c r="H888" s="108"/>
      <c r="I888" s="109" t="str">
        <f>IF(Table2[[#This Row],[Số lượng]]&lt;&gt;0,Table2[[#This Row],[Số lượng]]*Table2[[#This Row],[Đơn giá mua]],"")</f>
        <v/>
      </c>
      <c r="J888" s="109" t="str">
        <f ca="1">IF(AND(Table2[[#This Row],[Tên hàng hóa]]&lt;&gt;0,D889=""),SUM(OFFSET(Table2[[#This Row],[Thành tiền]],0,0,-COUNTIF(Table2[Số HĐ],Table2[[#This Row],[Số HĐ]]))),"")</f>
        <v/>
      </c>
      <c r="K888" s="108"/>
      <c r="L88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88" s="110"/>
    </row>
    <row r="889" spans="1:13" ht="35.1" customHeight="1" x14ac:dyDescent="0.2">
      <c r="A889" s="103">
        <v>42418</v>
      </c>
      <c r="B889" s="12" t="s">
        <v>2380</v>
      </c>
      <c r="C889" s="105" t="s">
        <v>521</v>
      </c>
      <c r="D889" s="16" t="s">
        <v>389</v>
      </c>
      <c r="E889" s="107" t="str">
        <f>IF(Table2[[#This Row],[Tên hàng hóa]]&lt;&gt;0,VLOOKUP(Table2[[#This Row],[Tên hàng hóa]],Table1[[Tên hàng hóa]:[Quy cách]],2,0),"")</f>
        <v>Relay</v>
      </c>
      <c r="F889" s="107" t="str">
        <f>IF(Table2[[#This Row],[Tên hàng hóa]]&lt;&gt;0,VLOOKUP(Table2[[#This Row],[Tên hàng hóa]],Table1[[Tên hàng hóa]:[ĐVT]],3,0),"")</f>
        <v>Cái</v>
      </c>
      <c r="G889" s="108">
        <v>715000</v>
      </c>
      <c r="H889" s="108">
        <v>4</v>
      </c>
      <c r="I889" s="109">
        <f>IF(Table2[[#This Row],[Số lượng]]&lt;&gt;0,Table2[[#This Row],[Số lượng]]*Table2[[#This Row],[Đơn giá mua]],"")</f>
        <v>2860000</v>
      </c>
      <c r="J889" s="109" t="str">
        <f ca="1">IF(AND(Table2[[#This Row],[Tên hàng hóa]]&lt;&gt;0,D890=""),SUM(OFFSET(Table2[[#This Row],[Thành tiền]],0,0,-COUNTIF(Table2[Số HĐ],Table2[[#This Row],[Số HĐ]]))),"")</f>
        <v/>
      </c>
      <c r="K889" s="108"/>
      <c r="L88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89" s="110"/>
    </row>
    <row r="890" spans="1:13" ht="35.1" customHeight="1" x14ac:dyDescent="0.2">
      <c r="A890" s="103">
        <v>42418</v>
      </c>
      <c r="B890" s="12" t="s">
        <v>2380</v>
      </c>
      <c r="C890" s="105" t="str">
        <f t="shared" ref="C890:C918" si="8">IF(AND(D890&lt;&gt;0,D891=""),C889,"")</f>
        <v>CTY Điện Minh Nguyên</v>
      </c>
      <c r="D890" s="16" t="s">
        <v>113</v>
      </c>
      <c r="E890" s="107" t="str">
        <f>IF(Table2[[#This Row],[Tên hàng hóa]]&lt;&gt;0,VLOOKUP(Table2[[#This Row],[Tên hàng hóa]],Table1[[Tên hàng hóa]:[Quy cách]],2,0),"")</f>
        <v>Bộ Điều Khiển Nhiệt Độ</v>
      </c>
      <c r="F890" s="107" t="str">
        <f>IF(Table2[[#This Row],[Tên hàng hóa]]&lt;&gt;0,VLOOKUP(Table2[[#This Row],[Tên hàng hóa]],Table1[[Tên hàng hóa]:[ĐVT]],3,0),"")</f>
        <v>Cái</v>
      </c>
      <c r="G890" s="108">
        <v>1705000</v>
      </c>
      <c r="H890" s="108">
        <v>2</v>
      </c>
      <c r="I890" s="109">
        <f>IF(Table2[[#This Row],[Số lượng]]&lt;&gt;0,Table2[[#This Row],[Số lượng]]*Table2[[#This Row],[Đơn giá mua]],"")</f>
        <v>3410000</v>
      </c>
      <c r="J890" s="109">
        <f ca="1">IF(AND(Table2[[#This Row],[Tên hàng hóa]]&lt;&gt;0,D891=""),SUM(OFFSET(Table2[[#This Row],[Thành tiền]],0,0,-COUNTIF(Table2[Số HĐ],Table2[[#This Row],[Số HĐ]]))),"")</f>
        <v>6270000</v>
      </c>
      <c r="K890" s="17" t="s">
        <v>464</v>
      </c>
      <c r="L89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90" s="15" t="s">
        <v>2991</v>
      </c>
    </row>
    <row r="891" spans="1:13" ht="35.1" customHeight="1" x14ac:dyDescent="0.2">
      <c r="A891" s="103"/>
      <c r="B891" s="104"/>
      <c r="C891" s="105" t="str">
        <f t="shared" si="8"/>
        <v/>
      </c>
      <c r="D891" s="106"/>
      <c r="E891" s="107" t="str">
        <f>IF(Table2[[#This Row],[Tên hàng hóa]]&lt;&gt;0,VLOOKUP(Table2[[#This Row],[Tên hàng hóa]],Table1[[Tên hàng hóa]:[Quy cách]],2,0),"")</f>
        <v/>
      </c>
      <c r="F891" s="107" t="str">
        <f>IF(Table2[[#This Row],[Tên hàng hóa]]&lt;&gt;0,VLOOKUP(Table2[[#This Row],[Tên hàng hóa]],Table1[[Tên hàng hóa]:[ĐVT]],3,0),"")</f>
        <v/>
      </c>
      <c r="G891" s="108"/>
      <c r="H891" s="108"/>
      <c r="I891" s="109" t="str">
        <f>IF(Table2[[#This Row],[Số lượng]]&lt;&gt;0,Table2[[#This Row],[Số lượng]]*Table2[[#This Row],[Đơn giá mua]],"")</f>
        <v/>
      </c>
      <c r="J891" s="109" t="str">
        <f ca="1">IF(AND(Table2[[#This Row],[Tên hàng hóa]]&lt;&gt;0,D892=""),SUM(OFFSET(Table2[[#This Row],[Thành tiền]],0,0,-COUNTIF(Table2[Số HĐ],Table2[[#This Row],[Số HĐ]]))),"")</f>
        <v/>
      </c>
      <c r="K891" s="108"/>
      <c r="L89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91" s="110"/>
    </row>
    <row r="892" spans="1:13" ht="35.1" customHeight="1" x14ac:dyDescent="0.2">
      <c r="A892" s="103">
        <v>42423</v>
      </c>
      <c r="B892" s="12" t="s">
        <v>2382</v>
      </c>
      <c r="C892" s="123" t="s">
        <v>2383</v>
      </c>
      <c r="D892" s="106" t="s">
        <v>2384</v>
      </c>
      <c r="E892" s="107" t="str">
        <f>IF(Table2[[#This Row],[Tên hàng hóa]]&lt;&gt;0,VLOOKUP(Table2[[#This Row],[Tên hàng hóa]],Table1[[Tên hàng hóa]:[Quy cách]],2,0),"")</f>
        <v>Lika</v>
      </c>
      <c r="F892" s="107" t="str">
        <f>IF(Table2[[#This Row],[Tên hàng hóa]]&lt;&gt;0,VLOOKUP(Table2[[#This Row],[Tên hàng hóa]],Table1[[Tên hàng hóa]:[ĐVT]],3,0),"")</f>
        <v>Cái</v>
      </c>
      <c r="G892" s="108">
        <v>8294000</v>
      </c>
      <c r="H892" s="108">
        <v>1</v>
      </c>
      <c r="I892" s="109">
        <f>IF(Table2[[#This Row],[Số lượng]]&lt;&gt;0,Table2[[#This Row],[Số lượng]]*Table2[[#This Row],[Đơn giá mua]],"")</f>
        <v>8294000</v>
      </c>
      <c r="J892" s="109">
        <f ca="1">IF(AND(Table2[[#This Row],[Tên hàng hóa]]&lt;&gt;0,D893=""),SUM(OFFSET(Table2[[#This Row],[Thành tiền]],0,0,-COUNTIF(Table2[Số HĐ],Table2[[#This Row],[Số HĐ]]))),"")</f>
        <v>8294000</v>
      </c>
      <c r="K892" s="17" t="s">
        <v>464</v>
      </c>
      <c r="L89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92" s="15" t="s">
        <v>1454</v>
      </c>
    </row>
    <row r="893" spans="1:13" ht="35.1" customHeight="1" x14ac:dyDescent="0.2">
      <c r="A893" s="103"/>
      <c r="B893" s="104"/>
      <c r="C893" s="105" t="str">
        <f t="shared" si="8"/>
        <v/>
      </c>
      <c r="D893" s="106"/>
      <c r="E893" s="107" t="str">
        <f>IF(Table2[[#This Row],[Tên hàng hóa]]&lt;&gt;0,VLOOKUP(Table2[[#This Row],[Tên hàng hóa]],Table1[[Tên hàng hóa]:[Quy cách]],2,0),"")</f>
        <v/>
      </c>
      <c r="F893" s="107" t="str">
        <f>IF(Table2[[#This Row],[Tên hàng hóa]]&lt;&gt;0,VLOOKUP(Table2[[#This Row],[Tên hàng hóa]],Table1[[Tên hàng hóa]:[ĐVT]],3,0),"")</f>
        <v/>
      </c>
      <c r="G893" s="108"/>
      <c r="H893" s="108"/>
      <c r="I893" s="109" t="str">
        <f>IF(Table2[[#This Row],[Số lượng]]&lt;&gt;0,Table2[[#This Row],[Số lượng]]*Table2[[#This Row],[Đơn giá mua]],"")</f>
        <v/>
      </c>
      <c r="J893" s="109" t="str">
        <f ca="1">IF(AND(Table2[[#This Row],[Tên hàng hóa]]&lt;&gt;0,D894=""),SUM(OFFSET(Table2[[#This Row],[Thành tiền]],0,0,-COUNTIF(Table2[Số HĐ],Table2[[#This Row],[Số HĐ]]))),"")</f>
        <v/>
      </c>
      <c r="K893" s="108"/>
      <c r="L89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93" s="110"/>
    </row>
    <row r="894" spans="1:13" ht="35.1" customHeight="1" x14ac:dyDescent="0.2">
      <c r="A894" s="103">
        <v>42425</v>
      </c>
      <c r="B894" s="12" t="s">
        <v>2392</v>
      </c>
      <c r="C894" s="123" t="s">
        <v>2393</v>
      </c>
      <c r="D894" s="106" t="s">
        <v>2394</v>
      </c>
      <c r="E894" s="107" t="str">
        <f>IF(Table2[[#This Row],[Tên hàng hóa]]&lt;&gt;0,VLOOKUP(Table2[[#This Row],[Tên hàng hóa]],Table1[[Tên hàng hóa]:[Quy cách]],2,0),"")</f>
        <v>Seimen</v>
      </c>
      <c r="F894" s="107" t="str">
        <f>IF(Table2[[#This Row],[Tên hàng hóa]]&lt;&gt;0,VLOOKUP(Table2[[#This Row],[Tên hàng hóa]],Table1[[Tên hàng hóa]:[ĐVT]],3,0),"")</f>
        <v>Cái</v>
      </c>
      <c r="G894" s="108">
        <v>591800</v>
      </c>
      <c r="H894" s="108">
        <v>1</v>
      </c>
      <c r="I894" s="109">
        <f>IF(Table2[[#This Row],[Số lượng]]&lt;&gt;0,Table2[[#This Row],[Số lượng]]*Table2[[#This Row],[Đơn giá mua]],"")</f>
        <v>591800</v>
      </c>
      <c r="J894" s="109">
        <f ca="1">IF(AND(Table2[[#This Row],[Tên hàng hóa]]&lt;&gt;0,D895=""),SUM(OFFSET(Table2[[#This Row],[Thành tiền]],0,0,-COUNTIF(Table2[Số HĐ],Table2[[#This Row],[Số HĐ]]))),"")</f>
        <v>591800</v>
      </c>
      <c r="K894" s="17" t="s">
        <v>464</v>
      </c>
      <c r="L89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94" s="15" t="s">
        <v>2136</v>
      </c>
    </row>
    <row r="895" spans="1:13" ht="35.1" customHeight="1" x14ac:dyDescent="0.2">
      <c r="A895" s="103"/>
      <c r="B895" s="104"/>
      <c r="C895" s="105" t="str">
        <f t="shared" si="8"/>
        <v/>
      </c>
      <c r="D895" s="106"/>
      <c r="E895" s="107" t="str">
        <f>IF(Table2[[#This Row],[Tên hàng hóa]]&lt;&gt;0,VLOOKUP(Table2[[#This Row],[Tên hàng hóa]],Table1[[Tên hàng hóa]:[Quy cách]],2,0),"")</f>
        <v/>
      </c>
      <c r="F895" s="107" t="str">
        <f>IF(Table2[[#This Row],[Tên hàng hóa]]&lt;&gt;0,VLOOKUP(Table2[[#This Row],[Tên hàng hóa]],Table1[[Tên hàng hóa]:[ĐVT]],3,0),"")</f>
        <v/>
      </c>
      <c r="G895" s="108"/>
      <c r="H895" s="108"/>
      <c r="I895" s="109" t="str">
        <f>IF(Table2[[#This Row],[Số lượng]]&lt;&gt;0,Table2[[#This Row],[Số lượng]]*Table2[[#This Row],[Đơn giá mua]],"")</f>
        <v/>
      </c>
      <c r="J895" s="109" t="str">
        <f ca="1">IF(AND(Table2[[#This Row],[Tên hàng hóa]]&lt;&gt;0,D896=""),SUM(OFFSET(Table2[[#This Row],[Thành tiền]],0,0,-COUNTIF(Table2[Số HĐ],Table2[[#This Row],[Số HĐ]]))),"")</f>
        <v/>
      </c>
      <c r="K895" s="108"/>
      <c r="L89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95" s="110"/>
    </row>
    <row r="896" spans="1:13" ht="35.1" customHeight="1" x14ac:dyDescent="0.2">
      <c r="A896" s="103">
        <v>42425</v>
      </c>
      <c r="B896" s="12" t="s">
        <v>2396</v>
      </c>
      <c r="C896" s="105" t="s">
        <v>1119</v>
      </c>
      <c r="D896" s="16" t="s">
        <v>2005</v>
      </c>
      <c r="E896" s="107" t="str">
        <f>IF(Table2[[#This Row],[Tên hàng hóa]]&lt;&gt;0,VLOOKUP(Table2[[#This Row],[Tên hàng hóa]],Table1[[Tên hàng hóa]:[Quy cách]],2,0),"")</f>
        <v>Schneider</v>
      </c>
      <c r="F896" s="107" t="str">
        <f>IF(Table2[[#This Row],[Tên hàng hóa]]&lt;&gt;0,VLOOKUP(Table2[[#This Row],[Tên hàng hóa]],Table1[[Tên hàng hóa]:[ĐVT]],3,0),"")</f>
        <v>Cái</v>
      </c>
      <c r="G896" s="108">
        <v>1208020</v>
      </c>
      <c r="H896" s="108">
        <v>3</v>
      </c>
      <c r="I896" s="109">
        <f>IF(Table2[[#This Row],[Số lượng]]&lt;&gt;0,Table2[[#This Row],[Số lượng]]*Table2[[#This Row],[Đơn giá mua]],"")</f>
        <v>3624060</v>
      </c>
      <c r="J896" s="109">
        <f ca="1">IF(AND(Table2[[#This Row],[Tên hàng hóa]]&lt;&gt;0,D897=""),SUM(OFFSET(Table2[[#This Row],[Thành tiền]],0,0,-COUNTIF(Table2[Số HĐ],Table2[[#This Row],[Số HĐ]]))),"")</f>
        <v>3624060</v>
      </c>
      <c r="K896" s="17" t="s">
        <v>464</v>
      </c>
      <c r="L89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96" s="15" t="s">
        <v>2416</v>
      </c>
    </row>
    <row r="897" spans="1:13" ht="35.1" customHeight="1" x14ac:dyDescent="0.2">
      <c r="A897" s="103"/>
      <c r="B897" s="104"/>
      <c r="C897" s="105" t="str">
        <f t="shared" si="8"/>
        <v/>
      </c>
      <c r="D897" s="106"/>
      <c r="E897" s="107" t="str">
        <f>IF(Table2[[#This Row],[Tên hàng hóa]]&lt;&gt;0,VLOOKUP(Table2[[#This Row],[Tên hàng hóa]],Table1[[Tên hàng hóa]:[Quy cách]],2,0),"")</f>
        <v/>
      </c>
      <c r="F897" s="107" t="str">
        <f>IF(Table2[[#This Row],[Tên hàng hóa]]&lt;&gt;0,VLOOKUP(Table2[[#This Row],[Tên hàng hóa]],Table1[[Tên hàng hóa]:[ĐVT]],3,0),"")</f>
        <v/>
      </c>
      <c r="G897" s="108"/>
      <c r="H897" s="108"/>
      <c r="I897" s="109" t="str">
        <f>IF(Table2[[#This Row],[Số lượng]]&lt;&gt;0,Table2[[#This Row],[Số lượng]]*Table2[[#This Row],[Đơn giá mua]],"")</f>
        <v/>
      </c>
      <c r="J897" s="109" t="str">
        <f ca="1">IF(AND(Table2[[#This Row],[Tên hàng hóa]]&lt;&gt;0,D898=""),SUM(OFFSET(Table2[[#This Row],[Thành tiền]],0,0,-COUNTIF(Table2[Số HĐ],Table2[[#This Row],[Số HĐ]]))),"")</f>
        <v/>
      </c>
      <c r="K897" s="108"/>
      <c r="L89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97" s="110"/>
    </row>
    <row r="898" spans="1:13" ht="35.1" customHeight="1" x14ac:dyDescent="0.2">
      <c r="A898" s="103">
        <v>42426</v>
      </c>
      <c r="B898" s="12" t="s">
        <v>2410</v>
      </c>
      <c r="C898" s="123" t="s">
        <v>521</v>
      </c>
      <c r="D898" s="16" t="s">
        <v>392</v>
      </c>
      <c r="E898" s="107" t="str">
        <f>IF(Table2[[#This Row],[Tên hàng hóa]]&lt;&gt;0,VLOOKUP(Table2[[#This Row],[Tên hàng hóa]],Table1[[Tên hàng hóa]:[Quy cách]],2,0),"")</f>
        <v>Timer</v>
      </c>
      <c r="F898" s="107" t="str">
        <f>IF(Table2[[#This Row],[Tên hàng hóa]]&lt;&gt;0,VLOOKUP(Table2[[#This Row],[Tên hàng hóa]],Table1[[Tên hàng hóa]:[ĐVT]],3,0),"")</f>
        <v>Cái</v>
      </c>
      <c r="G898" s="108">
        <v>495000</v>
      </c>
      <c r="H898" s="108">
        <v>1</v>
      </c>
      <c r="I898" s="109">
        <f>IF(Table2[[#This Row],[Số lượng]]&lt;&gt;0,Table2[[#This Row],[Số lượng]]*Table2[[#This Row],[Đơn giá mua]],"")</f>
        <v>495000</v>
      </c>
      <c r="J898" s="109" t="str">
        <f ca="1">IF(AND(Table2[[#This Row],[Tên hàng hóa]]&lt;&gt;0,D899=""),SUM(OFFSET(Table2[[#This Row],[Thành tiền]],0,0,-COUNTIF(Table2[Số HĐ],Table2[[#This Row],[Số HĐ]]))),"")</f>
        <v/>
      </c>
      <c r="K898" s="108"/>
      <c r="L89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898" s="110"/>
    </row>
    <row r="899" spans="1:13" ht="35.1" customHeight="1" x14ac:dyDescent="0.2">
      <c r="A899" s="103">
        <v>42426</v>
      </c>
      <c r="B899" s="12" t="s">
        <v>2410</v>
      </c>
      <c r="C899" s="105" t="str">
        <f t="shared" si="8"/>
        <v>CTY Điện Minh Nguyên</v>
      </c>
      <c r="D899" s="16" t="s">
        <v>319</v>
      </c>
      <c r="E899" s="107" t="str">
        <f>IF(Table2[[#This Row],[Tên hàng hóa]]&lt;&gt;0,VLOOKUP(Table2[[#This Row],[Tên hàng hóa]],Table1[[Tên hàng hóa]:[Quy cách]],2,0),"")</f>
        <v>Điều Khiển Mức Nước</v>
      </c>
      <c r="F899" s="107" t="str">
        <f>IF(Table2[[#This Row],[Tên hàng hóa]]&lt;&gt;0,VLOOKUP(Table2[[#This Row],[Tên hàng hóa]],Table1[[Tên hàng hóa]:[ĐVT]],3,0),"")</f>
        <v>Cái</v>
      </c>
      <c r="G899" s="108">
        <v>935000</v>
      </c>
      <c r="H899" s="108">
        <v>3</v>
      </c>
      <c r="I899" s="109">
        <f>IF(Table2[[#This Row],[Số lượng]]&lt;&gt;0,Table2[[#This Row],[Số lượng]]*Table2[[#This Row],[Đơn giá mua]],"")</f>
        <v>2805000</v>
      </c>
      <c r="J899" s="109">
        <f ca="1">IF(AND(Table2[[#This Row],[Tên hàng hóa]]&lt;&gt;0,D900=""),SUM(OFFSET(Table2[[#This Row],[Thành tiền]],0,0,-COUNTIF(Table2[Số HĐ],Table2[[#This Row],[Số HĐ]]))),"")</f>
        <v>3300000</v>
      </c>
      <c r="K899" s="17" t="s">
        <v>464</v>
      </c>
      <c r="L89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899" s="15" t="s">
        <v>2991</v>
      </c>
    </row>
    <row r="900" spans="1:13" ht="35.1" customHeight="1" x14ac:dyDescent="0.2">
      <c r="A900" s="103"/>
      <c r="B900" s="104"/>
      <c r="C900" s="105" t="str">
        <f t="shared" si="8"/>
        <v/>
      </c>
      <c r="D900" s="106"/>
      <c r="E900" s="107" t="str">
        <f>IF(Table2[[#This Row],[Tên hàng hóa]]&lt;&gt;0,VLOOKUP(Table2[[#This Row],[Tên hàng hóa]],Table1[[Tên hàng hóa]:[Quy cách]],2,0),"")</f>
        <v/>
      </c>
      <c r="F900" s="107" t="str">
        <f>IF(Table2[[#This Row],[Tên hàng hóa]]&lt;&gt;0,VLOOKUP(Table2[[#This Row],[Tên hàng hóa]],Table1[[Tên hàng hóa]:[ĐVT]],3,0),"")</f>
        <v/>
      </c>
      <c r="G900" s="108"/>
      <c r="H900" s="108"/>
      <c r="I900" s="109" t="str">
        <f>IF(Table2[[#This Row],[Số lượng]]&lt;&gt;0,Table2[[#This Row],[Số lượng]]*Table2[[#This Row],[Đơn giá mua]],"")</f>
        <v/>
      </c>
      <c r="J900" s="109" t="str">
        <f ca="1">IF(AND(Table2[[#This Row],[Tên hàng hóa]]&lt;&gt;0,D901=""),SUM(OFFSET(Table2[[#This Row],[Thành tiền]],0,0,-COUNTIF(Table2[Số HĐ],Table2[[#This Row],[Số HĐ]]))),"")</f>
        <v/>
      </c>
      <c r="K900" s="108"/>
      <c r="L90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00" s="110"/>
    </row>
    <row r="901" spans="1:13" ht="35.1" customHeight="1" x14ac:dyDescent="0.2">
      <c r="A901" s="103">
        <v>42429</v>
      </c>
      <c r="B901" s="12" t="s">
        <v>2413</v>
      </c>
      <c r="C901" s="123" t="s">
        <v>2414</v>
      </c>
      <c r="D901" s="16" t="s">
        <v>2411</v>
      </c>
      <c r="E901" s="107" t="str">
        <f>IF(Table2[[#This Row],[Tên hàng hóa]]&lt;&gt;0,VLOOKUP(Table2[[#This Row],[Tên hàng hóa]],Table1[[Tên hàng hóa]:[Quy cách]],2,0),"")</f>
        <v>Autonic</v>
      </c>
      <c r="F901" s="107" t="str">
        <f>IF(Table2[[#This Row],[Tên hàng hóa]]&lt;&gt;0,VLOOKUP(Table2[[#This Row],[Tên hàng hóa]],Table1[[Tên hàng hóa]:[ĐVT]],3,0),"")</f>
        <v>Cái</v>
      </c>
      <c r="G901" s="108">
        <v>942480</v>
      </c>
      <c r="H901" s="108">
        <v>10</v>
      </c>
      <c r="I901" s="109">
        <f>IF(Table2[[#This Row],[Số lượng]]&lt;&gt;0,Table2[[#This Row],[Số lượng]]*Table2[[#This Row],[Đơn giá mua]],"")</f>
        <v>9424800</v>
      </c>
      <c r="J901" s="109" t="str">
        <f ca="1">IF(AND(Table2[[#This Row],[Tên hàng hóa]]&lt;&gt;0,D902=""),SUM(OFFSET(Table2[[#This Row],[Thành tiền]],0,0,-COUNTIF(Table2[Số HĐ],Table2[[#This Row],[Số HĐ]]))),"")</f>
        <v/>
      </c>
      <c r="K901" s="108"/>
      <c r="L90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01" s="110"/>
    </row>
    <row r="902" spans="1:13" ht="35.1" customHeight="1" x14ac:dyDescent="0.2">
      <c r="A902" s="103">
        <v>42429</v>
      </c>
      <c r="B902" s="12" t="s">
        <v>2413</v>
      </c>
      <c r="C902" s="105" t="str">
        <f t="shared" si="8"/>
        <v>CTY HÀN MỸ VIỆT</v>
      </c>
      <c r="D902" s="16" t="s">
        <v>2412</v>
      </c>
      <c r="E902" s="107" t="str">
        <f>IF(Table2[[#This Row],[Tên hàng hóa]]&lt;&gt;0,VLOOKUP(Table2[[#This Row],[Tên hàng hóa]],Table1[[Tên hàng hóa]:[Quy cách]],2,0),"")</f>
        <v>Autonic</v>
      </c>
      <c r="F902" s="107" t="str">
        <f>IF(Table2[[#This Row],[Tên hàng hóa]]&lt;&gt;0,VLOOKUP(Table2[[#This Row],[Tên hàng hóa]],Table1[[Tên hàng hóa]:[ĐVT]],3,0),"")</f>
        <v>Cái</v>
      </c>
      <c r="G902" s="108">
        <v>1576080</v>
      </c>
      <c r="H902" s="108">
        <v>1</v>
      </c>
      <c r="I902" s="109">
        <f>IF(Table2[[#This Row],[Số lượng]]&lt;&gt;0,Table2[[#This Row],[Số lượng]]*Table2[[#This Row],[Đơn giá mua]],"")</f>
        <v>1576080</v>
      </c>
      <c r="J902" s="109">
        <f ca="1">IF(AND(Table2[[#This Row],[Tên hàng hóa]]&lt;&gt;0,D903=""),SUM(OFFSET(Table2[[#This Row],[Thành tiền]],0,0,-COUNTIF(Table2[Số HĐ],Table2[[#This Row],[Số HĐ]]))),"")</f>
        <v>11000880</v>
      </c>
      <c r="K902" s="17" t="s">
        <v>464</v>
      </c>
      <c r="L90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02" s="15" t="s">
        <v>2136</v>
      </c>
    </row>
    <row r="903" spans="1:13" ht="35.1" customHeight="1" x14ac:dyDescent="0.2">
      <c r="A903" s="103"/>
      <c r="B903" s="104"/>
      <c r="C903" s="105" t="str">
        <f t="shared" si="8"/>
        <v/>
      </c>
      <c r="D903" s="106"/>
      <c r="E903" s="107" t="str">
        <f>IF(Table2[[#This Row],[Tên hàng hóa]]&lt;&gt;0,VLOOKUP(Table2[[#This Row],[Tên hàng hóa]],Table1[[Tên hàng hóa]:[Quy cách]],2,0),"")</f>
        <v/>
      </c>
      <c r="F903" s="107" t="str">
        <f>IF(Table2[[#This Row],[Tên hàng hóa]]&lt;&gt;0,VLOOKUP(Table2[[#This Row],[Tên hàng hóa]],Table1[[Tên hàng hóa]:[ĐVT]],3,0),"")</f>
        <v/>
      </c>
      <c r="G903" s="108"/>
      <c r="H903" s="108"/>
      <c r="I903" s="109" t="str">
        <f>IF(Table2[[#This Row],[Số lượng]]&lt;&gt;0,Table2[[#This Row],[Số lượng]]*Table2[[#This Row],[Đơn giá mua]],"")</f>
        <v/>
      </c>
      <c r="J903" s="109" t="str">
        <f ca="1">IF(AND(Table2[[#This Row],[Tên hàng hóa]]&lt;&gt;0,D904=""),SUM(OFFSET(Table2[[#This Row],[Thành tiền]],0,0,-COUNTIF(Table2[Số HĐ],Table2[[#This Row],[Số HĐ]]))),"")</f>
        <v/>
      </c>
      <c r="K903" s="108"/>
      <c r="L90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03" s="110"/>
    </row>
    <row r="904" spans="1:13" ht="35.1" customHeight="1" x14ac:dyDescent="0.2">
      <c r="A904" s="103">
        <v>42430</v>
      </c>
      <c r="B904" s="12" t="s">
        <v>2420</v>
      </c>
      <c r="C904" s="13" t="s">
        <v>586</v>
      </c>
      <c r="D904" s="106" t="s">
        <v>181</v>
      </c>
      <c r="E904" s="107" t="str">
        <f>IF(Table2[[#This Row],[Tên hàng hóa]]&lt;&gt;0,VLOOKUP(Table2[[#This Row],[Tên hàng hóa]],Table1[[Tên hàng hóa]:[Quy cách]],2,0),"")</f>
        <v>Bộ Nguồn Xung</v>
      </c>
      <c r="F904" s="107" t="str">
        <f>IF(Table2[[#This Row],[Tên hàng hóa]]&lt;&gt;0,VLOOKUP(Table2[[#This Row],[Tên hàng hóa]],Table1[[Tên hàng hóa]:[ĐVT]],3,0),"")</f>
        <v>Cái</v>
      </c>
      <c r="G904" s="108">
        <v>1341963.4102564103</v>
      </c>
      <c r="H904" s="108">
        <v>3</v>
      </c>
      <c r="I904" s="109">
        <f>IF(Table2[[#This Row],[Số lượng]]&lt;&gt;0,Table2[[#This Row],[Số lượng]]*Table2[[#This Row],[Đơn giá mua]],"")</f>
        <v>4025890.230769231</v>
      </c>
      <c r="J904" s="109" t="str">
        <f ca="1">IF(AND(Table2[[#This Row],[Tên hàng hóa]]&lt;&gt;0,D905=""),SUM(OFFSET(Table2[[#This Row],[Thành tiền]],0,0,-COUNTIF(Table2[Số HĐ],Table2[[#This Row],[Số HĐ]]))),"")</f>
        <v/>
      </c>
      <c r="K904" s="108"/>
      <c r="L90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04" s="110"/>
    </row>
    <row r="905" spans="1:13" ht="35.1" customHeight="1" x14ac:dyDescent="0.2">
      <c r="A905" s="103">
        <v>42430</v>
      </c>
      <c r="B905" s="12" t="s">
        <v>2420</v>
      </c>
      <c r="C905" s="13" t="s">
        <v>586</v>
      </c>
      <c r="D905" s="106" t="s">
        <v>254</v>
      </c>
      <c r="E905" s="107" t="str">
        <f>IF(Table2[[#This Row],[Tên hàng hóa]]&lt;&gt;0,VLOOKUP(Table2[[#This Row],[Tên hàng hóa]],Table1[[Tên hàng hóa]:[Quy cách]],2,0),"")</f>
        <v>Cảm Biến</v>
      </c>
      <c r="F905" s="107" t="str">
        <f>IF(Table2[[#This Row],[Tên hàng hóa]]&lt;&gt;0,VLOOKUP(Table2[[#This Row],[Tên hàng hóa]],Table1[[Tên hàng hóa]:[ĐVT]],3,0),"")</f>
        <v>Cái</v>
      </c>
      <c r="G905" s="108">
        <v>602433.41025641025</v>
      </c>
      <c r="H905" s="108">
        <v>5</v>
      </c>
      <c r="I905" s="109">
        <f>IF(Table2[[#This Row],[Số lượng]]&lt;&gt;0,Table2[[#This Row],[Số lượng]]*Table2[[#This Row],[Đơn giá mua]],"")</f>
        <v>3012167.051282051</v>
      </c>
      <c r="J905" s="109" t="str">
        <f ca="1">IF(AND(Table2[[#This Row],[Tên hàng hóa]]&lt;&gt;0,D906=""),SUM(OFFSET(Table2[[#This Row],[Thành tiền]],0,0,-COUNTIF(Table2[Số HĐ],Table2[[#This Row],[Số HĐ]]))),"")</f>
        <v/>
      </c>
      <c r="K905" s="108"/>
      <c r="L90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05" s="110"/>
    </row>
    <row r="906" spans="1:13" ht="35.1" customHeight="1" x14ac:dyDescent="0.2">
      <c r="A906" s="103">
        <v>42430</v>
      </c>
      <c r="B906" s="12" t="s">
        <v>2420</v>
      </c>
      <c r="C906" s="13" t="s">
        <v>586</v>
      </c>
      <c r="D906" s="16" t="s">
        <v>120</v>
      </c>
      <c r="E906" s="107" t="str">
        <f>IF(Table2[[#This Row],[Tên hàng hóa]]&lt;&gt;0,VLOOKUP(Table2[[#This Row],[Tên hàng hóa]],Table1[[Tên hàng hóa]:[Quy cách]],2,0),"")</f>
        <v>Bộ Điều Khiển Nhiệt Độ</v>
      </c>
      <c r="F906" s="107" t="str">
        <f>IF(Table2[[#This Row],[Tên hàng hóa]]&lt;&gt;0,VLOOKUP(Table2[[#This Row],[Tên hàng hóa]],Table1[[Tên hàng hóa]:[ĐVT]],3,0),"")</f>
        <v>Cái</v>
      </c>
      <c r="G906" s="108">
        <v>1678113.4102564103</v>
      </c>
      <c r="H906" s="108">
        <v>5</v>
      </c>
      <c r="I906" s="109">
        <f>IF(Table2[[#This Row],[Số lượng]]&lt;&gt;0,Table2[[#This Row],[Số lượng]]*Table2[[#This Row],[Đơn giá mua]],"")</f>
        <v>8390567.051282052</v>
      </c>
      <c r="J906" s="109" t="str">
        <f ca="1">IF(AND(Table2[[#This Row],[Tên hàng hóa]]&lt;&gt;0,D907=""),SUM(OFFSET(Table2[[#This Row],[Thành tiền]],0,0,-COUNTIF(Table2[Số HĐ],Table2[[#This Row],[Số HĐ]]))),"")</f>
        <v/>
      </c>
      <c r="K906" s="108"/>
      <c r="L90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06" s="110"/>
    </row>
    <row r="907" spans="1:13" ht="35.1" customHeight="1" x14ac:dyDescent="0.2">
      <c r="A907" s="103">
        <v>42430</v>
      </c>
      <c r="B907" s="12" t="s">
        <v>2420</v>
      </c>
      <c r="C907" s="13" t="s">
        <v>586</v>
      </c>
      <c r="D907" s="16" t="s">
        <v>2427</v>
      </c>
      <c r="E907" s="107" t="str">
        <f>IF(Table2[[#This Row],[Tên hàng hóa]]&lt;&gt;0,VLOOKUP(Table2[[#This Row],[Tên hàng hóa]],Table1[[Tên hàng hóa]:[Quy cách]],2,0),"")</f>
        <v>Bộ Điều Khiển Lập Trình</v>
      </c>
      <c r="F907" s="107" t="str">
        <f>IF(Table2[[#This Row],[Tên hàng hóa]]&lt;&gt;0,VLOOKUP(Table2[[#This Row],[Tên hàng hóa]],Table1[[Tên hàng hóa]:[ĐVT]],3,0),"")</f>
        <v>Cái</v>
      </c>
      <c r="G907" s="108">
        <v>3875253.41025641</v>
      </c>
      <c r="H907" s="108">
        <v>2</v>
      </c>
      <c r="I907" s="109">
        <f>IF(Table2[[#This Row],[Số lượng]]&lt;&gt;0,Table2[[#This Row],[Số lượng]]*Table2[[#This Row],[Đơn giá mua]],"")</f>
        <v>7750506.82051282</v>
      </c>
      <c r="J907" s="109" t="str">
        <f ca="1">IF(AND(Table2[[#This Row],[Tên hàng hóa]]&lt;&gt;0,D908=""),SUM(OFFSET(Table2[[#This Row],[Thành tiền]],0,0,-COUNTIF(Table2[Số HĐ],Table2[[#This Row],[Số HĐ]]))),"")</f>
        <v/>
      </c>
      <c r="K907" s="108"/>
      <c r="L90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07" s="110"/>
    </row>
    <row r="908" spans="1:13" ht="35.1" customHeight="1" x14ac:dyDescent="0.2">
      <c r="A908" s="103">
        <v>42430</v>
      </c>
      <c r="B908" s="12" t="s">
        <v>2420</v>
      </c>
      <c r="C908" s="13" t="s">
        <v>586</v>
      </c>
      <c r="D908" s="106" t="s">
        <v>226</v>
      </c>
      <c r="E908" s="107" t="str">
        <f>IF(Table2[[#This Row],[Tên hàng hóa]]&lt;&gt;0,VLOOKUP(Table2[[#This Row],[Tên hàng hóa]],Table1[[Tên hàng hóa]:[Quy cách]],2,0),"")</f>
        <v>Cảm Biến</v>
      </c>
      <c r="F908" s="107" t="str">
        <f>IF(Table2[[#This Row],[Tên hàng hóa]]&lt;&gt;0,VLOOKUP(Table2[[#This Row],[Tên hàng hóa]],Table1[[Tên hàng hóa]:[ĐVT]],3,0),"")</f>
        <v>Cái</v>
      </c>
      <c r="G908" s="108">
        <v>1588473.4102564103</v>
      </c>
      <c r="H908" s="108">
        <v>2</v>
      </c>
      <c r="I908" s="109">
        <f>IF(Table2[[#This Row],[Số lượng]]&lt;&gt;0,Table2[[#This Row],[Số lượng]]*Table2[[#This Row],[Đơn giá mua]],"")</f>
        <v>3176946.8205128205</v>
      </c>
      <c r="J908" s="109" t="str">
        <f ca="1">IF(AND(Table2[[#This Row],[Tên hàng hóa]]&lt;&gt;0,D909=""),SUM(OFFSET(Table2[[#This Row],[Thành tiền]],0,0,-COUNTIF(Table2[Số HĐ],Table2[[#This Row],[Số HĐ]]))),"")</f>
        <v/>
      </c>
      <c r="K908" s="108"/>
      <c r="L90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08" s="110"/>
    </row>
    <row r="909" spans="1:13" ht="35.1" customHeight="1" x14ac:dyDescent="0.2">
      <c r="A909" s="103">
        <v>42430</v>
      </c>
      <c r="B909" s="12" t="s">
        <v>2420</v>
      </c>
      <c r="C909" s="13" t="s">
        <v>586</v>
      </c>
      <c r="D909" s="106" t="s">
        <v>331</v>
      </c>
      <c r="E909" s="107" t="str">
        <f>IF(Table2[[#This Row],[Tên hàng hóa]]&lt;&gt;0,VLOOKUP(Table2[[#This Row],[Tên hàng hóa]],Table1[[Tên hàng hóa]:[Quy cách]],2,0),"")</f>
        <v>Màn Hình Cảm Ứng</v>
      </c>
      <c r="F909" s="107" t="str">
        <f>IF(Table2[[#This Row],[Tên hàng hóa]]&lt;&gt;0,VLOOKUP(Table2[[#This Row],[Tên hàng hóa]],Table1[[Tên hàng hóa]:[ĐVT]],3,0),"")</f>
        <v>Cái</v>
      </c>
      <c r="G909" s="108">
        <v>3220153.41025641</v>
      </c>
      <c r="H909" s="108">
        <v>1</v>
      </c>
      <c r="I909" s="109">
        <f>IF(Table2[[#This Row],[Số lượng]]&lt;&gt;0,Table2[[#This Row],[Số lượng]]*Table2[[#This Row],[Đơn giá mua]],"")</f>
        <v>3220153.41025641</v>
      </c>
      <c r="J909" s="109" t="str">
        <f ca="1">IF(AND(Table2[[#This Row],[Tên hàng hóa]]&lt;&gt;0,D910=""),SUM(OFFSET(Table2[[#This Row],[Thành tiền]],0,0,-COUNTIF(Table2[Số HĐ],Table2[[#This Row],[Số HĐ]]))),"")</f>
        <v/>
      </c>
      <c r="K909" s="108"/>
      <c r="L90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09" s="110"/>
    </row>
    <row r="910" spans="1:13" ht="35.1" customHeight="1" x14ac:dyDescent="0.2">
      <c r="A910" s="103">
        <v>42430</v>
      </c>
      <c r="B910" s="12" t="s">
        <v>2420</v>
      </c>
      <c r="C910" s="13" t="s">
        <v>586</v>
      </c>
      <c r="D910" s="16" t="s">
        <v>2117</v>
      </c>
      <c r="E910" s="107" t="str">
        <f>IF(Table2[[#This Row],[Tên hàng hóa]]&lt;&gt;0,VLOOKUP(Table2[[#This Row],[Tên hàng hóa]],Table1[[Tên hàng hóa]:[Quy cách]],2,0),"")</f>
        <v>OMRON</v>
      </c>
      <c r="F910" s="107" t="str">
        <f>IF(Table2[[#This Row],[Tên hàng hóa]]&lt;&gt;0,VLOOKUP(Table2[[#This Row],[Tên hàng hóa]],Table1[[Tên hàng hóa]:[ĐVT]],3,0),"")</f>
        <v>Cái</v>
      </c>
      <c r="G910" s="108">
        <v>2552103.41025641</v>
      </c>
      <c r="H910" s="108">
        <v>2</v>
      </c>
      <c r="I910" s="109">
        <f>IF(Table2[[#This Row],[Số lượng]]&lt;&gt;0,Table2[[#This Row],[Số lượng]]*Table2[[#This Row],[Đơn giá mua]],"")</f>
        <v>5104206.82051282</v>
      </c>
      <c r="J910" s="109" t="str">
        <f ca="1">IF(AND(Table2[[#This Row],[Tên hàng hóa]]&lt;&gt;0,D911=""),SUM(OFFSET(Table2[[#This Row],[Thành tiền]],0,0,-COUNTIF(Table2[Số HĐ],Table2[[#This Row],[Số HĐ]]))),"")</f>
        <v/>
      </c>
      <c r="K910" s="108"/>
      <c r="L91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10" s="110"/>
    </row>
    <row r="911" spans="1:13" ht="35.1" customHeight="1" x14ac:dyDescent="0.2">
      <c r="A911" s="103">
        <v>42430</v>
      </c>
      <c r="B911" s="12" t="s">
        <v>2420</v>
      </c>
      <c r="C911" s="13" t="s">
        <v>586</v>
      </c>
      <c r="D911" s="106" t="s">
        <v>641</v>
      </c>
      <c r="E911" s="107" t="str">
        <f>IF(Table2[[#This Row],[Tên hàng hóa]]&lt;&gt;0,VLOOKUP(Table2[[#This Row],[Tên hàng hóa]],Table1[[Tên hàng hóa]:[Quy cách]],2,0),"")</f>
        <v>Timer</v>
      </c>
      <c r="F911" s="107" t="str">
        <f>IF(Table2[[#This Row],[Tên hàng hóa]]&lt;&gt;0,VLOOKUP(Table2[[#This Row],[Tên hàng hóa]],Table1[[Tên hàng hóa]:[ĐVT]],3,0),"")</f>
        <v>Cái</v>
      </c>
      <c r="G911" s="108">
        <v>2036673.4102564103</v>
      </c>
      <c r="H911" s="108">
        <v>2</v>
      </c>
      <c r="I911" s="109">
        <f>IF(Table2[[#This Row],[Số lượng]]&lt;&gt;0,Table2[[#This Row],[Số lượng]]*Table2[[#This Row],[Đơn giá mua]],"")</f>
        <v>4073346.8205128205</v>
      </c>
      <c r="J911" s="109" t="str">
        <f ca="1">IF(AND(Table2[[#This Row],[Tên hàng hóa]]&lt;&gt;0,D912=""),SUM(OFFSET(Table2[[#This Row],[Thành tiền]],0,0,-COUNTIF(Table2[Số HĐ],Table2[[#This Row],[Số HĐ]]))),"")</f>
        <v/>
      </c>
      <c r="K911" s="108"/>
      <c r="L91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11" s="110"/>
    </row>
    <row r="912" spans="1:13" ht="35.1" customHeight="1" x14ac:dyDescent="0.2">
      <c r="A912" s="103">
        <v>42430</v>
      </c>
      <c r="B912" s="12" t="s">
        <v>2420</v>
      </c>
      <c r="C912" s="13" t="s">
        <v>586</v>
      </c>
      <c r="D912" s="106" t="s">
        <v>64</v>
      </c>
      <c r="E912" s="107" t="str">
        <f>IF(Table2[[#This Row],[Tên hàng hóa]]&lt;&gt;0,VLOOKUP(Table2[[#This Row],[Tên hàng hóa]],Table1[[Tên hàng hóa]:[Quy cách]],2,0),"")</f>
        <v>Bộ Điều Khiển Lập Trình</v>
      </c>
      <c r="F912" s="107" t="str">
        <f>IF(Table2[[#This Row],[Tên hàng hóa]]&lt;&gt;0,VLOOKUP(Table2[[#This Row],[Tên hàng hóa]],Table1[[Tên hàng hóa]:[ĐVT]],3,0),"")</f>
        <v>Cái</v>
      </c>
      <c r="G912" s="108">
        <v>4974753.41025641</v>
      </c>
      <c r="H912" s="108">
        <v>1</v>
      </c>
      <c r="I912" s="109">
        <f>IF(Table2[[#This Row],[Số lượng]]&lt;&gt;0,Table2[[#This Row],[Số lượng]]*Table2[[#This Row],[Đơn giá mua]],"")</f>
        <v>4974753.41025641</v>
      </c>
      <c r="J912" s="109" t="str">
        <f ca="1">IF(AND(Table2[[#This Row],[Tên hàng hóa]]&lt;&gt;0,D913=""),SUM(OFFSET(Table2[[#This Row],[Thành tiền]],0,0,-COUNTIF(Table2[Số HĐ],Table2[[#This Row],[Số HĐ]]))),"")</f>
        <v/>
      </c>
      <c r="K912" s="108"/>
      <c r="L91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12" s="110"/>
    </row>
    <row r="913" spans="1:13" ht="35.1" customHeight="1" x14ac:dyDescent="0.2">
      <c r="A913" s="103">
        <v>42430</v>
      </c>
      <c r="B913" s="12" t="s">
        <v>2420</v>
      </c>
      <c r="C913" s="13" t="s">
        <v>586</v>
      </c>
      <c r="D913" s="106" t="s">
        <v>234</v>
      </c>
      <c r="E913" s="107" t="str">
        <f>IF(Table2[[#This Row],[Tên hàng hóa]]&lt;&gt;0,VLOOKUP(Table2[[#This Row],[Tên hàng hóa]],Table1[[Tên hàng hóa]:[Quy cách]],2,0),"")</f>
        <v>Cảm Biến</v>
      </c>
      <c r="F913" s="107" t="str">
        <f>IF(Table2[[#This Row],[Tên hàng hóa]]&lt;&gt;0,VLOOKUP(Table2[[#This Row],[Tên hàng hóa]],Table1[[Tên hàng hóa]:[ĐVT]],3,0),"")</f>
        <v>Cái</v>
      </c>
      <c r="G913" s="108">
        <v>467973.41025641025</v>
      </c>
      <c r="H913" s="108">
        <v>10</v>
      </c>
      <c r="I913" s="109">
        <f>IF(Table2[[#This Row],[Số lượng]]&lt;&gt;0,Table2[[#This Row],[Số lượng]]*Table2[[#This Row],[Đơn giá mua]],"")</f>
        <v>4679734.102564102</v>
      </c>
      <c r="J913" s="109" t="str">
        <f ca="1">IF(AND(Table2[[#This Row],[Tên hàng hóa]]&lt;&gt;0,D914=""),SUM(OFFSET(Table2[[#This Row],[Thành tiền]],0,0,-COUNTIF(Table2[Số HĐ],Table2[[#This Row],[Số HĐ]]))),"")</f>
        <v/>
      </c>
      <c r="K913" s="108"/>
      <c r="L91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13" s="110"/>
    </row>
    <row r="914" spans="1:13" ht="35.1" customHeight="1" x14ac:dyDescent="0.2">
      <c r="A914" s="103">
        <v>42430</v>
      </c>
      <c r="B914" s="12" t="s">
        <v>2420</v>
      </c>
      <c r="C914" s="13" t="s">
        <v>586</v>
      </c>
      <c r="D914" s="106" t="s">
        <v>1558</v>
      </c>
      <c r="E914" s="107" t="str">
        <f>IF(Table2[[#This Row],[Tên hàng hóa]]&lt;&gt;0,VLOOKUP(Table2[[#This Row],[Tên hàng hóa]],Table1[[Tên hàng hóa]:[Quy cách]],2,0),"")</f>
        <v>Bộ Điều Khiển Lập Trình</v>
      </c>
      <c r="F914" s="107" t="str">
        <f>IF(Table2[[#This Row],[Tên hàng hóa]]&lt;&gt;0,VLOOKUP(Table2[[#This Row],[Tên hàng hóa]],Table1[[Tên hàng hóa]:[ĐVT]],3,0),"")</f>
        <v>Cái</v>
      </c>
      <c r="G914" s="108">
        <v>3334803.41025641</v>
      </c>
      <c r="H914" s="108">
        <v>1</v>
      </c>
      <c r="I914" s="109">
        <f>IF(Table2[[#This Row],[Số lượng]]&lt;&gt;0,Table2[[#This Row],[Số lượng]]*Table2[[#This Row],[Đơn giá mua]],"")</f>
        <v>3334803.41025641</v>
      </c>
      <c r="J914" s="109" t="str">
        <f ca="1">IF(AND(Table2[[#This Row],[Tên hàng hóa]]&lt;&gt;0,D915=""),SUM(OFFSET(Table2[[#This Row],[Thành tiền]],0,0,-COUNTIF(Table2[Số HĐ],Table2[[#This Row],[Số HĐ]]))),"")</f>
        <v/>
      </c>
      <c r="K914" s="108"/>
      <c r="L91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14" s="110"/>
    </row>
    <row r="915" spans="1:13" ht="35.1" customHeight="1" x14ac:dyDescent="0.2">
      <c r="A915" s="103">
        <v>42430</v>
      </c>
      <c r="B915" s="12" t="s">
        <v>2420</v>
      </c>
      <c r="C915" s="13" t="s">
        <v>586</v>
      </c>
      <c r="D915" s="106" t="s">
        <v>113</v>
      </c>
      <c r="E915" s="107" t="str">
        <f>IF(Table2[[#This Row],[Tên hàng hóa]]&lt;&gt;0,VLOOKUP(Table2[[#This Row],[Tên hàng hóa]],Table1[[Tên hàng hóa]:[Quy cách]],2,0),"")</f>
        <v>Bộ Điều Khiển Nhiệt Độ</v>
      </c>
      <c r="F915" s="107" t="str">
        <f>IF(Table2[[#This Row],[Tên hàng hóa]]&lt;&gt;0,VLOOKUP(Table2[[#This Row],[Tên hàng hóa]],Table1[[Tên hàng hóa]:[ĐVT]],3,0),"")</f>
        <v>Cái</v>
      </c>
      <c r="G915" s="108">
        <v>1431603.4102564103</v>
      </c>
      <c r="H915" s="108">
        <v>5</v>
      </c>
      <c r="I915" s="109">
        <f>IF(Table2[[#This Row],[Số lượng]]&lt;&gt;0,Table2[[#This Row],[Số lượng]]*Table2[[#This Row],[Đơn giá mua]],"")</f>
        <v>7158017.051282051</v>
      </c>
      <c r="J915" s="109">
        <f ca="1">IF(AND(Table2[[#This Row],[Tên hàng hóa]]&lt;&gt;0,D916=""),SUM(OFFSET(Table2[[#This Row],[Thành tiền]],0,0,-COUNTIF(Table2[Số HĐ],Table2[[#This Row],[Số HĐ]]))),"")</f>
        <v>58901093</v>
      </c>
      <c r="K915" s="17" t="s">
        <v>464</v>
      </c>
      <c r="L91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15" s="110"/>
    </row>
    <row r="916" spans="1:13" ht="35.1" customHeight="1" x14ac:dyDescent="0.2">
      <c r="A916" s="103"/>
      <c r="B916" s="104"/>
      <c r="C916" s="105" t="str">
        <f t="shared" si="8"/>
        <v/>
      </c>
      <c r="D916" s="106"/>
      <c r="E916" s="107" t="str">
        <f>IF(Table2[[#This Row],[Tên hàng hóa]]&lt;&gt;0,VLOOKUP(Table2[[#This Row],[Tên hàng hóa]],Table1[[Tên hàng hóa]:[Quy cách]],2,0),"")</f>
        <v/>
      </c>
      <c r="F916" s="107" t="str">
        <f>IF(Table2[[#This Row],[Tên hàng hóa]]&lt;&gt;0,VLOOKUP(Table2[[#This Row],[Tên hàng hóa]],Table1[[Tên hàng hóa]:[ĐVT]],3,0),"")</f>
        <v/>
      </c>
      <c r="G916" s="108"/>
      <c r="H916" s="108"/>
      <c r="I916" s="109" t="str">
        <f>IF(Table2[[#This Row],[Số lượng]]&lt;&gt;0,Table2[[#This Row],[Số lượng]]*Table2[[#This Row],[Đơn giá mua]],"")</f>
        <v/>
      </c>
      <c r="J916" s="109" t="str">
        <f ca="1">IF(AND(Table2[[#This Row],[Tên hàng hóa]]&lt;&gt;0,D917=""),SUM(OFFSET(Table2[[#This Row],[Thành tiền]],0,0,-COUNTIF(Table2[Số HĐ],Table2[[#This Row],[Số HĐ]]))),"")</f>
        <v/>
      </c>
      <c r="K916" s="108"/>
      <c r="L91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16" s="110"/>
    </row>
    <row r="917" spans="1:13" ht="35.1" customHeight="1" x14ac:dyDescent="0.2">
      <c r="A917" s="103">
        <v>42436</v>
      </c>
      <c r="B917" s="12" t="s">
        <v>2434</v>
      </c>
      <c r="C917" s="105" t="s">
        <v>480</v>
      </c>
      <c r="D917" s="16" t="s">
        <v>2435</v>
      </c>
      <c r="E917" s="107" t="str">
        <f>IF(Table2[[#This Row],[Tên hàng hóa]]&lt;&gt;0,VLOOKUP(Table2[[#This Row],[Tên hàng hóa]],Table1[[Tên hàng hóa]:[Quy cách]],2,0),"")</f>
        <v>Cảm Biến</v>
      </c>
      <c r="F917" s="107" t="str">
        <f>IF(Table2[[#This Row],[Tên hàng hóa]]&lt;&gt;0,VLOOKUP(Table2[[#This Row],[Tên hàng hóa]],Table1[[Tên hàng hóa]:[ĐVT]],3,0),"")</f>
        <v>Cái</v>
      </c>
      <c r="G917" s="108">
        <v>686400</v>
      </c>
      <c r="H917" s="108">
        <v>1</v>
      </c>
      <c r="I917" s="109">
        <f>IF(Table2[[#This Row],[Số lượng]]&lt;&gt;0,Table2[[#This Row],[Số lượng]]*Table2[[#This Row],[Đơn giá mua]],"")</f>
        <v>686400</v>
      </c>
      <c r="J917" s="109">
        <f ca="1">IF(AND(Table2[[#This Row],[Tên hàng hóa]]&lt;&gt;0,D918=""),SUM(OFFSET(Table2[[#This Row],[Thành tiền]],0,0,-COUNTIF(Table2[Số HĐ],Table2[[#This Row],[Số HĐ]]))),"")</f>
        <v>686400</v>
      </c>
      <c r="K917" s="17" t="s">
        <v>464</v>
      </c>
      <c r="L91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17" s="15" t="s">
        <v>2920</v>
      </c>
    </row>
    <row r="918" spans="1:13" ht="35.1" customHeight="1" x14ac:dyDescent="0.2">
      <c r="A918" s="103"/>
      <c r="B918" s="104"/>
      <c r="C918" s="105" t="str">
        <f t="shared" si="8"/>
        <v/>
      </c>
      <c r="D918" s="106"/>
      <c r="E918" s="107" t="str">
        <f>IF(Table2[[#This Row],[Tên hàng hóa]]&lt;&gt;0,VLOOKUP(Table2[[#This Row],[Tên hàng hóa]],Table1[[Tên hàng hóa]:[Quy cách]],2,0),"")</f>
        <v/>
      </c>
      <c r="F918" s="107" t="str">
        <f>IF(Table2[[#This Row],[Tên hàng hóa]]&lt;&gt;0,VLOOKUP(Table2[[#This Row],[Tên hàng hóa]],Table1[[Tên hàng hóa]:[ĐVT]],3,0),"")</f>
        <v/>
      </c>
      <c r="G918" s="108"/>
      <c r="H918" s="108"/>
      <c r="I918" s="109" t="str">
        <f>IF(Table2[[#This Row],[Số lượng]]&lt;&gt;0,Table2[[#This Row],[Số lượng]]*Table2[[#This Row],[Đơn giá mua]],"")</f>
        <v/>
      </c>
      <c r="J918" s="109" t="str">
        <f ca="1">IF(AND(Table2[[#This Row],[Tên hàng hóa]]&lt;&gt;0,D919=""),SUM(OFFSET(Table2[[#This Row],[Thành tiền]],0,0,-COUNTIF(Table2[Số HĐ],Table2[[#This Row],[Số HĐ]]))),"")</f>
        <v/>
      </c>
      <c r="K918" s="108"/>
      <c r="L91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18" s="110"/>
    </row>
    <row r="919" spans="1:13" ht="35.1" customHeight="1" x14ac:dyDescent="0.2">
      <c r="A919" s="103">
        <v>42437</v>
      </c>
      <c r="B919" s="12" t="s">
        <v>2439</v>
      </c>
      <c r="C919" s="105" t="s">
        <v>1119</v>
      </c>
      <c r="D919" s="106" t="s">
        <v>2436</v>
      </c>
      <c r="E919" s="107" t="str">
        <f>IF(Table2[[#This Row],[Tên hàng hóa]]&lt;&gt;0,VLOOKUP(Table2[[#This Row],[Tên hàng hóa]],Table1[[Tên hàng hóa]:[Quy cách]],2,0),"")</f>
        <v>Schneider</v>
      </c>
      <c r="F919" s="107" t="str">
        <f>IF(Table2[[#This Row],[Tên hàng hóa]]&lt;&gt;0,VLOOKUP(Table2[[#This Row],[Tên hàng hóa]],Table1[[Tên hàng hóa]:[ĐVT]],3,0),"")</f>
        <v>Cái</v>
      </c>
      <c r="G919" s="108">
        <v>151360</v>
      </c>
      <c r="H919" s="108">
        <v>2</v>
      </c>
      <c r="I919" s="109">
        <f>IF(Table2[[#This Row],[Số lượng]]&lt;&gt;0,Table2[[#This Row],[Số lượng]]*Table2[[#This Row],[Đơn giá mua]],"")</f>
        <v>302720</v>
      </c>
      <c r="J919" s="109" t="str">
        <f ca="1">IF(AND(Table2[[#This Row],[Tên hàng hóa]]&lt;&gt;0,D920=""),SUM(OFFSET(Table2[[#This Row],[Thành tiền]],0,0,-COUNTIF(Table2[Số HĐ],Table2[[#This Row],[Số HĐ]]))),"")</f>
        <v/>
      </c>
      <c r="K919" s="108"/>
      <c r="L91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19" s="110"/>
    </row>
    <row r="920" spans="1:13" ht="35.1" customHeight="1" x14ac:dyDescent="0.2">
      <c r="A920" s="103">
        <v>42437</v>
      </c>
      <c r="B920" s="12" t="s">
        <v>2439</v>
      </c>
      <c r="C920" s="105" t="s">
        <v>1119</v>
      </c>
      <c r="D920" s="106" t="s">
        <v>2437</v>
      </c>
      <c r="E920" s="107" t="str">
        <f>IF(Table2[[#This Row],[Tên hàng hóa]]&lt;&gt;0,VLOOKUP(Table2[[#This Row],[Tên hàng hóa]],Table1[[Tên hàng hóa]:[Quy cách]],2,0),"")</f>
        <v>Schneider</v>
      </c>
      <c r="F920" s="107" t="str">
        <f>IF(Table2[[#This Row],[Tên hàng hóa]]&lt;&gt;0,VLOOKUP(Table2[[#This Row],[Tên hàng hóa]],Table1[[Tên hàng hóa]:[ĐVT]],3,0),"")</f>
        <v>Cái</v>
      </c>
      <c r="G920" s="108">
        <v>166650</v>
      </c>
      <c r="H920" s="108">
        <v>2</v>
      </c>
      <c r="I920" s="109">
        <f>IF(Table2[[#This Row],[Số lượng]]&lt;&gt;0,Table2[[#This Row],[Số lượng]]*Table2[[#This Row],[Đơn giá mua]],"")</f>
        <v>333300</v>
      </c>
      <c r="J920" s="109" t="str">
        <f ca="1">IF(AND(Table2[[#This Row],[Tên hàng hóa]]&lt;&gt;0,D921=""),SUM(OFFSET(Table2[[#This Row],[Thành tiền]],0,0,-COUNTIF(Table2[Số HĐ],Table2[[#This Row],[Số HĐ]]))),"")</f>
        <v/>
      </c>
      <c r="K920" s="108"/>
      <c r="L92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20" s="110"/>
    </row>
    <row r="921" spans="1:13" ht="35.1" customHeight="1" x14ac:dyDescent="0.2">
      <c r="A921" s="103">
        <v>42437</v>
      </c>
      <c r="B921" s="12" t="s">
        <v>2439</v>
      </c>
      <c r="C921" s="105" t="s">
        <v>1119</v>
      </c>
      <c r="D921" s="106" t="s">
        <v>2438</v>
      </c>
      <c r="E921" s="107" t="str">
        <f>IF(Table2[[#This Row],[Tên hàng hóa]]&lt;&gt;0,VLOOKUP(Table2[[#This Row],[Tên hàng hóa]],Table1[[Tên hàng hóa]:[Quy cách]],2,0),"")</f>
        <v>Schneider</v>
      </c>
      <c r="F921" s="107" t="str">
        <f>IF(Table2[[#This Row],[Tên hàng hóa]]&lt;&gt;0,VLOOKUP(Table2[[#This Row],[Tên hàng hóa]],Table1[[Tên hàng hóa]:[ĐVT]],3,0),"")</f>
        <v>Cái</v>
      </c>
      <c r="G921" s="108">
        <v>166650</v>
      </c>
      <c r="H921" s="108">
        <v>2</v>
      </c>
      <c r="I921" s="109">
        <f>IF(Table2[[#This Row],[Số lượng]]&lt;&gt;0,Table2[[#This Row],[Số lượng]]*Table2[[#This Row],[Đơn giá mua]],"")</f>
        <v>333300</v>
      </c>
      <c r="J921" s="109">
        <f ca="1">IF(AND(Table2[[#This Row],[Tên hàng hóa]]&lt;&gt;0,D922=""),SUM(OFFSET(Table2[[#This Row],[Thành tiền]],0,0,-COUNTIF(Table2[Số HĐ],Table2[[#This Row],[Số HĐ]]))),"")</f>
        <v>969320</v>
      </c>
      <c r="K921" s="17" t="s">
        <v>464</v>
      </c>
      <c r="L92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21" s="110"/>
    </row>
    <row r="922" spans="1:13" ht="35.1" customHeight="1" x14ac:dyDescent="0.2">
      <c r="A922" s="103"/>
      <c r="B922" s="104"/>
      <c r="C922" s="105" t="str">
        <f t="shared" ref="C922:C950" si="9">IF(AND(D922&lt;&gt;0,D923=""),C921,"")</f>
        <v/>
      </c>
      <c r="D922" s="106"/>
      <c r="E922" s="107" t="str">
        <f>IF(Table2[[#This Row],[Tên hàng hóa]]&lt;&gt;0,VLOOKUP(Table2[[#This Row],[Tên hàng hóa]],Table1[[Tên hàng hóa]:[Quy cách]],2,0),"")</f>
        <v/>
      </c>
      <c r="F922" s="107" t="str">
        <f>IF(Table2[[#This Row],[Tên hàng hóa]]&lt;&gt;0,VLOOKUP(Table2[[#This Row],[Tên hàng hóa]],Table1[[Tên hàng hóa]:[ĐVT]],3,0),"")</f>
        <v/>
      </c>
      <c r="G922" s="108"/>
      <c r="H922" s="108"/>
      <c r="I922" s="109" t="str">
        <f>IF(Table2[[#This Row],[Số lượng]]&lt;&gt;0,Table2[[#This Row],[Số lượng]]*Table2[[#This Row],[Đơn giá mua]],"")</f>
        <v/>
      </c>
      <c r="J922" s="109" t="str">
        <f ca="1">IF(AND(Table2[[#This Row],[Tên hàng hóa]]&lt;&gt;0,D923=""),SUM(OFFSET(Table2[[#This Row],[Thành tiền]],0,0,-COUNTIF(Table2[Số HĐ],Table2[[#This Row],[Số HĐ]]))),"")</f>
        <v/>
      </c>
      <c r="K922" s="108"/>
      <c r="L92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22" s="110"/>
    </row>
    <row r="923" spans="1:13" ht="35.1" customHeight="1" x14ac:dyDescent="0.2">
      <c r="A923" s="103">
        <v>42430</v>
      </c>
      <c r="B923" s="12" t="s">
        <v>2451</v>
      </c>
      <c r="C923" s="123" t="s">
        <v>521</v>
      </c>
      <c r="D923" s="16" t="s">
        <v>389</v>
      </c>
      <c r="E923" s="107" t="str">
        <f>IF(Table2[[#This Row],[Tên hàng hóa]]&lt;&gt;0,VLOOKUP(Table2[[#This Row],[Tên hàng hóa]],Table1[[Tên hàng hóa]:[Quy cách]],2,0),"")</f>
        <v>Relay</v>
      </c>
      <c r="F923" s="107" t="str">
        <f>IF(Table2[[#This Row],[Tên hàng hóa]]&lt;&gt;0,VLOOKUP(Table2[[#This Row],[Tên hàng hóa]],Table1[[Tên hàng hóa]:[ĐVT]],3,0),"")</f>
        <v>Cái</v>
      </c>
      <c r="G923" s="108">
        <v>726000</v>
      </c>
      <c r="H923" s="108">
        <v>8</v>
      </c>
      <c r="I923" s="109">
        <f>IF(Table2[[#This Row],[Số lượng]]&lt;&gt;0,Table2[[#This Row],[Số lượng]]*Table2[[#This Row],[Đơn giá mua]],"")</f>
        <v>5808000</v>
      </c>
      <c r="J923" s="109">
        <f ca="1">IF(AND(Table2[[#This Row],[Tên hàng hóa]]&lt;&gt;0,D924=""),SUM(OFFSET(Table2[[#This Row],[Thành tiền]],0,0,-COUNTIF(Table2[Số HĐ],Table2[[#This Row],[Số HĐ]]))),"")</f>
        <v>5808000</v>
      </c>
      <c r="K923" s="17" t="s">
        <v>464</v>
      </c>
      <c r="L92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23" s="15" t="s">
        <v>3031</v>
      </c>
    </row>
    <row r="924" spans="1:13" ht="35.1" customHeight="1" x14ac:dyDescent="0.2">
      <c r="A924" s="103"/>
      <c r="B924" s="104"/>
      <c r="C924" s="105" t="str">
        <f t="shared" si="9"/>
        <v/>
      </c>
      <c r="D924" s="106"/>
      <c r="E924" s="107" t="str">
        <f>IF(Table2[[#This Row],[Tên hàng hóa]]&lt;&gt;0,VLOOKUP(Table2[[#This Row],[Tên hàng hóa]],Table1[[Tên hàng hóa]:[Quy cách]],2,0),"")</f>
        <v/>
      </c>
      <c r="F924" s="107" t="str">
        <f>IF(Table2[[#This Row],[Tên hàng hóa]]&lt;&gt;0,VLOOKUP(Table2[[#This Row],[Tên hàng hóa]],Table1[[Tên hàng hóa]:[ĐVT]],3,0),"")</f>
        <v/>
      </c>
      <c r="G924" s="108"/>
      <c r="H924" s="108"/>
      <c r="I924" s="109" t="str">
        <f>IF(Table2[[#This Row],[Số lượng]]&lt;&gt;0,Table2[[#This Row],[Số lượng]]*Table2[[#This Row],[Đơn giá mua]],"")</f>
        <v/>
      </c>
      <c r="J924" s="109" t="str">
        <f ca="1">IF(AND(Table2[[#This Row],[Tên hàng hóa]]&lt;&gt;0,D925=""),SUM(OFFSET(Table2[[#This Row],[Thành tiền]],0,0,-COUNTIF(Table2[Số HĐ],Table2[[#This Row],[Số HĐ]]))),"")</f>
        <v/>
      </c>
      <c r="K924" s="108"/>
      <c r="L92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24" s="110"/>
    </row>
    <row r="925" spans="1:13" ht="35.1" customHeight="1" x14ac:dyDescent="0.2">
      <c r="A925" s="103">
        <v>42437</v>
      </c>
      <c r="B925" s="12" t="s">
        <v>2452</v>
      </c>
      <c r="C925" s="123" t="s">
        <v>2453</v>
      </c>
      <c r="D925" s="16" t="s">
        <v>2448</v>
      </c>
      <c r="E925" s="107" t="str">
        <f>IF(Table2[[#This Row],[Tên hàng hóa]]&lt;&gt;0,VLOOKUP(Table2[[#This Row],[Tên hàng hóa]],Table1[[Tên hàng hóa]:[Quy cách]],2,0),"")</f>
        <v>Cadivi</v>
      </c>
      <c r="F925" s="107" t="str">
        <f>IF(Table2[[#This Row],[Tên hàng hóa]]&lt;&gt;0,VLOOKUP(Table2[[#This Row],[Tên hàng hóa]],Table1[[Tên hàng hóa]:[ĐVT]],3,0),"")</f>
        <v>Mét</v>
      </c>
      <c r="G925" s="108">
        <v>10296</v>
      </c>
      <c r="H925" s="108">
        <v>300</v>
      </c>
      <c r="I925" s="109">
        <f>IF(Table2[[#This Row],[Số lượng]]&lt;&gt;0,Table2[[#This Row],[Số lượng]]*Table2[[#This Row],[Đơn giá mua]],"")</f>
        <v>3088800</v>
      </c>
      <c r="J925" s="109">
        <f ca="1">IF(AND(Table2[[#This Row],[Tên hàng hóa]]&lt;&gt;0,D926=""),SUM(OFFSET(Table2[[#This Row],[Thành tiền]],0,0,-COUNTIF(Table2[Số HĐ],Table2[[#This Row],[Số HĐ]]))),"")</f>
        <v>3088800</v>
      </c>
      <c r="K925" s="17" t="s">
        <v>464</v>
      </c>
      <c r="L92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25" s="15" t="s">
        <v>2136</v>
      </c>
    </row>
    <row r="926" spans="1:13" ht="35.1" customHeight="1" x14ac:dyDescent="0.2">
      <c r="A926" s="103"/>
      <c r="B926" s="104"/>
      <c r="C926" s="105" t="str">
        <f t="shared" si="9"/>
        <v/>
      </c>
      <c r="D926" s="106"/>
      <c r="E926" s="107" t="str">
        <f>IF(Table2[[#This Row],[Tên hàng hóa]]&lt;&gt;0,VLOOKUP(Table2[[#This Row],[Tên hàng hóa]],Table1[[Tên hàng hóa]:[Quy cách]],2,0),"")</f>
        <v/>
      </c>
      <c r="F926" s="107" t="str">
        <f>IF(Table2[[#This Row],[Tên hàng hóa]]&lt;&gt;0,VLOOKUP(Table2[[#This Row],[Tên hàng hóa]],Table1[[Tên hàng hóa]:[ĐVT]],3,0),"")</f>
        <v/>
      </c>
      <c r="G926" s="108"/>
      <c r="H926" s="108"/>
      <c r="I926" s="109" t="str">
        <f>IF(Table2[[#This Row],[Số lượng]]&lt;&gt;0,Table2[[#This Row],[Số lượng]]*Table2[[#This Row],[Đơn giá mua]],"")</f>
        <v/>
      </c>
      <c r="J926" s="109" t="str">
        <f ca="1">IF(AND(Table2[[#This Row],[Tên hàng hóa]]&lt;&gt;0,D927=""),SUM(OFFSET(Table2[[#This Row],[Thành tiền]],0,0,-COUNTIF(Table2[Số HĐ],Table2[[#This Row],[Số HĐ]]))),"")</f>
        <v/>
      </c>
      <c r="K926" s="108"/>
      <c r="L92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26" s="110"/>
    </row>
    <row r="927" spans="1:13" ht="35.1" customHeight="1" x14ac:dyDescent="0.2">
      <c r="A927" s="103">
        <v>42438</v>
      </c>
      <c r="B927" s="12" t="s">
        <v>2454</v>
      </c>
      <c r="C927" s="123" t="s">
        <v>521</v>
      </c>
      <c r="D927" s="16" t="s">
        <v>216</v>
      </c>
      <c r="E927" s="107" t="str">
        <f>IF(Table2[[#This Row],[Tên hàng hóa]]&lt;&gt;0,VLOOKUP(Table2[[#This Row],[Tên hàng hóa]],Table1[[Tên hàng hóa]:[Quy cách]],2,0),"")</f>
        <v>Cảm Biến</v>
      </c>
      <c r="F927" s="107" t="str">
        <f>IF(Table2[[#This Row],[Tên hàng hóa]]&lt;&gt;0,VLOOKUP(Table2[[#This Row],[Tên hàng hóa]],Table1[[Tên hàng hóa]:[ĐVT]],3,0),"")</f>
        <v>Cái</v>
      </c>
      <c r="G927" s="108">
        <v>803000</v>
      </c>
      <c r="H927" s="108">
        <v>1</v>
      </c>
      <c r="I927" s="109">
        <f>IF(Table2[[#This Row],[Số lượng]]&lt;&gt;0,Table2[[#This Row],[Số lượng]]*Table2[[#This Row],[Đơn giá mua]],"")</f>
        <v>803000</v>
      </c>
      <c r="J927" s="109" t="str">
        <f ca="1">IF(AND(Table2[[#This Row],[Tên hàng hóa]]&lt;&gt;0,D928=""),SUM(OFFSET(Table2[[#This Row],[Thành tiền]],0,0,-COUNTIF(Table2[Số HĐ],Table2[[#This Row],[Số HĐ]]))),"")</f>
        <v/>
      </c>
      <c r="K927" s="108"/>
      <c r="L92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27" s="110"/>
    </row>
    <row r="928" spans="1:13" ht="35.1" customHeight="1" x14ac:dyDescent="0.2">
      <c r="A928" s="103">
        <v>42438</v>
      </c>
      <c r="B928" s="12" t="s">
        <v>2454</v>
      </c>
      <c r="C928" s="123" t="s">
        <v>521</v>
      </c>
      <c r="D928" s="16" t="s">
        <v>217</v>
      </c>
      <c r="E928" s="107" t="str">
        <f>IF(Table2[[#This Row],[Tên hàng hóa]]&lt;&gt;0,VLOOKUP(Table2[[#This Row],[Tên hàng hóa]],Table1[[Tên hàng hóa]:[Quy cách]],2,0),"")</f>
        <v>Cảm Biến</v>
      </c>
      <c r="F928" s="107" t="str">
        <f>IF(Table2[[#This Row],[Tên hàng hóa]]&lt;&gt;0,VLOOKUP(Table2[[#This Row],[Tên hàng hóa]],Table1[[Tên hàng hóa]:[ĐVT]],3,0),"")</f>
        <v>Cái</v>
      </c>
      <c r="G928" s="108">
        <v>847000</v>
      </c>
      <c r="H928" s="108">
        <v>5</v>
      </c>
      <c r="I928" s="109">
        <f>IF(Table2[[#This Row],[Số lượng]]&lt;&gt;0,Table2[[#This Row],[Số lượng]]*Table2[[#This Row],[Đơn giá mua]],"")</f>
        <v>4235000</v>
      </c>
      <c r="J928" s="109" t="str">
        <f ca="1">IF(AND(Table2[[#This Row],[Tên hàng hóa]]&lt;&gt;0,D929=""),SUM(OFFSET(Table2[[#This Row],[Thành tiền]],0,0,-COUNTIF(Table2[Số HĐ],Table2[[#This Row],[Số HĐ]]))),"")</f>
        <v/>
      </c>
      <c r="K928" s="108"/>
      <c r="L92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28" s="110"/>
    </row>
    <row r="929" spans="1:13" ht="35.1" customHeight="1" x14ac:dyDescent="0.2">
      <c r="A929" s="103">
        <v>42438</v>
      </c>
      <c r="B929" s="12" t="s">
        <v>2454</v>
      </c>
      <c r="C929" s="123" t="s">
        <v>521</v>
      </c>
      <c r="D929" s="16" t="s">
        <v>2035</v>
      </c>
      <c r="E929" s="107" t="str">
        <f>IF(Table2[[#This Row],[Tên hàng hóa]]&lt;&gt;0,VLOOKUP(Table2[[#This Row],[Tên hàng hóa]],Table1[[Tên hàng hóa]:[Quy cách]],2,0),"")</f>
        <v>Quạt hút</v>
      </c>
      <c r="F929" s="107" t="str">
        <f>IF(Table2[[#This Row],[Tên hàng hóa]]&lt;&gt;0,VLOOKUP(Table2[[#This Row],[Tên hàng hóa]],Table1[[Tên hàng hóa]:[ĐVT]],3,0),"")</f>
        <v>Cái</v>
      </c>
      <c r="G929" s="108">
        <v>203500</v>
      </c>
      <c r="H929" s="108">
        <v>4</v>
      </c>
      <c r="I929" s="109">
        <f>IF(Table2[[#This Row],[Số lượng]]&lt;&gt;0,Table2[[#This Row],[Số lượng]]*Table2[[#This Row],[Đơn giá mua]],"")</f>
        <v>814000</v>
      </c>
      <c r="J929" s="109">
        <f ca="1">IF(AND(Table2[[#This Row],[Tên hàng hóa]]&lt;&gt;0,D930=""),SUM(OFFSET(Table2[[#This Row],[Thành tiền]],0,0,-COUNTIF(Table2[Số HĐ],Table2[[#This Row],[Số HĐ]]))),"")</f>
        <v>5852000</v>
      </c>
      <c r="K929" s="17" t="s">
        <v>464</v>
      </c>
      <c r="L92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29" s="15" t="s">
        <v>3031</v>
      </c>
    </row>
    <row r="930" spans="1:13" ht="35.1" customHeight="1" x14ac:dyDescent="0.2">
      <c r="A930" s="103"/>
      <c r="B930" s="104"/>
      <c r="C930" s="105" t="str">
        <f t="shared" si="9"/>
        <v/>
      </c>
      <c r="D930" s="106"/>
      <c r="E930" s="107" t="str">
        <f>IF(Table2[[#This Row],[Tên hàng hóa]]&lt;&gt;0,VLOOKUP(Table2[[#This Row],[Tên hàng hóa]],Table1[[Tên hàng hóa]:[Quy cách]],2,0),"")</f>
        <v/>
      </c>
      <c r="F930" s="107" t="str">
        <f>IF(Table2[[#This Row],[Tên hàng hóa]]&lt;&gt;0,VLOOKUP(Table2[[#This Row],[Tên hàng hóa]],Table1[[Tên hàng hóa]:[ĐVT]],3,0),"")</f>
        <v/>
      </c>
      <c r="G930" s="108"/>
      <c r="H930" s="108"/>
      <c r="I930" s="109" t="str">
        <f>IF(Table2[[#This Row],[Số lượng]]&lt;&gt;0,Table2[[#This Row],[Số lượng]]*Table2[[#This Row],[Đơn giá mua]],"")</f>
        <v/>
      </c>
      <c r="J930" s="109" t="str">
        <f ca="1">IF(AND(Table2[[#This Row],[Tên hàng hóa]]&lt;&gt;0,D931=""),SUM(OFFSET(Table2[[#This Row],[Thành tiền]],0,0,-COUNTIF(Table2[Số HĐ],Table2[[#This Row],[Số HĐ]]))),"")</f>
        <v/>
      </c>
      <c r="K930" s="108"/>
      <c r="L93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30" s="110"/>
    </row>
    <row r="931" spans="1:13" ht="35.1" customHeight="1" x14ac:dyDescent="0.2">
      <c r="A931" s="103">
        <v>42440</v>
      </c>
      <c r="B931" s="12" t="s">
        <v>2455</v>
      </c>
      <c r="C931" s="105" t="s">
        <v>480</v>
      </c>
      <c r="D931" s="16" t="s">
        <v>645</v>
      </c>
      <c r="E931" s="107" t="str">
        <f>IF(Table2[[#This Row],[Tên hàng hóa]]&lt;&gt;0,VLOOKUP(Table2[[#This Row],[Tên hàng hóa]],Table1[[Tên hàng hóa]:[Quy cách]],2,0),"")</f>
        <v>Bộ Nguồn Xung</v>
      </c>
      <c r="F931" s="107" t="str">
        <f>IF(Table2[[#This Row],[Tên hàng hóa]]&lt;&gt;0,VLOOKUP(Table2[[#This Row],[Tên hàng hóa]],Table1[[Tên hàng hóa]:[ĐVT]],3,0),"")</f>
        <v>Cái</v>
      </c>
      <c r="G931" s="108">
        <v>8816500</v>
      </c>
      <c r="H931" s="108">
        <v>1</v>
      </c>
      <c r="I931" s="109">
        <f>IF(Table2[[#This Row],[Số lượng]]&lt;&gt;0,Table2[[#This Row],[Số lượng]]*Table2[[#This Row],[Đơn giá mua]],"")</f>
        <v>8816500</v>
      </c>
      <c r="J931" s="109" t="str">
        <f ca="1">IF(AND(Table2[[#This Row],[Tên hàng hóa]]&lt;&gt;0,D932=""),SUM(OFFSET(Table2[[#This Row],[Thành tiền]],0,0,-COUNTIF(Table2[Số HĐ],Table2[[#This Row],[Số HĐ]]))),"")</f>
        <v/>
      </c>
      <c r="K931" s="108"/>
      <c r="L93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31" s="110"/>
    </row>
    <row r="932" spans="1:13" ht="35.1" customHeight="1" x14ac:dyDescent="0.2">
      <c r="A932" s="103">
        <v>42440</v>
      </c>
      <c r="B932" s="12" t="s">
        <v>2455</v>
      </c>
      <c r="C932" s="105" t="s">
        <v>480</v>
      </c>
      <c r="D932" s="16" t="s">
        <v>2449</v>
      </c>
      <c r="E932" s="107" t="str">
        <f>IF(Table2[[#This Row],[Tên hàng hóa]]&lt;&gt;0,VLOOKUP(Table2[[#This Row],[Tên hàng hóa]],Table1[[Tên hàng hóa]:[Quy cách]],2,0),"")</f>
        <v>OMRON</v>
      </c>
      <c r="F932" s="107" t="str">
        <f>IF(Table2[[#This Row],[Tên hàng hóa]]&lt;&gt;0,VLOOKUP(Table2[[#This Row],[Tên hàng hóa]],Table1[[Tên hàng hóa]:[ĐVT]],3,0),"")</f>
        <v>Cái</v>
      </c>
      <c r="G932" s="108">
        <v>21560</v>
      </c>
      <c r="H932" s="108">
        <v>10</v>
      </c>
      <c r="I932" s="109">
        <f>IF(Table2[[#This Row],[Số lượng]]&lt;&gt;0,Table2[[#This Row],[Số lượng]]*Table2[[#This Row],[Đơn giá mua]],"")</f>
        <v>215600</v>
      </c>
      <c r="J932" s="109" t="str">
        <f ca="1">IF(AND(Table2[[#This Row],[Tên hàng hóa]]&lt;&gt;0,D933=""),SUM(OFFSET(Table2[[#This Row],[Thành tiền]],0,0,-COUNTIF(Table2[Số HĐ],Table2[[#This Row],[Số HĐ]]))),"")</f>
        <v/>
      </c>
      <c r="K932" s="108"/>
      <c r="L93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32" s="110"/>
    </row>
    <row r="933" spans="1:13" ht="35.1" customHeight="1" x14ac:dyDescent="0.2">
      <c r="A933" s="103">
        <v>42440</v>
      </c>
      <c r="B933" s="12" t="s">
        <v>2455</v>
      </c>
      <c r="C933" s="105" t="s">
        <v>480</v>
      </c>
      <c r="D933" s="16" t="s">
        <v>2370</v>
      </c>
      <c r="E933" s="107" t="str">
        <f>IF(Table2[[#This Row],[Tên hàng hóa]]&lt;&gt;0,VLOOKUP(Table2[[#This Row],[Tên hàng hóa]],Table1[[Tên hàng hóa]:[Quy cách]],2,0),"")</f>
        <v>Relay</v>
      </c>
      <c r="F933" s="107" t="str">
        <f>IF(Table2[[#This Row],[Tên hàng hóa]]&lt;&gt;0,VLOOKUP(Table2[[#This Row],[Tên hàng hóa]],Table1[[Tên hàng hóa]:[ĐVT]],3,0),"")</f>
        <v>Cái</v>
      </c>
      <c r="G933" s="108">
        <v>2993100</v>
      </c>
      <c r="H933" s="108">
        <v>5</v>
      </c>
      <c r="I933" s="109">
        <f>IF(Table2[[#This Row],[Số lượng]]&lt;&gt;0,Table2[[#This Row],[Số lượng]]*Table2[[#This Row],[Đơn giá mua]],"")</f>
        <v>14965500</v>
      </c>
      <c r="J933" s="109">
        <f ca="1">IF(AND(Table2[[#This Row],[Tên hàng hóa]]&lt;&gt;0,D934=""),SUM(OFFSET(Table2[[#This Row],[Thành tiền]],0,0,-COUNTIF(Table2[Số HĐ],Table2[[#This Row],[Số HĐ]]))),"")</f>
        <v>23997600</v>
      </c>
      <c r="K933" s="17" t="s">
        <v>464</v>
      </c>
      <c r="L93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33" s="15" t="s">
        <v>2920</v>
      </c>
    </row>
    <row r="934" spans="1:13" ht="35.1" customHeight="1" x14ac:dyDescent="0.2">
      <c r="A934" s="103"/>
      <c r="B934" s="104"/>
      <c r="C934" s="105" t="str">
        <f t="shared" si="9"/>
        <v/>
      </c>
      <c r="D934" s="106"/>
      <c r="E934" s="107" t="str">
        <f>IF(Table2[[#This Row],[Tên hàng hóa]]&lt;&gt;0,VLOOKUP(Table2[[#This Row],[Tên hàng hóa]],Table1[[Tên hàng hóa]:[Quy cách]],2,0),"")</f>
        <v/>
      </c>
      <c r="F934" s="107" t="str">
        <f>IF(Table2[[#This Row],[Tên hàng hóa]]&lt;&gt;0,VLOOKUP(Table2[[#This Row],[Tên hàng hóa]],Table1[[Tên hàng hóa]:[ĐVT]],3,0),"")</f>
        <v/>
      </c>
      <c r="G934" s="108"/>
      <c r="H934" s="108"/>
      <c r="I934" s="109" t="str">
        <f>IF(Table2[[#This Row],[Số lượng]]&lt;&gt;0,Table2[[#This Row],[Số lượng]]*Table2[[#This Row],[Đơn giá mua]],"")</f>
        <v/>
      </c>
      <c r="J934" s="109" t="str">
        <f ca="1">IF(AND(Table2[[#This Row],[Tên hàng hóa]]&lt;&gt;0,D935=""),SUM(OFFSET(Table2[[#This Row],[Thành tiền]],0,0,-COUNTIF(Table2[Số HĐ],Table2[[#This Row],[Số HĐ]]))),"")</f>
        <v/>
      </c>
      <c r="K934" s="108"/>
      <c r="L93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34" s="110"/>
    </row>
    <row r="935" spans="1:13" ht="35.1" customHeight="1" x14ac:dyDescent="0.2">
      <c r="A935" s="103">
        <v>42443</v>
      </c>
      <c r="B935" s="12" t="s">
        <v>2468</v>
      </c>
      <c r="C935" s="105" t="s">
        <v>480</v>
      </c>
      <c r="D935" s="16" t="s">
        <v>338</v>
      </c>
      <c r="E935" s="107" t="str">
        <f>IF(Table2[[#This Row],[Tên hàng hóa]]&lt;&gt;0,VLOOKUP(Table2[[#This Row],[Tên hàng hóa]],Table1[[Tên hàng hóa]:[Quy cách]],2,0),"")</f>
        <v>Relay</v>
      </c>
      <c r="F935" s="107" t="str">
        <f>IF(Table2[[#This Row],[Tên hàng hóa]]&lt;&gt;0,VLOOKUP(Table2[[#This Row],[Tên hàng hóa]],Table1[[Tên hàng hóa]:[ĐVT]],3,0),"")</f>
        <v>Cái</v>
      </c>
      <c r="G935" s="108">
        <v>52250</v>
      </c>
      <c r="H935" s="108">
        <v>8</v>
      </c>
      <c r="I935" s="109">
        <f>IF(Table2[[#This Row],[Số lượng]]&lt;&gt;0,Table2[[#This Row],[Số lượng]]*Table2[[#This Row],[Đơn giá mua]],"")</f>
        <v>418000</v>
      </c>
      <c r="J935" s="109">
        <f ca="1">IF(AND(Table2[[#This Row],[Tên hàng hóa]]&lt;&gt;0,D936=""),SUM(OFFSET(Table2[[#This Row],[Thành tiền]],0,0,-COUNTIF(Table2[Số HĐ],Table2[[#This Row],[Số HĐ]]))),"")</f>
        <v>418000</v>
      </c>
      <c r="K935" s="17" t="s">
        <v>464</v>
      </c>
      <c r="L93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35" s="15" t="s">
        <v>2920</v>
      </c>
    </row>
    <row r="936" spans="1:13" ht="35.1" customHeight="1" x14ac:dyDescent="0.2">
      <c r="A936" s="103"/>
      <c r="B936" s="104"/>
      <c r="C936" s="105" t="str">
        <f t="shared" si="9"/>
        <v/>
      </c>
      <c r="D936" s="106"/>
      <c r="E936" s="107" t="str">
        <f>IF(Table2[[#This Row],[Tên hàng hóa]]&lt;&gt;0,VLOOKUP(Table2[[#This Row],[Tên hàng hóa]],Table1[[Tên hàng hóa]:[Quy cách]],2,0),"")</f>
        <v/>
      </c>
      <c r="F936" s="107" t="str">
        <f>IF(Table2[[#This Row],[Tên hàng hóa]]&lt;&gt;0,VLOOKUP(Table2[[#This Row],[Tên hàng hóa]],Table1[[Tên hàng hóa]:[ĐVT]],3,0),"")</f>
        <v/>
      </c>
      <c r="G936" s="108"/>
      <c r="H936" s="108"/>
      <c r="I936" s="109" t="str">
        <f>IF(Table2[[#This Row],[Số lượng]]&lt;&gt;0,Table2[[#This Row],[Số lượng]]*Table2[[#This Row],[Đơn giá mua]],"")</f>
        <v/>
      </c>
      <c r="J936" s="109" t="str">
        <f ca="1">IF(AND(Table2[[#This Row],[Tên hàng hóa]]&lt;&gt;0,D937=""),SUM(OFFSET(Table2[[#This Row],[Thành tiền]],0,0,-COUNTIF(Table2[Số HĐ],Table2[[#This Row],[Số HĐ]]))),"")</f>
        <v/>
      </c>
      <c r="K936" s="108"/>
      <c r="L93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36" s="110"/>
    </row>
    <row r="937" spans="1:13" ht="35.1" customHeight="1" x14ac:dyDescent="0.2">
      <c r="A937" s="103">
        <v>42443</v>
      </c>
      <c r="B937" s="12" t="s">
        <v>2469</v>
      </c>
      <c r="C937" s="105" t="s">
        <v>480</v>
      </c>
      <c r="D937" s="16" t="s">
        <v>433</v>
      </c>
      <c r="E937" s="107" t="str">
        <f>IF(Table2[[#This Row],[Tên hàng hóa]]&lt;&gt;0,VLOOKUP(Table2[[#This Row],[Tên hàng hóa]],Table1[[Tên hàng hóa]:[Quy cách]],2,0),"")</f>
        <v>Socket</v>
      </c>
      <c r="F937" s="107" t="str">
        <f>IF(Table2[[#This Row],[Tên hàng hóa]]&lt;&gt;0,VLOOKUP(Table2[[#This Row],[Tên hàng hóa]],Table1[[Tên hàng hóa]:[ĐVT]],3,0),"")</f>
        <v>Cái</v>
      </c>
      <c r="G937" s="108">
        <v>31900</v>
      </c>
      <c r="H937" s="108">
        <v>10</v>
      </c>
      <c r="I937" s="109">
        <f>IF(Table2[[#This Row],[Số lượng]]&lt;&gt;0,Table2[[#This Row],[Số lượng]]*Table2[[#This Row],[Đơn giá mua]],"")</f>
        <v>319000</v>
      </c>
      <c r="J937" s="109">
        <f ca="1">IF(AND(Table2[[#This Row],[Tên hàng hóa]]&lt;&gt;0,D938=""),SUM(OFFSET(Table2[[#This Row],[Thành tiền]],0,0,-COUNTIF(Table2[Số HĐ],Table2[[#This Row],[Số HĐ]]))),"")</f>
        <v>319000</v>
      </c>
      <c r="K937" s="17" t="s">
        <v>464</v>
      </c>
      <c r="L93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37" s="15" t="s">
        <v>2920</v>
      </c>
    </row>
    <row r="938" spans="1:13" ht="35.1" customHeight="1" x14ac:dyDescent="0.2">
      <c r="A938" s="103"/>
      <c r="B938" s="104"/>
      <c r="C938" s="105" t="str">
        <f t="shared" si="9"/>
        <v/>
      </c>
      <c r="D938" s="106"/>
      <c r="E938" s="107" t="str">
        <f>IF(Table2[[#This Row],[Tên hàng hóa]]&lt;&gt;0,VLOOKUP(Table2[[#This Row],[Tên hàng hóa]],Table1[[Tên hàng hóa]:[Quy cách]],2,0),"")</f>
        <v/>
      </c>
      <c r="F938" s="107" t="str">
        <f>IF(Table2[[#This Row],[Tên hàng hóa]]&lt;&gt;0,VLOOKUP(Table2[[#This Row],[Tên hàng hóa]],Table1[[Tên hàng hóa]:[ĐVT]],3,0),"")</f>
        <v/>
      </c>
      <c r="G938" s="108"/>
      <c r="H938" s="108"/>
      <c r="I938" s="109" t="str">
        <f>IF(Table2[[#This Row],[Số lượng]]&lt;&gt;0,Table2[[#This Row],[Số lượng]]*Table2[[#This Row],[Đơn giá mua]],"")</f>
        <v/>
      </c>
      <c r="J938" s="109" t="str">
        <f ca="1">IF(AND(Table2[[#This Row],[Tên hàng hóa]]&lt;&gt;0,D939=""),SUM(OFFSET(Table2[[#This Row],[Thành tiền]],0,0,-COUNTIF(Table2[Số HĐ],Table2[[#This Row],[Số HĐ]]))),"")</f>
        <v/>
      </c>
      <c r="K938" s="108"/>
      <c r="L93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38" s="110"/>
    </row>
    <row r="939" spans="1:13" ht="35.1" customHeight="1" x14ac:dyDescent="0.2">
      <c r="A939" s="103">
        <v>42440</v>
      </c>
      <c r="B939" s="12" t="s">
        <v>2475</v>
      </c>
      <c r="C939" s="123" t="s">
        <v>521</v>
      </c>
      <c r="D939" s="106" t="s">
        <v>2450</v>
      </c>
      <c r="E939" s="107" t="str">
        <f>IF(Table2[[#This Row],[Tên hàng hóa]]&lt;&gt;0,VLOOKUP(Table2[[#This Row],[Tên hàng hóa]],Table1[[Tên hàng hóa]:[Quy cách]],2,0),"")</f>
        <v>Cảm Biến</v>
      </c>
      <c r="F939" s="107" t="str">
        <f>IF(Table2[[#This Row],[Tên hàng hóa]]&lt;&gt;0,VLOOKUP(Table2[[#This Row],[Tên hàng hóa]],Table1[[Tên hàng hóa]:[ĐVT]],3,0),"")</f>
        <v>Cái</v>
      </c>
      <c r="G939" s="108">
        <v>847000</v>
      </c>
      <c r="H939" s="108">
        <v>2</v>
      </c>
      <c r="I939" s="109">
        <f>IF(Table2[[#This Row],[Số lượng]]&lt;&gt;0,Table2[[#This Row],[Số lượng]]*Table2[[#This Row],[Đơn giá mua]],"")</f>
        <v>1694000</v>
      </c>
      <c r="J939" s="109" t="str">
        <f ca="1">IF(AND(Table2[[#This Row],[Tên hàng hóa]]&lt;&gt;0,D940=""),SUM(OFFSET(Table2[[#This Row],[Thành tiền]],0,0,-COUNTIF(Table2[Số HĐ],Table2[[#This Row],[Số HĐ]]))),"")</f>
        <v/>
      </c>
      <c r="K939" s="108"/>
      <c r="L93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39" s="110"/>
    </row>
    <row r="940" spans="1:13" ht="35.1" customHeight="1" x14ac:dyDescent="0.2">
      <c r="A940" s="103">
        <v>42440</v>
      </c>
      <c r="B940" s="12" t="s">
        <v>2475</v>
      </c>
      <c r="C940" s="123" t="s">
        <v>521</v>
      </c>
      <c r="D940" s="106" t="s">
        <v>715</v>
      </c>
      <c r="E940" s="107" t="str">
        <f>IF(Table2[[#This Row],[Tên hàng hóa]]&lt;&gt;0,VLOOKUP(Table2[[#This Row],[Tên hàng hóa]],Table1[[Tên hàng hóa]:[Quy cách]],2,0),"")</f>
        <v>Cảm Biến</v>
      </c>
      <c r="F940" s="107" t="str">
        <f>IF(Table2[[#This Row],[Tên hàng hóa]]&lt;&gt;0,VLOOKUP(Table2[[#This Row],[Tên hàng hóa]],Table1[[Tên hàng hóa]:[ĐVT]],3,0),"")</f>
        <v>Cái</v>
      </c>
      <c r="G940" s="108">
        <v>770000</v>
      </c>
      <c r="H940" s="108">
        <v>2</v>
      </c>
      <c r="I940" s="109">
        <f>IF(Table2[[#This Row],[Số lượng]]&lt;&gt;0,Table2[[#This Row],[Số lượng]]*Table2[[#This Row],[Đơn giá mua]],"")</f>
        <v>1540000</v>
      </c>
      <c r="J940" s="109" t="str">
        <f ca="1">IF(AND(Table2[[#This Row],[Tên hàng hóa]]&lt;&gt;0,D941=""),SUM(OFFSET(Table2[[#This Row],[Thành tiền]],0,0,-COUNTIF(Table2[Số HĐ],Table2[[#This Row],[Số HĐ]]))),"")</f>
        <v/>
      </c>
      <c r="K940" s="108"/>
      <c r="L94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40" s="110"/>
    </row>
    <row r="941" spans="1:13" ht="35.1" customHeight="1" x14ac:dyDescent="0.2">
      <c r="A941" s="103">
        <v>42440</v>
      </c>
      <c r="B941" s="12" t="s">
        <v>2475</v>
      </c>
      <c r="C941" s="123" t="s">
        <v>521</v>
      </c>
      <c r="D941" s="16" t="s">
        <v>666</v>
      </c>
      <c r="E941" s="107" t="str">
        <f>IF(Table2[[#This Row],[Tên hàng hóa]]&lt;&gt;0,VLOOKUP(Table2[[#This Row],[Tên hàng hóa]],Table1[[Tên hàng hóa]:[Quy cách]],2,0),"")</f>
        <v>Relay</v>
      </c>
      <c r="F941" s="107" t="str">
        <f>IF(Table2[[#This Row],[Tên hàng hóa]]&lt;&gt;0,VLOOKUP(Table2[[#This Row],[Tên hàng hóa]],Table1[[Tên hàng hóa]:[ĐVT]],3,0),"")</f>
        <v>Cái</v>
      </c>
      <c r="G941" s="108">
        <v>319000</v>
      </c>
      <c r="H941" s="108">
        <v>5</v>
      </c>
      <c r="I941" s="109">
        <f>IF(Table2[[#This Row],[Số lượng]]&lt;&gt;0,Table2[[#This Row],[Số lượng]]*Table2[[#This Row],[Đơn giá mua]],"")</f>
        <v>1595000</v>
      </c>
      <c r="J941" s="109">
        <f ca="1">IF(AND(Table2[[#This Row],[Tên hàng hóa]]&lt;&gt;0,D942=""),SUM(OFFSET(Table2[[#This Row],[Thành tiền]],0,0,-COUNTIF(Table2[Số HĐ],Table2[[#This Row],[Số HĐ]]))),"")</f>
        <v>4829000</v>
      </c>
      <c r="K941" s="17" t="s">
        <v>464</v>
      </c>
      <c r="L941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41" s="15" t="s">
        <v>3031</v>
      </c>
    </row>
    <row r="942" spans="1:13" ht="35.1" customHeight="1" x14ac:dyDescent="0.2">
      <c r="A942" s="103"/>
      <c r="B942" s="104"/>
      <c r="C942" s="105" t="str">
        <f t="shared" si="9"/>
        <v/>
      </c>
      <c r="D942" s="106"/>
      <c r="E942" s="107" t="str">
        <f>IF(Table2[[#This Row],[Tên hàng hóa]]&lt;&gt;0,VLOOKUP(Table2[[#This Row],[Tên hàng hóa]],Table1[[Tên hàng hóa]:[Quy cách]],2,0),"")</f>
        <v/>
      </c>
      <c r="F942" s="107" t="str">
        <f>IF(Table2[[#This Row],[Tên hàng hóa]]&lt;&gt;0,VLOOKUP(Table2[[#This Row],[Tên hàng hóa]],Table1[[Tên hàng hóa]:[ĐVT]],3,0),"")</f>
        <v/>
      </c>
      <c r="G942" s="108"/>
      <c r="H942" s="108"/>
      <c r="I942" s="109" t="str">
        <f>IF(Table2[[#This Row],[Số lượng]]&lt;&gt;0,Table2[[#This Row],[Số lượng]]*Table2[[#This Row],[Đơn giá mua]],"")</f>
        <v/>
      </c>
      <c r="J942" s="109" t="str">
        <f ca="1">IF(AND(Table2[[#This Row],[Tên hàng hóa]]&lt;&gt;0,D943=""),SUM(OFFSET(Table2[[#This Row],[Thành tiền]],0,0,-COUNTIF(Table2[Số HĐ],Table2[[#This Row],[Số HĐ]]))),"")</f>
        <v/>
      </c>
      <c r="K942" s="108"/>
      <c r="L94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42" s="110"/>
    </row>
    <row r="943" spans="1:13" ht="35.1" customHeight="1" x14ac:dyDescent="0.2">
      <c r="A943" s="103">
        <v>42441</v>
      </c>
      <c r="B943" s="12" t="s">
        <v>2476</v>
      </c>
      <c r="C943" s="123" t="s">
        <v>521</v>
      </c>
      <c r="D943" s="106" t="s">
        <v>497</v>
      </c>
      <c r="E943" s="107" t="str">
        <f>IF(Table2[[#This Row],[Tên hàng hóa]]&lt;&gt;0,VLOOKUP(Table2[[#This Row],[Tên hàng hóa]],Table1[[Tên hàng hóa]:[Quy cách]],2,0),"")</f>
        <v>Biến Tần</v>
      </c>
      <c r="F943" s="107" t="str">
        <f>IF(Table2[[#This Row],[Tên hàng hóa]]&lt;&gt;0,VLOOKUP(Table2[[#This Row],[Tên hàng hóa]],Table1[[Tên hàng hóa]:[ĐVT]],3,0),"")</f>
        <v>Cái</v>
      </c>
      <c r="G943" s="108">
        <v>4015000</v>
      </c>
      <c r="H943" s="108">
        <v>3</v>
      </c>
      <c r="I943" s="109">
        <f>IF(Table2[[#This Row],[Số lượng]]&lt;&gt;0,Table2[[#This Row],[Số lượng]]*Table2[[#This Row],[Đơn giá mua]],"")</f>
        <v>12045000</v>
      </c>
      <c r="J943" s="109">
        <f ca="1">IF(AND(Table2[[#This Row],[Tên hàng hóa]]&lt;&gt;0,D944=""),SUM(OFFSET(Table2[[#This Row],[Thành tiền]],0,0,-COUNTIF(Table2[Số HĐ],Table2[[#This Row],[Số HĐ]]))),"")</f>
        <v>12045000</v>
      </c>
      <c r="K943" s="17" t="s">
        <v>464</v>
      </c>
      <c r="L94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43" s="15" t="s">
        <v>3031</v>
      </c>
    </row>
    <row r="944" spans="1:13" ht="35.1" customHeight="1" x14ac:dyDescent="0.2">
      <c r="A944" s="103"/>
      <c r="B944" s="104"/>
      <c r="C944" s="105" t="str">
        <f t="shared" si="9"/>
        <v/>
      </c>
      <c r="D944" s="106"/>
      <c r="E944" s="107" t="str">
        <f>IF(Table2[[#This Row],[Tên hàng hóa]]&lt;&gt;0,VLOOKUP(Table2[[#This Row],[Tên hàng hóa]],Table1[[Tên hàng hóa]:[Quy cách]],2,0),"")</f>
        <v/>
      </c>
      <c r="F944" s="107" t="str">
        <f>IF(Table2[[#This Row],[Tên hàng hóa]]&lt;&gt;0,VLOOKUP(Table2[[#This Row],[Tên hàng hóa]],Table1[[Tên hàng hóa]:[ĐVT]],3,0),"")</f>
        <v/>
      </c>
      <c r="G944" s="108"/>
      <c r="H944" s="108"/>
      <c r="I944" s="109" t="str">
        <f>IF(Table2[[#This Row],[Số lượng]]&lt;&gt;0,Table2[[#This Row],[Số lượng]]*Table2[[#This Row],[Đơn giá mua]],"")</f>
        <v/>
      </c>
      <c r="J944" s="109" t="str">
        <f ca="1">IF(AND(Table2[[#This Row],[Tên hàng hóa]]&lt;&gt;0,D945=""),SUM(OFFSET(Table2[[#This Row],[Thành tiền]],0,0,-COUNTIF(Table2[Số HĐ],Table2[[#This Row],[Số HĐ]]))),"")</f>
        <v/>
      </c>
      <c r="K944" s="108"/>
      <c r="L94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44" s="110"/>
    </row>
    <row r="945" spans="1:13" ht="35.1" customHeight="1" x14ac:dyDescent="0.2">
      <c r="A945" s="103">
        <v>42443</v>
      </c>
      <c r="B945" s="12" t="s">
        <v>2477</v>
      </c>
      <c r="C945" s="123" t="s">
        <v>521</v>
      </c>
      <c r="D945" s="106" t="s">
        <v>2110</v>
      </c>
      <c r="E945" s="107" t="str">
        <f>IF(Table2[[#This Row],[Tên hàng hóa]]&lt;&gt;0,VLOOKUP(Table2[[#This Row],[Tên hàng hóa]],Table1[[Tên hàng hóa]:[Quy cách]],2,0),"")</f>
        <v>Bộ Mã Hóa Xung(Encoder)</v>
      </c>
      <c r="F945" s="107" t="str">
        <f>IF(Table2[[#This Row],[Tên hàng hóa]]&lt;&gt;0,VLOOKUP(Table2[[#This Row],[Tên hàng hóa]],Table1[[Tên hàng hóa]:[ĐVT]],3,0),"")</f>
        <v>Cái</v>
      </c>
      <c r="G945" s="108">
        <v>1848000</v>
      </c>
      <c r="H945" s="108">
        <v>3</v>
      </c>
      <c r="I945" s="109">
        <f>IF(Table2[[#This Row],[Số lượng]]&lt;&gt;0,Table2[[#This Row],[Số lượng]]*Table2[[#This Row],[Đơn giá mua]],"")</f>
        <v>5544000</v>
      </c>
      <c r="J945" s="109" t="str">
        <f ca="1">IF(AND(Table2[[#This Row],[Tên hàng hóa]]&lt;&gt;0,D946=""),SUM(OFFSET(Table2[[#This Row],[Thành tiền]],0,0,-COUNTIF(Table2[Số HĐ],Table2[[#This Row],[Số HĐ]]))),"")</f>
        <v/>
      </c>
      <c r="K945" s="108"/>
      <c r="L94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45" s="110"/>
    </row>
    <row r="946" spans="1:13" ht="35.1" customHeight="1" x14ac:dyDescent="0.2">
      <c r="A946" s="103">
        <v>42443</v>
      </c>
      <c r="B946" s="12" t="s">
        <v>2477</v>
      </c>
      <c r="C946" s="105" t="str">
        <f t="shared" si="9"/>
        <v>CTY Điện Minh Nguyên</v>
      </c>
      <c r="D946" s="106" t="s">
        <v>233</v>
      </c>
      <c r="E946" s="107" t="str">
        <f>IF(Table2[[#This Row],[Tên hàng hóa]]&lt;&gt;0,VLOOKUP(Table2[[#This Row],[Tên hàng hóa]],Table1[[Tên hàng hóa]:[Quy cách]],2,0),"")</f>
        <v>Cảm Biến</v>
      </c>
      <c r="F946" s="107" t="str">
        <f>IF(Table2[[#This Row],[Tên hàng hóa]]&lt;&gt;0,VLOOKUP(Table2[[#This Row],[Tên hàng hóa]],Table1[[Tên hàng hóa]:[ĐVT]],3,0),"")</f>
        <v>Cái</v>
      </c>
      <c r="G946" s="108">
        <v>528000</v>
      </c>
      <c r="H946" s="108">
        <v>5</v>
      </c>
      <c r="I946" s="109">
        <f>IF(Table2[[#This Row],[Số lượng]]&lt;&gt;0,Table2[[#This Row],[Số lượng]]*Table2[[#This Row],[Đơn giá mua]],"")</f>
        <v>2640000</v>
      </c>
      <c r="J946" s="109">
        <f ca="1">IF(AND(Table2[[#This Row],[Tên hàng hóa]]&lt;&gt;0,D947=""),SUM(OFFSET(Table2[[#This Row],[Thành tiền]],0,0,-COUNTIF(Table2[Số HĐ],Table2[[#This Row],[Số HĐ]]))),"")</f>
        <v>8184000</v>
      </c>
      <c r="K946" s="17" t="s">
        <v>464</v>
      </c>
      <c r="L94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46" s="15" t="s">
        <v>3031</v>
      </c>
    </row>
    <row r="947" spans="1:13" ht="35.1" customHeight="1" x14ac:dyDescent="0.2">
      <c r="A947" s="103"/>
      <c r="B947" s="104"/>
      <c r="C947" s="105" t="str">
        <f t="shared" si="9"/>
        <v/>
      </c>
      <c r="D947" s="106"/>
      <c r="E947" s="107" t="str">
        <f>IF(Table2[[#This Row],[Tên hàng hóa]]&lt;&gt;0,VLOOKUP(Table2[[#This Row],[Tên hàng hóa]],Table1[[Tên hàng hóa]:[Quy cách]],2,0),"")</f>
        <v/>
      </c>
      <c r="F947" s="107" t="str">
        <f>IF(Table2[[#This Row],[Tên hàng hóa]]&lt;&gt;0,VLOOKUP(Table2[[#This Row],[Tên hàng hóa]],Table1[[Tên hàng hóa]:[ĐVT]],3,0),"")</f>
        <v/>
      </c>
      <c r="G947" s="108"/>
      <c r="H947" s="108"/>
      <c r="I947" s="109" t="str">
        <f>IF(Table2[[#This Row],[Số lượng]]&lt;&gt;0,Table2[[#This Row],[Số lượng]]*Table2[[#This Row],[Đơn giá mua]],"")</f>
        <v/>
      </c>
      <c r="J947" s="109" t="str">
        <f ca="1">IF(AND(Table2[[#This Row],[Tên hàng hóa]]&lt;&gt;0,D948=""),SUM(OFFSET(Table2[[#This Row],[Thành tiền]],0,0,-COUNTIF(Table2[Số HĐ],Table2[[#This Row],[Số HĐ]]))),"")</f>
        <v/>
      </c>
      <c r="K947" s="108"/>
      <c r="L94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47" s="110"/>
    </row>
    <row r="948" spans="1:13" ht="35.1" customHeight="1" x14ac:dyDescent="0.2">
      <c r="A948" s="103">
        <v>42445</v>
      </c>
      <c r="B948" s="12" t="s">
        <v>2478</v>
      </c>
      <c r="C948" s="105" t="s">
        <v>480</v>
      </c>
      <c r="D948" s="16" t="s">
        <v>262</v>
      </c>
      <c r="E948" s="107" t="str">
        <f>IF(Table2[[#This Row],[Tên hàng hóa]]&lt;&gt;0,VLOOKUP(Table2[[#This Row],[Tên hàng hóa]],Table1[[Tên hàng hóa]:[Quy cách]],2,0),"")</f>
        <v>Cảm Biến</v>
      </c>
      <c r="F948" s="107" t="str">
        <f>IF(Table2[[#This Row],[Tên hàng hóa]]&lt;&gt;0,VLOOKUP(Table2[[#This Row],[Tên hàng hóa]],Table1[[Tên hàng hóa]:[ĐVT]],3,0),"")</f>
        <v>Cái</v>
      </c>
      <c r="G948" s="108">
        <v>1716000</v>
      </c>
      <c r="H948" s="108">
        <v>10</v>
      </c>
      <c r="I948" s="109">
        <f>IF(Table2[[#This Row],[Số lượng]]&lt;&gt;0,Table2[[#This Row],[Số lượng]]*Table2[[#This Row],[Đơn giá mua]],"")</f>
        <v>17160000</v>
      </c>
      <c r="J948" s="109" t="str">
        <f ca="1">IF(AND(Table2[[#This Row],[Tên hàng hóa]]&lt;&gt;0,D949=""),SUM(OFFSET(Table2[[#This Row],[Thành tiền]],0,0,-COUNTIF(Table2[Số HĐ],Table2[[#This Row],[Số HĐ]]))),"")</f>
        <v/>
      </c>
      <c r="K948" s="108"/>
      <c r="L94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48" s="110"/>
    </row>
    <row r="949" spans="1:13" ht="35.1" customHeight="1" x14ac:dyDescent="0.2">
      <c r="A949" s="103">
        <v>42445</v>
      </c>
      <c r="B949" s="12" t="s">
        <v>2478</v>
      </c>
      <c r="C949" s="105" t="str">
        <f t="shared" si="9"/>
        <v>CTY TNHH TM -DV Thuận Phương</v>
      </c>
      <c r="D949" s="16" t="s">
        <v>2065</v>
      </c>
      <c r="E949" s="107" t="str">
        <f>IF(Table2[[#This Row],[Tên hàng hóa]]&lt;&gt;0,VLOOKUP(Table2[[#This Row],[Tên hàng hóa]],Table1[[Tên hàng hóa]:[Quy cách]],2,0),"")</f>
        <v>OMRON</v>
      </c>
      <c r="F949" s="107" t="str">
        <f>IF(Table2[[#This Row],[Tên hàng hóa]]&lt;&gt;0,VLOOKUP(Table2[[#This Row],[Tên hàng hóa]],Table1[[Tên hàng hóa]:[ĐVT]],3,0),"")</f>
        <v>Cái</v>
      </c>
      <c r="G949" s="108">
        <v>58300</v>
      </c>
      <c r="H949" s="108">
        <v>5</v>
      </c>
      <c r="I949" s="109">
        <f>IF(Table2[[#This Row],[Số lượng]]&lt;&gt;0,Table2[[#This Row],[Số lượng]]*Table2[[#This Row],[Đơn giá mua]],"")</f>
        <v>291500</v>
      </c>
      <c r="J949" s="109">
        <f ca="1">IF(AND(Table2[[#This Row],[Tên hàng hóa]]&lt;&gt;0,D950=""),SUM(OFFSET(Table2[[#This Row],[Thành tiền]],0,0,-COUNTIF(Table2[Số HĐ],Table2[[#This Row],[Số HĐ]]))),"")</f>
        <v>17451500</v>
      </c>
      <c r="K949" s="17" t="s">
        <v>464</v>
      </c>
      <c r="L94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49" s="15" t="s">
        <v>3056</v>
      </c>
    </row>
    <row r="950" spans="1:13" ht="35.1" customHeight="1" x14ac:dyDescent="0.2">
      <c r="A950" s="103"/>
      <c r="B950" s="104"/>
      <c r="C950" s="105" t="str">
        <f t="shared" si="9"/>
        <v/>
      </c>
      <c r="D950" s="106"/>
      <c r="E950" s="107" t="str">
        <f>IF(Table2[[#This Row],[Tên hàng hóa]]&lt;&gt;0,VLOOKUP(Table2[[#This Row],[Tên hàng hóa]],Table1[[Tên hàng hóa]:[Quy cách]],2,0),"")</f>
        <v/>
      </c>
      <c r="F950" s="107" t="str">
        <f>IF(Table2[[#This Row],[Tên hàng hóa]]&lt;&gt;0,VLOOKUP(Table2[[#This Row],[Tên hàng hóa]],Table1[[Tên hàng hóa]:[ĐVT]],3,0),"")</f>
        <v/>
      </c>
      <c r="G950" s="108"/>
      <c r="H950" s="108"/>
      <c r="I950" s="109" t="str">
        <f>IF(Table2[[#This Row],[Số lượng]]&lt;&gt;0,Table2[[#This Row],[Số lượng]]*Table2[[#This Row],[Đơn giá mua]],"")</f>
        <v/>
      </c>
      <c r="J950" s="109" t="str">
        <f ca="1">IF(AND(Table2[[#This Row],[Tên hàng hóa]]&lt;&gt;0,D951=""),SUM(OFFSET(Table2[[#This Row],[Thành tiền]],0,0,-COUNTIF(Table2[Số HĐ],Table2[[#This Row],[Số HĐ]]))),"")</f>
        <v/>
      </c>
      <c r="K950" s="108"/>
      <c r="L95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50" s="110"/>
    </row>
    <row r="951" spans="1:13" ht="35.1" customHeight="1" x14ac:dyDescent="0.2">
      <c r="A951" s="103">
        <v>42446</v>
      </c>
      <c r="B951" s="12" t="s">
        <v>2479</v>
      </c>
      <c r="C951" s="105" t="s">
        <v>1119</v>
      </c>
      <c r="D951" s="16" t="s">
        <v>1216</v>
      </c>
      <c r="E951" s="107" t="str">
        <f>IF(Table2[[#This Row],[Tên hàng hóa]]&lt;&gt;0,VLOOKUP(Table2[[#This Row],[Tên hàng hóa]],Table1[[Tên hàng hóa]:[Quy cách]],2,0),"")</f>
        <v xml:space="preserve"> Cầu dao Schneider</v>
      </c>
      <c r="F951" s="107" t="str">
        <f>IF(Table2[[#This Row],[Tên hàng hóa]]&lt;&gt;0,VLOOKUP(Table2[[#This Row],[Tên hàng hóa]],Table1[[Tên hàng hóa]:[ĐVT]],3,0),"")</f>
        <v>Cái</v>
      </c>
      <c r="G951" s="108">
        <v>251130</v>
      </c>
      <c r="H951" s="108">
        <v>10</v>
      </c>
      <c r="I951" s="109">
        <f>IF(Table2[[#This Row],[Số lượng]]&lt;&gt;0,Table2[[#This Row],[Số lượng]]*Table2[[#This Row],[Đơn giá mua]],"")</f>
        <v>2511300</v>
      </c>
      <c r="J951" s="109" t="str">
        <f ca="1">IF(AND(Table2[[#This Row],[Tên hàng hóa]]&lt;&gt;0,D952=""),SUM(OFFSET(Table2[[#This Row],[Thành tiền]],0,0,-COUNTIF(Table2[Số HĐ],Table2[[#This Row],[Số HĐ]]))),"")</f>
        <v/>
      </c>
      <c r="K951" s="108"/>
      <c r="L95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51" s="110"/>
    </row>
    <row r="952" spans="1:13" ht="35.1" customHeight="1" x14ac:dyDescent="0.2">
      <c r="A952" s="103">
        <v>42446</v>
      </c>
      <c r="B952" s="12" t="s">
        <v>2479</v>
      </c>
      <c r="C952" s="105" t="s">
        <v>1119</v>
      </c>
      <c r="D952" s="16" t="s">
        <v>1110</v>
      </c>
      <c r="E952" s="107" t="str">
        <f>IF(Table2[[#This Row],[Tên hàng hóa]]&lt;&gt;0,VLOOKUP(Table2[[#This Row],[Tên hàng hóa]],Table1[[Tên hàng hóa]:[Quy cách]],2,0),"")</f>
        <v>Schneider</v>
      </c>
      <c r="F952" s="107" t="str">
        <f>IF(Table2[[#This Row],[Tên hàng hóa]]&lt;&gt;0,VLOOKUP(Table2[[#This Row],[Tên hàng hóa]],Table1[[Tên hàng hóa]:[ĐVT]],3,0),"")</f>
        <v>Cái</v>
      </c>
      <c r="G952" s="108">
        <v>332200</v>
      </c>
      <c r="H952" s="108">
        <v>10</v>
      </c>
      <c r="I952" s="109">
        <f>IF(Table2[[#This Row],[Số lượng]]&lt;&gt;0,Table2[[#This Row],[Số lượng]]*Table2[[#This Row],[Đơn giá mua]],"")</f>
        <v>3322000</v>
      </c>
      <c r="J952" s="109" t="str">
        <f ca="1">IF(AND(Table2[[#This Row],[Tên hàng hóa]]&lt;&gt;0,D953=""),SUM(OFFSET(Table2[[#This Row],[Thành tiền]],0,0,-COUNTIF(Table2[Số HĐ],Table2[[#This Row],[Số HĐ]]))),"")</f>
        <v/>
      </c>
      <c r="K952" s="108"/>
      <c r="L95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52" s="110"/>
    </row>
    <row r="953" spans="1:13" ht="35.1" customHeight="1" x14ac:dyDescent="0.2">
      <c r="A953" s="103">
        <v>42446</v>
      </c>
      <c r="B953" s="12" t="s">
        <v>2479</v>
      </c>
      <c r="C953" s="105" t="s">
        <v>1119</v>
      </c>
      <c r="D953" s="16" t="s">
        <v>1579</v>
      </c>
      <c r="E953" s="107" t="str">
        <f>IF(Table2[[#This Row],[Tên hàng hóa]]&lt;&gt;0,VLOOKUP(Table2[[#This Row],[Tên hàng hóa]],Table1[[Tên hàng hóa]:[Quy cách]],2,0),"")</f>
        <v>Rờ le nhiệt Schneider</v>
      </c>
      <c r="F953" s="107" t="str">
        <f>IF(Table2[[#This Row],[Tên hàng hóa]]&lt;&gt;0,VLOOKUP(Table2[[#This Row],[Tên hàng hóa]],Table1[[Tên hàng hóa]:[ĐVT]],3,0),"")</f>
        <v>Cái</v>
      </c>
      <c r="G953" s="108">
        <v>251130</v>
      </c>
      <c r="H953" s="108">
        <v>10</v>
      </c>
      <c r="I953" s="109">
        <f>IF(Table2[[#This Row],[Số lượng]]&lt;&gt;0,Table2[[#This Row],[Số lượng]]*Table2[[#This Row],[Đơn giá mua]],"")</f>
        <v>2511300</v>
      </c>
      <c r="J953" s="109" t="str">
        <f ca="1">IF(AND(Table2[[#This Row],[Tên hàng hóa]]&lt;&gt;0,D954=""),SUM(OFFSET(Table2[[#This Row],[Thành tiền]],0,0,-COUNTIF(Table2[Số HĐ],Table2[[#This Row],[Số HĐ]]))),"")</f>
        <v/>
      </c>
      <c r="K953" s="108"/>
      <c r="L95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53" s="110"/>
    </row>
    <row r="954" spans="1:13" ht="35.1" customHeight="1" x14ac:dyDescent="0.2">
      <c r="A954" s="103">
        <v>42446</v>
      </c>
      <c r="B954" s="12" t="s">
        <v>2479</v>
      </c>
      <c r="C954" s="105" t="s">
        <v>1119</v>
      </c>
      <c r="D954" s="16" t="s">
        <v>1112</v>
      </c>
      <c r="E954" s="107" t="str">
        <f>IF(Table2[[#This Row],[Tên hàng hóa]]&lt;&gt;0,VLOOKUP(Table2[[#This Row],[Tên hàng hóa]],Table1[[Tên hàng hóa]:[Quy cách]],2,0),"")</f>
        <v>Schneider</v>
      </c>
      <c r="F954" s="107" t="str">
        <f>IF(Table2[[#This Row],[Tên hàng hóa]]&lt;&gt;0,VLOOKUP(Table2[[#This Row],[Tên hàng hóa]],Table1[[Tên hàng hóa]:[ĐVT]],3,0),"")</f>
        <v>Cái</v>
      </c>
      <c r="G954" s="108">
        <v>251130</v>
      </c>
      <c r="H954" s="108">
        <v>10</v>
      </c>
      <c r="I954" s="109">
        <f>IF(Table2[[#This Row],[Số lượng]]&lt;&gt;0,Table2[[#This Row],[Số lượng]]*Table2[[#This Row],[Đơn giá mua]],"")</f>
        <v>2511300</v>
      </c>
      <c r="J954" s="109">
        <f ca="1">IF(AND(Table2[[#This Row],[Tên hàng hóa]]&lt;&gt;0,D955=""),SUM(OFFSET(Table2[[#This Row],[Thành tiền]],0,0,-COUNTIF(Table2[Số HĐ],Table2[[#This Row],[Số HĐ]]))),"")</f>
        <v>10855900</v>
      </c>
      <c r="K954" s="17" t="s">
        <v>464</v>
      </c>
      <c r="L95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54" s="15" t="s">
        <v>2509</v>
      </c>
    </row>
    <row r="955" spans="1:13" ht="35.1" customHeight="1" x14ac:dyDescent="0.2">
      <c r="A955" s="103"/>
      <c r="B955" s="104"/>
      <c r="C955" s="105" t="str">
        <f t="shared" ref="C955:C983" si="10">IF(AND(D955&lt;&gt;0,D956=""),C954,"")</f>
        <v/>
      </c>
      <c r="D955" s="106"/>
      <c r="E955" s="107" t="str">
        <f>IF(Table2[[#This Row],[Tên hàng hóa]]&lt;&gt;0,VLOOKUP(Table2[[#This Row],[Tên hàng hóa]],Table1[[Tên hàng hóa]:[Quy cách]],2,0),"")</f>
        <v/>
      </c>
      <c r="F955" s="107" t="str">
        <f>IF(Table2[[#This Row],[Tên hàng hóa]]&lt;&gt;0,VLOOKUP(Table2[[#This Row],[Tên hàng hóa]],Table1[[Tên hàng hóa]:[ĐVT]],3,0),"")</f>
        <v/>
      </c>
      <c r="G955" s="108"/>
      <c r="H955" s="108"/>
      <c r="I955" s="109" t="str">
        <f>IF(Table2[[#This Row],[Số lượng]]&lt;&gt;0,Table2[[#This Row],[Số lượng]]*Table2[[#This Row],[Đơn giá mua]],"")</f>
        <v/>
      </c>
      <c r="J955" s="109" t="str">
        <f ca="1">IF(AND(Table2[[#This Row],[Tên hàng hóa]]&lt;&gt;0,D956=""),SUM(OFFSET(Table2[[#This Row],[Thành tiền]],0,0,-COUNTIF(Table2[Số HĐ],Table2[[#This Row],[Số HĐ]]))),"")</f>
        <v/>
      </c>
      <c r="K955" s="108"/>
      <c r="L95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55" s="110"/>
    </row>
    <row r="956" spans="1:13" ht="35.1" customHeight="1" x14ac:dyDescent="0.2">
      <c r="A956" s="103">
        <v>42446</v>
      </c>
      <c r="B956" s="12" t="s">
        <v>2480</v>
      </c>
      <c r="C956" s="123" t="s">
        <v>2481</v>
      </c>
      <c r="D956" s="16" t="s">
        <v>2482</v>
      </c>
      <c r="E956" s="107" t="str">
        <f>IF(Table2[[#This Row],[Tên hàng hóa]]&lt;&gt;0,VLOOKUP(Table2[[#This Row],[Tên hàng hóa]],Table1[[Tên hàng hóa]:[Quy cách]],2,0),"")</f>
        <v>Van UNI-D</v>
      </c>
      <c r="F956" s="107" t="str">
        <f>IF(Table2[[#This Row],[Tên hàng hóa]]&lt;&gt;0,VLOOKUP(Table2[[#This Row],[Tên hàng hóa]],Table1[[Tên hàng hóa]:[ĐVT]],3,0),"")</f>
        <v>Cái</v>
      </c>
      <c r="G956" s="108">
        <v>282700</v>
      </c>
      <c r="H956" s="108">
        <v>5</v>
      </c>
      <c r="I956" s="109">
        <f>IF(Table2[[#This Row],[Số lượng]]&lt;&gt;0,Table2[[#This Row],[Số lượng]]*Table2[[#This Row],[Đơn giá mua]],"")</f>
        <v>1413500</v>
      </c>
      <c r="J956" s="109" t="str">
        <f ca="1">IF(AND(Table2[[#This Row],[Tên hàng hóa]]&lt;&gt;0,D957=""),SUM(OFFSET(Table2[[#This Row],[Thành tiền]],0,0,-COUNTIF(Table2[Số HĐ],Table2[[#This Row],[Số HĐ]]))),"")</f>
        <v/>
      </c>
      <c r="K956" s="108"/>
      <c r="L95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56" s="110"/>
    </row>
    <row r="957" spans="1:13" ht="35.1" customHeight="1" x14ac:dyDescent="0.2">
      <c r="A957" s="103">
        <v>42446</v>
      </c>
      <c r="B957" s="12" t="s">
        <v>2480</v>
      </c>
      <c r="C957" s="105" t="str">
        <f t="shared" si="10"/>
        <v>CTY ĐIỆN THÔNG MINH</v>
      </c>
      <c r="D957" s="16" t="s">
        <v>2483</v>
      </c>
      <c r="E957" s="107" t="str">
        <f>IF(Table2[[#This Row],[Tên hàng hóa]]&lt;&gt;0,VLOOKUP(Table2[[#This Row],[Tên hàng hóa]],Table1[[Tên hàng hóa]:[Quy cách]],2,0),"")</f>
        <v>Van UNI-D</v>
      </c>
      <c r="F957" s="107" t="str">
        <f>IF(Table2[[#This Row],[Tên hàng hóa]]&lt;&gt;0,VLOOKUP(Table2[[#This Row],[Tên hàng hóa]],Table1[[Tên hàng hóa]:[ĐVT]],3,0),"")</f>
        <v>Cái</v>
      </c>
      <c r="G957" s="108">
        <v>303600</v>
      </c>
      <c r="H957" s="108">
        <v>2</v>
      </c>
      <c r="I957" s="109">
        <f>IF(Table2[[#This Row],[Số lượng]]&lt;&gt;0,Table2[[#This Row],[Số lượng]]*Table2[[#This Row],[Đơn giá mua]],"")</f>
        <v>607200</v>
      </c>
      <c r="J957" s="109">
        <f ca="1">IF(AND(Table2[[#This Row],[Tên hàng hóa]]&lt;&gt;0,D958=""),SUM(OFFSET(Table2[[#This Row],[Thành tiền]],0,0,-COUNTIF(Table2[Số HĐ],Table2[[#This Row],[Số HĐ]]))),"")</f>
        <v>2020700</v>
      </c>
      <c r="K957" s="17" t="s">
        <v>464</v>
      </c>
      <c r="L95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57" s="15" t="s">
        <v>2136</v>
      </c>
    </row>
    <row r="958" spans="1:13" ht="35.1" customHeight="1" x14ac:dyDescent="0.2">
      <c r="A958" s="103"/>
      <c r="B958" s="104"/>
      <c r="C958" s="105" t="str">
        <f t="shared" si="10"/>
        <v/>
      </c>
      <c r="D958" s="106"/>
      <c r="E958" s="107" t="str">
        <f>IF(Table2[[#This Row],[Tên hàng hóa]]&lt;&gt;0,VLOOKUP(Table2[[#This Row],[Tên hàng hóa]],Table1[[Tên hàng hóa]:[Quy cách]],2,0),"")</f>
        <v/>
      </c>
      <c r="F958" s="107" t="str">
        <f>IF(Table2[[#This Row],[Tên hàng hóa]]&lt;&gt;0,VLOOKUP(Table2[[#This Row],[Tên hàng hóa]],Table1[[Tên hàng hóa]:[ĐVT]],3,0),"")</f>
        <v/>
      </c>
      <c r="G958" s="108"/>
      <c r="H958" s="108"/>
      <c r="I958" s="109" t="str">
        <f>IF(Table2[[#This Row],[Số lượng]]&lt;&gt;0,Table2[[#This Row],[Số lượng]]*Table2[[#This Row],[Đơn giá mua]],"")</f>
        <v/>
      </c>
      <c r="J958" s="109" t="str">
        <f ca="1">IF(AND(Table2[[#This Row],[Tên hàng hóa]]&lt;&gt;0,D959=""),SUM(OFFSET(Table2[[#This Row],[Thành tiền]],0,0,-COUNTIF(Table2[Số HĐ],Table2[[#This Row],[Số HĐ]]))),"")</f>
        <v/>
      </c>
      <c r="K958" s="108"/>
      <c r="L95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58" s="110"/>
    </row>
    <row r="959" spans="1:13" ht="35.1" customHeight="1" x14ac:dyDescent="0.2">
      <c r="A959" s="103">
        <v>42447</v>
      </c>
      <c r="B959" s="12" t="s">
        <v>2484</v>
      </c>
      <c r="C959" s="13" t="s">
        <v>1434</v>
      </c>
      <c r="D959" s="16" t="s">
        <v>1806</v>
      </c>
      <c r="E959" s="107" t="str">
        <f>IF(Table2[[#This Row],[Tên hàng hóa]]&lt;&gt;0,VLOOKUP(Table2[[#This Row],[Tên hàng hóa]],Table1[[Tên hàng hóa]:[Quy cách]],2,0),"")</f>
        <v>Schneider</v>
      </c>
      <c r="F959" s="107" t="str">
        <f>IF(Table2[[#This Row],[Tên hàng hóa]]&lt;&gt;0,VLOOKUP(Table2[[#This Row],[Tên hàng hóa]],Table1[[Tên hàng hóa]:[ĐVT]],3,0),"")</f>
        <v>Cái</v>
      </c>
      <c r="G959" s="108">
        <v>112200</v>
      </c>
      <c r="H959" s="108">
        <v>25</v>
      </c>
      <c r="I959" s="109">
        <f>IF(Table2[[#This Row],[Số lượng]]&lt;&gt;0,Table2[[#This Row],[Số lượng]]*Table2[[#This Row],[Đơn giá mua]],"")</f>
        <v>2805000</v>
      </c>
      <c r="J959" s="109" t="str">
        <f ca="1">IF(AND(Table2[[#This Row],[Tên hàng hóa]]&lt;&gt;0,D960=""),SUM(OFFSET(Table2[[#This Row],[Thành tiền]],0,0,-COUNTIF(Table2[Số HĐ],Table2[[#This Row],[Số HĐ]]))),"")</f>
        <v/>
      </c>
      <c r="K959" s="108"/>
      <c r="L95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59" s="110"/>
    </row>
    <row r="960" spans="1:13" ht="35.1" customHeight="1" x14ac:dyDescent="0.2">
      <c r="A960" s="103">
        <v>42447</v>
      </c>
      <c r="B960" s="12" t="s">
        <v>2484</v>
      </c>
      <c r="C960" s="105" t="str">
        <f t="shared" si="10"/>
        <v>CTY CỔ PHẦN TĐCN OMINA</v>
      </c>
      <c r="D960" s="16" t="s">
        <v>1807</v>
      </c>
      <c r="E960" s="107" t="str">
        <f>IF(Table2[[#This Row],[Tên hàng hóa]]&lt;&gt;0,VLOOKUP(Table2[[#This Row],[Tên hàng hóa]],Table1[[Tên hàng hóa]:[Quy cách]],2,0),"")</f>
        <v>Schneider</v>
      </c>
      <c r="F960" s="107" t="str">
        <f>IF(Table2[[#This Row],[Tên hàng hóa]]&lt;&gt;0,VLOOKUP(Table2[[#This Row],[Tên hàng hóa]],Table1[[Tên hàng hóa]:[ĐVT]],3,0),"")</f>
        <v>Cái</v>
      </c>
      <c r="G960" s="108">
        <v>86460</v>
      </c>
      <c r="H960" s="108">
        <v>25</v>
      </c>
      <c r="I960" s="109">
        <f>IF(Table2[[#This Row],[Số lượng]]&lt;&gt;0,Table2[[#This Row],[Số lượng]]*Table2[[#This Row],[Đơn giá mua]],"")</f>
        <v>2161500</v>
      </c>
      <c r="J960" s="109">
        <f ca="1">IF(AND(Table2[[#This Row],[Tên hàng hóa]]&lt;&gt;0,D961=""),SUM(OFFSET(Table2[[#This Row],[Thành tiền]],0,0,-COUNTIF(Table2[Số HĐ],Table2[[#This Row],[Số HĐ]]))),"")</f>
        <v>4966500</v>
      </c>
      <c r="K960" s="17" t="s">
        <v>464</v>
      </c>
      <c r="L96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60" s="15" t="s">
        <v>2509</v>
      </c>
    </row>
    <row r="961" spans="1:13" ht="35.1" customHeight="1" x14ac:dyDescent="0.2">
      <c r="A961" s="103"/>
      <c r="B961" s="104"/>
      <c r="C961" s="105" t="str">
        <f t="shared" si="10"/>
        <v/>
      </c>
      <c r="D961" s="106"/>
      <c r="E961" s="107" t="str">
        <f>IF(Table2[[#This Row],[Tên hàng hóa]]&lt;&gt;0,VLOOKUP(Table2[[#This Row],[Tên hàng hóa]],Table1[[Tên hàng hóa]:[Quy cách]],2,0),"")</f>
        <v/>
      </c>
      <c r="F961" s="107" t="str">
        <f>IF(Table2[[#This Row],[Tên hàng hóa]]&lt;&gt;0,VLOOKUP(Table2[[#This Row],[Tên hàng hóa]],Table1[[Tên hàng hóa]:[ĐVT]],3,0),"")</f>
        <v/>
      </c>
      <c r="G961" s="108"/>
      <c r="H961" s="108"/>
      <c r="I961" s="109" t="str">
        <f>IF(Table2[[#This Row],[Số lượng]]&lt;&gt;0,Table2[[#This Row],[Số lượng]]*Table2[[#This Row],[Đơn giá mua]],"")</f>
        <v/>
      </c>
      <c r="J961" s="109" t="str">
        <f ca="1">IF(AND(Table2[[#This Row],[Tên hàng hóa]]&lt;&gt;0,D962=""),SUM(OFFSET(Table2[[#This Row],[Thành tiền]],0,0,-COUNTIF(Table2[Số HĐ],Table2[[#This Row],[Số HĐ]]))),"")</f>
        <v/>
      </c>
      <c r="K961" s="108"/>
      <c r="L96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61" s="110"/>
    </row>
    <row r="962" spans="1:13" ht="35.1" customHeight="1" x14ac:dyDescent="0.2">
      <c r="A962" s="103">
        <v>42447</v>
      </c>
      <c r="B962" s="12" t="s">
        <v>2504</v>
      </c>
      <c r="C962" s="123" t="s">
        <v>586</v>
      </c>
      <c r="D962" s="106" t="s">
        <v>2494</v>
      </c>
      <c r="E962" s="107" t="str">
        <f>IF(Table2[[#This Row],[Tên hàng hóa]]&lt;&gt;0,VLOOKUP(Table2[[#This Row],[Tên hàng hóa]],Table1[[Tên hàng hóa]:[Quy cách]],2,0),"")</f>
        <v xml:space="preserve">Bộ đếm vòng quay </v>
      </c>
      <c r="F962" s="107" t="str">
        <f>IF(Table2[[#This Row],[Tên hàng hóa]]&lt;&gt;0,VLOOKUP(Table2[[#This Row],[Tên hàng hóa]],Table1[[Tên hàng hóa]:[ĐVT]],3,0),"")</f>
        <v>Cái</v>
      </c>
      <c r="G962" s="108">
        <v>1974238.7142857143</v>
      </c>
      <c r="H962" s="108">
        <v>1</v>
      </c>
      <c r="I962" s="109">
        <f>IF(Table2[[#This Row],[Số lượng]]&lt;&gt;0,Table2[[#This Row],[Số lượng]]*Table2[[#This Row],[Đơn giá mua]],"")</f>
        <v>1974238.7142857143</v>
      </c>
      <c r="J962" s="109" t="str">
        <f ca="1">IF(AND(Table2[[#This Row],[Tên hàng hóa]]&lt;&gt;0,D963=""),SUM(OFFSET(Table2[[#This Row],[Thành tiền]],0,0,-COUNTIF(Table2[Số HĐ],Table2[[#This Row],[Số HĐ]]))),"")</f>
        <v/>
      </c>
      <c r="K962" s="108"/>
      <c r="L96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62" s="110"/>
    </row>
    <row r="963" spans="1:13" ht="35.1" customHeight="1" x14ac:dyDescent="0.2">
      <c r="A963" s="103">
        <v>42447</v>
      </c>
      <c r="B963" s="12" t="s">
        <v>2504</v>
      </c>
      <c r="C963" s="123" t="s">
        <v>586</v>
      </c>
      <c r="D963" s="106" t="s">
        <v>641</v>
      </c>
      <c r="E963" s="107" t="str">
        <f>IF(Table2[[#This Row],[Tên hàng hóa]]&lt;&gt;0,VLOOKUP(Table2[[#This Row],[Tên hàng hóa]],Table1[[Tên hàng hóa]:[Quy cách]],2,0),"")</f>
        <v>Timer</v>
      </c>
      <c r="F963" s="107" t="str">
        <f>IF(Table2[[#This Row],[Tên hàng hóa]]&lt;&gt;0,VLOOKUP(Table2[[#This Row],[Tên hàng hóa]],Table1[[Tên hàng hóa]:[ĐVT]],3,0),"")</f>
        <v>Cái</v>
      </c>
      <c r="G963" s="108">
        <v>1996563.7142857143</v>
      </c>
      <c r="H963" s="108">
        <v>2</v>
      </c>
      <c r="I963" s="109">
        <f>IF(Table2[[#This Row],[Số lượng]]&lt;&gt;0,Table2[[#This Row],[Số lượng]]*Table2[[#This Row],[Đơn giá mua]],"")</f>
        <v>3993127.4285714286</v>
      </c>
      <c r="J963" s="109" t="str">
        <f ca="1">IF(AND(Table2[[#This Row],[Tên hàng hóa]]&lt;&gt;0,D964=""),SUM(OFFSET(Table2[[#This Row],[Thành tiền]],0,0,-COUNTIF(Table2[Số HĐ],Table2[[#This Row],[Số HĐ]]))),"")</f>
        <v/>
      </c>
      <c r="K963" s="108"/>
      <c r="L96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63" s="110"/>
    </row>
    <row r="964" spans="1:13" ht="35.1" customHeight="1" x14ac:dyDescent="0.2">
      <c r="A964" s="103">
        <v>42447</v>
      </c>
      <c r="B964" s="12" t="s">
        <v>2504</v>
      </c>
      <c r="C964" s="123" t="s">
        <v>586</v>
      </c>
      <c r="D964" s="106" t="s">
        <v>270</v>
      </c>
      <c r="E964" s="107" t="str">
        <f>IF(Table2[[#This Row],[Tên hàng hóa]]&lt;&gt;0,VLOOKUP(Table2[[#This Row],[Tên hàng hóa]],Table1[[Tên hàng hóa]:[Quy cách]],2,0),"")</f>
        <v>Cảm Biến</v>
      </c>
      <c r="F964" s="107" t="str">
        <f>IF(Table2[[#This Row],[Tên hàng hóa]]&lt;&gt;0,VLOOKUP(Table2[[#This Row],[Tên hàng hóa]],Table1[[Tên hàng hóa]:[ĐVT]],3,0),"")</f>
        <v>Cái</v>
      </c>
      <c r="G964" s="108">
        <v>690551.21428571432</v>
      </c>
      <c r="H964" s="108">
        <v>4</v>
      </c>
      <c r="I964" s="109">
        <f>IF(Table2[[#This Row],[Số lượng]]&lt;&gt;0,Table2[[#This Row],[Số lượng]]*Table2[[#This Row],[Đơn giá mua]],"")</f>
        <v>2762204.8571428573</v>
      </c>
      <c r="J964" s="109" t="str">
        <f ca="1">IF(AND(Table2[[#This Row],[Tên hàng hóa]]&lt;&gt;0,D965=""),SUM(OFFSET(Table2[[#This Row],[Thành tiền]],0,0,-COUNTIF(Table2[Số HĐ],Table2[[#This Row],[Số HĐ]]))),"")</f>
        <v/>
      </c>
      <c r="K964" s="108"/>
      <c r="L96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64" s="110"/>
    </row>
    <row r="965" spans="1:13" ht="35.1" customHeight="1" x14ac:dyDescent="0.2">
      <c r="A965" s="103">
        <v>42447</v>
      </c>
      <c r="B965" s="12" t="s">
        <v>2504</v>
      </c>
      <c r="C965" s="123" t="s">
        <v>586</v>
      </c>
      <c r="D965" s="106" t="s">
        <v>278</v>
      </c>
      <c r="E965" s="107" t="str">
        <f>IF(Table2[[#This Row],[Tên hàng hóa]]&lt;&gt;0,VLOOKUP(Table2[[#This Row],[Tên hàng hóa]],Table1[[Tên hàng hóa]:[Quy cách]],2,0),"")</f>
        <v>Cảm Biến</v>
      </c>
      <c r="F965" s="107" t="str">
        <f>IF(Table2[[#This Row],[Tên hàng hóa]]&lt;&gt;0,VLOOKUP(Table2[[#This Row],[Tên hàng hóa]],Table1[[Tên hàng hóa]:[ĐVT]],3,0),"")</f>
        <v>Cái</v>
      </c>
      <c r="G965" s="108">
        <v>478463.71428571432</v>
      </c>
      <c r="H965" s="108">
        <v>2</v>
      </c>
      <c r="I965" s="109">
        <f>IF(Table2[[#This Row],[Số lượng]]&lt;&gt;0,Table2[[#This Row],[Số lượng]]*Table2[[#This Row],[Đơn giá mua]],"")</f>
        <v>956927.42857142864</v>
      </c>
      <c r="J965" s="109" t="str">
        <f ca="1">IF(AND(Table2[[#This Row],[Tên hàng hóa]]&lt;&gt;0,D966=""),SUM(OFFSET(Table2[[#This Row],[Thành tiền]],0,0,-COUNTIF(Table2[Số HĐ],Table2[[#This Row],[Số HĐ]]))),"")</f>
        <v/>
      </c>
      <c r="K965" s="108"/>
      <c r="L96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65" s="110"/>
    </row>
    <row r="966" spans="1:13" ht="35.1" customHeight="1" x14ac:dyDescent="0.2">
      <c r="A966" s="103">
        <v>42447</v>
      </c>
      <c r="B966" s="12" t="s">
        <v>2504</v>
      </c>
      <c r="C966" s="123" t="s">
        <v>586</v>
      </c>
      <c r="D966" s="106" t="s">
        <v>331</v>
      </c>
      <c r="E966" s="107" t="str">
        <f>IF(Table2[[#This Row],[Tên hàng hóa]]&lt;&gt;0,VLOOKUP(Table2[[#This Row],[Tên hàng hóa]],Table1[[Tên hàng hóa]:[Quy cách]],2,0),"")</f>
        <v>Màn Hình Cảm Ứng</v>
      </c>
      <c r="F966" s="107" t="str">
        <f>IF(Table2[[#This Row],[Tên hàng hóa]]&lt;&gt;0,VLOOKUP(Table2[[#This Row],[Tên hàng hóa]],Table1[[Tên hàng hóa]:[ĐVT]],3,0),"")</f>
        <v>Cái</v>
      </c>
      <c r="G966" s="108">
        <v>3249788.7142857141</v>
      </c>
      <c r="H966" s="108">
        <v>2</v>
      </c>
      <c r="I966" s="109">
        <f>IF(Table2[[#This Row],[Số lượng]]&lt;&gt;0,Table2[[#This Row],[Số lượng]]*Table2[[#This Row],[Đơn giá mua]],"")</f>
        <v>6499577.4285714282</v>
      </c>
      <c r="J966" s="109" t="str">
        <f ca="1">IF(AND(Table2[[#This Row],[Tên hàng hóa]]&lt;&gt;0,D967=""),SUM(OFFSET(Table2[[#This Row],[Thành tiền]],0,0,-COUNTIF(Table2[Số HĐ],Table2[[#This Row],[Số HĐ]]))),"")</f>
        <v/>
      </c>
      <c r="K966" s="108"/>
      <c r="L96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66" s="110"/>
    </row>
    <row r="967" spans="1:13" ht="35.1" customHeight="1" x14ac:dyDescent="0.2">
      <c r="A967" s="103">
        <v>42447</v>
      </c>
      <c r="B967" s="12" t="s">
        <v>2504</v>
      </c>
      <c r="C967" s="123" t="s">
        <v>586</v>
      </c>
      <c r="D967" s="106" t="s">
        <v>2503</v>
      </c>
      <c r="E967" s="107" t="str">
        <f>IF(Table2[[#This Row],[Tên hàng hóa]]&lt;&gt;0,VLOOKUP(Table2[[#This Row],[Tên hàng hóa]],Table1[[Tên hàng hóa]:[Quy cách]],2,0),"")</f>
        <v>Cảm Biến</v>
      </c>
      <c r="F967" s="107" t="str">
        <f>IF(Table2[[#This Row],[Tên hàng hóa]]&lt;&gt;0,VLOOKUP(Table2[[#This Row],[Tên hàng hóa]],Table1[[Tên hàng hóa]:[ĐVT]],3,0),"")</f>
        <v>Cái</v>
      </c>
      <c r="G967" s="108">
        <v>634738.71428571432</v>
      </c>
      <c r="H967" s="108">
        <v>5</v>
      </c>
      <c r="I967" s="109">
        <f>IF(Table2[[#This Row],[Số lượng]]&lt;&gt;0,Table2[[#This Row],[Số lượng]]*Table2[[#This Row],[Đơn giá mua]],"")</f>
        <v>3173693.5714285718</v>
      </c>
      <c r="J967" s="109" t="str">
        <f ca="1">IF(AND(Table2[[#This Row],[Tên hàng hóa]]&lt;&gt;0,D968=""),SUM(OFFSET(Table2[[#This Row],[Thành tiền]],0,0,-COUNTIF(Table2[Số HĐ],Table2[[#This Row],[Số HĐ]]))),"")</f>
        <v/>
      </c>
      <c r="K967" s="108"/>
      <c r="L96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67" s="110"/>
    </row>
    <row r="968" spans="1:13" ht="35.1" customHeight="1" x14ac:dyDescent="0.2">
      <c r="A968" s="103">
        <v>42447</v>
      </c>
      <c r="B968" s="12" t="s">
        <v>2504</v>
      </c>
      <c r="C968" s="123" t="s">
        <v>586</v>
      </c>
      <c r="D968" s="106" t="s">
        <v>1558</v>
      </c>
      <c r="E968" s="107" t="str">
        <f>IF(Table2[[#This Row],[Tên hàng hóa]]&lt;&gt;0,VLOOKUP(Table2[[#This Row],[Tên hàng hóa]],Table1[[Tên hàng hóa]:[Quy cách]],2,0),"")</f>
        <v>Bộ Điều Khiển Lập Trình</v>
      </c>
      <c r="F968" s="107" t="str">
        <f>IF(Table2[[#This Row],[Tên hàng hóa]]&lt;&gt;0,VLOOKUP(Table2[[#This Row],[Tên hàng hóa]],Table1[[Tên hàng hóa]:[ĐVT]],3,0),"")</f>
        <v>Cái</v>
      </c>
      <c r="G968" s="108">
        <v>3375822.7142857141</v>
      </c>
      <c r="H968" s="108">
        <v>2</v>
      </c>
      <c r="I968" s="109">
        <f>IF(Table2[[#This Row],[Số lượng]]&lt;&gt;0,Table2[[#This Row],[Số lượng]]*Table2[[#This Row],[Đơn giá mua]],"")</f>
        <v>6751645.4285714282</v>
      </c>
      <c r="J968" s="109" t="str">
        <f ca="1">IF(AND(Table2[[#This Row],[Tên hàng hóa]]&lt;&gt;0,D969=""),SUM(OFFSET(Table2[[#This Row],[Thành tiền]],0,0,-COUNTIF(Table2[Số HĐ],Table2[[#This Row],[Số HĐ]]))),"")</f>
        <v/>
      </c>
      <c r="K968" s="108"/>
      <c r="L96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68" s="110"/>
    </row>
    <row r="969" spans="1:13" ht="35.1" customHeight="1" x14ac:dyDescent="0.2">
      <c r="A969" s="103">
        <v>42447</v>
      </c>
      <c r="B969" s="12" t="s">
        <v>2504</v>
      </c>
      <c r="C969" s="123" t="s">
        <v>586</v>
      </c>
      <c r="D969" s="106" t="s">
        <v>2061</v>
      </c>
      <c r="E969" s="107" t="str">
        <f>IF(Table2[[#This Row],[Tên hàng hóa]]&lt;&gt;0,VLOOKUP(Table2[[#This Row],[Tên hàng hóa]],Table1[[Tên hàng hóa]:[Quy cách]],2,0),"")</f>
        <v>OMRON</v>
      </c>
      <c r="F969" s="107" t="str">
        <f>IF(Table2[[#This Row],[Tên hàng hóa]]&lt;&gt;0,VLOOKUP(Table2[[#This Row],[Tên hàng hóa]],Table1[[Tên hàng hóa]:[ĐVT]],3,0),"")</f>
        <v>Cái</v>
      </c>
      <c r="G969" s="108">
        <v>724038.71428571432</v>
      </c>
      <c r="H969" s="108">
        <v>10</v>
      </c>
      <c r="I969" s="109">
        <f>IF(Table2[[#This Row],[Số lượng]]&lt;&gt;0,Table2[[#This Row],[Số lượng]]*Table2[[#This Row],[Đơn giá mua]],"")</f>
        <v>7240387.1428571437</v>
      </c>
      <c r="J969" s="109" t="str">
        <f ca="1">IF(AND(Table2[[#This Row],[Tên hàng hóa]]&lt;&gt;0,D970=""),SUM(OFFSET(Table2[[#This Row],[Thành tiền]],0,0,-COUNTIF(Table2[Số HĐ],Table2[[#This Row],[Số HĐ]]))),"")</f>
        <v/>
      </c>
      <c r="K969" s="108"/>
      <c r="L96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69" s="110"/>
    </row>
    <row r="970" spans="1:13" ht="35.1" customHeight="1" x14ac:dyDescent="0.2">
      <c r="A970" s="103">
        <v>42447</v>
      </c>
      <c r="B970" s="12" t="s">
        <v>2504</v>
      </c>
      <c r="C970" s="123" t="s">
        <v>586</v>
      </c>
      <c r="D970" s="106" t="s">
        <v>267</v>
      </c>
      <c r="E970" s="107" t="str">
        <f>IF(Table2[[#This Row],[Tên hàng hóa]]&lt;&gt;0,VLOOKUP(Table2[[#This Row],[Tên hàng hóa]],Table1[[Tên hàng hóa]:[Quy cách]],2,0),"")</f>
        <v>Cảm Biến</v>
      </c>
      <c r="F970" s="107" t="str">
        <f>IF(Table2[[#This Row],[Tên hàng hóa]]&lt;&gt;0,VLOOKUP(Table2[[#This Row],[Tên hàng hóa]],Table1[[Tên hàng hóa]:[ĐVT]],3,0),"")</f>
        <v>Cái</v>
      </c>
      <c r="G970" s="108">
        <v>634738.71428571432</v>
      </c>
      <c r="H970" s="108">
        <v>10</v>
      </c>
      <c r="I970" s="109">
        <f>IF(Table2[[#This Row],[Số lượng]]&lt;&gt;0,Table2[[#This Row],[Số lượng]]*Table2[[#This Row],[Đơn giá mua]],"")</f>
        <v>6347387.1428571437</v>
      </c>
      <c r="J970" s="109" t="str">
        <f ca="1">IF(AND(Table2[[#This Row],[Tên hàng hóa]]&lt;&gt;0,D971=""),SUM(OFFSET(Table2[[#This Row],[Thành tiền]],0,0,-COUNTIF(Table2[Số HĐ],Table2[[#This Row],[Số HĐ]]))),"")</f>
        <v/>
      </c>
      <c r="K970" s="108"/>
      <c r="L97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70" s="110"/>
    </row>
    <row r="971" spans="1:13" ht="35.1" customHeight="1" x14ac:dyDescent="0.2">
      <c r="A971" s="103">
        <v>42447</v>
      </c>
      <c r="B971" s="12" t="s">
        <v>2504</v>
      </c>
      <c r="C971" s="123" t="s">
        <v>586</v>
      </c>
      <c r="D971" s="106" t="s">
        <v>52</v>
      </c>
      <c r="E971" s="107" t="str">
        <f>IF(Table2[[#This Row],[Tên hàng hóa]]&lt;&gt;0,VLOOKUP(Table2[[#This Row],[Tên hàng hóa]],Table1[[Tên hàng hóa]:[Quy cách]],2,0),"")</f>
        <v>Bộ Điều Khiển Lập Trình</v>
      </c>
      <c r="F971" s="107" t="str">
        <f>IF(Table2[[#This Row],[Tên hàng hóa]]&lt;&gt;0,VLOOKUP(Table2[[#This Row],[Tên hàng hóa]],Table1[[Tên hàng hóa]:[ĐVT]],3,0),"")</f>
        <v>Cái</v>
      </c>
      <c r="G971" s="108">
        <v>2241516.7142857141</v>
      </c>
      <c r="H971" s="108">
        <v>1</v>
      </c>
      <c r="I971" s="109">
        <f>IF(Table2[[#This Row],[Số lượng]]&lt;&gt;0,Table2[[#This Row],[Số lượng]]*Table2[[#This Row],[Đơn giá mua]],"")</f>
        <v>2241516.7142857141</v>
      </c>
      <c r="J971" s="109" t="str">
        <f ca="1">IF(AND(Table2[[#This Row],[Tên hàng hóa]]&lt;&gt;0,D972=""),SUM(OFFSET(Table2[[#This Row],[Thành tiền]],0,0,-COUNTIF(Table2[Số HĐ],Table2[[#This Row],[Số HĐ]]))),"")</f>
        <v/>
      </c>
      <c r="K971" s="108"/>
      <c r="L97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71" s="110"/>
    </row>
    <row r="972" spans="1:13" ht="35.1" customHeight="1" x14ac:dyDescent="0.2">
      <c r="A972" s="103">
        <v>42447</v>
      </c>
      <c r="B972" s="12" t="s">
        <v>2504</v>
      </c>
      <c r="C972" s="123" t="s">
        <v>586</v>
      </c>
      <c r="D972" s="106" t="s">
        <v>180</v>
      </c>
      <c r="E972" s="107" t="str">
        <f>IF(Table2[[#This Row],[Tên hàng hóa]]&lt;&gt;0,VLOOKUP(Table2[[#This Row],[Tên hàng hóa]],Table1[[Tên hàng hóa]:[Quy cách]],2,0),"")</f>
        <v>Bộ Nguồn Xung</v>
      </c>
      <c r="F972" s="107" t="str">
        <f>IF(Table2[[#This Row],[Tên hàng hóa]]&lt;&gt;0,VLOOKUP(Table2[[#This Row],[Tên hàng hóa]],Table1[[Tên hàng hóa]:[ĐVT]],3,0),"")</f>
        <v>Cái</v>
      </c>
      <c r="G972" s="108">
        <v>791013.71428571432</v>
      </c>
      <c r="H972" s="108">
        <v>5</v>
      </c>
      <c r="I972" s="109">
        <f>IF(Table2[[#This Row],[Số lượng]]&lt;&gt;0,Table2[[#This Row],[Số lượng]]*Table2[[#This Row],[Đơn giá mua]],"")</f>
        <v>3955068.5714285718</v>
      </c>
      <c r="J972" s="109" t="str">
        <f ca="1">IF(AND(Table2[[#This Row],[Tên hàng hóa]]&lt;&gt;0,D973=""),SUM(OFFSET(Table2[[#This Row],[Thành tiền]],0,0,-COUNTIF(Table2[Số HĐ],Table2[[#This Row],[Số HĐ]]))),"")</f>
        <v/>
      </c>
      <c r="K972" s="108"/>
      <c r="L97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72" s="110"/>
    </row>
    <row r="973" spans="1:13" ht="35.1" customHeight="1" x14ac:dyDescent="0.2">
      <c r="A973" s="103">
        <v>42447</v>
      </c>
      <c r="B973" s="12" t="s">
        <v>2504</v>
      </c>
      <c r="C973" s="123" t="s">
        <v>586</v>
      </c>
      <c r="D973" s="106" t="s">
        <v>64</v>
      </c>
      <c r="E973" s="107" t="str">
        <f>IF(Table2[[#This Row],[Tên hàng hóa]]&lt;&gt;0,VLOOKUP(Table2[[#This Row],[Tên hàng hóa]],Table1[[Tên hàng hóa]:[Quy cách]],2,0),"")</f>
        <v>Bộ Điều Khiển Lập Trình</v>
      </c>
      <c r="F973" s="107" t="str">
        <f>IF(Table2[[#This Row],[Tên hàng hóa]]&lt;&gt;0,VLOOKUP(Table2[[#This Row],[Tên hàng hóa]],Table1[[Tên hàng hóa]:[ĐVT]],3,0),"")</f>
        <v>Cái</v>
      </c>
      <c r="G973" s="108">
        <v>4938643.7142857146</v>
      </c>
      <c r="H973" s="108">
        <v>5</v>
      </c>
      <c r="I973" s="109">
        <f>IF(Table2[[#This Row],[Số lượng]]&lt;&gt;0,Table2[[#This Row],[Số lượng]]*Table2[[#This Row],[Đơn giá mua]],"")</f>
        <v>24693218.571428575</v>
      </c>
      <c r="J973" s="109">
        <f ca="1">IF(AND(Table2[[#This Row],[Tên hàng hóa]]&lt;&gt;0,D974=""),SUM(OFFSET(Table2[[#This Row],[Thành tiền]],0,0,-COUNTIF(Table2[Số HĐ],Table2[[#This Row],[Số HĐ]]))),"")</f>
        <v>70588993</v>
      </c>
      <c r="K973" s="17" t="s">
        <v>464</v>
      </c>
      <c r="L973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73" s="110"/>
    </row>
    <row r="974" spans="1:13" ht="35.1" customHeight="1" x14ac:dyDescent="0.2">
      <c r="A974" s="103"/>
      <c r="B974" s="104"/>
      <c r="C974" s="105" t="str">
        <f t="shared" si="10"/>
        <v/>
      </c>
      <c r="D974" s="106"/>
      <c r="E974" s="107" t="str">
        <f>IF(Table2[[#This Row],[Tên hàng hóa]]&lt;&gt;0,VLOOKUP(Table2[[#This Row],[Tên hàng hóa]],Table1[[Tên hàng hóa]:[Quy cách]],2,0),"")</f>
        <v/>
      </c>
      <c r="F974" s="107" t="str">
        <f>IF(Table2[[#This Row],[Tên hàng hóa]]&lt;&gt;0,VLOOKUP(Table2[[#This Row],[Tên hàng hóa]],Table1[[Tên hàng hóa]:[ĐVT]],3,0),"")</f>
        <v/>
      </c>
      <c r="G974" s="108"/>
      <c r="H974" s="108"/>
      <c r="I974" s="109" t="str">
        <f>IF(Table2[[#This Row],[Số lượng]]&lt;&gt;0,Table2[[#This Row],[Số lượng]]*Table2[[#This Row],[Đơn giá mua]],"")</f>
        <v/>
      </c>
      <c r="J974" s="109" t="str">
        <f ca="1">IF(AND(Table2[[#This Row],[Tên hàng hóa]]&lt;&gt;0,D975=""),SUM(OFFSET(Table2[[#This Row],[Thành tiền]],0,0,-COUNTIF(Table2[Số HĐ],Table2[[#This Row],[Số HĐ]]))),"")</f>
        <v/>
      </c>
      <c r="K974" s="108"/>
      <c r="L97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74" s="110"/>
    </row>
    <row r="975" spans="1:13" ht="35.1" customHeight="1" x14ac:dyDescent="0.2">
      <c r="A975" s="103">
        <v>42450</v>
      </c>
      <c r="B975" s="12" t="s">
        <v>2527</v>
      </c>
      <c r="C975" s="123" t="s">
        <v>2528</v>
      </c>
      <c r="D975" s="16" t="s">
        <v>2522</v>
      </c>
      <c r="E975" s="107" t="str">
        <f>IF(Table2[[#This Row],[Tên hàng hóa]]&lt;&gt;0,VLOOKUP(Table2[[#This Row],[Tên hàng hóa]],Table1[[Tên hàng hóa]:[Quy cách]],2,0),"")</f>
        <v>Simens</v>
      </c>
      <c r="F975" s="107" t="str">
        <f>IF(Table2[[#This Row],[Tên hàng hóa]]&lt;&gt;0,VLOOKUP(Table2[[#This Row],[Tên hàng hóa]],Table1[[Tên hàng hóa]:[ĐVT]],3,0),"")</f>
        <v>Cái</v>
      </c>
      <c r="G975" s="108">
        <v>2695000</v>
      </c>
      <c r="H975" s="108">
        <v>2</v>
      </c>
      <c r="I975" s="109">
        <f>IF(Table2[[#This Row],[Số lượng]]&lt;&gt;0,Table2[[#This Row],[Số lượng]]*Table2[[#This Row],[Đơn giá mua]],"")</f>
        <v>5390000</v>
      </c>
      <c r="J975" s="109">
        <f ca="1">IF(AND(Table2[[#This Row],[Tên hàng hóa]]&lt;&gt;0,D976=""),SUM(OFFSET(Table2[[#This Row],[Thành tiền]],0,0,-COUNTIF(Table2[Số HĐ],Table2[[#This Row],[Số HĐ]]))),"")</f>
        <v>5390000</v>
      </c>
      <c r="K975" s="17" t="s">
        <v>464</v>
      </c>
      <c r="L975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75" s="15" t="s">
        <v>2136</v>
      </c>
    </row>
    <row r="976" spans="1:13" ht="35.1" customHeight="1" x14ac:dyDescent="0.2">
      <c r="A976" s="103"/>
      <c r="B976" s="104"/>
      <c r="C976" s="105" t="str">
        <f t="shared" si="10"/>
        <v/>
      </c>
      <c r="D976" s="106"/>
      <c r="E976" s="107" t="str">
        <f>IF(Table2[[#This Row],[Tên hàng hóa]]&lt;&gt;0,VLOOKUP(Table2[[#This Row],[Tên hàng hóa]],Table1[[Tên hàng hóa]:[Quy cách]],2,0),"")</f>
        <v/>
      </c>
      <c r="F976" s="107" t="str">
        <f>IF(Table2[[#This Row],[Tên hàng hóa]]&lt;&gt;0,VLOOKUP(Table2[[#This Row],[Tên hàng hóa]],Table1[[Tên hàng hóa]:[ĐVT]],3,0),"")</f>
        <v/>
      </c>
      <c r="G976" s="108"/>
      <c r="H976" s="108"/>
      <c r="I976" s="109" t="str">
        <f>IF(Table2[[#This Row],[Số lượng]]&lt;&gt;0,Table2[[#This Row],[Số lượng]]*Table2[[#This Row],[Đơn giá mua]],"")</f>
        <v/>
      </c>
      <c r="J976" s="109" t="str">
        <f ca="1">IF(AND(Table2[[#This Row],[Tên hàng hóa]]&lt;&gt;0,D977=""),SUM(OFFSET(Table2[[#This Row],[Thành tiền]],0,0,-COUNTIF(Table2[Số HĐ],Table2[[#This Row],[Số HĐ]]))),"")</f>
        <v/>
      </c>
      <c r="K976" s="108"/>
      <c r="L97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76" s="110"/>
    </row>
    <row r="977" spans="1:13" ht="35.1" customHeight="1" x14ac:dyDescent="0.2">
      <c r="A977" s="103">
        <v>42452</v>
      </c>
      <c r="B977" s="12" t="s">
        <v>2529</v>
      </c>
      <c r="C977" s="123" t="s">
        <v>2530</v>
      </c>
      <c r="D977" s="16" t="s">
        <v>2524</v>
      </c>
      <c r="E977" s="107" t="str">
        <f>IF(Table2[[#This Row],[Tên hàng hóa]]&lt;&gt;0,VLOOKUP(Table2[[#This Row],[Tên hàng hóa]],Table1[[Tên hàng hóa]:[Quy cách]],2,0),"")</f>
        <v>Fuji</v>
      </c>
      <c r="F977" s="107" t="str">
        <f>IF(Table2[[#This Row],[Tên hàng hóa]]&lt;&gt;0,VLOOKUP(Table2[[#This Row],[Tên hàng hóa]],Table1[[Tên hàng hóa]:[ĐVT]],3,0),"")</f>
        <v>Cái</v>
      </c>
      <c r="G977" s="108">
        <v>1948000</v>
      </c>
      <c r="H977" s="108">
        <v>1</v>
      </c>
      <c r="I977" s="109">
        <f>IF(Table2[[#This Row],[Số lượng]]&lt;&gt;0,Table2[[#This Row],[Số lượng]]*Table2[[#This Row],[Đơn giá mua]],"")</f>
        <v>1948000</v>
      </c>
      <c r="J977" s="109">
        <f ca="1">IF(AND(Table2[[#This Row],[Tên hàng hóa]]&lt;&gt;0,D978=""),SUM(OFFSET(Table2[[#This Row],[Thành tiền]],0,0,-COUNTIF(Table2[Số HĐ],Table2[[#This Row],[Số HĐ]]))),"")</f>
        <v>1948000</v>
      </c>
      <c r="K977" s="17" t="s">
        <v>464</v>
      </c>
      <c r="L977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77" s="15" t="s">
        <v>2136</v>
      </c>
    </row>
    <row r="978" spans="1:13" ht="35.1" customHeight="1" x14ac:dyDescent="0.2">
      <c r="A978" s="103"/>
      <c r="B978" s="104"/>
      <c r="C978" s="105" t="str">
        <f t="shared" si="10"/>
        <v/>
      </c>
      <c r="D978" s="106"/>
      <c r="E978" s="107" t="str">
        <f>IF(Table2[[#This Row],[Tên hàng hóa]]&lt;&gt;0,VLOOKUP(Table2[[#This Row],[Tên hàng hóa]],Table1[[Tên hàng hóa]:[Quy cách]],2,0),"")</f>
        <v/>
      </c>
      <c r="F978" s="107" t="str">
        <f>IF(Table2[[#This Row],[Tên hàng hóa]]&lt;&gt;0,VLOOKUP(Table2[[#This Row],[Tên hàng hóa]],Table1[[Tên hàng hóa]:[ĐVT]],3,0),"")</f>
        <v/>
      </c>
      <c r="G978" s="108"/>
      <c r="H978" s="108"/>
      <c r="I978" s="109" t="str">
        <f>IF(Table2[[#This Row],[Số lượng]]&lt;&gt;0,Table2[[#This Row],[Số lượng]]*Table2[[#This Row],[Đơn giá mua]],"")</f>
        <v/>
      </c>
      <c r="J978" s="109" t="str">
        <f ca="1">IF(AND(Table2[[#This Row],[Tên hàng hóa]]&lt;&gt;0,D979=""),SUM(OFFSET(Table2[[#This Row],[Thành tiền]],0,0,-COUNTIF(Table2[Số HĐ],Table2[[#This Row],[Số HĐ]]))),"")</f>
        <v/>
      </c>
      <c r="K978" s="108"/>
      <c r="L97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78" s="110"/>
    </row>
    <row r="979" spans="1:13" ht="35.1" customHeight="1" x14ac:dyDescent="0.2">
      <c r="A979" s="103">
        <v>42453</v>
      </c>
      <c r="B979" s="12" t="s">
        <v>2531</v>
      </c>
      <c r="C979" s="123" t="s">
        <v>2532</v>
      </c>
      <c r="D979" s="16" t="s">
        <v>2526</v>
      </c>
      <c r="E979" s="107" t="str">
        <f>IF(Table2[[#This Row],[Tên hàng hóa]]&lt;&gt;0,VLOOKUP(Table2[[#This Row],[Tên hàng hóa]],Table1[[Tên hàng hóa]:[Quy cách]],2,0),"")</f>
        <v>Mitsubishi</v>
      </c>
      <c r="F979" s="107" t="str">
        <f>IF(Table2[[#This Row],[Tên hàng hóa]]&lt;&gt;0,VLOOKUP(Table2[[#This Row],[Tên hàng hóa]],Table1[[Tên hàng hóa]:[ĐVT]],3,0),"")</f>
        <v>Cái</v>
      </c>
      <c r="G979" s="108">
        <v>55880</v>
      </c>
      <c r="H979" s="108">
        <v>2</v>
      </c>
      <c r="I979" s="109">
        <f>IF(Table2[[#This Row],[Số lượng]]&lt;&gt;0,Table2[[#This Row],[Số lượng]]*Table2[[#This Row],[Đơn giá mua]],"")</f>
        <v>111760</v>
      </c>
      <c r="J979" s="109">
        <f ca="1">IF(AND(Table2[[#This Row],[Tên hàng hóa]]&lt;&gt;0,D980=""),SUM(OFFSET(Table2[[#This Row],[Thành tiền]],0,0,-COUNTIF(Table2[Số HĐ],Table2[[#This Row],[Số HĐ]]))),"")</f>
        <v>111760</v>
      </c>
      <c r="K979" s="17" t="s">
        <v>464</v>
      </c>
      <c r="L979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79" s="15" t="s">
        <v>2136</v>
      </c>
    </row>
    <row r="980" spans="1:13" ht="35.1" customHeight="1" x14ac:dyDescent="0.2">
      <c r="A980" s="103"/>
      <c r="B980" s="104"/>
      <c r="C980" s="105" t="str">
        <f t="shared" si="10"/>
        <v/>
      </c>
      <c r="D980" s="106"/>
      <c r="E980" s="107" t="str">
        <f>IF(Table2[[#This Row],[Tên hàng hóa]]&lt;&gt;0,VLOOKUP(Table2[[#This Row],[Tên hàng hóa]],Table1[[Tên hàng hóa]:[Quy cách]],2,0),"")</f>
        <v/>
      </c>
      <c r="F980" s="107" t="str">
        <f>IF(Table2[[#This Row],[Tên hàng hóa]]&lt;&gt;0,VLOOKUP(Table2[[#This Row],[Tên hàng hóa]],Table1[[Tên hàng hóa]:[ĐVT]],3,0),"")</f>
        <v/>
      </c>
      <c r="G980" s="108"/>
      <c r="H980" s="108"/>
      <c r="I980" s="109" t="str">
        <f>IF(Table2[[#This Row],[Số lượng]]&lt;&gt;0,Table2[[#This Row],[Số lượng]]*Table2[[#This Row],[Đơn giá mua]],"")</f>
        <v/>
      </c>
      <c r="J980" s="109" t="str">
        <f ca="1">IF(AND(Table2[[#This Row],[Tên hàng hóa]]&lt;&gt;0,D981=""),SUM(OFFSET(Table2[[#This Row],[Thành tiền]],0,0,-COUNTIF(Table2[Số HĐ],Table2[[#This Row],[Số HĐ]]))),"")</f>
        <v/>
      </c>
      <c r="K980" s="108"/>
      <c r="L98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80" s="110"/>
    </row>
    <row r="981" spans="1:13" ht="35.1" customHeight="1" x14ac:dyDescent="0.2">
      <c r="A981" s="103">
        <v>42453</v>
      </c>
      <c r="B981" s="12" t="s">
        <v>2533</v>
      </c>
      <c r="C981" s="13" t="s">
        <v>972</v>
      </c>
      <c r="D981" s="16" t="s">
        <v>1921</v>
      </c>
      <c r="E981" s="107" t="str">
        <f>IF(Table2[[#This Row],[Tên hàng hóa]]&lt;&gt;0,VLOOKUP(Table2[[#This Row],[Tên hàng hóa]],Table1[[Tên hàng hóa]:[Quy cách]],2,0),"")</f>
        <v>Fuji</v>
      </c>
      <c r="F981" s="107" t="str">
        <f>IF(Table2[[#This Row],[Tên hàng hóa]]&lt;&gt;0,VLOOKUP(Table2[[#This Row],[Tên hàng hóa]],Table1[[Tên hàng hóa]:[ĐVT]],3,0),"")</f>
        <v>Cái</v>
      </c>
      <c r="G981" s="108">
        <v>406274</v>
      </c>
      <c r="H981" s="108">
        <v>5</v>
      </c>
      <c r="I981" s="109">
        <f>IF(Table2[[#This Row],[Số lượng]]&lt;&gt;0,Table2[[#This Row],[Số lượng]]*Table2[[#This Row],[Đơn giá mua]],"")</f>
        <v>2031370</v>
      </c>
      <c r="J981" s="109" t="str">
        <f ca="1">IF(AND(Table2[[#This Row],[Tên hàng hóa]]&lt;&gt;0,D982=""),SUM(OFFSET(Table2[[#This Row],[Thành tiền]],0,0,-COUNTIF(Table2[Số HĐ],Table2[[#This Row],[Số HĐ]]))),"")</f>
        <v/>
      </c>
      <c r="K981" s="108"/>
      <c r="L98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81" s="110"/>
    </row>
    <row r="982" spans="1:13" ht="35.1" customHeight="1" x14ac:dyDescent="0.2">
      <c r="A982" s="103">
        <v>42453</v>
      </c>
      <c r="B982" s="12" t="s">
        <v>2533</v>
      </c>
      <c r="C982" s="105" t="str">
        <f t="shared" si="10"/>
        <v>CTY TNHH THIẾT BỊ ĐIỆN HẢI ĐĂNG</v>
      </c>
      <c r="D982" s="16" t="s">
        <v>2525</v>
      </c>
      <c r="E982" s="107" t="str">
        <f>IF(Table2[[#This Row],[Tên hàng hóa]]&lt;&gt;0,VLOOKUP(Table2[[#This Row],[Tên hàng hóa]],Table1[[Tên hàng hóa]:[Quy cách]],2,0),"")</f>
        <v>Fuji</v>
      </c>
      <c r="F982" s="107" t="str">
        <f>IF(Table2[[#This Row],[Tên hàng hóa]]&lt;&gt;0,VLOOKUP(Table2[[#This Row],[Tên hàng hóa]],Table1[[Tên hàng hóa]:[ĐVT]],3,0),"")</f>
        <v>Cái</v>
      </c>
      <c r="G982" s="108">
        <v>414062</v>
      </c>
      <c r="H982" s="108">
        <v>5</v>
      </c>
      <c r="I982" s="109">
        <f>IF(Table2[[#This Row],[Số lượng]]&lt;&gt;0,Table2[[#This Row],[Số lượng]]*Table2[[#This Row],[Đơn giá mua]],"")</f>
        <v>2070310</v>
      </c>
      <c r="J982" s="109">
        <f ca="1">IF(AND(Table2[[#This Row],[Tên hàng hóa]]&lt;&gt;0,D983=""),SUM(OFFSET(Table2[[#This Row],[Thành tiền]],0,0,-COUNTIF(Table2[Số HĐ],Table2[[#This Row],[Số HĐ]]))),"")</f>
        <v>4101680</v>
      </c>
      <c r="K982" s="17" t="s">
        <v>464</v>
      </c>
      <c r="L98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82" s="15" t="s">
        <v>2136</v>
      </c>
    </row>
    <row r="983" spans="1:13" ht="35.1" customHeight="1" x14ac:dyDescent="0.2">
      <c r="A983" s="103"/>
      <c r="B983" s="104"/>
      <c r="C983" s="105" t="str">
        <f t="shared" si="10"/>
        <v/>
      </c>
      <c r="D983" s="106"/>
      <c r="E983" s="107" t="str">
        <f>IF(Table2[[#This Row],[Tên hàng hóa]]&lt;&gt;0,VLOOKUP(Table2[[#This Row],[Tên hàng hóa]],Table1[[Tên hàng hóa]:[Quy cách]],2,0),"")</f>
        <v/>
      </c>
      <c r="F983" s="107" t="str">
        <f>IF(Table2[[#This Row],[Tên hàng hóa]]&lt;&gt;0,VLOOKUP(Table2[[#This Row],[Tên hàng hóa]],Table1[[Tên hàng hóa]:[ĐVT]],3,0),"")</f>
        <v/>
      </c>
      <c r="G983" s="108"/>
      <c r="H983" s="108"/>
      <c r="I983" s="109" t="str">
        <f>IF(Table2[[#This Row],[Số lượng]]&lt;&gt;0,Table2[[#This Row],[Số lượng]]*Table2[[#This Row],[Đơn giá mua]],"")</f>
        <v/>
      </c>
      <c r="J983" s="109" t="str">
        <f ca="1">IF(AND(Table2[[#This Row],[Tên hàng hóa]]&lt;&gt;0,D984=""),SUM(OFFSET(Table2[[#This Row],[Thành tiền]],0,0,-COUNTIF(Table2[Số HĐ],Table2[[#This Row],[Số HĐ]]))),"")</f>
        <v/>
      </c>
      <c r="K983" s="108"/>
      <c r="L98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83" s="110"/>
    </row>
    <row r="984" spans="1:13" ht="35.1" customHeight="1" x14ac:dyDescent="0.2">
      <c r="A984" s="103">
        <v>42457</v>
      </c>
      <c r="B984" s="12" t="s">
        <v>2663</v>
      </c>
      <c r="C984" s="123" t="s">
        <v>2546</v>
      </c>
      <c r="D984" s="106" t="s">
        <v>2544</v>
      </c>
      <c r="E984" s="107" t="str">
        <f>IF(Table2[[#This Row],[Tên hàng hóa]]&lt;&gt;0,VLOOKUP(Table2[[#This Row],[Tên hàng hóa]],Table1[[Tên hàng hóa]:[Quy cách]],2,0),"")</f>
        <v>Đồng hồ nhiệt chân đứng</v>
      </c>
      <c r="F984" s="107" t="str">
        <f>IF(Table2[[#This Row],[Tên hàng hóa]]&lt;&gt;0,VLOOKUP(Table2[[#This Row],[Tên hàng hóa]],Table1[[Tên hàng hóa]:[ĐVT]],3,0),"")</f>
        <v>Cái</v>
      </c>
      <c r="G984" s="108">
        <v>528000</v>
      </c>
      <c r="H984" s="108">
        <v>4</v>
      </c>
      <c r="I984" s="109">
        <f>IF(Table2[[#This Row],[Số lượng]]&lt;&gt;0,Table2[[#This Row],[Số lượng]]*Table2[[#This Row],[Đơn giá mua]],"")</f>
        <v>2112000</v>
      </c>
      <c r="J984" s="109">
        <f ca="1">IF(AND(Table2[[#This Row],[Tên hàng hóa]]&lt;&gt;0,D985=""),SUM(OFFSET(Table2[[#This Row],[Thành tiền]],0,0,-COUNTIF(Table2[Số HĐ],Table2[[#This Row],[Số HĐ]]))),"")</f>
        <v>2112000</v>
      </c>
      <c r="K984" s="17" t="s">
        <v>464</v>
      </c>
      <c r="L98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84" s="15" t="s">
        <v>2587</v>
      </c>
    </row>
    <row r="985" spans="1:13" ht="35.1" customHeight="1" x14ac:dyDescent="0.2">
      <c r="A985" s="103"/>
      <c r="B985" s="104"/>
      <c r="C985" s="105" t="str">
        <f t="shared" ref="C985:C999" si="11">IF(AND(D985&lt;&gt;0,D986=""),C984,"")</f>
        <v/>
      </c>
      <c r="D985" s="106"/>
      <c r="E985" s="107" t="str">
        <f>IF(Table2[[#This Row],[Tên hàng hóa]]&lt;&gt;0,VLOOKUP(Table2[[#This Row],[Tên hàng hóa]],Table1[[Tên hàng hóa]:[Quy cách]],2,0),"")</f>
        <v/>
      </c>
      <c r="F985" s="107" t="str">
        <f>IF(Table2[[#This Row],[Tên hàng hóa]]&lt;&gt;0,VLOOKUP(Table2[[#This Row],[Tên hàng hóa]],Table1[[Tên hàng hóa]:[ĐVT]],3,0),"")</f>
        <v/>
      </c>
      <c r="G985" s="108"/>
      <c r="H985" s="108"/>
      <c r="I985" s="109" t="str">
        <f>IF(Table2[[#This Row],[Số lượng]]&lt;&gt;0,Table2[[#This Row],[Số lượng]]*Table2[[#This Row],[Đơn giá mua]],"")</f>
        <v/>
      </c>
      <c r="J985" s="109" t="str">
        <f ca="1">IF(AND(Table2[[#This Row],[Tên hàng hóa]]&lt;&gt;0,D986=""),SUM(OFFSET(Table2[[#This Row],[Thành tiền]],0,0,-COUNTIF(Table2[Số HĐ],Table2[[#This Row],[Số HĐ]]))),"")</f>
        <v/>
      </c>
      <c r="K985" s="108"/>
      <c r="L98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85" s="110"/>
    </row>
    <row r="986" spans="1:13" ht="35.1" customHeight="1" x14ac:dyDescent="0.2">
      <c r="A986" s="103">
        <v>42457</v>
      </c>
      <c r="B986" s="12" t="s">
        <v>2547</v>
      </c>
      <c r="C986" s="123" t="s">
        <v>521</v>
      </c>
      <c r="D986" s="106" t="s">
        <v>1444</v>
      </c>
      <c r="E986" s="107" t="str">
        <f>IF(Table2[[#This Row],[Tên hàng hóa]]&lt;&gt;0,VLOOKUP(Table2[[#This Row],[Tên hàng hóa]],Table1[[Tên hàng hóa]:[Quy cách]],2,0),"")</f>
        <v>Quạt</v>
      </c>
      <c r="F986" s="107" t="str">
        <f>IF(Table2[[#This Row],[Tên hàng hóa]]&lt;&gt;0,VLOOKUP(Table2[[#This Row],[Tên hàng hóa]],Table1[[Tên hàng hóa]:[ĐVT]],3,0),"")</f>
        <v>Cái</v>
      </c>
      <c r="G986" s="108">
        <v>71500</v>
      </c>
      <c r="H986" s="108">
        <v>10</v>
      </c>
      <c r="I986" s="109">
        <f>IF(Table2[[#This Row],[Số lượng]]&lt;&gt;0,Table2[[#This Row],[Số lượng]]*Table2[[#This Row],[Đơn giá mua]],"")</f>
        <v>715000</v>
      </c>
      <c r="J986" s="109" t="str">
        <f ca="1">IF(AND(Table2[[#This Row],[Tên hàng hóa]]&lt;&gt;0,D987=""),SUM(OFFSET(Table2[[#This Row],[Thành tiền]],0,0,-COUNTIF(Table2[Số HĐ],Table2[[#This Row],[Số HĐ]]))),"")</f>
        <v/>
      </c>
      <c r="K986" s="108"/>
      <c r="L98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86" s="110"/>
    </row>
    <row r="987" spans="1:13" ht="35.1" customHeight="1" x14ac:dyDescent="0.2">
      <c r="A987" s="103">
        <v>42457</v>
      </c>
      <c r="B987" s="12" t="s">
        <v>2547</v>
      </c>
      <c r="C987" s="123" t="s">
        <v>521</v>
      </c>
      <c r="D987" s="16" t="s">
        <v>232</v>
      </c>
      <c r="E987" s="107" t="str">
        <f>IF(Table2[[#This Row],[Tên hàng hóa]]&lt;&gt;0,VLOOKUP(Table2[[#This Row],[Tên hàng hóa]],Table1[[Tên hàng hóa]:[Quy cách]],2,0),"")</f>
        <v>Cảm Biến</v>
      </c>
      <c r="F987" s="107" t="str">
        <f>IF(Table2[[#This Row],[Tên hàng hóa]]&lt;&gt;0,VLOOKUP(Table2[[#This Row],[Tên hàng hóa]],Table1[[Tên hàng hóa]:[ĐVT]],3,0),"")</f>
        <v>Cái</v>
      </c>
      <c r="G987" s="108">
        <v>1595000</v>
      </c>
      <c r="H987" s="108">
        <v>1</v>
      </c>
      <c r="I987" s="109">
        <f>IF(Table2[[#This Row],[Số lượng]]&lt;&gt;0,Table2[[#This Row],[Số lượng]]*Table2[[#This Row],[Đơn giá mua]],"")</f>
        <v>1595000</v>
      </c>
      <c r="J987" s="109" t="str">
        <f ca="1">IF(AND(Table2[[#This Row],[Tên hàng hóa]]&lt;&gt;0,D988=""),SUM(OFFSET(Table2[[#This Row],[Thành tiền]],0,0,-COUNTIF(Table2[Số HĐ],Table2[[#This Row],[Số HĐ]]))),"")</f>
        <v/>
      </c>
      <c r="K987" s="108"/>
      <c r="L98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87" s="110"/>
    </row>
    <row r="988" spans="1:13" ht="35.1" customHeight="1" x14ac:dyDescent="0.2">
      <c r="A988" s="103">
        <v>42457</v>
      </c>
      <c r="B988" s="12" t="s">
        <v>2547</v>
      </c>
      <c r="C988" s="123" t="s">
        <v>521</v>
      </c>
      <c r="D988" s="106" t="s">
        <v>2520</v>
      </c>
      <c r="E988" s="107" t="str">
        <f>IF(Table2[[#This Row],[Tên hàng hóa]]&lt;&gt;0,VLOOKUP(Table2[[#This Row],[Tên hàng hóa]],Table1[[Tên hàng hóa]:[Quy cách]],2,0),"")</f>
        <v>Cảm Biến</v>
      </c>
      <c r="F988" s="107" t="str">
        <f>IF(Table2[[#This Row],[Tên hàng hóa]]&lt;&gt;0,VLOOKUP(Table2[[#This Row],[Tên hàng hóa]],Table1[[Tên hàng hóa]:[ĐVT]],3,0),"")</f>
        <v>Cái</v>
      </c>
      <c r="G988" s="108">
        <v>770000</v>
      </c>
      <c r="H988" s="108">
        <v>1</v>
      </c>
      <c r="I988" s="109">
        <f>IF(Table2[[#This Row],[Số lượng]]&lt;&gt;0,Table2[[#This Row],[Số lượng]]*Table2[[#This Row],[Đơn giá mua]],"")</f>
        <v>770000</v>
      </c>
      <c r="J988" s="109" t="str">
        <f ca="1">IF(AND(Table2[[#This Row],[Tên hàng hóa]]&lt;&gt;0,D989=""),SUM(OFFSET(Table2[[#This Row],[Thành tiền]],0,0,-COUNTIF(Table2[Số HĐ],Table2[[#This Row],[Số HĐ]]))),"")</f>
        <v/>
      </c>
      <c r="K988" s="108"/>
      <c r="L988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88" s="110"/>
    </row>
    <row r="989" spans="1:13" ht="35.1" customHeight="1" x14ac:dyDescent="0.2">
      <c r="A989" s="103">
        <v>42457</v>
      </c>
      <c r="B989" s="12" t="s">
        <v>2547</v>
      </c>
      <c r="C989" s="123" t="s">
        <v>521</v>
      </c>
      <c r="D989" s="16" t="s">
        <v>2534</v>
      </c>
      <c r="E989" s="107" t="str">
        <f>IF(Table2[[#This Row],[Tên hàng hóa]]&lt;&gt;0,VLOOKUP(Table2[[#This Row],[Tên hàng hóa]],Table1[[Tên hàng hóa]:[Quy cách]],2,0),"")</f>
        <v>OMRON</v>
      </c>
      <c r="F989" s="107" t="str">
        <f>IF(Table2[[#This Row],[Tên hàng hóa]]&lt;&gt;0,VLOOKUP(Table2[[#This Row],[Tên hàng hóa]],Table1[[Tên hàng hóa]:[ĐVT]],3,0),"")</f>
        <v>Cái</v>
      </c>
      <c r="G989" s="108">
        <v>1633500</v>
      </c>
      <c r="H989" s="108">
        <v>2</v>
      </c>
      <c r="I989" s="109">
        <f>IF(Table2[[#This Row],[Số lượng]]&lt;&gt;0,Table2[[#This Row],[Số lượng]]*Table2[[#This Row],[Đơn giá mua]],"")</f>
        <v>3267000</v>
      </c>
      <c r="J989" s="109" t="str">
        <f ca="1">IF(AND(Table2[[#This Row],[Tên hàng hóa]]&lt;&gt;0,D990=""),SUM(OFFSET(Table2[[#This Row],[Thành tiền]],0,0,-COUNTIF(Table2[Số HĐ],Table2[[#This Row],[Số HĐ]]))),"")</f>
        <v/>
      </c>
      <c r="K989" s="108"/>
      <c r="L98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89" s="110"/>
    </row>
    <row r="990" spans="1:13" ht="35.1" customHeight="1" x14ac:dyDescent="0.2">
      <c r="A990" s="103">
        <v>42457</v>
      </c>
      <c r="B990" s="12" t="s">
        <v>2547</v>
      </c>
      <c r="C990" s="123" t="s">
        <v>521</v>
      </c>
      <c r="D990" s="16" t="s">
        <v>281</v>
      </c>
      <c r="E990" s="107" t="str">
        <f>IF(Table2[[#This Row],[Tên hàng hóa]]&lt;&gt;0,VLOOKUP(Table2[[#This Row],[Tên hàng hóa]],Table1[[Tên hàng hóa]:[Quy cách]],2,0),"")</f>
        <v>Công Tắc Hành Trình</v>
      </c>
      <c r="F990" s="107" t="str">
        <f>IF(Table2[[#This Row],[Tên hàng hóa]]&lt;&gt;0,VLOOKUP(Table2[[#This Row],[Tên hàng hóa]],Table1[[Tên hàng hóa]:[ĐVT]],3,0),"")</f>
        <v>Cái</v>
      </c>
      <c r="G990" s="108">
        <v>513700</v>
      </c>
      <c r="H990" s="108">
        <v>5</v>
      </c>
      <c r="I990" s="109">
        <f>IF(Table2[[#This Row],[Số lượng]]&lt;&gt;0,Table2[[#This Row],[Số lượng]]*Table2[[#This Row],[Đơn giá mua]],"")</f>
        <v>2568500</v>
      </c>
      <c r="J990" s="109">
        <f ca="1">IF(AND(Table2[[#This Row],[Tên hàng hóa]]&lt;&gt;0,D991=""),SUM(OFFSET(Table2[[#This Row],[Thành tiền]],0,0,-COUNTIF(Table2[Số HĐ],Table2[[#This Row],[Số HĐ]]))),"")</f>
        <v>8915500</v>
      </c>
      <c r="K990" s="17" t="s">
        <v>464</v>
      </c>
      <c r="L990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90" s="15" t="s">
        <v>3031</v>
      </c>
    </row>
    <row r="991" spans="1:13" ht="35.1" customHeight="1" x14ac:dyDescent="0.2">
      <c r="A991" s="103"/>
      <c r="B991" s="104"/>
      <c r="C991" s="105" t="str">
        <f t="shared" si="11"/>
        <v/>
      </c>
      <c r="D991" s="106"/>
      <c r="E991" s="107" t="str">
        <f>IF(Table2[[#This Row],[Tên hàng hóa]]&lt;&gt;0,VLOOKUP(Table2[[#This Row],[Tên hàng hóa]],Table1[[Tên hàng hóa]:[Quy cách]],2,0),"")</f>
        <v/>
      </c>
      <c r="F991" s="107" t="str">
        <f>IF(Table2[[#This Row],[Tên hàng hóa]]&lt;&gt;0,VLOOKUP(Table2[[#This Row],[Tên hàng hóa]],Table1[[Tên hàng hóa]:[ĐVT]],3,0),"")</f>
        <v/>
      </c>
      <c r="G991" s="108"/>
      <c r="H991" s="108"/>
      <c r="I991" s="109" t="str">
        <f>IF(Table2[[#This Row],[Số lượng]]&lt;&gt;0,Table2[[#This Row],[Số lượng]]*Table2[[#This Row],[Đơn giá mua]],"")</f>
        <v/>
      </c>
      <c r="J991" s="109" t="str">
        <f ca="1">IF(AND(Table2[[#This Row],[Tên hàng hóa]]&lt;&gt;0,D992=""),SUM(OFFSET(Table2[[#This Row],[Thành tiền]],0,0,-COUNTIF(Table2[Số HĐ],Table2[[#This Row],[Số HĐ]]))),"")</f>
        <v/>
      </c>
      <c r="K991" s="108"/>
      <c r="L99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91" s="110"/>
    </row>
    <row r="992" spans="1:13" ht="35.1" customHeight="1" x14ac:dyDescent="0.2">
      <c r="A992" s="103">
        <v>42460</v>
      </c>
      <c r="B992" s="12" t="s">
        <v>2557</v>
      </c>
      <c r="C992" s="123" t="s">
        <v>2558</v>
      </c>
      <c r="D992" s="106" t="s">
        <v>2559</v>
      </c>
      <c r="E992" s="107" t="str">
        <f>IF(Table2[[#This Row],[Tên hàng hóa]]&lt;&gt;0,VLOOKUP(Table2[[#This Row],[Tên hàng hóa]],Table1[[Tên hàng hóa]:[Quy cách]],2,0),"")</f>
        <v>Panasonic</v>
      </c>
      <c r="F992" s="107" t="str">
        <f>IF(Table2[[#This Row],[Tên hàng hóa]]&lt;&gt;0,VLOOKUP(Table2[[#This Row],[Tên hàng hóa]],Table1[[Tên hàng hóa]:[ĐVT]],3,0),"")</f>
        <v>bộ</v>
      </c>
      <c r="G992" s="108">
        <v>4411000</v>
      </c>
      <c r="H992" s="108">
        <v>2</v>
      </c>
      <c r="I992" s="109">
        <f>IF(Table2[[#This Row],[Số lượng]]&lt;&gt;0,Table2[[#This Row],[Số lượng]]*Table2[[#This Row],[Đơn giá mua]],"")</f>
        <v>8822000</v>
      </c>
      <c r="J992" s="109">
        <f ca="1">IF(AND(Table2[[#This Row],[Tên hàng hóa]]&lt;&gt;0,D993=""),SUM(OFFSET(Table2[[#This Row],[Thành tiền]],0,0,-COUNTIF(Table2[Số HĐ],Table2[[#This Row],[Số HĐ]]))),"")</f>
        <v>8822000</v>
      </c>
      <c r="K992" s="17" t="s">
        <v>464</v>
      </c>
      <c r="L99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92" s="15" t="s">
        <v>2567</v>
      </c>
    </row>
    <row r="993" spans="1:13" ht="35.1" customHeight="1" x14ac:dyDescent="0.2">
      <c r="A993" s="103"/>
      <c r="B993" s="104"/>
      <c r="C993" s="105" t="str">
        <f t="shared" si="11"/>
        <v/>
      </c>
      <c r="D993" s="106"/>
      <c r="E993" s="107" t="str">
        <f>IF(Table2[[#This Row],[Tên hàng hóa]]&lt;&gt;0,VLOOKUP(Table2[[#This Row],[Tên hàng hóa]],Table1[[Tên hàng hóa]:[Quy cách]],2,0),"")</f>
        <v/>
      </c>
      <c r="F993" s="107" t="str">
        <f>IF(Table2[[#This Row],[Tên hàng hóa]]&lt;&gt;0,VLOOKUP(Table2[[#This Row],[Tên hàng hóa]],Table1[[Tên hàng hóa]:[ĐVT]],3,0),"")</f>
        <v/>
      </c>
      <c r="G993" s="108"/>
      <c r="H993" s="108"/>
      <c r="I993" s="109" t="str">
        <f>IF(Table2[[#This Row],[Số lượng]]&lt;&gt;0,Table2[[#This Row],[Số lượng]]*Table2[[#This Row],[Đơn giá mua]],"")</f>
        <v/>
      </c>
      <c r="J993" s="109" t="str">
        <f ca="1">IF(AND(Table2[[#This Row],[Tên hàng hóa]]&lt;&gt;0,D994=""),SUM(OFFSET(Table2[[#This Row],[Thành tiền]],0,0,-COUNTIF(Table2[Số HĐ],Table2[[#This Row],[Số HĐ]]))),"")</f>
        <v/>
      </c>
      <c r="K993" s="108"/>
      <c r="L99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93" s="110"/>
    </row>
    <row r="994" spans="1:13" ht="35.1" customHeight="1" x14ac:dyDescent="0.2">
      <c r="A994" s="103">
        <v>42461</v>
      </c>
      <c r="B994" s="12" t="s">
        <v>2560</v>
      </c>
      <c r="C994" s="105" t="s">
        <v>1119</v>
      </c>
      <c r="D994" s="16" t="s">
        <v>2551</v>
      </c>
      <c r="E994" s="107" t="str">
        <f>IF(Table2[[#This Row],[Tên hàng hóa]]&lt;&gt;0,VLOOKUP(Table2[[#This Row],[Tên hàng hóa]],Table1[[Tên hàng hóa]:[Quy cách]],2,0),"")</f>
        <v>Schneider</v>
      </c>
      <c r="F994" s="107" t="str">
        <f>IF(Table2[[#This Row],[Tên hàng hóa]]&lt;&gt;0,VLOOKUP(Table2[[#This Row],[Tên hàng hóa]],Table1[[Tên hàng hóa]:[ĐVT]],3,0),"")</f>
        <v>Cái</v>
      </c>
      <c r="G994" s="108">
        <v>69960</v>
      </c>
      <c r="H994" s="108">
        <v>1</v>
      </c>
      <c r="I994" s="109">
        <f>IF(Table2[[#This Row],[Số lượng]]&lt;&gt;0,Table2[[#This Row],[Số lượng]]*Table2[[#This Row],[Đơn giá mua]],"")</f>
        <v>69960</v>
      </c>
      <c r="J994" s="109" t="str">
        <f ca="1">IF(AND(Table2[[#This Row],[Tên hàng hóa]]&lt;&gt;0,D995=""),SUM(OFFSET(Table2[[#This Row],[Thành tiền]],0,0,-COUNTIF(Table2[Số HĐ],Table2[[#This Row],[Số HĐ]]))),"")</f>
        <v/>
      </c>
      <c r="K994" s="108"/>
      <c r="L99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94" s="110"/>
    </row>
    <row r="995" spans="1:13" ht="35.1" customHeight="1" x14ac:dyDescent="0.2">
      <c r="A995" s="103">
        <v>42461</v>
      </c>
      <c r="B995" s="12" t="s">
        <v>2560</v>
      </c>
      <c r="C995" s="105" t="s">
        <v>1119</v>
      </c>
      <c r="D995" s="16" t="s">
        <v>2553</v>
      </c>
      <c r="E995" s="107" t="str">
        <f>IF(Table2[[#This Row],[Tên hàng hóa]]&lt;&gt;0,VLOOKUP(Table2[[#This Row],[Tên hàng hóa]],Table1[[Tên hàng hóa]:[Quy cách]],2,0),"")</f>
        <v>Sino</v>
      </c>
      <c r="F995" s="107" t="str">
        <f>IF(Table2[[#This Row],[Tên hàng hóa]]&lt;&gt;0,VLOOKUP(Table2[[#This Row],[Tên hàng hóa]],Table1[[Tên hàng hóa]:[ĐVT]],3,0),"")</f>
        <v>Cái</v>
      </c>
      <c r="G995" s="108">
        <v>770</v>
      </c>
      <c r="H995" s="108">
        <v>20</v>
      </c>
      <c r="I995" s="109">
        <f>IF(Table2[[#This Row],[Số lượng]]&lt;&gt;0,Table2[[#This Row],[Số lượng]]*Table2[[#This Row],[Đơn giá mua]],"")</f>
        <v>15400</v>
      </c>
      <c r="J995" s="109" t="str">
        <f ca="1">IF(AND(Table2[[#This Row],[Tên hàng hóa]]&lt;&gt;0,D996=""),SUM(OFFSET(Table2[[#This Row],[Thành tiền]],0,0,-COUNTIF(Table2[Số HĐ],Table2[[#This Row],[Số HĐ]]))),"")</f>
        <v/>
      </c>
      <c r="K995" s="108"/>
      <c r="L99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95" s="110"/>
    </row>
    <row r="996" spans="1:13" ht="35.1" customHeight="1" x14ac:dyDescent="0.2">
      <c r="A996" s="103">
        <v>42461</v>
      </c>
      <c r="B996" s="12" t="s">
        <v>2560</v>
      </c>
      <c r="C996" s="105" t="s">
        <v>1119</v>
      </c>
      <c r="D996" s="16" t="s">
        <v>2552</v>
      </c>
      <c r="E996" s="107" t="str">
        <f>IF(Table2[[#This Row],[Tên hàng hóa]]&lt;&gt;0,VLOOKUP(Table2[[#This Row],[Tên hàng hóa]],Table1[[Tên hàng hóa]:[Quy cách]],2,0),"")</f>
        <v>Schneider</v>
      </c>
      <c r="F996" s="107" t="str">
        <f>IF(Table2[[#This Row],[Tên hàng hóa]]&lt;&gt;0,VLOOKUP(Table2[[#This Row],[Tên hàng hóa]],Table1[[Tên hàng hóa]:[ĐVT]],3,0),"")</f>
        <v>Cái</v>
      </c>
      <c r="G996" s="108">
        <v>208120</v>
      </c>
      <c r="H996" s="108">
        <v>1</v>
      </c>
      <c r="I996" s="109">
        <f>IF(Table2[[#This Row],[Số lượng]]&lt;&gt;0,Table2[[#This Row],[Số lượng]]*Table2[[#This Row],[Đơn giá mua]],"")</f>
        <v>208120</v>
      </c>
      <c r="J996" s="109" t="str">
        <f ca="1">IF(AND(Table2[[#This Row],[Tên hàng hóa]]&lt;&gt;0,D997=""),SUM(OFFSET(Table2[[#This Row],[Thành tiền]],0,0,-COUNTIF(Table2[Số HĐ],Table2[[#This Row],[Số HĐ]]))),"")</f>
        <v/>
      </c>
      <c r="K996" s="108"/>
      <c r="L99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96" s="110"/>
    </row>
    <row r="997" spans="1:13" ht="35.1" customHeight="1" x14ac:dyDescent="0.2">
      <c r="A997" s="103">
        <v>42461</v>
      </c>
      <c r="B997" s="12" t="s">
        <v>2560</v>
      </c>
      <c r="C997" s="105" t="s">
        <v>1119</v>
      </c>
      <c r="D997" s="106" t="s">
        <v>2555</v>
      </c>
      <c r="E997" s="107" t="str">
        <f>IF(Table2[[#This Row],[Tên hàng hóa]]&lt;&gt;0,VLOOKUP(Table2[[#This Row],[Tên hàng hóa]],Table1[[Tên hàng hóa]:[Quy cách]],2,0),"")</f>
        <v>Sino</v>
      </c>
      <c r="F997" s="107" t="str">
        <f>IF(Table2[[#This Row],[Tên hàng hóa]]&lt;&gt;0,VLOOKUP(Table2[[#This Row],[Tên hàng hóa]],Table1[[Tên hàng hóa]:[ĐVT]],3,0),"")</f>
        <v>Cái</v>
      </c>
      <c r="G997" s="108">
        <v>990</v>
      </c>
      <c r="H997" s="108">
        <v>30</v>
      </c>
      <c r="I997" s="109">
        <f>IF(Table2[[#This Row],[Số lượng]]&lt;&gt;0,Table2[[#This Row],[Số lượng]]*Table2[[#This Row],[Đơn giá mua]],"")</f>
        <v>29700</v>
      </c>
      <c r="J997" s="109" t="str">
        <f ca="1">IF(AND(Table2[[#This Row],[Tên hàng hóa]]&lt;&gt;0,D998=""),SUM(OFFSET(Table2[[#This Row],[Thành tiền]],0,0,-COUNTIF(Table2[Số HĐ],Table2[[#This Row],[Số HĐ]]))),"")</f>
        <v/>
      </c>
      <c r="K997" s="108"/>
      <c r="L99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97" s="110"/>
    </row>
    <row r="998" spans="1:13" ht="35.1" customHeight="1" x14ac:dyDescent="0.2">
      <c r="A998" s="103">
        <v>42461</v>
      </c>
      <c r="B998" s="12" t="s">
        <v>2560</v>
      </c>
      <c r="C998" s="105" t="s">
        <v>1119</v>
      </c>
      <c r="D998" s="16" t="s">
        <v>2556</v>
      </c>
      <c r="E998" s="107" t="str">
        <f>IF(Table2[[#This Row],[Tên hàng hóa]]&lt;&gt;0,VLOOKUP(Table2[[#This Row],[Tên hàng hóa]],Table1[[Tên hàng hóa]:[Quy cách]],2,0),"")</f>
        <v>Schneider</v>
      </c>
      <c r="F998" s="107" t="str">
        <f>IF(Table2[[#This Row],[Tên hàng hóa]]&lt;&gt;0,VLOOKUP(Table2[[#This Row],[Tên hàng hóa]],Table1[[Tên hàng hóa]:[ĐVT]],3,0),"")</f>
        <v>Cái</v>
      </c>
      <c r="G998" s="108">
        <v>256300</v>
      </c>
      <c r="H998" s="108">
        <v>1</v>
      </c>
      <c r="I998" s="109">
        <f>IF(Table2[[#This Row],[Số lượng]]&lt;&gt;0,Table2[[#This Row],[Số lượng]]*Table2[[#This Row],[Đơn giá mua]],"")</f>
        <v>256300</v>
      </c>
      <c r="J998" s="109">
        <f ca="1">IF(AND(Table2[[#This Row],[Tên hàng hóa]]&lt;&gt;0,D999=""),SUM(OFFSET(Table2[[#This Row],[Thành tiền]],0,0,-COUNTIF(Table2[Số HĐ],Table2[[#This Row],[Số HĐ]]))),"")</f>
        <v>579480</v>
      </c>
      <c r="K998" s="17" t="s">
        <v>464</v>
      </c>
      <c r="L998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998" s="15" t="s">
        <v>2136</v>
      </c>
    </row>
    <row r="999" spans="1:13" ht="35.1" customHeight="1" x14ac:dyDescent="0.2">
      <c r="A999" s="103"/>
      <c r="B999" s="104"/>
      <c r="C999" s="105" t="str">
        <f t="shared" si="11"/>
        <v/>
      </c>
      <c r="D999" s="106"/>
      <c r="E999" s="107" t="str">
        <f>IF(Table2[[#This Row],[Tên hàng hóa]]&lt;&gt;0,VLOOKUP(Table2[[#This Row],[Tên hàng hóa]],Table1[[Tên hàng hóa]:[Quy cách]],2,0),"")</f>
        <v/>
      </c>
      <c r="F999" s="107" t="str">
        <f>IF(Table2[[#This Row],[Tên hàng hóa]]&lt;&gt;0,VLOOKUP(Table2[[#This Row],[Tên hàng hóa]],Table1[[Tên hàng hóa]:[ĐVT]],3,0),"")</f>
        <v/>
      </c>
      <c r="G999" s="108"/>
      <c r="H999" s="108"/>
      <c r="I999" s="109" t="str">
        <f>IF(Table2[[#This Row],[Số lượng]]&lt;&gt;0,Table2[[#This Row],[Số lượng]]*Table2[[#This Row],[Đơn giá mua]],"")</f>
        <v/>
      </c>
      <c r="J999" s="109" t="str">
        <f ca="1">IF(AND(Table2[[#This Row],[Tên hàng hóa]]&lt;&gt;0,D1000=""),SUM(OFFSET(Table2[[#This Row],[Thành tiền]],0,0,-COUNTIF(Table2[Số HĐ],Table2[[#This Row],[Số HĐ]]))),"")</f>
        <v/>
      </c>
      <c r="K999" s="108"/>
      <c r="L999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999" s="110"/>
    </row>
    <row r="1000" spans="1:13" ht="35.1" customHeight="1" x14ac:dyDescent="0.2">
      <c r="A1000" s="103">
        <v>42461</v>
      </c>
      <c r="B1000" s="12" t="s">
        <v>2561</v>
      </c>
      <c r="C1000" s="105" t="s">
        <v>1119</v>
      </c>
      <c r="D1000" s="16" t="s">
        <v>2437</v>
      </c>
      <c r="E1000" s="107" t="str">
        <f>IF(Table2[[#This Row],[Tên hàng hóa]]&lt;&gt;0,VLOOKUP(Table2[[#This Row],[Tên hàng hóa]],Table1[[Tên hàng hóa]:[Quy cách]],2,0),"")</f>
        <v>Schneider</v>
      </c>
      <c r="F1000" s="107" t="str">
        <f>IF(Table2[[#This Row],[Tên hàng hóa]]&lt;&gt;0,VLOOKUP(Table2[[#This Row],[Tên hàng hóa]],Table1[[Tên hàng hóa]:[ĐVT]],3,0),"")</f>
        <v>Cái</v>
      </c>
      <c r="G1000" s="108">
        <v>166650</v>
      </c>
      <c r="H1000" s="108">
        <v>1</v>
      </c>
      <c r="I1000" s="109">
        <f>IF(Table2[[#This Row],[Số lượng]]&lt;&gt;0,Table2[[#This Row],[Số lượng]]*Table2[[#This Row],[Đơn giá mua]],"")</f>
        <v>166650</v>
      </c>
      <c r="J1000" s="109" t="str">
        <f ca="1">IF(AND(Table2[[#This Row],[Tên hàng hóa]]&lt;&gt;0,D1001=""),SUM(OFFSET(Table2[[#This Row],[Thành tiền]],0,0,-COUNTIF(Table2[Số HĐ],Table2[[#This Row],[Số HĐ]]))),"")</f>
        <v/>
      </c>
      <c r="K1000" s="108"/>
      <c r="L100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00" s="110"/>
    </row>
    <row r="1001" spans="1:13" ht="35.1" customHeight="1" x14ac:dyDescent="0.2">
      <c r="A1001" s="103">
        <v>42461</v>
      </c>
      <c r="B1001" s="12" t="s">
        <v>2561</v>
      </c>
      <c r="C1001" s="105" t="s">
        <v>1119</v>
      </c>
      <c r="D1001" s="16" t="s">
        <v>2438</v>
      </c>
      <c r="E1001" s="107" t="str">
        <f>IF(Table2[[#This Row],[Tên hàng hóa]]&lt;&gt;0,VLOOKUP(Table2[[#This Row],[Tên hàng hóa]],Table1[[Tên hàng hóa]:[Quy cách]],2,0),"")</f>
        <v>Schneider</v>
      </c>
      <c r="F1001" s="107" t="str">
        <f>IF(Table2[[#This Row],[Tên hàng hóa]]&lt;&gt;0,VLOOKUP(Table2[[#This Row],[Tên hàng hóa]],Table1[[Tên hàng hóa]:[ĐVT]],3,0),"")</f>
        <v>Cái</v>
      </c>
      <c r="G1001" s="108">
        <v>166650</v>
      </c>
      <c r="H1001" s="108">
        <v>1</v>
      </c>
      <c r="I1001" s="109">
        <f>IF(Table2[[#This Row],[Số lượng]]&lt;&gt;0,Table2[[#This Row],[Số lượng]]*Table2[[#This Row],[Đơn giá mua]],"")</f>
        <v>166650</v>
      </c>
      <c r="J1001" s="109" t="str">
        <f ca="1">IF(AND(Table2[[#This Row],[Tên hàng hóa]]&lt;&gt;0,D1002=""),SUM(OFFSET(Table2[[#This Row],[Thành tiền]],0,0,-COUNTIF(Table2[Số HĐ],Table2[[#This Row],[Số HĐ]]))),"")</f>
        <v/>
      </c>
      <c r="K1001" s="108"/>
      <c r="L100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01" s="110"/>
    </row>
    <row r="1002" spans="1:13" ht="35.1" customHeight="1" x14ac:dyDescent="0.2">
      <c r="A1002" s="103">
        <v>42461</v>
      </c>
      <c r="B1002" s="12" t="s">
        <v>2561</v>
      </c>
      <c r="C1002" s="105" t="s">
        <v>1119</v>
      </c>
      <c r="D1002" s="16" t="s">
        <v>2436</v>
      </c>
      <c r="E1002" s="107" t="str">
        <f>IF(Table2[[#This Row],[Tên hàng hóa]]&lt;&gt;0,VLOOKUP(Table2[[#This Row],[Tên hàng hóa]],Table1[[Tên hàng hóa]:[Quy cách]],2,0),"")</f>
        <v>Schneider</v>
      </c>
      <c r="F1002" s="107" t="str">
        <f>IF(Table2[[#This Row],[Tên hàng hóa]]&lt;&gt;0,VLOOKUP(Table2[[#This Row],[Tên hàng hóa]],Table1[[Tên hàng hóa]:[ĐVT]],3,0),"")</f>
        <v>Cái</v>
      </c>
      <c r="G1002" s="108">
        <v>151360</v>
      </c>
      <c r="H1002" s="108">
        <v>2</v>
      </c>
      <c r="I1002" s="109">
        <f>IF(Table2[[#This Row],[Số lượng]]&lt;&gt;0,Table2[[#This Row],[Số lượng]]*Table2[[#This Row],[Đơn giá mua]],"")</f>
        <v>302720</v>
      </c>
      <c r="J1002" s="109">
        <f ca="1">IF(AND(Table2[[#This Row],[Tên hàng hóa]]&lt;&gt;0,D1003=""),SUM(OFFSET(Table2[[#This Row],[Thành tiền]],0,0,-COUNTIF(Table2[Số HĐ],Table2[[#This Row],[Số HĐ]]))),"")</f>
        <v>636020</v>
      </c>
      <c r="K1002" s="17" t="s">
        <v>464</v>
      </c>
      <c r="L1002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02" s="15" t="s">
        <v>2136</v>
      </c>
    </row>
    <row r="1003" spans="1:13" ht="35.1" customHeight="1" x14ac:dyDescent="0.2">
      <c r="A1003" s="103"/>
      <c r="B1003" s="104"/>
      <c r="C1003" s="105" t="str">
        <f t="shared" ref="C1003:C1005" si="12">IF(AND(D1003&lt;&gt;0,D1004=""),C1002,"")</f>
        <v/>
      </c>
      <c r="D1003" s="106"/>
      <c r="E1003" s="107" t="str">
        <f>IF(Table2[[#This Row],[Tên hàng hóa]]&lt;&gt;0,VLOOKUP(Table2[[#This Row],[Tên hàng hóa]],Table1[[Tên hàng hóa]:[Quy cách]],2,0),"")</f>
        <v/>
      </c>
      <c r="F1003" s="107" t="str">
        <f>IF(Table2[[#This Row],[Tên hàng hóa]]&lt;&gt;0,VLOOKUP(Table2[[#This Row],[Tên hàng hóa]],Table1[[Tên hàng hóa]:[ĐVT]],3,0),"")</f>
        <v/>
      </c>
      <c r="G1003" s="108"/>
      <c r="H1003" s="108"/>
      <c r="I1003" s="109" t="str">
        <f>IF(Table2[[#This Row],[Số lượng]]&lt;&gt;0,Table2[[#This Row],[Số lượng]]*Table2[[#This Row],[Đơn giá mua]],"")</f>
        <v/>
      </c>
      <c r="J1003" s="109" t="str">
        <f ca="1">IF(AND(Table2[[#This Row],[Tên hàng hóa]]&lt;&gt;0,D1004=""),SUM(OFFSET(Table2[[#This Row],[Thành tiền]],0,0,-COUNTIF(Table2[Số HĐ],Table2[[#This Row],[Số HĐ]]))),"")</f>
        <v/>
      </c>
      <c r="K1003" s="108"/>
      <c r="L100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03" s="110"/>
    </row>
    <row r="1004" spans="1:13" ht="35.1" customHeight="1" x14ac:dyDescent="0.2">
      <c r="A1004" s="103">
        <v>42461</v>
      </c>
      <c r="B1004" s="12" t="s">
        <v>2602</v>
      </c>
      <c r="C1004" s="123" t="s">
        <v>521</v>
      </c>
      <c r="D1004" s="16" t="s">
        <v>845</v>
      </c>
      <c r="E1004" s="107" t="str">
        <f>IF(Table2[[#This Row],[Tên hàng hóa]]&lt;&gt;0,VLOOKUP(Table2[[#This Row],[Tên hàng hóa]],Table1[[Tên hàng hóa]:[Quy cách]],2,0),"")</f>
        <v>Bộ Điều Khiển Lập Trình</v>
      </c>
      <c r="F1004" s="107" t="str">
        <f>IF(Table2[[#This Row],[Tên hàng hóa]]&lt;&gt;0,VLOOKUP(Table2[[#This Row],[Tên hàng hóa]],Table1[[Tên hàng hóa]:[ĐVT]],3,0),"")</f>
        <v>Cái</v>
      </c>
      <c r="G1004" s="108">
        <v>3685000</v>
      </c>
      <c r="H1004" s="108">
        <v>2</v>
      </c>
      <c r="I1004" s="109">
        <f>IF(Table2[[#This Row],[Số lượng]]&lt;&gt;0,Table2[[#This Row],[Số lượng]]*Table2[[#This Row],[Đơn giá mua]],"")</f>
        <v>7370000</v>
      </c>
      <c r="J1004" s="109">
        <f ca="1">IF(AND(Table2[[#This Row],[Tên hàng hóa]]&lt;&gt;0,D1005=""),SUM(OFFSET(Table2[[#This Row],[Thành tiền]],0,0,-COUNTIF(Table2[Số HĐ],Table2[[#This Row],[Số HĐ]]))),"")</f>
        <v>7370000</v>
      </c>
      <c r="K1004" s="17" t="s">
        <v>464</v>
      </c>
      <c r="L1004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04" s="15" t="s">
        <v>3162</v>
      </c>
    </row>
    <row r="1005" spans="1:13" ht="35.1" customHeight="1" x14ac:dyDescent="0.2">
      <c r="A1005" s="103"/>
      <c r="B1005" s="104"/>
      <c r="C1005" s="105" t="str">
        <f t="shared" si="12"/>
        <v/>
      </c>
      <c r="D1005" s="106"/>
      <c r="E1005" s="107" t="str">
        <f>IF(Table2[[#This Row],[Tên hàng hóa]]&lt;&gt;0,VLOOKUP(Table2[[#This Row],[Tên hàng hóa]],Table1[[Tên hàng hóa]:[Quy cách]],2,0),"")</f>
        <v/>
      </c>
      <c r="F1005" s="107" t="str">
        <f>IF(Table2[[#This Row],[Tên hàng hóa]]&lt;&gt;0,VLOOKUP(Table2[[#This Row],[Tên hàng hóa]],Table1[[Tên hàng hóa]:[ĐVT]],3,0),"")</f>
        <v/>
      </c>
      <c r="G1005" s="108"/>
      <c r="H1005" s="108"/>
      <c r="I1005" s="109" t="str">
        <f>IF(Table2[[#This Row],[Số lượng]]&lt;&gt;0,Table2[[#This Row],[Số lượng]]*Table2[[#This Row],[Đơn giá mua]],"")</f>
        <v/>
      </c>
      <c r="J1005" s="109" t="str">
        <f ca="1">IF(AND(Table2[[#This Row],[Tên hàng hóa]]&lt;&gt;0,D1006=""),SUM(OFFSET(Table2[[#This Row],[Thành tiền]],0,0,-COUNTIF(Table2[Số HĐ],Table2[[#This Row],[Số HĐ]]))),"")</f>
        <v/>
      </c>
      <c r="K1005" s="108"/>
      <c r="L100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05" s="110"/>
    </row>
    <row r="1006" spans="1:13" ht="35.1" customHeight="1" x14ac:dyDescent="0.2">
      <c r="A1006" s="103">
        <v>42448</v>
      </c>
      <c r="B1006" s="12" t="s">
        <v>2580</v>
      </c>
      <c r="C1006" s="105" t="s">
        <v>480</v>
      </c>
      <c r="D1006" s="16" t="s">
        <v>431</v>
      </c>
      <c r="E1006" s="107" t="str">
        <f>IF(Table2[[#This Row],[Tên hàng hóa]]&lt;&gt;0,VLOOKUP(Table2[[#This Row],[Tên hàng hóa]],Table1[[Tên hàng hóa]:[Quy cách]],2,0),"")</f>
        <v>Socket</v>
      </c>
      <c r="F1006" s="107" t="str">
        <f>IF(Table2[[#This Row],[Tên hàng hóa]]&lt;&gt;0,VLOOKUP(Table2[[#This Row],[Tên hàng hóa]],Table1[[Tên hàng hóa]:[ĐVT]],3,0),"")</f>
        <v>Cái</v>
      </c>
      <c r="G1006" s="108">
        <v>34100</v>
      </c>
      <c r="H1006" s="108">
        <v>5</v>
      </c>
      <c r="I1006" s="109">
        <f>IF(Table2[[#This Row],[Số lượng]]&lt;&gt;0,Table2[[#This Row],[Số lượng]]*Table2[[#This Row],[Đơn giá mua]],"")</f>
        <v>170500</v>
      </c>
      <c r="J1006" s="109">
        <f ca="1">IF(AND(Table2[[#This Row],[Tên hàng hóa]]&lt;&gt;0,D3020=""),SUM(OFFSET(Table2[[#This Row],[Thành tiền]],0,0,-COUNTIF(Table2[Số HĐ],Table2[[#This Row],[Số HĐ]]))),"")</f>
        <v>170500</v>
      </c>
      <c r="K1006" s="17" t="s">
        <v>464</v>
      </c>
      <c r="L1006" s="109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06" s="15" t="s">
        <v>3056</v>
      </c>
    </row>
    <row r="1007" spans="1:13" ht="35.1" customHeight="1" x14ac:dyDescent="0.2">
      <c r="A1007" s="126"/>
      <c r="B1007" s="127"/>
      <c r="C1007" s="128" t="str">
        <f t="shared" ref="C1007:C1016" si="13">IF(AND(D1007&lt;&gt;0,D1008=""),C1006,"")</f>
        <v/>
      </c>
      <c r="D1007" s="129"/>
      <c r="E1007" s="131" t="str">
        <f>IF(Table2[[#This Row],[Tên hàng hóa]]&lt;&gt;0,VLOOKUP(Table2[[#This Row],[Tên hàng hóa]],Table1[[Tên hàng hóa]:[Quy cách]],2,0),"")</f>
        <v/>
      </c>
      <c r="F1007" s="131" t="str">
        <f>IF(Table2[[#This Row],[Tên hàng hóa]]&lt;&gt;0,VLOOKUP(Table2[[#This Row],[Tên hàng hóa]],Table1[[Tên hàng hóa]:[ĐVT]],3,0),"")</f>
        <v/>
      </c>
      <c r="G1007" s="133"/>
      <c r="H1007" s="133"/>
      <c r="I1007" s="134" t="str">
        <f>IF(Table2[[#This Row],[Số lượng]]&lt;&gt;0,Table2[[#This Row],[Số lượng]]*Table2[[#This Row],[Đơn giá mua]],"")</f>
        <v/>
      </c>
      <c r="J1007" s="134" t="str">
        <f ca="1">IF(AND(Table2[[#This Row],[Tên hàng hóa]]&lt;&gt;0,D1008=""),SUM(OFFSET(Table2[[#This Row],[Thành tiền]],0,0,-COUNTIF(Table2[Số HĐ],Table2[[#This Row],[Số HĐ]]))),"")</f>
        <v/>
      </c>
      <c r="K1007" s="133"/>
      <c r="L1007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07" s="135"/>
    </row>
    <row r="1008" spans="1:13" ht="35.1" customHeight="1" x14ac:dyDescent="0.2">
      <c r="A1008" s="126">
        <v>42465</v>
      </c>
      <c r="B1008" s="127" t="s">
        <v>2596</v>
      </c>
      <c r="C1008" s="128" t="s">
        <v>462</v>
      </c>
      <c r="D1008" s="129" t="s">
        <v>155</v>
      </c>
      <c r="E1008" s="131" t="str">
        <f>IF(Table2[[#This Row],[Tên hàng hóa]]&lt;&gt;0,VLOOKUP(Table2[[#This Row],[Tên hàng hóa]],Table1[[Tên hàng hóa]:[Quy cách]],2,0),"")</f>
        <v>Bộ Nguồn Xung</v>
      </c>
      <c r="F1008" s="131" t="str">
        <f>IF(Table2[[#This Row],[Tên hàng hóa]]&lt;&gt;0,VLOOKUP(Table2[[#This Row],[Tên hàng hóa]],Table1[[Tên hàng hóa]:[ĐVT]],3,0),"")</f>
        <v>Cái</v>
      </c>
      <c r="G1008" s="133">
        <v>479600</v>
      </c>
      <c r="H1008" s="133">
        <v>6</v>
      </c>
      <c r="I1008" s="134">
        <f>IF(Table2[[#This Row],[Số lượng]]&lt;&gt;0,Table2[[#This Row],[Số lượng]]*Table2[[#This Row],[Đơn giá mua]],"")</f>
        <v>2877600</v>
      </c>
      <c r="J1008" s="134">
        <f ca="1">IF(AND(Table2[[#This Row],[Tên hàng hóa]]&lt;&gt;0,D1009=""),SUM(OFFSET(Table2[[#This Row],[Thành tiền]],0,0,-COUNTIF(Table2[Số HĐ],Table2[[#This Row],[Số HĐ]]))),"")</f>
        <v>2877600</v>
      </c>
      <c r="K1008" s="17" t="s">
        <v>464</v>
      </c>
      <c r="L1008" s="13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08" s="15" t="s">
        <v>2706</v>
      </c>
    </row>
    <row r="1009" spans="1:13" ht="35.1" customHeight="1" x14ac:dyDescent="0.2">
      <c r="A1009" s="126"/>
      <c r="B1009" s="127"/>
      <c r="C1009" s="128" t="str">
        <f t="shared" si="13"/>
        <v/>
      </c>
      <c r="D1009" s="129"/>
      <c r="E1009" s="131" t="str">
        <f>IF(Table2[[#This Row],[Tên hàng hóa]]&lt;&gt;0,VLOOKUP(Table2[[#This Row],[Tên hàng hóa]],Table1[[Tên hàng hóa]:[Quy cách]],2,0),"")</f>
        <v/>
      </c>
      <c r="F1009" s="131" t="str">
        <f>IF(Table2[[#This Row],[Tên hàng hóa]]&lt;&gt;0,VLOOKUP(Table2[[#This Row],[Tên hàng hóa]],Table1[[Tên hàng hóa]:[ĐVT]],3,0),"")</f>
        <v/>
      </c>
      <c r="G1009" s="133"/>
      <c r="H1009" s="133"/>
      <c r="I1009" s="134" t="str">
        <f>IF(Table2[[#This Row],[Số lượng]]&lt;&gt;0,Table2[[#This Row],[Số lượng]]*Table2[[#This Row],[Đơn giá mua]],"")</f>
        <v/>
      </c>
      <c r="J1009" s="134" t="str">
        <f ca="1">IF(AND(Table2[[#This Row],[Tên hàng hóa]]&lt;&gt;0,D1010=""),SUM(OFFSET(Table2[[#This Row],[Thành tiền]],0,0,-COUNTIF(Table2[Số HĐ],Table2[[#This Row],[Số HĐ]]))),"")</f>
        <v/>
      </c>
      <c r="K1009" s="133"/>
      <c r="L1009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09" s="135"/>
    </row>
    <row r="1010" spans="1:13" ht="35.1" customHeight="1" x14ac:dyDescent="0.2">
      <c r="A1010" s="126">
        <v>42462</v>
      </c>
      <c r="B1010" s="127" t="s">
        <v>2603</v>
      </c>
      <c r="C1010" s="123" t="s">
        <v>521</v>
      </c>
      <c r="D1010" s="129" t="s">
        <v>111</v>
      </c>
      <c r="E1010" s="131" t="str">
        <f>IF(Table2[[#This Row],[Tên hàng hóa]]&lt;&gt;0,VLOOKUP(Table2[[#This Row],[Tên hàng hóa]],Table1[[Tên hàng hóa]:[Quy cách]],2,0),"")</f>
        <v>Bộ Điều Khiển Nhiệt Độ</v>
      </c>
      <c r="F1010" s="131" t="str">
        <f>IF(Table2[[#This Row],[Tên hàng hóa]]&lt;&gt;0,VLOOKUP(Table2[[#This Row],[Tên hàng hóa]],Table1[[Tên hàng hóa]:[ĐVT]],3,0),"")</f>
        <v>Cái</v>
      </c>
      <c r="G1010" s="133">
        <v>1540000</v>
      </c>
      <c r="H1010" s="133">
        <v>2</v>
      </c>
      <c r="I1010" s="134">
        <f>IF(Table2[[#This Row],[Số lượng]]&lt;&gt;0,Table2[[#This Row],[Số lượng]]*Table2[[#This Row],[Đơn giá mua]],"")</f>
        <v>3080000</v>
      </c>
      <c r="J1010" s="134" t="str">
        <f ca="1">IF(AND(Table2[[#This Row],[Tên hàng hóa]]&lt;&gt;0,D1011=""),SUM(OFFSET(Table2[[#This Row],[Thành tiền]],0,0,-COUNTIF(Table2[Số HĐ],Table2[[#This Row],[Số HĐ]]))),"")</f>
        <v/>
      </c>
      <c r="K1010" s="133"/>
      <c r="L1010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10" s="135"/>
    </row>
    <row r="1011" spans="1:13" ht="35.1" customHeight="1" x14ac:dyDescent="0.2">
      <c r="A1011" s="126">
        <v>42462</v>
      </c>
      <c r="B1011" s="127" t="s">
        <v>2603</v>
      </c>
      <c r="C1011" s="123" t="s">
        <v>521</v>
      </c>
      <c r="D1011" s="129" t="s">
        <v>2597</v>
      </c>
      <c r="E1011" s="131" t="str">
        <f>IF(Table2[[#This Row],[Tên hàng hóa]]&lt;&gt;0,VLOOKUP(Table2[[#This Row],[Tên hàng hóa]],Table1[[Tên hàng hóa]:[Quy cách]],2,0),"")</f>
        <v>OMRON</v>
      </c>
      <c r="F1011" s="131" t="str">
        <f>IF(Table2[[#This Row],[Tên hàng hóa]]&lt;&gt;0,VLOOKUP(Table2[[#This Row],[Tên hàng hóa]],Table1[[Tên hàng hóa]:[ĐVT]],3,0),"")</f>
        <v>Cái</v>
      </c>
      <c r="G1011" s="133">
        <v>8800000</v>
      </c>
      <c r="H1011" s="133">
        <v>1</v>
      </c>
      <c r="I1011" s="134">
        <f>IF(Table2[[#This Row],[Số lượng]]&lt;&gt;0,Table2[[#This Row],[Số lượng]]*Table2[[#This Row],[Đơn giá mua]],"")</f>
        <v>8800000</v>
      </c>
      <c r="J1011" s="134" t="str">
        <f ca="1">IF(AND(Table2[[#This Row],[Tên hàng hóa]]&lt;&gt;0,D1012=""),SUM(OFFSET(Table2[[#This Row],[Thành tiền]],0,0,-COUNTIF(Table2[Số HĐ],Table2[[#This Row],[Số HĐ]]))),"")</f>
        <v/>
      </c>
      <c r="K1011" s="133"/>
      <c r="L1011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11" s="135"/>
    </row>
    <row r="1012" spans="1:13" ht="35.1" customHeight="1" x14ac:dyDescent="0.2">
      <c r="A1012" s="126">
        <v>42462</v>
      </c>
      <c r="B1012" s="127" t="s">
        <v>2603</v>
      </c>
      <c r="C1012" s="123" t="s">
        <v>521</v>
      </c>
      <c r="D1012" s="129" t="s">
        <v>395</v>
      </c>
      <c r="E1012" s="131" t="str">
        <f>IF(Table2[[#This Row],[Tên hàng hóa]]&lt;&gt;0,VLOOKUP(Table2[[#This Row],[Tên hàng hóa]],Table1[[Tên hàng hóa]:[Quy cách]],2,0),"")</f>
        <v>Timer</v>
      </c>
      <c r="F1012" s="131" t="str">
        <f>IF(Table2[[#This Row],[Tên hàng hóa]]&lt;&gt;0,VLOOKUP(Table2[[#This Row],[Tên hàng hóa]],Table1[[Tên hàng hóa]:[ĐVT]],3,0),"")</f>
        <v>Cái</v>
      </c>
      <c r="G1012" s="133">
        <v>715000</v>
      </c>
      <c r="H1012" s="133">
        <v>2</v>
      </c>
      <c r="I1012" s="134">
        <f>IF(Table2[[#This Row],[Số lượng]]&lt;&gt;0,Table2[[#This Row],[Số lượng]]*Table2[[#This Row],[Đơn giá mua]],"")</f>
        <v>1430000</v>
      </c>
      <c r="J1012" s="134">
        <f ca="1">IF(AND(Table2[[#This Row],[Tên hàng hóa]]&lt;&gt;0,D1013=""),SUM(OFFSET(Table2[[#This Row],[Thành tiền]],0,0,-COUNTIF(Table2[Số HĐ],Table2[[#This Row],[Số HĐ]]))),"")</f>
        <v>13310000</v>
      </c>
      <c r="K1012" s="17" t="s">
        <v>464</v>
      </c>
      <c r="L1012" s="13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12" s="15" t="s">
        <v>3162</v>
      </c>
    </row>
    <row r="1013" spans="1:13" ht="35.1" customHeight="1" x14ac:dyDescent="0.2">
      <c r="A1013" s="126"/>
      <c r="B1013" s="127"/>
      <c r="C1013" s="128" t="str">
        <f t="shared" si="13"/>
        <v/>
      </c>
      <c r="D1013" s="129"/>
      <c r="E1013" s="131" t="str">
        <f>IF(Table2[[#This Row],[Tên hàng hóa]]&lt;&gt;0,VLOOKUP(Table2[[#This Row],[Tên hàng hóa]],Table1[[Tên hàng hóa]:[Quy cách]],2,0),"")</f>
        <v/>
      </c>
      <c r="F1013" s="131" t="str">
        <f>IF(Table2[[#This Row],[Tên hàng hóa]]&lt;&gt;0,VLOOKUP(Table2[[#This Row],[Tên hàng hóa]],Table1[[Tên hàng hóa]:[ĐVT]],3,0),"")</f>
        <v/>
      </c>
      <c r="G1013" s="133"/>
      <c r="H1013" s="133"/>
      <c r="I1013" s="134" t="str">
        <f>IF(Table2[[#This Row],[Số lượng]]&lt;&gt;0,Table2[[#This Row],[Số lượng]]*Table2[[#This Row],[Đơn giá mua]],"")</f>
        <v/>
      </c>
      <c r="J1013" s="134" t="str">
        <f ca="1">IF(AND(Table2[[#This Row],[Tên hàng hóa]]&lt;&gt;0,D1014=""),SUM(OFFSET(Table2[[#This Row],[Thành tiền]],0,0,-COUNTIF(Table2[Số HĐ],Table2[[#This Row],[Số HĐ]]))),"")</f>
        <v/>
      </c>
      <c r="K1013" s="133"/>
      <c r="L1013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13" s="135"/>
    </row>
    <row r="1014" spans="1:13" ht="35.1" customHeight="1" x14ac:dyDescent="0.2">
      <c r="A1014" s="126">
        <v>42467</v>
      </c>
      <c r="B1014" s="127" t="s">
        <v>2604</v>
      </c>
      <c r="C1014" s="123" t="s">
        <v>521</v>
      </c>
      <c r="D1014" s="129" t="s">
        <v>2599</v>
      </c>
      <c r="E1014" s="131" t="str">
        <f>IF(Table2[[#This Row],[Tên hàng hóa]]&lt;&gt;0,VLOOKUP(Table2[[#This Row],[Tên hàng hóa]],Table1[[Tên hàng hóa]:[Quy cách]],2,0),"")</f>
        <v>Timer</v>
      </c>
      <c r="F1014" s="131" t="str">
        <f>IF(Table2[[#This Row],[Tên hàng hóa]]&lt;&gt;0,VLOOKUP(Table2[[#This Row],[Tên hàng hóa]],Table1[[Tên hàng hóa]:[ĐVT]],3,0),"")</f>
        <v>Cái</v>
      </c>
      <c r="G1014" s="133">
        <v>2640000</v>
      </c>
      <c r="H1014" s="133">
        <v>5</v>
      </c>
      <c r="I1014" s="134">
        <f>IF(Table2[[#This Row],[Số lượng]]&lt;&gt;0,Table2[[#This Row],[Số lượng]]*Table2[[#This Row],[Đơn giá mua]],"")</f>
        <v>13200000</v>
      </c>
      <c r="J1014" s="134" t="str">
        <f ca="1">IF(AND(Table2[[#This Row],[Tên hàng hóa]]&lt;&gt;0,D1015=""),SUM(OFFSET(Table2[[#This Row],[Thành tiền]],0,0,-COUNTIF(Table2[Số HĐ],Table2[[#This Row],[Số HĐ]]))),"")</f>
        <v/>
      </c>
      <c r="K1014" s="133"/>
      <c r="L1014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14" s="135"/>
    </row>
    <row r="1015" spans="1:13" ht="35.1" customHeight="1" x14ac:dyDescent="0.2">
      <c r="A1015" s="126">
        <v>42467</v>
      </c>
      <c r="B1015" s="127" t="s">
        <v>2604</v>
      </c>
      <c r="C1015" s="128" t="str">
        <f t="shared" si="13"/>
        <v>CTY Điện Minh Nguyên</v>
      </c>
      <c r="D1015" s="129" t="s">
        <v>279</v>
      </c>
      <c r="E1015" s="131" t="str">
        <f>IF(Table2[[#This Row],[Tên hàng hóa]]&lt;&gt;0,VLOOKUP(Table2[[#This Row],[Tên hàng hóa]],Table1[[Tên hàng hóa]:[Quy cách]],2,0),"")</f>
        <v>Cảm Biến</v>
      </c>
      <c r="F1015" s="131" t="str">
        <f>IF(Table2[[#This Row],[Tên hàng hóa]]&lt;&gt;0,VLOOKUP(Table2[[#This Row],[Tên hàng hóa]],Table1[[Tên hàng hóa]:[ĐVT]],3,0),"")</f>
        <v>Cái</v>
      </c>
      <c r="G1015" s="133">
        <v>165000</v>
      </c>
      <c r="H1015" s="133">
        <v>3</v>
      </c>
      <c r="I1015" s="134">
        <f>IF(Table2[[#This Row],[Số lượng]]&lt;&gt;0,Table2[[#This Row],[Số lượng]]*Table2[[#This Row],[Đơn giá mua]],"")</f>
        <v>495000</v>
      </c>
      <c r="J1015" s="134">
        <f ca="1">IF(AND(Table2[[#This Row],[Tên hàng hóa]]&lt;&gt;0,D1016=""),SUM(OFFSET(Table2[[#This Row],[Thành tiền]],0,0,-COUNTIF(Table2[Số HĐ],Table2[[#This Row],[Số HĐ]]))),"")</f>
        <v>13695000</v>
      </c>
      <c r="K1015" s="17" t="s">
        <v>464</v>
      </c>
      <c r="L1015" s="13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15" s="15" t="s">
        <v>3162</v>
      </c>
    </row>
    <row r="1016" spans="1:13" ht="35.1" customHeight="1" x14ac:dyDescent="0.2">
      <c r="A1016" s="126"/>
      <c r="B1016" s="127"/>
      <c r="C1016" s="128" t="str">
        <f t="shared" si="13"/>
        <v/>
      </c>
      <c r="D1016" s="129"/>
      <c r="E1016" s="131" t="str">
        <f>IF(Table2[[#This Row],[Tên hàng hóa]]&lt;&gt;0,VLOOKUP(Table2[[#This Row],[Tên hàng hóa]],Table1[[Tên hàng hóa]:[Quy cách]],2,0),"")</f>
        <v/>
      </c>
      <c r="F1016" s="131" t="str">
        <f>IF(Table2[[#This Row],[Tên hàng hóa]]&lt;&gt;0,VLOOKUP(Table2[[#This Row],[Tên hàng hóa]],Table1[[Tên hàng hóa]:[ĐVT]],3,0),"")</f>
        <v/>
      </c>
      <c r="G1016" s="133"/>
      <c r="H1016" s="133"/>
      <c r="I1016" s="134" t="str">
        <f>IF(Table2[[#This Row],[Số lượng]]&lt;&gt;0,Table2[[#This Row],[Số lượng]]*Table2[[#This Row],[Đơn giá mua]],"")</f>
        <v/>
      </c>
      <c r="J1016" s="134" t="str">
        <f ca="1">IF(AND(Table2[[#This Row],[Tên hàng hóa]]&lt;&gt;0,D1017=""),SUM(OFFSET(Table2[[#This Row],[Thành tiền]],0,0,-COUNTIF(Table2[Số HĐ],Table2[[#This Row],[Số HĐ]]))),"")</f>
        <v/>
      </c>
      <c r="K1016" s="133"/>
      <c r="L1016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16" s="135"/>
    </row>
    <row r="1017" spans="1:13" ht="35.1" customHeight="1" x14ac:dyDescent="0.2">
      <c r="A1017" s="126">
        <v>41736</v>
      </c>
      <c r="B1017" s="127" t="s">
        <v>2605</v>
      </c>
      <c r="C1017" s="128" t="s">
        <v>1608</v>
      </c>
      <c r="D1017" s="129" t="s">
        <v>2591</v>
      </c>
      <c r="E1017" s="131" t="str">
        <f>IF(Table2[[#This Row],[Tên hàng hóa]]&lt;&gt;0,VLOOKUP(Table2[[#This Row],[Tên hàng hóa]],Table1[[Tên hàng hóa]:[Quy cách]],2,0),"")</f>
        <v>Fotek</v>
      </c>
      <c r="F1017" s="131" t="str">
        <f>IF(Table2[[#This Row],[Tên hàng hóa]]&lt;&gt;0,VLOOKUP(Table2[[#This Row],[Tên hàng hóa]],Table1[[Tên hàng hóa]:[ĐVT]],3,0),"")</f>
        <v>Cái</v>
      </c>
      <c r="G1017" s="133">
        <v>0</v>
      </c>
      <c r="H1017" s="133">
        <v>0</v>
      </c>
      <c r="I1017" s="134" t="str">
        <f>IF(Table2[[#This Row],[Số lượng]]&lt;&gt;0,Table2[[#This Row],[Số lượng]]*Table2[[#This Row],[Đơn giá mua]],"")</f>
        <v/>
      </c>
      <c r="J1017" s="134">
        <f ca="1">IF(AND(Table2[[#This Row],[Tên hàng hóa]]&lt;&gt;0,D1018=""),SUM(OFFSET(Table2[[#This Row],[Thành tiền]],0,0,-COUNTIF(Table2[Số HĐ],Table2[[#This Row],[Số HĐ]]))),"")</f>
        <v>0</v>
      </c>
      <c r="K1017" s="133">
        <v>0</v>
      </c>
      <c r="L1017" s="134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17" s="135"/>
    </row>
    <row r="1018" spans="1:13" ht="35.1" customHeight="1" x14ac:dyDescent="0.2">
      <c r="A1018" s="126"/>
      <c r="B1018" s="127"/>
      <c r="C1018" s="128" t="str">
        <f t="shared" ref="C1018:C1026" si="14">IF(AND(D1018&lt;&gt;0,D1019=""),C1017,"")</f>
        <v/>
      </c>
      <c r="D1018" s="129"/>
      <c r="E1018" s="131" t="str">
        <f>IF(Table2[[#This Row],[Tên hàng hóa]]&lt;&gt;0,VLOOKUP(Table2[[#This Row],[Tên hàng hóa]],Table1[[Tên hàng hóa]:[Quy cách]],2,0),"")</f>
        <v/>
      </c>
      <c r="F1018" s="131" t="str">
        <f>IF(Table2[[#This Row],[Tên hàng hóa]]&lt;&gt;0,VLOOKUP(Table2[[#This Row],[Tên hàng hóa]],Table1[[Tên hàng hóa]:[ĐVT]],3,0),"")</f>
        <v/>
      </c>
      <c r="G1018" s="133"/>
      <c r="H1018" s="133"/>
      <c r="I1018" s="134" t="str">
        <f>IF(Table2[[#This Row],[Số lượng]]&lt;&gt;0,Table2[[#This Row],[Số lượng]]*Table2[[#This Row],[Đơn giá mua]],"")</f>
        <v/>
      </c>
      <c r="J1018" s="134" t="str">
        <f ca="1">IF(AND(Table2[[#This Row],[Tên hàng hóa]]&lt;&gt;0,D1019=""),SUM(OFFSET(Table2[[#This Row],[Thành tiền]],0,0,-COUNTIF(Table2[Số HĐ],Table2[[#This Row],[Số HĐ]]))),"")</f>
        <v/>
      </c>
      <c r="K1018" s="133"/>
      <c r="L1018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18" s="135"/>
    </row>
    <row r="1019" spans="1:13" ht="35.1" customHeight="1" x14ac:dyDescent="0.2">
      <c r="A1019" s="126">
        <v>42465</v>
      </c>
      <c r="B1019" s="127" t="s">
        <v>2615</v>
      </c>
      <c r="C1019" s="105" t="s">
        <v>480</v>
      </c>
      <c r="D1019" s="129" t="s">
        <v>353</v>
      </c>
      <c r="E1019" s="131" t="str">
        <f>IF(Table2[[#This Row],[Tên hàng hóa]]&lt;&gt;0,VLOOKUP(Table2[[#This Row],[Tên hàng hóa]],Table1[[Tên hàng hóa]:[Quy cách]],2,0),"")</f>
        <v>Relay</v>
      </c>
      <c r="F1019" s="131" t="str">
        <f>IF(Table2[[#This Row],[Tên hàng hóa]]&lt;&gt;0,VLOOKUP(Table2[[#This Row],[Tên hàng hóa]],Table1[[Tên hàng hóa]:[ĐVT]],3,0),"")</f>
        <v>Cái</v>
      </c>
      <c r="G1019" s="133">
        <v>94600</v>
      </c>
      <c r="H1019" s="133">
        <v>10</v>
      </c>
      <c r="I1019" s="134">
        <f>IF(Table2[[#This Row],[Số lượng]]&lt;&gt;0,Table2[[#This Row],[Số lượng]]*Table2[[#This Row],[Đơn giá mua]],"")</f>
        <v>946000</v>
      </c>
      <c r="J1019" s="134" t="str">
        <f ca="1">IF(AND(Table2[[#This Row],[Tên hàng hóa]]&lt;&gt;0,D1020=""),SUM(OFFSET(Table2[[#This Row],[Thành tiền]],0,0,-COUNTIF(Table2[Số HĐ],Table2[[#This Row],[Số HĐ]]))),"")</f>
        <v/>
      </c>
      <c r="K1019" s="133"/>
      <c r="L1019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19" s="135"/>
    </row>
    <row r="1020" spans="1:13" ht="35.1" customHeight="1" x14ac:dyDescent="0.2">
      <c r="A1020" s="126">
        <v>42465</v>
      </c>
      <c r="B1020" s="127" t="s">
        <v>2615</v>
      </c>
      <c r="C1020" s="128" t="str">
        <f t="shared" si="14"/>
        <v>CTY TNHH TM -DV Thuận Phương</v>
      </c>
      <c r="D1020" s="129" t="s">
        <v>2611</v>
      </c>
      <c r="E1020" s="131" t="str">
        <f>IF(Table2[[#This Row],[Tên hàng hóa]]&lt;&gt;0,VLOOKUP(Table2[[#This Row],[Tên hàng hóa]],Table1[[Tên hàng hóa]:[Quy cách]],2,0),"")</f>
        <v>Đế Relay</v>
      </c>
      <c r="F1020" s="131" t="str">
        <f>IF(Table2[[#This Row],[Tên hàng hóa]]&lt;&gt;0,VLOOKUP(Table2[[#This Row],[Tên hàng hóa]],Table1[[Tên hàng hóa]:[ĐVT]],3,0),"")</f>
        <v>Cái</v>
      </c>
      <c r="G1020" s="133">
        <v>53900</v>
      </c>
      <c r="H1020" s="133">
        <v>10</v>
      </c>
      <c r="I1020" s="134">
        <f>IF(Table2[[#This Row],[Số lượng]]&lt;&gt;0,Table2[[#This Row],[Số lượng]]*Table2[[#This Row],[Đơn giá mua]],"")</f>
        <v>539000</v>
      </c>
      <c r="J1020" s="134">
        <f ca="1">IF(AND(Table2[[#This Row],[Tên hàng hóa]]&lt;&gt;0,D1021=""),SUM(OFFSET(Table2[[#This Row],[Thành tiền]],0,0,-COUNTIF(Table2[Số HĐ],Table2[[#This Row],[Số HĐ]]))),"")</f>
        <v>1485000</v>
      </c>
      <c r="K1020" s="17" t="s">
        <v>464</v>
      </c>
      <c r="L1020" s="13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20" s="15" t="s">
        <v>3056</v>
      </c>
    </row>
    <row r="1021" spans="1:13" ht="35.1" customHeight="1" x14ac:dyDescent="0.2">
      <c r="A1021" s="126"/>
      <c r="B1021" s="127"/>
      <c r="C1021" s="128" t="str">
        <f t="shared" si="14"/>
        <v/>
      </c>
      <c r="D1021" s="129"/>
      <c r="E1021" s="131" t="str">
        <f>IF(Table2[[#This Row],[Tên hàng hóa]]&lt;&gt;0,VLOOKUP(Table2[[#This Row],[Tên hàng hóa]],Table1[[Tên hàng hóa]:[Quy cách]],2,0),"")</f>
        <v/>
      </c>
      <c r="F1021" s="131" t="str">
        <f>IF(Table2[[#This Row],[Tên hàng hóa]]&lt;&gt;0,VLOOKUP(Table2[[#This Row],[Tên hàng hóa]],Table1[[Tên hàng hóa]:[ĐVT]],3,0),"")</f>
        <v/>
      </c>
      <c r="G1021" s="133"/>
      <c r="H1021" s="133"/>
      <c r="I1021" s="134" t="str">
        <f>IF(Table2[[#This Row],[Số lượng]]&lt;&gt;0,Table2[[#This Row],[Số lượng]]*Table2[[#This Row],[Đơn giá mua]],"")</f>
        <v/>
      </c>
      <c r="J1021" s="134" t="str">
        <f ca="1">IF(AND(Table2[[#This Row],[Tên hàng hóa]]&lt;&gt;0,D1022=""),SUM(OFFSET(Table2[[#This Row],[Thành tiền]],0,0,-COUNTIF(Table2[Số HĐ],Table2[[#This Row],[Số HĐ]]))),"")</f>
        <v/>
      </c>
      <c r="K1021" s="133"/>
      <c r="L1021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21" s="135"/>
    </row>
    <row r="1022" spans="1:13" ht="35.1" customHeight="1" x14ac:dyDescent="0.2">
      <c r="A1022" s="126">
        <v>42467</v>
      </c>
      <c r="B1022" s="127" t="s">
        <v>2616</v>
      </c>
      <c r="C1022" s="105" t="s">
        <v>1119</v>
      </c>
      <c r="D1022" s="129" t="s">
        <v>1579</v>
      </c>
      <c r="E1022" s="131" t="str">
        <f>IF(Table2[[#This Row],[Tên hàng hóa]]&lt;&gt;0,VLOOKUP(Table2[[#This Row],[Tên hàng hóa]],Table1[[Tên hàng hóa]:[Quy cách]],2,0),"")</f>
        <v>Rờ le nhiệt Schneider</v>
      </c>
      <c r="F1022" s="131" t="str">
        <f>IF(Table2[[#This Row],[Tên hàng hóa]]&lt;&gt;0,VLOOKUP(Table2[[#This Row],[Tên hàng hóa]],Table1[[Tên hàng hóa]:[ĐVT]],3,0),"")</f>
        <v>Cái</v>
      </c>
      <c r="G1022" s="133">
        <v>251130</v>
      </c>
      <c r="H1022" s="133">
        <v>10</v>
      </c>
      <c r="I1022" s="134">
        <f>IF(Table2[[#This Row],[Số lượng]]&lt;&gt;0,Table2[[#This Row],[Số lượng]]*Table2[[#This Row],[Đơn giá mua]],"")</f>
        <v>2511300</v>
      </c>
      <c r="J1022" s="134" t="str">
        <f ca="1">IF(AND(Table2[[#This Row],[Tên hàng hóa]]&lt;&gt;0,D1023=""),SUM(OFFSET(Table2[[#This Row],[Thành tiền]],0,0,-COUNTIF(Table2[Số HĐ],Table2[[#This Row],[Số HĐ]]))),"")</f>
        <v/>
      </c>
      <c r="K1022" s="133"/>
      <c r="L1022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22" s="135"/>
    </row>
    <row r="1023" spans="1:13" ht="35.1" customHeight="1" x14ac:dyDescent="0.2">
      <c r="A1023" s="126">
        <v>42467</v>
      </c>
      <c r="B1023" s="127" t="s">
        <v>2616</v>
      </c>
      <c r="C1023" s="105" t="s">
        <v>1119</v>
      </c>
      <c r="D1023" s="129" t="s">
        <v>1110</v>
      </c>
      <c r="E1023" s="131" t="str">
        <f>IF(Table2[[#This Row],[Tên hàng hóa]]&lt;&gt;0,VLOOKUP(Table2[[#This Row],[Tên hàng hóa]],Table1[[Tên hàng hóa]:[Quy cách]],2,0),"")</f>
        <v>Schneider</v>
      </c>
      <c r="F1023" s="131" t="str">
        <f>IF(Table2[[#This Row],[Tên hàng hóa]]&lt;&gt;0,VLOOKUP(Table2[[#This Row],[Tên hàng hóa]],Table1[[Tên hàng hóa]:[ĐVT]],3,0),"")</f>
        <v>Cái</v>
      </c>
      <c r="G1023" s="133">
        <v>332200</v>
      </c>
      <c r="H1023" s="133">
        <v>15</v>
      </c>
      <c r="I1023" s="134">
        <f>IF(Table2[[#This Row],[Số lượng]]&lt;&gt;0,Table2[[#This Row],[Số lượng]]*Table2[[#This Row],[Đơn giá mua]],"")</f>
        <v>4983000</v>
      </c>
      <c r="J1023" s="134" t="str">
        <f ca="1">IF(AND(Table2[[#This Row],[Tên hàng hóa]]&lt;&gt;0,D1024=""),SUM(OFFSET(Table2[[#This Row],[Thành tiền]],0,0,-COUNTIF(Table2[Số HĐ],Table2[[#This Row],[Số HĐ]]))),"")</f>
        <v/>
      </c>
      <c r="K1023" s="133"/>
      <c r="L1023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23" s="135"/>
    </row>
    <row r="1024" spans="1:13" ht="35.1" customHeight="1" x14ac:dyDescent="0.2">
      <c r="A1024" s="126">
        <v>42467</v>
      </c>
      <c r="B1024" s="127" t="s">
        <v>2616</v>
      </c>
      <c r="C1024" s="105" t="s">
        <v>1119</v>
      </c>
      <c r="D1024" s="129" t="s">
        <v>1730</v>
      </c>
      <c r="E1024" s="131" t="str">
        <f>IF(Table2[[#This Row],[Tên hàng hóa]]&lt;&gt;0,VLOOKUP(Table2[[#This Row],[Tên hàng hóa]],Table1[[Tên hàng hóa]:[Quy cách]],2,0),"")</f>
        <v>Schneider</v>
      </c>
      <c r="F1024" s="131" t="str">
        <f>IF(Table2[[#This Row],[Tên hàng hóa]]&lt;&gt;0,VLOOKUP(Table2[[#This Row],[Tên hàng hóa]],Table1[[Tên hàng hóa]:[ĐVT]],3,0),"")</f>
        <v>Cái</v>
      </c>
      <c r="G1024" s="133">
        <v>300850</v>
      </c>
      <c r="H1024" s="133">
        <v>5</v>
      </c>
      <c r="I1024" s="134">
        <f>IF(Table2[[#This Row],[Số lượng]]&lt;&gt;0,Table2[[#This Row],[Số lượng]]*Table2[[#This Row],[Đơn giá mua]],"")</f>
        <v>1504250</v>
      </c>
      <c r="J1024" s="134" t="str">
        <f ca="1">IF(AND(Table2[[#This Row],[Tên hàng hóa]]&lt;&gt;0,D1025=""),SUM(OFFSET(Table2[[#This Row],[Thành tiền]],0,0,-COUNTIF(Table2[Số HĐ],Table2[[#This Row],[Số HĐ]]))),"")</f>
        <v/>
      </c>
      <c r="K1024" s="133"/>
      <c r="L1024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24" s="135"/>
    </row>
    <row r="1025" spans="1:13" ht="35.1" customHeight="1" x14ac:dyDescent="0.2">
      <c r="A1025" s="126">
        <v>42467</v>
      </c>
      <c r="B1025" s="127" t="s">
        <v>2616</v>
      </c>
      <c r="C1025" s="105" t="s">
        <v>1119</v>
      </c>
      <c r="D1025" s="129" t="s">
        <v>2197</v>
      </c>
      <c r="E1025" s="131" t="str">
        <f>IF(Table2[[#This Row],[Tên hàng hóa]]&lt;&gt;0,VLOOKUP(Table2[[#This Row],[Tên hàng hóa]],Table1[[Tên hàng hóa]:[Quy cách]],2,0),"")</f>
        <v>Schneider</v>
      </c>
      <c r="F1025" s="131" t="str">
        <f>IF(Table2[[#This Row],[Tên hàng hóa]]&lt;&gt;0,VLOOKUP(Table2[[#This Row],[Tên hàng hóa]],Table1[[Tên hàng hóa]:[ĐVT]],3,0),"")</f>
        <v>Cái</v>
      </c>
      <c r="G1025" s="133">
        <v>196900</v>
      </c>
      <c r="H1025" s="133">
        <v>20</v>
      </c>
      <c r="I1025" s="134">
        <f>IF(Table2[[#This Row],[Số lượng]]&lt;&gt;0,Table2[[#This Row],[Số lượng]]*Table2[[#This Row],[Đơn giá mua]],"")</f>
        <v>3938000</v>
      </c>
      <c r="J1025" s="134">
        <f ca="1">IF(AND(Table2[[#This Row],[Tên hàng hóa]]&lt;&gt;0,D1026=""),SUM(OFFSET(Table2[[#This Row],[Thành tiền]],0,0,-COUNTIF(Table2[Số HĐ],Table2[[#This Row],[Số HĐ]]))),"")</f>
        <v>12936550</v>
      </c>
      <c r="K1025" s="17" t="s">
        <v>464</v>
      </c>
      <c r="L1025" s="13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25" s="15" t="s">
        <v>2628</v>
      </c>
    </row>
    <row r="1026" spans="1:13" ht="35.1" customHeight="1" x14ac:dyDescent="0.2">
      <c r="A1026" s="126"/>
      <c r="B1026" s="127"/>
      <c r="C1026" s="128" t="str">
        <f t="shared" si="14"/>
        <v/>
      </c>
      <c r="D1026" s="129"/>
      <c r="E1026" s="131" t="str">
        <f>IF(Table2[[#This Row],[Tên hàng hóa]]&lt;&gt;0,VLOOKUP(Table2[[#This Row],[Tên hàng hóa]],Table1[[Tên hàng hóa]:[Quy cách]],2,0),"")</f>
        <v/>
      </c>
      <c r="F1026" s="131" t="str">
        <f>IF(Table2[[#This Row],[Tên hàng hóa]]&lt;&gt;0,VLOOKUP(Table2[[#This Row],[Tên hàng hóa]],Table1[[Tên hàng hóa]:[ĐVT]],3,0),"")</f>
        <v/>
      </c>
      <c r="G1026" s="133"/>
      <c r="H1026" s="133"/>
      <c r="I1026" s="134" t="str">
        <f>IF(Table2[[#This Row],[Số lượng]]&lt;&gt;0,Table2[[#This Row],[Số lượng]]*Table2[[#This Row],[Đơn giá mua]],"")</f>
        <v/>
      </c>
      <c r="J1026" s="134" t="str">
        <f ca="1">IF(AND(Table2[[#This Row],[Tên hàng hóa]]&lt;&gt;0,D1027=""),SUM(OFFSET(Table2[[#This Row],[Thành tiền]],0,0,-COUNTIF(Table2[Số HĐ],Table2[[#This Row],[Số HĐ]]))),"")</f>
        <v/>
      </c>
      <c r="K1026" s="133"/>
      <c r="L1026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26" s="135"/>
    </row>
    <row r="1027" spans="1:13" ht="35.1" customHeight="1" x14ac:dyDescent="0.2">
      <c r="A1027" s="126">
        <v>42467</v>
      </c>
      <c r="B1027" s="12" t="s">
        <v>2627</v>
      </c>
      <c r="C1027" s="128" t="s">
        <v>480</v>
      </c>
      <c r="D1027" s="16" t="s">
        <v>857</v>
      </c>
      <c r="E1027" s="131" t="str">
        <f>IF(Table2[[#This Row],[Tên hàng hóa]]&lt;&gt;0,VLOOKUP(Table2[[#This Row],[Tên hàng hóa]],Table1[[Tên hàng hóa]:[Quy cách]],2,0),"")</f>
        <v>Cảm Biến</v>
      </c>
      <c r="F1027" s="131" t="str">
        <f>IF(Table2[[#This Row],[Tên hàng hóa]]&lt;&gt;0,VLOOKUP(Table2[[#This Row],[Tên hàng hóa]],Table1[[Tên hàng hóa]:[ĐVT]],3,0),"")</f>
        <v>Cái</v>
      </c>
      <c r="G1027" s="133">
        <v>77000</v>
      </c>
      <c r="H1027" s="133">
        <v>2</v>
      </c>
      <c r="I1027" s="134">
        <f>IF(Table2[[#This Row],[Số lượng]]&lt;&gt;0,Table2[[#This Row],[Số lượng]]*Table2[[#This Row],[Đơn giá mua]],"")</f>
        <v>154000</v>
      </c>
      <c r="J1027" s="134" t="str">
        <f ca="1">IF(AND(Table2[[#This Row],[Tên hàng hóa]]&lt;&gt;0,D1453=""),SUM(OFFSET(Table2[[#This Row],[Thành tiền]],0,0,-COUNTIF(Table2[Số HĐ],Table2[[#This Row],[Số HĐ]]))),"")</f>
        <v/>
      </c>
      <c r="K1027" s="17" t="s">
        <v>464</v>
      </c>
      <c r="L1027" s="13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27" s="15" t="s">
        <v>3056</v>
      </c>
    </row>
    <row r="1028" spans="1:13" ht="35.1" customHeight="1" x14ac:dyDescent="0.2">
      <c r="A1028" s="138"/>
      <c r="B1028" s="139"/>
      <c r="C1028" s="140" t="str">
        <f t="shared" ref="C1028:C1044" si="15">IF(AND(D1028&lt;&gt;0,D1029=""),C1027,"")</f>
        <v/>
      </c>
      <c r="D1028" s="141"/>
      <c r="E1028" s="143" t="str">
        <f>IF(Table2[[#This Row],[Tên hàng hóa]]&lt;&gt;0,VLOOKUP(Table2[[#This Row],[Tên hàng hóa]],Table1[[Tên hàng hóa]:[Quy cách]],2,0),"")</f>
        <v/>
      </c>
      <c r="F1028" s="143" t="str">
        <f>IF(Table2[[#This Row],[Tên hàng hóa]]&lt;&gt;0,VLOOKUP(Table2[[#This Row],[Tên hàng hóa]],Table1[[Tên hàng hóa]:[ĐVT]],3,0),"")</f>
        <v/>
      </c>
      <c r="G1028" s="145"/>
      <c r="H1028" s="145"/>
      <c r="I1028" s="146" t="str">
        <f>IF(Table2[[#This Row],[Số lượng]]&lt;&gt;0,Table2[[#This Row],[Số lượng]]*Table2[[#This Row],[Đơn giá mua]],"")</f>
        <v/>
      </c>
      <c r="J1028" s="146" t="str">
        <f ca="1">IF(AND(Table2[[#This Row],[Tên hàng hóa]]&lt;&gt;0,D1029=""),SUM(OFFSET(Table2[[#This Row],[Thành tiền]],0,0,-COUNTIF(Table2[Số HĐ],Table2[[#This Row],[Số HĐ]]))),"")</f>
        <v/>
      </c>
      <c r="K1028" s="145"/>
      <c r="L102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28" s="147"/>
    </row>
    <row r="1029" spans="1:13" ht="35.1" customHeight="1" x14ac:dyDescent="0.2">
      <c r="A1029" s="138">
        <v>42472</v>
      </c>
      <c r="B1029" s="139" t="s">
        <v>2652</v>
      </c>
      <c r="C1029" s="140" t="s">
        <v>1434</v>
      </c>
      <c r="D1029" s="141" t="s">
        <v>2648</v>
      </c>
      <c r="E1029" s="143" t="str">
        <f>IF(Table2[[#This Row],[Tên hàng hóa]]&lt;&gt;0,VLOOKUP(Table2[[#This Row],[Tên hàng hóa]],Table1[[Tên hàng hóa]:[Quy cách]],2,0),"")</f>
        <v>phoenixcontact</v>
      </c>
      <c r="F1029" s="143" t="str">
        <f>IF(Table2[[#This Row],[Tên hàng hóa]]&lt;&gt;0,VLOOKUP(Table2[[#This Row],[Tên hàng hóa]],Table1[[Tên hàng hóa]:[ĐVT]],3,0),"")</f>
        <v>Cái</v>
      </c>
      <c r="G1029" s="145">
        <v>1302400</v>
      </c>
      <c r="H1029" s="145">
        <v>1</v>
      </c>
      <c r="I1029" s="146">
        <f>IF(Table2[[#This Row],[Số lượng]]&lt;&gt;0,Table2[[#This Row],[Số lượng]]*Table2[[#This Row],[Đơn giá mua]],"")</f>
        <v>1302400</v>
      </c>
      <c r="J1029" s="146">
        <f ca="1">IF(AND(Table2[[#This Row],[Tên hàng hóa]]&lt;&gt;0,D1030=""),SUM(OFFSET(Table2[[#This Row],[Thành tiền]],0,0,-COUNTIF(Table2[Số HĐ],Table2[[#This Row],[Số HĐ]]))),"")</f>
        <v>1302400</v>
      </c>
      <c r="K1029" s="145" t="s">
        <v>464</v>
      </c>
      <c r="L1029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29" s="147" t="s">
        <v>2136</v>
      </c>
    </row>
    <row r="1030" spans="1:13" ht="35.1" customHeight="1" x14ac:dyDescent="0.2">
      <c r="A1030" s="138"/>
      <c r="B1030" s="139"/>
      <c r="C1030" s="140" t="str">
        <f t="shared" si="15"/>
        <v/>
      </c>
      <c r="D1030" s="141"/>
      <c r="E1030" s="143" t="str">
        <f>IF(Table2[[#This Row],[Tên hàng hóa]]&lt;&gt;0,VLOOKUP(Table2[[#This Row],[Tên hàng hóa]],Table1[[Tên hàng hóa]:[Quy cách]],2,0),"")</f>
        <v/>
      </c>
      <c r="F1030" s="143" t="str">
        <f>IF(Table2[[#This Row],[Tên hàng hóa]]&lt;&gt;0,VLOOKUP(Table2[[#This Row],[Tên hàng hóa]],Table1[[Tên hàng hóa]:[ĐVT]],3,0),"")</f>
        <v/>
      </c>
      <c r="G1030" s="145"/>
      <c r="H1030" s="145"/>
      <c r="I1030" s="146" t="str">
        <f>IF(Table2[[#This Row],[Số lượng]]&lt;&gt;0,Table2[[#This Row],[Số lượng]]*Table2[[#This Row],[Đơn giá mua]],"")</f>
        <v/>
      </c>
      <c r="J1030" s="146" t="str">
        <f ca="1">IF(AND(Table2[[#This Row],[Tên hàng hóa]]&lt;&gt;0,D1031=""),SUM(OFFSET(Table2[[#This Row],[Thành tiền]],0,0,-COUNTIF(Table2[Số HĐ],Table2[[#This Row],[Số HĐ]]))),"")</f>
        <v/>
      </c>
      <c r="K1030" s="145"/>
      <c r="L103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30" s="147"/>
    </row>
    <row r="1031" spans="1:13" ht="35.1" customHeight="1" x14ac:dyDescent="0.2">
      <c r="A1031" s="138">
        <v>42475</v>
      </c>
      <c r="B1031" s="139" t="s">
        <v>2653</v>
      </c>
      <c r="C1031" s="105" t="s">
        <v>1119</v>
      </c>
      <c r="D1031" s="141" t="s">
        <v>2642</v>
      </c>
      <c r="E1031" s="143" t="str">
        <f>IF(Table2[[#This Row],[Tên hàng hóa]]&lt;&gt;0,VLOOKUP(Table2[[#This Row],[Tên hàng hóa]],Table1[[Tên hàng hóa]:[Quy cách]],2,0),"")</f>
        <v>Schneider</v>
      </c>
      <c r="F1031" s="143" t="str">
        <f>IF(Table2[[#This Row],[Tên hàng hóa]]&lt;&gt;0,VLOOKUP(Table2[[#This Row],[Tên hàng hóa]],Table1[[Tên hàng hóa]:[ĐVT]],3,0),"")</f>
        <v>Cái</v>
      </c>
      <c r="G1031" s="145">
        <v>22030030</v>
      </c>
      <c r="H1031" s="145">
        <v>1</v>
      </c>
      <c r="I1031" s="146">
        <f>IF(Table2[[#This Row],[Số lượng]]&lt;&gt;0,Table2[[#This Row],[Số lượng]]*Table2[[#This Row],[Đơn giá mua]],"")</f>
        <v>22030030</v>
      </c>
      <c r="J1031" s="146">
        <f ca="1">IF(AND(Table2[[#This Row],[Tên hàng hóa]]&lt;&gt;0,D1032=""),SUM(OFFSET(Table2[[#This Row],[Thành tiền]],0,0,-COUNTIF(Table2[Số HĐ],Table2[[#This Row],[Số HĐ]]))),"")</f>
        <v>22030030</v>
      </c>
      <c r="K1031" s="145" t="s">
        <v>464</v>
      </c>
      <c r="L103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31" s="147" t="s">
        <v>1821</v>
      </c>
    </row>
    <row r="1032" spans="1:13" ht="35.1" customHeight="1" x14ac:dyDescent="0.2">
      <c r="A1032" s="138"/>
      <c r="B1032" s="139"/>
      <c r="C1032" s="140" t="str">
        <f t="shared" si="15"/>
        <v/>
      </c>
      <c r="D1032" s="141"/>
      <c r="E1032" s="143" t="str">
        <f>IF(Table2[[#This Row],[Tên hàng hóa]]&lt;&gt;0,VLOOKUP(Table2[[#This Row],[Tên hàng hóa]],Table1[[Tên hàng hóa]:[Quy cách]],2,0),"")</f>
        <v/>
      </c>
      <c r="F1032" s="143" t="str">
        <f>IF(Table2[[#This Row],[Tên hàng hóa]]&lt;&gt;0,VLOOKUP(Table2[[#This Row],[Tên hàng hóa]],Table1[[Tên hàng hóa]:[ĐVT]],3,0),"")</f>
        <v/>
      </c>
      <c r="G1032" s="145"/>
      <c r="H1032" s="145"/>
      <c r="I1032" s="146" t="str">
        <f>IF(Table2[[#This Row],[Số lượng]]&lt;&gt;0,Table2[[#This Row],[Số lượng]]*Table2[[#This Row],[Đơn giá mua]],"")</f>
        <v/>
      </c>
      <c r="J1032" s="146" t="str">
        <f ca="1">IF(AND(Table2[[#This Row],[Tên hàng hóa]]&lt;&gt;0,D1033=""),SUM(OFFSET(Table2[[#This Row],[Thành tiền]],0,0,-COUNTIF(Table2[Số HĐ],Table2[[#This Row],[Số HĐ]]))),"")</f>
        <v/>
      </c>
      <c r="K1032" s="145"/>
      <c r="L103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32" s="147"/>
    </row>
    <row r="1033" spans="1:13" ht="35.1" customHeight="1" x14ac:dyDescent="0.2">
      <c r="A1033" s="138">
        <v>42475</v>
      </c>
      <c r="B1033" s="139" t="s">
        <v>2654</v>
      </c>
      <c r="C1033" s="140" t="s">
        <v>2558</v>
      </c>
      <c r="D1033" s="141" t="s">
        <v>2655</v>
      </c>
      <c r="E1033" s="143" t="str">
        <f>IF(Table2[[#This Row],[Tên hàng hóa]]&lt;&gt;0,VLOOKUP(Table2[[#This Row],[Tên hàng hóa]],Table1[[Tên hàng hóa]:[Quy cách]],2,0),"")</f>
        <v>Panasonic</v>
      </c>
      <c r="F1033" s="143" t="str">
        <f>IF(Table2[[#This Row],[Tên hàng hóa]]&lt;&gt;0,VLOOKUP(Table2[[#This Row],[Tên hàng hóa]],Table1[[Tên hàng hóa]:[ĐVT]],3,0),"")</f>
        <v>Cái</v>
      </c>
      <c r="G1033" s="145">
        <v>4191000</v>
      </c>
      <c r="H1033" s="145">
        <v>2</v>
      </c>
      <c r="I1033" s="146">
        <f>IF(Table2[[#This Row],[Số lượng]]&lt;&gt;0,Table2[[#This Row],[Số lượng]]*Table2[[#This Row],[Đơn giá mua]],"")</f>
        <v>8382000</v>
      </c>
      <c r="J1033" s="146">
        <f ca="1">IF(AND(Table2[[#This Row],[Tên hàng hóa]]&lt;&gt;0,D1034=""),SUM(OFFSET(Table2[[#This Row],[Thành tiền]],0,0,-COUNTIF(Table2[Số HĐ],Table2[[#This Row],[Số HĐ]]))),"")</f>
        <v>8382000</v>
      </c>
      <c r="K1033" s="145" t="s">
        <v>464</v>
      </c>
      <c r="L103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33" s="147" t="s">
        <v>2136</v>
      </c>
    </row>
    <row r="1034" spans="1:13" ht="35.1" customHeight="1" x14ac:dyDescent="0.2">
      <c r="A1034" s="138"/>
      <c r="B1034" s="139"/>
      <c r="C1034" s="140" t="str">
        <f t="shared" si="15"/>
        <v/>
      </c>
      <c r="D1034" s="141"/>
      <c r="E1034" s="143" t="str">
        <f>IF(Table2[[#This Row],[Tên hàng hóa]]&lt;&gt;0,VLOOKUP(Table2[[#This Row],[Tên hàng hóa]],Table1[[Tên hàng hóa]:[Quy cách]],2,0),"")</f>
        <v/>
      </c>
      <c r="F1034" s="143" t="str">
        <f>IF(Table2[[#This Row],[Tên hàng hóa]]&lt;&gt;0,VLOOKUP(Table2[[#This Row],[Tên hàng hóa]],Table1[[Tên hàng hóa]:[ĐVT]],3,0),"")</f>
        <v/>
      </c>
      <c r="G1034" s="145"/>
      <c r="H1034" s="145"/>
      <c r="I1034" s="146" t="str">
        <f>IF(Table2[[#This Row],[Số lượng]]&lt;&gt;0,Table2[[#This Row],[Số lượng]]*Table2[[#This Row],[Đơn giá mua]],"")</f>
        <v/>
      </c>
      <c r="J1034" s="146" t="str">
        <f ca="1">IF(AND(Table2[[#This Row],[Tên hàng hóa]]&lt;&gt;0,D1035=""),SUM(OFFSET(Table2[[#This Row],[Thành tiền]],0,0,-COUNTIF(Table2[Số HĐ],Table2[[#This Row],[Số HĐ]]))),"")</f>
        <v/>
      </c>
      <c r="K1034" s="145"/>
      <c r="L103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34" s="147"/>
    </row>
    <row r="1035" spans="1:13" ht="35.1" customHeight="1" x14ac:dyDescent="0.2">
      <c r="A1035" s="138">
        <v>42475</v>
      </c>
      <c r="B1035" s="139" t="s">
        <v>2664</v>
      </c>
      <c r="C1035" s="128" t="s">
        <v>480</v>
      </c>
      <c r="D1035" s="141" t="s">
        <v>422</v>
      </c>
      <c r="E1035" s="143" t="str">
        <f>IF(Table2[[#This Row],[Tên hàng hóa]]&lt;&gt;0,VLOOKUP(Table2[[#This Row],[Tên hàng hóa]],Table1[[Tên hàng hóa]:[Quy cách]],2,0),"")</f>
        <v>Timer</v>
      </c>
      <c r="F1035" s="143" t="str">
        <f>IF(Table2[[#This Row],[Tên hàng hóa]]&lt;&gt;0,VLOOKUP(Table2[[#This Row],[Tên hàng hóa]],Table1[[Tên hàng hóa]:[ĐVT]],3,0),"")</f>
        <v>Cái</v>
      </c>
      <c r="G1035" s="145">
        <v>333300</v>
      </c>
      <c r="H1035" s="145">
        <v>2</v>
      </c>
      <c r="I1035" s="146">
        <f>IF(Table2[[#This Row],[Số lượng]]&lt;&gt;0,Table2[[#This Row],[Số lượng]]*Table2[[#This Row],[Đơn giá mua]],"")</f>
        <v>666600</v>
      </c>
      <c r="J1035" s="146" t="str">
        <f ca="1">IF(AND(Table2[[#This Row],[Tên hàng hóa]]&lt;&gt;0,D1036=""),SUM(OFFSET(Table2[[#This Row],[Thành tiền]],0,0,-COUNTIF(Table2[Số HĐ],Table2[[#This Row],[Số HĐ]]))),"")</f>
        <v/>
      </c>
      <c r="K1035" s="145"/>
      <c r="L103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35" s="147"/>
    </row>
    <row r="1036" spans="1:13" ht="35.1" customHeight="1" x14ac:dyDescent="0.2">
      <c r="A1036" s="138">
        <v>42475</v>
      </c>
      <c r="B1036" s="139" t="s">
        <v>2664</v>
      </c>
      <c r="C1036" s="128" t="s">
        <v>480</v>
      </c>
      <c r="D1036" s="141" t="s">
        <v>2052</v>
      </c>
      <c r="E1036" s="143" t="str">
        <f>IF(Table2[[#This Row],[Tên hàng hóa]]&lt;&gt;0,VLOOKUP(Table2[[#This Row],[Tên hàng hóa]],Table1[[Tên hàng hóa]:[Quy cách]],2,0),"")</f>
        <v>OMRON</v>
      </c>
      <c r="F1036" s="143" t="str">
        <f>IF(Table2[[#This Row],[Tên hàng hóa]]&lt;&gt;0,VLOOKUP(Table2[[#This Row],[Tên hàng hóa]],Table1[[Tên hàng hóa]:[ĐVT]],3,0),"")</f>
        <v>Cái</v>
      </c>
      <c r="G1036" s="145">
        <v>220000</v>
      </c>
      <c r="H1036" s="145">
        <v>2</v>
      </c>
      <c r="I1036" s="146">
        <f>IF(Table2[[#This Row],[Số lượng]]&lt;&gt;0,Table2[[#This Row],[Số lượng]]*Table2[[#This Row],[Đơn giá mua]],"")</f>
        <v>440000</v>
      </c>
      <c r="J1036" s="146" t="str">
        <f ca="1">IF(AND(Table2[[#This Row],[Tên hàng hóa]]&lt;&gt;0,D1037=""),SUM(OFFSET(Table2[[#This Row],[Thành tiền]],0,0,-COUNTIF(Table2[Số HĐ],Table2[[#This Row],[Số HĐ]]))),"")</f>
        <v/>
      </c>
      <c r="K1036" s="145"/>
      <c r="L103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36" s="147"/>
    </row>
    <row r="1037" spans="1:13" ht="35.1" customHeight="1" x14ac:dyDescent="0.2">
      <c r="A1037" s="138">
        <v>42475</v>
      </c>
      <c r="B1037" s="139" t="s">
        <v>2664</v>
      </c>
      <c r="C1037" s="128" t="s">
        <v>480</v>
      </c>
      <c r="D1037" s="141" t="s">
        <v>2063</v>
      </c>
      <c r="E1037" s="143" t="str">
        <f>IF(Table2[[#This Row],[Tên hàng hóa]]&lt;&gt;0,VLOOKUP(Table2[[#This Row],[Tên hàng hóa]],Table1[[Tên hàng hóa]:[Quy cách]],2,0),"")</f>
        <v>OMRON</v>
      </c>
      <c r="F1037" s="143" t="str">
        <f>IF(Table2[[#This Row],[Tên hàng hóa]]&lt;&gt;0,VLOOKUP(Table2[[#This Row],[Tên hàng hóa]],Table1[[Tên hàng hóa]:[ĐVT]],3,0),"")</f>
        <v>Cái</v>
      </c>
      <c r="G1037" s="145">
        <v>183700</v>
      </c>
      <c r="H1037" s="145">
        <v>2</v>
      </c>
      <c r="I1037" s="146">
        <f>IF(Table2[[#This Row],[Số lượng]]&lt;&gt;0,Table2[[#This Row],[Số lượng]]*Table2[[#This Row],[Đơn giá mua]],"")</f>
        <v>367400</v>
      </c>
      <c r="J1037" s="146" t="str">
        <f ca="1">IF(AND(Table2[[#This Row],[Tên hàng hóa]]&lt;&gt;0,D1038=""),SUM(OFFSET(Table2[[#This Row],[Thành tiền]],0,0,-COUNTIF(Table2[Số HĐ],Table2[[#This Row],[Số HĐ]]))),"")</f>
        <v/>
      </c>
      <c r="K1037" s="145"/>
      <c r="L103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37" s="147"/>
    </row>
    <row r="1038" spans="1:13" ht="35.1" customHeight="1" x14ac:dyDescent="0.2">
      <c r="A1038" s="138">
        <v>42475</v>
      </c>
      <c r="B1038" s="139" t="s">
        <v>2664</v>
      </c>
      <c r="C1038" s="128" t="s">
        <v>480</v>
      </c>
      <c r="D1038" s="141" t="s">
        <v>1225</v>
      </c>
      <c r="E1038" s="143" t="str">
        <f>IF(Table2[[#This Row],[Tên hàng hóa]]&lt;&gt;0,VLOOKUP(Table2[[#This Row],[Tên hàng hóa]],Table1[[Tên hàng hóa]:[Quy cách]],2,0),"")</f>
        <v>Cảm Biến</v>
      </c>
      <c r="F1038" s="143" t="str">
        <f>IF(Table2[[#This Row],[Tên hàng hóa]]&lt;&gt;0,VLOOKUP(Table2[[#This Row],[Tên hàng hóa]],Table1[[Tên hàng hóa]:[ĐVT]],3,0),"")</f>
        <v>Cái</v>
      </c>
      <c r="G1038" s="145">
        <v>568700</v>
      </c>
      <c r="H1038" s="145">
        <v>1</v>
      </c>
      <c r="I1038" s="146">
        <f>IF(Table2[[#This Row],[Số lượng]]&lt;&gt;0,Table2[[#This Row],[Số lượng]]*Table2[[#This Row],[Đơn giá mua]],"")</f>
        <v>568700</v>
      </c>
      <c r="J1038" s="146">
        <f ca="1">IF(AND(Table2[[#This Row],[Tên hàng hóa]]&lt;&gt;0,D1039=""),SUM(OFFSET(Table2[[#This Row],[Thành tiền]],0,0,-COUNTIF(Table2[Số HĐ],Table2[[#This Row],[Số HĐ]]))),"")</f>
        <v>2042700</v>
      </c>
      <c r="K1038" s="152" t="s">
        <v>464</v>
      </c>
      <c r="L1038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38" s="15" t="s">
        <v>3056</v>
      </c>
    </row>
    <row r="1039" spans="1:13" ht="35.1" customHeight="1" x14ac:dyDescent="0.2">
      <c r="A1039" s="138"/>
      <c r="B1039" s="139"/>
      <c r="C1039" s="140" t="str">
        <f t="shared" si="15"/>
        <v/>
      </c>
      <c r="D1039" s="141"/>
      <c r="E1039" s="143" t="str">
        <f>IF(Table2[[#This Row],[Tên hàng hóa]]&lt;&gt;0,VLOOKUP(Table2[[#This Row],[Tên hàng hóa]],Table1[[Tên hàng hóa]:[Quy cách]],2,0),"")</f>
        <v/>
      </c>
      <c r="F1039" s="143" t="str">
        <f>IF(Table2[[#This Row],[Tên hàng hóa]]&lt;&gt;0,VLOOKUP(Table2[[#This Row],[Tên hàng hóa]],Table1[[Tên hàng hóa]:[ĐVT]],3,0),"")</f>
        <v/>
      </c>
      <c r="G1039" s="145"/>
      <c r="H1039" s="145"/>
      <c r="I1039" s="146" t="str">
        <f>IF(Table2[[#This Row],[Số lượng]]&lt;&gt;0,Table2[[#This Row],[Số lượng]]*Table2[[#This Row],[Đơn giá mua]],"")</f>
        <v/>
      </c>
      <c r="J1039" s="146" t="str">
        <f ca="1">IF(AND(Table2[[#This Row],[Tên hàng hóa]]&lt;&gt;0,D1040=""),SUM(OFFSET(Table2[[#This Row],[Thành tiền]],0,0,-COUNTIF(Table2[Số HĐ],Table2[[#This Row],[Số HĐ]]))),"")</f>
        <v/>
      </c>
      <c r="K1039" s="145"/>
      <c r="L103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39" s="147"/>
    </row>
    <row r="1040" spans="1:13" ht="35.1" customHeight="1" x14ac:dyDescent="0.2">
      <c r="A1040" s="138">
        <v>42478</v>
      </c>
      <c r="B1040" s="139" t="s">
        <v>2665</v>
      </c>
      <c r="C1040" s="105" t="s">
        <v>1119</v>
      </c>
      <c r="D1040" s="141" t="s">
        <v>1807</v>
      </c>
      <c r="E1040" s="143" t="str">
        <f>IF(Table2[[#This Row],[Tên hàng hóa]]&lt;&gt;0,VLOOKUP(Table2[[#This Row],[Tên hàng hóa]],Table1[[Tên hàng hóa]:[Quy cách]],2,0),"")</f>
        <v>Schneider</v>
      </c>
      <c r="F1040" s="143" t="str">
        <f>IF(Table2[[#This Row],[Tên hàng hóa]]&lt;&gt;0,VLOOKUP(Table2[[#This Row],[Tên hàng hóa]],Table1[[Tên hàng hóa]:[ĐVT]],3,0),"")</f>
        <v>Cái</v>
      </c>
      <c r="G1040" s="145">
        <v>77110</v>
      </c>
      <c r="H1040" s="145">
        <v>13</v>
      </c>
      <c r="I1040" s="146">
        <f>IF(Table2[[#This Row],[Số lượng]]&lt;&gt;0,Table2[[#This Row],[Số lượng]]*Table2[[#This Row],[Đơn giá mua]],"")</f>
        <v>1002430</v>
      </c>
      <c r="J1040" s="146" t="str">
        <f ca="1">IF(AND(Table2[[#This Row],[Tên hàng hóa]]&lt;&gt;0,D1041=""),SUM(OFFSET(Table2[[#This Row],[Thành tiền]],0,0,-COUNTIF(Table2[Số HĐ],Table2[[#This Row],[Số HĐ]]))),"")</f>
        <v/>
      </c>
      <c r="K1040" s="145"/>
      <c r="L104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40" s="147"/>
    </row>
    <row r="1041" spans="1:13" ht="35.1" customHeight="1" x14ac:dyDescent="0.2">
      <c r="A1041" s="138">
        <v>42478</v>
      </c>
      <c r="B1041" s="139" t="s">
        <v>2665</v>
      </c>
      <c r="C1041" s="140" t="str">
        <f t="shared" si="15"/>
        <v>CTY TNHH KỸ THUẬT ĐIỆN - TỰ ĐỘNG HÓA A&amp;E</v>
      </c>
      <c r="D1041" s="141" t="s">
        <v>1806</v>
      </c>
      <c r="E1041" s="143" t="str">
        <f>IF(Table2[[#This Row],[Tên hàng hóa]]&lt;&gt;0,VLOOKUP(Table2[[#This Row],[Tên hàng hóa]],Table1[[Tên hàng hóa]:[Quy cách]],2,0),"")</f>
        <v>Schneider</v>
      </c>
      <c r="F1041" s="143" t="str">
        <f>IF(Table2[[#This Row],[Tên hàng hóa]]&lt;&gt;0,VLOOKUP(Table2[[#This Row],[Tên hàng hóa]],Table1[[Tên hàng hóa]:[ĐVT]],3,0),"")</f>
        <v>Cái</v>
      </c>
      <c r="G1041" s="145">
        <v>100210</v>
      </c>
      <c r="H1041" s="145">
        <v>13</v>
      </c>
      <c r="I1041" s="146">
        <f>IF(Table2[[#This Row],[Số lượng]]&lt;&gt;0,Table2[[#This Row],[Số lượng]]*Table2[[#This Row],[Đơn giá mua]],"")</f>
        <v>1302730</v>
      </c>
      <c r="J1041" s="146">
        <f ca="1">IF(AND(Table2[[#This Row],[Tên hàng hóa]]&lt;&gt;0,D1042=""),SUM(OFFSET(Table2[[#This Row],[Thành tiền]],0,0,-COUNTIF(Table2[Số HĐ],Table2[[#This Row],[Số HĐ]]))),"")</f>
        <v>2305160</v>
      </c>
      <c r="K1041" s="145" t="s">
        <v>464</v>
      </c>
      <c r="L104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41" s="147" t="s">
        <v>1821</v>
      </c>
    </row>
    <row r="1042" spans="1:13" ht="35.1" customHeight="1" x14ac:dyDescent="0.2">
      <c r="A1042" s="138"/>
      <c r="B1042" s="139"/>
      <c r="C1042" s="140" t="str">
        <f t="shared" si="15"/>
        <v/>
      </c>
      <c r="D1042" s="141"/>
      <c r="E1042" s="143" t="str">
        <f>IF(Table2[[#This Row],[Tên hàng hóa]]&lt;&gt;0,VLOOKUP(Table2[[#This Row],[Tên hàng hóa]],Table1[[Tên hàng hóa]:[Quy cách]],2,0),"")</f>
        <v/>
      </c>
      <c r="F1042" s="143" t="str">
        <f>IF(Table2[[#This Row],[Tên hàng hóa]]&lt;&gt;0,VLOOKUP(Table2[[#This Row],[Tên hàng hóa]],Table1[[Tên hàng hóa]:[ĐVT]],3,0),"")</f>
        <v/>
      </c>
      <c r="G1042" s="145"/>
      <c r="H1042" s="145"/>
      <c r="I1042" s="146" t="str">
        <f>IF(Table2[[#This Row],[Số lượng]]&lt;&gt;0,Table2[[#This Row],[Số lượng]]*Table2[[#This Row],[Đơn giá mua]],"")</f>
        <v/>
      </c>
      <c r="J1042" s="146" t="str">
        <f ca="1">IF(AND(Table2[[#This Row],[Tên hàng hóa]]&lt;&gt;0,D1043=""),SUM(OFFSET(Table2[[#This Row],[Thành tiền]],0,0,-COUNTIF(Table2[Số HĐ],Table2[[#This Row],[Số HĐ]]))),"")</f>
        <v/>
      </c>
      <c r="K1042" s="145"/>
      <c r="L104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42" s="147"/>
    </row>
    <row r="1043" spans="1:13" ht="35.1" customHeight="1" x14ac:dyDescent="0.2">
      <c r="A1043" s="138">
        <v>42479</v>
      </c>
      <c r="B1043" s="139" t="s">
        <v>2666</v>
      </c>
      <c r="C1043" s="123" t="s">
        <v>2532</v>
      </c>
      <c r="D1043" s="141" t="s">
        <v>2667</v>
      </c>
      <c r="E1043" s="143" t="str">
        <f>IF(Table2[[#This Row],[Tên hàng hóa]]&lt;&gt;0,VLOOKUP(Table2[[#This Row],[Tên hàng hóa]],Table1[[Tên hàng hóa]:[Quy cách]],2,0),"")</f>
        <v>Mitsubisi</v>
      </c>
      <c r="F1043" s="143" t="str">
        <f>IF(Table2[[#This Row],[Tên hàng hóa]]&lt;&gt;0,VLOOKUP(Table2[[#This Row],[Tên hàng hóa]],Table1[[Tên hàng hóa]:[ĐVT]],3,0),"")</f>
        <v>Cái</v>
      </c>
      <c r="G1043" s="145">
        <v>3618120</v>
      </c>
      <c r="H1043" s="145">
        <v>1</v>
      </c>
      <c r="I1043" s="146">
        <f>IF(Table2[[#This Row],[Số lượng]]&lt;&gt;0,Table2[[#This Row],[Số lượng]]*Table2[[#This Row],[Đơn giá mua]],"")</f>
        <v>3618120</v>
      </c>
      <c r="J1043" s="146">
        <f ca="1">IF(AND(Table2[[#This Row],[Tên hàng hóa]]&lt;&gt;0,D1044=""),SUM(OFFSET(Table2[[#This Row],[Thành tiền]],0,0,-COUNTIF(Table2[Số HĐ],Table2[[#This Row],[Số HĐ]]))),"")</f>
        <v>3618120</v>
      </c>
      <c r="K1043" s="145" t="s">
        <v>464</v>
      </c>
      <c r="L104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43" s="147" t="s">
        <v>2136</v>
      </c>
    </row>
    <row r="1044" spans="1:13" ht="35.1" customHeight="1" x14ac:dyDescent="0.2">
      <c r="A1044" s="138"/>
      <c r="B1044" s="139"/>
      <c r="C1044" s="140" t="str">
        <f t="shared" si="15"/>
        <v/>
      </c>
      <c r="D1044" s="141"/>
      <c r="E1044" s="143" t="str">
        <f>IF(Table2[[#This Row],[Tên hàng hóa]]&lt;&gt;0,VLOOKUP(Table2[[#This Row],[Tên hàng hóa]],Table1[[Tên hàng hóa]:[Quy cách]],2,0),"")</f>
        <v/>
      </c>
      <c r="F1044" s="143" t="str">
        <f>IF(Table2[[#This Row],[Tên hàng hóa]]&lt;&gt;0,VLOOKUP(Table2[[#This Row],[Tên hàng hóa]],Table1[[Tên hàng hóa]:[ĐVT]],3,0),"")</f>
        <v/>
      </c>
      <c r="G1044" s="145"/>
      <c r="H1044" s="145"/>
      <c r="I1044" s="146" t="str">
        <f>IF(Table2[[#This Row],[Số lượng]]&lt;&gt;0,Table2[[#This Row],[Số lượng]]*Table2[[#This Row],[Đơn giá mua]],"")</f>
        <v/>
      </c>
      <c r="J1044" s="146" t="str">
        <f ca="1">IF(AND(Table2[[#This Row],[Tên hàng hóa]]&lt;&gt;0,D1045=""),SUM(OFFSET(Table2[[#This Row],[Thành tiền]],0,0,-COUNTIF(Table2[Số HĐ],Table2[[#This Row],[Số HĐ]]))),"")</f>
        <v/>
      </c>
      <c r="K1044" s="145"/>
      <c r="L104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44" s="147"/>
    </row>
    <row r="1045" spans="1:13" ht="35.1" customHeight="1" x14ac:dyDescent="0.2">
      <c r="A1045" s="138">
        <v>42480</v>
      </c>
      <c r="B1045" s="139" t="s">
        <v>2668</v>
      </c>
      <c r="C1045" s="140" t="s">
        <v>1119</v>
      </c>
      <c r="D1045" s="141" t="s">
        <v>1806</v>
      </c>
      <c r="E1045" s="143" t="str">
        <f>IF(Table2[[#This Row],[Tên hàng hóa]]&lt;&gt;0,VLOOKUP(Table2[[#This Row],[Tên hàng hóa]],Table1[[Tên hàng hóa]:[Quy cách]],2,0),"")</f>
        <v>Schneider</v>
      </c>
      <c r="F1045" s="143" t="str">
        <f>IF(Table2[[#This Row],[Tên hàng hóa]]&lt;&gt;0,VLOOKUP(Table2[[#This Row],[Tên hàng hóa]],Table1[[Tên hàng hóa]:[ĐVT]],3,0),"")</f>
        <v>Cái</v>
      </c>
      <c r="G1045" s="145">
        <v>100210</v>
      </c>
      <c r="H1045" s="145">
        <v>3</v>
      </c>
      <c r="I1045" s="146">
        <f>IF(Table2[[#This Row],[Số lượng]]&lt;&gt;0,Table2[[#This Row],[Số lượng]]*Table2[[#This Row],[Đơn giá mua]],"")</f>
        <v>300630</v>
      </c>
      <c r="J1045" s="146" t="str">
        <f ca="1">IF(AND(Table2[[#This Row],[Tên hàng hóa]]&lt;&gt;0,D1046=""),SUM(OFFSET(Table2[[#This Row],[Thành tiền]],0,0,-COUNTIF(Table2[Số HĐ],Table2[[#This Row],[Số HĐ]]))),"")</f>
        <v/>
      </c>
      <c r="K1045" s="145"/>
      <c r="L104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45" s="147"/>
    </row>
    <row r="1046" spans="1:13" ht="35.1" customHeight="1" x14ac:dyDescent="0.2">
      <c r="A1046" s="138">
        <v>42480</v>
      </c>
      <c r="B1046" s="139" t="s">
        <v>2668</v>
      </c>
      <c r="C1046" s="140" t="str">
        <f>IF(AND(D1046&lt;&gt;0,D1275=""),C1045,"")</f>
        <v/>
      </c>
      <c r="D1046" s="141" t="s">
        <v>1807</v>
      </c>
      <c r="E1046" s="143" t="str">
        <f>IF(Table2[[#This Row],[Tên hàng hóa]]&lt;&gt;0,VLOOKUP(Table2[[#This Row],[Tên hàng hóa]],Table1[[Tên hàng hóa]:[Quy cách]],2,0),"")</f>
        <v>Schneider</v>
      </c>
      <c r="F1046" s="143" t="str">
        <f>IF(Table2[[#This Row],[Tên hàng hóa]]&lt;&gt;0,VLOOKUP(Table2[[#This Row],[Tên hàng hóa]],Table1[[Tên hàng hóa]:[ĐVT]],3,0),"")</f>
        <v>Cái</v>
      </c>
      <c r="G1046" s="145">
        <v>77110</v>
      </c>
      <c r="H1046" s="145">
        <v>3</v>
      </c>
      <c r="I1046" s="146">
        <f>IF(Table2[[#This Row],[Số lượng]]&lt;&gt;0,Table2[[#This Row],[Số lượng]]*Table2[[#This Row],[Đơn giá mua]],"")</f>
        <v>231330</v>
      </c>
      <c r="J1046" s="146" t="str">
        <f ca="1">IF(AND(Table2[[#This Row],[Tên hàng hóa]]&lt;&gt;0,D1275=""),SUM(OFFSET(Table2[[#This Row],[Thành tiền]],0,0,-COUNTIF(Table2[Số HĐ],Table2[[#This Row],[Số HĐ]]))),"")</f>
        <v/>
      </c>
      <c r="K1046" s="145" t="s">
        <v>464</v>
      </c>
      <c r="L1046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46" s="147" t="s">
        <v>2136</v>
      </c>
    </row>
    <row r="1047" spans="1:13" ht="35.1" customHeight="1" x14ac:dyDescent="0.2">
      <c r="A1047" s="138"/>
      <c r="B1047" s="139"/>
      <c r="C1047" s="140" t="str">
        <f t="shared" ref="C1047:C1077" si="16">IF(AND(D1047&lt;&gt;0,D1048=""),C1046,"")</f>
        <v/>
      </c>
      <c r="D1047" s="141"/>
      <c r="E1047" s="143" t="str">
        <f>IF(Table2[[#This Row],[Tên hàng hóa]]&lt;&gt;0,VLOOKUP(Table2[[#This Row],[Tên hàng hóa]],Table1[[Tên hàng hóa]:[Quy cách]],2,0),"")</f>
        <v/>
      </c>
      <c r="F1047" s="143" t="str">
        <f>IF(Table2[[#This Row],[Tên hàng hóa]]&lt;&gt;0,VLOOKUP(Table2[[#This Row],[Tên hàng hóa]],Table1[[Tên hàng hóa]:[ĐVT]],3,0),"")</f>
        <v/>
      </c>
      <c r="G1047" s="145"/>
      <c r="H1047" s="145"/>
      <c r="I1047" s="146" t="str">
        <f>IF(Table2[[#This Row],[Số lượng]]&lt;&gt;0,Table2[[#This Row],[Số lượng]]*Table2[[#This Row],[Đơn giá mua]],"")</f>
        <v/>
      </c>
      <c r="J1047" s="146" t="str">
        <f ca="1">IF(AND(Table2[[#This Row],[Tên hàng hóa]]&lt;&gt;0,D1048=""),SUM(OFFSET(Table2[[#This Row],[Thành tiền]],0,0,-COUNTIF(Table2[Số HĐ],Table2[[#This Row],[Số HĐ]]))),"")</f>
        <v/>
      </c>
      <c r="K1047" s="145"/>
      <c r="L104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47" s="147"/>
    </row>
    <row r="1048" spans="1:13" ht="35.1" customHeight="1" x14ac:dyDescent="0.2">
      <c r="A1048" s="138">
        <v>42472</v>
      </c>
      <c r="B1048" s="139" t="s">
        <v>2684</v>
      </c>
      <c r="C1048" s="128" t="s">
        <v>521</v>
      </c>
      <c r="D1048" s="141" t="s">
        <v>59</v>
      </c>
      <c r="E1048" s="143" t="str">
        <f>IF(Table2[[#This Row],[Tên hàng hóa]]&lt;&gt;0,VLOOKUP(Table2[[#This Row],[Tên hàng hóa]],Table1[[Tên hàng hóa]:[Quy cách]],2,0),"")</f>
        <v>Bộ Điều Khiển Lập Trình</v>
      </c>
      <c r="F1048" s="143" t="str">
        <f>IF(Table2[[#This Row],[Tên hàng hóa]]&lt;&gt;0,VLOOKUP(Table2[[#This Row],[Tên hàng hóa]],Table1[[Tên hàng hóa]:[ĐVT]],3,0),"")</f>
        <v>Cái</v>
      </c>
      <c r="G1048" s="145">
        <v>6050000</v>
      </c>
      <c r="H1048" s="145">
        <v>1</v>
      </c>
      <c r="I1048" s="146">
        <f>IF(Table2[[#This Row],[Số lượng]]&lt;&gt;0,Table2[[#This Row],[Số lượng]]*Table2[[#This Row],[Đơn giá mua]],"")</f>
        <v>6050000</v>
      </c>
      <c r="J1048" s="146">
        <f ca="1">IF(AND(Table2[[#This Row],[Tên hàng hóa]]&lt;&gt;0,D1049=""),SUM(OFFSET(Table2[[#This Row],[Thành tiền]],0,0,-COUNTIF(Table2[Số HĐ],Table2[[#This Row],[Số HĐ]]))),"")</f>
        <v>6050000</v>
      </c>
      <c r="K1048" s="152" t="s">
        <v>464</v>
      </c>
      <c r="L1048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48" s="153" t="s">
        <v>3551</v>
      </c>
    </row>
    <row r="1049" spans="1:13" ht="35.1" customHeight="1" x14ac:dyDescent="0.2">
      <c r="A1049" s="138"/>
      <c r="B1049" s="139"/>
      <c r="C1049" s="140" t="str">
        <f t="shared" si="16"/>
        <v/>
      </c>
      <c r="D1049" s="141"/>
      <c r="E1049" s="143" t="str">
        <f>IF(Table2[[#This Row],[Tên hàng hóa]]&lt;&gt;0,VLOOKUP(Table2[[#This Row],[Tên hàng hóa]],Table1[[Tên hàng hóa]:[Quy cách]],2,0),"")</f>
        <v/>
      </c>
      <c r="F1049" s="143" t="str">
        <f>IF(Table2[[#This Row],[Tên hàng hóa]]&lt;&gt;0,VLOOKUP(Table2[[#This Row],[Tên hàng hóa]],Table1[[Tên hàng hóa]:[ĐVT]],3,0),"")</f>
        <v/>
      </c>
      <c r="G1049" s="145"/>
      <c r="H1049" s="145"/>
      <c r="I1049" s="146" t="str">
        <f>IF(Table2[[#This Row],[Số lượng]]&lt;&gt;0,Table2[[#This Row],[Số lượng]]*Table2[[#This Row],[Đơn giá mua]],"")</f>
        <v/>
      </c>
      <c r="J1049" s="146" t="str">
        <f ca="1">IF(AND(Table2[[#This Row],[Tên hàng hóa]]&lt;&gt;0,D1050=""),SUM(OFFSET(Table2[[#This Row],[Thành tiền]],0,0,-COUNTIF(Table2[Số HĐ],Table2[[#This Row],[Số HĐ]]))),"")</f>
        <v/>
      </c>
      <c r="K1049" s="145"/>
      <c r="L104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49" s="147"/>
    </row>
    <row r="1050" spans="1:13" ht="35.1" customHeight="1" x14ac:dyDescent="0.2">
      <c r="A1050" s="138">
        <v>42473</v>
      </c>
      <c r="B1050" s="139" t="s">
        <v>2685</v>
      </c>
      <c r="C1050" s="128" t="s">
        <v>521</v>
      </c>
      <c r="D1050" s="141" t="s">
        <v>2599</v>
      </c>
      <c r="E1050" s="143" t="str">
        <f>IF(Table2[[#This Row],[Tên hàng hóa]]&lt;&gt;0,VLOOKUP(Table2[[#This Row],[Tên hàng hóa]],Table1[[Tên hàng hóa]:[Quy cách]],2,0),"")</f>
        <v>Timer</v>
      </c>
      <c r="F1050" s="143" t="str">
        <f>IF(Table2[[#This Row],[Tên hàng hóa]]&lt;&gt;0,VLOOKUP(Table2[[#This Row],[Tên hàng hóa]],Table1[[Tên hàng hóa]:[ĐVT]],3,0),"")</f>
        <v>Cái</v>
      </c>
      <c r="G1050" s="145">
        <v>2640000</v>
      </c>
      <c r="H1050" s="145">
        <v>5</v>
      </c>
      <c r="I1050" s="146">
        <f>IF(Table2[[#This Row],[Số lượng]]&lt;&gt;0,Table2[[#This Row],[Số lượng]]*Table2[[#This Row],[Đơn giá mua]],"")</f>
        <v>13200000</v>
      </c>
      <c r="J1050" s="146" t="str">
        <f ca="1">IF(AND(Table2[[#This Row],[Tên hàng hóa]]&lt;&gt;0,D1051=""),SUM(OFFSET(Table2[[#This Row],[Thành tiền]],0,0,-COUNTIF(Table2[Số HĐ],Table2[[#This Row],[Số HĐ]]))),"")</f>
        <v/>
      </c>
      <c r="K1050" s="145"/>
      <c r="L105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50" s="147"/>
    </row>
    <row r="1051" spans="1:13" ht="35.1" customHeight="1" x14ac:dyDescent="0.2">
      <c r="A1051" s="138">
        <v>42473</v>
      </c>
      <c r="B1051" s="139" t="s">
        <v>2685</v>
      </c>
      <c r="C1051" s="140" t="str">
        <f t="shared" si="16"/>
        <v>CTY Điện Minh Nguyên</v>
      </c>
      <c r="D1051" s="141" t="s">
        <v>217</v>
      </c>
      <c r="E1051" s="143" t="str">
        <f>IF(Table2[[#This Row],[Tên hàng hóa]]&lt;&gt;0,VLOOKUP(Table2[[#This Row],[Tên hàng hóa]],Table1[[Tên hàng hóa]:[Quy cách]],2,0),"")</f>
        <v>Cảm Biến</v>
      </c>
      <c r="F1051" s="143" t="str">
        <f>IF(Table2[[#This Row],[Tên hàng hóa]]&lt;&gt;0,VLOOKUP(Table2[[#This Row],[Tên hàng hóa]],Table1[[Tên hàng hóa]:[ĐVT]],3,0),"")</f>
        <v>Cái</v>
      </c>
      <c r="G1051" s="145">
        <v>880000</v>
      </c>
      <c r="H1051" s="145">
        <v>6</v>
      </c>
      <c r="I1051" s="146">
        <f>IF(Table2[[#This Row],[Số lượng]]&lt;&gt;0,Table2[[#This Row],[Số lượng]]*Table2[[#This Row],[Đơn giá mua]],"")</f>
        <v>5280000</v>
      </c>
      <c r="J1051" s="146">
        <f ca="1">IF(AND(Table2[[#This Row],[Tên hàng hóa]]&lt;&gt;0,D1052=""),SUM(OFFSET(Table2[[#This Row],[Thành tiền]],0,0,-COUNTIF(Table2[Số HĐ],Table2[[#This Row],[Số HĐ]]))),"")</f>
        <v>18480000</v>
      </c>
      <c r="K1051" s="152" t="s">
        <v>464</v>
      </c>
      <c r="L105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51" s="153" t="s">
        <v>3551</v>
      </c>
    </row>
    <row r="1052" spans="1:13" ht="35.1" customHeight="1" x14ac:dyDescent="0.2">
      <c r="A1052" s="138"/>
      <c r="B1052" s="139"/>
      <c r="C1052" s="140" t="str">
        <f t="shared" si="16"/>
        <v/>
      </c>
      <c r="D1052" s="141"/>
      <c r="E1052" s="143" t="str">
        <f>IF(Table2[[#This Row],[Tên hàng hóa]]&lt;&gt;0,VLOOKUP(Table2[[#This Row],[Tên hàng hóa]],Table1[[Tên hàng hóa]:[Quy cách]],2,0),"")</f>
        <v/>
      </c>
      <c r="F1052" s="143" t="str">
        <f>IF(Table2[[#This Row],[Tên hàng hóa]]&lt;&gt;0,VLOOKUP(Table2[[#This Row],[Tên hàng hóa]],Table1[[Tên hàng hóa]:[ĐVT]],3,0),"")</f>
        <v/>
      </c>
      <c r="G1052" s="145"/>
      <c r="H1052" s="145"/>
      <c r="I1052" s="146" t="str">
        <f>IF(Table2[[#This Row],[Số lượng]]&lt;&gt;0,Table2[[#This Row],[Số lượng]]*Table2[[#This Row],[Đơn giá mua]],"")</f>
        <v/>
      </c>
      <c r="J1052" s="146" t="str">
        <f ca="1">IF(AND(Table2[[#This Row],[Tên hàng hóa]]&lt;&gt;0,D1053=""),SUM(OFFSET(Table2[[#This Row],[Thành tiền]],0,0,-COUNTIF(Table2[Số HĐ],Table2[[#This Row],[Số HĐ]]))),"")</f>
        <v/>
      </c>
      <c r="K1052" s="145"/>
      <c r="L105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52" s="147"/>
    </row>
    <row r="1053" spans="1:13" ht="35.1" customHeight="1" x14ac:dyDescent="0.2">
      <c r="A1053" s="138">
        <v>42473</v>
      </c>
      <c r="B1053" s="139" t="s">
        <v>2686</v>
      </c>
      <c r="C1053" s="140" t="s">
        <v>521</v>
      </c>
      <c r="D1053" s="141" t="s">
        <v>279</v>
      </c>
      <c r="E1053" s="143" t="str">
        <f>IF(Table2[[#This Row],[Tên hàng hóa]]&lt;&gt;0,VLOOKUP(Table2[[#This Row],[Tên hàng hóa]],Table1[[Tên hàng hóa]:[Quy cách]],2,0),"")</f>
        <v>Cảm Biến</v>
      </c>
      <c r="F1053" s="143" t="str">
        <f>IF(Table2[[#This Row],[Tên hàng hóa]]&lt;&gt;0,VLOOKUP(Table2[[#This Row],[Tên hàng hóa]],Table1[[Tên hàng hóa]:[ĐVT]],3,0),"")</f>
        <v>Cái</v>
      </c>
      <c r="G1053" s="145">
        <v>165000</v>
      </c>
      <c r="H1053" s="145">
        <v>5</v>
      </c>
      <c r="I1053" s="146">
        <f>IF(Table2[[#This Row],[Số lượng]]&lt;&gt;0,Table2[[#This Row],[Số lượng]]*Table2[[#This Row],[Đơn giá mua]],"")</f>
        <v>825000</v>
      </c>
      <c r="J1053" s="146">
        <f ca="1">IF(AND(Table2[[#This Row],[Tên hàng hóa]]&lt;&gt;0,D1054=""),SUM(OFFSET(Table2[[#This Row],[Thành tiền]],0,0,-COUNTIF(Table2[Số HĐ],Table2[[#This Row],[Số HĐ]]))),"")</f>
        <v>825000</v>
      </c>
      <c r="K1053" s="152" t="s">
        <v>464</v>
      </c>
      <c r="L105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53" s="147" t="s">
        <v>2136</v>
      </c>
    </row>
    <row r="1054" spans="1:13" ht="35.1" customHeight="1" x14ac:dyDescent="0.2">
      <c r="A1054" s="138"/>
      <c r="B1054" s="139"/>
      <c r="C1054" s="140" t="str">
        <f t="shared" si="16"/>
        <v/>
      </c>
      <c r="D1054" s="141"/>
      <c r="E1054" s="143" t="str">
        <f>IF(Table2[[#This Row],[Tên hàng hóa]]&lt;&gt;0,VLOOKUP(Table2[[#This Row],[Tên hàng hóa]],Table1[[Tên hàng hóa]:[Quy cách]],2,0),"")</f>
        <v/>
      </c>
      <c r="F1054" s="143" t="str">
        <f>IF(Table2[[#This Row],[Tên hàng hóa]]&lt;&gt;0,VLOOKUP(Table2[[#This Row],[Tên hàng hóa]],Table1[[Tên hàng hóa]:[ĐVT]],3,0),"")</f>
        <v/>
      </c>
      <c r="G1054" s="145"/>
      <c r="H1054" s="145"/>
      <c r="I1054" s="146" t="str">
        <f>IF(Table2[[#This Row],[Số lượng]]&lt;&gt;0,Table2[[#This Row],[Số lượng]]*Table2[[#This Row],[Đơn giá mua]],"")</f>
        <v/>
      </c>
      <c r="J1054" s="146" t="str">
        <f ca="1">IF(AND(Table2[[#This Row],[Tên hàng hóa]]&lt;&gt;0,D1055=""),SUM(OFFSET(Table2[[#This Row],[Thành tiền]],0,0,-COUNTIF(Table2[Số HĐ],Table2[[#This Row],[Số HĐ]]))),"")</f>
        <v/>
      </c>
      <c r="K1054" s="145"/>
      <c r="L105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54" s="147"/>
    </row>
    <row r="1055" spans="1:13" ht="35.1" customHeight="1" x14ac:dyDescent="0.2">
      <c r="A1055" s="138">
        <v>42474</v>
      </c>
      <c r="B1055" s="139" t="s">
        <v>2687</v>
      </c>
      <c r="C1055" s="140" t="s">
        <v>521</v>
      </c>
      <c r="D1055" s="141" t="s">
        <v>397</v>
      </c>
      <c r="E1055" s="143" t="str">
        <f>IF(Table2[[#This Row],[Tên hàng hóa]]&lt;&gt;0,VLOOKUP(Table2[[#This Row],[Tên hàng hóa]],Table1[[Tên hàng hóa]:[Quy cách]],2,0),"")</f>
        <v>Timer</v>
      </c>
      <c r="F1055" s="143" t="str">
        <f>IF(Table2[[#This Row],[Tên hàng hóa]]&lt;&gt;0,VLOOKUP(Table2[[#This Row],[Tên hàng hóa]],Table1[[Tên hàng hóa]:[ĐVT]],3,0),"")</f>
        <v>Cái</v>
      </c>
      <c r="G1055" s="145">
        <v>1485000</v>
      </c>
      <c r="H1055" s="145">
        <v>2</v>
      </c>
      <c r="I1055" s="146">
        <f>IF(Table2[[#This Row],[Số lượng]]&lt;&gt;0,Table2[[#This Row],[Số lượng]]*Table2[[#This Row],[Đơn giá mua]],"")</f>
        <v>2970000</v>
      </c>
      <c r="J1055" s="146" t="str">
        <f ca="1">IF(AND(Table2[[#This Row],[Tên hàng hóa]]&lt;&gt;0,D1056=""),SUM(OFFSET(Table2[[#This Row],[Thành tiền]],0,0,-COUNTIF(Table2[Số HĐ],Table2[[#This Row],[Số HĐ]]))),"")</f>
        <v/>
      </c>
      <c r="K1055" s="145"/>
      <c r="L105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55" s="147"/>
    </row>
    <row r="1056" spans="1:13" ht="35.1" customHeight="1" x14ac:dyDescent="0.2">
      <c r="A1056" s="138">
        <v>42474</v>
      </c>
      <c r="B1056" s="139" t="s">
        <v>2687</v>
      </c>
      <c r="C1056" s="140" t="s">
        <v>521</v>
      </c>
      <c r="D1056" s="141" t="s">
        <v>1225</v>
      </c>
      <c r="E1056" s="143" t="str">
        <f>IF(Table2[[#This Row],[Tên hàng hóa]]&lt;&gt;0,VLOOKUP(Table2[[#This Row],[Tên hàng hóa]],Table1[[Tên hàng hóa]:[Quy cách]],2,0),"")</f>
        <v>Cảm Biến</v>
      </c>
      <c r="F1056" s="143" t="str">
        <f>IF(Table2[[#This Row],[Tên hàng hóa]]&lt;&gt;0,VLOOKUP(Table2[[#This Row],[Tên hàng hóa]],Table1[[Tên hàng hóa]:[ĐVT]],3,0),"")</f>
        <v>Cái</v>
      </c>
      <c r="G1056" s="145">
        <v>495000</v>
      </c>
      <c r="H1056" s="145">
        <v>1</v>
      </c>
      <c r="I1056" s="146">
        <f>IF(Table2[[#This Row],[Số lượng]]&lt;&gt;0,Table2[[#This Row],[Số lượng]]*Table2[[#This Row],[Đơn giá mua]],"")</f>
        <v>495000</v>
      </c>
      <c r="J1056" s="146" t="str">
        <f ca="1">IF(AND(Table2[[#This Row],[Tên hàng hóa]]&lt;&gt;0,D1057=""),SUM(OFFSET(Table2[[#This Row],[Thành tiền]],0,0,-COUNTIF(Table2[Số HĐ],Table2[[#This Row],[Số HĐ]]))),"")</f>
        <v/>
      </c>
      <c r="K1056" s="145"/>
      <c r="L105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56" s="147"/>
    </row>
    <row r="1057" spans="1:13" ht="35.1" customHeight="1" x14ac:dyDescent="0.2">
      <c r="A1057" s="138">
        <v>42474</v>
      </c>
      <c r="B1057" s="139" t="s">
        <v>2687</v>
      </c>
      <c r="C1057" s="140" t="s">
        <v>521</v>
      </c>
      <c r="D1057" s="141" t="s">
        <v>217</v>
      </c>
      <c r="E1057" s="143" t="str">
        <f>IF(Table2[[#This Row],[Tên hàng hóa]]&lt;&gt;0,VLOOKUP(Table2[[#This Row],[Tên hàng hóa]],Table1[[Tên hàng hóa]:[Quy cách]],2,0),"")</f>
        <v>Cảm Biến</v>
      </c>
      <c r="F1057" s="143" t="str">
        <f>IF(Table2[[#This Row],[Tên hàng hóa]]&lt;&gt;0,VLOOKUP(Table2[[#This Row],[Tên hàng hóa]],Table1[[Tên hàng hóa]:[ĐVT]],3,0),"")</f>
        <v>Cái</v>
      </c>
      <c r="G1057" s="145">
        <v>880000</v>
      </c>
      <c r="H1057" s="145">
        <v>5</v>
      </c>
      <c r="I1057" s="146">
        <f>IF(Table2[[#This Row],[Số lượng]]&lt;&gt;0,Table2[[#This Row],[Số lượng]]*Table2[[#This Row],[Đơn giá mua]],"")</f>
        <v>4400000</v>
      </c>
      <c r="J1057" s="146">
        <f ca="1">IF(AND(Table2[[#This Row],[Tên hàng hóa]]&lt;&gt;0,D1058=""),SUM(OFFSET(Table2[[#This Row],[Thành tiền]],0,0,-COUNTIF(Table2[Số HĐ],Table2[[#This Row],[Số HĐ]]))),"")</f>
        <v>7865000</v>
      </c>
      <c r="K1057" s="152" t="s">
        <v>464</v>
      </c>
      <c r="L1057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57" s="153" t="s">
        <v>3646</v>
      </c>
    </row>
    <row r="1058" spans="1:13" ht="35.1" customHeight="1" x14ac:dyDescent="0.2">
      <c r="A1058" s="138"/>
      <c r="B1058" s="139"/>
      <c r="C1058" s="140" t="str">
        <f t="shared" si="16"/>
        <v/>
      </c>
      <c r="D1058" s="141"/>
      <c r="E1058" s="143" t="str">
        <f>IF(Table2[[#This Row],[Tên hàng hóa]]&lt;&gt;0,VLOOKUP(Table2[[#This Row],[Tên hàng hóa]],Table1[[Tên hàng hóa]:[Quy cách]],2,0),"")</f>
        <v/>
      </c>
      <c r="F1058" s="143" t="str">
        <f>IF(Table2[[#This Row],[Tên hàng hóa]]&lt;&gt;0,VLOOKUP(Table2[[#This Row],[Tên hàng hóa]],Table1[[Tên hàng hóa]:[ĐVT]],3,0),"")</f>
        <v/>
      </c>
      <c r="G1058" s="145"/>
      <c r="H1058" s="145"/>
      <c r="I1058" s="146" t="str">
        <f>IF(Table2[[#This Row],[Số lượng]]&lt;&gt;0,Table2[[#This Row],[Số lượng]]*Table2[[#This Row],[Đơn giá mua]],"")</f>
        <v/>
      </c>
      <c r="J1058" s="146" t="str">
        <f ca="1">IF(AND(Table2[[#This Row],[Tên hàng hóa]]&lt;&gt;0,D1059=""),SUM(OFFSET(Table2[[#This Row],[Thành tiền]],0,0,-COUNTIF(Table2[Số HĐ],Table2[[#This Row],[Số HĐ]]))),"")</f>
        <v/>
      </c>
      <c r="K1058" s="145"/>
      <c r="L105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58" s="147"/>
    </row>
    <row r="1059" spans="1:13" ht="35.1" customHeight="1" x14ac:dyDescent="0.2">
      <c r="A1059" s="138">
        <v>42482</v>
      </c>
      <c r="B1059" s="139" t="s">
        <v>2688</v>
      </c>
      <c r="C1059" s="128" t="s">
        <v>480</v>
      </c>
      <c r="D1059" s="141" t="s">
        <v>392</v>
      </c>
      <c r="E1059" s="143" t="str">
        <f>IF(Table2[[#This Row],[Tên hàng hóa]]&lt;&gt;0,VLOOKUP(Table2[[#This Row],[Tên hàng hóa]],Table1[[Tên hàng hóa]:[Quy cách]],2,0),"")</f>
        <v>Timer</v>
      </c>
      <c r="F1059" s="143" t="str">
        <f>IF(Table2[[#This Row],[Tên hàng hóa]]&lt;&gt;0,VLOOKUP(Table2[[#This Row],[Tên hàng hóa]],Table1[[Tên hàng hóa]:[ĐVT]],3,0),"")</f>
        <v>Cái</v>
      </c>
      <c r="G1059" s="145">
        <v>492800</v>
      </c>
      <c r="H1059" s="145">
        <v>10</v>
      </c>
      <c r="I1059" s="146">
        <f>IF(Table2[[#This Row],[Số lượng]]&lt;&gt;0,Table2[[#This Row],[Số lượng]]*Table2[[#This Row],[Đơn giá mua]],"")</f>
        <v>4928000</v>
      </c>
      <c r="J1059" s="146" t="str">
        <f ca="1">IF(AND(Table2[[#This Row],[Tên hàng hóa]]&lt;&gt;0,D1060=""),SUM(OFFSET(Table2[[#This Row],[Thành tiền]],0,0,-COUNTIF(Table2[Số HĐ],Table2[[#This Row],[Số HĐ]]))),"")</f>
        <v/>
      </c>
      <c r="K1059" s="145"/>
      <c r="L105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59" s="147"/>
    </row>
    <row r="1060" spans="1:13" ht="35.1" customHeight="1" x14ac:dyDescent="0.2">
      <c r="A1060" s="138">
        <v>42482</v>
      </c>
      <c r="B1060" s="139" t="s">
        <v>2688</v>
      </c>
      <c r="C1060" s="140" t="str">
        <f t="shared" si="16"/>
        <v>CTY TNHH TM -DV Thuận Phương</v>
      </c>
      <c r="D1060" s="141" t="s">
        <v>433</v>
      </c>
      <c r="E1060" s="143" t="str">
        <f>IF(Table2[[#This Row],[Tên hàng hóa]]&lt;&gt;0,VLOOKUP(Table2[[#This Row],[Tên hàng hóa]],Table1[[Tên hàng hóa]:[Quy cách]],2,0),"")</f>
        <v>Socket</v>
      </c>
      <c r="F1060" s="143" t="str">
        <f>IF(Table2[[#This Row],[Tên hàng hóa]]&lt;&gt;0,VLOOKUP(Table2[[#This Row],[Tên hàng hóa]],Table1[[Tên hàng hóa]:[ĐVT]],3,0),"")</f>
        <v>Cái</v>
      </c>
      <c r="G1060" s="145">
        <v>31900</v>
      </c>
      <c r="H1060" s="145">
        <v>10</v>
      </c>
      <c r="I1060" s="146">
        <f>IF(Table2[[#This Row],[Số lượng]]&lt;&gt;0,Table2[[#This Row],[Số lượng]]*Table2[[#This Row],[Đơn giá mua]],"")</f>
        <v>319000</v>
      </c>
      <c r="J1060" s="146">
        <f ca="1">IF(AND(Table2[[#This Row],[Tên hàng hóa]]&lt;&gt;0,D1061=""),SUM(OFFSET(Table2[[#This Row],[Thành tiền]],0,0,-COUNTIF(Table2[Số HĐ],Table2[[#This Row],[Số HĐ]]))),"")</f>
        <v>5247000</v>
      </c>
      <c r="K1060" s="152" t="s">
        <v>464</v>
      </c>
      <c r="L1060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60" s="153" t="s">
        <v>3129</v>
      </c>
    </row>
    <row r="1061" spans="1:13" ht="35.1" customHeight="1" x14ac:dyDescent="0.2">
      <c r="A1061" s="138"/>
      <c r="B1061" s="139"/>
      <c r="C1061" s="140" t="str">
        <f t="shared" si="16"/>
        <v/>
      </c>
      <c r="D1061" s="141"/>
      <c r="E1061" s="143" t="str">
        <f>IF(Table2[[#This Row],[Tên hàng hóa]]&lt;&gt;0,VLOOKUP(Table2[[#This Row],[Tên hàng hóa]],Table1[[Tên hàng hóa]:[Quy cách]],2,0),"")</f>
        <v/>
      </c>
      <c r="F1061" s="143" t="str">
        <f>IF(Table2[[#This Row],[Tên hàng hóa]]&lt;&gt;0,VLOOKUP(Table2[[#This Row],[Tên hàng hóa]],Table1[[Tên hàng hóa]:[ĐVT]],3,0),"")</f>
        <v/>
      </c>
      <c r="G1061" s="145"/>
      <c r="H1061" s="145"/>
      <c r="I1061" s="146" t="str">
        <f>IF(Table2[[#This Row],[Số lượng]]&lt;&gt;0,Table2[[#This Row],[Số lượng]]*Table2[[#This Row],[Đơn giá mua]],"")</f>
        <v/>
      </c>
      <c r="J1061" s="146" t="str">
        <f ca="1">IF(AND(Table2[[#This Row],[Tên hàng hóa]]&lt;&gt;0,D1062=""),SUM(OFFSET(Table2[[#This Row],[Thành tiền]],0,0,-COUNTIF(Table2[Số HĐ],Table2[[#This Row],[Số HĐ]]))),"")</f>
        <v/>
      </c>
      <c r="K1061" s="145"/>
      <c r="L106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61" s="147"/>
    </row>
    <row r="1062" spans="1:13" ht="35.1" customHeight="1" x14ac:dyDescent="0.2">
      <c r="A1062" s="138">
        <v>42483</v>
      </c>
      <c r="B1062" s="139" t="s">
        <v>2689</v>
      </c>
      <c r="C1062" s="140" t="s">
        <v>480</v>
      </c>
      <c r="D1062" s="141" t="s">
        <v>2534</v>
      </c>
      <c r="E1062" s="143" t="str">
        <f>IF(Table2[[#This Row],[Tên hàng hóa]]&lt;&gt;0,VLOOKUP(Table2[[#This Row],[Tên hàng hóa]],Table1[[Tên hàng hóa]:[Quy cách]],2,0),"")</f>
        <v>OMRON</v>
      </c>
      <c r="F1062" s="143" t="str">
        <f>IF(Table2[[#This Row],[Tên hàng hóa]]&lt;&gt;0,VLOOKUP(Table2[[#This Row],[Tên hàng hóa]],Table1[[Tên hàng hóa]:[ĐVT]],3,0),"")</f>
        <v>Cái</v>
      </c>
      <c r="G1062" s="145">
        <v>1675300</v>
      </c>
      <c r="H1062" s="145">
        <v>5</v>
      </c>
      <c r="I1062" s="146">
        <f>IF(Table2[[#This Row],[Số lượng]]&lt;&gt;0,Table2[[#This Row],[Số lượng]]*Table2[[#This Row],[Đơn giá mua]],"")</f>
        <v>8376500</v>
      </c>
      <c r="J1062" s="146">
        <f ca="1">IF(AND(Table2[[#This Row],[Tên hàng hóa]]&lt;&gt;0,D1063=""),SUM(OFFSET(Table2[[#This Row],[Thành tiền]],0,0,-COUNTIF(Table2[Số HĐ],Table2[[#This Row],[Số HĐ]]))),"")</f>
        <v>8376500</v>
      </c>
      <c r="K1062" s="152" t="s">
        <v>464</v>
      </c>
      <c r="L1062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62" s="153" t="s">
        <v>3129</v>
      </c>
    </row>
    <row r="1063" spans="1:13" ht="35.1" customHeight="1" x14ac:dyDescent="0.2">
      <c r="A1063" s="138"/>
      <c r="B1063" s="139"/>
      <c r="C1063" s="140" t="str">
        <f t="shared" si="16"/>
        <v/>
      </c>
      <c r="D1063" s="141"/>
      <c r="E1063" s="143" t="str">
        <f>IF(Table2[[#This Row],[Tên hàng hóa]]&lt;&gt;0,VLOOKUP(Table2[[#This Row],[Tên hàng hóa]],Table1[[Tên hàng hóa]:[Quy cách]],2,0),"")</f>
        <v/>
      </c>
      <c r="F1063" s="143" t="str">
        <f>IF(Table2[[#This Row],[Tên hàng hóa]]&lt;&gt;0,VLOOKUP(Table2[[#This Row],[Tên hàng hóa]],Table1[[Tên hàng hóa]:[ĐVT]],3,0),"")</f>
        <v/>
      </c>
      <c r="G1063" s="145"/>
      <c r="H1063" s="145"/>
      <c r="I1063" s="146" t="str">
        <f>IF(Table2[[#This Row],[Số lượng]]&lt;&gt;0,Table2[[#This Row],[Số lượng]]*Table2[[#This Row],[Đơn giá mua]],"")</f>
        <v/>
      </c>
      <c r="J1063" s="146" t="str">
        <f ca="1">IF(AND(Table2[[#This Row],[Tên hàng hóa]]&lt;&gt;0,D1064=""),SUM(OFFSET(Table2[[#This Row],[Thành tiền]],0,0,-COUNTIF(Table2[Số HĐ],Table2[[#This Row],[Số HĐ]]))),"")</f>
        <v/>
      </c>
      <c r="K1063" s="145"/>
      <c r="L106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63" s="147"/>
    </row>
    <row r="1064" spans="1:13" ht="35.1" customHeight="1" x14ac:dyDescent="0.2">
      <c r="A1064" s="138">
        <v>42481</v>
      </c>
      <c r="B1064" s="139" t="s">
        <v>2703</v>
      </c>
      <c r="C1064" s="140" t="s">
        <v>1119</v>
      </c>
      <c r="D1064" s="141" t="s">
        <v>2008</v>
      </c>
      <c r="E1064" s="143" t="str">
        <f>IF(Table2[[#This Row],[Tên hàng hóa]]&lt;&gt;0,VLOOKUP(Table2[[#This Row],[Tên hàng hóa]],Table1[[Tên hàng hóa]:[Quy cách]],2,0),"")</f>
        <v>Schneider</v>
      </c>
      <c r="F1064" s="143" t="str">
        <f>IF(Table2[[#This Row],[Tên hàng hóa]]&lt;&gt;0,VLOOKUP(Table2[[#This Row],[Tên hàng hóa]],Table1[[Tên hàng hóa]:[ĐVT]],3,0),"")</f>
        <v>Cái</v>
      </c>
      <c r="G1064" s="145">
        <v>775830</v>
      </c>
      <c r="H1064" s="145">
        <v>1</v>
      </c>
      <c r="I1064" s="146">
        <f>IF(Table2[[#This Row],[Số lượng]]&lt;&gt;0,Table2[[#This Row],[Số lượng]]*Table2[[#This Row],[Đơn giá mua]],"")</f>
        <v>775830</v>
      </c>
      <c r="J1064" s="146" t="str">
        <f ca="1">IF(AND(Table2[[#This Row],[Tên hàng hóa]]&lt;&gt;0,D1065=""),SUM(OFFSET(Table2[[#This Row],[Thành tiền]],0,0,-COUNTIF(Table2[Số HĐ],Table2[[#This Row],[Số HĐ]]))),"")</f>
        <v/>
      </c>
      <c r="K1064" s="145"/>
      <c r="L106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64" s="147"/>
    </row>
    <row r="1065" spans="1:13" ht="35.1" customHeight="1" x14ac:dyDescent="0.2">
      <c r="A1065" s="138">
        <v>42481</v>
      </c>
      <c r="B1065" s="139" t="s">
        <v>2703</v>
      </c>
      <c r="C1065" s="140" t="s">
        <v>1119</v>
      </c>
      <c r="D1065" s="141" t="s">
        <v>1730</v>
      </c>
      <c r="E1065" s="143" t="str">
        <f>IF(Table2[[#This Row],[Tên hàng hóa]]&lt;&gt;0,VLOOKUP(Table2[[#This Row],[Tên hàng hóa]],Table1[[Tên hàng hóa]:[Quy cách]],2,0),"")</f>
        <v>Schneider</v>
      </c>
      <c r="F1065" s="143" t="str">
        <f>IF(Table2[[#This Row],[Tên hàng hóa]]&lt;&gt;0,VLOOKUP(Table2[[#This Row],[Tên hàng hóa]],Table1[[Tên hàng hóa]:[ĐVT]],3,0),"")</f>
        <v>Cái</v>
      </c>
      <c r="G1065" s="145">
        <v>300850</v>
      </c>
      <c r="H1065" s="145">
        <v>5</v>
      </c>
      <c r="I1065" s="146">
        <f>IF(Table2[[#This Row],[Số lượng]]&lt;&gt;0,Table2[[#This Row],[Số lượng]]*Table2[[#This Row],[Đơn giá mua]],"")</f>
        <v>1504250</v>
      </c>
      <c r="J1065" s="146" t="str">
        <f ca="1">IF(AND(Table2[[#This Row],[Tên hàng hóa]]&lt;&gt;0,D1066=""),SUM(OFFSET(Table2[[#This Row],[Thành tiền]],0,0,-COUNTIF(Table2[Số HĐ],Table2[[#This Row],[Số HĐ]]))),"")</f>
        <v/>
      </c>
      <c r="K1065" s="145"/>
      <c r="L106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65" s="147"/>
    </row>
    <row r="1066" spans="1:13" ht="35.1" customHeight="1" x14ac:dyDescent="0.2">
      <c r="A1066" s="138">
        <v>42481</v>
      </c>
      <c r="B1066" s="139" t="s">
        <v>2703</v>
      </c>
      <c r="C1066" s="140" t="s">
        <v>1119</v>
      </c>
      <c r="D1066" s="141" t="s">
        <v>1110</v>
      </c>
      <c r="E1066" s="143" t="str">
        <f>IF(Table2[[#This Row],[Tên hàng hóa]]&lt;&gt;0,VLOOKUP(Table2[[#This Row],[Tên hàng hóa]],Table1[[Tên hàng hóa]:[Quy cách]],2,0),"")</f>
        <v>Schneider</v>
      </c>
      <c r="F1066" s="143" t="str">
        <f>IF(Table2[[#This Row],[Tên hàng hóa]]&lt;&gt;0,VLOOKUP(Table2[[#This Row],[Tên hàng hóa]],Table1[[Tên hàng hóa]:[ĐVT]],3,0),"")</f>
        <v>Cái</v>
      </c>
      <c r="G1066" s="145">
        <v>332200</v>
      </c>
      <c r="H1066" s="145">
        <v>10</v>
      </c>
      <c r="I1066" s="146">
        <f>IF(Table2[[#This Row],[Số lượng]]&lt;&gt;0,Table2[[#This Row],[Số lượng]]*Table2[[#This Row],[Đơn giá mua]],"")</f>
        <v>3322000</v>
      </c>
      <c r="J1066" s="146" t="str">
        <f ca="1">IF(AND(Table2[[#This Row],[Tên hàng hóa]]&lt;&gt;0,D1067=""),SUM(OFFSET(Table2[[#This Row],[Thành tiền]],0,0,-COUNTIF(Table2[Số HĐ],Table2[[#This Row],[Số HĐ]]))),"")</f>
        <v/>
      </c>
      <c r="K1066" s="145"/>
      <c r="L106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66" s="147"/>
    </row>
    <row r="1067" spans="1:13" ht="35.1" customHeight="1" x14ac:dyDescent="0.2">
      <c r="A1067" s="138">
        <v>42481</v>
      </c>
      <c r="B1067" s="139" t="s">
        <v>2703</v>
      </c>
      <c r="C1067" s="140" t="s">
        <v>1119</v>
      </c>
      <c r="D1067" s="141" t="s">
        <v>1579</v>
      </c>
      <c r="E1067" s="143" t="str">
        <f>IF(Table2[[#This Row],[Tên hàng hóa]]&lt;&gt;0,VLOOKUP(Table2[[#This Row],[Tên hàng hóa]],Table1[[Tên hàng hóa]:[Quy cách]],2,0),"")</f>
        <v>Rờ le nhiệt Schneider</v>
      </c>
      <c r="F1067" s="143" t="str">
        <f>IF(Table2[[#This Row],[Tên hàng hóa]]&lt;&gt;0,VLOOKUP(Table2[[#This Row],[Tên hàng hóa]],Table1[[Tên hàng hóa]:[ĐVT]],3,0),"")</f>
        <v>Cái</v>
      </c>
      <c r="G1067" s="145">
        <v>251130</v>
      </c>
      <c r="H1067" s="145">
        <v>10</v>
      </c>
      <c r="I1067" s="146">
        <f>IF(Table2[[#This Row],[Số lượng]]&lt;&gt;0,Table2[[#This Row],[Số lượng]]*Table2[[#This Row],[Đơn giá mua]],"")</f>
        <v>2511300</v>
      </c>
      <c r="J1067" s="146">
        <f ca="1">IF(AND(Table2[[#This Row],[Tên hàng hóa]]&lt;&gt;0,D1068=""),SUM(OFFSET(Table2[[#This Row],[Thành tiền]],0,0,-COUNTIF(Table2[Số HĐ],Table2[[#This Row],[Số HĐ]]))),"")</f>
        <v>8113380</v>
      </c>
      <c r="K1067" s="145" t="s">
        <v>464</v>
      </c>
      <c r="L1067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67" s="147" t="s">
        <v>2706</v>
      </c>
    </row>
    <row r="1068" spans="1:13" ht="35.1" customHeight="1" x14ac:dyDescent="0.2">
      <c r="A1068" s="138"/>
      <c r="B1068" s="139"/>
      <c r="C1068" s="140" t="str">
        <f t="shared" si="16"/>
        <v/>
      </c>
      <c r="D1068" s="141"/>
      <c r="E1068" s="143" t="str">
        <f>IF(Table2[[#This Row],[Tên hàng hóa]]&lt;&gt;0,VLOOKUP(Table2[[#This Row],[Tên hàng hóa]],Table1[[Tên hàng hóa]:[Quy cách]],2,0),"")</f>
        <v/>
      </c>
      <c r="F1068" s="143" t="str">
        <f>IF(Table2[[#This Row],[Tên hàng hóa]]&lt;&gt;0,VLOOKUP(Table2[[#This Row],[Tên hàng hóa]],Table1[[Tên hàng hóa]:[ĐVT]],3,0),"")</f>
        <v/>
      </c>
      <c r="G1068" s="145"/>
      <c r="H1068" s="145"/>
      <c r="I1068" s="146" t="str">
        <f>IF(Table2[[#This Row],[Số lượng]]&lt;&gt;0,Table2[[#This Row],[Số lượng]]*Table2[[#This Row],[Đơn giá mua]],"")</f>
        <v/>
      </c>
      <c r="J1068" s="146" t="str">
        <f ca="1">IF(AND(Table2[[#This Row],[Tên hàng hóa]]&lt;&gt;0,D1069=""),SUM(OFFSET(Table2[[#This Row],[Thành tiền]],0,0,-COUNTIF(Table2[Số HĐ],Table2[[#This Row],[Số HĐ]]))),"")</f>
        <v/>
      </c>
      <c r="K1068" s="145"/>
      <c r="L106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68" s="147"/>
    </row>
    <row r="1069" spans="1:13" ht="35.1" customHeight="1" x14ac:dyDescent="0.2">
      <c r="A1069" s="138">
        <v>42482</v>
      </c>
      <c r="B1069" s="139" t="s">
        <v>2700</v>
      </c>
      <c r="C1069" s="140" t="s">
        <v>462</v>
      </c>
      <c r="D1069" s="141" t="s">
        <v>205</v>
      </c>
      <c r="E1069" s="143" t="str">
        <f>IF(Table2[[#This Row],[Tên hàng hóa]]&lt;&gt;0,VLOOKUP(Table2[[#This Row],[Tên hàng hóa]],Table1[[Tên hàng hóa]:[Quy cách]],2,0),"")</f>
        <v>Bộ Xử Lý Tín Hiệu Và Phụ Kiện</v>
      </c>
      <c r="F1069" s="143" t="str">
        <f>IF(Table2[[#This Row],[Tên hàng hóa]]&lt;&gt;0,VLOOKUP(Table2[[#This Row],[Tên hàng hóa]],Table1[[Tên hàng hóa]:[ĐVT]],3,0),"")</f>
        <v>Cái</v>
      </c>
      <c r="G1069" s="145">
        <v>4730000</v>
      </c>
      <c r="H1069" s="145">
        <v>6</v>
      </c>
      <c r="I1069" s="146">
        <f>IF(Table2[[#This Row],[Số lượng]]&lt;&gt;0,Table2[[#This Row],[Số lượng]]*Table2[[#This Row],[Đơn giá mua]],"")</f>
        <v>28380000</v>
      </c>
      <c r="J1069" s="146" t="str">
        <f ca="1">IF(AND(Table2[[#This Row],[Tên hàng hóa]]&lt;&gt;0,D1070=""),SUM(OFFSET(Table2[[#This Row],[Thành tiền]],0,0,-COUNTIF(Table2[Số HĐ],Table2[[#This Row],[Số HĐ]]))),"")</f>
        <v/>
      </c>
      <c r="K1069" s="145"/>
      <c r="L106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69" s="147"/>
    </row>
    <row r="1070" spans="1:13" ht="35.1" customHeight="1" x14ac:dyDescent="0.2">
      <c r="A1070" s="138">
        <v>42482</v>
      </c>
      <c r="B1070" s="139" t="s">
        <v>2700</v>
      </c>
      <c r="C1070" s="140" t="str">
        <f t="shared" si="16"/>
        <v>CN CTY TNHH KT &amp; TM Tiến Thành</v>
      </c>
      <c r="D1070" s="141" t="s">
        <v>198</v>
      </c>
      <c r="E1070" s="143" t="str">
        <f>IF(Table2[[#This Row],[Tên hàng hóa]]&lt;&gt;0,VLOOKUP(Table2[[#This Row],[Tên hàng hóa]],Table1[[Tên hàng hóa]:[Quy cách]],2,0),"")</f>
        <v>Bộ Xử Lý Tín Hiệu Và Phụ Kiện</v>
      </c>
      <c r="F1070" s="143" t="str">
        <f>IF(Table2[[#This Row],[Tên hàng hóa]]&lt;&gt;0,VLOOKUP(Table2[[#This Row],[Tên hàng hóa]],Table1[[Tên hàng hóa]:[ĐVT]],3,0),"")</f>
        <v>Cái</v>
      </c>
      <c r="G1070" s="145">
        <v>3850000</v>
      </c>
      <c r="H1070" s="145">
        <v>6</v>
      </c>
      <c r="I1070" s="146">
        <f>IF(Table2[[#This Row],[Số lượng]]&lt;&gt;0,Table2[[#This Row],[Số lượng]]*Table2[[#This Row],[Đơn giá mua]],"")</f>
        <v>23100000</v>
      </c>
      <c r="J1070" s="146">
        <f ca="1">IF(AND(Table2[[#This Row],[Tên hàng hóa]]&lt;&gt;0,D1071=""),SUM(OFFSET(Table2[[#This Row],[Thành tiền]],0,0,-COUNTIF(Table2[Số HĐ],Table2[[#This Row],[Số HĐ]]))),"")</f>
        <v>51480000</v>
      </c>
      <c r="K1070" s="152" t="s">
        <v>464</v>
      </c>
      <c r="L1070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70" s="153" t="s">
        <v>3013</v>
      </c>
    </row>
    <row r="1071" spans="1:13" ht="35.1" customHeight="1" x14ac:dyDescent="0.2">
      <c r="A1071" s="138"/>
      <c r="B1071" s="139"/>
      <c r="C1071" s="140" t="str">
        <f t="shared" si="16"/>
        <v/>
      </c>
      <c r="D1071" s="141"/>
      <c r="E1071" s="143" t="str">
        <f>IF(Table2[[#This Row],[Tên hàng hóa]]&lt;&gt;0,VLOOKUP(Table2[[#This Row],[Tên hàng hóa]],Table1[[Tên hàng hóa]:[Quy cách]],2,0),"")</f>
        <v/>
      </c>
      <c r="F1071" s="143" t="str">
        <f>IF(Table2[[#This Row],[Tên hàng hóa]]&lt;&gt;0,VLOOKUP(Table2[[#This Row],[Tên hàng hóa]],Table1[[Tên hàng hóa]:[ĐVT]],3,0),"")</f>
        <v/>
      </c>
      <c r="G1071" s="145"/>
      <c r="H1071" s="145"/>
      <c r="I1071" s="146" t="str">
        <f>IF(Table2[[#This Row],[Số lượng]]&lt;&gt;0,Table2[[#This Row],[Số lượng]]*Table2[[#This Row],[Đơn giá mua]],"")</f>
        <v/>
      </c>
      <c r="J1071" s="146" t="str">
        <f ca="1">IF(AND(Table2[[#This Row],[Tên hàng hóa]]&lt;&gt;0,D1072=""),SUM(OFFSET(Table2[[#This Row],[Thành tiền]],0,0,-COUNTIF(Table2[Số HĐ],Table2[[#This Row],[Số HĐ]]))),"")</f>
        <v/>
      </c>
      <c r="K1071" s="145"/>
      <c r="L107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71" s="147"/>
    </row>
    <row r="1072" spans="1:13" ht="35.1" customHeight="1" x14ac:dyDescent="0.2">
      <c r="A1072" s="138">
        <v>42483</v>
      </c>
      <c r="B1072" s="139" t="s">
        <v>2719</v>
      </c>
      <c r="C1072" s="140" t="s">
        <v>521</v>
      </c>
      <c r="D1072" s="141" t="s">
        <v>2591</v>
      </c>
      <c r="E1072" s="143" t="str">
        <f>IF(Table2[[#This Row],[Tên hàng hóa]]&lt;&gt;0,VLOOKUP(Table2[[#This Row],[Tên hàng hóa]],Table1[[Tên hàng hóa]:[Quy cách]],2,0),"")</f>
        <v>Fotek</v>
      </c>
      <c r="F1072" s="143" t="str">
        <f>IF(Table2[[#This Row],[Tên hàng hóa]]&lt;&gt;0,VLOOKUP(Table2[[#This Row],[Tên hàng hóa]],Table1[[Tên hàng hóa]:[ĐVT]],3,0),"")</f>
        <v>Cái</v>
      </c>
      <c r="G1072" s="145">
        <v>765600</v>
      </c>
      <c r="H1072" s="145">
        <v>10</v>
      </c>
      <c r="I1072" s="146">
        <f>IF(Table2[[#This Row],[Số lượng]]&lt;&gt;0,Table2[[#This Row],[Số lượng]]*Table2[[#This Row],[Đơn giá mua]],"")</f>
        <v>7656000</v>
      </c>
      <c r="J1072" s="146">
        <f ca="1">IF(AND(Table2[[#This Row],[Tên hàng hóa]]&lt;&gt;0,D1073=""),SUM(OFFSET(Table2[[#This Row],[Thành tiền]],0,0,-COUNTIF(Table2[Số HĐ],Table2[[#This Row],[Số HĐ]]))),"")</f>
        <v>7656000</v>
      </c>
      <c r="K1072" s="152" t="s">
        <v>464</v>
      </c>
      <c r="L1072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72" s="153" t="s">
        <v>3646</v>
      </c>
    </row>
    <row r="1073" spans="1:13" ht="35.1" customHeight="1" x14ac:dyDescent="0.2">
      <c r="A1073" s="138"/>
      <c r="B1073" s="139"/>
      <c r="C1073" s="140" t="str">
        <f t="shared" si="16"/>
        <v/>
      </c>
      <c r="D1073" s="141"/>
      <c r="E1073" s="143" t="str">
        <f>IF(Table2[[#This Row],[Tên hàng hóa]]&lt;&gt;0,VLOOKUP(Table2[[#This Row],[Tên hàng hóa]],Table1[[Tên hàng hóa]:[Quy cách]],2,0),"")</f>
        <v/>
      </c>
      <c r="F1073" s="143" t="str">
        <f>IF(Table2[[#This Row],[Tên hàng hóa]]&lt;&gt;0,VLOOKUP(Table2[[#This Row],[Tên hàng hóa]],Table1[[Tên hàng hóa]:[ĐVT]],3,0),"")</f>
        <v/>
      </c>
      <c r="G1073" s="145"/>
      <c r="H1073" s="145"/>
      <c r="I1073" s="146" t="str">
        <f>IF(Table2[[#This Row],[Số lượng]]&lt;&gt;0,Table2[[#This Row],[Số lượng]]*Table2[[#This Row],[Đơn giá mua]],"")</f>
        <v/>
      </c>
      <c r="J1073" s="146" t="str">
        <f ca="1">IF(AND(Table2[[#This Row],[Tên hàng hóa]]&lt;&gt;0,D1074=""),SUM(OFFSET(Table2[[#This Row],[Thành tiền]],0,0,-COUNTIF(Table2[Số HĐ],Table2[[#This Row],[Số HĐ]]))),"")</f>
        <v/>
      </c>
      <c r="K1073" s="145"/>
      <c r="L107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73" s="147"/>
    </row>
    <row r="1074" spans="1:13" ht="35.1" customHeight="1" x14ac:dyDescent="0.2">
      <c r="A1074" s="138">
        <v>42483</v>
      </c>
      <c r="B1074" s="139" t="s">
        <v>2720</v>
      </c>
      <c r="C1074" s="140" t="s">
        <v>521</v>
      </c>
      <c r="D1074" s="141" t="s">
        <v>397</v>
      </c>
      <c r="E1074" s="143" t="str">
        <f>IF(Table2[[#This Row],[Tên hàng hóa]]&lt;&gt;0,VLOOKUP(Table2[[#This Row],[Tên hàng hóa]],Table1[[Tên hàng hóa]:[Quy cách]],2,0),"")</f>
        <v>Timer</v>
      </c>
      <c r="F1074" s="143" t="str">
        <f>IF(Table2[[#This Row],[Tên hàng hóa]]&lt;&gt;0,VLOOKUP(Table2[[#This Row],[Tên hàng hóa]],Table1[[Tên hàng hóa]:[ĐVT]],3,0),"")</f>
        <v>Cái</v>
      </c>
      <c r="G1074" s="145">
        <v>1485000</v>
      </c>
      <c r="H1074" s="145">
        <v>1</v>
      </c>
      <c r="I1074" s="146">
        <f>IF(Table2[[#This Row],[Số lượng]]&lt;&gt;0,Table2[[#This Row],[Số lượng]]*Table2[[#This Row],[Đơn giá mua]],"")</f>
        <v>1485000</v>
      </c>
      <c r="J1074" s="146">
        <f ca="1">IF(AND(Table2[[#This Row],[Tên hàng hóa]]&lt;&gt;0,D1075=""),SUM(OFFSET(Table2[[#This Row],[Thành tiền]],0,0,-COUNTIF(Table2[Số HĐ],Table2[[#This Row],[Số HĐ]]))),"")</f>
        <v>1485000</v>
      </c>
      <c r="K1074" s="152" t="s">
        <v>464</v>
      </c>
      <c r="L1074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74" s="153" t="s">
        <v>3646</v>
      </c>
    </row>
    <row r="1075" spans="1:13" ht="35.1" customHeight="1" x14ac:dyDescent="0.2">
      <c r="A1075" s="138"/>
      <c r="B1075" s="139"/>
      <c r="C1075" s="140" t="str">
        <f t="shared" si="16"/>
        <v/>
      </c>
      <c r="D1075" s="141"/>
      <c r="E1075" s="143" t="str">
        <f>IF(Table2[[#This Row],[Tên hàng hóa]]&lt;&gt;0,VLOOKUP(Table2[[#This Row],[Tên hàng hóa]],Table1[[Tên hàng hóa]:[Quy cách]],2,0),"")</f>
        <v/>
      </c>
      <c r="F1075" s="143" t="str">
        <f>IF(Table2[[#This Row],[Tên hàng hóa]]&lt;&gt;0,VLOOKUP(Table2[[#This Row],[Tên hàng hóa]],Table1[[Tên hàng hóa]:[ĐVT]],3,0),"")</f>
        <v/>
      </c>
      <c r="G1075" s="145"/>
      <c r="H1075" s="145"/>
      <c r="I1075" s="146" t="str">
        <f>IF(Table2[[#This Row],[Số lượng]]&lt;&gt;0,Table2[[#This Row],[Số lượng]]*Table2[[#This Row],[Đơn giá mua]],"")</f>
        <v/>
      </c>
      <c r="J1075" s="146" t="str">
        <f ca="1">IF(AND(Table2[[#This Row],[Tên hàng hóa]]&lt;&gt;0,D1076=""),SUM(OFFSET(Table2[[#This Row],[Thành tiền]],0,0,-COUNTIF(Table2[Số HĐ],Table2[[#This Row],[Số HĐ]]))),"")</f>
        <v/>
      </c>
      <c r="K1075" s="145"/>
      <c r="L107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75" s="147"/>
    </row>
    <row r="1076" spans="1:13" ht="35.1" customHeight="1" x14ac:dyDescent="0.2">
      <c r="A1076" s="138">
        <v>42485</v>
      </c>
      <c r="B1076" s="139" t="s">
        <v>2721</v>
      </c>
      <c r="C1076" s="140" t="s">
        <v>480</v>
      </c>
      <c r="D1076" s="141" t="s">
        <v>412</v>
      </c>
      <c r="E1076" s="143" t="str">
        <f>IF(Table2[[#This Row],[Tên hàng hóa]]&lt;&gt;0,VLOOKUP(Table2[[#This Row],[Tên hàng hóa]],Table1[[Tên hàng hóa]:[Quy cách]],2,0),"")</f>
        <v>Timer</v>
      </c>
      <c r="F1076" s="143" t="str">
        <f>IF(Table2[[#This Row],[Tên hàng hóa]]&lt;&gt;0,VLOOKUP(Table2[[#This Row],[Tên hàng hóa]],Table1[[Tên hàng hóa]:[ĐVT]],3,0),"")</f>
        <v>Cái</v>
      </c>
      <c r="G1076" s="145">
        <v>379500</v>
      </c>
      <c r="H1076" s="145">
        <v>20</v>
      </c>
      <c r="I1076" s="146">
        <f>IF(Table2[[#This Row],[Số lượng]]&lt;&gt;0,Table2[[#This Row],[Số lượng]]*Table2[[#This Row],[Đơn giá mua]],"")</f>
        <v>7590000</v>
      </c>
      <c r="J1076" s="146">
        <f ca="1">IF(AND(Table2[[#This Row],[Tên hàng hóa]]&lt;&gt;0,D1077=""),SUM(OFFSET(Table2[[#This Row],[Thành tiền]],0,0,-COUNTIF(Table2[Số HĐ],Table2[[#This Row],[Số HĐ]]))),"")</f>
        <v>7590000</v>
      </c>
      <c r="K1076" s="152" t="s">
        <v>464</v>
      </c>
      <c r="L1076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76" s="153" t="s">
        <v>3129</v>
      </c>
    </row>
    <row r="1077" spans="1:13" ht="35.1" customHeight="1" x14ac:dyDescent="0.2">
      <c r="A1077" s="138"/>
      <c r="B1077" s="139"/>
      <c r="C1077" s="140" t="str">
        <f t="shared" si="16"/>
        <v/>
      </c>
      <c r="D1077" s="141"/>
      <c r="E1077" s="143" t="str">
        <f>IF(Table2[[#This Row],[Tên hàng hóa]]&lt;&gt;0,VLOOKUP(Table2[[#This Row],[Tên hàng hóa]],Table1[[Tên hàng hóa]:[Quy cách]],2,0),"")</f>
        <v/>
      </c>
      <c r="F1077" s="143" t="str">
        <f>IF(Table2[[#This Row],[Tên hàng hóa]]&lt;&gt;0,VLOOKUP(Table2[[#This Row],[Tên hàng hóa]],Table1[[Tên hàng hóa]:[ĐVT]],3,0),"")</f>
        <v/>
      </c>
      <c r="G1077" s="145"/>
      <c r="H1077" s="145"/>
      <c r="I1077" s="146" t="str">
        <f>IF(Table2[[#This Row],[Số lượng]]&lt;&gt;0,Table2[[#This Row],[Số lượng]]*Table2[[#This Row],[Đơn giá mua]],"")</f>
        <v/>
      </c>
      <c r="J1077" s="146" t="str">
        <f ca="1">IF(AND(Table2[[#This Row],[Tên hàng hóa]]&lt;&gt;0,D1078=""),SUM(OFFSET(Table2[[#This Row],[Thành tiền]],0,0,-COUNTIF(Table2[Số HĐ],Table2[[#This Row],[Số HĐ]]))),"")</f>
        <v/>
      </c>
      <c r="K1077" s="145"/>
      <c r="L107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77" s="147"/>
    </row>
    <row r="1078" spans="1:13" ht="35.1" customHeight="1" x14ac:dyDescent="0.2">
      <c r="A1078" s="138">
        <v>42485</v>
      </c>
      <c r="B1078" s="139" t="s">
        <v>2722</v>
      </c>
      <c r="C1078" s="140" t="s">
        <v>480</v>
      </c>
      <c r="D1078" s="141" t="s">
        <v>737</v>
      </c>
      <c r="E1078" s="143" t="str">
        <f>IF(Table2[[#This Row],[Tên hàng hóa]]&lt;&gt;0,VLOOKUP(Table2[[#This Row],[Tên hàng hóa]],Table1[[Tên hàng hóa]:[Quy cách]],2,0),"")</f>
        <v>Cảm Biến</v>
      </c>
      <c r="F1078" s="143" t="str">
        <f>IF(Table2[[#This Row],[Tên hàng hóa]]&lt;&gt;0,VLOOKUP(Table2[[#This Row],[Tên hàng hóa]],Table1[[Tên hàng hóa]:[ĐVT]],3,0),"")</f>
        <v>Cái</v>
      </c>
      <c r="G1078" s="145">
        <v>312400</v>
      </c>
      <c r="H1078" s="145">
        <v>2</v>
      </c>
      <c r="I1078" s="146">
        <f>IF(Table2[[#This Row],[Số lượng]]&lt;&gt;0,Table2[[#This Row],[Số lượng]]*Table2[[#This Row],[Đơn giá mua]],"")</f>
        <v>624800</v>
      </c>
      <c r="J1078" s="146">
        <f ca="1">IF(AND(Table2[[#This Row],[Tên hàng hóa]]&lt;&gt;0,D1079=""),SUM(OFFSET(Table2[[#This Row],[Thành tiền]],0,0,-COUNTIF(Table2[Số HĐ],Table2[[#This Row],[Số HĐ]]))),"")</f>
        <v>624800</v>
      </c>
      <c r="K1078" s="152" t="s">
        <v>464</v>
      </c>
      <c r="L1078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78" s="153" t="s">
        <v>3129</v>
      </c>
    </row>
    <row r="1079" spans="1:13" ht="35.1" customHeight="1" x14ac:dyDescent="0.2">
      <c r="A1079" s="138"/>
      <c r="B1079" s="139"/>
      <c r="C1079" s="140" t="str">
        <f t="shared" ref="C1079:C1103" si="17">IF(AND(D1079&lt;&gt;0,D1080=""),C1078,"")</f>
        <v/>
      </c>
      <c r="D1079" s="141"/>
      <c r="E1079" s="143" t="str">
        <f>IF(Table2[[#This Row],[Tên hàng hóa]]&lt;&gt;0,VLOOKUP(Table2[[#This Row],[Tên hàng hóa]],Table1[[Tên hàng hóa]:[Quy cách]],2,0),"")</f>
        <v/>
      </c>
      <c r="F1079" s="143" t="str">
        <f>IF(Table2[[#This Row],[Tên hàng hóa]]&lt;&gt;0,VLOOKUP(Table2[[#This Row],[Tên hàng hóa]],Table1[[Tên hàng hóa]:[ĐVT]],3,0),"")</f>
        <v/>
      </c>
      <c r="G1079" s="145"/>
      <c r="H1079" s="145"/>
      <c r="I1079" s="146" t="str">
        <f>IF(Table2[[#This Row],[Số lượng]]&lt;&gt;0,Table2[[#This Row],[Số lượng]]*Table2[[#This Row],[Đơn giá mua]],"")</f>
        <v/>
      </c>
      <c r="J1079" s="146" t="str">
        <f ca="1">IF(AND(Table2[[#This Row],[Tên hàng hóa]]&lt;&gt;0,D1080=""),SUM(OFFSET(Table2[[#This Row],[Thành tiền]],0,0,-COUNTIF(Table2[Số HĐ],Table2[[#This Row],[Số HĐ]]))),"")</f>
        <v/>
      </c>
      <c r="K1079" s="145"/>
      <c r="L107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79" s="147"/>
    </row>
    <row r="1080" spans="1:13" ht="35.1" customHeight="1" x14ac:dyDescent="0.2">
      <c r="A1080" s="138">
        <v>42486</v>
      </c>
      <c r="B1080" s="139" t="s">
        <v>2723</v>
      </c>
      <c r="C1080" s="140" t="s">
        <v>480</v>
      </c>
      <c r="D1080" s="141" t="s">
        <v>737</v>
      </c>
      <c r="E1080" s="143" t="str">
        <f>IF(Table2[[#This Row],[Tên hàng hóa]]&lt;&gt;0,VLOOKUP(Table2[[#This Row],[Tên hàng hóa]],Table1[[Tên hàng hóa]:[Quy cách]],2,0),"")</f>
        <v>Cảm Biến</v>
      </c>
      <c r="F1080" s="143" t="str">
        <f>IF(Table2[[#This Row],[Tên hàng hóa]]&lt;&gt;0,VLOOKUP(Table2[[#This Row],[Tên hàng hóa]],Table1[[Tên hàng hóa]:[ĐVT]],3,0),"")</f>
        <v>Cái</v>
      </c>
      <c r="G1080" s="145">
        <v>312400</v>
      </c>
      <c r="H1080" s="145">
        <v>3</v>
      </c>
      <c r="I1080" s="146">
        <f>IF(Table2[[#This Row],[Số lượng]]&lt;&gt;0,Table2[[#This Row],[Số lượng]]*Table2[[#This Row],[Đơn giá mua]],"")</f>
        <v>937200</v>
      </c>
      <c r="J1080" s="146">
        <f ca="1">IF(AND(Table2[[#This Row],[Tên hàng hóa]]&lt;&gt;0,D1081=""),SUM(OFFSET(Table2[[#This Row],[Thành tiền]],0,0,-COUNTIF(Table2[Số HĐ],Table2[[#This Row],[Số HĐ]]))),"")</f>
        <v>937200</v>
      </c>
      <c r="K1080" s="152" t="s">
        <v>464</v>
      </c>
      <c r="L1080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80" s="153" t="s">
        <v>3129</v>
      </c>
    </row>
    <row r="1081" spans="1:13" ht="35.1" customHeight="1" x14ac:dyDescent="0.2">
      <c r="A1081" s="138"/>
      <c r="B1081" s="139"/>
      <c r="C1081" s="140" t="str">
        <f t="shared" si="17"/>
        <v/>
      </c>
      <c r="D1081" s="141"/>
      <c r="E1081" s="143" t="str">
        <f>IF(Table2[[#This Row],[Tên hàng hóa]]&lt;&gt;0,VLOOKUP(Table2[[#This Row],[Tên hàng hóa]],Table1[[Tên hàng hóa]:[Quy cách]],2,0),"")</f>
        <v/>
      </c>
      <c r="F1081" s="143" t="str">
        <f>IF(Table2[[#This Row],[Tên hàng hóa]]&lt;&gt;0,VLOOKUP(Table2[[#This Row],[Tên hàng hóa]],Table1[[Tên hàng hóa]:[ĐVT]],3,0),"")</f>
        <v/>
      </c>
      <c r="G1081" s="145"/>
      <c r="H1081" s="145"/>
      <c r="I1081" s="146" t="str">
        <f>IF(Table2[[#This Row],[Số lượng]]&lt;&gt;0,Table2[[#This Row],[Số lượng]]*Table2[[#This Row],[Đơn giá mua]],"")</f>
        <v/>
      </c>
      <c r="J1081" s="146" t="str">
        <f ca="1">IF(AND(Table2[[#This Row],[Tên hàng hóa]]&lt;&gt;0,D1082=""),SUM(OFFSET(Table2[[#This Row],[Thành tiền]],0,0,-COUNTIF(Table2[Số HĐ],Table2[[#This Row],[Số HĐ]]))),"")</f>
        <v/>
      </c>
      <c r="K1081" s="145"/>
      <c r="L108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81" s="147"/>
    </row>
    <row r="1082" spans="1:13" ht="35.1" customHeight="1" x14ac:dyDescent="0.2">
      <c r="A1082" s="138">
        <v>42487</v>
      </c>
      <c r="B1082" s="139" t="s">
        <v>2724</v>
      </c>
      <c r="C1082" s="140" t="s">
        <v>1119</v>
      </c>
      <c r="D1082" s="141" t="s">
        <v>1806</v>
      </c>
      <c r="E1082" s="143" t="str">
        <f>IF(Table2[[#This Row],[Tên hàng hóa]]&lt;&gt;0,VLOOKUP(Table2[[#This Row],[Tên hàng hóa]],Table1[[Tên hàng hóa]:[Quy cách]],2,0),"")</f>
        <v>Schneider</v>
      </c>
      <c r="F1082" s="143" t="str">
        <f>IF(Table2[[#This Row],[Tên hàng hóa]]&lt;&gt;0,VLOOKUP(Table2[[#This Row],[Tên hàng hóa]],Table1[[Tên hàng hóa]:[ĐVT]],3,0),"")</f>
        <v>Cái</v>
      </c>
      <c r="G1082" s="145">
        <v>100210</v>
      </c>
      <c r="H1082" s="145">
        <v>34</v>
      </c>
      <c r="I1082" s="146">
        <f>IF(Table2[[#This Row],[Số lượng]]&lt;&gt;0,Table2[[#This Row],[Số lượng]]*Table2[[#This Row],[Đơn giá mua]],"")</f>
        <v>3407140</v>
      </c>
      <c r="J1082" s="146" t="str">
        <f ca="1">IF(AND(Table2[[#This Row],[Tên hàng hóa]]&lt;&gt;0,D1083=""),SUM(OFFSET(Table2[[#This Row],[Thành tiền]],0,0,-COUNTIF(Table2[Số HĐ],Table2[[#This Row],[Số HĐ]]))),"")</f>
        <v/>
      </c>
      <c r="K1082" s="145"/>
      <c r="L108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82" s="147"/>
    </row>
    <row r="1083" spans="1:13" ht="35.1" customHeight="1" x14ac:dyDescent="0.2">
      <c r="A1083" s="138">
        <v>42487</v>
      </c>
      <c r="B1083" s="139" t="s">
        <v>2724</v>
      </c>
      <c r="C1083" s="140" t="str">
        <f t="shared" si="17"/>
        <v>CTY TNHH KỸ THUẬT ĐIỆN - TỰ ĐỘNG HÓA A&amp;E</v>
      </c>
      <c r="D1083" s="141" t="s">
        <v>1807</v>
      </c>
      <c r="E1083" s="143" t="str">
        <f>IF(Table2[[#This Row],[Tên hàng hóa]]&lt;&gt;0,VLOOKUP(Table2[[#This Row],[Tên hàng hóa]],Table1[[Tên hàng hóa]:[Quy cách]],2,0),"")</f>
        <v>Schneider</v>
      </c>
      <c r="F1083" s="143" t="str">
        <f>IF(Table2[[#This Row],[Tên hàng hóa]]&lt;&gt;0,VLOOKUP(Table2[[#This Row],[Tên hàng hóa]],Table1[[Tên hàng hóa]:[ĐVT]],3,0),"")</f>
        <v>Cái</v>
      </c>
      <c r="G1083" s="145">
        <v>77110</v>
      </c>
      <c r="H1083" s="145">
        <v>30</v>
      </c>
      <c r="I1083" s="146">
        <f>IF(Table2[[#This Row],[Số lượng]]&lt;&gt;0,Table2[[#This Row],[Số lượng]]*Table2[[#This Row],[Đơn giá mua]],"")</f>
        <v>2313300</v>
      </c>
      <c r="J1083" s="146">
        <f ca="1">IF(AND(Table2[[#This Row],[Tên hàng hóa]]&lt;&gt;0,D1084=""),SUM(OFFSET(Table2[[#This Row],[Thành tiền]],0,0,-COUNTIF(Table2[Số HĐ],Table2[[#This Row],[Số HĐ]]))),"")</f>
        <v>5720440</v>
      </c>
      <c r="K1083" s="145" t="s">
        <v>464</v>
      </c>
      <c r="L108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83" s="147" t="s">
        <v>1454</v>
      </c>
    </row>
    <row r="1084" spans="1:13" ht="35.1" customHeight="1" x14ac:dyDescent="0.2">
      <c r="A1084" s="138"/>
      <c r="B1084" s="139"/>
      <c r="C1084" s="140" t="str">
        <f t="shared" si="17"/>
        <v/>
      </c>
      <c r="D1084" s="141"/>
      <c r="E1084" s="143" t="str">
        <f>IF(Table2[[#This Row],[Tên hàng hóa]]&lt;&gt;0,VLOOKUP(Table2[[#This Row],[Tên hàng hóa]],Table1[[Tên hàng hóa]:[Quy cách]],2,0),"")</f>
        <v/>
      </c>
      <c r="F1084" s="143" t="str">
        <f>IF(Table2[[#This Row],[Tên hàng hóa]]&lt;&gt;0,VLOOKUP(Table2[[#This Row],[Tên hàng hóa]],Table1[[Tên hàng hóa]:[ĐVT]],3,0),"")</f>
        <v/>
      </c>
      <c r="G1084" s="145"/>
      <c r="H1084" s="145"/>
      <c r="I1084" s="146" t="str">
        <f>IF(Table2[[#This Row],[Số lượng]]&lt;&gt;0,Table2[[#This Row],[Số lượng]]*Table2[[#This Row],[Đơn giá mua]],"")</f>
        <v/>
      </c>
      <c r="J1084" s="146" t="str">
        <f ca="1">IF(AND(Table2[[#This Row],[Tên hàng hóa]]&lt;&gt;0,D1085=""),SUM(OFFSET(Table2[[#This Row],[Thành tiền]],0,0,-COUNTIF(Table2[Số HĐ],Table2[[#This Row],[Số HĐ]]))),"")</f>
        <v/>
      </c>
      <c r="K1084" s="145"/>
      <c r="L108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84" s="147"/>
    </row>
    <row r="1085" spans="1:13" ht="35.1" customHeight="1" x14ac:dyDescent="0.2">
      <c r="A1085" s="138">
        <v>42486</v>
      </c>
      <c r="B1085" s="139" t="s">
        <v>2751</v>
      </c>
      <c r="C1085" s="140" t="s">
        <v>586</v>
      </c>
      <c r="D1085" s="141" t="s">
        <v>2110</v>
      </c>
      <c r="E1085" s="143" t="str">
        <f>IF(Table2[[#This Row],[Tên hàng hóa]]&lt;&gt;0,VLOOKUP(Table2[[#This Row],[Tên hàng hóa]],Table1[[Tên hàng hóa]:[Quy cách]],2,0),"")</f>
        <v>Bộ Mã Hóa Xung(Encoder)</v>
      </c>
      <c r="F1085" s="143" t="str">
        <f>IF(Table2[[#This Row],[Tên hàng hóa]]&lt;&gt;0,VLOOKUP(Table2[[#This Row],[Tên hàng hóa]],Table1[[Tên hàng hóa]:[ĐVT]],3,0),"")</f>
        <v>Cái</v>
      </c>
      <c r="G1085" s="145">
        <v>1436829.0243902439</v>
      </c>
      <c r="H1085" s="145">
        <v>2</v>
      </c>
      <c r="I1085" s="146">
        <f>IF(Table2[[#This Row],[Số lượng]]&lt;&gt;0,Table2[[#This Row],[Số lượng]]*Table2[[#This Row],[Đơn giá mua]],"")</f>
        <v>2873658.0487804879</v>
      </c>
      <c r="J1085" s="146" t="str">
        <f ca="1">IF(AND(Table2[[#This Row],[Tên hàng hóa]]&lt;&gt;0,D1086=""),SUM(OFFSET(Table2[[#This Row],[Thành tiền]],0,0,-COUNTIF(Table2[Số HĐ],Table2[[#This Row],[Số HĐ]]))),"")</f>
        <v/>
      </c>
      <c r="K1085" s="145"/>
      <c r="L108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85" s="147"/>
    </row>
    <row r="1086" spans="1:13" ht="35.1" customHeight="1" x14ac:dyDescent="0.2">
      <c r="A1086" s="138">
        <v>42486</v>
      </c>
      <c r="B1086" s="139" t="s">
        <v>2751</v>
      </c>
      <c r="C1086" s="140" t="s">
        <v>586</v>
      </c>
      <c r="D1086" s="141" t="s">
        <v>513</v>
      </c>
      <c r="E1086" s="143" t="str">
        <f>IF(Table2[[#This Row],[Tên hàng hóa]]&lt;&gt;0,VLOOKUP(Table2[[#This Row],[Tên hàng hóa]],Table1[[Tên hàng hóa]:[Quy cách]],2,0),"")</f>
        <v>Counter</v>
      </c>
      <c r="F1086" s="143" t="str">
        <f>IF(Table2[[#This Row],[Tên hàng hóa]]&lt;&gt;0,VLOOKUP(Table2[[#This Row],[Tên hàng hóa]],Table1[[Tên hàng hóa]:[ĐVT]],3,0),"")</f>
        <v>Cái</v>
      </c>
      <c r="G1086" s="145">
        <v>520479.02439024393</v>
      </c>
      <c r="H1086" s="145">
        <v>5</v>
      </c>
      <c r="I1086" s="146">
        <f>IF(Table2[[#This Row],[Số lượng]]&lt;&gt;0,Table2[[#This Row],[Số lượng]]*Table2[[#This Row],[Đơn giá mua]],"")</f>
        <v>2602395.1219512196</v>
      </c>
      <c r="J1086" s="146" t="str">
        <f ca="1">IF(AND(Table2[[#This Row],[Tên hàng hóa]]&lt;&gt;0,D1087=""),SUM(OFFSET(Table2[[#This Row],[Thành tiền]],0,0,-COUNTIF(Table2[Số HĐ],Table2[[#This Row],[Số HĐ]]))),"")</f>
        <v/>
      </c>
      <c r="K1086" s="145"/>
      <c r="L108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86" s="147"/>
    </row>
    <row r="1087" spans="1:13" ht="35.1" customHeight="1" x14ac:dyDescent="0.2">
      <c r="A1087" s="138">
        <v>42486</v>
      </c>
      <c r="B1087" s="139" t="s">
        <v>2751</v>
      </c>
      <c r="C1087" s="140" t="s">
        <v>586</v>
      </c>
      <c r="D1087" s="141" t="s">
        <v>180</v>
      </c>
      <c r="E1087" s="143" t="str">
        <f>IF(Table2[[#This Row],[Tên hàng hóa]]&lt;&gt;0,VLOOKUP(Table2[[#This Row],[Tên hàng hóa]],Table1[[Tên hàng hóa]:[Quy cách]],2,0),"")</f>
        <v>Bộ Nguồn Xung</v>
      </c>
      <c r="F1087" s="143" t="str">
        <f>IF(Table2[[#This Row],[Tên hàng hóa]]&lt;&gt;0,VLOOKUP(Table2[[#This Row],[Tên hàng hóa]],Table1[[Tên hàng hóa]:[ĐVT]],3,0),"")</f>
        <v>Cái</v>
      </c>
      <c r="G1087" s="145">
        <v>788679.02439024393</v>
      </c>
      <c r="H1087" s="145">
        <v>5</v>
      </c>
      <c r="I1087" s="146">
        <f>IF(Table2[[#This Row],[Số lượng]]&lt;&gt;0,Table2[[#This Row],[Số lượng]]*Table2[[#This Row],[Đơn giá mua]],"")</f>
        <v>3943395.1219512196</v>
      </c>
      <c r="J1087" s="146" t="str">
        <f ca="1">IF(AND(Table2[[#This Row],[Tên hàng hóa]]&lt;&gt;0,D1088=""),SUM(OFFSET(Table2[[#This Row],[Thành tiền]],0,0,-COUNTIF(Table2[Số HĐ],Table2[[#This Row],[Số HĐ]]))),"")</f>
        <v/>
      </c>
      <c r="K1087" s="145"/>
      <c r="L108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87" s="147"/>
    </row>
    <row r="1088" spans="1:13" ht="35.1" customHeight="1" x14ac:dyDescent="0.2">
      <c r="A1088" s="138">
        <v>42486</v>
      </c>
      <c r="B1088" s="139" t="s">
        <v>2751</v>
      </c>
      <c r="C1088" s="140" t="s">
        <v>586</v>
      </c>
      <c r="D1088" s="141" t="s">
        <v>330</v>
      </c>
      <c r="E1088" s="143" t="str">
        <f>IF(Table2[[#This Row],[Tên hàng hóa]]&lt;&gt;0,VLOOKUP(Table2[[#This Row],[Tên hàng hóa]],Table1[[Tên hàng hóa]:[Quy cách]],2,0),"")</f>
        <v>Màn Hình Cảm Ứng</v>
      </c>
      <c r="F1088" s="143" t="str">
        <f>IF(Table2[[#This Row],[Tên hàng hóa]]&lt;&gt;0,VLOOKUP(Table2[[#This Row],[Tên hàng hóa]],Table1[[Tên hàng hóa]:[ĐVT]],3,0),"")</f>
        <v>Cái</v>
      </c>
      <c r="G1088" s="145">
        <v>3626249.0243902439</v>
      </c>
      <c r="H1088" s="145">
        <v>1</v>
      </c>
      <c r="I1088" s="146">
        <f>IF(Table2[[#This Row],[Số lượng]]&lt;&gt;0,Table2[[#This Row],[Số lượng]]*Table2[[#This Row],[Đơn giá mua]],"")</f>
        <v>3626249.0243902439</v>
      </c>
      <c r="J1088" s="146" t="str">
        <f ca="1">IF(AND(Table2[[#This Row],[Tên hàng hóa]]&lt;&gt;0,D1089=""),SUM(OFFSET(Table2[[#This Row],[Thành tiền]],0,0,-COUNTIF(Table2[Số HĐ],Table2[[#This Row],[Số HĐ]]))),"")</f>
        <v/>
      </c>
      <c r="K1088" s="145"/>
      <c r="L108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88" s="147"/>
    </row>
    <row r="1089" spans="1:13" ht="35.1" customHeight="1" x14ac:dyDescent="0.2">
      <c r="A1089" s="138">
        <v>42486</v>
      </c>
      <c r="B1089" s="139" t="s">
        <v>2751</v>
      </c>
      <c r="C1089" s="140" t="s">
        <v>586</v>
      </c>
      <c r="D1089" s="141" t="s">
        <v>55</v>
      </c>
      <c r="E1089" s="143" t="str">
        <f>IF(Table2[[#This Row],[Tên hàng hóa]]&lt;&gt;0,VLOOKUP(Table2[[#This Row],[Tên hàng hóa]],Table1[[Tên hàng hóa]:[Quy cách]],2,0),"")</f>
        <v>Bộ Điều Khiển Lập Trình</v>
      </c>
      <c r="F1089" s="143" t="str">
        <f>IF(Table2[[#This Row],[Tên hàng hóa]]&lt;&gt;0,VLOOKUP(Table2[[#This Row],[Tên hàng hóa]],Table1[[Tên hàng hóa]:[ĐVT]],3,0),"")</f>
        <v>Cái</v>
      </c>
      <c r="G1089" s="145">
        <v>5013199.0243902439</v>
      </c>
      <c r="H1089" s="145">
        <v>1</v>
      </c>
      <c r="I1089" s="146">
        <f>IF(Table2[[#This Row],[Số lượng]]&lt;&gt;0,Table2[[#This Row],[Số lượng]]*Table2[[#This Row],[Đơn giá mua]],"")</f>
        <v>5013199.0243902439</v>
      </c>
      <c r="J1089" s="146" t="str">
        <f ca="1">IF(AND(Table2[[#This Row],[Tên hàng hóa]]&lt;&gt;0,D1090=""),SUM(OFFSET(Table2[[#This Row],[Thành tiền]],0,0,-COUNTIF(Table2[Số HĐ],Table2[[#This Row],[Số HĐ]]))),"")</f>
        <v/>
      </c>
      <c r="K1089" s="145"/>
      <c r="L108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89" s="147"/>
    </row>
    <row r="1090" spans="1:13" ht="35.1" customHeight="1" x14ac:dyDescent="0.2">
      <c r="A1090" s="138">
        <v>42486</v>
      </c>
      <c r="B1090" s="139" t="s">
        <v>2751</v>
      </c>
      <c r="C1090" s="140" t="s">
        <v>586</v>
      </c>
      <c r="D1090" s="141" t="s">
        <v>2735</v>
      </c>
      <c r="E1090" s="143" t="str">
        <f>IF(Table2[[#This Row],[Tên hàng hóa]]&lt;&gt;0,VLOOKUP(Table2[[#This Row],[Tên hàng hóa]],Table1[[Tên hàng hóa]:[Quy cách]],2,0),"")</f>
        <v>Cảm Biến</v>
      </c>
      <c r="F1090" s="143" t="str">
        <f>IF(Table2[[#This Row],[Tên hàng hóa]]&lt;&gt;0,VLOOKUP(Table2[[#This Row],[Tên hàng hóa]],Table1[[Tên hàng hóa]:[ĐVT]],3,0),"")</f>
        <v>Cái</v>
      </c>
      <c r="G1090" s="145">
        <v>1548579.0243902439</v>
      </c>
      <c r="H1090" s="145">
        <v>5</v>
      </c>
      <c r="I1090" s="146">
        <f>IF(Table2[[#This Row],[Số lượng]]&lt;&gt;0,Table2[[#This Row],[Số lượng]]*Table2[[#This Row],[Đơn giá mua]],"")</f>
        <v>7742895.1219512196</v>
      </c>
      <c r="J1090" s="146" t="str">
        <f ca="1">IF(AND(Table2[[#This Row],[Tên hàng hóa]]&lt;&gt;0,D1091=""),SUM(OFFSET(Table2[[#This Row],[Thành tiền]],0,0,-COUNTIF(Table2[Số HĐ],Table2[[#This Row],[Số HĐ]]))),"")</f>
        <v/>
      </c>
      <c r="K1090" s="145"/>
      <c r="L109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90" s="147"/>
    </row>
    <row r="1091" spans="1:13" ht="35.1" customHeight="1" x14ac:dyDescent="0.2">
      <c r="A1091" s="138">
        <v>42486</v>
      </c>
      <c r="B1091" s="139" t="s">
        <v>2751</v>
      </c>
      <c r="C1091" s="140" t="s">
        <v>586</v>
      </c>
      <c r="D1091" s="141" t="s">
        <v>2734</v>
      </c>
      <c r="E1091" s="143" t="str">
        <f>IF(Table2[[#This Row],[Tên hàng hóa]]&lt;&gt;0,VLOOKUP(Table2[[#This Row],[Tên hàng hóa]],Table1[[Tên hàng hóa]:[Quy cách]],2,0),"")</f>
        <v>OMRON</v>
      </c>
      <c r="F1091" s="143" t="str">
        <f>IF(Table2[[#This Row],[Tên hàng hóa]]&lt;&gt;0,VLOOKUP(Table2[[#This Row],[Tên hàng hóa]],Table1[[Tên hàng hóa]:[ĐVT]],3,0),"")</f>
        <v>Cái</v>
      </c>
      <c r="G1091" s="145">
        <v>2666079.0243902439</v>
      </c>
      <c r="H1091" s="145">
        <v>1</v>
      </c>
      <c r="I1091" s="146">
        <f>IF(Table2[[#This Row],[Số lượng]]&lt;&gt;0,Table2[[#This Row],[Số lượng]]*Table2[[#This Row],[Đơn giá mua]],"")</f>
        <v>2666079.0243902439</v>
      </c>
      <c r="J1091" s="146" t="str">
        <f ca="1">IF(AND(Table2[[#This Row],[Tên hàng hóa]]&lt;&gt;0,D1092=""),SUM(OFFSET(Table2[[#This Row],[Thành tiền]],0,0,-COUNTIF(Table2[Số HĐ],Table2[[#This Row],[Số HĐ]]))),"")</f>
        <v/>
      </c>
      <c r="K1091" s="145"/>
      <c r="L109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91" s="147"/>
    </row>
    <row r="1092" spans="1:13" ht="35.1" customHeight="1" x14ac:dyDescent="0.2">
      <c r="A1092" s="138">
        <v>42486</v>
      </c>
      <c r="B1092" s="139" t="s">
        <v>2751</v>
      </c>
      <c r="C1092" s="140" t="s">
        <v>586</v>
      </c>
      <c r="D1092" s="141" t="s">
        <v>113</v>
      </c>
      <c r="E1092" s="143" t="str">
        <f>IF(Table2[[#This Row],[Tên hàng hóa]]&lt;&gt;0,VLOOKUP(Table2[[#This Row],[Tên hàng hóa]],Table1[[Tên hàng hóa]:[Quy cách]],2,0),"")</f>
        <v>Bộ Điều Khiển Nhiệt Độ</v>
      </c>
      <c r="F1092" s="143" t="str">
        <f>IF(Table2[[#This Row],[Tên hàng hóa]]&lt;&gt;0,VLOOKUP(Table2[[#This Row],[Tên hàng hóa]],Table1[[Tên hàng hóa]:[ĐVT]],3,0),"")</f>
        <v>Cái</v>
      </c>
      <c r="G1092" s="145">
        <v>1436829.0243902439</v>
      </c>
      <c r="H1092" s="145">
        <v>5</v>
      </c>
      <c r="I1092" s="146">
        <f>IF(Table2[[#This Row],[Số lượng]]&lt;&gt;0,Table2[[#This Row],[Số lượng]]*Table2[[#This Row],[Đơn giá mua]],"")</f>
        <v>7184145.1219512196</v>
      </c>
      <c r="J1092" s="146" t="str">
        <f ca="1">IF(AND(Table2[[#This Row],[Tên hàng hóa]]&lt;&gt;0,D1093=""),SUM(OFFSET(Table2[[#This Row],[Thành tiền]],0,0,-COUNTIF(Table2[Số HĐ],Table2[[#This Row],[Số HĐ]]))),"")</f>
        <v/>
      </c>
      <c r="K1092" s="145"/>
      <c r="L109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92" s="147"/>
    </row>
    <row r="1093" spans="1:13" ht="35.1" customHeight="1" x14ac:dyDescent="0.2">
      <c r="A1093" s="138">
        <v>42486</v>
      </c>
      <c r="B1093" s="139" t="s">
        <v>2751</v>
      </c>
      <c r="C1093" s="140" t="s">
        <v>586</v>
      </c>
      <c r="D1093" s="141" t="s">
        <v>80</v>
      </c>
      <c r="E1093" s="143" t="str">
        <f>IF(Table2[[#This Row],[Tên hàng hóa]]&lt;&gt;0,VLOOKUP(Table2[[#This Row],[Tên hàng hóa]],Table1[[Tên hàng hóa]:[Quy cách]],2,0),"")</f>
        <v>Bộ Điều Khiển Lập Trình</v>
      </c>
      <c r="F1093" s="143" t="str">
        <f>IF(Table2[[#This Row],[Tên hàng hóa]]&lt;&gt;0,VLOOKUP(Table2[[#This Row],[Tên hàng hóa]],Table1[[Tên hàng hóa]:[ĐVT]],3,0),"")</f>
        <v>Cái</v>
      </c>
      <c r="G1093" s="145">
        <v>3247990.0243902439</v>
      </c>
      <c r="H1093" s="145">
        <v>1</v>
      </c>
      <c r="I1093" s="146">
        <f>IF(Table2[[#This Row],[Số lượng]]&lt;&gt;0,Table2[[#This Row],[Số lượng]]*Table2[[#This Row],[Đơn giá mua]],"")</f>
        <v>3247990.0243902439</v>
      </c>
      <c r="J1093" s="146" t="str">
        <f ca="1">IF(AND(Table2[[#This Row],[Tên hàng hóa]]&lt;&gt;0,D1094=""),SUM(OFFSET(Table2[[#This Row],[Thành tiền]],0,0,-COUNTIF(Table2[Số HĐ],Table2[[#This Row],[Số HĐ]]))),"")</f>
        <v/>
      </c>
      <c r="K1093" s="145"/>
      <c r="L109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93" s="147"/>
    </row>
    <row r="1094" spans="1:13" ht="35.1" customHeight="1" x14ac:dyDescent="0.2">
      <c r="A1094" s="138">
        <v>42486</v>
      </c>
      <c r="B1094" s="139" t="s">
        <v>2751</v>
      </c>
      <c r="C1094" s="140" t="s">
        <v>586</v>
      </c>
      <c r="D1094" s="141" t="s">
        <v>115</v>
      </c>
      <c r="E1094" s="143" t="str">
        <f>IF(Table2[[#This Row],[Tên hàng hóa]]&lt;&gt;0,VLOOKUP(Table2[[#This Row],[Tên hàng hóa]],Table1[[Tên hàng hóa]:[Quy cách]],2,0),"")</f>
        <v>Bộ Điều Khiển Nhiệt Độ</v>
      </c>
      <c r="F1094" s="143" t="str">
        <f>IF(Table2[[#This Row],[Tên hàng hóa]]&lt;&gt;0,VLOOKUP(Table2[[#This Row],[Tên hàng hóa]],Table1[[Tên hàng hóa]:[ĐVT]],3,0),"")</f>
        <v>Cái</v>
      </c>
      <c r="G1094" s="145">
        <v>1056879.0243902439</v>
      </c>
      <c r="H1094" s="145">
        <v>10</v>
      </c>
      <c r="I1094" s="146">
        <f>IF(Table2[[#This Row],[Số lượng]]&lt;&gt;0,Table2[[#This Row],[Số lượng]]*Table2[[#This Row],[Đơn giá mua]],"")</f>
        <v>10568790.243902439</v>
      </c>
      <c r="J1094" s="146" t="str">
        <f ca="1">IF(AND(Table2[[#This Row],[Tên hàng hóa]]&lt;&gt;0,D1095=""),SUM(OFFSET(Table2[[#This Row],[Thành tiền]],0,0,-COUNTIF(Table2[Số HĐ],Table2[[#This Row],[Số HĐ]]))),"")</f>
        <v/>
      </c>
      <c r="K1094" s="145"/>
      <c r="L109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94" s="147"/>
    </row>
    <row r="1095" spans="1:13" ht="35.1" customHeight="1" x14ac:dyDescent="0.2">
      <c r="A1095" s="138">
        <v>42486</v>
      </c>
      <c r="B1095" s="139" t="s">
        <v>2751</v>
      </c>
      <c r="C1095" s="140" t="s">
        <v>586</v>
      </c>
      <c r="D1095" s="141" t="s">
        <v>80</v>
      </c>
      <c r="E1095" s="143" t="str">
        <f>IF(Table2[[#This Row],[Tên hàng hóa]]&lt;&gt;0,VLOOKUP(Table2[[#This Row],[Tên hàng hóa]],Table1[[Tên hàng hóa]:[Quy cách]],2,0),"")</f>
        <v>Bộ Điều Khiển Lập Trình</v>
      </c>
      <c r="F1095" s="143" t="str">
        <f>IF(Table2[[#This Row],[Tên hàng hóa]]&lt;&gt;0,VLOOKUP(Table2[[#This Row],[Tên hàng hóa]],Table1[[Tên hàng hóa]:[ĐVT]],3,0),"")</f>
        <v>Cái</v>
      </c>
      <c r="G1095" s="145">
        <v>4382767.0243902439</v>
      </c>
      <c r="H1095" s="145">
        <v>1</v>
      </c>
      <c r="I1095" s="146">
        <f>IF(Table2[[#This Row],[Số lượng]]&lt;&gt;0,Table2[[#This Row],[Số lượng]]*Table2[[#This Row],[Đơn giá mua]],"")</f>
        <v>4382767.0243902439</v>
      </c>
      <c r="J1095" s="146" t="str">
        <f ca="1">IF(AND(Table2[[#This Row],[Tên hàng hóa]]&lt;&gt;0,D1096=""),SUM(OFFSET(Table2[[#This Row],[Thành tiền]],0,0,-COUNTIF(Table2[Số HĐ],Table2[[#This Row],[Số HĐ]]))),"")</f>
        <v/>
      </c>
      <c r="K1095" s="145"/>
      <c r="L109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95" s="147"/>
    </row>
    <row r="1096" spans="1:13" ht="35.1" customHeight="1" x14ac:dyDescent="0.2">
      <c r="A1096" s="138">
        <v>42486</v>
      </c>
      <c r="B1096" s="139" t="s">
        <v>2751</v>
      </c>
      <c r="C1096" s="140" t="s">
        <v>586</v>
      </c>
      <c r="D1096" s="141" t="s">
        <v>53</v>
      </c>
      <c r="E1096" s="143" t="str">
        <f>IF(Table2[[#This Row],[Tên hàng hóa]]&lt;&gt;0,VLOOKUP(Table2[[#This Row],[Tên hàng hóa]],Table1[[Tên hàng hóa]:[Quy cách]],2,0),"")</f>
        <v>Bộ Điều Khiển Lập Trình</v>
      </c>
      <c r="F1096" s="143" t="str">
        <f>IF(Table2[[#This Row],[Tên hàng hóa]]&lt;&gt;0,VLOOKUP(Table2[[#This Row],[Tên hàng hóa]],Table1[[Tên hàng hóa]:[ĐVT]],3,0),"")</f>
        <v>Cái</v>
      </c>
      <c r="G1096" s="145">
        <v>2617557.0243902439</v>
      </c>
      <c r="H1096" s="145">
        <v>1</v>
      </c>
      <c r="I1096" s="146">
        <f>IF(Table2[[#This Row],[Số lượng]]&lt;&gt;0,Table2[[#This Row],[Số lượng]]*Table2[[#This Row],[Đơn giá mua]],"")</f>
        <v>2617557.0243902439</v>
      </c>
      <c r="J1096" s="146" t="str">
        <f ca="1">IF(AND(Table2[[#This Row],[Tên hàng hóa]]&lt;&gt;0,D1097=""),SUM(OFFSET(Table2[[#This Row],[Thành tiền]],0,0,-COUNTIF(Table2[Số HĐ],Table2[[#This Row],[Số HĐ]]))),"")</f>
        <v/>
      </c>
      <c r="K1096" s="145"/>
      <c r="L109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96" s="147"/>
    </row>
    <row r="1097" spans="1:13" ht="35.1" customHeight="1" x14ac:dyDescent="0.2">
      <c r="A1097" s="138">
        <v>42486</v>
      </c>
      <c r="B1097" s="139" t="s">
        <v>2751</v>
      </c>
      <c r="C1097" s="140" t="s">
        <v>586</v>
      </c>
      <c r="D1097" s="141" t="s">
        <v>181</v>
      </c>
      <c r="E1097" s="143" t="str">
        <f>IF(Table2[[#This Row],[Tên hàng hóa]]&lt;&gt;0,VLOOKUP(Table2[[#This Row],[Tên hàng hóa]],Table1[[Tên hàng hóa]:[Quy cách]],2,0),"")</f>
        <v>Bộ Nguồn Xung</v>
      </c>
      <c r="F1097" s="143" t="str">
        <f>IF(Table2[[#This Row],[Tên hàng hóa]]&lt;&gt;0,VLOOKUP(Table2[[#This Row],[Tên hàng hóa]],Table1[[Tên hàng hóa]:[ĐVT]],3,0),"")</f>
        <v>Cái</v>
      </c>
      <c r="G1097" s="145">
        <v>1347429.0243902439</v>
      </c>
      <c r="H1097" s="145">
        <v>3</v>
      </c>
      <c r="I1097" s="146">
        <f>IF(Table2[[#This Row],[Số lượng]]&lt;&gt;0,Table2[[#This Row],[Số lượng]]*Table2[[#This Row],[Đơn giá mua]],"")</f>
        <v>4042287.0731707318</v>
      </c>
      <c r="J1097" s="146">
        <f ca="1">IF(AND(Table2[[#This Row],[Tên hàng hóa]]&lt;&gt;0,D1098=""),SUM(OFFSET(Table2[[#This Row],[Thành tiền]],0,0,-COUNTIF(Table2[Số HĐ],Table2[[#This Row],[Số HĐ]]))),"")</f>
        <v>60511406.999999993</v>
      </c>
      <c r="K1097" s="145" t="s">
        <v>464</v>
      </c>
      <c r="L1097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97" s="147" t="s">
        <v>1821</v>
      </c>
    </row>
    <row r="1098" spans="1:13" ht="35.1" customHeight="1" x14ac:dyDescent="0.2">
      <c r="A1098" s="138"/>
      <c r="B1098" s="139"/>
      <c r="C1098" s="140" t="str">
        <f t="shared" si="17"/>
        <v/>
      </c>
      <c r="D1098" s="141"/>
      <c r="E1098" s="143" t="str">
        <f>IF(Table2[[#This Row],[Tên hàng hóa]]&lt;&gt;0,VLOOKUP(Table2[[#This Row],[Tên hàng hóa]],Table1[[Tên hàng hóa]:[Quy cách]],2,0),"")</f>
        <v/>
      </c>
      <c r="F1098" s="143" t="str">
        <f>IF(Table2[[#This Row],[Tên hàng hóa]]&lt;&gt;0,VLOOKUP(Table2[[#This Row],[Tên hàng hóa]],Table1[[Tên hàng hóa]:[ĐVT]],3,0),"")</f>
        <v/>
      </c>
      <c r="G1098" s="145"/>
      <c r="H1098" s="145"/>
      <c r="I1098" s="146" t="str">
        <f>IF(Table2[[#This Row],[Số lượng]]&lt;&gt;0,Table2[[#This Row],[Số lượng]]*Table2[[#This Row],[Đơn giá mua]],"")</f>
        <v/>
      </c>
      <c r="J1098" s="146" t="str">
        <f ca="1">IF(AND(Table2[[#This Row],[Tên hàng hóa]]&lt;&gt;0,D1099=""),SUM(OFFSET(Table2[[#This Row],[Thành tiền]],0,0,-COUNTIF(Table2[Số HĐ],Table2[[#This Row],[Số HĐ]]))),"")</f>
        <v/>
      </c>
      <c r="K1098" s="145"/>
      <c r="L109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098" s="147"/>
    </row>
    <row r="1099" spans="1:13" ht="35.1" customHeight="1" x14ac:dyDescent="0.2">
      <c r="A1099" s="138">
        <v>42487</v>
      </c>
      <c r="B1099" s="139" t="s">
        <v>2752</v>
      </c>
      <c r="C1099" s="140" t="s">
        <v>480</v>
      </c>
      <c r="D1099" s="141" t="s">
        <v>2064</v>
      </c>
      <c r="E1099" s="143" t="str">
        <f>IF(Table2[[#This Row],[Tên hàng hóa]]&lt;&gt;0,VLOOKUP(Table2[[#This Row],[Tên hàng hóa]],Table1[[Tên hàng hóa]:[Quy cách]],2,0),"")</f>
        <v>OMRON</v>
      </c>
      <c r="F1099" s="143" t="str">
        <f>IF(Table2[[#This Row],[Tên hàng hóa]]&lt;&gt;0,VLOOKUP(Table2[[#This Row],[Tên hàng hóa]],Table1[[Tên hàng hóa]:[ĐVT]],3,0),"")</f>
        <v>Cái</v>
      </c>
      <c r="G1099" s="145">
        <v>57200</v>
      </c>
      <c r="H1099" s="145">
        <v>3</v>
      </c>
      <c r="I1099" s="146">
        <f>IF(Table2[[#This Row],[Số lượng]]&lt;&gt;0,Table2[[#This Row],[Số lượng]]*Table2[[#This Row],[Đơn giá mua]],"")</f>
        <v>171600</v>
      </c>
      <c r="J1099" s="146">
        <f ca="1">IF(AND(Table2[[#This Row],[Tên hàng hóa]]&lt;&gt;0,D1100=""),SUM(OFFSET(Table2[[#This Row],[Thành tiền]],0,0,-COUNTIF(Table2[Số HĐ],Table2[[#This Row],[Số HĐ]]))),"")</f>
        <v>171600</v>
      </c>
      <c r="K1099" s="152" t="s">
        <v>464</v>
      </c>
      <c r="L1099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099" s="153" t="s">
        <v>3129</v>
      </c>
    </row>
    <row r="1100" spans="1:13" ht="35.1" customHeight="1" x14ac:dyDescent="0.2">
      <c r="A1100" s="138"/>
      <c r="B1100" s="139"/>
      <c r="C1100" s="140" t="str">
        <f t="shared" si="17"/>
        <v/>
      </c>
      <c r="D1100" s="141"/>
      <c r="E1100" s="143" t="str">
        <f>IF(Table2[[#This Row],[Tên hàng hóa]]&lt;&gt;0,VLOOKUP(Table2[[#This Row],[Tên hàng hóa]],Table1[[Tên hàng hóa]:[Quy cách]],2,0),"")</f>
        <v/>
      </c>
      <c r="F1100" s="143" t="str">
        <f>IF(Table2[[#This Row],[Tên hàng hóa]]&lt;&gt;0,VLOOKUP(Table2[[#This Row],[Tên hàng hóa]],Table1[[Tên hàng hóa]:[ĐVT]],3,0),"")</f>
        <v/>
      </c>
      <c r="G1100" s="145"/>
      <c r="H1100" s="145"/>
      <c r="I1100" s="146" t="str">
        <f>IF(Table2[[#This Row],[Số lượng]]&lt;&gt;0,Table2[[#This Row],[Số lượng]]*Table2[[#This Row],[Đơn giá mua]],"")</f>
        <v/>
      </c>
      <c r="J1100" s="146" t="str">
        <f ca="1">IF(AND(Table2[[#This Row],[Tên hàng hóa]]&lt;&gt;0,D1101=""),SUM(OFFSET(Table2[[#This Row],[Thành tiền]],0,0,-COUNTIF(Table2[Số HĐ],Table2[[#This Row],[Số HĐ]]))),"")</f>
        <v/>
      </c>
      <c r="K1100" s="145"/>
      <c r="L110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00" s="147"/>
    </row>
    <row r="1101" spans="1:13" ht="35.1" customHeight="1" x14ac:dyDescent="0.2">
      <c r="A1101" s="138">
        <v>42488</v>
      </c>
      <c r="B1101" s="139" t="s">
        <v>2753</v>
      </c>
      <c r="C1101" s="140" t="s">
        <v>1119</v>
      </c>
      <c r="D1101" s="141" t="s">
        <v>2007</v>
      </c>
      <c r="E1101" s="143" t="str">
        <f>IF(Table2[[#This Row],[Tên hàng hóa]]&lt;&gt;0,VLOOKUP(Table2[[#This Row],[Tên hàng hóa]],Table1[[Tên hàng hóa]:[Quy cách]],2,0),"")</f>
        <v>Schneider</v>
      </c>
      <c r="F1101" s="143" t="str">
        <f>IF(Table2[[#This Row],[Tên hàng hóa]]&lt;&gt;0,VLOOKUP(Table2[[#This Row],[Tên hàng hóa]],Table1[[Tên hàng hóa]:[ĐVT]],3,0),"")</f>
        <v>Cái</v>
      </c>
      <c r="G1101" s="145">
        <v>670230</v>
      </c>
      <c r="H1101" s="145">
        <v>2</v>
      </c>
      <c r="I1101" s="146">
        <f>IF(Table2[[#This Row],[Số lượng]]&lt;&gt;0,Table2[[#This Row],[Số lượng]]*Table2[[#This Row],[Đơn giá mua]],"")</f>
        <v>1340460</v>
      </c>
      <c r="J1101" s="146" t="str">
        <f ca="1">IF(AND(Table2[[#This Row],[Tên hàng hóa]]&lt;&gt;0,D1102=""),SUM(OFFSET(Table2[[#This Row],[Thành tiền]],0,0,-COUNTIF(Table2[Số HĐ],Table2[[#This Row],[Số HĐ]]))),"")</f>
        <v/>
      </c>
      <c r="K1101" s="145"/>
      <c r="L110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01" s="147"/>
    </row>
    <row r="1102" spans="1:13" ht="35.1" customHeight="1" x14ac:dyDescent="0.2">
      <c r="A1102" s="138">
        <v>42488</v>
      </c>
      <c r="B1102" s="139" t="s">
        <v>2753</v>
      </c>
      <c r="C1102" s="140" t="str">
        <f t="shared" si="17"/>
        <v>CTY TNHH KỸ THUẬT ĐIỆN - TỰ ĐỘNG HÓA A&amp;E</v>
      </c>
      <c r="D1102" s="141" t="s">
        <v>2754</v>
      </c>
      <c r="E1102" s="143" t="str">
        <f>IF(Table2[[#This Row],[Tên hàng hóa]]&lt;&gt;0,VLOOKUP(Table2[[#This Row],[Tên hàng hóa]],Table1[[Tên hàng hóa]:[Quy cách]],2,0),"")</f>
        <v>Schneider</v>
      </c>
      <c r="F1102" s="143" t="str">
        <f>IF(Table2[[#This Row],[Tên hàng hóa]]&lt;&gt;0,VLOOKUP(Table2[[#This Row],[Tên hàng hóa]],Table1[[Tên hàng hóa]:[ĐVT]],3,0),"")</f>
        <v>Cái</v>
      </c>
      <c r="G1102" s="145">
        <v>787930</v>
      </c>
      <c r="H1102" s="145">
        <v>3</v>
      </c>
      <c r="I1102" s="146">
        <f>IF(Table2[[#This Row],[Số lượng]]&lt;&gt;0,Table2[[#This Row],[Số lượng]]*Table2[[#This Row],[Đơn giá mua]],"")</f>
        <v>2363790</v>
      </c>
      <c r="J1102" s="146">
        <f ca="1">IF(AND(Table2[[#This Row],[Tên hàng hóa]]&lt;&gt;0,D1103=""),SUM(OFFSET(Table2[[#This Row],[Thành tiền]],0,0,-COUNTIF(Table2[Số HĐ],Table2[[#This Row],[Số HĐ]]))),"")</f>
        <v>3704250</v>
      </c>
      <c r="K1102" s="145" t="s">
        <v>464</v>
      </c>
      <c r="L1102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02" s="147" t="s">
        <v>1821</v>
      </c>
    </row>
    <row r="1103" spans="1:13" ht="35.1" customHeight="1" x14ac:dyDescent="0.2">
      <c r="A1103" s="138"/>
      <c r="B1103" s="139"/>
      <c r="C1103" s="140" t="str">
        <f t="shared" si="17"/>
        <v/>
      </c>
      <c r="D1103" s="141"/>
      <c r="E1103" s="143" t="str">
        <f>IF(Table2[[#This Row],[Tên hàng hóa]]&lt;&gt;0,VLOOKUP(Table2[[#This Row],[Tên hàng hóa]],Table1[[Tên hàng hóa]:[Quy cách]],2,0),"")</f>
        <v/>
      </c>
      <c r="F1103" s="143" t="str">
        <f>IF(Table2[[#This Row],[Tên hàng hóa]]&lt;&gt;0,VLOOKUP(Table2[[#This Row],[Tên hàng hóa]],Table1[[Tên hàng hóa]:[ĐVT]],3,0),"")</f>
        <v/>
      </c>
      <c r="G1103" s="145"/>
      <c r="H1103" s="145"/>
      <c r="I1103" s="146" t="str">
        <f>IF(Table2[[#This Row],[Số lượng]]&lt;&gt;0,Table2[[#This Row],[Số lượng]]*Table2[[#This Row],[Đơn giá mua]],"")</f>
        <v/>
      </c>
      <c r="J1103" s="146" t="str">
        <f ca="1">IF(AND(Table2[[#This Row],[Tên hàng hóa]]&lt;&gt;0,D1104=""),SUM(OFFSET(Table2[[#This Row],[Thành tiền]],0,0,-COUNTIF(Table2[Số HĐ],Table2[[#This Row],[Số HĐ]]))),"")</f>
        <v/>
      </c>
      <c r="K1103" s="145"/>
      <c r="L110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03" s="147"/>
    </row>
    <row r="1104" spans="1:13" ht="35.1" customHeight="1" x14ac:dyDescent="0.2">
      <c r="A1104" s="138">
        <v>42494</v>
      </c>
      <c r="B1104" s="139" t="s">
        <v>2769</v>
      </c>
      <c r="C1104" s="140" t="s">
        <v>480</v>
      </c>
      <c r="D1104" s="141" t="s">
        <v>566</v>
      </c>
      <c r="E1104" s="143" t="str">
        <f>IF(Table2[[#This Row],[Tên hàng hóa]]&lt;&gt;0,VLOOKUP(Table2[[#This Row],[Tên hàng hóa]],Table1[[Tên hàng hóa]:[Quy cách]],2,0),"")</f>
        <v>Relay</v>
      </c>
      <c r="F1104" s="143" t="str">
        <f>IF(Table2[[#This Row],[Tên hàng hóa]]&lt;&gt;0,VLOOKUP(Table2[[#This Row],[Tên hàng hóa]],Table1[[Tên hàng hóa]:[ĐVT]],3,0),"")</f>
        <v>Cái</v>
      </c>
      <c r="G1104" s="145">
        <v>1774300</v>
      </c>
      <c r="H1104" s="145">
        <v>1</v>
      </c>
      <c r="I1104" s="146">
        <f>IF(Table2[[#This Row],[Số lượng]]&lt;&gt;0,Table2[[#This Row],[Số lượng]]*Table2[[#This Row],[Đơn giá mua]],"")</f>
        <v>1774300</v>
      </c>
      <c r="J1104" s="146">
        <f ca="1">IF(AND(Table2[[#This Row],[Tên hàng hóa]]&lt;&gt;0,D1105=""),SUM(OFFSET(Table2[[#This Row],[Thành tiền]],0,0,-COUNTIF(Table2[Số HĐ],Table2[[#This Row],[Số HĐ]]))),"")</f>
        <v>1774300</v>
      </c>
      <c r="K1104" s="152" t="s">
        <v>464</v>
      </c>
      <c r="L1104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04" s="153" t="s">
        <v>3336</v>
      </c>
    </row>
    <row r="1105" spans="1:13" ht="35.1" customHeight="1" x14ac:dyDescent="0.2">
      <c r="A1105" s="138"/>
      <c r="B1105" s="139"/>
      <c r="C1105" s="140" t="str">
        <f t="shared" ref="C1105:C1134" si="18">IF(AND(D1105&lt;&gt;0,D1106=""),C1104,"")</f>
        <v/>
      </c>
      <c r="D1105" s="141"/>
      <c r="E1105" s="143" t="str">
        <f>IF(Table2[[#This Row],[Tên hàng hóa]]&lt;&gt;0,VLOOKUP(Table2[[#This Row],[Tên hàng hóa]],Table1[[Tên hàng hóa]:[Quy cách]],2,0),"")</f>
        <v/>
      </c>
      <c r="F1105" s="143" t="str">
        <f>IF(Table2[[#This Row],[Tên hàng hóa]]&lt;&gt;0,VLOOKUP(Table2[[#This Row],[Tên hàng hóa]],Table1[[Tên hàng hóa]:[ĐVT]],3,0),"")</f>
        <v/>
      </c>
      <c r="G1105" s="145"/>
      <c r="H1105" s="145"/>
      <c r="I1105" s="146" t="str">
        <f>IF(Table2[[#This Row],[Số lượng]]&lt;&gt;0,Table2[[#This Row],[Số lượng]]*Table2[[#This Row],[Đơn giá mua]],"")</f>
        <v/>
      </c>
      <c r="J1105" s="146" t="str">
        <f ca="1">IF(AND(Table2[[#This Row],[Tên hàng hóa]]&lt;&gt;0,D1106=""),SUM(OFFSET(Table2[[#This Row],[Thành tiền]],0,0,-COUNTIF(Table2[Số HĐ],Table2[[#This Row],[Số HĐ]]))),"")</f>
        <v/>
      </c>
      <c r="K1105" s="145"/>
      <c r="L110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05" s="147"/>
    </row>
    <row r="1106" spans="1:13" ht="35.1" customHeight="1" x14ac:dyDescent="0.2">
      <c r="A1106" s="138">
        <v>42494</v>
      </c>
      <c r="B1106" s="139" t="s">
        <v>2770</v>
      </c>
      <c r="C1106" s="140" t="s">
        <v>480</v>
      </c>
      <c r="D1106" s="141" t="s">
        <v>2758</v>
      </c>
      <c r="E1106" s="143" t="str">
        <f>IF(Table2[[#This Row],[Tên hàng hóa]]&lt;&gt;0,VLOOKUP(Table2[[#This Row],[Tên hàng hóa]],Table1[[Tên hàng hóa]:[Quy cách]],2,0),"")</f>
        <v>OMRON</v>
      </c>
      <c r="F1106" s="143" t="str">
        <f>IF(Table2[[#This Row],[Tên hàng hóa]]&lt;&gt;0,VLOOKUP(Table2[[#This Row],[Tên hàng hóa]],Table1[[Tên hàng hóa]:[ĐVT]],3,0),"")</f>
        <v>Cái</v>
      </c>
      <c r="G1106" s="145">
        <v>425700</v>
      </c>
      <c r="H1106" s="145">
        <v>4</v>
      </c>
      <c r="I1106" s="146">
        <f>IF(Table2[[#This Row],[Số lượng]]&lt;&gt;0,Table2[[#This Row],[Số lượng]]*Table2[[#This Row],[Đơn giá mua]],"")</f>
        <v>1702800</v>
      </c>
      <c r="J1106" s="146">
        <f ca="1">IF(AND(Table2[[#This Row],[Tên hàng hóa]]&lt;&gt;0,D1107=""),SUM(OFFSET(Table2[[#This Row],[Thành tiền]],0,0,-COUNTIF(Table2[Số HĐ],Table2[[#This Row],[Số HĐ]]))),"")</f>
        <v>1702800</v>
      </c>
      <c r="K1106" s="152" t="s">
        <v>464</v>
      </c>
      <c r="L1106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06" s="153" t="s">
        <v>3336</v>
      </c>
    </row>
    <row r="1107" spans="1:13" ht="35.1" customHeight="1" x14ac:dyDescent="0.2">
      <c r="A1107" s="138"/>
      <c r="B1107" s="139"/>
      <c r="C1107" s="140" t="str">
        <f t="shared" si="18"/>
        <v/>
      </c>
      <c r="D1107" s="141"/>
      <c r="E1107" s="143" t="str">
        <f>IF(Table2[[#This Row],[Tên hàng hóa]]&lt;&gt;0,VLOOKUP(Table2[[#This Row],[Tên hàng hóa]],Table1[[Tên hàng hóa]:[Quy cách]],2,0),"")</f>
        <v/>
      </c>
      <c r="F1107" s="143" t="str">
        <f>IF(Table2[[#This Row],[Tên hàng hóa]]&lt;&gt;0,VLOOKUP(Table2[[#This Row],[Tên hàng hóa]],Table1[[Tên hàng hóa]:[ĐVT]],3,0),"")</f>
        <v/>
      </c>
      <c r="G1107" s="145"/>
      <c r="H1107" s="145"/>
      <c r="I1107" s="146" t="str">
        <f>IF(Table2[[#This Row],[Số lượng]]&lt;&gt;0,Table2[[#This Row],[Số lượng]]*Table2[[#This Row],[Đơn giá mua]],"")</f>
        <v/>
      </c>
      <c r="J1107" s="146" t="str">
        <f ca="1">IF(AND(Table2[[#This Row],[Tên hàng hóa]]&lt;&gt;0,D1108=""),SUM(OFFSET(Table2[[#This Row],[Thành tiền]],0,0,-COUNTIF(Table2[Số HĐ],Table2[[#This Row],[Số HĐ]]))),"")</f>
        <v/>
      </c>
      <c r="K1107" s="145"/>
      <c r="L110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07" s="147"/>
    </row>
    <row r="1108" spans="1:13" ht="35.1" customHeight="1" x14ac:dyDescent="0.2">
      <c r="A1108" s="138">
        <v>42494</v>
      </c>
      <c r="B1108" s="139" t="s">
        <v>2771</v>
      </c>
      <c r="C1108" s="140" t="s">
        <v>1119</v>
      </c>
      <c r="D1108" s="141" t="s">
        <v>1806</v>
      </c>
      <c r="E1108" s="143" t="str">
        <f>IF(Table2[[#This Row],[Tên hàng hóa]]&lt;&gt;0,VLOOKUP(Table2[[#This Row],[Tên hàng hóa]],Table1[[Tên hàng hóa]:[Quy cách]],2,0),"")</f>
        <v>Schneider</v>
      </c>
      <c r="F1108" s="143" t="str">
        <f>IF(Table2[[#This Row],[Tên hàng hóa]]&lt;&gt;0,VLOOKUP(Table2[[#This Row],[Tên hàng hóa]],Table1[[Tên hàng hóa]:[ĐVT]],3,0),"")</f>
        <v>Cái</v>
      </c>
      <c r="G1108" s="145">
        <v>100210</v>
      </c>
      <c r="H1108" s="145">
        <v>2</v>
      </c>
      <c r="I1108" s="146">
        <f>IF(Table2[[#This Row],[Số lượng]]&lt;&gt;0,Table2[[#This Row],[Số lượng]]*Table2[[#This Row],[Đơn giá mua]],"")</f>
        <v>200420</v>
      </c>
      <c r="J1108" s="146" t="str">
        <f ca="1">IF(AND(Table2[[#This Row],[Tên hàng hóa]]&lt;&gt;0,D1109=""),SUM(OFFSET(Table2[[#This Row],[Thành tiền]],0,0,-COUNTIF(Table2[Số HĐ],Table2[[#This Row],[Số HĐ]]))),"")</f>
        <v/>
      </c>
      <c r="K1108" s="145"/>
      <c r="L110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08" s="147"/>
    </row>
    <row r="1109" spans="1:13" ht="35.1" customHeight="1" x14ac:dyDescent="0.2">
      <c r="A1109" s="138">
        <v>42494</v>
      </c>
      <c r="B1109" s="139" t="s">
        <v>2771</v>
      </c>
      <c r="C1109" s="140" t="str">
        <f t="shared" si="18"/>
        <v>CTY TNHH KỸ THUẬT ĐIỆN - TỰ ĐỘNG HÓA A&amp;E</v>
      </c>
      <c r="D1109" s="141" t="s">
        <v>1807</v>
      </c>
      <c r="E1109" s="143" t="str">
        <f>IF(Table2[[#This Row],[Tên hàng hóa]]&lt;&gt;0,VLOOKUP(Table2[[#This Row],[Tên hàng hóa]],Table1[[Tên hàng hóa]:[Quy cách]],2,0),"")</f>
        <v>Schneider</v>
      </c>
      <c r="F1109" s="143" t="str">
        <f>IF(Table2[[#This Row],[Tên hàng hóa]]&lt;&gt;0,VLOOKUP(Table2[[#This Row],[Tên hàng hóa]],Table1[[Tên hàng hóa]:[ĐVT]],3,0),"")</f>
        <v>Cái</v>
      </c>
      <c r="G1109" s="145">
        <v>77110</v>
      </c>
      <c r="H1109" s="145">
        <v>2</v>
      </c>
      <c r="I1109" s="146">
        <f>IF(Table2[[#This Row],[Số lượng]]&lt;&gt;0,Table2[[#This Row],[Số lượng]]*Table2[[#This Row],[Đơn giá mua]],"")</f>
        <v>154220</v>
      </c>
      <c r="J1109" s="146">
        <f ca="1">IF(AND(Table2[[#This Row],[Tên hàng hóa]]&lt;&gt;0,D1110=""),SUM(OFFSET(Table2[[#This Row],[Thành tiền]],0,0,-COUNTIF(Table2[Số HĐ],Table2[[#This Row],[Số HĐ]]))),"")</f>
        <v>354640</v>
      </c>
      <c r="K1109" s="145" t="s">
        <v>464</v>
      </c>
      <c r="L1109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09" s="147" t="s">
        <v>2136</v>
      </c>
    </row>
    <row r="1110" spans="1:13" ht="35.1" customHeight="1" x14ac:dyDescent="0.2">
      <c r="A1110" s="138"/>
      <c r="B1110" s="139"/>
      <c r="C1110" s="140" t="str">
        <f t="shared" si="18"/>
        <v/>
      </c>
      <c r="D1110" s="141"/>
      <c r="E1110" s="143" t="str">
        <f>IF(Table2[[#This Row],[Tên hàng hóa]]&lt;&gt;0,VLOOKUP(Table2[[#This Row],[Tên hàng hóa]],Table1[[Tên hàng hóa]:[Quy cách]],2,0),"")</f>
        <v/>
      </c>
      <c r="F1110" s="143" t="str">
        <f>IF(Table2[[#This Row],[Tên hàng hóa]]&lt;&gt;0,VLOOKUP(Table2[[#This Row],[Tên hàng hóa]],Table1[[Tên hàng hóa]:[ĐVT]],3,0),"")</f>
        <v/>
      </c>
      <c r="G1110" s="145"/>
      <c r="H1110" s="145"/>
      <c r="I1110" s="146" t="str">
        <f>IF(Table2[[#This Row],[Số lượng]]&lt;&gt;0,Table2[[#This Row],[Số lượng]]*Table2[[#This Row],[Đơn giá mua]],"")</f>
        <v/>
      </c>
      <c r="J1110" s="146" t="str">
        <f ca="1">IF(AND(Table2[[#This Row],[Tên hàng hóa]]&lt;&gt;0,D1111=""),SUM(OFFSET(Table2[[#This Row],[Thành tiền]],0,0,-COUNTIF(Table2[Số HĐ],Table2[[#This Row],[Số HĐ]]))),"")</f>
        <v/>
      </c>
      <c r="K1110" s="145"/>
      <c r="L111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10" s="147"/>
    </row>
    <row r="1111" spans="1:13" ht="35.1" customHeight="1" x14ac:dyDescent="0.2">
      <c r="A1111" s="138">
        <v>42495</v>
      </c>
      <c r="B1111" s="139" t="s">
        <v>2772</v>
      </c>
      <c r="C1111" s="140" t="s">
        <v>2414</v>
      </c>
      <c r="D1111" s="141" t="s">
        <v>2760</v>
      </c>
      <c r="E1111" s="143" t="str">
        <f>IF(Table2[[#This Row],[Tên hàng hóa]]&lt;&gt;0,VLOOKUP(Table2[[#This Row],[Tên hàng hóa]],Table1[[Tên hàng hóa]:[Quy cách]],2,0),"")</f>
        <v>Autonic</v>
      </c>
      <c r="F1111" s="143" t="str">
        <f>IF(Table2[[#This Row],[Tên hàng hóa]]&lt;&gt;0,VLOOKUP(Table2[[#This Row],[Tên hàng hóa]],Table1[[Tên hàng hóa]:[ĐVT]],3,0),"")</f>
        <v>Cái</v>
      </c>
      <c r="G1111" s="145">
        <v>300960</v>
      </c>
      <c r="H1111" s="145">
        <v>2</v>
      </c>
      <c r="I1111" s="146">
        <f>IF(Table2[[#This Row],[Số lượng]]&lt;&gt;0,Table2[[#This Row],[Số lượng]]*Table2[[#This Row],[Đơn giá mua]],"")</f>
        <v>601920</v>
      </c>
      <c r="J1111" s="146">
        <f ca="1">IF(AND(Table2[[#This Row],[Tên hàng hóa]]&lt;&gt;0,D1112=""),SUM(OFFSET(Table2[[#This Row],[Thành tiền]],0,0,-COUNTIF(Table2[Số HĐ],Table2[[#This Row],[Số HĐ]]))),"")</f>
        <v>601920</v>
      </c>
      <c r="K1111" s="145" t="s">
        <v>464</v>
      </c>
      <c r="L111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11" s="147" t="s">
        <v>2136</v>
      </c>
    </row>
    <row r="1112" spans="1:13" ht="35.1" customHeight="1" x14ac:dyDescent="0.2">
      <c r="A1112" s="138"/>
      <c r="B1112" s="139"/>
      <c r="C1112" s="140" t="str">
        <f t="shared" si="18"/>
        <v/>
      </c>
      <c r="D1112" s="141"/>
      <c r="E1112" s="143" t="str">
        <f>IF(Table2[[#This Row],[Tên hàng hóa]]&lt;&gt;0,VLOOKUP(Table2[[#This Row],[Tên hàng hóa]],Table1[[Tên hàng hóa]:[Quy cách]],2,0),"")</f>
        <v/>
      </c>
      <c r="F1112" s="143" t="str">
        <f>IF(Table2[[#This Row],[Tên hàng hóa]]&lt;&gt;0,VLOOKUP(Table2[[#This Row],[Tên hàng hóa]],Table1[[Tên hàng hóa]:[ĐVT]],3,0),"")</f>
        <v/>
      </c>
      <c r="G1112" s="145"/>
      <c r="H1112" s="145"/>
      <c r="I1112" s="146" t="str">
        <f>IF(Table2[[#This Row],[Số lượng]]&lt;&gt;0,Table2[[#This Row],[Số lượng]]*Table2[[#This Row],[Đơn giá mua]],"")</f>
        <v/>
      </c>
      <c r="J1112" s="146" t="str">
        <f ca="1">IF(AND(Table2[[#This Row],[Tên hàng hóa]]&lt;&gt;0,D1113=""),SUM(OFFSET(Table2[[#This Row],[Thành tiền]],0,0,-COUNTIF(Table2[Số HĐ],Table2[[#This Row],[Số HĐ]]))),"")</f>
        <v/>
      </c>
      <c r="K1112" s="145"/>
      <c r="L111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12" s="147"/>
    </row>
    <row r="1113" spans="1:13" ht="35.1" customHeight="1" x14ac:dyDescent="0.2">
      <c r="A1113" s="138">
        <v>42499</v>
      </c>
      <c r="B1113" s="139" t="s">
        <v>2792</v>
      </c>
      <c r="C1113" s="140" t="s">
        <v>2793</v>
      </c>
      <c r="D1113" s="141" t="s">
        <v>2784</v>
      </c>
      <c r="E1113" s="143" t="str">
        <f>IF(Table2[[#This Row],[Tên hàng hóa]]&lt;&gt;0,VLOOKUP(Table2[[#This Row],[Tên hàng hóa]],Table1[[Tên hàng hóa]:[Quy cách]],2,0),"")</f>
        <v>Allen Bradley</v>
      </c>
      <c r="F1113" s="143" t="str">
        <f>IF(Table2[[#This Row],[Tên hàng hóa]]&lt;&gt;0,VLOOKUP(Table2[[#This Row],[Tên hàng hóa]],Table1[[Tên hàng hóa]:[ĐVT]],3,0),"")</f>
        <v>Cái</v>
      </c>
      <c r="G1113" s="145">
        <v>51305100</v>
      </c>
      <c r="H1113" s="145">
        <v>1</v>
      </c>
      <c r="I1113" s="146">
        <f>IF(Table2[[#This Row],[Số lượng]]&lt;&gt;0,Table2[[#This Row],[Số lượng]]*Table2[[#This Row],[Đơn giá mua]],"")</f>
        <v>51305100</v>
      </c>
      <c r="J1113" s="146">
        <f ca="1">IF(AND(Table2[[#This Row],[Tên hàng hóa]]&lt;&gt;0,D1114=""),SUM(OFFSET(Table2[[#This Row],[Thành tiền]],0,0,-COUNTIF(Table2[Số HĐ],Table2[[#This Row],[Số HĐ]]))),"")</f>
        <v>51305100</v>
      </c>
      <c r="K1113" s="145" t="s">
        <v>464</v>
      </c>
      <c r="L111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13" s="147" t="s">
        <v>1821</v>
      </c>
    </row>
    <row r="1114" spans="1:13" ht="35.1" customHeight="1" x14ac:dyDescent="0.2">
      <c r="A1114" s="138"/>
      <c r="B1114" s="139"/>
      <c r="C1114" s="140" t="str">
        <f t="shared" si="18"/>
        <v/>
      </c>
      <c r="D1114" s="141"/>
      <c r="E1114" s="143" t="str">
        <f>IF(Table2[[#This Row],[Tên hàng hóa]]&lt;&gt;0,VLOOKUP(Table2[[#This Row],[Tên hàng hóa]],Table1[[Tên hàng hóa]:[Quy cách]],2,0),"")</f>
        <v/>
      </c>
      <c r="F1114" s="143" t="str">
        <f>IF(Table2[[#This Row],[Tên hàng hóa]]&lt;&gt;0,VLOOKUP(Table2[[#This Row],[Tên hàng hóa]],Table1[[Tên hàng hóa]:[ĐVT]],3,0),"")</f>
        <v/>
      </c>
      <c r="G1114" s="145"/>
      <c r="H1114" s="145"/>
      <c r="I1114" s="146" t="str">
        <f>IF(Table2[[#This Row],[Số lượng]]&lt;&gt;0,Table2[[#This Row],[Số lượng]]*Table2[[#This Row],[Đơn giá mua]],"")</f>
        <v/>
      </c>
      <c r="J1114" s="146" t="str">
        <f ca="1">IF(AND(Table2[[#This Row],[Tên hàng hóa]]&lt;&gt;0,D1115=""),SUM(OFFSET(Table2[[#This Row],[Thành tiền]],0,0,-COUNTIF(Table2[Số HĐ],Table2[[#This Row],[Số HĐ]]))),"")</f>
        <v/>
      </c>
      <c r="K1114" s="145"/>
      <c r="L111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14" s="147"/>
    </row>
    <row r="1115" spans="1:13" ht="35.1" customHeight="1" x14ac:dyDescent="0.2">
      <c r="A1115" s="138">
        <v>42500</v>
      </c>
      <c r="B1115" s="139" t="s">
        <v>2795</v>
      </c>
      <c r="C1115" s="140" t="s">
        <v>1119</v>
      </c>
      <c r="D1115" s="141" t="s">
        <v>1806</v>
      </c>
      <c r="E1115" s="143" t="str">
        <f>IF(Table2[[#This Row],[Tên hàng hóa]]&lt;&gt;0,VLOOKUP(Table2[[#This Row],[Tên hàng hóa]],Table1[[Tên hàng hóa]:[Quy cách]],2,0),"")</f>
        <v>Schneider</v>
      </c>
      <c r="F1115" s="143" t="str">
        <f>IF(Table2[[#This Row],[Tên hàng hóa]]&lt;&gt;0,VLOOKUP(Table2[[#This Row],[Tên hàng hóa]],Table1[[Tên hàng hóa]:[ĐVT]],3,0),"")</f>
        <v>Cái</v>
      </c>
      <c r="G1115" s="145">
        <v>100210</v>
      </c>
      <c r="H1115" s="145">
        <v>10</v>
      </c>
      <c r="I1115" s="146">
        <f>IF(Table2[[#This Row],[Số lượng]]&lt;&gt;0,Table2[[#This Row],[Số lượng]]*Table2[[#This Row],[Đơn giá mua]],"")</f>
        <v>1002100</v>
      </c>
      <c r="J1115" s="146" t="str">
        <f ca="1">IF(AND(Table2[[#This Row],[Tên hàng hóa]]&lt;&gt;0,D1116=""),SUM(OFFSET(Table2[[#This Row],[Thành tiền]],0,0,-COUNTIF(Table2[Số HĐ],Table2[[#This Row],[Số HĐ]]))),"")</f>
        <v/>
      </c>
      <c r="K1115" s="145"/>
      <c r="L111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15" s="147"/>
    </row>
    <row r="1116" spans="1:13" ht="35.1" customHeight="1" x14ac:dyDescent="0.2">
      <c r="A1116" s="138">
        <v>42500</v>
      </c>
      <c r="B1116" s="139" t="s">
        <v>2795</v>
      </c>
      <c r="C1116" s="140" t="str">
        <f t="shared" si="18"/>
        <v>CTY TNHH KỸ THUẬT ĐIỆN - TỰ ĐỘNG HÓA A&amp;E</v>
      </c>
      <c r="D1116" s="141" t="s">
        <v>1807</v>
      </c>
      <c r="E1116" s="143" t="str">
        <f>IF(Table2[[#This Row],[Tên hàng hóa]]&lt;&gt;0,VLOOKUP(Table2[[#This Row],[Tên hàng hóa]],Table1[[Tên hàng hóa]:[Quy cách]],2,0),"")</f>
        <v>Schneider</v>
      </c>
      <c r="F1116" s="143" t="str">
        <f>IF(Table2[[#This Row],[Tên hàng hóa]]&lt;&gt;0,VLOOKUP(Table2[[#This Row],[Tên hàng hóa]],Table1[[Tên hàng hóa]:[ĐVT]],3,0),"")</f>
        <v>Cái</v>
      </c>
      <c r="G1116" s="145">
        <v>77110</v>
      </c>
      <c r="H1116" s="145">
        <v>10</v>
      </c>
      <c r="I1116" s="146">
        <f>IF(Table2[[#This Row],[Số lượng]]&lt;&gt;0,Table2[[#This Row],[Số lượng]]*Table2[[#This Row],[Đơn giá mua]],"")</f>
        <v>771100</v>
      </c>
      <c r="J1116" s="146">
        <f ca="1">IF(AND(Table2[[#This Row],[Tên hàng hóa]]&lt;&gt;0,D1117=""),SUM(OFFSET(Table2[[#This Row],[Thành tiền]],0,0,-COUNTIF(Table2[Số HĐ],Table2[[#This Row],[Số HĐ]]))),"")</f>
        <v>1773200</v>
      </c>
      <c r="K1116" s="17" t="s">
        <v>464</v>
      </c>
      <c r="L1116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16" s="15" t="s">
        <v>2136</v>
      </c>
    </row>
    <row r="1117" spans="1:13" ht="35.1" customHeight="1" x14ac:dyDescent="0.2">
      <c r="A1117" s="138"/>
      <c r="B1117" s="139"/>
      <c r="C1117" s="140" t="str">
        <f t="shared" si="18"/>
        <v/>
      </c>
      <c r="D1117" s="141"/>
      <c r="E1117" s="143" t="str">
        <f>IF(Table2[[#This Row],[Tên hàng hóa]]&lt;&gt;0,VLOOKUP(Table2[[#This Row],[Tên hàng hóa]],Table1[[Tên hàng hóa]:[Quy cách]],2,0),"")</f>
        <v/>
      </c>
      <c r="F1117" s="143" t="str">
        <f>IF(Table2[[#This Row],[Tên hàng hóa]]&lt;&gt;0,VLOOKUP(Table2[[#This Row],[Tên hàng hóa]],Table1[[Tên hàng hóa]:[ĐVT]],3,0),"")</f>
        <v/>
      </c>
      <c r="G1117" s="145"/>
      <c r="H1117" s="145"/>
      <c r="I1117" s="146" t="str">
        <f>IF(Table2[[#This Row],[Số lượng]]&lt;&gt;0,Table2[[#This Row],[Số lượng]]*Table2[[#This Row],[Đơn giá mua]],"")</f>
        <v/>
      </c>
      <c r="J1117" s="146" t="str">
        <f ca="1">IF(AND(Table2[[#This Row],[Tên hàng hóa]]&lt;&gt;0,D1118=""),SUM(OFFSET(Table2[[#This Row],[Thành tiền]],0,0,-COUNTIF(Table2[Số HĐ],Table2[[#This Row],[Số HĐ]]))),"")</f>
        <v/>
      </c>
      <c r="K1117" s="145"/>
      <c r="L111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17" s="147"/>
    </row>
    <row r="1118" spans="1:13" ht="35.1" customHeight="1" x14ac:dyDescent="0.2">
      <c r="A1118" s="138">
        <v>42487</v>
      </c>
      <c r="B1118" s="139" t="s">
        <v>2804</v>
      </c>
      <c r="C1118" s="140" t="s">
        <v>521</v>
      </c>
      <c r="D1118" s="141" t="s">
        <v>2057</v>
      </c>
      <c r="E1118" s="143" t="str">
        <f>IF(Table2[[#This Row],[Tên hàng hóa]]&lt;&gt;0,VLOOKUP(Table2[[#This Row],[Tên hàng hóa]],Table1[[Tên hàng hóa]:[Quy cách]],2,0),"")</f>
        <v>OMRON</v>
      </c>
      <c r="F1118" s="143" t="str">
        <f>IF(Table2[[#This Row],[Tên hàng hóa]]&lt;&gt;0,VLOOKUP(Table2[[#This Row],[Tên hàng hóa]],Table1[[Tên hàng hóa]:[ĐVT]],3,0),"")</f>
        <v>Cái</v>
      </c>
      <c r="G1118" s="145">
        <v>660000</v>
      </c>
      <c r="H1118" s="145">
        <v>3</v>
      </c>
      <c r="I1118" s="146">
        <f>IF(Table2[[#This Row],[Số lượng]]&lt;&gt;0,Table2[[#This Row],[Số lượng]]*Table2[[#This Row],[Đơn giá mua]],"")</f>
        <v>1980000</v>
      </c>
      <c r="J1118" s="146" t="str">
        <f ca="1">IF(AND(Table2[[#This Row],[Tên hàng hóa]]&lt;&gt;0,D1119=""),SUM(OFFSET(Table2[[#This Row],[Thành tiền]],0,0,-COUNTIF(Table2[Số HĐ],Table2[[#This Row],[Số HĐ]]))),"")</f>
        <v/>
      </c>
      <c r="K1118" s="145"/>
      <c r="L111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18" s="147"/>
    </row>
    <row r="1119" spans="1:13" ht="35.1" customHeight="1" x14ac:dyDescent="0.2">
      <c r="A1119" s="138">
        <v>42487</v>
      </c>
      <c r="B1119" s="139" t="s">
        <v>2804</v>
      </c>
      <c r="C1119" s="140" t="str">
        <f t="shared" si="18"/>
        <v>CTY Điện Minh Nguyên</v>
      </c>
      <c r="D1119" s="141" t="s">
        <v>319</v>
      </c>
      <c r="E1119" s="143" t="str">
        <f>IF(Table2[[#This Row],[Tên hàng hóa]]&lt;&gt;0,VLOOKUP(Table2[[#This Row],[Tên hàng hóa]],Table1[[Tên hàng hóa]:[Quy cách]],2,0),"")</f>
        <v>Điều Khiển Mức Nước</v>
      </c>
      <c r="F1119" s="143" t="str">
        <f>IF(Table2[[#This Row],[Tên hàng hóa]]&lt;&gt;0,VLOOKUP(Table2[[#This Row],[Tên hàng hóa]],Table1[[Tên hàng hóa]:[ĐVT]],3,0),"")</f>
        <v>Cái</v>
      </c>
      <c r="G1119" s="145">
        <v>935000</v>
      </c>
      <c r="H1119" s="145">
        <v>2</v>
      </c>
      <c r="I1119" s="146">
        <f>IF(Table2[[#This Row],[Số lượng]]&lt;&gt;0,Table2[[#This Row],[Số lượng]]*Table2[[#This Row],[Đơn giá mua]],"")</f>
        <v>1870000</v>
      </c>
      <c r="J1119" s="146">
        <f ca="1">IF(AND(Table2[[#This Row],[Tên hàng hóa]]&lt;&gt;0,D1120=""),SUM(OFFSET(Table2[[#This Row],[Thành tiền]],0,0,-COUNTIF(Table2[Số HĐ],Table2[[#This Row],[Số HĐ]]))),"")</f>
        <v>3850000</v>
      </c>
      <c r="K1119" s="152" t="s">
        <v>464</v>
      </c>
      <c r="L1119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19" s="153" t="s">
        <v>3646</v>
      </c>
    </row>
    <row r="1120" spans="1:13" ht="35.1" customHeight="1" x14ac:dyDescent="0.2">
      <c r="A1120" s="138"/>
      <c r="B1120" s="139"/>
      <c r="C1120" s="140" t="str">
        <f t="shared" si="18"/>
        <v/>
      </c>
      <c r="D1120" s="141"/>
      <c r="E1120" s="143" t="str">
        <f>IF(Table2[[#This Row],[Tên hàng hóa]]&lt;&gt;0,VLOOKUP(Table2[[#This Row],[Tên hàng hóa]],Table1[[Tên hàng hóa]:[Quy cách]],2,0),"")</f>
        <v/>
      </c>
      <c r="F1120" s="143" t="str">
        <f>IF(Table2[[#This Row],[Tên hàng hóa]]&lt;&gt;0,VLOOKUP(Table2[[#This Row],[Tên hàng hóa]],Table1[[Tên hàng hóa]:[ĐVT]],3,0),"")</f>
        <v/>
      </c>
      <c r="G1120" s="145"/>
      <c r="H1120" s="145"/>
      <c r="I1120" s="146" t="str">
        <f>IF(Table2[[#This Row],[Số lượng]]&lt;&gt;0,Table2[[#This Row],[Số lượng]]*Table2[[#This Row],[Đơn giá mua]],"")</f>
        <v/>
      </c>
      <c r="J1120" s="146" t="str">
        <f ca="1">IF(AND(Table2[[#This Row],[Tên hàng hóa]]&lt;&gt;0,D1121=""),SUM(OFFSET(Table2[[#This Row],[Thành tiền]],0,0,-COUNTIF(Table2[Số HĐ],Table2[[#This Row],[Số HĐ]]))),"")</f>
        <v/>
      </c>
      <c r="K1120" s="145"/>
      <c r="L112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20" s="147"/>
    </row>
    <row r="1121" spans="1:13" ht="35.1" customHeight="1" x14ac:dyDescent="0.2">
      <c r="A1121" s="138">
        <v>42494</v>
      </c>
      <c r="B1121" s="139" t="s">
        <v>2803</v>
      </c>
      <c r="C1121" s="140" t="s">
        <v>521</v>
      </c>
      <c r="D1121" s="141" t="s">
        <v>138</v>
      </c>
      <c r="E1121" s="143" t="str">
        <f>IF(Table2[[#This Row],[Tên hàng hóa]]&lt;&gt;0,VLOOKUP(Table2[[#This Row],[Tên hàng hóa]],Table1[[Tên hàng hóa]:[Quy cách]],2,0),"")</f>
        <v>Bộ Điều Khiển Nhiệt Độ</v>
      </c>
      <c r="F1121" s="143" t="str">
        <f>IF(Table2[[#This Row],[Tên hàng hóa]]&lt;&gt;0,VLOOKUP(Table2[[#This Row],[Tên hàng hóa]],Table1[[Tên hàng hóa]:[ĐVT]],3,0),"")</f>
        <v>Cái</v>
      </c>
      <c r="G1121" s="145">
        <v>1595000</v>
      </c>
      <c r="H1121" s="145">
        <v>1</v>
      </c>
      <c r="I1121" s="146">
        <f>IF(Table2[[#This Row],[Số lượng]]&lt;&gt;0,Table2[[#This Row],[Số lượng]]*Table2[[#This Row],[Đơn giá mua]],"")</f>
        <v>1595000</v>
      </c>
      <c r="J1121" s="146">
        <f ca="1">IF(AND(Table2[[#This Row],[Tên hàng hóa]]&lt;&gt;0,D1122=""),SUM(OFFSET(Table2[[#This Row],[Thành tiền]],0,0,-COUNTIF(Table2[Số HĐ],Table2[[#This Row],[Số HĐ]]))),"")</f>
        <v>1595000</v>
      </c>
      <c r="K1121" s="152" t="s">
        <v>464</v>
      </c>
      <c r="L112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21" s="153" t="s">
        <v>3646</v>
      </c>
    </row>
    <row r="1122" spans="1:13" ht="35.1" customHeight="1" x14ac:dyDescent="0.2">
      <c r="A1122" s="138"/>
      <c r="B1122" s="139"/>
      <c r="C1122" s="140" t="str">
        <f t="shared" si="18"/>
        <v/>
      </c>
      <c r="D1122" s="141"/>
      <c r="E1122" s="143" t="str">
        <f>IF(Table2[[#This Row],[Tên hàng hóa]]&lt;&gt;0,VLOOKUP(Table2[[#This Row],[Tên hàng hóa]],Table1[[Tên hàng hóa]:[Quy cách]],2,0),"")</f>
        <v/>
      </c>
      <c r="F1122" s="143" t="str">
        <f>IF(Table2[[#This Row],[Tên hàng hóa]]&lt;&gt;0,VLOOKUP(Table2[[#This Row],[Tên hàng hóa]],Table1[[Tên hàng hóa]:[ĐVT]],3,0),"")</f>
        <v/>
      </c>
      <c r="G1122" s="145"/>
      <c r="H1122" s="145"/>
      <c r="I1122" s="146" t="str">
        <f>IF(Table2[[#This Row],[Số lượng]]&lt;&gt;0,Table2[[#This Row],[Số lượng]]*Table2[[#This Row],[Đơn giá mua]],"")</f>
        <v/>
      </c>
      <c r="J1122" s="146" t="str">
        <f ca="1">IF(AND(Table2[[#This Row],[Tên hàng hóa]]&lt;&gt;0,D1123=""),SUM(OFFSET(Table2[[#This Row],[Thành tiền]],0,0,-COUNTIF(Table2[Số HĐ],Table2[[#This Row],[Số HĐ]]))),"")</f>
        <v/>
      </c>
      <c r="K1122" s="145"/>
      <c r="L112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22" s="147"/>
    </row>
    <row r="1123" spans="1:13" ht="35.1" customHeight="1" x14ac:dyDescent="0.2">
      <c r="A1123" s="138">
        <v>42496</v>
      </c>
      <c r="B1123" s="139" t="s">
        <v>2805</v>
      </c>
      <c r="C1123" s="140" t="s">
        <v>521</v>
      </c>
      <c r="D1123" s="141" t="s">
        <v>1225</v>
      </c>
      <c r="E1123" s="143" t="str">
        <f>IF(Table2[[#This Row],[Tên hàng hóa]]&lt;&gt;0,VLOOKUP(Table2[[#This Row],[Tên hàng hóa]],Table1[[Tên hàng hóa]:[Quy cách]],2,0),"")</f>
        <v>Cảm Biến</v>
      </c>
      <c r="F1123" s="143" t="str">
        <f>IF(Table2[[#This Row],[Tên hàng hóa]]&lt;&gt;0,VLOOKUP(Table2[[#This Row],[Tên hàng hóa]],Table1[[Tên hàng hóa]:[ĐVT]],3,0),"")</f>
        <v>Cái</v>
      </c>
      <c r="G1123" s="145">
        <v>495000</v>
      </c>
      <c r="H1123" s="145">
        <v>5</v>
      </c>
      <c r="I1123" s="146">
        <f>IF(Table2[[#This Row],[Số lượng]]&lt;&gt;0,Table2[[#This Row],[Số lượng]]*Table2[[#This Row],[Đơn giá mua]],"")</f>
        <v>2475000</v>
      </c>
      <c r="J1123" s="146" t="str">
        <f ca="1">IF(AND(Table2[[#This Row],[Tên hàng hóa]]&lt;&gt;0,D1124=""),SUM(OFFSET(Table2[[#This Row],[Thành tiền]],0,0,-COUNTIF(Table2[Số HĐ],Table2[[#This Row],[Số HĐ]]))),"")</f>
        <v/>
      </c>
      <c r="K1123" s="145"/>
      <c r="L112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23" s="147"/>
    </row>
    <row r="1124" spans="1:13" ht="35.1" customHeight="1" x14ac:dyDescent="0.2">
      <c r="A1124" s="138">
        <v>42496</v>
      </c>
      <c r="B1124" s="139" t="s">
        <v>2805</v>
      </c>
      <c r="C1124" s="140" t="s">
        <v>521</v>
      </c>
      <c r="D1124" s="141" t="s">
        <v>103</v>
      </c>
      <c r="E1124" s="143" t="str">
        <f>IF(Table2[[#This Row],[Tên hàng hóa]]&lt;&gt;0,VLOOKUP(Table2[[#This Row],[Tên hàng hóa]],Table1[[Tên hàng hóa]:[Quy cách]],2,0),"")</f>
        <v>Bộ Điều Khiển Lập Trình</v>
      </c>
      <c r="F1124" s="143" t="str">
        <f>IF(Table2[[#This Row],[Tên hàng hóa]]&lt;&gt;0,VLOOKUP(Table2[[#This Row],[Tên hàng hóa]],Table1[[Tên hàng hóa]:[ĐVT]],3,0),"")</f>
        <v>Cái</v>
      </c>
      <c r="G1124" s="145">
        <v>880000</v>
      </c>
      <c r="H1124" s="145">
        <v>1</v>
      </c>
      <c r="I1124" s="146">
        <f>IF(Table2[[#This Row],[Số lượng]]&lt;&gt;0,Table2[[#This Row],[Số lượng]]*Table2[[#This Row],[Đơn giá mua]],"")</f>
        <v>880000</v>
      </c>
      <c r="J1124" s="146" t="str">
        <f ca="1">IF(AND(Table2[[#This Row],[Tên hàng hóa]]&lt;&gt;0,D1125=""),SUM(OFFSET(Table2[[#This Row],[Thành tiền]],0,0,-COUNTIF(Table2[Số HĐ],Table2[[#This Row],[Số HĐ]]))),"")</f>
        <v/>
      </c>
      <c r="K1124" s="145"/>
      <c r="L112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24" s="147"/>
    </row>
    <row r="1125" spans="1:13" ht="35.1" customHeight="1" x14ac:dyDescent="0.2">
      <c r="A1125" s="138">
        <v>42496</v>
      </c>
      <c r="B1125" s="139" t="s">
        <v>2805</v>
      </c>
      <c r="C1125" s="140" t="s">
        <v>521</v>
      </c>
      <c r="D1125" s="141" t="s">
        <v>216</v>
      </c>
      <c r="E1125" s="143" t="str">
        <f>IF(Table2[[#This Row],[Tên hàng hóa]]&lt;&gt;0,VLOOKUP(Table2[[#This Row],[Tên hàng hóa]],Table1[[Tên hàng hóa]:[Quy cách]],2,0),"")</f>
        <v>Cảm Biến</v>
      </c>
      <c r="F1125" s="143" t="str">
        <f>IF(Table2[[#This Row],[Tên hàng hóa]]&lt;&gt;0,VLOOKUP(Table2[[#This Row],[Tên hàng hóa]],Table1[[Tên hàng hóa]:[ĐVT]],3,0),"")</f>
        <v>Cái</v>
      </c>
      <c r="G1125" s="145">
        <v>880000</v>
      </c>
      <c r="H1125" s="145">
        <v>1</v>
      </c>
      <c r="I1125" s="146">
        <f>IF(Table2[[#This Row],[Số lượng]]&lt;&gt;0,Table2[[#This Row],[Số lượng]]*Table2[[#This Row],[Đơn giá mua]],"")</f>
        <v>880000</v>
      </c>
      <c r="J1125" s="146">
        <f ca="1">IF(AND(Table2[[#This Row],[Tên hàng hóa]]&lt;&gt;0,D1126=""),SUM(OFFSET(Table2[[#This Row],[Thành tiền]],0,0,-COUNTIF(Table2[Số HĐ],Table2[[#This Row],[Số HĐ]]))),"")</f>
        <v>4235000</v>
      </c>
      <c r="K1125" s="152" t="s">
        <v>464</v>
      </c>
      <c r="L1125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25" s="153" t="s">
        <v>3646</v>
      </c>
    </row>
    <row r="1126" spans="1:13" ht="35.1" customHeight="1" x14ac:dyDescent="0.2">
      <c r="A1126" s="138"/>
      <c r="B1126" s="139"/>
      <c r="C1126" s="140" t="str">
        <f t="shared" si="18"/>
        <v/>
      </c>
      <c r="D1126" s="141"/>
      <c r="E1126" s="143" t="str">
        <f>IF(Table2[[#This Row],[Tên hàng hóa]]&lt;&gt;0,VLOOKUP(Table2[[#This Row],[Tên hàng hóa]],Table1[[Tên hàng hóa]:[Quy cách]],2,0),"")</f>
        <v/>
      </c>
      <c r="F1126" s="143" t="str">
        <f>IF(Table2[[#This Row],[Tên hàng hóa]]&lt;&gt;0,VLOOKUP(Table2[[#This Row],[Tên hàng hóa]],Table1[[Tên hàng hóa]:[ĐVT]],3,0),"")</f>
        <v/>
      </c>
      <c r="G1126" s="145"/>
      <c r="H1126" s="145"/>
      <c r="I1126" s="146" t="str">
        <f>IF(Table2[[#This Row],[Số lượng]]&lt;&gt;0,Table2[[#This Row],[Số lượng]]*Table2[[#This Row],[Đơn giá mua]],"")</f>
        <v/>
      </c>
      <c r="J1126" s="146" t="str">
        <f ca="1">IF(AND(Table2[[#This Row],[Tên hàng hóa]]&lt;&gt;0,D1127=""),SUM(OFFSET(Table2[[#This Row],[Thành tiền]],0,0,-COUNTIF(Table2[Số HĐ],Table2[[#This Row],[Số HĐ]]))),"")</f>
        <v/>
      </c>
      <c r="K1126" s="145"/>
      <c r="L112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26" s="147"/>
    </row>
    <row r="1127" spans="1:13" ht="35.1" customHeight="1" x14ac:dyDescent="0.2">
      <c r="A1127" s="138">
        <v>42496</v>
      </c>
      <c r="B1127" s="139" t="s">
        <v>2806</v>
      </c>
      <c r="C1127" s="140" t="s">
        <v>521</v>
      </c>
      <c r="D1127" s="141" t="s">
        <v>431</v>
      </c>
      <c r="E1127" s="143" t="str">
        <f>IF(Table2[[#This Row],[Tên hàng hóa]]&lt;&gt;0,VLOOKUP(Table2[[#This Row],[Tên hàng hóa]],Table1[[Tên hàng hóa]:[Quy cách]],2,0),"")</f>
        <v>Socket</v>
      </c>
      <c r="F1127" s="143" t="str">
        <f>IF(Table2[[#This Row],[Tên hàng hóa]]&lt;&gt;0,VLOOKUP(Table2[[#This Row],[Tên hàng hóa]],Table1[[Tên hàng hóa]:[ĐVT]],3,0),"")</f>
        <v>Cái</v>
      </c>
      <c r="G1127" s="145">
        <v>33000</v>
      </c>
      <c r="H1127" s="145">
        <v>70</v>
      </c>
      <c r="I1127" s="146">
        <f>IF(Table2[[#This Row],[Số lượng]]&lt;&gt;0,Table2[[#This Row],[Số lượng]]*Table2[[#This Row],[Đơn giá mua]],"")</f>
        <v>2310000</v>
      </c>
      <c r="J1127" s="146" t="str">
        <f ca="1">IF(AND(Table2[[#This Row],[Tên hàng hóa]]&lt;&gt;0,D1128=""),SUM(OFFSET(Table2[[#This Row],[Thành tiền]],0,0,-COUNTIF(Table2[Số HĐ],Table2[[#This Row],[Số HĐ]]))),"")</f>
        <v/>
      </c>
      <c r="K1127" s="145"/>
      <c r="L112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27" s="147"/>
    </row>
    <row r="1128" spans="1:13" ht="35.1" customHeight="1" x14ac:dyDescent="0.2">
      <c r="A1128" s="138">
        <v>42496</v>
      </c>
      <c r="B1128" s="139" t="s">
        <v>2806</v>
      </c>
      <c r="C1128" s="140" t="str">
        <f t="shared" si="18"/>
        <v>CTY Điện Minh Nguyên</v>
      </c>
      <c r="D1128" s="141" t="s">
        <v>1289</v>
      </c>
      <c r="E1128" s="143" t="str">
        <f>IF(Table2[[#This Row],[Tên hàng hóa]]&lt;&gt;0,VLOOKUP(Table2[[#This Row],[Tên hàng hóa]],Table1[[Tên hàng hóa]:[Quy cách]],2,0),"")</f>
        <v>Bộ Điều Khiển Nhiệt Độ</v>
      </c>
      <c r="F1128" s="143" t="str">
        <f>IF(Table2[[#This Row],[Tên hàng hóa]]&lt;&gt;0,VLOOKUP(Table2[[#This Row],[Tên hàng hóa]],Table1[[Tên hàng hóa]:[ĐVT]],3,0),"")</f>
        <v>Cái</v>
      </c>
      <c r="G1128" s="145">
        <v>2970000</v>
      </c>
      <c r="H1128" s="145">
        <v>2</v>
      </c>
      <c r="I1128" s="146">
        <f>IF(Table2[[#This Row],[Số lượng]]&lt;&gt;0,Table2[[#This Row],[Số lượng]]*Table2[[#This Row],[Đơn giá mua]],"")</f>
        <v>5940000</v>
      </c>
      <c r="J1128" s="146">
        <f ca="1">IF(AND(Table2[[#This Row],[Tên hàng hóa]]&lt;&gt;0,D1129=""),SUM(OFFSET(Table2[[#This Row],[Thành tiền]],0,0,-COUNTIF(Table2[Số HĐ],Table2[[#This Row],[Số HĐ]]))),"")</f>
        <v>8250000</v>
      </c>
      <c r="K1128" s="152" t="s">
        <v>464</v>
      </c>
      <c r="L1128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28" s="153" t="s">
        <v>3646</v>
      </c>
    </row>
    <row r="1129" spans="1:13" ht="35.1" customHeight="1" x14ac:dyDescent="0.2">
      <c r="A1129" s="138"/>
      <c r="B1129" s="139"/>
      <c r="C1129" s="140" t="str">
        <f t="shared" si="18"/>
        <v/>
      </c>
      <c r="D1129" s="141"/>
      <c r="E1129" s="143" t="str">
        <f>IF(Table2[[#This Row],[Tên hàng hóa]]&lt;&gt;0,VLOOKUP(Table2[[#This Row],[Tên hàng hóa]],Table1[[Tên hàng hóa]:[Quy cách]],2,0),"")</f>
        <v/>
      </c>
      <c r="F1129" s="143" t="str">
        <f>IF(Table2[[#This Row],[Tên hàng hóa]]&lt;&gt;0,VLOOKUP(Table2[[#This Row],[Tên hàng hóa]],Table1[[Tên hàng hóa]:[ĐVT]],3,0),"")</f>
        <v/>
      </c>
      <c r="G1129" s="145"/>
      <c r="H1129" s="145"/>
      <c r="I1129" s="146" t="str">
        <f>IF(Table2[[#This Row],[Số lượng]]&lt;&gt;0,Table2[[#This Row],[Số lượng]]*Table2[[#This Row],[Đơn giá mua]],"")</f>
        <v/>
      </c>
      <c r="J1129" s="146" t="str">
        <f ca="1">IF(AND(Table2[[#This Row],[Tên hàng hóa]]&lt;&gt;0,D1130=""),SUM(OFFSET(Table2[[#This Row],[Thành tiền]],0,0,-COUNTIF(Table2[Số HĐ],Table2[[#This Row],[Số HĐ]]))),"")</f>
        <v/>
      </c>
      <c r="K1129" s="145"/>
      <c r="L112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29" s="147"/>
    </row>
    <row r="1130" spans="1:13" ht="35.1" customHeight="1" x14ac:dyDescent="0.2">
      <c r="A1130" s="138">
        <v>42501</v>
      </c>
      <c r="B1130" s="139" t="s">
        <v>2807</v>
      </c>
      <c r="C1130" s="140" t="s">
        <v>480</v>
      </c>
      <c r="D1130" s="141" t="s">
        <v>205</v>
      </c>
      <c r="E1130" s="143" t="str">
        <f>IF(Table2[[#This Row],[Tên hàng hóa]]&lt;&gt;0,VLOOKUP(Table2[[#This Row],[Tên hàng hóa]],Table1[[Tên hàng hóa]:[Quy cách]],2,0),"")</f>
        <v>Bộ Xử Lý Tín Hiệu Và Phụ Kiện</v>
      </c>
      <c r="F1130" s="143" t="str">
        <f>IF(Table2[[#This Row],[Tên hàng hóa]]&lt;&gt;0,VLOOKUP(Table2[[#This Row],[Tên hàng hóa]],Table1[[Tên hàng hóa]:[ĐVT]],3,0),"")</f>
        <v>Cái</v>
      </c>
      <c r="G1130" s="145">
        <v>4620000</v>
      </c>
      <c r="H1130" s="145">
        <v>1</v>
      </c>
      <c r="I1130" s="146">
        <f>IF(Table2[[#This Row],[Số lượng]]&lt;&gt;0,Table2[[#This Row],[Số lượng]]*Table2[[#This Row],[Đơn giá mua]],"")</f>
        <v>4620000</v>
      </c>
      <c r="J1130" s="146" t="str">
        <f ca="1">IF(AND(Table2[[#This Row],[Tên hàng hóa]]&lt;&gt;0,D1131=""),SUM(OFFSET(Table2[[#This Row],[Thành tiền]],0,0,-COUNTIF(Table2[Số HĐ],Table2[[#This Row],[Số HĐ]]))),"")</f>
        <v/>
      </c>
      <c r="K1130" s="145"/>
      <c r="L113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30" s="147"/>
    </row>
    <row r="1131" spans="1:13" ht="35.1" customHeight="1" x14ac:dyDescent="0.2">
      <c r="A1131" s="138">
        <v>42501</v>
      </c>
      <c r="B1131" s="139" t="s">
        <v>2807</v>
      </c>
      <c r="C1131" s="140" t="str">
        <f t="shared" si="18"/>
        <v>CTY TNHH TM -DV Thuận Phương</v>
      </c>
      <c r="D1131" s="141" t="s">
        <v>198</v>
      </c>
      <c r="E1131" s="143" t="str">
        <f>IF(Table2[[#This Row],[Tên hàng hóa]]&lt;&gt;0,VLOOKUP(Table2[[#This Row],[Tên hàng hóa]],Table1[[Tên hàng hóa]:[Quy cách]],2,0),"")</f>
        <v>Bộ Xử Lý Tín Hiệu Và Phụ Kiện</v>
      </c>
      <c r="F1131" s="143" t="str">
        <f>IF(Table2[[#This Row],[Tên hàng hóa]]&lt;&gt;0,VLOOKUP(Table2[[#This Row],[Tên hàng hóa]],Table1[[Tên hàng hóa]:[ĐVT]],3,0),"")</f>
        <v>Cái</v>
      </c>
      <c r="G1131" s="145">
        <v>3836800</v>
      </c>
      <c r="H1131" s="145">
        <v>1</v>
      </c>
      <c r="I1131" s="146">
        <f>IF(Table2[[#This Row],[Số lượng]]&lt;&gt;0,Table2[[#This Row],[Số lượng]]*Table2[[#This Row],[Đơn giá mua]],"")</f>
        <v>3836800</v>
      </c>
      <c r="J1131" s="146">
        <f ca="1">IF(AND(Table2[[#This Row],[Tên hàng hóa]]&lt;&gt;0,D1132=""),SUM(OFFSET(Table2[[#This Row],[Thành tiền]],0,0,-COUNTIF(Table2[Số HĐ],Table2[[#This Row],[Số HĐ]]))),"")</f>
        <v>8456800</v>
      </c>
      <c r="K1131" s="152" t="s">
        <v>464</v>
      </c>
      <c r="L113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31" s="153" t="s">
        <v>3336</v>
      </c>
    </row>
    <row r="1132" spans="1:13" ht="35.1" customHeight="1" x14ac:dyDescent="0.2">
      <c r="A1132" s="138"/>
      <c r="B1132" s="139"/>
      <c r="C1132" s="140" t="str">
        <f t="shared" si="18"/>
        <v/>
      </c>
      <c r="D1132" s="141"/>
      <c r="E1132" s="143" t="str">
        <f>IF(Table2[[#This Row],[Tên hàng hóa]]&lt;&gt;0,VLOOKUP(Table2[[#This Row],[Tên hàng hóa]],Table1[[Tên hàng hóa]:[Quy cách]],2,0),"")</f>
        <v/>
      </c>
      <c r="F1132" s="143" t="str">
        <f>IF(Table2[[#This Row],[Tên hàng hóa]]&lt;&gt;0,VLOOKUP(Table2[[#This Row],[Tên hàng hóa]],Table1[[Tên hàng hóa]:[ĐVT]],3,0),"")</f>
        <v/>
      </c>
      <c r="G1132" s="145"/>
      <c r="H1132" s="145"/>
      <c r="I1132" s="146" t="str">
        <f>IF(Table2[[#This Row],[Số lượng]]&lt;&gt;0,Table2[[#This Row],[Số lượng]]*Table2[[#This Row],[Đơn giá mua]],"")</f>
        <v/>
      </c>
      <c r="J1132" s="146" t="str">
        <f ca="1">IF(AND(Table2[[#This Row],[Tên hàng hóa]]&lt;&gt;0,D1133=""),SUM(OFFSET(Table2[[#This Row],[Thành tiền]],0,0,-COUNTIF(Table2[Số HĐ],Table2[[#This Row],[Số HĐ]]))),"")</f>
        <v/>
      </c>
      <c r="K1132" s="145"/>
      <c r="L113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32" s="147"/>
    </row>
    <row r="1133" spans="1:13" ht="35.1" customHeight="1" x14ac:dyDescent="0.2">
      <c r="A1133" s="138">
        <v>42501</v>
      </c>
      <c r="B1133" s="139" t="s">
        <v>2808</v>
      </c>
      <c r="C1133" s="140" t="s">
        <v>2481</v>
      </c>
      <c r="D1133" s="141" t="s">
        <v>2809</v>
      </c>
      <c r="E1133" s="143" t="str">
        <f>IF(Table2[[#This Row],[Tên hàng hóa]]&lt;&gt;0,VLOOKUP(Table2[[#This Row],[Tên hàng hóa]],Table1[[Tên hàng hóa]:[Quy cách]],2,0),"")</f>
        <v>Van UNI-D</v>
      </c>
      <c r="F1133" s="143" t="str">
        <f>IF(Table2[[#This Row],[Tên hàng hóa]]&lt;&gt;0,VLOOKUP(Table2[[#This Row],[Tên hàng hóa]],Table1[[Tên hàng hóa]:[ĐVT]],3,0),"")</f>
        <v>Cái</v>
      </c>
      <c r="G1133" s="145">
        <v>442200</v>
      </c>
      <c r="H1133" s="145">
        <v>6</v>
      </c>
      <c r="I1133" s="146">
        <f>IF(Table2[[#This Row],[Số lượng]]&lt;&gt;0,Table2[[#This Row],[Số lượng]]*Table2[[#This Row],[Đơn giá mua]],"")</f>
        <v>2653200</v>
      </c>
      <c r="J1133" s="146">
        <f ca="1">IF(AND(Table2[[#This Row],[Tên hàng hóa]]&lt;&gt;0,D1134=""),SUM(OFFSET(Table2[[#This Row],[Thành tiền]],0,0,-COUNTIF(Table2[Số HĐ],Table2[[#This Row],[Số HĐ]]))),"")</f>
        <v>2653200</v>
      </c>
      <c r="K1133" s="145" t="s">
        <v>464</v>
      </c>
      <c r="L113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33" s="147" t="s">
        <v>2136</v>
      </c>
    </row>
    <row r="1134" spans="1:13" ht="35.1" customHeight="1" x14ac:dyDescent="0.2">
      <c r="A1134" s="138"/>
      <c r="B1134" s="139"/>
      <c r="C1134" s="140" t="str">
        <f t="shared" si="18"/>
        <v/>
      </c>
      <c r="D1134" s="141"/>
      <c r="E1134" s="143" t="str">
        <f>IF(Table2[[#This Row],[Tên hàng hóa]]&lt;&gt;0,VLOOKUP(Table2[[#This Row],[Tên hàng hóa]],Table1[[Tên hàng hóa]:[Quy cách]],2,0),"")</f>
        <v/>
      </c>
      <c r="F1134" s="143" t="str">
        <f>IF(Table2[[#This Row],[Tên hàng hóa]]&lt;&gt;0,VLOOKUP(Table2[[#This Row],[Tên hàng hóa]],Table1[[Tên hàng hóa]:[ĐVT]],3,0),"")</f>
        <v/>
      </c>
      <c r="G1134" s="145"/>
      <c r="H1134" s="145"/>
      <c r="I1134" s="146" t="str">
        <f>IF(Table2[[#This Row],[Số lượng]]&lt;&gt;0,Table2[[#This Row],[Số lượng]]*Table2[[#This Row],[Đơn giá mua]],"")</f>
        <v/>
      </c>
      <c r="J1134" s="146" t="str">
        <f ca="1">IF(AND(Table2[[#This Row],[Tên hàng hóa]]&lt;&gt;0,D1135=""),SUM(OFFSET(Table2[[#This Row],[Thành tiền]],0,0,-COUNTIF(Table2[Số HĐ],Table2[[#This Row],[Số HĐ]]))),"")</f>
        <v/>
      </c>
      <c r="K1134" s="145"/>
      <c r="L113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34" s="147"/>
    </row>
    <row r="1135" spans="1:13" ht="35.1" customHeight="1" x14ac:dyDescent="0.2">
      <c r="A1135" s="138">
        <v>42500</v>
      </c>
      <c r="B1135" s="139" t="s">
        <v>2812</v>
      </c>
      <c r="C1135" s="140" t="s">
        <v>1116</v>
      </c>
      <c r="D1135" s="141" t="s">
        <v>1113</v>
      </c>
      <c r="E1135" s="143" t="str">
        <f>IF(Table2[[#This Row],[Tên hàng hóa]]&lt;&gt;0,VLOOKUP(Table2[[#This Row],[Tên hàng hóa]],Table1[[Tên hàng hóa]:[Quy cách]],2,0),"")</f>
        <v>LS</v>
      </c>
      <c r="F1135" s="143" t="str">
        <f>IF(Table2[[#This Row],[Tên hàng hóa]]&lt;&gt;0,VLOOKUP(Table2[[#This Row],[Tên hàng hóa]],Table1[[Tên hàng hóa]:[ĐVT]],3,0),"")</f>
        <v>Cái</v>
      </c>
      <c r="G1135" s="145">
        <v>2717220</v>
      </c>
      <c r="H1135" s="145">
        <v>4</v>
      </c>
      <c r="I1135" s="146">
        <f>IF(Table2[[#This Row],[Số lượng]]&lt;&gt;0,Table2[[#This Row],[Số lượng]]*Table2[[#This Row],[Đơn giá mua]],"")</f>
        <v>10868880</v>
      </c>
      <c r="J1135" s="146" t="str">
        <f ca="1">IF(AND(Table2[[#This Row],[Tên hàng hóa]]&lt;&gt;0,D1136=""),SUM(OFFSET(Table2[[#This Row],[Thành tiền]],0,0,-COUNTIF(Table2[Số HĐ],Table2[[#This Row],[Số HĐ]]))),"")</f>
        <v/>
      </c>
      <c r="K1135" s="145"/>
      <c r="L113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35" s="147"/>
    </row>
    <row r="1136" spans="1:13" ht="35.1" customHeight="1" x14ac:dyDescent="0.2">
      <c r="A1136" s="138">
        <v>42500</v>
      </c>
      <c r="B1136" s="139" t="s">
        <v>2812</v>
      </c>
      <c r="C1136" s="140" t="str">
        <f t="shared" ref="C1136:C1160" si="19">IF(AND(D1136&lt;&gt;0,D1137=""),C1135,"")</f>
        <v>CTY TNHH THIẾT BỊ ĐIỆN THÀNH PHÁT</v>
      </c>
      <c r="D1136" s="141" t="s">
        <v>1675</v>
      </c>
      <c r="E1136" s="143" t="str">
        <f>IF(Table2[[#This Row],[Tên hàng hóa]]&lt;&gt;0,VLOOKUP(Table2[[#This Row],[Tên hàng hóa]],Table1[[Tên hàng hóa]:[Quy cách]],2,0),"")</f>
        <v>Rờ le nhiệt</v>
      </c>
      <c r="F1136" s="143" t="str">
        <f>IF(Table2[[#This Row],[Tên hàng hóa]]&lt;&gt;0,VLOOKUP(Table2[[#This Row],[Tên hàng hóa]],Table1[[Tên hàng hóa]:[ĐVT]],3,0),"")</f>
        <v>Cái</v>
      </c>
      <c r="G1136" s="145">
        <v>679305</v>
      </c>
      <c r="H1136" s="145">
        <v>4</v>
      </c>
      <c r="I1136" s="146">
        <f>IF(Table2[[#This Row],[Số lượng]]&lt;&gt;0,Table2[[#This Row],[Số lượng]]*Table2[[#This Row],[Đơn giá mua]],"")</f>
        <v>2717220</v>
      </c>
      <c r="J1136" s="146">
        <f ca="1">IF(AND(Table2[[#This Row],[Tên hàng hóa]]&lt;&gt;0,D1137=""),SUM(OFFSET(Table2[[#This Row],[Thành tiền]],0,0,-COUNTIF(Table2[Số HĐ],Table2[[#This Row],[Số HĐ]]))),"")</f>
        <v>13586100</v>
      </c>
      <c r="K1136" s="145" t="s">
        <v>464</v>
      </c>
      <c r="L1136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36" s="147" t="s">
        <v>2136</v>
      </c>
    </row>
    <row r="1137" spans="1:13" ht="35.1" customHeight="1" x14ac:dyDescent="0.2">
      <c r="A1137" s="138"/>
      <c r="B1137" s="139"/>
      <c r="C1137" s="140" t="str">
        <f t="shared" si="19"/>
        <v/>
      </c>
      <c r="D1137" s="141"/>
      <c r="E1137" s="143" t="str">
        <f>IF(Table2[[#This Row],[Tên hàng hóa]]&lt;&gt;0,VLOOKUP(Table2[[#This Row],[Tên hàng hóa]],Table1[[Tên hàng hóa]:[Quy cách]],2,0),"")</f>
        <v/>
      </c>
      <c r="F1137" s="143" t="str">
        <f>IF(Table2[[#This Row],[Tên hàng hóa]]&lt;&gt;0,VLOOKUP(Table2[[#This Row],[Tên hàng hóa]],Table1[[Tên hàng hóa]:[ĐVT]],3,0),"")</f>
        <v/>
      </c>
      <c r="G1137" s="145"/>
      <c r="H1137" s="145"/>
      <c r="I1137" s="146" t="str">
        <f>IF(Table2[[#This Row],[Số lượng]]&lt;&gt;0,Table2[[#This Row],[Số lượng]]*Table2[[#This Row],[Đơn giá mua]],"")</f>
        <v/>
      </c>
      <c r="J1137" s="146" t="str">
        <f ca="1">IF(AND(Table2[[#This Row],[Tên hàng hóa]]&lt;&gt;0,D1138=""),SUM(OFFSET(Table2[[#This Row],[Thành tiền]],0,0,-COUNTIF(Table2[Số HĐ],Table2[[#This Row],[Số HĐ]]))),"")</f>
        <v/>
      </c>
      <c r="K1137" s="145"/>
      <c r="L113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37" s="147"/>
    </row>
    <row r="1138" spans="1:13" ht="35.1" customHeight="1" x14ac:dyDescent="0.2">
      <c r="A1138" s="138">
        <v>42501</v>
      </c>
      <c r="B1138" s="139" t="s">
        <v>2813</v>
      </c>
      <c r="C1138" s="140" t="s">
        <v>2814</v>
      </c>
      <c r="D1138" s="141" t="s">
        <v>2815</v>
      </c>
      <c r="E1138" s="143" t="str">
        <f>IF(Table2[[#This Row],[Tên hàng hóa]]&lt;&gt;0,VLOOKUP(Table2[[#This Row],[Tên hàng hóa]],Table1[[Tên hàng hóa]:[Quy cách]],2,0),"")</f>
        <v>Biến thế cách ly</v>
      </c>
      <c r="F1138" s="143" t="str">
        <f>IF(Table2[[#This Row],[Tên hàng hóa]]&lt;&gt;0,VLOOKUP(Table2[[#This Row],[Tên hàng hóa]],Table1[[Tên hàng hóa]:[ĐVT]],3,0),"")</f>
        <v>Cái</v>
      </c>
      <c r="G1138" s="145">
        <v>1144000</v>
      </c>
      <c r="H1138" s="145">
        <v>1</v>
      </c>
      <c r="I1138" s="146">
        <f>IF(Table2[[#This Row],[Số lượng]]&lt;&gt;0,Table2[[#This Row],[Số lượng]]*Table2[[#This Row],[Đơn giá mua]],"")</f>
        <v>1144000</v>
      </c>
      <c r="J1138" s="146" t="str">
        <f ca="1">IF(AND(Table2[[#This Row],[Tên hàng hóa]]&lt;&gt;0,D1139=""),SUM(OFFSET(Table2[[#This Row],[Thành tiền]],0,0,-COUNTIF(Table2[Số HĐ],Table2[[#This Row],[Số HĐ]]))),"")</f>
        <v/>
      </c>
      <c r="K1138" s="145"/>
      <c r="L113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38" s="147"/>
    </row>
    <row r="1139" spans="1:13" ht="35.1" customHeight="1" x14ac:dyDescent="0.2">
      <c r="A1139" s="138">
        <v>42501</v>
      </c>
      <c r="B1139" s="139" t="s">
        <v>2813</v>
      </c>
      <c r="C1139" s="140" t="str">
        <f t="shared" si="19"/>
        <v>CTY CẨM TỶ</v>
      </c>
      <c r="D1139" s="141" t="s">
        <v>2816</v>
      </c>
      <c r="E1139" s="143" t="str">
        <f>IF(Table2[[#This Row],[Tên hàng hóa]]&lt;&gt;0,VLOOKUP(Table2[[#This Row],[Tên hàng hóa]],Table1[[Tên hàng hóa]:[Quy cách]],2,0),"")</f>
        <v>Biến thế tự ngẫu</v>
      </c>
      <c r="F1139" s="143" t="str">
        <f>IF(Table2[[#This Row],[Tên hàng hóa]]&lt;&gt;0,VLOOKUP(Table2[[#This Row],[Tên hàng hóa]],Table1[[Tên hàng hóa]:[ĐVT]],3,0),"")</f>
        <v>Cái</v>
      </c>
      <c r="G1139" s="145">
        <v>473000</v>
      </c>
      <c r="H1139" s="145">
        <v>1</v>
      </c>
      <c r="I1139" s="146">
        <f>IF(Table2[[#This Row],[Số lượng]]&lt;&gt;0,Table2[[#This Row],[Số lượng]]*Table2[[#This Row],[Đơn giá mua]],"")</f>
        <v>473000</v>
      </c>
      <c r="J1139" s="146">
        <f ca="1">IF(AND(Table2[[#This Row],[Tên hàng hóa]]&lt;&gt;0,D1140=""),SUM(OFFSET(Table2[[#This Row],[Thành tiền]],0,0,-COUNTIF(Table2[Số HĐ],Table2[[#This Row],[Số HĐ]]))),"")</f>
        <v>1617000</v>
      </c>
      <c r="K1139" s="145" t="s">
        <v>464</v>
      </c>
      <c r="L1139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39" s="147" t="s">
        <v>2136</v>
      </c>
    </row>
    <row r="1140" spans="1:13" ht="35.1" customHeight="1" x14ac:dyDescent="0.2">
      <c r="A1140" s="138"/>
      <c r="B1140" s="139"/>
      <c r="C1140" s="140" t="str">
        <f t="shared" si="19"/>
        <v/>
      </c>
      <c r="D1140" s="141"/>
      <c r="E1140" s="143" t="str">
        <f>IF(Table2[[#This Row],[Tên hàng hóa]]&lt;&gt;0,VLOOKUP(Table2[[#This Row],[Tên hàng hóa]],Table1[[Tên hàng hóa]:[Quy cách]],2,0),"")</f>
        <v/>
      </c>
      <c r="F1140" s="143" t="str">
        <f>IF(Table2[[#This Row],[Tên hàng hóa]]&lt;&gt;0,VLOOKUP(Table2[[#This Row],[Tên hàng hóa]],Table1[[Tên hàng hóa]:[ĐVT]],3,0),"")</f>
        <v/>
      </c>
      <c r="G1140" s="145"/>
      <c r="H1140" s="145"/>
      <c r="I1140" s="146" t="str">
        <f>IF(Table2[[#This Row],[Số lượng]]&lt;&gt;0,Table2[[#This Row],[Số lượng]]*Table2[[#This Row],[Đơn giá mua]],"")</f>
        <v/>
      </c>
      <c r="J1140" s="146" t="str">
        <f ca="1">IF(AND(Table2[[#This Row],[Tên hàng hóa]]&lt;&gt;0,D1141=""),SUM(OFFSET(Table2[[#This Row],[Thành tiền]],0,0,-COUNTIF(Table2[Số HĐ],Table2[[#This Row],[Số HĐ]]))),"")</f>
        <v/>
      </c>
      <c r="K1140" s="145"/>
      <c r="L114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40" s="147"/>
    </row>
    <row r="1141" spans="1:13" ht="35.1" customHeight="1" x14ac:dyDescent="0.2">
      <c r="A1141" s="138">
        <v>42502</v>
      </c>
      <c r="B1141" s="139" t="s">
        <v>2819</v>
      </c>
      <c r="C1141" s="140" t="s">
        <v>480</v>
      </c>
      <c r="D1141" s="141" t="s">
        <v>289</v>
      </c>
      <c r="E1141" s="143" t="str">
        <f>IF(Table2[[#This Row],[Tên hàng hóa]]&lt;&gt;0,VLOOKUP(Table2[[#This Row],[Tên hàng hóa]],Table1[[Tên hàng hóa]:[Quy cách]],2,0),"")</f>
        <v>Công Tắc Hành Trình</v>
      </c>
      <c r="F1141" s="143" t="str">
        <f>IF(Table2[[#This Row],[Tên hàng hóa]]&lt;&gt;0,VLOOKUP(Table2[[#This Row],[Tên hàng hóa]],Table1[[Tên hàng hóa]:[ĐVT]],3,0),"")</f>
        <v>Cái</v>
      </c>
      <c r="G1141" s="145">
        <v>583000</v>
      </c>
      <c r="H1141" s="145">
        <v>10</v>
      </c>
      <c r="I1141" s="146">
        <f>IF(Table2[[#This Row],[Số lượng]]&lt;&gt;0,Table2[[#This Row],[Số lượng]]*Table2[[#This Row],[Đơn giá mua]],"")</f>
        <v>5830000</v>
      </c>
      <c r="J1141" s="146">
        <f ca="1">IF(AND(Table2[[#This Row],[Tên hàng hóa]]&lt;&gt;0,D1142=""),SUM(OFFSET(Table2[[#This Row],[Thành tiền]],0,0,-COUNTIF(Table2[Số HĐ],Table2[[#This Row],[Số HĐ]]))),"")</f>
        <v>5830000</v>
      </c>
      <c r="K1141" s="152" t="s">
        <v>464</v>
      </c>
      <c r="L114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41" s="153" t="s">
        <v>3336</v>
      </c>
    </row>
    <row r="1142" spans="1:13" ht="35.1" customHeight="1" x14ac:dyDescent="0.2">
      <c r="A1142" s="138"/>
      <c r="B1142" s="139"/>
      <c r="C1142" s="140" t="str">
        <f t="shared" si="19"/>
        <v/>
      </c>
      <c r="D1142" s="141"/>
      <c r="E1142" s="143" t="str">
        <f>IF(Table2[[#This Row],[Tên hàng hóa]]&lt;&gt;0,VLOOKUP(Table2[[#This Row],[Tên hàng hóa]],Table1[[Tên hàng hóa]:[Quy cách]],2,0),"")</f>
        <v/>
      </c>
      <c r="F1142" s="143" t="str">
        <f>IF(Table2[[#This Row],[Tên hàng hóa]]&lt;&gt;0,VLOOKUP(Table2[[#This Row],[Tên hàng hóa]],Table1[[Tên hàng hóa]:[ĐVT]],3,0),"")</f>
        <v/>
      </c>
      <c r="G1142" s="145"/>
      <c r="H1142" s="145"/>
      <c r="I1142" s="146" t="str">
        <f>IF(Table2[[#This Row],[Số lượng]]&lt;&gt;0,Table2[[#This Row],[Số lượng]]*Table2[[#This Row],[Đơn giá mua]],"")</f>
        <v/>
      </c>
      <c r="J1142" s="146" t="str">
        <f ca="1">IF(AND(Table2[[#This Row],[Tên hàng hóa]]&lt;&gt;0,D1143=""),SUM(OFFSET(Table2[[#This Row],[Thành tiền]],0,0,-COUNTIF(Table2[Số HĐ],Table2[[#This Row],[Số HĐ]]))),"")</f>
        <v/>
      </c>
      <c r="K1142" s="145"/>
      <c r="L114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42" s="147"/>
    </row>
    <row r="1143" spans="1:13" ht="35.1" customHeight="1" x14ac:dyDescent="0.2">
      <c r="A1143" s="138">
        <v>42503</v>
      </c>
      <c r="B1143" s="139" t="s">
        <v>2827</v>
      </c>
      <c r="C1143" s="140" t="s">
        <v>1608</v>
      </c>
      <c r="D1143" s="141" t="s">
        <v>2820</v>
      </c>
      <c r="E1143" s="143" t="str">
        <f>IF(Table2[[#This Row],[Tên hàng hóa]]&lt;&gt;0,VLOOKUP(Table2[[#This Row],[Tên hàng hóa]],Table1[[Tên hàng hóa]:[Quy cách]],2,0),"")</f>
        <v>Cảm biến tiệm cận</v>
      </c>
      <c r="F1143" s="143" t="str">
        <f>IF(Table2[[#This Row],[Tên hàng hóa]]&lt;&gt;0,VLOOKUP(Table2[[#This Row],[Tên hàng hóa]],Table1[[Tên hàng hóa]:[ĐVT]],3,0),"")</f>
        <v>Cái</v>
      </c>
      <c r="G1143" s="145">
        <v>198000</v>
      </c>
      <c r="H1143" s="145">
        <v>4</v>
      </c>
      <c r="I1143" s="146">
        <f>IF(Table2[[#This Row],[Số lượng]]&lt;&gt;0,Table2[[#This Row],[Số lượng]]*Table2[[#This Row],[Đơn giá mua]],"")</f>
        <v>792000</v>
      </c>
      <c r="J1143" s="146">
        <f ca="1">IF(AND(Table2[[#This Row],[Tên hàng hóa]]&lt;&gt;0,D1144=""),SUM(OFFSET(Table2[[#This Row],[Thành tiền]],0,0,-COUNTIF(Table2[Số HĐ],Table2[[#This Row],[Số HĐ]]))),"")</f>
        <v>792000</v>
      </c>
      <c r="K1143" s="145" t="s">
        <v>464</v>
      </c>
      <c r="L114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43" s="147" t="s">
        <v>2136</v>
      </c>
    </row>
    <row r="1144" spans="1:13" ht="35.1" customHeight="1" x14ac:dyDescent="0.2">
      <c r="A1144" s="138"/>
      <c r="B1144" s="139"/>
      <c r="C1144" s="140" t="str">
        <f t="shared" si="19"/>
        <v/>
      </c>
      <c r="D1144" s="141"/>
      <c r="E1144" s="143" t="str">
        <f>IF(Table2[[#This Row],[Tên hàng hóa]]&lt;&gt;0,VLOOKUP(Table2[[#This Row],[Tên hàng hóa]],Table1[[Tên hàng hóa]:[Quy cách]],2,0),"")</f>
        <v/>
      </c>
      <c r="F1144" s="143" t="str">
        <f>IF(Table2[[#This Row],[Tên hàng hóa]]&lt;&gt;0,VLOOKUP(Table2[[#This Row],[Tên hàng hóa]],Table1[[Tên hàng hóa]:[ĐVT]],3,0),"")</f>
        <v/>
      </c>
      <c r="G1144" s="145"/>
      <c r="H1144" s="145"/>
      <c r="I1144" s="146" t="str">
        <f>IF(Table2[[#This Row],[Số lượng]]&lt;&gt;0,Table2[[#This Row],[Số lượng]]*Table2[[#This Row],[Đơn giá mua]],"")</f>
        <v/>
      </c>
      <c r="J1144" s="146" t="str">
        <f ca="1">IF(AND(Table2[[#This Row],[Tên hàng hóa]]&lt;&gt;0,D1145=""),SUM(OFFSET(Table2[[#This Row],[Thành tiền]],0,0,-COUNTIF(Table2[Số HĐ],Table2[[#This Row],[Số HĐ]]))),"")</f>
        <v/>
      </c>
      <c r="K1144" s="145"/>
      <c r="L114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44" s="147"/>
    </row>
    <row r="1145" spans="1:13" ht="35.1" customHeight="1" x14ac:dyDescent="0.2">
      <c r="A1145" s="138">
        <v>42503</v>
      </c>
      <c r="B1145" s="139" t="s">
        <v>2822</v>
      </c>
      <c r="C1145" s="140" t="s">
        <v>1119</v>
      </c>
      <c r="D1145" s="141" t="s">
        <v>1730</v>
      </c>
      <c r="E1145" s="143" t="str">
        <f>IF(Table2[[#This Row],[Tên hàng hóa]]&lt;&gt;0,VLOOKUP(Table2[[#This Row],[Tên hàng hóa]],Table1[[Tên hàng hóa]:[Quy cách]],2,0),"")</f>
        <v>Schneider</v>
      </c>
      <c r="F1145" s="143" t="str">
        <f>IF(Table2[[#This Row],[Tên hàng hóa]]&lt;&gt;0,VLOOKUP(Table2[[#This Row],[Tên hàng hóa]],Table1[[Tên hàng hóa]:[ĐVT]],3,0),"")</f>
        <v>Cái</v>
      </c>
      <c r="G1145" s="145">
        <v>300850</v>
      </c>
      <c r="H1145" s="145">
        <v>2</v>
      </c>
      <c r="I1145" s="146">
        <f>IF(Table2[[#This Row],[Số lượng]]&lt;&gt;0,Table2[[#This Row],[Số lượng]]*Table2[[#This Row],[Đơn giá mua]],"")</f>
        <v>601700</v>
      </c>
      <c r="J1145" s="146" t="str">
        <f ca="1">IF(AND(Table2[[#This Row],[Tên hàng hóa]]&lt;&gt;0,D1146=""),SUM(OFFSET(Table2[[#This Row],[Thành tiền]],0,0,-COUNTIF(Table2[Số HĐ],Table2[[#This Row],[Số HĐ]]))),"")</f>
        <v/>
      </c>
      <c r="K1145" s="145"/>
      <c r="L114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45" s="147"/>
    </row>
    <row r="1146" spans="1:13" ht="35.1" customHeight="1" x14ac:dyDescent="0.2">
      <c r="A1146" s="138">
        <v>42503</v>
      </c>
      <c r="B1146" s="139" t="s">
        <v>2822</v>
      </c>
      <c r="C1146" s="140" t="s">
        <v>1119</v>
      </c>
      <c r="D1146" s="141" t="s">
        <v>1110</v>
      </c>
      <c r="E1146" s="143" t="str">
        <f>IF(Table2[[#This Row],[Tên hàng hóa]]&lt;&gt;0,VLOOKUP(Table2[[#This Row],[Tên hàng hóa]],Table1[[Tên hàng hóa]:[Quy cách]],2,0),"")</f>
        <v>Schneider</v>
      </c>
      <c r="F1146" s="143" t="str">
        <f>IF(Table2[[#This Row],[Tên hàng hóa]]&lt;&gt;0,VLOOKUP(Table2[[#This Row],[Tên hàng hóa]],Table1[[Tên hàng hóa]:[ĐVT]],3,0),"")</f>
        <v>Cái</v>
      </c>
      <c r="G1146" s="145">
        <v>339130</v>
      </c>
      <c r="H1146" s="145">
        <v>2</v>
      </c>
      <c r="I1146" s="146">
        <f>IF(Table2[[#This Row],[Số lượng]]&lt;&gt;0,Table2[[#This Row],[Số lượng]]*Table2[[#This Row],[Đơn giá mua]],"")</f>
        <v>678260</v>
      </c>
      <c r="J1146" s="146" t="str">
        <f ca="1">IF(AND(Table2[[#This Row],[Tên hàng hóa]]&lt;&gt;0,D1147=""),SUM(OFFSET(Table2[[#This Row],[Thành tiền]],0,0,-COUNTIF(Table2[Số HĐ],Table2[[#This Row],[Số HĐ]]))),"")</f>
        <v/>
      </c>
      <c r="K1146" s="145"/>
      <c r="L114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46" s="147"/>
    </row>
    <row r="1147" spans="1:13" ht="35.1" customHeight="1" x14ac:dyDescent="0.2">
      <c r="A1147" s="138">
        <v>42503</v>
      </c>
      <c r="B1147" s="139" t="s">
        <v>2822</v>
      </c>
      <c r="C1147" s="140" t="s">
        <v>1119</v>
      </c>
      <c r="D1147" s="141" t="s">
        <v>1215</v>
      </c>
      <c r="E1147" s="143" t="str">
        <f>IF(Table2[[#This Row],[Tên hàng hóa]]&lt;&gt;0,VLOOKUP(Table2[[#This Row],[Tên hàng hóa]],Table1[[Tên hàng hóa]:[Quy cách]],2,0),"")</f>
        <v xml:space="preserve"> Cầu dao Schneider</v>
      </c>
      <c r="F1147" s="143" t="str">
        <f>IF(Table2[[#This Row],[Tên hàng hóa]]&lt;&gt;0,VLOOKUP(Table2[[#This Row],[Tên hàng hóa]],Table1[[Tên hàng hóa]:[ĐVT]],3,0),"")</f>
        <v>Cái</v>
      </c>
      <c r="G1147" s="145">
        <v>938410</v>
      </c>
      <c r="H1147" s="145">
        <v>2</v>
      </c>
      <c r="I1147" s="146">
        <f>IF(Table2[[#This Row],[Số lượng]]&lt;&gt;0,Table2[[#This Row],[Số lượng]]*Table2[[#This Row],[Đơn giá mua]],"")</f>
        <v>1876820</v>
      </c>
      <c r="J1147" s="146">
        <f ca="1">IF(AND(Table2[[#This Row],[Tên hàng hóa]]&lt;&gt;0,D1148=""),SUM(OFFSET(Table2[[#This Row],[Thành tiền]],0,0,-COUNTIF(Table2[Số HĐ],Table2[[#This Row],[Số HĐ]]))),"")</f>
        <v>3156780</v>
      </c>
      <c r="K1147" s="145" t="s">
        <v>464</v>
      </c>
      <c r="L1147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47" s="147" t="s">
        <v>2136</v>
      </c>
    </row>
    <row r="1148" spans="1:13" ht="35.1" customHeight="1" x14ac:dyDescent="0.2">
      <c r="A1148" s="138"/>
      <c r="B1148" s="139"/>
      <c r="C1148" s="140" t="str">
        <f t="shared" si="19"/>
        <v/>
      </c>
      <c r="D1148" s="141"/>
      <c r="E1148" s="143" t="str">
        <f>IF(Table2[[#This Row],[Tên hàng hóa]]&lt;&gt;0,VLOOKUP(Table2[[#This Row],[Tên hàng hóa]],Table1[[Tên hàng hóa]:[Quy cách]],2,0),"")</f>
        <v/>
      </c>
      <c r="F1148" s="143" t="str">
        <f>IF(Table2[[#This Row],[Tên hàng hóa]]&lt;&gt;0,VLOOKUP(Table2[[#This Row],[Tên hàng hóa]],Table1[[Tên hàng hóa]:[ĐVT]],3,0),"")</f>
        <v/>
      </c>
      <c r="G1148" s="145"/>
      <c r="H1148" s="145"/>
      <c r="I1148" s="146" t="str">
        <f>IF(Table2[[#This Row],[Số lượng]]&lt;&gt;0,Table2[[#This Row],[Số lượng]]*Table2[[#This Row],[Đơn giá mua]],"")</f>
        <v/>
      </c>
      <c r="J1148" s="146" t="str">
        <f ca="1">IF(AND(Table2[[#This Row],[Tên hàng hóa]]&lt;&gt;0,D1149=""),SUM(OFFSET(Table2[[#This Row],[Thành tiền]],0,0,-COUNTIF(Table2[Số HĐ],Table2[[#This Row],[Số HĐ]]))),"")</f>
        <v/>
      </c>
      <c r="K1148" s="145"/>
      <c r="L114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48" s="147"/>
    </row>
    <row r="1149" spans="1:13" ht="35.1" customHeight="1" x14ac:dyDescent="0.2">
      <c r="A1149" s="138">
        <v>42506</v>
      </c>
      <c r="B1149" s="139" t="s">
        <v>2823</v>
      </c>
      <c r="C1149" s="140" t="s">
        <v>2532</v>
      </c>
      <c r="D1149" s="141" t="s">
        <v>2824</v>
      </c>
      <c r="E1149" s="143" t="str">
        <f>IF(Table2[[#This Row],[Tên hàng hóa]]&lt;&gt;0,VLOOKUP(Table2[[#This Row],[Tên hàng hóa]],Table1[[Tên hàng hóa]:[Quy cách]],2,0),"")</f>
        <v>Mitsubishi</v>
      </c>
      <c r="F1149" s="143" t="str">
        <f>IF(Table2[[#This Row],[Tên hàng hóa]]&lt;&gt;0,VLOOKUP(Table2[[#This Row],[Tên hàng hóa]],Table1[[Tên hàng hóa]:[ĐVT]],3,0),"")</f>
        <v>Cái</v>
      </c>
      <c r="G1149" s="145">
        <v>1401840</v>
      </c>
      <c r="H1149" s="145">
        <v>1</v>
      </c>
      <c r="I1149" s="146">
        <f>IF(Table2[[#This Row],[Số lượng]]&lt;&gt;0,Table2[[#This Row],[Số lượng]]*Table2[[#This Row],[Đơn giá mua]],"")</f>
        <v>1401840</v>
      </c>
      <c r="J1149" s="146">
        <f ca="1">IF(AND(Table2[[#This Row],[Tên hàng hóa]]&lt;&gt;0,D1150=""),SUM(OFFSET(Table2[[#This Row],[Thành tiền]],0,0,-COUNTIF(Table2[Số HĐ],Table2[[#This Row],[Số HĐ]]))),"")</f>
        <v>1401840</v>
      </c>
      <c r="K1149" s="145" t="s">
        <v>464</v>
      </c>
      <c r="L1149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49" s="147" t="s">
        <v>2136</v>
      </c>
    </row>
    <row r="1150" spans="1:13" ht="35.1" customHeight="1" x14ac:dyDescent="0.2">
      <c r="A1150" s="138"/>
      <c r="B1150" s="139"/>
      <c r="C1150" s="140" t="str">
        <f t="shared" si="19"/>
        <v/>
      </c>
      <c r="D1150" s="141"/>
      <c r="E1150" s="143" t="str">
        <f>IF(Table2[[#This Row],[Tên hàng hóa]]&lt;&gt;0,VLOOKUP(Table2[[#This Row],[Tên hàng hóa]],Table1[[Tên hàng hóa]:[Quy cách]],2,0),"")</f>
        <v/>
      </c>
      <c r="F1150" s="143" t="str">
        <f>IF(Table2[[#This Row],[Tên hàng hóa]]&lt;&gt;0,VLOOKUP(Table2[[#This Row],[Tên hàng hóa]],Table1[[Tên hàng hóa]:[ĐVT]],3,0),"")</f>
        <v/>
      </c>
      <c r="G1150" s="145"/>
      <c r="H1150" s="145"/>
      <c r="I1150" s="146" t="str">
        <f>IF(Table2[[#This Row],[Số lượng]]&lt;&gt;0,Table2[[#This Row],[Số lượng]]*Table2[[#This Row],[Đơn giá mua]],"")</f>
        <v/>
      </c>
      <c r="J1150" s="146" t="str">
        <f ca="1">IF(AND(Table2[[#This Row],[Tên hàng hóa]]&lt;&gt;0,D1151=""),SUM(OFFSET(Table2[[#This Row],[Thành tiền]],0,0,-COUNTIF(Table2[Số HĐ],Table2[[#This Row],[Số HĐ]]))),"")</f>
        <v/>
      </c>
      <c r="K1150" s="145"/>
      <c r="L115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50" s="147"/>
    </row>
    <row r="1151" spans="1:13" ht="35.1" customHeight="1" x14ac:dyDescent="0.2">
      <c r="A1151" s="138">
        <v>42506</v>
      </c>
      <c r="B1151" s="139" t="s">
        <v>2825</v>
      </c>
      <c r="C1151" s="140" t="s">
        <v>1795</v>
      </c>
      <c r="D1151" s="141" t="s">
        <v>2526</v>
      </c>
      <c r="E1151" s="143" t="str">
        <f>IF(Table2[[#This Row],[Tên hàng hóa]]&lt;&gt;0,VLOOKUP(Table2[[#This Row],[Tên hàng hóa]],Table1[[Tên hàng hóa]:[Quy cách]],2,0),"")</f>
        <v>Mitsubishi</v>
      </c>
      <c r="F1151" s="143" t="str">
        <f>IF(Table2[[#This Row],[Tên hàng hóa]]&lt;&gt;0,VLOOKUP(Table2[[#This Row],[Tên hàng hóa]],Table1[[Tên hàng hóa]:[ĐVT]],3,0),"")</f>
        <v>Cái</v>
      </c>
      <c r="G1151" s="145">
        <v>58674</v>
      </c>
      <c r="H1151" s="145">
        <v>2</v>
      </c>
      <c r="I1151" s="146">
        <f>IF(Table2[[#This Row],[Số lượng]]&lt;&gt;0,Table2[[#This Row],[Số lượng]]*Table2[[#This Row],[Đơn giá mua]],"")</f>
        <v>117348</v>
      </c>
      <c r="J1151" s="146">
        <f ca="1">IF(AND(Table2[[#This Row],[Tên hàng hóa]]&lt;&gt;0,D1152=""),SUM(OFFSET(Table2[[#This Row],[Thành tiền]],0,0,-COUNTIF(Table2[Số HĐ],Table2[[#This Row],[Số HĐ]]))),"")</f>
        <v>117348</v>
      </c>
      <c r="K1151" s="145" t="s">
        <v>464</v>
      </c>
      <c r="L115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51" s="147" t="s">
        <v>2136</v>
      </c>
    </row>
    <row r="1152" spans="1:13" ht="35.1" customHeight="1" x14ac:dyDescent="0.2">
      <c r="A1152" s="138"/>
      <c r="B1152" s="139"/>
      <c r="C1152" s="140" t="str">
        <f t="shared" si="19"/>
        <v/>
      </c>
      <c r="D1152" s="141"/>
      <c r="E1152" s="143" t="str">
        <f>IF(Table2[[#This Row],[Tên hàng hóa]]&lt;&gt;0,VLOOKUP(Table2[[#This Row],[Tên hàng hóa]],Table1[[Tên hàng hóa]:[Quy cách]],2,0),"")</f>
        <v/>
      </c>
      <c r="F1152" s="143" t="str">
        <f>IF(Table2[[#This Row],[Tên hàng hóa]]&lt;&gt;0,VLOOKUP(Table2[[#This Row],[Tên hàng hóa]],Table1[[Tên hàng hóa]:[ĐVT]],3,0),"")</f>
        <v/>
      </c>
      <c r="G1152" s="145"/>
      <c r="H1152" s="145"/>
      <c r="I1152" s="146" t="str">
        <f>IF(Table2[[#This Row],[Số lượng]]&lt;&gt;0,Table2[[#This Row],[Số lượng]]*Table2[[#This Row],[Đơn giá mua]],"")</f>
        <v/>
      </c>
      <c r="J1152" s="146" t="str">
        <f ca="1">IF(AND(Table2[[#This Row],[Tên hàng hóa]]&lt;&gt;0,D1153=""),SUM(OFFSET(Table2[[#This Row],[Thành tiền]],0,0,-COUNTIF(Table2[Số HĐ],Table2[[#This Row],[Số HĐ]]))),"")</f>
        <v/>
      </c>
      <c r="K1152" s="145"/>
      <c r="L115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52" s="147"/>
    </row>
    <row r="1153" spans="1:13" ht="35.1" customHeight="1" x14ac:dyDescent="0.2">
      <c r="A1153" s="138">
        <v>42507</v>
      </c>
      <c r="B1153" s="139" t="s">
        <v>2828</v>
      </c>
      <c r="C1153" s="140" t="s">
        <v>1608</v>
      </c>
      <c r="D1153" s="141" t="s">
        <v>2826</v>
      </c>
      <c r="E1153" s="143" t="str">
        <f>IF(Table2[[#This Row],[Tên hàng hóa]]&lt;&gt;0,VLOOKUP(Table2[[#This Row],[Tên hàng hóa]],Table1[[Tên hàng hóa]:[Quy cách]],2,0),"")</f>
        <v>Fotek</v>
      </c>
      <c r="F1153" s="143" t="str">
        <f>IF(Table2[[#This Row],[Tên hàng hóa]]&lt;&gt;0,VLOOKUP(Table2[[#This Row],[Tên hàng hóa]],Table1[[Tên hàng hóa]:[ĐVT]],3,0),"")</f>
        <v>Cái</v>
      </c>
      <c r="G1153" s="145">
        <v>602800</v>
      </c>
      <c r="H1153" s="145">
        <v>4</v>
      </c>
      <c r="I1153" s="146">
        <f>IF(Table2[[#This Row],[Số lượng]]&lt;&gt;0,Table2[[#This Row],[Số lượng]]*Table2[[#This Row],[Đơn giá mua]],"")</f>
        <v>2411200</v>
      </c>
      <c r="J1153" s="146">
        <f ca="1">IF(AND(Table2[[#This Row],[Tên hàng hóa]]&lt;&gt;0,D1154=""),SUM(OFFSET(Table2[[#This Row],[Thành tiền]],0,0,-COUNTIF(Table2[Số HĐ],Table2[[#This Row],[Số HĐ]]))),"")</f>
        <v>2411200</v>
      </c>
      <c r="K1153" s="145" t="s">
        <v>464</v>
      </c>
      <c r="L115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53" s="147" t="s">
        <v>2136</v>
      </c>
    </row>
    <row r="1154" spans="1:13" ht="35.1" customHeight="1" x14ac:dyDescent="0.2">
      <c r="A1154" s="138"/>
      <c r="B1154" s="139"/>
      <c r="C1154" s="140" t="str">
        <f t="shared" si="19"/>
        <v/>
      </c>
      <c r="D1154" s="141"/>
      <c r="E1154" s="143" t="str">
        <f>IF(Table2[[#This Row],[Tên hàng hóa]]&lt;&gt;0,VLOOKUP(Table2[[#This Row],[Tên hàng hóa]],Table1[[Tên hàng hóa]:[Quy cách]],2,0),"")</f>
        <v/>
      </c>
      <c r="F1154" s="143" t="str">
        <f>IF(Table2[[#This Row],[Tên hàng hóa]]&lt;&gt;0,VLOOKUP(Table2[[#This Row],[Tên hàng hóa]],Table1[[Tên hàng hóa]:[ĐVT]],3,0),"")</f>
        <v/>
      </c>
      <c r="G1154" s="145"/>
      <c r="H1154" s="145"/>
      <c r="I1154" s="146" t="str">
        <f>IF(Table2[[#This Row],[Số lượng]]&lt;&gt;0,Table2[[#This Row],[Số lượng]]*Table2[[#This Row],[Đơn giá mua]],"")</f>
        <v/>
      </c>
      <c r="J1154" s="146" t="str">
        <f ca="1">IF(AND(Table2[[#This Row],[Tên hàng hóa]]&lt;&gt;0,D1155=""),SUM(OFFSET(Table2[[#This Row],[Thành tiền]],0,0,-COUNTIF(Table2[Số HĐ],Table2[[#This Row],[Số HĐ]]))),"")</f>
        <v/>
      </c>
      <c r="K1154" s="145"/>
      <c r="L115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54" s="147"/>
    </row>
    <row r="1155" spans="1:13" ht="35.1" customHeight="1" x14ac:dyDescent="0.2">
      <c r="A1155" s="138">
        <v>42508</v>
      </c>
      <c r="B1155" s="139" t="s">
        <v>2829</v>
      </c>
      <c r="C1155" s="140" t="s">
        <v>480</v>
      </c>
      <c r="D1155" s="141" t="s">
        <v>393</v>
      </c>
      <c r="E1155" s="143" t="str">
        <f>IF(Table2[[#This Row],[Tên hàng hóa]]&lt;&gt;0,VLOOKUP(Table2[[#This Row],[Tên hàng hóa]],Table1[[Tên hàng hóa]:[Quy cách]],2,0),"")</f>
        <v>Timer</v>
      </c>
      <c r="F1155" s="143" t="str">
        <f>IF(Table2[[#This Row],[Tên hàng hóa]]&lt;&gt;0,VLOOKUP(Table2[[#This Row],[Tên hàng hóa]],Table1[[Tên hàng hóa]:[ĐVT]],3,0),"")</f>
        <v>Cái</v>
      </c>
      <c r="G1155" s="145">
        <v>772200</v>
      </c>
      <c r="H1155" s="145">
        <v>2</v>
      </c>
      <c r="I1155" s="146">
        <f>IF(Table2[[#This Row],[Số lượng]]&lt;&gt;0,Table2[[#This Row],[Số lượng]]*Table2[[#This Row],[Đơn giá mua]],"")</f>
        <v>1544400</v>
      </c>
      <c r="J1155" s="146">
        <f ca="1">IF(AND(Table2[[#This Row],[Tên hàng hóa]]&lt;&gt;0,D1156=""),SUM(OFFSET(Table2[[#This Row],[Thành tiền]],0,0,-COUNTIF(Table2[Số HĐ],Table2[[#This Row],[Số HĐ]]))),"")</f>
        <v>1544400</v>
      </c>
      <c r="K1155" s="152" t="s">
        <v>464</v>
      </c>
      <c r="L1155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55" s="153" t="s">
        <v>3336</v>
      </c>
    </row>
    <row r="1156" spans="1:13" ht="35.1" customHeight="1" x14ac:dyDescent="0.2">
      <c r="A1156" s="138"/>
      <c r="B1156" s="139"/>
      <c r="C1156" s="140" t="str">
        <f t="shared" si="19"/>
        <v/>
      </c>
      <c r="D1156" s="141"/>
      <c r="E1156" s="143" t="str">
        <f>IF(Table2[[#This Row],[Tên hàng hóa]]&lt;&gt;0,VLOOKUP(Table2[[#This Row],[Tên hàng hóa]],Table1[[Tên hàng hóa]:[Quy cách]],2,0),"")</f>
        <v/>
      </c>
      <c r="F1156" s="143" t="str">
        <f>IF(Table2[[#This Row],[Tên hàng hóa]]&lt;&gt;0,VLOOKUP(Table2[[#This Row],[Tên hàng hóa]],Table1[[Tên hàng hóa]:[ĐVT]],3,0),"")</f>
        <v/>
      </c>
      <c r="G1156" s="145"/>
      <c r="H1156" s="145"/>
      <c r="I1156" s="146" t="str">
        <f>IF(Table2[[#This Row],[Số lượng]]&lt;&gt;0,Table2[[#This Row],[Số lượng]]*Table2[[#This Row],[Đơn giá mua]],"")</f>
        <v/>
      </c>
      <c r="J1156" s="146" t="str">
        <f ca="1">IF(AND(Table2[[#This Row],[Tên hàng hóa]]&lt;&gt;0,D1157=""),SUM(OFFSET(Table2[[#This Row],[Thành tiền]],0,0,-COUNTIF(Table2[Số HĐ],Table2[[#This Row],[Số HĐ]]))),"")</f>
        <v/>
      </c>
      <c r="K1156" s="145"/>
      <c r="L115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56" s="147"/>
    </row>
    <row r="1157" spans="1:13" ht="35.1" customHeight="1" x14ac:dyDescent="0.2">
      <c r="A1157" s="138">
        <v>42510</v>
      </c>
      <c r="B1157" s="139" t="s">
        <v>2830</v>
      </c>
      <c r="C1157" s="140" t="s">
        <v>480</v>
      </c>
      <c r="D1157" s="141" t="s">
        <v>422</v>
      </c>
      <c r="E1157" s="143" t="str">
        <f>IF(Table2[[#This Row],[Tên hàng hóa]]&lt;&gt;0,VLOOKUP(Table2[[#This Row],[Tên hàng hóa]],Table1[[Tên hàng hóa]:[Quy cách]],2,0),"")</f>
        <v>Timer</v>
      </c>
      <c r="F1157" s="143" t="str">
        <f>IF(Table2[[#This Row],[Tên hàng hóa]]&lt;&gt;0,VLOOKUP(Table2[[#This Row],[Tên hàng hóa]],Table1[[Tên hàng hóa]:[ĐVT]],3,0),"")</f>
        <v>Cái</v>
      </c>
      <c r="G1157" s="145">
        <v>333300</v>
      </c>
      <c r="H1157" s="145">
        <v>16</v>
      </c>
      <c r="I1157" s="146">
        <f>IF(Table2[[#This Row],[Số lượng]]&lt;&gt;0,Table2[[#This Row],[Số lượng]]*Table2[[#This Row],[Đơn giá mua]],"")</f>
        <v>5332800</v>
      </c>
      <c r="J1157" s="146">
        <f ca="1">IF(AND(Table2[[#This Row],[Tên hàng hóa]]&lt;&gt;0,D1158=""),SUM(OFFSET(Table2[[#This Row],[Thành tiền]],0,0,-COUNTIF(Table2[Số HĐ],Table2[[#This Row],[Số HĐ]]))),"")</f>
        <v>5332800</v>
      </c>
      <c r="K1157" s="152" t="s">
        <v>464</v>
      </c>
      <c r="L1157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57" s="153" t="s">
        <v>3336</v>
      </c>
    </row>
    <row r="1158" spans="1:13" ht="35.1" customHeight="1" x14ac:dyDescent="0.2">
      <c r="A1158" s="138"/>
      <c r="B1158" s="139"/>
      <c r="C1158" s="140" t="str">
        <f t="shared" si="19"/>
        <v/>
      </c>
      <c r="D1158" s="141"/>
      <c r="E1158" s="143" t="str">
        <f>IF(Table2[[#This Row],[Tên hàng hóa]]&lt;&gt;0,VLOOKUP(Table2[[#This Row],[Tên hàng hóa]],Table1[[Tên hàng hóa]:[Quy cách]],2,0),"")</f>
        <v/>
      </c>
      <c r="F1158" s="143" t="str">
        <f>IF(Table2[[#This Row],[Tên hàng hóa]]&lt;&gt;0,VLOOKUP(Table2[[#This Row],[Tên hàng hóa]],Table1[[Tên hàng hóa]:[ĐVT]],3,0),"")</f>
        <v/>
      </c>
      <c r="G1158" s="145"/>
      <c r="H1158" s="145"/>
      <c r="I1158" s="146" t="str">
        <f>IF(Table2[[#This Row],[Số lượng]]&lt;&gt;0,Table2[[#This Row],[Số lượng]]*Table2[[#This Row],[Đơn giá mua]],"")</f>
        <v/>
      </c>
      <c r="J1158" s="146" t="str">
        <f ca="1">IF(AND(Table2[[#This Row],[Tên hàng hóa]]&lt;&gt;0,D1159=""),SUM(OFFSET(Table2[[#This Row],[Thành tiền]],0,0,-COUNTIF(Table2[Số HĐ],Table2[[#This Row],[Số HĐ]]))),"")</f>
        <v/>
      </c>
      <c r="K1158" s="145"/>
      <c r="L115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58" s="147"/>
    </row>
    <row r="1159" spans="1:13" ht="35.1" customHeight="1" x14ac:dyDescent="0.2">
      <c r="A1159" s="138">
        <v>42510</v>
      </c>
      <c r="B1159" s="139" t="s">
        <v>2831</v>
      </c>
      <c r="C1159" s="140" t="s">
        <v>480</v>
      </c>
      <c r="D1159" s="141" t="s">
        <v>951</v>
      </c>
      <c r="E1159" s="143" t="str">
        <f>IF(Table2[[#This Row],[Tên hàng hóa]]&lt;&gt;0,VLOOKUP(Table2[[#This Row],[Tên hàng hóa]],Table1[[Tên hàng hóa]:[Quy cách]],2,0),"")</f>
        <v>Socket</v>
      </c>
      <c r="F1159" s="143" t="str">
        <f>IF(Table2[[#This Row],[Tên hàng hóa]]&lt;&gt;0,VLOOKUP(Table2[[#This Row],[Tên hàng hóa]],Table1[[Tên hàng hóa]:[ĐVT]],3,0),"")</f>
        <v>Cái</v>
      </c>
      <c r="G1159" s="145">
        <v>156200</v>
      </c>
      <c r="H1159" s="145">
        <v>12</v>
      </c>
      <c r="I1159" s="146">
        <f>IF(Table2[[#This Row],[Số lượng]]&lt;&gt;0,Table2[[#This Row],[Số lượng]]*Table2[[#This Row],[Đơn giá mua]],"")</f>
        <v>1874400</v>
      </c>
      <c r="J1159" s="146">
        <f ca="1">IF(AND(Table2[[#This Row],[Tên hàng hóa]]&lt;&gt;0,D1160=""),SUM(OFFSET(Table2[[#This Row],[Thành tiền]],0,0,-COUNTIF(Table2[Số HĐ],Table2[[#This Row],[Số HĐ]]))),"")</f>
        <v>1874400</v>
      </c>
      <c r="K1159" s="152" t="s">
        <v>464</v>
      </c>
      <c r="L1159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59" s="153" t="s">
        <v>3336</v>
      </c>
    </row>
    <row r="1160" spans="1:13" ht="35.1" customHeight="1" x14ac:dyDescent="0.2">
      <c r="A1160" s="138"/>
      <c r="B1160" s="139"/>
      <c r="C1160" s="140" t="str">
        <f t="shared" si="19"/>
        <v/>
      </c>
      <c r="D1160" s="141"/>
      <c r="E1160" s="143" t="str">
        <f>IF(Table2[[#This Row],[Tên hàng hóa]]&lt;&gt;0,VLOOKUP(Table2[[#This Row],[Tên hàng hóa]],Table1[[Tên hàng hóa]:[Quy cách]],2,0),"")</f>
        <v/>
      </c>
      <c r="F1160" s="143" t="str">
        <f>IF(Table2[[#This Row],[Tên hàng hóa]]&lt;&gt;0,VLOOKUP(Table2[[#This Row],[Tên hàng hóa]],Table1[[Tên hàng hóa]:[ĐVT]],3,0),"")</f>
        <v/>
      </c>
      <c r="G1160" s="145"/>
      <c r="H1160" s="145"/>
      <c r="I1160" s="146" t="str">
        <f>IF(Table2[[#This Row],[Số lượng]]&lt;&gt;0,Table2[[#This Row],[Số lượng]]*Table2[[#This Row],[Đơn giá mua]],"")</f>
        <v/>
      </c>
      <c r="J1160" s="146" t="str">
        <f ca="1">IF(AND(Table2[[#This Row],[Tên hàng hóa]]&lt;&gt;0,D1161=""),SUM(OFFSET(Table2[[#This Row],[Thành tiền]],0,0,-COUNTIF(Table2[Số HĐ],Table2[[#This Row],[Số HĐ]]))),"")</f>
        <v/>
      </c>
      <c r="K1160" s="145"/>
      <c r="L116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60" s="147"/>
    </row>
    <row r="1161" spans="1:13" ht="35.1" customHeight="1" x14ac:dyDescent="0.2">
      <c r="A1161" s="138">
        <v>42510</v>
      </c>
      <c r="B1161" s="139" t="s">
        <v>2832</v>
      </c>
      <c r="C1161" s="140" t="s">
        <v>462</v>
      </c>
      <c r="D1161" s="141" t="s">
        <v>412</v>
      </c>
      <c r="E1161" s="143" t="str">
        <f>IF(Table2[[#This Row],[Tên hàng hóa]]&lt;&gt;0,VLOOKUP(Table2[[#This Row],[Tên hàng hóa]],Table1[[Tên hàng hóa]:[Quy cách]],2,0),"")</f>
        <v>Timer</v>
      </c>
      <c r="F1161" s="143" t="str">
        <f>IF(Table2[[#This Row],[Tên hàng hóa]]&lt;&gt;0,VLOOKUP(Table2[[#This Row],[Tên hàng hóa]],Table1[[Tên hàng hóa]:[ĐVT]],3,0),"")</f>
        <v>Cái</v>
      </c>
      <c r="G1161" s="145">
        <v>376200</v>
      </c>
      <c r="H1161" s="145">
        <v>6</v>
      </c>
      <c r="I1161" s="146">
        <f>IF(Table2[[#This Row],[Số lượng]]&lt;&gt;0,Table2[[#This Row],[Số lượng]]*Table2[[#This Row],[Đơn giá mua]],"")</f>
        <v>2257200</v>
      </c>
      <c r="J1161" s="146">
        <f ca="1">IF(AND(Table2[[#This Row],[Tên hàng hóa]]&lt;&gt;0,D1162=""),SUM(OFFSET(Table2[[#This Row],[Thành tiền]],0,0,-COUNTIF(Table2[Số HĐ],Table2[[#This Row],[Số HĐ]]))),"")</f>
        <v>2257200</v>
      </c>
      <c r="K1161" s="152" t="s">
        <v>464</v>
      </c>
      <c r="L116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61" s="153" t="s">
        <v>3129</v>
      </c>
    </row>
    <row r="1162" spans="1:13" ht="35.1" customHeight="1" x14ac:dyDescent="0.2">
      <c r="A1162" s="138"/>
      <c r="B1162" s="139"/>
      <c r="C1162" s="140" t="str">
        <f t="shared" ref="C1162:C1189" si="20">IF(AND(D1162&lt;&gt;0,D1163=""),C1161,"")</f>
        <v/>
      </c>
      <c r="D1162" s="141"/>
      <c r="E1162" s="143" t="str">
        <f>IF(Table2[[#This Row],[Tên hàng hóa]]&lt;&gt;0,VLOOKUP(Table2[[#This Row],[Tên hàng hóa]],Table1[[Tên hàng hóa]:[Quy cách]],2,0),"")</f>
        <v/>
      </c>
      <c r="F1162" s="143" t="str">
        <f>IF(Table2[[#This Row],[Tên hàng hóa]]&lt;&gt;0,VLOOKUP(Table2[[#This Row],[Tên hàng hóa]],Table1[[Tên hàng hóa]:[ĐVT]],3,0),"")</f>
        <v/>
      </c>
      <c r="G1162" s="145"/>
      <c r="H1162" s="145"/>
      <c r="I1162" s="146" t="str">
        <f>IF(Table2[[#This Row],[Số lượng]]&lt;&gt;0,Table2[[#This Row],[Số lượng]]*Table2[[#This Row],[Đơn giá mua]],"")</f>
        <v/>
      </c>
      <c r="J1162" s="146" t="str">
        <f ca="1">IF(AND(Table2[[#This Row],[Tên hàng hóa]]&lt;&gt;0,D1163=""),SUM(OFFSET(Table2[[#This Row],[Thành tiền]],0,0,-COUNTIF(Table2[Số HĐ],Table2[[#This Row],[Số HĐ]]))),"")</f>
        <v/>
      </c>
      <c r="K1162" s="145"/>
      <c r="L116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62" s="147"/>
    </row>
    <row r="1163" spans="1:13" ht="35.1" customHeight="1" x14ac:dyDescent="0.2">
      <c r="A1163" s="138">
        <v>42510</v>
      </c>
      <c r="B1163" s="139" t="s">
        <v>2833</v>
      </c>
      <c r="C1163" s="140" t="s">
        <v>1119</v>
      </c>
      <c r="D1163" s="141" t="s">
        <v>2834</v>
      </c>
      <c r="E1163" s="143" t="str">
        <f>IF(Table2[[#This Row],[Tên hàng hóa]]&lt;&gt;0,VLOOKUP(Table2[[#This Row],[Tên hàng hóa]],Table1[[Tên hàng hóa]:[Quy cách]],2,0),"")</f>
        <v>CẦU DAO-Schneider</v>
      </c>
      <c r="F1163" s="143" t="str">
        <f>IF(Table2[[#This Row],[Tên hàng hóa]]&lt;&gt;0,VLOOKUP(Table2[[#This Row],[Tên hàng hóa]],Table1[[Tên hàng hóa]:[ĐVT]],3,0),"")</f>
        <v>Cái</v>
      </c>
      <c r="G1163" s="145">
        <v>566500</v>
      </c>
      <c r="H1163" s="145">
        <v>3</v>
      </c>
      <c r="I1163" s="146">
        <f>IF(Table2[[#This Row],[Số lượng]]&lt;&gt;0,Table2[[#This Row],[Số lượng]]*Table2[[#This Row],[Đơn giá mua]],"")</f>
        <v>1699500</v>
      </c>
      <c r="J1163" s="146" t="str">
        <f ca="1">IF(AND(Table2[[#This Row],[Tên hàng hóa]]&lt;&gt;0,D1164=""),SUM(OFFSET(Table2[[#This Row],[Thành tiền]],0,0,-COUNTIF(Table2[Số HĐ],Table2[[#This Row],[Số HĐ]]))),"")</f>
        <v/>
      </c>
      <c r="K1163" s="145"/>
      <c r="L116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63" s="147"/>
    </row>
    <row r="1164" spans="1:13" ht="35.1" customHeight="1" x14ac:dyDescent="0.2">
      <c r="A1164" s="138">
        <v>42510</v>
      </c>
      <c r="B1164" s="139" t="s">
        <v>2833</v>
      </c>
      <c r="C1164" s="140" t="s">
        <v>1119</v>
      </c>
      <c r="D1164" s="141" t="s">
        <v>2835</v>
      </c>
      <c r="E1164" s="143" t="str">
        <f>IF(Table2[[#This Row],[Tên hàng hóa]]&lt;&gt;0,VLOOKUP(Table2[[#This Row],[Tên hàng hóa]],Table1[[Tên hàng hóa]:[Quy cách]],2,0),"")</f>
        <v>Schneider</v>
      </c>
      <c r="F1164" s="143" t="str">
        <f>IF(Table2[[#This Row],[Tên hàng hóa]]&lt;&gt;0,VLOOKUP(Table2[[#This Row],[Tên hàng hóa]],Table1[[Tên hàng hóa]:[ĐVT]],3,0),"")</f>
        <v>Cái</v>
      </c>
      <c r="G1164" s="145">
        <v>37510</v>
      </c>
      <c r="H1164" s="145">
        <v>3</v>
      </c>
      <c r="I1164" s="146">
        <f>IF(Table2[[#This Row],[Số lượng]]&lt;&gt;0,Table2[[#This Row],[Số lượng]]*Table2[[#This Row],[Đơn giá mua]],"")</f>
        <v>112530</v>
      </c>
      <c r="J1164" s="146" t="str">
        <f ca="1">IF(AND(Table2[[#This Row],[Tên hàng hóa]]&lt;&gt;0,D1165=""),SUM(OFFSET(Table2[[#This Row],[Thành tiền]],0,0,-COUNTIF(Table2[Số HĐ],Table2[[#This Row],[Số HĐ]]))),"")</f>
        <v/>
      </c>
      <c r="K1164" s="145"/>
      <c r="L116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64" s="147"/>
    </row>
    <row r="1165" spans="1:13" ht="35.1" customHeight="1" x14ac:dyDescent="0.2">
      <c r="A1165" s="138">
        <v>42510</v>
      </c>
      <c r="B1165" s="139" t="s">
        <v>2833</v>
      </c>
      <c r="C1165" s="140" t="s">
        <v>1119</v>
      </c>
      <c r="D1165" s="141" t="s">
        <v>2836</v>
      </c>
      <c r="E1165" s="143" t="str">
        <f>IF(Table2[[#This Row],[Tên hàng hóa]]&lt;&gt;0,VLOOKUP(Table2[[#This Row],[Tên hàng hóa]],Table1[[Tên hàng hóa]:[Quy cách]],2,0),"")</f>
        <v>Schneider</v>
      </c>
      <c r="F1165" s="143" t="str">
        <f>IF(Table2[[#This Row],[Tên hàng hóa]]&lt;&gt;0,VLOOKUP(Table2[[#This Row],[Tên hàng hóa]],Table1[[Tên hàng hóa]:[ĐVT]],3,0),"")</f>
        <v>Cái</v>
      </c>
      <c r="G1165" s="145">
        <v>139370</v>
      </c>
      <c r="H1165" s="145">
        <v>3</v>
      </c>
      <c r="I1165" s="146">
        <f>IF(Table2[[#This Row],[Số lượng]]&lt;&gt;0,Table2[[#This Row],[Số lượng]]*Table2[[#This Row],[Đơn giá mua]],"")</f>
        <v>418110</v>
      </c>
      <c r="J1165" s="146" t="str">
        <f ca="1">IF(AND(Table2[[#This Row],[Tên hàng hóa]]&lt;&gt;0,D1166=""),SUM(OFFSET(Table2[[#This Row],[Thành tiền]],0,0,-COUNTIF(Table2[Số HĐ],Table2[[#This Row],[Số HĐ]]))),"")</f>
        <v/>
      </c>
      <c r="K1165" s="145"/>
      <c r="L116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65" s="147"/>
    </row>
    <row r="1166" spans="1:13" ht="35.1" customHeight="1" x14ac:dyDescent="0.2">
      <c r="A1166" s="138">
        <v>42510</v>
      </c>
      <c r="B1166" s="139" t="s">
        <v>2833</v>
      </c>
      <c r="C1166" s="140" t="s">
        <v>1119</v>
      </c>
      <c r="D1166" s="141" t="s">
        <v>1110</v>
      </c>
      <c r="E1166" s="143" t="str">
        <f>IF(Table2[[#This Row],[Tên hàng hóa]]&lt;&gt;0,VLOOKUP(Table2[[#This Row],[Tên hàng hóa]],Table1[[Tên hàng hóa]:[Quy cách]],2,0),"")</f>
        <v>Schneider</v>
      </c>
      <c r="F1166" s="143" t="str">
        <f>IF(Table2[[#This Row],[Tên hàng hóa]]&lt;&gt;0,VLOOKUP(Table2[[#This Row],[Tên hàng hóa]],Table1[[Tên hàng hóa]:[ĐVT]],3,0),"")</f>
        <v>Cái</v>
      </c>
      <c r="G1166" s="145">
        <v>339130</v>
      </c>
      <c r="H1166" s="145">
        <v>1</v>
      </c>
      <c r="I1166" s="146">
        <f>IF(Table2[[#This Row],[Số lượng]]&lt;&gt;0,Table2[[#This Row],[Số lượng]]*Table2[[#This Row],[Đơn giá mua]],"")</f>
        <v>339130</v>
      </c>
      <c r="J1166" s="146" t="str">
        <f ca="1">IF(AND(Table2[[#This Row],[Tên hàng hóa]]&lt;&gt;0,D1167=""),SUM(OFFSET(Table2[[#This Row],[Thành tiền]],0,0,-COUNTIF(Table2[Số HĐ],Table2[[#This Row],[Số HĐ]]))),"")</f>
        <v/>
      </c>
      <c r="K1166" s="145"/>
      <c r="L116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66" s="147"/>
    </row>
    <row r="1167" spans="1:13" ht="35.1" customHeight="1" x14ac:dyDescent="0.2">
      <c r="A1167" s="138">
        <v>42510</v>
      </c>
      <c r="B1167" s="139" t="s">
        <v>2833</v>
      </c>
      <c r="C1167" s="140" t="s">
        <v>1119</v>
      </c>
      <c r="D1167" s="141" t="s">
        <v>2005</v>
      </c>
      <c r="E1167" s="143" t="str">
        <f>IF(Table2[[#This Row],[Tên hàng hóa]]&lt;&gt;0,VLOOKUP(Table2[[#This Row],[Tên hàng hóa]],Table1[[Tên hàng hóa]:[Quy cách]],2,0),"")</f>
        <v>Schneider</v>
      </c>
      <c r="F1167" s="143" t="str">
        <f>IF(Table2[[#This Row],[Tên hàng hóa]]&lt;&gt;0,VLOOKUP(Table2[[#This Row],[Tên hàng hóa]],Table1[[Tên hàng hóa]:[ĐVT]],3,0),"")</f>
        <v>Cái</v>
      </c>
      <c r="G1167" s="145">
        <v>1210330</v>
      </c>
      <c r="H1167" s="145">
        <v>3</v>
      </c>
      <c r="I1167" s="146">
        <f>IF(Table2[[#This Row],[Số lượng]]&lt;&gt;0,Table2[[#This Row],[Số lượng]]*Table2[[#This Row],[Đơn giá mua]],"")</f>
        <v>3630990</v>
      </c>
      <c r="J1167" s="146" t="str">
        <f ca="1">IF(AND(Table2[[#This Row],[Tên hàng hóa]]&lt;&gt;0,D1168=""),SUM(OFFSET(Table2[[#This Row],[Thành tiền]],0,0,-COUNTIF(Table2[Số HĐ],Table2[[#This Row],[Số HĐ]]))),"")</f>
        <v/>
      </c>
      <c r="K1167" s="145"/>
      <c r="L116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67" s="147"/>
    </row>
    <row r="1168" spans="1:13" ht="35.1" customHeight="1" x14ac:dyDescent="0.2">
      <c r="A1168" s="138">
        <v>42510</v>
      </c>
      <c r="B1168" s="139" t="s">
        <v>2833</v>
      </c>
      <c r="C1168" s="140" t="s">
        <v>1119</v>
      </c>
      <c r="D1168" s="141" t="s">
        <v>2837</v>
      </c>
      <c r="E1168" s="143" t="str">
        <f>IF(Table2[[#This Row],[Tên hàng hóa]]&lt;&gt;0,VLOOKUP(Table2[[#This Row],[Tên hàng hóa]],Table1[[Tên hàng hóa]:[Quy cách]],2,0),"")</f>
        <v>Schneider</v>
      </c>
      <c r="F1168" s="143" t="str">
        <f>IF(Table2[[#This Row],[Tên hàng hóa]]&lt;&gt;0,VLOOKUP(Table2[[#This Row],[Tên hàng hóa]],Table1[[Tên hàng hóa]:[ĐVT]],3,0),"")</f>
        <v>Cái</v>
      </c>
      <c r="G1168" s="145">
        <v>459690</v>
      </c>
      <c r="H1168" s="145">
        <v>3</v>
      </c>
      <c r="I1168" s="146">
        <f>IF(Table2[[#This Row],[Số lượng]]&lt;&gt;0,Table2[[#This Row],[Số lượng]]*Table2[[#This Row],[Đơn giá mua]],"")</f>
        <v>1379070</v>
      </c>
      <c r="J1168" s="146">
        <f ca="1">IF(AND(Table2[[#This Row],[Tên hàng hóa]]&lt;&gt;0,D1169=""),SUM(OFFSET(Table2[[#This Row],[Thành tiền]],0,0,-COUNTIF(Table2[Số HĐ],Table2[[#This Row],[Số HĐ]]))),"")</f>
        <v>7579330</v>
      </c>
      <c r="K1168" s="145" t="s">
        <v>464</v>
      </c>
      <c r="L1168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68" s="147" t="s">
        <v>2921</v>
      </c>
    </row>
    <row r="1169" spans="1:13" ht="35.1" customHeight="1" x14ac:dyDescent="0.2">
      <c r="A1169" s="138"/>
      <c r="B1169" s="139"/>
      <c r="C1169" s="140" t="str">
        <f t="shared" si="20"/>
        <v/>
      </c>
      <c r="D1169" s="141"/>
      <c r="E1169" s="143" t="str">
        <f>IF(Table2[[#This Row],[Tên hàng hóa]]&lt;&gt;0,VLOOKUP(Table2[[#This Row],[Tên hàng hóa]],Table1[[Tên hàng hóa]:[Quy cách]],2,0),"")</f>
        <v/>
      </c>
      <c r="F1169" s="143" t="str">
        <f>IF(Table2[[#This Row],[Tên hàng hóa]]&lt;&gt;0,VLOOKUP(Table2[[#This Row],[Tên hàng hóa]],Table1[[Tên hàng hóa]:[ĐVT]],3,0),"")</f>
        <v/>
      </c>
      <c r="G1169" s="145"/>
      <c r="H1169" s="145"/>
      <c r="I1169" s="146" t="str">
        <f>IF(Table2[[#This Row],[Số lượng]]&lt;&gt;0,Table2[[#This Row],[Số lượng]]*Table2[[#This Row],[Đơn giá mua]],"")</f>
        <v/>
      </c>
      <c r="J1169" s="146" t="str">
        <f ca="1">IF(AND(Table2[[#This Row],[Tên hàng hóa]]&lt;&gt;0,D1170=""),SUM(OFFSET(Table2[[#This Row],[Thành tiền]],0,0,-COUNTIF(Table2[Số HĐ],Table2[[#This Row],[Số HĐ]]))),"")</f>
        <v/>
      </c>
      <c r="K1169" s="145"/>
      <c r="L116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69" s="147"/>
    </row>
    <row r="1170" spans="1:13" ht="35.1" customHeight="1" x14ac:dyDescent="0.2">
      <c r="A1170" s="138">
        <v>42511</v>
      </c>
      <c r="B1170" s="139" t="s">
        <v>2838</v>
      </c>
      <c r="C1170" s="140" t="s">
        <v>1119</v>
      </c>
      <c r="D1170" s="141" t="s">
        <v>2839</v>
      </c>
      <c r="E1170" s="143" t="str">
        <f>IF(Table2[[#This Row],[Tên hàng hóa]]&lt;&gt;0,VLOOKUP(Table2[[#This Row],[Tên hàng hóa]],Table1[[Tên hàng hóa]:[Quy cách]],2,0),"")</f>
        <v>ABB</v>
      </c>
      <c r="F1170" s="143" t="str">
        <f>IF(Table2[[#This Row],[Tên hàng hóa]]&lt;&gt;0,VLOOKUP(Table2[[#This Row],[Tên hàng hóa]],Table1[[Tên hàng hóa]:[ĐVT]],3,0),"")</f>
        <v>Cái</v>
      </c>
      <c r="G1170" s="145">
        <v>6254820</v>
      </c>
      <c r="H1170" s="145">
        <v>1</v>
      </c>
      <c r="I1170" s="146">
        <f>IF(Table2[[#This Row],[Số lượng]]&lt;&gt;0,Table2[[#This Row],[Số lượng]]*Table2[[#This Row],[Đơn giá mua]],"")</f>
        <v>6254820</v>
      </c>
      <c r="J1170" s="146">
        <f ca="1">IF(AND(Table2[[#This Row],[Tên hàng hóa]]&lt;&gt;0,D1171=""),SUM(OFFSET(Table2[[#This Row],[Thành tiền]],0,0,-COUNTIF(Table2[Số HĐ],Table2[[#This Row],[Số HĐ]]))),"")</f>
        <v>6254820</v>
      </c>
      <c r="K1170" s="145" t="s">
        <v>464</v>
      </c>
      <c r="L1170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70" s="147" t="s">
        <v>2921</v>
      </c>
    </row>
    <row r="1171" spans="1:13" ht="35.1" customHeight="1" x14ac:dyDescent="0.2">
      <c r="A1171" s="138"/>
      <c r="B1171" s="139"/>
      <c r="C1171" s="140" t="str">
        <f t="shared" si="20"/>
        <v/>
      </c>
      <c r="D1171" s="141"/>
      <c r="E1171" s="143" t="str">
        <f>IF(Table2[[#This Row],[Tên hàng hóa]]&lt;&gt;0,VLOOKUP(Table2[[#This Row],[Tên hàng hóa]],Table1[[Tên hàng hóa]:[Quy cách]],2,0),"")</f>
        <v/>
      </c>
      <c r="F1171" s="143" t="str">
        <f>IF(Table2[[#This Row],[Tên hàng hóa]]&lt;&gt;0,VLOOKUP(Table2[[#This Row],[Tên hàng hóa]],Table1[[Tên hàng hóa]:[ĐVT]],3,0),"")</f>
        <v/>
      </c>
      <c r="G1171" s="145"/>
      <c r="H1171" s="145"/>
      <c r="I1171" s="146" t="str">
        <f>IF(Table2[[#This Row],[Số lượng]]&lt;&gt;0,Table2[[#This Row],[Số lượng]]*Table2[[#This Row],[Đơn giá mua]],"")</f>
        <v/>
      </c>
      <c r="J1171" s="146" t="str">
        <f ca="1">IF(AND(Table2[[#This Row],[Tên hàng hóa]]&lt;&gt;0,D1172=""),SUM(OFFSET(Table2[[#This Row],[Thành tiền]],0,0,-COUNTIF(Table2[Số HĐ],Table2[[#This Row],[Số HĐ]]))),"")</f>
        <v/>
      </c>
      <c r="K1171" s="145"/>
      <c r="L117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71" s="147"/>
    </row>
    <row r="1172" spans="1:13" ht="35.1" customHeight="1" x14ac:dyDescent="0.2">
      <c r="A1172" s="138">
        <v>42510</v>
      </c>
      <c r="B1172" s="139" t="s">
        <v>2872</v>
      </c>
      <c r="C1172" s="140" t="s">
        <v>586</v>
      </c>
      <c r="D1172" s="141" t="s">
        <v>1558</v>
      </c>
      <c r="E1172" s="143" t="str">
        <f>IF(Table2[[#This Row],[Tên hàng hóa]]&lt;&gt;0,VLOOKUP(Table2[[#This Row],[Tên hàng hóa]],Table1[[Tên hàng hóa]:[Quy cách]],2,0),"")</f>
        <v>Bộ Điều Khiển Lập Trình</v>
      </c>
      <c r="F1172" s="143" t="str">
        <f>IF(Table2[[#This Row],[Tên hàng hóa]]&lt;&gt;0,VLOOKUP(Table2[[#This Row],[Tên hàng hóa]],Table1[[Tên hàng hóa]:[ĐVT]],3,0),"")</f>
        <v>Cái</v>
      </c>
      <c r="G1172" s="145">
        <v>3331410.71</v>
      </c>
      <c r="H1172" s="145">
        <v>2</v>
      </c>
      <c r="I1172" s="146">
        <f>IF(Table2[[#This Row],[Số lượng]]&lt;&gt;0,Table2[[#This Row],[Số lượng]]*Table2[[#This Row],[Đơn giá mua]],"")</f>
        <v>6662821.4199999999</v>
      </c>
      <c r="J1172" s="146" t="str">
        <f ca="1">IF(AND(Table2[[#This Row],[Tên hàng hóa]]&lt;&gt;0,D1173=""),SUM(OFFSET(Table2[[#This Row],[Thành tiền]],0,0,-COUNTIF(Table2[Số HĐ],Table2[[#This Row],[Số HĐ]]))),"")</f>
        <v/>
      </c>
      <c r="K1172" s="145"/>
      <c r="L117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72" s="147"/>
    </row>
    <row r="1173" spans="1:13" ht="35.1" customHeight="1" x14ac:dyDescent="0.2">
      <c r="A1173" s="138">
        <v>42510</v>
      </c>
      <c r="B1173" s="139" t="s">
        <v>2872</v>
      </c>
      <c r="C1173" s="140" t="s">
        <v>586</v>
      </c>
      <c r="D1173" s="141" t="s">
        <v>261</v>
      </c>
      <c r="E1173" s="143" t="str">
        <f>IF(Table2[[#This Row],[Tên hàng hóa]]&lt;&gt;0,VLOOKUP(Table2[[#This Row],[Tên hàng hóa]],Table1[[Tên hàng hóa]:[Quy cách]],2,0),"")</f>
        <v>Cảm Biến</v>
      </c>
      <c r="F1173" s="143" t="str">
        <f>IF(Table2[[#This Row],[Tên hàng hóa]]&lt;&gt;0,VLOOKUP(Table2[[#This Row],[Tên hàng hóa]],Table1[[Tên hàng hóa]:[ĐVT]],3,0),"")</f>
        <v>Cái</v>
      </c>
      <c r="G1173" s="145">
        <v>683733.70909090911</v>
      </c>
      <c r="H1173" s="145">
        <v>4</v>
      </c>
      <c r="I1173" s="146">
        <f>IF(Table2[[#This Row],[Số lượng]]&lt;&gt;0,Table2[[#This Row],[Số lượng]]*Table2[[#This Row],[Đơn giá mua]],"")</f>
        <v>2734934.8363636364</v>
      </c>
      <c r="J1173" s="146" t="str">
        <f ca="1">IF(AND(Table2[[#This Row],[Tên hàng hóa]]&lt;&gt;0,D1174=""),SUM(OFFSET(Table2[[#This Row],[Thành tiền]],0,0,-COUNTIF(Table2[Số HĐ],Table2[[#This Row],[Số HĐ]]))),"")</f>
        <v/>
      </c>
      <c r="K1173" s="145"/>
      <c r="L117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73" s="147"/>
    </row>
    <row r="1174" spans="1:13" ht="35.1" customHeight="1" x14ac:dyDescent="0.2">
      <c r="A1174" s="138">
        <v>42510</v>
      </c>
      <c r="B1174" s="139" t="s">
        <v>2872</v>
      </c>
      <c r="C1174" s="140" t="s">
        <v>586</v>
      </c>
      <c r="D1174" s="141" t="s">
        <v>65</v>
      </c>
      <c r="E1174" s="143" t="str">
        <f>IF(Table2[[#This Row],[Tên hàng hóa]]&lt;&gt;0,VLOOKUP(Table2[[#This Row],[Tên hàng hóa]],Table1[[Tên hàng hóa]:[Quy cách]],2,0),"")</f>
        <v>Bộ Điều Khiển Lập Trình</v>
      </c>
      <c r="F1174" s="143" t="str">
        <f>IF(Table2[[#This Row],[Tên hàng hóa]]&lt;&gt;0,VLOOKUP(Table2[[#This Row],[Tên hàng hóa]],Table1[[Tên hàng hóa]:[ĐVT]],3,0),"")</f>
        <v>Cái</v>
      </c>
      <c r="G1174" s="145">
        <v>5723566.71</v>
      </c>
      <c r="H1174" s="145">
        <v>1</v>
      </c>
      <c r="I1174" s="146">
        <f>IF(Table2[[#This Row],[Số lượng]]&lt;&gt;0,Table2[[#This Row],[Số lượng]]*Table2[[#This Row],[Đơn giá mua]],"")</f>
        <v>5723566.71</v>
      </c>
      <c r="J1174" s="146" t="str">
        <f ca="1">IF(AND(Table2[[#This Row],[Tên hàng hóa]]&lt;&gt;0,D1175=""),SUM(OFFSET(Table2[[#This Row],[Thành tiền]],0,0,-COUNTIF(Table2[Số HĐ],Table2[[#This Row],[Số HĐ]]))),"")</f>
        <v/>
      </c>
      <c r="K1174" s="145"/>
      <c r="L117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74" s="147"/>
    </row>
    <row r="1175" spans="1:13" ht="35.1" customHeight="1" x14ac:dyDescent="0.2">
      <c r="A1175" s="138">
        <v>42510</v>
      </c>
      <c r="B1175" s="139" t="s">
        <v>2872</v>
      </c>
      <c r="C1175" s="140" t="s">
        <v>586</v>
      </c>
      <c r="D1175" s="141" t="s">
        <v>115</v>
      </c>
      <c r="E1175" s="143" t="str">
        <f>IF(Table2[[#This Row],[Tên hàng hóa]]&lt;&gt;0,VLOOKUP(Table2[[#This Row],[Tên hàng hóa]],Table1[[Tên hàng hóa]:[Quy cách]],2,0),"")</f>
        <v>Bộ Điều Khiển Nhiệt Độ</v>
      </c>
      <c r="F1175" s="143" t="str">
        <f>IF(Table2[[#This Row],[Tên hàng hóa]]&lt;&gt;0,VLOOKUP(Table2[[#This Row],[Tên hàng hóa]],Table1[[Tên hàng hóa]:[ĐVT]],3,0),"")</f>
        <v>Cái</v>
      </c>
      <c r="G1175" s="145">
        <v>1018983.7090909091</v>
      </c>
      <c r="H1175" s="145">
        <v>20</v>
      </c>
      <c r="I1175" s="146">
        <f>IF(Table2[[#This Row],[Số lượng]]&lt;&gt;0,Table2[[#This Row],[Số lượng]]*Table2[[#This Row],[Đơn giá mua]],"")</f>
        <v>20379674.181818184</v>
      </c>
      <c r="J1175" s="146" t="str">
        <f ca="1">IF(AND(Table2[[#This Row],[Tên hàng hóa]]&lt;&gt;0,D1176=""),SUM(OFFSET(Table2[[#This Row],[Thành tiền]],0,0,-COUNTIF(Table2[Số HĐ],Table2[[#This Row],[Số HĐ]]))),"")</f>
        <v/>
      </c>
      <c r="K1175" s="145"/>
      <c r="L117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75" s="147"/>
    </row>
    <row r="1176" spans="1:13" ht="35.1" customHeight="1" x14ac:dyDescent="0.2">
      <c r="A1176" s="138">
        <v>42510</v>
      </c>
      <c r="B1176" s="139" t="s">
        <v>2872</v>
      </c>
      <c r="C1176" s="140" t="s">
        <v>586</v>
      </c>
      <c r="D1176" s="141" t="s">
        <v>53</v>
      </c>
      <c r="E1176" s="143" t="str">
        <f>IF(Table2[[#This Row],[Tên hàng hóa]]&lt;&gt;0,VLOOKUP(Table2[[#This Row],[Tên hàng hóa]],Table1[[Tên hàng hóa]:[Quy cách]],2,0),"")</f>
        <v>Bộ Điều Khiển Lập Trình</v>
      </c>
      <c r="F1176" s="143" t="str">
        <f>IF(Table2[[#This Row],[Tên hàng hóa]]&lt;&gt;0,VLOOKUP(Table2[[#This Row],[Tên hàng hóa]],Table1[[Tên hàng hóa]:[ĐVT]],3,0),"")</f>
        <v>Cái</v>
      </c>
      <c r="G1176" s="145">
        <v>2575992.71</v>
      </c>
      <c r="H1176" s="145">
        <v>1</v>
      </c>
      <c r="I1176" s="146">
        <f>IF(Table2[[#This Row],[Số lượng]]&lt;&gt;0,Table2[[#This Row],[Số lượng]]*Table2[[#This Row],[Đơn giá mua]],"")</f>
        <v>2575992.71</v>
      </c>
      <c r="J1176" s="146" t="str">
        <f ca="1">IF(AND(Table2[[#This Row],[Tên hàng hóa]]&lt;&gt;0,D1177=""),SUM(OFFSET(Table2[[#This Row],[Thành tiền]],0,0,-COUNTIF(Table2[Số HĐ],Table2[[#This Row],[Số HĐ]]))),"")</f>
        <v/>
      </c>
      <c r="K1176" s="145"/>
      <c r="L117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76" s="147"/>
    </row>
    <row r="1177" spans="1:13" ht="35.1" customHeight="1" x14ac:dyDescent="0.2">
      <c r="A1177" s="138">
        <v>42510</v>
      </c>
      <c r="B1177" s="139" t="s">
        <v>2872</v>
      </c>
      <c r="C1177" s="140" t="s">
        <v>586</v>
      </c>
      <c r="D1177" s="141" t="s">
        <v>56</v>
      </c>
      <c r="E1177" s="143" t="str">
        <f>IF(Table2[[#This Row],[Tên hàng hóa]]&lt;&gt;0,VLOOKUP(Table2[[#This Row],[Tên hàng hóa]],Table1[[Tên hàng hóa]:[Quy cách]],2,0),"")</f>
        <v>Bộ Điều Khiển Lập Trình</v>
      </c>
      <c r="F1177" s="143" t="str">
        <f>IF(Table2[[#This Row],[Tên hàng hóa]]&lt;&gt;0,VLOOKUP(Table2[[#This Row],[Tên hàng hóa]],Table1[[Tên hàng hóa]:[ĐVT]],3,0),"")</f>
        <v>Cái</v>
      </c>
      <c r="G1177" s="145">
        <v>2324187.71</v>
      </c>
      <c r="H1177" s="145">
        <v>3</v>
      </c>
      <c r="I1177" s="146">
        <f>IF(Table2[[#This Row],[Số lượng]]&lt;&gt;0,Table2[[#This Row],[Số lượng]]*Table2[[#This Row],[Đơn giá mua]],"")</f>
        <v>6972563.1299999999</v>
      </c>
      <c r="J1177" s="146" t="str">
        <f ca="1">IF(AND(Table2[[#This Row],[Tên hàng hóa]]&lt;&gt;0,D1178=""),SUM(OFFSET(Table2[[#This Row],[Thành tiền]],0,0,-COUNTIF(Table2[Số HĐ],Table2[[#This Row],[Số HĐ]]))),"")</f>
        <v/>
      </c>
      <c r="K1177" s="145"/>
      <c r="L117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77" s="147"/>
    </row>
    <row r="1178" spans="1:13" ht="35.1" customHeight="1" x14ac:dyDescent="0.2">
      <c r="A1178" s="138">
        <v>42510</v>
      </c>
      <c r="B1178" s="139" t="s">
        <v>2872</v>
      </c>
      <c r="C1178" s="140" t="s">
        <v>586</v>
      </c>
      <c r="D1178" s="141" t="s">
        <v>273</v>
      </c>
      <c r="E1178" s="143" t="str">
        <f>IF(Table2[[#This Row],[Tên hàng hóa]]&lt;&gt;0,VLOOKUP(Table2[[#This Row],[Tên hàng hóa]],Table1[[Tên hàng hóa]:[Quy cách]],2,0),"")</f>
        <v>Cảm Biến</v>
      </c>
      <c r="F1178" s="143" t="str">
        <f>IF(Table2[[#This Row],[Tên hàng hóa]]&lt;&gt;0,VLOOKUP(Table2[[#This Row],[Tên hàng hóa]],Table1[[Tên hàng hóa]:[ĐVT]],3,0),"")</f>
        <v>Cái</v>
      </c>
      <c r="G1178" s="145">
        <v>482583.70909090911</v>
      </c>
      <c r="H1178" s="145">
        <v>10</v>
      </c>
      <c r="I1178" s="146">
        <f>IF(Table2[[#This Row],[Số lượng]]&lt;&gt;0,Table2[[#This Row],[Số lượng]]*Table2[[#This Row],[Đơn giá mua]],"")</f>
        <v>4825837.0909090908</v>
      </c>
      <c r="J1178" s="146" t="str">
        <f ca="1">IF(AND(Table2[[#This Row],[Tên hàng hóa]]&lt;&gt;0,D1179=""),SUM(OFFSET(Table2[[#This Row],[Thành tiền]],0,0,-COUNTIF(Table2[Số HĐ],Table2[[#This Row],[Số HĐ]]))),"")</f>
        <v/>
      </c>
      <c r="K1178" s="145"/>
      <c r="L117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78" s="147"/>
    </row>
    <row r="1179" spans="1:13" ht="35.1" customHeight="1" x14ac:dyDescent="0.2">
      <c r="A1179" s="138">
        <v>42510</v>
      </c>
      <c r="B1179" s="139" t="s">
        <v>2872</v>
      </c>
      <c r="C1179" s="140" t="s">
        <v>586</v>
      </c>
      <c r="D1179" s="141" t="s">
        <v>132</v>
      </c>
      <c r="E1179" s="143" t="str">
        <f>IF(Table2[[#This Row],[Tên hàng hóa]]&lt;&gt;0,VLOOKUP(Table2[[#This Row],[Tên hàng hóa]],Table1[[Tên hàng hóa]:[Quy cách]],2,0),"")</f>
        <v>Bộ Điều Khiển Nhiệt Độ</v>
      </c>
      <c r="F1179" s="143" t="str">
        <f>IF(Table2[[#This Row],[Tên hàng hóa]]&lt;&gt;0,VLOOKUP(Table2[[#This Row],[Tên hàng hóa]],Table1[[Tên hàng hóa]:[ĐVT]],3,0),"")</f>
        <v>Cái</v>
      </c>
      <c r="G1179" s="145">
        <v>1175433.709090909</v>
      </c>
      <c r="H1179" s="145">
        <v>2</v>
      </c>
      <c r="I1179" s="146">
        <f>IF(Table2[[#This Row],[Số lượng]]&lt;&gt;0,Table2[[#This Row],[Số lượng]]*Table2[[#This Row],[Đơn giá mua]],"")</f>
        <v>2350867.418181818</v>
      </c>
      <c r="J1179" s="146" t="str">
        <f ca="1">IF(AND(Table2[[#This Row],[Tên hàng hóa]]&lt;&gt;0,D1180=""),SUM(OFFSET(Table2[[#This Row],[Thành tiền]],0,0,-COUNTIF(Table2[Số HĐ],Table2[[#This Row],[Số HĐ]]))),"")</f>
        <v/>
      </c>
      <c r="K1179" s="145"/>
      <c r="L117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79" s="147"/>
    </row>
    <row r="1180" spans="1:13" ht="35.1" customHeight="1" x14ac:dyDescent="0.2">
      <c r="A1180" s="138">
        <v>42510</v>
      </c>
      <c r="B1180" s="139" t="s">
        <v>2872</v>
      </c>
      <c r="C1180" s="140" t="s">
        <v>586</v>
      </c>
      <c r="D1180" s="141" t="s">
        <v>2871</v>
      </c>
      <c r="E1180" s="143" t="str">
        <f>IF(Table2[[#This Row],[Tên hàng hóa]]&lt;&gt;0,VLOOKUP(Table2[[#This Row],[Tên hàng hóa]],Table1[[Tên hàng hóa]:[Quy cách]],2,0),"")</f>
        <v>OMRON</v>
      </c>
      <c r="F1180" s="143" t="str">
        <f>IF(Table2[[#This Row],[Tên hàng hóa]]&lt;&gt;0,VLOOKUP(Table2[[#This Row],[Tên hàng hóa]],Table1[[Tên hàng hóa]:[ĐVT]],3,0),"")</f>
        <v>Cái</v>
      </c>
      <c r="G1180" s="145">
        <v>616683.70909090911</v>
      </c>
      <c r="H1180" s="145">
        <v>2</v>
      </c>
      <c r="I1180" s="146">
        <f>IF(Table2[[#This Row],[Số lượng]]&lt;&gt;0,Table2[[#This Row],[Số lượng]]*Table2[[#This Row],[Đơn giá mua]],"")</f>
        <v>1233367.4181818182</v>
      </c>
      <c r="J1180" s="146" t="str">
        <f ca="1">IF(AND(Table2[[#This Row],[Tên hàng hóa]]&lt;&gt;0,D1181=""),SUM(OFFSET(Table2[[#This Row],[Thành tiền]],0,0,-COUNTIF(Table2[Số HĐ],Table2[[#This Row],[Số HĐ]]))),"")</f>
        <v/>
      </c>
      <c r="K1180" s="145"/>
      <c r="L118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80" s="147"/>
    </row>
    <row r="1181" spans="1:13" ht="35.1" customHeight="1" x14ac:dyDescent="0.2">
      <c r="A1181" s="138">
        <v>42510</v>
      </c>
      <c r="B1181" s="139" t="s">
        <v>2872</v>
      </c>
      <c r="C1181" s="140" t="s">
        <v>586</v>
      </c>
      <c r="D1181" s="141" t="s">
        <v>220</v>
      </c>
      <c r="E1181" s="143" t="str">
        <f>IF(Table2[[#This Row],[Tên hàng hóa]]&lt;&gt;0,VLOOKUP(Table2[[#This Row],[Tên hàng hóa]],Table1[[Tên hàng hóa]:[Quy cách]],2,0),"")</f>
        <v>Cảm Biến</v>
      </c>
      <c r="F1181" s="143" t="str">
        <f>IF(Table2[[#This Row],[Tên hàng hóa]]&lt;&gt;0,VLOOKUP(Table2[[#This Row],[Tên hàng hóa]],Table1[[Tên hàng hóa]:[ĐVT]],3,0),"")</f>
        <v>Cái</v>
      </c>
      <c r="G1181" s="145">
        <v>583158.70909090911</v>
      </c>
      <c r="H1181" s="145">
        <v>5</v>
      </c>
      <c r="I1181" s="146">
        <f>IF(Table2[[#This Row],[Số lượng]]&lt;&gt;0,Table2[[#This Row],[Số lượng]]*Table2[[#This Row],[Đơn giá mua]],"")</f>
        <v>2915793.5454545454</v>
      </c>
      <c r="J1181" s="146" t="str">
        <f ca="1">IF(AND(Table2[[#This Row],[Tên hàng hóa]]&lt;&gt;0,D1182=""),SUM(OFFSET(Table2[[#This Row],[Thành tiền]],0,0,-COUNTIF(Table2[Số HĐ],Table2[[#This Row],[Số HĐ]]))),"")</f>
        <v/>
      </c>
      <c r="K1181" s="145"/>
      <c r="L118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81" s="147"/>
    </row>
    <row r="1182" spans="1:13" ht="35.1" customHeight="1" x14ac:dyDescent="0.2">
      <c r="A1182" s="138">
        <v>42510</v>
      </c>
      <c r="B1182" s="139" t="s">
        <v>2872</v>
      </c>
      <c r="C1182" s="140" t="s">
        <v>586</v>
      </c>
      <c r="D1182" s="141" t="s">
        <v>276</v>
      </c>
      <c r="E1182" s="143" t="str">
        <f>IF(Table2[[#This Row],[Tên hàng hóa]]&lt;&gt;0,VLOOKUP(Table2[[#This Row],[Tên hàng hóa]],Table1[[Tên hàng hóa]:[Quy cách]],2,0),"")</f>
        <v>Cảm Biến</v>
      </c>
      <c r="F1182" s="143" t="str">
        <f>IF(Table2[[#This Row],[Tên hàng hóa]]&lt;&gt;0,VLOOKUP(Table2[[#This Row],[Tên hàng hóa]],Table1[[Tên hàng hóa]:[ĐVT]],3,0),"")</f>
        <v>Cái</v>
      </c>
      <c r="G1182" s="145">
        <v>616683.70909090911</v>
      </c>
      <c r="H1182" s="145">
        <v>5</v>
      </c>
      <c r="I1182" s="146">
        <f>IF(Table2[[#This Row],[Số lượng]]&lt;&gt;0,Table2[[#This Row],[Số lượng]]*Table2[[#This Row],[Đơn giá mua]],"")</f>
        <v>3083418.5454545454</v>
      </c>
      <c r="J1182" s="146">
        <f ca="1">IF(AND(Table2[[#This Row],[Tên hàng hóa]]&lt;&gt;0,D1183=""),SUM(OFFSET(Table2[[#This Row],[Thành tiền]],0,0,-COUNTIF(Table2[Số HĐ],Table2[[#This Row],[Số HĐ]]))),"")</f>
        <v>59458837.006363645</v>
      </c>
      <c r="K1182" s="145" t="s">
        <v>464</v>
      </c>
      <c r="L1182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82" s="147"/>
    </row>
    <row r="1183" spans="1:13" ht="35.1" customHeight="1" x14ac:dyDescent="0.2">
      <c r="A1183" s="138"/>
      <c r="B1183" s="139"/>
      <c r="C1183" s="140" t="str">
        <f t="shared" si="20"/>
        <v/>
      </c>
      <c r="D1183" s="141"/>
      <c r="E1183" s="143" t="str">
        <f>IF(Table2[[#This Row],[Tên hàng hóa]]&lt;&gt;0,VLOOKUP(Table2[[#This Row],[Tên hàng hóa]],Table1[[Tên hàng hóa]:[Quy cách]],2,0),"")</f>
        <v/>
      </c>
      <c r="F1183" s="143" t="str">
        <f>IF(Table2[[#This Row],[Tên hàng hóa]]&lt;&gt;0,VLOOKUP(Table2[[#This Row],[Tên hàng hóa]],Table1[[Tên hàng hóa]:[ĐVT]],3,0),"")</f>
        <v/>
      </c>
      <c r="G1183" s="145"/>
      <c r="H1183" s="145"/>
      <c r="I1183" s="146" t="str">
        <f>IF(Table2[[#This Row],[Số lượng]]&lt;&gt;0,Table2[[#This Row],[Số lượng]]*Table2[[#This Row],[Đơn giá mua]],"")</f>
        <v/>
      </c>
      <c r="J1183" s="146" t="str">
        <f ca="1">IF(AND(Table2[[#This Row],[Tên hàng hóa]]&lt;&gt;0,D1184=""),SUM(OFFSET(Table2[[#This Row],[Thành tiền]],0,0,-COUNTIF(Table2[Số HĐ],Table2[[#This Row],[Số HĐ]]))),"")</f>
        <v/>
      </c>
      <c r="K1183" s="145"/>
      <c r="L118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83" s="147"/>
    </row>
    <row r="1184" spans="1:13" ht="35.1" customHeight="1" x14ac:dyDescent="0.2">
      <c r="A1184" s="138">
        <v>42509</v>
      </c>
      <c r="B1184" s="139" t="s">
        <v>2891</v>
      </c>
      <c r="C1184" s="140" t="s">
        <v>521</v>
      </c>
      <c r="D1184" s="141" t="s">
        <v>412</v>
      </c>
      <c r="E1184" s="143" t="str">
        <f>IF(Table2[[#This Row],[Tên hàng hóa]]&lt;&gt;0,VLOOKUP(Table2[[#This Row],[Tên hàng hóa]],Table1[[Tên hàng hóa]:[Quy cách]],2,0),"")</f>
        <v>Timer</v>
      </c>
      <c r="F1184" s="143" t="str">
        <f>IF(Table2[[#This Row],[Tên hàng hóa]]&lt;&gt;0,VLOOKUP(Table2[[#This Row],[Tên hàng hóa]],Table1[[Tên hàng hóa]:[ĐVT]],3,0),"")</f>
        <v>Cái</v>
      </c>
      <c r="G1184" s="145">
        <v>363000</v>
      </c>
      <c r="H1184" s="145">
        <v>10</v>
      </c>
      <c r="I1184" s="146">
        <f>IF(Table2[[#This Row],[Số lượng]]&lt;&gt;0,Table2[[#This Row],[Số lượng]]*Table2[[#This Row],[Đơn giá mua]],"")</f>
        <v>3630000</v>
      </c>
      <c r="J1184" s="146" t="str">
        <f ca="1">IF(AND(Table2[[#This Row],[Tên hàng hóa]]&lt;&gt;0,D1185=""),SUM(OFFSET(Table2[[#This Row],[Thành tiền]],0,0,-COUNTIF(Table2[Số HĐ],Table2[[#This Row],[Số HĐ]]))),"")</f>
        <v/>
      </c>
      <c r="K1184" s="145"/>
      <c r="L118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84" s="147"/>
    </row>
    <row r="1185" spans="1:13" ht="35.1" customHeight="1" x14ac:dyDescent="0.2">
      <c r="A1185" s="138">
        <v>42509</v>
      </c>
      <c r="B1185" s="139" t="s">
        <v>2891</v>
      </c>
      <c r="C1185" s="140" t="s">
        <v>521</v>
      </c>
      <c r="D1185" s="141" t="s">
        <v>343</v>
      </c>
      <c r="E1185" s="143" t="str">
        <f>IF(Table2[[#This Row],[Tên hàng hóa]]&lt;&gt;0,VLOOKUP(Table2[[#This Row],[Tên hàng hóa]],Table1[[Tên hàng hóa]:[Quy cách]],2,0),"")</f>
        <v>Relay</v>
      </c>
      <c r="F1185" s="143" t="str">
        <f>IF(Table2[[#This Row],[Tên hàng hóa]]&lt;&gt;0,VLOOKUP(Table2[[#This Row],[Tên hàng hóa]],Table1[[Tên hàng hóa]:[ĐVT]],3,0),"")</f>
        <v>Cái</v>
      </c>
      <c r="G1185" s="145">
        <v>55000</v>
      </c>
      <c r="H1185" s="145">
        <v>10</v>
      </c>
      <c r="I1185" s="146">
        <f>IF(Table2[[#This Row],[Số lượng]]&lt;&gt;0,Table2[[#This Row],[Số lượng]]*Table2[[#This Row],[Đơn giá mua]],"")</f>
        <v>550000</v>
      </c>
      <c r="J1185" s="146" t="str">
        <f ca="1">IF(AND(Table2[[#This Row],[Tên hàng hóa]]&lt;&gt;0,D1186=""),SUM(OFFSET(Table2[[#This Row],[Thành tiền]],0,0,-COUNTIF(Table2[Số HĐ],Table2[[#This Row],[Số HĐ]]))),"")</f>
        <v/>
      </c>
      <c r="K1185" s="145"/>
      <c r="L118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85" s="147"/>
    </row>
    <row r="1186" spans="1:13" ht="35.1" customHeight="1" x14ac:dyDescent="0.2">
      <c r="A1186" s="138">
        <v>42509</v>
      </c>
      <c r="B1186" s="139" t="s">
        <v>2891</v>
      </c>
      <c r="C1186" s="140" t="s">
        <v>521</v>
      </c>
      <c r="D1186" s="141" t="s">
        <v>346</v>
      </c>
      <c r="E1186" s="143" t="str">
        <f>IF(Table2[[#This Row],[Tên hàng hóa]]&lt;&gt;0,VLOOKUP(Table2[[#This Row],[Tên hàng hóa]],Table1[[Tên hàng hóa]:[Quy cách]],2,0),"")</f>
        <v>Relay</v>
      </c>
      <c r="F1186" s="143" t="str">
        <f>IF(Table2[[#This Row],[Tên hàng hóa]]&lt;&gt;0,VLOOKUP(Table2[[#This Row],[Tên hàng hóa]],Table1[[Tên hàng hóa]:[ĐVT]],3,0),"")</f>
        <v>Cái</v>
      </c>
      <c r="G1186" s="145">
        <v>58300</v>
      </c>
      <c r="H1186" s="145">
        <v>10</v>
      </c>
      <c r="I1186" s="146">
        <f>IF(Table2[[#This Row],[Số lượng]]&lt;&gt;0,Table2[[#This Row],[Số lượng]]*Table2[[#This Row],[Đơn giá mua]],"")</f>
        <v>583000</v>
      </c>
      <c r="J1186" s="146" t="str">
        <f ca="1">IF(AND(Table2[[#This Row],[Tên hàng hóa]]&lt;&gt;0,D1187=""),SUM(OFFSET(Table2[[#This Row],[Thành tiền]],0,0,-COUNTIF(Table2[Số HĐ],Table2[[#This Row],[Số HĐ]]))),"")</f>
        <v/>
      </c>
      <c r="K1186" s="145"/>
      <c r="L118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86" s="147"/>
    </row>
    <row r="1187" spans="1:13" ht="35.1" customHeight="1" x14ac:dyDescent="0.2">
      <c r="A1187" s="138">
        <v>42509</v>
      </c>
      <c r="B1187" s="139" t="s">
        <v>2891</v>
      </c>
      <c r="C1187" s="140" t="s">
        <v>521</v>
      </c>
      <c r="D1187" s="141" t="s">
        <v>389</v>
      </c>
      <c r="E1187" s="143" t="str">
        <f>IF(Table2[[#This Row],[Tên hàng hóa]]&lt;&gt;0,VLOOKUP(Table2[[#This Row],[Tên hàng hóa]],Table1[[Tên hàng hóa]:[Quy cách]],2,0),"")</f>
        <v>Relay</v>
      </c>
      <c r="F1187" s="143" t="str">
        <f>IF(Table2[[#This Row],[Tên hàng hóa]]&lt;&gt;0,VLOOKUP(Table2[[#This Row],[Tên hàng hóa]],Table1[[Tên hàng hóa]:[ĐVT]],3,0),"")</f>
        <v>Cái</v>
      </c>
      <c r="G1187" s="145">
        <v>671000</v>
      </c>
      <c r="H1187" s="145">
        <v>4</v>
      </c>
      <c r="I1187" s="146">
        <f>IF(Table2[[#This Row],[Số lượng]]&lt;&gt;0,Table2[[#This Row],[Số lượng]]*Table2[[#This Row],[Đơn giá mua]],"")</f>
        <v>2684000</v>
      </c>
      <c r="J1187" s="146" t="str">
        <f ca="1">IF(AND(Table2[[#This Row],[Tên hàng hóa]]&lt;&gt;0,D1188=""),SUM(OFFSET(Table2[[#This Row],[Thành tiền]],0,0,-COUNTIF(Table2[Số HĐ],Table2[[#This Row],[Số HĐ]]))),"")</f>
        <v/>
      </c>
      <c r="K1187" s="145"/>
      <c r="L118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87" s="147"/>
    </row>
    <row r="1188" spans="1:13" ht="35.1" customHeight="1" x14ac:dyDescent="0.2">
      <c r="A1188" s="138">
        <v>42509</v>
      </c>
      <c r="B1188" s="139" t="s">
        <v>2891</v>
      </c>
      <c r="C1188" s="140" t="s">
        <v>521</v>
      </c>
      <c r="D1188" s="141" t="s">
        <v>422</v>
      </c>
      <c r="E1188" s="143" t="str">
        <f>IF(Table2[[#This Row],[Tên hàng hóa]]&lt;&gt;0,VLOOKUP(Table2[[#This Row],[Tên hàng hóa]],Table1[[Tên hàng hóa]:[Quy cách]],2,0),"")</f>
        <v>Timer</v>
      </c>
      <c r="F1188" s="143" t="str">
        <f>IF(Table2[[#This Row],[Tên hàng hóa]]&lt;&gt;0,VLOOKUP(Table2[[#This Row],[Tên hàng hóa]],Table1[[Tên hàng hóa]:[ĐVT]],3,0),"")</f>
        <v>Cái</v>
      </c>
      <c r="G1188" s="145">
        <v>330000</v>
      </c>
      <c r="H1188" s="145">
        <v>2</v>
      </c>
      <c r="I1188" s="146">
        <f>IF(Table2[[#This Row],[Số lượng]]&lt;&gt;0,Table2[[#This Row],[Số lượng]]*Table2[[#This Row],[Đơn giá mua]],"")</f>
        <v>660000</v>
      </c>
      <c r="J1188" s="146">
        <f ca="1">IF(AND(Table2[[#This Row],[Tên hàng hóa]]&lt;&gt;0,D1189=""),SUM(OFFSET(Table2[[#This Row],[Thành tiền]],0,0,-COUNTIF(Table2[Số HĐ],Table2[[#This Row],[Số HĐ]]))),"")</f>
        <v>8107000</v>
      </c>
      <c r="K1188" s="152" t="s">
        <v>464</v>
      </c>
      <c r="L1188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88" s="153" t="s">
        <v>3646</v>
      </c>
    </row>
    <row r="1189" spans="1:13" ht="35.1" customHeight="1" x14ac:dyDescent="0.2">
      <c r="A1189" s="138"/>
      <c r="B1189" s="139"/>
      <c r="C1189" s="140" t="str">
        <f t="shared" si="20"/>
        <v/>
      </c>
      <c r="D1189" s="141"/>
      <c r="E1189" s="143" t="str">
        <f>IF(Table2[[#This Row],[Tên hàng hóa]]&lt;&gt;0,VLOOKUP(Table2[[#This Row],[Tên hàng hóa]],Table1[[Tên hàng hóa]:[Quy cách]],2,0),"")</f>
        <v/>
      </c>
      <c r="F1189" s="143" t="str">
        <f>IF(Table2[[#This Row],[Tên hàng hóa]]&lt;&gt;0,VLOOKUP(Table2[[#This Row],[Tên hàng hóa]],Table1[[Tên hàng hóa]:[ĐVT]],3,0),"")</f>
        <v/>
      </c>
      <c r="G1189" s="145"/>
      <c r="H1189" s="145"/>
      <c r="I1189" s="146" t="str">
        <f>IF(Table2[[#This Row],[Số lượng]]&lt;&gt;0,Table2[[#This Row],[Số lượng]]*Table2[[#This Row],[Đơn giá mua]],"")</f>
        <v/>
      </c>
      <c r="J1189" s="146" t="str">
        <f ca="1">IF(AND(Table2[[#This Row],[Tên hàng hóa]]&lt;&gt;0,D1190=""),SUM(OFFSET(Table2[[#This Row],[Thành tiền]],0,0,-COUNTIF(Table2[Số HĐ],Table2[[#This Row],[Số HĐ]]))),"")</f>
        <v/>
      </c>
      <c r="K1189" s="145"/>
      <c r="L118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89" s="147"/>
    </row>
    <row r="1190" spans="1:13" ht="35.1" customHeight="1" x14ac:dyDescent="0.2">
      <c r="A1190" s="138">
        <v>42509</v>
      </c>
      <c r="B1190" s="139" t="s">
        <v>2892</v>
      </c>
      <c r="C1190" s="140" t="s">
        <v>521</v>
      </c>
      <c r="D1190" s="141" t="s">
        <v>111</v>
      </c>
      <c r="E1190" s="143" t="str">
        <f>IF(Table2[[#This Row],[Tên hàng hóa]]&lt;&gt;0,VLOOKUP(Table2[[#This Row],[Tên hàng hóa]],Table1[[Tên hàng hóa]:[Quy cách]],2,0),"")</f>
        <v>Bộ Điều Khiển Nhiệt Độ</v>
      </c>
      <c r="F1190" s="143" t="str">
        <f>IF(Table2[[#This Row],[Tên hàng hóa]]&lt;&gt;0,VLOOKUP(Table2[[#This Row],[Tên hàng hóa]],Table1[[Tên hàng hóa]:[ĐVT]],3,0),"")</f>
        <v>Cái</v>
      </c>
      <c r="G1190" s="145">
        <v>1540000</v>
      </c>
      <c r="H1190" s="145">
        <v>2</v>
      </c>
      <c r="I1190" s="146">
        <f>IF(Table2[[#This Row],[Số lượng]]&lt;&gt;0,Table2[[#This Row],[Số lượng]]*Table2[[#This Row],[Đơn giá mua]],"")</f>
        <v>3080000</v>
      </c>
      <c r="J1190" s="146" t="str">
        <f ca="1">IF(AND(Table2[[#This Row],[Tên hàng hóa]]&lt;&gt;0,D1191=""),SUM(OFFSET(Table2[[#This Row],[Thành tiền]],0,0,-COUNTIF(Table2[Số HĐ],Table2[[#This Row],[Số HĐ]]))),"")</f>
        <v/>
      </c>
      <c r="K1190" s="145"/>
      <c r="L119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90" s="147"/>
    </row>
    <row r="1191" spans="1:13" ht="35.1" customHeight="1" x14ac:dyDescent="0.2">
      <c r="A1191" s="138">
        <v>42509</v>
      </c>
      <c r="B1191" s="139" t="s">
        <v>2892</v>
      </c>
      <c r="C1191" s="140" t="s">
        <v>521</v>
      </c>
      <c r="D1191" s="141" t="s">
        <v>346</v>
      </c>
      <c r="E1191" s="143" t="str">
        <f>IF(Table2[[#This Row],[Tên hàng hóa]]&lt;&gt;0,VLOOKUP(Table2[[#This Row],[Tên hàng hóa]],Table1[[Tên hàng hóa]:[Quy cách]],2,0),"")</f>
        <v>Relay</v>
      </c>
      <c r="F1191" s="143" t="str">
        <f>IF(Table2[[#This Row],[Tên hàng hóa]]&lt;&gt;0,VLOOKUP(Table2[[#This Row],[Tên hàng hóa]],Table1[[Tên hàng hóa]:[ĐVT]],3,0),"")</f>
        <v>Cái</v>
      </c>
      <c r="G1191" s="145">
        <v>55000</v>
      </c>
      <c r="H1191" s="145">
        <v>6</v>
      </c>
      <c r="I1191" s="146">
        <f>IF(Table2[[#This Row],[Số lượng]]&lt;&gt;0,Table2[[#This Row],[Số lượng]]*Table2[[#This Row],[Đơn giá mua]],"")</f>
        <v>330000</v>
      </c>
      <c r="J1191" s="146" t="str">
        <f ca="1">IF(AND(Table2[[#This Row],[Tên hàng hóa]]&lt;&gt;0,D1192=""),SUM(OFFSET(Table2[[#This Row],[Thành tiền]],0,0,-COUNTIF(Table2[Số HĐ],Table2[[#This Row],[Số HĐ]]))),"")</f>
        <v/>
      </c>
      <c r="K1191" s="145"/>
      <c r="L119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91" s="147"/>
    </row>
    <row r="1192" spans="1:13" ht="35.1" customHeight="1" x14ac:dyDescent="0.2">
      <c r="A1192" s="138">
        <v>42509</v>
      </c>
      <c r="B1192" s="139" t="s">
        <v>2892</v>
      </c>
      <c r="C1192" s="140" t="s">
        <v>521</v>
      </c>
      <c r="D1192" s="141" t="s">
        <v>416</v>
      </c>
      <c r="E1192" s="143" t="str">
        <f>IF(Table2[[#This Row],[Tên hàng hóa]]&lt;&gt;0,VLOOKUP(Table2[[#This Row],[Tên hàng hóa]],Table1[[Tên hàng hóa]:[Quy cách]],2,0),"")</f>
        <v>Timer</v>
      </c>
      <c r="F1192" s="143" t="str">
        <f>IF(Table2[[#This Row],[Tên hàng hóa]]&lt;&gt;0,VLOOKUP(Table2[[#This Row],[Tên hàng hóa]],Table1[[Tên hàng hóa]:[ĐVT]],3,0),"")</f>
        <v>Cái</v>
      </c>
      <c r="G1192" s="145">
        <v>1078000</v>
      </c>
      <c r="H1192" s="145">
        <v>1</v>
      </c>
      <c r="I1192" s="146">
        <f>IF(Table2[[#This Row],[Số lượng]]&lt;&gt;0,Table2[[#This Row],[Số lượng]]*Table2[[#This Row],[Đơn giá mua]],"")</f>
        <v>1078000</v>
      </c>
      <c r="J1192" s="146" t="str">
        <f ca="1">IF(AND(Table2[[#This Row],[Tên hàng hóa]]&lt;&gt;0,D1193=""),SUM(OFFSET(Table2[[#This Row],[Thành tiền]],0,0,-COUNTIF(Table2[Số HĐ],Table2[[#This Row],[Số HĐ]]))),"")</f>
        <v/>
      </c>
      <c r="K1192" s="145"/>
      <c r="L119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92" s="147"/>
    </row>
    <row r="1193" spans="1:13" ht="35.1" customHeight="1" x14ac:dyDescent="0.2">
      <c r="A1193" s="138">
        <v>42509</v>
      </c>
      <c r="B1193" s="139" t="s">
        <v>2892</v>
      </c>
      <c r="C1193" s="140" t="s">
        <v>521</v>
      </c>
      <c r="D1193" s="141" t="s">
        <v>233</v>
      </c>
      <c r="E1193" s="143" t="str">
        <f>IF(Table2[[#This Row],[Tên hàng hóa]]&lt;&gt;0,VLOOKUP(Table2[[#This Row],[Tên hàng hóa]],Table1[[Tên hàng hóa]:[Quy cách]],2,0),"")</f>
        <v>Cảm Biến</v>
      </c>
      <c r="F1193" s="143" t="str">
        <f>IF(Table2[[#This Row],[Tên hàng hóa]]&lt;&gt;0,VLOOKUP(Table2[[#This Row],[Tên hàng hóa]],Table1[[Tên hàng hóa]:[ĐVT]],3,0),"")</f>
        <v>Cái</v>
      </c>
      <c r="G1193" s="145">
        <v>550000</v>
      </c>
      <c r="H1193" s="145">
        <v>5</v>
      </c>
      <c r="I1193" s="146">
        <f>IF(Table2[[#This Row],[Số lượng]]&lt;&gt;0,Table2[[#This Row],[Số lượng]]*Table2[[#This Row],[Đơn giá mua]],"")</f>
        <v>2750000</v>
      </c>
      <c r="J1193" s="146" t="str">
        <f ca="1">IF(AND(Table2[[#This Row],[Tên hàng hóa]]&lt;&gt;0,D1194=""),SUM(OFFSET(Table2[[#This Row],[Thành tiền]],0,0,-COUNTIF(Table2[Số HĐ],Table2[[#This Row],[Số HĐ]]))),"")</f>
        <v/>
      </c>
      <c r="K1193" s="145"/>
      <c r="L119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93" s="147"/>
    </row>
    <row r="1194" spans="1:13" ht="35.1" customHeight="1" x14ac:dyDescent="0.2">
      <c r="A1194" s="138">
        <v>42509</v>
      </c>
      <c r="B1194" s="139" t="s">
        <v>2892</v>
      </c>
      <c r="C1194" s="140" t="s">
        <v>521</v>
      </c>
      <c r="D1194" s="141" t="s">
        <v>2780</v>
      </c>
      <c r="E1194" s="143" t="str">
        <f>IF(Table2[[#This Row],[Tên hàng hóa]]&lt;&gt;0,VLOOKUP(Table2[[#This Row],[Tên hàng hóa]],Table1[[Tên hàng hóa]:[Quy cách]],2,0),"")</f>
        <v>OMRON</v>
      </c>
      <c r="F1194" s="143" t="str">
        <f>IF(Table2[[#This Row],[Tên hàng hóa]]&lt;&gt;0,VLOOKUP(Table2[[#This Row],[Tên hàng hóa]],Table1[[Tên hàng hóa]:[ĐVT]],3,0),"")</f>
        <v>Cái</v>
      </c>
      <c r="G1194" s="145">
        <v>3300000</v>
      </c>
      <c r="H1194" s="145">
        <v>1</v>
      </c>
      <c r="I1194" s="146">
        <f>IF(Table2[[#This Row],[Số lượng]]&lt;&gt;0,Table2[[#This Row],[Số lượng]]*Table2[[#This Row],[Đơn giá mua]],"")</f>
        <v>3300000</v>
      </c>
      <c r="J1194" s="146">
        <f ca="1">IF(AND(Table2[[#This Row],[Tên hàng hóa]]&lt;&gt;0,D1195=""),SUM(OFFSET(Table2[[#This Row],[Thành tiền]],0,0,-COUNTIF(Table2[Số HĐ],Table2[[#This Row],[Số HĐ]]))),"")</f>
        <v>10538000</v>
      </c>
      <c r="K1194" s="152" t="s">
        <v>464</v>
      </c>
      <c r="L1194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94" s="153" t="s">
        <v>3646</v>
      </c>
    </row>
    <row r="1195" spans="1:13" ht="35.1" customHeight="1" x14ac:dyDescent="0.2">
      <c r="A1195" s="138"/>
      <c r="B1195" s="139"/>
      <c r="C1195" s="140" t="str">
        <f t="shared" ref="C1195:C1213" si="21">IF(AND(D1195&lt;&gt;0,D1196=""),C1194,"")</f>
        <v/>
      </c>
      <c r="D1195" s="141"/>
      <c r="E1195" s="143" t="str">
        <f>IF(Table2[[#This Row],[Tên hàng hóa]]&lt;&gt;0,VLOOKUP(Table2[[#This Row],[Tên hàng hóa]],Table1[[Tên hàng hóa]:[Quy cách]],2,0),"")</f>
        <v/>
      </c>
      <c r="F1195" s="143" t="str">
        <f>IF(Table2[[#This Row],[Tên hàng hóa]]&lt;&gt;0,VLOOKUP(Table2[[#This Row],[Tên hàng hóa]],Table1[[Tên hàng hóa]:[ĐVT]],3,0),"")</f>
        <v/>
      </c>
      <c r="G1195" s="145"/>
      <c r="H1195" s="145"/>
      <c r="I1195" s="146" t="str">
        <f>IF(Table2[[#This Row],[Số lượng]]&lt;&gt;0,Table2[[#This Row],[Số lượng]]*Table2[[#This Row],[Đơn giá mua]],"")</f>
        <v/>
      </c>
      <c r="J1195" s="146" t="str">
        <f ca="1">IF(AND(Table2[[#This Row],[Tên hàng hóa]]&lt;&gt;0,D1196=""),SUM(OFFSET(Table2[[#This Row],[Thành tiền]],0,0,-COUNTIF(Table2[Số HĐ],Table2[[#This Row],[Số HĐ]]))),"")</f>
        <v/>
      </c>
      <c r="K1195" s="145"/>
      <c r="L119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95" s="147"/>
    </row>
    <row r="1196" spans="1:13" ht="35.1" customHeight="1" x14ac:dyDescent="0.2">
      <c r="A1196" s="138">
        <v>42508</v>
      </c>
      <c r="B1196" s="139" t="s">
        <v>2893</v>
      </c>
      <c r="C1196" s="140" t="s">
        <v>521</v>
      </c>
      <c r="D1196" s="141" t="s">
        <v>221</v>
      </c>
      <c r="E1196" s="143" t="str">
        <f>IF(Table2[[#This Row],[Tên hàng hóa]]&lt;&gt;0,VLOOKUP(Table2[[#This Row],[Tên hàng hóa]],Table1[[Tên hàng hóa]:[Quy cách]],2,0),"")</f>
        <v>Cảm Biến</v>
      </c>
      <c r="F1196" s="143" t="str">
        <f>IF(Table2[[#This Row],[Tên hàng hóa]]&lt;&gt;0,VLOOKUP(Table2[[#This Row],[Tên hàng hóa]],Table1[[Tên hàng hóa]:[ĐVT]],3,0),"")</f>
        <v>Cái</v>
      </c>
      <c r="G1196" s="145">
        <v>880000</v>
      </c>
      <c r="H1196" s="145">
        <v>2</v>
      </c>
      <c r="I1196" s="146">
        <f>IF(Table2[[#This Row],[Số lượng]]&lt;&gt;0,Table2[[#This Row],[Số lượng]]*Table2[[#This Row],[Đơn giá mua]],"")</f>
        <v>1760000</v>
      </c>
      <c r="J1196" s="146" t="str">
        <f ca="1">IF(AND(Table2[[#This Row],[Tên hàng hóa]]&lt;&gt;0,D1197=""),SUM(OFFSET(Table2[[#This Row],[Thành tiền]],0,0,-COUNTIF(Table2[Số HĐ],Table2[[#This Row],[Số HĐ]]))),"")</f>
        <v/>
      </c>
      <c r="K1196" s="145"/>
      <c r="L119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96" s="147"/>
    </row>
    <row r="1197" spans="1:13" ht="35.1" customHeight="1" x14ac:dyDescent="0.2">
      <c r="A1197" s="138">
        <v>42508</v>
      </c>
      <c r="B1197" s="139" t="s">
        <v>2893</v>
      </c>
      <c r="C1197" s="140" t="s">
        <v>521</v>
      </c>
      <c r="D1197" s="141" t="s">
        <v>218</v>
      </c>
      <c r="E1197" s="143" t="str">
        <f>IF(Table2[[#This Row],[Tên hàng hóa]]&lt;&gt;0,VLOOKUP(Table2[[#This Row],[Tên hàng hóa]],Table1[[Tên hàng hóa]:[Quy cách]],2,0),"")</f>
        <v>Cảm Biến</v>
      </c>
      <c r="F1197" s="143" t="str">
        <f>IF(Table2[[#This Row],[Tên hàng hóa]]&lt;&gt;0,VLOOKUP(Table2[[#This Row],[Tên hàng hóa]],Table1[[Tên hàng hóa]:[ĐVT]],3,0),"")</f>
        <v>Cái</v>
      </c>
      <c r="G1197" s="145">
        <v>880000</v>
      </c>
      <c r="H1197" s="145">
        <v>1</v>
      </c>
      <c r="I1197" s="146">
        <f>IF(Table2[[#This Row],[Số lượng]]&lt;&gt;0,Table2[[#This Row],[Số lượng]]*Table2[[#This Row],[Đơn giá mua]],"")</f>
        <v>880000</v>
      </c>
      <c r="J1197" s="146" t="str">
        <f ca="1">IF(AND(Table2[[#This Row],[Tên hàng hóa]]&lt;&gt;0,D1198=""),SUM(OFFSET(Table2[[#This Row],[Thành tiền]],0,0,-COUNTIF(Table2[Số HĐ],Table2[[#This Row],[Số HĐ]]))),"")</f>
        <v/>
      </c>
      <c r="K1197" s="145"/>
      <c r="L119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97" s="147"/>
    </row>
    <row r="1198" spans="1:13" ht="35.1" customHeight="1" x14ac:dyDescent="0.2">
      <c r="A1198" s="138">
        <v>42508</v>
      </c>
      <c r="B1198" s="139" t="s">
        <v>2893</v>
      </c>
      <c r="C1198" s="140" t="s">
        <v>521</v>
      </c>
      <c r="D1198" s="141" t="s">
        <v>2520</v>
      </c>
      <c r="E1198" s="143" t="str">
        <f>IF(Table2[[#This Row],[Tên hàng hóa]]&lt;&gt;0,VLOOKUP(Table2[[#This Row],[Tên hàng hóa]],Table1[[Tên hàng hóa]:[Quy cách]],2,0),"")</f>
        <v>Cảm Biến</v>
      </c>
      <c r="F1198" s="143" t="str">
        <f>IF(Table2[[#This Row],[Tên hàng hóa]]&lt;&gt;0,VLOOKUP(Table2[[#This Row],[Tên hàng hóa]],Table1[[Tên hàng hóa]:[ĐVT]],3,0),"")</f>
        <v>Cái</v>
      </c>
      <c r="G1198" s="145">
        <v>825000</v>
      </c>
      <c r="H1198" s="145">
        <v>2</v>
      </c>
      <c r="I1198" s="146">
        <f>IF(Table2[[#This Row],[Số lượng]]&lt;&gt;0,Table2[[#This Row],[Số lượng]]*Table2[[#This Row],[Đơn giá mua]],"")</f>
        <v>1650000</v>
      </c>
      <c r="J1198" s="146" t="str">
        <f ca="1">IF(AND(Table2[[#This Row],[Tên hàng hóa]]&lt;&gt;0,D1199=""),SUM(OFFSET(Table2[[#This Row],[Thành tiền]],0,0,-COUNTIF(Table2[Số HĐ],Table2[[#This Row],[Số HĐ]]))),"")</f>
        <v/>
      </c>
      <c r="K1198" s="145"/>
      <c r="L119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198" s="147"/>
    </row>
    <row r="1199" spans="1:13" ht="35.1" customHeight="1" x14ac:dyDescent="0.2">
      <c r="A1199" s="138">
        <v>42508</v>
      </c>
      <c r="B1199" s="139" t="s">
        <v>2893</v>
      </c>
      <c r="C1199" s="140" t="s">
        <v>521</v>
      </c>
      <c r="D1199" s="141" t="s">
        <v>391</v>
      </c>
      <c r="E1199" s="143" t="str">
        <f>IF(Table2[[#This Row],[Tên hàng hóa]]&lt;&gt;0,VLOOKUP(Table2[[#This Row],[Tên hàng hóa]],Table1[[Tên hàng hóa]:[Quy cách]],2,0),"")</f>
        <v>Timer</v>
      </c>
      <c r="F1199" s="143" t="str">
        <f>IF(Table2[[#This Row],[Tên hàng hóa]]&lt;&gt;0,VLOOKUP(Table2[[#This Row],[Tên hàng hóa]],Table1[[Tên hàng hóa]:[ĐVT]],3,0),"")</f>
        <v>Cái</v>
      </c>
      <c r="G1199" s="145">
        <v>495000</v>
      </c>
      <c r="H1199" s="145">
        <v>2</v>
      </c>
      <c r="I1199" s="146">
        <f>IF(Table2[[#This Row],[Số lượng]]&lt;&gt;0,Table2[[#This Row],[Số lượng]]*Table2[[#This Row],[Đơn giá mua]],"")</f>
        <v>990000</v>
      </c>
      <c r="J1199" s="146">
        <f ca="1">IF(AND(Table2[[#This Row],[Tên hàng hóa]]&lt;&gt;0,D1200=""),SUM(OFFSET(Table2[[#This Row],[Thành tiền]],0,0,-COUNTIF(Table2[Số HĐ],Table2[[#This Row],[Số HĐ]]))),"")</f>
        <v>5280000</v>
      </c>
      <c r="K1199" s="152" t="s">
        <v>464</v>
      </c>
      <c r="L1199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199" s="153" t="s">
        <v>3646</v>
      </c>
    </row>
    <row r="1200" spans="1:13" ht="35.1" customHeight="1" x14ac:dyDescent="0.2">
      <c r="A1200" s="138"/>
      <c r="B1200" s="139"/>
      <c r="C1200" s="140" t="str">
        <f t="shared" si="21"/>
        <v/>
      </c>
      <c r="D1200" s="141"/>
      <c r="E1200" s="143" t="str">
        <f>IF(Table2[[#This Row],[Tên hàng hóa]]&lt;&gt;0,VLOOKUP(Table2[[#This Row],[Tên hàng hóa]],Table1[[Tên hàng hóa]:[Quy cách]],2,0),"")</f>
        <v/>
      </c>
      <c r="F1200" s="143" t="str">
        <f>IF(Table2[[#This Row],[Tên hàng hóa]]&lt;&gt;0,VLOOKUP(Table2[[#This Row],[Tên hàng hóa]],Table1[[Tên hàng hóa]:[ĐVT]],3,0),"")</f>
        <v/>
      </c>
      <c r="G1200" s="145"/>
      <c r="H1200" s="145"/>
      <c r="I1200" s="146" t="str">
        <f>IF(Table2[[#This Row],[Số lượng]]&lt;&gt;0,Table2[[#This Row],[Số lượng]]*Table2[[#This Row],[Đơn giá mua]],"")</f>
        <v/>
      </c>
      <c r="J1200" s="146" t="str">
        <f ca="1">IF(AND(Table2[[#This Row],[Tên hàng hóa]]&lt;&gt;0,D1201=""),SUM(OFFSET(Table2[[#This Row],[Thành tiền]],0,0,-COUNTIF(Table2[Số HĐ],Table2[[#This Row],[Số HĐ]]))),"")</f>
        <v/>
      </c>
      <c r="K1200" s="145"/>
      <c r="L120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00" s="147"/>
    </row>
    <row r="1201" spans="1:13" ht="35.1" customHeight="1" x14ac:dyDescent="0.2">
      <c r="A1201" s="138">
        <v>42506</v>
      </c>
      <c r="B1201" s="139" t="s">
        <v>2894</v>
      </c>
      <c r="C1201" s="140" t="s">
        <v>521</v>
      </c>
      <c r="D1201" s="141" t="s">
        <v>2849</v>
      </c>
      <c r="E1201" s="143" t="str">
        <f>IF(Table2[[#This Row],[Tên hàng hóa]]&lt;&gt;0,VLOOKUP(Table2[[#This Row],[Tên hàng hóa]],Table1[[Tên hàng hóa]:[Quy cách]],2,0),"")</f>
        <v>OMRON</v>
      </c>
      <c r="F1201" s="143" t="str">
        <f>IF(Table2[[#This Row],[Tên hàng hóa]]&lt;&gt;0,VLOOKUP(Table2[[#This Row],[Tên hàng hóa]],Table1[[Tên hàng hóa]:[ĐVT]],3,0),"")</f>
        <v>Cái</v>
      </c>
      <c r="G1201" s="145">
        <v>6050000</v>
      </c>
      <c r="H1201" s="145">
        <v>1</v>
      </c>
      <c r="I1201" s="146">
        <f>IF(Table2[[#This Row],[Số lượng]]&lt;&gt;0,Table2[[#This Row],[Số lượng]]*Table2[[#This Row],[Đơn giá mua]],"")</f>
        <v>6050000</v>
      </c>
      <c r="J1201" s="146" t="str">
        <f ca="1">IF(AND(Table2[[#This Row],[Tên hàng hóa]]&lt;&gt;0,D1202=""),SUM(OFFSET(Table2[[#This Row],[Thành tiền]],0,0,-COUNTIF(Table2[Số HĐ],Table2[[#This Row],[Số HĐ]]))),"")</f>
        <v/>
      </c>
      <c r="K1201" s="145"/>
      <c r="L120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01" s="147"/>
    </row>
    <row r="1202" spans="1:13" ht="35.1" customHeight="1" x14ac:dyDescent="0.2">
      <c r="A1202" s="138">
        <v>42506</v>
      </c>
      <c r="B1202" s="139" t="s">
        <v>2894</v>
      </c>
      <c r="C1202" s="140" t="str">
        <f t="shared" si="21"/>
        <v>CTY Điện Minh Nguyên</v>
      </c>
      <c r="D1202" s="141" t="s">
        <v>217</v>
      </c>
      <c r="E1202" s="143" t="str">
        <f>IF(Table2[[#This Row],[Tên hàng hóa]]&lt;&gt;0,VLOOKUP(Table2[[#This Row],[Tên hàng hóa]],Table1[[Tên hàng hóa]:[Quy cách]],2,0),"")</f>
        <v>Cảm Biến</v>
      </c>
      <c r="F1202" s="143" t="str">
        <f>IF(Table2[[#This Row],[Tên hàng hóa]]&lt;&gt;0,VLOOKUP(Table2[[#This Row],[Tên hàng hóa]],Table1[[Tên hàng hóa]:[ĐVT]],3,0),"")</f>
        <v>Cái</v>
      </c>
      <c r="G1202" s="145">
        <v>935000</v>
      </c>
      <c r="H1202" s="145">
        <v>7</v>
      </c>
      <c r="I1202" s="146">
        <f>IF(Table2[[#This Row],[Số lượng]]&lt;&gt;0,Table2[[#This Row],[Số lượng]]*Table2[[#This Row],[Đơn giá mua]],"")</f>
        <v>6545000</v>
      </c>
      <c r="J1202" s="146">
        <f ca="1">IF(AND(Table2[[#This Row],[Tên hàng hóa]]&lt;&gt;0,D1203=""),SUM(OFFSET(Table2[[#This Row],[Thành tiền]],0,0,-COUNTIF(Table2[Số HĐ],Table2[[#This Row],[Số HĐ]]))),"")</f>
        <v>12595000</v>
      </c>
      <c r="K1202" s="152" t="s">
        <v>464</v>
      </c>
      <c r="L1202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02" s="153" t="s">
        <v>3646</v>
      </c>
    </row>
    <row r="1203" spans="1:13" ht="35.1" customHeight="1" x14ac:dyDescent="0.2">
      <c r="A1203" s="138"/>
      <c r="B1203" s="139"/>
      <c r="C1203" s="140" t="str">
        <f t="shared" si="21"/>
        <v/>
      </c>
      <c r="D1203" s="141"/>
      <c r="E1203" s="143" t="str">
        <f>IF(Table2[[#This Row],[Tên hàng hóa]]&lt;&gt;0,VLOOKUP(Table2[[#This Row],[Tên hàng hóa]],Table1[[Tên hàng hóa]:[Quy cách]],2,0),"")</f>
        <v/>
      </c>
      <c r="F1203" s="143" t="str">
        <f>IF(Table2[[#This Row],[Tên hàng hóa]]&lt;&gt;0,VLOOKUP(Table2[[#This Row],[Tên hàng hóa]],Table1[[Tên hàng hóa]:[ĐVT]],3,0),"")</f>
        <v/>
      </c>
      <c r="G1203" s="145"/>
      <c r="H1203" s="145"/>
      <c r="I1203" s="146" t="str">
        <f>IF(Table2[[#This Row],[Số lượng]]&lt;&gt;0,Table2[[#This Row],[Số lượng]]*Table2[[#This Row],[Đơn giá mua]],"")</f>
        <v/>
      </c>
      <c r="J1203" s="146" t="str">
        <f ca="1">IF(AND(Table2[[#This Row],[Tên hàng hóa]]&lt;&gt;0,D1204=""),SUM(OFFSET(Table2[[#This Row],[Thành tiền]],0,0,-COUNTIF(Table2[Số HĐ],Table2[[#This Row],[Số HĐ]]))),"")</f>
        <v/>
      </c>
      <c r="K1203" s="145"/>
      <c r="L120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03" s="147"/>
    </row>
    <row r="1204" spans="1:13" ht="35.1" customHeight="1" x14ac:dyDescent="0.2">
      <c r="A1204" s="138">
        <v>42506</v>
      </c>
      <c r="B1204" s="139" t="s">
        <v>2895</v>
      </c>
      <c r="C1204" s="140" t="s">
        <v>521</v>
      </c>
      <c r="D1204" s="141" t="s">
        <v>138</v>
      </c>
      <c r="E1204" s="143" t="str">
        <f>IF(Table2[[#This Row],[Tên hàng hóa]]&lt;&gt;0,VLOOKUP(Table2[[#This Row],[Tên hàng hóa]],Table1[[Tên hàng hóa]:[Quy cách]],2,0),"")</f>
        <v>Bộ Điều Khiển Nhiệt Độ</v>
      </c>
      <c r="F1204" s="143" t="str">
        <f>IF(Table2[[#This Row],[Tên hàng hóa]]&lt;&gt;0,VLOOKUP(Table2[[#This Row],[Tên hàng hóa]],Table1[[Tên hàng hóa]:[ĐVT]],3,0),"")</f>
        <v>Cái</v>
      </c>
      <c r="G1204" s="145">
        <v>1100000</v>
      </c>
      <c r="H1204" s="145">
        <v>1</v>
      </c>
      <c r="I1204" s="146">
        <f>IF(Table2[[#This Row],[Số lượng]]&lt;&gt;0,Table2[[#This Row],[Số lượng]]*Table2[[#This Row],[Đơn giá mua]],"")</f>
        <v>1100000</v>
      </c>
      <c r="J1204" s="146" t="str">
        <f ca="1">IF(AND(Table2[[#This Row],[Tên hàng hóa]]&lt;&gt;0,D1205=""),SUM(OFFSET(Table2[[#This Row],[Thành tiền]],0,0,-COUNTIF(Table2[Số HĐ],Table2[[#This Row],[Số HĐ]]))),"")</f>
        <v/>
      </c>
      <c r="K1204" s="145"/>
      <c r="L120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04" s="147"/>
    </row>
    <row r="1205" spans="1:13" ht="35.1" customHeight="1" x14ac:dyDescent="0.2">
      <c r="A1205" s="138">
        <v>42506</v>
      </c>
      <c r="B1205" s="139" t="s">
        <v>2895</v>
      </c>
      <c r="C1205" s="140" t="str">
        <f t="shared" si="21"/>
        <v>CTY Điện Minh Nguyên</v>
      </c>
      <c r="D1205" s="141" t="s">
        <v>2843</v>
      </c>
      <c r="E1205" s="143" t="str">
        <f>IF(Table2[[#This Row],[Tên hàng hóa]]&lt;&gt;0,VLOOKUP(Table2[[#This Row],[Tên hàng hóa]],Table1[[Tên hàng hóa]:[Quy cách]],2,0),"")</f>
        <v>OMRON</v>
      </c>
      <c r="F1205" s="143" t="str">
        <f>IF(Table2[[#This Row],[Tên hàng hóa]]&lt;&gt;0,VLOOKUP(Table2[[#This Row],[Tên hàng hóa]],Table1[[Tên hàng hóa]:[ĐVT]],3,0),"")</f>
        <v>Cái</v>
      </c>
      <c r="G1205" s="145">
        <v>990000</v>
      </c>
      <c r="H1205" s="145">
        <v>2</v>
      </c>
      <c r="I1205" s="146">
        <f>IF(Table2[[#This Row],[Số lượng]]&lt;&gt;0,Table2[[#This Row],[Số lượng]]*Table2[[#This Row],[Đơn giá mua]],"")</f>
        <v>1980000</v>
      </c>
      <c r="J1205" s="146">
        <f ca="1">IF(AND(Table2[[#This Row],[Tên hàng hóa]]&lt;&gt;0,D1206=""),SUM(OFFSET(Table2[[#This Row],[Thành tiền]],0,0,-COUNTIF(Table2[Số HĐ],Table2[[#This Row],[Số HĐ]]))),"")</f>
        <v>3080000</v>
      </c>
      <c r="K1205" s="152" t="s">
        <v>464</v>
      </c>
      <c r="L1205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05" s="153" t="s">
        <v>3646</v>
      </c>
    </row>
    <row r="1206" spans="1:13" ht="35.1" customHeight="1" x14ac:dyDescent="0.2">
      <c r="A1206" s="138"/>
      <c r="B1206" s="139"/>
      <c r="C1206" s="140" t="str">
        <f t="shared" si="21"/>
        <v/>
      </c>
      <c r="D1206" s="141"/>
      <c r="E1206" s="143" t="str">
        <f>IF(Table2[[#This Row],[Tên hàng hóa]]&lt;&gt;0,VLOOKUP(Table2[[#This Row],[Tên hàng hóa]],Table1[[Tên hàng hóa]:[Quy cách]],2,0),"")</f>
        <v/>
      </c>
      <c r="F1206" s="143" t="str">
        <f>IF(Table2[[#This Row],[Tên hàng hóa]]&lt;&gt;0,VLOOKUP(Table2[[#This Row],[Tên hàng hóa]],Table1[[Tên hàng hóa]:[ĐVT]],3,0),"")</f>
        <v/>
      </c>
      <c r="G1206" s="145"/>
      <c r="H1206" s="145"/>
      <c r="I1206" s="146" t="str">
        <f>IF(Table2[[#This Row],[Số lượng]]&lt;&gt;0,Table2[[#This Row],[Số lượng]]*Table2[[#This Row],[Đơn giá mua]],"")</f>
        <v/>
      </c>
      <c r="J1206" s="146" t="str">
        <f ca="1">IF(AND(Table2[[#This Row],[Tên hàng hóa]]&lt;&gt;0,D1207=""),SUM(OFFSET(Table2[[#This Row],[Thành tiền]],0,0,-COUNTIF(Table2[Số HĐ],Table2[[#This Row],[Số HĐ]]))),"")</f>
        <v/>
      </c>
      <c r="K1206" s="145"/>
      <c r="L120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06" s="147"/>
    </row>
    <row r="1207" spans="1:13" ht="35.1" customHeight="1" x14ac:dyDescent="0.2">
      <c r="A1207" s="148">
        <v>42513</v>
      </c>
      <c r="B1207" s="149" t="s">
        <v>2896</v>
      </c>
      <c r="C1207" s="140" t="s">
        <v>2414</v>
      </c>
      <c r="D1207" s="150" t="s">
        <v>2225</v>
      </c>
      <c r="E1207" s="143" t="str">
        <f>IF(Table2[[#This Row],[Tên hàng hóa]]&lt;&gt;0,VLOOKUP(Table2[[#This Row],[Tên hàng hóa]],Table1[[Tên hàng hóa]:[Quy cách]],2,0),"")</f>
        <v>Autonic</v>
      </c>
      <c r="F1207" s="143" t="str">
        <f>IF(Table2[[#This Row],[Tên hàng hóa]]&lt;&gt;0,VLOOKUP(Table2[[#This Row],[Tên hàng hóa]],Table1[[Tên hàng hóa]:[ĐVT]],3,0),"")</f>
        <v>Cái</v>
      </c>
      <c r="G1207" s="145">
        <v>1996000</v>
      </c>
      <c r="H1207" s="145">
        <v>1</v>
      </c>
      <c r="I1207" s="146">
        <f>IF(Table2[[#This Row],[Số lượng]]&lt;&gt;0,Table2[[#This Row],[Số lượng]]*Table2[[#This Row],[Đơn giá mua]],"")</f>
        <v>1996000</v>
      </c>
      <c r="J1207" s="146">
        <f ca="1">IF(AND(Table2[[#This Row],[Tên hàng hóa]]&lt;&gt;0,D1208=""),SUM(OFFSET(Table2[[#This Row],[Thành tiền]],0,0,-COUNTIF(Table2[Số HĐ],Table2[[#This Row],[Số HĐ]]))),"")</f>
        <v>1996000</v>
      </c>
      <c r="K1207" s="145" t="s">
        <v>464</v>
      </c>
      <c r="L1207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07" s="147" t="s">
        <v>2136</v>
      </c>
    </row>
    <row r="1208" spans="1:13" ht="35.1" customHeight="1" x14ac:dyDescent="0.2">
      <c r="A1208" s="138"/>
      <c r="B1208" s="139"/>
      <c r="C1208" s="140" t="str">
        <f t="shared" si="21"/>
        <v/>
      </c>
      <c r="D1208" s="141"/>
      <c r="E1208" s="143" t="str">
        <f>IF(Table2[[#This Row],[Tên hàng hóa]]&lt;&gt;0,VLOOKUP(Table2[[#This Row],[Tên hàng hóa]],Table1[[Tên hàng hóa]:[Quy cách]],2,0),"")</f>
        <v/>
      </c>
      <c r="F1208" s="143" t="str">
        <f>IF(Table2[[#This Row],[Tên hàng hóa]]&lt;&gt;0,VLOOKUP(Table2[[#This Row],[Tên hàng hóa]],Table1[[Tên hàng hóa]:[ĐVT]],3,0),"")</f>
        <v/>
      </c>
      <c r="G1208" s="145"/>
      <c r="H1208" s="145"/>
      <c r="I1208" s="146" t="str">
        <f>IF(Table2[[#This Row],[Số lượng]]&lt;&gt;0,Table2[[#This Row],[Số lượng]]*Table2[[#This Row],[Đơn giá mua]],"")</f>
        <v/>
      </c>
      <c r="J1208" s="146" t="str">
        <f ca="1">IF(AND(Table2[[#This Row],[Tên hàng hóa]]&lt;&gt;0,D1209=""),SUM(OFFSET(Table2[[#This Row],[Thành tiền]],0,0,-COUNTIF(Table2[Số HĐ],Table2[[#This Row],[Số HĐ]]))),"")</f>
        <v/>
      </c>
      <c r="K1208" s="145"/>
      <c r="L120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08" s="147"/>
    </row>
    <row r="1209" spans="1:13" ht="35.1" customHeight="1" x14ac:dyDescent="0.2">
      <c r="A1209" s="148">
        <v>42513</v>
      </c>
      <c r="B1209" s="149" t="s">
        <v>2897</v>
      </c>
      <c r="C1209" s="140" t="s">
        <v>480</v>
      </c>
      <c r="D1209" s="141" t="s">
        <v>309</v>
      </c>
      <c r="E1209" s="143" t="str">
        <f>IF(Table2[[#This Row],[Tên hàng hóa]]&lt;&gt;0,VLOOKUP(Table2[[#This Row],[Tên hàng hóa]],Table1[[Tên hàng hóa]:[Quy cách]],2,0),"")</f>
        <v>Đầu dò nhiệt độ</v>
      </c>
      <c r="F1209" s="143" t="str">
        <f>IF(Table2[[#This Row],[Tên hàng hóa]]&lt;&gt;0,VLOOKUP(Table2[[#This Row],[Tên hàng hóa]],Table1[[Tên hàng hóa]:[ĐVT]],3,0),"")</f>
        <v>Cái</v>
      </c>
      <c r="G1209" s="145">
        <v>389400</v>
      </c>
      <c r="H1209" s="145">
        <v>2</v>
      </c>
      <c r="I1209" s="146">
        <f>IF(Table2[[#This Row],[Số lượng]]&lt;&gt;0,Table2[[#This Row],[Số lượng]]*Table2[[#This Row],[Đơn giá mua]],"")</f>
        <v>778800</v>
      </c>
      <c r="J1209" s="146" t="str">
        <f ca="1">IF(AND(Table2[[#This Row],[Tên hàng hóa]]&lt;&gt;0,D1210=""),SUM(OFFSET(Table2[[#This Row],[Thành tiền]],0,0,-COUNTIF(Table2[Số HĐ],Table2[[#This Row],[Số HĐ]]))),"")</f>
        <v/>
      </c>
      <c r="K1209" s="145"/>
      <c r="L120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09" s="147"/>
    </row>
    <row r="1210" spans="1:13" ht="35.1" customHeight="1" x14ac:dyDescent="0.2">
      <c r="A1210" s="148">
        <v>42513</v>
      </c>
      <c r="B1210" s="149" t="s">
        <v>2897</v>
      </c>
      <c r="C1210" s="140" t="s">
        <v>480</v>
      </c>
      <c r="D1210" s="150" t="s">
        <v>2882</v>
      </c>
      <c r="E1210" s="143" t="str">
        <f>IF(Table2[[#This Row],[Tên hàng hóa]]&lt;&gt;0,VLOOKUP(Table2[[#This Row],[Tên hàng hóa]],Table1[[Tên hàng hóa]:[Quy cách]],2,0),"")</f>
        <v>Cảm Biến</v>
      </c>
      <c r="F1210" s="143" t="str">
        <f>IF(Table2[[#This Row],[Tên hàng hóa]]&lt;&gt;0,VLOOKUP(Table2[[#This Row],[Tên hàng hóa]],Table1[[Tên hàng hóa]:[ĐVT]],3,0),"")</f>
        <v>Cái</v>
      </c>
      <c r="G1210" s="145">
        <v>335500</v>
      </c>
      <c r="H1210" s="145">
        <v>2</v>
      </c>
      <c r="I1210" s="146">
        <f>IF(Table2[[#This Row],[Số lượng]]&lt;&gt;0,Table2[[#This Row],[Số lượng]]*Table2[[#This Row],[Đơn giá mua]],"")</f>
        <v>671000</v>
      </c>
      <c r="J1210" s="146" t="str">
        <f ca="1">IF(AND(Table2[[#This Row],[Tên hàng hóa]]&lt;&gt;0,D1211=""),SUM(OFFSET(Table2[[#This Row],[Thành tiền]],0,0,-COUNTIF(Table2[Số HĐ],Table2[[#This Row],[Số HĐ]]))),"")</f>
        <v/>
      </c>
      <c r="K1210" s="145"/>
      <c r="L121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10" s="147"/>
    </row>
    <row r="1211" spans="1:13" ht="35.1" customHeight="1" x14ac:dyDescent="0.2">
      <c r="A1211" s="148">
        <v>42513</v>
      </c>
      <c r="B1211" s="149" t="s">
        <v>2897</v>
      </c>
      <c r="C1211" s="140" t="s">
        <v>480</v>
      </c>
      <c r="D1211" s="150" t="s">
        <v>392</v>
      </c>
      <c r="E1211" s="143" t="str">
        <f>IF(Table2[[#This Row],[Tên hàng hóa]]&lt;&gt;0,VLOOKUP(Table2[[#This Row],[Tên hàng hóa]],Table1[[Tên hàng hóa]:[Quy cách]],2,0),"")</f>
        <v>Timer</v>
      </c>
      <c r="F1211" s="143" t="str">
        <f>IF(Table2[[#This Row],[Tên hàng hóa]]&lt;&gt;0,VLOOKUP(Table2[[#This Row],[Tên hàng hóa]],Table1[[Tên hàng hóa]:[ĐVT]],3,0),"")</f>
        <v>Cái</v>
      </c>
      <c r="G1211" s="145">
        <v>492800</v>
      </c>
      <c r="H1211" s="145">
        <v>1</v>
      </c>
      <c r="I1211" s="146">
        <f>IF(Table2[[#This Row],[Số lượng]]&lt;&gt;0,Table2[[#This Row],[Số lượng]]*Table2[[#This Row],[Đơn giá mua]],"")</f>
        <v>492800</v>
      </c>
      <c r="J1211" s="146" t="str">
        <f ca="1">IF(AND(Table2[[#This Row],[Tên hàng hóa]]&lt;&gt;0,D1212=""),SUM(OFFSET(Table2[[#This Row],[Thành tiền]],0,0,-COUNTIF(Table2[Số HĐ],Table2[[#This Row],[Số HĐ]]))),"")</f>
        <v/>
      </c>
      <c r="K1211" s="145"/>
      <c r="L121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11" s="147"/>
    </row>
    <row r="1212" spans="1:13" ht="35.1" customHeight="1" x14ac:dyDescent="0.2">
      <c r="A1212" s="148">
        <v>42513</v>
      </c>
      <c r="B1212" s="149" t="s">
        <v>2897</v>
      </c>
      <c r="C1212" s="140" t="s">
        <v>480</v>
      </c>
      <c r="D1212" s="150" t="s">
        <v>338</v>
      </c>
      <c r="E1212" s="143" t="str">
        <f>IF(Table2[[#This Row],[Tên hàng hóa]]&lt;&gt;0,VLOOKUP(Table2[[#This Row],[Tên hàng hóa]],Table1[[Tên hàng hóa]:[Quy cách]],2,0),"")</f>
        <v>Relay</v>
      </c>
      <c r="F1212" s="143" t="str">
        <f>IF(Table2[[#This Row],[Tên hàng hóa]]&lt;&gt;0,VLOOKUP(Table2[[#This Row],[Tên hàng hóa]],Table1[[Tên hàng hóa]:[ĐVT]],3,0),"")</f>
        <v>Cái</v>
      </c>
      <c r="G1212" s="145">
        <v>52800</v>
      </c>
      <c r="H1212" s="145">
        <v>1</v>
      </c>
      <c r="I1212" s="146">
        <f>IF(Table2[[#This Row],[Số lượng]]&lt;&gt;0,Table2[[#This Row],[Số lượng]]*Table2[[#This Row],[Đơn giá mua]],"")</f>
        <v>52800</v>
      </c>
      <c r="J1212" s="146">
        <f ca="1">IF(AND(Table2[[#This Row],[Tên hàng hóa]]&lt;&gt;0,D1213=""),SUM(OFFSET(Table2[[#This Row],[Thành tiền]],0,0,-COUNTIF(Table2[Số HĐ],Table2[[#This Row],[Số HĐ]]))),"")</f>
        <v>1995400</v>
      </c>
      <c r="K1212" s="152" t="s">
        <v>464</v>
      </c>
      <c r="L1212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12" s="153" t="s">
        <v>3336</v>
      </c>
    </row>
    <row r="1213" spans="1:13" ht="35.1" customHeight="1" x14ac:dyDescent="0.2">
      <c r="A1213" s="138"/>
      <c r="B1213" s="139"/>
      <c r="C1213" s="140" t="str">
        <f t="shared" si="21"/>
        <v/>
      </c>
      <c r="D1213" s="141"/>
      <c r="E1213" s="143" t="str">
        <f>IF(Table2[[#This Row],[Tên hàng hóa]]&lt;&gt;0,VLOOKUP(Table2[[#This Row],[Tên hàng hóa]],Table1[[Tên hàng hóa]:[Quy cách]],2,0),"")</f>
        <v/>
      </c>
      <c r="F1213" s="143" t="str">
        <f>IF(Table2[[#This Row],[Tên hàng hóa]]&lt;&gt;0,VLOOKUP(Table2[[#This Row],[Tên hàng hóa]],Table1[[Tên hàng hóa]:[ĐVT]],3,0),"")</f>
        <v/>
      </c>
      <c r="G1213" s="145"/>
      <c r="H1213" s="145"/>
      <c r="I1213" s="146" t="str">
        <f>IF(Table2[[#This Row],[Số lượng]]&lt;&gt;0,Table2[[#This Row],[Số lượng]]*Table2[[#This Row],[Đơn giá mua]],"")</f>
        <v/>
      </c>
      <c r="J1213" s="146" t="str">
        <f ca="1">IF(AND(Table2[[#This Row],[Tên hàng hóa]]&lt;&gt;0,D1214=""),SUM(OFFSET(Table2[[#This Row],[Thành tiền]],0,0,-COUNTIF(Table2[Số HĐ],Table2[[#This Row],[Số HĐ]]))),"")</f>
        <v/>
      </c>
      <c r="K1213" s="145"/>
      <c r="L121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13" s="147"/>
    </row>
    <row r="1214" spans="1:13" ht="35.1" customHeight="1" x14ac:dyDescent="0.2">
      <c r="A1214" s="148">
        <v>42514</v>
      </c>
      <c r="B1214" s="149" t="s">
        <v>2898</v>
      </c>
      <c r="C1214" s="140" t="s">
        <v>480</v>
      </c>
      <c r="D1214" s="150" t="s">
        <v>323</v>
      </c>
      <c r="E1214" s="143" t="str">
        <f>IF(Table2[[#This Row],[Tên hàng hóa]]&lt;&gt;0,VLOOKUP(Table2[[#This Row],[Tên hàng hóa]],Table1[[Tên hàng hóa]:[Quy cách]],2,0),"")</f>
        <v>Điều Khiển Mức Nước</v>
      </c>
      <c r="F1214" s="143" t="str">
        <f>IF(Table2[[#This Row],[Tên hàng hóa]]&lt;&gt;0,VLOOKUP(Table2[[#This Row],[Tên hàng hóa]],Table1[[Tên hàng hóa]:[ĐVT]],3,0),"")</f>
        <v>Cái</v>
      </c>
      <c r="G1214" s="145">
        <v>146300</v>
      </c>
      <c r="H1214" s="145">
        <v>10</v>
      </c>
      <c r="I1214" s="146">
        <f>IF(Table2[[#This Row],[Số lượng]]&lt;&gt;0,Table2[[#This Row],[Số lượng]]*Table2[[#This Row],[Đơn giá mua]],"")</f>
        <v>1463000</v>
      </c>
      <c r="J1214" s="146" t="str">
        <f ca="1">IF(AND(Table2[[#This Row],[Tên hàng hóa]]&lt;&gt;0,D1215=""),SUM(OFFSET(Table2[[#This Row],[Thành tiền]],0,0,-COUNTIF(Table2[Số HĐ],Table2[[#This Row],[Số HĐ]]))),"")</f>
        <v/>
      </c>
      <c r="K1214" s="145"/>
      <c r="L121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14" s="147"/>
    </row>
    <row r="1215" spans="1:13" ht="35.1" customHeight="1" x14ac:dyDescent="0.2">
      <c r="A1215" s="148">
        <v>42514</v>
      </c>
      <c r="B1215" s="149" t="s">
        <v>2898</v>
      </c>
      <c r="C1215" s="140" t="s">
        <v>480</v>
      </c>
      <c r="D1215" s="150" t="s">
        <v>324</v>
      </c>
      <c r="E1215" s="143" t="str">
        <f>IF(Table2[[#This Row],[Tên hàng hóa]]&lt;&gt;0,VLOOKUP(Table2[[#This Row],[Tên hàng hóa]],Table1[[Tên hàng hóa]:[Quy cách]],2,0),"")</f>
        <v>Điều Khiển Mức Nước</v>
      </c>
      <c r="F1215" s="143" t="str">
        <f>IF(Table2[[#This Row],[Tên hàng hóa]]&lt;&gt;0,VLOOKUP(Table2[[#This Row],[Tên hàng hóa]],Table1[[Tên hàng hóa]:[ĐVT]],3,0),"")</f>
        <v>Cái</v>
      </c>
      <c r="G1215" s="145">
        <v>36300</v>
      </c>
      <c r="H1215" s="145">
        <v>10</v>
      </c>
      <c r="I1215" s="146">
        <f>IF(Table2[[#This Row],[Số lượng]]&lt;&gt;0,Table2[[#This Row],[Số lượng]]*Table2[[#This Row],[Đơn giá mua]],"")</f>
        <v>363000</v>
      </c>
      <c r="J1215" s="146" t="str">
        <f ca="1">IF(AND(Table2[[#This Row],[Tên hàng hóa]]&lt;&gt;0,D1216=""),SUM(OFFSET(Table2[[#This Row],[Thành tiền]],0,0,-COUNTIF(Table2[Số HĐ],Table2[[#This Row],[Số HĐ]]))),"")</f>
        <v/>
      </c>
      <c r="K1215" s="145"/>
      <c r="L121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15" s="147"/>
    </row>
    <row r="1216" spans="1:13" ht="35.1" customHeight="1" x14ac:dyDescent="0.2">
      <c r="A1216" s="148">
        <v>42514</v>
      </c>
      <c r="B1216" s="149" t="s">
        <v>2898</v>
      </c>
      <c r="C1216" s="140" t="s">
        <v>480</v>
      </c>
      <c r="D1216" s="150" t="s">
        <v>511</v>
      </c>
      <c r="E1216" s="143" t="str">
        <f>IF(Table2[[#This Row],[Tên hàng hóa]]&lt;&gt;0,VLOOKUP(Table2[[#This Row],[Tên hàng hóa]],Table1[[Tên hàng hóa]:[Quy cách]],2,0),"")</f>
        <v>Điều Khiển Mức Nước</v>
      </c>
      <c r="F1216" s="143" t="str">
        <f>IF(Table2[[#This Row],[Tên hàng hóa]]&lt;&gt;0,VLOOKUP(Table2[[#This Row],[Tên hàng hóa]],Table1[[Tên hàng hóa]:[ĐVT]],3,0),"")</f>
        <v>Cái</v>
      </c>
      <c r="G1216" s="145">
        <v>120450</v>
      </c>
      <c r="H1216" s="145">
        <v>28</v>
      </c>
      <c r="I1216" s="146">
        <f>IF(Table2[[#This Row],[Số lượng]]&lt;&gt;0,Table2[[#This Row],[Số lượng]]*Table2[[#This Row],[Đơn giá mua]],"")</f>
        <v>3372600</v>
      </c>
      <c r="J1216" s="146" t="str">
        <f ca="1">IF(AND(Table2[[#This Row],[Tên hàng hóa]]&lt;&gt;0,D1217=""),SUM(OFFSET(Table2[[#This Row],[Thành tiền]],0,0,-COUNTIF(Table2[Số HĐ],Table2[[#This Row],[Số HĐ]]))),"")</f>
        <v/>
      </c>
      <c r="K1216" s="145"/>
      <c r="L121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16" s="147"/>
    </row>
    <row r="1217" spans="1:13" ht="35.1" customHeight="1" x14ac:dyDescent="0.2">
      <c r="A1217" s="148">
        <v>42514</v>
      </c>
      <c r="B1217" s="149" t="s">
        <v>2898</v>
      </c>
      <c r="C1217" s="140" t="s">
        <v>480</v>
      </c>
      <c r="D1217" s="150" t="s">
        <v>326</v>
      </c>
      <c r="E1217" s="143" t="str">
        <f>IF(Table2[[#This Row],[Tên hàng hóa]]&lt;&gt;0,VLOOKUP(Table2[[#This Row],[Tên hàng hóa]],Table1[[Tên hàng hóa]:[Quy cách]],2,0),"")</f>
        <v>Điều Khiển Mức Nước</v>
      </c>
      <c r="F1217" s="143" t="str">
        <f>IF(Table2[[#This Row],[Tên hàng hóa]]&lt;&gt;0,VLOOKUP(Table2[[#This Row],[Tên hàng hóa]],Table1[[Tên hàng hóa]:[ĐVT]],3,0),"")</f>
        <v>Cái</v>
      </c>
      <c r="G1217" s="145">
        <v>258500</v>
      </c>
      <c r="H1217" s="145">
        <v>10</v>
      </c>
      <c r="I1217" s="146">
        <f>IF(Table2[[#This Row],[Số lượng]]&lt;&gt;0,Table2[[#This Row],[Số lượng]]*Table2[[#This Row],[Đơn giá mua]],"")</f>
        <v>2585000</v>
      </c>
      <c r="J1217" s="146">
        <f ca="1">IF(AND(Table2[[#This Row],[Tên hàng hóa]]&lt;&gt;0,D1218=""),SUM(OFFSET(Table2[[#This Row],[Thành tiền]],0,0,-COUNTIF(Table2[Số HĐ],Table2[[#This Row],[Số HĐ]]))),"")</f>
        <v>7783600</v>
      </c>
      <c r="K1217" s="152" t="s">
        <v>464</v>
      </c>
      <c r="L1217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17" s="153" t="s">
        <v>3336</v>
      </c>
    </row>
    <row r="1218" spans="1:13" ht="35.1" customHeight="1" x14ac:dyDescent="0.2">
      <c r="A1218" s="138"/>
      <c r="B1218" s="139"/>
      <c r="C1218" s="140" t="str">
        <f>IF(AND(D1218&lt;&gt;0,D1219=""),C1046,"")</f>
        <v/>
      </c>
      <c r="D1218" s="141"/>
      <c r="E1218" s="143" t="str">
        <f>IF(Table2[[#This Row],[Tên hàng hóa]]&lt;&gt;0,VLOOKUP(Table2[[#This Row],[Tên hàng hóa]],Table1[[Tên hàng hóa]:[Quy cách]],2,0),"")</f>
        <v/>
      </c>
      <c r="F1218" s="143" t="str">
        <f>IF(Table2[[#This Row],[Tên hàng hóa]]&lt;&gt;0,VLOOKUP(Table2[[#This Row],[Tên hàng hóa]],Table1[[Tên hàng hóa]:[ĐVT]],3,0),"")</f>
        <v/>
      </c>
      <c r="G1218" s="145"/>
      <c r="H1218" s="145"/>
      <c r="I1218" s="146" t="str">
        <f>IF(Table2[[#This Row],[Số lượng]]&lt;&gt;0,Table2[[#This Row],[Số lượng]]*Table2[[#This Row],[Đơn giá mua]],"")</f>
        <v/>
      </c>
      <c r="J1218" s="146" t="str">
        <f ca="1">IF(AND(Table2[[#This Row],[Tên hàng hóa]]&lt;&gt;0,D1219=""),SUM(OFFSET(Table2[[#This Row],[Thành tiền]],0,0,-COUNTIF(Table2[Số HĐ],Table2[[#This Row],[Số HĐ]]))),"")</f>
        <v/>
      </c>
      <c r="K1218" s="145"/>
      <c r="L121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18" s="147"/>
    </row>
    <row r="1219" spans="1:13" ht="35.1" customHeight="1" x14ac:dyDescent="0.2">
      <c r="A1219" s="138">
        <v>42516</v>
      </c>
      <c r="B1219" s="139" t="s">
        <v>2934</v>
      </c>
      <c r="C1219" s="140" t="s">
        <v>480</v>
      </c>
      <c r="D1219" s="141" t="s">
        <v>2935</v>
      </c>
      <c r="E1219" s="143" t="str">
        <f>IF(Table2[[#This Row],[Tên hàng hóa]]&lt;&gt;0,VLOOKUP(Table2[[#This Row],[Tên hàng hóa]],Table1[[Tên hàng hóa]:[Quy cách]],2,0),"")</f>
        <v>OMRON</v>
      </c>
      <c r="F1219" s="143" t="str">
        <f>IF(Table2[[#This Row],[Tên hàng hóa]]&lt;&gt;0,VLOOKUP(Table2[[#This Row],[Tên hàng hóa]],Table1[[Tên hàng hóa]:[ĐVT]],3,0),"")</f>
        <v>Cái</v>
      </c>
      <c r="G1219" s="145">
        <v>1522400</v>
      </c>
      <c r="H1219" s="145">
        <v>2</v>
      </c>
      <c r="I1219" s="146">
        <f>IF(Table2[[#This Row],[Số lượng]]&lt;&gt;0,Table2[[#This Row],[Số lượng]]*Table2[[#This Row],[Đơn giá mua]],"")</f>
        <v>3044800</v>
      </c>
      <c r="J1219" s="146">
        <f ca="1">IF(AND(Table2[[#This Row],[Tên hàng hóa]]&lt;&gt;0,D1220=""),SUM(OFFSET(Table2[[#This Row],[Thành tiền]],0,0,-COUNTIF(Table2[Số HĐ],Table2[[#This Row],[Số HĐ]]))),"")</f>
        <v>3044800</v>
      </c>
      <c r="K1219" s="152" t="s">
        <v>464</v>
      </c>
      <c r="L1219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19" s="153" t="s">
        <v>3336</v>
      </c>
    </row>
    <row r="1220" spans="1:13" ht="35.1" customHeight="1" x14ac:dyDescent="0.2">
      <c r="A1220" s="138"/>
      <c r="B1220" s="139"/>
      <c r="C1220" s="140" t="str">
        <f t="shared" ref="C1220:C1244" si="22">IF(AND(D1220&lt;&gt;0,D1221=""),C1219,"")</f>
        <v/>
      </c>
      <c r="D1220" s="141"/>
      <c r="E1220" s="143" t="str">
        <f>IF(Table2[[#This Row],[Tên hàng hóa]]&lt;&gt;0,VLOOKUP(Table2[[#This Row],[Tên hàng hóa]],Table1[[Tên hàng hóa]:[Quy cách]],2,0),"")</f>
        <v/>
      </c>
      <c r="F1220" s="143" t="str">
        <f>IF(Table2[[#This Row],[Tên hàng hóa]]&lt;&gt;0,VLOOKUP(Table2[[#This Row],[Tên hàng hóa]],Table1[[Tên hàng hóa]:[ĐVT]],3,0),"")</f>
        <v/>
      </c>
      <c r="G1220" s="145"/>
      <c r="H1220" s="145"/>
      <c r="I1220" s="146" t="str">
        <f>IF(Table2[[#This Row],[Số lượng]]&lt;&gt;0,Table2[[#This Row],[Số lượng]]*Table2[[#This Row],[Đơn giá mua]],"")</f>
        <v/>
      </c>
      <c r="J1220" s="146" t="str">
        <f ca="1">IF(AND(Table2[[#This Row],[Tên hàng hóa]]&lt;&gt;0,D1221=""),SUM(OFFSET(Table2[[#This Row],[Thành tiền]],0,0,-COUNTIF(Table2[Số HĐ],Table2[[#This Row],[Số HĐ]]))),"")</f>
        <v/>
      </c>
      <c r="K1220" s="145"/>
      <c r="L122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20" s="147"/>
    </row>
    <row r="1221" spans="1:13" ht="35.1" customHeight="1" x14ac:dyDescent="0.2">
      <c r="A1221" s="138">
        <v>42517</v>
      </c>
      <c r="B1221" s="139" t="s">
        <v>2936</v>
      </c>
      <c r="C1221" s="140" t="s">
        <v>1119</v>
      </c>
      <c r="D1221" s="141" t="s">
        <v>2937</v>
      </c>
      <c r="E1221" s="143" t="str">
        <f>IF(Table2[[#This Row],[Tên hàng hóa]]&lt;&gt;0,VLOOKUP(Table2[[#This Row],[Tên hàng hóa]],Table1[[Tên hàng hóa]:[Quy cách]],2,0),"")</f>
        <v>Schneider</v>
      </c>
      <c r="F1221" s="143" t="str">
        <f>IF(Table2[[#This Row],[Tên hàng hóa]]&lt;&gt;0,VLOOKUP(Table2[[#This Row],[Tên hàng hóa]],Table1[[Tên hàng hóa]:[ĐVT]],3,0),"")</f>
        <v>Cái</v>
      </c>
      <c r="G1221" s="145">
        <v>1565850</v>
      </c>
      <c r="H1221" s="145">
        <v>4</v>
      </c>
      <c r="I1221" s="146">
        <f>IF(Table2[[#This Row],[Số lượng]]&lt;&gt;0,Table2[[#This Row],[Số lượng]]*Table2[[#This Row],[Đơn giá mua]],"")</f>
        <v>6263400</v>
      </c>
      <c r="J1221" s="146">
        <f ca="1">IF(AND(Table2[[#This Row],[Tên hàng hóa]]&lt;&gt;0,D1222=""),SUM(OFFSET(Table2[[#This Row],[Thành tiền]],0,0,-COUNTIF(Table2[Số HĐ],Table2[[#This Row],[Số HĐ]]))),"")</f>
        <v>6263400</v>
      </c>
      <c r="K1221" s="152" t="s">
        <v>464</v>
      </c>
      <c r="L122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21" s="153" t="s">
        <v>3083</v>
      </c>
    </row>
    <row r="1222" spans="1:13" ht="35.1" customHeight="1" x14ac:dyDescent="0.2">
      <c r="A1222" s="138"/>
      <c r="B1222" s="139"/>
      <c r="C1222" s="140" t="str">
        <f t="shared" si="22"/>
        <v/>
      </c>
      <c r="D1222" s="141"/>
      <c r="E1222" s="143" t="str">
        <f>IF(Table2[[#This Row],[Tên hàng hóa]]&lt;&gt;0,VLOOKUP(Table2[[#This Row],[Tên hàng hóa]],Table1[[Tên hàng hóa]:[Quy cách]],2,0),"")</f>
        <v/>
      </c>
      <c r="F1222" s="143" t="str">
        <f>IF(Table2[[#This Row],[Tên hàng hóa]]&lt;&gt;0,VLOOKUP(Table2[[#This Row],[Tên hàng hóa]],Table1[[Tên hàng hóa]:[ĐVT]],3,0),"")</f>
        <v/>
      </c>
      <c r="G1222" s="145"/>
      <c r="H1222" s="145"/>
      <c r="I1222" s="146" t="str">
        <f>IF(Table2[[#This Row],[Số lượng]]&lt;&gt;0,Table2[[#This Row],[Số lượng]]*Table2[[#This Row],[Đơn giá mua]],"")</f>
        <v/>
      </c>
      <c r="J1222" s="146" t="str">
        <f ca="1">IF(AND(Table2[[#This Row],[Tên hàng hóa]]&lt;&gt;0,D1223=""),SUM(OFFSET(Table2[[#This Row],[Thành tiền]],0,0,-COUNTIF(Table2[Số HĐ],Table2[[#This Row],[Số HĐ]]))),"")</f>
        <v/>
      </c>
      <c r="K1222" s="145"/>
      <c r="L122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22" s="147"/>
    </row>
    <row r="1223" spans="1:13" ht="35.1" customHeight="1" x14ac:dyDescent="0.2">
      <c r="A1223" s="138">
        <v>42518</v>
      </c>
      <c r="B1223" s="139" t="s">
        <v>2959</v>
      </c>
      <c r="C1223" s="140" t="s">
        <v>480</v>
      </c>
      <c r="D1223" s="141" t="s">
        <v>490</v>
      </c>
      <c r="E1223" s="143" t="str">
        <f>IF(Table2[[#This Row],[Tên hàng hóa]]&lt;&gt;0,VLOOKUP(Table2[[#This Row],[Tên hàng hóa]],Table1[[Tên hàng hóa]:[Quy cách]],2,0),"")</f>
        <v>Biến Tần</v>
      </c>
      <c r="F1223" s="143" t="str">
        <f>IF(Table2[[#This Row],[Tên hàng hóa]]&lt;&gt;0,VLOOKUP(Table2[[#This Row],[Tên hàng hóa]],Table1[[Tên hàng hóa]:[ĐVT]],3,0),"")</f>
        <v>Cái</v>
      </c>
      <c r="G1223" s="145">
        <v>6438300</v>
      </c>
      <c r="H1223" s="145">
        <v>1</v>
      </c>
      <c r="I1223" s="146">
        <f>IF(Table2[[#This Row],[Số lượng]]&lt;&gt;0,Table2[[#This Row],[Số lượng]]*Table2[[#This Row],[Đơn giá mua]],"")</f>
        <v>6438300</v>
      </c>
      <c r="J1223" s="146">
        <f ca="1">IF(AND(Table2[[#This Row],[Tên hàng hóa]]&lt;&gt;0,D1224=""),SUM(OFFSET(Table2[[#This Row],[Thành tiền]],0,0,-COUNTIF(Table2[Số HĐ],Table2[[#This Row],[Số HĐ]]))),"")</f>
        <v>6438300</v>
      </c>
      <c r="K1223" s="152" t="s">
        <v>464</v>
      </c>
      <c r="L122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23" s="153" t="s">
        <v>3336</v>
      </c>
    </row>
    <row r="1224" spans="1:13" ht="35.1" customHeight="1" x14ac:dyDescent="0.2">
      <c r="A1224" s="138"/>
      <c r="B1224" s="139"/>
      <c r="C1224" s="140" t="str">
        <f t="shared" si="22"/>
        <v/>
      </c>
      <c r="D1224" s="141"/>
      <c r="E1224" s="143" t="str">
        <f>IF(Table2[[#This Row],[Tên hàng hóa]]&lt;&gt;0,VLOOKUP(Table2[[#This Row],[Tên hàng hóa]],Table1[[Tên hàng hóa]:[Quy cách]],2,0),"")</f>
        <v/>
      </c>
      <c r="F1224" s="143" t="str">
        <f>IF(Table2[[#This Row],[Tên hàng hóa]]&lt;&gt;0,VLOOKUP(Table2[[#This Row],[Tên hàng hóa]],Table1[[Tên hàng hóa]:[ĐVT]],3,0),"")</f>
        <v/>
      </c>
      <c r="G1224" s="145"/>
      <c r="H1224" s="145"/>
      <c r="I1224" s="146" t="str">
        <f>IF(Table2[[#This Row],[Số lượng]]&lt;&gt;0,Table2[[#This Row],[Số lượng]]*Table2[[#This Row],[Đơn giá mua]],"")</f>
        <v/>
      </c>
      <c r="J1224" s="146" t="str">
        <f ca="1">IF(AND(Table2[[#This Row],[Tên hàng hóa]]&lt;&gt;0,D1225=""),SUM(OFFSET(Table2[[#This Row],[Thành tiền]],0,0,-COUNTIF(Table2[Số HĐ],Table2[[#This Row],[Số HĐ]]))),"")</f>
        <v/>
      </c>
      <c r="K1224" s="145"/>
      <c r="L122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24" s="147"/>
    </row>
    <row r="1225" spans="1:13" ht="35.1" customHeight="1" x14ac:dyDescent="0.2">
      <c r="A1225" s="138">
        <v>42522</v>
      </c>
      <c r="B1225" s="139" t="s">
        <v>2960</v>
      </c>
      <c r="C1225" s="140" t="s">
        <v>480</v>
      </c>
      <c r="D1225" s="141" t="s">
        <v>683</v>
      </c>
      <c r="E1225" s="143" t="str">
        <f>IF(Table2[[#This Row],[Tên hàng hóa]]&lt;&gt;0,VLOOKUP(Table2[[#This Row],[Tên hàng hóa]],Table1[[Tên hàng hóa]:[Quy cách]],2,0),"")</f>
        <v>Relay</v>
      </c>
      <c r="F1225" s="143" t="str">
        <f>IF(Table2[[#This Row],[Tên hàng hóa]]&lt;&gt;0,VLOOKUP(Table2[[#This Row],[Tên hàng hóa]],Table1[[Tên hàng hóa]:[ĐVT]],3,0),"")</f>
        <v>Cái</v>
      </c>
      <c r="G1225" s="145">
        <v>1988800</v>
      </c>
      <c r="H1225" s="145">
        <v>5</v>
      </c>
      <c r="I1225" s="146">
        <f>IF(Table2[[#This Row],[Số lượng]]&lt;&gt;0,Table2[[#This Row],[Số lượng]]*Table2[[#This Row],[Đơn giá mua]],"")</f>
        <v>9944000</v>
      </c>
      <c r="J1225" s="146">
        <f ca="1">IF(AND(Table2[[#This Row],[Tên hàng hóa]]&lt;&gt;0,D1226=""),SUM(OFFSET(Table2[[#This Row],[Thành tiền]],0,0,-COUNTIF(Table2[Số HĐ],Table2[[#This Row],[Số HĐ]]))),"")</f>
        <v>9944000</v>
      </c>
      <c r="K1225" s="152" t="s">
        <v>464</v>
      </c>
      <c r="L1225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25" s="153" t="s">
        <v>3506</v>
      </c>
    </row>
    <row r="1226" spans="1:13" ht="35.1" customHeight="1" x14ac:dyDescent="0.2">
      <c r="A1226" s="138"/>
      <c r="B1226" s="139"/>
      <c r="C1226" s="140" t="str">
        <f t="shared" si="22"/>
        <v/>
      </c>
      <c r="D1226" s="141"/>
      <c r="E1226" s="143" t="str">
        <f>IF(Table2[[#This Row],[Tên hàng hóa]]&lt;&gt;0,VLOOKUP(Table2[[#This Row],[Tên hàng hóa]],Table1[[Tên hàng hóa]:[Quy cách]],2,0),"")</f>
        <v/>
      </c>
      <c r="F1226" s="143" t="str">
        <f>IF(Table2[[#This Row],[Tên hàng hóa]]&lt;&gt;0,VLOOKUP(Table2[[#This Row],[Tên hàng hóa]],Table1[[Tên hàng hóa]:[ĐVT]],3,0),"")</f>
        <v/>
      </c>
      <c r="G1226" s="145"/>
      <c r="H1226" s="145"/>
      <c r="I1226" s="146" t="str">
        <f>IF(Table2[[#This Row],[Số lượng]]&lt;&gt;0,Table2[[#This Row],[Số lượng]]*Table2[[#This Row],[Đơn giá mua]],"")</f>
        <v/>
      </c>
      <c r="J1226" s="146" t="str">
        <f ca="1">IF(AND(Table2[[#This Row],[Tên hàng hóa]]&lt;&gt;0,D1227=""),SUM(OFFSET(Table2[[#This Row],[Thành tiền]],0,0,-COUNTIF(Table2[Số HĐ],Table2[[#This Row],[Số HĐ]]))),"")</f>
        <v/>
      </c>
      <c r="K1226" s="145"/>
      <c r="L122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26" s="147"/>
    </row>
    <row r="1227" spans="1:13" ht="35.1" customHeight="1" x14ac:dyDescent="0.2">
      <c r="A1227" s="138">
        <v>42523</v>
      </c>
      <c r="B1227" s="149" t="s">
        <v>3505</v>
      </c>
      <c r="C1227" s="140" t="s">
        <v>480</v>
      </c>
      <c r="D1227" s="141" t="s">
        <v>2964</v>
      </c>
      <c r="E1227" s="143" t="str">
        <f>IF(Table2[[#This Row],[Tên hàng hóa]]&lt;&gt;0,VLOOKUP(Table2[[#This Row],[Tên hàng hóa]],Table1[[Tên hàng hóa]:[Quy cách]],2,0),"")</f>
        <v>Quạt</v>
      </c>
      <c r="F1227" s="143" t="str">
        <f>IF(Table2[[#This Row],[Tên hàng hóa]]&lt;&gt;0,VLOOKUP(Table2[[#This Row],[Tên hàng hóa]],Table1[[Tên hàng hóa]:[ĐVT]],3,0),"")</f>
        <v>Cái</v>
      </c>
      <c r="G1227" s="145">
        <v>616000</v>
      </c>
      <c r="H1227" s="145">
        <v>10</v>
      </c>
      <c r="I1227" s="146">
        <f>IF(Table2[[#This Row],[Số lượng]]&lt;&gt;0,Table2[[#This Row],[Số lượng]]*Table2[[#This Row],[Đơn giá mua]],"")</f>
        <v>6160000</v>
      </c>
      <c r="J1227" s="146">
        <f ca="1">IF(AND(Table2[[#This Row],[Tên hàng hóa]]&lt;&gt;0,D1228=""),SUM(OFFSET(Table2[[#This Row],[Thành tiền]],0,0,-COUNTIF(Table2[Số HĐ],Table2[[#This Row],[Số HĐ]]))),"")</f>
        <v>6160000</v>
      </c>
      <c r="K1227" s="152" t="s">
        <v>464</v>
      </c>
      <c r="L1227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27" s="153" t="s">
        <v>3506</v>
      </c>
    </row>
    <row r="1228" spans="1:13" ht="35.1" customHeight="1" x14ac:dyDescent="0.2">
      <c r="A1228" s="138"/>
      <c r="B1228" s="139"/>
      <c r="C1228" s="140" t="str">
        <f t="shared" si="22"/>
        <v/>
      </c>
      <c r="D1228" s="141"/>
      <c r="E1228" s="143" t="str">
        <f>IF(Table2[[#This Row],[Tên hàng hóa]]&lt;&gt;0,VLOOKUP(Table2[[#This Row],[Tên hàng hóa]],Table1[[Tên hàng hóa]:[Quy cách]],2,0),"")</f>
        <v/>
      </c>
      <c r="F1228" s="143" t="str">
        <f>IF(Table2[[#This Row],[Tên hàng hóa]]&lt;&gt;0,VLOOKUP(Table2[[#This Row],[Tên hàng hóa]],Table1[[Tên hàng hóa]:[ĐVT]],3,0),"")</f>
        <v/>
      </c>
      <c r="G1228" s="145"/>
      <c r="H1228" s="145"/>
      <c r="I1228" s="146" t="str">
        <f>IF(Table2[[#This Row],[Số lượng]]&lt;&gt;0,Table2[[#This Row],[Số lượng]]*Table2[[#This Row],[Đơn giá mua]],"")</f>
        <v/>
      </c>
      <c r="J1228" s="146" t="str">
        <f ca="1">IF(AND(Table2[[#This Row],[Tên hàng hóa]]&lt;&gt;0,D1229=""),SUM(OFFSET(Table2[[#This Row],[Thành tiền]],0,0,-COUNTIF(Table2[Số HĐ],Table2[[#This Row],[Số HĐ]]))),"")</f>
        <v/>
      </c>
      <c r="K1228" s="145"/>
      <c r="L122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28" s="147"/>
    </row>
    <row r="1229" spans="1:13" ht="35.1" customHeight="1" x14ac:dyDescent="0.2">
      <c r="A1229" s="138">
        <v>42510</v>
      </c>
      <c r="B1229" s="139" t="s">
        <v>2975</v>
      </c>
      <c r="C1229" s="140" t="s">
        <v>521</v>
      </c>
      <c r="D1229" s="141" t="s">
        <v>319</v>
      </c>
      <c r="E1229" s="143" t="str">
        <f>IF(Table2[[#This Row],[Tên hàng hóa]]&lt;&gt;0,VLOOKUP(Table2[[#This Row],[Tên hàng hóa]],Table1[[Tên hàng hóa]:[Quy cách]],2,0),"")</f>
        <v>Điều Khiển Mức Nước</v>
      </c>
      <c r="F1229" s="143" t="str">
        <f>IF(Table2[[#This Row],[Tên hàng hóa]]&lt;&gt;0,VLOOKUP(Table2[[#This Row],[Tên hàng hóa]],Table1[[Tên hàng hóa]:[ĐVT]],3,0),"")</f>
        <v>Cái</v>
      </c>
      <c r="G1229" s="145">
        <v>935000</v>
      </c>
      <c r="H1229" s="145">
        <v>10</v>
      </c>
      <c r="I1229" s="146">
        <f>IF(Table2[[#This Row],[Số lượng]]&lt;&gt;0,Table2[[#This Row],[Số lượng]]*Table2[[#This Row],[Đơn giá mua]],"")</f>
        <v>9350000</v>
      </c>
      <c r="J1229" s="146" t="str">
        <f ca="1">IF(AND(Table2[[#This Row],[Tên hàng hóa]]&lt;&gt;0,D1230=""),SUM(OFFSET(Table2[[#This Row],[Thành tiền]],0,0,-COUNTIF(Table2[Số HĐ],Table2[[#This Row],[Số HĐ]]))),"")</f>
        <v/>
      </c>
      <c r="K1229" s="145"/>
      <c r="L122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29" s="147"/>
    </row>
    <row r="1230" spans="1:13" ht="35.1" customHeight="1" x14ac:dyDescent="0.2">
      <c r="A1230" s="138">
        <v>42510</v>
      </c>
      <c r="B1230" s="139" t="s">
        <v>2975</v>
      </c>
      <c r="C1230" s="140" t="s">
        <v>521</v>
      </c>
      <c r="D1230" s="141" t="s">
        <v>432</v>
      </c>
      <c r="E1230" s="143" t="str">
        <f>IF(Table2[[#This Row],[Tên hàng hóa]]&lt;&gt;0,VLOOKUP(Table2[[#This Row],[Tên hàng hóa]],Table1[[Tên hàng hóa]:[Quy cách]],2,0),"")</f>
        <v>Socket</v>
      </c>
      <c r="F1230" s="143" t="str">
        <f>IF(Table2[[#This Row],[Tên hàng hóa]]&lt;&gt;0,VLOOKUP(Table2[[#This Row],[Tên hàng hóa]],Table1[[Tên hàng hóa]:[ĐVT]],3,0),"")</f>
        <v>Cái</v>
      </c>
      <c r="G1230" s="145">
        <v>35200</v>
      </c>
      <c r="H1230" s="145">
        <v>10</v>
      </c>
      <c r="I1230" s="146">
        <f>IF(Table2[[#This Row],[Số lượng]]&lt;&gt;0,Table2[[#This Row],[Số lượng]]*Table2[[#This Row],[Đơn giá mua]],"")</f>
        <v>352000</v>
      </c>
      <c r="J1230" s="146" t="str">
        <f ca="1">IF(AND(Table2[[#This Row],[Tên hàng hóa]]&lt;&gt;0,D1231=""),SUM(OFFSET(Table2[[#This Row],[Thành tiền]],0,0,-COUNTIF(Table2[Số HĐ],Table2[[#This Row],[Số HĐ]]))),"")</f>
        <v/>
      </c>
      <c r="K1230" s="145"/>
      <c r="L123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30" s="147"/>
    </row>
    <row r="1231" spans="1:13" ht="35.1" customHeight="1" x14ac:dyDescent="0.2">
      <c r="A1231" s="138">
        <v>42510</v>
      </c>
      <c r="B1231" s="139" t="s">
        <v>2975</v>
      </c>
      <c r="C1231" s="140" t="s">
        <v>521</v>
      </c>
      <c r="D1231" s="141" t="s">
        <v>1444</v>
      </c>
      <c r="E1231" s="143" t="str">
        <f>IF(Table2[[#This Row],[Tên hàng hóa]]&lt;&gt;0,VLOOKUP(Table2[[#This Row],[Tên hàng hóa]],Table1[[Tên hàng hóa]:[Quy cách]],2,0),"")</f>
        <v>Quạt</v>
      </c>
      <c r="F1231" s="143" t="str">
        <f>IF(Table2[[#This Row],[Tên hàng hóa]]&lt;&gt;0,VLOOKUP(Table2[[#This Row],[Tên hàng hóa]],Table1[[Tên hàng hóa]:[ĐVT]],3,0),"")</f>
        <v>Cái</v>
      </c>
      <c r="G1231" s="145">
        <v>77000</v>
      </c>
      <c r="H1231" s="145">
        <v>3</v>
      </c>
      <c r="I1231" s="146">
        <f>IF(Table2[[#This Row],[Số lượng]]&lt;&gt;0,Table2[[#This Row],[Số lượng]]*Table2[[#This Row],[Đơn giá mua]],"")</f>
        <v>231000</v>
      </c>
      <c r="J1231" s="146" t="str">
        <f ca="1">IF(AND(Table2[[#This Row],[Tên hàng hóa]]&lt;&gt;0,D1232=""),SUM(OFFSET(Table2[[#This Row],[Thành tiền]],0,0,-COUNTIF(Table2[Số HĐ],Table2[[#This Row],[Số HĐ]]))),"")</f>
        <v/>
      </c>
      <c r="K1231" s="145"/>
      <c r="L123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31" s="147"/>
    </row>
    <row r="1232" spans="1:13" ht="35.1" customHeight="1" x14ac:dyDescent="0.2">
      <c r="A1232" s="138">
        <v>42510</v>
      </c>
      <c r="B1232" s="139" t="s">
        <v>2975</v>
      </c>
      <c r="C1232" s="140" t="s">
        <v>521</v>
      </c>
      <c r="D1232" s="141" t="s">
        <v>2912</v>
      </c>
      <c r="E1232" s="143" t="str">
        <f>IF(Table2[[#This Row],[Tên hàng hóa]]&lt;&gt;0,VLOOKUP(Table2[[#This Row],[Tên hàng hóa]],Table1[[Tên hàng hóa]:[Quy cách]],2,0),"")</f>
        <v>dây điện</v>
      </c>
      <c r="F1232" s="143" t="str">
        <f>IF(Table2[[#This Row],[Tên hàng hóa]]&lt;&gt;0,VLOOKUP(Table2[[#This Row],[Tên hàng hóa]],Table1[[Tên hàng hóa]:[ĐVT]],3,0),"")</f>
        <v>mét</v>
      </c>
      <c r="G1232" s="145">
        <v>13200</v>
      </c>
      <c r="H1232" s="145">
        <v>100</v>
      </c>
      <c r="I1232" s="146">
        <f>IF(Table2[[#This Row],[Số lượng]]&lt;&gt;0,Table2[[#This Row],[Số lượng]]*Table2[[#This Row],[Đơn giá mua]],"")</f>
        <v>1320000</v>
      </c>
      <c r="J1232" s="146">
        <f ca="1">IF(AND(Table2[[#This Row],[Tên hàng hóa]]&lt;&gt;0,D1233=""),SUM(OFFSET(Table2[[#This Row],[Thành tiền]],0,0,-COUNTIF(Table2[Số HĐ],Table2[[#This Row],[Số HĐ]]))),"")</f>
        <v>11253000</v>
      </c>
      <c r="K1232" s="152" t="s">
        <v>464</v>
      </c>
      <c r="L1232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32" s="153" t="s">
        <v>3646</v>
      </c>
    </row>
    <row r="1233" spans="1:13" ht="35.1" customHeight="1" x14ac:dyDescent="0.2">
      <c r="A1233" s="138"/>
      <c r="B1233" s="139"/>
      <c r="C1233" s="140" t="str">
        <f t="shared" si="22"/>
        <v/>
      </c>
      <c r="D1233" s="141"/>
      <c r="E1233" s="143" t="str">
        <f>IF(Table2[[#This Row],[Tên hàng hóa]]&lt;&gt;0,VLOOKUP(Table2[[#This Row],[Tên hàng hóa]],Table1[[Tên hàng hóa]:[Quy cách]],2,0),"")</f>
        <v/>
      </c>
      <c r="F1233" s="143" t="str">
        <f>IF(Table2[[#This Row],[Tên hàng hóa]]&lt;&gt;0,VLOOKUP(Table2[[#This Row],[Tên hàng hóa]],Table1[[Tên hàng hóa]:[ĐVT]],3,0),"")</f>
        <v/>
      </c>
      <c r="G1233" s="145"/>
      <c r="H1233" s="145"/>
      <c r="I1233" s="146" t="str">
        <f>IF(Table2[[#This Row],[Số lượng]]&lt;&gt;0,Table2[[#This Row],[Số lượng]]*Table2[[#This Row],[Đơn giá mua]],"")</f>
        <v/>
      </c>
      <c r="J1233" s="146" t="str">
        <f ca="1">IF(AND(Table2[[#This Row],[Tên hàng hóa]]&lt;&gt;0,D1234=""),SUM(OFFSET(Table2[[#This Row],[Thành tiền]],0,0,-COUNTIF(Table2[Số HĐ],Table2[[#This Row],[Số HĐ]]))),"")</f>
        <v/>
      </c>
      <c r="K1233" s="145"/>
      <c r="L123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33" s="147"/>
    </row>
    <row r="1234" spans="1:13" ht="35.1" customHeight="1" x14ac:dyDescent="0.2">
      <c r="A1234" s="138">
        <v>42514</v>
      </c>
      <c r="B1234" s="139" t="s">
        <v>2976</v>
      </c>
      <c r="C1234" s="140" t="s">
        <v>521</v>
      </c>
      <c r="D1234" s="141" t="s">
        <v>104</v>
      </c>
      <c r="E1234" s="143" t="str">
        <f>IF(Table2[[#This Row],[Tên hàng hóa]]&lt;&gt;0,VLOOKUP(Table2[[#This Row],[Tên hàng hóa]],Table1[[Tên hàng hóa]:[Quy cách]],2,0),"")</f>
        <v>Bộ Điều Khiển Lập Trình</v>
      </c>
      <c r="F1234" s="143" t="str">
        <f>IF(Table2[[#This Row],[Tên hàng hóa]]&lt;&gt;0,VLOOKUP(Table2[[#This Row],[Tên hàng hóa]],Table1[[Tên hàng hóa]:[ĐVT]],3,0),"")</f>
        <v>Cái</v>
      </c>
      <c r="G1234" s="145">
        <v>770000</v>
      </c>
      <c r="H1234" s="145">
        <v>1</v>
      </c>
      <c r="I1234" s="146">
        <f>IF(Table2[[#This Row],[Số lượng]]&lt;&gt;0,Table2[[#This Row],[Số lượng]]*Table2[[#This Row],[Đơn giá mua]],"")</f>
        <v>770000</v>
      </c>
      <c r="J1234" s="146" t="str">
        <f ca="1">IF(AND(Table2[[#This Row],[Tên hàng hóa]]&lt;&gt;0,D1235=""),SUM(OFFSET(Table2[[#This Row],[Thành tiền]],0,0,-COUNTIF(Table2[Số HĐ],Table2[[#This Row],[Số HĐ]]))),"")</f>
        <v/>
      </c>
      <c r="K1234" s="145"/>
      <c r="L123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34" s="147"/>
    </row>
    <row r="1235" spans="1:13" ht="35.1" customHeight="1" x14ac:dyDescent="0.2">
      <c r="A1235" s="138">
        <v>42514</v>
      </c>
      <c r="B1235" s="139" t="s">
        <v>2976</v>
      </c>
      <c r="C1235" s="140" t="str">
        <f t="shared" si="22"/>
        <v>CTY Điện Minh Nguyên</v>
      </c>
      <c r="D1235" s="141" t="s">
        <v>1225</v>
      </c>
      <c r="E1235" s="143" t="str">
        <f>IF(Table2[[#This Row],[Tên hàng hóa]]&lt;&gt;0,VLOOKUP(Table2[[#This Row],[Tên hàng hóa]],Table1[[Tên hàng hóa]:[Quy cách]],2,0),"")</f>
        <v>Cảm Biến</v>
      </c>
      <c r="F1235" s="143" t="str">
        <f>IF(Table2[[#This Row],[Tên hàng hóa]]&lt;&gt;0,VLOOKUP(Table2[[#This Row],[Tên hàng hóa]],Table1[[Tên hàng hóa]:[ĐVT]],3,0),"")</f>
        <v>Cái</v>
      </c>
      <c r="G1235" s="145">
        <v>539000</v>
      </c>
      <c r="H1235" s="145">
        <v>2</v>
      </c>
      <c r="I1235" s="146">
        <f>IF(Table2[[#This Row],[Số lượng]]&lt;&gt;0,Table2[[#This Row],[Số lượng]]*Table2[[#This Row],[Đơn giá mua]],"")</f>
        <v>1078000</v>
      </c>
      <c r="J1235" s="146">
        <f ca="1">IF(AND(Table2[[#This Row],[Tên hàng hóa]]&lt;&gt;0,D1236=""),SUM(OFFSET(Table2[[#This Row],[Thành tiền]],0,0,-COUNTIF(Table2[Số HĐ],Table2[[#This Row],[Số HĐ]]))),"")</f>
        <v>1848000</v>
      </c>
      <c r="K1235" s="152" t="s">
        <v>464</v>
      </c>
      <c r="L1235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35" s="153" t="s">
        <v>3733</v>
      </c>
    </row>
    <row r="1236" spans="1:13" ht="35.1" customHeight="1" x14ac:dyDescent="0.2">
      <c r="A1236" s="138"/>
      <c r="B1236" s="139"/>
      <c r="C1236" s="140" t="str">
        <f t="shared" si="22"/>
        <v/>
      </c>
      <c r="D1236" s="141"/>
      <c r="E1236" s="143" t="str">
        <f>IF(Table2[[#This Row],[Tên hàng hóa]]&lt;&gt;0,VLOOKUP(Table2[[#This Row],[Tên hàng hóa]],Table1[[Tên hàng hóa]:[Quy cách]],2,0),"")</f>
        <v/>
      </c>
      <c r="F1236" s="143" t="str">
        <f>IF(Table2[[#This Row],[Tên hàng hóa]]&lt;&gt;0,VLOOKUP(Table2[[#This Row],[Tên hàng hóa]],Table1[[Tên hàng hóa]:[ĐVT]],3,0),"")</f>
        <v/>
      </c>
      <c r="G1236" s="145"/>
      <c r="H1236" s="145"/>
      <c r="I1236" s="146" t="str">
        <f>IF(Table2[[#This Row],[Số lượng]]&lt;&gt;0,Table2[[#This Row],[Số lượng]]*Table2[[#This Row],[Đơn giá mua]],"")</f>
        <v/>
      </c>
      <c r="J1236" s="146" t="str">
        <f ca="1">IF(AND(Table2[[#This Row],[Tên hàng hóa]]&lt;&gt;0,D1237=""),SUM(OFFSET(Table2[[#This Row],[Thành tiền]],0,0,-COUNTIF(Table2[Số HĐ],Table2[[#This Row],[Số HĐ]]))),"")</f>
        <v/>
      </c>
      <c r="K1236" s="145"/>
      <c r="L123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36" s="147"/>
    </row>
    <row r="1237" spans="1:13" ht="35.1" customHeight="1" x14ac:dyDescent="0.2">
      <c r="A1237" s="138">
        <v>42518</v>
      </c>
      <c r="B1237" s="139" t="s">
        <v>2977</v>
      </c>
      <c r="C1237" s="140" t="s">
        <v>521</v>
      </c>
      <c r="D1237" s="141" t="s">
        <v>319</v>
      </c>
      <c r="E1237" s="143" t="str">
        <f>IF(Table2[[#This Row],[Tên hàng hóa]]&lt;&gt;0,VLOOKUP(Table2[[#This Row],[Tên hàng hóa]],Table1[[Tên hàng hóa]:[Quy cách]],2,0),"")</f>
        <v>Điều Khiển Mức Nước</v>
      </c>
      <c r="F1237" s="143" t="str">
        <f>IF(Table2[[#This Row],[Tên hàng hóa]]&lt;&gt;0,VLOOKUP(Table2[[#This Row],[Tên hàng hóa]],Table1[[Tên hàng hóa]:[ĐVT]],3,0),"")</f>
        <v>Cái</v>
      </c>
      <c r="G1237" s="145">
        <v>935000</v>
      </c>
      <c r="H1237" s="145">
        <v>12</v>
      </c>
      <c r="I1237" s="146">
        <f>IF(Table2[[#This Row],[Số lượng]]&lt;&gt;0,Table2[[#This Row],[Số lượng]]*Table2[[#This Row],[Đơn giá mua]],"")</f>
        <v>11220000</v>
      </c>
      <c r="J1237" s="146">
        <f ca="1">IF(AND(Table2[[#This Row],[Tên hàng hóa]]&lt;&gt;0,D1238=""),SUM(OFFSET(Table2[[#This Row],[Thành tiền]],0,0,-COUNTIF(Table2[Số HĐ],Table2[[#This Row],[Số HĐ]]))),"")</f>
        <v>11220000</v>
      </c>
      <c r="K1237" s="152" t="s">
        <v>464</v>
      </c>
      <c r="L1237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37" s="153" t="s">
        <v>3733</v>
      </c>
    </row>
    <row r="1238" spans="1:13" ht="35.1" customHeight="1" x14ac:dyDescent="0.2">
      <c r="A1238" s="138"/>
      <c r="B1238" s="139"/>
      <c r="C1238" s="140" t="str">
        <f t="shared" si="22"/>
        <v/>
      </c>
      <c r="D1238" s="141"/>
      <c r="E1238" s="143" t="str">
        <f>IF(Table2[[#This Row],[Tên hàng hóa]]&lt;&gt;0,VLOOKUP(Table2[[#This Row],[Tên hàng hóa]],Table1[[Tên hàng hóa]:[Quy cách]],2,0),"")</f>
        <v/>
      </c>
      <c r="F1238" s="143" t="str">
        <f>IF(Table2[[#This Row],[Tên hàng hóa]]&lt;&gt;0,VLOOKUP(Table2[[#This Row],[Tên hàng hóa]],Table1[[Tên hàng hóa]:[ĐVT]],3,0),"")</f>
        <v/>
      </c>
      <c r="G1238" s="145"/>
      <c r="H1238" s="145"/>
      <c r="I1238" s="146" t="str">
        <f>IF(Table2[[#This Row],[Số lượng]]&lt;&gt;0,Table2[[#This Row],[Số lượng]]*Table2[[#This Row],[Đơn giá mua]],"")</f>
        <v/>
      </c>
      <c r="J1238" s="146" t="str">
        <f ca="1">IF(AND(Table2[[#This Row],[Tên hàng hóa]]&lt;&gt;0,D1239=""),SUM(OFFSET(Table2[[#This Row],[Thành tiền]],0,0,-COUNTIF(Table2[Số HĐ],Table2[[#This Row],[Số HĐ]]))),"")</f>
        <v/>
      </c>
      <c r="K1238" s="145"/>
      <c r="L123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38" s="147"/>
    </row>
    <row r="1239" spans="1:13" ht="35.1" customHeight="1" x14ac:dyDescent="0.2">
      <c r="A1239" s="138">
        <v>42517</v>
      </c>
      <c r="B1239" s="139" t="s">
        <v>2978</v>
      </c>
      <c r="C1239" s="140" t="s">
        <v>521</v>
      </c>
      <c r="D1239" s="141" t="s">
        <v>1618</v>
      </c>
      <c r="E1239" s="143" t="str">
        <f>IF(Table2[[#This Row],[Tên hàng hóa]]&lt;&gt;0,VLOOKUP(Table2[[#This Row],[Tên hàng hóa]],Table1[[Tên hàng hóa]:[Quy cách]],2,0),"")</f>
        <v>Điều Khiển Mức Nước</v>
      </c>
      <c r="F1239" s="143" t="str">
        <f>IF(Table2[[#This Row],[Tên hàng hóa]]&lt;&gt;0,VLOOKUP(Table2[[#This Row],[Tên hàng hóa]],Table1[[Tên hàng hóa]:[ĐVT]],3,0),"")</f>
        <v>Cái</v>
      </c>
      <c r="G1239" s="145">
        <v>676500</v>
      </c>
      <c r="H1239" s="145">
        <v>10</v>
      </c>
      <c r="I1239" s="146">
        <f>IF(Table2[[#This Row],[Số lượng]]&lt;&gt;0,Table2[[#This Row],[Số lượng]]*Table2[[#This Row],[Đơn giá mua]],"")</f>
        <v>6765000</v>
      </c>
      <c r="J1239" s="146" t="str">
        <f ca="1">IF(AND(Table2[[#This Row],[Tên hàng hóa]]&lt;&gt;0,D1240=""),SUM(OFFSET(Table2[[#This Row],[Thành tiền]],0,0,-COUNTIF(Table2[Số HĐ],Table2[[#This Row],[Số HĐ]]))),"")</f>
        <v/>
      </c>
      <c r="K1239" s="145"/>
      <c r="L123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39" s="147"/>
    </row>
    <row r="1240" spans="1:13" ht="35.1" customHeight="1" x14ac:dyDescent="0.2">
      <c r="A1240" s="138">
        <v>42517</v>
      </c>
      <c r="B1240" s="139" t="s">
        <v>2978</v>
      </c>
      <c r="C1240" s="140" t="s">
        <v>521</v>
      </c>
      <c r="D1240" s="141" t="s">
        <v>396</v>
      </c>
      <c r="E1240" s="143" t="str">
        <f>IF(Table2[[#This Row],[Tên hàng hóa]]&lt;&gt;0,VLOOKUP(Table2[[#This Row],[Tên hàng hóa]],Table1[[Tên hàng hóa]:[Quy cách]],2,0),"")</f>
        <v>Timer</v>
      </c>
      <c r="F1240" s="143" t="str">
        <f>IF(Table2[[#This Row],[Tên hàng hóa]]&lt;&gt;0,VLOOKUP(Table2[[#This Row],[Tên hàng hóa]],Table1[[Tên hàng hóa]:[ĐVT]],3,0),"")</f>
        <v>Cái</v>
      </c>
      <c r="G1240" s="145">
        <v>1375000</v>
      </c>
      <c r="H1240" s="145">
        <v>1</v>
      </c>
      <c r="I1240" s="146">
        <f>IF(Table2[[#This Row],[Số lượng]]&lt;&gt;0,Table2[[#This Row],[Số lượng]]*Table2[[#This Row],[Đơn giá mua]],"")</f>
        <v>1375000</v>
      </c>
      <c r="J1240" s="146" t="str">
        <f ca="1">IF(AND(Table2[[#This Row],[Tên hàng hóa]]&lt;&gt;0,D1241=""),SUM(OFFSET(Table2[[#This Row],[Thành tiền]],0,0,-COUNTIF(Table2[Số HĐ],Table2[[#This Row],[Số HĐ]]))),"")</f>
        <v/>
      </c>
      <c r="K1240" s="145"/>
      <c r="L124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40" s="147"/>
    </row>
    <row r="1241" spans="1:13" ht="35.1" customHeight="1" x14ac:dyDescent="0.2">
      <c r="A1241" s="138">
        <v>42517</v>
      </c>
      <c r="B1241" s="139" t="s">
        <v>2978</v>
      </c>
      <c r="C1241" s="140" t="s">
        <v>521</v>
      </c>
      <c r="D1241" s="141" t="s">
        <v>2965</v>
      </c>
      <c r="E1241" s="143" t="str">
        <f>IF(Table2[[#This Row],[Tên hàng hóa]]&lt;&gt;0,VLOOKUP(Table2[[#This Row],[Tên hàng hóa]],Table1[[Tên hàng hóa]:[Quy cách]],2,0),"")</f>
        <v>Airtac</v>
      </c>
      <c r="F1241" s="143" t="str">
        <f>IF(Table2[[#This Row],[Tên hàng hóa]]&lt;&gt;0,VLOOKUP(Table2[[#This Row],[Tên hàng hóa]],Table1[[Tên hàng hóa]:[ĐVT]],3,0),"")</f>
        <v>Cái</v>
      </c>
      <c r="G1241" s="145">
        <v>110000</v>
      </c>
      <c r="H1241" s="145">
        <v>2</v>
      </c>
      <c r="I1241" s="146">
        <f>IF(Table2[[#This Row],[Số lượng]]&lt;&gt;0,Table2[[#This Row],[Số lượng]]*Table2[[#This Row],[Đơn giá mua]],"")</f>
        <v>220000</v>
      </c>
      <c r="J1241" s="146">
        <f ca="1">IF(AND(Table2[[#This Row],[Tên hàng hóa]]&lt;&gt;0,D1242=""),SUM(OFFSET(Table2[[#This Row],[Thành tiền]],0,0,-COUNTIF(Table2[Số HĐ],Table2[[#This Row],[Số HĐ]]))),"")</f>
        <v>8360000</v>
      </c>
      <c r="K1241" s="152" t="s">
        <v>464</v>
      </c>
      <c r="L124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41" s="153" t="s">
        <v>3733</v>
      </c>
    </row>
    <row r="1242" spans="1:13" ht="35.1" customHeight="1" x14ac:dyDescent="0.2">
      <c r="A1242" s="138"/>
      <c r="B1242" s="139"/>
      <c r="C1242" s="140" t="str">
        <f t="shared" si="22"/>
        <v/>
      </c>
      <c r="D1242" s="141"/>
      <c r="E1242" s="143" t="str">
        <f>IF(Table2[[#This Row],[Tên hàng hóa]]&lt;&gt;0,VLOOKUP(Table2[[#This Row],[Tên hàng hóa]],Table1[[Tên hàng hóa]:[Quy cách]],2,0),"")</f>
        <v/>
      </c>
      <c r="F1242" s="143" t="str">
        <f>IF(Table2[[#This Row],[Tên hàng hóa]]&lt;&gt;0,VLOOKUP(Table2[[#This Row],[Tên hàng hóa]],Table1[[Tên hàng hóa]:[ĐVT]],3,0),"")</f>
        <v/>
      </c>
      <c r="G1242" s="145"/>
      <c r="H1242" s="145"/>
      <c r="I1242" s="146" t="str">
        <f>IF(Table2[[#This Row],[Số lượng]]&lt;&gt;0,Table2[[#This Row],[Số lượng]]*Table2[[#This Row],[Đơn giá mua]],"")</f>
        <v/>
      </c>
      <c r="J1242" s="146" t="str">
        <f ca="1">IF(AND(Table2[[#This Row],[Tên hàng hóa]]&lt;&gt;0,D1243=""),SUM(OFFSET(Table2[[#This Row],[Thành tiền]],0,0,-COUNTIF(Table2[Số HĐ],Table2[[#This Row],[Số HĐ]]))),"")</f>
        <v/>
      </c>
      <c r="K1242" s="145"/>
      <c r="L124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42" s="147"/>
    </row>
    <row r="1243" spans="1:13" ht="35.1" customHeight="1" x14ac:dyDescent="0.2">
      <c r="A1243" s="138">
        <v>42522</v>
      </c>
      <c r="B1243" s="139" t="s">
        <v>2979</v>
      </c>
      <c r="C1243" s="140" t="s">
        <v>462</v>
      </c>
      <c r="D1243" s="141" t="s">
        <v>318</v>
      </c>
      <c r="E1243" s="143" t="str">
        <f>IF(Table2[[#This Row],[Tên hàng hóa]]&lt;&gt;0,VLOOKUP(Table2[[#This Row],[Tên hàng hóa]],Table1[[Tên hàng hóa]:[Quy cách]],2,0),"")</f>
        <v>Điều Khiển Mức Nước</v>
      </c>
      <c r="F1243" s="143" t="str">
        <f>IF(Table2[[#This Row],[Tên hàng hóa]]&lt;&gt;0,VLOOKUP(Table2[[#This Row],[Tên hàng hóa]],Table1[[Tên hàng hóa]:[ĐVT]],3,0),"")</f>
        <v>Cái</v>
      </c>
      <c r="G1243" s="145">
        <v>660000</v>
      </c>
      <c r="H1243" s="145">
        <v>10</v>
      </c>
      <c r="I1243" s="146">
        <f>IF(Table2[[#This Row],[Số lượng]]&lt;&gt;0,Table2[[#This Row],[Số lượng]]*Table2[[#This Row],[Đơn giá mua]],"")</f>
        <v>6600000</v>
      </c>
      <c r="J1243" s="146">
        <f ca="1">IF(AND(Table2[[#This Row],[Tên hàng hóa]]&lt;&gt;0,D1244=""),SUM(OFFSET(Table2[[#This Row],[Thành tiền]],0,0,-COUNTIF(Table2[Số HĐ],Table2[[#This Row],[Số HĐ]]))),"")</f>
        <v>6600000</v>
      </c>
      <c r="K1243" s="152" t="s">
        <v>464</v>
      </c>
      <c r="L124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43" s="153" t="s">
        <v>3129</v>
      </c>
    </row>
    <row r="1244" spans="1:13" ht="35.1" customHeight="1" x14ac:dyDescent="0.2">
      <c r="A1244" s="138"/>
      <c r="B1244" s="139"/>
      <c r="C1244" s="140" t="str">
        <f t="shared" si="22"/>
        <v/>
      </c>
      <c r="D1244" s="141"/>
      <c r="E1244" s="143" t="str">
        <f>IF(Table2[[#This Row],[Tên hàng hóa]]&lt;&gt;0,VLOOKUP(Table2[[#This Row],[Tên hàng hóa]],Table1[[Tên hàng hóa]:[Quy cách]],2,0),"")</f>
        <v/>
      </c>
      <c r="F1244" s="143" t="str">
        <f>IF(Table2[[#This Row],[Tên hàng hóa]]&lt;&gt;0,VLOOKUP(Table2[[#This Row],[Tên hàng hóa]],Table1[[Tên hàng hóa]:[ĐVT]],3,0),"")</f>
        <v/>
      </c>
      <c r="G1244" s="145"/>
      <c r="H1244" s="145"/>
      <c r="I1244" s="146" t="str">
        <f>IF(Table2[[#This Row],[Số lượng]]&lt;&gt;0,Table2[[#This Row],[Số lượng]]*Table2[[#This Row],[Đơn giá mua]],"")</f>
        <v/>
      </c>
      <c r="J1244" s="146" t="str">
        <f ca="1">IF(AND(Table2[[#This Row],[Tên hàng hóa]]&lt;&gt;0,D1245=""),SUM(OFFSET(Table2[[#This Row],[Thành tiền]],0,0,-COUNTIF(Table2[Số HĐ],Table2[[#This Row],[Số HĐ]]))),"")</f>
        <v/>
      </c>
      <c r="K1244" s="145"/>
      <c r="L124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44" s="147"/>
    </row>
    <row r="1245" spans="1:13" ht="35.1" customHeight="1" x14ac:dyDescent="0.2">
      <c r="A1245" s="138">
        <v>42524</v>
      </c>
      <c r="B1245" s="139" t="s">
        <v>2980</v>
      </c>
      <c r="C1245" s="140" t="s">
        <v>480</v>
      </c>
      <c r="D1245" s="141" t="s">
        <v>432</v>
      </c>
      <c r="E1245" s="143" t="str">
        <f>IF(Table2[[#This Row],[Tên hàng hóa]]&lt;&gt;0,VLOOKUP(Table2[[#This Row],[Tên hàng hóa]],Table1[[Tên hàng hóa]:[Quy cách]],2,0),"")</f>
        <v>Socket</v>
      </c>
      <c r="F1245" s="143" t="str">
        <f>IF(Table2[[#This Row],[Tên hàng hóa]]&lt;&gt;0,VLOOKUP(Table2[[#This Row],[Tên hàng hóa]],Table1[[Tên hàng hóa]:[ĐVT]],3,0),"")</f>
        <v>Cái</v>
      </c>
      <c r="G1245" s="145">
        <v>40700</v>
      </c>
      <c r="H1245" s="145">
        <v>12</v>
      </c>
      <c r="I1245" s="146">
        <f>IF(Table2[[#This Row],[Số lượng]]&lt;&gt;0,Table2[[#This Row],[Số lượng]]*Table2[[#This Row],[Đơn giá mua]],"")</f>
        <v>488400</v>
      </c>
      <c r="J1245" s="146" t="str">
        <f ca="1">IF(AND(Table2[[#This Row],[Tên hàng hóa]]&lt;&gt;0,D1246=""),SUM(OFFSET(Table2[[#This Row],[Thành tiền]],0,0,-COUNTIF(Table2[Số HĐ],Table2[[#This Row],[Số HĐ]]))),"")</f>
        <v/>
      </c>
      <c r="K1245" s="145"/>
      <c r="L124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45" s="147"/>
    </row>
    <row r="1246" spans="1:13" ht="35.1" customHeight="1" x14ac:dyDescent="0.2">
      <c r="A1246" s="138">
        <v>42524</v>
      </c>
      <c r="B1246" s="139" t="s">
        <v>2980</v>
      </c>
      <c r="C1246" s="140" t="s">
        <v>480</v>
      </c>
      <c r="D1246" s="141" t="s">
        <v>326</v>
      </c>
      <c r="E1246" s="143" t="str">
        <f>IF(Table2[[#This Row],[Tên hàng hóa]]&lt;&gt;0,VLOOKUP(Table2[[#This Row],[Tên hàng hóa]],Table1[[Tên hàng hóa]:[Quy cách]],2,0),"")</f>
        <v>Điều Khiển Mức Nước</v>
      </c>
      <c r="F1246" s="143" t="str">
        <f>IF(Table2[[#This Row],[Tên hàng hóa]]&lt;&gt;0,VLOOKUP(Table2[[#This Row],[Tên hàng hóa]],Table1[[Tên hàng hóa]:[ĐVT]],3,0),"")</f>
        <v>Cái</v>
      </c>
      <c r="G1246" s="145">
        <v>260700</v>
      </c>
      <c r="H1246" s="145">
        <v>12</v>
      </c>
      <c r="I1246" s="146">
        <f>IF(Table2[[#This Row],[Số lượng]]&lt;&gt;0,Table2[[#This Row],[Số lượng]]*Table2[[#This Row],[Đơn giá mua]],"")</f>
        <v>3128400</v>
      </c>
      <c r="J1246" s="146" t="str">
        <f ca="1">IF(AND(Table2[[#This Row],[Tên hàng hóa]]&lt;&gt;0,D1247=""),SUM(OFFSET(Table2[[#This Row],[Thành tiền]],0,0,-COUNTIF(Table2[Số HĐ],Table2[[#This Row],[Số HĐ]]))),"")</f>
        <v/>
      </c>
      <c r="K1246" s="145"/>
      <c r="L124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46" s="147"/>
    </row>
    <row r="1247" spans="1:13" ht="35.1" customHeight="1" x14ac:dyDescent="0.2">
      <c r="A1247" s="138">
        <v>42524</v>
      </c>
      <c r="B1247" s="139" t="s">
        <v>2980</v>
      </c>
      <c r="C1247" s="140" t="s">
        <v>480</v>
      </c>
      <c r="D1247" s="141" t="s">
        <v>323</v>
      </c>
      <c r="E1247" s="143" t="str">
        <f>IF(Table2[[#This Row],[Tên hàng hóa]]&lt;&gt;0,VLOOKUP(Table2[[#This Row],[Tên hàng hóa]],Table1[[Tên hàng hóa]:[Quy cách]],2,0),"")</f>
        <v>Điều Khiển Mức Nước</v>
      </c>
      <c r="F1247" s="143" t="str">
        <f>IF(Table2[[#This Row],[Tên hàng hóa]]&lt;&gt;0,VLOOKUP(Table2[[#This Row],[Tên hàng hóa]],Table1[[Tên hàng hóa]:[ĐVT]],3,0),"")</f>
        <v>Cái</v>
      </c>
      <c r="G1247" s="145">
        <v>148500</v>
      </c>
      <c r="H1247" s="145">
        <v>12</v>
      </c>
      <c r="I1247" s="146">
        <f>IF(Table2[[#This Row],[Số lượng]]&lt;&gt;0,Table2[[#This Row],[Số lượng]]*Table2[[#This Row],[Đơn giá mua]],"")</f>
        <v>1782000</v>
      </c>
      <c r="J1247" s="146" t="str">
        <f ca="1">IF(AND(Table2[[#This Row],[Tên hàng hóa]]&lt;&gt;0,D1248=""),SUM(OFFSET(Table2[[#This Row],[Thành tiền]],0,0,-COUNTIF(Table2[Số HĐ],Table2[[#This Row],[Số HĐ]]))),"")</f>
        <v/>
      </c>
      <c r="K1247" s="145"/>
      <c r="L124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47" s="147"/>
    </row>
    <row r="1248" spans="1:13" ht="35.1" customHeight="1" x14ac:dyDescent="0.2">
      <c r="A1248" s="138">
        <v>42524</v>
      </c>
      <c r="B1248" s="139" t="s">
        <v>2980</v>
      </c>
      <c r="C1248" s="140" t="s">
        <v>480</v>
      </c>
      <c r="D1248" s="141" t="s">
        <v>511</v>
      </c>
      <c r="E1248" s="143" t="str">
        <f>IF(Table2[[#This Row],[Tên hàng hóa]]&lt;&gt;0,VLOOKUP(Table2[[#This Row],[Tên hàng hóa]],Table1[[Tên hàng hóa]:[Quy cách]],2,0),"")</f>
        <v>Điều Khiển Mức Nước</v>
      </c>
      <c r="F1248" s="143" t="str">
        <f>IF(Table2[[#This Row],[Tên hàng hóa]]&lt;&gt;0,VLOOKUP(Table2[[#This Row],[Tên hàng hóa]],Table1[[Tên hàng hóa]:[ĐVT]],3,0),"")</f>
        <v>Cái</v>
      </c>
      <c r="G1248" s="145">
        <v>119900</v>
      </c>
      <c r="H1248" s="145">
        <v>30</v>
      </c>
      <c r="I1248" s="146">
        <f>IF(Table2[[#This Row],[Số lượng]]&lt;&gt;0,Table2[[#This Row],[Số lượng]]*Table2[[#This Row],[Đơn giá mua]],"")</f>
        <v>3597000</v>
      </c>
      <c r="J1248" s="146" t="str">
        <f ca="1">IF(AND(Table2[[#This Row],[Tên hàng hóa]]&lt;&gt;0,D1249=""),SUM(OFFSET(Table2[[#This Row],[Thành tiền]],0,0,-COUNTIF(Table2[Số HĐ],Table2[[#This Row],[Số HĐ]]))),"")</f>
        <v/>
      </c>
      <c r="K1248" s="145"/>
      <c r="L124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48" s="147"/>
    </row>
    <row r="1249" spans="1:13" ht="35.1" customHeight="1" x14ac:dyDescent="0.2">
      <c r="A1249" s="138">
        <v>42524</v>
      </c>
      <c r="B1249" s="139" t="s">
        <v>2980</v>
      </c>
      <c r="C1249" s="140" t="s">
        <v>480</v>
      </c>
      <c r="D1249" s="141" t="s">
        <v>324</v>
      </c>
      <c r="E1249" s="143" t="str">
        <f>IF(Table2[[#This Row],[Tên hàng hóa]]&lt;&gt;0,VLOOKUP(Table2[[#This Row],[Tên hàng hóa]],Table1[[Tên hàng hóa]:[Quy cách]],2,0),"")</f>
        <v>Điều Khiển Mức Nước</v>
      </c>
      <c r="F1249" s="143" t="str">
        <f>IF(Table2[[#This Row],[Tên hàng hóa]]&lt;&gt;0,VLOOKUP(Table2[[#This Row],[Tên hàng hóa]],Table1[[Tên hàng hóa]:[ĐVT]],3,0),"")</f>
        <v>Cái</v>
      </c>
      <c r="G1249" s="145">
        <v>37400</v>
      </c>
      <c r="H1249" s="145">
        <v>12</v>
      </c>
      <c r="I1249" s="146">
        <f>IF(Table2[[#This Row],[Số lượng]]&lt;&gt;0,Table2[[#This Row],[Số lượng]]*Table2[[#This Row],[Đơn giá mua]],"")</f>
        <v>448800</v>
      </c>
      <c r="J1249" s="146" t="str">
        <f ca="1">IF(AND(Table2[[#This Row],[Tên hàng hóa]]&lt;&gt;0,D1250=""),SUM(OFFSET(Table2[[#This Row],[Thành tiền]],0,0,-COUNTIF(Table2[Số HĐ],Table2[[#This Row],[Số HĐ]]))),"")</f>
        <v/>
      </c>
      <c r="K1249" s="145"/>
      <c r="L124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49" s="147"/>
    </row>
    <row r="1250" spans="1:13" ht="35.1" customHeight="1" x14ac:dyDescent="0.2">
      <c r="A1250" s="138">
        <v>42524</v>
      </c>
      <c r="B1250" s="139" t="s">
        <v>2980</v>
      </c>
      <c r="C1250" s="140" t="s">
        <v>480</v>
      </c>
      <c r="D1250" s="141" t="s">
        <v>594</v>
      </c>
      <c r="E1250" s="143" t="str">
        <f>IF(Table2[[#This Row],[Tên hàng hóa]]&lt;&gt;0,VLOOKUP(Table2[[#This Row],[Tên hàng hóa]],Table1[[Tên hàng hóa]:[Quy cách]],2,0),"")</f>
        <v>Cảm Biến</v>
      </c>
      <c r="F1250" s="143" t="str">
        <f>IF(Table2[[#This Row],[Tên hàng hóa]]&lt;&gt;0,VLOOKUP(Table2[[#This Row],[Tên hàng hóa]],Table1[[Tên hàng hóa]:[ĐVT]],3,0),"")</f>
        <v>Cái</v>
      </c>
      <c r="G1250" s="145">
        <v>761200</v>
      </c>
      <c r="H1250" s="145">
        <v>1</v>
      </c>
      <c r="I1250" s="146">
        <f>IF(Table2[[#This Row],[Số lượng]]&lt;&gt;0,Table2[[#This Row],[Số lượng]]*Table2[[#This Row],[Đơn giá mua]],"")</f>
        <v>761200</v>
      </c>
      <c r="J1250" s="146" t="str">
        <f ca="1">IF(AND(Table2[[#This Row],[Tên hàng hóa]]&lt;&gt;0,D1251=""),SUM(OFFSET(Table2[[#This Row],[Thành tiền]],0,0,-COUNTIF(Table2[Số HĐ],Table2[[#This Row],[Số HĐ]]))),"")</f>
        <v/>
      </c>
      <c r="K1250" s="145"/>
      <c r="L125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50" s="147"/>
    </row>
    <row r="1251" spans="1:13" ht="35.1" customHeight="1" x14ac:dyDescent="0.2">
      <c r="A1251" s="138">
        <v>42524</v>
      </c>
      <c r="B1251" s="139" t="s">
        <v>2980</v>
      </c>
      <c r="C1251" s="140" t="s">
        <v>480</v>
      </c>
      <c r="D1251" s="141" t="s">
        <v>392</v>
      </c>
      <c r="E1251" s="143" t="str">
        <f>IF(Table2[[#This Row],[Tên hàng hóa]]&lt;&gt;0,VLOOKUP(Table2[[#This Row],[Tên hàng hóa]],Table1[[Tên hàng hóa]:[Quy cách]],2,0),"")</f>
        <v>Timer</v>
      </c>
      <c r="F1251" s="143" t="str">
        <f>IF(Table2[[#This Row],[Tên hàng hóa]]&lt;&gt;0,VLOOKUP(Table2[[#This Row],[Tên hàng hóa]],Table1[[Tên hàng hóa]:[ĐVT]],3,0),"")</f>
        <v>Cái</v>
      </c>
      <c r="G1251" s="145">
        <v>492800</v>
      </c>
      <c r="H1251" s="145">
        <v>5</v>
      </c>
      <c r="I1251" s="146">
        <f>IF(Table2[[#This Row],[Số lượng]]&lt;&gt;0,Table2[[#This Row],[Số lượng]]*Table2[[#This Row],[Đơn giá mua]],"")</f>
        <v>2464000</v>
      </c>
      <c r="J1251" s="146">
        <f ca="1">IF(AND(Table2[[#This Row],[Tên hàng hóa]]&lt;&gt;0,D1252=""),SUM(OFFSET(Table2[[#This Row],[Thành tiền]],0,0,-COUNTIF(Table2[Số HĐ],Table2[[#This Row],[Số HĐ]]))),"")</f>
        <v>12669800</v>
      </c>
      <c r="K1251" s="152" t="s">
        <v>464</v>
      </c>
      <c r="L125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51" s="153" t="s">
        <v>3506</v>
      </c>
    </row>
    <row r="1252" spans="1:13" ht="35.1" customHeight="1" x14ac:dyDescent="0.2">
      <c r="A1252" s="138"/>
      <c r="B1252" s="139"/>
      <c r="C1252" s="140" t="str">
        <f t="shared" ref="C1252:C1264" si="23">IF(AND(D1252&lt;&gt;0,D1253=""),C1251,"")</f>
        <v/>
      </c>
      <c r="D1252" s="141"/>
      <c r="E1252" s="143" t="str">
        <f>IF(Table2[[#This Row],[Tên hàng hóa]]&lt;&gt;0,VLOOKUP(Table2[[#This Row],[Tên hàng hóa]],Table1[[Tên hàng hóa]:[Quy cách]],2,0),"")</f>
        <v/>
      </c>
      <c r="F1252" s="143" t="str">
        <f>IF(Table2[[#This Row],[Tên hàng hóa]]&lt;&gt;0,VLOOKUP(Table2[[#This Row],[Tên hàng hóa]],Table1[[Tên hàng hóa]:[ĐVT]],3,0),"")</f>
        <v/>
      </c>
      <c r="G1252" s="145"/>
      <c r="H1252" s="145"/>
      <c r="I1252" s="146" t="str">
        <f>IF(Table2[[#This Row],[Số lượng]]&lt;&gt;0,Table2[[#This Row],[Số lượng]]*Table2[[#This Row],[Đơn giá mua]],"")</f>
        <v/>
      </c>
      <c r="J1252" s="146" t="str">
        <f ca="1">IF(AND(Table2[[#This Row],[Tên hàng hóa]]&lt;&gt;0,D1253=""),SUM(OFFSET(Table2[[#This Row],[Thành tiền]],0,0,-COUNTIF(Table2[Số HĐ],Table2[[#This Row],[Số HĐ]]))),"")</f>
        <v/>
      </c>
      <c r="K1252" s="145"/>
      <c r="L125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52" s="147"/>
    </row>
    <row r="1253" spans="1:13" ht="35.1" customHeight="1" x14ac:dyDescent="0.2">
      <c r="A1253" s="138">
        <v>42525</v>
      </c>
      <c r="B1253" s="149" t="s">
        <v>3001</v>
      </c>
      <c r="C1253" s="140" t="s">
        <v>480</v>
      </c>
      <c r="D1253" s="150" t="s">
        <v>2993</v>
      </c>
      <c r="E1253" s="143" t="str">
        <f>IF(Table2[[#This Row],[Tên hàng hóa]]&lt;&gt;0,VLOOKUP(Table2[[#This Row],[Tên hàng hóa]],Table1[[Tên hàng hóa]:[Quy cách]],2,0),"")</f>
        <v>OMRON</v>
      </c>
      <c r="F1253" s="143" t="str">
        <f>IF(Table2[[#This Row],[Tên hàng hóa]]&lt;&gt;0,VLOOKUP(Table2[[#This Row],[Tên hàng hóa]],Table1[[Tên hàng hóa]:[ĐVT]],3,0),"")</f>
        <v>Cái</v>
      </c>
      <c r="G1253" s="145">
        <v>640200</v>
      </c>
      <c r="H1253" s="145">
        <v>1</v>
      </c>
      <c r="I1253" s="146">
        <f>IF(Table2[[#This Row],[Số lượng]]&lt;&gt;0,Table2[[#This Row],[Số lượng]]*Table2[[#This Row],[Đơn giá mua]],"")</f>
        <v>640200</v>
      </c>
      <c r="J1253" s="146">
        <f ca="1">IF(AND(Table2[[#This Row],[Tên hàng hóa]]&lt;&gt;0,D1254=""),SUM(OFFSET(Table2[[#This Row],[Thành tiền]],0,0,-COUNTIF(Table2[Số HĐ],Table2[[#This Row],[Số HĐ]]))),"")</f>
        <v>640200</v>
      </c>
      <c r="K1253" s="152" t="s">
        <v>464</v>
      </c>
      <c r="L125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53" s="153" t="s">
        <v>3506</v>
      </c>
    </row>
    <row r="1254" spans="1:13" ht="35.1" customHeight="1" x14ac:dyDescent="0.2">
      <c r="A1254" s="138"/>
      <c r="B1254" s="139"/>
      <c r="C1254" s="140" t="str">
        <f t="shared" si="23"/>
        <v/>
      </c>
      <c r="D1254" s="141"/>
      <c r="E1254" s="143" t="str">
        <f>IF(Table2[[#This Row],[Tên hàng hóa]]&lt;&gt;0,VLOOKUP(Table2[[#This Row],[Tên hàng hóa]],Table1[[Tên hàng hóa]:[Quy cách]],2,0),"")</f>
        <v/>
      </c>
      <c r="F1254" s="143" t="str">
        <f>IF(Table2[[#This Row],[Tên hàng hóa]]&lt;&gt;0,VLOOKUP(Table2[[#This Row],[Tên hàng hóa]],Table1[[Tên hàng hóa]:[ĐVT]],3,0),"")</f>
        <v/>
      </c>
      <c r="G1254" s="145"/>
      <c r="H1254" s="145"/>
      <c r="I1254" s="146" t="str">
        <f>IF(Table2[[#This Row],[Số lượng]]&lt;&gt;0,Table2[[#This Row],[Số lượng]]*Table2[[#This Row],[Đơn giá mua]],"")</f>
        <v/>
      </c>
      <c r="J1254" s="146" t="str">
        <f ca="1">IF(AND(Table2[[#This Row],[Tên hàng hóa]]&lt;&gt;0,D1255=""),SUM(OFFSET(Table2[[#This Row],[Thành tiền]],0,0,-COUNTIF(Table2[Số HĐ],Table2[[#This Row],[Số HĐ]]))),"")</f>
        <v/>
      </c>
      <c r="K1254" s="145"/>
      <c r="L125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54" s="147"/>
    </row>
    <row r="1255" spans="1:13" ht="35.1" customHeight="1" x14ac:dyDescent="0.2">
      <c r="A1255" s="138">
        <v>42529</v>
      </c>
      <c r="B1255" s="149" t="s">
        <v>3002</v>
      </c>
      <c r="C1255" s="140" t="s">
        <v>1119</v>
      </c>
      <c r="D1255" s="150" t="s">
        <v>1806</v>
      </c>
      <c r="E1255" s="143" t="str">
        <f>IF(Table2[[#This Row],[Tên hàng hóa]]&lt;&gt;0,VLOOKUP(Table2[[#This Row],[Tên hàng hóa]],Table1[[Tên hàng hóa]:[Quy cách]],2,0),"")</f>
        <v>Schneider</v>
      </c>
      <c r="F1255" s="143" t="str">
        <f>IF(Table2[[#This Row],[Tên hàng hóa]]&lt;&gt;0,VLOOKUP(Table2[[#This Row],[Tên hàng hóa]],Table1[[Tên hàng hóa]:[ĐVT]],3,0),"")</f>
        <v>Cái</v>
      </c>
      <c r="G1255" s="145">
        <v>105380</v>
      </c>
      <c r="H1255" s="145">
        <v>7</v>
      </c>
      <c r="I1255" s="146">
        <f>IF(Table2[[#This Row],[Số lượng]]&lt;&gt;0,Table2[[#This Row],[Số lượng]]*Table2[[#This Row],[Đơn giá mua]],"")</f>
        <v>737660</v>
      </c>
      <c r="J1255" s="146" t="str">
        <f ca="1">IF(AND(Table2[[#This Row],[Tên hàng hóa]]&lt;&gt;0,D1256=""),SUM(OFFSET(Table2[[#This Row],[Thành tiền]],0,0,-COUNTIF(Table2[Số HĐ],Table2[[#This Row],[Số HĐ]]))),"")</f>
        <v/>
      </c>
      <c r="K1255" s="145"/>
      <c r="L125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55" s="147"/>
    </row>
    <row r="1256" spans="1:13" ht="35.1" customHeight="1" x14ac:dyDescent="0.2">
      <c r="A1256" s="138">
        <v>42529</v>
      </c>
      <c r="B1256" s="149" t="s">
        <v>3002</v>
      </c>
      <c r="C1256" s="140" t="str">
        <f t="shared" si="23"/>
        <v>CTY TNHH KỸ THUẬT ĐIỆN - TỰ ĐỘNG HÓA A&amp;E</v>
      </c>
      <c r="D1256" s="150" t="s">
        <v>1807</v>
      </c>
      <c r="E1256" s="143" t="str">
        <f>IF(Table2[[#This Row],[Tên hàng hóa]]&lt;&gt;0,VLOOKUP(Table2[[#This Row],[Tên hàng hóa]],Table1[[Tên hàng hóa]:[Quy cách]],2,0),"")</f>
        <v>Schneider</v>
      </c>
      <c r="F1256" s="143" t="str">
        <f>IF(Table2[[#This Row],[Tên hàng hóa]]&lt;&gt;0,VLOOKUP(Table2[[#This Row],[Tên hàng hóa]],Table1[[Tên hàng hóa]:[ĐVT]],3,0),"")</f>
        <v>Cái</v>
      </c>
      <c r="G1256" s="145">
        <v>81180</v>
      </c>
      <c r="H1256" s="145">
        <v>4</v>
      </c>
      <c r="I1256" s="146">
        <f>IF(Table2[[#This Row],[Số lượng]]&lt;&gt;0,Table2[[#This Row],[Số lượng]]*Table2[[#This Row],[Đơn giá mua]],"")</f>
        <v>324720</v>
      </c>
      <c r="J1256" s="146">
        <f ca="1">IF(AND(Table2[[#This Row],[Tên hàng hóa]]&lt;&gt;0,D1257=""),SUM(OFFSET(Table2[[#This Row],[Thành tiền]],0,0,-COUNTIF(Table2[Số HĐ],Table2[[#This Row],[Số HĐ]]))),"")</f>
        <v>1062380</v>
      </c>
      <c r="K1256" s="152" t="s">
        <v>464</v>
      </c>
      <c r="L1256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56" s="153" t="s">
        <v>3003</v>
      </c>
    </row>
    <row r="1257" spans="1:13" ht="35.1" customHeight="1" x14ac:dyDescent="0.2">
      <c r="A1257" s="138"/>
      <c r="B1257" s="139"/>
      <c r="C1257" s="140" t="str">
        <f t="shared" si="23"/>
        <v/>
      </c>
      <c r="D1257" s="141"/>
      <c r="E1257" s="143" t="str">
        <f>IF(Table2[[#This Row],[Tên hàng hóa]]&lt;&gt;0,VLOOKUP(Table2[[#This Row],[Tên hàng hóa]],Table1[[Tên hàng hóa]:[Quy cách]],2,0),"")</f>
        <v/>
      </c>
      <c r="F1257" s="143" t="str">
        <f>IF(Table2[[#This Row],[Tên hàng hóa]]&lt;&gt;0,VLOOKUP(Table2[[#This Row],[Tên hàng hóa]],Table1[[Tên hàng hóa]:[ĐVT]],3,0),"")</f>
        <v/>
      </c>
      <c r="G1257" s="145"/>
      <c r="H1257" s="145"/>
      <c r="I1257" s="146" t="str">
        <f>IF(Table2[[#This Row],[Số lượng]]&lt;&gt;0,Table2[[#This Row],[Số lượng]]*Table2[[#This Row],[Đơn giá mua]],"")</f>
        <v/>
      </c>
      <c r="J1257" s="146" t="str">
        <f ca="1">IF(AND(Table2[[#This Row],[Tên hàng hóa]]&lt;&gt;0,D1258=""),SUM(OFFSET(Table2[[#This Row],[Thành tiền]],0,0,-COUNTIF(Table2[Số HĐ],Table2[[#This Row],[Số HĐ]]))),"")</f>
        <v/>
      </c>
      <c r="K1257" s="145"/>
      <c r="L125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57" s="147"/>
    </row>
    <row r="1258" spans="1:13" ht="35.1" customHeight="1" x14ac:dyDescent="0.2">
      <c r="A1258" s="138">
        <v>42523</v>
      </c>
      <c r="B1258" s="149" t="s">
        <v>3025</v>
      </c>
      <c r="C1258" s="140" t="s">
        <v>521</v>
      </c>
      <c r="D1258" s="150" t="s">
        <v>2967</v>
      </c>
      <c r="E1258" s="143" t="str">
        <f>IF(Table2[[#This Row],[Tên hàng hóa]]&lt;&gt;0,VLOOKUP(Table2[[#This Row],[Tên hàng hóa]],Table1[[Tên hàng hóa]:[Quy cách]],2,0),"")</f>
        <v>OMRON</v>
      </c>
      <c r="F1258" s="143" t="str">
        <f>IF(Table2[[#This Row],[Tên hàng hóa]]&lt;&gt;0,VLOOKUP(Table2[[#This Row],[Tên hàng hóa]],Table1[[Tên hàng hóa]:[ĐVT]],3,0),"")</f>
        <v>Cái</v>
      </c>
      <c r="G1258" s="145">
        <v>4400000</v>
      </c>
      <c r="H1258" s="145">
        <v>1</v>
      </c>
      <c r="I1258" s="146">
        <f>IF(Table2[[#This Row],[Số lượng]]&lt;&gt;0,Table2[[#This Row],[Số lượng]]*Table2[[#This Row],[Đơn giá mua]],"")</f>
        <v>4400000</v>
      </c>
      <c r="J1258" s="146" t="str">
        <f ca="1">IF(AND(Table2[[#This Row],[Tên hàng hóa]]&lt;&gt;0,D1259=""),SUM(OFFSET(Table2[[#This Row],[Thành tiền]],0,0,-COUNTIF(Table2[Số HĐ],Table2[[#This Row],[Số HĐ]]))),"")</f>
        <v/>
      </c>
      <c r="K1258" s="145"/>
      <c r="L125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58" s="147"/>
    </row>
    <row r="1259" spans="1:13" ht="35.1" customHeight="1" x14ac:dyDescent="0.2">
      <c r="A1259" s="138">
        <v>42523</v>
      </c>
      <c r="B1259" s="149" t="s">
        <v>3025</v>
      </c>
      <c r="C1259" s="140" t="s">
        <v>521</v>
      </c>
      <c r="D1259" s="150" t="s">
        <v>56</v>
      </c>
      <c r="E1259" s="143" t="str">
        <f>IF(Table2[[#This Row],[Tên hàng hóa]]&lt;&gt;0,VLOOKUP(Table2[[#This Row],[Tên hàng hóa]],Table1[[Tên hàng hóa]:[Quy cách]],2,0),"")</f>
        <v>Bộ Điều Khiển Lập Trình</v>
      </c>
      <c r="F1259" s="143" t="str">
        <f>IF(Table2[[#This Row],[Tên hàng hóa]]&lt;&gt;0,VLOOKUP(Table2[[#This Row],[Tên hàng hóa]],Table1[[Tên hàng hóa]:[ĐVT]],3,0),"")</f>
        <v>Cái</v>
      </c>
      <c r="G1259" s="145">
        <v>2860000</v>
      </c>
      <c r="H1259" s="145">
        <v>1</v>
      </c>
      <c r="I1259" s="146">
        <f>IF(Table2[[#This Row],[Số lượng]]&lt;&gt;0,Table2[[#This Row],[Số lượng]]*Table2[[#This Row],[Đơn giá mua]],"")</f>
        <v>2860000</v>
      </c>
      <c r="J1259" s="146" t="str">
        <f ca="1">IF(AND(Table2[[#This Row],[Tên hàng hóa]]&lt;&gt;0,D1260=""),SUM(OFFSET(Table2[[#This Row],[Thành tiền]],0,0,-COUNTIF(Table2[Số HĐ],Table2[[#This Row],[Số HĐ]]))),"")</f>
        <v/>
      </c>
      <c r="K1259" s="145"/>
      <c r="L125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59" s="147"/>
    </row>
    <row r="1260" spans="1:13" ht="35.1" customHeight="1" x14ac:dyDescent="0.2">
      <c r="A1260" s="138">
        <v>42523</v>
      </c>
      <c r="B1260" s="149" t="s">
        <v>3025</v>
      </c>
      <c r="C1260" s="140" t="s">
        <v>521</v>
      </c>
      <c r="D1260" s="150" t="s">
        <v>395</v>
      </c>
      <c r="E1260" s="143" t="str">
        <f>IF(Table2[[#This Row],[Tên hàng hóa]]&lt;&gt;0,VLOOKUP(Table2[[#This Row],[Tên hàng hóa]],Table1[[Tên hàng hóa]:[Quy cách]],2,0),"")</f>
        <v>Timer</v>
      </c>
      <c r="F1260" s="143" t="str">
        <f>IF(Table2[[#This Row],[Tên hàng hóa]]&lt;&gt;0,VLOOKUP(Table2[[#This Row],[Tên hàng hóa]],Table1[[Tên hàng hóa]:[ĐVT]],3,0),"")</f>
        <v>Cái</v>
      </c>
      <c r="G1260" s="145">
        <v>693000</v>
      </c>
      <c r="H1260" s="145">
        <v>2</v>
      </c>
      <c r="I1260" s="146">
        <f>IF(Table2[[#This Row],[Số lượng]]&lt;&gt;0,Table2[[#This Row],[Số lượng]]*Table2[[#This Row],[Đơn giá mua]],"")</f>
        <v>1386000</v>
      </c>
      <c r="J1260" s="146" t="str">
        <f ca="1">IF(AND(Table2[[#This Row],[Tên hàng hóa]]&lt;&gt;0,D1261=""),SUM(OFFSET(Table2[[#This Row],[Thành tiền]],0,0,-COUNTIF(Table2[Số HĐ],Table2[[#This Row],[Số HĐ]]))),"")</f>
        <v/>
      </c>
      <c r="K1260" s="145"/>
      <c r="L126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60" s="147"/>
    </row>
    <row r="1261" spans="1:13" ht="35.1" customHeight="1" x14ac:dyDescent="0.2">
      <c r="A1261" s="138">
        <v>42523</v>
      </c>
      <c r="B1261" s="149" t="s">
        <v>3025</v>
      </c>
      <c r="C1261" s="140" t="s">
        <v>521</v>
      </c>
      <c r="D1261" s="150" t="s">
        <v>432</v>
      </c>
      <c r="E1261" s="143" t="str">
        <f>IF(Table2[[#This Row],[Tên hàng hóa]]&lt;&gt;0,VLOOKUP(Table2[[#This Row],[Tên hàng hóa]],Table1[[Tên hàng hóa]:[Quy cách]],2,0),"")</f>
        <v>Socket</v>
      </c>
      <c r="F1261" s="143" t="str">
        <f>IF(Table2[[#This Row],[Tên hàng hóa]]&lt;&gt;0,VLOOKUP(Table2[[#This Row],[Tên hàng hóa]],Table1[[Tên hàng hóa]:[ĐVT]],3,0),"")</f>
        <v>Cái</v>
      </c>
      <c r="G1261" s="145">
        <v>36300</v>
      </c>
      <c r="H1261" s="145">
        <v>2</v>
      </c>
      <c r="I1261" s="146">
        <f>IF(Table2[[#This Row],[Số lượng]]&lt;&gt;0,Table2[[#This Row],[Số lượng]]*Table2[[#This Row],[Đơn giá mua]],"")</f>
        <v>72600</v>
      </c>
      <c r="J1261" s="146">
        <f ca="1">IF(AND(Table2[[#This Row],[Tên hàng hóa]]&lt;&gt;0,D1262=""),SUM(OFFSET(Table2[[#This Row],[Thành tiền]],0,0,-COUNTIF(Table2[Số HĐ],Table2[[#This Row],[Số HĐ]]))),"")</f>
        <v>8718600</v>
      </c>
      <c r="K1261" s="152" t="s">
        <v>464</v>
      </c>
      <c r="L1261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61" s="153" t="s">
        <v>3733</v>
      </c>
    </row>
    <row r="1262" spans="1:13" ht="35.1" customHeight="1" x14ac:dyDescent="0.2">
      <c r="A1262" s="138"/>
      <c r="B1262" s="139"/>
      <c r="C1262" s="140" t="str">
        <f t="shared" si="23"/>
        <v/>
      </c>
      <c r="D1262" s="141"/>
      <c r="E1262" s="143" t="str">
        <f>IF(Table2[[#This Row],[Tên hàng hóa]]&lt;&gt;0,VLOOKUP(Table2[[#This Row],[Tên hàng hóa]],Table1[[Tên hàng hóa]:[Quy cách]],2,0),"")</f>
        <v/>
      </c>
      <c r="F1262" s="143" t="str">
        <f>IF(Table2[[#This Row],[Tên hàng hóa]]&lt;&gt;0,VLOOKUP(Table2[[#This Row],[Tên hàng hóa]],Table1[[Tên hàng hóa]:[ĐVT]],3,0),"")</f>
        <v/>
      </c>
      <c r="G1262" s="145"/>
      <c r="H1262" s="145"/>
      <c r="I1262" s="146" t="str">
        <f>IF(Table2[[#This Row],[Số lượng]]&lt;&gt;0,Table2[[#This Row],[Số lượng]]*Table2[[#This Row],[Đơn giá mua]],"")</f>
        <v/>
      </c>
      <c r="J1262" s="146" t="str">
        <f ca="1">IF(AND(Table2[[#This Row],[Tên hàng hóa]]&lt;&gt;0,D1263=""),SUM(OFFSET(Table2[[#This Row],[Thành tiền]],0,0,-COUNTIF(Table2[Số HĐ],Table2[[#This Row],[Số HĐ]]))),"")</f>
        <v/>
      </c>
      <c r="K1262" s="145"/>
      <c r="L126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62" s="147"/>
    </row>
    <row r="1263" spans="1:13" ht="35.1" customHeight="1" x14ac:dyDescent="0.2">
      <c r="A1263" s="138">
        <v>42523</v>
      </c>
      <c r="B1263" s="149" t="s">
        <v>3026</v>
      </c>
      <c r="C1263" s="140" t="s">
        <v>521</v>
      </c>
      <c r="D1263" s="150" t="s">
        <v>217</v>
      </c>
      <c r="E1263" s="143" t="str">
        <f>IF(Table2[[#This Row],[Tên hàng hóa]]&lt;&gt;0,VLOOKUP(Table2[[#This Row],[Tên hàng hóa]],Table1[[Tên hàng hóa]:[Quy cách]],2,0),"")</f>
        <v>Cảm Biến</v>
      </c>
      <c r="F1263" s="143" t="str">
        <f>IF(Table2[[#This Row],[Tên hàng hóa]]&lt;&gt;0,VLOOKUP(Table2[[#This Row],[Tên hàng hóa]],Table1[[Tên hàng hóa]:[ĐVT]],3,0),"")</f>
        <v>Cái</v>
      </c>
      <c r="G1263" s="145">
        <v>935000</v>
      </c>
      <c r="H1263" s="145">
        <v>6</v>
      </c>
      <c r="I1263" s="146">
        <f>IF(Table2[[#This Row],[Số lượng]]&lt;&gt;0,Table2[[#This Row],[Số lượng]]*Table2[[#This Row],[Đơn giá mua]],"")</f>
        <v>5610000</v>
      </c>
      <c r="J1263" s="146">
        <f ca="1">IF(AND(Table2[[#This Row],[Tên hàng hóa]]&lt;&gt;0,D1264=""),SUM(OFFSET(Table2[[#This Row],[Thành tiền]],0,0,-COUNTIF(Table2[Số HĐ],Table2[[#This Row],[Số HĐ]]))),"")</f>
        <v>5610000</v>
      </c>
      <c r="K1263" s="152" t="s">
        <v>464</v>
      </c>
      <c r="L1263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63" s="153" t="s">
        <v>3733</v>
      </c>
    </row>
    <row r="1264" spans="1:13" ht="35.1" customHeight="1" x14ac:dyDescent="0.2">
      <c r="A1264" s="138"/>
      <c r="B1264" s="139"/>
      <c r="C1264" s="140" t="str">
        <f t="shared" si="23"/>
        <v/>
      </c>
      <c r="D1264" s="141"/>
      <c r="E1264" s="143" t="str">
        <f>IF(Table2[[#This Row],[Tên hàng hóa]]&lt;&gt;0,VLOOKUP(Table2[[#This Row],[Tên hàng hóa]],Table1[[Tên hàng hóa]:[Quy cách]],2,0),"")</f>
        <v/>
      </c>
      <c r="F1264" s="143" t="str">
        <f>IF(Table2[[#This Row],[Tên hàng hóa]]&lt;&gt;0,VLOOKUP(Table2[[#This Row],[Tên hàng hóa]],Table1[[Tên hàng hóa]:[ĐVT]],3,0),"")</f>
        <v/>
      </c>
      <c r="G1264" s="145"/>
      <c r="H1264" s="145"/>
      <c r="I1264" s="146" t="str">
        <f>IF(Table2[[#This Row],[Số lượng]]&lt;&gt;0,Table2[[#This Row],[Số lượng]]*Table2[[#This Row],[Đơn giá mua]],"")</f>
        <v/>
      </c>
      <c r="J1264" s="146" t="str">
        <f ca="1">IF(AND(Table2[[#This Row],[Tên hàng hóa]]&lt;&gt;0,D1265=""),SUM(OFFSET(Table2[[#This Row],[Thành tiền]],0,0,-COUNTIF(Table2[Số HĐ],Table2[[#This Row],[Số HĐ]]))),"")</f>
        <v/>
      </c>
      <c r="K1264" s="145"/>
      <c r="L126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64" s="147"/>
    </row>
    <row r="1265" spans="1:13" ht="35.1" customHeight="1" x14ac:dyDescent="0.2">
      <c r="A1265" s="138">
        <v>42530</v>
      </c>
      <c r="B1265" s="149" t="s">
        <v>3027</v>
      </c>
      <c r="C1265" s="140" t="s">
        <v>586</v>
      </c>
      <c r="D1265" s="141" t="s">
        <v>843</v>
      </c>
      <c r="E1265" s="143" t="str">
        <f>IF(Table2[[#This Row],[Tên hàng hóa]]&lt;&gt;0,VLOOKUP(Table2[[#This Row],[Tên hàng hóa]],Table1[[Tên hàng hóa]:[Quy cách]],2,0),"")</f>
        <v>Bộ Điều Khiển Lập Trình</v>
      </c>
      <c r="F1265" s="143" t="str">
        <f>IF(Table2[[#This Row],[Tên hàng hóa]]&lt;&gt;0,VLOOKUP(Table2[[#This Row],[Tên hàng hóa]],Table1[[Tên hàng hóa]:[ĐVT]],3,0),"")</f>
        <v>Cái</v>
      </c>
      <c r="G1265" s="145">
        <v>4404467.7534246575</v>
      </c>
      <c r="H1265" s="145">
        <v>2</v>
      </c>
      <c r="I1265" s="146">
        <f>IF(Table2[[#This Row],[Số lượng]]&lt;&gt;0,Table2[[#This Row],[Số lượng]]*Table2[[#This Row],[Đơn giá mua]],"")</f>
        <v>8808935.506849315</v>
      </c>
      <c r="J1265" s="146" t="str">
        <f ca="1">IF(AND(Table2[[#This Row],[Tên hàng hóa]]&lt;&gt;0,D1266=""),SUM(OFFSET(Table2[[#This Row],[Thành tiền]],0,0,-COUNTIF(Table2[Số HĐ],Table2[[#This Row],[Số HĐ]]))),"")</f>
        <v/>
      </c>
      <c r="K1265" s="145"/>
      <c r="L126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65" s="147"/>
    </row>
    <row r="1266" spans="1:13" ht="35.1" customHeight="1" x14ac:dyDescent="0.2">
      <c r="A1266" s="138">
        <v>42530</v>
      </c>
      <c r="B1266" s="149" t="s">
        <v>3027</v>
      </c>
      <c r="C1266" s="140" t="s">
        <v>586</v>
      </c>
      <c r="D1266" s="141" t="s">
        <v>132</v>
      </c>
      <c r="E1266" s="143" t="str">
        <f>IF(Table2[[#This Row],[Tên hàng hóa]]&lt;&gt;0,VLOOKUP(Table2[[#This Row],[Tên hàng hóa]],Table1[[Tên hàng hóa]:[Quy cách]],2,0),"")</f>
        <v>Bộ Điều Khiển Nhiệt Độ</v>
      </c>
      <c r="F1266" s="143" t="str">
        <f>IF(Table2[[#This Row],[Tên hàng hóa]]&lt;&gt;0,VLOOKUP(Table2[[#This Row],[Tên hàng hóa]],Table1[[Tên hàng hóa]:[ĐVT]],3,0),"")</f>
        <v>Cái</v>
      </c>
      <c r="G1266" s="145">
        <v>1169965.7534246575</v>
      </c>
      <c r="H1266" s="145">
        <v>2</v>
      </c>
      <c r="I1266" s="146">
        <f>IF(Table2[[#This Row],[Số lượng]]&lt;&gt;0,Table2[[#This Row],[Số lượng]]*Table2[[#This Row],[Đơn giá mua]],"")</f>
        <v>2339931.506849315</v>
      </c>
      <c r="J1266" s="146" t="str">
        <f ca="1">IF(AND(Table2[[#This Row],[Tên hàng hóa]]&lt;&gt;0,D1267=""),SUM(OFFSET(Table2[[#This Row],[Thành tiền]],0,0,-COUNTIF(Table2[Số HĐ],Table2[[#This Row],[Số HĐ]]))),"")</f>
        <v/>
      </c>
      <c r="K1266" s="145"/>
      <c r="L126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66" s="147"/>
    </row>
    <row r="1267" spans="1:13" ht="35.1" customHeight="1" x14ac:dyDescent="0.2">
      <c r="A1267" s="138">
        <v>42530</v>
      </c>
      <c r="B1267" s="149" t="s">
        <v>3027</v>
      </c>
      <c r="C1267" s="140" t="s">
        <v>586</v>
      </c>
      <c r="D1267" s="141" t="s">
        <v>276</v>
      </c>
      <c r="E1267" s="143" t="str">
        <f>IF(Table2[[#This Row],[Tên hàng hóa]]&lt;&gt;0,VLOOKUP(Table2[[#This Row],[Tên hàng hóa]],Table1[[Tên hàng hóa]:[Quy cách]],2,0),"")</f>
        <v>Cảm Biến</v>
      </c>
      <c r="F1267" s="143" t="str">
        <f>IF(Table2[[#This Row],[Tên hàng hóa]]&lt;&gt;0,VLOOKUP(Table2[[#This Row],[Tên hàng hóa]],Table1[[Tên hàng hóa]:[ĐVT]],3,0),"")</f>
        <v>Cái</v>
      </c>
      <c r="G1267" s="145">
        <v>607965.75342465751</v>
      </c>
      <c r="H1267" s="145">
        <v>5</v>
      </c>
      <c r="I1267" s="146">
        <f>IF(Table2[[#This Row],[Số lượng]]&lt;&gt;0,Table2[[#This Row],[Số lượng]]*Table2[[#This Row],[Đơn giá mua]],"")</f>
        <v>3039828.7671232875</v>
      </c>
      <c r="J1267" s="146" t="str">
        <f ca="1">IF(AND(Table2[[#This Row],[Tên hàng hóa]]&lt;&gt;0,D1268=""),SUM(OFFSET(Table2[[#This Row],[Thành tiền]],0,0,-COUNTIF(Table2[Số HĐ],Table2[[#This Row],[Số HĐ]]))),"")</f>
        <v/>
      </c>
      <c r="K1267" s="145"/>
      <c r="L126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67" s="147"/>
    </row>
    <row r="1268" spans="1:13" ht="35.1" customHeight="1" x14ac:dyDescent="0.2">
      <c r="A1268" s="138">
        <v>42530</v>
      </c>
      <c r="B1268" s="149" t="s">
        <v>3027</v>
      </c>
      <c r="C1268" s="140" t="s">
        <v>586</v>
      </c>
      <c r="D1268" s="141" t="s">
        <v>71</v>
      </c>
      <c r="E1268" s="143" t="str">
        <f>IF(Table2[[#This Row],[Tên hàng hóa]]&lt;&gt;0,VLOOKUP(Table2[[#This Row],[Tên hàng hóa]],Table1[[Tên hàng hóa]:[Quy cách]],2,0),"")</f>
        <v>Bộ Điều Khiển Lập Trình</v>
      </c>
      <c r="F1268" s="143" t="str">
        <f>IF(Table2[[#This Row],[Tên hàng hóa]]&lt;&gt;0,VLOOKUP(Table2[[#This Row],[Tên hàng hóa]],Table1[[Tên hàng hóa]:[ĐVT]],3,0),"")</f>
        <v>Cái</v>
      </c>
      <c r="G1268" s="145">
        <v>1262291.7534246575</v>
      </c>
      <c r="H1268" s="145">
        <v>1</v>
      </c>
      <c r="I1268" s="146">
        <f>IF(Table2[[#This Row],[Số lượng]]&lt;&gt;0,Table2[[#This Row],[Số lượng]]*Table2[[#This Row],[Đơn giá mua]],"")</f>
        <v>1262291.7534246575</v>
      </c>
      <c r="J1268" s="146" t="str">
        <f ca="1">IF(AND(Table2[[#This Row],[Tên hàng hóa]]&lt;&gt;0,D1269=""),SUM(OFFSET(Table2[[#This Row],[Thành tiền]],0,0,-COUNTIF(Table2[Số HĐ],Table2[[#This Row],[Số HĐ]]))),"")</f>
        <v/>
      </c>
      <c r="K1268" s="145"/>
      <c r="L126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68" s="147"/>
    </row>
    <row r="1269" spans="1:13" ht="35.1" customHeight="1" x14ac:dyDescent="0.2">
      <c r="A1269" s="138">
        <v>42530</v>
      </c>
      <c r="B1269" s="149" t="s">
        <v>3027</v>
      </c>
      <c r="C1269" s="140" t="s">
        <v>586</v>
      </c>
      <c r="D1269" s="141" t="s">
        <v>1194</v>
      </c>
      <c r="E1269" s="143" t="str">
        <f>IF(Table2[[#This Row],[Tên hàng hóa]]&lt;&gt;0,VLOOKUP(Table2[[#This Row],[Tên hàng hóa]],Table1[[Tên hàng hóa]:[Quy cách]],2,0),"")</f>
        <v>Bộ Điều Khiển Lập Trình</v>
      </c>
      <c r="F1269" s="143" t="str">
        <f>IF(Table2[[#This Row],[Tên hàng hóa]]&lt;&gt;0,VLOOKUP(Table2[[#This Row],[Tên hàng hóa]],Table1[[Tên hàng hóa]:[ĐVT]],3,0),"")</f>
        <v>Cái</v>
      </c>
      <c r="G1269" s="145">
        <v>3213481.7534246575</v>
      </c>
      <c r="H1269" s="145">
        <v>2</v>
      </c>
      <c r="I1269" s="146">
        <f>IF(Table2[[#This Row],[Số lượng]]&lt;&gt;0,Table2[[#This Row],[Số lượng]]*Table2[[#This Row],[Đơn giá mua]],"")</f>
        <v>6426963.506849315</v>
      </c>
      <c r="J1269" s="146" t="str">
        <f ca="1">IF(AND(Table2[[#This Row],[Tên hàng hóa]]&lt;&gt;0,D1270=""),SUM(OFFSET(Table2[[#This Row],[Thành tiền]],0,0,-COUNTIF(Table2[Số HĐ],Table2[[#This Row],[Số HĐ]]))),"")</f>
        <v/>
      </c>
      <c r="K1269" s="145"/>
      <c r="L126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69" s="147"/>
    </row>
    <row r="1270" spans="1:13" ht="35.1" customHeight="1" x14ac:dyDescent="0.2">
      <c r="A1270" s="138">
        <v>42530</v>
      </c>
      <c r="B1270" s="149" t="s">
        <v>3027</v>
      </c>
      <c r="C1270" s="140" t="s">
        <v>586</v>
      </c>
      <c r="D1270" s="141" t="s">
        <v>2780</v>
      </c>
      <c r="E1270" s="143" t="str">
        <f>IF(Table2[[#This Row],[Tên hàng hóa]]&lt;&gt;0,VLOOKUP(Table2[[#This Row],[Tên hàng hóa]],Table1[[Tên hàng hóa]:[Quy cách]],2,0),"")</f>
        <v>OMRON</v>
      </c>
      <c r="F1270" s="143" t="str">
        <f>IF(Table2[[#This Row],[Tên hàng hóa]]&lt;&gt;0,VLOOKUP(Table2[[#This Row],[Tên hàng hóa]],Table1[[Tên hàng hóa]:[ĐVT]],3,0),"")</f>
        <v>Cái</v>
      </c>
      <c r="G1270" s="145">
        <v>2301236.7534246575</v>
      </c>
      <c r="H1270" s="145">
        <v>1</v>
      </c>
      <c r="I1270" s="146">
        <f>IF(Table2[[#This Row],[Số lượng]]&lt;&gt;0,Table2[[#This Row],[Số lượng]]*Table2[[#This Row],[Đơn giá mua]],"")</f>
        <v>2301236.7534246575</v>
      </c>
      <c r="J1270" s="146" t="str">
        <f ca="1">IF(AND(Table2[[#This Row],[Tên hàng hóa]]&lt;&gt;0,D1271=""),SUM(OFFSET(Table2[[#This Row],[Thành tiền]],0,0,-COUNTIF(Table2[Số HĐ],Table2[[#This Row],[Số HĐ]]))),"")</f>
        <v/>
      </c>
      <c r="K1270" s="145"/>
      <c r="L127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70" s="147"/>
    </row>
    <row r="1271" spans="1:13" ht="35.1" customHeight="1" x14ac:dyDescent="0.2">
      <c r="A1271" s="138">
        <v>42530</v>
      </c>
      <c r="B1271" s="149" t="s">
        <v>3027</v>
      </c>
      <c r="C1271" s="140" t="s">
        <v>586</v>
      </c>
      <c r="D1271" s="141" t="s">
        <v>234</v>
      </c>
      <c r="E1271" s="143" t="str">
        <f>IF(Table2[[#This Row],[Tên hàng hóa]]&lt;&gt;0,VLOOKUP(Table2[[#This Row],[Tên hàng hóa]],Table1[[Tên hàng hóa]:[Quy cách]],2,0),"")</f>
        <v>Cảm Biến</v>
      </c>
      <c r="F1271" s="143" t="str">
        <f>IF(Table2[[#This Row],[Tên hàng hóa]]&lt;&gt;0,VLOOKUP(Table2[[#This Row],[Tên hàng hóa]],Table1[[Tên hàng hóa]:[ĐVT]],3,0),"")</f>
        <v>Cái</v>
      </c>
      <c r="G1271" s="145">
        <v>394405.75342465751</v>
      </c>
      <c r="H1271" s="145">
        <v>10</v>
      </c>
      <c r="I1271" s="146">
        <f>IF(Table2[[#This Row],[Số lượng]]&lt;&gt;0,Table2[[#This Row],[Số lượng]]*Table2[[#This Row],[Đơn giá mua]],"")</f>
        <v>3944057.5342465751</v>
      </c>
      <c r="J1271" s="146" t="str">
        <f ca="1">IF(AND(Table2[[#This Row],[Tên hàng hóa]]&lt;&gt;0,D1272=""),SUM(OFFSET(Table2[[#This Row],[Thành tiền]],0,0,-COUNTIF(Table2[Số HĐ],Table2[[#This Row],[Số HĐ]]))),"")</f>
        <v/>
      </c>
      <c r="K1271" s="145"/>
      <c r="L127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71" s="147"/>
    </row>
    <row r="1272" spans="1:13" ht="35.1" customHeight="1" x14ac:dyDescent="0.2">
      <c r="A1272" s="138">
        <v>42530</v>
      </c>
      <c r="B1272" s="149" t="s">
        <v>3027</v>
      </c>
      <c r="C1272" s="140" t="s">
        <v>586</v>
      </c>
      <c r="D1272" s="141" t="s">
        <v>233</v>
      </c>
      <c r="E1272" s="143" t="str">
        <f>IF(Table2[[#This Row],[Tên hàng hóa]]&lt;&gt;0,VLOOKUP(Table2[[#This Row],[Tên hàng hóa]],Table1[[Tên hàng hóa]:[Quy cách]],2,0),"")</f>
        <v>Cảm Biến</v>
      </c>
      <c r="F1272" s="143" t="str">
        <f>IF(Table2[[#This Row],[Tên hàng hóa]]&lt;&gt;0,VLOOKUP(Table2[[#This Row],[Tên hàng hóa]],Table1[[Tên hàng hóa]:[ĐVT]],3,0),"")</f>
        <v>Cái</v>
      </c>
      <c r="G1272" s="145">
        <v>394405.75342465751</v>
      </c>
      <c r="H1272" s="145">
        <v>15</v>
      </c>
      <c r="I1272" s="146">
        <f>IF(Table2[[#This Row],[Số lượng]]&lt;&gt;0,Table2[[#This Row],[Số lượng]]*Table2[[#This Row],[Đơn giá mua]],"")</f>
        <v>5916086.3013698626</v>
      </c>
      <c r="J1272" s="146" t="str">
        <f ca="1">IF(AND(Table2[[#This Row],[Tên hàng hóa]]&lt;&gt;0,D1273=""),SUM(OFFSET(Table2[[#This Row],[Thành tiền]],0,0,-COUNTIF(Table2[Số HĐ],Table2[[#This Row],[Số HĐ]]))),"")</f>
        <v/>
      </c>
      <c r="K1272" s="145"/>
      <c r="L127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72" s="147"/>
    </row>
    <row r="1273" spans="1:13" ht="35.1" customHeight="1" x14ac:dyDescent="0.2">
      <c r="A1273" s="138">
        <v>42530</v>
      </c>
      <c r="B1273" s="149" t="s">
        <v>3027</v>
      </c>
      <c r="C1273" s="140" t="s">
        <v>586</v>
      </c>
      <c r="D1273" s="141" t="s">
        <v>111</v>
      </c>
      <c r="E1273" s="143" t="str">
        <f>IF(Table2[[#This Row],[Tên hàng hóa]]&lt;&gt;0,VLOOKUP(Table2[[#This Row],[Tên hàng hóa]],Table1[[Tên hàng hóa]:[Quy cách]],2,0),"")</f>
        <v>Bộ Điều Khiển Nhiệt Độ</v>
      </c>
      <c r="F1273" s="143" t="str">
        <f>IF(Table2[[#This Row],[Tên hàng hóa]]&lt;&gt;0,VLOOKUP(Table2[[#This Row],[Tên hàng hóa]],Table1[[Tên hàng hóa]:[ĐVT]],3,0),"")</f>
        <v>Cái</v>
      </c>
      <c r="G1273" s="145">
        <v>1372285.7534246575</v>
      </c>
      <c r="H1273" s="145">
        <v>2</v>
      </c>
      <c r="I1273" s="146">
        <f>IF(Table2[[#This Row],[Số lượng]]&lt;&gt;0,Table2[[#This Row],[Số lượng]]*Table2[[#This Row],[Đơn giá mua]],"")</f>
        <v>2744571.506849315</v>
      </c>
      <c r="J1273" s="146" t="str">
        <f ca="1">IF(AND(Table2[[#This Row],[Tên hàng hóa]]&lt;&gt;0,D1274=""),SUM(OFFSET(Table2[[#This Row],[Thành tiền]],0,0,-COUNTIF(Table2[Số HĐ],Table2[[#This Row],[Số HĐ]]))),"")</f>
        <v/>
      </c>
      <c r="K1273" s="145"/>
      <c r="L127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73" s="147"/>
    </row>
    <row r="1274" spans="1:13" ht="35.1" customHeight="1" x14ac:dyDescent="0.2">
      <c r="A1274" s="138">
        <v>42530</v>
      </c>
      <c r="B1274" s="149" t="s">
        <v>3027</v>
      </c>
      <c r="C1274" s="140" t="s">
        <v>586</v>
      </c>
      <c r="D1274" s="141" t="s">
        <v>2108</v>
      </c>
      <c r="E1274" s="143" t="str">
        <f>IF(Table2[[#This Row],[Tên hàng hóa]]&lt;&gt;0,VLOOKUP(Table2[[#This Row],[Tên hàng hóa]],Table1[[Tên hàng hóa]:[Quy cách]],2,0),"")</f>
        <v>Bộ Mã Hóa Xung(Encoder)</v>
      </c>
      <c r="F1274" s="143" t="str">
        <f>IF(Table2[[#This Row],[Tên hàng hóa]]&lt;&gt;0,VLOOKUP(Table2[[#This Row],[Tên hàng hóa]],Table1[[Tên hàng hóa]:[ĐVT]],3,0),"")</f>
        <v>Cái</v>
      </c>
      <c r="G1274" s="145">
        <v>1192445.7534246575</v>
      </c>
      <c r="H1274" s="145">
        <v>2</v>
      </c>
      <c r="I1274" s="146">
        <f>IF(Table2[[#This Row],[Số lượng]]&lt;&gt;0,Table2[[#This Row],[Số lượng]]*Table2[[#This Row],[Đơn giá mua]],"")</f>
        <v>2384891.506849315</v>
      </c>
      <c r="J1274" s="146" t="str">
        <f ca="1">IF(AND(Table2[[#This Row],[Tên hàng hóa]]&lt;&gt;0,D1275=""),SUM(OFFSET(Table2[[#This Row],[Thành tiền]],0,0,-COUNTIF(Table2[Số HĐ],Table2[[#This Row],[Số HĐ]]))),"")</f>
        <v/>
      </c>
      <c r="K1274" s="145"/>
      <c r="L127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74" s="147"/>
    </row>
    <row r="1275" spans="1:13" ht="35.1" customHeight="1" x14ac:dyDescent="0.2">
      <c r="A1275" s="138">
        <v>42530</v>
      </c>
      <c r="B1275" s="149" t="s">
        <v>3027</v>
      </c>
      <c r="C1275" s="140" t="s">
        <v>586</v>
      </c>
      <c r="D1275" s="141" t="s">
        <v>76</v>
      </c>
      <c r="E1275" s="143" t="str">
        <f>IF(Table2[[#This Row],[Tên hàng hóa]]&lt;&gt;0,VLOOKUP(Table2[[#This Row],[Tên hàng hóa]],Table1[[Tên hàng hóa]:[Quy cách]],2,0),"")</f>
        <v>Bộ Điều Khiển Lập Trình</v>
      </c>
      <c r="F1275" s="143" t="str">
        <f>IF(Table2[[#This Row],[Tên hàng hóa]]&lt;&gt;0,VLOOKUP(Table2[[#This Row],[Tên hàng hóa]],Table1[[Tên hàng hóa]:[ĐVT]],3,0),"")</f>
        <v>Cái</v>
      </c>
      <c r="G1275" s="145">
        <v>1921134.7534246575</v>
      </c>
      <c r="H1275" s="145">
        <v>1</v>
      </c>
      <c r="I1275" s="146">
        <f>IF(Table2[[#This Row],[Số lượng]]&lt;&gt;0,Table2[[#This Row],[Số lượng]]*Table2[[#This Row],[Đơn giá mua]],"")</f>
        <v>1921134.7534246575</v>
      </c>
      <c r="J1275" s="146" t="str">
        <f ca="1">IF(AND(Table2[[#This Row],[Tên hàng hóa]]&lt;&gt;0,D1276=""),SUM(OFFSET(Table2[[#This Row],[Thành tiền]],0,0,-COUNTIF(Table2[Số HĐ],Table2[[#This Row],[Số HĐ]]))),"")</f>
        <v/>
      </c>
      <c r="K1275" s="145"/>
      <c r="L127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75" s="147"/>
    </row>
    <row r="1276" spans="1:13" ht="35.1" customHeight="1" x14ac:dyDescent="0.2">
      <c r="A1276" s="138">
        <v>42530</v>
      </c>
      <c r="B1276" s="149" t="s">
        <v>3027</v>
      </c>
      <c r="C1276" s="140" t="s">
        <v>586</v>
      </c>
      <c r="D1276" s="141" t="s">
        <v>396</v>
      </c>
      <c r="E1276" s="143" t="str">
        <f>IF(Table2[[#This Row],[Tên hàng hóa]]&lt;&gt;0,VLOOKUP(Table2[[#This Row],[Tên hàng hóa]],Table1[[Tên hàng hóa]:[Quy cách]],2,0),"")</f>
        <v>Timer</v>
      </c>
      <c r="F1276" s="143" t="str">
        <f>IF(Table2[[#This Row],[Tên hàng hóa]]&lt;&gt;0,VLOOKUP(Table2[[#This Row],[Tên hàng hóa]],Table1[[Tên hàng hóa]:[ĐVT]],3,0),"")</f>
        <v>Cái</v>
      </c>
      <c r="G1276" s="145">
        <v>1214925.7534246575</v>
      </c>
      <c r="H1276" s="145">
        <v>5</v>
      </c>
      <c r="I1276" s="146">
        <f>IF(Table2[[#This Row],[Số lượng]]&lt;&gt;0,Table2[[#This Row],[Số lượng]]*Table2[[#This Row],[Đơn giá mua]],"")</f>
        <v>6074628.7671232875</v>
      </c>
      <c r="J1276" s="146" t="str">
        <f ca="1">IF(AND(Table2[[#This Row],[Tên hàng hóa]]&lt;&gt;0,D1277=""),SUM(OFFSET(Table2[[#This Row],[Thành tiền]],0,0,-COUNTIF(Table2[Số HĐ],Table2[[#This Row],[Số HĐ]]))),"")</f>
        <v/>
      </c>
      <c r="K1276" s="145"/>
      <c r="L127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76" s="147"/>
    </row>
    <row r="1277" spans="1:13" ht="35.1" customHeight="1" x14ac:dyDescent="0.2">
      <c r="A1277" s="138">
        <v>42530</v>
      </c>
      <c r="B1277" s="149" t="s">
        <v>3027</v>
      </c>
      <c r="C1277" s="140" t="s">
        <v>586</v>
      </c>
      <c r="D1277" s="141" t="s">
        <v>239</v>
      </c>
      <c r="E1277" s="143" t="str">
        <f>IF(Table2[[#This Row],[Tên hàng hóa]]&lt;&gt;0,VLOOKUP(Table2[[#This Row],[Tên hàng hóa]],Table1[[Tên hàng hóa]:[Quy cách]],2,0),"")</f>
        <v>Cảm Biến</v>
      </c>
      <c r="F1277" s="143" t="str">
        <f>IF(Table2[[#This Row],[Tên hàng hóa]]&lt;&gt;0,VLOOKUP(Table2[[#This Row],[Tên hàng hóa]],Table1[[Tên hàng hóa]:[ĐVT]],3,0),"")</f>
        <v>Cái</v>
      </c>
      <c r="G1277" s="145">
        <v>450605.75342465751</v>
      </c>
      <c r="H1277" s="145">
        <v>25</v>
      </c>
      <c r="I1277" s="146">
        <f>IF(Table2[[#This Row],[Số lượng]]&lt;&gt;0,Table2[[#This Row],[Số lượng]]*Table2[[#This Row],[Đơn giá mua]],"")</f>
        <v>11265143.835616438</v>
      </c>
      <c r="J1277" s="146">
        <f ca="1">IF(AND(Table2[[#This Row],[Tên hàng hóa]]&lt;&gt;0,D1278=""),SUM(OFFSET(Table2[[#This Row],[Thành tiền]],0,0,-COUNTIF(Table2[Số HĐ],Table2[[#This Row],[Số HĐ]]))),"")</f>
        <v>58429702.000000007</v>
      </c>
      <c r="K1277" s="152" t="s">
        <v>464</v>
      </c>
      <c r="L1277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77" s="147"/>
    </row>
    <row r="1278" spans="1:13" ht="35.1" customHeight="1" x14ac:dyDescent="0.2">
      <c r="A1278" s="138"/>
      <c r="B1278" s="139"/>
      <c r="C1278" s="140" t="str">
        <f t="shared" ref="C1278:C1293" si="24">IF(AND(D1278&lt;&gt;0,D1279=""),C1277,"")</f>
        <v/>
      </c>
      <c r="D1278" s="141"/>
      <c r="E1278" s="143" t="str">
        <f>IF(Table2[[#This Row],[Tên hàng hóa]]&lt;&gt;0,VLOOKUP(Table2[[#This Row],[Tên hàng hóa]],Table1[[Tên hàng hóa]:[Quy cách]],2,0),"")</f>
        <v/>
      </c>
      <c r="F1278" s="143" t="str">
        <f>IF(Table2[[#This Row],[Tên hàng hóa]]&lt;&gt;0,VLOOKUP(Table2[[#This Row],[Tên hàng hóa]],Table1[[Tên hàng hóa]:[ĐVT]],3,0),"")</f>
        <v/>
      </c>
      <c r="G1278" s="145"/>
      <c r="H1278" s="145"/>
      <c r="I1278" s="146" t="str">
        <f>IF(Table2[[#This Row],[Số lượng]]&lt;&gt;0,Table2[[#This Row],[Số lượng]]*Table2[[#This Row],[Đơn giá mua]],"")</f>
        <v/>
      </c>
      <c r="J1278" s="146" t="str">
        <f ca="1">IF(AND(Table2[[#This Row],[Tên hàng hóa]]&lt;&gt;0,D1279=""),SUM(OFFSET(Table2[[#This Row],[Thành tiền]],0,0,-COUNTIF(Table2[Số HĐ],Table2[[#This Row],[Số HĐ]]))),"")</f>
        <v/>
      </c>
      <c r="K1278" s="145"/>
      <c r="L127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78" s="147"/>
    </row>
    <row r="1279" spans="1:13" ht="35.1" customHeight="1" x14ac:dyDescent="0.2">
      <c r="A1279" s="138">
        <v>42531</v>
      </c>
      <c r="B1279" s="149" t="s">
        <v>3048</v>
      </c>
      <c r="C1279" s="140" t="s">
        <v>521</v>
      </c>
      <c r="D1279" s="150" t="s">
        <v>271</v>
      </c>
      <c r="E1279" s="143" t="str">
        <f>IF(Table2[[#This Row],[Tên hàng hóa]]&lt;&gt;0,VLOOKUP(Table2[[#This Row],[Tên hàng hóa]],Table1[[Tên hàng hóa]:[Quy cách]],2,0),"")</f>
        <v>Cảm Biến</v>
      </c>
      <c r="F1279" s="143" t="str">
        <f>IF(Table2[[#This Row],[Tên hàng hóa]]&lt;&gt;0,VLOOKUP(Table2[[#This Row],[Tên hàng hóa]],Table1[[Tên hàng hóa]:[ĐVT]],3,0),"")</f>
        <v>Cái</v>
      </c>
      <c r="G1279" s="145">
        <v>3080000</v>
      </c>
      <c r="H1279" s="145">
        <v>2</v>
      </c>
      <c r="I1279" s="146">
        <f>IF(Table2[[#This Row],[Số lượng]]&lt;&gt;0,Table2[[#This Row],[Số lượng]]*Table2[[#This Row],[Đơn giá mua]],"")</f>
        <v>6160000</v>
      </c>
      <c r="J1279" s="146" t="str">
        <f ca="1">IF(AND(Table2[[#This Row],[Tên hàng hóa]]&lt;&gt;0,D1280=""),SUM(OFFSET(Table2[[#This Row],[Thành tiền]],0,0,-COUNTIF(Table2[Số HĐ],Table2[[#This Row],[Số HĐ]]))),"")</f>
        <v/>
      </c>
      <c r="K1279" s="145"/>
      <c r="L127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79" s="147"/>
    </row>
    <row r="1280" spans="1:13" ht="35.1" customHeight="1" x14ac:dyDescent="0.2">
      <c r="A1280" s="138">
        <v>42531</v>
      </c>
      <c r="B1280" s="149" t="s">
        <v>3048</v>
      </c>
      <c r="C1280" s="140" t="str">
        <f t="shared" si="24"/>
        <v>CTY Điện Minh Nguyên</v>
      </c>
      <c r="D1280" s="150" t="s">
        <v>721</v>
      </c>
      <c r="E1280" s="143" t="str">
        <f>IF(Table2[[#This Row],[Tên hàng hóa]]&lt;&gt;0,VLOOKUP(Table2[[#This Row],[Tên hàng hóa]],Table1[[Tên hàng hóa]:[Quy cách]],2,0),"")</f>
        <v>Cảm Biến</v>
      </c>
      <c r="F1280" s="143" t="str">
        <f>IF(Table2[[#This Row],[Tên hàng hóa]]&lt;&gt;0,VLOOKUP(Table2[[#This Row],[Tên hàng hóa]],Table1[[Tên hàng hóa]:[ĐVT]],3,0),"")</f>
        <v>Cái</v>
      </c>
      <c r="G1280" s="145">
        <v>748000</v>
      </c>
      <c r="H1280" s="145">
        <v>10</v>
      </c>
      <c r="I1280" s="146">
        <f>IF(Table2[[#This Row],[Số lượng]]&lt;&gt;0,Table2[[#This Row],[Số lượng]]*Table2[[#This Row],[Đơn giá mua]],"")</f>
        <v>7480000</v>
      </c>
      <c r="J1280" s="146">
        <f ca="1">IF(AND(Table2[[#This Row],[Tên hàng hóa]]&lt;&gt;0,D1281=""),SUM(OFFSET(Table2[[#This Row],[Thành tiền]],0,0,-COUNTIF(Table2[Số HĐ],Table2[[#This Row],[Số HĐ]]))),"")</f>
        <v>13640000</v>
      </c>
      <c r="K1280" s="152" t="s">
        <v>464</v>
      </c>
      <c r="L1280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80" s="153" t="s">
        <v>3858</v>
      </c>
    </row>
    <row r="1281" spans="1:13" ht="35.1" customHeight="1" x14ac:dyDescent="0.2">
      <c r="A1281" s="138"/>
      <c r="B1281" s="139"/>
      <c r="C1281" s="140" t="str">
        <f t="shared" si="24"/>
        <v/>
      </c>
      <c r="D1281" s="141"/>
      <c r="E1281" s="143" t="str">
        <f>IF(Table2[[#This Row],[Tên hàng hóa]]&lt;&gt;0,VLOOKUP(Table2[[#This Row],[Tên hàng hóa]],Table1[[Tên hàng hóa]:[Quy cách]],2,0),"")</f>
        <v/>
      </c>
      <c r="F1281" s="143" t="str">
        <f>IF(Table2[[#This Row],[Tên hàng hóa]]&lt;&gt;0,VLOOKUP(Table2[[#This Row],[Tên hàng hóa]],Table1[[Tên hàng hóa]:[ĐVT]],3,0),"")</f>
        <v/>
      </c>
      <c r="G1281" s="145"/>
      <c r="H1281" s="145"/>
      <c r="I1281" s="146" t="str">
        <f>IF(Table2[[#This Row],[Số lượng]]&lt;&gt;0,Table2[[#This Row],[Số lượng]]*Table2[[#This Row],[Đơn giá mua]],"")</f>
        <v/>
      </c>
      <c r="J1281" s="146" t="str">
        <f ca="1">IF(AND(Table2[[#This Row],[Tên hàng hóa]]&lt;&gt;0,D1282=""),SUM(OFFSET(Table2[[#This Row],[Thành tiền]],0,0,-COUNTIF(Table2[Số HĐ],Table2[[#This Row],[Số HĐ]]))),"")</f>
        <v/>
      </c>
      <c r="K1281" s="145"/>
      <c r="L128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81" s="147"/>
    </row>
    <row r="1282" spans="1:13" ht="35.1" customHeight="1" x14ac:dyDescent="0.2">
      <c r="A1282" s="138">
        <v>42534</v>
      </c>
      <c r="B1282" s="149" t="s">
        <v>3049</v>
      </c>
      <c r="C1282" s="140" t="s">
        <v>1119</v>
      </c>
      <c r="D1282" s="150" t="s">
        <v>1110</v>
      </c>
      <c r="E1282" s="143" t="str">
        <f>IF(Table2[[#This Row],[Tên hàng hóa]]&lt;&gt;0,VLOOKUP(Table2[[#This Row],[Tên hàng hóa]],Table1[[Tên hàng hóa]:[Quy cách]],2,0),"")</f>
        <v>Schneider</v>
      </c>
      <c r="F1282" s="143" t="str">
        <f>IF(Table2[[#This Row],[Tên hàng hóa]]&lt;&gt;0,VLOOKUP(Table2[[#This Row],[Tên hàng hóa]],Table1[[Tên hàng hóa]:[ĐVT]],3,0),"")</f>
        <v>Cái</v>
      </c>
      <c r="G1282" s="145">
        <v>339130</v>
      </c>
      <c r="H1282" s="145">
        <v>10</v>
      </c>
      <c r="I1282" s="146">
        <f>IF(Table2[[#This Row],[Số lượng]]&lt;&gt;0,Table2[[#This Row],[Số lượng]]*Table2[[#This Row],[Đơn giá mua]],"")</f>
        <v>3391300</v>
      </c>
      <c r="J1282" s="146" t="str">
        <f ca="1">IF(AND(Table2[[#This Row],[Tên hàng hóa]]&lt;&gt;0,D1283=""),SUM(OFFSET(Table2[[#This Row],[Thành tiền]],0,0,-COUNTIF(Table2[Số HĐ],Table2[[#This Row],[Số HĐ]]))),"")</f>
        <v/>
      </c>
      <c r="K1282" s="145"/>
      <c r="L128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82" s="147"/>
    </row>
    <row r="1283" spans="1:13" ht="35.1" customHeight="1" x14ac:dyDescent="0.2">
      <c r="A1283" s="138">
        <v>42534</v>
      </c>
      <c r="B1283" s="149" t="s">
        <v>3049</v>
      </c>
      <c r="C1283" s="140" t="s">
        <v>1119</v>
      </c>
      <c r="D1283" s="150" t="s">
        <v>1731</v>
      </c>
      <c r="E1283" s="143" t="str">
        <f>IF(Table2[[#This Row],[Tên hàng hóa]]&lt;&gt;0,VLOOKUP(Table2[[#This Row],[Tên hàng hóa]],Table1[[Tên hàng hóa]:[Quy cách]],2,0),"")</f>
        <v>Schneider</v>
      </c>
      <c r="F1283" s="143" t="str">
        <f>IF(Table2[[#This Row],[Tên hàng hóa]]&lt;&gt;0,VLOOKUP(Table2[[#This Row],[Tên hàng hóa]],Table1[[Tên hàng hóa]:[ĐVT]],3,0),"")</f>
        <v>Cái</v>
      </c>
      <c r="G1283" s="145">
        <v>542080</v>
      </c>
      <c r="H1283" s="145">
        <v>5</v>
      </c>
      <c r="I1283" s="146">
        <f>IF(Table2[[#This Row],[Số lượng]]&lt;&gt;0,Table2[[#This Row],[Số lượng]]*Table2[[#This Row],[Đơn giá mua]],"")</f>
        <v>2710400</v>
      </c>
      <c r="J1283" s="146" t="str">
        <f ca="1">IF(AND(Table2[[#This Row],[Tên hàng hóa]]&lt;&gt;0,D1284=""),SUM(OFFSET(Table2[[#This Row],[Thành tiền]],0,0,-COUNTIF(Table2[Số HĐ],Table2[[#This Row],[Số HĐ]]))),"")</f>
        <v/>
      </c>
      <c r="K1283" s="145"/>
      <c r="L128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83" s="147"/>
    </row>
    <row r="1284" spans="1:13" ht="35.1" customHeight="1" x14ac:dyDescent="0.2">
      <c r="A1284" s="138">
        <v>42534</v>
      </c>
      <c r="B1284" s="149" t="s">
        <v>3049</v>
      </c>
      <c r="C1284" s="140" t="s">
        <v>1119</v>
      </c>
      <c r="D1284" s="150" t="s">
        <v>3050</v>
      </c>
      <c r="E1284" s="143" t="str">
        <f>IF(Table2[[#This Row],[Tên hàng hóa]]&lt;&gt;0,VLOOKUP(Table2[[#This Row],[Tên hàng hóa]],Table1[[Tên hàng hóa]:[Quy cách]],2,0),"")</f>
        <v>Schneider</v>
      </c>
      <c r="F1284" s="143" t="str">
        <f>IF(Table2[[#This Row],[Tên hàng hóa]]&lt;&gt;0,VLOOKUP(Table2[[#This Row],[Tên hàng hóa]],Table1[[Tên hàng hóa]:[ĐVT]],3,0),"")</f>
        <v>Cái</v>
      </c>
      <c r="G1284" s="145">
        <v>106700</v>
      </c>
      <c r="H1284" s="145">
        <v>1</v>
      </c>
      <c r="I1284" s="146">
        <f>IF(Table2[[#This Row],[Số lượng]]&lt;&gt;0,Table2[[#This Row],[Số lượng]]*Table2[[#This Row],[Đơn giá mua]],"")</f>
        <v>106700</v>
      </c>
      <c r="J1284" s="146" t="str">
        <f ca="1">IF(AND(Table2[[#This Row],[Tên hàng hóa]]&lt;&gt;0,D1285=""),SUM(OFFSET(Table2[[#This Row],[Thành tiền]],0,0,-COUNTIF(Table2[Số HĐ],Table2[[#This Row],[Số HĐ]]))),"")</f>
        <v/>
      </c>
      <c r="K1284" s="145"/>
      <c r="L128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84" s="147"/>
    </row>
    <row r="1285" spans="1:13" ht="35.1" customHeight="1" x14ac:dyDescent="0.2">
      <c r="A1285" s="138">
        <v>42534</v>
      </c>
      <c r="B1285" s="149" t="s">
        <v>3049</v>
      </c>
      <c r="C1285" s="140" t="s">
        <v>1119</v>
      </c>
      <c r="D1285" s="150" t="s">
        <v>3051</v>
      </c>
      <c r="E1285" s="143" t="str">
        <f>IF(Table2[[#This Row],[Tên hàng hóa]]&lt;&gt;0,VLOOKUP(Table2[[#This Row],[Tên hàng hóa]],Table1[[Tên hàng hóa]:[Quy cách]],2,0),"")</f>
        <v>Schneider</v>
      </c>
      <c r="F1285" s="143" t="str">
        <f>IF(Table2[[#This Row],[Tên hàng hóa]]&lt;&gt;0,VLOOKUP(Table2[[#This Row],[Tên hàng hóa]],Table1[[Tên hàng hóa]:[ĐVT]],3,0),"")</f>
        <v>Cái</v>
      </c>
      <c r="G1285" s="145">
        <v>107360</v>
      </c>
      <c r="H1285" s="145">
        <v>1</v>
      </c>
      <c r="I1285" s="146">
        <f>IF(Table2[[#This Row],[Số lượng]]&lt;&gt;0,Table2[[#This Row],[Số lượng]]*Table2[[#This Row],[Đơn giá mua]],"")</f>
        <v>107360</v>
      </c>
      <c r="J1285" s="146">
        <f ca="1">IF(AND(Table2[[#This Row],[Tên hàng hóa]]&lt;&gt;0,D1286=""),SUM(OFFSET(Table2[[#This Row],[Thành tiền]],0,0,-COUNTIF(Table2[Số HĐ],Table2[[#This Row],[Số HĐ]]))),"")</f>
        <v>6315760</v>
      </c>
      <c r="K1285" s="152" t="s">
        <v>464</v>
      </c>
      <c r="L1285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85" s="153" t="s">
        <v>3056</v>
      </c>
    </row>
    <row r="1286" spans="1:13" ht="35.1" customHeight="1" x14ac:dyDescent="0.2">
      <c r="A1286" s="138"/>
      <c r="B1286" s="139"/>
      <c r="C1286" s="140" t="str">
        <f t="shared" si="24"/>
        <v/>
      </c>
      <c r="D1286" s="141"/>
      <c r="E1286" s="143" t="str">
        <f>IF(Table2[[#This Row],[Tên hàng hóa]]&lt;&gt;0,VLOOKUP(Table2[[#This Row],[Tên hàng hóa]],Table1[[Tên hàng hóa]:[Quy cách]],2,0),"")</f>
        <v/>
      </c>
      <c r="F1286" s="143" t="str">
        <f>IF(Table2[[#This Row],[Tên hàng hóa]]&lt;&gt;0,VLOOKUP(Table2[[#This Row],[Tên hàng hóa]],Table1[[Tên hàng hóa]:[ĐVT]],3,0),"")</f>
        <v/>
      </c>
      <c r="G1286" s="145"/>
      <c r="H1286" s="145"/>
      <c r="I1286" s="146" t="str">
        <f>IF(Table2[[#This Row],[Số lượng]]&lt;&gt;0,Table2[[#This Row],[Số lượng]]*Table2[[#This Row],[Đơn giá mua]],"")</f>
        <v/>
      </c>
      <c r="J1286" s="146" t="str">
        <f ca="1">IF(AND(Table2[[#This Row],[Tên hàng hóa]]&lt;&gt;0,D1287=""),SUM(OFFSET(Table2[[#This Row],[Thành tiền]],0,0,-COUNTIF(Table2[Số HĐ],Table2[[#This Row],[Số HĐ]]))),"")</f>
        <v/>
      </c>
      <c r="K1286" s="145"/>
      <c r="L128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86" s="147"/>
    </row>
    <row r="1287" spans="1:13" ht="35.1" customHeight="1" x14ac:dyDescent="0.2">
      <c r="A1287" s="138">
        <v>42537</v>
      </c>
      <c r="B1287" s="149" t="s">
        <v>3053</v>
      </c>
      <c r="C1287" s="140" t="s">
        <v>1119</v>
      </c>
      <c r="D1287" s="150" t="s">
        <v>2836</v>
      </c>
      <c r="E1287" s="143" t="str">
        <f>IF(Table2[[#This Row],[Tên hàng hóa]]&lt;&gt;0,VLOOKUP(Table2[[#This Row],[Tên hàng hóa]],Table1[[Tên hàng hóa]:[Quy cách]],2,0),"")</f>
        <v>Schneider</v>
      </c>
      <c r="F1287" s="143" t="str">
        <f>IF(Table2[[#This Row],[Tên hàng hóa]]&lt;&gt;0,VLOOKUP(Table2[[#This Row],[Tên hàng hóa]],Table1[[Tên hàng hóa]:[ĐVT]],3,0),"")</f>
        <v>Cái</v>
      </c>
      <c r="G1287" s="145">
        <v>139700</v>
      </c>
      <c r="H1287" s="145">
        <v>3</v>
      </c>
      <c r="I1287" s="146">
        <f>IF(Table2[[#This Row],[Số lượng]]&lt;&gt;0,Table2[[#This Row],[Số lượng]]*Table2[[#This Row],[Đơn giá mua]],"")</f>
        <v>419100</v>
      </c>
      <c r="J1287" s="146" t="str">
        <f ca="1">IF(AND(Table2[[#This Row],[Tên hàng hóa]]&lt;&gt;0,D1288=""),SUM(OFFSET(Table2[[#This Row],[Thành tiền]],0,0,-COUNTIF(Table2[Số HĐ],Table2[[#This Row],[Số HĐ]]))),"")</f>
        <v/>
      </c>
      <c r="K1287" s="145"/>
      <c r="L128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87" s="147"/>
    </row>
    <row r="1288" spans="1:13" ht="35.1" customHeight="1" x14ac:dyDescent="0.2">
      <c r="A1288" s="138">
        <v>42537</v>
      </c>
      <c r="B1288" s="149" t="s">
        <v>3053</v>
      </c>
      <c r="C1288" s="140" t="s">
        <v>1119</v>
      </c>
      <c r="D1288" s="150" t="s">
        <v>2007</v>
      </c>
      <c r="E1288" s="143" t="str">
        <f>IF(Table2[[#This Row],[Tên hàng hóa]]&lt;&gt;0,VLOOKUP(Table2[[#This Row],[Tên hàng hóa]],Table1[[Tên hàng hóa]:[Quy cách]],2,0),"")</f>
        <v>Schneider</v>
      </c>
      <c r="F1288" s="143" t="str">
        <f>IF(Table2[[#This Row],[Tên hàng hóa]]&lt;&gt;0,VLOOKUP(Table2[[#This Row],[Tên hàng hóa]],Table1[[Tên hàng hóa]:[ĐVT]],3,0),"")</f>
        <v>Cái</v>
      </c>
      <c r="G1288" s="145">
        <v>676500</v>
      </c>
      <c r="H1288" s="145">
        <v>2</v>
      </c>
      <c r="I1288" s="146">
        <f>IF(Table2[[#This Row],[Số lượng]]&lt;&gt;0,Table2[[#This Row],[Số lượng]]*Table2[[#This Row],[Đơn giá mua]],"")</f>
        <v>1353000</v>
      </c>
      <c r="J1288" s="146" t="str">
        <f ca="1">IF(AND(Table2[[#This Row],[Tên hàng hóa]]&lt;&gt;0,D1289=""),SUM(OFFSET(Table2[[#This Row],[Thành tiền]],0,0,-COUNTIF(Table2[Số HĐ],Table2[[#This Row],[Số HĐ]]))),"")</f>
        <v/>
      </c>
      <c r="K1288" s="145"/>
      <c r="L128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88" s="147"/>
    </row>
    <row r="1289" spans="1:13" ht="35.1" customHeight="1" x14ac:dyDescent="0.2">
      <c r="A1289" s="138">
        <v>42537</v>
      </c>
      <c r="B1289" s="149" t="s">
        <v>3053</v>
      </c>
      <c r="C1289" s="140" t="s">
        <v>1119</v>
      </c>
      <c r="D1289" s="150" t="s">
        <v>1731</v>
      </c>
      <c r="E1289" s="143" t="str">
        <f>IF(Table2[[#This Row],[Tên hàng hóa]]&lt;&gt;0,VLOOKUP(Table2[[#This Row],[Tên hàng hóa]],Table1[[Tên hàng hóa]:[Quy cách]],2,0),"")</f>
        <v>Schneider</v>
      </c>
      <c r="F1289" s="143" t="str">
        <f>IF(Table2[[#This Row],[Tên hàng hóa]]&lt;&gt;0,VLOOKUP(Table2[[#This Row],[Tên hàng hóa]],Table1[[Tên hàng hóa]:[ĐVT]],3,0),"")</f>
        <v>Cái</v>
      </c>
      <c r="G1289" s="145">
        <v>542080</v>
      </c>
      <c r="H1289" s="145">
        <v>3</v>
      </c>
      <c r="I1289" s="146">
        <f>IF(Table2[[#This Row],[Số lượng]]&lt;&gt;0,Table2[[#This Row],[Số lượng]]*Table2[[#This Row],[Đơn giá mua]],"")</f>
        <v>1626240</v>
      </c>
      <c r="J1289" s="146" t="str">
        <f ca="1">IF(AND(Table2[[#This Row],[Tên hàng hóa]]&lt;&gt;0,D1290=""),SUM(OFFSET(Table2[[#This Row],[Thành tiền]],0,0,-COUNTIF(Table2[Số HĐ],Table2[[#This Row],[Số HĐ]]))),"")</f>
        <v/>
      </c>
      <c r="K1289" s="145"/>
      <c r="L128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89" s="147"/>
    </row>
    <row r="1290" spans="1:13" ht="35.1" customHeight="1" x14ac:dyDescent="0.2">
      <c r="A1290" s="138">
        <v>42537</v>
      </c>
      <c r="B1290" s="149" t="s">
        <v>3053</v>
      </c>
      <c r="C1290" s="140" t="s">
        <v>1119</v>
      </c>
      <c r="D1290" s="150" t="s">
        <v>3054</v>
      </c>
      <c r="E1290" s="143" t="str">
        <f>IF(Table2[[#This Row],[Tên hàng hóa]]&lt;&gt;0,VLOOKUP(Table2[[#This Row],[Tên hàng hóa]],Table1[[Tên hàng hóa]:[Quy cách]],2,0),"")</f>
        <v>Schneider</v>
      </c>
      <c r="F1290" s="143" t="str">
        <f>IF(Table2[[#This Row],[Tên hàng hóa]]&lt;&gt;0,VLOOKUP(Table2[[#This Row],[Tên hàng hóa]],Table1[[Tên hàng hóa]:[ĐVT]],3,0),"")</f>
        <v>Cái</v>
      </c>
      <c r="G1290" s="145">
        <v>132000</v>
      </c>
      <c r="H1290" s="145">
        <v>1</v>
      </c>
      <c r="I1290" s="146">
        <f>IF(Table2[[#This Row],[Số lượng]]&lt;&gt;0,Table2[[#This Row],[Số lượng]]*Table2[[#This Row],[Đơn giá mua]],"")</f>
        <v>132000</v>
      </c>
      <c r="J1290" s="146" t="str">
        <f ca="1">IF(AND(Table2[[#This Row],[Tên hàng hóa]]&lt;&gt;0,D1291=""),SUM(OFFSET(Table2[[#This Row],[Thành tiền]],0,0,-COUNTIF(Table2[Số HĐ],Table2[[#This Row],[Số HĐ]]))),"")</f>
        <v/>
      </c>
      <c r="K1290" s="145"/>
      <c r="L129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90" s="147"/>
    </row>
    <row r="1291" spans="1:13" ht="35.1" customHeight="1" x14ac:dyDescent="0.2">
      <c r="A1291" s="138">
        <v>42537</v>
      </c>
      <c r="B1291" s="149" t="s">
        <v>3053</v>
      </c>
      <c r="C1291" s="140" t="s">
        <v>1119</v>
      </c>
      <c r="D1291" s="141" t="s">
        <v>3055</v>
      </c>
      <c r="E1291" s="143" t="str">
        <f>IF(Table2[[#This Row],[Tên hàng hóa]]&lt;&gt;0,VLOOKUP(Table2[[#This Row],[Tên hàng hóa]],Table1[[Tên hàng hóa]:[Quy cách]],2,0),"")</f>
        <v>Schneider</v>
      </c>
      <c r="F1291" s="143" t="str">
        <f>IF(Table2[[#This Row],[Tên hàng hóa]]&lt;&gt;0,VLOOKUP(Table2[[#This Row],[Tên hàng hóa]],Table1[[Tên hàng hóa]:[ĐVT]],3,0),"")</f>
        <v>Cái</v>
      </c>
      <c r="G1291" s="145">
        <v>37400</v>
      </c>
      <c r="H1291" s="145">
        <v>1</v>
      </c>
      <c r="I1291" s="146">
        <f>IF(Table2[[#This Row],[Số lượng]]&lt;&gt;0,Table2[[#This Row],[Số lượng]]*Table2[[#This Row],[Đơn giá mua]],"")</f>
        <v>37400</v>
      </c>
      <c r="J1291" s="146" t="str">
        <f ca="1">IF(AND(Table2[[#This Row],[Tên hàng hóa]]&lt;&gt;0,D1292=""),SUM(OFFSET(Table2[[#This Row],[Thành tiền]],0,0,-COUNTIF(Table2[Số HĐ],Table2[[#This Row],[Số HĐ]]))),"")</f>
        <v/>
      </c>
      <c r="K1291" s="145"/>
      <c r="L129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91" s="147"/>
    </row>
    <row r="1292" spans="1:13" ht="35.1" customHeight="1" x14ac:dyDescent="0.2">
      <c r="A1292" s="138">
        <v>42537</v>
      </c>
      <c r="B1292" s="149" t="s">
        <v>3053</v>
      </c>
      <c r="C1292" s="140" t="s">
        <v>1119</v>
      </c>
      <c r="D1292" s="150" t="s">
        <v>2835</v>
      </c>
      <c r="E1292" s="143" t="str">
        <f>IF(Table2[[#This Row],[Tên hàng hóa]]&lt;&gt;0,VLOOKUP(Table2[[#This Row],[Tên hàng hóa]],Table1[[Tên hàng hóa]:[Quy cách]],2,0),"")</f>
        <v>Schneider</v>
      </c>
      <c r="F1292" s="143" t="str">
        <f>IF(Table2[[#This Row],[Tên hàng hóa]]&lt;&gt;0,VLOOKUP(Table2[[#This Row],[Tên hàng hóa]],Table1[[Tên hàng hóa]:[ĐVT]],3,0),"")</f>
        <v>Cái</v>
      </c>
      <c r="G1292" s="145">
        <v>37400</v>
      </c>
      <c r="H1292" s="145">
        <v>1</v>
      </c>
      <c r="I1292" s="146">
        <f>IF(Table2[[#This Row],[Số lượng]]&lt;&gt;0,Table2[[#This Row],[Số lượng]]*Table2[[#This Row],[Đơn giá mua]],"")</f>
        <v>37400</v>
      </c>
      <c r="J1292" s="146">
        <f ca="1">IF(AND(Table2[[#This Row],[Tên hàng hóa]]&lt;&gt;0,D1293=""),SUM(OFFSET(Table2[[#This Row],[Thành tiền]],0,0,-COUNTIF(Table2[Số HĐ],Table2[[#This Row],[Số HĐ]]))),"")</f>
        <v>3605140</v>
      </c>
      <c r="K1292" s="152" t="s">
        <v>464</v>
      </c>
      <c r="L1292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92" s="153" t="s">
        <v>3056</v>
      </c>
    </row>
    <row r="1293" spans="1:13" ht="35.1" customHeight="1" x14ac:dyDescent="0.2">
      <c r="A1293" s="138"/>
      <c r="B1293" s="139"/>
      <c r="C1293" s="140" t="str">
        <f t="shared" si="24"/>
        <v/>
      </c>
      <c r="D1293" s="141"/>
      <c r="E1293" s="143" t="str">
        <f>IF(Table2[[#This Row],[Tên hàng hóa]]&lt;&gt;0,VLOOKUP(Table2[[#This Row],[Tên hàng hóa]],Table1[[Tên hàng hóa]:[Quy cách]],2,0),"")</f>
        <v/>
      </c>
      <c r="F1293" s="143" t="str">
        <f>IF(Table2[[#This Row],[Tên hàng hóa]]&lt;&gt;0,VLOOKUP(Table2[[#This Row],[Tên hàng hóa]],Table1[[Tên hàng hóa]:[ĐVT]],3,0),"")</f>
        <v/>
      </c>
      <c r="G1293" s="145"/>
      <c r="H1293" s="145"/>
      <c r="I1293" s="146" t="str">
        <f>IF(Table2[[#This Row],[Số lượng]]&lt;&gt;0,Table2[[#This Row],[Số lượng]]*Table2[[#This Row],[Đơn giá mua]],"")</f>
        <v/>
      </c>
      <c r="J1293" s="146" t="str">
        <f ca="1">IF(AND(Table2[[#This Row],[Tên hàng hóa]]&lt;&gt;0,D1294=""),SUM(OFFSET(Table2[[#This Row],[Thành tiền]],0,0,-COUNTIF(Table2[Số HĐ],Table2[[#This Row],[Số HĐ]]))),"")</f>
        <v/>
      </c>
      <c r="K1293" s="145"/>
      <c r="L129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93" s="147"/>
    </row>
    <row r="1294" spans="1:13" ht="35.1" customHeight="1" x14ac:dyDescent="0.2">
      <c r="A1294" s="138">
        <v>42538</v>
      </c>
      <c r="B1294" s="149" t="s">
        <v>3057</v>
      </c>
      <c r="C1294" s="140" t="s">
        <v>1119</v>
      </c>
      <c r="D1294" s="150" t="s">
        <v>1110</v>
      </c>
      <c r="E1294" s="143" t="str">
        <f>IF(Table2[[#This Row],[Tên hàng hóa]]&lt;&gt;0,VLOOKUP(Table2[[#This Row],[Tên hàng hóa]],Table1[[Tên hàng hóa]:[Quy cách]],2,0),"")</f>
        <v>Schneider</v>
      </c>
      <c r="F1294" s="143" t="str">
        <f>IF(Table2[[#This Row],[Tên hàng hóa]]&lt;&gt;0,VLOOKUP(Table2[[#This Row],[Tên hàng hóa]],Table1[[Tên hàng hóa]:[ĐVT]],3,0),"")</f>
        <v>Cái</v>
      </c>
      <c r="G1294" s="145">
        <v>339130</v>
      </c>
      <c r="H1294" s="145">
        <v>3</v>
      </c>
      <c r="I1294" s="146">
        <f>IF(Table2[[#This Row],[Số lượng]]&lt;&gt;0,Table2[[#This Row],[Số lượng]]*Table2[[#This Row],[Đơn giá mua]],"")</f>
        <v>1017390</v>
      </c>
      <c r="J1294" s="146">
        <f ca="1">IF(AND(Table2[[#This Row],[Tên hàng hóa]]&lt;&gt;0,D1295=""),SUM(OFFSET(Table2[[#This Row],[Thành tiền]],0,0,-COUNTIF(Table2[Số HĐ],Table2[[#This Row],[Số HĐ]]))),"")</f>
        <v>1017390</v>
      </c>
      <c r="K1294" s="152" t="s">
        <v>464</v>
      </c>
      <c r="L1294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94" s="153" t="s">
        <v>3056</v>
      </c>
    </row>
    <row r="1295" spans="1:13" ht="35.1" customHeight="1" x14ac:dyDescent="0.2">
      <c r="A1295" s="138"/>
      <c r="B1295" s="139"/>
      <c r="C1295" s="140" t="str">
        <f t="shared" ref="C1295:C1441" si="25">IF(AND(D1295&lt;&gt;0,D1296=""),C1294,"")</f>
        <v/>
      </c>
      <c r="D1295" s="141"/>
      <c r="E1295" s="143" t="str">
        <f>IF(Table2[[#This Row],[Tên hàng hóa]]&lt;&gt;0,VLOOKUP(Table2[[#This Row],[Tên hàng hóa]],Table1[[Tên hàng hóa]:[Quy cách]],2,0),"")</f>
        <v/>
      </c>
      <c r="F1295" s="143" t="str">
        <f>IF(Table2[[#This Row],[Tên hàng hóa]]&lt;&gt;0,VLOOKUP(Table2[[#This Row],[Tên hàng hóa]],Table1[[Tên hàng hóa]:[ĐVT]],3,0),"")</f>
        <v/>
      </c>
      <c r="G1295" s="145"/>
      <c r="H1295" s="145"/>
      <c r="I1295" s="146" t="str">
        <f>IF(Table2[[#This Row],[Số lượng]]&lt;&gt;0,Table2[[#This Row],[Số lượng]]*Table2[[#This Row],[Đơn giá mua]],"")</f>
        <v/>
      </c>
      <c r="J1295" s="146" t="str">
        <f ca="1">IF(AND(Table2[[#This Row],[Tên hàng hóa]]&lt;&gt;0,D1296=""),SUM(OFFSET(Table2[[#This Row],[Thành tiền]],0,0,-COUNTIF(Table2[Số HĐ],Table2[[#This Row],[Số HĐ]]))),"")</f>
        <v/>
      </c>
      <c r="K1295" s="145"/>
      <c r="L129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95" s="147"/>
    </row>
    <row r="1296" spans="1:13" ht="35.1" customHeight="1" x14ac:dyDescent="0.2">
      <c r="A1296" s="138">
        <v>42538</v>
      </c>
      <c r="B1296" s="149" t="s">
        <v>3058</v>
      </c>
      <c r="C1296" s="140" t="s">
        <v>1119</v>
      </c>
      <c r="D1296" s="150" t="s">
        <v>3059</v>
      </c>
      <c r="E1296" s="143" t="str">
        <f>IF(Table2[[#This Row],[Tên hàng hóa]]&lt;&gt;0,VLOOKUP(Table2[[#This Row],[Tên hàng hóa]],Table1[[Tên hàng hóa]:[Quy cách]],2,0),"")</f>
        <v>Schneider</v>
      </c>
      <c r="F1296" s="143" t="str">
        <f>IF(Table2[[#This Row],[Tên hàng hóa]]&lt;&gt;0,VLOOKUP(Table2[[#This Row],[Tên hàng hóa]],Table1[[Tên hàng hóa]:[ĐVT]],3,0),"")</f>
        <v>Cái</v>
      </c>
      <c r="G1296" s="145">
        <v>130900</v>
      </c>
      <c r="H1296" s="145">
        <v>3</v>
      </c>
      <c r="I1296" s="146">
        <f>IF(Table2[[#This Row],[Số lượng]]&lt;&gt;0,Table2[[#This Row],[Số lượng]]*Table2[[#This Row],[Đơn giá mua]],"")</f>
        <v>392700</v>
      </c>
      <c r="J1296" s="146" t="str">
        <f ca="1">IF(AND(Table2[[#This Row],[Tên hàng hóa]]&lt;&gt;0,D1437=""),SUM(OFFSET(Table2[[#This Row],[Thành tiền]],0,0,-COUNTIF(Table2[Số HĐ],Table2[[#This Row],[Số HĐ]]))),"")</f>
        <v/>
      </c>
      <c r="K1296" s="152" t="s">
        <v>464</v>
      </c>
      <c r="L1296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96" s="153" t="s">
        <v>3056</v>
      </c>
    </row>
    <row r="1297" spans="1:13" ht="35.1" customHeight="1" x14ac:dyDescent="0.2">
      <c r="A1297" s="155"/>
      <c r="B1297" s="156"/>
      <c r="C1297" s="157" t="str">
        <f t="shared" ref="C1297:C1330" si="26">IF(AND(D1297&lt;&gt;0,D1298=""),C1296,"")</f>
        <v/>
      </c>
      <c r="D1297" s="158"/>
      <c r="E1297" s="159" t="str">
        <f>IF(Table2[[#This Row],[Tên hàng hóa]]&lt;&gt;0,VLOOKUP(Table2[[#This Row],[Tên hàng hóa]],Table1[[Tên hàng hóa]:[Quy cách]],2,0),"")</f>
        <v/>
      </c>
      <c r="F1297" s="159" t="str">
        <f>IF(Table2[[#This Row],[Tên hàng hóa]]&lt;&gt;0,VLOOKUP(Table2[[#This Row],[Tên hàng hóa]],Table1[[Tên hàng hóa]:[ĐVT]],3,0),"")</f>
        <v/>
      </c>
      <c r="G1297" s="160"/>
      <c r="H1297" s="160"/>
      <c r="I1297" s="161" t="str">
        <f>IF(Table2[[#This Row],[Số lượng]]&lt;&gt;0,Table2[[#This Row],[Số lượng]]*Table2[[#This Row],[Đơn giá mua]],"")</f>
        <v/>
      </c>
      <c r="J1297" s="161" t="str">
        <f ca="1">IF(AND(Table2[[#This Row],[Tên hàng hóa]]&lt;&gt;0,D1298=""),SUM(OFFSET(Table2[[#This Row],[Thành tiền]],0,0,-COUNTIF(Table2[Số HĐ],Table2[[#This Row],[Số HĐ]]))),"")</f>
        <v/>
      </c>
      <c r="K1297" s="160"/>
      <c r="L1297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97" s="162"/>
    </row>
    <row r="1298" spans="1:13" ht="35.1" customHeight="1" x14ac:dyDescent="0.2">
      <c r="A1298" s="155">
        <v>42538</v>
      </c>
      <c r="B1298" s="156" t="s">
        <v>3060</v>
      </c>
      <c r="C1298" s="140" t="s">
        <v>480</v>
      </c>
      <c r="D1298" s="158" t="s">
        <v>3061</v>
      </c>
      <c r="E1298" s="159" t="str">
        <f>IF(Table2[[#This Row],[Tên hàng hóa]]&lt;&gt;0,VLOOKUP(Table2[[#This Row],[Tên hàng hóa]],Table1[[Tên hàng hóa]:[Quy cách]],2,0),"")</f>
        <v>OMRON</v>
      </c>
      <c r="F1298" s="159" t="str">
        <f>IF(Table2[[#This Row],[Tên hàng hóa]]&lt;&gt;0,VLOOKUP(Table2[[#This Row],[Tên hàng hóa]],Table1[[Tên hàng hóa]:[ĐVT]],3,0),"")</f>
        <v>Cái</v>
      </c>
      <c r="G1298" s="160">
        <v>1256200</v>
      </c>
      <c r="H1298" s="160">
        <v>1</v>
      </c>
      <c r="I1298" s="161">
        <f>IF(Table2[[#This Row],[Số lượng]]&lt;&gt;0,Table2[[#This Row],[Số lượng]]*Table2[[#This Row],[Đơn giá mua]],"")</f>
        <v>1256200</v>
      </c>
      <c r="J1298" s="161">
        <f ca="1">IF(AND(Table2[[#This Row],[Tên hàng hóa]]&lt;&gt;0,D1299=""),SUM(OFFSET(Table2[[#This Row],[Thành tiền]],0,0,-COUNTIF(Table2[Số HĐ],Table2[[#This Row],[Số HĐ]]))),"")</f>
        <v>1256200</v>
      </c>
      <c r="K1298" s="152" t="s">
        <v>464</v>
      </c>
      <c r="L1298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298" s="153" t="s">
        <v>3506</v>
      </c>
    </row>
    <row r="1299" spans="1:13" ht="35.1" customHeight="1" x14ac:dyDescent="0.2">
      <c r="A1299" s="155"/>
      <c r="B1299" s="156"/>
      <c r="C1299" s="157" t="str">
        <f t="shared" si="26"/>
        <v/>
      </c>
      <c r="D1299" s="158"/>
      <c r="E1299" s="159" t="str">
        <f>IF(Table2[[#This Row],[Tên hàng hóa]]&lt;&gt;0,VLOOKUP(Table2[[#This Row],[Tên hàng hóa]],Table1[[Tên hàng hóa]:[Quy cách]],2,0),"")</f>
        <v/>
      </c>
      <c r="F1299" s="159" t="str">
        <f>IF(Table2[[#This Row],[Tên hàng hóa]]&lt;&gt;0,VLOOKUP(Table2[[#This Row],[Tên hàng hóa]],Table1[[Tên hàng hóa]:[ĐVT]],3,0),"")</f>
        <v/>
      </c>
      <c r="G1299" s="160"/>
      <c r="H1299" s="160"/>
      <c r="I1299" s="161" t="str">
        <f>IF(Table2[[#This Row],[Số lượng]]&lt;&gt;0,Table2[[#This Row],[Số lượng]]*Table2[[#This Row],[Đơn giá mua]],"")</f>
        <v/>
      </c>
      <c r="J1299" s="161" t="str">
        <f ca="1">IF(AND(Table2[[#This Row],[Tên hàng hóa]]&lt;&gt;0,D1300=""),SUM(OFFSET(Table2[[#This Row],[Thành tiền]],0,0,-COUNTIF(Table2[Số HĐ],Table2[[#This Row],[Số HĐ]]))),"")</f>
        <v/>
      </c>
      <c r="K1299" s="160"/>
      <c r="L1299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299" s="162"/>
    </row>
    <row r="1300" spans="1:13" ht="35.1" customHeight="1" x14ac:dyDescent="0.2">
      <c r="A1300" s="155">
        <v>42535</v>
      </c>
      <c r="B1300" s="156" t="s">
        <v>3062</v>
      </c>
      <c r="C1300" s="140" t="s">
        <v>521</v>
      </c>
      <c r="D1300" s="158" t="s">
        <v>319</v>
      </c>
      <c r="E1300" s="159" t="str">
        <f>IF(Table2[[#This Row],[Tên hàng hóa]]&lt;&gt;0,VLOOKUP(Table2[[#This Row],[Tên hàng hóa]],Table1[[Tên hàng hóa]:[Quy cách]],2,0),"")</f>
        <v>Điều Khiển Mức Nước</v>
      </c>
      <c r="F1300" s="159" t="str">
        <f>IF(Table2[[#This Row],[Tên hàng hóa]]&lt;&gt;0,VLOOKUP(Table2[[#This Row],[Tên hàng hóa]],Table1[[Tên hàng hóa]:[ĐVT]],3,0),"")</f>
        <v>Cái</v>
      </c>
      <c r="G1300" s="160">
        <v>935000</v>
      </c>
      <c r="H1300" s="160">
        <v>5</v>
      </c>
      <c r="I1300" s="161">
        <f>IF(Table2[[#This Row],[Số lượng]]&lt;&gt;0,Table2[[#This Row],[Số lượng]]*Table2[[#This Row],[Đơn giá mua]],"")</f>
        <v>4675000</v>
      </c>
      <c r="J1300" s="161">
        <f ca="1">IF(AND(Table2[[#This Row],[Tên hàng hóa]]&lt;&gt;0,D1301=""),SUM(OFFSET(Table2[[#This Row],[Thành tiền]],0,0,-COUNTIF(Table2[Số HĐ],Table2[[#This Row],[Số HĐ]]))),"")</f>
        <v>4675000</v>
      </c>
      <c r="K1300" s="152" t="s">
        <v>464</v>
      </c>
      <c r="L1300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00" s="153" t="s">
        <v>3858</v>
      </c>
    </row>
    <row r="1301" spans="1:13" ht="35.1" customHeight="1" x14ac:dyDescent="0.2">
      <c r="A1301" s="155"/>
      <c r="B1301" s="156"/>
      <c r="C1301" s="157" t="str">
        <f t="shared" si="26"/>
        <v/>
      </c>
      <c r="D1301" s="158"/>
      <c r="E1301" s="159" t="str">
        <f>IF(Table2[[#This Row],[Tên hàng hóa]]&lt;&gt;0,VLOOKUP(Table2[[#This Row],[Tên hàng hóa]],Table1[[Tên hàng hóa]:[Quy cách]],2,0),"")</f>
        <v/>
      </c>
      <c r="F1301" s="159" t="str">
        <f>IF(Table2[[#This Row],[Tên hàng hóa]]&lt;&gt;0,VLOOKUP(Table2[[#This Row],[Tên hàng hóa]],Table1[[Tên hàng hóa]:[ĐVT]],3,0),"")</f>
        <v/>
      </c>
      <c r="G1301" s="160"/>
      <c r="H1301" s="160"/>
      <c r="I1301" s="161" t="str">
        <f>IF(Table2[[#This Row],[Số lượng]]&lt;&gt;0,Table2[[#This Row],[Số lượng]]*Table2[[#This Row],[Đơn giá mua]],"")</f>
        <v/>
      </c>
      <c r="J1301" s="161" t="str">
        <f ca="1">IF(AND(Table2[[#This Row],[Tên hàng hóa]]&lt;&gt;0,D1302=""),SUM(OFFSET(Table2[[#This Row],[Thành tiền]],0,0,-COUNTIF(Table2[Số HĐ],Table2[[#This Row],[Số HĐ]]))),"")</f>
        <v/>
      </c>
      <c r="K1301" s="160"/>
      <c r="L130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01" s="162"/>
    </row>
    <row r="1302" spans="1:13" ht="35.1" customHeight="1" x14ac:dyDescent="0.2">
      <c r="A1302" s="155">
        <v>42543</v>
      </c>
      <c r="B1302" s="156" t="s">
        <v>3080</v>
      </c>
      <c r="C1302" s="157" t="s">
        <v>2414</v>
      </c>
      <c r="D1302" s="158" t="s">
        <v>3093</v>
      </c>
      <c r="E1302" s="159" t="str">
        <f>IF(Table2[[#This Row],[Tên hàng hóa]]&lt;&gt;0,VLOOKUP(Table2[[#This Row],[Tên hàng hóa]],Table1[[Tên hàng hóa]:[Quy cách]],2,0),"")</f>
        <v>PARKER</v>
      </c>
      <c r="F1302" s="159" t="str">
        <f>IF(Table2[[#This Row],[Tên hàng hóa]]&lt;&gt;0,VLOOKUP(Table2[[#This Row],[Tên hàng hóa]],Table1[[Tên hàng hóa]:[ĐVT]],3,0),"")</f>
        <v>Cái</v>
      </c>
      <c r="G1302" s="160">
        <v>871000</v>
      </c>
      <c r="H1302" s="160">
        <v>1</v>
      </c>
      <c r="I1302" s="161">
        <f>IF(Table2[[#This Row],[Số lượng]]&lt;&gt;0,Table2[[#This Row],[Số lượng]]*Table2[[#This Row],[Đơn giá mua]],"")</f>
        <v>871000</v>
      </c>
      <c r="J1302" s="161">
        <f ca="1">IF(AND(Table2[[#This Row],[Tên hàng hóa]]&lt;&gt;0,D1303=""),SUM(OFFSET(Table2[[#This Row],[Thành tiền]],0,0,-COUNTIF(Table2[Số HĐ],Table2[[#This Row],[Số HĐ]]))),"")</f>
        <v>871000</v>
      </c>
      <c r="K1302" s="160" t="s">
        <v>464</v>
      </c>
      <c r="L1302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02" s="162" t="s">
        <v>2136</v>
      </c>
    </row>
    <row r="1303" spans="1:13" ht="35.1" customHeight="1" x14ac:dyDescent="0.2">
      <c r="A1303" s="155"/>
      <c r="B1303" s="156"/>
      <c r="C1303" s="157" t="str">
        <f t="shared" si="26"/>
        <v/>
      </c>
      <c r="D1303" s="158"/>
      <c r="E1303" s="159" t="str">
        <f>IF(Table2[[#This Row],[Tên hàng hóa]]&lt;&gt;0,VLOOKUP(Table2[[#This Row],[Tên hàng hóa]],Table1[[Tên hàng hóa]:[Quy cách]],2,0),"")</f>
        <v/>
      </c>
      <c r="F1303" s="159" t="str">
        <f>IF(Table2[[#This Row],[Tên hàng hóa]]&lt;&gt;0,VLOOKUP(Table2[[#This Row],[Tên hàng hóa]],Table1[[Tên hàng hóa]:[ĐVT]],3,0),"")</f>
        <v/>
      </c>
      <c r="G1303" s="160"/>
      <c r="H1303" s="160"/>
      <c r="I1303" s="161" t="str">
        <f>IF(Table2[[#This Row],[Số lượng]]&lt;&gt;0,Table2[[#This Row],[Số lượng]]*Table2[[#This Row],[Đơn giá mua]],"")</f>
        <v/>
      </c>
      <c r="J1303" s="161" t="str">
        <f ca="1">IF(AND(Table2[[#This Row],[Tên hàng hóa]]&lt;&gt;0,D1304=""),SUM(OFFSET(Table2[[#This Row],[Thành tiền]],0,0,-COUNTIF(Table2[Số HĐ],Table2[[#This Row],[Số HĐ]]))),"")</f>
        <v/>
      </c>
      <c r="K1303" s="160"/>
      <c r="L1303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03" s="162"/>
    </row>
    <row r="1304" spans="1:13" ht="35.1" customHeight="1" x14ac:dyDescent="0.2">
      <c r="A1304" s="155">
        <v>42543</v>
      </c>
      <c r="B1304" s="156" t="s">
        <v>3081</v>
      </c>
      <c r="C1304" s="157" t="s">
        <v>2481</v>
      </c>
      <c r="D1304" s="158" t="s">
        <v>3078</v>
      </c>
      <c r="E1304" s="159" t="str">
        <f>IF(Table2[[#This Row],[Tên hàng hóa]]&lt;&gt;0,VLOOKUP(Table2[[#This Row],[Tên hàng hóa]],Table1[[Tên hàng hóa]:[Quy cách]],2,0),"")</f>
        <v>UNI-D</v>
      </c>
      <c r="F1304" s="159" t="str">
        <f>IF(Table2[[#This Row],[Tên hàng hóa]]&lt;&gt;0,VLOOKUP(Table2[[#This Row],[Tên hàng hóa]],Table1[[Tên hàng hóa]:[ĐVT]],3,0),"")</f>
        <v>Cái</v>
      </c>
      <c r="G1304" s="160">
        <v>254430</v>
      </c>
      <c r="H1304" s="160">
        <v>28</v>
      </c>
      <c r="I1304" s="161">
        <f>IF(Table2[[#This Row],[Số lượng]]&lt;&gt;0,Table2[[#This Row],[Số lượng]]*Table2[[#This Row],[Đơn giá mua]],"")</f>
        <v>7124040</v>
      </c>
      <c r="J1304" s="161">
        <f ca="1">IF(AND(Table2[[#This Row],[Tên hàng hóa]]&lt;&gt;0,D1305=""),SUM(OFFSET(Table2[[#This Row],[Thành tiền]],0,0,-COUNTIF(Table2[Số HĐ],Table2[[#This Row],[Số HĐ]]))),"")</f>
        <v>7124040</v>
      </c>
      <c r="K1304" s="160" t="s">
        <v>464</v>
      </c>
      <c r="L1304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04" s="162" t="s">
        <v>2136</v>
      </c>
    </row>
    <row r="1305" spans="1:13" ht="35.1" customHeight="1" x14ac:dyDescent="0.2">
      <c r="A1305" s="155"/>
      <c r="B1305" s="156"/>
      <c r="C1305" s="157" t="str">
        <f t="shared" si="26"/>
        <v/>
      </c>
      <c r="D1305" s="158"/>
      <c r="E1305" s="159" t="str">
        <f>IF(Table2[[#This Row],[Tên hàng hóa]]&lt;&gt;0,VLOOKUP(Table2[[#This Row],[Tên hàng hóa]],Table1[[Tên hàng hóa]:[Quy cách]],2,0),"")</f>
        <v/>
      </c>
      <c r="F1305" s="159" t="str">
        <f>IF(Table2[[#This Row],[Tên hàng hóa]]&lt;&gt;0,VLOOKUP(Table2[[#This Row],[Tên hàng hóa]],Table1[[Tên hàng hóa]:[ĐVT]],3,0),"")</f>
        <v/>
      </c>
      <c r="G1305" s="160"/>
      <c r="H1305" s="160"/>
      <c r="I1305" s="161" t="str">
        <f>IF(Table2[[#This Row],[Số lượng]]&lt;&gt;0,Table2[[#This Row],[Số lượng]]*Table2[[#This Row],[Đơn giá mua]],"")</f>
        <v/>
      </c>
      <c r="J1305" s="161" t="str">
        <f ca="1">IF(AND(Table2[[#This Row],[Tên hàng hóa]]&lt;&gt;0,D1306=""),SUM(OFFSET(Table2[[#This Row],[Thành tiền]],0,0,-COUNTIF(Table2[Số HĐ],Table2[[#This Row],[Số HĐ]]))),"")</f>
        <v/>
      </c>
      <c r="K1305" s="160"/>
      <c r="L1305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05" s="162"/>
    </row>
    <row r="1306" spans="1:13" ht="35.1" customHeight="1" x14ac:dyDescent="0.2">
      <c r="A1306" s="155">
        <v>42545</v>
      </c>
      <c r="B1306" s="156" t="s">
        <v>3100</v>
      </c>
      <c r="C1306" s="157" t="s">
        <v>591</v>
      </c>
      <c r="D1306" s="158" t="s">
        <v>3091</v>
      </c>
      <c r="E1306" s="159" t="str">
        <f>IF(Table2[[#This Row],[Tên hàng hóa]]&lt;&gt;0,VLOOKUP(Table2[[#This Row],[Tên hàng hóa]],Table1[[Tên hàng hóa]:[Quy cách]],2,0),"")</f>
        <v>SMC</v>
      </c>
      <c r="F1306" s="159" t="str">
        <f>IF(Table2[[#This Row],[Tên hàng hóa]]&lt;&gt;0,VLOOKUP(Table2[[#This Row],[Tên hàng hóa]],Table1[[Tên hàng hóa]:[ĐVT]],3,0),"")</f>
        <v>Cái</v>
      </c>
      <c r="G1306" s="160">
        <v>1419550</v>
      </c>
      <c r="H1306" s="160">
        <v>4</v>
      </c>
      <c r="I1306" s="161">
        <f>IF(Table2[[#This Row],[Số lượng]]&lt;&gt;0,Table2[[#This Row],[Số lượng]]*Table2[[#This Row],[Đơn giá mua]],"")</f>
        <v>5678200</v>
      </c>
      <c r="J1306" s="161">
        <f ca="1">IF(AND(Table2[[#This Row],[Tên hàng hóa]]&lt;&gt;0,D1307=""),SUM(OFFSET(Table2[[#This Row],[Thành tiền]],0,0,-COUNTIF(Table2[Số HĐ],Table2[[#This Row],[Số HĐ]]))),"")</f>
        <v>5678200</v>
      </c>
      <c r="K1306" s="160" t="s">
        <v>464</v>
      </c>
      <c r="L1306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06" s="162" t="s">
        <v>1821</v>
      </c>
    </row>
    <row r="1307" spans="1:13" ht="35.1" customHeight="1" x14ac:dyDescent="0.2">
      <c r="A1307" s="155"/>
      <c r="B1307" s="156"/>
      <c r="C1307" s="157" t="str">
        <f t="shared" si="26"/>
        <v/>
      </c>
      <c r="D1307" s="158"/>
      <c r="E1307" s="159" t="str">
        <f>IF(Table2[[#This Row],[Tên hàng hóa]]&lt;&gt;0,VLOOKUP(Table2[[#This Row],[Tên hàng hóa]],Table1[[Tên hàng hóa]:[Quy cách]],2,0),"")</f>
        <v/>
      </c>
      <c r="F1307" s="159" t="str">
        <f>IF(Table2[[#This Row],[Tên hàng hóa]]&lt;&gt;0,VLOOKUP(Table2[[#This Row],[Tên hàng hóa]],Table1[[Tên hàng hóa]:[ĐVT]],3,0),"")</f>
        <v/>
      </c>
      <c r="G1307" s="160"/>
      <c r="H1307" s="160"/>
      <c r="I1307" s="161" t="str">
        <f>IF(Table2[[#This Row],[Số lượng]]&lt;&gt;0,Table2[[#This Row],[Số lượng]]*Table2[[#This Row],[Đơn giá mua]],"")</f>
        <v/>
      </c>
      <c r="J1307" s="161" t="str">
        <f ca="1">IF(AND(Table2[[#This Row],[Tên hàng hóa]]&lt;&gt;0,D1308=""),SUM(OFFSET(Table2[[#This Row],[Thành tiền]],0,0,-COUNTIF(Table2[Số HĐ],Table2[[#This Row],[Số HĐ]]))),"")</f>
        <v/>
      </c>
      <c r="K1307" s="160"/>
      <c r="L1307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07" s="162"/>
    </row>
    <row r="1308" spans="1:13" ht="35.1" customHeight="1" x14ac:dyDescent="0.2">
      <c r="A1308" s="155">
        <v>42545</v>
      </c>
      <c r="B1308" s="156" t="s">
        <v>3112</v>
      </c>
      <c r="C1308" s="157" t="s">
        <v>1116</v>
      </c>
      <c r="D1308" s="158" t="s">
        <v>1337</v>
      </c>
      <c r="E1308" s="159" t="str">
        <f>IF(Table2[[#This Row],[Tên hàng hóa]]&lt;&gt;0,VLOOKUP(Table2[[#This Row],[Tên hàng hóa]],Table1[[Tên hàng hóa]:[Quy cách]],2,0),"")</f>
        <v>LS (KOREA)</v>
      </c>
      <c r="F1308" s="159" t="str">
        <f>IF(Table2[[#This Row],[Tên hàng hóa]]&lt;&gt;0,VLOOKUP(Table2[[#This Row],[Tên hàng hóa]],Table1[[Tên hàng hóa]:[ĐVT]],3,0),"")</f>
        <v>Cái</v>
      </c>
      <c r="G1308" s="160">
        <v>727650</v>
      </c>
      <c r="H1308" s="160">
        <v>5</v>
      </c>
      <c r="I1308" s="161">
        <f>IF(Table2[[#This Row],[Số lượng]]&lt;&gt;0,Table2[[#This Row],[Số lượng]]*Table2[[#This Row],[Đơn giá mua]],"")</f>
        <v>3638250</v>
      </c>
      <c r="J1308" s="161">
        <f ca="1">IF(AND(Table2[[#This Row],[Tên hàng hóa]]&lt;&gt;0,D1309=""),SUM(OFFSET(Table2[[#This Row],[Thành tiền]],0,0,-COUNTIF(Table2[Số HĐ],Table2[[#This Row],[Số HĐ]]))),"")</f>
        <v>3638250</v>
      </c>
      <c r="K1308" s="160" t="s">
        <v>464</v>
      </c>
      <c r="L1308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08" s="162" t="s">
        <v>2136</v>
      </c>
    </row>
    <row r="1309" spans="1:13" ht="35.1" customHeight="1" x14ac:dyDescent="0.2">
      <c r="A1309" s="155"/>
      <c r="B1309" s="156"/>
      <c r="C1309" s="157" t="str">
        <f t="shared" si="26"/>
        <v/>
      </c>
      <c r="D1309" s="158"/>
      <c r="E1309" s="159" t="str">
        <f>IF(Table2[[#This Row],[Tên hàng hóa]]&lt;&gt;0,VLOOKUP(Table2[[#This Row],[Tên hàng hóa]],Table1[[Tên hàng hóa]:[Quy cách]],2,0),"")</f>
        <v/>
      </c>
      <c r="F1309" s="159" t="str">
        <f>IF(Table2[[#This Row],[Tên hàng hóa]]&lt;&gt;0,VLOOKUP(Table2[[#This Row],[Tên hàng hóa]],Table1[[Tên hàng hóa]:[ĐVT]],3,0),"")</f>
        <v/>
      </c>
      <c r="G1309" s="160"/>
      <c r="H1309" s="160"/>
      <c r="I1309" s="161" t="str">
        <f>IF(Table2[[#This Row],[Số lượng]]&lt;&gt;0,Table2[[#This Row],[Số lượng]]*Table2[[#This Row],[Đơn giá mua]],"")</f>
        <v/>
      </c>
      <c r="J1309" s="161" t="str">
        <f ca="1">IF(AND(Table2[[#This Row],[Tên hàng hóa]]&lt;&gt;0,D1310=""),SUM(OFFSET(Table2[[#This Row],[Thành tiền]],0,0,-COUNTIF(Table2[Số HĐ],Table2[[#This Row],[Số HĐ]]))),"")</f>
        <v/>
      </c>
      <c r="K1309" s="160"/>
      <c r="L1309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09" s="162"/>
    </row>
    <row r="1310" spans="1:13" ht="35.1" customHeight="1" x14ac:dyDescent="0.2">
      <c r="A1310" s="155">
        <v>42548</v>
      </c>
      <c r="B1310" s="156" t="s">
        <v>3113</v>
      </c>
      <c r="C1310" s="140" t="s">
        <v>1119</v>
      </c>
      <c r="D1310" s="158" t="s">
        <v>2008</v>
      </c>
      <c r="E1310" s="159" t="str">
        <f>IF(Table2[[#This Row],[Tên hàng hóa]]&lt;&gt;0,VLOOKUP(Table2[[#This Row],[Tên hàng hóa]],Table1[[Tên hàng hóa]:[Quy cách]],2,0),"")</f>
        <v>Schneider</v>
      </c>
      <c r="F1310" s="159" t="str">
        <f>IF(Table2[[#This Row],[Tên hàng hóa]]&lt;&gt;0,VLOOKUP(Table2[[#This Row],[Tên hàng hóa]],Table1[[Tên hàng hóa]:[ĐVT]],3,0),"")</f>
        <v>Cái</v>
      </c>
      <c r="G1310" s="160">
        <v>775500</v>
      </c>
      <c r="H1310" s="160">
        <v>4</v>
      </c>
      <c r="I1310" s="161">
        <f>IF(Table2[[#This Row],[Số lượng]]&lt;&gt;0,Table2[[#This Row],[Số lượng]]*Table2[[#This Row],[Đơn giá mua]],"")</f>
        <v>3102000</v>
      </c>
      <c r="J1310" s="161" t="str">
        <f ca="1">IF(AND(Table2[[#This Row],[Tên hàng hóa]]&lt;&gt;0,D1311=""),SUM(OFFSET(Table2[[#This Row],[Thành tiền]],0,0,-COUNTIF(Table2[Số HĐ],Table2[[#This Row],[Số HĐ]]))),"")</f>
        <v/>
      </c>
      <c r="K1310" s="160"/>
      <c r="L1310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10" s="162"/>
    </row>
    <row r="1311" spans="1:13" ht="35.1" customHeight="1" x14ac:dyDescent="0.2">
      <c r="A1311" s="155">
        <v>42548</v>
      </c>
      <c r="B1311" s="156" t="s">
        <v>3113</v>
      </c>
      <c r="C1311" s="140" t="s">
        <v>1119</v>
      </c>
      <c r="D1311" s="158" t="s">
        <v>1730</v>
      </c>
      <c r="E1311" s="159" t="str">
        <f>IF(Table2[[#This Row],[Tên hàng hóa]]&lt;&gt;0,VLOOKUP(Table2[[#This Row],[Tên hàng hóa]],Table1[[Tên hàng hóa]:[Quy cách]],2,0),"")</f>
        <v>Schneider</v>
      </c>
      <c r="F1311" s="159" t="str">
        <f>IF(Table2[[#This Row],[Tên hàng hóa]]&lt;&gt;0,VLOOKUP(Table2[[#This Row],[Tên hàng hóa]],Table1[[Tên hàng hóa]:[ĐVT]],3,0),"")</f>
        <v>Cái</v>
      </c>
      <c r="G1311" s="160">
        <v>301400</v>
      </c>
      <c r="H1311" s="160">
        <v>10</v>
      </c>
      <c r="I1311" s="161">
        <f>IF(Table2[[#This Row],[Số lượng]]&lt;&gt;0,Table2[[#This Row],[Số lượng]]*Table2[[#This Row],[Đơn giá mua]],"")</f>
        <v>3014000</v>
      </c>
      <c r="J1311" s="161" t="str">
        <f ca="1">IF(AND(Table2[[#This Row],[Tên hàng hóa]]&lt;&gt;0,D1312=""),SUM(OFFSET(Table2[[#This Row],[Thành tiền]],0,0,-COUNTIF(Table2[Số HĐ],Table2[[#This Row],[Số HĐ]]))),"")</f>
        <v/>
      </c>
      <c r="K1311" s="160"/>
      <c r="L131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11" s="162"/>
    </row>
    <row r="1312" spans="1:13" ht="35.1" customHeight="1" x14ac:dyDescent="0.2">
      <c r="A1312" s="155">
        <v>42548</v>
      </c>
      <c r="B1312" s="156" t="s">
        <v>3113</v>
      </c>
      <c r="C1312" s="140" t="s">
        <v>1119</v>
      </c>
      <c r="D1312" s="158" t="s">
        <v>1110</v>
      </c>
      <c r="E1312" s="159" t="str">
        <f>IF(Table2[[#This Row],[Tên hàng hóa]]&lt;&gt;0,VLOOKUP(Table2[[#This Row],[Tên hàng hóa]],Table1[[Tên hàng hóa]:[Quy cách]],2,0),"")</f>
        <v>Schneider</v>
      </c>
      <c r="F1312" s="159" t="str">
        <f>IF(Table2[[#This Row],[Tên hàng hóa]]&lt;&gt;0,VLOOKUP(Table2[[#This Row],[Tên hàng hóa]],Table1[[Tên hàng hóa]:[ĐVT]],3,0),"")</f>
        <v>Cái</v>
      </c>
      <c r="G1312" s="160">
        <v>338800</v>
      </c>
      <c r="H1312" s="160">
        <v>14</v>
      </c>
      <c r="I1312" s="161">
        <f>IF(Table2[[#This Row],[Số lượng]]&lt;&gt;0,Table2[[#This Row],[Số lượng]]*Table2[[#This Row],[Đơn giá mua]],"")</f>
        <v>4743200</v>
      </c>
      <c r="J1312" s="161" t="str">
        <f ca="1">IF(AND(Table2[[#This Row],[Tên hàng hóa]]&lt;&gt;0,D1313=""),SUM(OFFSET(Table2[[#This Row],[Thành tiền]],0,0,-COUNTIF(Table2[Số HĐ],Table2[[#This Row],[Số HĐ]]))),"")</f>
        <v/>
      </c>
      <c r="K1312" s="160"/>
      <c r="L1312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12" s="162"/>
    </row>
    <row r="1313" spans="1:13" ht="35.1" customHeight="1" x14ac:dyDescent="0.2">
      <c r="A1313" s="155">
        <v>42548</v>
      </c>
      <c r="B1313" s="156" t="s">
        <v>3113</v>
      </c>
      <c r="C1313" s="140" t="s">
        <v>1119</v>
      </c>
      <c r="D1313" s="158" t="s">
        <v>1215</v>
      </c>
      <c r="E1313" s="159" t="str">
        <f>IF(Table2[[#This Row],[Tên hàng hóa]]&lt;&gt;0,VLOOKUP(Table2[[#This Row],[Tên hàng hóa]],Table1[[Tên hàng hóa]:[Quy cách]],2,0),"")</f>
        <v xml:space="preserve"> Cầu dao Schneider</v>
      </c>
      <c r="F1313" s="159" t="str">
        <f>IF(Table2[[#This Row],[Tên hàng hóa]]&lt;&gt;0,VLOOKUP(Table2[[#This Row],[Tên hàng hóa]],Table1[[Tên hàng hóa]:[ĐVT]],3,0),"")</f>
        <v>Cái</v>
      </c>
      <c r="G1313" s="160">
        <v>938300</v>
      </c>
      <c r="H1313" s="160">
        <v>5</v>
      </c>
      <c r="I1313" s="161">
        <f>IF(Table2[[#This Row],[Số lượng]]&lt;&gt;0,Table2[[#This Row],[Số lượng]]*Table2[[#This Row],[Đơn giá mua]],"")</f>
        <v>4691500</v>
      </c>
      <c r="J1313" s="161" t="str">
        <f ca="1">IF(AND(Table2[[#This Row],[Tên hàng hóa]]&lt;&gt;0,D1314=""),SUM(OFFSET(Table2[[#This Row],[Thành tiền]],0,0,-COUNTIF(Table2[Số HĐ],Table2[[#This Row],[Số HĐ]]))),"")</f>
        <v/>
      </c>
      <c r="K1313" s="160"/>
      <c r="L1313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13" s="162"/>
    </row>
    <row r="1314" spans="1:13" ht="35.1" customHeight="1" x14ac:dyDescent="0.2">
      <c r="A1314" s="155">
        <v>42548</v>
      </c>
      <c r="B1314" s="156" t="s">
        <v>3113</v>
      </c>
      <c r="C1314" s="140" t="s">
        <v>1119</v>
      </c>
      <c r="D1314" s="158" t="s">
        <v>3114</v>
      </c>
      <c r="E1314" s="159" t="str">
        <f>IF(Table2[[#This Row],[Tên hàng hóa]]&lt;&gt;0,VLOOKUP(Table2[[#This Row],[Tên hàng hóa]],Table1[[Tên hàng hóa]:[Quy cách]],2,0),"")</f>
        <v>Schneider</v>
      </c>
      <c r="F1314" s="159" t="str">
        <f>IF(Table2[[#This Row],[Tên hàng hóa]]&lt;&gt;0,VLOOKUP(Table2[[#This Row],[Tên hàng hóa]],Table1[[Tên hàng hóa]:[ĐVT]],3,0),"")</f>
        <v>Cái</v>
      </c>
      <c r="G1314" s="160">
        <v>858000</v>
      </c>
      <c r="H1314" s="160">
        <v>3</v>
      </c>
      <c r="I1314" s="161">
        <f>IF(Table2[[#This Row],[Số lượng]]&lt;&gt;0,Table2[[#This Row],[Số lượng]]*Table2[[#This Row],[Đơn giá mua]],"")</f>
        <v>2574000</v>
      </c>
      <c r="J1314" s="161" t="str">
        <f ca="1">IF(AND(Table2[[#This Row],[Tên hàng hóa]]&lt;&gt;0,D1315=""),SUM(OFFSET(Table2[[#This Row],[Thành tiền]],0,0,-COUNTIF(Table2[Số HĐ],Table2[[#This Row],[Số HĐ]]))),"")</f>
        <v/>
      </c>
      <c r="K1314" s="160"/>
      <c r="L1314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14" s="162"/>
    </row>
    <row r="1315" spans="1:13" ht="35.1" customHeight="1" x14ac:dyDescent="0.2">
      <c r="A1315" s="155">
        <v>42548</v>
      </c>
      <c r="B1315" s="156" t="s">
        <v>3113</v>
      </c>
      <c r="C1315" s="140" t="s">
        <v>1119</v>
      </c>
      <c r="D1315" s="158" t="s">
        <v>2005</v>
      </c>
      <c r="E1315" s="159" t="str">
        <f>IF(Table2[[#This Row],[Tên hàng hóa]]&lt;&gt;0,VLOOKUP(Table2[[#This Row],[Tên hàng hóa]],Table1[[Tên hàng hóa]:[Quy cách]],2,0),"")</f>
        <v>Schneider</v>
      </c>
      <c r="F1315" s="159" t="str">
        <f>IF(Table2[[#This Row],[Tên hàng hóa]]&lt;&gt;0,VLOOKUP(Table2[[#This Row],[Tên hàng hóa]],Table1[[Tên hàng hóa]:[ĐVT]],3,0),"")</f>
        <v>Cái</v>
      </c>
      <c r="G1315" s="160">
        <v>1210000</v>
      </c>
      <c r="H1315" s="160">
        <v>6</v>
      </c>
      <c r="I1315" s="161">
        <f>IF(Table2[[#This Row],[Số lượng]]&lt;&gt;0,Table2[[#This Row],[Số lượng]]*Table2[[#This Row],[Đơn giá mua]],"")</f>
        <v>7260000</v>
      </c>
      <c r="J1315" s="161">
        <f ca="1">IF(AND(Table2[[#This Row],[Tên hàng hóa]]&lt;&gt;0,D1316=""),SUM(OFFSET(Table2[[#This Row],[Thành tiền]],0,0,-COUNTIF(Table2[Số HĐ],Table2[[#This Row],[Số HĐ]]))),"")</f>
        <v>25384700</v>
      </c>
      <c r="K1315" s="160" t="s">
        <v>464</v>
      </c>
      <c r="L1315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15" s="162" t="s">
        <v>3129</v>
      </c>
    </row>
    <row r="1316" spans="1:13" ht="35.1" customHeight="1" x14ac:dyDescent="0.2">
      <c r="A1316" s="155"/>
      <c r="B1316" s="156"/>
      <c r="C1316" s="157" t="str">
        <f t="shared" si="26"/>
        <v/>
      </c>
      <c r="D1316" s="158"/>
      <c r="E1316" s="159" t="str">
        <f>IF(Table2[[#This Row],[Tên hàng hóa]]&lt;&gt;0,VLOOKUP(Table2[[#This Row],[Tên hàng hóa]],Table1[[Tên hàng hóa]:[Quy cách]],2,0),"")</f>
        <v/>
      </c>
      <c r="F1316" s="159" t="str">
        <f>IF(Table2[[#This Row],[Tên hàng hóa]]&lt;&gt;0,VLOOKUP(Table2[[#This Row],[Tên hàng hóa]],Table1[[Tên hàng hóa]:[ĐVT]],3,0),"")</f>
        <v/>
      </c>
      <c r="G1316" s="160"/>
      <c r="H1316" s="160"/>
      <c r="I1316" s="161" t="str">
        <f>IF(Table2[[#This Row],[Số lượng]]&lt;&gt;0,Table2[[#This Row],[Số lượng]]*Table2[[#This Row],[Đơn giá mua]],"")</f>
        <v/>
      </c>
      <c r="J1316" s="161" t="str">
        <f ca="1">IF(AND(Table2[[#This Row],[Tên hàng hóa]]&lt;&gt;0,D1317=""),SUM(OFFSET(Table2[[#This Row],[Thành tiền]],0,0,-COUNTIF(Table2[Số HĐ],Table2[[#This Row],[Số HĐ]]))),"")</f>
        <v/>
      </c>
      <c r="K1316" s="160"/>
      <c r="L1316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16" s="162"/>
    </row>
    <row r="1317" spans="1:13" ht="35.1" customHeight="1" x14ac:dyDescent="0.2">
      <c r="A1317" s="155">
        <v>42538</v>
      </c>
      <c r="B1317" s="156" t="s">
        <v>3117</v>
      </c>
      <c r="C1317" s="140" t="s">
        <v>521</v>
      </c>
      <c r="D1317" s="158" t="s">
        <v>221</v>
      </c>
      <c r="E1317" s="159" t="str">
        <f>IF(Table2[[#This Row],[Tên hàng hóa]]&lt;&gt;0,VLOOKUP(Table2[[#This Row],[Tên hàng hóa]],Table1[[Tên hàng hóa]:[Quy cách]],2,0),"")</f>
        <v>Cảm Biến</v>
      </c>
      <c r="F1317" s="159" t="str">
        <f>IF(Table2[[#This Row],[Tên hàng hóa]]&lt;&gt;0,VLOOKUP(Table2[[#This Row],[Tên hàng hóa]],Table1[[Tên hàng hóa]:[ĐVT]],3,0),"")</f>
        <v>Cái</v>
      </c>
      <c r="G1317" s="160">
        <v>880000</v>
      </c>
      <c r="H1317" s="160">
        <v>2</v>
      </c>
      <c r="I1317" s="161">
        <f>IF(Table2[[#This Row],[Số lượng]]&lt;&gt;0,Table2[[#This Row],[Số lượng]]*Table2[[#This Row],[Đơn giá mua]],"")</f>
        <v>1760000</v>
      </c>
      <c r="J1317" s="161">
        <f ca="1">IF(AND(Table2[[#This Row],[Tên hàng hóa]]&lt;&gt;0,D1318=""),SUM(OFFSET(Table2[[#This Row],[Thành tiền]],0,0,-COUNTIF(Table2[Số HĐ],Table2[[#This Row],[Số HĐ]]))),"")</f>
        <v>1760000</v>
      </c>
      <c r="K1317" s="152" t="s">
        <v>464</v>
      </c>
      <c r="L1317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17" s="153" t="s">
        <v>3858</v>
      </c>
    </row>
    <row r="1318" spans="1:13" ht="35.1" customHeight="1" x14ac:dyDescent="0.2">
      <c r="A1318" s="155"/>
      <c r="B1318" s="156"/>
      <c r="C1318" s="157" t="str">
        <f t="shared" si="26"/>
        <v/>
      </c>
      <c r="D1318" s="158"/>
      <c r="E1318" s="159" t="str">
        <f>IF(Table2[[#This Row],[Tên hàng hóa]]&lt;&gt;0,VLOOKUP(Table2[[#This Row],[Tên hàng hóa]],Table1[[Tên hàng hóa]:[Quy cách]],2,0),"")</f>
        <v/>
      </c>
      <c r="F1318" s="159" t="str">
        <f>IF(Table2[[#This Row],[Tên hàng hóa]]&lt;&gt;0,VLOOKUP(Table2[[#This Row],[Tên hàng hóa]],Table1[[Tên hàng hóa]:[ĐVT]],3,0),"")</f>
        <v/>
      </c>
      <c r="G1318" s="160"/>
      <c r="H1318" s="160"/>
      <c r="I1318" s="161" t="str">
        <f>IF(Table2[[#This Row],[Số lượng]]&lt;&gt;0,Table2[[#This Row],[Số lượng]]*Table2[[#This Row],[Đơn giá mua]],"")</f>
        <v/>
      </c>
      <c r="J1318" s="161" t="str">
        <f ca="1">IF(AND(Table2[[#This Row],[Tên hàng hóa]]&lt;&gt;0,D1319=""),SUM(OFFSET(Table2[[#This Row],[Thành tiền]],0,0,-COUNTIF(Table2[Số HĐ],Table2[[#This Row],[Số HĐ]]))),"")</f>
        <v/>
      </c>
      <c r="K1318" s="160"/>
      <c r="L1318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18" s="162"/>
    </row>
    <row r="1319" spans="1:13" ht="35.1" customHeight="1" x14ac:dyDescent="0.2">
      <c r="A1319" s="155">
        <v>42542</v>
      </c>
      <c r="B1319" s="156" t="s">
        <v>3118</v>
      </c>
      <c r="C1319" s="140" t="s">
        <v>521</v>
      </c>
      <c r="D1319" s="158" t="s">
        <v>281</v>
      </c>
      <c r="E1319" s="159" t="str">
        <f>IF(Table2[[#This Row],[Tên hàng hóa]]&lt;&gt;0,VLOOKUP(Table2[[#This Row],[Tên hàng hóa]],Table1[[Tên hàng hóa]:[Quy cách]],2,0),"")</f>
        <v>Công Tắc Hành Trình</v>
      </c>
      <c r="F1319" s="159" t="str">
        <f>IF(Table2[[#This Row],[Tên hàng hóa]]&lt;&gt;0,VLOOKUP(Table2[[#This Row],[Tên hàng hóa]],Table1[[Tên hàng hóa]:[ĐVT]],3,0),"")</f>
        <v>Cái</v>
      </c>
      <c r="G1319" s="160">
        <v>550000</v>
      </c>
      <c r="H1319" s="160">
        <v>5</v>
      </c>
      <c r="I1319" s="161">
        <f>IF(Table2[[#This Row],[Số lượng]]&lt;&gt;0,Table2[[#This Row],[Số lượng]]*Table2[[#This Row],[Đơn giá mua]],"")</f>
        <v>2750000</v>
      </c>
      <c r="J1319" s="161">
        <f ca="1">IF(AND(Table2[[#This Row],[Tên hàng hóa]]&lt;&gt;0,D1320=""),SUM(OFFSET(Table2[[#This Row],[Thành tiền]],0,0,-COUNTIF(Table2[Số HĐ],Table2[[#This Row],[Số HĐ]]))),"")</f>
        <v>2750000</v>
      </c>
      <c r="K1319" s="152" t="s">
        <v>464</v>
      </c>
      <c r="L1319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19" s="153" t="s">
        <v>3858</v>
      </c>
    </row>
    <row r="1320" spans="1:13" ht="35.1" customHeight="1" x14ac:dyDescent="0.2">
      <c r="A1320" s="155"/>
      <c r="B1320" s="156"/>
      <c r="C1320" s="157" t="str">
        <f t="shared" si="26"/>
        <v/>
      </c>
      <c r="D1320" s="158"/>
      <c r="E1320" s="159" t="str">
        <f>IF(Table2[[#This Row],[Tên hàng hóa]]&lt;&gt;0,VLOOKUP(Table2[[#This Row],[Tên hàng hóa]],Table1[[Tên hàng hóa]:[Quy cách]],2,0),"")</f>
        <v/>
      </c>
      <c r="F1320" s="159" t="str">
        <f>IF(Table2[[#This Row],[Tên hàng hóa]]&lt;&gt;0,VLOOKUP(Table2[[#This Row],[Tên hàng hóa]],Table1[[Tên hàng hóa]:[ĐVT]],3,0),"")</f>
        <v/>
      </c>
      <c r="G1320" s="160"/>
      <c r="H1320" s="160"/>
      <c r="I1320" s="161" t="str">
        <f>IF(Table2[[#This Row],[Số lượng]]&lt;&gt;0,Table2[[#This Row],[Số lượng]]*Table2[[#This Row],[Đơn giá mua]],"")</f>
        <v/>
      </c>
      <c r="J1320" s="161" t="str">
        <f ca="1">IF(AND(Table2[[#This Row],[Tên hàng hóa]]&lt;&gt;0,D1321=""),SUM(OFFSET(Table2[[#This Row],[Thành tiền]],0,0,-COUNTIF(Table2[Số HĐ],Table2[[#This Row],[Số HĐ]]))),"")</f>
        <v/>
      </c>
      <c r="K1320" s="160"/>
      <c r="L1320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20" s="162"/>
    </row>
    <row r="1321" spans="1:13" ht="35.1" customHeight="1" x14ac:dyDescent="0.2">
      <c r="A1321" s="155">
        <v>42541</v>
      </c>
      <c r="B1321" s="156" t="s">
        <v>3119</v>
      </c>
      <c r="C1321" s="140" t="s">
        <v>521</v>
      </c>
      <c r="D1321" s="158" t="s">
        <v>232</v>
      </c>
      <c r="E1321" s="159" t="str">
        <f>IF(Table2[[#This Row],[Tên hàng hóa]]&lt;&gt;0,VLOOKUP(Table2[[#This Row],[Tên hàng hóa]],Table1[[Tên hàng hóa]:[Quy cách]],2,0),"")</f>
        <v>Cảm Biến</v>
      </c>
      <c r="F1321" s="159" t="str">
        <f>IF(Table2[[#This Row],[Tên hàng hóa]]&lt;&gt;0,VLOOKUP(Table2[[#This Row],[Tên hàng hóa]],Table1[[Tên hàng hóa]:[ĐVT]],3,0),"")</f>
        <v>Cái</v>
      </c>
      <c r="G1321" s="160">
        <v>1760000</v>
      </c>
      <c r="H1321" s="160">
        <v>2</v>
      </c>
      <c r="I1321" s="161">
        <f>IF(Table2[[#This Row],[Số lượng]]&lt;&gt;0,Table2[[#This Row],[Số lượng]]*Table2[[#This Row],[Đơn giá mua]],"")</f>
        <v>3520000</v>
      </c>
      <c r="J1321" s="161" t="str">
        <f ca="1">IF(AND(Table2[[#This Row],[Tên hàng hóa]]&lt;&gt;0,D1322=""),SUM(OFFSET(Table2[[#This Row],[Thành tiền]],0,0,-COUNTIF(Table2[Số HĐ],Table2[[#This Row],[Số HĐ]]))),"")</f>
        <v/>
      </c>
      <c r="K1321" s="160"/>
      <c r="L132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21" s="162"/>
    </row>
    <row r="1322" spans="1:13" ht="35.1" customHeight="1" x14ac:dyDescent="0.2">
      <c r="A1322" s="155">
        <v>42541</v>
      </c>
      <c r="B1322" s="156" t="s">
        <v>3119</v>
      </c>
      <c r="C1322" s="140" t="s">
        <v>521</v>
      </c>
      <c r="D1322" s="158" t="s">
        <v>242</v>
      </c>
      <c r="E1322" s="159" t="str">
        <f>IF(Table2[[#This Row],[Tên hàng hóa]]&lt;&gt;0,VLOOKUP(Table2[[#This Row],[Tên hàng hóa]],Table1[[Tên hàng hóa]:[Quy cách]],2,0),"")</f>
        <v>Cảm Biến</v>
      </c>
      <c r="F1322" s="159" t="str">
        <f>IF(Table2[[#This Row],[Tên hàng hóa]]&lt;&gt;0,VLOOKUP(Table2[[#This Row],[Tên hàng hóa]],Table1[[Tên hàng hóa]:[ĐVT]],3,0),"")</f>
        <v>Cái</v>
      </c>
      <c r="G1322" s="160">
        <v>550000</v>
      </c>
      <c r="H1322" s="160">
        <v>3</v>
      </c>
      <c r="I1322" s="161">
        <f>IF(Table2[[#This Row],[Số lượng]]&lt;&gt;0,Table2[[#This Row],[Số lượng]]*Table2[[#This Row],[Đơn giá mua]],"")</f>
        <v>1650000</v>
      </c>
      <c r="J1322" s="161" t="str">
        <f ca="1">IF(AND(Table2[[#This Row],[Tên hàng hóa]]&lt;&gt;0,D1323=""),SUM(OFFSET(Table2[[#This Row],[Thành tiền]],0,0,-COUNTIF(Table2[Số HĐ],Table2[[#This Row],[Số HĐ]]))),"")</f>
        <v/>
      </c>
      <c r="K1322" s="160"/>
      <c r="L1322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22" s="162"/>
    </row>
    <row r="1323" spans="1:13" ht="35.1" customHeight="1" x14ac:dyDescent="0.2">
      <c r="A1323" s="155">
        <v>42541</v>
      </c>
      <c r="B1323" s="156" t="s">
        <v>3119</v>
      </c>
      <c r="C1323" s="140" t="s">
        <v>521</v>
      </c>
      <c r="D1323" s="158" t="s">
        <v>3093</v>
      </c>
      <c r="E1323" s="159" t="str">
        <f>IF(Table2[[#This Row],[Tên hàng hóa]]&lt;&gt;0,VLOOKUP(Table2[[#This Row],[Tên hàng hóa]],Table1[[Tên hàng hóa]:[Quy cách]],2,0),"")</f>
        <v>PARKER</v>
      </c>
      <c r="F1323" s="159" t="str">
        <f>IF(Table2[[#This Row],[Tên hàng hóa]]&lt;&gt;0,VLOOKUP(Table2[[#This Row],[Tên hàng hóa]],Table1[[Tên hàng hóa]:[ĐVT]],3,0),"")</f>
        <v>Cái</v>
      </c>
      <c r="G1323" s="160">
        <v>1496000</v>
      </c>
      <c r="H1323" s="160">
        <v>1</v>
      </c>
      <c r="I1323" s="161">
        <f>IF(Table2[[#This Row],[Số lượng]]&lt;&gt;0,Table2[[#This Row],[Số lượng]]*Table2[[#This Row],[Đơn giá mua]],"")</f>
        <v>1496000</v>
      </c>
      <c r="J1323" s="161" t="str">
        <f ca="1">IF(AND(Table2[[#This Row],[Tên hàng hóa]]&lt;&gt;0,D1324=""),SUM(OFFSET(Table2[[#This Row],[Thành tiền]],0,0,-COUNTIF(Table2[Số HĐ],Table2[[#This Row],[Số HĐ]]))),"")</f>
        <v/>
      </c>
      <c r="K1323" s="160"/>
      <c r="L1323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23" s="162"/>
    </row>
    <row r="1324" spans="1:13" ht="35.1" customHeight="1" x14ac:dyDescent="0.2">
      <c r="A1324" s="155">
        <v>42541</v>
      </c>
      <c r="B1324" s="156" t="s">
        <v>3119</v>
      </c>
      <c r="C1324" s="140" t="s">
        <v>521</v>
      </c>
      <c r="D1324" s="158" t="s">
        <v>3090</v>
      </c>
      <c r="E1324" s="159" t="str">
        <f>IF(Table2[[#This Row],[Tên hàng hóa]]&lt;&gt;0,VLOOKUP(Table2[[#This Row],[Tên hàng hóa]],Table1[[Tên hàng hóa]:[Quy cách]],2,0),"")</f>
        <v>Relay</v>
      </c>
      <c r="F1324" s="159" t="str">
        <f>IF(Table2[[#This Row],[Tên hàng hóa]]&lt;&gt;0,VLOOKUP(Table2[[#This Row],[Tên hàng hóa]],Table1[[Tên hàng hóa]:[ĐVT]],3,0),"")</f>
        <v>Cái</v>
      </c>
      <c r="G1324" s="160">
        <v>55000</v>
      </c>
      <c r="H1324" s="160">
        <v>6</v>
      </c>
      <c r="I1324" s="161">
        <f>IF(Table2[[#This Row],[Số lượng]]&lt;&gt;0,Table2[[#This Row],[Số lượng]]*Table2[[#This Row],[Đơn giá mua]],"")</f>
        <v>330000</v>
      </c>
      <c r="J1324" s="161">
        <f ca="1">IF(AND(Table2[[#This Row],[Tên hàng hóa]]&lt;&gt;0,D1325=""),SUM(OFFSET(Table2[[#This Row],[Thành tiền]],0,0,-COUNTIF(Table2[Số HĐ],Table2[[#This Row],[Số HĐ]]))),"")</f>
        <v>6996000</v>
      </c>
      <c r="K1324" s="152" t="s">
        <v>464</v>
      </c>
      <c r="L1324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24" s="153" t="s">
        <v>3858</v>
      </c>
    </row>
    <row r="1325" spans="1:13" ht="35.1" customHeight="1" x14ac:dyDescent="0.2">
      <c r="A1325" s="155"/>
      <c r="B1325" s="156"/>
      <c r="C1325" s="157" t="str">
        <f t="shared" si="26"/>
        <v/>
      </c>
      <c r="D1325" s="158"/>
      <c r="E1325" s="159" t="str">
        <f>IF(Table2[[#This Row],[Tên hàng hóa]]&lt;&gt;0,VLOOKUP(Table2[[#This Row],[Tên hàng hóa]],Table1[[Tên hàng hóa]:[Quy cách]],2,0),"")</f>
        <v/>
      </c>
      <c r="F1325" s="159" t="str">
        <f>IF(Table2[[#This Row],[Tên hàng hóa]]&lt;&gt;0,VLOOKUP(Table2[[#This Row],[Tên hàng hóa]],Table1[[Tên hàng hóa]:[ĐVT]],3,0),"")</f>
        <v/>
      </c>
      <c r="G1325" s="160"/>
      <c r="H1325" s="160"/>
      <c r="I1325" s="161" t="str">
        <f>IF(Table2[[#This Row],[Số lượng]]&lt;&gt;0,Table2[[#This Row],[Số lượng]]*Table2[[#This Row],[Đơn giá mua]],"")</f>
        <v/>
      </c>
      <c r="J1325" s="161" t="str">
        <f ca="1">IF(AND(Table2[[#This Row],[Tên hàng hóa]]&lt;&gt;0,D1326=""),SUM(OFFSET(Table2[[#This Row],[Thành tiền]],0,0,-COUNTIF(Table2[Số HĐ],Table2[[#This Row],[Số HĐ]]))),"")</f>
        <v/>
      </c>
      <c r="K1325" s="160"/>
      <c r="L1325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25" s="162"/>
    </row>
    <row r="1326" spans="1:13" ht="35.1" customHeight="1" x14ac:dyDescent="0.2">
      <c r="A1326" s="155">
        <v>42544</v>
      </c>
      <c r="B1326" s="156" t="s">
        <v>3123</v>
      </c>
      <c r="C1326" s="140" t="s">
        <v>480</v>
      </c>
      <c r="D1326" s="158" t="s">
        <v>2450</v>
      </c>
      <c r="E1326" s="159" t="str">
        <f>IF(Table2[[#This Row],[Tên hàng hóa]]&lt;&gt;0,VLOOKUP(Table2[[#This Row],[Tên hàng hóa]],Table1[[Tên hàng hóa]:[Quy cách]],2,0),"")</f>
        <v>Cảm Biến</v>
      </c>
      <c r="F1326" s="159" t="str">
        <f>IF(Table2[[#This Row],[Tên hàng hóa]]&lt;&gt;0,VLOOKUP(Table2[[#This Row],[Tên hàng hóa]],Table1[[Tên hàng hóa]:[ĐVT]],3,0),"")</f>
        <v>Cái</v>
      </c>
      <c r="G1326" s="160">
        <v>964700</v>
      </c>
      <c r="H1326" s="160">
        <v>5</v>
      </c>
      <c r="I1326" s="161">
        <f>IF(Table2[[#This Row],[Số lượng]]&lt;&gt;0,Table2[[#This Row],[Số lượng]]*Table2[[#This Row],[Đơn giá mua]],"")</f>
        <v>4823500</v>
      </c>
      <c r="J1326" s="161">
        <f ca="1">IF(AND(Table2[[#This Row],[Tên hàng hóa]]&lt;&gt;0,D1327=""),SUM(OFFSET(Table2[[#This Row],[Thành tiền]],0,0,-COUNTIF(Table2[Số HĐ],Table2[[#This Row],[Số HĐ]]))),"")</f>
        <v>4823500</v>
      </c>
      <c r="K1326" s="152" t="s">
        <v>464</v>
      </c>
      <c r="L1326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26" s="153" t="s">
        <v>3506</v>
      </c>
    </row>
    <row r="1327" spans="1:13" ht="35.1" customHeight="1" x14ac:dyDescent="0.2">
      <c r="A1327" s="155"/>
      <c r="B1327" s="156"/>
      <c r="C1327" s="157" t="str">
        <f t="shared" si="26"/>
        <v/>
      </c>
      <c r="D1327" s="158"/>
      <c r="E1327" s="159" t="str">
        <f>IF(Table2[[#This Row],[Tên hàng hóa]]&lt;&gt;0,VLOOKUP(Table2[[#This Row],[Tên hàng hóa]],Table1[[Tên hàng hóa]:[Quy cách]],2,0),"")</f>
        <v/>
      </c>
      <c r="F1327" s="159" t="str">
        <f>IF(Table2[[#This Row],[Tên hàng hóa]]&lt;&gt;0,VLOOKUP(Table2[[#This Row],[Tên hàng hóa]],Table1[[Tên hàng hóa]:[ĐVT]],3,0),"")</f>
        <v/>
      </c>
      <c r="G1327" s="160"/>
      <c r="H1327" s="160"/>
      <c r="I1327" s="161" t="str">
        <f>IF(Table2[[#This Row],[Số lượng]]&lt;&gt;0,Table2[[#This Row],[Số lượng]]*Table2[[#This Row],[Đơn giá mua]],"")</f>
        <v/>
      </c>
      <c r="J1327" s="161" t="str">
        <f ca="1">IF(AND(Table2[[#This Row],[Tên hàng hóa]]&lt;&gt;0,D1328=""),SUM(OFFSET(Table2[[#This Row],[Thành tiền]],0,0,-COUNTIF(Table2[Số HĐ],Table2[[#This Row],[Số HĐ]]))),"")</f>
        <v/>
      </c>
      <c r="K1327" s="160"/>
      <c r="L1327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27" s="162"/>
    </row>
    <row r="1328" spans="1:13" ht="35.1" customHeight="1" x14ac:dyDescent="0.2">
      <c r="A1328" s="155">
        <v>42549</v>
      </c>
      <c r="B1328" s="156" t="s">
        <v>3130</v>
      </c>
      <c r="C1328" s="140" t="s">
        <v>1119</v>
      </c>
      <c r="D1328" s="158" t="s">
        <v>2007</v>
      </c>
      <c r="E1328" s="159" t="str">
        <f>IF(Table2[[#This Row],[Tên hàng hóa]]&lt;&gt;0,VLOOKUP(Table2[[#This Row],[Tên hàng hóa]],Table1[[Tên hàng hóa]:[Quy cách]],2,0),"")</f>
        <v>Schneider</v>
      </c>
      <c r="F1328" s="159" t="str">
        <f>IF(Table2[[#This Row],[Tên hàng hóa]]&lt;&gt;0,VLOOKUP(Table2[[#This Row],[Tên hàng hóa]],Table1[[Tên hàng hóa]:[ĐVT]],3,0),"")</f>
        <v>Cái</v>
      </c>
      <c r="G1328" s="160">
        <v>676500</v>
      </c>
      <c r="H1328" s="160">
        <v>6</v>
      </c>
      <c r="I1328" s="161">
        <f>IF(Table2[[#This Row],[Số lượng]]&lt;&gt;0,Table2[[#This Row],[Số lượng]]*Table2[[#This Row],[Đơn giá mua]],"")</f>
        <v>4059000</v>
      </c>
      <c r="J1328" s="161" t="str">
        <f ca="1">IF(AND(Table2[[#This Row],[Tên hàng hóa]]&lt;&gt;0,D1329=""),SUM(OFFSET(Table2[[#This Row],[Thành tiền]],0,0,-COUNTIF(Table2[Số HĐ],Table2[[#This Row],[Số HĐ]]))),"")</f>
        <v/>
      </c>
      <c r="K1328" s="160"/>
      <c r="L1328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28" s="162"/>
    </row>
    <row r="1329" spans="1:13" ht="35.1" customHeight="1" x14ac:dyDescent="0.2">
      <c r="A1329" s="155">
        <v>42549</v>
      </c>
      <c r="B1329" s="156" t="s">
        <v>3130</v>
      </c>
      <c r="C1329" s="157" t="str">
        <f t="shared" si="26"/>
        <v>CTY TNHH KỸ THUẬT ĐIỆN - TỰ ĐỘNG HÓA A&amp;E</v>
      </c>
      <c r="D1329" s="158" t="s">
        <v>3131</v>
      </c>
      <c r="E1329" s="159" t="str">
        <f>IF(Table2[[#This Row],[Tên hàng hóa]]&lt;&gt;0,VLOOKUP(Table2[[#This Row],[Tên hàng hóa]],Table1[[Tên hàng hóa]:[Quy cách]],2,0),"")</f>
        <v>Schneider</v>
      </c>
      <c r="F1329" s="159" t="str">
        <f>IF(Table2[[#This Row],[Tên hàng hóa]]&lt;&gt;0,VLOOKUP(Table2[[#This Row],[Tên hàng hóa]],Table1[[Tên hàng hóa]:[ĐVT]],3,0),"")</f>
        <v>Cái</v>
      </c>
      <c r="G1329" s="160">
        <v>281600</v>
      </c>
      <c r="H1329" s="160">
        <v>5</v>
      </c>
      <c r="I1329" s="161">
        <f>IF(Table2[[#This Row],[Số lượng]]&lt;&gt;0,Table2[[#This Row],[Số lượng]]*Table2[[#This Row],[Đơn giá mua]],"")</f>
        <v>1408000</v>
      </c>
      <c r="J1329" s="161">
        <f ca="1">IF(AND(Table2[[#This Row],[Tên hàng hóa]]&lt;&gt;0,D1330=""),SUM(OFFSET(Table2[[#This Row],[Thành tiền]],0,0,-COUNTIF(Table2[Số HĐ],Table2[[#This Row],[Số HĐ]]))),"")</f>
        <v>5467000</v>
      </c>
      <c r="K1329" s="160" t="s">
        <v>464</v>
      </c>
      <c r="L1329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29" s="162" t="s">
        <v>3132</v>
      </c>
    </row>
    <row r="1330" spans="1:13" ht="35.1" customHeight="1" x14ac:dyDescent="0.2">
      <c r="A1330" s="155"/>
      <c r="B1330" s="156"/>
      <c r="C1330" s="157" t="str">
        <f t="shared" si="26"/>
        <v/>
      </c>
      <c r="D1330" s="158"/>
      <c r="E1330" s="159" t="str">
        <f>IF(Table2[[#This Row],[Tên hàng hóa]]&lt;&gt;0,VLOOKUP(Table2[[#This Row],[Tên hàng hóa]],Table1[[Tên hàng hóa]:[Quy cách]],2,0),"")</f>
        <v/>
      </c>
      <c r="F1330" s="159" t="str">
        <f>IF(Table2[[#This Row],[Tên hàng hóa]]&lt;&gt;0,VLOOKUP(Table2[[#This Row],[Tên hàng hóa]],Table1[[Tên hàng hóa]:[ĐVT]],3,0),"")</f>
        <v/>
      </c>
      <c r="G1330" s="160"/>
      <c r="H1330" s="160"/>
      <c r="I1330" s="161" t="str">
        <f>IF(Table2[[#This Row],[Số lượng]]&lt;&gt;0,Table2[[#This Row],[Số lượng]]*Table2[[#This Row],[Đơn giá mua]],"")</f>
        <v/>
      </c>
      <c r="J1330" s="161" t="str">
        <f ca="1">IF(AND(Table2[[#This Row],[Tên hàng hóa]]&lt;&gt;0,D1331=""),SUM(OFFSET(Table2[[#This Row],[Thành tiền]],0,0,-COUNTIF(Table2[Số HĐ],Table2[[#This Row],[Số HĐ]]))),"")</f>
        <v/>
      </c>
      <c r="K1330" s="160"/>
      <c r="L1330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30" s="162"/>
    </row>
    <row r="1331" spans="1:13" ht="35.1" customHeight="1" x14ac:dyDescent="0.2">
      <c r="A1331" s="155">
        <v>42550</v>
      </c>
      <c r="B1331" s="149" t="s">
        <v>3141</v>
      </c>
      <c r="C1331" s="157" t="s">
        <v>1119</v>
      </c>
      <c r="D1331" s="150" t="s">
        <v>2333</v>
      </c>
      <c r="E1331" s="159" t="str">
        <f>IF(Table2[[#This Row],[Tên hàng hóa]]&lt;&gt;0,VLOOKUP(Table2[[#This Row],[Tên hàng hóa]],Table1[[Tên hàng hóa]:[Quy cách]],2,0),"")</f>
        <v>Schneider</v>
      </c>
      <c r="F1331" s="159" t="str">
        <f>IF(Table2[[#This Row],[Tên hàng hóa]]&lt;&gt;0,VLOOKUP(Table2[[#This Row],[Tên hàng hóa]],Table1[[Tên hàng hóa]:[ĐVT]],3,0),"")</f>
        <v>Cái</v>
      </c>
      <c r="G1331" s="160">
        <v>27500</v>
      </c>
      <c r="H1331" s="160">
        <v>2</v>
      </c>
      <c r="I1331" s="161">
        <f>IF(Table2[[#This Row],[Số lượng]]&lt;&gt;0,Table2[[#This Row],[Số lượng]]*Table2[[#This Row],[Đơn giá mua]],"")</f>
        <v>55000</v>
      </c>
      <c r="J1331" s="161" t="str">
        <f ca="1">IF(AND(Table2[[#This Row],[Tên hàng hóa]]&lt;&gt;0,D1332=""),SUM(OFFSET(Table2[[#This Row],[Thành tiền]],0,0,-COUNTIF(Table2[Số HĐ],Table2[[#This Row],[Số HĐ]]))),"")</f>
        <v/>
      </c>
      <c r="K1331" s="160"/>
      <c r="L133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31" s="162"/>
    </row>
    <row r="1332" spans="1:13" ht="35.1" customHeight="1" x14ac:dyDescent="0.2">
      <c r="A1332" s="155">
        <v>42550</v>
      </c>
      <c r="B1332" s="149" t="s">
        <v>3141</v>
      </c>
      <c r="C1332" s="157" t="s">
        <v>1119</v>
      </c>
      <c r="D1332" s="150" t="s">
        <v>1807</v>
      </c>
      <c r="E1332" s="159" t="str">
        <f>IF(Table2[[#This Row],[Tên hàng hóa]]&lt;&gt;0,VLOOKUP(Table2[[#This Row],[Tên hàng hóa]],Table1[[Tên hàng hóa]:[Quy cách]],2,0),"")</f>
        <v>Schneider</v>
      </c>
      <c r="F1332" s="159" t="str">
        <f>IF(Table2[[#This Row],[Tên hàng hóa]]&lt;&gt;0,VLOOKUP(Table2[[#This Row],[Tên hàng hóa]],Table1[[Tên hàng hóa]:[ĐVT]],3,0),"")</f>
        <v>Cái</v>
      </c>
      <c r="G1332" s="160">
        <v>81400</v>
      </c>
      <c r="H1332" s="160">
        <v>2</v>
      </c>
      <c r="I1332" s="161">
        <f>IF(Table2[[#This Row],[Số lượng]]&lt;&gt;0,Table2[[#This Row],[Số lượng]]*Table2[[#This Row],[Đơn giá mua]],"")</f>
        <v>162800</v>
      </c>
      <c r="J1332" s="161" t="str">
        <f ca="1">IF(AND(Table2[[#This Row],[Tên hàng hóa]]&lt;&gt;0,D1333=""),SUM(OFFSET(Table2[[#This Row],[Thành tiền]],0,0,-COUNTIF(Table2[Số HĐ],Table2[[#This Row],[Số HĐ]]))),"")</f>
        <v/>
      </c>
      <c r="K1332" s="160"/>
      <c r="L1332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32" s="162"/>
    </row>
    <row r="1333" spans="1:13" ht="35.1" customHeight="1" x14ac:dyDescent="0.2">
      <c r="A1333" s="155">
        <v>42550</v>
      </c>
      <c r="B1333" s="149" t="s">
        <v>3141</v>
      </c>
      <c r="C1333" s="157" t="s">
        <v>1119</v>
      </c>
      <c r="D1333" s="150" t="s">
        <v>1806</v>
      </c>
      <c r="E1333" s="159" t="str">
        <f>IF(Table2[[#This Row],[Tên hàng hóa]]&lt;&gt;0,VLOOKUP(Table2[[#This Row],[Tên hàng hóa]],Table1[[Tên hàng hóa]:[Quy cách]],2,0),"")</f>
        <v>Schneider</v>
      </c>
      <c r="F1333" s="159" t="str">
        <f>IF(Table2[[#This Row],[Tên hàng hóa]]&lt;&gt;0,VLOOKUP(Table2[[#This Row],[Tên hàng hóa]],Table1[[Tên hàng hóa]:[ĐVT]],3,0),"")</f>
        <v>Cái</v>
      </c>
      <c r="G1333" s="160">
        <v>105600</v>
      </c>
      <c r="H1333" s="160">
        <v>2</v>
      </c>
      <c r="I1333" s="161">
        <f>IF(Table2[[#This Row],[Số lượng]]&lt;&gt;0,Table2[[#This Row],[Số lượng]]*Table2[[#This Row],[Đơn giá mua]],"")</f>
        <v>211200</v>
      </c>
      <c r="J1333" s="161">
        <f ca="1">IF(AND(Table2[[#This Row],[Tên hàng hóa]]&lt;&gt;0,D1334=""),SUM(OFFSET(Table2[[#This Row],[Thành tiền]],0,0,-COUNTIF(Table2[Số HĐ],Table2[[#This Row],[Số HĐ]]))),"")</f>
        <v>429000</v>
      </c>
      <c r="K1333" s="152" t="s">
        <v>464</v>
      </c>
      <c r="L1333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33" s="153" t="s">
        <v>3208</v>
      </c>
    </row>
    <row r="1334" spans="1:13" ht="35.1" customHeight="1" x14ac:dyDescent="0.2">
      <c r="A1334" s="155"/>
      <c r="B1334" s="156"/>
      <c r="C1334" s="157" t="str">
        <f t="shared" ref="C1334:C1366" si="27">IF(AND(D1334&lt;&gt;0,D1335=""),C1333,"")</f>
        <v/>
      </c>
      <c r="D1334" s="158"/>
      <c r="E1334" s="159" t="str">
        <f>IF(Table2[[#This Row],[Tên hàng hóa]]&lt;&gt;0,VLOOKUP(Table2[[#This Row],[Tên hàng hóa]],Table1[[Tên hàng hóa]:[Quy cách]],2,0),"")</f>
        <v/>
      </c>
      <c r="F1334" s="159" t="str">
        <f>IF(Table2[[#This Row],[Tên hàng hóa]]&lt;&gt;0,VLOOKUP(Table2[[#This Row],[Tên hàng hóa]],Table1[[Tên hàng hóa]:[ĐVT]],3,0),"")</f>
        <v/>
      </c>
      <c r="G1334" s="160"/>
      <c r="H1334" s="160"/>
      <c r="I1334" s="161" t="str">
        <f>IF(Table2[[#This Row],[Số lượng]]&lt;&gt;0,Table2[[#This Row],[Số lượng]]*Table2[[#This Row],[Đơn giá mua]],"")</f>
        <v/>
      </c>
      <c r="J1334" s="161" t="str">
        <f ca="1">IF(AND(Table2[[#This Row],[Tên hàng hóa]]&lt;&gt;0,D1335=""),SUM(OFFSET(Table2[[#This Row],[Thành tiền]],0,0,-COUNTIF(Table2[Số HĐ],Table2[[#This Row],[Số HĐ]]))),"")</f>
        <v/>
      </c>
      <c r="K1334" s="160"/>
      <c r="L1334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34" s="162"/>
    </row>
    <row r="1335" spans="1:13" ht="35.1" customHeight="1" x14ac:dyDescent="0.2">
      <c r="A1335" s="155">
        <v>42550</v>
      </c>
      <c r="B1335" s="149" t="s">
        <v>3142</v>
      </c>
      <c r="C1335" s="140" t="s">
        <v>586</v>
      </c>
      <c r="D1335" s="158" t="s">
        <v>319</v>
      </c>
      <c r="E1335" s="159" t="str">
        <f>IF(Table2[[#This Row],[Tên hàng hóa]]&lt;&gt;0,VLOOKUP(Table2[[#This Row],[Tên hàng hóa]],Table1[[Tên hàng hóa]:[Quy cách]],2,0),"")</f>
        <v>Điều Khiển Mức Nước</v>
      </c>
      <c r="F1335" s="159" t="str">
        <f>IF(Table2[[#This Row],[Tên hàng hóa]]&lt;&gt;0,VLOOKUP(Table2[[#This Row],[Tên hàng hóa]],Table1[[Tên hàng hóa]:[ĐVT]],3,0),"")</f>
        <v>Cái</v>
      </c>
      <c r="G1335" s="160">
        <v>722113.73846153845</v>
      </c>
      <c r="H1335" s="160">
        <v>5</v>
      </c>
      <c r="I1335" s="161">
        <f>IF(Table2[[#This Row],[Số lượng]]&lt;&gt;0,Table2[[#This Row],[Số lượng]]*Table2[[#This Row],[Đơn giá mua]],"")</f>
        <v>3610568.692307692</v>
      </c>
      <c r="J1335" s="161" t="str">
        <f ca="1">IF(AND(Table2[[#This Row],[Tên hàng hóa]]&lt;&gt;0,D1336=""),SUM(OFFSET(Table2[[#This Row],[Thành tiền]],0,0,-COUNTIF(Table2[Số HĐ],Table2[[#This Row],[Số HĐ]]))),"")</f>
        <v/>
      </c>
      <c r="K1335" s="160"/>
      <c r="L1335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35" s="162"/>
    </row>
    <row r="1336" spans="1:13" ht="35.1" customHeight="1" x14ac:dyDescent="0.2">
      <c r="A1336" s="155">
        <v>42550</v>
      </c>
      <c r="B1336" s="149" t="s">
        <v>3142</v>
      </c>
      <c r="C1336" s="140" t="s">
        <v>586</v>
      </c>
      <c r="D1336" s="158" t="s">
        <v>56</v>
      </c>
      <c r="E1336" s="159" t="str">
        <f>IF(Table2[[#This Row],[Tên hàng hóa]]&lt;&gt;0,VLOOKUP(Table2[[#This Row],[Tên hàng hóa]],Table1[[Tên hàng hóa]:[Quy cách]],2,0),"")</f>
        <v>Bộ Điều Khiển Lập Trình</v>
      </c>
      <c r="F1336" s="159" t="str">
        <f>IF(Table2[[#This Row],[Tên hàng hóa]]&lt;&gt;0,VLOOKUP(Table2[[#This Row],[Tên hàng hóa]],Table1[[Tên hàng hóa]:[ĐVT]],3,0),"")</f>
        <v>Cái</v>
      </c>
      <c r="G1336" s="160">
        <v>2317125.7384615387</v>
      </c>
      <c r="H1336" s="160">
        <v>2</v>
      </c>
      <c r="I1336" s="161">
        <f>IF(Table2[[#This Row],[Số lượng]]&lt;&gt;0,Table2[[#This Row],[Số lượng]]*Table2[[#This Row],[Đơn giá mua]],"")</f>
        <v>4634251.4769230774</v>
      </c>
      <c r="J1336" s="161" t="str">
        <f ca="1">IF(AND(Table2[[#This Row],[Tên hàng hóa]]&lt;&gt;0,D1337=""),SUM(OFFSET(Table2[[#This Row],[Thành tiền]],0,0,-COUNTIF(Table2[Số HĐ],Table2[[#This Row],[Số HĐ]]))),"")</f>
        <v/>
      </c>
      <c r="K1336" s="160"/>
      <c r="L1336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36" s="162"/>
    </row>
    <row r="1337" spans="1:13" ht="35.1" customHeight="1" x14ac:dyDescent="0.2">
      <c r="A1337" s="155">
        <v>42550</v>
      </c>
      <c r="B1337" s="149" t="s">
        <v>3142</v>
      </c>
      <c r="C1337" s="140" t="s">
        <v>586</v>
      </c>
      <c r="D1337" s="158" t="s">
        <v>274</v>
      </c>
      <c r="E1337" s="159" t="str">
        <f>IF(Table2[[#This Row],[Tên hàng hóa]]&lt;&gt;0,VLOOKUP(Table2[[#This Row],[Tên hàng hóa]],Table1[[Tên hàng hóa]:[Quy cách]],2,0),"")</f>
        <v>Cảm Biến</v>
      </c>
      <c r="F1337" s="159" t="str">
        <f>IF(Table2[[#This Row],[Tên hàng hóa]]&lt;&gt;0,VLOOKUP(Table2[[#This Row],[Tên hàng hóa]],Table1[[Tên hàng hóa]:[ĐVT]],3,0),"")</f>
        <v>Cái</v>
      </c>
      <c r="G1337" s="160">
        <v>565803.73846153845</v>
      </c>
      <c r="H1337" s="160">
        <v>10</v>
      </c>
      <c r="I1337" s="161">
        <f>IF(Table2[[#This Row],[Số lượng]]&lt;&gt;0,Table2[[#This Row],[Số lượng]]*Table2[[#This Row],[Đơn giá mua]],"")</f>
        <v>5658037.384615384</v>
      </c>
      <c r="J1337" s="161" t="str">
        <f ca="1">IF(AND(Table2[[#This Row],[Tên hàng hóa]]&lt;&gt;0,D1338=""),SUM(OFFSET(Table2[[#This Row],[Thành tiền]],0,0,-COUNTIF(Table2[Số HĐ],Table2[[#This Row],[Số HĐ]]))),"")</f>
        <v/>
      </c>
      <c r="K1337" s="160"/>
      <c r="L1337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37" s="162"/>
    </row>
    <row r="1338" spans="1:13" ht="35.1" customHeight="1" x14ac:dyDescent="0.2">
      <c r="A1338" s="155">
        <v>42550</v>
      </c>
      <c r="B1338" s="149" t="s">
        <v>3142</v>
      </c>
      <c r="C1338" s="140" t="s">
        <v>586</v>
      </c>
      <c r="D1338" s="158" t="s">
        <v>278</v>
      </c>
      <c r="E1338" s="159" t="str">
        <f>IF(Table2[[#This Row],[Tên hàng hóa]]&lt;&gt;0,VLOOKUP(Table2[[#This Row],[Tên hàng hóa]],Table1[[Tên hàng hóa]:[Quy cách]],2,0),"")</f>
        <v>Cảm Biến</v>
      </c>
      <c r="F1338" s="159" t="str">
        <f>IF(Table2[[#This Row],[Tên hàng hóa]]&lt;&gt;0,VLOOKUP(Table2[[#This Row],[Tên hàng hóa]],Table1[[Tên hàng hóa]:[ĐVT]],3,0),"")</f>
        <v>Cái</v>
      </c>
      <c r="G1338" s="160">
        <v>431823.73846153845</v>
      </c>
      <c r="H1338" s="160">
        <v>4</v>
      </c>
      <c r="I1338" s="161">
        <f>IF(Table2[[#This Row],[Số lượng]]&lt;&gt;0,Table2[[#This Row],[Số lượng]]*Table2[[#This Row],[Đơn giá mua]],"")</f>
        <v>1727294.9538461538</v>
      </c>
      <c r="J1338" s="161" t="str">
        <f ca="1">IF(AND(Table2[[#This Row],[Tên hàng hóa]]&lt;&gt;0,D1339=""),SUM(OFFSET(Table2[[#This Row],[Thành tiền]],0,0,-COUNTIF(Table2[Số HĐ],Table2[[#This Row],[Số HĐ]]))),"")</f>
        <v/>
      </c>
      <c r="K1338" s="160"/>
      <c r="L1338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38" s="162"/>
    </row>
    <row r="1339" spans="1:13" ht="35.1" customHeight="1" x14ac:dyDescent="0.2">
      <c r="A1339" s="155">
        <v>42550</v>
      </c>
      <c r="B1339" s="149" t="s">
        <v>3142</v>
      </c>
      <c r="C1339" s="140" t="s">
        <v>586</v>
      </c>
      <c r="D1339" s="158" t="s">
        <v>239</v>
      </c>
      <c r="E1339" s="159" t="str">
        <f>IF(Table2[[#This Row],[Tên hàng hóa]]&lt;&gt;0,VLOOKUP(Table2[[#This Row],[Tên hàng hóa]],Table1[[Tên hàng hóa]:[Quy cách]],2,0),"")</f>
        <v>Cảm Biến</v>
      </c>
      <c r="F1339" s="159" t="str">
        <f>IF(Table2[[#This Row],[Tên hàng hóa]]&lt;&gt;0,VLOOKUP(Table2[[#This Row],[Tên hàng hóa]],Table1[[Tên hàng hóa]:[ĐVT]],3,0),"")</f>
        <v>Cái</v>
      </c>
      <c r="G1339" s="160">
        <v>454153.73846153845</v>
      </c>
      <c r="H1339" s="160">
        <v>15</v>
      </c>
      <c r="I1339" s="161">
        <f>IF(Table2[[#This Row],[Số lượng]]&lt;&gt;0,Table2[[#This Row],[Số lượng]]*Table2[[#This Row],[Đơn giá mua]],"")</f>
        <v>6812306.076923077</v>
      </c>
      <c r="J1339" s="161" t="str">
        <f ca="1">IF(AND(Table2[[#This Row],[Tên hàng hóa]]&lt;&gt;0,D1340=""),SUM(OFFSET(Table2[[#This Row],[Thành tiền]],0,0,-COUNTIF(Table2[Số HĐ],Table2[[#This Row],[Số HĐ]]))),"")</f>
        <v/>
      </c>
      <c r="K1339" s="160"/>
      <c r="L1339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39" s="162"/>
    </row>
    <row r="1340" spans="1:13" ht="35.1" customHeight="1" x14ac:dyDescent="0.2">
      <c r="A1340" s="155">
        <v>42550</v>
      </c>
      <c r="B1340" s="149" t="s">
        <v>3142</v>
      </c>
      <c r="C1340" s="140" t="s">
        <v>586</v>
      </c>
      <c r="D1340" s="158" t="s">
        <v>721</v>
      </c>
      <c r="E1340" s="159" t="str">
        <f>IF(Table2[[#This Row],[Tên hàng hóa]]&lt;&gt;0,VLOOKUP(Table2[[#This Row],[Tên hàng hóa]],Table1[[Tên hàng hóa]:[Quy cách]],2,0),"")</f>
        <v>Cảm Biến</v>
      </c>
      <c r="F1340" s="159" t="str">
        <f>IF(Table2[[#This Row],[Tên hàng hóa]]&lt;&gt;0,VLOOKUP(Table2[[#This Row],[Tên hàng hóa]],Table1[[Tên hàng hóa]:[ĐVT]],3,0),"")</f>
        <v>Cái</v>
      </c>
      <c r="G1340" s="160">
        <v>543473.73846153845</v>
      </c>
      <c r="H1340" s="160">
        <v>5</v>
      </c>
      <c r="I1340" s="161">
        <f>IF(Table2[[#This Row],[Số lượng]]&lt;&gt;0,Table2[[#This Row],[Số lượng]]*Table2[[#This Row],[Đơn giá mua]],"")</f>
        <v>2717368.692307692</v>
      </c>
      <c r="J1340" s="161" t="str">
        <f ca="1">IF(AND(Table2[[#This Row],[Tên hàng hóa]]&lt;&gt;0,D1341=""),SUM(OFFSET(Table2[[#This Row],[Thành tiền]],0,0,-COUNTIF(Table2[Số HĐ],Table2[[#This Row],[Số HĐ]]))),"")</f>
        <v/>
      </c>
      <c r="K1340" s="160"/>
      <c r="L1340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40" s="162"/>
    </row>
    <row r="1341" spans="1:13" ht="35.1" customHeight="1" x14ac:dyDescent="0.2">
      <c r="A1341" s="155">
        <v>42550</v>
      </c>
      <c r="B1341" s="149" t="s">
        <v>3142</v>
      </c>
      <c r="C1341" s="140" t="s">
        <v>586</v>
      </c>
      <c r="D1341" s="158" t="s">
        <v>2780</v>
      </c>
      <c r="E1341" s="159" t="str">
        <f>IF(Table2[[#This Row],[Tên hàng hóa]]&lt;&gt;0,VLOOKUP(Table2[[#This Row],[Tên hàng hóa]],Table1[[Tên hàng hóa]:[Quy cách]],2,0),"")</f>
        <v>OMRON</v>
      </c>
      <c r="F1341" s="159" t="str">
        <f>IF(Table2[[#This Row],[Tên hàng hóa]]&lt;&gt;0,VLOOKUP(Table2[[#This Row],[Tên hàng hóa]],Table1[[Tên hàng hóa]:[ĐVT]],3,0),"")</f>
        <v>Cái</v>
      </c>
      <c r="G1341" s="160">
        <v>2291959.7384615387</v>
      </c>
      <c r="H1341" s="160">
        <v>1</v>
      </c>
      <c r="I1341" s="161">
        <f>IF(Table2[[#This Row],[Số lượng]]&lt;&gt;0,Table2[[#This Row],[Số lượng]]*Table2[[#This Row],[Đơn giá mua]],"")</f>
        <v>2291959.7384615387</v>
      </c>
      <c r="J1341" s="161" t="str">
        <f ca="1">IF(AND(Table2[[#This Row],[Tên hàng hóa]]&lt;&gt;0,D1342=""),SUM(OFFSET(Table2[[#This Row],[Thành tiền]],0,0,-COUNTIF(Table2[Số HĐ],Table2[[#This Row],[Số HĐ]]))),"")</f>
        <v/>
      </c>
      <c r="K1341" s="160"/>
      <c r="L134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41" s="162"/>
    </row>
    <row r="1342" spans="1:13" ht="35.1" customHeight="1" x14ac:dyDescent="0.2">
      <c r="A1342" s="155">
        <v>42550</v>
      </c>
      <c r="B1342" s="149" t="s">
        <v>3142</v>
      </c>
      <c r="C1342" s="140" t="s">
        <v>586</v>
      </c>
      <c r="D1342" s="158" t="s">
        <v>1194</v>
      </c>
      <c r="E1342" s="159" t="str">
        <f>IF(Table2[[#This Row],[Tên hàng hóa]]&lt;&gt;0,VLOOKUP(Table2[[#This Row],[Tên hàng hóa]],Table1[[Tên hàng hóa]:[Quy cách]],2,0),"")</f>
        <v>Bộ Điều Khiển Lập Trình</v>
      </c>
      <c r="F1342" s="159" t="str">
        <f>IF(Table2[[#This Row],[Tên hàng hóa]]&lt;&gt;0,VLOOKUP(Table2[[#This Row],[Tên hàng hóa]],Table1[[Tên hàng hóa]:[ĐVT]],3,0),"")</f>
        <v>Cái</v>
      </c>
      <c r="G1342" s="160">
        <v>3197924.7384615387</v>
      </c>
      <c r="H1342" s="160">
        <v>2</v>
      </c>
      <c r="I1342" s="161">
        <f>IF(Table2[[#This Row],[Số lượng]]&lt;&gt;0,Table2[[#This Row],[Số lượng]]*Table2[[#This Row],[Đơn giá mua]],"")</f>
        <v>6395849.4769230774</v>
      </c>
      <c r="J1342" s="161" t="str">
        <f ca="1">IF(AND(Table2[[#This Row],[Tên hàng hóa]]&lt;&gt;0,D1343=""),SUM(OFFSET(Table2[[#This Row],[Thành tiền]],0,0,-COUNTIF(Table2[Số HĐ],Table2[[#This Row],[Số HĐ]]))),"")</f>
        <v/>
      </c>
      <c r="K1342" s="160"/>
      <c r="L1342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42" s="162"/>
    </row>
    <row r="1343" spans="1:13" ht="35.1" customHeight="1" x14ac:dyDescent="0.2">
      <c r="A1343" s="155">
        <v>42550</v>
      </c>
      <c r="B1343" s="149" t="s">
        <v>3142</v>
      </c>
      <c r="C1343" s="140" t="s">
        <v>586</v>
      </c>
      <c r="D1343" s="158" t="s">
        <v>3143</v>
      </c>
      <c r="E1343" s="159" t="str">
        <f>IF(Table2[[#This Row],[Tên hàng hóa]]&lt;&gt;0,VLOOKUP(Table2[[#This Row],[Tên hàng hóa]],Table1[[Tên hàng hóa]:[Quy cách]],2,0),"")</f>
        <v>OMRON</v>
      </c>
      <c r="F1343" s="159" t="str">
        <f>IF(Table2[[#This Row],[Tên hàng hóa]]&lt;&gt;0,VLOOKUP(Table2[[#This Row],[Tên hàng hóa]],Table1[[Tên hàng hóa]:[ĐVT]],3,0),"")</f>
        <v>Cái</v>
      </c>
      <c r="G1343" s="160">
        <v>7048273.7384615382</v>
      </c>
      <c r="H1343" s="160">
        <v>1</v>
      </c>
      <c r="I1343" s="161">
        <f>IF(Table2[[#This Row],[Số lượng]]&lt;&gt;0,Table2[[#This Row],[Số lượng]]*Table2[[#This Row],[Đơn giá mua]],"")</f>
        <v>7048273.7384615382</v>
      </c>
      <c r="J1343" s="161" t="str">
        <f ca="1">IF(AND(Table2[[#This Row],[Tên hàng hóa]]&lt;&gt;0,D1344=""),SUM(OFFSET(Table2[[#This Row],[Thành tiền]],0,0,-COUNTIF(Table2[Số HĐ],Table2[[#This Row],[Số HĐ]]))),"")</f>
        <v/>
      </c>
      <c r="K1343" s="160"/>
      <c r="L1343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43" s="162"/>
    </row>
    <row r="1344" spans="1:13" ht="35.1" customHeight="1" x14ac:dyDescent="0.2">
      <c r="A1344" s="155">
        <v>42550</v>
      </c>
      <c r="B1344" s="149" t="s">
        <v>3142</v>
      </c>
      <c r="C1344" s="140" t="s">
        <v>586</v>
      </c>
      <c r="D1344" s="158" t="s">
        <v>3144</v>
      </c>
      <c r="E1344" s="159" t="str">
        <f>IF(Table2[[#This Row],[Tên hàng hóa]]&lt;&gt;0,VLOOKUP(Table2[[#This Row],[Tên hàng hóa]],Table1[[Tên hàng hóa]:[Quy cách]],2,0),"")</f>
        <v>OMRON</v>
      </c>
      <c r="F1344" s="159" t="str">
        <f>IF(Table2[[#This Row],[Tên hàng hóa]]&lt;&gt;0,VLOOKUP(Table2[[#This Row],[Tên hàng hóa]],Table1[[Tên hàng hóa]:[ĐVT]],3,0),"")</f>
        <v>Cái</v>
      </c>
      <c r="G1344" s="160">
        <v>1659973.7384615385</v>
      </c>
      <c r="H1344" s="160">
        <v>1</v>
      </c>
      <c r="I1344" s="161">
        <f>IF(Table2[[#This Row],[Số lượng]]&lt;&gt;0,Table2[[#This Row],[Số lượng]]*Table2[[#This Row],[Đơn giá mua]],"")</f>
        <v>1659973.7384615385</v>
      </c>
      <c r="J1344" s="161" t="str">
        <f ca="1">IF(AND(Table2[[#This Row],[Tên hàng hóa]]&lt;&gt;0,D1345=""),SUM(OFFSET(Table2[[#This Row],[Thành tiền]],0,0,-COUNTIF(Table2[Số HĐ],Table2[[#This Row],[Số HĐ]]))),"")</f>
        <v/>
      </c>
      <c r="K1344" s="160"/>
      <c r="L1344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44" s="162"/>
    </row>
    <row r="1345" spans="1:13" ht="35.1" customHeight="1" x14ac:dyDescent="0.2">
      <c r="A1345" s="155">
        <v>42550</v>
      </c>
      <c r="B1345" s="149" t="s">
        <v>3142</v>
      </c>
      <c r="C1345" s="140" t="s">
        <v>586</v>
      </c>
      <c r="D1345" s="158" t="s">
        <v>280</v>
      </c>
      <c r="E1345" s="159" t="str">
        <f>IF(Table2[[#This Row],[Tên hàng hóa]]&lt;&gt;0,VLOOKUP(Table2[[#This Row],[Tên hàng hóa]],Table1[[Tên hàng hóa]:[Quy cách]],2,0),"")</f>
        <v>Công Tắc Hành Trình</v>
      </c>
      <c r="F1345" s="159" t="str">
        <f>IF(Table2[[#This Row],[Tên hàng hóa]]&lt;&gt;0,VLOOKUP(Table2[[#This Row],[Tên hàng hóa]],Table1[[Tên hàng hóa]:[ĐVT]],3,0),"")</f>
        <v>Cái</v>
      </c>
      <c r="G1345" s="160">
        <v>414458.73846153845</v>
      </c>
      <c r="H1345" s="160">
        <v>5</v>
      </c>
      <c r="I1345" s="161">
        <f>IF(Table2[[#This Row],[Số lượng]]&lt;&gt;0,Table2[[#This Row],[Số lượng]]*Table2[[#This Row],[Đơn giá mua]],"")</f>
        <v>2072293.6923076923</v>
      </c>
      <c r="J1345" s="161" t="str">
        <f ca="1">IF(AND(Table2[[#This Row],[Tên hàng hóa]]&lt;&gt;0,D1346=""),SUM(OFFSET(Table2[[#This Row],[Thành tiền]],0,0,-COUNTIF(Table2[Số HĐ],Table2[[#This Row],[Số HĐ]]))),"")</f>
        <v/>
      </c>
      <c r="K1345" s="160"/>
      <c r="L1345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45" s="162"/>
    </row>
    <row r="1346" spans="1:13" ht="35.1" customHeight="1" x14ac:dyDescent="0.2">
      <c r="A1346" s="155">
        <v>42550</v>
      </c>
      <c r="B1346" s="149" t="s">
        <v>3142</v>
      </c>
      <c r="C1346" s="140" t="s">
        <v>586</v>
      </c>
      <c r="D1346" s="158" t="s">
        <v>330</v>
      </c>
      <c r="E1346" s="159" t="str">
        <f>IF(Table2[[#This Row],[Tên hàng hóa]]&lt;&gt;0,VLOOKUP(Table2[[#This Row],[Tên hàng hóa]],Table1[[Tên hàng hóa]:[Quy cách]],2,0),"")</f>
        <v>Màn Hình Cảm Ứng</v>
      </c>
      <c r="F1346" s="159" t="str">
        <f>IF(Table2[[#This Row],[Tên hàng hóa]]&lt;&gt;0,VLOOKUP(Table2[[#This Row],[Tên hàng hóa]],Table1[[Tên hàng hóa]:[ĐVT]],3,0),"")</f>
        <v>Cái</v>
      </c>
      <c r="G1346" s="160">
        <v>3575409.7384615387</v>
      </c>
      <c r="H1346" s="160">
        <v>1</v>
      </c>
      <c r="I1346" s="161">
        <f>IF(Table2[[#This Row],[Số lượng]]&lt;&gt;0,Table2[[#This Row],[Số lượng]]*Table2[[#This Row],[Đơn giá mua]],"")</f>
        <v>3575409.7384615387</v>
      </c>
      <c r="J1346" s="161" t="str">
        <f ca="1">IF(AND(Table2[[#This Row],[Tên hàng hóa]]&lt;&gt;0,D1347=""),SUM(OFFSET(Table2[[#This Row],[Thành tiền]],0,0,-COUNTIF(Table2[Số HĐ],Table2[[#This Row],[Số HĐ]]))),"")</f>
        <v/>
      </c>
      <c r="K1346" s="160"/>
      <c r="L1346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46" s="162"/>
    </row>
    <row r="1347" spans="1:13" ht="35.1" customHeight="1" x14ac:dyDescent="0.2">
      <c r="A1347" s="155">
        <v>42550</v>
      </c>
      <c r="B1347" s="149" t="s">
        <v>3142</v>
      </c>
      <c r="C1347" s="140" t="s">
        <v>586</v>
      </c>
      <c r="D1347" s="158" t="s">
        <v>3145</v>
      </c>
      <c r="E1347" s="159" t="str">
        <f>IF(Table2[[#This Row],[Tên hàng hóa]]&lt;&gt;0,VLOOKUP(Table2[[#This Row],[Tên hàng hóa]],Table1[[Tên hàng hóa]:[Quy cách]],2,0),"")</f>
        <v>OMRON</v>
      </c>
      <c r="F1347" s="159" t="str">
        <f>IF(Table2[[#This Row],[Tên hàng hóa]]&lt;&gt;0,VLOOKUP(Table2[[#This Row],[Tên hàng hóa]],Table1[[Tên hàng hóa]:[ĐVT]],3,0),"")</f>
        <v>Cái</v>
      </c>
      <c r="G1347" s="160">
        <v>1347353.7384615385</v>
      </c>
      <c r="H1347" s="160">
        <v>2</v>
      </c>
      <c r="I1347" s="161">
        <f>IF(Table2[[#This Row],[Số lượng]]&lt;&gt;0,Table2[[#This Row],[Số lượng]]*Table2[[#This Row],[Đơn giá mua]],"")</f>
        <v>2694707.4769230769</v>
      </c>
      <c r="J1347" s="161" t="str">
        <f ca="1">IF(AND(Table2[[#This Row],[Tên hàng hóa]]&lt;&gt;0,D1348=""),SUM(OFFSET(Table2[[#This Row],[Thành tiền]],0,0,-COUNTIF(Table2[Số HĐ],Table2[[#This Row],[Số HĐ]]))),"")</f>
        <v/>
      </c>
      <c r="K1347" s="160"/>
      <c r="L1347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47" s="162"/>
    </row>
    <row r="1348" spans="1:13" ht="35.1" customHeight="1" x14ac:dyDescent="0.2">
      <c r="A1348" s="155">
        <v>42550</v>
      </c>
      <c r="B1348" s="149" t="s">
        <v>3142</v>
      </c>
      <c r="C1348" s="140" t="s">
        <v>586</v>
      </c>
      <c r="D1348" s="158" t="s">
        <v>3146</v>
      </c>
      <c r="E1348" s="159" t="str">
        <f>IF(Table2[[#This Row],[Tên hàng hóa]]&lt;&gt;0,VLOOKUP(Table2[[#This Row],[Tên hàng hóa]],Table1[[Tên hàng hóa]:[Quy cách]],2,0),"")</f>
        <v>OMRON</v>
      </c>
      <c r="F1348" s="159" t="str">
        <f>IF(Table2[[#This Row],[Tên hàng hóa]]&lt;&gt;0,VLOOKUP(Table2[[#This Row],[Tên hàng hóa]],Table1[[Tên hàng hóa]:[ĐVT]],3,0),"")</f>
        <v>Cái</v>
      </c>
      <c r="G1348" s="160">
        <v>3399249.7384615387</v>
      </c>
      <c r="H1348" s="160">
        <v>1</v>
      </c>
      <c r="I1348" s="161">
        <f>IF(Table2[[#This Row],[Số lượng]]&lt;&gt;0,Table2[[#This Row],[Số lượng]]*Table2[[#This Row],[Đơn giá mua]],"")</f>
        <v>3399249.7384615387</v>
      </c>
      <c r="J1348" s="161" t="str">
        <f ca="1">IF(AND(Table2[[#This Row],[Tên hàng hóa]]&lt;&gt;0,D1349=""),SUM(OFFSET(Table2[[#This Row],[Thành tiền]],0,0,-COUNTIF(Table2[Số HĐ],Table2[[#This Row],[Số HĐ]]))),"")</f>
        <v/>
      </c>
      <c r="K1348" s="160"/>
      <c r="L1348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48" s="162"/>
    </row>
    <row r="1349" spans="1:13" ht="35.1" customHeight="1" x14ac:dyDescent="0.2">
      <c r="A1349" s="155">
        <v>42550</v>
      </c>
      <c r="B1349" s="149" t="s">
        <v>3142</v>
      </c>
      <c r="C1349" s="140" t="s">
        <v>586</v>
      </c>
      <c r="D1349" s="158" t="s">
        <v>142</v>
      </c>
      <c r="E1349" s="159" t="str">
        <f>IF(Table2[[#This Row],[Tên hàng hóa]]&lt;&gt;0,VLOOKUP(Table2[[#This Row],[Tên hàng hóa]],Table1[[Tên hàng hóa]:[Quy cách]],2,0),"")</f>
        <v>Bộ Điều Khiển Nhiệt Độ</v>
      </c>
      <c r="F1349" s="159" t="str">
        <f>IF(Table2[[#This Row],[Tên hàng hóa]]&lt;&gt;0,VLOOKUP(Table2[[#This Row],[Tên hàng hóa]],Table1[[Tên hàng hóa]:[ĐVT]],3,0),"")</f>
        <v>Cái</v>
      </c>
      <c r="G1349" s="160">
        <v>744443.73846153845</v>
      </c>
      <c r="H1349" s="160">
        <v>10</v>
      </c>
      <c r="I1349" s="161">
        <f>IF(Table2[[#This Row],[Số lượng]]&lt;&gt;0,Table2[[#This Row],[Số lượng]]*Table2[[#This Row],[Đơn giá mua]],"")</f>
        <v>7444437.384615384</v>
      </c>
      <c r="J1349" s="161">
        <f ca="1">IF(AND(Table2[[#This Row],[Tên hàng hóa]]&lt;&gt;0,D1350=""),SUM(OFFSET(Table2[[#This Row],[Thành tiền]],0,0,-COUNTIF(Table2[Số HĐ],Table2[[#This Row],[Số HĐ]]))),"")</f>
        <v>61741982.000000007</v>
      </c>
      <c r="K1349" s="152" t="s">
        <v>464</v>
      </c>
      <c r="L1349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49" s="162"/>
    </row>
    <row r="1350" spans="1:13" ht="35.1" customHeight="1" x14ac:dyDescent="0.2">
      <c r="A1350" s="155"/>
      <c r="B1350" s="156"/>
      <c r="C1350" s="157" t="str">
        <f t="shared" si="27"/>
        <v/>
      </c>
      <c r="D1350" s="158"/>
      <c r="E1350" s="159" t="str">
        <f>IF(Table2[[#This Row],[Tên hàng hóa]]&lt;&gt;0,VLOOKUP(Table2[[#This Row],[Tên hàng hóa]],Table1[[Tên hàng hóa]:[Quy cách]],2,0),"")</f>
        <v/>
      </c>
      <c r="F1350" s="159" t="str">
        <f>IF(Table2[[#This Row],[Tên hàng hóa]]&lt;&gt;0,VLOOKUP(Table2[[#This Row],[Tên hàng hóa]],Table1[[Tên hàng hóa]:[ĐVT]],3,0),"")</f>
        <v/>
      </c>
      <c r="G1350" s="160"/>
      <c r="H1350" s="160"/>
      <c r="I1350" s="161" t="str">
        <f>IF(Table2[[#This Row],[Số lượng]]&lt;&gt;0,Table2[[#This Row],[Số lượng]]*Table2[[#This Row],[Đơn giá mua]],"")</f>
        <v/>
      </c>
      <c r="J1350" s="161" t="str">
        <f ca="1">IF(AND(Table2[[#This Row],[Tên hàng hóa]]&lt;&gt;0,D1351=""),SUM(OFFSET(Table2[[#This Row],[Thành tiền]],0,0,-COUNTIF(Table2[Số HĐ],Table2[[#This Row],[Số HĐ]]))),"")</f>
        <v/>
      </c>
      <c r="K1350" s="160"/>
      <c r="L1350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50" s="162"/>
    </row>
    <row r="1351" spans="1:13" ht="35.1" customHeight="1" x14ac:dyDescent="0.2">
      <c r="A1351" s="155">
        <v>42543</v>
      </c>
      <c r="B1351" s="149" t="s">
        <v>3163</v>
      </c>
      <c r="C1351" s="140" t="s">
        <v>521</v>
      </c>
      <c r="D1351" s="150" t="s">
        <v>281</v>
      </c>
      <c r="E1351" s="159" t="str">
        <f>IF(Table2[[#This Row],[Tên hàng hóa]]&lt;&gt;0,VLOOKUP(Table2[[#This Row],[Tên hàng hóa]],Table1[[Tên hàng hóa]:[Quy cách]],2,0),"")</f>
        <v>Công Tắc Hành Trình</v>
      </c>
      <c r="F1351" s="159" t="str">
        <f>IF(Table2[[#This Row],[Tên hàng hóa]]&lt;&gt;0,VLOOKUP(Table2[[#This Row],[Tên hàng hóa]],Table1[[Tên hàng hóa]:[ĐVT]],3,0),"")</f>
        <v>Cái</v>
      </c>
      <c r="G1351" s="160">
        <v>495000</v>
      </c>
      <c r="H1351" s="160">
        <v>5</v>
      </c>
      <c r="I1351" s="161">
        <f>IF(Table2[[#This Row],[Số lượng]]&lt;&gt;0,Table2[[#This Row],[Số lượng]]*Table2[[#This Row],[Đơn giá mua]],"")</f>
        <v>2475000</v>
      </c>
      <c r="J1351" s="161" t="str">
        <f ca="1">IF(AND(Table2[[#This Row],[Tên hàng hóa]]&lt;&gt;0,D1352=""),SUM(OFFSET(Table2[[#This Row],[Thành tiền]],0,0,-COUNTIF(Table2[Số HĐ],Table2[[#This Row],[Số HĐ]]))),"")</f>
        <v/>
      </c>
      <c r="K1351" s="160"/>
      <c r="L135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51" s="162"/>
    </row>
    <row r="1352" spans="1:13" ht="35.1" customHeight="1" x14ac:dyDescent="0.2">
      <c r="A1352" s="155">
        <v>42543</v>
      </c>
      <c r="B1352" s="149" t="s">
        <v>3163</v>
      </c>
      <c r="C1352" s="140" t="s">
        <v>521</v>
      </c>
      <c r="D1352" s="150" t="s">
        <v>3121</v>
      </c>
      <c r="E1352" s="159" t="str">
        <f>IF(Table2[[#This Row],[Tên hàng hóa]]&lt;&gt;0,VLOOKUP(Table2[[#This Row],[Tên hàng hóa]],Table1[[Tên hàng hóa]:[Quy cách]],2,0),"")</f>
        <v xml:space="preserve">KPS </v>
      </c>
      <c r="F1352" s="159" t="str">
        <f>IF(Table2[[#This Row],[Tên hàng hóa]]&lt;&gt;0,VLOOKUP(Table2[[#This Row],[Tên hàng hóa]],Table1[[Tên hàng hóa]:[ĐVT]],3,0),"")</f>
        <v>Cái</v>
      </c>
      <c r="G1352" s="160">
        <v>770000</v>
      </c>
      <c r="H1352" s="160">
        <v>1</v>
      </c>
      <c r="I1352" s="161">
        <f>IF(Table2[[#This Row],[Số lượng]]&lt;&gt;0,Table2[[#This Row],[Số lượng]]*Table2[[#This Row],[Đơn giá mua]],"")</f>
        <v>770000</v>
      </c>
      <c r="J1352" s="161" t="str">
        <f ca="1">IF(AND(Table2[[#This Row],[Tên hàng hóa]]&lt;&gt;0,D1353=""),SUM(OFFSET(Table2[[#This Row],[Thành tiền]],0,0,-COUNTIF(Table2[Số HĐ],Table2[[#This Row],[Số HĐ]]))),"")</f>
        <v/>
      </c>
      <c r="K1352" s="160"/>
      <c r="L1352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52" s="162"/>
    </row>
    <row r="1353" spans="1:13" ht="35.1" customHeight="1" x14ac:dyDescent="0.2">
      <c r="A1353" s="155">
        <v>42543</v>
      </c>
      <c r="B1353" s="149" t="s">
        <v>3163</v>
      </c>
      <c r="C1353" s="140" t="s">
        <v>521</v>
      </c>
      <c r="D1353" s="150" t="s">
        <v>279</v>
      </c>
      <c r="E1353" s="159" t="str">
        <f>IF(Table2[[#This Row],[Tên hàng hóa]]&lt;&gt;0,VLOOKUP(Table2[[#This Row],[Tên hàng hóa]],Table1[[Tên hàng hóa]:[Quy cách]],2,0),"")</f>
        <v>Cảm Biến</v>
      </c>
      <c r="F1353" s="159" t="str">
        <f>IF(Table2[[#This Row],[Tên hàng hóa]]&lt;&gt;0,VLOOKUP(Table2[[#This Row],[Tên hàng hóa]],Table1[[Tên hàng hóa]:[ĐVT]],3,0),"")</f>
        <v>Cái</v>
      </c>
      <c r="G1353" s="160">
        <v>165000</v>
      </c>
      <c r="H1353" s="160">
        <v>3</v>
      </c>
      <c r="I1353" s="161">
        <f>IF(Table2[[#This Row],[Số lượng]]&lt;&gt;0,Table2[[#This Row],[Số lượng]]*Table2[[#This Row],[Đơn giá mua]],"")</f>
        <v>495000</v>
      </c>
      <c r="J1353" s="161">
        <f ca="1">IF(AND(Table2[[#This Row],[Tên hàng hóa]]&lt;&gt;0,D1354=""),SUM(OFFSET(Table2[[#This Row],[Thành tiền]],0,0,-COUNTIF(Table2[Số HĐ],Table2[[#This Row],[Số HĐ]]))),"")</f>
        <v>3740000</v>
      </c>
      <c r="K1353" s="152" t="s">
        <v>464</v>
      </c>
      <c r="L1353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53" s="153" t="s">
        <v>3858</v>
      </c>
    </row>
    <row r="1354" spans="1:13" ht="35.1" customHeight="1" x14ac:dyDescent="0.2">
      <c r="A1354" s="155"/>
      <c r="B1354" s="156"/>
      <c r="C1354" s="157" t="str">
        <f t="shared" si="27"/>
        <v/>
      </c>
      <c r="D1354" s="158"/>
      <c r="E1354" s="159" t="str">
        <f>IF(Table2[[#This Row],[Tên hàng hóa]]&lt;&gt;0,VLOOKUP(Table2[[#This Row],[Tên hàng hóa]],Table1[[Tên hàng hóa]:[Quy cách]],2,0),"")</f>
        <v/>
      </c>
      <c r="F1354" s="159" t="str">
        <f>IF(Table2[[#This Row],[Tên hàng hóa]]&lt;&gt;0,VLOOKUP(Table2[[#This Row],[Tên hàng hóa]],Table1[[Tên hàng hóa]:[ĐVT]],3,0),"")</f>
        <v/>
      </c>
      <c r="G1354" s="160"/>
      <c r="H1354" s="160"/>
      <c r="I1354" s="161" t="str">
        <f>IF(Table2[[#This Row],[Số lượng]]&lt;&gt;0,Table2[[#This Row],[Số lượng]]*Table2[[#This Row],[Đơn giá mua]],"")</f>
        <v/>
      </c>
      <c r="J1354" s="161" t="str">
        <f ca="1">IF(AND(Table2[[#This Row],[Tên hàng hóa]]&lt;&gt;0,D1355=""),SUM(OFFSET(Table2[[#This Row],[Thành tiền]],0,0,-COUNTIF(Table2[Số HĐ],Table2[[#This Row],[Số HĐ]]))),"")</f>
        <v/>
      </c>
      <c r="K1354" s="160"/>
      <c r="L1354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54" s="162"/>
    </row>
    <row r="1355" spans="1:13" ht="35.1" customHeight="1" x14ac:dyDescent="0.2">
      <c r="A1355" s="155">
        <v>42552</v>
      </c>
      <c r="B1355" s="149" t="s">
        <v>3164</v>
      </c>
      <c r="C1355" s="140" t="s">
        <v>462</v>
      </c>
      <c r="D1355" s="150" t="s">
        <v>198</v>
      </c>
      <c r="E1355" s="159" t="str">
        <f>IF(Table2[[#This Row],[Tên hàng hóa]]&lt;&gt;0,VLOOKUP(Table2[[#This Row],[Tên hàng hóa]],Table1[[Tên hàng hóa]:[Quy cách]],2,0),"")</f>
        <v>Bộ Xử Lý Tín Hiệu Và Phụ Kiện</v>
      </c>
      <c r="F1355" s="159" t="str">
        <f>IF(Table2[[#This Row],[Tên hàng hóa]]&lt;&gt;0,VLOOKUP(Table2[[#This Row],[Tên hàng hóa]],Table1[[Tên hàng hóa]:[ĐVT]],3,0),"")</f>
        <v>Cái</v>
      </c>
      <c r="G1355" s="160">
        <v>3949000</v>
      </c>
      <c r="H1355" s="160">
        <v>2</v>
      </c>
      <c r="I1355" s="161">
        <f>IF(Table2[[#This Row],[Số lượng]]&lt;&gt;0,Table2[[#This Row],[Số lượng]]*Table2[[#This Row],[Đơn giá mua]],"")</f>
        <v>7898000</v>
      </c>
      <c r="J1355" s="161">
        <f ca="1">IF(AND(Table2[[#This Row],[Tên hàng hóa]]&lt;&gt;0,D1356=""),SUM(OFFSET(Table2[[#This Row],[Thành tiền]],0,0,-COUNTIF(Table2[Số HĐ],Table2[[#This Row],[Số HĐ]]))),"")</f>
        <v>7898000</v>
      </c>
      <c r="K1355" s="152" t="s">
        <v>464</v>
      </c>
      <c r="L1355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55" s="153" t="s">
        <v>3336</v>
      </c>
    </row>
    <row r="1356" spans="1:13" ht="35.1" customHeight="1" x14ac:dyDescent="0.2">
      <c r="A1356" s="155"/>
      <c r="B1356" s="156"/>
      <c r="C1356" s="157" t="str">
        <f t="shared" si="27"/>
        <v/>
      </c>
      <c r="D1356" s="158"/>
      <c r="E1356" s="159" t="str">
        <f>IF(Table2[[#This Row],[Tên hàng hóa]]&lt;&gt;0,VLOOKUP(Table2[[#This Row],[Tên hàng hóa]],Table1[[Tên hàng hóa]:[Quy cách]],2,0),"")</f>
        <v/>
      </c>
      <c r="F1356" s="159" t="str">
        <f>IF(Table2[[#This Row],[Tên hàng hóa]]&lt;&gt;0,VLOOKUP(Table2[[#This Row],[Tên hàng hóa]],Table1[[Tên hàng hóa]:[ĐVT]],3,0),"")</f>
        <v/>
      </c>
      <c r="G1356" s="160"/>
      <c r="H1356" s="160"/>
      <c r="I1356" s="161" t="str">
        <f>IF(Table2[[#This Row],[Số lượng]]&lt;&gt;0,Table2[[#This Row],[Số lượng]]*Table2[[#This Row],[Đơn giá mua]],"")</f>
        <v/>
      </c>
      <c r="J1356" s="161" t="str">
        <f ca="1">IF(AND(Table2[[#This Row],[Tên hàng hóa]]&lt;&gt;0,D1357=""),SUM(OFFSET(Table2[[#This Row],[Thành tiền]],0,0,-COUNTIF(Table2[Số HĐ],Table2[[#This Row],[Số HĐ]]))),"")</f>
        <v/>
      </c>
      <c r="K1356" s="160"/>
      <c r="L1356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56" s="162"/>
    </row>
    <row r="1357" spans="1:13" ht="35.1" customHeight="1" x14ac:dyDescent="0.2">
      <c r="A1357" s="155">
        <v>42552</v>
      </c>
      <c r="B1357" s="149" t="s">
        <v>3165</v>
      </c>
      <c r="C1357" s="140" t="s">
        <v>480</v>
      </c>
      <c r="D1357" s="150" t="s">
        <v>205</v>
      </c>
      <c r="E1357" s="159" t="str">
        <f>IF(Table2[[#This Row],[Tên hàng hóa]]&lt;&gt;0,VLOOKUP(Table2[[#This Row],[Tên hàng hóa]],Table1[[Tên hàng hóa]:[Quy cách]],2,0),"")</f>
        <v>Bộ Xử Lý Tín Hiệu Và Phụ Kiện</v>
      </c>
      <c r="F1357" s="159" t="str">
        <f>IF(Table2[[#This Row],[Tên hàng hóa]]&lt;&gt;0,VLOOKUP(Table2[[#This Row],[Tên hàng hóa]],Table1[[Tên hàng hóa]:[ĐVT]],3,0),"")</f>
        <v>Cái</v>
      </c>
      <c r="G1357" s="160">
        <v>4697000</v>
      </c>
      <c r="H1357" s="160">
        <v>2</v>
      </c>
      <c r="I1357" s="161">
        <f>IF(Table2[[#This Row],[Số lượng]]&lt;&gt;0,Table2[[#This Row],[Số lượng]]*Table2[[#This Row],[Đơn giá mua]],"")</f>
        <v>9394000</v>
      </c>
      <c r="J1357" s="161">
        <f ca="1">IF(AND(Table2[[#This Row],[Tên hàng hóa]]&lt;&gt;0,D1358=""),SUM(OFFSET(Table2[[#This Row],[Thành tiền]],0,0,-COUNTIF(Table2[Số HĐ],Table2[[#This Row],[Số HĐ]]))),"")</f>
        <v>9394000</v>
      </c>
      <c r="K1357" s="152" t="s">
        <v>464</v>
      </c>
      <c r="L1357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57" s="153" t="s">
        <v>3638</v>
      </c>
    </row>
    <row r="1358" spans="1:13" ht="35.1" customHeight="1" x14ac:dyDescent="0.2">
      <c r="A1358" s="155"/>
      <c r="B1358" s="156"/>
      <c r="C1358" s="157" t="str">
        <f t="shared" si="27"/>
        <v/>
      </c>
      <c r="D1358" s="158"/>
      <c r="E1358" s="159" t="str">
        <f>IF(Table2[[#This Row],[Tên hàng hóa]]&lt;&gt;0,VLOOKUP(Table2[[#This Row],[Tên hàng hóa]],Table1[[Tên hàng hóa]:[Quy cách]],2,0),"")</f>
        <v/>
      </c>
      <c r="F1358" s="159" t="str">
        <f>IF(Table2[[#This Row],[Tên hàng hóa]]&lt;&gt;0,VLOOKUP(Table2[[#This Row],[Tên hàng hóa]],Table1[[Tên hàng hóa]:[ĐVT]],3,0),"")</f>
        <v/>
      </c>
      <c r="G1358" s="160"/>
      <c r="H1358" s="160"/>
      <c r="I1358" s="161" t="str">
        <f>IF(Table2[[#This Row],[Số lượng]]&lt;&gt;0,Table2[[#This Row],[Số lượng]]*Table2[[#This Row],[Đơn giá mua]],"")</f>
        <v/>
      </c>
      <c r="J1358" s="161" t="str">
        <f ca="1">IF(AND(Table2[[#This Row],[Tên hàng hóa]]&lt;&gt;0,D1359=""),SUM(OFFSET(Table2[[#This Row],[Thành tiền]],0,0,-COUNTIF(Table2[Số HĐ],Table2[[#This Row],[Số HĐ]]))),"")</f>
        <v/>
      </c>
      <c r="K1358" s="160"/>
      <c r="L1358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58" s="162"/>
    </row>
    <row r="1359" spans="1:13" ht="35.1" customHeight="1" x14ac:dyDescent="0.2">
      <c r="A1359" s="155">
        <v>42552</v>
      </c>
      <c r="B1359" s="149" t="s">
        <v>3166</v>
      </c>
      <c r="C1359" s="140" t="s">
        <v>480</v>
      </c>
      <c r="D1359" s="150" t="s">
        <v>346</v>
      </c>
      <c r="E1359" s="159" t="str">
        <f>IF(Table2[[#This Row],[Tên hàng hóa]]&lt;&gt;0,VLOOKUP(Table2[[#This Row],[Tên hàng hóa]],Table1[[Tên hàng hóa]:[Quy cách]],2,0),"")</f>
        <v>Relay</v>
      </c>
      <c r="F1359" s="159" t="str">
        <f>IF(Table2[[#This Row],[Tên hàng hóa]]&lt;&gt;0,VLOOKUP(Table2[[#This Row],[Tên hàng hóa]],Table1[[Tên hàng hóa]:[ĐVT]],3,0),"")</f>
        <v>Cái</v>
      </c>
      <c r="G1359" s="160">
        <v>59950</v>
      </c>
      <c r="H1359" s="160">
        <v>10</v>
      </c>
      <c r="I1359" s="161">
        <f>IF(Table2[[#This Row],[Số lượng]]&lt;&gt;0,Table2[[#This Row],[Số lượng]]*Table2[[#This Row],[Đơn giá mua]],"")</f>
        <v>599500</v>
      </c>
      <c r="J1359" s="161">
        <f ca="1">IF(AND(Table2[[#This Row],[Tên hàng hóa]]&lt;&gt;0,D1360=""),SUM(OFFSET(Table2[[#This Row],[Thành tiền]],0,0,-COUNTIF(Table2[Số HĐ],Table2[[#This Row],[Số HĐ]]))),"")</f>
        <v>599500</v>
      </c>
      <c r="K1359" s="152" t="s">
        <v>464</v>
      </c>
      <c r="L1359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59" s="153" t="s">
        <v>3638</v>
      </c>
    </row>
    <row r="1360" spans="1:13" ht="35.1" customHeight="1" x14ac:dyDescent="0.2">
      <c r="A1360" s="155"/>
      <c r="B1360" s="156"/>
      <c r="C1360" s="157" t="str">
        <f t="shared" si="27"/>
        <v/>
      </c>
      <c r="D1360" s="158"/>
      <c r="E1360" s="159" t="str">
        <f>IF(Table2[[#This Row],[Tên hàng hóa]]&lt;&gt;0,VLOOKUP(Table2[[#This Row],[Tên hàng hóa]],Table1[[Tên hàng hóa]:[Quy cách]],2,0),"")</f>
        <v/>
      </c>
      <c r="F1360" s="159" t="str">
        <f>IF(Table2[[#This Row],[Tên hàng hóa]]&lt;&gt;0,VLOOKUP(Table2[[#This Row],[Tên hàng hóa]],Table1[[Tên hàng hóa]:[ĐVT]],3,0),"")</f>
        <v/>
      </c>
      <c r="G1360" s="160"/>
      <c r="H1360" s="160"/>
      <c r="I1360" s="161" t="str">
        <f>IF(Table2[[#This Row],[Số lượng]]&lt;&gt;0,Table2[[#This Row],[Số lượng]]*Table2[[#This Row],[Đơn giá mua]],"")</f>
        <v/>
      </c>
      <c r="J1360" s="161" t="str">
        <f ca="1">IF(AND(Table2[[#This Row],[Tên hàng hóa]]&lt;&gt;0,D1361=""),SUM(OFFSET(Table2[[#This Row],[Thành tiền]],0,0,-COUNTIF(Table2[Số HĐ],Table2[[#This Row],[Số HĐ]]))),"")</f>
        <v/>
      </c>
      <c r="K1360" s="160"/>
      <c r="L1360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60" s="162"/>
    </row>
    <row r="1361" spans="1:13" ht="35.1" customHeight="1" x14ac:dyDescent="0.2">
      <c r="A1361" s="155">
        <v>42555</v>
      </c>
      <c r="B1361" s="149" t="s">
        <v>3167</v>
      </c>
      <c r="C1361" s="157" t="s">
        <v>1119</v>
      </c>
      <c r="D1361" s="150" t="s">
        <v>3168</v>
      </c>
      <c r="E1361" s="159" t="str">
        <f>IF(Table2[[#This Row],[Tên hàng hóa]]&lt;&gt;0,VLOOKUP(Table2[[#This Row],[Tên hàng hóa]],Table1[[Tên hàng hóa]:[Quy cách]],2,0),"")</f>
        <v>Schneider</v>
      </c>
      <c r="F1361" s="159" t="str">
        <f>IF(Table2[[#This Row],[Tên hàng hóa]]&lt;&gt;0,VLOOKUP(Table2[[#This Row],[Tên hàng hóa]],Table1[[Tên hàng hóa]:[ĐVT]],3,0),"")</f>
        <v>Cái</v>
      </c>
      <c r="G1361" s="160">
        <v>105600</v>
      </c>
      <c r="H1361" s="160">
        <v>2</v>
      </c>
      <c r="I1361" s="161">
        <f>IF(Table2[[#This Row],[Số lượng]]&lt;&gt;0,Table2[[#This Row],[Số lượng]]*Table2[[#This Row],[Đơn giá mua]],"")</f>
        <v>211200</v>
      </c>
      <c r="J1361" s="161" t="str">
        <f ca="1">IF(AND(Table2[[#This Row],[Tên hàng hóa]]&lt;&gt;0,D1362=""),SUM(OFFSET(Table2[[#This Row],[Thành tiền]],0,0,-COUNTIF(Table2[Số HĐ],Table2[[#This Row],[Số HĐ]]))),"")</f>
        <v/>
      </c>
      <c r="K1361" s="160"/>
      <c r="L136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61" s="162"/>
    </row>
    <row r="1362" spans="1:13" ht="35.1" customHeight="1" x14ac:dyDescent="0.2">
      <c r="A1362" s="155">
        <v>42555</v>
      </c>
      <c r="B1362" s="149" t="s">
        <v>3167</v>
      </c>
      <c r="C1362" s="157" t="s">
        <v>1119</v>
      </c>
      <c r="D1362" s="150" t="s">
        <v>1859</v>
      </c>
      <c r="E1362" s="159" t="str">
        <f>IF(Table2[[#This Row],[Tên hàng hóa]]&lt;&gt;0,VLOOKUP(Table2[[#This Row],[Tên hàng hóa]],Table1[[Tên hàng hóa]:[Quy cách]],2,0),"")</f>
        <v xml:space="preserve">Nút nhấn </v>
      </c>
      <c r="F1362" s="159" t="str">
        <f>IF(Table2[[#This Row],[Tên hàng hóa]]&lt;&gt;0,VLOOKUP(Table2[[#This Row],[Tên hàng hóa]],Table1[[Tên hàng hóa]:[ĐVT]],3,0),"")</f>
        <v>Cái</v>
      </c>
      <c r="G1362" s="160">
        <v>132550</v>
      </c>
      <c r="H1362" s="160">
        <v>3</v>
      </c>
      <c r="I1362" s="161">
        <f>IF(Table2[[#This Row],[Số lượng]]&lt;&gt;0,Table2[[#This Row],[Số lượng]]*Table2[[#This Row],[Đơn giá mua]],"")</f>
        <v>397650</v>
      </c>
      <c r="J1362" s="161" t="str">
        <f ca="1">IF(AND(Table2[[#This Row],[Tên hàng hóa]]&lt;&gt;0,D1363=""),SUM(OFFSET(Table2[[#This Row],[Thành tiền]],0,0,-COUNTIF(Table2[Số HĐ],Table2[[#This Row],[Số HĐ]]))),"")</f>
        <v/>
      </c>
      <c r="K1362" s="160"/>
      <c r="L1362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62" s="162"/>
    </row>
    <row r="1363" spans="1:13" ht="35.1" customHeight="1" x14ac:dyDescent="0.2">
      <c r="A1363" s="155">
        <v>42555</v>
      </c>
      <c r="B1363" s="149" t="s">
        <v>3167</v>
      </c>
      <c r="C1363" s="157" t="s">
        <v>1119</v>
      </c>
      <c r="D1363" s="150" t="s">
        <v>1861</v>
      </c>
      <c r="E1363" s="159" t="str">
        <f>IF(Table2[[#This Row],[Tên hàng hóa]]&lt;&gt;0,VLOOKUP(Table2[[#This Row],[Tên hàng hóa]],Table1[[Tên hàng hóa]:[Quy cách]],2,0),"")</f>
        <v>Đèn 120V led</v>
      </c>
      <c r="F1363" s="159" t="str">
        <f>IF(Table2[[#This Row],[Tên hàng hóa]]&lt;&gt;0,VLOOKUP(Table2[[#This Row],[Tên hàng hóa]],Table1[[Tên hàng hóa]:[ĐVT]],3,0),"")</f>
        <v>Cái</v>
      </c>
      <c r="G1363" s="160">
        <v>213400</v>
      </c>
      <c r="H1363" s="160">
        <v>3</v>
      </c>
      <c r="I1363" s="161">
        <f>IF(Table2[[#This Row],[Số lượng]]&lt;&gt;0,Table2[[#This Row],[Số lượng]]*Table2[[#This Row],[Đơn giá mua]],"")</f>
        <v>640200</v>
      </c>
      <c r="J1363" s="161" t="str">
        <f ca="1">IF(AND(Table2[[#This Row],[Tên hàng hóa]]&lt;&gt;0,D1364=""),SUM(OFFSET(Table2[[#This Row],[Thành tiền]],0,0,-COUNTIF(Table2[Số HĐ],Table2[[#This Row],[Số HĐ]]))),"")</f>
        <v/>
      </c>
      <c r="K1363" s="160"/>
      <c r="L1363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63" s="162"/>
    </row>
    <row r="1364" spans="1:13" ht="35.1" customHeight="1" x14ac:dyDescent="0.2">
      <c r="A1364" s="155">
        <v>42555</v>
      </c>
      <c r="B1364" s="149" t="s">
        <v>3167</v>
      </c>
      <c r="C1364" s="157" t="s">
        <v>1119</v>
      </c>
      <c r="D1364" s="150" t="s">
        <v>3169</v>
      </c>
      <c r="E1364" s="159" t="str">
        <f>IF(Table2[[#This Row],[Tên hàng hóa]]&lt;&gt;0,VLOOKUP(Table2[[#This Row],[Tên hàng hóa]],Table1[[Tên hàng hóa]:[Quy cách]],2,0),"")</f>
        <v>Schneider</v>
      </c>
      <c r="F1364" s="159" t="str">
        <f>IF(Table2[[#This Row],[Tên hàng hóa]]&lt;&gt;0,VLOOKUP(Table2[[#This Row],[Tên hàng hóa]],Table1[[Tên hàng hóa]:[ĐVT]],3,0),"")</f>
        <v>Cái</v>
      </c>
      <c r="G1364" s="160">
        <v>84700</v>
      </c>
      <c r="H1364" s="160">
        <v>2</v>
      </c>
      <c r="I1364" s="161">
        <f>IF(Table2[[#This Row],[Số lượng]]&lt;&gt;0,Table2[[#This Row],[Số lượng]]*Table2[[#This Row],[Đơn giá mua]],"")</f>
        <v>169400</v>
      </c>
      <c r="J1364" s="161" t="str">
        <f ca="1">IF(AND(Table2[[#This Row],[Tên hàng hóa]]&lt;&gt;0,D1365=""),SUM(OFFSET(Table2[[#This Row],[Thành tiền]],0,0,-COUNTIF(Table2[Số HĐ],Table2[[#This Row],[Số HĐ]]))),"")</f>
        <v/>
      </c>
      <c r="K1364" s="160"/>
      <c r="L1364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64" s="162"/>
    </row>
    <row r="1365" spans="1:13" ht="35.1" customHeight="1" x14ac:dyDescent="0.2">
      <c r="A1365" s="155">
        <v>42555</v>
      </c>
      <c r="B1365" s="149" t="s">
        <v>3167</v>
      </c>
      <c r="C1365" s="157" t="s">
        <v>1119</v>
      </c>
      <c r="D1365" s="150" t="s">
        <v>1597</v>
      </c>
      <c r="E1365" s="159" t="str">
        <f>IF(Table2[[#This Row],[Tên hàng hóa]]&lt;&gt;0,VLOOKUP(Table2[[#This Row],[Tên hàng hóa]],Table1[[Tên hàng hóa]:[Quy cách]],2,0),"")</f>
        <v>Tụ Bù</v>
      </c>
      <c r="F1365" s="159" t="str">
        <f>IF(Table2[[#This Row],[Tên hàng hóa]]&lt;&gt;0,VLOOKUP(Table2[[#This Row],[Tên hàng hóa]],Table1[[Tên hàng hóa]:[ĐVT]],3,0),"")</f>
        <v>Cái</v>
      </c>
      <c r="G1365" s="160">
        <v>1001000</v>
      </c>
      <c r="H1365" s="160">
        <v>4</v>
      </c>
      <c r="I1365" s="161">
        <f>IF(Table2[[#This Row],[Số lượng]]&lt;&gt;0,Table2[[#This Row],[Số lượng]]*Table2[[#This Row],[Đơn giá mua]],"")</f>
        <v>4004000</v>
      </c>
      <c r="J1365" s="161">
        <f ca="1">IF(AND(Table2[[#This Row],[Tên hàng hóa]]&lt;&gt;0,D1366=""),SUM(OFFSET(Table2[[#This Row],[Thành tiền]],0,0,-COUNTIF(Table2[Số HĐ],Table2[[#This Row],[Số HĐ]]))),"")</f>
        <v>5422450</v>
      </c>
      <c r="K1365" s="152" t="s">
        <v>464</v>
      </c>
      <c r="L1365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65" s="153" t="s">
        <v>3208</v>
      </c>
    </row>
    <row r="1366" spans="1:13" ht="35.1" customHeight="1" x14ac:dyDescent="0.2">
      <c r="A1366" s="155"/>
      <c r="B1366" s="156"/>
      <c r="C1366" s="157" t="str">
        <f t="shared" si="27"/>
        <v/>
      </c>
      <c r="D1366" s="158"/>
      <c r="E1366" s="159" t="str">
        <f>IF(Table2[[#This Row],[Tên hàng hóa]]&lt;&gt;0,VLOOKUP(Table2[[#This Row],[Tên hàng hóa]],Table1[[Tên hàng hóa]:[Quy cách]],2,0),"")</f>
        <v/>
      </c>
      <c r="F1366" s="159" t="str">
        <f>IF(Table2[[#This Row],[Tên hàng hóa]]&lt;&gt;0,VLOOKUP(Table2[[#This Row],[Tên hàng hóa]],Table1[[Tên hàng hóa]:[ĐVT]],3,0),"")</f>
        <v/>
      </c>
      <c r="G1366" s="160"/>
      <c r="H1366" s="160"/>
      <c r="I1366" s="161" t="str">
        <f>IF(Table2[[#This Row],[Số lượng]]&lt;&gt;0,Table2[[#This Row],[Số lượng]]*Table2[[#This Row],[Đơn giá mua]],"")</f>
        <v/>
      </c>
      <c r="J1366" s="161" t="str">
        <f ca="1">IF(AND(Table2[[#This Row],[Tên hàng hóa]]&lt;&gt;0,D1367=""),SUM(OFFSET(Table2[[#This Row],[Thành tiền]],0,0,-COUNTIF(Table2[Số HĐ],Table2[[#This Row],[Số HĐ]]))),"")</f>
        <v/>
      </c>
      <c r="K1366" s="160"/>
      <c r="L1366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66" s="162"/>
    </row>
    <row r="1367" spans="1:13" ht="35.1" customHeight="1" x14ac:dyDescent="0.2">
      <c r="A1367" s="155">
        <v>42559</v>
      </c>
      <c r="B1367" s="149" t="s">
        <v>3189</v>
      </c>
      <c r="C1367" s="157" t="s">
        <v>1119</v>
      </c>
      <c r="D1367" s="150" t="s">
        <v>2005</v>
      </c>
      <c r="E1367" s="159" t="str">
        <f>IF(Table2[[#This Row],[Tên hàng hóa]]&lt;&gt;0,VLOOKUP(Table2[[#This Row],[Tên hàng hóa]],Table1[[Tên hàng hóa]:[Quy cách]],2,0),"")</f>
        <v>Schneider</v>
      </c>
      <c r="F1367" s="159" t="str">
        <f>IF(Table2[[#This Row],[Tên hàng hóa]]&lt;&gt;0,VLOOKUP(Table2[[#This Row],[Tên hàng hóa]],Table1[[Tên hàng hóa]:[ĐVT]],3,0),"")</f>
        <v>Cái</v>
      </c>
      <c r="G1367" s="160">
        <v>1210000</v>
      </c>
      <c r="H1367" s="160">
        <v>3</v>
      </c>
      <c r="I1367" s="161">
        <f>IF(Table2[[#This Row],[Số lượng]]&lt;&gt;0,Table2[[#This Row],[Số lượng]]*Table2[[#This Row],[Đơn giá mua]],"")</f>
        <v>3630000</v>
      </c>
      <c r="J1367" s="161" t="str">
        <f ca="1">IF(AND(Table2[[#This Row],[Tên hàng hóa]]&lt;&gt;0,D1368=""),SUM(OFFSET(Table2[[#This Row],[Thành tiền]],0,0,-COUNTIF(Table2[Số HĐ],Table2[[#This Row],[Số HĐ]]))),"")</f>
        <v/>
      </c>
      <c r="K1367" s="160"/>
      <c r="L1367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67" s="162"/>
    </row>
    <row r="1368" spans="1:13" ht="35.1" customHeight="1" x14ac:dyDescent="0.2">
      <c r="A1368" s="155">
        <v>42559</v>
      </c>
      <c r="B1368" s="149" t="s">
        <v>3189</v>
      </c>
      <c r="C1368" s="157" t="s">
        <v>1119</v>
      </c>
      <c r="D1368" s="150" t="s">
        <v>2835</v>
      </c>
      <c r="E1368" s="159" t="str">
        <f>IF(Table2[[#This Row],[Tên hàng hóa]]&lt;&gt;0,VLOOKUP(Table2[[#This Row],[Tên hàng hóa]],Table1[[Tên hàng hóa]:[Quy cách]],2,0),"")</f>
        <v>Schneider</v>
      </c>
      <c r="F1368" s="159" t="str">
        <f>IF(Table2[[#This Row],[Tên hàng hóa]]&lt;&gt;0,VLOOKUP(Table2[[#This Row],[Tên hàng hóa]],Table1[[Tên hàng hóa]:[ĐVT]],3,0),"")</f>
        <v>Cái</v>
      </c>
      <c r="G1368" s="160">
        <v>37400</v>
      </c>
      <c r="H1368" s="160">
        <v>3</v>
      </c>
      <c r="I1368" s="161">
        <f>IF(Table2[[#This Row],[Số lượng]]&lt;&gt;0,Table2[[#This Row],[Số lượng]]*Table2[[#This Row],[Đơn giá mua]],"")</f>
        <v>112200</v>
      </c>
      <c r="J1368" s="161" t="str">
        <f ca="1">IF(AND(Table2[[#This Row],[Tên hàng hóa]]&lt;&gt;0,D1369=""),SUM(OFFSET(Table2[[#This Row],[Thành tiền]],0,0,-COUNTIF(Table2[Số HĐ],Table2[[#This Row],[Số HĐ]]))),"")</f>
        <v/>
      </c>
      <c r="K1368" s="160"/>
      <c r="L1368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68" s="162"/>
    </row>
    <row r="1369" spans="1:13" ht="35.1" customHeight="1" x14ac:dyDescent="0.2">
      <c r="A1369" s="155">
        <v>42559</v>
      </c>
      <c r="B1369" s="149" t="s">
        <v>3189</v>
      </c>
      <c r="C1369" s="157" t="s">
        <v>1119</v>
      </c>
      <c r="D1369" s="150" t="s">
        <v>3186</v>
      </c>
      <c r="E1369" s="159" t="str">
        <f>IF(Table2[[#This Row],[Tên hàng hóa]]&lt;&gt;0,VLOOKUP(Table2[[#This Row],[Tên hàng hóa]],Table1[[Tên hàng hóa]:[Quy cách]],2,0),"")</f>
        <v>Schneider</v>
      </c>
      <c r="F1369" s="159" t="str">
        <f>IF(Table2[[#This Row],[Tên hàng hóa]]&lt;&gt;0,VLOOKUP(Table2[[#This Row],[Tên hàng hóa]],Table1[[Tên hàng hóa]:[ĐVT]],3,0),"")</f>
        <v>Cái</v>
      </c>
      <c r="G1369" s="160">
        <v>165000</v>
      </c>
      <c r="H1369" s="160">
        <v>1</v>
      </c>
      <c r="I1369" s="161">
        <f>IF(Table2[[#This Row],[Số lượng]]&lt;&gt;0,Table2[[#This Row],[Số lượng]]*Table2[[#This Row],[Đơn giá mua]],"")</f>
        <v>165000</v>
      </c>
      <c r="J1369" s="161" t="str">
        <f ca="1">IF(AND(Table2[[#This Row],[Tên hàng hóa]]&lt;&gt;0,D1370=""),SUM(OFFSET(Table2[[#This Row],[Thành tiền]],0,0,-COUNTIF(Table2[Số HĐ],Table2[[#This Row],[Số HĐ]]))),"")</f>
        <v/>
      </c>
      <c r="K1369" s="160"/>
      <c r="L1369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69" s="162"/>
    </row>
    <row r="1370" spans="1:13" ht="35.1" customHeight="1" x14ac:dyDescent="0.2">
      <c r="A1370" s="155">
        <v>42559</v>
      </c>
      <c r="B1370" s="149" t="s">
        <v>3189</v>
      </c>
      <c r="C1370" s="157" t="s">
        <v>1119</v>
      </c>
      <c r="D1370" s="150" t="s">
        <v>3054</v>
      </c>
      <c r="E1370" s="159" t="str">
        <f>IF(Table2[[#This Row],[Tên hàng hóa]]&lt;&gt;0,VLOOKUP(Table2[[#This Row],[Tên hàng hóa]],Table1[[Tên hàng hóa]:[Quy cách]],2,0),"")</f>
        <v>Schneider</v>
      </c>
      <c r="F1370" s="159" t="str">
        <f>IF(Table2[[#This Row],[Tên hàng hóa]]&lt;&gt;0,VLOOKUP(Table2[[#This Row],[Tên hàng hóa]],Table1[[Tên hàng hóa]:[ĐVT]],3,0),"")</f>
        <v>Cái</v>
      </c>
      <c r="G1370" s="160">
        <v>132000</v>
      </c>
      <c r="H1370" s="160">
        <v>2</v>
      </c>
      <c r="I1370" s="161">
        <f>IF(Table2[[#This Row],[Số lượng]]&lt;&gt;0,Table2[[#This Row],[Số lượng]]*Table2[[#This Row],[Đơn giá mua]],"")</f>
        <v>264000</v>
      </c>
      <c r="J1370" s="161" t="str">
        <f ca="1">IF(AND(Table2[[#This Row],[Tên hàng hóa]]&lt;&gt;0,D1371=""),SUM(OFFSET(Table2[[#This Row],[Thành tiền]],0,0,-COUNTIF(Table2[Số HĐ],Table2[[#This Row],[Số HĐ]]))),"")</f>
        <v/>
      </c>
      <c r="K1370" s="160"/>
      <c r="L1370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70" s="162"/>
    </row>
    <row r="1371" spans="1:13" ht="35.1" customHeight="1" x14ac:dyDescent="0.2">
      <c r="A1371" s="155">
        <v>42559</v>
      </c>
      <c r="B1371" s="149" t="s">
        <v>3189</v>
      </c>
      <c r="C1371" s="157" t="s">
        <v>1119</v>
      </c>
      <c r="D1371" s="150" t="s">
        <v>3055</v>
      </c>
      <c r="E1371" s="159" t="str">
        <f>IF(Table2[[#This Row],[Tên hàng hóa]]&lt;&gt;0,VLOOKUP(Table2[[#This Row],[Tên hàng hóa]],Table1[[Tên hàng hóa]:[Quy cách]],2,0),"")</f>
        <v>Schneider</v>
      </c>
      <c r="F1371" s="159" t="str">
        <f>IF(Table2[[#This Row],[Tên hàng hóa]]&lt;&gt;0,VLOOKUP(Table2[[#This Row],[Tên hàng hóa]],Table1[[Tên hàng hóa]:[ĐVT]],3,0),"")</f>
        <v>Cái</v>
      </c>
      <c r="G1371" s="160">
        <v>37400</v>
      </c>
      <c r="H1371" s="160">
        <v>1</v>
      </c>
      <c r="I1371" s="161">
        <f>IF(Table2[[#This Row],[Số lượng]]&lt;&gt;0,Table2[[#This Row],[Số lượng]]*Table2[[#This Row],[Đơn giá mua]],"")</f>
        <v>37400</v>
      </c>
      <c r="J1371" s="161" t="str">
        <f ca="1">IF(AND(Table2[[#This Row],[Tên hàng hóa]]&lt;&gt;0,D1372=""),SUM(OFFSET(Table2[[#This Row],[Thành tiền]],0,0,-COUNTIF(Table2[Số HĐ],Table2[[#This Row],[Số HĐ]]))),"")</f>
        <v/>
      </c>
      <c r="K1371" s="160"/>
      <c r="L137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71" s="162"/>
    </row>
    <row r="1372" spans="1:13" ht="35.1" customHeight="1" x14ac:dyDescent="0.2">
      <c r="A1372" s="155">
        <v>42559</v>
      </c>
      <c r="B1372" s="149" t="s">
        <v>3189</v>
      </c>
      <c r="C1372" s="157" t="s">
        <v>1119</v>
      </c>
      <c r="D1372" s="150" t="s">
        <v>3187</v>
      </c>
      <c r="E1372" s="159" t="str">
        <f>IF(Table2[[#This Row],[Tên hàng hóa]]&lt;&gt;0,VLOOKUP(Table2[[#This Row],[Tên hàng hóa]],Table1[[Tên hàng hóa]:[Quy cách]],2,0),"")</f>
        <v>Schneider</v>
      </c>
      <c r="F1372" s="159" t="str">
        <f>IF(Table2[[#This Row],[Tên hàng hóa]]&lt;&gt;0,VLOOKUP(Table2[[#This Row],[Tên hàng hóa]],Table1[[Tên hàng hóa]:[ĐVT]],3,0),"")</f>
        <v>Cái</v>
      </c>
      <c r="G1372" s="160">
        <v>112200</v>
      </c>
      <c r="H1372" s="160">
        <v>1</v>
      </c>
      <c r="I1372" s="161">
        <f>IF(Table2[[#This Row],[Số lượng]]&lt;&gt;0,Table2[[#This Row],[Số lượng]]*Table2[[#This Row],[Đơn giá mua]],"")</f>
        <v>112200</v>
      </c>
      <c r="J1372" s="161" t="str">
        <f ca="1">IF(AND(Table2[[#This Row],[Tên hàng hóa]]&lt;&gt;0,D1373=""),SUM(OFFSET(Table2[[#This Row],[Thành tiền]],0,0,-COUNTIF(Table2[Số HĐ],Table2[[#This Row],[Số HĐ]]))),"")</f>
        <v/>
      </c>
      <c r="K1372" s="160"/>
      <c r="L1372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72" s="162"/>
    </row>
    <row r="1373" spans="1:13" ht="35.1" customHeight="1" x14ac:dyDescent="0.2">
      <c r="A1373" s="155">
        <v>42559</v>
      </c>
      <c r="B1373" s="149" t="s">
        <v>3189</v>
      </c>
      <c r="C1373" s="157" t="s">
        <v>1119</v>
      </c>
      <c r="D1373" s="150" t="s">
        <v>3188</v>
      </c>
      <c r="E1373" s="159" t="str">
        <f>IF(Table2[[#This Row],[Tên hàng hóa]]&lt;&gt;0,VLOOKUP(Table2[[#This Row],[Tên hàng hóa]],Table1[[Tên hàng hóa]:[Quy cách]],2,0),"")</f>
        <v>Schneider</v>
      </c>
      <c r="F1373" s="159" t="str">
        <f>IF(Table2[[#This Row],[Tên hàng hóa]]&lt;&gt;0,VLOOKUP(Table2[[#This Row],[Tên hàng hóa]],Table1[[Tên hàng hóa]:[ĐVT]],3,0),"")</f>
        <v>Cái</v>
      </c>
      <c r="G1373" s="160">
        <v>40700</v>
      </c>
      <c r="H1373" s="160">
        <v>1</v>
      </c>
      <c r="I1373" s="161">
        <f>IF(Table2[[#This Row],[Số lượng]]&lt;&gt;0,Table2[[#This Row],[Số lượng]]*Table2[[#This Row],[Đơn giá mua]],"")</f>
        <v>40700</v>
      </c>
      <c r="J1373" s="161">
        <f ca="1">IF(AND(Table2[[#This Row],[Tên hàng hóa]]&lt;&gt;0,D1374=""),SUM(OFFSET(Table2[[#This Row],[Thành tiền]],0,0,-COUNTIF(Table2[Số HĐ],Table2[[#This Row],[Số HĐ]]))),"")</f>
        <v>4361500</v>
      </c>
      <c r="K1373" s="152" t="s">
        <v>464</v>
      </c>
      <c r="L1373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73" s="153" t="s">
        <v>3208</v>
      </c>
    </row>
    <row r="1374" spans="1:13" ht="35.1" customHeight="1" x14ac:dyDescent="0.2">
      <c r="A1374" s="155"/>
      <c r="B1374" s="156"/>
      <c r="C1374" s="157" t="str">
        <f t="shared" ref="C1374:C1401" si="28">IF(AND(D1374&lt;&gt;0,D1375=""),C1373,"")</f>
        <v/>
      </c>
      <c r="D1374" s="158"/>
      <c r="E1374" s="159" t="str">
        <f>IF(Table2[[#This Row],[Tên hàng hóa]]&lt;&gt;0,VLOOKUP(Table2[[#This Row],[Tên hàng hóa]],Table1[[Tên hàng hóa]:[Quy cách]],2,0),"")</f>
        <v/>
      </c>
      <c r="F1374" s="159" t="str">
        <f>IF(Table2[[#This Row],[Tên hàng hóa]]&lt;&gt;0,VLOOKUP(Table2[[#This Row],[Tên hàng hóa]],Table1[[Tên hàng hóa]:[ĐVT]],3,0),"")</f>
        <v/>
      </c>
      <c r="G1374" s="160"/>
      <c r="H1374" s="160"/>
      <c r="I1374" s="161" t="str">
        <f>IF(Table2[[#This Row],[Số lượng]]&lt;&gt;0,Table2[[#This Row],[Số lượng]]*Table2[[#This Row],[Đơn giá mua]],"")</f>
        <v/>
      </c>
      <c r="J1374" s="161" t="str">
        <f ca="1">IF(AND(Table2[[#This Row],[Tên hàng hóa]]&lt;&gt;0,D1375=""),SUM(OFFSET(Table2[[#This Row],[Thành tiền]],0,0,-COUNTIF(Table2[Số HĐ],Table2[[#This Row],[Số HĐ]]))),"")</f>
        <v/>
      </c>
      <c r="K1374" s="160"/>
      <c r="L1374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74" s="162"/>
    </row>
    <row r="1375" spans="1:13" ht="35.1" customHeight="1" x14ac:dyDescent="0.2">
      <c r="A1375" s="155">
        <v>42553</v>
      </c>
      <c r="B1375" s="149" t="s">
        <v>3190</v>
      </c>
      <c r="C1375" s="140" t="s">
        <v>521</v>
      </c>
      <c r="D1375" s="150" t="s">
        <v>238</v>
      </c>
      <c r="E1375" s="159" t="str">
        <f>IF(Table2[[#This Row],[Tên hàng hóa]]&lt;&gt;0,VLOOKUP(Table2[[#This Row],[Tên hàng hóa]],Table1[[Tên hàng hóa]:[Quy cách]],2,0),"")</f>
        <v>Cảm Biến</v>
      </c>
      <c r="F1375" s="159" t="str">
        <f>IF(Table2[[#This Row],[Tên hàng hóa]]&lt;&gt;0,VLOOKUP(Table2[[#This Row],[Tên hàng hóa]],Table1[[Tên hàng hóa]:[ĐVT]],3,0),"")</f>
        <v>Cái</v>
      </c>
      <c r="G1375" s="160">
        <v>550000</v>
      </c>
      <c r="H1375" s="160">
        <v>2</v>
      </c>
      <c r="I1375" s="161">
        <f>IF(Table2[[#This Row],[Số lượng]]&lt;&gt;0,Table2[[#This Row],[Số lượng]]*Table2[[#This Row],[Đơn giá mua]],"")</f>
        <v>1100000</v>
      </c>
      <c r="J1375" s="161" t="str">
        <f ca="1">IF(AND(Table2[[#This Row],[Tên hàng hóa]]&lt;&gt;0,D1376=""),SUM(OFFSET(Table2[[#This Row],[Thành tiền]],0,0,-COUNTIF(Table2[Số HĐ],Table2[[#This Row],[Số HĐ]]))),"")</f>
        <v/>
      </c>
      <c r="K1375" s="160"/>
      <c r="L1375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75" s="162"/>
    </row>
    <row r="1376" spans="1:13" ht="35.1" customHeight="1" x14ac:dyDescent="0.2">
      <c r="A1376" s="155">
        <v>42553</v>
      </c>
      <c r="B1376" s="149" t="s">
        <v>3190</v>
      </c>
      <c r="C1376" s="140" t="s">
        <v>521</v>
      </c>
      <c r="D1376" s="150" t="s">
        <v>216</v>
      </c>
      <c r="E1376" s="159" t="str">
        <f>IF(Table2[[#This Row],[Tên hàng hóa]]&lt;&gt;0,VLOOKUP(Table2[[#This Row],[Tên hàng hóa]],Table1[[Tên hàng hóa]:[Quy cách]],2,0),"")</f>
        <v>Cảm Biến</v>
      </c>
      <c r="F1376" s="159" t="str">
        <f>IF(Table2[[#This Row],[Tên hàng hóa]]&lt;&gt;0,VLOOKUP(Table2[[#This Row],[Tên hàng hóa]],Table1[[Tên hàng hóa]:[ĐVT]],3,0),"")</f>
        <v>Cái</v>
      </c>
      <c r="G1376" s="160">
        <v>935000</v>
      </c>
      <c r="H1376" s="160">
        <v>2</v>
      </c>
      <c r="I1376" s="161">
        <f>IF(Table2[[#This Row],[Số lượng]]&lt;&gt;0,Table2[[#This Row],[Số lượng]]*Table2[[#This Row],[Đơn giá mua]],"")</f>
        <v>1870000</v>
      </c>
      <c r="J1376" s="161" t="str">
        <f ca="1">IF(AND(Table2[[#This Row],[Tên hàng hóa]]&lt;&gt;0,D1377=""),SUM(OFFSET(Table2[[#This Row],[Thành tiền]],0,0,-COUNTIF(Table2[Số HĐ],Table2[[#This Row],[Số HĐ]]))),"")</f>
        <v/>
      </c>
      <c r="K1376" s="160"/>
      <c r="L1376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76" s="162"/>
    </row>
    <row r="1377" spans="1:13" ht="35.1" customHeight="1" x14ac:dyDescent="0.2">
      <c r="A1377" s="155">
        <v>42553</v>
      </c>
      <c r="B1377" s="149" t="s">
        <v>3190</v>
      </c>
      <c r="C1377" s="140" t="s">
        <v>521</v>
      </c>
      <c r="D1377" s="150" t="s">
        <v>279</v>
      </c>
      <c r="E1377" s="159" t="str">
        <f>IF(Table2[[#This Row],[Tên hàng hóa]]&lt;&gt;0,VLOOKUP(Table2[[#This Row],[Tên hàng hóa]],Table1[[Tên hàng hóa]:[Quy cách]],2,0),"")</f>
        <v>Cảm Biến</v>
      </c>
      <c r="F1377" s="159" t="str">
        <f>IF(Table2[[#This Row],[Tên hàng hóa]]&lt;&gt;0,VLOOKUP(Table2[[#This Row],[Tên hàng hóa]],Table1[[Tên hàng hóa]:[ĐVT]],3,0),"")</f>
        <v>Cái</v>
      </c>
      <c r="G1377" s="160">
        <v>165000</v>
      </c>
      <c r="H1377" s="160">
        <v>8</v>
      </c>
      <c r="I1377" s="161">
        <f>IF(Table2[[#This Row],[Số lượng]]&lt;&gt;0,Table2[[#This Row],[Số lượng]]*Table2[[#This Row],[Đơn giá mua]],"")</f>
        <v>1320000</v>
      </c>
      <c r="J1377" s="161">
        <f ca="1">IF(AND(Table2[[#This Row],[Tên hàng hóa]]&lt;&gt;0,D1378=""),SUM(OFFSET(Table2[[#This Row],[Thành tiền]],0,0,-COUNTIF(Table2[Số HĐ],Table2[[#This Row],[Số HĐ]]))),"")</f>
        <v>4290000</v>
      </c>
      <c r="K1377" s="152" t="s">
        <v>464</v>
      </c>
      <c r="L1377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77" s="153" t="s">
        <v>3858</v>
      </c>
    </row>
    <row r="1378" spans="1:13" ht="35.1" customHeight="1" x14ac:dyDescent="0.2">
      <c r="A1378" s="155"/>
      <c r="B1378" s="156"/>
      <c r="C1378" s="157" t="str">
        <f t="shared" si="28"/>
        <v/>
      </c>
      <c r="D1378" s="158"/>
      <c r="E1378" s="159" t="str">
        <f>IF(Table2[[#This Row],[Tên hàng hóa]]&lt;&gt;0,VLOOKUP(Table2[[#This Row],[Tên hàng hóa]],Table1[[Tên hàng hóa]:[Quy cách]],2,0),"")</f>
        <v/>
      </c>
      <c r="F1378" s="159" t="str">
        <f>IF(Table2[[#This Row],[Tên hàng hóa]]&lt;&gt;0,VLOOKUP(Table2[[#This Row],[Tên hàng hóa]],Table1[[Tên hàng hóa]:[ĐVT]],3,0),"")</f>
        <v/>
      </c>
      <c r="G1378" s="160"/>
      <c r="H1378" s="160"/>
      <c r="I1378" s="161" t="str">
        <f>IF(Table2[[#This Row],[Số lượng]]&lt;&gt;0,Table2[[#This Row],[Số lượng]]*Table2[[#This Row],[Đơn giá mua]],"")</f>
        <v/>
      </c>
      <c r="J1378" s="161" t="str">
        <f ca="1">IF(AND(Table2[[#This Row],[Tên hàng hóa]]&lt;&gt;0,D1379=""),SUM(OFFSET(Table2[[#This Row],[Thành tiền]],0,0,-COUNTIF(Table2[Số HĐ],Table2[[#This Row],[Số HĐ]]))),"")</f>
        <v/>
      </c>
      <c r="K1378" s="160"/>
      <c r="L1378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78" s="162"/>
    </row>
    <row r="1379" spans="1:13" ht="35.1" customHeight="1" x14ac:dyDescent="0.2">
      <c r="A1379" s="155">
        <v>42559</v>
      </c>
      <c r="B1379" s="149" t="s">
        <v>3192</v>
      </c>
      <c r="C1379" s="154" t="s">
        <v>3193</v>
      </c>
      <c r="D1379" s="150" t="s">
        <v>3272</v>
      </c>
      <c r="E1379" s="159" t="str">
        <f>IF(Table2[[#This Row],[Tên hàng hóa]]&lt;&gt;0,VLOOKUP(Table2[[#This Row],[Tên hàng hóa]],Table1[[Tên hàng hóa]:[Quy cách]],2,0),"")</f>
        <v>TUNGLUNG</v>
      </c>
      <c r="F1379" s="159" t="str">
        <f>IF(Table2[[#This Row],[Tên hàng hóa]]&lt;&gt;0,VLOOKUP(Table2[[#This Row],[Tên hàng hóa]],Table1[[Tên hàng hóa]:[ĐVT]],3,0),"")</f>
        <v>Cái</v>
      </c>
      <c r="G1379" s="160">
        <v>1540000</v>
      </c>
      <c r="H1379" s="160">
        <v>2</v>
      </c>
      <c r="I1379" s="161">
        <f>IF(Table2[[#This Row],[Số lượng]]&lt;&gt;0,Table2[[#This Row],[Số lượng]]*Table2[[#This Row],[Đơn giá mua]],"")</f>
        <v>3080000</v>
      </c>
      <c r="J1379" s="161">
        <f ca="1">IF(AND(Table2[[#This Row],[Tên hàng hóa]]&lt;&gt;0,D1380=""),SUM(OFFSET(Table2[[#This Row],[Thành tiền]],0,0,-COUNTIF(Table2[Số HĐ],Table2[[#This Row],[Số HĐ]]))),"")</f>
        <v>3080000</v>
      </c>
      <c r="K1379" s="152" t="s">
        <v>464</v>
      </c>
      <c r="L1379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79" s="153" t="s">
        <v>2136</v>
      </c>
    </row>
    <row r="1380" spans="1:13" ht="35.1" customHeight="1" x14ac:dyDescent="0.2">
      <c r="A1380" s="155"/>
      <c r="B1380" s="156"/>
      <c r="C1380" s="157" t="str">
        <f t="shared" si="28"/>
        <v/>
      </c>
      <c r="D1380" s="158"/>
      <c r="E1380" s="159" t="str">
        <f>IF(Table2[[#This Row],[Tên hàng hóa]]&lt;&gt;0,VLOOKUP(Table2[[#This Row],[Tên hàng hóa]],Table1[[Tên hàng hóa]:[Quy cách]],2,0),"")</f>
        <v/>
      </c>
      <c r="F1380" s="159" t="str">
        <f>IF(Table2[[#This Row],[Tên hàng hóa]]&lt;&gt;0,VLOOKUP(Table2[[#This Row],[Tên hàng hóa]],Table1[[Tên hàng hóa]:[ĐVT]],3,0),"")</f>
        <v/>
      </c>
      <c r="G1380" s="160"/>
      <c r="H1380" s="160"/>
      <c r="I1380" s="161" t="str">
        <f>IF(Table2[[#This Row],[Số lượng]]&lt;&gt;0,Table2[[#This Row],[Số lượng]]*Table2[[#This Row],[Đơn giá mua]],"")</f>
        <v/>
      </c>
      <c r="J1380" s="161" t="str">
        <f ca="1">IF(AND(Table2[[#This Row],[Tên hàng hóa]]&lt;&gt;0,D1381=""),SUM(OFFSET(Table2[[#This Row],[Thành tiền]],0,0,-COUNTIF(Table2[Số HĐ],Table2[[#This Row],[Số HĐ]]))),"")</f>
        <v/>
      </c>
      <c r="K1380" s="160"/>
      <c r="L1380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80" s="162"/>
    </row>
    <row r="1381" spans="1:13" ht="35.1" customHeight="1" x14ac:dyDescent="0.2">
      <c r="A1381" s="155">
        <v>42566</v>
      </c>
      <c r="B1381" s="149" t="s">
        <v>3228</v>
      </c>
      <c r="C1381" s="154" t="s">
        <v>2043</v>
      </c>
      <c r="D1381" s="150" t="s">
        <v>3344</v>
      </c>
      <c r="E1381" s="159" t="str">
        <f>IF(Table2[[#This Row],[Tên hàng hóa]]&lt;&gt;0,VLOOKUP(Table2[[#This Row],[Tên hàng hóa]],Table1[[Tên hàng hóa]:[Quy cách]],2,0),"")</f>
        <v>KYORITSU</v>
      </c>
      <c r="F1381" s="159" t="str">
        <f>IF(Table2[[#This Row],[Tên hàng hóa]]&lt;&gt;0,VLOOKUP(Table2[[#This Row],[Tên hàng hóa]],Table1[[Tên hàng hóa]:[ĐVT]],3,0),"")</f>
        <v>Cái</v>
      </c>
      <c r="G1381" s="160">
        <v>649000</v>
      </c>
      <c r="H1381" s="160">
        <v>3</v>
      </c>
      <c r="I1381" s="161">
        <f>IF(Table2[[#This Row],[Số lượng]]&lt;&gt;0,Table2[[#This Row],[Số lượng]]*Table2[[#This Row],[Đơn giá mua]],"")</f>
        <v>1947000</v>
      </c>
      <c r="J1381" s="161" t="str">
        <f ca="1">IF(AND(Table2[[#This Row],[Tên hàng hóa]]&lt;&gt;0,D1382=""),SUM(OFFSET(Table2[[#This Row],[Thành tiền]],0,0,-COUNTIF(Table2[Số HĐ],Table2[[#This Row],[Số HĐ]]))),"")</f>
        <v/>
      </c>
      <c r="K1381" s="160"/>
      <c r="L138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81" s="162"/>
    </row>
    <row r="1382" spans="1:13" ht="35.1" customHeight="1" x14ac:dyDescent="0.2">
      <c r="A1382" s="155">
        <v>42566</v>
      </c>
      <c r="B1382" s="149" t="s">
        <v>3228</v>
      </c>
      <c r="C1382" s="157" t="str">
        <f t="shared" si="28"/>
        <v>CTY TNHH TLTECH VN</v>
      </c>
      <c r="D1382" s="150" t="s">
        <v>3345</v>
      </c>
      <c r="E1382" s="159" t="str">
        <f>IF(Table2[[#This Row],[Tên hàng hóa]]&lt;&gt;0,VLOOKUP(Table2[[#This Row],[Tên hàng hóa]],Table1[[Tên hàng hóa]:[Quy cách]],2,0),"")</f>
        <v>KYORITSU</v>
      </c>
      <c r="F1382" s="159" t="str">
        <f>IF(Table2[[#This Row],[Tên hàng hóa]]&lt;&gt;0,VLOOKUP(Table2[[#This Row],[Tên hàng hóa]],Table1[[Tên hàng hóa]:[ĐVT]],3,0),"")</f>
        <v>Cái</v>
      </c>
      <c r="G1382" s="160">
        <v>1155000</v>
      </c>
      <c r="H1382" s="160">
        <v>1</v>
      </c>
      <c r="I1382" s="161">
        <f>IF(Table2[[#This Row],[Số lượng]]&lt;&gt;0,Table2[[#This Row],[Số lượng]]*Table2[[#This Row],[Đơn giá mua]],"")</f>
        <v>1155000</v>
      </c>
      <c r="J1382" s="161">
        <f ca="1">IF(AND(Table2[[#This Row],[Tên hàng hóa]]&lt;&gt;0,D1383=""),SUM(OFFSET(Table2[[#This Row],[Thành tiền]],0,0,-COUNTIF(Table2[Số HĐ],Table2[[#This Row],[Số HĐ]]))),"")</f>
        <v>3102000</v>
      </c>
      <c r="K1382" s="152" t="s">
        <v>464</v>
      </c>
      <c r="L1382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82" s="153" t="s">
        <v>2136</v>
      </c>
    </row>
    <row r="1383" spans="1:13" ht="35.1" customHeight="1" x14ac:dyDescent="0.2">
      <c r="A1383" s="155"/>
      <c r="B1383" s="156"/>
      <c r="C1383" s="157" t="str">
        <f t="shared" si="28"/>
        <v/>
      </c>
      <c r="D1383" s="158"/>
      <c r="E1383" s="159" t="str">
        <f>IF(Table2[[#This Row],[Tên hàng hóa]]&lt;&gt;0,VLOOKUP(Table2[[#This Row],[Tên hàng hóa]],Table1[[Tên hàng hóa]:[Quy cách]],2,0),"")</f>
        <v/>
      </c>
      <c r="F1383" s="159" t="str">
        <f>IF(Table2[[#This Row],[Tên hàng hóa]]&lt;&gt;0,VLOOKUP(Table2[[#This Row],[Tên hàng hóa]],Table1[[Tên hàng hóa]:[ĐVT]],3,0),"")</f>
        <v/>
      </c>
      <c r="G1383" s="160"/>
      <c r="H1383" s="160"/>
      <c r="I1383" s="161" t="str">
        <f>IF(Table2[[#This Row],[Số lượng]]&lt;&gt;0,Table2[[#This Row],[Số lượng]]*Table2[[#This Row],[Đơn giá mua]],"")</f>
        <v/>
      </c>
      <c r="J1383" s="161" t="str">
        <f ca="1">IF(AND(Table2[[#This Row],[Tên hàng hóa]]&lt;&gt;0,D1384=""),SUM(OFFSET(Table2[[#This Row],[Thành tiền]],0,0,-COUNTIF(Table2[Số HĐ],Table2[[#This Row],[Số HĐ]]))),"")</f>
        <v/>
      </c>
      <c r="K1383" s="160"/>
      <c r="L1383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83" s="162"/>
    </row>
    <row r="1384" spans="1:13" ht="35.1" customHeight="1" x14ac:dyDescent="0.2">
      <c r="A1384" s="155">
        <v>42567</v>
      </c>
      <c r="B1384" s="149" t="s">
        <v>3232</v>
      </c>
      <c r="C1384" s="154" t="s">
        <v>3233</v>
      </c>
      <c r="D1384" s="150" t="s">
        <v>3230</v>
      </c>
      <c r="E1384" s="159" t="str">
        <f>IF(Table2[[#This Row],[Tên hàng hóa]]&lt;&gt;0,VLOOKUP(Table2[[#This Row],[Tên hàng hóa]],Table1[[Tên hàng hóa]:[Quy cách]],2,0),"")</f>
        <v>BIẾN ÁP</v>
      </c>
      <c r="F1384" s="159" t="str">
        <f>IF(Table2[[#This Row],[Tên hàng hóa]]&lt;&gt;0,VLOOKUP(Table2[[#This Row],[Tên hàng hóa]],Table1[[Tên hàng hóa]:[ĐVT]],3,0),"")</f>
        <v>Bộ</v>
      </c>
      <c r="G1384" s="160">
        <v>495000</v>
      </c>
      <c r="H1384" s="160">
        <v>2</v>
      </c>
      <c r="I1384" s="161">
        <f>IF(Table2[[#This Row],[Số lượng]]&lt;&gt;0,Table2[[#This Row],[Số lượng]]*Table2[[#This Row],[Đơn giá mua]],"")</f>
        <v>990000</v>
      </c>
      <c r="J1384" s="161">
        <f ca="1">IF(AND(Table2[[#This Row],[Tên hàng hóa]]&lt;&gt;0,D1385=""),SUM(OFFSET(Table2[[#This Row],[Thành tiền]],0,0,-COUNTIF(Table2[Số HĐ],Table2[[#This Row],[Số HĐ]]))),"")</f>
        <v>990000</v>
      </c>
      <c r="K1384" s="152" t="s">
        <v>464</v>
      </c>
      <c r="L1384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84" s="153" t="s">
        <v>2136</v>
      </c>
    </row>
    <row r="1385" spans="1:13" ht="35.1" customHeight="1" x14ac:dyDescent="0.2">
      <c r="A1385" s="155"/>
      <c r="B1385" s="156"/>
      <c r="C1385" s="157" t="str">
        <f t="shared" si="28"/>
        <v/>
      </c>
      <c r="D1385" s="158"/>
      <c r="E1385" s="159" t="str">
        <f>IF(Table2[[#This Row],[Tên hàng hóa]]&lt;&gt;0,VLOOKUP(Table2[[#This Row],[Tên hàng hóa]],Table1[[Tên hàng hóa]:[Quy cách]],2,0),"")</f>
        <v/>
      </c>
      <c r="F1385" s="159" t="str">
        <f>IF(Table2[[#This Row],[Tên hàng hóa]]&lt;&gt;0,VLOOKUP(Table2[[#This Row],[Tên hàng hóa]],Table1[[Tên hàng hóa]:[ĐVT]],3,0),"")</f>
        <v/>
      </c>
      <c r="G1385" s="160"/>
      <c r="H1385" s="160"/>
      <c r="I1385" s="161" t="str">
        <f>IF(Table2[[#This Row],[Số lượng]]&lt;&gt;0,Table2[[#This Row],[Số lượng]]*Table2[[#This Row],[Đơn giá mua]],"")</f>
        <v/>
      </c>
      <c r="J1385" s="161" t="str">
        <f ca="1">IF(AND(Table2[[#This Row],[Tên hàng hóa]]&lt;&gt;0,D1386=""),SUM(OFFSET(Table2[[#This Row],[Thành tiền]],0,0,-COUNTIF(Table2[Số HĐ],Table2[[#This Row],[Số HĐ]]))),"")</f>
        <v/>
      </c>
      <c r="K1385" s="160"/>
      <c r="L1385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85" s="162"/>
    </row>
    <row r="1386" spans="1:13" ht="35.1" customHeight="1" x14ac:dyDescent="0.2">
      <c r="A1386" s="155">
        <v>42567</v>
      </c>
      <c r="B1386" s="149" t="s">
        <v>3234</v>
      </c>
      <c r="C1386" s="157" t="s">
        <v>1119</v>
      </c>
      <c r="D1386" s="150" t="s">
        <v>1806</v>
      </c>
      <c r="E1386" s="159" t="str">
        <f>IF(Table2[[#This Row],[Tên hàng hóa]]&lt;&gt;0,VLOOKUP(Table2[[#This Row],[Tên hàng hóa]],Table1[[Tên hàng hóa]:[Quy cách]],2,0),"")</f>
        <v>Schneider</v>
      </c>
      <c r="F1386" s="159" t="str">
        <f>IF(Table2[[#This Row],[Tên hàng hóa]]&lt;&gt;0,VLOOKUP(Table2[[#This Row],[Tên hàng hóa]],Table1[[Tên hàng hóa]:[ĐVT]],3,0),"")</f>
        <v>Cái</v>
      </c>
      <c r="G1386" s="160">
        <v>105600</v>
      </c>
      <c r="H1386" s="160">
        <v>18</v>
      </c>
      <c r="I1386" s="161">
        <f>IF(Table2[[#This Row],[Số lượng]]&lt;&gt;0,Table2[[#This Row],[Số lượng]]*Table2[[#This Row],[Đơn giá mua]],"")</f>
        <v>1900800</v>
      </c>
      <c r="J1386" s="161" t="str">
        <f ca="1">IF(AND(Table2[[#This Row],[Tên hàng hóa]]&lt;&gt;0,D1387=""),SUM(OFFSET(Table2[[#This Row],[Thành tiền]],0,0,-COUNTIF(Table2[Số HĐ],Table2[[#This Row],[Số HĐ]]))),"")</f>
        <v/>
      </c>
      <c r="K1386" s="160"/>
      <c r="L1386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86" s="162"/>
    </row>
    <row r="1387" spans="1:13" ht="35.1" customHeight="1" x14ac:dyDescent="0.2">
      <c r="A1387" s="155">
        <v>42567</v>
      </c>
      <c r="B1387" s="149" t="s">
        <v>3234</v>
      </c>
      <c r="C1387" s="157" t="str">
        <f t="shared" si="28"/>
        <v>CTY TNHH KỸ THUẬT ĐIỆN - TỰ ĐỘNG HÓA A&amp;E</v>
      </c>
      <c r="D1387" s="150" t="s">
        <v>1807</v>
      </c>
      <c r="E1387" s="159" t="str">
        <f>IF(Table2[[#This Row],[Tên hàng hóa]]&lt;&gt;0,VLOOKUP(Table2[[#This Row],[Tên hàng hóa]],Table1[[Tên hàng hóa]:[Quy cách]],2,0),"")</f>
        <v>Schneider</v>
      </c>
      <c r="F1387" s="159" t="str">
        <f>IF(Table2[[#This Row],[Tên hàng hóa]]&lt;&gt;0,VLOOKUP(Table2[[#This Row],[Tên hàng hóa]],Table1[[Tên hàng hóa]:[ĐVT]],3,0),"")</f>
        <v>Cái</v>
      </c>
      <c r="G1387" s="160">
        <v>81400</v>
      </c>
      <c r="H1387" s="160">
        <v>17</v>
      </c>
      <c r="I1387" s="161">
        <f>IF(Table2[[#This Row],[Số lượng]]&lt;&gt;0,Table2[[#This Row],[Số lượng]]*Table2[[#This Row],[Đơn giá mua]],"")</f>
        <v>1383800</v>
      </c>
      <c r="J1387" s="161">
        <f ca="1">IF(AND(Table2[[#This Row],[Tên hàng hóa]]&lt;&gt;0,D1388=""),SUM(OFFSET(Table2[[#This Row],[Thành tiền]],0,0,-COUNTIF(Table2[Số HĐ],Table2[[#This Row],[Số HĐ]]))),"")</f>
        <v>3284600</v>
      </c>
      <c r="K1387" s="152" t="s">
        <v>464</v>
      </c>
      <c r="L1387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87" s="153" t="s">
        <v>3336</v>
      </c>
    </row>
    <row r="1388" spans="1:13" ht="35.1" customHeight="1" x14ac:dyDescent="0.2">
      <c r="A1388" s="155"/>
      <c r="B1388" s="156"/>
      <c r="C1388" s="157" t="str">
        <f t="shared" si="28"/>
        <v/>
      </c>
      <c r="D1388" s="158"/>
      <c r="E1388" s="159" t="str">
        <f>IF(Table2[[#This Row],[Tên hàng hóa]]&lt;&gt;0,VLOOKUP(Table2[[#This Row],[Tên hàng hóa]],Table1[[Tên hàng hóa]:[Quy cách]],2,0),"")</f>
        <v/>
      </c>
      <c r="F1388" s="159" t="str">
        <f>IF(Table2[[#This Row],[Tên hàng hóa]]&lt;&gt;0,VLOOKUP(Table2[[#This Row],[Tên hàng hóa]],Table1[[Tên hàng hóa]:[ĐVT]],3,0),"")</f>
        <v/>
      </c>
      <c r="G1388" s="160"/>
      <c r="H1388" s="160"/>
      <c r="I1388" s="161" t="str">
        <f>IF(Table2[[#This Row],[Số lượng]]&lt;&gt;0,Table2[[#This Row],[Số lượng]]*Table2[[#This Row],[Đơn giá mua]],"")</f>
        <v/>
      </c>
      <c r="J1388" s="161" t="str">
        <f ca="1">IF(AND(Table2[[#This Row],[Tên hàng hóa]]&lt;&gt;0,D1389=""),SUM(OFFSET(Table2[[#This Row],[Thành tiền]],0,0,-COUNTIF(Table2[Số HĐ],Table2[[#This Row],[Số HĐ]]))),"")</f>
        <v/>
      </c>
      <c r="K1388" s="160"/>
      <c r="L1388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88" s="162"/>
    </row>
    <row r="1389" spans="1:13" ht="35.1" customHeight="1" x14ac:dyDescent="0.2">
      <c r="A1389" s="155">
        <v>42569</v>
      </c>
      <c r="B1389" s="149" t="s">
        <v>3235</v>
      </c>
      <c r="C1389" s="154" t="s">
        <v>3233</v>
      </c>
      <c r="D1389" s="150" t="s">
        <v>3230</v>
      </c>
      <c r="E1389" s="159" t="str">
        <f>IF(Table2[[#This Row],[Tên hàng hóa]]&lt;&gt;0,VLOOKUP(Table2[[#This Row],[Tên hàng hóa]],Table1[[Tên hàng hóa]:[Quy cách]],2,0),"")</f>
        <v>BIẾN ÁP</v>
      </c>
      <c r="F1389" s="159" t="str">
        <f>IF(Table2[[#This Row],[Tên hàng hóa]]&lt;&gt;0,VLOOKUP(Table2[[#This Row],[Tên hàng hóa]],Table1[[Tên hàng hóa]:[ĐVT]],3,0),"")</f>
        <v>Bộ</v>
      </c>
      <c r="G1389" s="160">
        <v>495000</v>
      </c>
      <c r="H1389" s="160">
        <v>1</v>
      </c>
      <c r="I1389" s="161">
        <f>IF(Table2[[#This Row],[Số lượng]]&lt;&gt;0,Table2[[#This Row],[Số lượng]]*Table2[[#This Row],[Đơn giá mua]],"")</f>
        <v>495000</v>
      </c>
      <c r="J1389" s="161">
        <f ca="1">IF(AND(Table2[[#This Row],[Tên hàng hóa]]&lt;&gt;0,D1390=""),SUM(OFFSET(Table2[[#This Row],[Thành tiền]],0,0,-COUNTIF(Table2[Số HĐ],Table2[[#This Row],[Số HĐ]]))),"")</f>
        <v>495000</v>
      </c>
      <c r="K1389" s="152" t="s">
        <v>464</v>
      </c>
      <c r="L1389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89" s="153" t="s">
        <v>2136</v>
      </c>
    </row>
    <row r="1390" spans="1:13" ht="35.1" customHeight="1" x14ac:dyDescent="0.2">
      <c r="A1390" s="155"/>
      <c r="B1390" s="156"/>
      <c r="C1390" s="157" t="str">
        <f t="shared" si="28"/>
        <v/>
      </c>
      <c r="D1390" s="158"/>
      <c r="E1390" s="159" t="str">
        <f>IF(Table2[[#This Row],[Tên hàng hóa]]&lt;&gt;0,VLOOKUP(Table2[[#This Row],[Tên hàng hóa]],Table1[[Tên hàng hóa]:[Quy cách]],2,0),"")</f>
        <v/>
      </c>
      <c r="F1390" s="159" t="str">
        <f>IF(Table2[[#This Row],[Tên hàng hóa]]&lt;&gt;0,VLOOKUP(Table2[[#This Row],[Tên hàng hóa]],Table1[[Tên hàng hóa]:[ĐVT]],3,0),"")</f>
        <v/>
      </c>
      <c r="G1390" s="160"/>
      <c r="H1390" s="160"/>
      <c r="I1390" s="161" t="str">
        <f>IF(Table2[[#This Row],[Số lượng]]&lt;&gt;0,Table2[[#This Row],[Số lượng]]*Table2[[#This Row],[Đơn giá mua]],"")</f>
        <v/>
      </c>
      <c r="J1390" s="161" t="str">
        <f ca="1">IF(AND(Table2[[#This Row],[Tên hàng hóa]]&lt;&gt;0,D1391=""),SUM(OFFSET(Table2[[#This Row],[Thành tiền]],0,0,-COUNTIF(Table2[Số HĐ],Table2[[#This Row],[Số HĐ]]))),"")</f>
        <v/>
      </c>
      <c r="K1390" s="160"/>
      <c r="L1390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90" s="162"/>
    </row>
    <row r="1391" spans="1:13" ht="35.1" customHeight="1" x14ac:dyDescent="0.2">
      <c r="A1391" s="155">
        <v>42567</v>
      </c>
      <c r="B1391" s="149" t="s">
        <v>3237</v>
      </c>
      <c r="C1391" s="154" t="s">
        <v>2814</v>
      </c>
      <c r="D1391" s="150" t="s">
        <v>3238</v>
      </c>
      <c r="E1391" s="159" t="str">
        <f>IF(Table2[[#This Row],[Tên hàng hóa]]&lt;&gt;0,VLOOKUP(Table2[[#This Row],[Tên hàng hóa]],Table1[[Tên hàng hóa]:[Quy cách]],2,0),"")</f>
        <v>BIẾN THẾ</v>
      </c>
      <c r="F1391" s="159" t="str">
        <f>IF(Table2[[#This Row],[Tên hàng hóa]]&lt;&gt;0,VLOOKUP(Table2[[#This Row],[Tên hàng hóa]],Table1[[Tên hàng hóa]:[ĐVT]],3,0),"")</f>
        <v>Cái</v>
      </c>
      <c r="G1391" s="160">
        <v>1980000</v>
      </c>
      <c r="H1391" s="160">
        <v>1</v>
      </c>
      <c r="I1391" s="161">
        <f>IF(Table2[[#This Row],[Số lượng]]&lt;&gt;0,Table2[[#This Row],[Số lượng]]*Table2[[#This Row],[Đơn giá mua]],"")</f>
        <v>1980000</v>
      </c>
      <c r="J1391" s="161">
        <f ca="1">IF(AND(Table2[[#This Row],[Tên hàng hóa]]&lt;&gt;0,D1392=""),SUM(OFFSET(Table2[[#This Row],[Thành tiền]],0,0,-COUNTIF(Table2[Số HĐ],Table2[[#This Row],[Số HĐ]]))),"")</f>
        <v>1980000</v>
      </c>
      <c r="K1391" s="152" t="s">
        <v>464</v>
      </c>
      <c r="L1391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91" s="153" t="s">
        <v>2136</v>
      </c>
    </row>
    <row r="1392" spans="1:13" ht="35.1" customHeight="1" x14ac:dyDescent="0.2">
      <c r="A1392" s="155"/>
      <c r="B1392" s="156"/>
      <c r="C1392" s="157" t="str">
        <f t="shared" si="28"/>
        <v/>
      </c>
      <c r="D1392" s="158"/>
      <c r="E1392" s="159" t="str">
        <f>IF(Table2[[#This Row],[Tên hàng hóa]]&lt;&gt;0,VLOOKUP(Table2[[#This Row],[Tên hàng hóa]],Table1[[Tên hàng hóa]:[Quy cách]],2,0),"")</f>
        <v/>
      </c>
      <c r="F1392" s="159" t="str">
        <f>IF(Table2[[#This Row],[Tên hàng hóa]]&lt;&gt;0,VLOOKUP(Table2[[#This Row],[Tên hàng hóa]],Table1[[Tên hàng hóa]:[ĐVT]],3,0),"")</f>
        <v/>
      </c>
      <c r="G1392" s="160"/>
      <c r="H1392" s="160"/>
      <c r="I1392" s="161" t="str">
        <f>IF(Table2[[#This Row],[Số lượng]]&lt;&gt;0,Table2[[#This Row],[Số lượng]]*Table2[[#This Row],[Đơn giá mua]],"")</f>
        <v/>
      </c>
      <c r="J1392" s="161" t="str">
        <f ca="1">IF(AND(Table2[[#This Row],[Tên hàng hóa]]&lt;&gt;0,D1393=""),SUM(OFFSET(Table2[[#This Row],[Thành tiền]],0,0,-COUNTIF(Table2[Số HĐ],Table2[[#This Row],[Số HĐ]]))),"")</f>
        <v/>
      </c>
      <c r="K1392" s="160"/>
      <c r="L1392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92" s="162"/>
    </row>
    <row r="1393" spans="1:13" ht="35.1" customHeight="1" x14ac:dyDescent="0.2">
      <c r="A1393" s="155">
        <v>42569</v>
      </c>
      <c r="B1393" s="149" t="s">
        <v>3240</v>
      </c>
      <c r="C1393" s="140" t="s">
        <v>480</v>
      </c>
      <c r="D1393" s="150" t="s">
        <v>353</v>
      </c>
      <c r="E1393" s="159" t="str">
        <f>IF(Table2[[#This Row],[Tên hàng hóa]]&lt;&gt;0,VLOOKUP(Table2[[#This Row],[Tên hàng hóa]],Table1[[Tên hàng hóa]:[Quy cách]],2,0),"")</f>
        <v>Relay</v>
      </c>
      <c r="F1393" s="159" t="str">
        <f>IF(Table2[[#This Row],[Tên hàng hóa]]&lt;&gt;0,VLOOKUP(Table2[[#This Row],[Tên hàng hóa]],Table1[[Tên hàng hóa]:[ĐVT]],3,0),"")</f>
        <v>Cái</v>
      </c>
      <c r="G1393" s="160">
        <v>97900</v>
      </c>
      <c r="H1393" s="160">
        <v>5</v>
      </c>
      <c r="I1393" s="161">
        <f>IF(Table2[[#This Row],[Số lượng]]&lt;&gt;0,Table2[[#This Row],[Số lượng]]*Table2[[#This Row],[Đơn giá mua]],"")</f>
        <v>489500</v>
      </c>
      <c r="J1393" s="161">
        <f ca="1">IF(AND(Table2[[#This Row],[Tên hàng hóa]]&lt;&gt;0,D1394=""),SUM(OFFSET(Table2[[#This Row],[Thành tiền]],0,0,-COUNTIF(Table2[Số HĐ],Table2[[#This Row],[Số HĐ]]))),"")</f>
        <v>489500</v>
      </c>
      <c r="K1393" s="152" t="s">
        <v>464</v>
      </c>
      <c r="L1393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93" s="153" t="s">
        <v>3638</v>
      </c>
    </row>
    <row r="1394" spans="1:13" ht="35.1" customHeight="1" x14ac:dyDescent="0.2">
      <c r="A1394" s="155"/>
      <c r="B1394" s="156"/>
      <c r="C1394" s="157" t="str">
        <f t="shared" si="28"/>
        <v/>
      </c>
      <c r="D1394" s="158"/>
      <c r="E1394" s="159" t="str">
        <f>IF(Table2[[#This Row],[Tên hàng hóa]]&lt;&gt;0,VLOOKUP(Table2[[#This Row],[Tên hàng hóa]],Table1[[Tên hàng hóa]:[Quy cách]],2,0),"")</f>
        <v/>
      </c>
      <c r="F1394" s="159" t="str">
        <f>IF(Table2[[#This Row],[Tên hàng hóa]]&lt;&gt;0,VLOOKUP(Table2[[#This Row],[Tên hàng hóa]],Table1[[Tên hàng hóa]:[ĐVT]],3,0),"")</f>
        <v/>
      </c>
      <c r="G1394" s="160"/>
      <c r="H1394" s="160"/>
      <c r="I1394" s="161" t="str">
        <f>IF(Table2[[#This Row],[Số lượng]]&lt;&gt;0,Table2[[#This Row],[Số lượng]]*Table2[[#This Row],[Đơn giá mua]],"")</f>
        <v/>
      </c>
      <c r="J1394" s="161" t="str">
        <f ca="1">IF(AND(Table2[[#This Row],[Tên hàng hóa]]&lt;&gt;0,D1395=""),SUM(OFFSET(Table2[[#This Row],[Thành tiền]],0,0,-COUNTIF(Table2[Số HĐ],Table2[[#This Row],[Số HĐ]]))),"")</f>
        <v/>
      </c>
      <c r="K1394" s="160"/>
      <c r="L1394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94" s="162"/>
    </row>
    <row r="1395" spans="1:13" ht="35.1" customHeight="1" x14ac:dyDescent="0.2">
      <c r="A1395" s="155">
        <v>42569</v>
      </c>
      <c r="B1395" s="149" t="s">
        <v>3316</v>
      </c>
      <c r="C1395" s="157" t="s">
        <v>1119</v>
      </c>
      <c r="D1395" s="150" t="s">
        <v>2836</v>
      </c>
      <c r="E1395" s="159" t="str">
        <f>IF(Table2[[#This Row],[Tên hàng hóa]]&lt;&gt;0,VLOOKUP(Table2[[#This Row],[Tên hàng hóa]],Table1[[Tên hàng hóa]:[Quy cách]],2,0),"")</f>
        <v>Schneider</v>
      </c>
      <c r="F1395" s="159" t="str">
        <f>IF(Table2[[#This Row],[Tên hàng hóa]]&lt;&gt;0,VLOOKUP(Table2[[#This Row],[Tên hàng hóa]],Table1[[Tên hàng hóa]:[ĐVT]],3,0),"")</f>
        <v>Cái</v>
      </c>
      <c r="G1395" s="160">
        <v>139700</v>
      </c>
      <c r="H1395" s="160">
        <v>8</v>
      </c>
      <c r="I1395" s="161">
        <f>IF(Table2[[#This Row],[Số lượng]]&lt;&gt;0,Table2[[#This Row],[Số lượng]]*Table2[[#This Row],[Đơn giá mua]],"")</f>
        <v>1117600</v>
      </c>
      <c r="J1395" s="161">
        <f ca="1">IF(AND(Table2[[#This Row],[Tên hàng hóa]]&lt;&gt;0,D1396=""),SUM(OFFSET(Table2[[#This Row],[Thành tiền]],0,0,-COUNTIF(Table2[Số HĐ],Table2[[#This Row],[Số HĐ]]))),"")</f>
        <v>1117600</v>
      </c>
      <c r="K1395" s="152" t="s">
        <v>464</v>
      </c>
      <c r="L1395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95" s="153" t="s">
        <v>3336</v>
      </c>
    </row>
    <row r="1396" spans="1:13" ht="35.1" customHeight="1" x14ac:dyDescent="0.2">
      <c r="A1396" s="155"/>
      <c r="B1396" s="156"/>
      <c r="C1396" s="157" t="str">
        <f t="shared" si="28"/>
        <v/>
      </c>
      <c r="D1396" s="158"/>
      <c r="E1396" s="159" t="str">
        <f>IF(Table2[[#This Row],[Tên hàng hóa]]&lt;&gt;0,VLOOKUP(Table2[[#This Row],[Tên hàng hóa]],Table1[[Tên hàng hóa]:[Quy cách]],2,0),"")</f>
        <v/>
      </c>
      <c r="F1396" s="159" t="str">
        <f>IF(Table2[[#This Row],[Tên hàng hóa]]&lt;&gt;0,VLOOKUP(Table2[[#This Row],[Tên hàng hóa]],Table1[[Tên hàng hóa]:[ĐVT]],3,0),"")</f>
        <v/>
      </c>
      <c r="G1396" s="160"/>
      <c r="H1396" s="160"/>
      <c r="I1396" s="161" t="str">
        <f>IF(Table2[[#This Row],[Số lượng]]&lt;&gt;0,Table2[[#This Row],[Số lượng]]*Table2[[#This Row],[Đơn giá mua]],"")</f>
        <v/>
      </c>
      <c r="J1396" s="161" t="str">
        <f ca="1">IF(AND(Table2[[#This Row],[Tên hàng hóa]]&lt;&gt;0,D1397=""),SUM(OFFSET(Table2[[#This Row],[Thành tiền]],0,0,-COUNTIF(Table2[Số HĐ],Table2[[#This Row],[Số HĐ]]))),"")</f>
        <v/>
      </c>
      <c r="K1396" s="160"/>
      <c r="L1396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96" s="162"/>
    </row>
    <row r="1397" spans="1:13" ht="35.1" customHeight="1" x14ac:dyDescent="0.2">
      <c r="A1397" s="155">
        <v>42569</v>
      </c>
      <c r="B1397" s="149" t="s">
        <v>3241</v>
      </c>
      <c r="C1397" s="157" t="s">
        <v>2043</v>
      </c>
      <c r="D1397" s="150" t="s">
        <v>3344</v>
      </c>
      <c r="E1397" s="159" t="str">
        <f>IF(Table2[[#This Row],[Tên hàng hóa]]&lt;&gt;0,VLOOKUP(Table2[[#This Row],[Tên hàng hóa]],Table1[[Tên hàng hóa]:[Quy cách]],2,0),"")</f>
        <v>KYORITSU</v>
      </c>
      <c r="F1397" s="159" t="str">
        <f>IF(Table2[[#This Row],[Tên hàng hóa]]&lt;&gt;0,VLOOKUP(Table2[[#This Row],[Tên hàng hóa]],Table1[[Tên hàng hóa]:[ĐVT]],3,0),"")</f>
        <v>Cái</v>
      </c>
      <c r="G1397" s="160">
        <v>649000</v>
      </c>
      <c r="H1397" s="160">
        <v>5</v>
      </c>
      <c r="I1397" s="161">
        <f>IF(Table2[[#This Row],[Số lượng]]&lt;&gt;0,Table2[[#This Row],[Số lượng]]*Table2[[#This Row],[Đơn giá mua]],"")</f>
        <v>3245000</v>
      </c>
      <c r="J1397" s="161">
        <f ca="1">IF(AND(Table2[[#This Row],[Tên hàng hóa]]&lt;&gt;0,D1398=""),SUM(OFFSET(Table2[[#This Row],[Thành tiền]],0,0,-COUNTIF(Table2[Số HĐ],Table2[[#This Row],[Số HĐ]]))),"")</f>
        <v>3245000</v>
      </c>
      <c r="K1397" s="152" t="s">
        <v>464</v>
      </c>
      <c r="L1397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397" s="153" t="s">
        <v>2136</v>
      </c>
    </row>
    <row r="1398" spans="1:13" ht="35.1" customHeight="1" x14ac:dyDescent="0.2">
      <c r="A1398" s="155"/>
      <c r="B1398" s="156"/>
      <c r="C1398" s="157" t="str">
        <f t="shared" si="28"/>
        <v/>
      </c>
      <c r="D1398" s="158"/>
      <c r="E1398" s="159" t="str">
        <f>IF(Table2[[#This Row],[Tên hàng hóa]]&lt;&gt;0,VLOOKUP(Table2[[#This Row],[Tên hàng hóa]],Table1[[Tên hàng hóa]:[Quy cách]],2,0),"")</f>
        <v/>
      </c>
      <c r="F1398" s="159" t="str">
        <f>IF(Table2[[#This Row],[Tên hàng hóa]]&lt;&gt;0,VLOOKUP(Table2[[#This Row],[Tên hàng hóa]],Table1[[Tên hàng hóa]:[ĐVT]],3,0),"")</f>
        <v/>
      </c>
      <c r="G1398" s="160"/>
      <c r="H1398" s="160"/>
      <c r="I1398" s="161" t="str">
        <f>IF(Table2[[#This Row],[Số lượng]]&lt;&gt;0,Table2[[#This Row],[Số lượng]]*Table2[[#This Row],[Đơn giá mua]],"")</f>
        <v/>
      </c>
      <c r="J1398" s="161" t="str">
        <f ca="1">IF(AND(Table2[[#This Row],[Tên hàng hóa]]&lt;&gt;0,D1399=""),SUM(OFFSET(Table2[[#This Row],[Thành tiền]],0,0,-COUNTIF(Table2[Số HĐ],Table2[[#This Row],[Số HĐ]]))),"")</f>
        <v/>
      </c>
      <c r="K1398" s="160"/>
      <c r="L1398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98" s="162"/>
    </row>
    <row r="1399" spans="1:13" ht="35.1" customHeight="1" x14ac:dyDescent="0.2">
      <c r="A1399" s="155">
        <v>42571</v>
      </c>
      <c r="B1399" s="149" t="s">
        <v>3242</v>
      </c>
      <c r="C1399" s="140" t="s">
        <v>480</v>
      </c>
      <c r="D1399" s="150" t="s">
        <v>857</v>
      </c>
      <c r="E1399" s="159" t="str">
        <f>IF(Table2[[#This Row],[Tên hàng hóa]]&lt;&gt;0,VLOOKUP(Table2[[#This Row],[Tên hàng hóa]],Table1[[Tên hàng hóa]:[Quy cách]],2,0),"")</f>
        <v>Cảm Biến</v>
      </c>
      <c r="F1399" s="159" t="str">
        <f>IF(Table2[[#This Row],[Tên hàng hóa]]&lt;&gt;0,VLOOKUP(Table2[[#This Row],[Tên hàng hóa]],Table1[[Tên hàng hóa]:[ĐVT]],3,0),"")</f>
        <v>Cái</v>
      </c>
      <c r="G1399" s="160">
        <v>78100</v>
      </c>
      <c r="H1399" s="160">
        <v>1</v>
      </c>
      <c r="I1399" s="161">
        <f>IF(Table2[[#This Row],[Số lượng]]&lt;&gt;0,Table2[[#This Row],[Số lượng]]*Table2[[#This Row],[Đơn giá mua]],"")</f>
        <v>78100</v>
      </c>
      <c r="J1399" s="161" t="str">
        <f ca="1">IF(AND(Table2[[#This Row],[Tên hàng hóa]]&lt;&gt;0,D1400=""),SUM(OFFSET(Table2[[#This Row],[Thành tiền]],0,0,-COUNTIF(Table2[Số HĐ],Table2[[#This Row],[Số HĐ]]))),"")</f>
        <v/>
      </c>
      <c r="K1399" s="160"/>
      <c r="L1399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399" s="162"/>
    </row>
    <row r="1400" spans="1:13" ht="35.1" customHeight="1" x14ac:dyDescent="0.2">
      <c r="A1400" s="155">
        <v>42571</v>
      </c>
      <c r="B1400" s="149" t="s">
        <v>3242</v>
      </c>
      <c r="C1400" s="157" t="str">
        <f t="shared" si="28"/>
        <v>CTY TNHH TM -DV Thuận Phương</v>
      </c>
      <c r="D1400" s="150" t="s">
        <v>637</v>
      </c>
      <c r="E1400" s="159" t="str">
        <f>IF(Table2[[#This Row],[Tên hàng hóa]]&lt;&gt;0,VLOOKUP(Table2[[#This Row],[Tên hàng hóa]],Table1[[Tên hàng hóa]:[Quy cách]],2,0),"")</f>
        <v>Relay Bảo Vệ</v>
      </c>
      <c r="F1400" s="159" t="str">
        <f>IF(Table2[[#This Row],[Tên hàng hóa]]&lt;&gt;0,VLOOKUP(Table2[[#This Row],[Tên hàng hóa]],Table1[[Tên hàng hóa]:[ĐVT]],3,0),"")</f>
        <v>Cái</v>
      </c>
      <c r="G1400" s="160">
        <v>1984400</v>
      </c>
      <c r="H1400" s="160">
        <v>1</v>
      </c>
      <c r="I1400" s="161">
        <f>IF(Table2[[#This Row],[Số lượng]]&lt;&gt;0,Table2[[#This Row],[Số lượng]]*Table2[[#This Row],[Đơn giá mua]],"")</f>
        <v>1984400</v>
      </c>
      <c r="J1400" s="161">
        <f ca="1">IF(AND(Table2[[#This Row],[Tên hàng hóa]]&lt;&gt;0,D1401=""),SUM(OFFSET(Table2[[#This Row],[Thành tiền]],0,0,-COUNTIF(Table2[Số HĐ],Table2[[#This Row],[Số HĐ]]))),"")</f>
        <v>2062500</v>
      </c>
      <c r="K1400" s="152" t="s">
        <v>464</v>
      </c>
      <c r="L1400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00" s="153" t="s">
        <v>3638</v>
      </c>
    </row>
    <row r="1401" spans="1:13" ht="35.1" customHeight="1" x14ac:dyDescent="0.2">
      <c r="A1401" s="155"/>
      <c r="B1401" s="156"/>
      <c r="C1401" s="157" t="str">
        <f t="shared" si="28"/>
        <v/>
      </c>
      <c r="D1401" s="158"/>
      <c r="E1401" s="159" t="str">
        <f>IF(Table2[[#This Row],[Tên hàng hóa]]&lt;&gt;0,VLOOKUP(Table2[[#This Row],[Tên hàng hóa]],Table1[[Tên hàng hóa]:[Quy cách]],2,0),"")</f>
        <v/>
      </c>
      <c r="F1401" s="159" t="str">
        <f>IF(Table2[[#This Row],[Tên hàng hóa]]&lt;&gt;0,VLOOKUP(Table2[[#This Row],[Tên hàng hóa]],Table1[[Tên hàng hóa]:[ĐVT]],3,0),"")</f>
        <v/>
      </c>
      <c r="G1401" s="160"/>
      <c r="H1401" s="160"/>
      <c r="I1401" s="161" t="str">
        <f>IF(Table2[[#This Row],[Số lượng]]&lt;&gt;0,Table2[[#This Row],[Số lượng]]*Table2[[#This Row],[Đơn giá mua]],"")</f>
        <v/>
      </c>
      <c r="J1401" s="161" t="str">
        <f ca="1">IF(AND(Table2[[#This Row],[Tên hàng hóa]]&lt;&gt;0,D1402=""),SUM(OFFSET(Table2[[#This Row],[Thành tiền]],0,0,-COUNTIF(Table2[Số HĐ],Table2[[#This Row],[Số HĐ]]))),"")</f>
        <v/>
      </c>
      <c r="K1401" s="160"/>
      <c r="L140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01" s="162"/>
    </row>
    <row r="1402" spans="1:13" ht="35.1" customHeight="1" x14ac:dyDescent="0.2">
      <c r="A1402" s="155">
        <v>42571</v>
      </c>
      <c r="B1402" s="149" t="s">
        <v>3245</v>
      </c>
      <c r="C1402" s="13" t="s">
        <v>1574</v>
      </c>
      <c r="D1402" s="150" t="s">
        <v>3243</v>
      </c>
      <c r="E1402" s="159" t="str">
        <f>IF(Table2[[#This Row],[Tên hàng hóa]]&lt;&gt;0,VLOOKUP(Table2[[#This Row],[Tên hàng hóa]],Table1[[Tên hàng hóa]:[Quy cách]],2,0),"")</f>
        <v>YASKAWA</v>
      </c>
      <c r="F1402" s="159" t="str">
        <f>IF(Table2[[#This Row],[Tên hàng hóa]]&lt;&gt;0,VLOOKUP(Table2[[#This Row],[Tên hàng hóa]],Table1[[Tên hàng hóa]:[ĐVT]],3,0),"")</f>
        <v>Cái</v>
      </c>
      <c r="G1402" s="160">
        <v>5170000</v>
      </c>
      <c r="H1402" s="160">
        <v>1</v>
      </c>
      <c r="I1402" s="161">
        <f>IF(Table2[[#This Row],[Số lượng]]&lt;&gt;0,Table2[[#This Row],[Số lượng]]*Table2[[#This Row],[Đơn giá mua]],"")</f>
        <v>5170000</v>
      </c>
      <c r="J1402" s="161">
        <f ca="1">IF(AND(Table2[[#This Row],[Tên hàng hóa]]&lt;&gt;0,D1403=""),SUM(OFFSET(Table2[[#This Row],[Thành tiền]],0,0,-COUNTIF(Table2[Số HĐ],Table2[[#This Row],[Số HĐ]]))),"")</f>
        <v>5170000</v>
      </c>
      <c r="K1402" s="152" t="s">
        <v>464</v>
      </c>
      <c r="L1402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02" s="153" t="s">
        <v>2136</v>
      </c>
    </row>
    <row r="1403" spans="1:13" ht="35.1" customHeight="1" x14ac:dyDescent="0.2">
      <c r="A1403" s="155"/>
      <c r="B1403" s="156"/>
      <c r="C1403" s="157" t="str">
        <f t="shared" ref="C1403:C1436" si="29">IF(AND(D1403&lt;&gt;0,D1404=""),C1402,"")</f>
        <v/>
      </c>
      <c r="D1403" s="158"/>
      <c r="E1403" s="159" t="str">
        <f>IF(Table2[[#This Row],[Tên hàng hóa]]&lt;&gt;0,VLOOKUP(Table2[[#This Row],[Tên hàng hóa]],Table1[[Tên hàng hóa]:[Quy cách]],2,0),"")</f>
        <v/>
      </c>
      <c r="F1403" s="159" t="str">
        <f>IF(Table2[[#This Row],[Tên hàng hóa]]&lt;&gt;0,VLOOKUP(Table2[[#This Row],[Tên hàng hóa]],Table1[[Tên hàng hóa]:[ĐVT]],3,0),"")</f>
        <v/>
      </c>
      <c r="G1403" s="160"/>
      <c r="H1403" s="160"/>
      <c r="I1403" s="161" t="str">
        <f>IF(Table2[[#This Row],[Số lượng]]&lt;&gt;0,Table2[[#This Row],[Số lượng]]*Table2[[#This Row],[Đơn giá mua]],"")</f>
        <v/>
      </c>
      <c r="J1403" s="161" t="str">
        <f ca="1">IF(AND(Table2[[#This Row],[Tên hàng hóa]]&lt;&gt;0,D1404=""),SUM(OFFSET(Table2[[#This Row],[Thành tiền]],0,0,-COUNTIF(Table2[Số HĐ],Table2[[#This Row],[Số HĐ]]))),"")</f>
        <v/>
      </c>
      <c r="K1403" s="160"/>
      <c r="L1403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03" s="162"/>
    </row>
    <row r="1404" spans="1:13" ht="35.1" customHeight="1" x14ac:dyDescent="0.2">
      <c r="A1404" s="155">
        <v>42571</v>
      </c>
      <c r="B1404" s="149" t="s">
        <v>3277</v>
      </c>
      <c r="C1404" s="157" t="s">
        <v>1119</v>
      </c>
      <c r="D1404" s="150" t="s">
        <v>3168</v>
      </c>
      <c r="E1404" s="159" t="str">
        <f>IF(Table2[[#This Row],[Tên hàng hóa]]&lt;&gt;0,VLOOKUP(Table2[[#This Row],[Tên hàng hóa]],Table1[[Tên hàng hóa]:[Quy cách]],2,0),"")</f>
        <v>Schneider</v>
      </c>
      <c r="F1404" s="159" t="str">
        <f>IF(Table2[[#This Row],[Tên hàng hóa]]&lt;&gt;0,VLOOKUP(Table2[[#This Row],[Tên hàng hóa]],Table1[[Tên hàng hóa]:[ĐVT]],3,0),"")</f>
        <v>Cái</v>
      </c>
      <c r="G1404" s="160">
        <v>105600</v>
      </c>
      <c r="H1404" s="160">
        <v>2</v>
      </c>
      <c r="I1404" s="161">
        <f>IF(Table2[[#This Row],[Số lượng]]&lt;&gt;0,Table2[[#This Row],[Số lượng]]*Table2[[#This Row],[Đơn giá mua]],"")</f>
        <v>211200</v>
      </c>
      <c r="J1404" s="161" t="str">
        <f ca="1">IF(AND(Table2[[#This Row],[Tên hàng hóa]]&lt;&gt;0,D1405=""),SUM(OFFSET(Table2[[#This Row],[Thành tiền]],0,0,-COUNTIF(Table2[Số HĐ],Table2[[#This Row],[Số HĐ]]))),"")</f>
        <v/>
      </c>
      <c r="K1404" s="160"/>
      <c r="L1404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04" s="162"/>
    </row>
    <row r="1405" spans="1:13" ht="35.1" customHeight="1" x14ac:dyDescent="0.2">
      <c r="A1405" s="155">
        <v>42571</v>
      </c>
      <c r="B1405" s="149" t="s">
        <v>3277</v>
      </c>
      <c r="C1405" s="157" t="s">
        <v>1119</v>
      </c>
      <c r="D1405" s="150" t="s">
        <v>3169</v>
      </c>
      <c r="E1405" s="159" t="str">
        <f>IF(Table2[[#This Row],[Tên hàng hóa]]&lt;&gt;0,VLOOKUP(Table2[[#This Row],[Tên hàng hóa]],Table1[[Tên hàng hóa]:[Quy cách]],2,0),"")</f>
        <v>Schneider</v>
      </c>
      <c r="F1405" s="159" t="str">
        <f>IF(Table2[[#This Row],[Tên hàng hóa]]&lt;&gt;0,VLOOKUP(Table2[[#This Row],[Tên hàng hóa]],Table1[[Tên hàng hóa]:[ĐVT]],3,0),"")</f>
        <v>Cái</v>
      </c>
      <c r="G1405" s="160">
        <v>84700</v>
      </c>
      <c r="H1405" s="160">
        <v>2</v>
      </c>
      <c r="I1405" s="161">
        <f>IF(Table2[[#This Row],[Số lượng]]&lt;&gt;0,Table2[[#This Row],[Số lượng]]*Table2[[#This Row],[Đơn giá mua]],"")</f>
        <v>169400</v>
      </c>
      <c r="J1405" s="161" t="str">
        <f ca="1">IF(AND(Table2[[#This Row],[Tên hàng hóa]]&lt;&gt;0,D1406=""),SUM(OFFSET(Table2[[#This Row],[Thành tiền]],0,0,-COUNTIF(Table2[Số HĐ],Table2[[#This Row],[Số HĐ]]))),"")</f>
        <v/>
      </c>
      <c r="K1405" s="160"/>
      <c r="L1405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05" s="162"/>
    </row>
    <row r="1406" spans="1:13" ht="35.1" customHeight="1" x14ac:dyDescent="0.2">
      <c r="A1406" s="155">
        <v>42571</v>
      </c>
      <c r="B1406" s="149" t="s">
        <v>3277</v>
      </c>
      <c r="C1406" s="157" t="s">
        <v>1119</v>
      </c>
      <c r="D1406" s="150" t="s">
        <v>3266</v>
      </c>
      <c r="E1406" s="159" t="str">
        <f>IF(Table2[[#This Row],[Tên hàng hóa]]&lt;&gt;0,VLOOKUP(Table2[[#This Row],[Tên hàng hóa]],Table1[[Tên hàng hóa]:[Quy cách]],2,0),"")</f>
        <v>Schneider</v>
      </c>
      <c r="F1406" s="159" t="str">
        <f>IF(Table2[[#This Row],[Tên hàng hóa]]&lt;&gt;0,VLOOKUP(Table2[[#This Row],[Tên hàng hóa]],Table1[[Tên hàng hóa]:[ĐVT]],3,0),"")</f>
        <v>Cái</v>
      </c>
      <c r="G1406" s="160">
        <v>141900</v>
      </c>
      <c r="H1406" s="160">
        <v>3</v>
      </c>
      <c r="I1406" s="161">
        <f>IF(Table2[[#This Row],[Số lượng]]&lt;&gt;0,Table2[[#This Row],[Số lượng]]*Table2[[#This Row],[Đơn giá mua]],"")</f>
        <v>425700</v>
      </c>
      <c r="J1406" s="161" t="str">
        <f ca="1">IF(AND(Table2[[#This Row],[Tên hàng hóa]]&lt;&gt;0,D1407=""),SUM(OFFSET(Table2[[#This Row],[Thành tiền]],0,0,-COUNTIF(Table2[Số HĐ],Table2[[#This Row],[Số HĐ]]))),"")</f>
        <v/>
      </c>
      <c r="K1406" s="160"/>
      <c r="L1406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06" s="162"/>
    </row>
    <row r="1407" spans="1:13" ht="35.1" customHeight="1" x14ac:dyDescent="0.2">
      <c r="A1407" s="155">
        <v>42571</v>
      </c>
      <c r="B1407" s="149" t="s">
        <v>3277</v>
      </c>
      <c r="C1407" s="157" t="s">
        <v>1119</v>
      </c>
      <c r="D1407" s="150" t="s">
        <v>3267</v>
      </c>
      <c r="E1407" s="159" t="str">
        <f>IF(Table2[[#This Row],[Tên hàng hóa]]&lt;&gt;0,VLOOKUP(Table2[[#This Row],[Tên hàng hóa]],Table1[[Tên hàng hóa]:[Quy cách]],2,0),"")</f>
        <v>Schneider</v>
      </c>
      <c r="F1407" s="159" t="str">
        <f>IF(Table2[[#This Row],[Tên hàng hóa]]&lt;&gt;0,VLOOKUP(Table2[[#This Row],[Tên hàng hóa]],Table1[[Tên hàng hóa]:[ĐVT]],3,0),"")</f>
        <v>Cái</v>
      </c>
      <c r="G1407" s="160">
        <v>4725600</v>
      </c>
      <c r="H1407" s="160">
        <v>2</v>
      </c>
      <c r="I1407" s="161">
        <f>IF(Table2[[#This Row],[Số lượng]]&lt;&gt;0,Table2[[#This Row],[Số lượng]]*Table2[[#This Row],[Đơn giá mua]],"")</f>
        <v>9451200</v>
      </c>
      <c r="J1407" s="161">
        <f ca="1">IF(AND(Table2[[#This Row],[Tên hàng hóa]]&lt;&gt;0,D1408=""),SUM(OFFSET(Table2[[#This Row],[Thành tiền]],0,0,-COUNTIF(Table2[Số HĐ],Table2[[#This Row],[Số HĐ]]))),"")</f>
        <v>10257500</v>
      </c>
      <c r="K1407" s="152" t="s">
        <v>464</v>
      </c>
      <c r="L1407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07" s="153" t="s">
        <v>3336</v>
      </c>
    </row>
    <row r="1408" spans="1:13" ht="35.1" customHeight="1" x14ac:dyDescent="0.2">
      <c r="A1408" s="155"/>
      <c r="B1408" s="156"/>
      <c r="C1408" s="157" t="str">
        <f t="shared" si="29"/>
        <v/>
      </c>
      <c r="D1408" s="158"/>
      <c r="E1408" s="159" t="str">
        <f>IF(Table2[[#This Row],[Tên hàng hóa]]&lt;&gt;0,VLOOKUP(Table2[[#This Row],[Tên hàng hóa]],Table1[[Tên hàng hóa]:[Quy cách]],2,0),"")</f>
        <v/>
      </c>
      <c r="F1408" s="159" t="str">
        <f>IF(Table2[[#This Row],[Tên hàng hóa]]&lt;&gt;0,VLOOKUP(Table2[[#This Row],[Tên hàng hóa]],Table1[[Tên hàng hóa]:[ĐVT]],3,0),"")</f>
        <v/>
      </c>
      <c r="G1408" s="160"/>
      <c r="H1408" s="160"/>
      <c r="I1408" s="161" t="str">
        <f>IF(Table2[[#This Row],[Số lượng]]&lt;&gt;0,Table2[[#This Row],[Số lượng]]*Table2[[#This Row],[Đơn giá mua]],"")</f>
        <v/>
      </c>
      <c r="J1408" s="161" t="str">
        <f ca="1">IF(AND(Table2[[#This Row],[Tên hàng hóa]]&lt;&gt;0,D1409=""),SUM(OFFSET(Table2[[#This Row],[Thành tiền]],0,0,-COUNTIF(Table2[Số HĐ],Table2[[#This Row],[Số HĐ]]))),"")</f>
        <v/>
      </c>
      <c r="K1408" s="160"/>
      <c r="L1408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08" s="162"/>
    </row>
    <row r="1409" spans="1:13" ht="35.1" customHeight="1" x14ac:dyDescent="0.2">
      <c r="A1409" s="155">
        <v>42572</v>
      </c>
      <c r="B1409" s="149" t="s">
        <v>3278</v>
      </c>
      <c r="C1409" s="157" t="s">
        <v>1119</v>
      </c>
      <c r="D1409" s="150" t="s">
        <v>3268</v>
      </c>
      <c r="E1409" s="159" t="str">
        <f>IF(Table2[[#This Row],[Tên hàng hóa]]&lt;&gt;0,VLOOKUP(Table2[[#This Row],[Tên hàng hóa]],Table1[[Tên hàng hóa]:[Quy cách]],2,0),"")</f>
        <v>Schneider</v>
      </c>
      <c r="F1409" s="159" t="str">
        <f>IF(Table2[[#This Row],[Tên hàng hóa]]&lt;&gt;0,VLOOKUP(Table2[[#This Row],[Tên hàng hóa]],Table1[[Tên hàng hóa]:[ĐVT]],3,0),"")</f>
        <v>Cái</v>
      </c>
      <c r="G1409" s="160">
        <v>1210000</v>
      </c>
      <c r="H1409" s="160">
        <v>1</v>
      </c>
      <c r="I1409" s="161">
        <f>IF(Table2[[#This Row],[Số lượng]]&lt;&gt;0,Table2[[#This Row],[Số lượng]]*Table2[[#This Row],[Đơn giá mua]],"")</f>
        <v>1210000</v>
      </c>
      <c r="J1409" s="161" t="str">
        <f ca="1">IF(AND(Table2[[#This Row],[Tên hàng hóa]]&lt;&gt;0,D1410=""),SUM(OFFSET(Table2[[#This Row],[Thành tiền]],0,0,-COUNTIF(Table2[Số HĐ],Table2[[#This Row],[Số HĐ]]))),"")</f>
        <v/>
      </c>
      <c r="K1409" s="160"/>
      <c r="L1409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09" s="162"/>
    </row>
    <row r="1410" spans="1:13" ht="35.1" customHeight="1" x14ac:dyDescent="0.2">
      <c r="A1410" s="155">
        <v>42572</v>
      </c>
      <c r="B1410" s="149" t="s">
        <v>3278</v>
      </c>
      <c r="C1410" s="157" t="s">
        <v>1119</v>
      </c>
      <c r="D1410" s="150" t="s">
        <v>3269</v>
      </c>
      <c r="E1410" s="159" t="str">
        <f>IF(Table2[[#This Row],[Tên hàng hóa]]&lt;&gt;0,VLOOKUP(Table2[[#This Row],[Tên hàng hóa]],Table1[[Tên hàng hóa]:[Quy cách]],2,0),"")</f>
        <v>Schneider</v>
      </c>
      <c r="F1410" s="159" t="str">
        <f>IF(Table2[[#This Row],[Tên hàng hóa]]&lt;&gt;0,VLOOKUP(Table2[[#This Row],[Tên hàng hóa]],Table1[[Tên hàng hóa]:[ĐVT]],3,0),"")</f>
        <v>Cái</v>
      </c>
      <c r="G1410" s="160">
        <v>35200</v>
      </c>
      <c r="H1410" s="160">
        <v>10</v>
      </c>
      <c r="I1410" s="161">
        <f>IF(Table2[[#This Row],[Số lượng]]&lt;&gt;0,Table2[[#This Row],[Số lượng]]*Table2[[#This Row],[Đơn giá mua]],"")</f>
        <v>352000</v>
      </c>
      <c r="J1410" s="161">
        <f ca="1">IF(AND(Table2[[#This Row],[Tên hàng hóa]]&lt;&gt;0,D1411=""),SUM(OFFSET(Table2[[#This Row],[Thành tiền]],0,0,-COUNTIF(Table2[Số HĐ],Table2[[#This Row],[Số HĐ]]))),"")</f>
        <v>1562000</v>
      </c>
      <c r="K1410" s="152" t="s">
        <v>464</v>
      </c>
      <c r="L1410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10" s="153" t="s">
        <v>3336</v>
      </c>
    </row>
    <row r="1411" spans="1:13" ht="35.1" customHeight="1" x14ac:dyDescent="0.2">
      <c r="A1411" s="155"/>
      <c r="B1411" s="156"/>
      <c r="C1411" s="157" t="str">
        <f t="shared" si="29"/>
        <v/>
      </c>
      <c r="D1411" s="158"/>
      <c r="E1411" s="159" t="str">
        <f>IF(Table2[[#This Row],[Tên hàng hóa]]&lt;&gt;0,VLOOKUP(Table2[[#This Row],[Tên hàng hóa]],Table1[[Tên hàng hóa]:[Quy cách]],2,0),"")</f>
        <v/>
      </c>
      <c r="F1411" s="159" t="str">
        <f>IF(Table2[[#This Row],[Tên hàng hóa]]&lt;&gt;0,VLOOKUP(Table2[[#This Row],[Tên hàng hóa]],Table1[[Tên hàng hóa]:[ĐVT]],3,0),"")</f>
        <v/>
      </c>
      <c r="G1411" s="160"/>
      <c r="H1411" s="160"/>
      <c r="I1411" s="161" t="str">
        <f>IF(Table2[[#This Row],[Số lượng]]&lt;&gt;0,Table2[[#This Row],[Số lượng]]*Table2[[#This Row],[Đơn giá mua]],"")</f>
        <v/>
      </c>
      <c r="J1411" s="161" t="str">
        <f ca="1">IF(AND(Table2[[#This Row],[Tên hàng hóa]]&lt;&gt;0,D1412=""),SUM(OFFSET(Table2[[#This Row],[Thành tiền]],0,0,-COUNTIF(Table2[Số HĐ],Table2[[#This Row],[Số HĐ]]))),"")</f>
        <v/>
      </c>
      <c r="K1411" s="160"/>
      <c r="L141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11" s="162"/>
    </row>
    <row r="1412" spans="1:13" ht="35.1" customHeight="1" x14ac:dyDescent="0.2">
      <c r="A1412" s="155">
        <v>42572</v>
      </c>
      <c r="B1412" s="149" t="s">
        <v>3279</v>
      </c>
      <c r="C1412" s="157" t="s">
        <v>480</v>
      </c>
      <c r="D1412" s="150" t="s">
        <v>3275</v>
      </c>
      <c r="E1412" s="159" t="str">
        <f>IF(Table2[[#This Row],[Tên hàng hóa]]&lt;&gt;0,VLOOKUP(Table2[[#This Row],[Tên hàng hóa]],Table1[[Tên hàng hóa]:[Quy cách]],2,0),"")</f>
        <v>OMRON</v>
      </c>
      <c r="F1412" s="159" t="str">
        <f>IF(Table2[[#This Row],[Tên hàng hóa]]&lt;&gt;0,VLOOKUP(Table2[[#This Row],[Tên hàng hóa]],Table1[[Tên hàng hóa]:[ĐVT]],3,0),"")</f>
        <v>Cái</v>
      </c>
      <c r="G1412" s="164">
        <v>3246100</v>
      </c>
      <c r="H1412" s="160">
        <v>1</v>
      </c>
      <c r="I1412" s="161">
        <f>IF(Table2[[#This Row],[Số lượng]]&lt;&gt;0,Table2[[#This Row],[Số lượng]]*Table2[[#This Row],[Đơn giá mua]],"")</f>
        <v>3246100</v>
      </c>
      <c r="J1412" s="161">
        <f ca="1">IF(AND(Table2[[#This Row],[Tên hàng hóa]]&lt;&gt;0,D1413=""),SUM(OFFSET(Table2[[#This Row],[Thành tiền]],0,0,-COUNTIF(Table2[Số HĐ],Table2[[#This Row],[Số HĐ]]))),"")</f>
        <v>3246100</v>
      </c>
      <c r="K1412" s="152" t="s">
        <v>464</v>
      </c>
      <c r="L1412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12" s="153" t="s">
        <v>3638</v>
      </c>
    </row>
    <row r="1413" spans="1:13" ht="35.1" customHeight="1" x14ac:dyDescent="0.2">
      <c r="A1413" s="155"/>
      <c r="B1413" s="156"/>
      <c r="C1413" s="157" t="str">
        <f t="shared" si="29"/>
        <v/>
      </c>
      <c r="D1413" s="158"/>
      <c r="E1413" s="159" t="str">
        <f>IF(Table2[[#This Row],[Tên hàng hóa]]&lt;&gt;0,VLOOKUP(Table2[[#This Row],[Tên hàng hóa]],Table1[[Tên hàng hóa]:[Quy cách]],2,0),"")</f>
        <v/>
      </c>
      <c r="F1413" s="159" t="str">
        <f>IF(Table2[[#This Row],[Tên hàng hóa]]&lt;&gt;0,VLOOKUP(Table2[[#This Row],[Tên hàng hóa]],Table1[[Tên hàng hóa]:[ĐVT]],3,0),"")</f>
        <v/>
      </c>
      <c r="G1413" s="160"/>
      <c r="H1413" s="160"/>
      <c r="I1413" s="161" t="str">
        <f>IF(Table2[[#This Row],[Số lượng]]&lt;&gt;0,Table2[[#This Row],[Số lượng]]*Table2[[#This Row],[Đơn giá mua]],"")</f>
        <v/>
      </c>
      <c r="J1413" s="161" t="str">
        <f ca="1">IF(AND(Table2[[#This Row],[Tên hàng hóa]]&lt;&gt;0,D1414=""),SUM(OFFSET(Table2[[#This Row],[Thành tiền]],0,0,-COUNTIF(Table2[Số HĐ],Table2[[#This Row],[Số HĐ]]))),"")</f>
        <v/>
      </c>
      <c r="K1413" s="160"/>
      <c r="L1413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13" s="162"/>
    </row>
    <row r="1414" spans="1:13" ht="35.1" customHeight="1" x14ac:dyDescent="0.2">
      <c r="A1414" s="155">
        <v>42558</v>
      </c>
      <c r="B1414" s="149" t="s">
        <v>3280</v>
      </c>
      <c r="C1414" s="140" t="s">
        <v>521</v>
      </c>
      <c r="D1414" s="150" t="s">
        <v>392</v>
      </c>
      <c r="E1414" s="159" t="str">
        <f>IF(Table2[[#This Row],[Tên hàng hóa]]&lt;&gt;0,VLOOKUP(Table2[[#This Row],[Tên hàng hóa]],Table1[[Tên hàng hóa]:[Quy cách]],2,0),"")</f>
        <v>Timer</v>
      </c>
      <c r="F1414" s="159" t="str">
        <f>IF(Table2[[#This Row],[Tên hàng hóa]]&lt;&gt;0,VLOOKUP(Table2[[#This Row],[Tên hàng hóa]],Table1[[Tên hàng hóa]:[ĐVT]],3,0),"")</f>
        <v>Cái</v>
      </c>
      <c r="G1414" s="160">
        <v>495000</v>
      </c>
      <c r="H1414" s="160">
        <v>2</v>
      </c>
      <c r="I1414" s="161">
        <f>IF(Table2[[#This Row],[Số lượng]]&lt;&gt;0,Table2[[#This Row],[Số lượng]]*Table2[[#This Row],[Đơn giá mua]],"")</f>
        <v>990000</v>
      </c>
      <c r="J1414" s="161" t="str">
        <f ca="1">IF(AND(Table2[[#This Row],[Tên hàng hóa]]&lt;&gt;0,D1415=""),SUM(OFFSET(Table2[[#This Row],[Thành tiền]],0,0,-COUNTIF(Table2[Số HĐ],Table2[[#This Row],[Số HĐ]]))),"")</f>
        <v/>
      </c>
      <c r="K1414" s="160"/>
      <c r="L1414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14" s="162"/>
    </row>
    <row r="1415" spans="1:13" ht="35.1" customHeight="1" x14ac:dyDescent="0.2">
      <c r="A1415" s="155">
        <v>42558</v>
      </c>
      <c r="B1415" s="149" t="s">
        <v>3280</v>
      </c>
      <c r="C1415" s="140" t="s">
        <v>521</v>
      </c>
      <c r="D1415" s="150" t="s">
        <v>137</v>
      </c>
      <c r="E1415" s="159" t="str">
        <f>IF(Table2[[#This Row],[Tên hàng hóa]]&lt;&gt;0,VLOOKUP(Table2[[#This Row],[Tên hàng hóa]],Table1[[Tên hàng hóa]:[Quy cách]],2,0),"")</f>
        <v>Bộ Điều Khiển Nhiệt Độ</v>
      </c>
      <c r="F1415" s="159" t="str">
        <f>IF(Table2[[#This Row],[Tên hàng hóa]]&lt;&gt;0,VLOOKUP(Table2[[#This Row],[Tên hàng hóa]],Table1[[Tên hàng hóa]:[ĐVT]],3,0),"")</f>
        <v>Cái</v>
      </c>
      <c r="G1415" s="160">
        <v>1210000</v>
      </c>
      <c r="H1415" s="160">
        <v>2</v>
      </c>
      <c r="I1415" s="161">
        <f>IF(Table2[[#This Row],[Số lượng]]&lt;&gt;0,Table2[[#This Row],[Số lượng]]*Table2[[#This Row],[Đơn giá mua]],"")</f>
        <v>2420000</v>
      </c>
      <c r="J1415" s="161" t="str">
        <f ca="1">IF(AND(Table2[[#This Row],[Tên hàng hóa]]&lt;&gt;0,D1416=""),SUM(OFFSET(Table2[[#This Row],[Thành tiền]],0,0,-COUNTIF(Table2[Số HĐ],Table2[[#This Row],[Số HĐ]]))),"")</f>
        <v/>
      </c>
      <c r="K1415" s="160"/>
      <c r="L1415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15" s="162"/>
    </row>
    <row r="1416" spans="1:13" ht="35.1" customHeight="1" x14ac:dyDescent="0.2">
      <c r="A1416" s="155">
        <v>42558</v>
      </c>
      <c r="B1416" s="149" t="s">
        <v>3280</v>
      </c>
      <c r="C1416" s="140" t="s">
        <v>521</v>
      </c>
      <c r="D1416" s="150" t="s">
        <v>279</v>
      </c>
      <c r="E1416" s="159" t="str">
        <f>IF(Table2[[#This Row],[Tên hàng hóa]]&lt;&gt;0,VLOOKUP(Table2[[#This Row],[Tên hàng hóa]],Table1[[Tên hàng hóa]:[Quy cách]],2,0),"")</f>
        <v>Cảm Biến</v>
      </c>
      <c r="F1416" s="159" t="str">
        <f>IF(Table2[[#This Row],[Tên hàng hóa]]&lt;&gt;0,VLOOKUP(Table2[[#This Row],[Tên hàng hóa]],Table1[[Tên hàng hóa]:[ĐVT]],3,0),"")</f>
        <v>Cái</v>
      </c>
      <c r="G1416" s="160">
        <v>187000</v>
      </c>
      <c r="H1416" s="160">
        <v>1</v>
      </c>
      <c r="I1416" s="161">
        <f>IF(Table2[[#This Row],[Số lượng]]&lt;&gt;0,Table2[[#This Row],[Số lượng]]*Table2[[#This Row],[Đơn giá mua]],"")</f>
        <v>187000</v>
      </c>
      <c r="J1416" s="161" t="str">
        <f ca="1">IF(AND(Table2[[#This Row],[Tên hàng hóa]]&lt;&gt;0,D1417=""),SUM(OFFSET(Table2[[#This Row],[Thành tiền]],0,0,-COUNTIF(Table2[Số HĐ],Table2[[#This Row],[Số HĐ]]))),"")</f>
        <v/>
      </c>
      <c r="K1416" s="160"/>
      <c r="L1416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16" s="162"/>
    </row>
    <row r="1417" spans="1:13" ht="35.1" customHeight="1" x14ac:dyDescent="0.2">
      <c r="A1417" s="155">
        <v>42558</v>
      </c>
      <c r="B1417" s="149" t="s">
        <v>3280</v>
      </c>
      <c r="C1417" s="140" t="s">
        <v>521</v>
      </c>
      <c r="D1417" s="150" t="s">
        <v>1903</v>
      </c>
      <c r="E1417" s="159" t="str">
        <f>IF(Table2[[#This Row],[Tên hàng hóa]]&lt;&gt;0,VLOOKUP(Table2[[#This Row],[Tên hàng hóa]],Table1[[Tên hàng hóa]:[Quy cách]],2,0),"")</f>
        <v>Cáp mitsu</v>
      </c>
      <c r="F1417" s="159" t="str">
        <f>IF(Table2[[#This Row],[Tên hàng hóa]]&lt;&gt;0,VLOOKUP(Table2[[#This Row],[Tên hàng hóa]],Table1[[Tên hàng hóa]:[ĐVT]],3,0),"")</f>
        <v>Cái</v>
      </c>
      <c r="G1417" s="160">
        <v>495000</v>
      </c>
      <c r="H1417" s="160">
        <v>1</v>
      </c>
      <c r="I1417" s="161">
        <f>IF(Table2[[#This Row],[Số lượng]]&lt;&gt;0,Table2[[#This Row],[Số lượng]]*Table2[[#This Row],[Đơn giá mua]],"")</f>
        <v>495000</v>
      </c>
      <c r="J1417" s="161" t="str">
        <f ca="1">IF(AND(Table2[[#This Row],[Tên hàng hóa]]&lt;&gt;0,D1418=""),SUM(OFFSET(Table2[[#This Row],[Thành tiền]],0,0,-COUNTIF(Table2[Số HĐ],Table2[[#This Row],[Số HĐ]]))),"")</f>
        <v/>
      </c>
      <c r="K1417" s="160"/>
      <c r="L1417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17" s="162"/>
    </row>
    <row r="1418" spans="1:13" ht="35.1" customHeight="1" x14ac:dyDescent="0.2">
      <c r="A1418" s="155">
        <v>42558</v>
      </c>
      <c r="B1418" s="149" t="s">
        <v>3280</v>
      </c>
      <c r="C1418" s="140" t="s">
        <v>521</v>
      </c>
      <c r="D1418" s="150" t="s">
        <v>108</v>
      </c>
      <c r="E1418" s="159" t="str">
        <f>IF(Table2[[#This Row],[Tên hàng hóa]]&lt;&gt;0,VLOOKUP(Table2[[#This Row],[Tên hàng hóa]],Table1[[Tên hàng hóa]:[Quy cách]],2,0),"")</f>
        <v>Bộ Điều Khiển Lập Trình</v>
      </c>
      <c r="F1418" s="159" t="str">
        <f>IF(Table2[[#This Row],[Tên hàng hóa]]&lt;&gt;0,VLOOKUP(Table2[[#This Row],[Tên hàng hóa]],Table1[[Tên hàng hóa]:[ĐVT]],3,0),"")</f>
        <v>Cái</v>
      </c>
      <c r="G1418" s="160">
        <v>3135000</v>
      </c>
      <c r="H1418" s="160">
        <v>1</v>
      </c>
      <c r="I1418" s="161">
        <f>IF(Table2[[#This Row],[Số lượng]]&lt;&gt;0,Table2[[#This Row],[Số lượng]]*Table2[[#This Row],[Đơn giá mua]],"")</f>
        <v>3135000</v>
      </c>
      <c r="J1418" s="161">
        <f ca="1">IF(AND(Table2[[#This Row],[Tên hàng hóa]]&lt;&gt;0,D1419=""),SUM(OFFSET(Table2[[#This Row],[Thành tiền]],0,0,-COUNTIF(Table2[Số HĐ],Table2[[#This Row],[Số HĐ]]))),"")</f>
        <v>7227000</v>
      </c>
      <c r="K1418" s="152" t="s">
        <v>464</v>
      </c>
      <c r="L1418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18" s="153" t="s">
        <v>3858</v>
      </c>
    </row>
    <row r="1419" spans="1:13" ht="35.1" customHeight="1" x14ac:dyDescent="0.2">
      <c r="A1419" s="155"/>
      <c r="B1419" s="156"/>
      <c r="C1419" s="157" t="str">
        <f t="shared" si="29"/>
        <v/>
      </c>
      <c r="D1419" s="158"/>
      <c r="E1419" s="159" t="str">
        <f>IF(Table2[[#This Row],[Tên hàng hóa]]&lt;&gt;0,VLOOKUP(Table2[[#This Row],[Tên hàng hóa]],Table1[[Tên hàng hóa]:[Quy cách]],2,0),"")</f>
        <v/>
      </c>
      <c r="F1419" s="159" t="str">
        <f>IF(Table2[[#This Row],[Tên hàng hóa]]&lt;&gt;0,VLOOKUP(Table2[[#This Row],[Tên hàng hóa]],Table1[[Tên hàng hóa]:[ĐVT]],3,0),"")</f>
        <v/>
      </c>
      <c r="G1419" s="160"/>
      <c r="H1419" s="160"/>
      <c r="I1419" s="161" t="str">
        <f>IF(Table2[[#This Row],[Số lượng]]&lt;&gt;0,Table2[[#This Row],[Số lượng]]*Table2[[#This Row],[Đơn giá mua]],"")</f>
        <v/>
      </c>
      <c r="J1419" s="161" t="str">
        <f ca="1">IF(AND(Table2[[#This Row],[Tên hàng hóa]]&lt;&gt;0,D1420=""),SUM(OFFSET(Table2[[#This Row],[Thành tiền]],0,0,-COUNTIF(Table2[Số HĐ],Table2[[#This Row],[Số HĐ]]))),"")</f>
        <v/>
      </c>
      <c r="K1419" s="160"/>
      <c r="L1419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19" s="162"/>
    </row>
    <row r="1420" spans="1:13" ht="35.1" customHeight="1" x14ac:dyDescent="0.2">
      <c r="A1420" s="155">
        <v>42572</v>
      </c>
      <c r="B1420" s="149" t="s">
        <v>3282</v>
      </c>
      <c r="C1420" s="157" t="s">
        <v>1119</v>
      </c>
      <c r="D1420" s="150" t="s">
        <v>3281</v>
      </c>
      <c r="E1420" s="159" t="str">
        <f>IF(Table2[[#This Row],[Tên hàng hóa]]&lt;&gt;0,VLOOKUP(Table2[[#This Row],[Tên hàng hóa]],Table1[[Tên hàng hóa]:[Quy cách]],2,0),"")</f>
        <v>Schneider</v>
      </c>
      <c r="F1420" s="159" t="str">
        <f>IF(Table2[[#This Row],[Tên hàng hóa]]&lt;&gt;0,VLOOKUP(Table2[[#This Row],[Tên hàng hóa]],Table1[[Tên hàng hóa]:[ĐVT]],3,0),"")</f>
        <v>Cái</v>
      </c>
      <c r="G1420" s="160">
        <v>2944700</v>
      </c>
      <c r="H1420" s="160">
        <v>2</v>
      </c>
      <c r="I1420" s="161">
        <f>IF(Table2[[#This Row],[Số lượng]]&lt;&gt;0,Table2[[#This Row],[Số lượng]]*Table2[[#This Row],[Đơn giá mua]],"")</f>
        <v>5889400</v>
      </c>
      <c r="J1420" s="161">
        <f ca="1">IF(AND(Table2[[#This Row],[Tên hàng hóa]]&lt;&gt;0,D1421=""),SUM(OFFSET(Table2[[#This Row],[Thành tiền]],0,0,-COUNTIF(Table2[Số HĐ],Table2[[#This Row],[Số HĐ]]))),"")</f>
        <v>5889400</v>
      </c>
      <c r="K1420" s="152" t="s">
        <v>464</v>
      </c>
      <c r="L1420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20" s="153" t="s">
        <v>3336</v>
      </c>
    </row>
    <row r="1421" spans="1:13" ht="35.1" customHeight="1" x14ac:dyDescent="0.2">
      <c r="A1421" s="155"/>
      <c r="B1421" s="156"/>
      <c r="C1421" s="157" t="str">
        <f t="shared" si="29"/>
        <v/>
      </c>
      <c r="D1421" s="158"/>
      <c r="E1421" s="159" t="str">
        <f>IF(Table2[[#This Row],[Tên hàng hóa]]&lt;&gt;0,VLOOKUP(Table2[[#This Row],[Tên hàng hóa]],Table1[[Tên hàng hóa]:[Quy cách]],2,0),"")</f>
        <v/>
      </c>
      <c r="F1421" s="159" t="str">
        <f>IF(Table2[[#This Row],[Tên hàng hóa]]&lt;&gt;0,VLOOKUP(Table2[[#This Row],[Tên hàng hóa]],Table1[[Tên hàng hóa]:[ĐVT]],3,0),"")</f>
        <v/>
      </c>
      <c r="G1421" s="160"/>
      <c r="H1421" s="160"/>
      <c r="I1421" s="161" t="str">
        <f>IF(Table2[[#This Row],[Số lượng]]&lt;&gt;0,Table2[[#This Row],[Số lượng]]*Table2[[#This Row],[Đơn giá mua]],"")</f>
        <v/>
      </c>
      <c r="J1421" s="161" t="str">
        <f ca="1">IF(AND(Table2[[#This Row],[Tên hàng hóa]]&lt;&gt;0,D1422=""),SUM(OFFSET(Table2[[#This Row],[Thành tiền]],0,0,-COUNTIF(Table2[Số HĐ],Table2[[#This Row],[Số HĐ]]))),"")</f>
        <v/>
      </c>
      <c r="K1421" s="160"/>
      <c r="L1421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21" s="162"/>
    </row>
    <row r="1422" spans="1:13" ht="35.1" customHeight="1" x14ac:dyDescent="0.2">
      <c r="A1422" s="155">
        <v>42572</v>
      </c>
      <c r="B1422" s="149" t="s">
        <v>3285</v>
      </c>
      <c r="C1422" s="154" t="s">
        <v>3286</v>
      </c>
      <c r="D1422" s="150" t="s">
        <v>3283</v>
      </c>
      <c r="E1422" s="159" t="str">
        <f>IF(Table2[[#This Row],[Tên hàng hóa]]&lt;&gt;0,VLOOKUP(Table2[[#This Row],[Tên hàng hóa]],Table1[[Tên hàng hóa]:[Quy cách]],2,0),"")</f>
        <v>STNC</v>
      </c>
      <c r="F1422" s="159" t="str">
        <f>IF(Table2[[#This Row],[Tên hàng hóa]]&lt;&gt;0,VLOOKUP(Table2[[#This Row],[Tên hàng hóa]],Table1[[Tên hàng hóa]:[ĐVT]],3,0),"")</f>
        <v>Cái</v>
      </c>
      <c r="G1422" s="160">
        <v>85800</v>
      </c>
      <c r="H1422" s="160">
        <v>10</v>
      </c>
      <c r="I1422" s="161">
        <f>IF(Table2[[#This Row],[Số lượng]]&lt;&gt;0,Table2[[#This Row],[Số lượng]]*Table2[[#This Row],[Đơn giá mua]],"")</f>
        <v>858000</v>
      </c>
      <c r="J1422" s="161">
        <f ca="1">IF(AND(Table2[[#This Row],[Tên hàng hóa]]&lt;&gt;0,D1423=""),SUM(OFFSET(Table2[[#This Row],[Thành tiền]],0,0,-COUNTIF(Table2[Số HĐ],Table2[[#This Row],[Số HĐ]]))),"")</f>
        <v>858000</v>
      </c>
      <c r="K1422" s="152" t="s">
        <v>464</v>
      </c>
      <c r="L1422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22" s="153" t="s">
        <v>2136</v>
      </c>
    </row>
    <row r="1423" spans="1:13" ht="35.1" customHeight="1" x14ac:dyDescent="0.2">
      <c r="A1423" s="155"/>
      <c r="B1423" s="156"/>
      <c r="C1423" s="157" t="str">
        <f t="shared" si="29"/>
        <v/>
      </c>
      <c r="D1423" s="158"/>
      <c r="E1423" s="159" t="str">
        <f>IF(Table2[[#This Row],[Tên hàng hóa]]&lt;&gt;0,VLOOKUP(Table2[[#This Row],[Tên hàng hóa]],Table1[[Tên hàng hóa]:[Quy cách]],2,0),"")</f>
        <v/>
      </c>
      <c r="F1423" s="159" t="str">
        <f>IF(Table2[[#This Row],[Tên hàng hóa]]&lt;&gt;0,VLOOKUP(Table2[[#This Row],[Tên hàng hóa]],Table1[[Tên hàng hóa]:[ĐVT]],3,0),"")</f>
        <v/>
      </c>
      <c r="G1423" s="160"/>
      <c r="H1423" s="160"/>
      <c r="I1423" s="161" t="str">
        <f>IF(Table2[[#This Row],[Số lượng]]&lt;&gt;0,Table2[[#This Row],[Số lượng]]*Table2[[#This Row],[Đơn giá mua]],"")</f>
        <v/>
      </c>
      <c r="J1423" s="161" t="str">
        <f ca="1">IF(AND(Table2[[#This Row],[Tên hàng hóa]]&lt;&gt;0,D1424=""),SUM(OFFSET(Table2[[#This Row],[Thành tiền]],0,0,-COUNTIF(Table2[Số HĐ],Table2[[#This Row],[Số HĐ]]))),"")</f>
        <v/>
      </c>
      <c r="K1423" s="160"/>
      <c r="L1423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23" s="162"/>
    </row>
    <row r="1424" spans="1:13" ht="35.1" customHeight="1" x14ac:dyDescent="0.2">
      <c r="A1424" s="155">
        <v>42572</v>
      </c>
      <c r="B1424" s="149" t="s">
        <v>3292</v>
      </c>
      <c r="C1424" s="154" t="s">
        <v>3293</v>
      </c>
      <c r="D1424" s="150" t="s">
        <v>3078</v>
      </c>
      <c r="E1424" s="159" t="str">
        <f>IF(Table2[[#This Row],[Tên hàng hóa]]&lt;&gt;0,VLOOKUP(Table2[[#This Row],[Tên hàng hóa]],Table1[[Tên hàng hóa]:[Quy cách]],2,0),"")</f>
        <v>UNI-D</v>
      </c>
      <c r="F1424" s="159" t="str">
        <f>IF(Table2[[#This Row],[Tên hàng hóa]]&lt;&gt;0,VLOOKUP(Table2[[#This Row],[Tên hàng hóa]],Table1[[Tên hàng hóa]:[ĐVT]],3,0),"")</f>
        <v>Cái</v>
      </c>
      <c r="G1424" s="160">
        <v>220000</v>
      </c>
      <c r="H1424" s="160">
        <v>10</v>
      </c>
      <c r="I1424" s="161">
        <f>IF(Table2[[#This Row],[Số lượng]]&lt;&gt;0,Table2[[#This Row],[Số lượng]]*Table2[[#This Row],[Đơn giá mua]],"")</f>
        <v>2200000</v>
      </c>
      <c r="J1424" s="161">
        <f ca="1">IF(AND(Table2[[#This Row],[Tên hàng hóa]]&lt;&gt;0,D1425=""),SUM(OFFSET(Table2[[#This Row],[Thành tiền]],0,0,-COUNTIF(Table2[Số HĐ],Table2[[#This Row],[Số HĐ]]))),"")</f>
        <v>2200000</v>
      </c>
      <c r="K1424" s="152" t="s">
        <v>464</v>
      </c>
      <c r="L1424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24" s="153" t="s">
        <v>2136</v>
      </c>
    </row>
    <row r="1425" spans="1:13" ht="35.1" customHeight="1" x14ac:dyDescent="0.2">
      <c r="A1425" s="155"/>
      <c r="B1425" s="156"/>
      <c r="C1425" s="157" t="str">
        <f t="shared" si="29"/>
        <v/>
      </c>
      <c r="D1425" s="158"/>
      <c r="E1425" s="159" t="str">
        <f>IF(Table2[[#This Row],[Tên hàng hóa]]&lt;&gt;0,VLOOKUP(Table2[[#This Row],[Tên hàng hóa]],Table1[[Tên hàng hóa]:[Quy cách]],2,0),"")</f>
        <v/>
      </c>
      <c r="F1425" s="159" t="str">
        <f>IF(Table2[[#This Row],[Tên hàng hóa]]&lt;&gt;0,VLOOKUP(Table2[[#This Row],[Tên hàng hóa]],Table1[[Tên hàng hóa]:[ĐVT]],3,0),"")</f>
        <v/>
      </c>
      <c r="G1425" s="160"/>
      <c r="H1425" s="160"/>
      <c r="I1425" s="161" t="str">
        <f>IF(Table2[[#This Row],[Số lượng]]&lt;&gt;0,Table2[[#This Row],[Số lượng]]*Table2[[#This Row],[Đơn giá mua]],"")</f>
        <v/>
      </c>
      <c r="J1425" s="161" t="str">
        <f ca="1">IF(AND(Table2[[#This Row],[Tên hàng hóa]]&lt;&gt;0,D1426=""),SUM(OFFSET(Table2[[#This Row],[Thành tiền]],0,0,-COUNTIF(Table2[Số HĐ],Table2[[#This Row],[Số HĐ]]))),"")</f>
        <v/>
      </c>
      <c r="K1425" s="160"/>
      <c r="L1425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25" s="162"/>
    </row>
    <row r="1426" spans="1:13" ht="35.1" customHeight="1" x14ac:dyDescent="0.2">
      <c r="A1426" s="155">
        <v>42577</v>
      </c>
      <c r="B1426" s="149" t="s">
        <v>3302</v>
      </c>
      <c r="C1426" s="140" t="s">
        <v>480</v>
      </c>
      <c r="D1426" s="150" t="s">
        <v>2370</v>
      </c>
      <c r="E1426" s="159" t="str">
        <f>IF(Table2[[#This Row],[Tên hàng hóa]]&lt;&gt;0,VLOOKUP(Table2[[#This Row],[Tên hàng hóa]],Table1[[Tên hàng hóa]:[Quy cách]],2,0),"")</f>
        <v>Relay</v>
      </c>
      <c r="F1426" s="159" t="str">
        <f>IF(Table2[[#This Row],[Tên hàng hóa]]&lt;&gt;0,VLOOKUP(Table2[[#This Row],[Tên hàng hóa]],Table1[[Tên hàng hóa]:[ĐVT]],3,0),"")</f>
        <v>Cái</v>
      </c>
      <c r="G1426" s="160">
        <v>2910600</v>
      </c>
      <c r="H1426" s="160">
        <v>5</v>
      </c>
      <c r="I1426" s="161">
        <f>IF(Table2[[#This Row],[Số lượng]]&lt;&gt;0,Table2[[#This Row],[Số lượng]]*Table2[[#This Row],[Đơn giá mua]],"")</f>
        <v>14553000</v>
      </c>
      <c r="J1426" s="161">
        <f ca="1">IF(AND(Table2[[#This Row],[Tên hàng hóa]]&lt;&gt;0,D1427=""),SUM(OFFSET(Table2[[#This Row],[Thành tiền]],0,0,-COUNTIF(Table2[Số HĐ],Table2[[#This Row],[Số HĐ]]))),"")</f>
        <v>14553000</v>
      </c>
      <c r="K1426" s="152" t="s">
        <v>464</v>
      </c>
      <c r="L1426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26" s="153" t="s">
        <v>3706</v>
      </c>
    </row>
    <row r="1427" spans="1:13" ht="35.1" customHeight="1" x14ac:dyDescent="0.2">
      <c r="A1427" s="155"/>
      <c r="B1427" s="156"/>
      <c r="C1427" s="157" t="str">
        <f t="shared" si="29"/>
        <v/>
      </c>
      <c r="D1427" s="158"/>
      <c r="E1427" s="159" t="str">
        <f>IF(Table2[[#This Row],[Tên hàng hóa]]&lt;&gt;0,VLOOKUP(Table2[[#This Row],[Tên hàng hóa]],Table1[[Tên hàng hóa]:[Quy cách]],2,0),"")</f>
        <v/>
      </c>
      <c r="F1427" s="159" t="str">
        <f>IF(Table2[[#This Row],[Tên hàng hóa]]&lt;&gt;0,VLOOKUP(Table2[[#This Row],[Tên hàng hóa]],Table1[[Tên hàng hóa]:[ĐVT]],3,0),"")</f>
        <v/>
      </c>
      <c r="G1427" s="160"/>
      <c r="H1427" s="160"/>
      <c r="I1427" s="161" t="str">
        <f>IF(Table2[[#This Row],[Số lượng]]&lt;&gt;0,Table2[[#This Row],[Số lượng]]*Table2[[#This Row],[Đơn giá mua]],"")</f>
        <v/>
      </c>
      <c r="J1427" s="161" t="str">
        <f ca="1">IF(AND(Table2[[#This Row],[Tên hàng hóa]]&lt;&gt;0,D1428=""),SUM(OFFSET(Table2[[#This Row],[Thành tiền]],0,0,-COUNTIF(Table2[Số HĐ],Table2[[#This Row],[Số HĐ]]))),"")</f>
        <v/>
      </c>
      <c r="K1427" s="160"/>
      <c r="L1427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27" s="162"/>
    </row>
    <row r="1428" spans="1:13" ht="35.1" customHeight="1" x14ac:dyDescent="0.2">
      <c r="A1428" s="155">
        <v>42577</v>
      </c>
      <c r="B1428" s="149" t="s">
        <v>3303</v>
      </c>
      <c r="C1428" s="140" t="s">
        <v>480</v>
      </c>
      <c r="D1428" s="150" t="s">
        <v>3304</v>
      </c>
      <c r="E1428" s="159" t="str">
        <f>IF(Table2[[#This Row],[Tên hàng hóa]]&lt;&gt;0,VLOOKUP(Table2[[#This Row],[Tên hàng hóa]],Table1[[Tên hàng hóa]:[Quy cách]],2,0),"")</f>
        <v>OMRON</v>
      </c>
      <c r="F1428" s="159" t="str">
        <f>IF(Table2[[#This Row],[Tên hàng hóa]]&lt;&gt;0,VLOOKUP(Table2[[#This Row],[Tên hàng hóa]],Table1[[Tên hàng hóa]:[ĐVT]],3,0),"")</f>
        <v>Cái</v>
      </c>
      <c r="G1428" s="160">
        <v>2432100</v>
      </c>
      <c r="H1428" s="160">
        <v>2</v>
      </c>
      <c r="I1428" s="161">
        <f>IF(Table2[[#This Row],[Số lượng]]&lt;&gt;0,Table2[[#This Row],[Số lượng]]*Table2[[#This Row],[Đơn giá mua]],"")</f>
        <v>4864200</v>
      </c>
      <c r="J1428" s="161">
        <f ca="1">IF(AND(Table2[[#This Row],[Tên hàng hóa]]&lt;&gt;0,D1429=""),SUM(OFFSET(Table2[[#This Row],[Thành tiền]],0,0,-COUNTIF(Table2[Số HĐ],Table2[[#This Row],[Số HĐ]]))),"")</f>
        <v>4864200</v>
      </c>
      <c r="K1428" s="152" t="s">
        <v>464</v>
      </c>
      <c r="L1428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28" s="153" t="s">
        <v>3706</v>
      </c>
    </row>
    <row r="1429" spans="1:13" ht="35.1" customHeight="1" x14ac:dyDescent="0.2">
      <c r="A1429" s="155"/>
      <c r="B1429" s="156"/>
      <c r="C1429" s="157" t="str">
        <f t="shared" si="29"/>
        <v/>
      </c>
      <c r="D1429" s="158"/>
      <c r="E1429" s="159" t="str">
        <f>IF(Table2[[#This Row],[Tên hàng hóa]]&lt;&gt;0,VLOOKUP(Table2[[#This Row],[Tên hàng hóa]],Table1[[Tên hàng hóa]:[Quy cách]],2,0),"")</f>
        <v/>
      </c>
      <c r="F1429" s="159" t="str">
        <f>IF(Table2[[#This Row],[Tên hàng hóa]]&lt;&gt;0,VLOOKUP(Table2[[#This Row],[Tên hàng hóa]],Table1[[Tên hàng hóa]:[ĐVT]],3,0),"")</f>
        <v/>
      </c>
      <c r="G1429" s="160"/>
      <c r="H1429" s="160"/>
      <c r="I1429" s="161" t="str">
        <f>IF(Table2[[#This Row],[Số lượng]]&lt;&gt;0,Table2[[#This Row],[Số lượng]]*Table2[[#This Row],[Đơn giá mua]],"")</f>
        <v/>
      </c>
      <c r="J1429" s="161" t="str">
        <f ca="1">IF(AND(Table2[[#This Row],[Tên hàng hóa]]&lt;&gt;0,D1430=""),SUM(OFFSET(Table2[[#This Row],[Thành tiền]],0,0,-COUNTIF(Table2[Số HĐ],Table2[[#This Row],[Số HĐ]]))),"")</f>
        <v/>
      </c>
      <c r="K1429" s="160"/>
      <c r="L1429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29" s="162"/>
    </row>
    <row r="1430" spans="1:13" ht="35.1" customHeight="1" x14ac:dyDescent="0.2">
      <c r="A1430" s="155">
        <v>42578</v>
      </c>
      <c r="B1430" s="149" t="s">
        <v>3321</v>
      </c>
      <c r="C1430" s="140" t="s">
        <v>480</v>
      </c>
      <c r="D1430" s="150" t="s">
        <v>205</v>
      </c>
      <c r="E1430" s="159" t="str">
        <f>IF(Table2[[#This Row],[Tên hàng hóa]]&lt;&gt;0,VLOOKUP(Table2[[#This Row],[Tên hàng hóa]],Table1[[Tên hàng hóa]:[Quy cách]],2,0),"")</f>
        <v>Bộ Xử Lý Tín Hiệu Và Phụ Kiện</v>
      </c>
      <c r="F1430" s="159" t="str">
        <f>IF(Table2[[#This Row],[Tên hàng hóa]]&lt;&gt;0,VLOOKUP(Table2[[#This Row],[Tên hàng hóa]],Table1[[Tên hàng hóa]:[ĐVT]],3,0),"")</f>
        <v>Cái</v>
      </c>
      <c r="G1430" s="160">
        <v>4697000</v>
      </c>
      <c r="H1430" s="160">
        <v>1</v>
      </c>
      <c r="I1430" s="161">
        <f>IF(Table2[[#This Row],[Số lượng]]&lt;&gt;0,Table2[[#This Row],[Số lượng]]*Table2[[#This Row],[Đơn giá mua]],"")</f>
        <v>4697000</v>
      </c>
      <c r="J1430" s="161" t="str">
        <f ca="1">IF(AND(Table2[[#This Row],[Tên hàng hóa]]&lt;&gt;0,D1431=""),SUM(OFFSET(Table2[[#This Row],[Thành tiền]],0,0,-COUNTIF(Table2[Số HĐ],Table2[[#This Row],[Số HĐ]]))),"")</f>
        <v/>
      </c>
      <c r="K1430" s="160"/>
      <c r="L1430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30" s="162"/>
    </row>
    <row r="1431" spans="1:13" ht="35.1" customHeight="1" x14ac:dyDescent="0.2">
      <c r="A1431" s="155">
        <v>42578</v>
      </c>
      <c r="B1431" s="149" t="s">
        <v>3321</v>
      </c>
      <c r="C1431" s="157" t="str">
        <f t="shared" si="29"/>
        <v>CTY TNHH TM -DV Thuận Phương</v>
      </c>
      <c r="D1431" s="150" t="s">
        <v>198</v>
      </c>
      <c r="E1431" s="159" t="str">
        <f>IF(Table2[[#This Row],[Tên hàng hóa]]&lt;&gt;0,VLOOKUP(Table2[[#This Row],[Tên hàng hóa]],Table1[[Tên hàng hóa]:[Quy cách]],2,0),"")</f>
        <v>Bộ Xử Lý Tín Hiệu Và Phụ Kiện</v>
      </c>
      <c r="F1431" s="159" t="str">
        <f>IF(Table2[[#This Row],[Tên hàng hóa]]&lt;&gt;0,VLOOKUP(Table2[[#This Row],[Tên hàng hóa]],Table1[[Tên hàng hóa]:[ĐVT]],3,0),"")</f>
        <v>Cái</v>
      </c>
      <c r="G1431" s="160">
        <v>3917100</v>
      </c>
      <c r="H1431" s="160">
        <v>1</v>
      </c>
      <c r="I1431" s="161">
        <f>IF(Table2[[#This Row],[Số lượng]]&lt;&gt;0,Table2[[#This Row],[Số lượng]]*Table2[[#This Row],[Đơn giá mua]],"")</f>
        <v>3917100</v>
      </c>
      <c r="J1431" s="161">
        <f ca="1">IF(AND(Table2[[#This Row],[Tên hàng hóa]]&lt;&gt;0,D1432=""),SUM(OFFSET(Table2[[#This Row],[Thành tiền]],0,0,-COUNTIF(Table2[Số HĐ],Table2[[#This Row],[Số HĐ]]))),"")</f>
        <v>8614100</v>
      </c>
      <c r="K1431" s="152" t="s">
        <v>464</v>
      </c>
      <c r="L1431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31" s="153" t="s">
        <v>3706</v>
      </c>
    </row>
    <row r="1432" spans="1:13" ht="35.1" customHeight="1" x14ac:dyDescent="0.2">
      <c r="A1432" s="155"/>
      <c r="B1432" s="156"/>
      <c r="C1432" s="157" t="str">
        <f t="shared" si="29"/>
        <v/>
      </c>
      <c r="D1432" s="158"/>
      <c r="E1432" s="159" t="str">
        <f>IF(Table2[[#This Row],[Tên hàng hóa]]&lt;&gt;0,VLOOKUP(Table2[[#This Row],[Tên hàng hóa]],Table1[[Tên hàng hóa]:[Quy cách]],2,0),"")</f>
        <v/>
      </c>
      <c r="F1432" s="159" t="str">
        <f>IF(Table2[[#This Row],[Tên hàng hóa]]&lt;&gt;0,VLOOKUP(Table2[[#This Row],[Tên hàng hóa]],Table1[[Tên hàng hóa]:[ĐVT]],3,0),"")</f>
        <v/>
      </c>
      <c r="G1432" s="160"/>
      <c r="H1432" s="160"/>
      <c r="I1432" s="161" t="str">
        <f>IF(Table2[[#This Row],[Số lượng]]&lt;&gt;0,Table2[[#This Row],[Số lượng]]*Table2[[#This Row],[Đơn giá mua]],"")</f>
        <v/>
      </c>
      <c r="J1432" s="161" t="str">
        <f ca="1">IF(AND(Table2[[#This Row],[Tên hàng hóa]]&lt;&gt;0,D1433=""),SUM(OFFSET(Table2[[#This Row],[Thành tiền]],0,0,-COUNTIF(Table2[Số HĐ],Table2[[#This Row],[Số HĐ]]))),"")</f>
        <v/>
      </c>
      <c r="K1432" s="160"/>
      <c r="L1432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32" s="162"/>
    </row>
    <row r="1433" spans="1:13" ht="35.1" customHeight="1" x14ac:dyDescent="0.2">
      <c r="A1433" s="155">
        <v>42578</v>
      </c>
      <c r="B1433" s="149" t="s">
        <v>3322</v>
      </c>
      <c r="C1433" s="157" t="s">
        <v>480</v>
      </c>
      <c r="D1433" s="150" t="s">
        <v>819</v>
      </c>
      <c r="E1433" s="159" t="str">
        <f>IF(Table2[[#This Row],[Tên hàng hóa]]&lt;&gt;0,VLOOKUP(Table2[[#This Row],[Tên hàng hóa]],Table1[[Tên hàng hóa]:[Quy cách]],2,0),"")</f>
        <v>Đầu dò nhiệt độ</v>
      </c>
      <c r="F1433" s="159" t="str">
        <f>IF(Table2[[#This Row],[Tên hàng hóa]]&lt;&gt;0,VLOOKUP(Table2[[#This Row],[Tên hàng hóa]],Table1[[Tên hàng hóa]:[ĐVT]],3,0),"")</f>
        <v>Cái</v>
      </c>
      <c r="G1433" s="160">
        <v>544500</v>
      </c>
      <c r="H1433" s="160">
        <v>1</v>
      </c>
      <c r="I1433" s="161">
        <f>IF(Table2[[#This Row],[Số lượng]]&lt;&gt;0,Table2[[#This Row],[Số lượng]]*Table2[[#This Row],[Đơn giá mua]],"")</f>
        <v>544500</v>
      </c>
      <c r="J1433" s="161">
        <f ca="1">IF(AND(Table2[[#This Row],[Tên hàng hóa]]&lt;&gt;0,D1434=""),SUM(OFFSET(Table2[[#This Row],[Thành tiền]],0,0,-COUNTIF(Table2[Số HĐ],Table2[[#This Row],[Số HĐ]]))),"")</f>
        <v>544500</v>
      </c>
      <c r="K1433" s="152" t="s">
        <v>464</v>
      </c>
      <c r="L1433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33" s="153" t="s">
        <v>3706</v>
      </c>
    </row>
    <row r="1434" spans="1:13" ht="35.1" customHeight="1" x14ac:dyDescent="0.2">
      <c r="A1434" s="155"/>
      <c r="B1434" s="156"/>
      <c r="C1434" s="157" t="str">
        <f t="shared" si="29"/>
        <v/>
      </c>
      <c r="D1434" s="158"/>
      <c r="E1434" s="159" t="str">
        <f>IF(Table2[[#This Row],[Tên hàng hóa]]&lt;&gt;0,VLOOKUP(Table2[[#This Row],[Tên hàng hóa]],Table1[[Tên hàng hóa]:[Quy cách]],2,0),"")</f>
        <v/>
      </c>
      <c r="F1434" s="159" t="str">
        <f>IF(Table2[[#This Row],[Tên hàng hóa]]&lt;&gt;0,VLOOKUP(Table2[[#This Row],[Tên hàng hóa]],Table1[[Tên hàng hóa]:[ĐVT]],3,0),"")</f>
        <v/>
      </c>
      <c r="G1434" s="160"/>
      <c r="H1434" s="160"/>
      <c r="I1434" s="161" t="str">
        <f>IF(Table2[[#This Row],[Số lượng]]&lt;&gt;0,Table2[[#This Row],[Số lượng]]*Table2[[#This Row],[Đơn giá mua]],"")</f>
        <v/>
      </c>
      <c r="J1434" s="161" t="str">
        <f ca="1">IF(AND(Table2[[#This Row],[Tên hàng hóa]]&lt;&gt;0,D1435=""),SUM(OFFSET(Table2[[#This Row],[Thành tiền]],0,0,-COUNTIF(Table2[Số HĐ],Table2[[#This Row],[Số HĐ]]))),"")</f>
        <v/>
      </c>
      <c r="K1434" s="160"/>
      <c r="L1434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34" s="162"/>
    </row>
    <row r="1435" spans="1:13" ht="35.1" customHeight="1" x14ac:dyDescent="0.2">
      <c r="A1435" s="155">
        <v>42579</v>
      </c>
      <c r="B1435" s="149" t="s">
        <v>3323</v>
      </c>
      <c r="C1435" s="154" t="s">
        <v>4019</v>
      </c>
      <c r="D1435" s="150" t="s">
        <v>3324</v>
      </c>
      <c r="E1435" s="159" t="str">
        <f>IF(Table2[[#This Row],[Tên hàng hóa]]&lt;&gt;0,VLOOKUP(Table2[[#This Row],[Tên hàng hóa]],Table1[[Tên hàng hóa]:[Quy cách]],2,0),"")</f>
        <v>PANASONIC</v>
      </c>
      <c r="F1435" s="159" t="str">
        <f>IF(Table2[[#This Row],[Tên hàng hóa]]&lt;&gt;0,VLOOKUP(Table2[[#This Row],[Tên hàng hóa]],Table1[[Tên hàng hóa]:[ĐVT]],3,0),"")</f>
        <v>Cái</v>
      </c>
      <c r="G1435" s="160">
        <v>4150000</v>
      </c>
      <c r="H1435" s="160">
        <v>2</v>
      </c>
      <c r="I1435" s="161">
        <f>IF(Table2[[#This Row],[Số lượng]]&lt;&gt;0,Table2[[#This Row],[Số lượng]]*Table2[[#This Row],[Đơn giá mua]],"")</f>
        <v>8300000</v>
      </c>
      <c r="J1435" s="161">
        <f ca="1">IF(AND(Table2[[#This Row],[Tên hàng hóa]]&lt;&gt;0,D1436=""),SUM(OFFSET(Table2[[#This Row],[Thành tiền]],0,0,-COUNTIF(Table2[Số HĐ],Table2[[#This Row],[Số HĐ]]))),"")</f>
        <v>8300000</v>
      </c>
      <c r="K1435" s="152" t="s">
        <v>464</v>
      </c>
      <c r="L1435" s="161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35" s="153" t="s">
        <v>2136</v>
      </c>
    </row>
    <row r="1436" spans="1:13" ht="35.1" customHeight="1" x14ac:dyDescent="0.2">
      <c r="A1436" s="155"/>
      <c r="B1436" s="156"/>
      <c r="C1436" s="157" t="str">
        <f t="shared" si="29"/>
        <v/>
      </c>
      <c r="D1436" s="158"/>
      <c r="E1436" s="159" t="str">
        <f>IF(Table2[[#This Row],[Tên hàng hóa]]&lt;&gt;0,VLOOKUP(Table2[[#This Row],[Tên hàng hóa]],Table1[[Tên hàng hóa]:[Quy cách]],2,0),"")</f>
        <v/>
      </c>
      <c r="F1436" s="159" t="str">
        <f>IF(Table2[[#This Row],[Tên hàng hóa]]&lt;&gt;0,VLOOKUP(Table2[[#This Row],[Tên hàng hóa]],Table1[[Tên hàng hóa]:[ĐVT]],3,0),"")</f>
        <v/>
      </c>
      <c r="G1436" s="160"/>
      <c r="H1436" s="160"/>
      <c r="I1436" s="161" t="str">
        <f>IF(Table2[[#This Row],[Số lượng]]&lt;&gt;0,Table2[[#This Row],[Số lượng]]*Table2[[#This Row],[Đơn giá mua]],"")</f>
        <v/>
      </c>
      <c r="J1436" s="161" t="str">
        <f ca="1">IF(AND(Table2[[#This Row],[Tên hàng hóa]]&lt;&gt;0,D1437=""),SUM(OFFSET(Table2[[#This Row],[Thành tiền]],0,0,-COUNTIF(Table2[Số HĐ],Table2[[#This Row],[Số HĐ]]))),"")</f>
        <v/>
      </c>
      <c r="K1436" s="160"/>
      <c r="L1436" s="161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36" s="162"/>
    </row>
    <row r="1437" spans="1:13" ht="35.1" customHeight="1" x14ac:dyDescent="0.2">
      <c r="A1437" s="138">
        <v>42579</v>
      </c>
      <c r="B1437" s="149" t="s">
        <v>3326</v>
      </c>
      <c r="C1437" s="157" t="s">
        <v>1119</v>
      </c>
      <c r="D1437" s="150" t="s">
        <v>2836</v>
      </c>
      <c r="E1437" s="143" t="str">
        <f>IF(Table2[[#This Row],[Tên hàng hóa]]&lt;&gt;0,VLOOKUP(Table2[[#This Row],[Tên hàng hóa]],Table1[[Tên hàng hóa]:[Quy cách]],2,0),"")</f>
        <v>Schneider</v>
      </c>
      <c r="F1437" s="143" t="str">
        <f>IF(Table2[[#This Row],[Tên hàng hóa]]&lt;&gt;0,VLOOKUP(Table2[[#This Row],[Tên hàng hóa]],Table1[[Tên hàng hóa]:[ĐVT]],3,0),"")</f>
        <v>Cái</v>
      </c>
      <c r="G1437" s="145">
        <v>139700</v>
      </c>
      <c r="H1437" s="145">
        <v>4</v>
      </c>
      <c r="I1437" s="146">
        <f>IF(Table2[[#This Row],[Số lượng]]&lt;&gt;0,Table2[[#This Row],[Số lượng]]*Table2[[#This Row],[Đơn giá mua]],"")</f>
        <v>558800</v>
      </c>
      <c r="J1437" s="146" t="str">
        <f ca="1">IF(AND(Table2[[#This Row],[Tên hàng hóa]]&lt;&gt;0,D1438=""),SUM(OFFSET(Table2[[#This Row],[Thành tiền]],0,0,-COUNTIF(Table2[Số HĐ],Table2[[#This Row],[Số HĐ]]))),"")</f>
        <v/>
      </c>
      <c r="K1437" s="145"/>
      <c r="L143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37" s="147"/>
    </row>
    <row r="1438" spans="1:13" ht="35.1" customHeight="1" x14ac:dyDescent="0.2">
      <c r="A1438" s="138">
        <v>42579</v>
      </c>
      <c r="B1438" s="149" t="s">
        <v>3326</v>
      </c>
      <c r="C1438" s="157" t="s">
        <v>1119</v>
      </c>
      <c r="D1438" s="150" t="s">
        <v>1731</v>
      </c>
      <c r="E1438" s="143" t="str">
        <f>IF(Table2[[#This Row],[Tên hàng hóa]]&lt;&gt;0,VLOOKUP(Table2[[#This Row],[Tên hàng hóa]],Table1[[Tên hàng hóa]:[Quy cách]],2,0),"")</f>
        <v>Schneider</v>
      </c>
      <c r="F1438" s="143" t="str">
        <f>IF(Table2[[#This Row],[Tên hàng hóa]]&lt;&gt;0,VLOOKUP(Table2[[#This Row],[Tên hàng hóa]],Table1[[Tên hàng hóa]:[ĐVT]],3,0),"")</f>
        <v>Cái</v>
      </c>
      <c r="G1438" s="145">
        <v>542300</v>
      </c>
      <c r="H1438" s="145">
        <v>3</v>
      </c>
      <c r="I1438" s="146">
        <f>IF(Table2[[#This Row],[Số lượng]]&lt;&gt;0,Table2[[#This Row],[Số lượng]]*Table2[[#This Row],[Đơn giá mua]],"")</f>
        <v>1626900</v>
      </c>
      <c r="J1438" s="146" t="str">
        <f ca="1">IF(AND(Table2[[#This Row],[Tên hàng hóa]]&lt;&gt;0,D1439=""),SUM(OFFSET(Table2[[#This Row],[Thành tiền]],0,0,-COUNTIF(Table2[Số HĐ],Table2[[#This Row],[Số HĐ]]))),"")</f>
        <v/>
      </c>
      <c r="K1438" s="145"/>
      <c r="L143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38" s="147"/>
    </row>
    <row r="1439" spans="1:13" ht="35.1" customHeight="1" x14ac:dyDescent="0.2">
      <c r="A1439" s="138">
        <v>42579</v>
      </c>
      <c r="B1439" s="149" t="s">
        <v>3326</v>
      </c>
      <c r="C1439" s="157" t="s">
        <v>1119</v>
      </c>
      <c r="D1439" s="150" t="s">
        <v>3059</v>
      </c>
      <c r="E1439" s="143" t="str">
        <f>IF(Table2[[#This Row],[Tên hàng hóa]]&lt;&gt;0,VLOOKUP(Table2[[#This Row],[Tên hàng hóa]],Table1[[Tên hàng hóa]:[Quy cách]],2,0),"")</f>
        <v>Schneider</v>
      </c>
      <c r="F1439" s="143" t="str">
        <f>IF(Table2[[#This Row],[Tên hàng hóa]]&lt;&gt;0,VLOOKUP(Table2[[#This Row],[Tên hàng hóa]],Table1[[Tên hàng hóa]:[ĐVT]],3,0),"")</f>
        <v>Cái</v>
      </c>
      <c r="G1439" s="145">
        <v>130900</v>
      </c>
      <c r="H1439" s="145">
        <v>3</v>
      </c>
      <c r="I1439" s="146">
        <f>IF(Table2[[#This Row],[Số lượng]]&lt;&gt;0,Table2[[#This Row],[Số lượng]]*Table2[[#This Row],[Đơn giá mua]],"")</f>
        <v>392700</v>
      </c>
      <c r="J1439" s="146" t="str">
        <f ca="1">IF(AND(Table2[[#This Row],[Tên hàng hóa]]&lt;&gt;0,D1440=""),SUM(OFFSET(Table2[[#This Row],[Thành tiền]],0,0,-COUNTIF(Table2[Số HĐ],Table2[[#This Row],[Số HĐ]]))),"")</f>
        <v/>
      </c>
      <c r="K1439" s="145"/>
      <c r="L143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39" s="147"/>
    </row>
    <row r="1440" spans="1:13" ht="35.1" customHeight="1" x14ac:dyDescent="0.2">
      <c r="A1440" s="138">
        <v>42579</v>
      </c>
      <c r="B1440" s="149" t="s">
        <v>3326</v>
      </c>
      <c r="C1440" s="157" t="s">
        <v>1119</v>
      </c>
      <c r="D1440" s="150" t="s">
        <v>1110</v>
      </c>
      <c r="E1440" s="143" t="str">
        <f>IF(Table2[[#This Row],[Tên hàng hóa]]&lt;&gt;0,VLOOKUP(Table2[[#This Row],[Tên hàng hóa]],Table1[[Tên hàng hóa]:[Quy cách]],2,0),"")</f>
        <v>Schneider</v>
      </c>
      <c r="F1440" s="143" t="str">
        <f>IF(Table2[[#This Row],[Tên hàng hóa]]&lt;&gt;0,VLOOKUP(Table2[[#This Row],[Tên hàng hóa]],Table1[[Tên hàng hóa]:[ĐVT]],3,0),"")</f>
        <v>Cái</v>
      </c>
      <c r="G1440" s="145">
        <v>338800</v>
      </c>
      <c r="H1440" s="145">
        <v>1</v>
      </c>
      <c r="I1440" s="146">
        <f>IF(Table2[[#This Row],[Số lượng]]&lt;&gt;0,Table2[[#This Row],[Số lượng]]*Table2[[#This Row],[Đơn giá mua]],"")</f>
        <v>338800</v>
      </c>
      <c r="J1440" s="146">
        <f ca="1">IF(AND(Table2[[#This Row],[Tên hàng hóa]]&lt;&gt;0,D1441=""),SUM(OFFSET(Table2[[#This Row],[Thành tiền]],0,0,-COUNTIF(Table2[Số HĐ],Table2[[#This Row],[Số HĐ]]))),"")</f>
        <v>2917200</v>
      </c>
      <c r="K1440" s="152" t="s">
        <v>464</v>
      </c>
      <c r="L1440" s="146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40" s="153" t="s">
        <v>3403</v>
      </c>
    </row>
    <row r="1441" spans="1:13" ht="35.1" customHeight="1" x14ac:dyDescent="0.2">
      <c r="A1441" s="138"/>
      <c r="B1441" s="139"/>
      <c r="C1441" s="140" t="str">
        <f t="shared" si="25"/>
        <v/>
      </c>
      <c r="D1441" s="141"/>
      <c r="E1441" s="143" t="str">
        <f>IF(Table2[[#This Row],[Tên hàng hóa]]&lt;&gt;0,VLOOKUP(Table2[[#This Row],[Tên hàng hóa]],Table1[[Tên hàng hóa]:[Quy cách]],2,0),"")</f>
        <v/>
      </c>
      <c r="F1441" s="143" t="str">
        <f>IF(Table2[[#This Row],[Tên hàng hóa]]&lt;&gt;0,VLOOKUP(Table2[[#This Row],[Tên hàng hóa]],Table1[[Tên hàng hóa]:[ĐVT]],3,0),"")</f>
        <v/>
      </c>
      <c r="G1441" s="145"/>
      <c r="H1441" s="145"/>
      <c r="I1441" s="146" t="str">
        <f>IF(Table2[[#This Row],[Số lượng]]&lt;&gt;0,Table2[[#This Row],[Số lượng]]*Table2[[#This Row],[Đơn giá mua]],"")</f>
        <v/>
      </c>
      <c r="J1441" s="146" t="str">
        <f ca="1">IF(AND(Table2[[#This Row],[Tên hàng hóa]]&lt;&gt;0,D1442=""),SUM(OFFSET(Table2[[#This Row],[Thành tiền]],0,0,-COUNTIF(Table2[Số HĐ],Table2[[#This Row],[Số HĐ]]))),"")</f>
        <v/>
      </c>
      <c r="K1441" s="145"/>
      <c r="L144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41" s="147"/>
    </row>
    <row r="1442" spans="1:13" ht="35.1" customHeight="1" x14ac:dyDescent="0.2">
      <c r="A1442" s="138">
        <v>42579</v>
      </c>
      <c r="B1442" s="149" t="s">
        <v>3327</v>
      </c>
      <c r="C1442" s="140" t="s">
        <v>586</v>
      </c>
      <c r="D1442" s="150" t="s">
        <v>2113</v>
      </c>
      <c r="E1442" s="143" t="str">
        <f>IF(Table2[[#This Row],[Tên hàng hóa]]&lt;&gt;0,VLOOKUP(Table2[[#This Row],[Tên hàng hóa]],Table1[[Tên hàng hóa]:[Quy cách]],2,0),"")</f>
        <v>Bộ Mã Hóa Xung(Encoder)</v>
      </c>
      <c r="F1442" s="143" t="str">
        <f>IF(Table2[[#This Row],[Tên hàng hóa]]&lt;&gt;0,VLOOKUP(Table2[[#This Row],[Tên hàng hóa]],Table1[[Tên hàng hóa]:[ĐVT]],3,0),"")</f>
        <v>Cái</v>
      </c>
      <c r="G1442" s="145">
        <v>1158858.7586206896</v>
      </c>
      <c r="H1442" s="145">
        <v>2</v>
      </c>
      <c r="I1442" s="146">
        <f>IF(Table2[[#This Row],[Số lượng]]&lt;&gt;0,Table2[[#This Row],[Số lượng]]*Table2[[#This Row],[Đơn giá mua]],"")</f>
        <v>2317717.5172413792</v>
      </c>
      <c r="J1442" s="146" t="str">
        <f ca="1">IF(AND(Table2[[#This Row],[Tên hàng hóa]]&lt;&gt;0,D1443=""),SUM(OFFSET(Table2[[#This Row],[Thành tiền]],0,0,-COUNTIF(Table2[Số HĐ],Table2[[#This Row],[Số HĐ]]))),"")</f>
        <v/>
      </c>
      <c r="K1442" s="145"/>
      <c r="L144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42" s="147"/>
    </row>
    <row r="1443" spans="1:13" ht="35.1" customHeight="1" x14ac:dyDescent="0.2">
      <c r="A1443" s="138">
        <v>42579</v>
      </c>
      <c r="B1443" s="149" t="s">
        <v>3327</v>
      </c>
      <c r="C1443" s="140" t="s">
        <v>586</v>
      </c>
      <c r="D1443" s="141" t="s">
        <v>331</v>
      </c>
      <c r="E1443" s="143" t="str">
        <f>IF(Table2[[#This Row],[Tên hàng hóa]]&lt;&gt;0,VLOOKUP(Table2[[#This Row],[Tên hàng hóa]],Table1[[Tên hàng hóa]:[Quy cách]],2,0),"")</f>
        <v>Màn Hình Cảm Ứng</v>
      </c>
      <c r="F1443" s="143" t="str">
        <f>IF(Table2[[#This Row],[Tên hàng hóa]]&lt;&gt;0,VLOOKUP(Table2[[#This Row],[Tên hàng hóa]],Table1[[Tên hàng hóa]:[ĐVT]],3,0),"")</f>
        <v>Cái</v>
      </c>
      <c r="G1443" s="145">
        <v>3207662.7586206896</v>
      </c>
      <c r="H1443" s="145">
        <v>2</v>
      </c>
      <c r="I1443" s="146">
        <f>IF(Table2[[#This Row],[Số lượng]]&lt;&gt;0,Table2[[#This Row],[Số lượng]]*Table2[[#This Row],[Đơn giá mua]],"")</f>
        <v>6415325.5172413792</v>
      </c>
      <c r="J1443" s="146" t="str">
        <f ca="1">IF(AND(Table2[[#This Row],[Tên hàng hóa]]&lt;&gt;0,D1444=""),SUM(OFFSET(Table2[[#This Row],[Thành tiền]],0,0,-COUNTIF(Table2[Số HĐ],Table2[[#This Row],[Số HĐ]]))),"")</f>
        <v/>
      </c>
      <c r="K1443" s="145"/>
      <c r="L1443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43" s="147"/>
    </row>
    <row r="1444" spans="1:13" ht="35.1" customHeight="1" x14ac:dyDescent="0.2">
      <c r="A1444" s="138">
        <v>42579</v>
      </c>
      <c r="B1444" s="149" t="s">
        <v>3327</v>
      </c>
      <c r="C1444" s="140" t="s">
        <v>586</v>
      </c>
      <c r="D1444" s="141" t="s">
        <v>180</v>
      </c>
      <c r="E1444" s="143" t="str">
        <f>IF(Table2[[#This Row],[Tên hàng hóa]]&lt;&gt;0,VLOOKUP(Table2[[#This Row],[Tên hàng hóa]],Table1[[Tên hàng hóa]:[Quy cách]],2,0),"")</f>
        <v>Bộ Nguồn Xung</v>
      </c>
      <c r="F1444" s="143" t="str">
        <f>IF(Table2[[#This Row],[Tên hàng hóa]]&lt;&gt;0,VLOOKUP(Table2[[#This Row],[Tên hàng hóa]],Table1[[Tên hàng hóa]:[ĐVT]],3,0),"")</f>
        <v>Cái</v>
      </c>
      <c r="G1444" s="145">
        <v>756738.75862068962</v>
      </c>
      <c r="H1444" s="145">
        <v>5</v>
      </c>
      <c r="I1444" s="146">
        <f>IF(Table2[[#This Row],[Số lượng]]&lt;&gt;0,Table2[[#This Row],[Số lượng]]*Table2[[#This Row],[Đơn giá mua]],"")</f>
        <v>3783693.7931034481</v>
      </c>
      <c r="J1444" s="146" t="str">
        <f ca="1">IF(AND(Table2[[#This Row],[Tên hàng hóa]]&lt;&gt;0,D1445=""),SUM(OFFSET(Table2[[#This Row],[Thành tiền]],0,0,-COUNTIF(Table2[Số HĐ],Table2[[#This Row],[Số HĐ]]))),"")</f>
        <v/>
      </c>
      <c r="K1444" s="145"/>
      <c r="L1444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44" s="147"/>
    </row>
    <row r="1445" spans="1:13" ht="35.1" customHeight="1" x14ac:dyDescent="0.2">
      <c r="A1445" s="138">
        <v>42579</v>
      </c>
      <c r="B1445" s="149" t="s">
        <v>3327</v>
      </c>
      <c r="C1445" s="140" t="s">
        <v>586</v>
      </c>
      <c r="D1445" s="141" t="s">
        <v>56</v>
      </c>
      <c r="E1445" s="143" t="str">
        <f>IF(Table2[[#This Row],[Tên hàng hóa]]&lt;&gt;0,VLOOKUP(Table2[[#This Row],[Tên hàng hóa]],Table1[[Tên hàng hóa]:[Quy cách]],2,0),"")</f>
        <v>Bộ Điều Khiển Lập Trình</v>
      </c>
      <c r="F1445" s="143" t="str">
        <f>IF(Table2[[#This Row],[Tên hàng hóa]]&lt;&gt;0,VLOOKUP(Table2[[#This Row],[Tên hàng hóa]],Table1[[Tên hàng hóa]:[ĐVT]],3,0),"")</f>
        <v>Cái</v>
      </c>
      <c r="G1445" s="145">
        <v>2327492.7586206896</v>
      </c>
      <c r="H1445" s="145">
        <v>2</v>
      </c>
      <c r="I1445" s="146">
        <f>IF(Table2[[#This Row],[Số lượng]]&lt;&gt;0,Table2[[#This Row],[Số lượng]]*Table2[[#This Row],[Đơn giá mua]],"")</f>
        <v>4654985.5172413792</v>
      </c>
      <c r="J1445" s="146" t="str">
        <f ca="1">IF(AND(Table2[[#This Row],[Tên hàng hóa]]&lt;&gt;0,D1446=""),SUM(OFFSET(Table2[[#This Row],[Thành tiền]],0,0,-COUNTIF(Table2[Số HĐ],Table2[[#This Row],[Số HĐ]]))),"")</f>
        <v/>
      </c>
      <c r="K1445" s="145"/>
      <c r="L1445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45" s="147"/>
    </row>
    <row r="1446" spans="1:13" ht="35.1" customHeight="1" x14ac:dyDescent="0.2">
      <c r="A1446" s="138">
        <v>42579</v>
      </c>
      <c r="B1446" s="149" t="s">
        <v>3327</v>
      </c>
      <c r="C1446" s="140" t="s">
        <v>586</v>
      </c>
      <c r="D1446" s="141" t="s">
        <v>280</v>
      </c>
      <c r="E1446" s="143" t="str">
        <f>IF(Table2[[#This Row],[Tên hàng hóa]]&lt;&gt;0,VLOOKUP(Table2[[#This Row],[Tên hàng hóa]],Table1[[Tên hàng hóa]:[Quy cách]],2,0),"")</f>
        <v>Công Tắc Hành Trình</v>
      </c>
      <c r="F1446" s="143" t="str">
        <f>IF(Table2[[#This Row],[Tên hàng hóa]]&lt;&gt;0,VLOOKUP(Table2[[#This Row],[Tên hàng hóa]],Table1[[Tên hàng hóa]:[ĐVT]],3,0),"")</f>
        <v>Cái</v>
      </c>
      <c r="G1446" s="145">
        <v>426093.75862068962</v>
      </c>
      <c r="H1446" s="145">
        <v>5</v>
      </c>
      <c r="I1446" s="146">
        <f>IF(Table2[[#This Row],[Số lượng]]&lt;&gt;0,Table2[[#This Row],[Số lượng]]*Table2[[#This Row],[Đơn giá mua]],"")</f>
        <v>2130468.7931034481</v>
      </c>
      <c r="J1446" s="146" t="str">
        <f ca="1">IF(AND(Table2[[#This Row],[Tên hàng hóa]]&lt;&gt;0,D1447=""),SUM(OFFSET(Table2[[#This Row],[Thành tiền]],0,0,-COUNTIF(Table2[Số HĐ],Table2[[#This Row],[Số HĐ]]))),"")</f>
        <v/>
      </c>
      <c r="K1446" s="145"/>
      <c r="L1446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46" s="147"/>
    </row>
    <row r="1447" spans="1:13" ht="35.1" customHeight="1" x14ac:dyDescent="0.2">
      <c r="A1447" s="138">
        <v>42579</v>
      </c>
      <c r="B1447" s="149" t="s">
        <v>3327</v>
      </c>
      <c r="C1447" s="140" t="s">
        <v>586</v>
      </c>
      <c r="D1447" s="141" t="s">
        <v>220</v>
      </c>
      <c r="E1447" s="143" t="str">
        <f>IF(Table2[[#This Row],[Tên hàng hóa]]&lt;&gt;0,VLOOKUP(Table2[[#This Row],[Tên hàng hóa]],Table1[[Tên hàng hóa]:[Quy cách]],2,0),"")</f>
        <v>Cảm Biến</v>
      </c>
      <c r="F1447" s="143" t="str">
        <f>IF(Table2[[#This Row],[Tên hàng hóa]]&lt;&gt;0,VLOOKUP(Table2[[#This Row],[Tên hàng hóa]],Table1[[Tên hàng hóa]:[ĐVT]],3,0),"")</f>
        <v>Cái</v>
      </c>
      <c r="G1447" s="145">
        <v>589188.75862068962</v>
      </c>
      <c r="H1447" s="145">
        <v>10</v>
      </c>
      <c r="I1447" s="146">
        <f>IF(Table2[[#This Row],[Số lượng]]&lt;&gt;0,Table2[[#This Row],[Số lượng]]*Table2[[#This Row],[Đơn giá mua]],"")</f>
        <v>5891887.5862068962</v>
      </c>
      <c r="J1447" s="146" t="str">
        <f ca="1">IF(AND(Table2[[#This Row],[Tên hàng hóa]]&lt;&gt;0,D1448=""),SUM(OFFSET(Table2[[#This Row],[Thành tiền]],0,0,-COUNTIF(Table2[Số HĐ],Table2[[#This Row],[Số HĐ]]))),"")</f>
        <v/>
      </c>
      <c r="K1447" s="145"/>
      <c r="L1447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47" s="147"/>
    </row>
    <row r="1448" spans="1:13" ht="35.1" customHeight="1" x14ac:dyDescent="0.2">
      <c r="A1448" s="138">
        <v>42579</v>
      </c>
      <c r="B1448" s="149" t="s">
        <v>3327</v>
      </c>
      <c r="C1448" s="140" t="s">
        <v>586</v>
      </c>
      <c r="D1448" s="141" t="s">
        <v>330</v>
      </c>
      <c r="E1448" s="143" t="str">
        <f>IF(Table2[[#This Row],[Tên hàng hóa]]&lt;&gt;0,VLOOKUP(Table2[[#This Row],[Tên hàng hóa]],Table1[[Tên hàng hóa]:[Quy cách]],2,0),"")</f>
        <v>Màn Hình Cảm Ứng</v>
      </c>
      <c r="F1448" s="143" t="str">
        <f>IF(Table2[[#This Row],[Tên hàng hóa]]&lt;&gt;0,VLOOKUP(Table2[[#This Row],[Tên hàng hóa]],Table1[[Tên hàng hóa]:[ĐVT]],3,0),"")</f>
        <v>Cái</v>
      </c>
      <c r="G1448" s="145">
        <v>3584878.7586206896</v>
      </c>
      <c r="H1448" s="145">
        <v>1</v>
      </c>
      <c r="I1448" s="146">
        <f>IF(Table2[[#This Row],[Số lượng]]&lt;&gt;0,Table2[[#This Row],[Số lượng]]*Table2[[#This Row],[Đơn giá mua]],"")</f>
        <v>3584878.7586206896</v>
      </c>
      <c r="J1448" s="146" t="str">
        <f ca="1">IF(AND(Table2[[#This Row],[Tên hàng hóa]]&lt;&gt;0,D1449=""),SUM(OFFSET(Table2[[#This Row],[Thành tiền]],0,0,-COUNTIF(Table2[Số HĐ],Table2[[#This Row],[Số HĐ]]))),"")</f>
        <v/>
      </c>
      <c r="K1448" s="145"/>
      <c r="L1448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48" s="147"/>
    </row>
    <row r="1449" spans="1:13" ht="35.1" customHeight="1" x14ac:dyDescent="0.2">
      <c r="A1449" s="138">
        <v>42579</v>
      </c>
      <c r="B1449" s="149" t="s">
        <v>3327</v>
      </c>
      <c r="C1449" s="140" t="s">
        <v>586</v>
      </c>
      <c r="D1449" s="141" t="s">
        <v>3298</v>
      </c>
      <c r="E1449" s="143" t="str">
        <f>IF(Table2[[#This Row],[Tên hàng hóa]]&lt;&gt;0,VLOOKUP(Table2[[#This Row],[Tên hàng hóa]],Table1[[Tên hàng hóa]:[Quy cách]],2,0),"")</f>
        <v>OMRON</v>
      </c>
      <c r="F1449" s="143" t="str">
        <f>IF(Table2[[#This Row],[Tên hàng hóa]]&lt;&gt;0,VLOOKUP(Table2[[#This Row],[Tên hàng hóa]],Table1[[Tên hàng hóa]:[ĐVT]],3,0),"")</f>
        <v>Cái</v>
      </c>
      <c r="G1449" s="145">
        <v>5093741.7586206896</v>
      </c>
      <c r="H1449" s="145">
        <v>1</v>
      </c>
      <c r="I1449" s="146">
        <f>IF(Table2[[#This Row],[Số lượng]]&lt;&gt;0,Table2[[#This Row],[Số lượng]]*Table2[[#This Row],[Đơn giá mua]],"")</f>
        <v>5093741.7586206896</v>
      </c>
      <c r="J1449" s="146" t="str">
        <f ca="1">IF(AND(Table2[[#This Row],[Tên hàng hóa]]&lt;&gt;0,D1450=""),SUM(OFFSET(Table2[[#This Row],[Thành tiền]],0,0,-COUNTIF(Table2[Số HĐ],Table2[[#This Row],[Số HĐ]]))),"")</f>
        <v/>
      </c>
      <c r="K1449" s="145"/>
      <c r="L1449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49" s="147"/>
    </row>
    <row r="1450" spans="1:13" ht="35.1" customHeight="1" x14ac:dyDescent="0.2">
      <c r="A1450" s="138">
        <v>42579</v>
      </c>
      <c r="B1450" s="149" t="s">
        <v>3327</v>
      </c>
      <c r="C1450" s="140" t="s">
        <v>586</v>
      </c>
      <c r="D1450" s="141" t="s">
        <v>233</v>
      </c>
      <c r="E1450" s="143" t="str">
        <f>IF(Table2[[#This Row],[Tên hàng hóa]]&lt;&gt;0,VLOOKUP(Table2[[#This Row],[Tên hàng hóa]],Table1[[Tên hàng hóa]:[Quy cách]],2,0),"")</f>
        <v>Cảm Biến</v>
      </c>
      <c r="F1450" s="143" t="str">
        <f>IF(Table2[[#This Row],[Tên hàng hóa]]&lt;&gt;0,VLOOKUP(Table2[[#This Row],[Tên hàng hóa]],Table1[[Tên hàng hóa]:[ĐVT]],3,0),"")</f>
        <v>Cái</v>
      </c>
      <c r="G1450" s="145">
        <v>410468.75862068962</v>
      </c>
      <c r="H1450" s="145">
        <v>10</v>
      </c>
      <c r="I1450" s="146">
        <f>IF(Table2[[#This Row],[Số lượng]]&lt;&gt;0,Table2[[#This Row],[Số lượng]]*Table2[[#This Row],[Đơn giá mua]],"")</f>
        <v>4104687.5862068962</v>
      </c>
      <c r="J1450" s="146" t="str">
        <f ca="1">IF(AND(Table2[[#This Row],[Tên hàng hóa]]&lt;&gt;0,D1451=""),SUM(OFFSET(Table2[[#This Row],[Thành tiền]],0,0,-COUNTIF(Table2[Số HĐ],Table2[[#This Row],[Số HĐ]]))),"")</f>
        <v/>
      </c>
      <c r="K1450" s="145"/>
      <c r="L1450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50" s="147"/>
    </row>
    <row r="1451" spans="1:13" ht="35.1" customHeight="1" x14ac:dyDescent="0.2">
      <c r="A1451" s="138">
        <v>42579</v>
      </c>
      <c r="B1451" s="149" t="s">
        <v>3327</v>
      </c>
      <c r="C1451" s="140" t="s">
        <v>586</v>
      </c>
      <c r="D1451" s="141" t="s">
        <v>114</v>
      </c>
      <c r="E1451" s="143" t="str">
        <f>IF(Table2[[#This Row],[Tên hàng hóa]]&lt;&gt;0,VLOOKUP(Table2[[#This Row],[Tên hàng hóa]],Table1[[Tên hàng hóa]:[Quy cách]],2,0),"")</f>
        <v>Bộ Điều Khiển Nhiệt Độ</v>
      </c>
      <c r="F1451" s="143" t="str">
        <f>IF(Table2[[#This Row],[Tên hàng hóa]]&lt;&gt;0,VLOOKUP(Table2[[#This Row],[Tên hàng hóa]],Table1[[Tên hàng hóa]:[ĐVT]],3,0),"")</f>
        <v>Cái</v>
      </c>
      <c r="G1451" s="145">
        <v>1069498.7586206896</v>
      </c>
      <c r="H1451" s="145">
        <v>10</v>
      </c>
      <c r="I1451" s="146">
        <f>IF(Table2[[#This Row],[Số lượng]]&lt;&gt;0,Table2[[#This Row],[Số lượng]]*Table2[[#This Row],[Đơn giá mua]],"")</f>
        <v>10694987.586206896</v>
      </c>
      <c r="J1451" s="146" t="str">
        <f ca="1">IF(AND(Table2[[#This Row],[Tên hàng hóa]]&lt;&gt;0,D1452=""),SUM(OFFSET(Table2[[#This Row],[Thành tiền]],0,0,-COUNTIF(Table2[Số HĐ],Table2[[#This Row],[Số HĐ]]))),"")</f>
        <v/>
      </c>
      <c r="K1451" s="145"/>
      <c r="L1451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51" s="147"/>
    </row>
    <row r="1452" spans="1:13" ht="35.1" customHeight="1" x14ac:dyDescent="0.2">
      <c r="A1452" s="138">
        <v>42579</v>
      </c>
      <c r="B1452" s="149" t="s">
        <v>3327</v>
      </c>
      <c r="C1452" s="140" t="s">
        <v>586</v>
      </c>
      <c r="D1452" s="141" t="s">
        <v>2110</v>
      </c>
      <c r="E1452" s="143" t="str">
        <f>IF(Table2[[#This Row],[Tên hàng hóa]]&lt;&gt;0,VLOOKUP(Table2[[#This Row],[Tên hàng hóa]],Table1[[Tên hàng hóa]:[Quy cách]],2,0),"")</f>
        <v>Bộ Mã Hóa Xung(Encoder)</v>
      </c>
      <c r="F1452" s="143" t="str">
        <f>IF(Table2[[#This Row],[Tên hàng hóa]]&lt;&gt;0,VLOOKUP(Table2[[#This Row],[Tên hàng hóa]],Table1[[Tên hàng hóa]:[ĐVT]],3,0),"")</f>
        <v>Cái</v>
      </c>
      <c r="G1452" s="145">
        <v>1292898.7586206896</v>
      </c>
      <c r="H1452" s="145">
        <v>3</v>
      </c>
      <c r="I1452" s="146">
        <f>IF(Table2[[#This Row],[Số lượng]]&lt;&gt;0,Table2[[#This Row],[Số lượng]]*Table2[[#This Row],[Đơn giá mua]],"")</f>
        <v>3878696.2758620689</v>
      </c>
      <c r="J1452" s="146" t="str">
        <f ca="1">IF(AND(Table2[[#This Row],[Tên hàng hóa]]&lt;&gt;0,D1453=""),SUM(OFFSET(Table2[[#This Row],[Thành tiền]],0,0,-COUNTIF(Table2[Số HĐ],Table2[[#This Row],[Số HĐ]]))),"")</f>
        <v/>
      </c>
      <c r="K1452" s="145"/>
      <c r="L1452" s="146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52" s="147"/>
    </row>
    <row r="1453" spans="1:13" ht="35.1" customHeight="1" x14ac:dyDescent="0.2">
      <c r="A1453" s="138">
        <v>42579</v>
      </c>
      <c r="B1453" s="149" t="s">
        <v>3327</v>
      </c>
      <c r="C1453" s="140" t="s">
        <v>586</v>
      </c>
      <c r="D1453" s="16" t="s">
        <v>61</v>
      </c>
      <c r="E1453" s="131" t="str">
        <f>IF(Table2[[#This Row],[Tên hàng hóa]]&lt;&gt;0,VLOOKUP(Table2[[#This Row],[Tên hàng hóa]],Table1[[Tên hàng hóa]:[Quy cách]],2,0),"")</f>
        <v>Bộ Điều Khiển Lập Trình</v>
      </c>
      <c r="F1453" s="131" t="str">
        <f>IF(Table2[[#This Row],[Tên hàng hóa]]&lt;&gt;0,VLOOKUP(Table2[[#This Row],[Tên hàng hóa]],Table1[[Tên hàng hóa]:[ĐVT]],3,0),"")</f>
        <v>Cái</v>
      </c>
      <c r="G1453" s="133">
        <v>9117375.7586206906</v>
      </c>
      <c r="H1453" s="133">
        <v>1</v>
      </c>
      <c r="I1453" s="134">
        <f>IF(Table2[[#This Row],[Số lượng]]&lt;&gt;0,Table2[[#This Row],[Số lượng]]*Table2[[#This Row],[Đơn giá mua]],"")</f>
        <v>9117375.7586206906</v>
      </c>
      <c r="J1453" s="134" t="str">
        <f ca="1">IF(AND(Table2[[#This Row],[Tên hàng hóa]]&lt;&gt;0,D1454=""),SUM(OFFSET(Table2[[#This Row],[Thành tiền]],0,0,-COUNTIF(Table2[Số HĐ],Table2[[#This Row],[Số HĐ]]))),"")</f>
        <v/>
      </c>
      <c r="K1453" s="133"/>
      <c r="L1453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53" s="135"/>
    </row>
    <row r="1454" spans="1:13" ht="35.1" customHeight="1" x14ac:dyDescent="0.2">
      <c r="A1454" s="138">
        <v>42579</v>
      </c>
      <c r="B1454" s="149" t="s">
        <v>3327</v>
      </c>
      <c r="C1454" s="140" t="s">
        <v>586</v>
      </c>
      <c r="D1454" s="129" t="s">
        <v>3328</v>
      </c>
      <c r="E1454" s="131" t="str">
        <f>IF(Table2[[#This Row],[Tên hàng hóa]]&lt;&gt;0,VLOOKUP(Table2[[#This Row],[Tên hàng hóa]],Table1[[Tên hàng hóa]:[Quy cách]],2,0),"")</f>
        <v>OMRON</v>
      </c>
      <c r="F1454" s="131" t="str">
        <f>IF(Table2[[#This Row],[Tên hàng hóa]]&lt;&gt;0,VLOOKUP(Table2[[#This Row],[Tên hàng hóa]],Table1[[Tên hàng hóa]:[ĐVT]],3,0),"")</f>
        <v>Cái</v>
      </c>
      <c r="G1454" s="133">
        <v>17667597.758620691</v>
      </c>
      <c r="H1454" s="133">
        <v>1</v>
      </c>
      <c r="I1454" s="134">
        <f>IF(Table2[[#This Row],[Số lượng]]&lt;&gt;0,Table2[[#This Row],[Số lượng]]*Table2[[#This Row],[Đơn giá mua]],"")</f>
        <v>17667597.758620691</v>
      </c>
      <c r="J1454" s="134" t="str">
        <f ca="1">IF(AND(Table2[[#This Row],[Tên hàng hóa]]&lt;&gt;0,D1455=""),SUM(OFFSET(Table2[[#This Row],[Thành tiền]],0,0,-COUNTIF(Table2[Số HĐ],Table2[[#This Row],[Số HĐ]]))),"")</f>
        <v/>
      </c>
      <c r="K1454" s="133"/>
      <c r="L1454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54" s="135"/>
    </row>
    <row r="1455" spans="1:13" ht="35.1" customHeight="1" x14ac:dyDescent="0.2">
      <c r="A1455" s="138">
        <v>42579</v>
      </c>
      <c r="B1455" s="149" t="s">
        <v>3327</v>
      </c>
      <c r="C1455" s="140" t="s">
        <v>586</v>
      </c>
      <c r="D1455" s="129" t="s">
        <v>715</v>
      </c>
      <c r="E1455" s="131" t="str">
        <f>IF(Table2[[#This Row],[Tên hàng hóa]]&lt;&gt;0,VLOOKUP(Table2[[#This Row],[Tên hàng hóa]],Table1[[Tên hàng hóa]:[Quy cách]],2,0),"")</f>
        <v>Cảm Biến</v>
      </c>
      <c r="F1455" s="131" t="str">
        <f>IF(Table2[[#This Row],[Tên hàng hóa]]&lt;&gt;0,VLOOKUP(Table2[[#This Row],[Tên hàng hóa]],Table1[[Tên hàng hóa]:[ĐVT]],3,0),"")</f>
        <v>Cái</v>
      </c>
      <c r="G1455" s="133">
        <v>600358.75862068962</v>
      </c>
      <c r="H1455" s="133">
        <v>5</v>
      </c>
      <c r="I1455" s="134">
        <f>IF(Table2[[#This Row],[Số lượng]]&lt;&gt;0,Table2[[#This Row],[Số lượng]]*Table2[[#This Row],[Đơn giá mua]],"")</f>
        <v>3001793.7931034481</v>
      </c>
      <c r="J1455" s="134">
        <f ca="1">IF(AND(Table2[[#This Row],[Tên hàng hóa]]&lt;&gt;0,D1456=""),SUM(OFFSET(Table2[[#This Row],[Thành tiền]],0,0,-COUNTIF(Table2[Số HĐ],Table2[[#This Row],[Số HĐ]]))),"")</f>
        <v>82337838</v>
      </c>
      <c r="K1455" s="17" t="s">
        <v>464</v>
      </c>
      <c r="L1455" s="13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55" s="15" t="s">
        <v>1821</v>
      </c>
    </row>
    <row r="1456" spans="1:13" ht="35.1" customHeight="1" x14ac:dyDescent="0.2">
      <c r="A1456" s="126"/>
      <c r="B1456" s="127"/>
      <c r="C1456" s="128" t="str">
        <f t="shared" ref="C1456:C3019" si="30">IF(AND(D1456&lt;&gt;0,D1457=""),C1455,"")</f>
        <v/>
      </c>
      <c r="D1456" s="129"/>
      <c r="E1456" s="131" t="str">
        <f>IF(Table2[[#This Row],[Tên hàng hóa]]&lt;&gt;0,VLOOKUP(Table2[[#This Row],[Tên hàng hóa]],Table1[[Tên hàng hóa]:[Quy cách]],2,0),"")</f>
        <v/>
      </c>
      <c r="F1456" s="131" t="str">
        <f>IF(Table2[[#This Row],[Tên hàng hóa]]&lt;&gt;0,VLOOKUP(Table2[[#This Row],[Tên hàng hóa]],Table1[[Tên hàng hóa]:[ĐVT]],3,0),"")</f>
        <v/>
      </c>
      <c r="G1456" s="133"/>
      <c r="H1456" s="133"/>
      <c r="I1456" s="134" t="str">
        <f>IF(Table2[[#This Row],[Số lượng]]&lt;&gt;0,Table2[[#This Row],[Số lượng]]*Table2[[#This Row],[Đơn giá mua]],"")</f>
        <v/>
      </c>
      <c r="J1456" s="134" t="str">
        <f ca="1">IF(AND(Table2[[#This Row],[Tên hàng hóa]]&lt;&gt;0,D1457=""),SUM(OFFSET(Table2[[#This Row],[Thành tiền]],0,0,-COUNTIF(Table2[Số HĐ],Table2[[#This Row],[Số HĐ]]))),"")</f>
        <v/>
      </c>
      <c r="K1456" s="133"/>
      <c r="L1456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56" s="135"/>
    </row>
    <row r="1457" spans="1:13" ht="35.1" customHeight="1" x14ac:dyDescent="0.2">
      <c r="A1457" s="126">
        <v>42578</v>
      </c>
      <c r="B1457" s="12" t="s">
        <v>3354</v>
      </c>
      <c r="C1457" s="140" t="s">
        <v>480</v>
      </c>
      <c r="D1457" s="16" t="s">
        <v>3335</v>
      </c>
      <c r="E1457" s="131" t="str">
        <f>IF(Table2[[#This Row],[Tên hàng hóa]]&lt;&gt;0,VLOOKUP(Table2[[#This Row],[Tên hàng hóa]],Table1[[Tên hàng hóa]:[Quy cách]],2,0),"")</f>
        <v>OMRON</v>
      </c>
      <c r="F1457" s="131" t="str">
        <f>IF(Table2[[#This Row],[Tên hàng hóa]]&lt;&gt;0,VLOOKUP(Table2[[#This Row],[Tên hàng hóa]],Table1[[Tên hàng hóa]:[ĐVT]],3,0),"")</f>
        <v>Cái</v>
      </c>
      <c r="G1457" s="133">
        <v>204600</v>
      </c>
      <c r="H1457" s="133">
        <v>8</v>
      </c>
      <c r="I1457" s="134">
        <f>IF(Table2[[#This Row],[Số lượng]]&lt;&gt;0,Table2[[#This Row],[Số lượng]]*Table2[[#This Row],[Đơn giá mua]],"")</f>
        <v>1636800</v>
      </c>
      <c r="J1457" s="134">
        <f ca="1">IF(AND(Table2[[#This Row],[Tên hàng hóa]]&lt;&gt;0,D1458=""),SUM(OFFSET(Table2[[#This Row],[Thành tiền]],0,0,-COUNTIF(Table2[Số HĐ],Table2[[#This Row],[Số HĐ]]))),"")</f>
        <v>1636800</v>
      </c>
      <c r="K1457" s="17" t="s">
        <v>464</v>
      </c>
      <c r="L1457" s="13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57" s="153" t="s">
        <v>3706</v>
      </c>
    </row>
    <row r="1458" spans="1:13" ht="35.1" customHeight="1" x14ac:dyDescent="0.2">
      <c r="A1458" s="126"/>
      <c r="B1458" s="127"/>
      <c r="C1458" s="128" t="str">
        <f t="shared" si="30"/>
        <v/>
      </c>
      <c r="D1458" s="129"/>
      <c r="E1458" s="131" t="str">
        <f>IF(Table2[[#This Row],[Tên hàng hóa]]&lt;&gt;0,VLOOKUP(Table2[[#This Row],[Tên hàng hóa]],Table1[[Tên hàng hóa]:[Quy cách]],2,0),"")</f>
        <v/>
      </c>
      <c r="F1458" s="131" t="str">
        <f>IF(Table2[[#This Row],[Tên hàng hóa]]&lt;&gt;0,VLOOKUP(Table2[[#This Row],[Tên hàng hóa]],Table1[[Tên hàng hóa]:[ĐVT]],3,0),"")</f>
        <v/>
      </c>
      <c r="G1458" s="133"/>
      <c r="H1458" s="133"/>
      <c r="I1458" s="134" t="str">
        <f>IF(Table2[[#This Row],[Số lượng]]&lt;&gt;0,Table2[[#This Row],[Số lượng]]*Table2[[#This Row],[Đơn giá mua]],"")</f>
        <v/>
      </c>
      <c r="J1458" s="134" t="str">
        <f ca="1">IF(AND(Table2[[#This Row],[Tên hàng hóa]]&lt;&gt;0,D1459=""),SUM(OFFSET(Table2[[#This Row],[Thành tiền]],0,0,-COUNTIF(Table2[Số HĐ],Table2[[#This Row],[Số HĐ]]))),"")</f>
        <v/>
      </c>
      <c r="K1458" s="133"/>
      <c r="L1458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58" s="135"/>
    </row>
    <row r="1459" spans="1:13" ht="35.1" customHeight="1" x14ac:dyDescent="0.2">
      <c r="A1459" s="126">
        <v>42581</v>
      </c>
      <c r="B1459" s="12" t="s">
        <v>3356</v>
      </c>
      <c r="C1459" s="157" t="s">
        <v>1119</v>
      </c>
      <c r="D1459" s="16" t="s">
        <v>3355</v>
      </c>
      <c r="E1459" s="131" t="str">
        <f>IF(Table2[[#This Row],[Tên hàng hóa]]&lt;&gt;0,VLOOKUP(Table2[[#This Row],[Tên hàng hóa]],Table1[[Tên hàng hóa]:[Quy cách]],2,0),"")</f>
        <v>Schneider</v>
      </c>
      <c r="F1459" s="131" t="str">
        <f>IF(Table2[[#This Row],[Tên hàng hóa]]&lt;&gt;0,VLOOKUP(Table2[[#This Row],[Tên hàng hóa]],Table1[[Tên hàng hóa]:[ĐVT]],3,0),"")</f>
        <v>Cái</v>
      </c>
      <c r="G1459" s="133">
        <v>189200</v>
      </c>
      <c r="H1459" s="133">
        <v>2</v>
      </c>
      <c r="I1459" s="134">
        <f>IF(Table2[[#This Row],[Số lượng]]&lt;&gt;0,Table2[[#This Row],[Số lượng]]*Table2[[#This Row],[Đơn giá mua]],"")</f>
        <v>378400</v>
      </c>
      <c r="J1459" s="134">
        <f ca="1">IF(AND(Table2[[#This Row],[Tên hàng hóa]]&lt;&gt;0,D3018=""),SUM(OFFSET(Table2[[#This Row],[Thành tiền]],0,0,-COUNTIF(Table2[Số HĐ],Table2[[#This Row],[Số HĐ]]))),"")</f>
        <v>378400</v>
      </c>
      <c r="K1459" s="17" t="s">
        <v>464</v>
      </c>
      <c r="L1459" s="134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59" s="153" t="s">
        <v>2136</v>
      </c>
    </row>
    <row r="1460" spans="1:13" ht="35.1" customHeight="1" x14ac:dyDescent="0.2">
      <c r="A1460" s="169"/>
      <c r="B1460" s="170"/>
      <c r="C1460" s="171" t="str">
        <f t="shared" ref="C1460:C1490" si="31">IF(AND(D1460&lt;&gt;0,D1461=""),C1459,"")</f>
        <v/>
      </c>
      <c r="D1460" s="172"/>
      <c r="E1460" s="173" t="str">
        <f>IF(Table2[[#This Row],[Tên hàng hóa]]&lt;&gt;0,VLOOKUP(Table2[[#This Row],[Tên hàng hóa]],Table1[[Tên hàng hóa]:[Quy cách]],2,0),"")</f>
        <v/>
      </c>
      <c r="F1460" s="173" t="str">
        <f>IF(Table2[[#This Row],[Tên hàng hóa]]&lt;&gt;0,VLOOKUP(Table2[[#This Row],[Tên hàng hóa]],Table1[[Tên hàng hóa]:[ĐVT]],3,0),"")</f>
        <v/>
      </c>
      <c r="G1460" s="174"/>
      <c r="H1460" s="174"/>
      <c r="I1460" s="175" t="str">
        <f>IF(Table2[[#This Row],[Số lượng]]&lt;&gt;0,Table2[[#This Row],[Số lượng]]*Table2[[#This Row],[Đơn giá mua]],"")</f>
        <v/>
      </c>
      <c r="J1460" s="175" t="str">
        <f ca="1">IF(AND(Table2[[#This Row],[Tên hàng hóa]]&lt;&gt;0,D1461=""),SUM(OFFSET(Table2[[#This Row],[Thành tiền]],0,0,-COUNTIF(Table2[Số HĐ],Table2[[#This Row],[Số HĐ]]))),"")</f>
        <v/>
      </c>
      <c r="K1460" s="174"/>
      <c r="L146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60" s="176"/>
    </row>
    <row r="1461" spans="1:13" ht="35.1" customHeight="1" x14ac:dyDescent="0.2">
      <c r="A1461" s="169">
        <v>42578</v>
      </c>
      <c r="B1461" s="170" t="s">
        <v>3357</v>
      </c>
      <c r="C1461" s="140" t="s">
        <v>521</v>
      </c>
      <c r="D1461" s="172" t="s">
        <v>3335</v>
      </c>
      <c r="E1461" s="173" t="str">
        <f>IF(Table2[[#This Row],[Tên hàng hóa]]&lt;&gt;0,VLOOKUP(Table2[[#This Row],[Tên hàng hóa]],Table1[[Tên hàng hóa]:[Quy cách]],2,0),"")</f>
        <v>OMRON</v>
      </c>
      <c r="F1461" s="173" t="str">
        <f>IF(Table2[[#This Row],[Tên hàng hóa]]&lt;&gt;0,VLOOKUP(Table2[[#This Row],[Tên hàng hóa]],Table1[[Tên hàng hóa]:[ĐVT]],3,0),"")</f>
        <v>Cái</v>
      </c>
      <c r="G1461" s="174">
        <v>187000</v>
      </c>
      <c r="H1461" s="174">
        <v>5</v>
      </c>
      <c r="I1461" s="175">
        <f>IF(Table2[[#This Row],[Số lượng]]&lt;&gt;0,Table2[[#This Row],[Số lượng]]*Table2[[#This Row],[Đơn giá mua]],"")</f>
        <v>935000</v>
      </c>
      <c r="J1461" s="175" t="str">
        <f ca="1">IF(AND(Table2[[#This Row],[Tên hàng hóa]]&lt;&gt;0,D1462=""),SUM(OFFSET(Table2[[#This Row],[Thành tiền]],0,0,-COUNTIF(Table2[Số HĐ],Table2[[#This Row],[Số HĐ]]))),"")</f>
        <v/>
      </c>
      <c r="K1461" s="174"/>
      <c r="L146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61" s="176"/>
    </row>
    <row r="1462" spans="1:13" ht="35.1" customHeight="1" x14ac:dyDescent="0.2">
      <c r="A1462" s="169">
        <v>42578</v>
      </c>
      <c r="B1462" s="170" t="s">
        <v>3357</v>
      </c>
      <c r="C1462" s="140" t="s">
        <v>521</v>
      </c>
      <c r="D1462" s="172" t="s">
        <v>3307</v>
      </c>
      <c r="E1462" s="173" t="str">
        <f>IF(Table2[[#This Row],[Tên hàng hóa]]&lt;&gt;0,VLOOKUP(Table2[[#This Row],[Tên hàng hóa]],Table1[[Tên hàng hóa]:[Quy cách]],2,0),"")</f>
        <v>OMRON</v>
      </c>
      <c r="F1462" s="173" t="str">
        <f>IF(Table2[[#This Row],[Tên hàng hóa]]&lt;&gt;0,VLOOKUP(Table2[[#This Row],[Tên hàng hóa]],Table1[[Tên hàng hóa]:[ĐVT]],3,0),"")</f>
        <v>Cái</v>
      </c>
      <c r="G1462" s="174">
        <v>6930000</v>
      </c>
      <c r="H1462" s="174">
        <v>1</v>
      </c>
      <c r="I1462" s="175">
        <f>IF(Table2[[#This Row],[Số lượng]]&lt;&gt;0,Table2[[#This Row],[Số lượng]]*Table2[[#This Row],[Đơn giá mua]],"")</f>
        <v>6930000</v>
      </c>
      <c r="J1462" s="175" t="str">
        <f ca="1">IF(AND(Table2[[#This Row],[Tên hàng hóa]]&lt;&gt;0,D1463=""),SUM(OFFSET(Table2[[#This Row],[Thành tiền]],0,0,-COUNTIF(Table2[Số HĐ],Table2[[#This Row],[Số HĐ]]))),"")</f>
        <v/>
      </c>
      <c r="K1462" s="174"/>
      <c r="L146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62" s="176"/>
    </row>
    <row r="1463" spans="1:13" ht="35.1" customHeight="1" x14ac:dyDescent="0.2">
      <c r="A1463" s="169">
        <v>42578</v>
      </c>
      <c r="B1463" s="170" t="s">
        <v>3357</v>
      </c>
      <c r="C1463" s="140" t="s">
        <v>521</v>
      </c>
      <c r="D1463" s="172" t="s">
        <v>3300</v>
      </c>
      <c r="E1463" s="173" t="str">
        <f>IF(Table2[[#This Row],[Tên hàng hóa]]&lt;&gt;0,VLOOKUP(Table2[[#This Row],[Tên hàng hóa]],Table1[[Tên hàng hóa]:[Quy cách]],2,0),"")</f>
        <v>OMRON</v>
      </c>
      <c r="F1463" s="173" t="str">
        <f>IF(Table2[[#This Row],[Tên hàng hóa]]&lt;&gt;0,VLOOKUP(Table2[[#This Row],[Tên hàng hóa]],Table1[[Tên hàng hóa]:[ĐVT]],3,0),"")</f>
        <v>Cái</v>
      </c>
      <c r="G1463" s="174">
        <v>330000</v>
      </c>
      <c r="H1463" s="174">
        <v>5</v>
      </c>
      <c r="I1463" s="175">
        <f>IF(Table2[[#This Row],[Số lượng]]&lt;&gt;0,Table2[[#This Row],[Số lượng]]*Table2[[#This Row],[Đơn giá mua]],"")</f>
        <v>1650000</v>
      </c>
      <c r="J1463" s="175">
        <f ca="1">IF(AND(Table2[[#This Row],[Tên hàng hóa]]&lt;&gt;0,D1464=""),SUM(OFFSET(Table2[[#This Row],[Thành tiền]],0,0,-COUNTIF(Table2[Số HĐ],Table2[[#This Row],[Số HĐ]]))),"")</f>
        <v>9515000</v>
      </c>
      <c r="K1463" s="152" t="s">
        <v>464</v>
      </c>
      <c r="L1463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63" s="153" t="s">
        <v>3858</v>
      </c>
    </row>
    <row r="1464" spans="1:13" ht="35.1" customHeight="1" x14ac:dyDescent="0.2">
      <c r="A1464" s="169"/>
      <c r="B1464" s="170"/>
      <c r="C1464" s="171" t="str">
        <f t="shared" si="31"/>
        <v/>
      </c>
      <c r="D1464" s="172"/>
      <c r="E1464" s="173" t="str">
        <f>IF(Table2[[#This Row],[Tên hàng hóa]]&lt;&gt;0,VLOOKUP(Table2[[#This Row],[Tên hàng hóa]],Table1[[Tên hàng hóa]:[Quy cách]],2,0),"")</f>
        <v/>
      </c>
      <c r="F1464" s="173" t="str">
        <f>IF(Table2[[#This Row],[Tên hàng hóa]]&lt;&gt;0,VLOOKUP(Table2[[#This Row],[Tên hàng hóa]],Table1[[Tên hàng hóa]:[ĐVT]],3,0),"")</f>
        <v/>
      </c>
      <c r="G1464" s="174"/>
      <c r="H1464" s="174"/>
      <c r="I1464" s="175" t="str">
        <f>IF(Table2[[#This Row],[Số lượng]]&lt;&gt;0,Table2[[#This Row],[Số lượng]]*Table2[[#This Row],[Đơn giá mua]],"")</f>
        <v/>
      </c>
      <c r="J1464" s="175" t="str">
        <f ca="1">IF(AND(Table2[[#This Row],[Tên hàng hóa]]&lt;&gt;0,D1465=""),SUM(OFFSET(Table2[[#This Row],[Thành tiền]],0,0,-COUNTIF(Table2[Số HĐ],Table2[[#This Row],[Số HĐ]]))),"")</f>
        <v/>
      </c>
      <c r="K1464" s="174"/>
      <c r="L146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64" s="176"/>
    </row>
    <row r="1465" spans="1:13" ht="35.1" customHeight="1" x14ac:dyDescent="0.2">
      <c r="A1465" s="169">
        <v>42579</v>
      </c>
      <c r="B1465" s="170" t="s">
        <v>3358</v>
      </c>
      <c r="C1465" s="140" t="s">
        <v>521</v>
      </c>
      <c r="D1465" s="172" t="s">
        <v>1558</v>
      </c>
      <c r="E1465" s="173" t="str">
        <f>IF(Table2[[#This Row],[Tên hàng hóa]]&lt;&gt;0,VLOOKUP(Table2[[#This Row],[Tên hàng hóa]],Table1[[Tên hàng hóa]:[Quy cách]],2,0),"")</f>
        <v>Bộ Điều Khiển Lập Trình</v>
      </c>
      <c r="F1465" s="173" t="str">
        <f>IF(Table2[[#This Row],[Tên hàng hóa]]&lt;&gt;0,VLOOKUP(Table2[[#This Row],[Tên hàng hóa]],Table1[[Tên hàng hóa]:[ĐVT]],3,0),"")</f>
        <v>Cái</v>
      </c>
      <c r="G1465" s="174">
        <v>3740000</v>
      </c>
      <c r="H1465" s="174">
        <v>1</v>
      </c>
      <c r="I1465" s="175">
        <f>IF(Table2[[#This Row],[Số lượng]]&lt;&gt;0,Table2[[#This Row],[Số lượng]]*Table2[[#This Row],[Đơn giá mua]],"")</f>
        <v>3740000</v>
      </c>
      <c r="J1465" s="175" t="str">
        <f ca="1">IF(AND(Table2[[#This Row],[Tên hàng hóa]]&lt;&gt;0,D1466=""),SUM(OFFSET(Table2[[#This Row],[Thành tiền]],0,0,-COUNTIF(Table2[Số HĐ],Table2[[#This Row],[Số HĐ]]))),"")</f>
        <v/>
      </c>
      <c r="K1465" s="174"/>
      <c r="L146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65" s="176"/>
    </row>
    <row r="1466" spans="1:13" ht="35.1" customHeight="1" x14ac:dyDescent="0.2">
      <c r="A1466" s="169">
        <v>42579</v>
      </c>
      <c r="B1466" s="170" t="s">
        <v>3358</v>
      </c>
      <c r="C1466" s="171" t="str">
        <f t="shared" si="31"/>
        <v>CTY Điện Minh Nguyên</v>
      </c>
      <c r="D1466" s="172" t="s">
        <v>329</v>
      </c>
      <c r="E1466" s="173" t="str">
        <f>IF(Table2[[#This Row],[Tên hàng hóa]]&lt;&gt;0,VLOOKUP(Table2[[#This Row],[Tên hàng hóa]],Table1[[Tên hàng hóa]:[Quy cách]],2,0),"")</f>
        <v>Màn Hình Cảm Ứng</v>
      </c>
      <c r="F1466" s="173" t="str">
        <f>IF(Table2[[#This Row],[Tên hàng hóa]]&lt;&gt;0,VLOOKUP(Table2[[#This Row],[Tên hàng hóa]],Table1[[Tên hàng hóa]:[ĐVT]],3,0),"")</f>
        <v>Cái</v>
      </c>
      <c r="G1466" s="174">
        <v>3520000</v>
      </c>
      <c r="H1466" s="174">
        <v>2</v>
      </c>
      <c r="I1466" s="175">
        <f>IF(Table2[[#This Row],[Số lượng]]&lt;&gt;0,Table2[[#This Row],[Số lượng]]*Table2[[#This Row],[Đơn giá mua]],"")</f>
        <v>7040000</v>
      </c>
      <c r="J1466" s="175">
        <f ca="1">IF(AND(Table2[[#This Row],[Tên hàng hóa]]&lt;&gt;0,D1467=""),SUM(OFFSET(Table2[[#This Row],[Thành tiền]],0,0,-COUNTIF(Table2[Số HĐ],Table2[[#This Row],[Số HĐ]]))),"")</f>
        <v>10780000</v>
      </c>
      <c r="K1466" s="152" t="s">
        <v>464</v>
      </c>
      <c r="L1466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66" s="153" t="s">
        <v>3858</v>
      </c>
    </row>
    <row r="1467" spans="1:13" ht="35.1" customHeight="1" x14ac:dyDescent="0.2">
      <c r="A1467" s="169"/>
      <c r="B1467" s="170"/>
      <c r="C1467" s="171" t="str">
        <f t="shared" si="31"/>
        <v/>
      </c>
      <c r="D1467" s="172"/>
      <c r="E1467" s="173" t="str">
        <f>IF(Table2[[#This Row],[Tên hàng hóa]]&lt;&gt;0,VLOOKUP(Table2[[#This Row],[Tên hàng hóa]],Table1[[Tên hàng hóa]:[Quy cách]],2,0),"")</f>
        <v/>
      </c>
      <c r="F1467" s="173" t="str">
        <f>IF(Table2[[#This Row],[Tên hàng hóa]]&lt;&gt;0,VLOOKUP(Table2[[#This Row],[Tên hàng hóa]],Table1[[Tên hàng hóa]:[ĐVT]],3,0),"")</f>
        <v/>
      </c>
      <c r="G1467" s="174"/>
      <c r="H1467" s="174"/>
      <c r="I1467" s="175" t="str">
        <f>IF(Table2[[#This Row],[Số lượng]]&lt;&gt;0,Table2[[#This Row],[Số lượng]]*Table2[[#This Row],[Đơn giá mua]],"")</f>
        <v/>
      </c>
      <c r="J1467" s="175" t="str">
        <f ca="1">IF(AND(Table2[[#This Row],[Tên hàng hóa]]&lt;&gt;0,D1468=""),SUM(OFFSET(Table2[[#This Row],[Thành tiền]],0,0,-COUNTIF(Table2[Số HĐ],Table2[[#This Row],[Số HĐ]]))),"")</f>
        <v/>
      </c>
      <c r="K1467" s="174"/>
      <c r="L146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67" s="176"/>
    </row>
    <row r="1468" spans="1:13" ht="35.1" customHeight="1" x14ac:dyDescent="0.2">
      <c r="A1468" s="169">
        <v>42580</v>
      </c>
      <c r="B1468" s="170" t="s">
        <v>3359</v>
      </c>
      <c r="C1468" s="171" t="s">
        <v>521</v>
      </c>
      <c r="D1468" s="172" t="s">
        <v>329</v>
      </c>
      <c r="E1468" s="173" t="str">
        <f>IF(Table2[[#This Row],[Tên hàng hóa]]&lt;&gt;0,VLOOKUP(Table2[[#This Row],[Tên hàng hóa]],Table1[[Tên hàng hóa]:[Quy cách]],2,0),"")</f>
        <v>Màn Hình Cảm Ứng</v>
      </c>
      <c r="F1468" s="173" t="str">
        <f>IF(Table2[[#This Row],[Tên hàng hóa]]&lt;&gt;0,VLOOKUP(Table2[[#This Row],[Tên hàng hóa]],Table1[[Tên hàng hóa]:[ĐVT]],3,0),"")</f>
        <v>Cái</v>
      </c>
      <c r="G1468" s="174">
        <v>3520000</v>
      </c>
      <c r="H1468" s="174">
        <v>1</v>
      </c>
      <c r="I1468" s="175">
        <f>IF(Table2[[#This Row],[Số lượng]]&lt;&gt;0,Table2[[#This Row],[Số lượng]]*Table2[[#This Row],[Đơn giá mua]],"")</f>
        <v>3520000</v>
      </c>
      <c r="J1468" s="175" t="str">
        <f ca="1">IF(AND(Table2[[#This Row],[Tên hàng hóa]]&lt;&gt;0,D1469=""),SUM(OFFSET(Table2[[#This Row],[Thành tiền]],0,0,-COUNTIF(Table2[Số HĐ],Table2[[#This Row],[Số HĐ]]))),"")</f>
        <v/>
      </c>
      <c r="K1468" s="174"/>
      <c r="L146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68" s="176"/>
    </row>
    <row r="1469" spans="1:13" ht="35.1" customHeight="1" x14ac:dyDescent="0.2">
      <c r="A1469" s="169">
        <v>42580</v>
      </c>
      <c r="B1469" s="170" t="s">
        <v>3359</v>
      </c>
      <c r="C1469" s="171" t="s">
        <v>521</v>
      </c>
      <c r="D1469" s="172" t="s">
        <v>3360</v>
      </c>
      <c r="E1469" s="173" t="str">
        <f>IF(Table2[[#This Row],[Tên hàng hóa]]&lt;&gt;0,VLOOKUP(Table2[[#This Row],[Tên hàng hóa]],Table1[[Tên hàng hóa]:[Quy cách]],2,0),"")</f>
        <v>OMRON</v>
      </c>
      <c r="F1469" s="173" t="str">
        <f>IF(Table2[[#This Row],[Tên hàng hóa]]&lt;&gt;0,VLOOKUP(Table2[[#This Row],[Tên hàng hóa]],Table1[[Tên hàng hóa]:[ĐVT]],3,0),"")</f>
        <v>Cái</v>
      </c>
      <c r="G1469" s="174">
        <v>605000</v>
      </c>
      <c r="H1469" s="174">
        <v>15</v>
      </c>
      <c r="I1469" s="175">
        <f>IF(Table2[[#This Row],[Số lượng]]&lt;&gt;0,Table2[[#This Row],[Số lượng]]*Table2[[#This Row],[Đơn giá mua]],"")</f>
        <v>9075000</v>
      </c>
      <c r="J1469" s="175" t="str">
        <f ca="1">IF(AND(Table2[[#This Row],[Tên hàng hóa]]&lt;&gt;0,D1470=""),SUM(OFFSET(Table2[[#This Row],[Thành tiền]],0,0,-COUNTIF(Table2[Số HĐ],Table2[[#This Row],[Số HĐ]]))),"")</f>
        <v/>
      </c>
      <c r="K1469" s="174"/>
      <c r="L146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69" s="176"/>
    </row>
    <row r="1470" spans="1:13" ht="35.1" customHeight="1" x14ac:dyDescent="0.2">
      <c r="A1470" s="169">
        <v>42580</v>
      </c>
      <c r="B1470" s="170" t="s">
        <v>3359</v>
      </c>
      <c r="C1470" s="171" t="s">
        <v>521</v>
      </c>
      <c r="D1470" s="172" t="s">
        <v>1444</v>
      </c>
      <c r="E1470" s="173" t="str">
        <f>IF(Table2[[#This Row],[Tên hàng hóa]]&lt;&gt;0,VLOOKUP(Table2[[#This Row],[Tên hàng hóa]],Table1[[Tên hàng hóa]:[Quy cách]],2,0),"")</f>
        <v>Quạt</v>
      </c>
      <c r="F1470" s="173" t="str">
        <f>IF(Table2[[#This Row],[Tên hàng hóa]]&lt;&gt;0,VLOOKUP(Table2[[#This Row],[Tên hàng hóa]],Table1[[Tên hàng hóa]:[ĐVT]],3,0),"")</f>
        <v>Cái</v>
      </c>
      <c r="G1470" s="174">
        <v>71500</v>
      </c>
      <c r="H1470" s="174">
        <v>10</v>
      </c>
      <c r="I1470" s="175">
        <f>IF(Table2[[#This Row],[Số lượng]]&lt;&gt;0,Table2[[#This Row],[Số lượng]]*Table2[[#This Row],[Đơn giá mua]],"")</f>
        <v>715000</v>
      </c>
      <c r="J1470" s="175">
        <f ca="1">IF(AND(Table2[[#This Row],[Tên hàng hóa]]&lt;&gt;0,D1471=""),SUM(OFFSET(Table2[[#This Row],[Thành tiền]],0,0,-COUNTIF(Table2[Số HĐ],Table2[[#This Row],[Số HĐ]]))),"")</f>
        <v>13310000</v>
      </c>
      <c r="K1470" s="152" t="s">
        <v>464</v>
      </c>
      <c r="L1470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70" s="153" t="s">
        <v>3858</v>
      </c>
    </row>
    <row r="1471" spans="1:13" ht="35.1" customHeight="1" x14ac:dyDescent="0.2">
      <c r="A1471" s="169"/>
      <c r="B1471" s="170"/>
      <c r="C1471" s="171" t="str">
        <f t="shared" si="31"/>
        <v/>
      </c>
      <c r="D1471" s="172"/>
      <c r="E1471" s="173" t="str">
        <f>IF(Table2[[#This Row],[Tên hàng hóa]]&lt;&gt;0,VLOOKUP(Table2[[#This Row],[Tên hàng hóa]],Table1[[Tên hàng hóa]:[Quy cách]],2,0),"")</f>
        <v/>
      </c>
      <c r="F1471" s="173" t="str">
        <f>IF(Table2[[#This Row],[Tên hàng hóa]]&lt;&gt;0,VLOOKUP(Table2[[#This Row],[Tên hàng hóa]],Table1[[Tên hàng hóa]:[ĐVT]],3,0),"")</f>
        <v/>
      </c>
      <c r="G1471" s="174"/>
      <c r="H1471" s="174"/>
      <c r="I1471" s="175" t="str">
        <f>IF(Table2[[#This Row],[Số lượng]]&lt;&gt;0,Table2[[#This Row],[Số lượng]]*Table2[[#This Row],[Đơn giá mua]],"")</f>
        <v/>
      </c>
      <c r="J1471" s="175" t="str">
        <f ca="1">IF(AND(Table2[[#This Row],[Tên hàng hóa]]&lt;&gt;0,D1472=""),SUM(OFFSET(Table2[[#This Row],[Thành tiền]],0,0,-COUNTIF(Table2[Số HĐ],Table2[[#This Row],[Số HĐ]]))),"")</f>
        <v/>
      </c>
      <c r="K1471" s="174"/>
      <c r="L147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71" s="176"/>
    </row>
    <row r="1472" spans="1:13" ht="35.1" customHeight="1" x14ac:dyDescent="0.2">
      <c r="A1472" s="169">
        <v>42583</v>
      </c>
      <c r="B1472" s="170" t="s">
        <v>3374</v>
      </c>
      <c r="C1472" s="157" t="s">
        <v>1119</v>
      </c>
      <c r="D1472" s="172" t="s">
        <v>1806</v>
      </c>
      <c r="E1472" s="173" t="str">
        <f>IF(Table2[[#This Row],[Tên hàng hóa]]&lt;&gt;0,VLOOKUP(Table2[[#This Row],[Tên hàng hóa]],Table1[[Tên hàng hóa]:[Quy cách]],2,0),"")</f>
        <v>Schneider</v>
      </c>
      <c r="F1472" s="173" t="str">
        <f>IF(Table2[[#This Row],[Tên hàng hóa]]&lt;&gt;0,VLOOKUP(Table2[[#This Row],[Tên hàng hóa]],Table1[[Tên hàng hóa]:[ĐVT]],3,0),"")</f>
        <v>Cái</v>
      </c>
      <c r="G1472" s="174">
        <v>105600</v>
      </c>
      <c r="H1472" s="174">
        <v>8</v>
      </c>
      <c r="I1472" s="175">
        <f>IF(Table2[[#This Row],[Số lượng]]&lt;&gt;0,Table2[[#This Row],[Số lượng]]*Table2[[#This Row],[Đơn giá mua]],"")</f>
        <v>844800</v>
      </c>
      <c r="J1472" s="175" t="str">
        <f ca="1">IF(AND(Table2[[#This Row],[Tên hàng hóa]]&lt;&gt;0,D1473=""),SUM(OFFSET(Table2[[#This Row],[Thành tiền]],0,0,-COUNTIF(Table2[Số HĐ],Table2[[#This Row],[Số HĐ]]))),"")</f>
        <v/>
      </c>
      <c r="K1472" s="174"/>
      <c r="L147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72" s="176"/>
    </row>
    <row r="1473" spans="1:13" ht="35.1" customHeight="1" x14ac:dyDescent="0.2">
      <c r="A1473" s="169">
        <v>42583</v>
      </c>
      <c r="B1473" s="170" t="s">
        <v>3374</v>
      </c>
      <c r="C1473" s="171" t="str">
        <f t="shared" si="31"/>
        <v>CTY TNHH KỸ THUẬT ĐIỆN - TỰ ĐỘNG HÓA A&amp;E</v>
      </c>
      <c r="D1473" s="172" t="s">
        <v>1807</v>
      </c>
      <c r="E1473" s="173" t="str">
        <f>IF(Table2[[#This Row],[Tên hàng hóa]]&lt;&gt;0,VLOOKUP(Table2[[#This Row],[Tên hàng hóa]],Table1[[Tên hàng hóa]:[Quy cách]],2,0),"")</f>
        <v>Schneider</v>
      </c>
      <c r="F1473" s="173" t="str">
        <f>IF(Table2[[#This Row],[Tên hàng hóa]]&lt;&gt;0,VLOOKUP(Table2[[#This Row],[Tên hàng hóa]],Table1[[Tên hàng hóa]:[ĐVT]],3,0),"")</f>
        <v>Cái</v>
      </c>
      <c r="G1473" s="174">
        <v>81400</v>
      </c>
      <c r="H1473" s="174">
        <v>8</v>
      </c>
      <c r="I1473" s="175">
        <f>IF(Table2[[#This Row],[Số lượng]]&lt;&gt;0,Table2[[#This Row],[Số lượng]]*Table2[[#This Row],[Đơn giá mua]],"")</f>
        <v>651200</v>
      </c>
      <c r="J1473" s="175">
        <f ca="1">IF(AND(Table2[[#This Row],[Tên hàng hóa]]&lt;&gt;0,D1474=""),SUM(OFFSET(Table2[[#This Row],[Thành tiền]],0,0,-COUNTIF(Table2[Số HĐ],Table2[[#This Row],[Số HĐ]]))),"")</f>
        <v>1496000</v>
      </c>
      <c r="K1473" s="174" t="s">
        <v>464</v>
      </c>
      <c r="L1473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73" s="153" t="s">
        <v>3403</v>
      </c>
    </row>
    <row r="1474" spans="1:13" ht="35.1" customHeight="1" x14ac:dyDescent="0.2">
      <c r="A1474" s="169"/>
      <c r="B1474" s="170"/>
      <c r="C1474" s="171" t="str">
        <f t="shared" si="31"/>
        <v/>
      </c>
      <c r="D1474" s="172"/>
      <c r="E1474" s="173" t="str">
        <f>IF(Table2[[#This Row],[Tên hàng hóa]]&lt;&gt;0,VLOOKUP(Table2[[#This Row],[Tên hàng hóa]],Table1[[Tên hàng hóa]:[Quy cách]],2,0),"")</f>
        <v/>
      </c>
      <c r="F1474" s="173" t="str">
        <f>IF(Table2[[#This Row],[Tên hàng hóa]]&lt;&gt;0,VLOOKUP(Table2[[#This Row],[Tên hàng hóa]],Table1[[Tên hàng hóa]:[ĐVT]],3,0),"")</f>
        <v/>
      </c>
      <c r="G1474" s="174"/>
      <c r="H1474" s="174"/>
      <c r="I1474" s="175" t="str">
        <f>IF(Table2[[#This Row],[Số lượng]]&lt;&gt;0,Table2[[#This Row],[Số lượng]]*Table2[[#This Row],[Đơn giá mua]],"")</f>
        <v/>
      </c>
      <c r="J1474" s="175" t="str">
        <f ca="1">IF(AND(Table2[[#This Row],[Tên hàng hóa]]&lt;&gt;0,D1475=""),SUM(OFFSET(Table2[[#This Row],[Thành tiền]],0,0,-COUNTIF(Table2[Số HĐ],Table2[[#This Row],[Số HĐ]]))),"")</f>
        <v/>
      </c>
      <c r="K1474" s="174"/>
      <c r="L147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74" s="176"/>
    </row>
    <row r="1475" spans="1:13" ht="35.1" customHeight="1" x14ac:dyDescent="0.2">
      <c r="A1475" s="169">
        <v>42583</v>
      </c>
      <c r="B1475" s="170" t="s">
        <v>3385</v>
      </c>
      <c r="C1475" s="171" t="s">
        <v>3386</v>
      </c>
      <c r="D1475" s="172" t="s">
        <v>3384</v>
      </c>
      <c r="E1475" s="173" t="str">
        <f>IF(Table2[[#This Row],[Tên hàng hóa]]&lt;&gt;0,VLOOKUP(Table2[[#This Row],[Tên hàng hóa]],Table1[[Tên hàng hóa]:[Quy cách]],2,0),"")</f>
        <v>PARAGON</v>
      </c>
      <c r="F1475" s="173" t="str">
        <f>IF(Table2[[#This Row],[Tên hàng hóa]]&lt;&gt;0,VLOOKUP(Table2[[#This Row],[Tên hàng hóa]],Table1[[Tên hàng hóa]:[ĐVT]],3,0),"")</f>
        <v>BỘ</v>
      </c>
      <c r="G1475" s="174">
        <v>752500</v>
      </c>
      <c r="H1475" s="174">
        <v>5</v>
      </c>
      <c r="I1475" s="175">
        <f>IF(Table2[[#This Row],[Số lượng]]&lt;&gt;0,Table2[[#This Row],[Số lượng]]*Table2[[#This Row],[Đơn giá mua]],"")</f>
        <v>3762500</v>
      </c>
      <c r="J1475" s="175">
        <f ca="1">IF(AND(Table2[[#This Row],[Tên hàng hóa]]&lt;&gt;0,D1476=""),SUM(OFFSET(Table2[[#This Row],[Thành tiền]],0,0,-COUNTIF(Table2[Số HĐ],Table2[[#This Row],[Số HĐ]]))),"")</f>
        <v>3762500</v>
      </c>
      <c r="K1475" s="174" t="s">
        <v>464</v>
      </c>
      <c r="L1475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75" s="176" t="s">
        <v>2136</v>
      </c>
    </row>
    <row r="1476" spans="1:13" ht="35.1" customHeight="1" x14ac:dyDescent="0.2">
      <c r="A1476" s="169"/>
      <c r="B1476" s="170"/>
      <c r="C1476" s="171" t="str">
        <f t="shared" si="31"/>
        <v/>
      </c>
      <c r="D1476" s="172"/>
      <c r="E1476" s="173" t="str">
        <f>IF(Table2[[#This Row],[Tên hàng hóa]]&lt;&gt;0,VLOOKUP(Table2[[#This Row],[Tên hàng hóa]],Table1[[Tên hàng hóa]:[Quy cách]],2,0),"")</f>
        <v/>
      </c>
      <c r="F1476" s="173" t="str">
        <f>IF(Table2[[#This Row],[Tên hàng hóa]]&lt;&gt;0,VLOOKUP(Table2[[#This Row],[Tên hàng hóa]],Table1[[Tên hàng hóa]:[ĐVT]],3,0),"")</f>
        <v/>
      </c>
      <c r="G1476" s="174"/>
      <c r="H1476" s="174"/>
      <c r="I1476" s="175" t="str">
        <f>IF(Table2[[#This Row],[Số lượng]]&lt;&gt;0,Table2[[#This Row],[Số lượng]]*Table2[[#This Row],[Đơn giá mua]],"")</f>
        <v/>
      </c>
      <c r="J1476" s="175" t="str">
        <f ca="1">IF(AND(Table2[[#This Row],[Tên hàng hóa]]&lt;&gt;0,D1477=""),SUM(OFFSET(Table2[[#This Row],[Thành tiền]],0,0,-COUNTIF(Table2[Số HĐ],Table2[[#This Row],[Số HĐ]]))),"")</f>
        <v/>
      </c>
      <c r="K1476" s="174"/>
      <c r="L147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76" s="176"/>
    </row>
    <row r="1477" spans="1:13" ht="35.1" customHeight="1" x14ac:dyDescent="0.2">
      <c r="A1477" s="169">
        <v>42585</v>
      </c>
      <c r="B1477" s="170" t="s">
        <v>3397</v>
      </c>
      <c r="C1477" s="140" t="s">
        <v>480</v>
      </c>
      <c r="D1477" s="172" t="s">
        <v>3390</v>
      </c>
      <c r="E1477" s="173" t="str">
        <f>IF(Table2[[#This Row],[Tên hàng hóa]]&lt;&gt;0,VLOOKUP(Table2[[#This Row],[Tên hàng hóa]],Table1[[Tên hàng hóa]:[Quy cách]],2,0),"")</f>
        <v>OMRON</v>
      </c>
      <c r="F1477" s="173" t="str">
        <f>IF(Table2[[#This Row],[Tên hàng hóa]]&lt;&gt;0,VLOOKUP(Table2[[#This Row],[Tên hàng hóa]],Table1[[Tên hàng hóa]:[ĐVT]],3,0),"")</f>
        <v>Cái</v>
      </c>
      <c r="G1477" s="174">
        <v>4026000</v>
      </c>
      <c r="H1477" s="174">
        <v>1</v>
      </c>
      <c r="I1477" s="175">
        <f>IF(Table2[[#This Row],[Số lượng]]&lt;&gt;0,Table2[[#This Row],[Số lượng]]*Table2[[#This Row],[Đơn giá mua]],"")</f>
        <v>4026000</v>
      </c>
      <c r="J1477" s="175" t="str">
        <f ca="1">IF(AND(Table2[[#This Row],[Tên hàng hóa]]&lt;&gt;0,D1478=""),SUM(OFFSET(Table2[[#This Row],[Thành tiền]],0,0,-COUNTIF(Table2[Số HĐ],Table2[[#This Row],[Số HĐ]]))),"")</f>
        <v/>
      </c>
      <c r="K1477" s="174"/>
      <c r="L147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77" s="176"/>
    </row>
    <row r="1478" spans="1:13" ht="35.1" customHeight="1" x14ac:dyDescent="0.2">
      <c r="A1478" s="169">
        <v>42585</v>
      </c>
      <c r="B1478" s="170" t="s">
        <v>3397</v>
      </c>
      <c r="C1478" s="171" t="str">
        <f t="shared" si="31"/>
        <v>CTY TNHH TM -DV Thuận Phương</v>
      </c>
      <c r="D1478" s="172" t="s">
        <v>3391</v>
      </c>
      <c r="E1478" s="173" t="str">
        <f>IF(Table2[[#This Row],[Tên hàng hóa]]&lt;&gt;0,VLOOKUP(Table2[[#This Row],[Tên hàng hóa]],Table1[[Tên hàng hóa]:[Quy cách]],2,0),"")</f>
        <v>OMRON</v>
      </c>
      <c r="F1478" s="173" t="str">
        <f>IF(Table2[[#This Row],[Tên hàng hóa]]&lt;&gt;0,VLOOKUP(Table2[[#This Row],[Tên hàng hóa]],Table1[[Tên hàng hóa]:[ĐVT]],3,0),"")</f>
        <v>Cái</v>
      </c>
      <c r="G1478" s="174">
        <v>366300</v>
      </c>
      <c r="H1478" s="174">
        <v>1</v>
      </c>
      <c r="I1478" s="175">
        <f>IF(Table2[[#This Row],[Số lượng]]&lt;&gt;0,Table2[[#This Row],[Số lượng]]*Table2[[#This Row],[Đơn giá mua]],"")</f>
        <v>366300</v>
      </c>
      <c r="J1478" s="175">
        <f ca="1">IF(AND(Table2[[#This Row],[Tên hàng hóa]]&lt;&gt;0,D1479=""),SUM(OFFSET(Table2[[#This Row],[Thành tiền]],0,0,-COUNTIF(Table2[Số HĐ],Table2[[#This Row],[Số HĐ]]))),"")</f>
        <v>4392300</v>
      </c>
      <c r="K1478" s="152" t="s">
        <v>464</v>
      </c>
      <c r="L1478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78" s="153" t="s">
        <v>3706</v>
      </c>
    </row>
    <row r="1479" spans="1:13" ht="35.1" customHeight="1" x14ac:dyDescent="0.2">
      <c r="A1479" s="169"/>
      <c r="B1479" s="170"/>
      <c r="C1479" s="171" t="str">
        <f t="shared" si="31"/>
        <v/>
      </c>
      <c r="D1479" s="172"/>
      <c r="E1479" s="173" t="str">
        <f>IF(Table2[[#This Row],[Tên hàng hóa]]&lt;&gt;0,VLOOKUP(Table2[[#This Row],[Tên hàng hóa]],Table1[[Tên hàng hóa]:[Quy cách]],2,0),"")</f>
        <v/>
      </c>
      <c r="F1479" s="173" t="str">
        <f>IF(Table2[[#This Row],[Tên hàng hóa]]&lt;&gt;0,VLOOKUP(Table2[[#This Row],[Tên hàng hóa]],Table1[[Tên hàng hóa]:[ĐVT]],3,0),"")</f>
        <v/>
      </c>
      <c r="G1479" s="174"/>
      <c r="H1479" s="174"/>
      <c r="I1479" s="175" t="str">
        <f>IF(Table2[[#This Row],[Số lượng]]&lt;&gt;0,Table2[[#This Row],[Số lượng]]*Table2[[#This Row],[Đơn giá mua]],"")</f>
        <v/>
      </c>
      <c r="J1479" s="175" t="str">
        <f ca="1">IF(AND(Table2[[#This Row],[Tên hàng hóa]]&lt;&gt;0,D1480=""),SUM(OFFSET(Table2[[#This Row],[Thành tiền]],0,0,-COUNTIF(Table2[Số HĐ],Table2[[#This Row],[Số HĐ]]))),"")</f>
        <v/>
      </c>
      <c r="K1479" s="174"/>
      <c r="L147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79" s="176"/>
    </row>
    <row r="1480" spans="1:13" ht="35.1" customHeight="1" x14ac:dyDescent="0.2">
      <c r="A1480" s="169">
        <v>42588</v>
      </c>
      <c r="B1480" s="170" t="s">
        <v>3398</v>
      </c>
      <c r="C1480" s="171" t="s">
        <v>1119</v>
      </c>
      <c r="D1480" s="172" t="s">
        <v>2197</v>
      </c>
      <c r="E1480" s="173" t="str">
        <f>IF(Table2[[#This Row],[Tên hàng hóa]]&lt;&gt;0,VLOOKUP(Table2[[#This Row],[Tên hàng hóa]],Table1[[Tên hàng hóa]:[Quy cách]],2,0),"")</f>
        <v>Schneider</v>
      </c>
      <c r="F1480" s="173" t="str">
        <f>IF(Table2[[#This Row],[Tên hàng hóa]]&lt;&gt;0,VLOOKUP(Table2[[#This Row],[Tên hàng hóa]],Table1[[Tên hàng hóa]:[ĐVT]],3,0),"")</f>
        <v>Cái</v>
      </c>
      <c r="G1480" s="174">
        <v>196935</v>
      </c>
      <c r="H1480" s="174">
        <v>10</v>
      </c>
      <c r="I1480" s="175">
        <f>IF(Table2[[#This Row],[Số lượng]]&lt;&gt;0,Table2[[#This Row],[Số lượng]]*Table2[[#This Row],[Đơn giá mua]],"")</f>
        <v>1969350</v>
      </c>
      <c r="J1480" s="175" t="str">
        <f ca="1">IF(AND(Table2[[#This Row],[Tên hàng hóa]]&lt;&gt;0,D1481=""),SUM(OFFSET(Table2[[#This Row],[Thành tiền]],0,0,-COUNTIF(Table2[Số HĐ],Table2[[#This Row],[Số HĐ]]))),"")</f>
        <v/>
      </c>
      <c r="K1480" s="174"/>
      <c r="L148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80" s="176"/>
    </row>
    <row r="1481" spans="1:13" ht="35.1" customHeight="1" x14ac:dyDescent="0.2">
      <c r="A1481" s="169">
        <v>42588</v>
      </c>
      <c r="B1481" s="170" t="s">
        <v>3398</v>
      </c>
      <c r="C1481" s="171" t="s">
        <v>1119</v>
      </c>
      <c r="D1481" s="172" t="s">
        <v>3399</v>
      </c>
      <c r="E1481" s="173" t="str">
        <f>IF(Table2[[#This Row],[Tên hàng hóa]]&lt;&gt;0,VLOOKUP(Table2[[#This Row],[Tên hàng hóa]],Table1[[Tên hàng hóa]:[Quy cách]],2,0),"")</f>
        <v>Schneider</v>
      </c>
      <c r="F1481" s="173" t="str">
        <f>IF(Table2[[#This Row],[Tên hàng hóa]]&lt;&gt;0,VLOOKUP(Table2[[#This Row],[Tên hàng hóa]],Table1[[Tên hàng hóa]:[ĐVT]],3,0),"")</f>
        <v>Cái</v>
      </c>
      <c r="G1481" s="174">
        <v>101200</v>
      </c>
      <c r="H1481" s="174">
        <v>10</v>
      </c>
      <c r="I1481" s="175">
        <f>IF(Table2[[#This Row],[Số lượng]]&lt;&gt;0,Table2[[#This Row],[Số lượng]]*Table2[[#This Row],[Đơn giá mua]],"")</f>
        <v>1012000</v>
      </c>
      <c r="J1481" s="175" t="str">
        <f ca="1">IF(AND(Table2[[#This Row],[Tên hàng hóa]]&lt;&gt;0,D1482=""),SUM(OFFSET(Table2[[#This Row],[Thành tiền]],0,0,-COUNTIF(Table2[Số HĐ],Table2[[#This Row],[Số HĐ]]))),"")</f>
        <v/>
      </c>
      <c r="K1481" s="174"/>
      <c r="L148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81" s="176"/>
    </row>
    <row r="1482" spans="1:13" ht="35.1" customHeight="1" x14ac:dyDescent="0.2">
      <c r="A1482" s="169">
        <v>42588</v>
      </c>
      <c r="B1482" s="170" t="s">
        <v>3398</v>
      </c>
      <c r="C1482" s="171" t="s">
        <v>1119</v>
      </c>
      <c r="D1482" s="172" t="s">
        <v>3400</v>
      </c>
      <c r="E1482" s="173" t="str">
        <f>IF(Table2[[#This Row],[Tên hàng hóa]]&lt;&gt;0,VLOOKUP(Table2[[#This Row],[Tên hàng hóa]],Table1[[Tên hàng hóa]:[Quy cách]],2,0),"")</f>
        <v>Schneider</v>
      </c>
      <c r="F1482" s="173" t="str">
        <f>IF(Table2[[#This Row],[Tên hàng hóa]]&lt;&gt;0,VLOOKUP(Table2[[#This Row],[Tên hàng hóa]],Table1[[Tên hàng hóa]:[ĐVT]],3,0),"")</f>
        <v>Cái</v>
      </c>
      <c r="G1482" s="174">
        <v>89100</v>
      </c>
      <c r="H1482" s="174">
        <v>10</v>
      </c>
      <c r="I1482" s="175">
        <f>IF(Table2[[#This Row],[Số lượng]]&lt;&gt;0,Table2[[#This Row],[Số lượng]]*Table2[[#This Row],[Đơn giá mua]],"")</f>
        <v>891000</v>
      </c>
      <c r="J1482" s="175">
        <f ca="1">IF(AND(Table2[[#This Row],[Tên hàng hóa]]&lt;&gt;0,D1483=""),SUM(OFFSET(Table2[[#This Row],[Thành tiền]],0,0,-COUNTIF(Table2[Số HĐ],Table2[[#This Row],[Số HĐ]]))),"")</f>
        <v>3872350</v>
      </c>
      <c r="K1482" s="174" t="s">
        <v>464</v>
      </c>
      <c r="L1482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82" s="153" t="s">
        <v>3403</v>
      </c>
    </row>
    <row r="1483" spans="1:13" ht="35.1" customHeight="1" x14ac:dyDescent="0.2">
      <c r="A1483" s="169"/>
      <c r="B1483" s="170"/>
      <c r="C1483" s="171" t="str">
        <f t="shared" si="31"/>
        <v/>
      </c>
      <c r="D1483" s="172"/>
      <c r="E1483" s="173" t="str">
        <f>IF(Table2[[#This Row],[Tên hàng hóa]]&lt;&gt;0,VLOOKUP(Table2[[#This Row],[Tên hàng hóa]],Table1[[Tên hàng hóa]:[Quy cách]],2,0),"")</f>
        <v/>
      </c>
      <c r="F1483" s="173" t="str">
        <f>IF(Table2[[#This Row],[Tên hàng hóa]]&lt;&gt;0,VLOOKUP(Table2[[#This Row],[Tên hàng hóa]],Table1[[Tên hàng hóa]:[ĐVT]],3,0),"")</f>
        <v/>
      </c>
      <c r="G1483" s="174"/>
      <c r="H1483" s="174"/>
      <c r="I1483" s="175" t="str">
        <f>IF(Table2[[#This Row],[Số lượng]]&lt;&gt;0,Table2[[#This Row],[Số lượng]]*Table2[[#This Row],[Đơn giá mua]],"")</f>
        <v/>
      </c>
      <c r="J1483" s="175" t="str">
        <f ca="1">IF(AND(Table2[[#This Row],[Tên hàng hóa]]&lt;&gt;0,D1484=""),SUM(OFFSET(Table2[[#This Row],[Thành tiền]],0,0,-COUNTIF(Table2[Số HĐ],Table2[[#This Row],[Số HĐ]]))),"")</f>
        <v/>
      </c>
      <c r="K1483" s="174"/>
      <c r="L148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83" s="176"/>
    </row>
    <row r="1484" spans="1:13" ht="35.1" customHeight="1" x14ac:dyDescent="0.2">
      <c r="A1484" s="169">
        <v>42590</v>
      </c>
      <c r="B1484" s="170" t="s">
        <v>3402</v>
      </c>
      <c r="C1484" s="171" t="s">
        <v>1119</v>
      </c>
      <c r="D1484" s="172" t="s">
        <v>2836</v>
      </c>
      <c r="E1484" s="173" t="str">
        <f>IF(Table2[[#This Row],[Tên hàng hóa]]&lt;&gt;0,VLOOKUP(Table2[[#This Row],[Tên hàng hóa]],Table1[[Tên hàng hóa]:[Quy cách]],2,0),"")</f>
        <v>Schneider</v>
      </c>
      <c r="F1484" s="173" t="str">
        <f>IF(Table2[[#This Row],[Tên hàng hóa]]&lt;&gt;0,VLOOKUP(Table2[[#This Row],[Tên hàng hóa]],Table1[[Tên hàng hóa]:[ĐVT]],3,0),"")</f>
        <v>Cái</v>
      </c>
      <c r="G1484" s="174">
        <v>139700</v>
      </c>
      <c r="H1484" s="174">
        <v>4</v>
      </c>
      <c r="I1484" s="175">
        <f>IF(Table2[[#This Row],[Số lượng]]&lt;&gt;0,Table2[[#This Row],[Số lượng]]*Table2[[#This Row],[Đơn giá mua]],"")</f>
        <v>558800</v>
      </c>
      <c r="J1484" s="175">
        <f ca="1">IF(AND(Table2[[#This Row],[Tên hàng hóa]]&lt;&gt;0,D1485=""),SUM(OFFSET(Table2[[#This Row],[Thành tiền]],0,0,-COUNTIF(Table2[Số HĐ],Table2[[#This Row],[Số HĐ]]))),"")</f>
        <v>558800</v>
      </c>
      <c r="K1484" s="174" t="s">
        <v>464</v>
      </c>
      <c r="L1484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84" s="153" t="s">
        <v>3403</v>
      </c>
    </row>
    <row r="1485" spans="1:13" ht="35.1" customHeight="1" x14ac:dyDescent="0.2">
      <c r="A1485" s="169"/>
      <c r="B1485" s="170"/>
      <c r="C1485" s="171" t="str">
        <f t="shared" si="31"/>
        <v/>
      </c>
      <c r="D1485" s="172"/>
      <c r="E1485" s="173" t="str">
        <f>IF(Table2[[#This Row],[Tên hàng hóa]]&lt;&gt;0,VLOOKUP(Table2[[#This Row],[Tên hàng hóa]],Table1[[Tên hàng hóa]:[Quy cách]],2,0),"")</f>
        <v/>
      </c>
      <c r="F1485" s="173" t="str">
        <f>IF(Table2[[#This Row],[Tên hàng hóa]]&lt;&gt;0,VLOOKUP(Table2[[#This Row],[Tên hàng hóa]],Table1[[Tên hàng hóa]:[ĐVT]],3,0),"")</f>
        <v/>
      </c>
      <c r="G1485" s="174"/>
      <c r="H1485" s="174"/>
      <c r="I1485" s="175" t="str">
        <f>IF(Table2[[#This Row],[Số lượng]]&lt;&gt;0,Table2[[#This Row],[Số lượng]]*Table2[[#This Row],[Đơn giá mua]],"")</f>
        <v/>
      </c>
      <c r="J1485" s="175" t="str">
        <f ca="1">IF(AND(Table2[[#This Row],[Tên hàng hóa]]&lt;&gt;0,D1486=""),SUM(OFFSET(Table2[[#This Row],[Thành tiền]],0,0,-COUNTIF(Table2[Số HĐ],Table2[[#This Row],[Số HĐ]]))),"")</f>
        <v/>
      </c>
      <c r="K1485" s="174"/>
      <c r="L148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85" s="176"/>
    </row>
    <row r="1486" spans="1:13" ht="35.1" customHeight="1" x14ac:dyDescent="0.2">
      <c r="A1486" s="169">
        <v>42587</v>
      </c>
      <c r="B1486" s="170" t="s">
        <v>3406</v>
      </c>
      <c r="C1486" s="154" t="s">
        <v>2814</v>
      </c>
      <c r="D1486" s="172" t="s">
        <v>3238</v>
      </c>
      <c r="E1486" s="173" t="str">
        <f>IF(Table2[[#This Row],[Tên hàng hóa]]&lt;&gt;0,VLOOKUP(Table2[[#This Row],[Tên hàng hóa]],Table1[[Tên hàng hóa]:[Quy cách]],2,0),"")</f>
        <v>BIẾN THẾ</v>
      </c>
      <c r="F1486" s="173" t="str">
        <f>IF(Table2[[#This Row],[Tên hàng hóa]]&lt;&gt;0,VLOOKUP(Table2[[#This Row],[Tên hàng hóa]],Table1[[Tên hàng hóa]:[ĐVT]],3,0),"")</f>
        <v>Cái</v>
      </c>
      <c r="G1486" s="174">
        <v>1980000</v>
      </c>
      <c r="H1486" s="174">
        <v>2</v>
      </c>
      <c r="I1486" s="175">
        <f>IF(Table2[[#This Row],[Số lượng]]&lt;&gt;0,Table2[[#This Row],[Số lượng]]*Table2[[#This Row],[Đơn giá mua]],"")</f>
        <v>3960000</v>
      </c>
      <c r="J1486" s="175">
        <f ca="1">IF(AND(Table2[[#This Row],[Tên hàng hóa]]&lt;&gt;0,D1487=""),SUM(OFFSET(Table2[[#This Row],[Thành tiền]],0,0,-COUNTIF(Table2[Số HĐ],Table2[[#This Row],[Số HĐ]]))),"")</f>
        <v>3960000</v>
      </c>
      <c r="K1486" s="174" t="s">
        <v>464</v>
      </c>
      <c r="L1486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86" s="176" t="s">
        <v>2136</v>
      </c>
    </row>
    <row r="1487" spans="1:13" ht="35.1" customHeight="1" x14ac:dyDescent="0.2">
      <c r="A1487" s="169"/>
      <c r="B1487" s="170"/>
      <c r="C1487" s="171" t="str">
        <f t="shared" si="31"/>
        <v/>
      </c>
      <c r="D1487" s="172"/>
      <c r="E1487" s="173" t="str">
        <f>IF(Table2[[#This Row],[Tên hàng hóa]]&lt;&gt;0,VLOOKUP(Table2[[#This Row],[Tên hàng hóa]],Table1[[Tên hàng hóa]:[Quy cách]],2,0),"")</f>
        <v/>
      </c>
      <c r="F1487" s="173" t="str">
        <f>IF(Table2[[#This Row],[Tên hàng hóa]]&lt;&gt;0,VLOOKUP(Table2[[#This Row],[Tên hàng hóa]],Table1[[Tên hàng hóa]:[ĐVT]],3,0),"")</f>
        <v/>
      </c>
      <c r="G1487" s="174"/>
      <c r="H1487" s="174"/>
      <c r="I1487" s="175" t="str">
        <f>IF(Table2[[#This Row],[Số lượng]]&lt;&gt;0,Table2[[#This Row],[Số lượng]]*Table2[[#This Row],[Đơn giá mua]],"")</f>
        <v/>
      </c>
      <c r="J1487" s="175" t="str">
        <f ca="1">IF(AND(Table2[[#This Row],[Tên hàng hóa]]&lt;&gt;0,D1488=""),SUM(OFFSET(Table2[[#This Row],[Thành tiền]],0,0,-COUNTIF(Table2[Số HĐ],Table2[[#This Row],[Số HĐ]]))),"")</f>
        <v/>
      </c>
      <c r="K1487" s="174"/>
      <c r="L148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87" s="176"/>
    </row>
    <row r="1488" spans="1:13" ht="35.1" customHeight="1" x14ac:dyDescent="0.2">
      <c r="A1488" s="169">
        <v>42592</v>
      </c>
      <c r="B1488" s="170" t="s">
        <v>3407</v>
      </c>
      <c r="C1488" s="171" t="s">
        <v>480</v>
      </c>
      <c r="D1488" s="172" t="s">
        <v>2534</v>
      </c>
      <c r="E1488" s="173" t="str">
        <f>IF(Table2[[#This Row],[Tên hàng hóa]]&lt;&gt;0,VLOOKUP(Table2[[#This Row],[Tên hàng hóa]],Table1[[Tên hàng hóa]:[Quy cách]],2,0),"")</f>
        <v>OMRON</v>
      </c>
      <c r="F1488" s="173" t="str">
        <f>IF(Table2[[#This Row],[Tên hàng hóa]]&lt;&gt;0,VLOOKUP(Table2[[#This Row],[Tên hàng hóa]],Table1[[Tên hàng hóa]:[ĐVT]],3,0),"")</f>
        <v>Cái</v>
      </c>
      <c r="G1488" s="174">
        <v>1604900</v>
      </c>
      <c r="H1488" s="174">
        <v>2</v>
      </c>
      <c r="I1488" s="175">
        <f>IF(Table2[[#This Row],[Số lượng]]&lt;&gt;0,Table2[[#This Row],[Số lượng]]*Table2[[#This Row],[Đơn giá mua]],"")</f>
        <v>3209800</v>
      </c>
      <c r="J1488" s="175" t="str">
        <f ca="1">IF(AND(Table2[[#This Row],[Tên hàng hóa]]&lt;&gt;0,D1489=""),SUM(OFFSET(Table2[[#This Row],[Thành tiền]],0,0,-COUNTIF(Table2[Số HĐ],Table2[[#This Row],[Số HĐ]]))),"")</f>
        <v/>
      </c>
      <c r="K1488" s="174"/>
      <c r="L148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88" s="176"/>
    </row>
    <row r="1489" spans="1:13" ht="35.1" customHeight="1" x14ac:dyDescent="0.2">
      <c r="A1489" s="169">
        <v>42592</v>
      </c>
      <c r="B1489" s="170" t="s">
        <v>3407</v>
      </c>
      <c r="C1489" s="171" t="str">
        <f t="shared" si="31"/>
        <v>CTY TNHH TM -DV Thuận Phương</v>
      </c>
      <c r="D1489" s="172" t="s">
        <v>2064</v>
      </c>
      <c r="E1489" s="173" t="str">
        <f>IF(Table2[[#This Row],[Tên hàng hóa]]&lt;&gt;0,VLOOKUP(Table2[[#This Row],[Tên hàng hóa]],Table1[[Tên hàng hóa]:[Quy cách]],2,0),"")</f>
        <v>OMRON</v>
      </c>
      <c r="F1489" s="173" t="str">
        <f>IF(Table2[[#This Row],[Tên hàng hóa]]&lt;&gt;0,VLOOKUP(Table2[[#This Row],[Tên hàng hóa]],Table1[[Tên hàng hóa]:[ĐVT]],3,0),"")</f>
        <v>Cái</v>
      </c>
      <c r="G1489" s="174">
        <v>59400</v>
      </c>
      <c r="H1489" s="174">
        <v>5</v>
      </c>
      <c r="I1489" s="175">
        <f>IF(Table2[[#This Row],[Số lượng]]&lt;&gt;0,Table2[[#This Row],[Số lượng]]*Table2[[#This Row],[Đơn giá mua]],"")</f>
        <v>297000</v>
      </c>
      <c r="J1489" s="175">
        <f ca="1">IF(AND(Table2[[#This Row],[Tên hàng hóa]]&lt;&gt;0,D1490=""),SUM(OFFSET(Table2[[#This Row],[Thành tiền]],0,0,-COUNTIF(Table2[Số HĐ],Table2[[#This Row],[Số HĐ]]))),"")</f>
        <v>3506800</v>
      </c>
      <c r="K1489" s="152" t="s">
        <v>464</v>
      </c>
      <c r="L1489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89" s="153" t="s">
        <v>3706</v>
      </c>
    </row>
    <row r="1490" spans="1:13" ht="35.1" customHeight="1" x14ac:dyDescent="0.2">
      <c r="A1490" s="169"/>
      <c r="B1490" s="170"/>
      <c r="C1490" s="171" t="str">
        <f t="shared" si="31"/>
        <v/>
      </c>
      <c r="D1490" s="172"/>
      <c r="E1490" s="173" t="str">
        <f>IF(Table2[[#This Row],[Tên hàng hóa]]&lt;&gt;0,VLOOKUP(Table2[[#This Row],[Tên hàng hóa]],Table1[[Tên hàng hóa]:[Quy cách]],2,0),"")</f>
        <v/>
      </c>
      <c r="F1490" s="173" t="str">
        <f>IF(Table2[[#This Row],[Tên hàng hóa]]&lt;&gt;0,VLOOKUP(Table2[[#This Row],[Tên hàng hóa]],Table1[[Tên hàng hóa]:[ĐVT]],3,0),"")</f>
        <v/>
      </c>
      <c r="G1490" s="174"/>
      <c r="H1490" s="174"/>
      <c r="I1490" s="175" t="str">
        <f>IF(Table2[[#This Row],[Số lượng]]&lt;&gt;0,Table2[[#This Row],[Số lượng]]*Table2[[#This Row],[Đơn giá mua]],"")</f>
        <v/>
      </c>
      <c r="J1490" s="175" t="str">
        <f ca="1">IF(AND(Table2[[#This Row],[Tên hàng hóa]]&lt;&gt;0,D1491=""),SUM(OFFSET(Table2[[#This Row],[Thành tiền]],0,0,-COUNTIF(Table2[Số HĐ],Table2[[#This Row],[Số HĐ]]))),"")</f>
        <v/>
      </c>
      <c r="K1490" s="174"/>
      <c r="L149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90" s="176"/>
    </row>
    <row r="1491" spans="1:13" ht="35.1" customHeight="1" x14ac:dyDescent="0.2">
      <c r="A1491" s="169">
        <v>42594</v>
      </c>
      <c r="B1491" s="170" t="s">
        <v>3428</v>
      </c>
      <c r="C1491" s="171" t="s">
        <v>1116</v>
      </c>
      <c r="D1491" s="172" t="s">
        <v>1113</v>
      </c>
      <c r="E1491" s="173" t="str">
        <f>IF(Table2[[#This Row],[Tên hàng hóa]]&lt;&gt;0,VLOOKUP(Table2[[#This Row],[Tên hàng hóa]],Table1[[Tên hàng hóa]:[Quy cách]],2,0),"")</f>
        <v>LS</v>
      </c>
      <c r="F1491" s="173" t="str">
        <f>IF(Table2[[#This Row],[Tên hàng hóa]]&lt;&gt;0,VLOOKUP(Table2[[#This Row],[Tên hàng hóa]],Table1[[Tên hàng hóa]:[ĐVT]],3,0),"")</f>
        <v>Cái</v>
      </c>
      <c r="G1491" s="174">
        <v>2756600</v>
      </c>
      <c r="H1491" s="174">
        <v>2</v>
      </c>
      <c r="I1491" s="175">
        <f>IF(Table2[[#This Row],[Số lượng]]&lt;&gt;0,Table2[[#This Row],[Số lượng]]*Table2[[#This Row],[Đơn giá mua]],"")</f>
        <v>5513200</v>
      </c>
      <c r="J1491" s="175">
        <f ca="1">IF(AND(Table2[[#This Row],[Tên hàng hóa]]&lt;&gt;0,D1492=""),SUM(OFFSET(Table2[[#This Row],[Thành tiền]],0,0,-COUNTIF(Table2[Số HĐ],Table2[[#This Row],[Số HĐ]]))),"")</f>
        <v>5513200</v>
      </c>
      <c r="K1491" s="174" t="s">
        <v>464</v>
      </c>
      <c r="L1491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91" s="176" t="s">
        <v>3438</v>
      </c>
    </row>
    <row r="1492" spans="1:13" ht="35.1" customHeight="1" x14ac:dyDescent="0.2">
      <c r="A1492" s="169"/>
      <c r="B1492" s="170"/>
      <c r="C1492" s="171" t="str">
        <f t="shared" ref="C1492:C1523" si="32">IF(AND(D1492&lt;&gt;0,D1493=""),C1491,"")</f>
        <v/>
      </c>
      <c r="D1492" s="172"/>
      <c r="E1492" s="173" t="str">
        <f>IF(Table2[[#This Row],[Tên hàng hóa]]&lt;&gt;0,VLOOKUP(Table2[[#This Row],[Tên hàng hóa]],Table1[[Tên hàng hóa]:[Quy cách]],2,0),"")</f>
        <v/>
      </c>
      <c r="F1492" s="173" t="str">
        <f>IF(Table2[[#This Row],[Tên hàng hóa]]&lt;&gt;0,VLOOKUP(Table2[[#This Row],[Tên hàng hóa]],Table1[[Tên hàng hóa]:[ĐVT]],3,0),"")</f>
        <v/>
      </c>
      <c r="G1492" s="174"/>
      <c r="H1492" s="174"/>
      <c r="I1492" s="175" t="str">
        <f>IF(Table2[[#This Row],[Số lượng]]&lt;&gt;0,Table2[[#This Row],[Số lượng]]*Table2[[#This Row],[Đơn giá mua]],"")</f>
        <v/>
      </c>
      <c r="J1492" s="175" t="str">
        <f ca="1">IF(AND(Table2[[#This Row],[Tên hàng hóa]]&lt;&gt;0,D1493=""),SUM(OFFSET(Table2[[#This Row],[Thành tiền]],0,0,-COUNTIF(Table2[Số HĐ],Table2[[#This Row],[Số HĐ]]))),"")</f>
        <v/>
      </c>
      <c r="K1492" s="174"/>
      <c r="L149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92" s="176"/>
    </row>
    <row r="1493" spans="1:13" ht="35.1" customHeight="1" x14ac:dyDescent="0.2">
      <c r="A1493" s="169">
        <v>42594</v>
      </c>
      <c r="B1493" s="170" t="s">
        <v>3429</v>
      </c>
      <c r="C1493" s="171" t="s">
        <v>1119</v>
      </c>
      <c r="D1493" s="172" t="s">
        <v>1110</v>
      </c>
      <c r="E1493" s="173" t="str">
        <f>IF(Table2[[#This Row],[Tên hàng hóa]]&lt;&gt;0,VLOOKUP(Table2[[#This Row],[Tên hàng hóa]],Table1[[Tên hàng hóa]:[Quy cách]],2,0),"")</f>
        <v>Schneider</v>
      </c>
      <c r="F1493" s="173" t="str">
        <f>IF(Table2[[#This Row],[Tên hàng hóa]]&lt;&gt;0,VLOOKUP(Table2[[#This Row],[Tên hàng hóa]],Table1[[Tên hàng hóa]:[ĐVT]],3,0),"")</f>
        <v>Cái</v>
      </c>
      <c r="G1493" s="174">
        <v>338800</v>
      </c>
      <c r="H1493" s="174">
        <v>1</v>
      </c>
      <c r="I1493" s="175">
        <f>IF(Table2[[#This Row],[Số lượng]]&lt;&gt;0,Table2[[#This Row],[Số lượng]]*Table2[[#This Row],[Đơn giá mua]],"")</f>
        <v>338800</v>
      </c>
      <c r="J1493" s="175" t="str">
        <f ca="1">IF(AND(Table2[[#This Row],[Tên hàng hóa]]&lt;&gt;0,D1494=""),SUM(OFFSET(Table2[[#This Row],[Thành tiền]],0,0,-COUNTIF(Table2[Số HĐ],Table2[[#This Row],[Số HĐ]]))),"")</f>
        <v/>
      </c>
      <c r="K1493" s="174"/>
      <c r="L149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93" s="176"/>
    </row>
    <row r="1494" spans="1:13" ht="35.1" customHeight="1" x14ac:dyDescent="0.2">
      <c r="A1494" s="169">
        <v>42594</v>
      </c>
      <c r="B1494" s="170" t="s">
        <v>3429</v>
      </c>
      <c r="C1494" s="171" t="s">
        <v>1119</v>
      </c>
      <c r="D1494" s="172" t="s">
        <v>1216</v>
      </c>
      <c r="E1494" s="173" t="str">
        <f>IF(Table2[[#This Row],[Tên hàng hóa]]&lt;&gt;0,VLOOKUP(Table2[[#This Row],[Tên hàng hóa]],Table1[[Tên hàng hóa]:[Quy cách]],2,0),"")</f>
        <v xml:space="preserve"> Cầu dao Schneider</v>
      </c>
      <c r="F1494" s="173" t="str">
        <f>IF(Table2[[#This Row],[Tên hàng hóa]]&lt;&gt;0,VLOOKUP(Table2[[#This Row],[Tên hàng hóa]],Table1[[Tên hàng hóa]:[ĐVT]],3,0),"")</f>
        <v>Cái</v>
      </c>
      <c r="G1494" s="174">
        <v>256300</v>
      </c>
      <c r="H1494" s="174">
        <v>10</v>
      </c>
      <c r="I1494" s="175">
        <f>IF(Table2[[#This Row],[Số lượng]]&lt;&gt;0,Table2[[#This Row],[Số lượng]]*Table2[[#This Row],[Đơn giá mua]],"")</f>
        <v>2563000</v>
      </c>
      <c r="J1494" s="175" t="str">
        <f ca="1">IF(AND(Table2[[#This Row],[Tên hàng hóa]]&lt;&gt;0,D1495=""),SUM(OFFSET(Table2[[#This Row],[Thành tiền]],0,0,-COUNTIF(Table2[Số HĐ],Table2[[#This Row],[Số HĐ]]))),"")</f>
        <v/>
      </c>
      <c r="K1494" s="174"/>
      <c r="L149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94" s="176"/>
    </row>
    <row r="1495" spans="1:13" ht="35.1" customHeight="1" x14ac:dyDescent="0.2">
      <c r="A1495" s="169">
        <v>42594</v>
      </c>
      <c r="B1495" s="170" t="s">
        <v>3429</v>
      </c>
      <c r="C1495" s="171" t="s">
        <v>1119</v>
      </c>
      <c r="D1495" s="172" t="s">
        <v>1579</v>
      </c>
      <c r="E1495" s="173" t="str">
        <f>IF(Table2[[#This Row],[Tên hàng hóa]]&lt;&gt;0,VLOOKUP(Table2[[#This Row],[Tên hàng hóa]],Table1[[Tên hàng hóa]:[Quy cách]],2,0),"")</f>
        <v>Rờ le nhiệt Schneider</v>
      </c>
      <c r="F1495" s="173" t="str">
        <f>IF(Table2[[#This Row],[Tên hàng hóa]]&lt;&gt;0,VLOOKUP(Table2[[#This Row],[Tên hàng hóa]],Table1[[Tên hàng hóa]:[ĐVT]],3,0),"")</f>
        <v>Cái</v>
      </c>
      <c r="G1495" s="174">
        <v>256300</v>
      </c>
      <c r="H1495" s="174">
        <v>16</v>
      </c>
      <c r="I1495" s="175">
        <f>IF(Table2[[#This Row],[Số lượng]]&lt;&gt;0,Table2[[#This Row],[Số lượng]]*Table2[[#This Row],[Đơn giá mua]],"")</f>
        <v>4100800</v>
      </c>
      <c r="J1495" s="175" t="str">
        <f ca="1">IF(AND(Table2[[#This Row],[Tên hàng hóa]]&lt;&gt;0,D1496=""),SUM(OFFSET(Table2[[#This Row],[Thành tiền]],0,0,-COUNTIF(Table2[Số HĐ],Table2[[#This Row],[Số HĐ]]))),"")</f>
        <v/>
      </c>
      <c r="K1495" s="174"/>
      <c r="L149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95" s="176"/>
    </row>
    <row r="1496" spans="1:13" ht="35.1" customHeight="1" x14ac:dyDescent="0.2">
      <c r="A1496" s="169">
        <v>42594</v>
      </c>
      <c r="B1496" s="170" t="s">
        <v>3429</v>
      </c>
      <c r="C1496" s="171" t="s">
        <v>1119</v>
      </c>
      <c r="D1496" s="172" t="s">
        <v>1112</v>
      </c>
      <c r="E1496" s="173" t="str">
        <f>IF(Table2[[#This Row],[Tên hàng hóa]]&lt;&gt;0,VLOOKUP(Table2[[#This Row],[Tên hàng hóa]],Table1[[Tên hàng hóa]:[Quy cách]],2,0),"")</f>
        <v>Schneider</v>
      </c>
      <c r="F1496" s="173" t="str">
        <f>IF(Table2[[#This Row],[Tên hàng hóa]]&lt;&gt;0,VLOOKUP(Table2[[#This Row],[Tên hàng hóa]],Table1[[Tên hàng hóa]:[ĐVT]],3,0),"")</f>
        <v>Cái</v>
      </c>
      <c r="G1496" s="174">
        <v>256300</v>
      </c>
      <c r="H1496" s="174">
        <v>10</v>
      </c>
      <c r="I1496" s="175">
        <f>IF(Table2[[#This Row],[Số lượng]]&lt;&gt;0,Table2[[#This Row],[Số lượng]]*Table2[[#This Row],[Đơn giá mua]],"")</f>
        <v>2563000</v>
      </c>
      <c r="J1496" s="175" t="str">
        <f ca="1">IF(AND(Table2[[#This Row],[Tên hàng hóa]]&lt;&gt;0,D1497=""),SUM(OFFSET(Table2[[#This Row],[Thành tiền]],0,0,-COUNTIF(Table2[Số HĐ],Table2[[#This Row],[Số HĐ]]))),"")</f>
        <v/>
      </c>
      <c r="K1496" s="174"/>
      <c r="L149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96" s="176"/>
    </row>
    <row r="1497" spans="1:13" ht="35.1" customHeight="1" x14ac:dyDescent="0.2">
      <c r="A1497" s="169">
        <v>42594</v>
      </c>
      <c r="B1497" s="170" t="s">
        <v>3429</v>
      </c>
      <c r="C1497" s="171" t="s">
        <v>1119</v>
      </c>
      <c r="D1497" s="172" t="s">
        <v>2008</v>
      </c>
      <c r="E1497" s="173" t="str">
        <f>IF(Table2[[#This Row],[Tên hàng hóa]]&lt;&gt;0,VLOOKUP(Table2[[#This Row],[Tên hàng hóa]],Table1[[Tên hàng hóa]:[Quy cách]],2,0),"")</f>
        <v>Schneider</v>
      </c>
      <c r="F1497" s="173" t="str">
        <f>IF(Table2[[#This Row],[Tên hàng hóa]]&lt;&gt;0,VLOOKUP(Table2[[#This Row],[Tên hàng hóa]],Table1[[Tên hàng hóa]:[ĐVT]],3,0),"")</f>
        <v>Cái</v>
      </c>
      <c r="G1497" s="174">
        <v>775500</v>
      </c>
      <c r="H1497" s="174">
        <v>1</v>
      </c>
      <c r="I1497" s="175">
        <f>IF(Table2[[#This Row],[Số lượng]]&lt;&gt;0,Table2[[#This Row],[Số lượng]]*Table2[[#This Row],[Đơn giá mua]],"")</f>
        <v>775500</v>
      </c>
      <c r="J1497" s="175" t="str">
        <f ca="1">IF(AND(Table2[[#This Row],[Tên hàng hóa]]&lt;&gt;0,D1498=""),SUM(OFFSET(Table2[[#This Row],[Thành tiền]],0,0,-COUNTIF(Table2[Số HĐ],Table2[[#This Row],[Số HĐ]]))),"")</f>
        <v/>
      </c>
      <c r="K1497" s="174"/>
      <c r="L149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97" s="176"/>
    </row>
    <row r="1498" spans="1:13" ht="35.1" customHeight="1" x14ac:dyDescent="0.2">
      <c r="A1498" s="169">
        <v>42594</v>
      </c>
      <c r="B1498" s="170" t="s">
        <v>3429</v>
      </c>
      <c r="C1498" s="171" t="s">
        <v>1119</v>
      </c>
      <c r="D1498" s="172" t="s">
        <v>1730</v>
      </c>
      <c r="E1498" s="173" t="str">
        <f>IF(Table2[[#This Row],[Tên hàng hóa]]&lt;&gt;0,VLOOKUP(Table2[[#This Row],[Tên hàng hóa]],Table1[[Tên hàng hóa]:[Quy cách]],2,0),"")</f>
        <v>Schneider</v>
      </c>
      <c r="F1498" s="173" t="str">
        <f>IF(Table2[[#This Row],[Tên hàng hóa]]&lt;&gt;0,VLOOKUP(Table2[[#This Row],[Tên hàng hóa]],Table1[[Tên hàng hóa]:[ĐVT]],3,0),"")</f>
        <v>Cái</v>
      </c>
      <c r="G1498" s="174">
        <v>301400</v>
      </c>
      <c r="H1498" s="174">
        <v>5</v>
      </c>
      <c r="I1498" s="175">
        <f>IF(Table2[[#This Row],[Số lượng]]&lt;&gt;0,Table2[[#This Row],[Số lượng]]*Table2[[#This Row],[Đơn giá mua]],"")</f>
        <v>1507000</v>
      </c>
      <c r="J1498" s="175">
        <f ca="1">IF(AND(Table2[[#This Row],[Tên hàng hóa]]&lt;&gt;0,D1499=""),SUM(OFFSET(Table2[[#This Row],[Thành tiền]],0,0,-COUNTIF(Table2[Số HĐ],Table2[[#This Row],[Số HĐ]]))),"")</f>
        <v>11848100</v>
      </c>
      <c r="K1498" s="174" t="s">
        <v>464</v>
      </c>
      <c r="L1498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498" s="176" t="s">
        <v>1821</v>
      </c>
    </row>
    <row r="1499" spans="1:13" ht="35.1" customHeight="1" x14ac:dyDescent="0.2">
      <c r="A1499" s="169"/>
      <c r="B1499" s="170"/>
      <c r="C1499" s="171" t="str">
        <f t="shared" si="32"/>
        <v/>
      </c>
      <c r="D1499" s="172"/>
      <c r="E1499" s="173" t="str">
        <f>IF(Table2[[#This Row],[Tên hàng hóa]]&lt;&gt;0,VLOOKUP(Table2[[#This Row],[Tên hàng hóa]],Table1[[Tên hàng hóa]:[Quy cách]],2,0),"")</f>
        <v/>
      </c>
      <c r="F1499" s="173" t="str">
        <f>IF(Table2[[#This Row],[Tên hàng hóa]]&lt;&gt;0,VLOOKUP(Table2[[#This Row],[Tên hàng hóa]],Table1[[Tên hàng hóa]:[ĐVT]],3,0),"")</f>
        <v/>
      </c>
      <c r="G1499" s="174"/>
      <c r="H1499" s="174"/>
      <c r="I1499" s="175" t="str">
        <f>IF(Table2[[#This Row],[Số lượng]]&lt;&gt;0,Table2[[#This Row],[Số lượng]]*Table2[[#This Row],[Đơn giá mua]],"")</f>
        <v/>
      </c>
      <c r="J1499" s="175" t="str">
        <f ca="1">IF(AND(Table2[[#This Row],[Tên hàng hóa]]&lt;&gt;0,D1500=""),SUM(OFFSET(Table2[[#This Row],[Thành tiền]],0,0,-COUNTIF(Table2[Số HĐ],Table2[[#This Row],[Số HĐ]]))),"")</f>
        <v/>
      </c>
      <c r="K1499" s="174"/>
      <c r="L149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499" s="176"/>
    </row>
    <row r="1500" spans="1:13" ht="35.1" customHeight="1" x14ac:dyDescent="0.2">
      <c r="A1500" s="169">
        <v>42594</v>
      </c>
      <c r="B1500" s="170" t="s">
        <v>3434</v>
      </c>
      <c r="C1500" s="140" t="s">
        <v>586</v>
      </c>
      <c r="D1500" s="172" t="s">
        <v>61</v>
      </c>
      <c r="E1500" s="173" t="str">
        <f>IF(Table2[[#This Row],[Tên hàng hóa]]&lt;&gt;0,VLOOKUP(Table2[[#This Row],[Tên hàng hóa]],Table1[[Tên hàng hóa]:[Quy cách]],2,0),"")</f>
        <v>Bộ Điều Khiển Lập Trình</v>
      </c>
      <c r="F1500" s="173" t="str">
        <f>IF(Table2[[#This Row],[Tên hàng hóa]]&lt;&gt;0,VLOOKUP(Table2[[#This Row],[Tên hàng hóa]],Table1[[Tên hàng hóa]:[ĐVT]],3,0),"")</f>
        <v>Cái</v>
      </c>
      <c r="G1500" s="174">
        <v>9234062</v>
      </c>
      <c r="H1500" s="174">
        <v>1</v>
      </c>
      <c r="I1500" s="175">
        <f>IF(Table2[[#This Row],[Số lượng]]&lt;&gt;0,Table2[[#This Row],[Số lượng]]*Table2[[#This Row],[Đơn giá mua]],"")</f>
        <v>9234062</v>
      </c>
      <c r="J1500" s="175" t="str">
        <f ca="1">IF(AND(Table2[[#This Row],[Tên hàng hóa]]&lt;&gt;0,D1501=""),SUM(OFFSET(Table2[[#This Row],[Thành tiền]],0,0,-COUNTIF(Table2[Số HĐ],Table2[[#This Row],[Số HĐ]]))),"")</f>
        <v/>
      </c>
      <c r="K1500" s="174"/>
      <c r="L150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00" s="176"/>
    </row>
    <row r="1501" spans="1:13" ht="35.1" customHeight="1" x14ac:dyDescent="0.2">
      <c r="A1501" s="169">
        <v>42594</v>
      </c>
      <c r="B1501" s="170" t="s">
        <v>3434</v>
      </c>
      <c r="C1501" s="140" t="s">
        <v>586</v>
      </c>
      <c r="D1501" s="172" t="s">
        <v>275</v>
      </c>
      <c r="E1501" s="173" t="str">
        <f>IF(Table2[[#This Row],[Tên hàng hóa]]&lt;&gt;0,VLOOKUP(Table2[[#This Row],[Tên hàng hóa]],Table1[[Tên hàng hóa]:[Quy cách]],2,0),"")</f>
        <v>Cảm Biến</v>
      </c>
      <c r="F1501" s="173" t="str">
        <f>IF(Table2[[#This Row],[Tên hàng hóa]]&lt;&gt;0,VLOOKUP(Table2[[#This Row],[Tên hàng hóa]],Table1[[Tên hàng hóa]:[ĐVT]],3,0),"")</f>
        <v>Cái</v>
      </c>
      <c r="G1501" s="174">
        <v>540210.86274509807</v>
      </c>
      <c r="H1501" s="174">
        <v>8</v>
      </c>
      <c r="I1501" s="175">
        <f>IF(Table2[[#This Row],[Số lượng]]&lt;&gt;0,Table2[[#This Row],[Số lượng]]*Table2[[#This Row],[Đơn giá mua]],"")</f>
        <v>4321686.9019607846</v>
      </c>
      <c r="J1501" s="175" t="str">
        <f ca="1">IF(AND(Table2[[#This Row],[Tên hàng hóa]]&lt;&gt;0,D1502=""),SUM(OFFSET(Table2[[#This Row],[Thành tiền]],0,0,-COUNTIF(Table2[Số HĐ],Table2[[#This Row],[Số HĐ]]))),"")</f>
        <v/>
      </c>
      <c r="K1501" s="174"/>
      <c r="L150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01" s="176"/>
    </row>
    <row r="1502" spans="1:13" ht="35.1" customHeight="1" x14ac:dyDescent="0.2">
      <c r="A1502" s="169">
        <v>42594</v>
      </c>
      <c r="B1502" s="170" t="s">
        <v>3434</v>
      </c>
      <c r="C1502" s="140" t="s">
        <v>586</v>
      </c>
      <c r="D1502" s="172" t="s">
        <v>179</v>
      </c>
      <c r="E1502" s="173" t="str">
        <f>IF(Table2[[#This Row],[Tên hàng hóa]]&lt;&gt;0,VLOOKUP(Table2[[#This Row],[Tên hàng hóa]],Table1[[Tên hàng hóa]:[Quy cách]],2,0),"")</f>
        <v>Bộ Nguồn Xung</v>
      </c>
      <c r="F1502" s="173" t="str">
        <f>IF(Table2[[#This Row],[Tên hàng hóa]]&lt;&gt;0,VLOOKUP(Table2[[#This Row],[Tên hàng hóa]],Table1[[Tên hàng hóa]:[ĐVT]],3,0),"")</f>
        <v>Cái</v>
      </c>
      <c r="G1502" s="174">
        <v>607200.86274509807</v>
      </c>
      <c r="H1502" s="174">
        <v>5</v>
      </c>
      <c r="I1502" s="175">
        <f>IF(Table2[[#This Row],[Số lượng]]&lt;&gt;0,Table2[[#This Row],[Số lượng]]*Table2[[#This Row],[Đơn giá mua]],"")</f>
        <v>3036004.3137254901</v>
      </c>
      <c r="J1502" s="175" t="str">
        <f ca="1">IF(AND(Table2[[#This Row],[Tên hàng hóa]]&lt;&gt;0,D1503=""),SUM(OFFSET(Table2[[#This Row],[Thành tiền]],0,0,-COUNTIF(Table2[Số HĐ],Table2[[#This Row],[Số HĐ]]))),"")</f>
        <v/>
      </c>
      <c r="K1502" s="174"/>
      <c r="L150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02" s="176"/>
    </row>
    <row r="1503" spans="1:13" ht="35.1" customHeight="1" x14ac:dyDescent="0.2">
      <c r="A1503" s="169">
        <v>42594</v>
      </c>
      <c r="B1503" s="170" t="s">
        <v>3434</v>
      </c>
      <c r="C1503" s="140" t="s">
        <v>586</v>
      </c>
      <c r="D1503" s="172" t="s">
        <v>2058</v>
      </c>
      <c r="E1503" s="173" t="str">
        <f>IF(Table2[[#This Row],[Tên hàng hóa]]&lt;&gt;0,VLOOKUP(Table2[[#This Row],[Tên hàng hóa]],Table1[[Tên hàng hóa]:[Quy cách]],2,0),"")</f>
        <v>OMRON</v>
      </c>
      <c r="F1503" s="173" t="str">
        <f>IF(Table2[[#This Row],[Tên hàng hóa]]&lt;&gt;0,VLOOKUP(Table2[[#This Row],[Tên hàng hóa]],Table1[[Tên hàng hóa]:[ĐVT]],3,0),"")</f>
        <v>Cái</v>
      </c>
      <c r="G1503" s="174">
        <v>406230.86274509807</v>
      </c>
      <c r="H1503" s="174">
        <v>20</v>
      </c>
      <c r="I1503" s="175">
        <f>IF(Table2[[#This Row],[Số lượng]]&lt;&gt;0,Table2[[#This Row],[Số lượng]]*Table2[[#This Row],[Đơn giá mua]],"")</f>
        <v>8124617.2549019614</v>
      </c>
      <c r="J1503" s="175" t="str">
        <f ca="1">IF(AND(Table2[[#This Row],[Tên hàng hóa]]&lt;&gt;0,D1504=""),SUM(OFFSET(Table2[[#This Row],[Thành tiền]],0,0,-COUNTIF(Table2[Số HĐ],Table2[[#This Row],[Số HĐ]]))),"")</f>
        <v/>
      </c>
      <c r="K1503" s="174"/>
      <c r="L150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03" s="176"/>
    </row>
    <row r="1504" spans="1:13" ht="35.1" customHeight="1" x14ac:dyDescent="0.2">
      <c r="A1504" s="169">
        <v>42594</v>
      </c>
      <c r="B1504" s="170" t="s">
        <v>3434</v>
      </c>
      <c r="C1504" s="140" t="s">
        <v>586</v>
      </c>
      <c r="D1504" s="172" t="s">
        <v>3298</v>
      </c>
      <c r="E1504" s="173" t="str">
        <f>IF(Table2[[#This Row],[Tên hàng hóa]]&lt;&gt;0,VLOOKUP(Table2[[#This Row],[Tên hàng hóa]],Table1[[Tên hàng hóa]:[Quy cách]],2,0),"")</f>
        <v>OMRON</v>
      </c>
      <c r="F1504" s="173" t="str">
        <f>IF(Table2[[#This Row],[Tên hàng hóa]]&lt;&gt;0,VLOOKUP(Table2[[#This Row],[Tên hàng hóa]],Table1[[Tên hàng hóa]:[ĐVT]],3,0),"")</f>
        <v>Cái</v>
      </c>
      <c r="G1504" s="174">
        <v>5115358.8627450978</v>
      </c>
      <c r="H1504" s="174">
        <v>1</v>
      </c>
      <c r="I1504" s="175">
        <f>IF(Table2[[#This Row],[Số lượng]]&lt;&gt;0,Table2[[#This Row],[Số lượng]]*Table2[[#This Row],[Đơn giá mua]],"")</f>
        <v>5115358.8627450978</v>
      </c>
      <c r="J1504" s="175" t="str">
        <f ca="1">IF(AND(Table2[[#This Row],[Tên hàng hóa]]&lt;&gt;0,D1505=""),SUM(OFFSET(Table2[[#This Row],[Thành tiền]],0,0,-COUNTIF(Table2[Số HĐ],Table2[[#This Row],[Số HĐ]]))),"")</f>
        <v/>
      </c>
      <c r="K1504" s="174"/>
      <c r="L150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04" s="176"/>
    </row>
    <row r="1505" spans="1:13" ht="35.1" customHeight="1" x14ac:dyDescent="0.2">
      <c r="A1505" s="169">
        <v>42594</v>
      </c>
      <c r="B1505" s="170" t="s">
        <v>3434</v>
      </c>
      <c r="C1505" s="140" t="s">
        <v>586</v>
      </c>
      <c r="D1505" s="172" t="s">
        <v>68</v>
      </c>
      <c r="E1505" s="173" t="str">
        <f>IF(Table2[[#This Row],[Tên hàng hóa]]&lt;&gt;0,VLOOKUP(Table2[[#This Row],[Tên hàng hóa]],Table1[[Tên hàng hóa]:[Quy cách]],2,0),"")</f>
        <v>Bộ Điều Khiển Lập Trình</v>
      </c>
      <c r="F1505" s="173" t="str">
        <f>IF(Table2[[#This Row],[Tên hàng hóa]]&lt;&gt;0,VLOOKUP(Table2[[#This Row],[Tên hàng hóa]],Table1[[Tên hàng hóa]:[ĐVT]],3,0),"")</f>
        <v>Cái</v>
      </c>
      <c r="G1505" s="174">
        <v>474806.86274509807</v>
      </c>
      <c r="H1505" s="174">
        <v>2</v>
      </c>
      <c r="I1505" s="175">
        <f>IF(Table2[[#This Row],[Số lượng]]&lt;&gt;0,Table2[[#This Row],[Số lượng]]*Table2[[#This Row],[Đơn giá mua]],"")</f>
        <v>949613.72549019614</v>
      </c>
      <c r="J1505" s="175" t="str">
        <f ca="1">IF(AND(Table2[[#This Row],[Tên hàng hóa]]&lt;&gt;0,D1506=""),SUM(OFFSET(Table2[[#This Row],[Thành tiền]],0,0,-COUNTIF(Table2[Số HĐ],Table2[[#This Row],[Số HĐ]]))),"")</f>
        <v/>
      </c>
      <c r="K1505" s="174"/>
      <c r="L150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05" s="176"/>
    </row>
    <row r="1506" spans="1:13" ht="35.1" customHeight="1" x14ac:dyDescent="0.2">
      <c r="A1506" s="169">
        <v>42594</v>
      </c>
      <c r="B1506" s="170" t="s">
        <v>3434</v>
      </c>
      <c r="C1506" s="140" t="s">
        <v>586</v>
      </c>
      <c r="D1506" s="172" t="s">
        <v>515</v>
      </c>
      <c r="E1506" s="173" t="str">
        <f>IF(Table2[[#This Row],[Tên hàng hóa]]&lt;&gt;0,VLOOKUP(Table2[[#This Row],[Tên hàng hóa]],Table1[[Tên hàng hóa]:[Quy cách]],2,0),"")</f>
        <v>Cảm Biến</v>
      </c>
      <c r="F1506" s="173" t="str">
        <f>IF(Table2[[#This Row],[Tên hàng hóa]]&lt;&gt;0,VLOOKUP(Table2[[#This Row],[Tên hàng hóa]],Table1[[Tên hàng hóa]:[ĐVT]],3,0),"")</f>
        <v>Cái</v>
      </c>
      <c r="G1506" s="174">
        <v>1254770.8627450981</v>
      </c>
      <c r="H1506" s="174">
        <v>4</v>
      </c>
      <c r="I1506" s="175">
        <f>IF(Table2[[#This Row],[Số lượng]]&lt;&gt;0,Table2[[#This Row],[Số lượng]]*Table2[[#This Row],[Đơn giá mua]],"")</f>
        <v>5019083.4509803923</v>
      </c>
      <c r="J1506" s="175" t="str">
        <f ca="1">IF(AND(Table2[[#This Row],[Tên hàng hóa]]&lt;&gt;0,D1507=""),SUM(OFFSET(Table2[[#This Row],[Thành tiền]],0,0,-COUNTIF(Table2[Số HĐ],Table2[[#This Row],[Số HĐ]]))),"")</f>
        <v/>
      </c>
      <c r="K1506" s="174"/>
      <c r="L150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06" s="176"/>
    </row>
    <row r="1507" spans="1:13" ht="35.1" customHeight="1" x14ac:dyDescent="0.2">
      <c r="A1507" s="169">
        <v>42594</v>
      </c>
      <c r="B1507" s="170" t="s">
        <v>3434</v>
      </c>
      <c r="C1507" s="140" t="s">
        <v>586</v>
      </c>
      <c r="D1507" s="172" t="s">
        <v>120</v>
      </c>
      <c r="E1507" s="173" t="str">
        <f>IF(Table2[[#This Row],[Tên hàng hóa]]&lt;&gt;0,VLOOKUP(Table2[[#This Row],[Tên hàng hóa]],Table1[[Tên hàng hóa]:[Quy cách]],2,0),"")</f>
        <v>Bộ Điều Khiển Nhiệt Độ</v>
      </c>
      <c r="F1507" s="173" t="str">
        <f>IF(Table2[[#This Row],[Tên hàng hóa]]&lt;&gt;0,VLOOKUP(Table2[[#This Row],[Tên hàng hóa]],Table1[[Tên hàng hóa]:[ĐVT]],3,0),"")</f>
        <v>Cái</v>
      </c>
      <c r="G1507" s="174">
        <v>1634380.8627450981</v>
      </c>
      <c r="H1507" s="174">
        <v>5</v>
      </c>
      <c r="I1507" s="175">
        <f>IF(Table2[[#This Row],[Số lượng]]&lt;&gt;0,Table2[[#This Row],[Số lượng]]*Table2[[#This Row],[Đơn giá mua]],"")</f>
        <v>8171904.3137254901</v>
      </c>
      <c r="J1507" s="175" t="str">
        <f ca="1">IF(AND(Table2[[#This Row],[Tên hàng hóa]]&lt;&gt;0,D1508=""),SUM(OFFSET(Table2[[#This Row],[Thành tiền]],0,0,-COUNTIF(Table2[Số HĐ],Table2[[#This Row],[Số HĐ]]))),"")</f>
        <v/>
      </c>
      <c r="K1507" s="174"/>
      <c r="L150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07" s="176"/>
    </row>
    <row r="1508" spans="1:13" ht="35.1" customHeight="1" x14ac:dyDescent="0.2">
      <c r="A1508" s="169">
        <v>42594</v>
      </c>
      <c r="B1508" s="170" t="s">
        <v>3434</v>
      </c>
      <c r="C1508" s="140" t="s">
        <v>586</v>
      </c>
      <c r="D1508" s="172" t="s">
        <v>3435</v>
      </c>
      <c r="E1508" s="173" t="str">
        <f>IF(Table2[[#This Row],[Tên hàng hóa]]&lt;&gt;0,VLOOKUP(Table2[[#This Row],[Tên hàng hóa]],Table1[[Tên hàng hóa]:[Quy cách]],2,0),"")</f>
        <v>OMRON</v>
      </c>
      <c r="F1508" s="173" t="str">
        <f>IF(Table2[[#This Row],[Tên hàng hóa]]&lt;&gt;0,VLOOKUP(Table2[[#This Row],[Tên hàng hóa]],Table1[[Tên hàng hóa]:[ĐVT]],3,0),"")</f>
        <v>Cái</v>
      </c>
      <c r="G1508" s="174">
        <v>1143120.8627450981</v>
      </c>
      <c r="H1508" s="174">
        <v>5</v>
      </c>
      <c r="I1508" s="175">
        <f>IF(Table2[[#This Row],[Số lượng]]&lt;&gt;0,Table2[[#This Row],[Số lượng]]*Table2[[#This Row],[Đơn giá mua]],"")</f>
        <v>5715604.3137254901</v>
      </c>
      <c r="J1508" s="175">
        <f ca="1">IF(AND(Table2[[#This Row],[Tên hàng hóa]]&lt;&gt;0,D1509=""),SUM(OFFSET(Table2[[#This Row],[Thành tiền]],0,0,-COUNTIF(Table2[Số HĐ],Table2[[#This Row],[Số HĐ]]))),"")</f>
        <v>49687935.137254909</v>
      </c>
      <c r="K1508" s="174" t="s">
        <v>464</v>
      </c>
      <c r="L1508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08" s="176" t="s">
        <v>1821</v>
      </c>
    </row>
    <row r="1509" spans="1:13" ht="35.1" customHeight="1" x14ac:dyDescent="0.2">
      <c r="A1509" s="169"/>
      <c r="B1509" s="170"/>
      <c r="C1509" s="171" t="str">
        <f t="shared" si="32"/>
        <v/>
      </c>
      <c r="D1509" s="172"/>
      <c r="E1509" s="173" t="str">
        <f>IF(Table2[[#This Row],[Tên hàng hóa]]&lt;&gt;0,VLOOKUP(Table2[[#This Row],[Tên hàng hóa]],Table1[[Tên hàng hóa]:[Quy cách]],2,0),"")</f>
        <v/>
      </c>
      <c r="F1509" s="173" t="str">
        <f>IF(Table2[[#This Row],[Tên hàng hóa]]&lt;&gt;0,VLOOKUP(Table2[[#This Row],[Tên hàng hóa]],Table1[[Tên hàng hóa]:[ĐVT]],3,0),"")</f>
        <v/>
      </c>
      <c r="G1509" s="174"/>
      <c r="H1509" s="174"/>
      <c r="I1509" s="175" t="str">
        <f>IF(Table2[[#This Row],[Số lượng]]&lt;&gt;0,Table2[[#This Row],[Số lượng]]*Table2[[#This Row],[Đơn giá mua]],"")</f>
        <v/>
      </c>
      <c r="J1509" s="175" t="str">
        <f ca="1">IF(AND(Table2[[#This Row],[Tên hàng hóa]]&lt;&gt;0,D1510=""),SUM(OFFSET(Table2[[#This Row],[Thành tiền]],0,0,-COUNTIF(Table2[Số HĐ],Table2[[#This Row],[Số HĐ]]))),"")</f>
        <v/>
      </c>
      <c r="K1509" s="174"/>
      <c r="L150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09" s="176"/>
    </row>
    <row r="1510" spans="1:13" ht="35.1" customHeight="1" x14ac:dyDescent="0.2">
      <c r="A1510" s="169">
        <v>42583</v>
      </c>
      <c r="B1510" s="170" t="s">
        <v>3441</v>
      </c>
      <c r="C1510" s="171" t="s">
        <v>521</v>
      </c>
      <c r="D1510" s="172" t="s">
        <v>216</v>
      </c>
      <c r="E1510" s="173" t="str">
        <f>IF(Table2[[#This Row],[Tên hàng hóa]]&lt;&gt;0,VLOOKUP(Table2[[#This Row],[Tên hàng hóa]],Table1[[Tên hàng hóa]:[Quy cách]],2,0),"")</f>
        <v>Cảm Biến</v>
      </c>
      <c r="F1510" s="173" t="str">
        <f>IF(Table2[[#This Row],[Tên hàng hóa]]&lt;&gt;0,VLOOKUP(Table2[[#This Row],[Tên hàng hóa]],Table1[[Tên hàng hóa]:[ĐVT]],3,0),"")</f>
        <v>Cái</v>
      </c>
      <c r="G1510" s="174">
        <v>935000</v>
      </c>
      <c r="H1510" s="174">
        <v>1</v>
      </c>
      <c r="I1510" s="175">
        <f>IF(Table2[[#This Row],[Số lượng]]&lt;&gt;0,Table2[[#This Row],[Số lượng]]*Table2[[#This Row],[Đơn giá mua]],"")</f>
        <v>935000</v>
      </c>
      <c r="J1510" s="175" t="str">
        <f ca="1">IF(AND(Table2[[#This Row],[Tên hàng hóa]]&lt;&gt;0,D1511=""),SUM(OFFSET(Table2[[#This Row],[Thành tiền]],0,0,-COUNTIF(Table2[Số HĐ],Table2[[#This Row],[Số HĐ]]))),"")</f>
        <v/>
      </c>
      <c r="K1510" s="174"/>
      <c r="L151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10" s="176"/>
    </row>
    <row r="1511" spans="1:13" ht="35.1" customHeight="1" x14ac:dyDescent="0.2">
      <c r="A1511" s="169">
        <v>42583</v>
      </c>
      <c r="B1511" s="170" t="s">
        <v>3441</v>
      </c>
      <c r="C1511" s="171" t="str">
        <f t="shared" si="32"/>
        <v>CTY Điện Minh Nguyên</v>
      </c>
      <c r="D1511" s="172" t="s">
        <v>394</v>
      </c>
      <c r="E1511" s="173" t="str">
        <f>IF(Table2[[#This Row],[Tên hàng hóa]]&lt;&gt;0,VLOOKUP(Table2[[#This Row],[Tên hàng hóa]],Table1[[Tên hàng hóa]:[Quy cách]],2,0),"")</f>
        <v>Timer</v>
      </c>
      <c r="F1511" s="173" t="str">
        <f>IF(Table2[[#This Row],[Tên hàng hóa]]&lt;&gt;0,VLOOKUP(Table2[[#This Row],[Tên hàng hóa]],Table1[[Tên hàng hóa]:[ĐVT]],3,0),"")</f>
        <v>Cái</v>
      </c>
      <c r="G1511" s="174">
        <v>715000</v>
      </c>
      <c r="H1511" s="174">
        <v>2</v>
      </c>
      <c r="I1511" s="175">
        <f>IF(Table2[[#This Row],[Số lượng]]&lt;&gt;0,Table2[[#This Row],[Số lượng]]*Table2[[#This Row],[Đơn giá mua]],"")</f>
        <v>1430000</v>
      </c>
      <c r="J1511" s="175">
        <f ca="1">IF(AND(Table2[[#This Row],[Tên hàng hóa]]&lt;&gt;0,D1512=""),SUM(OFFSET(Table2[[#This Row],[Thành tiền]],0,0,-COUNTIF(Table2[Số HĐ],Table2[[#This Row],[Số HĐ]]))),"")</f>
        <v>2365000</v>
      </c>
      <c r="K1511" s="152" t="s">
        <v>464</v>
      </c>
      <c r="L1511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11" s="153" t="s">
        <v>3858</v>
      </c>
    </row>
    <row r="1512" spans="1:13" ht="35.1" customHeight="1" x14ac:dyDescent="0.2">
      <c r="A1512" s="169"/>
      <c r="B1512" s="170"/>
      <c r="C1512" s="171" t="str">
        <f t="shared" si="32"/>
        <v/>
      </c>
      <c r="D1512" s="172"/>
      <c r="E1512" s="173" t="str">
        <f>IF(Table2[[#This Row],[Tên hàng hóa]]&lt;&gt;0,VLOOKUP(Table2[[#This Row],[Tên hàng hóa]],Table1[[Tên hàng hóa]:[Quy cách]],2,0),"")</f>
        <v/>
      </c>
      <c r="F1512" s="173" t="str">
        <f>IF(Table2[[#This Row],[Tên hàng hóa]]&lt;&gt;0,VLOOKUP(Table2[[#This Row],[Tên hàng hóa]],Table1[[Tên hàng hóa]:[ĐVT]],3,0),"")</f>
        <v/>
      </c>
      <c r="G1512" s="174"/>
      <c r="H1512" s="174"/>
      <c r="I1512" s="175" t="str">
        <f>IF(Table2[[#This Row],[Số lượng]]&lt;&gt;0,Table2[[#This Row],[Số lượng]]*Table2[[#This Row],[Đơn giá mua]],"")</f>
        <v/>
      </c>
      <c r="J1512" s="175" t="str">
        <f ca="1">IF(AND(Table2[[#This Row],[Tên hàng hóa]]&lt;&gt;0,D1513=""),SUM(OFFSET(Table2[[#This Row],[Thành tiền]],0,0,-COUNTIF(Table2[Số HĐ],Table2[[#This Row],[Số HĐ]]))),"")</f>
        <v/>
      </c>
      <c r="K1512" s="174"/>
      <c r="L151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12" s="176"/>
    </row>
    <row r="1513" spans="1:13" ht="35.1" customHeight="1" x14ac:dyDescent="0.2">
      <c r="A1513" s="169">
        <v>42590</v>
      </c>
      <c r="B1513" s="170" t="s">
        <v>3442</v>
      </c>
      <c r="C1513" s="171" t="s">
        <v>521</v>
      </c>
      <c r="D1513" s="172" t="s">
        <v>1558</v>
      </c>
      <c r="E1513" s="173" t="str">
        <f>IF(Table2[[#This Row],[Tên hàng hóa]]&lt;&gt;0,VLOOKUP(Table2[[#This Row],[Tên hàng hóa]],Table1[[Tên hàng hóa]:[Quy cách]],2,0),"")</f>
        <v>Bộ Điều Khiển Lập Trình</v>
      </c>
      <c r="F1513" s="173" t="str">
        <f>IF(Table2[[#This Row],[Tên hàng hóa]]&lt;&gt;0,VLOOKUP(Table2[[#This Row],[Tên hàng hóa]],Table1[[Tên hàng hóa]:[ĐVT]],3,0),"")</f>
        <v>Cái</v>
      </c>
      <c r="G1513" s="174">
        <v>3630000</v>
      </c>
      <c r="H1513" s="174">
        <v>1</v>
      </c>
      <c r="I1513" s="175">
        <f>IF(Table2[[#This Row],[Số lượng]]&lt;&gt;0,Table2[[#This Row],[Số lượng]]*Table2[[#This Row],[Đơn giá mua]],"")</f>
        <v>3630000</v>
      </c>
      <c r="J1513" s="175" t="str">
        <f ca="1">IF(AND(Table2[[#This Row],[Tên hàng hóa]]&lt;&gt;0,D1514=""),SUM(OFFSET(Table2[[#This Row],[Thành tiền]],0,0,-COUNTIF(Table2[Số HĐ],Table2[[#This Row],[Số HĐ]]))),"")</f>
        <v/>
      </c>
      <c r="K1513" s="174"/>
      <c r="L151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13" s="176"/>
    </row>
    <row r="1514" spans="1:13" ht="35.1" customHeight="1" x14ac:dyDescent="0.2">
      <c r="A1514" s="169">
        <v>42590</v>
      </c>
      <c r="B1514" s="170" t="s">
        <v>3442</v>
      </c>
      <c r="C1514" s="171" t="str">
        <f t="shared" si="32"/>
        <v>CTY Điện Minh Nguyên</v>
      </c>
      <c r="D1514" s="172" t="s">
        <v>3416</v>
      </c>
      <c r="E1514" s="173" t="str">
        <f>IF(Table2[[#This Row],[Tên hàng hóa]]&lt;&gt;0,VLOOKUP(Table2[[#This Row],[Tên hàng hóa]],Table1[[Tên hàng hóa]:[Quy cách]],2,0),"")</f>
        <v>VIỆT NAM</v>
      </c>
      <c r="F1514" s="173" t="str">
        <f>IF(Table2[[#This Row],[Tên hàng hóa]]&lt;&gt;0,VLOOKUP(Table2[[#This Row],[Tên hàng hóa]],Table1[[Tên hàng hóa]:[ĐVT]],3,0),"")</f>
        <v>Cái</v>
      </c>
      <c r="G1514" s="174">
        <v>7700</v>
      </c>
      <c r="H1514" s="174">
        <v>20</v>
      </c>
      <c r="I1514" s="175">
        <f>IF(Table2[[#This Row],[Số lượng]]&lt;&gt;0,Table2[[#This Row],[Số lượng]]*Table2[[#This Row],[Đơn giá mua]],"")</f>
        <v>154000</v>
      </c>
      <c r="J1514" s="175">
        <f ca="1">IF(AND(Table2[[#This Row],[Tên hàng hóa]]&lt;&gt;0,D1515=""),SUM(OFFSET(Table2[[#This Row],[Thành tiền]],0,0,-COUNTIF(Table2[Số HĐ],Table2[[#This Row],[Số HĐ]]))),"")</f>
        <v>3784000</v>
      </c>
      <c r="K1514" s="152" t="s">
        <v>464</v>
      </c>
      <c r="L1514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14" s="153" t="s">
        <v>3858</v>
      </c>
    </row>
    <row r="1515" spans="1:13" ht="35.1" customHeight="1" x14ac:dyDescent="0.2">
      <c r="A1515" s="169"/>
      <c r="B1515" s="170"/>
      <c r="C1515" s="171" t="str">
        <f t="shared" si="32"/>
        <v/>
      </c>
      <c r="D1515" s="172"/>
      <c r="E1515" s="173" t="str">
        <f>IF(Table2[[#This Row],[Tên hàng hóa]]&lt;&gt;0,VLOOKUP(Table2[[#This Row],[Tên hàng hóa]],Table1[[Tên hàng hóa]:[Quy cách]],2,0),"")</f>
        <v/>
      </c>
      <c r="F1515" s="173" t="str">
        <f>IF(Table2[[#This Row],[Tên hàng hóa]]&lt;&gt;0,VLOOKUP(Table2[[#This Row],[Tên hàng hóa]],Table1[[Tên hàng hóa]:[ĐVT]],3,0),"")</f>
        <v/>
      </c>
      <c r="G1515" s="174"/>
      <c r="H1515" s="174"/>
      <c r="I1515" s="175" t="str">
        <f>IF(Table2[[#This Row],[Số lượng]]&lt;&gt;0,Table2[[#This Row],[Số lượng]]*Table2[[#This Row],[Đơn giá mua]],"")</f>
        <v/>
      </c>
      <c r="J1515" s="175" t="str">
        <f ca="1">IF(AND(Table2[[#This Row],[Tên hàng hóa]]&lt;&gt;0,D1516=""),SUM(OFFSET(Table2[[#This Row],[Thành tiền]],0,0,-COUNTIF(Table2[Số HĐ],Table2[[#This Row],[Số HĐ]]))),"")</f>
        <v/>
      </c>
      <c r="K1515" s="174"/>
      <c r="L151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15" s="176"/>
    </row>
    <row r="1516" spans="1:13" ht="35.1" customHeight="1" x14ac:dyDescent="0.2">
      <c r="A1516" s="169">
        <v>42598</v>
      </c>
      <c r="B1516" s="170" t="s">
        <v>3443</v>
      </c>
      <c r="C1516" s="171" t="s">
        <v>1574</v>
      </c>
      <c r="D1516" s="172" t="s">
        <v>3243</v>
      </c>
      <c r="E1516" s="173" t="str">
        <f>IF(Table2[[#This Row],[Tên hàng hóa]]&lt;&gt;0,VLOOKUP(Table2[[#This Row],[Tên hàng hóa]],Table1[[Tên hàng hóa]:[Quy cách]],2,0),"")</f>
        <v>YASKAWA</v>
      </c>
      <c r="F1516" s="173" t="str">
        <f>IF(Table2[[#This Row],[Tên hàng hóa]]&lt;&gt;0,VLOOKUP(Table2[[#This Row],[Tên hàng hóa]],Table1[[Tên hàng hóa]:[ĐVT]],3,0),"")</f>
        <v>Cái</v>
      </c>
      <c r="G1516" s="174">
        <v>5170000</v>
      </c>
      <c r="H1516" s="174">
        <v>1</v>
      </c>
      <c r="I1516" s="175">
        <f>IF(Table2[[#This Row],[Số lượng]]&lt;&gt;0,Table2[[#This Row],[Số lượng]]*Table2[[#This Row],[Đơn giá mua]],"")</f>
        <v>5170000</v>
      </c>
      <c r="J1516" s="175">
        <f ca="1">IF(AND(Table2[[#This Row],[Tên hàng hóa]]&lt;&gt;0,D1517=""),SUM(OFFSET(Table2[[#This Row],[Thành tiền]],0,0,-COUNTIF(Table2[Số HĐ],Table2[[#This Row],[Số HĐ]]))),"")</f>
        <v>5170000</v>
      </c>
      <c r="K1516" s="174" t="s">
        <v>464</v>
      </c>
      <c r="L1516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16" s="176" t="s">
        <v>2136</v>
      </c>
    </row>
    <row r="1517" spans="1:13" ht="35.1" customHeight="1" x14ac:dyDescent="0.2">
      <c r="A1517" s="169"/>
      <c r="B1517" s="170"/>
      <c r="C1517" s="171" t="str">
        <f t="shared" si="32"/>
        <v/>
      </c>
      <c r="D1517" s="172"/>
      <c r="E1517" s="173" t="str">
        <f>IF(Table2[[#This Row],[Tên hàng hóa]]&lt;&gt;0,VLOOKUP(Table2[[#This Row],[Tên hàng hóa]],Table1[[Tên hàng hóa]:[Quy cách]],2,0),"")</f>
        <v/>
      </c>
      <c r="F1517" s="173" t="str">
        <f>IF(Table2[[#This Row],[Tên hàng hóa]]&lt;&gt;0,VLOOKUP(Table2[[#This Row],[Tên hàng hóa]],Table1[[Tên hàng hóa]:[ĐVT]],3,0),"")</f>
        <v/>
      </c>
      <c r="G1517" s="174"/>
      <c r="H1517" s="174"/>
      <c r="I1517" s="175" t="str">
        <f>IF(Table2[[#This Row],[Số lượng]]&lt;&gt;0,Table2[[#This Row],[Số lượng]]*Table2[[#This Row],[Đơn giá mua]],"")</f>
        <v/>
      </c>
      <c r="J1517" s="175" t="str">
        <f ca="1">IF(AND(Table2[[#This Row],[Tên hàng hóa]]&lt;&gt;0,D1518=""),SUM(OFFSET(Table2[[#This Row],[Thành tiền]],0,0,-COUNTIF(Table2[Số HĐ],Table2[[#This Row],[Số HĐ]]))),"")</f>
        <v/>
      </c>
      <c r="K1517" s="174"/>
      <c r="L151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17" s="176"/>
    </row>
    <row r="1518" spans="1:13" ht="35.1" customHeight="1" x14ac:dyDescent="0.2">
      <c r="A1518" s="169">
        <v>42598</v>
      </c>
      <c r="B1518" s="170" t="s">
        <v>3446</v>
      </c>
      <c r="C1518" s="171" t="s">
        <v>3447</v>
      </c>
      <c r="D1518" s="172" t="s">
        <v>3445</v>
      </c>
      <c r="E1518" s="173" t="str">
        <f>IF(Table2[[#This Row],[Tên hàng hóa]]&lt;&gt;0,VLOOKUP(Table2[[#This Row],[Tên hàng hóa]],Table1[[Tên hàng hóa]:[Quy cách]],2,0),"")</f>
        <v>Yaskawa</v>
      </c>
      <c r="F1518" s="173" t="str">
        <f>IF(Table2[[#This Row],[Tên hàng hóa]]&lt;&gt;0,VLOOKUP(Table2[[#This Row],[Tên hàng hóa]],Table1[[Tên hàng hóa]:[ĐVT]],3,0),"")</f>
        <v>Cái</v>
      </c>
      <c r="G1518" s="174">
        <v>8195000</v>
      </c>
      <c r="H1518" s="174">
        <v>2</v>
      </c>
      <c r="I1518" s="175">
        <f>IF(Table2[[#This Row],[Số lượng]]&lt;&gt;0,Table2[[#This Row],[Số lượng]]*Table2[[#This Row],[Đơn giá mua]],"")</f>
        <v>16390000</v>
      </c>
      <c r="J1518" s="175">
        <f ca="1">IF(AND(Table2[[#This Row],[Tên hàng hóa]]&lt;&gt;0,D1519=""),SUM(OFFSET(Table2[[#This Row],[Thành tiền]],0,0,-COUNTIF(Table2[Số HĐ],Table2[[#This Row],[Số HĐ]]))),"")</f>
        <v>16390000</v>
      </c>
      <c r="K1518" s="174" t="s">
        <v>464</v>
      </c>
      <c r="L1518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18" s="176" t="s">
        <v>1821</v>
      </c>
    </row>
    <row r="1519" spans="1:13" ht="35.1" customHeight="1" x14ac:dyDescent="0.2">
      <c r="A1519" s="169"/>
      <c r="B1519" s="170"/>
      <c r="C1519" s="171" t="str">
        <f t="shared" si="32"/>
        <v/>
      </c>
      <c r="D1519" s="172"/>
      <c r="E1519" s="173" t="str">
        <f>IF(Table2[[#This Row],[Tên hàng hóa]]&lt;&gt;0,VLOOKUP(Table2[[#This Row],[Tên hàng hóa]],Table1[[Tên hàng hóa]:[Quy cách]],2,0),"")</f>
        <v/>
      </c>
      <c r="F1519" s="173" t="str">
        <f>IF(Table2[[#This Row],[Tên hàng hóa]]&lt;&gt;0,VLOOKUP(Table2[[#This Row],[Tên hàng hóa]],Table1[[Tên hàng hóa]:[ĐVT]],3,0),"")</f>
        <v/>
      </c>
      <c r="G1519" s="174"/>
      <c r="H1519" s="174"/>
      <c r="I1519" s="175" t="str">
        <f>IF(Table2[[#This Row],[Số lượng]]&lt;&gt;0,Table2[[#This Row],[Số lượng]]*Table2[[#This Row],[Đơn giá mua]],"")</f>
        <v/>
      </c>
      <c r="J1519" s="175" t="str">
        <f ca="1">IF(AND(Table2[[#This Row],[Tên hàng hóa]]&lt;&gt;0,D1520=""),SUM(OFFSET(Table2[[#This Row],[Thành tiền]],0,0,-COUNTIF(Table2[Số HĐ],Table2[[#This Row],[Số HĐ]]))),"")</f>
        <v/>
      </c>
      <c r="K1519" s="174"/>
      <c r="L151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19" s="176"/>
    </row>
    <row r="1520" spans="1:13" ht="35.1" customHeight="1" x14ac:dyDescent="0.2">
      <c r="A1520" s="169">
        <v>42598</v>
      </c>
      <c r="B1520" s="170" t="s">
        <v>3448</v>
      </c>
      <c r="C1520" s="171" t="s">
        <v>1119</v>
      </c>
      <c r="D1520" s="172" t="s">
        <v>3188</v>
      </c>
      <c r="E1520" s="173" t="str">
        <f>IF(Table2[[#This Row],[Tên hàng hóa]]&lt;&gt;0,VLOOKUP(Table2[[#This Row],[Tên hàng hóa]],Table1[[Tên hàng hóa]:[Quy cách]],2,0),"")</f>
        <v>Schneider</v>
      </c>
      <c r="F1520" s="173" t="str">
        <f>IF(Table2[[#This Row],[Tên hàng hóa]]&lt;&gt;0,VLOOKUP(Table2[[#This Row],[Tên hàng hóa]],Table1[[Tên hàng hóa]:[ĐVT]],3,0),"")</f>
        <v>Cái</v>
      </c>
      <c r="G1520" s="174">
        <v>40700</v>
      </c>
      <c r="H1520" s="174">
        <v>1</v>
      </c>
      <c r="I1520" s="175">
        <f>IF(Table2[[#This Row],[Số lượng]]&lt;&gt;0,Table2[[#This Row],[Số lượng]]*Table2[[#This Row],[Đơn giá mua]],"")</f>
        <v>40700</v>
      </c>
      <c r="J1520" s="175" t="str">
        <f ca="1">IF(AND(Table2[[#This Row],[Tên hàng hóa]]&lt;&gt;0,D1521=""),SUM(OFFSET(Table2[[#This Row],[Thành tiền]],0,0,-COUNTIF(Table2[Số HĐ],Table2[[#This Row],[Số HĐ]]))),"")</f>
        <v/>
      </c>
      <c r="K1520" s="174"/>
      <c r="L152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20" s="176"/>
    </row>
    <row r="1521" spans="1:13" ht="35.1" customHeight="1" x14ac:dyDescent="0.2">
      <c r="A1521" s="169">
        <v>42598</v>
      </c>
      <c r="B1521" s="170" t="s">
        <v>3448</v>
      </c>
      <c r="C1521" s="171" t="s">
        <v>1119</v>
      </c>
      <c r="D1521" s="172" t="s">
        <v>3444</v>
      </c>
      <c r="E1521" s="173" t="str">
        <f>IF(Table2[[#This Row],[Tên hàng hóa]]&lt;&gt;0,VLOOKUP(Table2[[#This Row],[Tên hàng hóa]],Table1[[Tên hàng hóa]:[Quy cách]],2,0),"")</f>
        <v>Schneider</v>
      </c>
      <c r="F1521" s="173" t="str">
        <f>IF(Table2[[#This Row],[Tên hàng hóa]]&lt;&gt;0,VLOOKUP(Table2[[#This Row],[Tên hàng hóa]],Table1[[Tên hàng hóa]:[ĐVT]],3,0),"")</f>
        <v>Cái</v>
      </c>
      <c r="G1521" s="174">
        <v>151800</v>
      </c>
      <c r="H1521" s="174">
        <v>1</v>
      </c>
      <c r="I1521" s="175">
        <f>IF(Table2[[#This Row],[Số lượng]]&lt;&gt;0,Table2[[#This Row],[Số lượng]]*Table2[[#This Row],[Đơn giá mua]],"")</f>
        <v>151800</v>
      </c>
      <c r="J1521" s="175" t="str">
        <f ca="1">IF(AND(Table2[[#This Row],[Tên hàng hóa]]&lt;&gt;0,D1522=""),SUM(OFFSET(Table2[[#This Row],[Thành tiền]],0,0,-COUNTIF(Table2[Số HĐ],Table2[[#This Row],[Số HĐ]]))),"")</f>
        <v/>
      </c>
      <c r="K1521" s="174"/>
      <c r="L152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21" s="176"/>
    </row>
    <row r="1522" spans="1:13" ht="35.1" customHeight="1" x14ac:dyDescent="0.2">
      <c r="A1522" s="169">
        <v>42598</v>
      </c>
      <c r="B1522" s="170" t="s">
        <v>3448</v>
      </c>
      <c r="C1522" s="171" t="s">
        <v>1119</v>
      </c>
      <c r="D1522" s="172" t="s">
        <v>3055</v>
      </c>
      <c r="E1522" s="173" t="str">
        <f>IF(Table2[[#This Row],[Tên hàng hóa]]&lt;&gt;0,VLOOKUP(Table2[[#This Row],[Tên hàng hóa]],Table1[[Tên hàng hóa]:[Quy cách]],2,0),"")</f>
        <v>Schneider</v>
      </c>
      <c r="F1522" s="173" t="str">
        <f>IF(Table2[[#This Row],[Tên hàng hóa]]&lt;&gt;0,VLOOKUP(Table2[[#This Row],[Tên hàng hóa]],Table1[[Tên hàng hóa]:[ĐVT]],3,0),"")</f>
        <v>Cái</v>
      </c>
      <c r="G1522" s="174">
        <v>37400</v>
      </c>
      <c r="H1522" s="174">
        <v>1</v>
      </c>
      <c r="I1522" s="175">
        <f>IF(Table2[[#This Row],[Số lượng]]&lt;&gt;0,Table2[[#This Row],[Số lượng]]*Table2[[#This Row],[Đơn giá mua]],"")</f>
        <v>37400</v>
      </c>
      <c r="J1522" s="175">
        <f ca="1">IF(AND(Table2[[#This Row],[Tên hàng hóa]]&lt;&gt;0,D1523=""),SUM(OFFSET(Table2[[#This Row],[Thành tiền]],0,0,-COUNTIF(Table2[Số HĐ],Table2[[#This Row],[Số HĐ]]))),"")</f>
        <v>229900</v>
      </c>
      <c r="K1522" s="174" t="s">
        <v>464</v>
      </c>
      <c r="L1522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22" s="176" t="s">
        <v>1821</v>
      </c>
    </row>
    <row r="1523" spans="1:13" ht="35.1" customHeight="1" x14ac:dyDescent="0.2">
      <c r="A1523" s="169"/>
      <c r="B1523" s="170"/>
      <c r="C1523" s="171" t="str">
        <f t="shared" si="32"/>
        <v/>
      </c>
      <c r="D1523" s="172"/>
      <c r="E1523" s="173" t="str">
        <f>IF(Table2[[#This Row],[Tên hàng hóa]]&lt;&gt;0,VLOOKUP(Table2[[#This Row],[Tên hàng hóa]],Table1[[Tên hàng hóa]:[Quy cách]],2,0),"")</f>
        <v/>
      </c>
      <c r="F1523" s="173" t="str">
        <f>IF(Table2[[#This Row],[Tên hàng hóa]]&lt;&gt;0,VLOOKUP(Table2[[#This Row],[Tên hàng hóa]],Table1[[Tên hàng hóa]:[ĐVT]],3,0),"")</f>
        <v/>
      </c>
      <c r="G1523" s="174"/>
      <c r="H1523" s="174"/>
      <c r="I1523" s="175" t="str">
        <f>IF(Table2[[#This Row],[Số lượng]]&lt;&gt;0,Table2[[#This Row],[Số lượng]]*Table2[[#This Row],[Đơn giá mua]],"")</f>
        <v/>
      </c>
      <c r="J1523" s="175" t="str">
        <f ca="1">IF(AND(Table2[[#This Row],[Tên hàng hóa]]&lt;&gt;0,D1524=""),SUM(OFFSET(Table2[[#This Row],[Thành tiền]],0,0,-COUNTIF(Table2[Số HĐ],Table2[[#This Row],[Số HĐ]]))),"")</f>
        <v/>
      </c>
      <c r="K1523" s="174"/>
      <c r="L152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23" s="176"/>
    </row>
    <row r="1524" spans="1:13" ht="35.1" customHeight="1" x14ac:dyDescent="0.2">
      <c r="A1524" s="169">
        <v>42598</v>
      </c>
      <c r="B1524" s="170" t="s">
        <v>3449</v>
      </c>
      <c r="C1524" s="171" t="s">
        <v>480</v>
      </c>
      <c r="D1524" s="172" t="s">
        <v>326</v>
      </c>
      <c r="E1524" s="173" t="str">
        <f>IF(Table2[[#This Row],[Tên hàng hóa]]&lt;&gt;0,VLOOKUP(Table2[[#This Row],[Tên hàng hóa]],Table1[[Tên hàng hóa]:[Quy cách]],2,0),"")</f>
        <v>Điều Khiển Mức Nước</v>
      </c>
      <c r="F1524" s="173" t="str">
        <f>IF(Table2[[#This Row],[Tên hàng hóa]]&lt;&gt;0,VLOOKUP(Table2[[#This Row],[Tên hàng hóa]],Table1[[Tên hàng hóa]:[ĐVT]],3,0),"")</f>
        <v>Cái</v>
      </c>
      <c r="G1524" s="174">
        <v>287100</v>
      </c>
      <c r="H1524" s="174">
        <v>6</v>
      </c>
      <c r="I1524" s="175">
        <f>IF(Table2[[#This Row],[Số lượng]]&lt;&gt;0,Table2[[#This Row],[Số lượng]]*Table2[[#This Row],[Đơn giá mua]],"")</f>
        <v>1722600</v>
      </c>
      <c r="J1524" s="175" t="str">
        <f ca="1">IF(AND(Table2[[#This Row],[Tên hàng hóa]]&lt;&gt;0,D1525=""),SUM(OFFSET(Table2[[#This Row],[Thành tiền]],0,0,-COUNTIF(Table2[Số HĐ],Table2[[#This Row],[Số HĐ]]))),"")</f>
        <v/>
      </c>
      <c r="K1524" s="174"/>
      <c r="L152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24" s="176"/>
    </row>
    <row r="1525" spans="1:13" ht="35.1" customHeight="1" x14ac:dyDescent="0.2">
      <c r="A1525" s="169">
        <v>42598</v>
      </c>
      <c r="B1525" s="170" t="s">
        <v>3449</v>
      </c>
      <c r="C1525" s="171" t="s">
        <v>480</v>
      </c>
      <c r="D1525" s="172" t="s">
        <v>323</v>
      </c>
      <c r="E1525" s="173" t="str">
        <f>IF(Table2[[#This Row],[Tên hàng hóa]]&lt;&gt;0,VLOOKUP(Table2[[#This Row],[Tên hàng hóa]],Table1[[Tên hàng hóa]:[Quy cách]],2,0),"")</f>
        <v>Điều Khiển Mức Nước</v>
      </c>
      <c r="F1525" s="173" t="str">
        <f>IF(Table2[[#This Row],[Tên hàng hóa]]&lt;&gt;0,VLOOKUP(Table2[[#This Row],[Tên hàng hóa]],Table1[[Tên hàng hóa]:[ĐVT]],3,0),"")</f>
        <v>Cái</v>
      </c>
      <c r="G1525" s="174">
        <v>150700</v>
      </c>
      <c r="H1525" s="174">
        <v>6</v>
      </c>
      <c r="I1525" s="175">
        <f>IF(Table2[[#This Row],[Số lượng]]&lt;&gt;0,Table2[[#This Row],[Số lượng]]*Table2[[#This Row],[Đơn giá mua]],"")</f>
        <v>904200</v>
      </c>
      <c r="J1525" s="175" t="str">
        <f ca="1">IF(AND(Table2[[#This Row],[Tên hàng hóa]]&lt;&gt;0,D1526=""),SUM(OFFSET(Table2[[#This Row],[Thành tiền]],0,0,-COUNTIF(Table2[Số HĐ],Table2[[#This Row],[Số HĐ]]))),"")</f>
        <v/>
      </c>
      <c r="K1525" s="174"/>
      <c r="L152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25" s="176"/>
    </row>
    <row r="1526" spans="1:13" ht="35.1" customHeight="1" x14ac:dyDescent="0.2">
      <c r="A1526" s="169">
        <v>42598</v>
      </c>
      <c r="B1526" s="170" t="s">
        <v>3449</v>
      </c>
      <c r="C1526" s="171" t="s">
        <v>480</v>
      </c>
      <c r="D1526" s="172" t="s">
        <v>511</v>
      </c>
      <c r="E1526" s="173" t="str">
        <f>IF(Table2[[#This Row],[Tên hàng hóa]]&lt;&gt;0,VLOOKUP(Table2[[#This Row],[Tên hàng hóa]],Table1[[Tên hàng hóa]:[Quy cách]],2,0),"")</f>
        <v>Điều Khiển Mức Nước</v>
      </c>
      <c r="F1526" s="173" t="str">
        <f>IF(Table2[[#This Row],[Tên hàng hóa]]&lt;&gt;0,VLOOKUP(Table2[[#This Row],[Tên hàng hóa]],Table1[[Tên hàng hóa]:[ĐVT]],3,0),"")</f>
        <v>Cái</v>
      </c>
      <c r="G1526" s="174">
        <v>121000</v>
      </c>
      <c r="H1526" s="174">
        <v>18</v>
      </c>
      <c r="I1526" s="175">
        <f>IF(Table2[[#This Row],[Số lượng]]&lt;&gt;0,Table2[[#This Row],[Số lượng]]*Table2[[#This Row],[Đơn giá mua]],"")</f>
        <v>2178000</v>
      </c>
      <c r="J1526" s="175" t="str">
        <f ca="1">IF(AND(Table2[[#This Row],[Tên hàng hóa]]&lt;&gt;0,D1527=""),SUM(OFFSET(Table2[[#This Row],[Thành tiền]],0,0,-COUNTIF(Table2[Số HĐ],Table2[[#This Row],[Số HĐ]]))),"")</f>
        <v/>
      </c>
      <c r="K1526" s="174"/>
      <c r="L152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26" s="176"/>
    </row>
    <row r="1527" spans="1:13" ht="35.1" customHeight="1" x14ac:dyDescent="0.2">
      <c r="A1527" s="169">
        <v>42598</v>
      </c>
      <c r="B1527" s="170" t="s">
        <v>3449</v>
      </c>
      <c r="C1527" s="171" t="s">
        <v>480</v>
      </c>
      <c r="D1527" s="172" t="s">
        <v>3450</v>
      </c>
      <c r="E1527" s="173" t="str">
        <f>IF(Table2[[#This Row],[Tên hàng hóa]]&lt;&gt;0,VLOOKUP(Table2[[#This Row],[Tên hàng hóa]],Table1[[Tên hàng hóa]:[Quy cách]],2,0),"")</f>
        <v>OMRON</v>
      </c>
      <c r="F1527" s="173" t="str">
        <f>IF(Table2[[#This Row],[Tên hàng hóa]]&lt;&gt;0,VLOOKUP(Table2[[#This Row],[Tên hàng hóa]],Table1[[Tên hàng hóa]:[ĐVT]],3,0),"")</f>
        <v>Cái</v>
      </c>
      <c r="G1527" s="174">
        <v>39600</v>
      </c>
      <c r="H1527" s="174">
        <v>6</v>
      </c>
      <c r="I1527" s="175">
        <f>IF(Table2[[#This Row],[Số lượng]]&lt;&gt;0,Table2[[#This Row],[Số lượng]]*Table2[[#This Row],[Đơn giá mua]],"")</f>
        <v>237600</v>
      </c>
      <c r="J1527" s="175">
        <f ca="1">IF(AND(Table2[[#This Row],[Tên hàng hóa]]&lt;&gt;0,D1528=""),SUM(OFFSET(Table2[[#This Row],[Thành tiền]],0,0,-COUNTIF(Table2[Số HĐ],Table2[[#This Row],[Số HĐ]]))),"")</f>
        <v>5042400</v>
      </c>
      <c r="K1527" s="152" t="s">
        <v>464</v>
      </c>
      <c r="L1527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27" s="153" t="s">
        <v>3706</v>
      </c>
    </row>
    <row r="1528" spans="1:13" ht="35.1" customHeight="1" x14ac:dyDescent="0.2">
      <c r="A1528" s="169"/>
      <c r="B1528" s="170"/>
      <c r="C1528" s="171" t="str">
        <f t="shared" ref="C1528:C1555" si="33">IF(AND(D1528&lt;&gt;0,D1529=""),C1527,"")</f>
        <v/>
      </c>
      <c r="D1528" s="172"/>
      <c r="E1528" s="173" t="str">
        <f>IF(Table2[[#This Row],[Tên hàng hóa]]&lt;&gt;0,VLOOKUP(Table2[[#This Row],[Tên hàng hóa]],Table1[[Tên hàng hóa]:[Quy cách]],2,0),"")</f>
        <v/>
      </c>
      <c r="F1528" s="173" t="str">
        <f>IF(Table2[[#This Row],[Tên hàng hóa]]&lt;&gt;0,VLOOKUP(Table2[[#This Row],[Tên hàng hóa]],Table1[[Tên hàng hóa]:[ĐVT]],3,0),"")</f>
        <v/>
      </c>
      <c r="G1528" s="174"/>
      <c r="H1528" s="174"/>
      <c r="I1528" s="175" t="str">
        <f>IF(Table2[[#This Row],[Số lượng]]&lt;&gt;0,Table2[[#This Row],[Số lượng]]*Table2[[#This Row],[Đơn giá mua]],"")</f>
        <v/>
      </c>
      <c r="J1528" s="175" t="str">
        <f ca="1">IF(AND(Table2[[#This Row],[Tên hàng hóa]]&lt;&gt;0,D1529=""),SUM(OFFSET(Table2[[#This Row],[Thành tiền]],0,0,-COUNTIF(Table2[Số HĐ],Table2[[#This Row],[Số HĐ]]))),"")</f>
        <v/>
      </c>
      <c r="K1528" s="174"/>
      <c r="L152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28" s="176"/>
    </row>
    <row r="1529" spans="1:13" ht="35.1" customHeight="1" x14ac:dyDescent="0.2">
      <c r="A1529" s="169">
        <v>42606</v>
      </c>
      <c r="B1529" s="170" t="s">
        <v>3476</v>
      </c>
      <c r="C1529" s="171" t="s">
        <v>1608</v>
      </c>
      <c r="D1529" s="172" t="s">
        <v>3477</v>
      </c>
      <c r="E1529" s="173" t="str">
        <f>IF(Table2[[#This Row],[Tên hàng hóa]]&lt;&gt;0,VLOOKUP(Table2[[#This Row],[Tên hàng hóa]],Table1[[Tên hàng hóa]:[Quy cách]],2,0),"")</f>
        <v>Fotek</v>
      </c>
      <c r="F1529" s="173" t="str">
        <f>IF(Table2[[#This Row],[Tên hàng hóa]]&lt;&gt;0,VLOOKUP(Table2[[#This Row],[Tên hàng hóa]],Table1[[Tên hàng hóa]:[ĐVT]],3,0),"")</f>
        <v>Cái</v>
      </c>
      <c r="G1529" s="174">
        <v>247500</v>
      </c>
      <c r="H1529" s="174">
        <v>2</v>
      </c>
      <c r="I1529" s="175">
        <f>IF(Table2[[#This Row],[Số lượng]]&lt;&gt;0,Table2[[#This Row],[Số lượng]]*Table2[[#This Row],[Đơn giá mua]],"")</f>
        <v>495000</v>
      </c>
      <c r="J1529" s="175">
        <f ca="1">IF(AND(Table2[[#This Row],[Tên hàng hóa]]&lt;&gt;0,D1530=""),SUM(OFFSET(Table2[[#This Row],[Thành tiền]],0,0,-COUNTIF(Table2[Số HĐ],Table2[[#This Row],[Số HĐ]]))),"")</f>
        <v>495000</v>
      </c>
      <c r="K1529" s="174" t="s">
        <v>464</v>
      </c>
      <c r="L1529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29" s="176" t="s">
        <v>2136</v>
      </c>
    </row>
    <row r="1530" spans="1:13" ht="35.1" customHeight="1" x14ac:dyDescent="0.2">
      <c r="A1530" s="169"/>
      <c r="B1530" s="170"/>
      <c r="C1530" s="171" t="str">
        <f t="shared" si="33"/>
        <v/>
      </c>
      <c r="D1530" s="172"/>
      <c r="E1530" s="173" t="str">
        <f>IF(Table2[[#This Row],[Tên hàng hóa]]&lt;&gt;0,VLOOKUP(Table2[[#This Row],[Tên hàng hóa]],Table1[[Tên hàng hóa]:[Quy cách]],2,0),"")</f>
        <v/>
      </c>
      <c r="F1530" s="173" t="str">
        <f>IF(Table2[[#This Row],[Tên hàng hóa]]&lt;&gt;0,VLOOKUP(Table2[[#This Row],[Tên hàng hóa]],Table1[[Tên hàng hóa]:[ĐVT]],3,0),"")</f>
        <v/>
      </c>
      <c r="G1530" s="174"/>
      <c r="H1530" s="174"/>
      <c r="I1530" s="175" t="str">
        <f>IF(Table2[[#This Row],[Số lượng]]&lt;&gt;0,Table2[[#This Row],[Số lượng]]*Table2[[#This Row],[Đơn giá mua]],"")</f>
        <v/>
      </c>
      <c r="J1530" s="175" t="str">
        <f ca="1">IF(AND(Table2[[#This Row],[Tên hàng hóa]]&lt;&gt;0,D1531=""),SUM(OFFSET(Table2[[#This Row],[Thành tiền]],0,0,-COUNTIF(Table2[Số HĐ],Table2[[#This Row],[Số HĐ]]))),"")</f>
        <v/>
      </c>
      <c r="K1530" s="174"/>
      <c r="L153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30" s="176"/>
    </row>
    <row r="1531" spans="1:13" ht="35.1" customHeight="1" x14ac:dyDescent="0.2">
      <c r="A1531" s="169">
        <v>42606</v>
      </c>
      <c r="B1531" s="170" t="s">
        <v>3478</v>
      </c>
      <c r="C1531" s="171" t="s">
        <v>1119</v>
      </c>
      <c r="D1531" s="172" t="s">
        <v>3266</v>
      </c>
      <c r="E1531" s="173" t="str">
        <f>IF(Table2[[#This Row],[Tên hàng hóa]]&lt;&gt;0,VLOOKUP(Table2[[#This Row],[Tên hàng hóa]],Table1[[Tên hàng hóa]:[Quy cách]],2,0),"")</f>
        <v>Schneider</v>
      </c>
      <c r="F1531" s="173" t="str">
        <f>IF(Table2[[#This Row],[Tên hàng hóa]]&lt;&gt;0,VLOOKUP(Table2[[#This Row],[Tên hàng hóa]],Table1[[Tên hàng hóa]:[ĐVT]],3,0),"")</f>
        <v>Cái</v>
      </c>
      <c r="G1531" s="174">
        <v>141900</v>
      </c>
      <c r="H1531" s="174">
        <v>3</v>
      </c>
      <c r="I1531" s="175">
        <f>IF(Table2[[#This Row],[Số lượng]]&lt;&gt;0,Table2[[#This Row],[Số lượng]]*Table2[[#This Row],[Đơn giá mua]],"")</f>
        <v>425700</v>
      </c>
      <c r="J1531" s="175" t="str">
        <f ca="1">IF(AND(Table2[[#This Row],[Tên hàng hóa]]&lt;&gt;0,D1532=""),SUM(OFFSET(Table2[[#This Row],[Thành tiền]],0,0,-COUNTIF(Table2[Số HĐ],Table2[[#This Row],[Số HĐ]]))),"")</f>
        <v/>
      </c>
      <c r="K1531" s="174"/>
      <c r="L153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31" s="176"/>
    </row>
    <row r="1532" spans="1:13" ht="35.1" customHeight="1" x14ac:dyDescent="0.2">
      <c r="A1532" s="169">
        <v>42606</v>
      </c>
      <c r="B1532" s="170" t="s">
        <v>3478</v>
      </c>
      <c r="C1532" s="171" t="s">
        <v>1119</v>
      </c>
      <c r="D1532" s="172" t="s">
        <v>1806</v>
      </c>
      <c r="E1532" s="173" t="str">
        <f>IF(Table2[[#This Row],[Tên hàng hóa]]&lt;&gt;0,VLOOKUP(Table2[[#This Row],[Tên hàng hóa]],Table1[[Tên hàng hóa]:[Quy cách]],2,0),"")</f>
        <v>Schneider</v>
      </c>
      <c r="F1532" s="173" t="str">
        <f>IF(Table2[[#This Row],[Tên hàng hóa]]&lt;&gt;0,VLOOKUP(Table2[[#This Row],[Tên hàng hóa]],Table1[[Tên hàng hóa]:[ĐVT]],3,0),"")</f>
        <v>Cái</v>
      </c>
      <c r="G1532" s="174">
        <v>105600</v>
      </c>
      <c r="H1532" s="174">
        <v>5</v>
      </c>
      <c r="I1532" s="175">
        <f>IF(Table2[[#This Row],[Số lượng]]&lt;&gt;0,Table2[[#This Row],[Số lượng]]*Table2[[#This Row],[Đơn giá mua]],"")</f>
        <v>528000</v>
      </c>
      <c r="J1532" s="175" t="str">
        <f ca="1">IF(AND(Table2[[#This Row],[Tên hàng hóa]]&lt;&gt;0,D1533=""),SUM(OFFSET(Table2[[#This Row],[Thành tiền]],0,0,-COUNTIF(Table2[Số HĐ],Table2[[#This Row],[Số HĐ]]))),"")</f>
        <v/>
      </c>
      <c r="K1532" s="174"/>
      <c r="L153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32" s="176"/>
    </row>
    <row r="1533" spans="1:13" ht="35.1" customHeight="1" x14ac:dyDescent="0.2">
      <c r="A1533" s="169">
        <v>42606</v>
      </c>
      <c r="B1533" s="170" t="s">
        <v>3478</v>
      </c>
      <c r="C1533" s="171" t="s">
        <v>1119</v>
      </c>
      <c r="D1533" s="172" t="s">
        <v>1807</v>
      </c>
      <c r="E1533" s="173" t="str">
        <f>IF(Table2[[#This Row],[Tên hàng hóa]]&lt;&gt;0,VLOOKUP(Table2[[#This Row],[Tên hàng hóa]],Table1[[Tên hàng hóa]:[Quy cách]],2,0),"")</f>
        <v>Schneider</v>
      </c>
      <c r="F1533" s="173" t="str">
        <f>IF(Table2[[#This Row],[Tên hàng hóa]]&lt;&gt;0,VLOOKUP(Table2[[#This Row],[Tên hàng hóa]],Table1[[Tên hàng hóa]:[ĐVT]],3,0),"")</f>
        <v>Cái</v>
      </c>
      <c r="G1533" s="174">
        <v>81400</v>
      </c>
      <c r="H1533" s="174">
        <v>5</v>
      </c>
      <c r="I1533" s="175">
        <f>IF(Table2[[#This Row],[Số lượng]]&lt;&gt;0,Table2[[#This Row],[Số lượng]]*Table2[[#This Row],[Đơn giá mua]],"")</f>
        <v>407000</v>
      </c>
      <c r="J1533" s="175">
        <f ca="1">IF(AND(Table2[[#This Row],[Tên hàng hóa]]&lt;&gt;0,D1534=""),SUM(OFFSET(Table2[[#This Row],[Thành tiền]],0,0,-COUNTIF(Table2[Số HĐ],Table2[[#This Row],[Số HĐ]]))),"")</f>
        <v>1360700</v>
      </c>
      <c r="K1533" s="174" t="s">
        <v>464</v>
      </c>
      <c r="L1533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33" s="176" t="s">
        <v>1821</v>
      </c>
    </row>
    <row r="1534" spans="1:13" ht="35.1" customHeight="1" x14ac:dyDescent="0.2">
      <c r="A1534" s="169"/>
      <c r="B1534" s="170"/>
      <c r="C1534" s="171" t="str">
        <f t="shared" si="33"/>
        <v/>
      </c>
      <c r="D1534" s="172"/>
      <c r="E1534" s="173" t="str">
        <f>IF(Table2[[#This Row],[Tên hàng hóa]]&lt;&gt;0,VLOOKUP(Table2[[#This Row],[Tên hàng hóa]],Table1[[Tên hàng hóa]:[Quy cách]],2,0),"")</f>
        <v/>
      </c>
      <c r="F1534" s="173" t="str">
        <f>IF(Table2[[#This Row],[Tên hàng hóa]]&lt;&gt;0,VLOOKUP(Table2[[#This Row],[Tên hàng hóa]],Table1[[Tên hàng hóa]:[ĐVT]],3,0),"")</f>
        <v/>
      </c>
      <c r="G1534" s="174"/>
      <c r="H1534" s="174"/>
      <c r="I1534" s="175" t="str">
        <f>IF(Table2[[#This Row],[Số lượng]]&lt;&gt;0,Table2[[#This Row],[Số lượng]]*Table2[[#This Row],[Đơn giá mua]],"")</f>
        <v/>
      </c>
      <c r="J1534" s="175" t="str">
        <f ca="1">IF(AND(Table2[[#This Row],[Tên hàng hóa]]&lt;&gt;0,D1535=""),SUM(OFFSET(Table2[[#This Row],[Thành tiền]],0,0,-COUNTIF(Table2[Số HĐ],Table2[[#This Row],[Số HĐ]]))),"")</f>
        <v/>
      </c>
      <c r="K1534" s="174"/>
      <c r="L153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34" s="176"/>
    </row>
    <row r="1535" spans="1:13" ht="35.1" customHeight="1" x14ac:dyDescent="0.2">
      <c r="A1535" s="169">
        <v>42607</v>
      </c>
      <c r="B1535" s="170" t="s">
        <v>3479</v>
      </c>
      <c r="C1535" s="171" t="s">
        <v>1119</v>
      </c>
      <c r="D1535" s="172" t="s">
        <v>1731</v>
      </c>
      <c r="E1535" s="173" t="str">
        <f>IF(Table2[[#This Row],[Tên hàng hóa]]&lt;&gt;0,VLOOKUP(Table2[[#This Row],[Tên hàng hóa]],Table1[[Tên hàng hóa]:[Quy cách]],2,0),"")</f>
        <v>Schneider</v>
      </c>
      <c r="F1535" s="173" t="str">
        <f>IF(Table2[[#This Row],[Tên hàng hóa]]&lt;&gt;0,VLOOKUP(Table2[[#This Row],[Tên hàng hóa]],Table1[[Tên hàng hóa]:[ĐVT]],3,0),"")</f>
        <v>Cái</v>
      </c>
      <c r="G1535" s="174">
        <v>542300</v>
      </c>
      <c r="H1535" s="174">
        <v>3</v>
      </c>
      <c r="I1535" s="175">
        <f>IF(Table2[[#This Row],[Số lượng]]&lt;&gt;0,Table2[[#This Row],[Số lượng]]*Table2[[#This Row],[Đơn giá mua]],"")</f>
        <v>1626900</v>
      </c>
      <c r="J1535" s="175" t="str">
        <f ca="1">IF(AND(Table2[[#This Row],[Tên hàng hóa]]&lt;&gt;0,D1536=""),SUM(OFFSET(Table2[[#This Row],[Thành tiền]],0,0,-COUNTIF(Table2[Số HĐ],Table2[[#This Row],[Số HĐ]]))),"")</f>
        <v/>
      </c>
      <c r="K1535" s="174"/>
      <c r="L153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35" s="176"/>
    </row>
    <row r="1536" spans="1:13" ht="35.1" customHeight="1" x14ac:dyDescent="0.2">
      <c r="A1536" s="169">
        <v>42607</v>
      </c>
      <c r="B1536" s="170" t="s">
        <v>3479</v>
      </c>
      <c r="C1536" s="171" t="str">
        <f t="shared" si="33"/>
        <v>CTY TNHH KỸ THUẬT ĐIỆN - TỰ ĐỘNG HÓA A&amp;E</v>
      </c>
      <c r="D1536" s="172" t="s">
        <v>3059</v>
      </c>
      <c r="E1536" s="173" t="str">
        <f>IF(Table2[[#This Row],[Tên hàng hóa]]&lt;&gt;0,VLOOKUP(Table2[[#This Row],[Tên hàng hóa]],Table1[[Tên hàng hóa]:[Quy cách]],2,0),"")</f>
        <v>Schneider</v>
      </c>
      <c r="F1536" s="173" t="str">
        <f>IF(Table2[[#This Row],[Tên hàng hóa]]&lt;&gt;0,VLOOKUP(Table2[[#This Row],[Tên hàng hóa]],Table1[[Tên hàng hóa]:[ĐVT]],3,0),"")</f>
        <v>Cái</v>
      </c>
      <c r="G1536" s="174">
        <v>130900</v>
      </c>
      <c r="H1536" s="174">
        <v>3</v>
      </c>
      <c r="I1536" s="175">
        <f>IF(Table2[[#This Row],[Số lượng]]&lt;&gt;0,Table2[[#This Row],[Số lượng]]*Table2[[#This Row],[Đơn giá mua]],"")</f>
        <v>392700</v>
      </c>
      <c r="J1536" s="175">
        <f ca="1">IF(AND(Table2[[#This Row],[Tên hàng hóa]]&lt;&gt;0,D1537=""),SUM(OFFSET(Table2[[#This Row],[Thành tiền]],0,0,-COUNTIF(Table2[Số HĐ],Table2[[#This Row],[Số HĐ]]))),"")</f>
        <v>2019600</v>
      </c>
      <c r="K1536" s="152" t="s">
        <v>464</v>
      </c>
      <c r="L1536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36" s="153" t="s">
        <v>3555</v>
      </c>
    </row>
    <row r="1537" spans="1:13" ht="35.1" customHeight="1" x14ac:dyDescent="0.2">
      <c r="A1537" s="169"/>
      <c r="B1537" s="170"/>
      <c r="C1537" s="171" t="str">
        <f t="shared" si="33"/>
        <v/>
      </c>
      <c r="D1537" s="172"/>
      <c r="E1537" s="173" t="str">
        <f>IF(Table2[[#This Row],[Tên hàng hóa]]&lt;&gt;0,VLOOKUP(Table2[[#This Row],[Tên hàng hóa]],Table1[[Tên hàng hóa]:[Quy cách]],2,0),"")</f>
        <v/>
      </c>
      <c r="F1537" s="173" t="str">
        <f>IF(Table2[[#This Row],[Tên hàng hóa]]&lt;&gt;0,VLOOKUP(Table2[[#This Row],[Tên hàng hóa]],Table1[[Tên hàng hóa]:[ĐVT]],3,0),"")</f>
        <v/>
      </c>
      <c r="G1537" s="174"/>
      <c r="H1537" s="174"/>
      <c r="I1537" s="175" t="str">
        <f>IF(Table2[[#This Row],[Số lượng]]&lt;&gt;0,Table2[[#This Row],[Số lượng]]*Table2[[#This Row],[Đơn giá mua]],"")</f>
        <v/>
      </c>
      <c r="J1537" s="175" t="str">
        <f ca="1">IF(AND(Table2[[#This Row],[Tên hàng hóa]]&lt;&gt;0,D1538=""),SUM(OFFSET(Table2[[#This Row],[Thành tiền]],0,0,-COUNTIF(Table2[Số HĐ],Table2[[#This Row],[Số HĐ]]))),"")</f>
        <v/>
      </c>
      <c r="K1537" s="174"/>
      <c r="L153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37" s="176"/>
    </row>
    <row r="1538" spans="1:13" ht="35.1" customHeight="1" x14ac:dyDescent="0.2">
      <c r="A1538" s="169">
        <v>42607</v>
      </c>
      <c r="B1538" s="170" t="s">
        <v>3482</v>
      </c>
      <c r="C1538" s="171" t="s">
        <v>3483</v>
      </c>
      <c r="D1538" s="172" t="s">
        <v>3480</v>
      </c>
      <c r="E1538" s="173" t="str">
        <f>IF(Table2[[#This Row],[Tên hàng hóa]]&lt;&gt;0,VLOOKUP(Table2[[#This Row],[Tên hàng hóa]],Table1[[Tên hàng hóa]:[Quy cách]],2,0),"")</f>
        <v>Shillin</v>
      </c>
      <c r="F1538" s="173" t="str">
        <f>IF(Table2[[#This Row],[Tên hàng hóa]]&lt;&gt;0,VLOOKUP(Table2[[#This Row],[Tên hàng hóa]],Table1[[Tên hàng hóa]:[ĐVT]],3,0),"")</f>
        <v>Cái</v>
      </c>
      <c r="G1538" s="174">
        <v>6336000</v>
      </c>
      <c r="H1538" s="174">
        <v>6</v>
      </c>
      <c r="I1538" s="175">
        <f>IF(Table2[[#This Row],[Số lượng]]&lt;&gt;0,Table2[[#This Row],[Số lượng]]*Table2[[#This Row],[Đơn giá mua]],"")</f>
        <v>38016000</v>
      </c>
      <c r="J1538" s="175">
        <f ca="1">IF(AND(Table2[[#This Row],[Tên hàng hóa]]&lt;&gt;0,D1539=""),SUM(OFFSET(Table2[[#This Row],[Thành tiền]],0,0,-COUNTIF(Table2[Số HĐ],Table2[[#This Row],[Số HĐ]]))),"")</f>
        <v>38016000</v>
      </c>
      <c r="K1538" s="174" t="s">
        <v>464</v>
      </c>
      <c r="L1538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38" s="176" t="s">
        <v>1821</v>
      </c>
    </row>
    <row r="1539" spans="1:13" ht="35.1" customHeight="1" x14ac:dyDescent="0.2">
      <c r="A1539" s="169"/>
      <c r="B1539" s="170"/>
      <c r="C1539" s="171" t="str">
        <f t="shared" si="33"/>
        <v/>
      </c>
      <c r="D1539" s="172"/>
      <c r="E1539" s="173" t="str">
        <f>IF(Table2[[#This Row],[Tên hàng hóa]]&lt;&gt;0,VLOOKUP(Table2[[#This Row],[Tên hàng hóa]],Table1[[Tên hàng hóa]:[Quy cách]],2,0),"")</f>
        <v/>
      </c>
      <c r="F1539" s="173" t="str">
        <f>IF(Table2[[#This Row],[Tên hàng hóa]]&lt;&gt;0,VLOOKUP(Table2[[#This Row],[Tên hàng hóa]],Table1[[Tên hàng hóa]:[ĐVT]],3,0),"")</f>
        <v/>
      </c>
      <c r="G1539" s="174"/>
      <c r="H1539" s="174"/>
      <c r="I1539" s="175" t="str">
        <f>IF(Table2[[#This Row],[Số lượng]]&lt;&gt;0,Table2[[#This Row],[Số lượng]]*Table2[[#This Row],[Đơn giá mua]],"")</f>
        <v/>
      </c>
      <c r="J1539" s="175" t="str">
        <f ca="1">IF(AND(Table2[[#This Row],[Tên hàng hóa]]&lt;&gt;0,D1540=""),SUM(OFFSET(Table2[[#This Row],[Thành tiền]],0,0,-COUNTIF(Table2[Số HĐ],Table2[[#This Row],[Số HĐ]]))),"")</f>
        <v/>
      </c>
      <c r="K1539" s="174"/>
      <c r="L153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39" s="176"/>
    </row>
    <row r="1540" spans="1:13" ht="35.1" customHeight="1" x14ac:dyDescent="0.2">
      <c r="A1540" s="169">
        <v>42608</v>
      </c>
      <c r="B1540" s="170" t="s">
        <v>3509</v>
      </c>
      <c r="C1540" s="171" t="s">
        <v>591</v>
      </c>
      <c r="D1540" s="172" t="s">
        <v>3508</v>
      </c>
      <c r="E1540" s="173" t="str">
        <f>IF(Table2[[#This Row],[Tên hàng hóa]]&lt;&gt;0,VLOOKUP(Table2[[#This Row],[Tên hàng hóa]],Table1[[Tên hàng hóa]:[Quy cách]],2,0),"")</f>
        <v>SMC</v>
      </c>
      <c r="F1540" s="173" t="str">
        <f>IF(Table2[[#This Row],[Tên hàng hóa]]&lt;&gt;0,VLOOKUP(Table2[[#This Row],[Tên hàng hóa]],Table1[[Tên hàng hóa]:[ĐVT]],3,0),"")</f>
        <v>Cái</v>
      </c>
      <c r="G1540" s="174">
        <v>335500</v>
      </c>
      <c r="H1540" s="174">
        <v>1</v>
      </c>
      <c r="I1540" s="175">
        <f>IF(Table2[[#This Row],[Số lượng]]&lt;&gt;0,Table2[[#This Row],[Số lượng]]*Table2[[#This Row],[Đơn giá mua]],"")</f>
        <v>335500</v>
      </c>
      <c r="J1540" s="175">
        <f ca="1">IF(AND(Table2[[#This Row],[Tên hàng hóa]]&lt;&gt;0,D1541=""),SUM(OFFSET(Table2[[#This Row],[Thành tiền]],0,0,-COUNTIF(Table2[Số HĐ],Table2[[#This Row],[Số HĐ]]))),"")</f>
        <v>335500</v>
      </c>
      <c r="K1540" s="174" t="s">
        <v>464</v>
      </c>
      <c r="L1540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40" s="176" t="s">
        <v>2136</v>
      </c>
    </row>
    <row r="1541" spans="1:13" ht="35.1" customHeight="1" x14ac:dyDescent="0.2">
      <c r="A1541" s="169"/>
      <c r="B1541" s="170"/>
      <c r="C1541" s="171" t="str">
        <f t="shared" si="33"/>
        <v/>
      </c>
      <c r="D1541" s="172"/>
      <c r="E1541" s="173" t="str">
        <f>IF(Table2[[#This Row],[Tên hàng hóa]]&lt;&gt;0,VLOOKUP(Table2[[#This Row],[Tên hàng hóa]],Table1[[Tên hàng hóa]:[Quy cách]],2,0),"")</f>
        <v/>
      </c>
      <c r="F1541" s="173" t="str">
        <f>IF(Table2[[#This Row],[Tên hàng hóa]]&lt;&gt;0,VLOOKUP(Table2[[#This Row],[Tên hàng hóa]],Table1[[Tên hàng hóa]:[ĐVT]],3,0),"")</f>
        <v/>
      </c>
      <c r="G1541" s="174"/>
      <c r="H1541" s="174"/>
      <c r="I1541" s="175" t="str">
        <f>IF(Table2[[#This Row],[Số lượng]]&lt;&gt;0,Table2[[#This Row],[Số lượng]]*Table2[[#This Row],[Đơn giá mua]],"")</f>
        <v/>
      </c>
      <c r="J1541" s="175" t="str">
        <f ca="1">IF(AND(Table2[[#This Row],[Tên hàng hóa]]&lt;&gt;0,D1542=""),SUM(OFFSET(Table2[[#This Row],[Thành tiền]],0,0,-COUNTIF(Table2[Số HĐ],Table2[[#This Row],[Số HĐ]]))),"")</f>
        <v/>
      </c>
      <c r="K1541" s="174"/>
      <c r="L154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41" s="176"/>
    </row>
    <row r="1542" spans="1:13" ht="35.1" customHeight="1" x14ac:dyDescent="0.2">
      <c r="A1542" s="169">
        <v>42597</v>
      </c>
      <c r="B1542" s="170" t="s">
        <v>3511</v>
      </c>
      <c r="C1542" s="171" t="s">
        <v>521</v>
      </c>
      <c r="D1542" s="172" t="s">
        <v>221</v>
      </c>
      <c r="E1542" s="173" t="str">
        <f>IF(Table2[[#This Row],[Tên hàng hóa]]&lt;&gt;0,VLOOKUP(Table2[[#This Row],[Tên hàng hóa]],Table1[[Tên hàng hóa]:[Quy cách]],2,0),"")</f>
        <v>Cảm Biến</v>
      </c>
      <c r="F1542" s="173" t="str">
        <f>IF(Table2[[#This Row],[Tên hàng hóa]]&lt;&gt;0,VLOOKUP(Table2[[#This Row],[Tên hàng hóa]],Table1[[Tên hàng hóa]:[ĐVT]],3,0),"")</f>
        <v>Cái</v>
      </c>
      <c r="G1542" s="174">
        <v>924000</v>
      </c>
      <c r="H1542" s="174">
        <v>2</v>
      </c>
      <c r="I1542" s="175">
        <f>IF(Table2[[#This Row],[Số lượng]]&lt;&gt;0,Table2[[#This Row],[Số lượng]]*Table2[[#This Row],[Đơn giá mua]],"")</f>
        <v>1848000</v>
      </c>
      <c r="J1542" s="175" t="str">
        <f ca="1">IF(AND(Table2[[#This Row],[Tên hàng hóa]]&lt;&gt;0,D1543=""),SUM(OFFSET(Table2[[#This Row],[Thành tiền]],0,0,-COUNTIF(Table2[Số HĐ],Table2[[#This Row],[Số HĐ]]))),"")</f>
        <v/>
      </c>
      <c r="K1542" s="174"/>
      <c r="L154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42" s="176"/>
    </row>
    <row r="1543" spans="1:13" ht="35.1" customHeight="1" x14ac:dyDescent="0.2">
      <c r="A1543" s="169">
        <v>42597</v>
      </c>
      <c r="B1543" s="170" t="s">
        <v>3511</v>
      </c>
      <c r="C1543" s="171" t="str">
        <f t="shared" si="33"/>
        <v>CTY Điện Minh Nguyên</v>
      </c>
      <c r="D1543" s="172" t="s">
        <v>2925</v>
      </c>
      <c r="E1543" s="173" t="str">
        <f>IF(Table2[[#This Row],[Tên hàng hóa]]&lt;&gt;0,VLOOKUP(Table2[[#This Row],[Tên hàng hóa]],Table1[[Tên hàng hóa]:[Quy cách]],2,0),"")</f>
        <v>OMRON</v>
      </c>
      <c r="F1543" s="173" t="str">
        <f>IF(Table2[[#This Row],[Tên hàng hóa]]&lt;&gt;0,VLOOKUP(Table2[[#This Row],[Tên hàng hóa]],Table1[[Tên hàng hóa]:[ĐVT]],3,0),"")</f>
        <v>Cái</v>
      </c>
      <c r="G1543" s="174">
        <v>6600000</v>
      </c>
      <c r="H1543" s="174">
        <v>1</v>
      </c>
      <c r="I1543" s="175">
        <f>IF(Table2[[#This Row],[Số lượng]]&lt;&gt;0,Table2[[#This Row],[Số lượng]]*Table2[[#This Row],[Đơn giá mua]],"")</f>
        <v>6600000</v>
      </c>
      <c r="J1543" s="175">
        <f ca="1">IF(AND(Table2[[#This Row],[Tên hàng hóa]]&lt;&gt;0,D1544=""),SUM(OFFSET(Table2[[#This Row],[Thành tiền]],0,0,-COUNTIF(Table2[Số HĐ],Table2[[#This Row],[Số HĐ]]))),"")</f>
        <v>8448000</v>
      </c>
      <c r="K1543" s="152" t="s">
        <v>464</v>
      </c>
      <c r="L1543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43" s="153" t="s">
        <v>3858</v>
      </c>
    </row>
    <row r="1544" spans="1:13" ht="35.1" customHeight="1" x14ac:dyDescent="0.2">
      <c r="A1544" s="169"/>
      <c r="B1544" s="170"/>
      <c r="C1544" s="171" t="str">
        <f t="shared" si="33"/>
        <v/>
      </c>
      <c r="D1544" s="172"/>
      <c r="E1544" s="173" t="str">
        <f>IF(Table2[[#This Row],[Tên hàng hóa]]&lt;&gt;0,VLOOKUP(Table2[[#This Row],[Tên hàng hóa]],Table1[[Tên hàng hóa]:[Quy cách]],2,0),"")</f>
        <v/>
      </c>
      <c r="F1544" s="173" t="str">
        <f>IF(Table2[[#This Row],[Tên hàng hóa]]&lt;&gt;0,VLOOKUP(Table2[[#This Row],[Tên hàng hóa]],Table1[[Tên hàng hóa]:[ĐVT]],3,0),"")</f>
        <v/>
      </c>
      <c r="G1544" s="174"/>
      <c r="H1544" s="174"/>
      <c r="I1544" s="175" t="str">
        <f>IF(Table2[[#This Row],[Số lượng]]&lt;&gt;0,Table2[[#This Row],[Số lượng]]*Table2[[#This Row],[Đơn giá mua]],"")</f>
        <v/>
      </c>
      <c r="J1544" s="175" t="str">
        <f ca="1">IF(AND(Table2[[#This Row],[Tên hàng hóa]]&lt;&gt;0,D1545=""),SUM(OFFSET(Table2[[#This Row],[Thành tiền]],0,0,-COUNTIF(Table2[Số HĐ],Table2[[#This Row],[Số HĐ]]))),"")</f>
        <v/>
      </c>
      <c r="K1544" s="174"/>
      <c r="L154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44" s="176"/>
    </row>
    <row r="1545" spans="1:13" ht="35.1" customHeight="1" x14ac:dyDescent="0.2">
      <c r="A1545" s="169">
        <v>42604</v>
      </c>
      <c r="B1545" s="170" t="s">
        <v>3512</v>
      </c>
      <c r="C1545" s="171" t="s">
        <v>521</v>
      </c>
      <c r="D1545" s="172" t="s">
        <v>3488</v>
      </c>
      <c r="E1545" s="173" t="str">
        <f>IF(Table2[[#This Row],[Tên hàng hóa]]&lt;&gt;0,VLOOKUP(Table2[[#This Row],[Tên hàng hóa]],Table1[[Tên hàng hóa]:[Quy cách]],2,0),"")</f>
        <v>OMRON</v>
      </c>
      <c r="F1545" s="173" t="str">
        <f>IF(Table2[[#This Row],[Tên hàng hóa]]&lt;&gt;0,VLOOKUP(Table2[[#This Row],[Tên hàng hóa]],Table1[[Tên hàng hóa]:[ĐVT]],3,0),"")</f>
        <v>Cái</v>
      </c>
      <c r="G1545" s="174">
        <v>14300000</v>
      </c>
      <c r="H1545" s="174">
        <v>1</v>
      </c>
      <c r="I1545" s="175">
        <f>IF(Table2[[#This Row],[Số lượng]]&lt;&gt;0,Table2[[#This Row],[Số lượng]]*Table2[[#This Row],[Đơn giá mua]],"")</f>
        <v>14300000</v>
      </c>
      <c r="J1545" s="175">
        <f ca="1">IF(AND(Table2[[#This Row],[Tên hàng hóa]]&lt;&gt;0,D1546=""),SUM(OFFSET(Table2[[#This Row],[Thành tiền]],0,0,-COUNTIF(Table2[Số HĐ],Table2[[#This Row],[Số HĐ]]))),"")</f>
        <v>14300000</v>
      </c>
      <c r="K1545" s="152" t="s">
        <v>464</v>
      </c>
      <c r="L1545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45" s="176" t="s">
        <v>2136</v>
      </c>
    </row>
    <row r="1546" spans="1:13" ht="35.1" customHeight="1" x14ac:dyDescent="0.2">
      <c r="A1546" s="169"/>
      <c r="B1546" s="170"/>
      <c r="C1546" s="171" t="str">
        <f t="shared" si="33"/>
        <v/>
      </c>
      <c r="D1546" s="172"/>
      <c r="E1546" s="173" t="str">
        <f>IF(Table2[[#This Row],[Tên hàng hóa]]&lt;&gt;0,VLOOKUP(Table2[[#This Row],[Tên hàng hóa]],Table1[[Tên hàng hóa]:[Quy cách]],2,0),"")</f>
        <v/>
      </c>
      <c r="F1546" s="173" t="str">
        <f>IF(Table2[[#This Row],[Tên hàng hóa]]&lt;&gt;0,VLOOKUP(Table2[[#This Row],[Tên hàng hóa]],Table1[[Tên hàng hóa]:[ĐVT]],3,0),"")</f>
        <v/>
      </c>
      <c r="G1546" s="174"/>
      <c r="H1546" s="174"/>
      <c r="I1546" s="175" t="str">
        <f>IF(Table2[[#This Row],[Số lượng]]&lt;&gt;0,Table2[[#This Row],[Số lượng]]*Table2[[#This Row],[Đơn giá mua]],"")</f>
        <v/>
      </c>
      <c r="J1546" s="175" t="str">
        <f ca="1">IF(AND(Table2[[#This Row],[Tên hàng hóa]]&lt;&gt;0,D1547=""),SUM(OFFSET(Table2[[#This Row],[Thành tiền]],0,0,-COUNTIF(Table2[Số HĐ],Table2[[#This Row],[Số HĐ]]))),"")</f>
        <v/>
      </c>
      <c r="K1546" s="174"/>
      <c r="L154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46" s="176"/>
    </row>
    <row r="1547" spans="1:13" ht="35.1" customHeight="1" x14ac:dyDescent="0.2">
      <c r="A1547" s="169">
        <v>42605</v>
      </c>
      <c r="B1547" s="170" t="s">
        <v>3513</v>
      </c>
      <c r="C1547" s="171" t="s">
        <v>521</v>
      </c>
      <c r="D1547" s="172" t="s">
        <v>389</v>
      </c>
      <c r="E1547" s="173" t="str">
        <f>IF(Table2[[#This Row],[Tên hàng hóa]]&lt;&gt;0,VLOOKUP(Table2[[#This Row],[Tên hàng hóa]],Table1[[Tên hàng hóa]:[Quy cách]],2,0),"")</f>
        <v>Relay</v>
      </c>
      <c r="F1547" s="173" t="str">
        <f>IF(Table2[[#This Row],[Tên hàng hóa]]&lt;&gt;0,VLOOKUP(Table2[[#This Row],[Tên hàng hóa]],Table1[[Tên hàng hóa]:[ĐVT]],3,0),"")</f>
        <v>Cái</v>
      </c>
      <c r="G1547" s="174">
        <v>715000</v>
      </c>
      <c r="H1547" s="174">
        <v>10</v>
      </c>
      <c r="I1547" s="175">
        <f>IF(Table2[[#This Row],[Số lượng]]&lt;&gt;0,Table2[[#This Row],[Số lượng]]*Table2[[#This Row],[Đơn giá mua]],"")</f>
        <v>7150000</v>
      </c>
      <c r="J1547" s="175">
        <f ca="1">IF(AND(Table2[[#This Row],[Tên hàng hóa]]&lt;&gt;0,D1548=""),SUM(OFFSET(Table2[[#This Row],[Thành tiền]],0,0,-COUNTIF(Table2[Số HĐ],Table2[[#This Row],[Số HĐ]]))),"")</f>
        <v>7150000</v>
      </c>
      <c r="K1547" s="152" t="s">
        <v>464</v>
      </c>
      <c r="L1547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47" s="176" t="s">
        <v>2136</v>
      </c>
    </row>
    <row r="1548" spans="1:13" ht="35.1" customHeight="1" x14ac:dyDescent="0.2">
      <c r="A1548" s="169"/>
      <c r="B1548" s="170"/>
      <c r="C1548" s="171" t="str">
        <f t="shared" si="33"/>
        <v/>
      </c>
      <c r="D1548" s="172"/>
      <c r="E1548" s="173" t="str">
        <f>IF(Table2[[#This Row],[Tên hàng hóa]]&lt;&gt;0,VLOOKUP(Table2[[#This Row],[Tên hàng hóa]],Table1[[Tên hàng hóa]:[Quy cách]],2,0),"")</f>
        <v/>
      </c>
      <c r="F1548" s="173" t="str">
        <f>IF(Table2[[#This Row],[Tên hàng hóa]]&lt;&gt;0,VLOOKUP(Table2[[#This Row],[Tên hàng hóa]],Table1[[Tên hàng hóa]:[ĐVT]],3,0),"")</f>
        <v/>
      </c>
      <c r="G1548" s="174"/>
      <c r="H1548" s="174"/>
      <c r="I1548" s="175" t="str">
        <f>IF(Table2[[#This Row],[Số lượng]]&lt;&gt;0,Table2[[#This Row],[Số lượng]]*Table2[[#This Row],[Đơn giá mua]],"")</f>
        <v/>
      </c>
      <c r="J1548" s="175" t="str">
        <f ca="1">IF(AND(Table2[[#This Row],[Tên hàng hóa]]&lt;&gt;0,D1549=""),SUM(OFFSET(Table2[[#This Row],[Thành tiền]],0,0,-COUNTIF(Table2[Số HĐ],Table2[[#This Row],[Số HĐ]]))),"")</f>
        <v/>
      </c>
      <c r="K1548" s="174"/>
      <c r="L154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48" s="176"/>
    </row>
    <row r="1549" spans="1:13" ht="35.1" customHeight="1" x14ac:dyDescent="0.2">
      <c r="A1549" s="169">
        <v>42608</v>
      </c>
      <c r="B1549" s="170" t="s">
        <v>3514</v>
      </c>
      <c r="C1549" s="171" t="s">
        <v>521</v>
      </c>
      <c r="D1549" s="172" t="s">
        <v>440</v>
      </c>
      <c r="E1549" s="173" t="str">
        <f>IF(Table2[[#This Row],[Tên hàng hóa]]&lt;&gt;0,VLOOKUP(Table2[[#This Row],[Tên hàng hóa]],Table1[[Tên hàng hóa]:[Quy cách]],2,0),"")</f>
        <v>Contactor - LS</v>
      </c>
      <c r="F1549" s="173" t="str">
        <f>IF(Table2[[#This Row],[Tên hàng hóa]]&lt;&gt;0,VLOOKUP(Table2[[#This Row],[Tên hàng hóa]],Table1[[Tên hàng hóa]:[ĐVT]],3,0),"")</f>
        <v>Cái</v>
      </c>
      <c r="G1549" s="174">
        <v>770000</v>
      </c>
      <c r="H1549" s="174">
        <v>2</v>
      </c>
      <c r="I1549" s="175">
        <f>IF(Table2[[#This Row],[Số lượng]]&lt;&gt;0,Table2[[#This Row],[Số lượng]]*Table2[[#This Row],[Đơn giá mua]],"")</f>
        <v>1540000</v>
      </c>
      <c r="J1549" s="175" t="str">
        <f ca="1">IF(AND(Table2[[#This Row],[Tên hàng hóa]]&lt;&gt;0,D1550=""),SUM(OFFSET(Table2[[#This Row],[Thành tiền]],0,0,-COUNTIF(Table2[Số HĐ],Table2[[#This Row],[Số HĐ]]))),"")</f>
        <v/>
      </c>
      <c r="K1549" s="174"/>
      <c r="L154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49" s="176"/>
    </row>
    <row r="1550" spans="1:13" ht="35.1" customHeight="1" x14ac:dyDescent="0.2">
      <c r="A1550" s="169">
        <v>42608</v>
      </c>
      <c r="B1550" s="170" t="s">
        <v>3514</v>
      </c>
      <c r="C1550" s="171" t="s">
        <v>521</v>
      </c>
      <c r="D1550" s="172" t="s">
        <v>3515</v>
      </c>
      <c r="E1550" s="173" t="str">
        <f>IF(Table2[[#This Row],[Tên hàng hóa]]&lt;&gt;0,VLOOKUP(Table2[[#This Row],[Tên hàng hóa]],Table1[[Tên hàng hóa]:[Quy cách]],2,0),"")</f>
        <v>LS</v>
      </c>
      <c r="F1550" s="173" t="str">
        <f>IF(Table2[[#This Row],[Tên hàng hóa]]&lt;&gt;0,VLOOKUP(Table2[[#This Row],[Tên hàng hóa]],Table1[[Tên hàng hóa]:[ĐVT]],3,0),"")</f>
        <v>Cái</v>
      </c>
      <c r="G1550" s="174">
        <v>1320000</v>
      </c>
      <c r="H1550" s="174">
        <v>4</v>
      </c>
      <c r="I1550" s="175">
        <f>IF(Table2[[#This Row],[Số lượng]]&lt;&gt;0,Table2[[#This Row],[Số lượng]]*Table2[[#This Row],[Đơn giá mua]],"")</f>
        <v>5280000</v>
      </c>
      <c r="J1550" s="175" t="str">
        <f ca="1">IF(AND(Table2[[#This Row],[Tên hàng hóa]]&lt;&gt;0,D1551=""),SUM(OFFSET(Table2[[#This Row],[Thành tiền]],0,0,-COUNTIF(Table2[Số HĐ],Table2[[#This Row],[Số HĐ]]))),"")</f>
        <v/>
      </c>
      <c r="K1550" s="174"/>
      <c r="L155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50" s="176"/>
    </row>
    <row r="1551" spans="1:13" ht="35.1" customHeight="1" x14ac:dyDescent="0.2">
      <c r="A1551" s="169">
        <v>42608</v>
      </c>
      <c r="B1551" s="170" t="s">
        <v>3514</v>
      </c>
      <c r="C1551" s="171" t="s">
        <v>521</v>
      </c>
      <c r="D1551" s="172" t="s">
        <v>3516</v>
      </c>
      <c r="E1551" s="173" t="str">
        <f>IF(Table2[[#This Row],[Tên hàng hóa]]&lt;&gt;0,VLOOKUP(Table2[[#This Row],[Tên hàng hóa]],Table1[[Tên hàng hóa]:[Quy cách]],2,0),"")</f>
        <v>LS</v>
      </c>
      <c r="F1551" s="173" t="str">
        <f>IF(Table2[[#This Row],[Tên hàng hóa]]&lt;&gt;0,VLOOKUP(Table2[[#This Row],[Tên hàng hóa]],Table1[[Tên hàng hóa]:[ĐVT]],3,0),"")</f>
        <v>Cái</v>
      </c>
      <c r="G1551" s="174">
        <v>638000</v>
      </c>
      <c r="H1551" s="174">
        <v>2</v>
      </c>
      <c r="I1551" s="175">
        <f>IF(Table2[[#This Row],[Số lượng]]&lt;&gt;0,Table2[[#This Row],[Số lượng]]*Table2[[#This Row],[Đơn giá mua]],"")</f>
        <v>1276000</v>
      </c>
      <c r="J1551" s="175" t="str">
        <f ca="1">IF(AND(Table2[[#This Row],[Tên hàng hóa]]&lt;&gt;0,D1552=""),SUM(OFFSET(Table2[[#This Row],[Thành tiền]],0,0,-COUNTIF(Table2[Số HĐ],Table2[[#This Row],[Số HĐ]]))),"")</f>
        <v/>
      </c>
      <c r="K1551" s="174"/>
      <c r="L155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51" s="176"/>
    </row>
    <row r="1552" spans="1:13" ht="35.1" customHeight="1" x14ac:dyDescent="0.2">
      <c r="A1552" s="169">
        <v>42608</v>
      </c>
      <c r="B1552" s="170" t="s">
        <v>3514</v>
      </c>
      <c r="C1552" s="171" t="s">
        <v>521</v>
      </c>
      <c r="D1552" s="172" t="s">
        <v>857</v>
      </c>
      <c r="E1552" s="173" t="str">
        <f>IF(Table2[[#This Row],[Tên hàng hóa]]&lt;&gt;0,VLOOKUP(Table2[[#This Row],[Tên hàng hóa]],Table1[[Tên hàng hóa]:[Quy cách]],2,0),"")</f>
        <v>Cảm Biến</v>
      </c>
      <c r="F1552" s="173" t="str">
        <f>IF(Table2[[#This Row],[Tên hàng hóa]]&lt;&gt;0,VLOOKUP(Table2[[#This Row],[Tên hàng hóa]],Table1[[Tên hàng hóa]:[ĐVT]],3,0),"")</f>
        <v>Cái</v>
      </c>
      <c r="G1552" s="174">
        <v>79200</v>
      </c>
      <c r="H1552" s="174">
        <v>1</v>
      </c>
      <c r="I1552" s="175">
        <f>IF(Table2[[#This Row],[Số lượng]]&lt;&gt;0,Table2[[#This Row],[Số lượng]]*Table2[[#This Row],[Đơn giá mua]],"")</f>
        <v>79200</v>
      </c>
      <c r="J1552" s="175">
        <f ca="1">IF(AND(Table2[[#This Row],[Tên hàng hóa]]&lt;&gt;0,D1553=""),SUM(OFFSET(Table2[[#This Row],[Thành tiền]],0,0,-COUNTIF(Table2[Số HĐ],Table2[[#This Row],[Số HĐ]]))),"")</f>
        <v>8175200</v>
      </c>
      <c r="K1552" s="152" t="s">
        <v>464</v>
      </c>
      <c r="L1552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52" s="153" t="s">
        <v>3949</v>
      </c>
    </row>
    <row r="1553" spans="1:13" ht="35.1" customHeight="1" x14ac:dyDescent="0.2">
      <c r="A1553" s="169"/>
      <c r="B1553" s="170"/>
      <c r="C1553" s="171" t="str">
        <f t="shared" si="33"/>
        <v/>
      </c>
      <c r="D1553" s="172"/>
      <c r="E1553" s="173" t="str">
        <f>IF(Table2[[#This Row],[Tên hàng hóa]]&lt;&gt;0,VLOOKUP(Table2[[#This Row],[Tên hàng hóa]],Table1[[Tên hàng hóa]:[Quy cách]],2,0),"")</f>
        <v/>
      </c>
      <c r="F1553" s="173" t="str">
        <f>IF(Table2[[#This Row],[Tên hàng hóa]]&lt;&gt;0,VLOOKUP(Table2[[#This Row],[Tên hàng hóa]],Table1[[Tên hàng hóa]:[ĐVT]],3,0),"")</f>
        <v/>
      </c>
      <c r="G1553" s="174"/>
      <c r="H1553" s="174"/>
      <c r="I1553" s="175" t="str">
        <f>IF(Table2[[#This Row],[Số lượng]]&lt;&gt;0,Table2[[#This Row],[Số lượng]]*Table2[[#This Row],[Đơn giá mua]],"")</f>
        <v/>
      </c>
      <c r="J1553" s="175" t="str">
        <f ca="1">IF(AND(Table2[[#This Row],[Tên hàng hóa]]&lt;&gt;0,D1554=""),SUM(OFFSET(Table2[[#This Row],[Thành tiền]],0,0,-COUNTIF(Table2[Số HĐ],Table2[[#This Row],[Số HĐ]]))),"")</f>
        <v/>
      </c>
      <c r="K1553" s="174"/>
      <c r="L155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53" s="176"/>
    </row>
    <row r="1554" spans="1:13" ht="35.1" customHeight="1" x14ac:dyDescent="0.2">
      <c r="A1554" s="169">
        <v>42613</v>
      </c>
      <c r="B1554" s="149" t="s">
        <v>3633</v>
      </c>
      <c r="C1554" s="171" t="s">
        <v>1119</v>
      </c>
      <c r="D1554" s="172" t="s">
        <v>3517</v>
      </c>
      <c r="E1554" s="173" t="str">
        <f>IF(Table2[[#This Row],[Tên hàng hóa]]&lt;&gt;0,VLOOKUP(Table2[[#This Row],[Tên hàng hóa]],Table1[[Tên hàng hóa]:[Quy cách]],2,0),"")</f>
        <v>Schneider</v>
      </c>
      <c r="F1554" s="173" t="str">
        <f>IF(Table2[[#This Row],[Tên hàng hóa]]&lt;&gt;0,VLOOKUP(Table2[[#This Row],[Tên hàng hóa]],Table1[[Tên hàng hóa]:[ĐVT]],3,0),"")</f>
        <v>Cái</v>
      </c>
      <c r="G1554" s="174">
        <v>7111500</v>
      </c>
      <c r="H1554" s="174">
        <v>2</v>
      </c>
      <c r="I1554" s="175">
        <f>IF(Table2[[#This Row],[Số lượng]]&lt;&gt;0,Table2[[#This Row],[Số lượng]]*Table2[[#This Row],[Đơn giá mua]],"")</f>
        <v>14223000</v>
      </c>
      <c r="J1554" s="175">
        <f ca="1">IF(AND(Table2[[#This Row],[Tên hàng hóa]]&lt;&gt;0,D1555=""),SUM(OFFSET(Table2[[#This Row],[Thành tiền]],0,0,-COUNTIF(Table2[Số HĐ],Table2[[#This Row],[Số HĐ]]))),"")</f>
        <v>14223000</v>
      </c>
      <c r="K1554" s="152" t="s">
        <v>464</v>
      </c>
      <c r="L1554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54" s="153" t="s">
        <v>3555</v>
      </c>
    </row>
    <row r="1555" spans="1:13" ht="35.1" customHeight="1" x14ac:dyDescent="0.2">
      <c r="A1555" s="169"/>
      <c r="B1555" s="170"/>
      <c r="C1555" s="171" t="str">
        <f t="shared" si="33"/>
        <v/>
      </c>
      <c r="D1555" s="172"/>
      <c r="E1555" s="173" t="str">
        <f>IF(Table2[[#This Row],[Tên hàng hóa]]&lt;&gt;0,VLOOKUP(Table2[[#This Row],[Tên hàng hóa]],Table1[[Tên hàng hóa]:[Quy cách]],2,0),"")</f>
        <v/>
      </c>
      <c r="F1555" s="173" t="str">
        <f>IF(Table2[[#This Row],[Tên hàng hóa]]&lt;&gt;0,VLOOKUP(Table2[[#This Row],[Tên hàng hóa]],Table1[[Tên hàng hóa]:[ĐVT]],3,0),"")</f>
        <v/>
      </c>
      <c r="G1555" s="174"/>
      <c r="H1555" s="174"/>
      <c r="I1555" s="175" t="str">
        <f>IF(Table2[[#This Row],[Số lượng]]&lt;&gt;0,Table2[[#This Row],[Số lượng]]*Table2[[#This Row],[Đơn giá mua]],"")</f>
        <v/>
      </c>
      <c r="J1555" s="175" t="str">
        <f ca="1">IF(AND(Table2[[#This Row],[Tên hàng hóa]]&lt;&gt;0,D1556=""),SUM(OFFSET(Table2[[#This Row],[Thành tiền]],0,0,-COUNTIF(Table2[Số HĐ],Table2[[#This Row],[Số HĐ]]))),"")</f>
        <v/>
      </c>
      <c r="K1555" s="174"/>
      <c r="L155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55" s="176"/>
    </row>
    <row r="1556" spans="1:13" ht="35.1" customHeight="1" x14ac:dyDescent="0.2">
      <c r="A1556" s="169">
        <v>42611</v>
      </c>
      <c r="B1556" s="170" t="s">
        <v>3529</v>
      </c>
      <c r="C1556" s="171" t="s">
        <v>2453</v>
      </c>
      <c r="D1556" s="172" t="s">
        <v>3519</v>
      </c>
      <c r="E1556" s="173" t="str">
        <f>IF(Table2[[#This Row],[Tên hàng hóa]]&lt;&gt;0,VLOOKUP(Table2[[#This Row],[Tên hàng hóa]],Table1[[Tên hàng hóa]:[Quy cách]],2,0),"")</f>
        <v>IDEC</v>
      </c>
      <c r="F1556" s="173" t="str">
        <f>IF(Table2[[#This Row],[Tên hàng hóa]]&lt;&gt;0,VLOOKUP(Table2[[#This Row],[Tên hàng hóa]],Table1[[Tên hàng hóa]:[ĐVT]],3,0),"")</f>
        <v>Cái</v>
      </c>
      <c r="G1556" s="174">
        <v>39556</v>
      </c>
      <c r="H1556" s="174">
        <v>15</v>
      </c>
      <c r="I1556" s="175">
        <f>IF(Table2[[#This Row],[Số lượng]]&lt;&gt;0,Table2[[#This Row],[Số lượng]]*Table2[[#This Row],[Đơn giá mua]],"")</f>
        <v>593340</v>
      </c>
      <c r="J1556" s="175" t="str">
        <f ca="1">IF(AND(Table2[[#This Row],[Tên hàng hóa]]&lt;&gt;0,D1557=""),SUM(OFFSET(Table2[[#This Row],[Thành tiền]],0,0,-COUNTIF(Table2[Số HĐ],Table2[[#This Row],[Số HĐ]]))),"")</f>
        <v/>
      </c>
      <c r="K1556" s="174"/>
      <c r="L155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56" s="176"/>
    </row>
    <row r="1557" spans="1:13" ht="35.1" customHeight="1" x14ac:dyDescent="0.2">
      <c r="A1557" s="169">
        <v>42611</v>
      </c>
      <c r="B1557" s="170" t="s">
        <v>3529</v>
      </c>
      <c r="C1557" s="171" t="s">
        <v>2453</v>
      </c>
      <c r="D1557" s="172" t="s">
        <v>3520</v>
      </c>
      <c r="E1557" s="173" t="str">
        <f>IF(Table2[[#This Row],[Tên hàng hóa]]&lt;&gt;0,VLOOKUP(Table2[[#This Row],[Tên hàng hóa]],Table1[[Tên hàng hóa]:[Quy cách]],2,0),"")</f>
        <v>IDEC</v>
      </c>
      <c r="F1557" s="173" t="str">
        <f>IF(Table2[[#This Row],[Tên hàng hóa]]&lt;&gt;0,VLOOKUP(Table2[[#This Row],[Tên hàng hóa]],Table1[[Tên hàng hóa]:[ĐVT]],3,0),"")</f>
        <v>Cái</v>
      </c>
      <c r="G1557" s="174">
        <v>39556</v>
      </c>
      <c r="H1557" s="174">
        <v>15</v>
      </c>
      <c r="I1557" s="175">
        <f>IF(Table2[[#This Row],[Số lượng]]&lt;&gt;0,Table2[[#This Row],[Số lượng]]*Table2[[#This Row],[Đơn giá mua]],"")</f>
        <v>593340</v>
      </c>
      <c r="J1557" s="175" t="str">
        <f ca="1">IF(AND(Table2[[#This Row],[Tên hàng hóa]]&lt;&gt;0,D1558=""),SUM(OFFSET(Table2[[#This Row],[Thành tiền]],0,0,-COUNTIF(Table2[Số HĐ],Table2[[#This Row],[Số HĐ]]))),"")</f>
        <v/>
      </c>
      <c r="K1557" s="174"/>
      <c r="L155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57" s="176"/>
    </row>
    <row r="1558" spans="1:13" ht="35.1" customHeight="1" x14ac:dyDescent="0.2">
      <c r="A1558" s="169">
        <v>42611</v>
      </c>
      <c r="B1558" s="170" t="s">
        <v>3529</v>
      </c>
      <c r="C1558" s="171" t="s">
        <v>2453</v>
      </c>
      <c r="D1558" s="172" t="s">
        <v>3521</v>
      </c>
      <c r="E1558" s="173" t="str">
        <f>IF(Table2[[#This Row],[Tên hàng hóa]]&lt;&gt;0,VLOOKUP(Table2[[#This Row],[Tên hàng hóa]],Table1[[Tên hàng hóa]:[Quy cách]],2,0),"")</f>
        <v>IDEC</v>
      </c>
      <c r="F1558" s="173" t="str">
        <f>IF(Table2[[#This Row],[Tên hàng hóa]]&lt;&gt;0,VLOOKUP(Table2[[#This Row],[Tên hàng hóa]],Table1[[Tên hàng hóa]:[ĐVT]],3,0),"")</f>
        <v>Cái</v>
      </c>
      <c r="G1558" s="174">
        <v>44022</v>
      </c>
      <c r="H1558" s="174">
        <v>20</v>
      </c>
      <c r="I1558" s="175">
        <f>IF(Table2[[#This Row],[Số lượng]]&lt;&gt;0,Table2[[#This Row],[Số lượng]]*Table2[[#This Row],[Đơn giá mua]],"")</f>
        <v>880440</v>
      </c>
      <c r="J1558" s="175" t="str">
        <f ca="1">IF(AND(Table2[[#This Row],[Tên hàng hóa]]&lt;&gt;0,D1559=""),SUM(OFFSET(Table2[[#This Row],[Thành tiền]],0,0,-COUNTIF(Table2[Số HĐ],Table2[[#This Row],[Số HĐ]]))),"")</f>
        <v/>
      </c>
      <c r="K1558" s="174"/>
      <c r="L155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58" s="176"/>
    </row>
    <row r="1559" spans="1:13" ht="35.1" customHeight="1" x14ac:dyDescent="0.2">
      <c r="A1559" s="169">
        <v>42611</v>
      </c>
      <c r="B1559" s="170" t="s">
        <v>3529</v>
      </c>
      <c r="C1559" s="171" t="s">
        <v>2453</v>
      </c>
      <c r="D1559" s="172" t="s">
        <v>3522</v>
      </c>
      <c r="E1559" s="173" t="str">
        <f>IF(Table2[[#This Row],[Tên hàng hóa]]&lt;&gt;0,VLOOKUP(Table2[[#This Row],[Tên hàng hóa]],Table1[[Tên hàng hóa]:[Quy cách]],2,0),"")</f>
        <v>IDEC</v>
      </c>
      <c r="F1559" s="173" t="str">
        <f>IF(Table2[[#This Row],[Tên hàng hóa]]&lt;&gt;0,VLOOKUP(Table2[[#This Row],[Tên hàng hóa]],Table1[[Tên hàng hóa]:[ĐVT]],3,0),"")</f>
        <v>Cái</v>
      </c>
      <c r="G1559" s="174">
        <v>39556</v>
      </c>
      <c r="H1559" s="174">
        <v>5</v>
      </c>
      <c r="I1559" s="175">
        <f>IF(Table2[[#This Row],[Số lượng]]&lt;&gt;0,Table2[[#This Row],[Số lượng]]*Table2[[#This Row],[Đơn giá mua]],"")</f>
        <v>197780</v>
      </c>
      <c r="J1559" s="175" t="str">
        <f ca="1">IF(AND(Table2[[#This Row],[Tên hàng hóa]]&lt;&gt;0,D1560=""),SUM(OFFSET(Table2[[#This Row],[Thành tiền]],0,0,-COUNTIF(Table2[Số HĐ],Table2[[#This Row],[Số HĐ]]))),"")</f>
        <v/>
      </c>
      <c r="K1559" s="174"/>
      <c r="L155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59" s="176"/>
    </row>
    <row r="1560" spans="1:13" ht="35.1" customHeight="1" x14ac:dyDescent="0.2">
      <c r="A1560" s="169">
        <v>42611</v>
      </c>
      <c r="B1560" s="170" t="s">
        <v>3529</v>
      </c>
      <c r="C1560" s="171" t="s">
        <v>2453</v>
      </c>
      <c r="D1560" s="172" t="s">
        <v>3523</v>
      </c>
      <c r="E1560" s="173" t="str">
        <f>IF(Table2[[#This Row],[Tên hàng hóa]]&lt;&gt;0,VLOOKUP(Table2[[#This Row],[Tên hàng hóa]],Table1[[Tên hàng hóa]:[Quy cách]],2,0),"")</f>
        <v>IDEC</v>
      </c>
      <c r="F1560" s="173" t="str">
        <f>IF(Table2[[#This Row],[Tên hàng hóa]]&lt;&gt;0,VLOOKUP(Table2[[#This Row],[Tên hàng hóa]],Table1[[Tên hàng hóa]:[ĐVT]],3,0),"")</f>
        <v>Cái</v>
      </c>
      <c r="G1560" s="174">
        <v>97614</v>
      </c>
      <c r="H1560" s="174">
        <v>5</v>
      </c>
      <c r="I1560" s="175">
        <f>IF(Table2[[#This Row],[Số lượng]]&lt;&gt;0,Table2[[#This Row],[Số lượng]]*Table2[[#This Row],[Đơn giá mua]],"")</f>
        <v>488070</v>
      </c>
      <c r="J1560" s="175" t="str">
        <f ca="1">IF(AND(Table2[[#This Row],[Tên hàng hóa]]&lt;&gt;0,D1561=""),SUM(OFFSET(Table2[[#This Row],[Thành tiền]],0,0,-COUNTIF(Table2[Số HĐ],Table2[[#This Row],[Số HĐ]]))),"")</f>
        <v/>
      </c>
      <c r="K1560" s="174"/>
      <c r="L156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60" s="176"/>
    </row>
    <row r="1561" spans="1:13" ht="35.1" customHeight="1" x14ac:dyDescent="0.2">
      <c r="A1561" s="169">
        <v>42611</v>
      </c>
      <c r="B1561" s="170" t="s">
        <v>3529</v>
      </c>
      <c r="C1561" s="171" t="s">
        <v>2453</v>
      </c>
      <c r="D1561" s="172" t="s">
        <v>3524</v>
      </c>
      <c r="E1561" s="173" t="str">
        <f>IF(Table2[[#This Row],[Tên hàng hóa]]&lt;&gt;0,VLOOKUP(Table2[[#This Row],[Tên hàng hóa]],Table1[[Tên hàng hóa]:[Quy cách]],2,0),"")</f>
        <v>IDEC</v>
      </c>
      <c r="F1561" s="173" t="str">
        <f>IF(Table2[[#This Row],[Tên hàng hóa]]&lt;&gt;0,VLOOKUP(Table2[[#This Row],[Tên hàng hóa]],Table1[[Tên hàng hóa]:[ĐVT]],3,0),"")</f>
        <v>Cái</v>
      </c>
      <c r="G1561" s="174">
        <v>33814</v>
      </c>
      <c r="H1561" s="174">
        <v>10</v>
      </c>
      <c r="I1561" s="175">
        <f>IF(Table2[[#This Row],[Số lượng]]&lt;&gt;0,Table2[[#This Row],[Số lượng]]*Table2[[#This Row],[Đơn giá mua]],"")</f>
        <v>338140</v>
      </c>
      <c r="J1561" s="175" t="str">
        <f ca="1">IF(AND(Table2[[#This Row],[Tên hàng hóa]]&lt;&gt;0,D1562=""),SUM(OFFSET(Table2[[#This Row],[Thành tiền]],0,0,-COUNTIF(Table2[Số HĐ],Table2[[#This Row],[Số HĐ]]))),"")</f>
        <v/>
      </c>
      <c r="K1561" s="174"/>
      <c r="L156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61" s="176"/>
    </row>
    <row r="1562" spans="1:13" ht="35.1" customHeight="1" x14ac:dyDescent="0.2">
      <c r="A1562" s="169">
        <v>42611</v>
      </c>
      <c r="B1562" s="170" t="s">
        <v>3529</v>
      </c>
      <c r="C1562" s="171" t="s">
        <v>2453</v>
      </c>
      <c r="D1562" s="172" t="s">
        <v>3525</v>
      </c>
      <c r="E1562" s="173" t="str">
        <f>IF(Table2[[#This Row],[Tên hàng hóa]]&lt;&gt;0,VLOOKUP(Table2[[#This Row],[Tên hàng hóa]],Table1[[Tên hàng hóa]:[Quy cách]],2,0),"")</f>
        <v>IDEC</v>
      </c>
      <c r="F1562" s="173" t="str">
        <f>IF(Table2[[#This Row],[Tên hàng hóa]]&lt;&gt;0,VLOOKUP(Table2[[#This Row],[Tên hàng hóa]],Table1[[Tên hàng hóa]:[ĐVT]],3,0),"")</f>
        <v>Cái</v>
      </c>
      <c r="G1562" s="174">
        <v>33814</v>
      </c>
      <c r="H1562" s="174">
        <v>10</v>
      </c>
      <c r="I1562" s="175">
        <f>IF(Table2[[#This Row],[Số lượng]]&lt;&gt;0,Table2[[#This Row],[Số lượng]]*Table2[[#This Row],[Đơn giá mua]],"")</f>
        <v>338140</v>
      </c>
      <c r="J1562" s="175" t="str">
        <f ca="1">IF(AND(Table2[[#This Row],[Tên hàng hóa]]&lt;&gt;0,D1563=""),SUM(OFFSET(Table2[[#This Row],[Thành tiền]],0,0,-COUNTIF(Table2[Số HĐ],Table2[[#This Row],[Số HĐ]]))),"")</f>
        <v/>
      </c>
      <c r="K1562" s="174"/>
      <c r="L156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62" s="176"/>
    </row>
    <row r="1563" spans="1:13" ht="35.1" customHeight="1" x14ac:dyDescent="0.2">
      <c r="A1563" s="169">
        <v>42611</v>
      </c>
      <c r="B1563" s="170" t="s">
        <v>3529</v>
      </c>
      <c r="C1563" s="171" t="s">
        <v>2453</v>
      </c>
      <c r="D1563" s="172" t="s">
        <v>3526</v>
      </c>
      <c r="E1563" s="173" t="str">
        <f>IF(Table2[[#This Row],[Tên hàng hóa]]&lt;&gt;0,VLOOKUP(Table2[[#This Row],[Tên hàng hóa]],Table1[[Tên hàng hóa]:[Quy cách]],2,0),"")</f>
        <v>IDEC</v>
      </c>
      <c r="F1563" s="173" t="str">
        <f>IF(Table2[[#This Row],[Tên hàng hóa]]&lt;&gt;0,VLOOKUP(Table2[[#This Row],[Tên hàng hóa]],Table1[[Tên hàng hóa]:[ĐVT]],3,0),"")</f>
        <v>Cái</v>
      </c>
      <c r="G1563" s="174">
        <v>55506</v>
      </c>
      <c r="H1563" s="174">
        <v>10</v>
      </c>
      <c r="I1563" s="175">
        <f>IF(Table2[[#This Row],[Số lượng]]&lt;&gt;0,Table2[[#This Row],[Số lượng]]*Table2[[#This Row],[Đơn giá mua]],"")</f>
        <v>555060</v>
      </c>
      <c r="J1563" s="175" t="str">
        <f ca="1">IF(AND(Table2[[#This Row],[Tên hàng hóa]]&lt;&gt;0,D1564=""),SUM(OFFSET(Table2[[#This Row],[Thành tiền]],0,0,-COUNTIF(Table2[Số HĐ],Table2[[#This Row],[Số HĐ]]))),"")</f>
        <v/>
      </c>
      <c r="K1563" s="174"/>
      <c r="L156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63" s="176"/>
    </row>
    <row r="1564" spans="1:13" ht="35.1" customHeight="1" x14ac:dyDescent="0.2">
      <c r="A1564" s="169">
        <v>42611</v>
      </c>
      <c r="B1564" s="170" t="s">
        <v>3529</v>
      </c>
      <c r="C1564" s="171" t="s">
        <v>2453</v>
      </c>
      <c r="D1564" s="172" t="s">
        <v>3527</v>
      </c>
      <c r="E1564" s="173" t="str">
        <f>IF(Table2[[#This Row],[Tên hàng hóa]]&lt;&gt;0,VLOOKUP(Table2[[#This Row],[Tên hàng hóa]],Table1[[Tên hàng hóa]:[Quy cách]],2,0),"")</f>
        <v>IDEC</v>
      </c>
      <c r="F1564" s="173" t="str">
        <f>IF(Table2[[#This Row],[Tên hàng hóa]]&lt;&gt;0,VLOOKUP(Table2[[#This Row],[Tên hàng hóa]],Table1[[Tên hàng hóa]:[ĐVT]],3,0),"")</f>
        <v>Cái</v>
      </c>
      <c r="G1564" s="174">
        <v>40194</v>
      </c>
      <c r="H1564" s="174">
        <v>5</v>
      </c>
      <c r="I1564" s="175">
        <f>IF(Table2[[#This Row],[Số lượng]]&lt;&gt;0,Table2[[#This Row],[Số lượng]]*Table2[[#This Row],[Đơn giá mua]],"")</f>
        <v>200970</v>
      </c>
      <c r="J1564" s="175" t="str">
        <f ca="1">IF(AND(Table2[[#This Row],[Tên hàng hóa]]&lt;&gt;0,D1565=""),SUM(OFFSET(Table2[[#This Row],[Thành tiền]],0,0,-COUNTIF(Table2[Số HĐ],Table2[[#This Row],[Số HĐ]]))),"")</f>
        <v/>
      </c>
      <c r="K1564" s="174"/>
      <c r="L156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64" s="176"/>
    </row>
    <row r="1565" spans="1:13" ht="35.1" customHeight="1" x14ac:dyDescent="0.2">
      <c r="A1565" s="169">
        <v>42611</v>
      </c>
      <c r="B1565" s="170" t="s">
        <v>3529</v>
      </c>
      <c r="C1565" s="171" t="s">
        <v>2453</v>
      </c>
      <c r="D1565" s="172" t="s">
        <v>3528</v>
      </c>
      <c r="E1565" s="173" t="str">
        <f>IF(Table2[[#This Row],[Tên hàng hóa]]&lt;&gt;0,VLOOKUP(Table2[[#This Row],[Tên hàng hóa]],Table1[[Tên hàng hóa]:[Quy cách]],2,0),"")</f>
        <v>IDEC</v>
      </c>
      <c r="F1565" s="173" t="str">
        <f>IF(Table2[[#This Row],[Tên hàng hóa]]&lt;&gt;0,VLOOKUP(Table2[[#This Row],[Tên hàng hóa]],Table1[[Tên hàng hóa]:[ĐVT]],3,0),"")</f>
        <v>Cái</v>
      </c>
      <c r="G1565" s="174">
        <v>61248</v>
      </c>
      <c r="H1565" s="174">
        <v>5</v>
      </c>
      <c r="I1565" s="175">
        <f>IF(Table2[[#This Row],[Số lượng]]&lt;&gt;0,Table2[[#This Row],[Số lượng]]*Table2[[#This Row],[Đơn giá mua]],"")</f>
        <v>306240</v>
      </c>
      <c r="J1565" s="175">
        <f ca="1">IF(AND(Table2[[#This Row],[Tên hàng hóa]]&lt;&gt;0,D1566=""),SUM(OFFSET(Table2[[#This Row],[Thành tiền]],0,0,-COUNTIF(Table2[Số HĐ],Table2[[#This Row],[Số HĐ]]))),"")</f>
        <v>4491520</v>
      </c>
      <c r="K1565" s="174" t="s">
        <v>464</v>
      </c>
      <c r="L1565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65" s="176"/>
    </row>
    <row r="1566" spans="1:13" ht="35.1" customHeight="1" x14ac:dyDescent="0.2">
      <c r="A1566" s="169"/>
      <c r="B1566" s="170"/>
      <c r="C1566" s="171" t="str">
        <f t="shared" ref="C1566:C1587" si="34">IF(AND(D1566&lt;&gt;0,D1567=""),C1565,"")</f>
        <v/>
      </c>
      <c r="D1566" s="172"/>
      <c r="E1566" s="173" t="str">
        <f>IF(Table2[[#This Row],[Tên hàng hóa]]&lt;&gt;0,VLOOKUP(Table2[[#This Row],[Tên hàng hóa]],Table1[[Tên hàng hóa]:[Quy cách]],2,0),"")</f>
        <v/>
      </c>
      <c r="F1566" s="173" t="str">
        <f>IF(Table2[[#This Row],[Tên hàng hóa]]&lt;&gt;0,VLOOKUP(Table2[[#This Row],[Tên hàng hóa]],Table1[[Tên hàng hóa]:[ĐVT]],3,0),"")</f>
        <v/>
      </c>
      <c r="G1566" s="174"/>
      <c r="H1566" s="174"/>
      <c r="I1566" s="175" t="str">
        <f>IF(Table2[[#This Row],[Số lượng]]&lt;&gt;0,Table2[[#This Row],[Số lượng]]*Table2[[#This Row],[Đơn giá mua]],"")</f>
        <v/>
      </c>
      <c r="J1566" s="175" t="str">
        <f ca="1">IF(AND(Table2[[#This Row],[Tên hàng hóa]]&lt;&gt;0,D1567=""),SUM(OFFSET(Table2[[#This Row],[Thành tiền]],0,0,-COUNTIF(Table2[Số HĐ],Table2[[#This Row],[Số HĐ]]))),"")</f>
        <v/>
      </c>
      <c r="K1566" s="174"/>
      <c r="L156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66" s="176"/>
    </row>
    <row r="1567" spans="1:13" ht="35.1" customHeight="1" x14ac:dyDescent="0.2">
      <c r="A1567" s="169">
        <v>42618</v>
      </c>
      <c r="B1567" s="149" t="s">
        <v>3558</v>
      </c>
      <c r="C1567" s="154" t="s">
        <v>1828</v>
      </c>
      <c r="D1567" s="150" t="s">
        <v>3556</v>
      </c>
      <c r="E1567" s="173" t="str">
        <f>IF(Table2[[#This Row],[Tên hàng hóa]]&lt;&gt;0,VLOOKUP(Table2[[#This Row],[Tên hàng hóa]],Table1[[Tên hàng hóa]:[Quy cách]],2,0),"")</f>
        <v>CARD</v>
      </c>
      <c r="F1567" s="173" t="str">
        <f>IF(Table2[[#This Row],[Tên hàng hóa]]&lt;&gt;0,VLOOKUP(Table2[[#This Row],[Tên hàng hóa]],Table1[[Tên hàng hóa]:[ĐVT]],3,0),"")</f>
        <v>Cái</v>
      </c>
      <c r="G1567" s="174">
        <v>13571800</v>
      </c>
      <c r="H1567" s="174">
        <v>1</v>
      </c>
      <c r="I1567" s="175">
        <f>IF(Table2[[#This Row],[Số lượng]]&lt;&gt;0,Table2[[#This Row],[Số lượng]]*Table2[[#This Row],[Đơn giá mua]],"")</f>
        <v>13571800</v>
      </c>
      <c r="J1567" s="175">
        <f ca="1">IF(AND(Table2[[#This Row],[Tên hàng hóa]]&lt;&gt;0,D1568=""),SUM(OFFSET(Table2[[#This Row],[Thành tiền]],0,0,-COUNTIF(Table2[Số HĐ],Table2[[#This Row],[Số HĐ]]))),"")</f>
        <v>13571800</v>
      </c>
      <c r="K1567" s="152" t="s">
        <v>464</v>
      </c>
      <c r="L1567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67" s="153" t="s">
        <v>3555</v>
      </c>
    </row>
    <row r="1568" spans="1:13" ht="35.1" customHeight="1" x14ac:dyDescent="0.2">
      <c r="A1568" s="169"/>
      <c r="B1568" s="170"/>
      <c r="C1568" s="171" t="str">
        <f t="shared" si="34"/>
        <v/>
      </c>
      <c r="D1568" s="172"/>
      <c r="E1568" s="173" t="str">
        <f>IF(Table2[[#This Row],[Tên hàng hóa]]&lt;&gt;0,VLOOKUP(Table2[[#This Row],[Tên hàng hóa]],Table1[[Tên hàng hóa]:[Quy cách]],2,0),"")</f>
        <v/>
      </c>
      <c r="F1568" s="173" t="str">
        <f>IF(Table2[[#This Row],[Tên hàng hóa]]&lt;&gt;0,VLOOKUP(Table2[[#This Row],[Tên hàng hóa]],Table1[[Tên hàng hóa]:[ĐVT]],3,0),"")</f>
        <v/>
      </c>
      <c r="G1568" s="174"/>
      <c r="H1568" s="174"/>
      <c r="I1568" s="175" t="str">
        <f>IF(Table2[[#This Row],[Số lượng]]&lt;&gt;0,Table2[[#This Row],[Số lượng]]*Table2[[#This Row],[Đơn giá mua]],"")</f>
        <v/>
      </c>
      <c r="J1568" s="175" t="str">
        <f ca="1">IF(AND(Table2[[#This Row],[Tên hàng hóa]]&lt;&gt;0,D1569=""),SUM(OFFSET(Table2[[#This Row],[Thành tiền]],0,0,-COUNTIF(Table2[Số HĐ],Table2[[#This Row],[Số HĐ]]))),"")</f>
        <v/>
      </c>
      <c r="K1568" s="174"/>
      <c r="L156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68" s="176"/>
    </row>
    <row r="1569" spans="1:13" ht="35.1" customHeight="1" x14ac:dyDescent="0.2">
      <c r="A1569" s="169">
        <v>42618</v>
      </c>
      <c r="B1569" s="149" t="s">
        <v>3560</v>
      </c>
      <c r="C1569" s="140" t="s">
        <v>586</v>
      </c>
      <c r="D1569" s="172" t="s">
        <v>57</v>
      </c>
      <c r="E1569" s="173" t="str">
        <f>IF(Table2[[#This Row],[Tên hàng hóa]]&lt;&gt;0,VLOOKUP(Table2[[#This Row],[Tên hàng hóa]],Table1[[Tên hàng hóa]:[Quy cách]],2,0),"")</f>
        <v>Bộ Điều Khiển Lập Trình</v>
      </c>
      <c r="F1569" s="173" t="str">
        <f>IF(Table2[[#This Row],[Tên hàng hóa]]&lt;&gt;0,VLOOKUP(Table2[[#This Row],[Tên hàng hóa]],Table1[[Tên hàng hóa]:[ĐVT]],3,0),"")</f>
        <v>Cái</v>
      </c>
      <c r="G1569" s="174">
        <v>4624352.2857142854</v>
      </c>
      <c r="H1569" s="174">
        <v>1</v>
      </c>
      <c r="I1569" s="175">
        <f>IF(Table2[[#This Row],[Số lượng]]&lt;&gt;0,Table2[[#This Row],[Số lượng]]*Table2[[#This Row],[Đơn giá mua]],"")</f>
        <v>4624352.2857142854</v>
      </c>
      <c r="J1569" s="175" t="str">
        <f ca="1">IF(AND(Table2[[#This Row],[Tên hàng hóa]]&lt;&gt;0,D1570=""),SUM(OFFSET(Table2[[#This Row],[Thành tiền]],0,0,-COUNTIF(Table2[Số HĐ],Table2[[#This Row],[Số HĐ]]))),"")</f>
        <v/>
      </c>
      <c r="K1569" s="174"/>
      <c r="L156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69" s="176"/>
    </row>
    <row r="1570" spans="1:13" ht="35.1" customHeight="1" x14ac:dyDescent="0.2">
      <c r="A1570" s="169">
        <v>42618</v>
      </c>
      <c r="B1570" s="149" t="s">
        <v>3560</v>
      </c>
      <c r="C1570" s="140" t="s">
        <v>586</v>
      </c>
      <c r="D1570" s="172" t="s">
        <v>330</v>
      </c>
      <c r="E1570" s="173" t="str">
        <f>IF(Table2[[#This Row],[Tên hàng hóa]]&lt;&gt;0,VLOOKUP(Table2[[#This Row],[Tên hàng hóa]],Table1[[Tên hàng hóa]:[Quy cách]],2,0),"")</f>
        <v>Màn Hình Cảm Ứng</v>
      </c>
      <c r="F1570" s="173" t="str">
        <f>IF(Table2[[#This Row],[Tên hàng hóa]]&lt;&gt;0,VLOOKUP(Table2[[#This Row],[Tên hàng hóa]],Table1[[Tên hàng hóa]:[ĐVT]],3,0),"")</f>
        <v>Cái</v>
      </c>
      <c r="G1570" s="174">
        <v>3614339.2857142859</v>
      </c>
      <c r="H1570" s="174">
        <v>2</v>
      </c>
      <c r="I1570" s="175">
        <f>IF(Table2[[#This Row],[Số lượng]]&lt;&gt;0,Table2[[#This Row],[Số lượng]]*Table2[[#This Row],[Đơn giá mua]],"")</f>
        <v>7228678.5714285718</v>
      </c>
      <c r="J1570" s="175" t="str">
        <f ca="1">IF(AND(Table2[[#This Row],[Tên hàng hóa]]&lt;&gt;0,D1571=""),SUM(OFFSET(Table2[[#This Row],[Thành tiền]],0,0,-COUNTIF(Table2[Số HĐ],Table2[[#This Row],[Số HĐ]]))),"")</f>
        <v/>
      </c>
      <c r="K1570" s="174"/>
      <c r="L157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70" s="176"/>
    </row>
    <row r="1571" spans="1:13" ht="35.1" customHeight="1" x14ac:dyDescent="0.2">
      <c r="A1571" s="169">
        <v>42618</v>
      </c>
      <c r="B1571" s="149" t="s">
        <v>3560</v>
      </c>
      <c r="C1571" s="140" t="s">
        <v>586</v>
      </c>
      <c r="D1571" s="150" t="s">
        <v>275</v>
      </c>
      <c r="E1571" s="173" t="str">
        <f>IF(Table2[[#This Row],[Tên hàng hóa]]&lt;&gt;0,VLOOKUP(Table2[[#This Row],[Tên hàng hóa]],Table1[[Tên hàng hóa]:[Quy cách]],2,0),"")</f>
        <v>Cảm Biến</v>
      </c>
      <c r="F1571" s="173" t="str">
        <f>IF(Table2[[#This Row],[Tên hàng hóa]]&lt;&gt;0,VLOOKUP(Table2[[#This Row],[Tên hàng hóa]],Table1[[Tên hàng hóa]:[ĐVT]],3,0),"")</f>
        <v>Cái</v>
      </c>
      <c r="G1571" s="174">
        <v>549694.28571428568</v>
      </c>
      <c r="H1571" s="174">
        <v>5</v>
      </c>
      <c r="I1571" s="175">
        <f>IF(Table2[[#This Row],[Số lượng]]&lt;&gt;0,Table2[[#This Row],[Số lượng]]*Table2[[#This Row],[Đơn giá mua]],"")</f>
        <v>2748471.4285714282</v>
      </c>
      <c r="J1571" s="175" t="str">
        <f ca="1">IF(AND(Table2[[#This Row],[Tên hàng hóa]]&lt;&gt;0,D1572=""),SUM(OFFSET(Table2[[#This Row],[Thành tiền]],0,0,-COUNTIF(Table2[Số HĐ],Table2[[#This Row],[Số HĐ]]))),"")</f>
        <v/>
      </c>
      <c r="K1571" s="174"/>
      <c r="L157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71" s="176"/>
    </row>
    <row r="1572" spans="1:13" ht="35.1" customHeight="1" x14ac:dyDescent="0.2">
      <c r="A1572" s="169">
        <v>42618</v>
      </c>
      <c r="B1572" s="149" t="s">
        <v>3560</v>
      </c>
      <c r="C1572" s="140" t="s">
        <v>586</v>
      </c>
      <c r="D1572" s="172" t="s">
        <v>76</v>
      </c>
      <c r="E1572" s="173" t="str">
        <f>IF(Table2[[#This Row],[Tên hàng hóa]]&lt;&gt;0,VLOOKUP(Table2[[#This Row],[Tên hàng hóa]],Table1[[Tên hàng hóa]:[Quy cách]],2,0),"")</f>
        <v>Bộ Điều Khiển Lập Trình</v>
      </c>
      <c r="F1572" s="173" t="str">
        <f>IF(Table2[[#This Row],[Tên hàng hóa]]&lt;&gt;0,VLOOKUP(Table2[[#This Row],[Tên hàng hóa]],Table1[[Tên hàng hóa]:[ĐVT]],3,0),"")</f>
        <v>Cái</v>
      </c>
      <c r="G1572" s="174">
        <v>1947818.2857142857</v>
      </c>
      <c r="H1572" s="174">
        <v>2</v>
      </c>
      <c r="I1572" s="175">
        <f>IF(Table2[[#This Row],[Số lượng]]&lt;&gt;0,Table2[[#This Row],[Số lượng]]*Table2[[#This Row],[Đơn giá mua]],"")</f>
        <v>3895636.5714285714</v>
      </c>
      <c r="J1572" s="175" t="str">
        <f ca="1">IF(AND(Table2[[#This Row],[Tên hàng hóa]]&lt;&gt;0,D1573=""),SUM(OFFSET(Table2[[#This Row],[Thành tiền]],0,0,-COUNTIF(Table2[Số HĐ],Table2[[#This Row],[Số HĐ]]))),"")</f>
        <v/>
      </c>
      <c r="K1572" s="174"/>
      <c r="L157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72" s="176"/>
    </row>
    <row r="1573" spans="1:13" ht="35.1" customHeight="1" x14ac:dyDescent="0.2">
      <c r="A1573" s="169">
        <v>42618</v>
      </c>
      <c r="B1573" s="149" t="s">
        <v>3560</v>
      </c>
      <c r="C1573" s="140" t="s">
        <v>586</v>
      </c>
      <c r="D1573" s="172" t="s">
        <v>48</v>
      </c>
      <c r="E1573" s="173" t="str">
        <f>IF(Table2[[#This Row],[Tên hàng hóa]]&lt;&gt;0,VLOOKUP(Table2[[#This Row],[Tên hàng hóa]],Table1[[Tên hàng hóa]:[Quy cách]],2,0),"")</f>
        <v>Biến Tần</v>
      </c>
      <c r="F1573" s="173" t="str">
        <f>IF(Table2[[#This Row],[Tên hàng hóa]]&lt;&gt;0,VLOOKUP(Table2[[#This Row],[Tên hàng hóa]],Table1[[Tên hàng hóa]:[ĐVT]],3,0),"")</f>
        <v>Cái</v>
      </c>
      <c r="G1573" s="174">
        <v>3215294.2857142859</v>
      </c>
      <c r="H1573" s="174">
        <v>2</v>
      </c>
      <c r="I1573" s="175">
        <f>IF(Table2[[#This Row],[Số lượng]]&lt;&gt;0,Table2[[#This Row],[Số lượng]]*Table2[[#This Row],[Đơn giá mua]],"")</f>
        <v>6430588.5714285718</v>
      </c>
      <c r="J1573" s="175" t="str">
        <f ca="1">IF(AND(Table2[[#This Row],[Tên hàng hóa]]&lt;&gt;0,D1574=""),SUM(OFFSET(Table2[[#This Row],[Thành tiền]],0,0,-COUNTIF(Table2[Số HĐ],Table2[[#This Row],[Số HĐ]]))),"")</f>
        <v/>
      </c>
      <c r="K1573" s="174"/>
      <c r="L157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73" s="176"/>
    </row>
    <row r="1574" spans="1:13" ht="35.1" customHeight="1" x14ac:dyDescent="0.2">
      <c r="A1574" s="169">
        <v>42618</v>
      </c>
      <c r="B1574" s="149" t="s">
        <v>3560</v>
      </c>
      <c r="C1574" s="140" t="s">
        <v>586</v>
      </c>
      <c r="D1574" s="172" t="s">
        <v>280</v>
      </c>
      <c r="E1574" s="173" t="str">
        <f>IF(Table2[[#This Row],[Tên hàng hóa]]&lt;&gt;0,VLOOKUP(Table2[[#This Row],[Tên hàng hóa]],Table1[[Tên hàng hóa]:[Quy cách]],2,0),"")</f>
        <v>Công Tắc Hành Trình</v>
      </c>
      <c r="F1574" s="173" t="str">
        <f>IF(Table2[[#This Row],[Tên hàng hóa]]&lt;&gt;0,VLOOKUP(Table2[[#This Row],[Tên hàng hóa]],Table1[[Tên hàng hóa]:[ĐVT]],3,0),"")</f>
        <v>Cái</v>
      </c>
      <c r="G1574" s="174">
        <v>442884.28571428568</v>
      </c>
      <c r="H1574" s="174">
        <v>5</v>
      </c>
      <c r="I1574" s="175">
        <f>IF(Table2[[#This Row],[Số lượng]]&lt;&gt;0,Table2[[#This Row],[Số lượng]]*Table2[[#This Row],[Đơn giá mua]],"")</f>
        <v>2214421.4285714282</v>
      </c>
      <c r="J1574" s="175" t="str">
        <f ca="1">IF(AND(Table2[[#This Row],[Tên hàng hóa]]&lt;&gt;0,D1575=""),SUM(OFFSET(Table2[[#This Row],[Thành tiền]],0,0,-COUNTIF(Table2[Số HĐ],Table2[[#This Row],[Số HĐ]]))),"")</f>
        <v/>
      </c>
      <c r="K1574" s="174"/>
      <c r="L157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74" s="176"/>
    </row>
    <row r="1575" spans="1:13" ht="35.1" customHeight="1" x14ac:dyDescent="0.2">
      <c r="A1575" s="169">
        <v>42618</v>
      </c>
      <c r="B1575" s="149" t="s">
        <v>3560</v>
      </c>
      <c r="C1575" s="140" t="s">
        <v>586</v>
      </c>
      <c r="D1575" s="172" t="s">
        <v>319</v>
      </c>
      <c r="E1575" s="173" t="str">
        <f>IF(Table2[[#This Row],[Tên hàng hóa]]&lt;&gt;0,VLOOKUP(Table2[[#This Row],[Tên hàng hóa]],Table1[[Tên hàng hóa]:[Quy cách]],2,0),"")</f>
        <v>Điều Khiển Mức Nước</v>
      </c>
      <c r="F1575" s="173" t="str">
        <f>IF(Table2[[#This Row],[Tên hàng hóa]]&lt;&gt;0,VLOOKUP(Table2[[#This Row],[Tên hàng hóa]],Table1[[Tên hàng hóa]:[ĐVT]],3,0),"")</f>
        <v>Cái</v>
      </c>
      <c r="G1575" s="174">
        <v>706494.28571428568</v>
      </c>
      <c r="H1575" s="174">
        <v>10</v>
      </c>
      <c r="I1575" s="175">
        <f>IF(Table2[[#This Row],[Số lượng]]&lt;&gt;0,Table2[[#This Row],[Số lượng]]*Table2[[#This Row],[Đơn giá mua]],"")</f>
        <v>7064942.8571428563</v>
      </c>
      <c r="J1575" s="175" t="str">
        <f ca="1">IF(AND(Table2[[#This Row],[Tên hàng hóa]]&lt;&gt;0,D1576=""),SUM(OFFSET(Table2[[#This Row],[Thành tiền]],0,0,-COUNTIF(Table2[Số HĐ],Table2[[#This Row],[Số HĐ]]))),"")</f>
        <v/>
      </c>
      <c r="K1575" s="174"/>
      <c r="L157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75" s="176"/>
    </row>
    <row r="1576" spans="1:13" ht="35.1" customHeight="1" x14ac:dyDescent="0.2">
      <c r="A1576" s="169">
        <v>42618</v>
      </c>
      <c r="B1576" s="149" t="s">
        <v>3560</v>
      </c>
      <c r="C1576" s="140" t="s">
        <v>586</v>
      </c>
      <c r="D1576" s="172" t="s">
        <v>396</v>
      </c>
      <c r="E1576" s="173" t="str">
        <f>IF(Table2[[#This Row],[Tên hàng hóa]]&lt;&gt;0,VLOOKUP(Table2[[#This Row],[Tên hàng hóa]],Table1[[Tên hàng hóa]:[Quy cách]],2,0),"")</f>
        <v>Timer</v>
      </c>
      <c r="F1576" s="173" t="str">
        <f>IF(Table2[[#This Row],[Tên hàng hóa]]&lt;&gt;0,VLOOKUP(Table2[[#This Row],[Tên hàng hóa]],Table1[[Tên hàng hóa]:[ĐVT]],3,0),"")</f>
        <v>Cái</v>
      </c>
      <c r="G1576" s="174">
        <v>1221694.2857142857</v>
      </c>
      <c r="H1576" s="174">
        <v>10</v>
      </c>
      <c r="I1576" s="175">
        <f>IF(Table2[[#This Row],[Số lượng]]&lt;&gt;0,Table2[[#This Row],[Số lượng]]*Table2[[#This Row],[Đơn giá mua]],"")</f>
        <v>12216942.857142856</v>
      </c>
      <c r="J1576" s="175" t="str">
        <f ca="1">IF(AND(Table2[[#This Row],[Tên hàng hóa]]&lt;&gt;0,D1577=""),SUM(OFFSET(Table2[[#This Row],[Thành tiền]],0,0,-COUNTIF(Table2[Số HĐ],Table2[[#This Row],[Số HĐ]]))),"")</f>
        <v/>
      </c>
      <c r="K1576" s="174"/>
      <c r="L157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76" s="176"/>
    </row>
    <row r="1577" spans="1:13" ht="35.1" customHeight="1" x14ac:dyDescent="0.2">
      <c r="A1577" s="169">
        <v>42618</v>
      </c>
      <c r="B1577" s="149" t="s">
        <v>3560</v>
      </c>
      <c r="C1577" s="140" t="s">
        <v>586</v>
      </c>
      <c r="D1577" s="172" t="s">
        <v>115</v>
      </c>
      <c r="E1577" s="173" t="str">
        <f>IF(Table2[[#This Row],[Tên hàng hóa]]&lt;&gt;0,VLOOKUP(Table2[[#This Row],[Tên hàng hóa]],Table1[[Tên hàng hóa]:[Quy cách]],2,0),"")</f>
        <v>Bộ Điều Khiển Nhiệt Độ</v>
      </c>
      <c r="F1577" s="173" t="str">
        <f>IF(Table2[[#This Row],[Tên hàng hóa]]&lt;&gt;0,VLOOKUP(Table2[[#This Row],[Tên hàng hóa]],Table1[[Tên hàng hóa]:[ĐVT]],3,0),"")</f>
        <v>Cái</v>
      </c>
      <c r="G1577" s="174">
        <v>1042494.2857142857</v>
      </c>
      <c r="H1577" s="174">
        <v>10</v>
      </c>
      <c r="I1577" s="175">
        <f>IF(Table2[[#This Row],[Số lượng]]&lt;&gt;0,Table2[[#This Row],[Số lượng]]*Table2[[#This Row],[Đơn giá mua]],"")</f>
        <v>10424942.857142856</v>
      </c>
      <c r="J1577" s="175" t="str">
        <f ca="1">IF(AND(Table2[[#This Row],[Tên hàng hóa]]&lt;&gt;0,D1578=""),SUM(OFFSET(Table2[[#This Row],[Thành tiền]],0,0,-COUNTIF(Table2[Số HĐ],Table2[[#This Row],[Số HĐ]]))),"")</f>
        <v/>
      </c>
      <c r="K1577" s="174"/>
      <c r="L157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77" s="176"/>
    </row>
    <row r="1578" spans="1:13" ht="35.1" customHeight="1" x14ac:dyDescent="0.2">
      <c r="A1578" s="169">
        <v>42618</v>
      </c>
      <c r="B1578" s="149" t="s">
        <v>3560</v>
      </c>
      <c r="C1578" s="140" t="s">
        <v>586</v>
      </c>
      <c r="D1578" s="172" t="s">
        <v>64</v>
      </c>
      <c r="E1578" s="173" t="str">
        <f>IF(Table2[[#This Row],[Tên hàng hóa]]&lt;&gt;0,VLOOKUP(Table2[[#This Row],[Tên hàng hóa]],Table1[[Tên hàng hóa]:[Quy cách]],2,0),"")</f>
        <v>Bộ Điều Khiển Lập Trình</v>
      </c>
      <c r="F1578" s="173" t="str">
        <f>IF(Table2[[#This Row],[Tên hàng hóa]]&lt;&gt;0,VLOOKUP(Table2[[#This Row],[Tên hàng hóa]],Table1[[Tên hàng hóa]:[ĐVT]],3,0),"")</f>
        <v>Cái</v>
      </c>
      <c r="G1578" s="174">
        <v>5003106.2857142854</v>
      </c>
      <c r="H1578" s="174">
        <v>1</v>
      </c>
      <c r="I1578" s="175">
        <f>IF(Table2[[#This Row],[Số lượng]]&lt;&gt;0,Table2[[#This Row],[Số lượng]]*Table2[[#This Row],[Đơn giá mua]],"")</f>
        <v>5003106.2857142854</v>
      </c>
      <c r="J1578" s="175" t="str">
        <f ca="1">IF(AND(Table2[[#This Row],[Tên hàng hóa]]&lt;&gt;0,D1579=""),SUM(OFFSET(Table2[[#This Row],[Thành tiền]],0,0,-COUNTIF(Table2[Số HĐ],Table2[[#This Row],[Số HĐ]]))),"")</f>
        <v/>
      </c>
      <c r="K1578" s="174"/>
      <c r="L157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78" s="176"/>
    </row>
    <row r="1579" spans="1:13" ht="35.1" customHeight="1" x14ac:dyDescent="0.2">
      <c r="A1579" s="169">
        <v>42618</v>
      </c>
      <c r="B1579" s="149" t="s">
        <v>3560</v>
      </c>
      <c r="C1579" s="140" t="s">
        <v>586</v>
      </c>
      <c r="D1579" s="172" t="s">
        <v>331</v>
      </c>
      <c r="E1579" s="173" t="str">
        <f>IF(Table2[[#This Row],[Tên hàng hóa]]&lt;&gt;0,VLOOKUP(Table2[[#This Row],[Tên hàng hóa]],Table1[[Tên hàng hóa]:[Quy cách]],2,0),"")</f>
        <v>Màn Hình Cảm Ứng</v>
      </c>
      <c r="F1579" s="173" t="str">
        <f>IF(Table2[[#This Row],[Tên hàng hóa]]&lt;&gt;0,VLOOKUP(Table2[[#This Row],[Tên hàng hóa]],Table1[[Tên hàng hóa]:[ĐVT]],3,0),"")</f>
        <v>Cái</v>
      </c>
      <c r="G1579" s="174">
        <v>3235584.2857142859</v>
      </c>
      <c r="H1579" s="174">
        <v>1</v>
      </c>
      <c r="I1579" s="175">
        <f>IF(Table2[[#This Row],[Số lượng]]&lt;&gt;0,Table2[[#This Row],[Số lượng]]*Table2[[#This Row],[Đơn giá mua]],"")</f>
        <v>3235584.2857142859</v>
      </c>
      <c r="J1579" s="175">
        <f ca="1">IF(AND(Table2[[#This Row],[Tên hàng hóa]]&lt;&gt;0,D1580=""),SUM(OFFSET(Table2[[#This Row],[Thành tiền]],0,0,-COUNTIF(Table2[Số HĐ],Table2[[#This Row],[Số HĐ]]))),"")</f>
        <v>65087668</v>
      </c>
      <c r="K1579" s="152" t="s">
        <v>464</v>
      </c>
      <c r="L1579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79" s="176"/>
    </row>
    <row r="1580" spans="1:13" ht="35.1" customHeight="1" x14ac:dyDescent="0.2">
      <c r="A1580" s="169"/>
      <c r="B1580" s="170"/>
      <c r="C1580" s="171" t="str">
        <f t="shared" si="34"/>
        <v/>
      </c>
      <c r="D1580" s="172"/>
      <c r="E1580" s="173" t="str">
        <f>IF(Table2[[#This Row],[Tên hàng hóa]]&lt;&gt;0,VLOOKUP(Table2[[#This Row],[Tên hàng hóa]],Table1[[Tên hàng hóa]:[Quy cách]],2,0),"")</f>
        <v/>
      </c>
      <c r="F1580" s="173" t="str">
        <f>IF(Table2[[#This Row],[Tên hàng hóa]]&lt;&gt;0,VLOOKUP(Table2[[#This Row],[Tên hàng hóa]],Table1[[Tên hàng hóa]:[ĐVT]],3,0),"")</f>
        <v/>
      </c>
      <c r="G1580" s="174"/>
      <c r="H1580" s="174"/>
      <c r="I1580" s="175" t="str">
        <f>IF(Table2[[#This Row],[Số lượng]]&lt;&gt;0,Table2[[#This Row],[Số lượng]]*Table2[[#This Row],[Đơn giá mua]],"")</f>
        <v/>
      </c>
      <c r="J1580" s="175" t="str">
        <f ca="1">IF(AND(Table2[[#This Row],[Tên hàng hóa]]&lt;&gt;0,D1581=""),SUM(OFFSET(Table2[[#This Row],[Thành tiền]],0,0,-COUNTIF(Table2[Số HĐ],Table2[[#This Row],[Số HĐ]]))),"")</f>
        <v/>
      </c>
      <c r="K1580" s="174"/>
      <c r="L158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80" s="176"/>
    </row>
    <row r="1581" spans="1:13" ht="35.1" customHeight="1" x14ac:dyDescent="0.2">
      <c r="A1581" s="169">
        <v>42618</v>
      </c>
      <c r="B1581" s="149" t="s">
        <v>3561</v>
      </c>
      <c r="C1581" s="171" t="s">
        <v>480</v>
      </c>
      <c r="D1581" s="172" t="s">
        <v>326</v>
      </c>
      <c r="E1581" s="173" t="str">
        <f>IF(Table2[[#This Row],[Tên hàng hóa]]&lt;&gt;0,VLOOKUP(Table2[[#This Row],[Tên hàng hóa]],Table1[[Tên hàng hóa]:[Quy cách]],2,0),"")</f>
        <v>Điều Khiển Mức Nước</v>
      </c>
      <c r="F1581" s="173" t="str">
        <f>IF(Table2[[#This Row],[Tên hàng hóa]]&lt;&gt;0,VLOOKUP(Table2[[#This Row],[Tên hàng hóa]],Table1[[Tên hàng hóa]:[ĐVT]],3,0),"")</f>
        <v>Cái</v>
      </c>
      <c r="G1581" s="174">
        <v>286000</v>
      </c>
      <c r="H1581" s="174">
        <v>6</v>
      </c>
      <c r="I1581" s="175">
        <f>IF(Table2[[#This Row],[Số lượng]]&lt;&gt;0,Table2[[#This Row],[Số lượng]]*Table2[[#This Row],[Đơn giá mua]],"")</f>
        <v>1716000</v>
      </c>
      <c r="J1581" s="175" t="str">
        <f ca="1">IF(AND(Table2[[#This Row],[Tên hàng hóa]]&lt;&gt;0,D1582=""),SUM(OFFSET(Table2[[#This Row],[Thành tiền]],0,0,-COUNTIF(Table2[Số HĐ],Table2[[#This Row],[Số HĐ]]))),"")</f>
        <v/>
      </c>
      <c r="K1581" s="174"/>
      <c r="L158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81" s="176"/>
    </row>
    <row r="1582" spans="1:13" ht="35.1" customHeight="1" x14ac:dyDescent="0.2">
      <c r="A1582" s="169">
        <v>42618</v>
      </c>
      <c r="B1582" s="149" t="s">
        <v>3561</v>
      </c>
      <c r="C1582" s="171" t="s">
        <v>480</v>
      </c>
      <c r="D1582" s="172" t="s">
        <v>323</v>
      </c>
      <c r="E1582" s="173" t="str">
        <f>IF(Table2[[#This Row],[Tên hàng hóa]]&lt;&gt;0,VLOOKUP(Table2[[#This Row],[Tên hàng hóa]],Table1[[Tên hàng hóa]:[Quy cách]],2,0),"")</f>
        <v>Điều Khiển Mức Nước</v>
      </c>
      <c r="F1582" s="173" t="str">
        <f>IF(Table2[[#This Row],[Tên hàng hóa]]&lt;&gt;0,VLOOKUP(Table2[[#This Row],[Tên hàng hóa]],Table1[[Tên hàng hóa]:[ĐVT]],3,0),"")</f>
        <v>Cái</v>
      </c>
      <c r="G1582" s="174">
        <v>150700</v>
      </c>
      <c r="H1582" s="174">
        <v>6</v>
      </c>
      <c r="I1582" s="175">
        <f>IF(Table2[[#This Row],[Số lượng]]&lt;&gt;0,Table2[[#This Row],[Số lượng]]*Table2[[#This Row],[Đơn giá mua]],"")</f>
        <v>904200</v>
      </c>
      <c r="J1582" s="175" t="str">
        <f ca="1">IF(AND(Table2[[#This Row],[Tên hàng hóa]]&lt;&gt;0,D1583=""),SUM(OFFSET(Table2[[#This Row],[Thành tiền]],0,0,-COUNTIF(Table2[Số HĐ],Table2[[#This Row],[Số HĐ]]))),"")</f>
        <v/>
      </c>
      <c r="K1582" s="174"/>
      <c r="L158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82" s="176"/>
    </row>
    <row r="1583" spans="1:13" ht="35.1" customHeight="1" x14ac:dyDescent="0.2">
      <c r="A1583" s="169">
        <v>42618</v>
      </c>
      <c r="B1583" s="149" t="s">
        <v>3561</v>
      </c>
      <c r="C1583" s="171" t="s">
        <v>480</v>
      </c>
      <c r="D1583" s="172" t="s">
        <v>511</v>
      </c>
      <c r="E1583" s="173" t="str">
        <f>IF(Table2[[#This Row],[Tên hàng hóa]]&lt;&gt;0,VLOOKUP(Table2[[#This Row],[Tên hàng hóa]],Table1[[Tên hàng hóa]:[Quy cách]],2,0),"")</f>
        <v>Điều Khiển Mức Nước</v>
      </c>
      <c r="F1583" s="173" t="str">
        <f>IF(Table2[[#This Row],[Tên hàng hóa]]&lt;&gt;0,VLOOKUP(Table2[[#This Row],[Tên hàng hóa]],Table1[[Tên hàng hóa]:[ĐVT]],3,0),"")</f>
        <v>Cái</v>
      </c>
      <c r="G1583" s="174">
        <v>119900</v>
      </c>
      <c r="H1583" s="174">
        <v>36</v>
      </c>
      <c r="I1583" s="175">
        <f>IF(Table2[[#This Row],[Số lượng]]&lt;&gt;0,Table2[[#This Row],[Số lượng]]*Table2[[#This Row],[Đơn giá mua]],"")</f>
        <v>4316400</v>
      </c>
      <c r="J1583" s="175" t="str">
        <f ca="1">IF(AND(Table2[[#This Row],[Tên hàng hóa]]&lt;&gt;0,D1584=""),SUM(OFFSET(Table2[[#This Row],[Thành tiền]],0,0,-COUNTIF(Table2[Số HĐ],Table2[[#This Row],[Số HĐ]]))),"")</f>
        <v/>
      </c>
      <c r="K1583" s="174"/>
      <c r="L158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83" s="176"/>
    </row>
    <row r="1584" spans="1:13" ht="35.1" customHeight="1" x14ac:dyDescent="0.2">
      <c r="A1584" s="169">
        <v>42618</v>
      </c>
      <c r="B1584" s="149" t="s">
        <v>3561</v>
      </c>
      <c r="C1584" s="171" t="s">
        <v>480</v>
      </c>
      <c r="D1584" s="172" t="s">
        <v>3450</v>
      </c>
      <c r="E1584" s="173" t="str">
        <f>IF(Table2[[#This Row],[Tên hàng hóa]]&lt;&gt;0,VLOOKUP(Table2[[#This Row],[Tên hàng hóa]],Table1[[Tên hàng hóa]:[Quy cách]],2,0),"")</f>
        <v>OMRON</v>
      </c>
      <c r="F1584" s="173" t="str">
        <f>IF(Table2[[#This Row],[Tên hàng hóa]]&lt;&gt;0,VLOOKUP(Table2[[#This Row],[Tên hàng hóa]],Table1[[Tên hàng hóa]:[ĐVT]],3,0),"")</f>
        <v>Cái</v>
      </c>
      <c r="G1584" s="174">
        <v>39600</v>
      </c>
      <c r="H1584" s="174">
        <v>6</v>
      </c>
      <c r="I1584" s="175">
        <f>IF(Table2[[#This Row],[Số lượng]]&lt;&gt;0,Table2[[#This Row],[Số lượng]]*Table2[[#This Row],[Đơn giá mua]],"")</f>
        <v>237600</v>
      </c>
      <c r="J1584" s="175">
        <f ca="1">IF(AND(Table2[[#This Row],[Tên hàng hóa]]&lt;&gt;0,D1585=""),SUM(OFFSET(Table2[[#This Row],[Thành tiền]],0,0,-COUNTIF(Table2[Số HĐ],Table2[[#This Row],[Số HĐ]]))),"")</f>
        <v>7174200</v>
      </c>
      <c r="K1584" s="152" t="s">
        <v>464</v>
      </c>
      <c r="L1584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84" s="153" t="s">
        <v>4142</v>
      </c>
    </row>
    <row r="1585" spans="1:13" ht="35.1" customHeight="1" x14ac:dyDescent="0.2">
      <c r="A1585" s="169"/>
      <c r="B1585" s="170"/>
      <c r="C1585" s="171" t="str">
        <f t="shared" si="34"/>
        <v/>
      </c>
      <c r="D1585" s="172"/>
      <c r="E1585" s="173" t="str">
        <f>IF(Table2[[#This Row],[Tên hàng hóa]]&lt;&gt;0,VLOOKUP(Table2[[#This Row],[Tên hàng hóa]],Table1[[Tên hàng hóa]:[Quy cách]],2,0),"")</f>
        <v/>
      </c>
      <c r="F1585" s="173" t="str">
        <f>IF(Table2[[#This Row],[Tên hàng hóa]]&lt;&gt;0,VLOOKUP(Table2[[#This Row],[Tên hàng hóa]],Table1[[Tên hàng hóa]:[ĐVT]],3,0),"")</f>
        <v/>
      </c>
      <c r="G1585" s="174"/>
      <c r="H1585" s="174"/>
      <c r="I1585" s="175" t="str">
        <f>IF(Table2[[#This Row],[Số lượng]]&lt;&gt;0,Table2[[#This Row],[Số lượng]]*Table2[[#This Row],[Đơn giá mua]],"")</f>
        <v/>
      </c>
      <c r="J1585" s="175" t="str">
        <f ca="1">IF(AND(Table2[[#This Row],[Tên hàng hóa]]&lt;&gt;0,D1586=""),SUM(OFFSET(Table2[[#This Row],[Thành tiền]],0,0,-COUNTIF(Table2[Số HĐ],Table2[[#This Row],[Số HĐ]]))),"")</f>
        <v/>
      </c>
      <c r="K1585" s="174"/>
      <c r="L158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85" s="176"/>
    </row>
    <row r="1586" spans="1:13" ht="35.1" customHeight="1" x14ac:dyDescent="0.2">
      <c r="A1586" s="169">
        <v>42614</v>
      </c>
      <c r="B1586" s="149" t="s">
        <v>3571</v>
      </c>
      <c r="C1586" s="171" t="s">
        <v>521</v>
      </c>
      <c r="D1586" s="150" t="s">
        <v>106</v>
      </c>
      <c r="E1586" s="173" t="str">
        <f>IF(Table2[[#This Row],[Tên hàng hóa]]&lt;&gt;0,VLOOKUP(Table2[[#This Row],[Tên hàng hóa]],Table1[[Tên hàng hóa]:[Quy cách]],2,0),"")</f>
        <v>Bộ Điều Khiển Lập Trình</v>
      </c>
      <c r="F1586" s="173" t="str">
        <f>IF(Table2[[#This Row],[Tên hàng hóa]]&lt;&gt;0,VLOOKUP(Table2[[#This Row],[Tên hàng hóa]],Table1[[Tên hàng hóa]:[ĐVT]],3,0),"")</f>
        <v>Cái</v>
      </c>
      <c r="G1586" s="174">
        <v>2090000</v>
      </c>
      <c r="H1586" s="174">
        <v>2</v>
      </c>
      <c r="I1586" s="175">
        <f>IF(Table2[[#This Row],[Số lượng]]&lt;&gt;0,Table2[[#This Row],[Số lượng]]*Table2[[#This Row],[Đơn giá mua]],"")</f>
        <v>4180000</v>
      </c>
      <c r="J1586" s="175" t="str">
        <f ca="1">IF(AND(Table2[[#This Row],[Tên hàng hóa]]&lt;&gt;0,D1587=""),SUM(OFFSET(Table2[[#This Row],[Thành tiền]],0,0,-COUNTIF(Table2[Số HĐ],Table2[[#This Row],[Số HĐ]]))),"")</f>
        <v/>
      </c>
      <c r="K1586" s="174"/>
      <c r="L158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86" s="176"/>
    </row>
    <row r="1587" spans="1:13" ht="35.1" customHeight="1" x14ac:dyDescent="0.2">
      <c r="A1587" s="169">
        <v>42614</v>
      </c>
      <c r="B1587" s="149" t="s">
        <v>3571</v>
      </c>
      <c r="C1587" s="171" t="str">
        <f t="shared" si="34"/>
        <v>CTY Điện Minh Nguyên</v>
      </c>
      <c r="D1587" s="150" t="s">
        <v>3540</v>
      </c>
      <c r="E1587" s="173" t="str">
        <f>IF(Table2[[#This Row],[Tên hàng hóa]]&lt;&gt;0,VLOOKUP(Table2[[#This Row],[Tên hàng hóa]],Table1[[Tên hàng hóa]:[Quy cách]],2,0),"")</f>
        <v>ZF</v>
      </c>
      <c r="F1587" s="173" t="str">
        <f>IF(Table2[[#This Row],[Tên hàng hóa]]&lt;&gt;0,VLOOKUP(Table2[[#This Row],[Tên hàng hóa]],Table1[[Tên hàng hóa]:[ĐVT]],3,0),"")</f>
        <v>Cái</v>
      </c>
      <c r="G1587" s="174">
        <v>2420000</v>
      </c>
      <c r="H1587" s="174">
        <v>1</v>
      </c>
      <c r="I1587" s="175">
        <f>IF(Table2[[#This Row],[Số lượng]]&lt;&gt;0,Table2[[#This Row],[Số lượng]]*Table2[[#This Row],[Đơn giá mua]],"")</f>
        <v>2420000</v>
      </c>
      <c r="J1587" s="175">
        <f ca="1">IF(AND(Table2[[#This Row],[Tên hàng hóa]]&lt;&gt;0,D1588=""),SUM(OFFSET(Table2[[#This Row],[Thành tiền]],0,0,-COUNTIF(Table2[Số HĐ],Table2[[#This Row],[Số HĐ]]))),"")</f>
        <v>6600000</v>
      </c>
      <c r="K1587" s="152" t="s">
        <v>464</v>
      </c>
      <c r="L1587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87" s="176"/>
    </row>
    <row r="1588" spans="1:13" ht="35.1" customHeight="1" x14ac:dyDescent="0.2">
      <c r="A1588" s="169"/>
      <c r="B1588" s="170"/>
      <c r="C1588" s="171" t="str">
        <f t="shared" ref="C1588:C1602" si="35">IF(AND(D1588&lt;&gt;0,D1589=""),C1587,"")</f>
        <v/>
      </c>
      <c r="D1588" s="172"/>
      <c r="E1588" s="173" t="str">
        <f>IF(Table2[[#This Row],[Tên hàng hóa]]&lt;&gt;0,VLOOKUP(Table2[[#This Row],[Tên hàng hóa]],Table1[[Tên hàng hóa]:[Quy cách]],2,0),"")</f>
        <v/>
      </c>
      <c r="F1588" s="173" t="str">
        <f>IF(Table2[[#This Row],[Tên hàng hóa]]&lt;&gt;0,VLOOKUP(Table2[[#This Row],[Tên hàng hóa]],Table1[[Tên hàng hóa]:[ĐVT]],3,0),"")</f>
        <v/>
      </c>
      <c r="G1588" s="174"/>
      <c r="H1588" s="174"/>
      <c r="I1588" s="175" t="str">
        <f>IF(Table2[[#This Row],[Số lượng]]&lt;&gt;0,Table2[[#This Row],[Số lượng]]*Table2[[#This Row],[Đơn giá mua]],"")</f>
        <v/>
      </c>
      <c r="J1588" s="175" t="str">
        <f ca="1">IF(AND(Table2[[#This Row],[Tên hàng hóa]]&lt;&gt;0,D1589=""),SUM(OFFSET(Table2[[#This Row],[Thành tiền]],0,0,-COUNTIF(Table2[Số HĐ],Table2[[#This Row],[Số HĐ]]))),"")</f>
        <v/>
      </c>
      <c r="K1588" s="174"/>
      <c r="L158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88" s="176"/>
    </row>
    <row r="1589" spans="1:13" ht="35.1" customHeight="1" x14ac:dyDescent="0.2">
      <c r="A1589" s="169">
        <v>42619</v>
      </c>
      <c r="B1589" s="149" t="s">
        <v>3572</v>
      </c>
      <c r="C1589" s="171" t="s">
        <v>521</v>
      </c>
      <c r="D1589" s="150" t="s">
        <v>64</v>
      </c>
      <c r="E1589" s="173" t="str">
        <f>IF(Table2[[#This Row],[Tên hàng hóa]]&lt;&gt;0,VLOOKUP(Table2[[#This Row],[Tên hàng hóa]],Table1[[Tên hàng hóa]:[Quy cách]],2,0),"")</f>
        <v>Bộ Điều Khiển Lập Trình</v>
      </c>
      <c r="F1589" s="173" t="str">
        <f>IF(Table2[[#This Row],[Tên hàng hóa]]&lt;&gt;0,VLOOKUP(Table2[[#This Row],[Tên hàng hóa]],Table1[[Tên hàng hóa]:[ĐVT]],3,0),"")</f>
        <v>Cái</v>
      </c>
      <c r="G1589" s="174">
        <v>6930000</v>
      </c>
      <c r="H1589" s="174">
        <v>2</v>
      </c>
      <c r="I1589" s="175">
        <f>IF(Table2[[#This Row],[Số lượng]]&lt;&gt;0,Table2[[#This Row],[Số lượng]]*Table2[[#This Row],[Đơn giá mua]],"")</f>
        <v>13860000</v>
      </c>
      <c r="J1589" s="175">
        <f ca="1">IF(AND(Table2[[#This Row],[Tên hàng hóa]]&lt;&gt;0,D1590=""),SUM(OFFSET(Table2[[#This Row],[Thành tiền]],0,0,-COUNTIF(Table2[Số HĐ],Table2[[#This Row],[Số HĐ]]))),"")</f>
        <v>13860000</v>
      </c>
      <c r="K1589" s="152" t="s">
        <v>464</v>
      </c>
      <c r="L1589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89" s="176"/>
    </row>
    <row r="1590" spans="1:13" ht="35.1" customHeight="1" x14ac:dyDescent="0.2">
      <c r="A1590" s="169"/>
      <c r="B1590" s="170"/>
      <c r="C1590" s="171" t="str">
        <f t="shared" si="35"/>
        <v/>
      </c>
      <c r="D1590" s="172"/>
      <c r="E1590" s="173" t="str">
        <f>IF(Table2[[#This Row],[Tên hàng hóa]]&lt;&gt;0,VLOOKUP(Table2[[#This Row],[Tên hàng hóa]],Table1[[Tên hàng hóa]:[Quy cách]],2,0),"")</f>
        <v/>
      </c>
      <c r="F1590" s="173" t="str">
        <f>IF(Table2[[#This Row],[Tên hàng hóa]]&lt;&gt;0,VLOOKUP(Table2[[#This Row],[Tên hàng hóa]],Table1[[Tên hàng hóa]:[ĐVT]],3,0),"")</f>
        <v/>
      </c>
      <c r="G1590" s="174"/>
      <c r="H1590" s="174"/>
      <c r="I1590" s="175" t="str">
        <f>IF(Table2[[#This Row],[Số lượng]]&lt;&gt;0,Table2[[#This Row],[Số lượng]]*Table2[[#This Row],[Đơn giá mua]],"")</f>
        <v/>
      </c>
      <c r="J1590" s="175" t="str">
        <f ca="1">IF(AND(Table2[[#This Row],[Tên hàng hóa]]&lt;&gt;0,D1591=""),SUM(OFFSET(Table2[[#This Row],[Thành tiền]],0,0,-COUNTIF(Table2[Số HĐ],Table2[[#This Row],[Số HĐ]]))),"")</f>
        <v/>
      </c>
      <c r="K1590" s="174"/>
      <c r="L159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90" s="176"/>
    </row>
    <row r="1591" spans="1:13" ht="35.1" customHeight="1" x14ac:dyDescent="0.2">
      <c r="A1591" s="169">
        <v>42620</v>
      </c>
      <c r="B1591" s="149" t="s">
        <v>3573</v>
      </c>
      <c r="C1591" s="171" t="s">
        <v>521</v>
      </c>
      <c r="D1591" s="150" t="s">
        <v>3574</v>
      </c>
      <c r="E1591" s="173" t="str">
        <f>IF(Table2[[#This Row],[Tên hàng hóa]]&lt;&gt;0,VLOOKUP(Table2[[#This Row],[Tên hàng hóa]],Table1[[Tên hàng hóa]:[Quy cách]],2,0),"")</f>
        <v>OMRON</v>
      </c>
      <c r="F1591" s="173" t="str">
        <f>IF(Table2[[#This Row],[Tên hàng hóa]]&lt;&gt;0,VLOOKUP(Table2[[#This Row],[Tên hàng hóa]],Table1[[Tên hàng hóa]:[ĐVT]],3,0),"")</f>
        <v>Cái</v>
      </c>
      <c r="G1591" s="174">
        <v>10450000</v>
      </c>
      <c r="H1591" s="174">
        <v>1</v>
      </c>
      <c r="I1591" s="175">
        <f>IF(Table2[[#This Row],[Số lượng]]&lt;&gt;0,Table2[[#This Row],[Số lượng]]*Table2[[#This Row],[Đơn giá mua]],"")</f>
        <v>10450000</v>
      </c>
      <c r="J1591" s="175">
        <f ca="1">IF(AND(Table2[[#This Row],[Tên hàng hóa]]&lt;&gt;0,D1592=""),SUM(OFFSET(Table2[[#This Row],[Thành tiền]],0,0,-COUNTIF(Table2[Số HĐ],Table2[[#This Row],[Số HĐ]]))),"")</f>
        <v>10450000</v>
      </c>
      <c r="K1591" s="152" t="s">
        <v>464</v>
      </c>
      <c r="L1591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91" s="153" t="s">
        <v>4221</v>
      </c>
    </row>
    <row r="1592" spans="1:13" ht="35.1" customHeight="1" x14ac:dyDescent="0.2">
      <c r="A1592" s="169"/>
      <c r="B1592" s="170"/>
      <c r="C1592" s="171" t="str">
        <f t="shared" si="35"/>
        <v/>
      </c>
      <c r="D1592" s="172"/>
      <c r="E1592" s="173" t="str">
        <f>IF(Table2[[#This Row],[Tên hàng hóa]]&lt;&gt;0,VLOOKUP(Table2[[#This Row],[Tên hàng hóa]],Table1[[Tên hàng hóa]:[Quy cách]],2,0),"")</f>
        <v/>
      </c>
      <c r="F1592" s="173" t="str">
        <f>IF(Table2[[#This Row],[Tên hàng hóa]]&lt;&gt;0,VLOOKUP(Table2[[#This Row],[Tên hàng hóa]],Table1[[Tên hàng hóa]:[ĐVT]],3,0),"")</f>
        <v/>
      </c>
      <c r="G1592" s="174"/>
      <c r="H1592" s="174"/>
      <c r="I1592" s="175" t="str">
        <f>IF(Table2[[#This Row],[Số lượng]]&lt;&gt;0,Table2[[#This Row],[Số lượng]]*Table2[[#This Row],[Đơn giá mua]],"")</f>
        <v/>
      </c>
      <c r="J1592" s="175" t="str">
        <f ca="1">IF(AND(Table2[[#This Row],[Tên hàng hóa]]&lt;&gt;0,D1593=""),SUM(OFFSET(Table2[[#This Row],[Thành tiền]],0,0,-COUNTIF(Table2[Số HĐ],Table2[[#This Row],[Số HĐ]]))),"")</f>
        <v/>
      </c>
      <c r="K1592" s="174"/>
      <c r="L159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92" s="176"/>
    </row>
    <row r="1593" spans="1:13" ht="35.1" customHeight="1" x14ac:dyDescent="0.2">
      <c r="A1593" s="169">
        <v>42620</v>
      </c>
      <c r="B1593" s="149" t="s">
        <v>3575</v>
      </c>
      <c r="C1593" s="171" t="s">
        <v>480</v>
      </c>
      <c r="D1593" s="150" t="s">
        <v>177</v>
      </c>
      <c r="E1593" s="173" t="str">
        <f>IF(Table2[[#This Row],[Tên hàng hóa]]&lt;&gt;0,VLOOKUP(Table2[[#This Row],[Tên hàng hóa]],Table1[[Tên hàng hóa]:[Quy cách]],2,0),"")</f>
        <v>Bộ Nguồn Xung</v>
      </c>
      <c r="F1593" s="173" t="str">
        <f>IF(Table2[[#This Row],[Tên hàng hóa]]&lt;&gt;0,VLOOKUP(Table2[[#This Row],[Tên hàng hóa]],Table1[[Tên hàng hóa]:[ĐVT]],3,0),"")</f>
        <v>Cái</v>
      </c>
      <c r="G1593" s="174">
        <v>3557400</v>
      </c>
      <c r="H1593" s="174">
        <v>2</v>
      </c>
      <c r="I1593" s="175">
        <f>IF(Table2[[#This Row],[Số lượng]]&lt;&gt;0,Table2[[#This Row],[Số lượng]]*Table2[[#This Row],[Đơn giá mua]],"")</f>
        <v>7114800</v>
      </c>
      <c r="J1593" s="175">
        <f ca="1">IF(AND(Table2[[#This Row],[Tên hàng hóa]]&lt;&gt;0,D1594=""),SUM(OFFSET(Table2[[#This Row],[Thành tiền]],0,0,-COUNTIF(Table2[Số HĐ],Table2[[#This Row],[Số HĐ]]))),"")</f>
        <v>7114800</v>
      </c>
      <c r="K1593" s="152" t="s">
        <v>464</v>
      </c>
      <c r="L1593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93" s="153" t="s">
        <v>4142</v>
      </c>
    </row>
    <row r="1594" spans="1:13" ht="35.1" customHeight="1" x14ac:dyDescent="0.2">
      <c r="A1594" s="169"/>
      <c r="B1594" s="170"/>
      <c r="C1594" s="171" t="str">
        <f t="shared" si="35"/>
        <v/>
      </c>
      <c r="D1594" s="172"/>
      <c r="E1594" s="173" t="str">
        <f>IF(Table2[[#This Row],[Tên hàng hóa]]&lt;&gt;0,VLOOKUP(Table2[[#This Row],[Tên hàng hóa]],Table1[[Tên hàng hóa]:[Quy cách]],2,0),"")</f>
        <v/>
      </c>
      <c r="F1594" s="173" t="str">
        <f>IF(Table2[[#This Row],[Tên hàng hóa]]&lt;&gt;0,VLOOKUP(Table2[[#This Row],[Tên hàng hóa]],Table1[[Tên hàng hóa]:[ĐVT]],3,0),"")</f>
        <v/>
      </c>
      <c r="G1594" s="174"/>
      <c r="H1594" s="174"/>
      <c r="I1594" s="175" t="str">
        <f>IF(Table2[[#This Row],[Số lượng]]&lt;&gt;0,Table2[[#This Row],[Số lượng]]*Table2[[#This Row],[Đơn giá mua]],"")</f>
        <v/>
      </c>
      <c r="J1594" s="175" t="str">
        <f ca="1">IF(AND(Table2[[#This Row],[Tên hàng hóa]]&lt;&gt;0,D1595=""),SUM(OFFSET(Table2[[#This Row],[Thành tiền]],0,0,-COUNTIF(Table2[Số HĐ],Table2[[#This Row],[Số HĐ]]))),"")</f>
        <v/>
      </c>
      <c r="K1594" s="174"/>
      <c r="L159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94" s="176"/>
    </row>
    <row r="1595" spans="1:13" ht="35.1" customHeight="1" x14ac:dyDescent="0.2">
      <c r="A1595" s="169">
        <v>42619</v>
      </c>
      <c r="B1595" s="149" t="s">
        <v>3578</v>
      </c>
      <c r="C1595" s="154" t="s">
        <v>3579</v>
      </c>
      <c r="D1595" s="172" t="s">
        <v>3576</v>
      </c>
      <c r="E1595" s="173" t="str">
        <f>IF(Table2[[#This Row],[Tên hàng hóa]]&lt;&gt;0,VLOOKUP(Table2[[#This Row],[Tên hàng hóa]],Table1[[Tên hàng hóa]:[Quy cách]],2,0),"")</f>
        <v>TURCK</v>
      </c>
      <c r="F1595" s="173" t="str">
        <f>IF(Table2[[#This Row],[Tên hàng hóa]]&lt;&gt;0,VLOOKUP(Table2[[#This Row],[Tên hàng hóa]],Table1[[Tên hàng hóa]:[ĐVT]],3,0),"")</f>
        <v>Cái</v>
      </c>
      <c r="G1595" s="174">
        <v>1556500</v>
      </c>
      <c r="H1595" s="174">
        <v>2</v>
      </c>
      <c r="I1595" s="175">
        <f>IF(Table2[[#This Row],[Số lượng]]&lt;&gt;0,Table2[[#This Row],[Số lượng]]*Table2[[#This Row],[Đơn giá mua]],"")</f>
        <v>3113000</v>
      </c>
      <c r="J1595" s="175">
        <f ca="1">IF(AND(Table2[[#This Row],[Tên hàng hóa]]&lt;&gt;0,D1596=""),SUM(OFFSET(Table2[[#This Row],[Thành tiền]],0,0,-COUNTIF(Table2[Số HĐ],Table2[[#This Row],[Số HĐ]]))),"")</f>
        <v>3113000</v>
      </c>
      <c r="K1595" s="152" t="s">
        <v>464</v>
      </c>
      <c r="L1595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95" s="153" t="s">
        <v>1821</v>
      </c>
    </row>
    <row r="1596" spans="1:13" ht="35.1" customHeight="1" x14ac:dyDescent="0.2">
      <c r="A1596" s="169"/>
      <c r="B1596" s="170"/>
      <c r="C1596" s="171" t="str">
        <f t="shared" si="35"/>
        <v/>
      </c>
      <c r="D1596" s="172"/>
      <c r="E1596" s="173" t="str">
        <f>IF(Table2[[#This Row],[Tên hàng hóa]]&lt;&gt;0,VLOOKUP(Table2[[#This Row],[Tên hàng hóa]],Table1[[Tên hàng hóa]:[Quy cách]],2,0),"")</f>
        <v/>
      </c>
      <c r="F1596" s="173" t="str">
        <f>IF(Table2[[#This Row],[Tên hàng hóa]]&lt;&gt;0,VLOOKUP(Table2[[#This Row],[Tên hàng hóa]],Table1[[Tên hàng hóa]:[ĐVT]],3,0),"")</f>
        <v/>
      </c>
      <c r="G1596" s="174"/>
      <c r="H1596" s="174"/>
      <c r="I1596" s="175" t="str">
        <f>IF(Table2[[#This Row],[Số lượng]]&lt;&gt;0,Table2[[#This Row],[Số lượng]]*Table2[[#This Row],[Đơn giá mua]],"")</f>
        <v/>
      </c>
      <c r="J1596" s="175" t="str">
        <f ca="1">IF(AND(Table2[[#This Row],[Tên hàng hóa]]&lt;&gt;0,D1597=""),SUM(OFFSET(Table2[[#This Row],[Thành tiền]],0,0,-COUNTIF(Table2[Số HĐ],Table2[[#This Row],[Số HĐ]]))),"")</f>
        <v/>
      </c>
      <c r="K1596" s="174"/>
      <c r="L159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96" s="176"/>
    </row>
    <row r="1597" spans="1:13" ht="35.1" customHeight="1" x14ac:dyDescent="0.2">
      <c r="A1597" s="169">
        <v>42621</v>
      </c>
      <c r="B1597" s="149" t="s">
        <v>3580</v>
      </c>
      <c r="C1597" s="171" t="s">
        <v>1119</v>
      </c>
      <c r="D1597" s="150" t="s">
        <v>1110</v>
      </c>
      <c r="E1597" s="173" t="str">
        <f>IF(Table2[[#This Row],[Tên hàng hóa]]&lt;&gt;0,VLOOKUP(Table2[[#This Row],[Tên hàng hóa]],Table1[[Tên hàng hóa]:[Quy cách]],2,0),"")</f>
        <v>Schneider</v>
      </c>
      <c r="F1597" s="173" t="str">
        <f>IF(Table2[[#This Row],[Tên hàng hóa]]&lt;&gt;0,VLOOKUP(Table2[[#This Row],[Tên hàng hóa]],Table1[[Tên hàng hóa]:[ĐVT]],3,0),"")</f>
        <v>Cái</v>
      </c>
      <c r="G1597" s="174">
        <v>338800</v>
      </c>
      <c r="H1597" s="174">
        <v>20</v>
      </c>
      <c r="I1597" s="175">
        <f>IF(Table2[[#This Row],[Số lượng]]&lt;&gt;0,Table2[[#This Row],[Số lượng]]*Table2[[#This Row],[Đơn giá mua]],"")</f>
        <v>6776000</v>
      </c>
      <c r="J1597" s="175" t="str">
        <f ca="1">IF(AND(Table2[[#This Row],[Tên hàng hóa]]&lt;&gt;0,D1598=""),SUM(OFFSET(Table2[[#This Row],[Thành tiền]],0,0,-COUNTIF(Table2[Số HĐ],Table2[[#This Row],[Số HĐ]]))),"")</f>
        <v/>
      </c>
      <c r="K1597" s="174"/>
      <c r="L159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97" s="176"/>
    </row>
    <row r="1598" spans="1:13" ht="35.1" customHeight="1" x14ac:dyDescent="0.2">
      <c r="A1598" s="169">
        <v>42621</v>
      </c>
      <c r="B1598" s="149" t="s">
        <v>3580</v>
      </c>
      <c r="C1598" s="171" t="s">
        <v>1119</v>
      </c>
      <c r="D1598" s="150" t="s">
        <v>1731</v>
      </c>
      <c r="E1598" s="173" t="str">
        <f>IF(Table2[[#This Row],[Tên hàng hóa]]&lt;&gt;0,VLOOKUP(Table2[[#This Row],[Tên hàng hóa]],Table1[[Tên hàng hóa]:[Quy cách]],2,0),"")</f>
        <v>Schneider</v>
      </c>
      <c r="F1598" s="173" t="str">
        <f>IF(Table2[[#This Row],[Tên hàng hóa]]&lt;&gt;0,VLOOKUP(Table2[[#This Row],[Tên hàng hóa]],Table1[[Tên hàng hóa]:[ĐVT]],3,0),"")</f>
        <v>Cái</v>
      </c>
      <c r="G1598" s="174">
        <v>542300</v>
      </c>
      <c r="H1598" s="174">
        <v>10</v>
      </c>
      <c r="I1598" s="175">
        <f>IF(Table2[[#This Row],[Số lượng]]&lt;&gt;0,Table2[[#This Row],[Số lượng]]*Table2[[#This Row],[Đơn giá mua]],"")</f>
        <v>5423000</v>
      </c>
      <c r="J1598" s="175" t="str">
        <f ca="1">IF(AND(Table2[[#This Row],[Tên hàng hóa]]&lt;&gt;0,D1599=""),SUM(OFFSET(Table2[[#This Row],[Thành tiền]],0,0,-COUNTIF(Table2[Số HĐ],Table2[[#This Row],[Số HĐ]]))),"")</f>
        <v/>
      </c>
      <c r="K1598" s="174"/>
      <c r="L159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598" s="176"/>
    </row>
    <row r="1599" spans="1:13" ht="35.1" customHeight="1" x14ac:dyDescent="0.2">
      <c r="A1599" s="169">
        <v>42621</v>
      </c>
      <c r="B1599" s="149" t="s">
        <v>3580</v>
      </c>
      <c r="C1599" s="171" t="s">
        <v>1119</v>
      </c>
      <c r="D1599" s="150" t="s">
        <v>2007</v>
      </c>
      <c r="E1599" s="173" t="str">
        <f>IF(Table2[[#This Row],[Tên hàng hóa]]&lt;&gt;0,VLOOKUP(Table2[[#This Row],[Tên hàng hóa]],Table1[[Tên hàng hóa]:[Quy cách]],2,0),"")</f>
        <v>Schneider</v>
      </c>
      <c r="F1599" s="173" t="str">
        <f>IF(Table2[[#This Row],[Tên hàng hóa]]&lt;&gt;0,VLOOKUP(Table2[[#This Row],[Tên hàng hóa]],Table1[[Tên hàng hóa]:[ĐVT]],3,0),"")</f>
        <v>Cái</v>
      </c>
      <c r="G1599" s="174">
        <v>676500</v>
      </c>
      <c r="H1599" s="174">
        <v>5</v>
      </c>
      <c r="I1599" s="175">
        <f>IF(Table2[[#This Row],[Số lượng]]&lt;&gt;0,Table2[[#This Row],[Số lượng]]*Table2[[#This Row],[Đơn giá mua]],"")</f>
        <v>3382500</v>
      </c>
      <c r="J1599" s="175">
        <f ca="1">IF(AND(Table2[[#This Row],[Tên hàng hóa]]&lt;&gt;0,D1600=""),SUM(OFFSET(Table2[[#This Row],[Thành tiền]],0,0,-COUNTIF(Table2[Số HĐ],Table2[[#This Row],[Số HĐ]]))),"")</f>
        <v>15581500</v>
      </c>
      <c r="K1599" s="152" t="s">
        <v>464</v>
      </c>
      <c r="L1599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599" s="153" t="s">
        <v>3638</v>
      </c>
    </row>
    <row r="1600" spans="1:13" ht="35.1" customHeight="1" x14ac:dyDescent="0.2">
      <c r="A1600" s="169"/>
      <c r="B1600" s="170"/>
      <c r="C1600" s="171" t="str">
        <f t="shared" si="35"/>
        <v/>
      </c>
      <c r="D1600" s="172"/>
      <c r="E1600" s="173" t="str">
        <f>IF(Table2[[#This Row],[Tên hàng hóa]]&lt;&gt;0,VLOOKUP(Table2[[#This Row],[Tên hàng hóa]],Table1[[Tên hàng hóa]:[Quy cách]],2,0),"")</f>
        <v/>
      </c>
      <c r="F1600" s="173" t="str">
        <f>IF(Table2[[#This Row],[Tên hàng hóa]]&lt;&gt;0,VLOOKUP(Table2[[#This Row],[Tên hàng hóa]],Table1[[Tên hàng hóa]:[ĐVT]],3,0),"")</f>
        <v/>
      </c>
      <c r="G1600" s="174"/>
      <c r="H1600" s="174"/>
      <c r="I1600" s="175" t="str">
        <f>IF(Table2[[#This Row],[Số lượng]]&lt;&gt;0,Table2[[#This Row],[Số lượng]]*Table2[[#This Row],[Đơn giá mua]],"")</f>
        <v/>
      </c>
      <c r="J1600" s="175" t="str">
        <f ca="1">IF(AND(Table2[[#This Row],[Tên hàng hóa]]&lt;&gt;0,D1601=""),SUM(OFFSET(Table2[[#This Row],[Thành tiền]],0,0,-COUNTIF(Table2[Số HĐ],Table2[[#This Row],[Số HĐ]]))),"")</f>
        <v/>
      </c>
      <c r="K1600" s="174"/>
      <c r="L160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00" s="176"/>
    </row>
    <row r="1601" spans="1:13" ht="35.1" customHeight="1" x14ac:dyDescent="0.2">
      <c r="A1601" s="169">
        <v>42625</v>
      </c>
      <c r="B1601" s="149" t="s">
        <v>3594</v>
      </c>
      <c r="C1601" s="154" t="s">
        <v>2414</v>
      </c>
      <c r="D1601" s="150" t="s">
        <v>3093</v>
      </c>
      <c r="E1601" s="173" t="str">
        <f>IF(Table2[[#This Row],[Tên hàng hóa]]&lt;&gt;0,VLOOKUP(Table2[[#This Row],[Tên hàng hóa]],Table1[[Tên hàng hóa]:[Quy cách]],2,0),"")</f>
        <v>PARKER</v>
      </c>
      <c r="F1601" s="173" t="str">
        <f>IF(Table2[[#This Row],[Tên hàng hóa]]&lt;&gt;0,VLOOKUP(Table2[[#This Row],[Tên hàng hóa]],Table1[[Tên hàng hóa]:[ĐVT]],3,0),"")</f>
        <v>Cái</v>
      </c>
      <c r="G1601" s="174">
        <v>871200</v>
      </c>
      <c r="H1601" s="174">
        <v>2</v>
      </c>
      <c r="I1601" s="175">
        <f>IF(Table2[[#This Row],[Số lượng]]&lt;&gt;0,Table2[[#This Row],[Số lượng]]*Table2[[#This Row],[Đơn giá mua]],"")</f>
        <v>1742400</v>
      </c>
      <c r="J1601" s="175">
        <f ca="1">IF(AND(Table2[[#This Row],[Tên hàng hóa]]&lt;&gt;0,D1602=""),SUM(OFFSET(Table2[[#This Row],[Thành tiền]],0,0,-COUNTIF(Table2[Số HĐ],Table2[[#This Row],[Số HĐ]]))),"")</f>
        <v>1742400</v>
      </c>
      <c r="K1601" s="152" t="s">
        <v>464</v>
      </c>
      <c r="L1601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01" s="153" t="s">
        <v>2136</v>
      </c>
    </row>
    <row r="1602" spans="1:13" ht="35.1" customHeight="1" x14ac:dyDescent="0.2">
      <c r="A1602" s="169"/>
      <c r="B1602" s="170"/>
      <c r="C1602" s="171" t="str">
        <f t="shared" si="35"/>
        <v/>
      </c>
      <c r="D1602" s="172"/>
      <c r="E1602" s="173" t="str">
        <f>IF(Table2[[#This Row],[Tên hàng hóa]]&lt;&gt;0,VLOOKUP(Table2[[#This Row],[Tên hàng hóa]],Table1[[Tên hàng hóa]:[Quy cách]],2,0),"")</f>
        <v/>
      </c>
      <c r="F1602" s="173" t="str">
        <f>IF(Table2[[#This Row],[Tên hàng hóa]]&lt;&gt;0,VLOOKUP(Table2[[#This Row],[Tên hàng hóa]],Table1[[Tên hàng hóa]:[ĐVT]],3,0),"")</f>
        <v/>
      </c>
      <c r="G1602" s="174"/>
      <c r="H1602" s="174"/>
      <c r="I1602" s="175" t="str">
        <f>IF(Table2[[#This Row],[Số lượng]]&lt;&gt;0,Table2[[#This Row],[Số lượng]]*Table2[[#This Row],[Đơn giá mua]],"")</f>
        <v/>
      </c>
      <c r="J1602" s="175" t="str">
        <f ca="1">IF(AND(Table2[[#This Row],[Tên hàng hóa]]&lt;&gt;0,D1603=""),SUM(OFFSET(Table2[[#This Row],[Thành tiền]],0,0,-COUNTIF(Table2[Số HĐ],Table2[[#This Row],[Số HĐ]]))),"")</f>
        <v/>
      </c>
      <c r="K1602" s="174"/>
      <c r="L160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02" s="176"/>
    </row>
    <row r="1603" spans="1:13" ht="35.1" customHeight="1" x14ac:dyDescent="0.2">
      <c r="A1603" s="169">
        <v>42626</v>
      </c>
      <c r="B1603" s="149" t="s">
        <v>3603</v>
      </c>
      <c r="C1603" s="154" t="s">
        <v>3604</v>
      </c>
      <c r="D1603" s="150" t="s">
        <v>2297</v>
      </c>
      <c r="E1603" s="173" t="str">
        <f>IF(Table2[[#This Row],[Tên hàng hóa]]&lt;&gt;0,VLOOKUP(Table2[[#This Row],[Tên hàng hóa]],Table1[[Tên hàng hóa]:[Quy cách]],2,0),"")</f>
        <v>Philips</v>
      </c>
      <c r="F1603" s="173" t="str">
        <f>IF(Table2[[#This Row],[Tên hàng hóa]]&lt;&gt;0,VLOOKUP(Table2[[#This Row],[Tên hàng hóa]],Table1[[Tên hàng hóa]:[ĐVT]],3,0),"")</f>
        <v>Cái</v>
      </c>
      <c r="G1603" s="174">
        <v>78000</v>
      </c>
      <c r="H1603" s="174">
        <v>20</v>
      </c>
      <c r="I1603" s="175">
        <f>IF(Table2[[#This Row],[Số lượng]]&lt;&gt;0,Table2[[#This Row],[Số lượng]]*Table2[[#This Row],[Đơn giá mua]],"")</f>
        <v>1560000</v>
      </c>
      <c r="J1603" s="175">
        <f ca="1">IF(AND(Table2[[#This Row],[Tên hàng hóa]]&lt;&gt;0,D1604=""),SUM(OFFSET(Table2[[#This Row],[Thành tiền]],0,0,-COUNTIF(Table2[Số HĐ],Table2[[#This Row],[Số HĐ]]))),"")</f>
        <v>1560000</v>
      </c>
      <c r="K1603" s="152" t="s">
        <v>464</v>
      </c>
      <c r="L1603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03" s="153" t="s">
        <v>2136</v>
      </c>
    </row>
    <row r="1604" spans="1:13" ht="35.1" customHeight="1" x14ac:dyDescent="0.2">
      <c r="A1604" s="169"/>
      <c r="B1604" s="170"/>
      <c r="C1604" s="171" t="str">
        <f>IF(AND(D1604&lt;&gt;0,D1605=""),C1459,"")</f>
        <v/>
      </c>
      <c r="D1604" s="172"/>
      <c r="E1604" s="173" t="str">
        <f>IF(Table2[[#This Row],[Tên hàng hóa]]&lt;&gt;0,VLOOKUP(Table2[[#This Row],[Tên hàng hóa]],Table1[[Tên hàng hóa]:[Quy cách]],2,0),"")</f>
        <v/>
      </c>
      <c r="F1604" s="173" t="str">
        <f>IF(Table2[[#This Row],[Tên hàng hóa]]&lt;&gt;0,VLOOKUP(Table2[[#This Row],[Tên hàng hóa]],Table1[[Tên hàng hóa]:[ĐVT]],3,0),"")</f>
        <v/>
      </c>
      <c r="G1604" s="174"/>
      <c r="H1604" s="174"/>
      <c r="I1604" s="175" t="str">
        <f>IF(Table2[[#This Row],[Số lượng]]&lt;&gt;0,Table2[[#This Row],[Số lượng]]*Table2[[#This Row],[Đơn giá mua]],"")</f>
        <v/>
      </c>
      <c r="J1604" s="175" t="str">
        <f ca="1">IF(AND(Table2[[#This Row],[Tên hàng hóa]]&lt;&gt;0,D1605=""),SUM(OFFSET(Table2[[#This Row],[Thành tiền]],0,0,-COUNTIF(Table2[Số HĐ],Table2[[#This Row],[Số HĐ]]))),"")</f>
        <v/>
      </c>
      <c r="K1604" s="174"/>
      <c r="L160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04" s="176"/>
    </row>
    <row r="1605" spans="1:13" ht="35.1" customHeight="1" x14ac:dyDescent="0.2">
      <c r="A1605" s="169">
        <v>42627</v>
      </c>
      <c r="B1605" s="149" t="s">
        <v>3607</v>
      </c>
      <c r="C1605" s="171" t="s">
        <v>1119</v>
      </c>
      <c r="D1605" s="150" t="s">
        <v>3606</v>
      </c>
      <c r="E1605" s="173" t="str">
        <f>IF(Table2[[#This Row],[Tên hàng hóa]]&lt;&gt;0,VLOOKUP(Table2[[#This Row],[Tên hàng hóa]],Table1[[Tên hàng hóa]:[Quy cách]],2,0),"")</f>
        <v>Rờ le nhiệt Schneider</v>
      </c>
      <c r="F1605" s="173" t="str">
        <f>IF(Table2[[#This Row],[Tên hàng hóa]]&lt;&gt;0,VLOOKUP(Table2[[#This Row],[Tên hàng hóa]],Table1[[Tên hàng hóa]:[ĐVT]],3,0),"")</f>
        <v>Cái</v>
      </c>
      <c r="G1605" s="174">
        <v>7035600</v>
      </c>
      <c r="H1605" s="174">
        <v>1</v>
      </c>
      <c r="I1605" s="175">
        <f>IF(Table2[[#This Row],[Số lượng]]&lt;&gt;0,Table2[[#This Row],[Số lượng]]*Table2[[#This Row],[Đơn giá mua]],"")</f>
        <v>7035600</v>
      </c>
      <c r="J1605" s="175">
        <f ca="1">IF(AND(Table2[[#This Row],[Tên hàng hóa]]&lt;&gt;0,D1606=""),SUM(OFFSET(Table2[[#This Row],[Thành tiền]],0,0,-COUNTIF(Table2[Số HĐ],Table2[[#This Row],[Số HĐ]]))),"")</f>
        <v>7035600</v>
      </c>
      <c r="K1605" s="152" t="s">
        <v>464</v>
      </c>
      <c r="L1605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05" s="153" t="s">
        <v>3638</v>
      </c>
    </row>
    <row r="1606" spans="1:13" ht="35.1" customHeight="1" x14ac:dyDescent="0.2">
      <c r="A1606" s="169"/>
      <c r="B1606" s="170"/>
      <c r="C1606" s="171" t="str">
        <f t="shared" ref="C1606:C1638" si="36">IF(AND(D1606&lt;&gt;0,D1607=""),C1605,"")</f>
        <v/>
      </c>
      <c r="D1606" s="172"/>
      <c r="E1606" s="173" t="str">
        <f>IF(Table2[[#This Row],[Tên hàng hóa]]&lt;&gt;0,VLOOKUP(Table2[[#This Row],[Tên hàng hóa]],Table1[[Tên hàng hóa]:[Quy cách]],2,0),"")</f>
        <v/>
      </c>
      <c r="F1606" s="173" t="str">
        <f>IF(Table2[[#This Row],[Tên hàng hóa]]&lt;&gt;0,VLOOKUP(Table2[[#This Row],[Tên hàng hóa]],Table1[[Tên hàng hóa]:[ĐVT]],3,0),"")</f>
        <v/>
      </c>
      <c r="G1606" s="174"/>
      <c r="H1606" s="174"/>
      <c r="I1606" s="175" t="str">
        <f>IF(Table2[[#This Row],[Số lượng]]&lt;&gt;0,Table2[[#This Row],[Số lượng]]*Table2[[#This Row],[Đơn giá mua]],"")</f>
        <v/>
      </c>
      <c r="J1606" s="175" t="str">
        <f ca="1">IF(AND(Table2[[#This Row],[Tên hàng hóa]]&lt;&gt;0,D1607=""),SUM(OFFSET(Table2[[#This Row],[Thành tiền]],0,0,-COUNTIF(Table2[Số HĐ],Table2[[#This Row],[Số HĐ]]))),"")</f>
        <v/>
      </c>
      <c r="K1606" s="174"/>
      <c r="L160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06" s="176"/>
    </row>
    <row r="1607" spans="1:13" ht="35.1" customHeight="1" x14ac:dyDescent="0.2">
      <c r="A1607" s="169">
        <v>42628</v>
      </c>
      <c r="B1607" s="149" t="s">
        <v>3610</v>
      </c>
      <c r="C1607" s="171" t="s">
        <v>480</v>
      </c>
      <c r="D1607" s="150" t="s">
        <v>311</v>
      </c>
      <c r="E1607" s="173" t="str">
        <f>IF(Table2[[#This Row],[Tên hàng hóa]]&lt;&gt;0,VLOOKUP(Table2[[#This Row],[Tên hàng hóa]],Table1[[Tên hàng hóa]:[Quy cách]],2,0),"")</f>
        <v>Đầu dò nhiệt độ</v>
      </c>
      <c r="F1607" s="173" t="str">
        <f>IF(Table2[[#This Row],[Tên hàng hóa]]&lt;&gt;0,VLOOKUP(Table2[[#This Row],[Tên hàng hóa]],Table1[[Tên hàng hóa]:[ĐVT]],3,0),"")</f>
        <v>Cái</v>
      </c>
      <c r="G1607" s="174">
        <v>1448700</v>
      </c>
      <c r="H1607" s="174">
        <v>2</v>
      </c>
      <c r="I1607" s="175">
        <f>IF(Table2[[#This Row],[Số lượng]]&lt;&gt;0,Table2[[#This Row],[Số lượng]]*Table2[[#This Row],[Đơn giá mua]],"")</f>
        <v>2897400</v>
      </c>
      <c r="J1607" s="175" t="str">
        <f ca="1">IF(AND(Table2[[#This Row],[Tên hàng hóa]]&lt;&gt;0,D1608=""),SUM(OFFSET(Table2[[#This Row],[Thành tiền]],0,0,-COUNTIF(Table2[Số HĐ],Table2[[#This Row],[Số HĐ]]))),"")</f>
        <v/>
      </c>
      <c r="K1607" s="174"/>
      <c r="L160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07" s="176"/>
    </row>
    <row r="1608" spans="1:13" ht="35.1" customHeight="1" x14ac:dyDescent="0.2">
      <c r="A1608" s="169">
        <v>42628</v>
      </c>
      <c r="B1608" s="149" t="s">
        <v>3610</v>
      </c>
      <c r="C1608" s="171" t="s">
        <v>480</v>
      </c>
      <c r="D1608" s="150" t="s">
        <v>3624</v>
      </c>
      <c r="E1608" s="173" t="str">
        <f>IF(Table2[[#This Row],[Tên hàng hóa]]&lt;&gt;0,VLOOKUP(Table2[[#This Row],[Tên hàng hóa]],Table1[[Tên hàng hóa]:[Quy cách]],2,0),"")</f>
        <v>Thiết bị lập trình OMRON</v>
      </c>
      <c r="F1608" s="173" t="str">
        <f>IF(Table2[[#This Row],[Tên hàng hóa]]&lt;&gt;0,VLOOKUP(Table2[[#This Row],[Tên hàng hóa]],Table1[[Tên hàng hóa]:[ĐVT]],3,0),"")</f>
        <v>Cái</v>
      </c>
      <c r="G1608" s="174">
        <v>6380000</v>
      </c>
      <c r="H1608" s="174">
        <v>3</v>
      </c>
      <c r="I1608" s="175">
        <f>IF(Table2[[#This Row],[Số lượng]]&lt;&gt;0,Table2[[#This Row],[Số lượng]]*Table2[[#This Row],[Đơn giá mua]],"")</f>
        <v>19140000</v>
      </c>
      <c r="J1608" s="175">
        <f ca="1">IF(AND(Table2[[#This Row],[Tên hàng hóa]]&lt;&gt;0,D1609=""),SUM(OFFSET(Table2[[#This Row],[Thành tiền]],0,0,-COUNTIF(Table2[Số HĐ],Table2[[#This Row],[Số HĐ]]))),"")</f>
        <v>22037400</v>
      </c>
      <c r="K1608" s="152" t="s">
        <v>464</v>
      </c>
      <c r="L1608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08" s="153" t="s">
        <v>4142</v>
      </c>
    </row>
    <row r="1609" spans="1:13" ht="35.1" customHeight="1" x14ac:dyDescent="0.2">
      <c r="A1609" s="169"/>
      <c r="B1609" s="170"/>
      <c r="C1609" s="171" t="str">
        <f t="shared" si="36"/>
        <v/>
      </c>
      <c r="D1609" s="172"/>
      <c r="E1609" s="173" t="str">
        <f>IF(Table2[[#This Row],[Tên hàng hóa]]&lt;&gt;0,VLOOKUP(Table2[[#This Row],[Tên hàng hóa]],Table1[[Tên hàng hóa]:[Quy cách]],2,0),"")</f>
        <v/>
      </c>
      <c r="F1609" s="173" t="str">
        <f>IF(Table2[[#This Row],[Tên hàng hóa]]&lt;&gt;0,VLOOKUP(Table2[[#This Row],[Tên hàng hóa]],Table1[[Tên hàng hóa]:[ĐVT]],3,0),"")</f>
        <v/>
      </c>
      <c r="G1609" s="174"/>
      <c r="H1609" s="174"/>
      <c r="I1609" s="175" t="str">
        <f>IF(Table2[[#This Row],[Số lượng]]&lt;&gt;0,Table2[[#This Row],[Số lượng]]*Table2[[#This Row],[Đơn giá mua]],"")</f>
        <v/>
      </c>
      <c r="J1609" s="175" t="str">
        <f ca="1">IF(AND(Table2[[#This Row],[Tên hàng hóa]]&lt;&gt;0,D1610=""),SUM(OFFSET(Table2[[#This Row],[Thành tiền]],0,0,-COUNTIF(Table2[Số HĐ],Table2[[#This Row],[Số HĐ]]))),"")</f>
        <v/>
      </c>
      <c r="K1609" s="174"/>
      <c r="L160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09" s="176"/>
    </row>
    <row r="1610" spans="1:13" ht="35.1" customHeight="1" x14ac:dyDescent="0.2">
      <c r="A1610" s="169">
        <v>42627</v>
      </c>
      <c r="B1610" s="149" t="s">
        <v>3626</v>
      </c>
      <c r="C1610" s="171" t="s">
        <v>480</v>
      </c>
      <c r="D1610" s="150" t="s">
        <v>3450</v>
      </c>
      <c r="E1610" s="173" t="str">
        <f>IF(Table2[[#This Row],[Tên hàng hóa]]&lt;&gt;0,VLOOKUP(Table2[[#This Row],[Tên hàng hóa]],Table1[[Tên hàng hóa]:[Quy cách]],2,0),"")</f>
        <v>OMRON</v>
      </c>
      <c r="F1610" s="173" t="str">
        <f>IF(Table2[[#This Row],[Tên hàng hóa]]&lt;&gt;0,VLOOKUP(Table2[[#This Row],[Tên hàng hóa]],Table1[[Tên hàng hóa]:[ĐVT]],3,0),"")</f>
        <v>Cái</v>
      </c>
      <c r="G1610" s="174">
        <v>39600</v>
      </c>
      <c r="H1610" s="174">
        <v>7</v>
      </c>
      <c r="I1610" s="175">
        <f>IF(Table2[[#This Row],[Số lượng]]&lt;&gt;0,Table2[[#This Row],[Số lượng]]*Table2[[#This Row],[Đơn giá mua]],"")</f>
        <v>277200</v>
      </c>
      <c r="J1610" s="175" t="str">
        <f ca="1">IF(AND(Table2[[#This Row],[Tên hàng hóa]]&lt;&gt;0,D1611=""),SUM(OFFSET(Table2[[#This Row],[Thành tiền]],0,0,-COUNTIF(Table2[Số HĐ],Table2[[#This Row],[Số HĐ]]))),"")</f>
        <v/>
      </c>
      <c r="K1610" s="174"/>
      <c r="L161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10" s="176"/>
    </row>
    <row r="1611" spans="1:13" ht="35.1" customHeight="1" x14ac:dyDescent="0.2">
      <c r="A1611" s="169">
        <v>42627</v>
      </c>
      <c r="B1611" s="149" t="s">
        <v>3626</v>
      </c>
      <c r="C1611" s="171" t="s">
        <v>480</v>
      </c>
      <c r="D1611" s="150" t="s">
        <v>326</v>
      </c>
      <c r="E1611" s="173" t="str">
        <f>IF(Table2[[#This Row],[Tên hàng hóa]]&lt;&gt;0,VLOOKUP(Table2[[#This Row],[Tên hàng hóa]],Table1[[Tên hàng hóa]:[Quy cách]],2,0),"")</f>
        <v>Điều Khiển Mức Nước</v>
      </c>
      <c r="F1611" s="173" t="str">
        <f>IF(Table2[[#This Row],[Tên hàng hóa]]&lt;&gt;0,VLOOKUP(Table2[[#This Row],[Tên hàng hóa]],Table1[[Tên hàng hóa]:[ĐVT]],3,0),"")</f>
        <v>Cái</v>
      </c>
      <c r="G1611" s="174">
        <v>290400</v>
      </c>
      <c r="H1611" s="174">
        <v>7</v>
      </c>
      <c r="I1611" s="175">
        <f>IF(Table2[[#This Row],[Số lượng]]&lt;&gt;0,Table2[[#This Row],[Số lượng]]*Table2[[#This Row],[Đơn giá mua]],"")</f>
        <v>2032800</v>
      </c>
      <c r="J1611" s="175" t="str">
        <f ca="1">IF(AND(Table2[[#This Row],[Tên hàng hóa]]&lt;&gt;0,D1612=""),SUM(OFFSET(Table2[[#This Row],[Thành tiền]],0,0,-COUNTIF(Table2[Số HĐ],Table2[[#This Row],[Số HĐ]]))),"")</f>
        <v/>
      </c>
      <c r="K1611" s="174"/>
      <c r="L161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11" s="176"/>
    </row>
    <row r="1612" spans="1:13" ht="35.1" customHeight="1" x14ac:dyDescent="0.2">
      <c r="A1612" s="169">
        <v>42627</v>
      </c>
      <c r="B1612" s="149" t="s">
        <v>3626</v>
      </c>
      <c r="C1612" s="171" t="s">
        <v>480</v>
      </c>
      <c r="D1612" s="150" t="s">
        <v>511</v>
      </c>
      <c r="E1612" s="173" t="str">
        <f>IF(Table2[[#This Row],[Tên hàng hóa]]&lt;&gt;0,VLOOKUP(Table2[[#This Row],[Tên hàng hóa]],Table1[[Tên hàng hóa]:[Quy cách]],2,0),"")</f>
        <v>Điều Khiển Mức Nước</v>
      </c>
      <c r="F1612" s="173" t="str">
        <f>IF(Table2[[#This Row],[Tên hàng hóa]]&lt;&gt;0,VLOOKUP(Table2[[#This Row],[Tên hàng hóa]],Table1[[Tên hàng hóa]:[ĐVT]],3,0),"")</f>
        <v>Cái</v>
      </c>
      <c r="G1612" s="174">
        <v>119900</v>
      </c>
      <c r="H1612" s="174">
        <v>21</v>
      </c>
      <c r="I1612" s="175">
        <f>IF(Table2[[#This Row],[Số lượng]]&lt;&gt;0,Table2[[#This Row],[Số lượng]]*Table2[[#This Row],[Đơn giá mua]],"")</f>
        <v>2517900</v>
      </c>
      <c r="J1612" s="175">
        <f ca="1">IF(AND(Table2[[#This Row],[Tên hàng hóa]]&lt;&gt;0,D1613=""),SUM(OFFSET(Table2[[#This Row],[Thành tiền]],0,0,-COUNTIF(Table2[Số HĐ],Table2[[#This Row],[Số HĐ]]))),"")</f>
        <v>4827900</v>
      </c>
      <c r="K1612" s="152" t="s">
        <v>464</v>
      </c>
      <c r="L1612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12" s="153" t="s">
        <v>4142</v>
      </c>
    </row>
    <row r="1613" spans="1:13" ht="35.1" customHeight="1" x14ac:dyDescent="0.2">
      <c r="A1613" s="169"/>
      <c r="B1613" s="170"/>
      <c r="C1613" s="171" t="str">
        <f t="shared" si="36"/>
        <v/>
      </c>
      <c r="D1613" s="172"/>
      <c r="E1613" s="173" t="str">
        <f>IF(Table2[[#This Row],[Tên hàng hóa]]&lt;&gt;0,VLOOKUP(Table2[[#This Row],[Tên hàng hóa]],Table1[[Tên hàng hóa]:[Quy cách]],2,0),"")</f>
        <v/>
      </c>
      <c r="F1613" s="173" t="str">
        <f>IF(Table2[[#This Row],[Tên hàng hóa]]&lt;&gt;0,VLOOKUP(Table2[[#This Row],[Tên hàng hóa]],Table1[[Tên hàng hóa]:[ĐVT]],3,0),"")</f>
        <v/>
      </c>
      <c r="G1613" s="174"/>
      <c r="H1613" s="174"/>
      <c r="I1613" s="175" t="str">
        <f>IF(Table2[[#This Row],[Số lượng]]&lt;&gt;0,Table2[[#This Row],[Số lượng]]*Table2[[#This Row],[Đơn giá mua]],"")</f>
        <v/>
      </c>
      <c r="J1613" s="175" t="str">
        <f ca="1">IF(AND(Table2[[#This Row],[Tên hàng hóa]]&lt;&gt;0,D1614=""),SUM(OFFSET(Table2[[#This Row],[Thành tiền]],0,0,-COUNTIF(Table2[Số HĐ],Table2[[#This Row],[Số HĐ]]))),"")</f>
        <v/>
      </c>
      <c r="K1613" s="174"/>
      <c r="L161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13" s="176"/>
    </row>
    <row r="1614" spans="1:13" ht="35.1" customHeight="1" x14ac:dyDescent="0.2">
      <c r="A1614" s="169">
        <v>42630</v>
      </c>
      <c r="B1614" s="149" t="s">
        <v>3627</v>
      </c>
      <c r="C1614" s="171" t="s">
        <v>480</v>
      </c>
      <c r="D1614" s="150" t="s">
        <v>3619</v>
      </c>
      <c r="E1614" s="173" t="str">
        <f>IF(Table2[[#This Row],[Tên hàng hóa]]&lt;&gt;0,VLOOKUP(Table2[[#This Row],[Tên hàng hóa]],Table1[[Tên hàng hóa]:[Quy cách]],2,0),"")</f>
        <v>OMRON</v>
      </c>
      <c r="F1614" s="173" t="str">
        <f>IF(Table2[[#This Row],[Tên hàng hóa]]&lt;&gt;0,VLOOKUP(Table2[[#This Row],[Tên hàng hóa]],Table1[[Tên hàng hóa]:[ĐVT]],3,0),"")</f>
        <v>Cái</v>
      </c>
      <c r="G1614" s="174">
        <v>385000</v>
      </c>
      <c r="H1614" s="174">
        <v>2</v>
      </c>
      <c r="I1614" s="175">
        <f>IF(Table2[[#This Row],[Số lượng]]&lt;&gt;0,Table2[[#This Row],[Số lượng]]*Table2[[#This Row],[Đơn giá mua]],"")</f>
        <v>770000</v>
      </c>
      <c r="J1614" s="175" t="str">
        <f ca="1">IF(AND(Table2[[#This Row],[Tên hàng hóa]]&lt;&gt;0,D1615=""),SUM(OFFSET(Table2[[#This Row],[Thành tiền]],0,0,-COUNTIF(Table2[Số HĐ],Table2[[#This Row],[Số HĐ]]))),"")</f>
        <v/>
      </c>
      <c r="K1614" s="174"/>
      <c r="L161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14" s="176"/>
    </row>
    <row r="1615" spans="1:13" ht="35.1" customHeight="1" x14ac:dyDescent="0.2">
      <c r="A1615" s="169">
        <v>42630</v>
      </c>
      <c r="B1615" s="149" t="s">
        <v>3627</v>
      </c>
      <c r="C1615" s="171" t="s">
        <v>480</v>
      </c>
      <c r="D1615" s="150" t="s">
        <v>511</v>
      </c>
      <c r="E1615" s="173" t="str">
        <f>IF(Table2[[#This Row],[Tên hàng hóa]]&lt;&gt;0,VLOOKUP(Table2[[#This Row],[Tên hàng hóa]],Table1[[Tên hàng hóa]:[Quy cách]],2,0),"")</f>
        <v>Điều Khiển Mức Nước</v>
      </c>
      <c r="F1615" s="173" t="str">
        <f>IF(Table2[[#This Row],[Tên hàng hóa]]&lt;&gt;0,VLOOKUP(Table2[[#This Row],[Tên hàng hóa]],Table1[[Tên hàng hóa]:[ĐVT]],3,0),"")</f>
        <v>Cái</v>
      </c>
      <c r="G1615" s="174">
        <v>119900</v>
      </c>
      <c r="H1615" s="174">
        <v>8</v>
      </c>
      <c r="I1615" s="175">
        <f>IF(Table2[[#This Row],[Số lượng]]&lt;&gt;0,Table2[[#This Row],[Số lượng]]*Table2[[#This Row],[Đơn giá mua]],"")</f>
        <v>959200</v>
      </c>
      <c r="J1615" s="175">
        <f ca="1">IF(AND(Table2[[#This Row],[Tên hàng hóa]]&lt;&gt;0,D1616=""),SUM(OFFSET(Table2[[#This Row],[Thành tiền]],0,0,-COUNTIF(Table2[Số HĐ],Table2[[#This Row],[Số HĐ]]))),"")</f>
        <v>1729200</v>
      </c>
      <c r="K1615" s="152" t="s">
        <v>464</v>
      </c>
      <c r="L1615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15" s="153" t="s">
        <v>4142</v>
      </c>
    </row>
    <row r="1616" spans="1:13" ht="35.1" customHeight="1" x14ac:dyDescent="0.2">
      <c r="A1616" s="169"/>
      <c r="B1616" s="170"/>
      <c r="C1616" s="171" t="str">
        <f t="shared" si="36"/>
        <v/>
      </c>
      <c r="D1616" s="172"/>
      <c r="E1616" s="173" t="str">
        <f>IF(Table2[[#This Row],[Tên hàng hóa]]&lt;&gt;0,VLOOKUP(Table2[[#This Row],[Tên hàng hóa]],Table1[[Tên hàng hóa]:[Quy cách]],2,0),"")</f>
        <v/>
      </c>
      <c r="F1616" s="173" t="str">
        <f>IF(Table2[[#This Row],[Tên hàng hóa]]&lt;&gt;0,VLOOKUP(Table2[[#This Row],[Tên hàng hóa]],Table1[[Tên hàng hóa]:[ĐVT]],3,0),"")</f>
        <v/>
      </c>
      <c r="G1616" s="174"/>
      <c r="H1616" s="174"/>
      <c r="I1616" s="175" t="str">
        <f>IF(Table2[[#This Row],[Số lượng]]&lt;&gt;0,Table2[[#This Row],[Số lượng]]*Table2[[#This Row],[Đơn giá mua]],"")</f>
        <v/>
      </c>
      <c r="J1616" s="175" t="str">
        <f ca="1">IF(AND(Table2[[#This Row],[Tên hàng hóa]]&lt;&gt;0,D1617=""),SUM(OFFSET(Table2[[#This Row],[Thành tiền]],0,0,-COUNTIF(Table2[Số HĐ],Table2[[#This Row],[Số HĐ]]))),"")</f>
        <v/>
      </c>
      <c r="K1616" s="174"/>
      <c r="L161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16" s="176"/>
    </row>
    <row r="1617" spans="1:13" ht="35.1" customHeight="1" x14ac:dyDescent="0.2">
      <c r="A1617" s="169">
        <v>42632</v>
      </c>
      <c r="B1617" s="149" t="s">
        <v>3628</v>
      </c>
      <c r="C1617" s="171" t="s">
        <v>480</v>
      </c>
      <c r="D1617" s="150" t="s">
        <v>857</v>
      </c>
      <c r="E1617" s="173" t="str">
        <f>IF(Table2[[#This Row],[Tên hàng hóa]]&lt;&gt;0,VLOOKUP(Table2[[#This Row],[Tên hàng hóa]],Table1[[Tên hàng hóa]:[Quy cách]],2,0),"")</f>
        <v>Cảm Biến</v>
      </c>
      <c r="F1617" s="173" t="str">
        <f>IF(Table2[[#This Row],[Tên hàng hóa]]&lt;&gt;0,VLOOKUP(Table2[[#This Row],[Tên hàng hóa]],Table1[[Tên hàng hóa]:[ĐVT]],3,0),"")</f>
        <v>Cái</v>
      </c>
      <c r="G1617" s="174">
        <v>77000</v>
      </c>
      <c r="H1617" s="174">
        <v>15</v>
      </c>
      <c r="I1617" s="175">
        <f>IF(Table2[[#This Row],[Số lượng]]&lt;&gt;0,Table2[[#This Row],[Số lượng]]*Table2[[#This Row],[Đơn giá mua]],"")</f>
        <v>1155000</v>
      </c>
      <c r="J1617" s="175" t="str">
        <f ca="1">IF(AND(Table2[[#This Row],[Tên hàng hóa]]&lt;&gt;0,D1618=""),SUM(OFFSET(Table2[[#This Row],[Thành tiền]],0,0,-COUNTIF(Table2[Số HĐ],Table2[[#This Row],[Số HĐ]]))),"")</f>
        <v/>
      </c>
      <c r="K1617" s="174"/>
      <c r="L161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17" s="176"/>
    </row>
    <row r="1618" spans="1:13" ht="35.1" customHeight="1" x14ac:dyDescent="0.2">
      <c r="A1618" s="169">
        <v>42632</v>
      </c>
      <c r="B1618" s="149" t="s">
        <v>3628</v>
      </c>
      <c r="C1618" s="171" t="s">
        <v>480</v>
      </c>
      <c r="D1618" s="150" t="s">
        <v>177</v>
      </c>
      <c r="E1618" s="173" t="str">
        <f>IF(Table2[[#This Row],[Tên hàng hóa]]&lt;&gt;0,VLOOKUP(Table2[[#This Row],[Tên hàng hóa]],Table1[[Tên hàng hóa]:[Quy cách]],2,0),"")</f>
        <v>Bộ Nguồn Xung</v>
      </c>
      <c r="F1618" s="173" t="str">
        <f>IF(Table2[[#This Row],[Tên hàng hóa]]&lt;&gt;0,VLOOKUP(Table2[[#This Row],[Tên hàng hóa]],Table1[[Tên hàng hóa]:[ĐVT]],3,0),"")</f>
        <v>Cái</v>
      </c>
      <c r="G1618" s="174">
        <v>3557400</v>
      </c>
      <c r="H1618" s="174">
        <v>1</v>
      </c>
      <c r="I1618" s="175">
        <f>IF(Table2[[#This Row],[Số lượng]]&lt;&gt;0,Table2[[#This Row],[Số lượng]]*Table2[[#This Row],[Đơn giá mua]],"")</f>
        <v>3557400</v>
      </c>
      <c r="J1618" s="175">
        <f ca="1">IF(AND(Table2[[#This Row],[Tên hàng hóa]]&lt;&gt;0,D1619=""),SUM(OFFSET(Table2[[#This Row],[Thành tiền]],0,0,-COUNTIF(Table2[Số HĐ],Table2[[#This Row],[Số HĐ]]))),"")</f>
        <v>4712400</v>
      </c>
      <c r="K1618" s="152" t="s">
        <v>464</v>
      </c>
      <c r="L1618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18" s="153" t="s">
        <v>4142</v>
      </c>
    </row>
    <row r="1619" spans="1:13" ht="35.1" customHeight="1" x14ac:dyDescent="0.2">
      <c r="A1619" s="169"/>
      <c r="B1619" s="170"/>
      <c r="C1619" s="171" t="str">
        <f t="shared" si="36"/>
        <v/>
      </c>
      <c r="D1619" s="172"/>
      <c r="E1619" s="173" t="str">
        <f>IF(Table2[[#This Row],[Tên hàng hóa]]&lt;&gt;0,VLOOKUP(Table2[[#This Row],[Tên hàng hóa]],Table1[[Tên hàng hóa]:[Quy cách]],2,0),"")</f>
        <v/>
      </c>
      <c r="F1619" s="173" t="str">
        <f>IF(Table2[[#This Row],[Tên hàng hóa]]&lt;&gt;0,VLOOKUP(Table2[[#This Row],[Tên hàng hóa]],Table1[[Tên hàng hóa]:[ĐVT]],3,0),"")</f>
        <v/>
      </c>
      <c r="G1619" s="174"/>
      <c r="H1619" s="174"/>
      <c r="I1619" s="175" t="str">
        <f>IF(Table2[[#This Row],[Số lượng]]&lt;&gt;0,Table2[[#This Row],[Số lượng]]*Table2[[#This Row],[Đơn giá mua]],"")</f>
        <v/>
      </c>
      <c r="J1619" s="175" t="str">
        <f ca="1">IF(AND(Table2[[#This Row],[Tên hàng hóa]]&lt;&gt;0,D1620=""),SUM(OFFSET(Table2[[#This Row],[Thành tiền]],0,0,-COUNTIF(Table2[Số HĐ],Table2[[#This Row],[Số HĐ]]))),"")</f>
        <v/>
      </c>
      <c r="K1619" s="174"/>
      <c r="L161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19" s="176"/>
    </row>
    <row r="1620" spans="1:13" ht="35.1" customHeight="1" x14ac:dyDescent="0.2">
      <c r="A1620" s="169">
        <v>42627</v>
      </c>
      <c r="B1620" s="149" t="s">
        <v>3639</v>
      </c>
      <c r="C1620" s="171" t="s">
        <v>521</v>
      </c>
      <c r="D1620" s="150" t="s">
        <v>107</v>
      </c>
      <c r="E1620" s="173" t="str">
        <f>IF(Table2[[#This Row],[Tên hàng hóa]]&lt;&gt;0,VLOOKUP(Table2[[#This Row],[Tên hàng hóa]],Table1[[Tên hàng hóa]:[Quy cách]],2,0),"")</f>
        <v>Bộ Điều Khiển Lập Trình</v>
      </c>
      <c r="F1620" s="173" t="str">
        <f>IF(Table2[[#This Row],[Tên hàng hóa]]&lt;&gt;0,VLOOKUP(Table2[[#This Row],[Tên hàng hóa]],Table1[[Tên hàng hóa]:[ĐVT]],3,0),"")</f>
        <v>Cái</v>
      </c>
      <c r="G1620" s="174">
        <v>2200000</v>
      </c>
      <c r="H1620" s="174">
        <v>7</v>
      </c>
      <c r="I1620" s="175">
        <f>IF(Table2[[#This Row],[Số lượng]]&lt;&gt;0,Table2[[#This Row],[Số lượng]]*Table2[[#This Row],[Đơn giá mua]],"")</f>
        <v>15400000</v>
      </c>
      <c r="J1620" s="175" t="str">
        <f ca="1">IF(AND(Table2[[#This Row],[Tên hàng hóa]]&lt;&gt;0,D1621=""),SUM(OFFSET(Table2[[#This Row],[Thành tiền]],0,0,-COUNTIF(Table2[Số HĐ],Table2[[#This Row],[Số HĐ]]))),"")</f>
        <v/>
      </c>
      <c r="K1620" s="174"/>
      <c r="L162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20" s="176"/>
    </row>
    <row r="1621" spans="1:13" ht="35.1" customHeight="1" x14ac:dyDescent="0.2">
      <c r="A1621" s="169">
        <v>42627</v>
      </c>
      <c r="B1621" s="149" t="s">
        <v>3639</v>
      </c>
      <c r="C1621" s="171" t="s">
        <v>521</v>
      </c>
      <c r="D1621" s="150" t="s">
        <v>319</v>
      </c>
      <c r="E1621" s="173" t="str">
        <f>IF(Table2[[#This Row],[Tên hàng hóa]]&lt;&gt;0,VLOOKUP(Table2[[#This Row],[Tên hàng hóa]],Table1[[Tên hàng hóa]:[Quy cách]],2,0),"")</f>
        <v>Điều Khiển Mức Nước</v>
      </c>
      <c r="F1621" s="173" t="str">
        <f>IF(Table2[[#This Row],[Tên hàng hóa]]&lt;&gt;0,VLOOKUP(Table2[[#This Row],[Tên hàng hóa]],Table1[[Tên hàng hóa]:[ĐVT]],3,0),"")</f>
        <v>Cái</v>
      </c>
      <c r="G1621" s="174">
        <v>990000</v>
      </c>
      <c r="H1621" s="174">
        <v>1</v>
      </c>
      <c r="I1621" s="175">
        <f>IF(Table2[[#This Row],[Số lượng]]&lt;&gt;0,Table2[[#This Row],[Số lượng]]*Table2[[#This Row],[Đơn giá mua]],"")</f>
        <v>990000</v>
      </c>
      <c r="J1621" s="175">
        <f ca="1">IF(AND(Table2[[#This Row],[Tên hàng hóa]]&lt;&gt;0,D1622=""),SUM(OFFSET(Table2[[#This Row],[Thành tiền]],0,0,-COUNTIF(Table2[Số HĐ],Table2[[#This Row],[Số HĐ]]))),"")</f>
        <v>16390000</v>
      </c>
      <c r="K1621" s="152" t="s">
        <v>464</v>
      </c>
      <c r="L1621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21" s="153" t="s">
        <v>4414</v>
      </c>
    </row>
    <row r="1622" spans="1:13" ht="35.1" customHeight="1" x14ac:dyDescent="0.2">
      <c r="A1622" s="169"/>
      <c r="B1622" s="149"/>
      <c r="C1622" s="171"/>
      <c r="D1622" s="150"/>
      <c r="E1622" s="173" t="str">
        <f>IF(Table2[[#This Row],[Tên hàng hóa]]&lt;&gt;0,VLOOKUP(Table2[[#This Row],[Tên hàng hóa]],Table1[[Tên hàng hóa]:[Quy cách]],2,0),"")</f>
        <v/>
      </c>
      <c r="F1622" s="173" t="str">
        <f>IF(Table2[[#This Row],[Tên hàng hóa]]&lt;&gt;0,VLOOKUP(Table2[[#This Row],[Tên hàng hóa]],Table1[[Tên hàng hóa]:[ĐVT]],3,0),"")</f>
        <v/>
      </c>
      <c r="G1622" s="174"/>
      <c r="H1622" s="174"/>
      <c r="I1622" s="175" t="str">
        <f>IF(Table2[[#This Row],[Số lượng]]&lt;&gt;0,Table2[[#This Row],[Số lượng]]*Table2[[#This Row],[Đơn giá mua]],"")</f>
        <v/>
      </c>
      <c r="J1622" s="175" t="str">
        <f ca="1">IF(AND(Table2[[#This Row],[Tên hàng hóa]]&lt;&gt;0,D1623=""),SUM(OFFSET(Table2[[#This Row],[Thành tiền]],0,0,-COUNTIF(Table2[Số HĐ],Table2[[#This Row],[Số HĐ]]))),"")</f>
        <v/>
      </c>
      <c r="K1622" s="174"/>
      <c r="L162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22" s="176"/>
    </row>
    <row r="1623" spans="1:13" ht="35.1" customHeight="1" x14ac:dyDescent="0.2">
      <c r="A1623" s="169">
        <v>42628</v>
      </c>
      <c r="B1623" s="149" t="s">
        <v>3640</v>
      </c>
      <c r="C1623" s="171" t="s">
        <v>521</v>
      </c>
      <c r="D1623" s="150" t="s">
        <v>245</v>
      </c>
      <c r="E1623" s="173" t="str">
        <f>IF(Table2[[#This Row],[Tên hàng hóa]]&lt;&gt;0,VLOOKUP(Table2[[#This Row],[Tên hàng hóa]],Table1[[Tên hàng hóa]:[Quy cách]],2,0),"")</f>
        <v>Cảm Biến</v>
      </c>
      <c r="F1623" s="173" t="str">
        <f>IF(Table2[[#This Row],[Tên hàng hóa]]&lt;&gt;0,VLOOKUP(Table2[[#This Row],[Tên hàng hóa]],Table1[[Tên hàng hóa]:[ĐVT]],3,0),"")</f>
        <v>Cái</v>
      </c>
      <c r="G1623" s="174">
        <v>660000</v>
      </c>
      <c r="H1623" s="174">
        <v>15</v>
      </c>
      <c r="I1623" s="175">
        <f>IF(Table2[[#This Row],[Số lượng]]&lt;&gt;0,Table2[[#This Row],[Số lượng]]*Table2[[#This Row],[Đơn giá mua]],"")</f>
        <v>9900000</v>
      </c>
      <c r="J1623" s="175" t="str">
        <f ca="1">IF(AND(Table2[[#This Row],[Tên hàng hóa]]&lt;&gt;0,D1624=""),SUM(OFFSET(Table2[[#This Row],[Thành tiền]],0,0,-COUNTIF(Table2[Số HĐ],Table2[[#This Row],[Số HĐ]]))),"")</f>
        <v/>
      </c>
      <c r="K1623" s="174"/>
      <c r="L162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23" s="153"/>
    </row>
    <row r="1624" spans="1:13" ht="35.1" customHeight="1" x14ac:dyDescent="0.2">
      <c r="A1624" s="169">
        <v>42628</v>
      </c>
      <c r="B1624" s="149" t="s">
        <v>3640</v>
      </c>
      <c r="C1624" s="171" t="s">
        <v>521</v>
      </c>
      <c r="D1624" s="150" t="s">
        <v>107</v>
      </c>
      <c r="E1624" s="173" t="str">
        <f>IF(Table2[[#This Row],[Tên hàng hóa]]&lt;&gt;0,VLOOKUP(Table2[[#This Row],[Tên hàng hóa]],Table1[[Tên hàng hóa]:[Quy cách]],2,0),"")</f>
        <v>Bộ Điều Khiển Lập Trình</v>
      </c>
      <c r="F1624" s="173" t="str">
        <f>IF(Table2[[#This Row],[Tên hàng hóa]]&lt;&gt;0,VLOOKUP(Table2[[#This Row],[Tên hàng hóa]],Table1[[Tên hàng hóa]:[ĐVT]],3,0),"")</f>
        <v>Cái</v>
      </c>
      <c r="G1624" s="174">
        <v>2200000</v>
      </c>
      <c r="H1624" s="174">
        <v>3</v>
      </c>
      <c r="I1624" s="175">
        <f>IF(Table2[[#This Row],[Số lượng]]&lt;&gt;0,Table2[[#This Row],[Số lượng]]*Table2[[#This Row],[Đơn giá mua]],"")</f>
        <v>6600000</v>
      </c>
      <c r="J1624" s="175">
        <f ca="1">IF(AND(Table2[[#This Row],[Tên hàng hóa]]&lt;&gt;0,D1625=""),SUM(OFFSET(Table2[[#This Row],[Thành tiền]],0,0,-COUNTIF(Table2[Số HĐ],Table2[[#This Row],[Số HĐ]]))),"")</f>
        <v>16500000</v>
      </c>
      <c r="K1624" s="152" t="s">
        <v>464</v>
      </c>
      <c r="L1624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24" s="194" t="s">
        <v>4413</v>
      </c>
    </row>
    <row r="1625" spans="1:13" ht="35.1" customHeight="1" x14ac:dyDescent="0.2">
      <c r="A1625" s="169"/>
      <c r="B1625" s="170"/>
      <c r="C1625" s="171" t="str">
        <f t="shared" si="36"/>
        <v/>
      </c>
      <c r="D1625" s="172"/>
      <c r="E1625" s="173" t="str">
        <f>IF(Table2[[#This Row],[Tên hàng hóa]]&lt;&gt;0,VLOOKUP(Table2[[#This Row],[Tên hàng hóa]],Table1[[Tên hàng hóa]:[Quy cách]],2,0),"")</f>
        <v/>
      </c>
      <c r="F1625" s="173" t="str">
        <f>IF(Table2[[#This Row],[Tên hàng hóa]]&lt;&gt;0,VLOOKUP(Table2[[#This Row],[Tên hàng hóa]],Table1[[Tên hàng hóa]:[ĐVT]],3,0),"")</f>
        <v/>
      </c>
      <c r="G1625" s="174"/>
      <c r="H1625" s="174"/>
      <c r="I1625" s="175" t="str">
        <f>IF(Table2[[#This Row],[Số lượng]]&lt;&gt;0,Table2[[#This Row],[Số lượng]]*Table2[[#This Row],[Đơn giá mua]],"")</f>
        <v/>
      </c>
      <c r="J1625" s="175" t="str">
        <f ca="1">IF(AND(Table2[[#This Row],[Tên hàng hóa]]&lt;&gt;0,D1626=""),SUM(OFFSET(Table2[[#This Row],[Thành tiền]],0,0,-COUNTIF(Table2[Số HĐ],Table2[[#This Row],[Số HĐ]]))),"")</f>
        <v/>
      </c>
      <c r="K1625" s="174"/>
      <c r="L162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25" s="176"/>
    </row>
    <row r="1626" spans="1:13" ht="35.1" customHeight="1" x14ac:dyDescent="0.2">
      <c r="A1626" s="169">
        <v>42630</v>
      </c>
      <c r="B1626" s="149" t="s">
        <v>3641</v>
      </c>
      <c r="C1626" s="171" t="s">
        <v>521</v>
      </c>
      <c r="D1626" s="150" t="s">
        <v>316</v>
      </c>
      <c r="E1626" s="173" t="str">
        <f>IF(Table2[[#This Row],[Tên hàng hóa]]&lt;&gt;0,VLOOKUP(Table2[[#This Row],[Tên hàng hóa]],Table1[[Tên hàng hóa]:[Quy cách]],2,0),"")</f>
        <v>Điều Khiển Mức Nước</v>
      </c>
      <c r="F1626" s="173" t="str">
        <f>IF(Table2[[#This Row],[Tên hàng hóa]]&lt;&gt;0,VLOOKUP(Table2[[#This Row],[Tên hàng hóa]],Table1[[Tên hàng hóa]:[ĐVT]],3,0),"")</f>
        <v>Cái</v>
      </c>
      <c r="G1626" s="174">
        <v>1870000</v>
      </c>
      <c r="H1626" s="174">
        <v>2</v>
      </c>
      <c r="I1626" s="175">
        <f>IF(Table2[[#This Row],[Số lượng]]&lt;&gt;0,Table2[[#This Row],[Số lượng]]*Table2[[#This Row],[Đơn giá mua]],"")</f>
        <v>3740000</v>
      </c>
      <c r="J1626" s="175" t="str">
        <f ca="1">IF(AND(Table2[[#This Row],[Tên hàng hóa]]&lt;&gt;0,D1627=""),SUM(OFFSET(Table2[[#This Row],[Thành tiền]],0,0,-COUNTIF(Table2[Số HĐ],Table2[[#This Row],[Số HĐ]]))),"")</f>
        <v/>
      </c>
      <c r="K1626" s="174"/>
      <c r="L162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26" s="176"/>
    </row>
    <row r="1627" spans="1:13" ht="35.1" customHeight="1" x14ac:dyDescent="0.2">
      <c r="A1627" s="169">
        <v>42630</v>
      </c>
      <c r="B1627" s="149" t="s">
        <v>3641</v>
      </c>
      <c r="C1627" s="171" t="s">
        <v>521</v>
      </c>
      <c r="D1627" s="150" t="s">
        <v>107</v>
      </c>
      <c r="E1627" s="173" t="str">
        <f>IF(Table2[[#This Row],[Tên hàng hóa]]&lt;&gt;0,VLOOKUP(Table2[[#This Row],[Tên hàng hóa]],Table1[[Tên hàng hóa]:[Quy cách]],2,0),"")</f>
        <v>Bộ Điều Khiển Lập Trình</v>
      </c>
      <c r="F1627" s="173" t="str">
        <f>IF(Table2[[#This Row],[Tên hàng hóa]]&lt;&gt;0,VLOOKUP(Table2[[#This Row],[Tên hàng hóa]],Table1[[Tên hàng hóa]:[ĐVT]],3,0),"")</f>
        <v>Cái</v>
      </c>
      <c r="G1627" s="174">
        <v>2200000</v>
      </c>
      <c r="H1627" s="174">
        <v>5</v>
      </c>
      <c r="I1627" s="175">
        <f>IF(Table2[[#This Row],[Số lượng]]&lt;&gt;0,Table2[[#This Row],[Số lượng]]*Table2[[#This Row],[Đơn giá mua]],"")</f>
        <v>11000000</v>
      </c>
      <c r="J1627" s="175">
        <f ca="1">IF(AND(Table2[[#This Row],[Tên hàng hóa]]&lt;&gt;0,D1628=""),SUM(OFFSET(Table2[[#This Row],[Thành tiền]],0,0,-COUNTIF(Table2[Số HĐ],Table2[[#This Row],[Số HĐ]]))),"")</f>
        <v>14740000</v>
      </c>
      <c r="K1627" s="152" t="s">
        <v>464</v>
      </c>
      <c r="L1627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27" s="194" t="s">
        <v>4413</v>
      </c>
    </row>
    <row r="1628" spans="1:13" ht="35.1" customHeight="1" x14ac:dyDescent="0.2">
      <c r="A1628" s="169"/>
      <c r="B1628" s="170"/>
      <c r="C1628" s="171" t="str">
        <f t="shared" si="36"/>
        <v/>
      </c>
      <c r="D1628" s="172"/>
      <c r="E1628" s="173" t="str">
        <f>IF(Table2[[#This Row],[Tên hàng hóa]]&lt;&gt;0,VLOOKUP(Table2[[#This Row],[Tên hàng hóa]],Table1[[Tên hàng hóa]:[Quy cách]],2,0),"")</f>
        <v/>
      </c>
      <c r="F1628" s="173" t="str">
        <f>IF(Table2[[#This Row],[Tên hàng hóa]]&lt;&gt;0,VLOOKUP(Table2[[#This Row],[Tên hàng hóa]],Table1[[Tên hàng hóa]:[ĐVT]],3,0),"")</f>
        <v/>
      </c>
      <c r="G1628" s="174"/>
      <c r="H1628" s="174"/>
      <c r="I1628" s="175" t="str">
        <f>IF(Table2[[#This Row],[Số lượng]]&lt;&gt;0,Table2[[#This Row],[Số lượng]]*Table2[[#This Row],[Đơn giá mua]],"")</f>
        <v/>
      </c>
      <c r="J1628" s="175" t="str">
        <f ca="1">IF(AND(Table2[[#This Row],[Tên hàng hóa]]&lt;&gt;0,D1629=""),SUM(OFFSET(Table2[[#This Row],[Thành tiền]],0,0,-COUNTIF(Table2[Số HĐ],Table2[[#This Row],[Số HĐ]]))),"")</f>
        <v/>
      </c>
      <c r="K1628" s="174"/>
      <c r="L162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28" s="176"/>
    </row>
    <row r="1629" spans="1:13" ht="35.1" customHeight="1" x14ac:dyDescent="0.2">
      <c r="A1629" s="169">
        <v>42634</v>
      </c>
      <c r="B1629" s="149" t="s">
        <v>3648</v>
      </c>
      <c r="C1629" s="171" t="s">
        <v>1119</v>
      </c>
      <c r="D1629" s="150" t="s">
        <v>3649</v>
      </c>
      <c r="E1629" s="173" t="str">
        <f>IF(Table2[[#This Row],[Tên hàng hóa]]&lt;&gt;0,VLOOKUP(Table2[[#This Row],[Tên hàng hóa]],Table1[[Tên hàng hóa]:[Quy cách]],2,0),"")</f>
        <v>Nút nhấn Schneider</v>
      </c>
      <c r="F1629" s="173" t="str">
        <f>IF(Table2[[#This Row],[Tên hàng hóa]]&lt;&gt;0,VLOOKUP(Table2[[#This Row],[Tên hàng hóa]],Table1[[Tên hàng hóa]:[ĐVT]],3,0),"")</f>
        <v>Cái</v>
      </c>
      <c r="G1629" s="174">
        <v>132000</v>
      </c>
      <c r="H1629" s="174">
        <v>1</v>
      </c>
      <c r="I1629" s="175">
        <f>IF(Table2[[#This Row],[Số lượng]]&lt;&gt;0,Table2[[#This Row],[Số lượng]]*Table2[[#This Row],[Đơn giá mua]],"")</f>
        <v>132000</v>
      </c>
      <c r="J1629" s="175" t="str">
        <f ca="1">IF(AND(Table2[[#This Row],[Tên hàng hóa]]&lt;&gt;0,D1630=""),SUM(OFFSET(Table2[[#This Row],[Thành tiền]],0,0,-COUNTIF(Table2[Số HĐ],Table2[[#This Row],[Số HĐ]]))),"")</f>
        <v/>
      </c>
      <c r="K1629" s="174"/>
      <c r="L162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29" s="176"/>
    </row>
    <row r="1630" spans="1:13" ht="35.1" customHeight="1" x14ac:dyDescent="0.2">
      <c r="A1630" s="169">
        <v>42634</v>
      </c>
      <c r="B1630" s="149" t="s">
        <v>3648</v>
      </c>
      <c r="C1630" s="171" t="str">
        <f t="shared" si="36"/>
        <v>CTY TNHH KỸ THUẬT ĐIỆN - TỰ ĐỘNG HÓA A&amp;E</v>
      </c>
      <c r="D1630" s="150" t="s">
        <v>3266</v>
      </c>
      <c r="E1630" s="173" t="str">
        <f>IF(Table2[[#This Row],[Tên hàng hóa]]&lt;&gt;0,VLOOKUP(Table2[[#This Row],[Tên hàng hóa]],Table1[[Tên hàng hóa]:[Quy cách]],2,0),"")</f>
        <v>Schneider</v>
      </c>
      <c r="F1630" s="173" t="str">
        <f>IF(Table2[[#This Row],[Tên hàng hóa]]&lt;&gt;0,VLOOKUP(Table2[[#This Row],[Tên hàng hóa]],Table1[[Tên hàng hóa]:[ĐVT]],3,0),"")</f>
        <v>Cái</v>
      </c>
      <c r="G1630" s="174">
        <v>141900</v>
      </c>
      <c r="H1630" s="174">
        <v>3</v>
      </c>
      <c r="I1630" s="175">
        <f>IF(Table2[[#This Row],[Số lượng]]&lt;&gt;0,Table2[[#This Row],[Số lượng]]*Table2[[#This Row],[Đơn giá mua]],"")</f>
        <v>425700</v>
      </c>
      <c r="J1630" s="175">
        <f ca="1">IF(AND(Table2[[#This Row],[Tên hàng hóa]]&lt;&gt;0,D1631=""),SUM(OFFSET(Table2[[#This Row],[Thành tiền]],0,0,-COUNTIF(Table2[Số HĐ],Table2[[#This Row],[Số HĐ]]))),"")</f>
        <v>557700</v>
      </c>
      <c r="K1630" s="152" t="s">
        <v>464</v>
      </c>
      <c r="L1630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30" s="153" t="s">
        <v>2136</v>
      </c>
    </row>
    <row r="1631" spans="1:13" ht="35.1" customHeight="1" x14ac:dyDescent="0.2">
      <c r="A1631" s="169"/>
      <c r="B1631" s="170"/>
      <c r="C1631" s="171" t="str">
        <f t="shared" si="36"/>
        <v/>
      </c>
      <c r="D1631" s="172"/>
      <c r="E1631" s="173" t="str">
        <f>IF(Table2[[#This Row],[Tên hàng hóa]]&lt;&gt;0,VLOOKUP(Table2[[#This Row],[Tên hàng hóa]],Table1[[Tên hàng hóa]:[Quy cách]],2,0),"")</f>
        <v/>
      </c>
      <c r="F1631" s="173" t="str">
        <f>IF(Table2[[#This Row],[Tên hàng hóa]]&lt;&gt;0,VLOOKUP(Table2[[#This Row],[Tên hàng hóa]],Table1[[Tên hàng hóa]:[ĐVT]],3,0),"")</f>
        <v/>
      </c>
      <c r="G1631" s="174"/>
      <c r="H1631" s="174"/>
      <c r="I1631" s="175" t="str">
        <f>IF(Table2[[#This Row],[Số lượng]]&lt;&gt;0,Table2[[#This Row],[Số lượng]]*Table2[[#This Row],[Đơn giá mua]],"")</f>
        <v/>
      </c>
      <c r="J1631" s="175" t="str">
        <f ca="1">IF(AND(Table2[[#This Row],[Tên hàng hóa]]&lt;&gt;0,D1632=""),SUM(OFFSET(Table2[[#This Row],[Thành tiền]],0,0,-COUNTIF(Table2[Số HĐ],Table2[[#This Row],[Số HĐ]]))),"")</f>
        <v/>
      </c>
      <c r="K1631" s="174"/>
      <c r="L163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31" s="176"/>
    </row>
    <row r="1632" spans="1:13" ht="35.1" customHeight="1" x14ac:dyDescent="0.2">
      <c r="A1632" s="169">
        <v>42635</v>
      </c>
      <c r="B1632" s="149" t="s">
        <v>3665</v>
      </c>
      <c r="C1632" s="171" t="s">
        <v>480</v>
      </c>
      <c r="D1632" s="150" t="s">
        <v>2064</v>
      </c>
      <c r="E1632" s="173" t="str">
        <f>IF(Table2[[#This Row],[Tên hàng hóa]]&lt;&gt;0,VLOOKUP(Table2[[#This Row],[Tên hàng hóa]],Table1[[Tên hàng hóa]:[Quy cách]],2,0),"")</f>
        <v>OMRON</v>
      </c>
      <c r="F1632" s="173" t="str">
        <f>IF(Table2[[#This Row],[Tên hàng hóa]]&lt;&gt;0,VLOOKUP(Table2[[#This Row],[Tên hàng hóa]],Table1[[Tên hàng hóa]:[ĐVT]],3,0),"")</f>
        <v>Cái</v>
      </c>
      <c r="G1632" s="174">
        <v>59400</v>
      </c>
      <c r="H1632" s="174">
        <v>10</v>
      </c>
      <c r="I1632" s="175">
        <f>IF(Table2[[#This Row],[Số lượng]]&lt;&gt;0,Table2[[#This Row],[Số lượng]]*Table2[[#This Row],[Đơn giá mua]],"")</f>
        <v>594000</v>
      </c>
      <c r="J1632" s="175">
        <f ca="1">IF(AND(Table2[[#This Row],[Tên hàng hóa]]&lt;&gt;0,D1633=""),SUM(OFFSET(Table2[[#This Row],[Thành tiền]],0,0,-COUNTIF(Table2[Số HĐ],Table2[[#This Row],[Số HĐ]]))),"")</f>
        <v>594000</v>
      </c>
      <c r="K1632" s="152" t="s">
        <v>464</v>
      </c>
      <c r="L1632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32" s="153" t="s">
        <v>4142</v>
      </c>
    </row>
    <row r="1633" spans="1:13" ht="35.1" customHeight="1" x14ac:dyDescent="0.2">
      <c r="A1633" s="169"/>
      <c r="B1633" s="170"/>
      <c r="C1633" s="171" t="str">
        <f t="shared" si="36"/>
        <v/>
      </c>
      <c r="D1633" s="172"/>
      <c r="E1633" s="173" t="str">
        <f>IF(Table2[[#This Row],[Tên hàng hóa]]&lt;&gt;0,VLOOKUP(Table2[[#This Row],[Tên hàng hóa]],Table1[[Tên hàng hóa]:[Quy cách]],2,0),"")</f>
        <v/>
      </c>
      <c r="F1633" s="173" t="str">
        <f>IF(Table2[[#This Row],[Tên hàng hóa]]&lt;&gt;0,VLOOKUP(Table2[[#This Row],[Tên hàng hóa]],Table1[[Tên hàng hóa]:[ĐVT]],3,0),"")</f>
        <v/>
      </c>
      <c r="G1633" s="174"/>
      <c r="H1633" s="174"/>
      <c r="I1633" s="175" t="str">
        <f>IF(Table2[[#This Row],[Số lượng]]&lt;&gt;0,Table2[[#This Row],[Số lượng]]*Table2[[#This Row],[Đơn giá mua]],"")</f>
        <v/>
      </c>
      <c r="J1633" s="175" t="str">
        <f ca="1">IF(AND(Table2[[#This Row],[Tên hàng hóa]]&lt;&gt;0,D1634=""),SUM(OFFSET(Table2[[#This Row],[Thành tiền]],0,0,-COUNTIF(Table2[Số HĐ],Table2[[#This Row],[Số HĐ]]))),"")</f>
        <v/>
      </c>
      <c r="K1633" s="174"/>
      <c r="L163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33" s="176"/>
    </row>
    <row r="1634" spans="1:13" ht="35.1" customHeight="1" x14ac:dyDescent="0.2">
      <c r="A1634" s="169">
        <v>42640</v>
      </c>
      <c r="B1634" s="149" t="s">
        <v>3666</v>
      </c>
      <c r="C1634" s="154" t="s">
        <v>1574</v>
      </c>
      <c r="D1634" s="150" t="s">
        <v>3243</v>
      </c>
      <c r="E1634" s="173" t="str">
        <f>IF(Table2[[#This Row],[Tên hàng hóa]]&lt;&gt;0,VLOOKUP(Table2[[#This Row],[Tên hàng hóa]],Table1[[Tên hàng hóa]:[Quy cách]],2,0),"")</f>
        <v>YASKAWA</v>
      </c>
      <c r="F1634" s="173" t="str">
        <f>IF(Table2[[#This Row],[Tên hàng hóa]]&lt;&gt;0,VLOOKUP(Table2[[#This Row],[Tên hàng hóa]],Table1[[Tên hàng hóa]:[ĐVT]],3,0),"")</f>
        <v>Cái</v>
      </c>
      <c r="G1634" s="174">
        <v>5170000</v>
      </c>
      <c r="H1634" s="174">
        <v>1</v>
      </c>
      <c r="I1634" s="175">
        <f>IF(Table2[[#This Row],[Số lượng]]&lt;&gt;0,Table2[[#This Row],[Số lượng]]*Table2[[#This Row],[Đơn giá mua]],"")</f>
        <v>5170000</v>
      </c>
      <c r="J1634" s="175">
        <f ca="1">IF(AND(Table2[[#This Row],[Tên hàng hóa]]&lt;&gt;0,D1635=""),SUM(OFFSET(Table2[[#This Row],[Thành tiền]],0,0,-COUNTIF(Table2[Số HĐ],Table2[[#This Row],[Số HĐ]]))),"")</f>
        <v>5170000</v>
      </c>
      <c r="K1634" s="152" t="s">
        <v>464</v>
      </c>
      <c r="L1634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34" s="153" t="s">
        <v>2136</v>
      </c>
    </row>
    <row r="1635" spans="1:13" ht="35.1" customHeight="1" x14ac:dyDescent="0.2">
      <c r="A1635" s="169"/>
      <c r="B1635" s="170"/>
      <c r="C1635" s="171" t="str">
        <f t="shared" si="36"/>
        <v/>
      </c>
      <c r="D1635" s="172"/>
      <c r="E1635" s="173" t="str">
        <f>IF(Table2[[#This Row],[Tên hàng hóa]]&lt;&gt;0,VLOOKUP(Table2[[#This Row],[Tên hàng hóa]],Table1[[Tên hàng hóa]:[Quy cách]],2,0),"")</f>
        <v/>
      </c>
      <c r="F1635" s="173" t="str">
        <f>IF(Table2[[#This Row],[Tên hàng hóa]]&lt;&gt;0,VLOOKUP(Table2[[#This Row],[Tên hàng hóa]],Table1[[Tên hàng hóa]:[ĐVT]],3,0),"")</f>
        <v/>
      </c>
      <c r="G1635" s="174"/>
      <c r="H1635" s="174"/>
      <c r="I1635" s="175" t="str">
        <f>IF(Table2[[#This Row],[Số lượng]]&lt;&gt;0,Table2[[#This Row],[Số lượng]]*Table2[[#This Row],[Đơn giá mua]],"")</f>
        <v/>
      </c>
      <c r="J1635" s="175" t="str">
        <f ca="1">IF(AND(Table2[[#This Row],[Tên hàng hóa]]&lt;&gt;0,D1636=""),SUM(OFFSET(Table2[[#This Row],[Thành tiền]],0,0,-COUNTIF(Table2[Số HĐ],Table2[[#This Row],[Số HĐ]]))),"")</f>
        <v/>
      </c>
      <c r="K1635" s="174"/>
      <c r="L163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35" s="176"/>
    </row>
    <row r="1636" spans="1:13" ht="35.1" customHeight="1" x14ac:dyDescent="0.2">
      <c r="A1636" s="169">
        <v>42642</v>
      </c>
      <c r="B1636" s="149" t="s">
        <v>3669</v>
      </c>
      <c r="C1636" s="154" t="s">
        <v>3670</v>
      </c>
      <c r="D1636" s="150" t="s">
        <v>3663</v>
      </c>
      <c r="E1636" s="173" t="str">
        <f>IF(Table2[[#This Row],[Tên hàng hóa]]&lt;&gt;0,VLOOKUP(Table2[[#This Row],[Tên hàng hóa]],Table1[[Tên hàng hóa]:[Quy cách]],2,0),"")</f>
        <v>DIXELL</v>
      </c>
      <c r="F1636" s="173" t="str">
        <f>IF(Table2[[#This Row],[Tên hàng hóa]]&lt;&gt;0,VLOOKUP(Table2[[#This Row],[Tên hàng hóa]],Table1[[Tên hàng hóa]:[ĐVT]],3,0),"")</f>
        <v>Cái</v>
      </c>
      <c r="G1636" s="174">
        <v>2178000</v>
      </c>
      <c r="H1636" s="174">
        <v>1</v>
      </c>
      <c r="I1636" s="175">
        <f>IF(Table2[[#This Row],[Số lượng]]&lt;&gt;0,Table2[[#This Row],[Số lượng]]*Table2[[#This Row],[Đơn giá mua]],"")</f>
        <v>2178000</v>
      </c>
      <c r="J1636" s="175" t="str">
        <f ca="1">IF(AND(Table2[[#This Row],[Tên hàng hóa]]&lt;&gt;0,D1637=""),SUM(OFFSET(Table2[[#This Row],[Thành tiền]],0,0,-COUNTIF(Table2[Số HĐ],Table2[[#This Row],[Số HĐ]]))),"")</f>
        <v/>
      </c>
      <c r="K1636" s="174"/>
      <c r="L163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36" s="176"/>
    </row>
    <row r="1637" spans="1:13" ht="35.1" customHeight="1" x14ac:dyDescent="0.2">
      <c r="A1637" s="169">
        <v>42642</v>
      </c>
      <c r="B1637" s="149" t="s">
        <v>3669</v>
      </c>
      <c r="C1637" s="171" t="str">
        <f t="shared" si="36"/>
        <v>CTY RỒNG VIỆT</v>
      </c>
      <c r="D1637" s="150" t="s">
        <v>3667</v>
      </c>
      <c r="E1637" s="173" t="str">
        <f>IF(Table2[[#This Row],[Tên hàng hóa]]&lt;&gt;0,VLOOKUP(Table2[[#This Row],[Tên hàng hóa]],Table1[[Tên hàng hóa]:[Quy cách]],2,0),"")</f>
        <v>DIXELL</v>
      </c>
      <c r="F1637" s="173" t="str">
        <f>IF(Table2[[#This Row],[Tên hàng hóa]]&lt;&gt;0,VLOOKUP(Table2[[#This Row],[Tên hàng hóa]],Table1[[Tên hàng hóa]:[ĐVT]],3,0),"")</f>
        <v>SỢI</v>
      </c>
      <c r="G1637" s="174">
        <v>231000</v>
      </c>
      <c r="H1637" s="174">
        <v>2</v>
      </c>
      <c r="I1637" s="175">
        <f>IF(Table2[[#This Row],[Số lượng]]&lt;&gt;0,Table2[[#This Row],[Số lượng]]*Table2[[#This Row],[Đơn giá mua]],"")</f>
        <v>462000</v>
      </c>
      <c r="J1637" s="175">
        <f ca="1">IF(AND(Table2[[#This Row],[Tên hàng hóa]]&lt;&gt;0,D1638=""),SUM(OFFSET(Table2[[#This Row],[Thành tiền]],0,0,-COUNTIF(Table2[Số HĐ],Table2[[#This Row],[Số HĐ]]))),"")</f>
        <v>2640000</v>
      </c>
      <c r="K1637" s="152" t="s">
        <v>464</v>
      </c>
      <c r="L1637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37" s="153" t="s">
        <v>2136</v>
      </c>
    </row>
    <row r="1638" spans="1:13" ht="35.1" customHeight="1" x14ac:dyDescent="0.2">
      <c r="A1638" s="169"/>
      <c r="B1638" s="170"/>
      <c r="C1638" s="171" t="str">
        <f t="shared" si="36"/>
        <v/>
      </c>
      <c r="D1638" s="172"/>
      <c r="E1638" s="173" t="str">
        <f>IF(Table2[[#This Row],[Tên hàng hóa]]&lt;&gt;0,VLOOKUP(Table2[[#This Row],[Tên hàng hóa]],Table1[[Tên hàng hóa]:[Quy cách]],2,0),"")</f>
        <v/>
      </c>
      <c r="F1638" s="173" t="str">
        <f>IF(Table2[[#This Row],[Tên hàng hóa]]&lt;&gt;0,VLOOKUP(Table2[[#This Row],[Tên hàng hóa]],Table1[[Tên hàng hóa]:[ĐVT]],3,0),"")</f>
        <v/>
      </c>
      <c r="G1638" s="174"/>
      <c r="H1638" s="174"/>
      <c r="I1638" s="175" t="str">
        <f>IF(Table2[[#This Row],[Số lượng]]&lt;&gt;0,Table2[[#This Row],[Số lượng]]*Table2[[#This Row],[Đơn giá mua]],"")</f>
        <v/>
      </c>
      <c r="J1638" s="175" t="str">
        <f ca="1">IF(AND(Table2[[#This Row],[Tên hàng hóa]]&lt;&gt;0,D1639=""),SUM(OFFSET(Table2[[#This Row],[Thành tiền]],0,0,-COUNTIF(Table2[Số HĐ],Table2[[#This Row],[Số HĐ]]))),"")</f>
        <v/>
      </c>
      <c r="K1638" s="174"/>
      <c r="L163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38" s="176"/>
    </row>
    <row r="1639" spans="1:13" ht="35.1" customHeight="1" x14ac:dyDescent="0.2">
      <c r="A1639" s="169">
        <v>42642</v>
      </c>
      <c r="B1639" s="149" t="s">
        <v>3671</v>
      </c>
      <c r="C1639" s="171" t="s">
        <v>480</v>
      </c>
      <c r="D1639" s="150" t="s">
        <v>3624</v>
      </c>
      <c r="E1639" s="173" t="str">
        <f>IF(Table2[[#This Row],[Tên hàng hóa]]&lt;&gt;0,VLOOKUP(Table2[[#This Row],[Tên hàng hóa]],Table1[[Tên hàng hóa]:[Quy cách]],2,0),"")</f>
        <v>Thiết bị lập trình OMRON</v>
      </c>
      <c r="F1639" s="173" t="str">
        <f>IF(Table2[[#This Row],[Tên hàng hóa]]&lt;&gt;0,VLOOKUP(Table2[[#This Row],[Tên hàng hóa]],Table1[[Tên hàng hóa]:[ĐVT]],3,0),"")</f>
        <v>Cái</v>
      </c>
      <c r="G1639" s="174">
        <v>6380000</v>
      </c>
      <c r="H1639" s="174">
        <v>1</v>
      </c>
      <c r="I1639" s="175">
        <f>IF(Table2[[#This Row],[Số lượng]]&lt;&gt;0,Table2[[#This Row],[Số lượng]]*Table2[[#This Row],[Đơn giá mua]],"")</f>
        <v>6380000</v>
      </c>
      <c r="J1639" s="175" t="str">
        <f ca="1">IF(AND(Table2[[#This Row],[Tên hàng hóa]]&lt;&gt;0,D1640=""),SUM(OFFSET(Table2[[#This Row],[Thành tiền]],0,0,-COUNTIF(Table2[Số HĐ],Table2[[#This Row],[Số HĐ]]))),"")</f>
        <v/>
      </c>
      <c r="K1639" s="174"/>
      <c r="L163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39" s="176"/>
    </row>
    <row r="1640" spans="1:13" ht="35.1" customHeight="1" x14ac:dyDescent="0.2">
      <c r="A1640" s="169">
        <v>42642</v>
      </c>
      <c r="B1640" s="149" t="s">
        <v>3671</v>
      </c>
      <c r="C1640" s="171" t="s">
        <v>480</v>
      </c>
      <c r="D1640" s="150" t="s">
        <v>3450</v>
      </c>
      <c r="E1640" s="173" t="str">
        <f>IF(Table2[[#This Row],[Tên hàng hóa]]&lt;&gt;0,VLOOKUP(Table2[[#This Row],[Tên hàng hóa]],Table1[[Tên hàng hóa]:[Quy cách]],2,0),"")</f>
        <v>OMRON</v>
      </c>
      <c r="F1640" s="173" t="str">
        <f>IF(Table2[[#This Row],[Tên hàng hóa]]&lt;&gt;0,VLOOKUP(Table2[[#This Row],[Tên hàng hóa]],Table1[[Tên hàng hóa]:[ĐVT]],3,0),"")</f>
        <v>Cái</v>
      </c>
      <c r="G1640" s="174">
        <v>38500</v>
      </c>
      <c r="H1640" s="174">
        <v>1</v>
      </c>
      <c r="I1640" s="175">
        <f>IF(Table2[[#This Row],[Số lượng]]&lt;&gt;0,Table2[[#This Row],[Số lượng]]*Table2[[#This Row],[Đơn giá mua]],"")</f>
        <v>38500</v>
      </c>
      <c r="J1640" s="175" t="str">
        <f ca="1">IF(AND(Table2[[#This Row],[Tên hàng hóa]]&lt;&gt;0,D1641=""),SUM(OFFSET(Table2[[#This Row],[Thành tiền]],0,0,-COUNTIF(Table2[Số HĐ],Table2[[#This Row],[Số HĐ]]))),"")</f>
        <v/>
      </c>
      <c r="K1640" s="174"/>
      <c r="L164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40" s="176"/>
    </row>
    <row r="1641" spans="1:13" ht="35.1" customHeight="1" x14ac:dyDescent="0.2">
      <c r="A1641" s="169">
        <v>42642</v>
      </c>
      <c r="B1641" s="149" t="s">
        <v>3671</v>
      </c>
      <c r="C1641" s="171" t="s">
        <v>480</v>
      </c>
      <c r="D1641" s="150" t="s">
        <v>326</v>
      </c>
      <c r="E1641" s="173" t="str">
        <f>IF(Table2[[#This Row],[Tên hàng hóa]]&lt;&gt;0,VLOOKUP(Table2[[#This Row],[Tên hàng hóa]],Table1[[Tên hàng hóa]:[Quy cách]],2,0),"")</f>
        <v>Điều Khiển Mức Nước</v>
      </c>
      <c r="F1641" s="173" t="str">
        <f>IF(Table2[[#This Row],[Tên hàng hóa]]&lt;&gt;0,VLOOKUP(Table2[[#This Row],[Tên hàng hóa]],Table1[[Tên hàng hóa]:[ĐVT]],3,0),"")</f>
        <v>Cái</v>
      </c>
      <c r="G1641" s="174">
        <v>291500</v>
      </c>
      <c r="H1641" s="174">
        <v>1</v>
      </c>
      <c r="I1641" s="175">
        <f>IF(Table2[[#This Row],[Số lượng]]&lt;&gt;0,Table2[[#This Row],[Số lượng]]*Table2[[#This Row],[Đơn giá mua]],"")</f>
        <v>291500</v>
      </c>
      <c r="J1641" s="175" t="str">
        <f ca="1">IF(AND(Table2[[#This Row],[Tên hàng hóa]]&lt;&gt;0,D1642=""),SUM(OFFSET(Table2[[#This Row],[Thành tiền]],0,0,-COUNTIF(Table2[Số HĐ],Table2[[#This Row],[Số HĐ]]))),"")</f>
        <v/>
      </c>
      <c r="K1641" s="174"/>
      <c r="L164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41" s="176"/>
    </row>
    <row r="1642" spans="1:13" ht="35.1" customHeight="1" x14ac:dyDescent="0.2">
      <c r="A1642" s="169">
        <v>42642</v>
      </c>
      <c r="B1642" s="149" t="s">
        <v>3671</v>
      </c>
      <c r="C1642" s="171" t="s">
        <v>480</v>
      </c>
      <c r="D1642" s="150" t="s">
        <v>323</v>
      </c>
      <c r="E1642" s="173" t="str">
        <f>IF(Table2[[#This Row],[Tên hàng hóa]]&lt;&gt;0,VLOOKUP(Table2[[#This Row],[Tên hàng hóa]],Table1[[Tên hàng hóa]:[Quy cách]],2,0),"")</f>
        <v>Điều Khiển Mức Nước</v>
      </c>
      <c r="F1642" s="173" t="str">
        <f>IF(Table2[[#This Row],[Tên hàng hóa]]&lt;&gt;0,VLOOKUP(Table2[[#This Row],[Tên hàng hóa]],Table1[[Tên hàng hóa]:[ĐVT]],3,0),"")</f>
        <v>Cái</v>
      </c>
      <c r="G1642" s="174">
        <v>149600</v>
      </c>
      <c r="H1642" s="174">
        <v>1</v>
      </c>
      <c r="I1642" s="175">
        <f>IF(Table2[[#This Row],[Số lượng]]&lt;&gt;0,Table2[[#This Row],[Số lượng]]*Table2[[#This Row],[Đơn giá mua]],"")</f>
        <v>149600</v>
      </c>
      <c r="J1642" s="175" t="str">
        <f ca="1">IF(AND(Table2[[#This Row],[Tên hàng hóa]]&lt;&gt;0,D1643=""),SUM(OFFSET(Table2[[#This Row],[Thành tiền]],0,0,-COUNTIF(Table2[Số HĐ],Table2[[#This Row],[Số HĐ]]))),"")</f>
        <v/>
      </c>
      <c r="K1642" s="174"/>
      <c r="L164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42" s="176"/>
    </row>
    <row r="1643" spans="1:13" ht="35.1" customHeight="1" x14ac:dyDescent="0.2">
      <c r="A1643" s="169">
        <v>42642</v>
      </c>
      <c r="B1643" s="149" t="s">
        <v>3671</v>
      </c>
      <c r="C1643" s="171" t="s">
        <v>480</v>
      </c>
      <c r="D1643" s="150" t="s">
        <v>511</v>
      </c>
      <c r="E1643" s="173" t="str">
        <f>IF(Table2[[#This Row],[Tên hàng hóa]]&lt;&gt;0,VLOOKUP(Table2[[#This Row],[Tên hàng hóa]],Table1[[Tên hàng hóa]:[Quy cách]],2,0),"")</f>
        <v>Điều Khiển Mức Nước</v>
      </c>
      <c r="F1643" s="173" t="str">
        <f>IF(Table2[[#This Row],[Tên hàng hóa]]&lt;&gt;0,VLOOKUP(Table2[[#This Row],[Tên hàng hóa]],Table1[[Tên hàng hóa]:[ĐVT]],3,0),"")</f>
        <v>Cái</v>
      </c>
      <c r="G1643" s="174">
        <v>119900</v>
      </c>
      <c r="H1643" s="174">
        <v>6</v>
      </c>
      <c r="I1643" s="175">
        <f>IF(Table2[[#This Row],[Số lượng]]&lt;&gt;0,Table2[[#This Row],[Số lượng]]*Table2[[#This Row],[Đơn giá mua]],"")</f>
        <v>719400</v>
      </c>
      <c r="J1643" s="175" t="str">
        <f ca="1">IF(AND(Table2[[#This Row],[Tên hàng hóa]]&lt;&gt;0,D1644=""),SUM(OFFSET(Table2[[#This Row],[Thành tiền]],0,0,-COUNTIF(Table2[Số HĐ],Table2[[#This Row],[Số HĐ]]))),"")</f>
        <v/>
      </c>
      <c r="K1643" s="174"/>
      <c r="L164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43" s="176"/>
    </row>
    <row r="1644" spans="1:13" ht="35.1" customHeight="1" x14ac:dyDescent="0.2">
      <c r="A1644" s="169">
        <v>42642</v>
      </c>
      <c r="B1644" s="149" t="s">
        <v>3671</v>
      </c>
      <c r="C1644" s="171" t="s">
        <v>480</v>
      </c>
      <c r="D1644" s="150" t="s">
        <v>324</v>
      </c>
      <c r="E1644" s="173" t="str">
        <f>IF(Table2[[#This Row],[Tên hàng hóa]]&lt;&gt;0,VLOOKUP(Table2[[#This Row],[Tên hàng hóa]],Table1[[Tên hàng hóa]:[Quy cách]],2,0),"")</f>
        <v>Điều Khiển Mức Nước</v>
      </c>
      <c r="F1644" s="173" t="str">
        <f>IF(Table2[[#This Row],[Tên hàng hóa]]&lt;&gt;0,VLOOKUP(Table2[[#This Row],[Tên hàng hóa]],Table1[[Tên hàng hóa]:[ĐVT]],3,0),"")</f>
        <v>Cái</v>
      </c>
      <c r="G1644" s="174">
        <v>37400</v>
      </c>
      <c r="H1644" s="174">
        <v>1</v>
      </c>
      <c r="I1644" s="175">
        <f>IF(Table2[[#This Row],[Số lượng]]&lt;&gt;0,Table2[[#This Row],[Số lượng]]*Table2[[#This Row],[Đơn giá mua]],"")</f>
        <v>37400</v>
      </c>
      <c r="J1644" s="175">
        <f ca="1">IF(AND(Table2[[#This Row],[Tên hàng hóa]]&lt;&gt;0,D1645=""),SUM(OFFSET(Table2[[#This Row],[Thành tiền]],0,0,-COUNTIF(Table2[Số HĐ],Table2[[#This Row],[Số HĐ]]))),"")</f>
        <v>7616400</v>
      </c>
      <c r="K1644" s="152" t="s">
        <v>464</v>
      </c>
      <c r="L1644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44" s="153" t="s">
        <v>4142</v>
      </c>
    </row>
    <row r="1645" spans="1:13" ht="35.1" customHeight="1" x14ac:dyDescent="0.2">
      <c r="A1645" s="169"/>
      <c r="B1645" s="170"/>
      <c r="C1645" s="171" t="str">
        <f t="shared" ref="C1645:C1674" si="37">IF(AND(D1645&lt;&gt;0,D1646=""),C1644,"")</f>
        <v/>
      </c>
      <c r="D1645" s="172"/>
      <c r="E1645" s="173" t="str">
        <f>IF(Table2[[#This Row],[Tên hàng hóa]]&lt;&gt;0,VLOOKUP(Table2[[#This Row],[Tên hàng hóa]],Table1[[Tên hàng hóa]:[Quy cách]],2,0),"")</f>
        <v/>
      </c>
      <c r="F1645" s="173" t="str">
        <f>IF(Table2[[#This Row],[Tên hàng hóa]]&lt;&gt;0,VLOOKUP(Table2[[#This Row],[Tên hàng hóa]],Table1[[Tên hàng hóa]:[ĐVT]],3,0),"")</f>
        <v/>
      </c>
      <c r="G1645" s="174"/>
      <c r="H1645" s="174"/>
      <c r="I1645" s="175" t="str">
        <f>IF(Table2[[#This Row],[Số lượng]]&lt;&gt;0,Table2[[#This Row],[Số lượng]]*Table2[[#This Row],[Đơn giá mua]],"")</f>
        <v/>
      </c>
      <c r="J1645" s="175" t="str">
        <f ca="1">IF(AND(Table2[[#This Row],[Tên hàng hóa]]&lt;&gt;0,D1646=""),SUM(OFFSET(Table2[[#This Row],[Thành tiền]],0,0,-COUNTIF(Table2[Số HĐ],Table2[[#This Row],[Số HĐ]]))),"")</f>
        <v/>
      </c>
      <c r="K1645" s="174"/>
      <c r="L164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45" s="176"/>
    </row>
    <row r="1646" spans="1:13" ht="35.1" customHeight="1" x14ac:dyDescent="0.2">
      <c r="A1646" s="169">
        <v>42642</v>
      </c>
      <c r="B1646" s="149" t="s">
        <v>3672</v>
      </c>
      <c r="C1646" s="171" t="s">
        <v>1119</v>
      </c>
      <c r="D1646" s="150" t="s">
        <v>1217</v>
      </c>
      <c r="E1646" s="173" t="str">
        <f>IF(Table2[[#This Row],[Tên hàng hóa]]&lt;&gt;0,VLOOKUP(Table2[[#This Row],[Tên hàng hóa]],Table1[[Tên hàng hóa]:[Quy cách]],2,0),"")</f>
        <v xml:space="preserve"> Cầu dao Schneider</v>
      </c>
      <c r="F1646" s="173" t="str">
        <f>IF(Table2[[#This Row],[Tên hàng hóa]]&lt;&gt;0,VLOOKUP(Table2[[#This Row],[Tên hàng hóa]],Table1[[Tên hàng hóa]:[ĐVT]],3,0),"")</f>
        <v>Cái</v>
      </c>
      <c r="G1646" s="174">
        <v>2591600</v>
      </c>
      <c r="H1646" s="174">
        <v>2</v>
      </c>
      <c r="I1646" s="175">
        <f>IF(Table2[[#This Row],[Số lượng]]&lt;&gt;0,Table2[[#This Row],[Số lượng]]*Table2[[#This Row],[Đơn giá mua]],"")</f>
        <v>5183200</v>
      </c>
      <c r="J1646" s="175">
        <f ca="1">IF(AND(Table2[[#This Row],[Tên hàng hóa]]&lt;&gt;0,D1647=""),SUM(OFFSET(Table2[[#This Row],[Thành tiền]],0,0,-COUNTIF(Table2[Số HĐ],Table2[[#This Row],[Số HĐ]]))),"")</f>
        <v>5183200</v>
      </c>
      <c r="K1646" s="152" t="s">
        <v>464</v>
      </c>
      <c r="L1646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46" s="153" t="s">
        <v>3709</v>
      </c>
    </row>
    <row r="1647" spans="1:13" ht="35.1" customHeight="1" x14ac:dyDescent="0.2">
      <c r="A1647" s="169"/>
      <c r="B1647" s="170"/>
      <c r="C1647" s="171" t="str">
        <f t="shared" si="37"/>
        <v/>
      </c>
      <c r="D1647" s="172"/>
      <c r="E1647" s="173" t="str">
        <f>IF(Table2[[#This Row],[Tên hàng hóa]]&lt;&gt;0,VLOOKUP(Table2[[#This Row],[Tên hàng hóa]],Table1[[Tên hàng hóa]:[Quy cách]],2,0),"")</f>
        <v/>
      </c>
      <c r="F1647" s="173" t="str">
        <f>IF(Table2[[#This Row],[Tên hàng hóa]]&lt;&gt;0,VLOOKUP(Table2[[#This Row],[Tên hàng hóa]],Table1[[Tên hàng hóa]:[ĐVT]],3,0),"")</f>
        <v/>
      </c>
      <c r="G1647" s="174"/>
      <c r="H1647" s="174"/>
      <c r="I1647" s="175" t="str">
        <f>IF(Table2[[#This Row],[Số lượng]]&lt;&gt;0,Table2[[#This Row],[Số lượng]]*Table2[[#This Row],[Đơn giá mua]],"")</f>
        <v/>
      </c>
      <c r="J1647" s="175" t="str">
        <f ca="1">IF(AND(Table2[[#This Row],[Tên hàng hóa]]&lt;&gt;0,D1648=""),SUM(OFFSET(Table2[[#This Row],[Thành tiền]],0,0,-COUNTIF(Table2[Số HĐ],Table2[[#This Row],[Số HĐ]]))),"")</f>
        <v/>
      </c>
      <c r="K1647" s="174"/>
      <c r="L164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47" s="176"/>
    </row>
    <row r="1648" spans="1:13" ht="35.1" customHeight="1" x14ac:dyDescent="0.2">
      <c r="A1648" s="169">
        <v>42632</v>
      </c>
      <c r="B1648" s="149" t="s">
        <v>3697</v>
      </c>
      <c r="C1648" s="154" t="s">
        <v>521</v>
      </c>
      <c r="D1648" s="150" t="s">
        <v>529</v>
      </c>
      <c r="E1648" s="173" t="str">
        <f>IF(Table2[[#This Row],[Tên hàng hóa]]&lt;&gt;0,VLOOKUP(Table2[[#This Row],[Tên hàng hóa]],Table1[[Tên hàng hóa]:[Quy cách]],2,0),"")</f>
        <v>Bộ Điều Khiển Lập Trình</v>
      </c>
      <c r="F1648" s="173" t="str">
        <f>IF(Table2[[#This Row],[Tên hàng hóa]]&lt;&gt;0,VLOOKUP(Table2[[#This Row],[Tên hàng hóa]],Table1[[Tên hàng hóa]:[ĐVT]],3,0),"")</f>
        <v>Cái</v>
      </c>
      <c r="G1648" s="174">
        <v>1925000</v>
      </c>
      <c r="H1648" s="174">
        <v>1</v>
      </c>
      <c r="I1648" s="175">
        <f>IF(Table2[[#This Row],[Số lượng]]&lt;&gt;0,Table2[[#This Row],[Số lượng]]*Table2[[#This Row],[Đơn giá mua]],"")</f>
        <v>1925000</v>
      </c>
      <c r="J1648" s="175" t="str">
        <f ca="1">IF(AND(Table2[[#This Row],[Tên hàng hóa]]&lt;&gt;0,D1649=""),SUM(OFFSET(Table2[[#This Row],[Thành tiền]],0,0,-COUNTIF(Table2[Số HĐ],Table2[[#This Row],[Số HĐ]]))),"")</f>
        <v/>
      </c>
      <c r="K1648" s="174"/>
      <c r="L164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48" s="176"/>
    </row>
    <row r="1649" spans="1:13" ht="35.1" customHeight="1" x14ac:dyDescent="0.2">
      <c r="A1649" s="169">
        <v>42632</v>
      </c>
      <c r="B1649" s="149" t="s">
        <v>3697</v>
      </c>
      <c r="C1649" s="154" t="s">
        <v>521</v>
      </c>
      <c r="D1649" s="150" t="s">
        <v>104</v>
      </c>
      <c r="E1649" s="173" t="str">
        <f>IF(Table2[[#This Row],[Tên hàng hóa]]&lt;&gt;0,VLOOKUP(Table2[[#This Row],[Tên hàng hóa]],Table1[[Tên hàng hóa]:[Quy cách]],2,0),"")</f>
        <v>Bộ Điều Khiển Lập Trình</v>
      </c>
      <c r="F1649" s="173" t="str">
        <f>IF(Table2[[#This Row],[Tên hàng hóa]]&lt;&gt;0,VLOOKUP(Table2[[#This Row],[Tên hàng hóa]],Table1[[Tên hàng hóa]:[ĐVT]],3,0),"")</f>
        <v>Cái</v>
      </c>
      <c r="G1649" s="174">
        <v>880000</v>
      </c>
      <c r="H1649" s="174">
        <v>1</v>
      </c>
      <c r="I1649" s="175">
        <f>IF(Table2[[#This Row],[Số lượng]]&lt;&gt;0,Table2[[#This Row],[Số lượng]]*Table2[[#This Row],[Đơn giá mua]],"")</f>
        <v>880000</v>
      </c>
      <c r="J1649" s="175" t="str">
        <f ca="1">IF(AND(Table2[[#This Row],[Tên hàng hóa]]&lt;&gt;0,D1650=""),SUM(OFFSET(Table2[[#This Row],[Thành tiền]],0,0,-COUNTIF(Table2[Số HĐ],Table2[[#This Row],[Số HĐ]]))),"")</f>
        <v/>
      </c>
      <c r="K1649" s="174"/>
      <c r="L164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49" s="176"/>
    </row>
    <row r="1650" spans="1:13" ht="35.1" customHeight="1" x14ac:dyDescent="0.2">
      <c r="A1650" s="169">
        <v>42632</v>
      </c>
      <c r="B1650" s="149" t="s">
        <v>3697</v>
      </c>
      <c r="C1650" s="154" t="s">
        <v>521</v>
      </c>
      <c r="D1650" s="150" t="s">
        <v>3335</v>
      </c>
      <c r="E1650" s="173" t="str">
        <f>IF(Table2[[#This Row],[Tên hàng hóa]]&lt;&gt;0,VLOOKUP(Table2[[#This Row],[Tên hàng hóa]],Table1[[Tên hàng hóa]:[Quy cách]],2,0),"")</f>
        <v>OMRON</v>
      </c>
      <c r="F1650" s="173" t="str">
        <f>IF(Table2[[#This Row],[Tên hàng hóa]]&lt;&gt;0,VLOOKUP(Table2[[#This Row],[Tên hàng hóa]],Table1[[Tên hàng hóa]:[ĐVT]],3,0),"")</f>
        <v>Cái</v>
      </c>
      <c r="G1650" s="174">
        <v>198000</v>
      </c>
      <c r="H1650" s="174">
        <v>4</v>
      </c>
      <c r="I1650" s="175">
        <f>IF(Table2[[#This Row],[Số lượng]]&lt;&gt;0,Table2[[#This Row],[Số lượng]]*Table2[[#This Row],[Đơn giá mua]],"")</f>
        <v>792000</v>
      </c>
      <c r="J1650" s="175" t="str">
        <f ca="1">IF(AND(Table2[[#This Row],[Tên hàng hóa]]&lt;&gt;0,D1651=""),SUM(OFFSET(Table2[[#This Row],[Thành tiền]],0,0,-COUNTIF(Table2[Số HĐ],Table2[[#This Row],[Số HĐ]]))),"")</f>
        <v/>
      </c>
      <c r="K1650" s="174"/>
      <c r="L165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50" s="176"/>
    </row>
    <row r="1651" spans="1:13" ht="35.1" customHeight="1" x14ac:dyDescent="0.2">
      <c r="A1651" s="169">
        <v>42632</v>
      </c>
      <c r="B1651" s="149" t="s">
        <v>3697</v>
      </c>
      <c r="C1651" s="154" t="s">
        <v>521</v>
      </c>
      <c r="D1651" s="150" t="s">
        <v>1618</v>
      </c>
      <c r="E1651" s="173" t="str">
        <f>IF(Table2[[#This Row],[Tên hàng hóa]]&lt;&gt;0,VLOOKUP(Table2[[#This Row],[Tên hàng hóa]],Table1[[Tên hàng hóa]:[Quy cách]],2,0),"")</f>
        <v>Điều Khiển Mức Nước</v>
      </c>
      <c r="F1651" s="173" t="str">
        <f>IF(Table2[[#This Row],[Tên hàng hóa]]&lt;&gt;0,VLOOKUP(Table2[[#This Row],[Tên hàng hóa]],Table1[[Tên hàng hóa]:[ĐVT]],3,0),"")</f>
        <v>Cái</v>
      </c>
      <c r="G1651" s="174">
        <v>605000</v>
      </c>
      <c r="H1651" s="174">
        <v>10</v>
      </c>
      <c r="I1651" s="175">
        <f>IF(Table2[[#This Row],[Số lượng]]&lt;&gt;0,Table2[[#This Row],[Số lượng]]*Table2[[#This Row],[Đơn giá mua]],"")</f>
        <v>6050000</v>
      </c>
      <c r="J1651" s="175">
        <f ca="1">IF(AND(Table2[[#This Row],[Tên hàng hóa]]&lt;&gt;0,D1652=""),SUM(OFFSET(Table2[[#This Row],[Thành tiền]],0,0,-COUNTIF(Table2[Số HĐ],Table2[[#This Row],[Số HĐ]]))),"")</f>
        <v>9647000</v>
      </c>
      <c r="K1651" s="152" t="s">
        <v>464</v>
      </c>
      <c r="L1651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51" s="194" t="s">
        <v>4413</v>
      </c>
    </row>
    <row r="1652" spans="1:13" ht="35.1" customHeight="1" x14ac:dyDescent="0.2">
      <c r="A1652" s="169"/>
      <c r="B1652" s="170"/>
      <c r="C1652" s="171" t="str">
        <f t="shared" si="37"/>
        <v/>
      </c>
      <c r="D1652" s="172"/>
      <c r="E1652" s="173" t="str">
        <f>IF(Table2[[#This Row],[Tên hàng hóa]]&lt;&gt;0,VLOOKUP(Table2[[#This Row],[Tên hàng hóa]],Table1[[Tên hàng hóa]:[Quy cách]],2,0),"")</f>
        <v/>
      </c>
      <c r="F1652" s="173" t="str">
        <f>IF(Table2[[#This Row],[Tên hàng hóa]]&lt;&gt;0,VLOOKUP(Table2[[#This Row],[Tên hàng hóa]],Table1[[Tên hàng hóa]:[ĐVT]],3,0),"")</f>
        <v/>
      </c>
      <c r="G1652" s="174"/>
      <c r="H1652" s="174"/>
      <c r="I1652" s="175" t="str">
        <f>IF(Table2[[#This Row],[Số lượng]]&lt;&gt;0,Table2[[#This Row],[Số lượng]]*Table2[[#This Row],[Đơn giá mua]],"")</f>
        <v/>
      </c>
      <c r="J1652" s="175" t="str">
        <f ca="1">IF(AND(Table2[[#This Row],[Tên hàng hóa]]&lt;&gt;0,D1653=""),SUM(OFFSET(Table2[[#This Row],[Thành tiền]],0,0,-COUNTIF(Table2[Số HĐ],Table2[[#This Row],[Số HĐ]]))),"")</f>
        <v/>
      </c>
      <c r="K1652" s="174"/>
      <c r="L165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52" s="176"/>
    </row>
    <row r="1653" spans="1:13" ht="35.1" customHeight="1" x14ac:dyDescent="0.2">
      <c r="A1653" s="169">
        <v>42641</v>
      </c>
      <c r="B1653" s="149" t="s">
        <v>3698</v>
      </c>
      <c r="C1653" s="154" t="s">
        <v>521</v>
      </c>
      <c r="D1653" s="150" t="s">
        <v>281</v>
      </c>
      <c r="E1653" s="173" t="str">
        <f>IF(Table2[[#This Row],[Tên hàng hóa]]&lt;&gt;0,VLOOKUP(Table2[[#This Row],[Tên hàng hóa]],Table1[[Tên hàng hóa]:[Quy cách]],2,0),"")</f>
        <v>Công Tắc Hành Trình</v>
      </c>
      <c r="F1653" s="173" t="str">
        <f>IF(Table2[[#This Row],[Tên hàng hóa]]&lt;&gt;0,VLOOKUP(Table2[[#This Row],[Tên hàng hóa]],Table1[[Tên hàng hóa]:[ĐVT]],3,0),"")</f>
        <v>Cái</v>
      </c>
      <c r="G1653" s="174">
        <v>550000</v>
      </c>
      <c r="H1653" s="174">
        <v>4</v>
      </c>
      <c r="I1653" s="175">
        <f>IF(Table2[[#This Row],[Số lượng]]&lt;&gt;0,Table2[[#This Row],[Số lượng]]*Table2[[#This Row],[Đơn giá mua]],"")</f>
        <v>2200000</v>
      </c>
      <c r="J1653" s="175">
        <f ca="1">IF(AND(Table2[[#This Row],[Tên hàng hóa]]&lt;&gt;0,D1654=""),SUM(OFFSET(Table2[[#This Row],[Thành tiền]],0,0,-COUNTIF(Table2[Số HĐ],Table2[[#This Row],[Số HĐ]]))),"")</f>
        <v>2200000</v>
      </c>
      <c r="K1653" s="152" t="s">
        <v>464</v>
      </c>
      <c r="L1653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53" s="194" t="s">
        <v>4413</v>
      </c>
    </row>
    <row r="1654" spans="1:13" ht="35.1" customHeight="1" x14ac:dyDescent="0.2">
      <c r="A1654" s="169"/>
      <c r="B1654" s="170"/>
      <c r="C1654" s="171" t="str">
        <f t="shared" si="37"/>
        <v/>
      </c>
      <c r="D1654" s="172"/>
      <c r="E1654" s="173" t="str">
        <f>IF(Table2[[#This Row],[Tên hàng hóa]]&lt;&gt;0,VLOOKUP(Table2[[#This Row],[Tên hàng hóa]],Table1[[Tên hàng hóa]:[Quy cách]],2,0),"")</f>
        <v/>
      </c>
      <c r="F1654" s="173" t="str">
        <f>IF(Table2[[#This Row],[Tên hàng hóa]]&lt;&gt;0,VLOOKUP(Table2[[#This Row],[Tên hàng hóa]],Table1[[Tên hàng hóa]:[ĐVT]],3,0),"")</f>
        <v/>
      </c>
      <c r="G1654" s="174"/>
      <c r="H1654" s="174"/>
      <c r="I1654" s="175" t="str">
        <f>IF(Table2[[#This Row],[Số lượng]]&lt;&gt;0,Table2[[#This Row],[Số lượng]]*Table2[[#This Row],[Đơn giá mua]],"")</f>
        <v/>
      </c>
      <c r="J1654" s="175" t="str">
        <f ca="1">IF(AND(Table2[[#This Row],[Tên hàng hóa]]&lt;&gt;0,D1655=""),SUM(OFFSET(Table2[[#This Row],[Thành tiền]],0,0,-COUNTIF(Table2[Số HĐ],Table2[[#This Row],[Số HĐ]]))),"")</f>
        <v/>
      </c>
      <c r="K1654" s="174"/>
      <c r="L165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54" s="176"/>
    </row>
    <row r="1655" spans="1:13" ht="35.1" customHeight="1" x14ac:dyDescent="0.2">
      <c r="A1655" s="169">
        <v>42644</v>
      </c>
      <c r="B1655" s="149" t="s">
        <v>3699</v>
      </c>
      <c r="C1655" s="171" t="s">
        <v>1119</v>
      </c>
      <c r="D1655" s="150" t="s">
        <v>1110</v>
      </c>
      <c r="E1655" s="173" t="str">
        <f>IF(Table2[[#This Row],[Tên hàng hóa]]&lt;&gt;0,VLOOKUP(Table2[[#This Row],[Tên hàng hóa]],Table1[[Tên hàng hóa]:[Quy cách]],2,0),"")</f>
        <v>Schneider</v>
      </c>
      <c r="F1655" s="173" t="str">
        <f>IF(Table2[[#This Row],[Tên hàng hóa]]&lt;&gt;0,VLOOKUP(Table2[[#This Row],[Tên hàng hóa]],Table1[[Tên hàng hóa]:[ĐVT]],3,0),"")</f>
        <v>Cái</v>
      </c>
      <c r="G1655" s="174">
        <v>338800</v>
      </c>
      <c r="H1655" s="174">
        <v>6</v>
      </c>
      <c r="I1655" s="175">
        <f>IF(Table2[[#This Row],[Số lượng]]&lt;&gt;0,Table2[[#This Row],[Số lượng]]*Table2[[#This Row],[Đơn giá mua]],"")</f>
        <v>2032800</v>
      </c>
      <c r="J1655" s="175" t="str">
        <f ca="1">IF(AND(Table2[[#This Row],[Tên hàng hóa]]&lt;&gt;0,D1656=""),SUM(OFFSET(Table2[[#This Row],[Thành tiền]],0,0,-COUNTIF(Table2[Số HĐ],Table2[[#This Row],[Số HĐ]]))),"")</f>
        <v/>
      </c>
      <c r="K1655" s="174"/>
      <c r="L165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55" s="176"/>
    </row>
    <row r="1656" spans="1:13" ht="35.1" customHeight="1" x14ac:dyDescent="0.2">
      <c r="A1656" s="169">
        <v>42644</v>
      </c>
      <c r="B1656" s="149" t="s">
        <v>3699</v>
      </c>
      <c r="C1656" s="171" t="s">
        <v>1119</v>
      </c>
      <c r="D1656" s="150" t="s">
        <v>3131</v>
      </c>
      <c r="E1656" s="173" t="str">
        <f>IF(Table2[[#This Row],[Tên hàng hóa]]&lt;&gt;0,VLOOKUP(Table2[[#This Row],[Tên hàng hóa]],Table1[[Tên hàng hóa]:[Quy cách]],2,0),"")</f>
        <v>Schneider</v>
      </c>
      <c r="F1656" s="173" t="str">
        <f>IF(Table2[[#This Row],[Tên hàng hóa]]&lt;&gt;0,VLOOKUP(Table2[[#This Row],[Tên hàng hóa]],Table1[[Tên hàng hóa]:[ĐVT]],3,0),"")</f>
        <v>Cái</v>
      </c>
      <c r="G1656" s="174">
        <v>281600</v>
      </c>
      <c r="H1656" s="174">
        <v>3</v>
      </c>
      <c r="I1656" s="175">
        <f>IF(Table2[[#This Row],[Số lượng]]&lt;&gt;0,Table2[[#This Row],[Số lượng]]*Table2[[#This Row],[Đơn giá mua]],"")</f>
        <v>844800</v>
      </c>
      <c r="J1656" s="175" t="str">
        <f ca="1">IF(AND(Table2[[#This Row],[Tên hàng hóa]]&lt;&gt;0,D1657=""),SUM(OFFSET(Table2[[#This Row],[Thành tiền]],0,0,-COUNTIF(Table2[Số HĐ],Table2[[#This Row],[Số HĐ]]))),"")</f>
        <v/>
      </c>
      <c r="K1656" s="174"/>
      <c r="L165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56" s="176"/>
    </row>
    <row r="1657" spans="1:13" ht="35.1" customHeight="1" x14ac:dyDescent="0.2">
      <c r="A1657" s="169">
        <v>42644</v>
      </c>
      <c r="B1657" s="149" t="s">
        <v>3699</v>
      </c>
      <c r="C1657" s="171" t="s">
        <v>1119</v>
      </c>
      <c r="D1657" s="150" t="s">
        <v>3700</v>
      </c>
      <c r="E1657" s="173" t="str">
        <f>IF(Table2[[#This Row],[Tên hàng hóa]]&lt;&gt;0,VLOOKUP(Table2[[#This Row],[Tên hàng hóa]],Table1[[Tên hàng hóa]:[Quy cách]],2,0),"")</f>
        <v>CB Schneider</v>
      </c>
      <c r="F1657" s="173" t="str">
        <f>IF(Table2[[#This Row],[Tên hàng hóa]]&lt;&gt;0,VLOOKUP(Table2[[#This Row],[Tên hàng hóa]],Table1[[Tên hàng hóa]:[ĐVT]],3,0),"")</f>
        <v>Cái</v>
      </c>
      <c r="G1657" s="174">
        <v>254100</v>
      </c>
      <c r="H1657" s="174">
        <v>3</v>
      </c>
      <c r="I1657" s="175">
        <f>IF(Table2[[#This Row],[Số lượng]]&lt;&gt;0,Table2[[#This Row],[Số lượng]]*Table2[[#This Row],[Đơn giá mua]],"")</f>
        <v>762300</v>
      </c>
      <c r="J1657" s="175" t="str">
        <f ca="1">IF(AND(Table2[[#This Row],[Tên hàng hóa]]&lt;&gt;0,D1658=""),SUM(OFFSET(Table2[[#This Row],[Thành tiền]],0,0,-COUNTIF(Table2[Số HĐ],Table2[[#This Row],[Số HĐ]]))),"")</f>
        <v/>
      </c>
      <c r="K1657" s="174"/>
      <c r="L165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57" s="176"/>
    </row>
    <row r="1658" spans="1:13" ht="35.1" customHeight="1" x14ac:dyDescent="0.2">
      <c r="A1658" s="169">
        <v>42644</v>
      </c>
      <c r="B1658" s="149" t="s">
        <v>3699</v>
      </c>
      <c r="C1658" s="171" t="s">
        <v>1119</v>
      </c>
      <c r="D1658" s="150" t="s">
        <v>2008</v>
      </c>
      <c r="E1658" s="173" t="str">
        <f>IF(Table2[[#This Row],[Tên hàng hóa]]&lt;&gt;0,VLOOKUP(Table2[[#This Row],[Tên hàng hóa]],Table1[[Tên hàng hóa]:[Quy cách]],2,0),"")</f>
        <v>Schneider</v>
      </c>
      <c r="F1658" s="173" t="str">
        <f>IF(Table2[[#This Row],[Tên hàng hóa]]&lt;&gt;0,VLOOKUP(Table2[[#This Row],[Tên hàng hóa]],Table1[[Tên hàng hóa]:[ĐVT]],3,0),"")</f>
        <v>Cái</v>
      </c>
      <c r="G1658" s="174">
        <v>775500</v>
      </c>
      <c r="H1658" s="174">
        <v>3</v>
      </c>
      <c r="I1658" s="175">
        <f>IF(Table2[[#This Row],[Số lượng]]&lt;&gt;0,Table2[[#This Row],[Số lượng]]*Table2[[#This Row],[Đơn giá mua]],"")</f>
        <v>2326500</v>
      </c>
      <c r="J1658" s="175">
        <f ca="1">IF(AND(Table2[[#This Row],[Tên hàng hóa]]&lt;&gt;0,D1659=""),SUM(OFFSET(Table2[[#This Row],[Thành tiền]],0,0,-COUNTIF(Table2[Số HĐ],Table2[[#This Row],[Số HĐ]]))),"")</f>
        <v>5966400</v>
      </c>
      <c r="K1658" s="152" t="s">
        <v>464</v>
      </c>
      <c r="L1658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58" s="153" t="s">
        <v>3709</v>
      </c>
    </row>
    <row r="1659" spans="1:13" ht="35.1" customHeight="1" x14ac:dyDescent="0.2">
      <c r="A1659" s="169"/>
      <c r="B1659" s="170"/>
      <c r="C1659" s="171" t="str">
        <f t="shared" si="37"/>
        <v/>
      </c>
      <c r="D1659" s="172"/>
      <c r="E1659" s="173" t="str">
        <f>IF(Table2[[#This Row],[Tên hàng hóa]]&lt;&gt;0,VLOOKUP(Table2[[#This Row],[Tên hàng hóa]],Table1[[Tên hàng hóa]:[Quy cách]],2,0),"")</f>
        <v/>
      </c>
      <c r="F1659" s="173" t="str">
        <f>IF(Table2[[#This Row],[Tên hàng hóa]]&lt;&gt;0,VLOOKUP(Table2[[#This Row],[Tên hàng hóa]],Table1[[Tên hàng hóa]:[ĐVT]],3,0),"")</f>
        <v/>
      </c>
      <c r="G1659" s="174"/>
      <c r="H1659" s="174"/>
      <c r="I1659" s="175" t="str">
        <f>IF(Table2[[#This Row],[Số lượng]]&lt;&gt;0,Table2[[#This Row],[Số lượng]]*Table2[[#This Row],[Đơn giá mua]],"")</f>
        <v/>
      </c>
      <c r="J1659" s="175" t="str">
        <f ca="1">IF(AND(Table2[[#This Row],[Tên hàng hóa]]&lt;&gt;0,D1660=""),SUM(OFFSET(Table2[[#This Row],[Thành tiền]],0,0,-COUNTIF(Table2[Số HĐ],Table2[[#This Row],[Số HĐ]]))),"")</f>
        <v/>
      </c>
      <c r="K1659" s="174"/>
      <c r="L165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59" s="176"/>
    </row>
    <row r="1660" spans="1:13" ht="35.1" customHeight="1" x14ac:dyDescent="0.2">
      <c r="A1660" s="169">
        <v>42644</v>
      </c>
      <c r="B1660" s="149" t="s">
        <v>3705</v>
      </c>
      <c r="C1660" s="140" t="s">
        <v>586</v>
      </c>
      <c r="D1660" s="172" t="s">
        <v>319</v>
      </c>
      <c r="E1660" s="173" t="str">
        <f>IF(Table2[[#This Row],[Tên hàng hóa]]&lt;&gt;0,VLOOKUP(Table2[[#This Row],[Tên hàng hóa]],Table1[[Tên hàng hóa]:[Quy cách]],2,0),"")</f>
        <v>Điều Khiển Mức Nước</v>
      </c>
      <c r="F1660" s="173" t="str">
        <f>IF(Table2[[#This Row],[Tên hàng hóa]]&lt;&gt;0,VLOOKUP(Table2[[#This Row],[Tên hàng hóa]],Table1[[Tên hàng hóa]:[ĐVT]],3,0),"")</f>
        <v>Cái</v>
      </c>
      <c r="G1660" s="174">
        <v>693555.25454545452</v>
      </c>
      <c r="H1660" s="174">
        <v>20</v>
      </c>
      <c r="I1660" s="175">
        <f>IF(Table2[[#This Row],[Số lượng]]&lt;&gt;0,Table2[[#This Row],[Số lượng]]*Table2[[#This Row],[Đơn giá mua]],"")</f>
        <v>13871105.09090909</v>
      </c>
      <c r="J1660" s="175" t="str">
        <f ca="1">IF(AND(Table2[[#This Row],[Tên hàng hóa]]&lt;&gt;0,D1661=""),SUM(OFFSET(Table2[[#This Row],[Thành tiền]],0,0,-COUNTIF(Table2[Số HĐ],Table2[[#This Row],[Số HĐ]]))),"")</f>
        <v/>
      </c>
      <c r="K1660" s="174"/>
      <c r="L166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60" s="176"/>
    </row>
    <row r="1661" spans="1:13" ht="35.1" customHeight="1" x14ac:dyDescent="0.2">
      <c r="A1661" s="169">
        <v>42644</v>
      </c>
      <c r="B1661" s="149" t="s">
        <v>3705</v>
      </c>
      <c r="C1661" s="140" t="s">
        <v>586</v>
      </c>
      <c r="D1661" s="172" t="s">
        <v>331</v>
      </c>
      <c r="E1661" s="173" t="str">
        <f>IF(Table2[[#This Row],[Tên hàng hóa]]&lt;&gt;0,VLOOKUP(Table2[[#This Row],[Tên hàng hóa]],Table1[[Tên hàng hóa]:[Quy cách]],2,0),"")</f>
        <v>Màn Hình Cảm Ứng</v>
      </c>
      <c r="F1661" s="173" t="str">
        <f>IF(Table2[[#This Row],[Tên hàng hóa]]&lt;&gt;0,VLOOKUP(Table2[[#This Row],[Tên hàng hóa]],Table1[[Tên hàng hóa]:[ĐVT]],3,0),"")</f>
        <v>Cái</v>
      </c>
      <c r="G1661" s="174">
        <v>3223416.2545454544</v>
      </c>
      <c r="H1661" s="174">
        <v>2</v>
      </c>
      <c r="I1661" s="175">
        <f>IF(Table2[[#This Row],[Số lượng]]&lt;&gt;0,Table2[[#This Row],[Số lượng]]*Table2[[#This Row],[Đơn giá mua]],"")</f>
        <v>6446832.5090909088</v>
      </c>
      <c r="J1661" s="175" t="str">
        <f ca="1">IF(AND(Table2[[#This Row],[Tên hàng hóa]]&lt;&gt;0,D1662=""),SUM(OFFSET(Table2[[#This Row],[Thành tiền]],0,0,-COUNTIF(Table2[Số HĐ],Table2[[#This Row],[Số HĐ]]))),"")</f>
        <v/>
      </c>
      <c r="K1661" s="174"/>
      <c r="L166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61" s="176"/>
    </row>
    <row r="1662" spans="1:13" ht="35.1" customHeight="1" x14ac:dyDescent="0.2">
      <c r="A1662" s="169">
        <v>42644</v>
      </c>
      <c r="B1662" s="149" t="s">
        <v>3705</v>
      </c>
      <c r="C1662" s="140" t="s">
        <v>586</v>
      </c>
      <c r="D1662" s="172" t="s">
        <v>64</v>
      </c>
      <c r="E1662" s="173" t="str">
        <f>IF(Table2[[#This Row],[Tên hàng hóa]]&lt;&gt;0,VLOOKUP(Table2[[#This Row],[Tên hàng hóa]],Table1[[Tên hàng hóa]:[Quy cách]],2,0),"")</f>
        <v>Bộ Điều Khiển Lập Trình</v>
      </c>
      <c r="F1662" s="173" t="str">
        <f>IF(Table2[[#This Row],[Tên hàng hóa]]&lt;&gt;0,VLOOKUP(Table2[[#This Row],[Tên hàng hóa]],Table1[[Tên hàng hóa]:[ĐVT]],3,0),"")</f>
        <v>Cái</v>
      </c>
      <c r="G1662" s="174">
        <v>4991370.2545454549</v>
      </c>
      <c r="H1662" s="174">
        <v>1</v>
      </c>
      <c r="I1662" s="175">
        <f>IF(Table2[[#This Row],[Số lượng]]&lt;&gt;0,Table2[[#This Row],[Số lượng]]*Table2[[#This Row],[Đơn giá mua]],"")</f>
        <v>4991370.2545454549</v>
      </c>
      <c r="J1662" s="175" t="str">
        <f ca="1">IF(AND(Table2[[#This Row],[Tên hàng hóa]]&lt;&gt;0,D1663=""),SUM(OFFSET(Table2[[#This Row],[Thành tiền]],0,0,-COUNTIF(Table2[Số HĐ],Table2[[#This Row],[Số HĐ]]))),"")</f>
        <v/>
      </c>
      <c r="K1662" s="174"/>
      <c r="L166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62" s="176"/>
    </row>
    <row r="1663" spans="1:13" ht="35.1" customHeight="1" x14ac:dyDescent="0.2">
      <c r="A1663" s="169">
        <v>42644</v>
      </c>
      <c r="B1663" s="149" t="s">
        <v>3705</v>
      </c>
      <c r="C1663" s="140" t="s">
        <v>586</v>
      </c>
      <c r="D1663" s="172" t="s">
        <v>66</v>
      </c>
      <c r="E1663" s="173" t="str">
        <f>IF(Table2[[#This Row],[Tên hàng hóa]]&lt;&gt;0,VLOOKUP(Table2[[#This Row],[Tên hàng hóa]],Table1[[Tên hàng hóa]:[Quy cách]],2,0),"")</f>
        <v>Bộ Điều Khiển Lập Trình</v>
      </c>
      <c r="F1663" s="173" t="str">
        <f>IF(Table2[[#This Row],[Tên hàng hóa]]&lt;&gt;0,VLOOKUP(Table2[[#This Row],[Tên hàng hóa]],Table1[[Tên hàng hóa]:[ĐVT]],3,0),"")</f>
        <v>Cái</v>
      </c>
      <c r="G1663" s="174">
        <v>6254194.2545454549</v>
      </c>
      <c r="H1663" s="174">
        <v>1</v>
      </c>
      <c r="I1663" s="175">
        <f>IF(Table2[[#This Row],[Số lượng]]&lt;&gt;0,Table2[[#This Row],[Số lượng]]*Table2[[#This Row],[Đơn giá mua]],"")</f>
        <v>6254194.2545454549</v>
      </c>
      <c r="J1663" s="175" t="str">
        <f ca="1">IF(AND(Table2[[#This Row],[Tên hàng hóa]]&lt;&gt;0,D1664=""),SUM(OFFSET(Table2[[#This Row],[Thành tiền]],0,0,-COUNTIF(Table2[Số HĐ],Table2[[#This Row],[Số HĐ]]))),"")</f>
        <v/>
      </c>
      <c r="K1663" s="174"/>
      <c r="L166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63" s="176"/>
    </row>
    <row r="1664" spans="1:13" ht="35.1" customHeight="1" x14ac:dyDescent="0.2">
      <c r="A1664" s="169">
        <v>42644</v>
      </c>
      <c r="B1664" s="149" t="s">
        <v>3705</v>
      </c>
      <c r="C1664" s="140" t="s">
        <v>586</v>
      </c>
      <c r="D1664" s="172" t="s">
        <v>181</v>
      </c>
      <c r="E1664" s="173" t="str">
        <f>IF(Table2[[#This Row],[Tên hàng hóa]]&lt;&gt;0,VLOOKUP(Table2[[#This Row],[Tên hàng hóa]],Table1[[Tên hàng hóa]:[Quy cách]],2,0),"")</f>
        <v>Bộ Nguồn Xung</v>
      </c>
      <c r="F1664" s="173" t="str">
        <f>IF(Table2[[#This Row],[Tên hàng hóa]]&lt;&gt;0,VLOOKUP(Table2[[#This Row],[Tên hàng hóa]],Table1[[Tên hàng hóa]:[ĐVT]],3,0),"")</f>
        <v>Cái</v>
      </c>
      <c r="G1664" s="174">
        <v>1320755.2545454546</v>
      </c>
      <c r="H1664" s="174">
        <v>3</v>
      </c>
      <c r="I1664" s="175">
        <f>IF(Table2[[#This Row],[Số lượng]]&lt;&gt;0,Table2[[#This Row],[Số lượng]]*Table2[[#This Row],[Đơn giá mua]],"")</f>
        <v>3962265.7636363637</v>
      </c>
      <c r="J1664" s="175" t="str">
        <f ca="1">IF(AND(Table2[[#This Row],[Tên hàng hóa]]&lt;&gt;0,D1665=""),SUM(OFFSET(Table2[[#This Row],[Thành tiền]],0,0,-COUNTIF(Table2[Số HĐ],Table2[[#This Row],[Số HĐ]]))),"")</f>
        <v/>
      </c>
      <c r="K1664" s="174"/>
      <c r="L166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64" s="176"/>
    </row>
    <row r="1665" spans="1:13" ht="35.1" customHeight="1" x14ac:dyDescent="0.2">
      <c r="A1665" s="169">
        <v>42644</v>
      </c>
      <c r="B1665" s="149" t="s">
        <v>3705</v>
      </c>
      <c r="C1665" s="140" t="s">
        <v>586</v>
      </c>
      <c r="D1665" s="172" t="s">
        <v>280</v>
      </c>
      <c r="E1665" s="173" t="str">
        <f>IF(Table2[[#This Row],[Tên hàng hóa]]&lt;&gt;0,VLOOKUP(Table2[[#This Row],[Tên hàng hóa]],Table1[[Tên hàng hóa]:[Quy cách]],2,0),"")</f>
        <v>Công Tắc Hành Trình</v>
      </c>
      <c r="F1665" s="173" t="str">
        <f>IF(Table2[[#This Row],[Tên hàng hóa]]&lt;&gt;0,VLOOKUP(Table2[[#This Row],[Tên hàng hóa]],Table1[[Tên hàng hóa]:[ĐVT]],3,0),"")</f>
        <v>Cái</v>
      </c>
      <c r="G1665" s="174">
        <v>429944.25454545452</v>
      </c>
      <c r="H1665" s="174">
        <v>5</v>
      </c>
      <c r="I1665" s="175">
        <f>IF(Table2[[#This Row],[Số lượng]]&lt;&gt;0,Table2[[#This Row],[Số lượng]]*Table2[[#This Row],[Đơn giá mua]],"")</f>
        <v>2149721.2727272725</v>
      </c>
      <c r="J1665" s="175" t="str">
        <f ca="1">IF(AND(Table2[[#This Row],[Tên hàng hóa]]&lt;&gt;0,D1666=""),SUM(OFFSET(Table2[[#This Row],[Thành tiền]],0,0,-COUNTIF(Table2[Số HĐ],Table2[[#This Row],[Số HĐ]]))),"")</f>
        <v/>
      </c>
      <c r="K1665" s="174"/>
      <c r="L166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65" s="176"/>
    </row>
    <row r="1666" spans="1:13" ht="35.1" customHeight="1" x14ac:dyDescent="0.2">
      <c r="A1666" s="169">
        <v>42644</v>
      </c>
      <c r="B1666" s="149" t="s">
        <v>3705</v>
      </c>
      <c r="C1666" s="140" t="s">
        <v>586</v>
      </c>
      <c r="D1666" s="172" t="s">
        <v>2058</v>
      </c>
      <c r="E1666" s="173" t="str">
        <f>IF(Table2[[#This Row],[Tên hàng hóa]]&lt;&gt;0,VLOOKUP(Table2[[#This Row],[Tên hàng hóa]],Table1[[Tên hàng hóa]:[Quy cách]],2,0),"")</f>
        <v>OMRON</v>
      </c>
      <c r="F1666" s="173" t="str">
        <f>IF(Table2[[#This Row],[Tên hàng hóa]]&lt;&gt;0,VLOOKUP(Table2[[#This Row],[Tên hàng hóa]],Table1[[Tên hàng hóa]:[ĐVT]],3,0),"")</f>
        <v>Cái</v>
      </c>
      <c r="G1666" s="174">
        <v>402355.25454545452</v>
      </c>
      <c r="H1666" s="174">
        <v>10</v>
      </c>
      <c r="I1666" s="175">
        <f>IF(Table2[[#This Row],[Số lượng]]&lt;&gt;0,Table2[[#This Row],[Số lượng]]*Table2[[#This Row],[Đơn giá mua]],"")</f>
        <v>4023552.5454545449</v>
      </c>
      <c r="J1666" s="175" t="str">
        <f ca="1">IF(AND(Table2[[#This Row],[Tên hàng hóa]]&lt;&gt;0,D1667=""),SUM(OFFSET(Table2[[#This Row],[Thành tiền]],0,0,-COUNTIF(Table2[Số HĐ],Table2[[#This Row],[Số HĐ]]))),"")</f>
        <v/>
      </c>
      <c r="K1666" s="174"/>
      <c r="L166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66" s="176"/>
    </row>
    <row r="1667" spans="1:13" ht="35.1" customHeight="1" x14ac:dyDescent="0.2">
      <c r="A1667" s="169">
        <v>42644</v>
      </c>
      <c r="B1667" s="149" t="s">
        <v>3705</v>
      </c>
      <c r="C1667" s="140" t="s">
        <v>586</v>
      </c>
      <c r="D1667" s="172" t="s">
        <v>131</v>
      </c>
      <c r="E1667" s="173" t="str">
        <f>IF(Table2[[#This Row],[Tên hàng hóa]]&lt;&gt;0,VLOOKUP(Table2[[#This Row],[Tên hàng hóa]],Table1[[Tên hàng hóa]:[Quy cách]],2,0),"")</f>
        <v>Bộ Điều Khiển Nhiệt Độ</v>
      </c>
      <c r="F1667" s="173" t="str">
        <f>IF(Table2[[#This Row],[Tên hàng hóa]]&lt;&gt;0,VLOOKUP(Table2[[#This Row],[Tên hàng hóa]],Table1[[Tên hàng hóa]:[ĐVT]],3,0),"")</f>
        <v>Cái</v>
      </c>
      <c r="G1667" s="174">
        <v>1410355.2545454546</v>
      </c>
      <c r="H1667" s="174">
        <v>10</v>
      </c>
      <c r="I1667" s="175">
        <f>IF(Table2[[#This Row],[Số lượng]]&lt;&gt;0,Table2[[#This Row],[Số lượng]]*Table2[[#This Row],[Đơn giá mua]],"")</f>
        <v>14103552.545454547</v>
      </c>
      <c r="J1667" s="175" t="str">
        <f ca="1">IF(AND(Table2[[#This Row],[Tên hàng hóa]]&lt;&gt;0,D1668=""),SUM(OFFSET(Table2[[#This Row],[Thành tiền]],0,0,-COUNTIF(Table2[Số HĐ],Table2[[#This Row],[Số HĐ]]))),"")</f>
        <v/>
      </c>
      <c r="K1667" s="174"/>
      <c r="L166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67" s="176"/>
    </row>
    <row r="1668" spans="1:13" ht="35.1" customHeight="1" x14ac:dyDescent="0.2">
      <c r="A1668" s="169">
        <v>42644</v>
      </c>
      <c r="B1668" s="149" t="s">
        <v>3705</v>
      </c>
      <c r="C1668" s="140" t="s">
        <v>586</v>
      </c>
      <c r="D1668" s="172" t="s">
        <v>224</v>
      </c>
      <c r="E1668" s="173" t="str">
        <f>IF(Table2[[#This Row],[Tên hàng hóa]]&lt;&gt;0,VLOOKUP(Table2[[#This Row],[Tên hàng hóa]],Table1[[Tên hàng hóa]:[Quy cách]],2,0),"")</f>
        <v>Cảm Biến</v>
      </c>
      <c r="F1668" s="173" t="str">
        <f>IF(Table2[[#This Row],[Tên hàng hóa]]&lt;&gt;0,VLOOKUP(Table2[[#This Row],[Tên hàng hóa]],Table1[[Tên hàng hóa]:[ĐVT]],3,0),"")</f>
        <v>Cái</v>
      </c>
      <c r="G1668" s="174">
        <v>1119155.2545454546</v>
      </c>
      <c r="H1668" s="174">
        <v>3</v>
      </c>
      <c r="I1668" s="175">
        <f>IF(Table2[[#This Row],[Số lượng]]&lt;&gt;0,Table2[[#This Row],[Số lượng]]*Table2[[#This Row],[Đơn giá mua]],"")</f>
        <v>3357465.7636363637</v>
      </c>
      <c r="J1668" s="175">
        <f ca="1">IF(AND(Table2[[#This Row],[Tên hàng hóa]]&lt;&gt;0,D1669=""),SUM(OFFSET(Table2[[#This Row],[Thành tiền]],0,0,-COUNTIF(Table2[Số HĐ],Table2[[#This Row],[Số HĐ]]))),"")</f>
        <v>59160060</v>
      </c>
      <c r="K1668" s="152" t="s">
        <v>464</v>
      </c>
      <c r="L1668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68" s="153" t="s">
        <v>1821</v>
      </c>
    </row>
    <row r="1669" spans="1:13" ht="35.1" customHeight="1" x14ac:dyDescent="0.2">
      <c r="A1669" s="169"/>
      <c r="B1669" s="170"/>
      <c r="C1669" s="171" t="str">
        <f t="shared" si="37"/>
        <v/>
      </c>
      <c r="D1669" s="172"/>
      <c r="E1669" s="173" t="str">
        <f>IF(Table2[[#This Row],[Tên hàng hóa]]&lt;&gt;0,VLOOKUP(Table2[[#This Row],[Tên hàng hóa]],Table1[[Tên hàng hóa]:[Quy cách]],2,0),"")</f>
        <v/>
      </c>
      <c r="F1669" s="173" t="str">
        <f>IF(Table2[[#This Row],[Tên hàng hóa]]&lt;&gt;0,VLOOKUP(Table2[[#This Row],[Tên hàng hóa]],Table1[[Tên hàng hóa]:[ĐVT]],3,0),"")</f>
        <v/>
      </c>
      <c r="G1669" s="174"/>
      <c r="H1669" s="174"/>
      <c r="I1669" s="175" t="str">
        <f>IF(Table2[[#This Row],[Số lượng]]&lt;&gt;0,Table2[[#This Row],[Số lượng]]*Table2[[#This Row],[Đơn giá mua]],"")</f>
        <v/>
      </c>
      <c r="J1669" s="175" t="str">
        <f ca="1">IF(AND(Table2[[#This Row],[Tên hàng hóa]]&lt;&gt;0,D1670=""),SUM(OFFSET(Table2[[#This Row],[Thành tiền]],0,0,-COUNTIF(Table2[Số HĐ],Table2[[#This Row],[Số HĐ]]))),"")</f>
        <v/>
      </c>
      <c r="K1669" s="174"/>
      <c r="L166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69" s="176"/>
    </row>
    <row r="1670" spans="1:13" ht="35.1" customHeight="1" x14ac:dyDescent="0.2">
      <c r="A1670" s="169">
        <v>42647</v>
      </c>
      <c r="B1670" s="149" t="s">
        <v>3716</v>
      </c>
      <c r="C1670" s="154" t="s">
        <v>3717</v>
      </c>
      <c r="D1670" s="150" t="s">
        <v>3712</v>
      </c>
      <c r="E1670" s="173" t="str">
        <f>IF(Table2[[#This Row],[Tên hàng hóa]]&lt;&gt;0,VLOOKUP(Table2[[#This Row],[Tên hàng hóa]],Table1[[Tên hàng hóa]:[Quy cách]],2,0),"")</f>
        <v>EATON</v>
      </c>
      <c r="F1670" s="173" t="str">
        <f>IF(Table2[[#This Row],[Tên hàng hóa]]&lt;&gt;0,VLOOKUP(Table2[[#This Row],[Tên hàng hóa]],Table1[[Tên hàng hóa]:[ĐVT]],3,0),"")</f>
        <v>Cái</v>
      </c>
      <c r="G1670" s="174">
        <v>735000</v>
      </c>
      <c r="H1670" s="174">
        <v>2</v>
      </c>
      <c r="I1670" s="175">
        <f>IF(Table2[[#This Row],[Số lượng]]&lt;&gt;0,Table2[[#This Row],[Số lượng]]*Table2[[#This Row],[Đơn giá mua]],"")</f>
        <v>1470000</v>
      </c>
      <c r="J1670" s="175">
        <f ca="1">IF(AND(Table2[[#This Row],[Tên hàng hóa]]&lt;&gt;0,D1671=""),SUM(OFFSET(Table2[[#This Row],[Thành tiền]],0,0,-COUNTIF(Table2[Số HĐ],Table2[[#This Row],[Số HĐ]]))),"")</f>
        <v>1470000</v>
      </c>
      <c r="K1670" s="152" t="s">
        <v>464</v>
      </c>
      <c r="L1670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70" s="153" t="s">
        <v>2136</v>
      </c>
    </row>
    <row r="1671" spans="1:13" ht="35.1" customHeight="1" x14ac:dyDescent="0.2">
      <c r="A1671" s="169"/>
      <c r="B1671" s="170"/>
      <c r="C1671" s="171" t="str">
        <f t="shared" si="37"/>
        <v/>
      </c>
      <c r="D1671" s="172"/>
      <c r="E1671" s="173" t="str">
        <f>IF(Table2[[#This Row],[Tên hàng hóa]]&lt;&gt;0,VLOOKUP(Table2[[#This Row],[Tên hàng hóa]],Table1[[Tên hàng hóa]:[Quy cách]],2,0),"")</f>
        <v/>
      </c>
      <c r="F1671" s="173" t="str">
        <f>IF(Table2[[#This Row],[Tên hàng hóa]]&lt;&gt;0,VLOOKUP(Table2[[#This Row],[Tên hàng hóa]],Table1[[Tên hàng hóa]:[ĐVT]],3,0),"")</f>
        <v/>
      </c>
      <c r="G1671" s="174"/>
      <c r="H1671" s="174"/>
      <c r="I1671" s="175" t="str">
        <f>IF(Table2[[#This Row],[Số lượng]]&lt;&gt;0,Table2[[#This Row],[Số lượng]]*Table2[[#This Row],[Đơn giá mua]],"")</f>
        <v/>
      </c>
      <c r="J1671" s="175" t="str">
        <f ca="1">IF(AND(Table2[[#This Row],[Tên hàng hóa]]&lt;&gt;0,D1672=""),SUM(OFFSET(Table2[[#This Row],[Thành tiền]],0,0,-COUNTIF(Table2[Số HĐ],Table2[[#This Row],[Số HĐ]]))),"")</f>
        <v/>
      </c>
      <c r="K1671" s="174"/>
      <c r="L167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71" s="176"/>
    </row>
    <row r="1672" spans="1:13" ht="35.1" customHeight="1" x14ac:dyDescent="0.2">
      <c r="A1672" s="169">
        <v>42648</v>
      </c>
      <c r="B1672" s="149" t="s">
        <v>3718</v>
      </c>
      <c r="C1672" s="171" t="s">
        <v>1119</v>
      </c>
      <c r="D1672" s="150" t="s">
        <v>2836</v>
      </c>
      <c r="E1672" s="173" t="str">
        <f>IF(Table2[[#This Row],[Tên hàng hóa]]&lt;&gt;0,VLOOKUP(Table2[[#This Row],[Tên hàng hóa]],Table1[[Tên hàng hóa]:[Quy cách]],2,0),"")</f>
        <v>Schneider</v>
      </c>
      <c r="F1672" s="173" t="str">
        <f>IF(Table2[[#This Row],[Tên hàng hóa]]&lt;&gt;0,VLOOKUP(Table2[[#This Row],[Tên hàng hóa]],Table1[[Tên hàng hóa]:[ĐVT]],3,0),"")</f>
        <v>Cái</v>
      </c>
      <c r="G1672" s="174">
        <v>139700</v>
      </c>
      <c r="H1672" s="174">
        <v>3</v>
      </c>
      <c r="I1672" s="175">
        <f>IF(Table2[[#This Row],[Số lượng]]&lt;&gt;0,Table2[[#This Row],[Số lượng]]*Table2[[#This Row],[Đơn giá mua]],"")</f>
        <v>419100</v>
      </c>
      <c r="J1672" s="175" t="str">
        <f ca="1">IF(AND(Table2[[#This Row],[Tên hàng hóa]]&lt;&gt;0,D1673=""),SUM(OFFSET(Table2[[#This Row],[Thành tiền]],0,0,-COUNTIF(Table2[Số HĐ],Table2[[#This Row],[Số HĐ]]))),"")</f>
        <v/>
      </c>
      <c r="K1672" s="174"/>
      <c r="L167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72" s="176"/>
    </row>
    <row r="1673" spans="1:13" ht="35.1" customHeight="1" x14ac:dyDescent="0.2">
      <c r="A1673" s="169">
        <v>42648</v>
      </c>
      <c r="B1673" s="149" t="s">
        <v>3718</v>
      </c>
      <c r="C1673" s="171" t="str">
        <f t="shared" si="37"/>
        <v>CTY TNHH KỸ THUẬT ĐIỆN - TỰ ĐỘNG HÓA A&amp;E</v>
      </c>
      <c r="D1673" s="150" t="s">
        <v>1807</v>
      </c>
      <c r="E1673" s="173" t="str">
        <f>IF(Table2[[#This Row],[Tên hàng hóa]]&lt;&gt;0,VLOOKUP(Table2[[#This Row],[Tên hàng hóa]],Table1[[Tên hàng hóa]:[Quy cách]],2,0),"")</f>
        <v>Schneider</v>
      </c>
      <c r="F1673" s="173" t="str">
        <f>IF(Table2[[#This Row],[Tên hàng hóa]]&lt;&gt;0,VLOOKUP(Table2[[#This Row],[Tên hàng hóa]],Table1[[Tên hàng hóa]:[ĐVT]],3,0),"")</f>
        <v>Cái</v>
      </c>
      <c r="G1673" s="174">
        <v>81400</v>
      </c>
      <c r="H1673" s="174">
        <v>4</v>
      </c>
      <c r="I1673" s="175">
        <f>IF(Table2[[#This Row],[Số lượng]]&lt;&gt;0,Table2[[#This Row],[Số lượng]]*Table2[[#This Row],[Đơn giá mua]],"")</f>
        <v>325600</v>
      </c>
      <c r="J1673" s="175">
        <f ca="1">IF(AND(Table2[[#This Row],[Tên hàng hóa]]&lt;&gt;0,D1674=""),SUM(OFFSET(Table2[[#This Row],[Thành tiền]],0,0,-COUNTIF(Table2[Số HĐ],Table2[[#This Row],[Số HĐ]]))),"")</f>
        <v>744700</v>
      </c>
      <c r="K1673" s="152" t="s">
        <v>464</v>
      </c>
      <c r="L1673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73" s="153" t="s">
        <v>2136</v>
      </c>
    </row>
    <row r="1674" spans="1:13" ht="35.1" customHeight="1" x14ac:dyDescent="0.2">
      <c r="A1674" s="169"/>
      <c r="B1674" s="170"/>
      <c r="C1674" s="171" t="str">
        <f t="shared" si="37"/>
        <v/>
      </c>
      <c r="D1674" s="172"/>
      <c r="E1674" s="173" t="str">
        <f>IF(Table2[[#This Row],[Tên hàng hóa]]&lt;&gt;0,VLOOKUP(Table2[[#This Row],[Tên hàng hóa]],Table1[[Tên hàng hóa]:[Quy cách]],2,0),"")</f>
        <v/>
      </c>
      <c r="F1674" s="173" t="str">
        <f>IF(Table2[[#This Row],[Tên hàng hóa]]&lt;&gt;0,VLOOKUP(Table2[[#This Row],[Tên hàng hóa]],Table1[[Tên hàng hóa]:[ĐVT]],3,0),"")</f>
        <v/>
      </c>
      <c r="G1674" s="174"/>
      <c r="H1674" s="174"/>
      <c r="I1674" s="175" t="str">
        <f>IF(Table2[[#This Row],[Số lượng]]&lt;&gt;0,Table2[[#This Row],[Số lượng]]*Table2[[#This Row],[Đơn giá mua]],"")</f>
        <v/>
      </c>
      <c r="J1674" s="175" t="str">
        <f ca="1">IF(AND(Table2[[#This Row],[Tên hàng hóa]]&lt;&gt;0,D1675=""),SUM(OFFSET(Table2[[#This Row],[Thành tiền]],0,0,-COUNTIF(Table2[Số HĐ],Table2[[#This Row],[Số HĐ]]))),"")</f>
        <v/>
      </c>
      <c r="K1674" s="174"/>
      <c r="L167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74" s="176"/>
    </row>
    <row r="1675" spans="1:13" ht="35.1" customHeight="1" x14ac:dyDescent="0.2">
      <c r="A1675" s="169">
        <v>42648</v>
      </c>
      <c r="B1675" s="149" t="s">
        <v>3719</v>
      </c>
      <c r="C1675" s="154" t="s">
        <v>2453</v>
      </c>
      <c r="D1675" s="150" t="s">
        <v>3714</v>
      </c>
      <c r="E1675" s="173" t="str">
        <f>IF(Table2[[#This Row],[Tên hàng hóa]]&lt;&gt;0,VLOOKUP(Table2[[#This Row],[Tên hàng hóa]],Table1[[Tên hàng hóa]:[Quy cách]],2,0),"")</f>
        <v>CIKACHI</v>
      </c>
      <c r="F1675" s="173" t="str">
        <f>IF(Table2[[#This Row],[Tên hàng hóa]]&lt;&gt;0,VLOOKUP(Table2[[#This Row],[Tên hàng hóa]],Table1[[Tên hàng hóa]:[ĐVT]],3,0),"")</f>
        <v>Cái</v>
      </c>
      <c r="G1675" s="174">
        <v>295500</v>
      </c>
      <c r="H1675" s="174">
        <v>2</v>
      </c>
      <c r="I1675" s="175">
        <f>IF(Table2[[#This Row],[Số lượng]]&lt;&gt;0,Table2[[#This Row],[Số lượng]]*Table2[[#This Row],[Đơn giá mua]],"")</f>
        <v>591000</v>
      </c>
      <c r="J1675" s="175">
        <f ca="1">IF(AND(Table2[[#This Row],[Tên hàng hóa]]&lt;&gt;0,D1676=""),SUM(OFFSET(Table2[[#This Row],[Thành tiền]],0,0,-COUNTIF(Table2[Số HĐ],Table2[[#This Row],[Số HĐ]]))),"")</f>
        <v>591000</v>
      </c>
      <c r="K1675" s="152" t="s">
        <v>464</v>
      </c>
      <c r="L1675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75" s="153" t="s">
        <v>2136</v>
      </c>
    </row>
    <row r="1676" spans="1:13" ht="35.1" customHeight="1" x14ac:dyDescent="0.2">
      <c r="A1676" s="169"/>
      <c r="B1676" s="170"/>
      <c r="C1676" s="171" t="str">
        <f>IF(AND(D1676&lt;&gt;0,D1677=""),C1459,"")</f>
        <v/>
      </c>
      <c r="D1676" s="172"/>
      <c r="E1676" s="173" t="str">
        <f>IF(Table2[[#This Row],[Tên hàng hóa]]&lt;&gt;0,VLOOKUP(Table2[[#This Row],[Tên hàng hóa]],Table1[[Tên hàng hóa]:[Quy cách]],2,0),"")</f>
        <v/>
      </c>
      <c r="F1676" s="173" t="str">
        <f>IF(Table2[[#This Row],[Tên hàng hóa]]&lt;&gt;0,VLOOKUP(Table2[[#This Row],[Tên hàng hóa]],Table1[[Tên hàng hóa]:[ĐVT]],3,0),"")</f>
        <v/>
      </c>
      <c r="G1676" s="174"/>
      <c r="H1676" s="174"/>
      <c r="I1676" s="175" t="str">
        <f>IF(Table2[[#This Row],[Số lượng]]&lt;&gt;0,Table2[[#This Row],[Số lượng]]*Table2[[#This Row],[Đơn giá mua]],"")</f>
        <v/>
      </c>
      <c r="J1676" s="175" t="str">
        <f ca="1">IF(AND(Table2[[#This Row],[Tên hàng hóa]]&lt;&gt;0,D1677=""),SUM(OFFSET(Table2[[#This Row],[Thành tiền]],0,0,-COUNTIF(Table2[Số HĐ],Table2[[#This Row],[Số HĐ]]))),"")</f>
        <v/>
      </c>
      <c r="K1676" s="174"/>
      <c r="L167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76" s="176"/>
    </row>
    <row r="1677" spans="1:13" ht="35.1" customHeight="1" x14ac:dyDescent="0.2">
      <c r="A1677" s="169">
        <v>42649</v>
      </c>
      <c r="B1677" s="149" t="s">
        <v>3731</v>
      </c>
      <c r="C1677" s="154" t="s">
        <v>2414</v>
      </c>
      <c r="D1677" s="150" t="s">
        <v>2225</v>
      </c>
      <c r="E1677" s="173" t="str">
        <f>IF(Table2[[#This Row],[Tên hàng hóa]]&lt;&gt;0,VLOOKUP(Table2[[#This Row],[Tên hàng hóa]],Table1[[Tên hàng hóa]:[Quy cách]],2,0),"")</f>
        <v>Autonic</v>
      </c>
      <c r="F1677" s="173" t="str">
        <f>IF(Table2[[#This Row],[Tên hàng hóa]]&lt;&gt;0,VLOOKUP(Table2[[#This Row],[Tên hàng hóa]],Table1[[Tên hàng hóa]:[ĐVT]],3,0),"")</f>
        <v>Cái</v>
      </c>
      <c r="G1677" s="174">
        <v>2277360</v>
      </c>
      <c r="H1677" s="174">
        <v>1</v>
      </c>
      <c r="I1677" s="175">
        <f>IF(Table2[[#This Row],[Số lượng]]&lt;&gt;0,Table2[[#This Row],[Số lượng]]*Table2[[#This Row],[Đơn giá mua]],"")</f>
        <v>2277360</v>
      </c>
      <c r="J1677" s="175">
        <f ca="1">IF(AND(Table2[[#This Row],[Tên hàng hóa]]&lt;&gt;0,D1678=""),SUM(OFFSET(Table2[[#This Row],[Thành tiền]],0,0,-COUNTIF(Table2[Số HĐ],Table2[[#This Row],[Số HĐ]]))),"")</f>
        <v>2277360</v>
      </c>
      <c r="K1677" s="152" t="s">
        <v>464</v>
      </c>
      <c r="L1677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77" s="153" t="s">
        <v>2136</v>
      </c>
    </row>
    <row r="1678" spans="1:13" ht="35.1" customHeight="1" x14ac:dyDescent="0.2">
      <c r="A1678" s="169"/>
      <c r="B1678" s="170"/>
      <c r="C1678" s="171" t="str">
        <f t="shared" ref="C1678:C1710" si="38">IF(AND(D1678&lt;&gt;0,D1679=""),C1677,"")</f>
        <v/>
      </c>
      <c r="D1678" s="172"/>
      <c r="E1678" s="173" t="str">
        <f>IF(Table2[[#This Row],[Tên hàng hóa]]&lt;&gt;0,VLOOKUP(Table2[[#This Row],[Tên hàng hóa]],Table1[[Tên hàng hóa]:[Quy cách]],2,0),"")</f>
        <v/>
      </c>
      <c r="F1678" s="173" t="str">
        <f>IF(Table2[[#This Row],[Tên hàng hóa]]&lt;&gt;0,VLOOKUP(Table2[[#This Row],[Tên hàng hóa]],Table1[[Tên hàng hóa]:[ĐVT]],3,0),"")</f>
        <v/>
      </c>
      <c r="G1678" s="174"/>
      <c r="H1678" s="174"/>
      <c r="I1678" s="175" t="str">
        <f>IF(Table2[[#This Row],[Số lượng]]&lt;&gt;0,Table2[[#This Row],[Số lượng]]*Table2[[#This Row],[Đơn giá mua]],"")</f>
        <v/>
      </c>
      <c r="J1678" s="175" t="str">
        <f ca="1">IF(AND(Table2[[#This Row],[Tên hàng hóa]]&lt;&gt;0,D1679=""),SUM(OFFSET(Table2[[#This Row],[Thành tiền]],0,0,-COUNTIF(Table2[Số HĐ],Table2[[#This Row],[Số HĐ]]))),"")</f>
        <v/>
      </c>
      <c r="K1678" s="174"/>
      <c r="L167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78" s="176"/>
    </row>
    <row r="1679" spans="1:13" ht="35.1" customHeight="1" x14ac:dyDescent="0.2">
      <c r="A1679" s="169">
        <v>42649</v>
      </c>
      <c r="B1679" s="149" t="s">
        <v>3732</v>
      </c>
      <c r="C1679" s="154" t="s">
        <v>2414</v>
      </c>
      <c r="D1679" s="150" t="s">
        <v>2225</v>
      </c>
      <c r="E1679" s="173" t="str">
        <f>IF(Table2[[#This Row],[Tên hàng hóa]]&lt;&gt;0,VLOOKUP(Table2[[#This Row],[Tên hàng hóa]],Table1[[Tên hàng hóa]:[Quy cách]],2,0),"")</f>
        <v>Autonic</v>
      </c>
      <c r="F1679" s="173" t="str">
        <f>IF(Table2[[#This Row],[Tên hàng hóa]]&lt;&gt;0,VLOOKUP(Table2[[#This Row],[Tên hàng hóa]],Table1[[Tên hàng hóa]:[ĐVT]],3,0),"")</f>
        <v>Cái</v>
      </c>
      <c r="G1679" s="174">
        <v>2277360</v>
      </c>
      <c r="H1679" s="174">
        <v>1</v>
      </c>
      <c r="I1679" s="175">
        <f>IF(Table2[[#This Row],[Số lượng]]&lt;&gt;0,Table2[[#This Row],[Số lượng]]*Table2[[#This Row],[Đơn giá mua]],"")</f>
        <v>2277360</v>
      </c>
      <c r="J1679" s="175">
        <f ca="1">IF(AND(Table2[[#This Row],[Tên hàng hóa]]&lt;&gt;0,D1680=""),SUM(OFFSET(Table2[[#This Row],[Thành tiền]],0,0,-COUNTIF(Table2[Số HĐ],Table2[[#This Row],[Số HĐ]]))),"")</f>
        <v>2277360</v>
      </c>
      <c r="K1679" s="152" t="s">
        <v>464</v>
      </c>
      <c r="L1679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79" s="153" t="s">
        <v>2136</v>
      </c>
    </row>
    <row r="1680" spans="1:13" ht="35.1" customHeight="1" x14ac:dyDescent="0.2">
      <c r="A1680" s="169"/>
      <c r="B1680" s="170"/>
      <c r="C1680" s="171" t="str">
        <f t="shared" si="38"/>
        <v/>
      </c>
      <c r="D1680" s="172"/>
      <c r="E1680" s="173" t="str">
        <f>IF(Table2[[#This Row],[Tên hàng hóa]]&lt;&gt;0,VLOOKUP(Table2[[#This Row],[Tên hàng hóa]],Table1[[Tên hàng hóa]:[Quy cách]],2,0),"")</f>
        <v/>
      </c>
      <c r="F1680" s="173" t="str">
        <f>IF(Table2[[#This Row],[Tên hàng hóa]]&lt;&gt;0,VLOOKUP(Table2[[#This Row],[Tên hàng hóa]],Table1[[Tên hàng hóa]:[ĐVT]],3,0),"")</f>
        <v/>
      </c>
      <c r="G1680" s="174"/>
      <c r="H1680" s="174"/>
      <c r="I1680" s="175" t="str">
        <f>IF(Table2[[#This Row],[Số lượng]]&lt;&gt;0,Table2[[#This Row],[Số lượng]]*Table2[[#This Row],[Đơn giá mua]],"")</f>
        <v/>
      </c>
      <c r="J1680" s="175" t="str">
        <f ca="1">IF(AND(Table2[[#This Row],[Tên hàng hóa]]&lt;&gt;0,D1681=""),SUM(OFFSET(Table2[[#This Row],[Thành tiền]],0,0,-COUNTIF(Table2[Số HĐ],Table2[[#This Row],[Số HĐ]]))),"")</f>
        <v/>
      </c>
      <c r="K1680" s="174"/>
      <c r="L168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80" s="176"/>
    </row>
    <row r="1681" spans="1:13" ht="35.1" customHeight="1" x14ac:dyDescent="0.2">
      <c r="A1681" s="169">
        <v>42649</v>
      </c>
      <c r="B1681" s="149" t="s">
        <v>3740</v>
      </c>
      <c r="C1681" s="171" t="s">
        <v>480</v>
      </c>
      <c r="D1681" s="150" t="s">
        <v>294</v>
      </c>
      <c r="E1681" s="173" t="str">
        <f>IF(Table2[[#This Row],[Tên hàng hóa]]&lt;&gt;0,VLOOKUP(Table2[[#This Row],[Tên hàng hóa]],Table1[[Tên hàng hóa]:[Quy cách]],2,0),"")</f>
        <v>Công Tắc Hành Trình</v>
      </c>
      <c r="F1681" s="173" t="str">
        <f>IF(Table2[[#This Row],[Tên hàng hóa]]&lt;&gt;0,VLOOKUP(Table2[[#This Row],[Tên hàng hóa]],Table1[[Tên hàng hóa]:[ĐVT]],3,0),"")</f>
        <v>Cái</v>
      </c>
      <c r="G1681" s="174">
        <v>694100</v>
      </c>
      <c r="H1681" s="174">
        <v>1</v>
      </c>
      <c r="I1681" s="175">
        <f>IF(Table2[[#This Row],[Số lượng]]&lt;&gt;0,Table2[[#This Row],[Số lượng]]*Table2[[#This Row],[Đơn giá mua]],"")</f>
        <v>694100</v>
      </c>
      <c r="J1681" s="175" t="str">
        <f ca="1">IF(AND(Table2[[#This Row],[Tên hàng hóa]]&lt;&gt;0,D1682=""),SUM(OFFSET(Table2[[#This Row],[Thành tiền]],0,0,-COUNTIF(Table2[Số HĐ],Table2[[#This Row],[Số HĐ]]))),"")</f>
        <v/>
      </c>
      <c r="K1681" s="174"/>
      <c r="L168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81" s="176"/>
    </row>
    <row r="1682" spans="1:13" ht="35.1" customHeight="1" x14ac:dyDescent="0.2">
      <c r="A1682" s="169">
        <v>42649</v>
      </c>
      <c r="B1682" s="149" t="s">
        <v>3740</v>
      </c>
      <c r="C1682" s="171" t="str">
        <f t="shared" si="38"/>
        <v>CTY TNHH TM -DV Thuận Phương</v>
      </c>
      <c r="D1682" s="150" t="s">
        <v>165</v>
      </c>
      <c r="E1682" s="173" t="str">
        <f>IF(Table2[[#This Row],[Tên hàng hóa]]&lt;&gt;0,VLOOKUP(Table2[[#This Row],[Tên hàng hóa]],Table1[[Tên hàng hóa]:[Quy cách]],2,0),"")</f>
        <v>Bộ Nguồn Xung</v>
      </c>
      <c r="F1682" s="173" t="str">
        <f>IF(Table2[[#This Row],[Tên hàng hóa]]&lt;&gt;0,VLOOKUP(Table2[[#This Row],[Tên hàng hóa]],Table1[[Tên hàng hóa]:[ĐVT]],3,0),"")</f>
        <v>Cái</v>
      </c>
      <c r="G1682" s="174">
        <v>888800</v>
      </c>
      <c r="H1682" s="174">
        <v>1</v>
      </c>
      <c r="I1682" s="175">
        <f>IF(Table2[[#This Row],[Số lượng]]&lt;&gt;0,Table2[[#This Row],[Số lượng]]*Table2[[#This Row],[Đơn giá mua]],"")</f>
        <v>888800</v>
      </c>
      <c r="J1682" s="175">
        <f ca="1">IF(AND(Table2[[#This Row],[Tên hàng hóa]]&lt;&gt;0,D1683=""),SUM(OFFSET(Table2[[#This Row],[Thành tiền]],0,0,-COUNTIF(Table2[Số HĐ],Table2[[#This Row],[Số HĐ]]))),"")</f>
        <v>1582900</v>
      </c>
      <c r="K1682" s="152" t="s">
        <v>464</v>
      </c>
      <c r="L1682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82" s="153" t="s">
        <v>4298</v>
      </c>
    </row>
    <row r="1683" spans="1:13" ht="35.1" customHeight="1" x14ac:dyDescent="0.2">
      <c r="A1683" s="169"/>
      <c r="B1683" s="170"/>
      <c r="C1683" s="171" t="str">
        <f t="shared" si="38"/>
        <v/>
      </c>
      <c r="D1683" s="172"/>
      <c r="E1683" s="173" t="str">
        <f>IF(Table2[[#This Row],[Tên hàng hóa]]&lt;&gt;0,VLOOKUP(Table2[[#This Row],[Tên hàng hóa]],Table1[[Tên hàng hóa]:[Quy cách]],2,0),"")</f>
        <v/>
      </c>
      <c r="F1683" s="173" t="str">
        <f>IF(Table2[[#This Row],[Tên hàng hóa]]&lt;&gt;0,VLOOKUP(Table2[[#This Row],[Tên hàng hóa]],Table1[[Tên hàng hóa]:[ĐVT]],3,0),"")</f>
        <v/>
      </c>
      <c r="G1683" s="174"/>
      <c r="H1683" s="174"/>
      <c r="I1683" s="175" t="str">
        <f>IF(Table2[[#This Row],[Số lượng]]&lt;&gt;0,Table2[[#This Row],[Số lượng]]*Table2[[#This Row],[Đơn giá mua]],"")</f>
        <v/>
      </c>
      <c r="J1683" s="175" t="str">
        <f ca="1">IF(AND(Table2[[#This Row],[Tên hàng hóa]]&lt;&gt;0,D1684=""),SUM(OFFSET(Table2[[#This Row],[Thành tiền]],0,0,-COUNTIF(Table2[Số HĐ],Table2[[#This Row],[Số HĐ]]))),"")</f>
        <v/>
      </c>
      <c r="K1683" s="174"/>
      <c r="L168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83" s="176"/>
    </row>
    <row r="1684" spans="1:13" ht="35.1" customHeight="1" x14ac:dyDescent="0.2">
      <c r="A1684" s="169">
        <v>42642</v>
      </c>
      <c r="B1684" s="149" t="s">
        <v>3793</v>
      </c>
      <c r="C1684" s="154" t="s">
        <v>3604</v>
      </c>
      <c r="D1684" s="172" t="s">
        <v>3741</v>
      </c>
      <c r="E1684" s="173" t="str">
        <f>IF(Table2[[#This Row],[Tên hàng hóa]]&lt;&gt;0,VLOOKUP(Table2[[#This Row],[Tên hàng hóa]],Table1[[Tên hàng hóa]:[Quy cách]],2,0),"")</f>
        <v>BALLAST PHILIP</v>
      </c>
      <c r="F1684" s="173" t="str">
        <f>IF(Table2[[#This Row],[Tên hàng hóa]]&lt;&gt;0,VLOOKUP(Table2[[#This Row],[Tên hàng hóa]],Table1[[Tên hàng hóa]:[ĐVT]],3,0),"")</f>
        <v>Cái</v>
      </c>
      <c r="G1684" s="174">
        <v>113000</v>
      </c>
      <c r="H1684" s="174">
        <v>5</v>
      </c>
      <c r="I1684" s="175">
        <f>IF(Table2[[#This Row],[Số lượng]]&lt;&gt;0,Table2[[#This Row],[Số lượng]]*Table2[[#This Row],[Đơn giá mua]],"")</f>
        <v>565000</v>
      </c>
      <c r="J1684" s="175" t="str">
        <f ca="1">IF(AND(Table2[[#This Row],[Tên hàng hóa]]&lt;&gt;0,D1685=""),SUM(OFFSET(Table2[[#This Row],[Thành tiền]],0,0,-COUNTIF(Table2[Số HĐ],Table2[[#This Row],[Số HĐ]]))),"")</f>
        <v/>
      </c>
      <c r="K1684" s="174"/>
      <c r="L168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84" s="176"/>
    </row>
    <row r="1685" spans="1:13" ht="35.1" customHeight="1" x14ac:dyDescent="0.2">
      <c r="A1685" s="169">
        <v>42642</v>
      </c>
      <c r="B1685" s="149" t="s">
        <v>3793</v>
      </c>
      <c r="C1685" s="171" t="str">
        <f t="shared" si="38"/>
        <v>CTY HUỲNH TRẦN</v>
      </c>
      <c r="D1685" s="150" t="s">
        <v>3887</v>
      </c>
      <c r="E1685" s="173" t="str">
        <f>IF(Table2[[#This Row],[Tên hàng hóa]]&lt;&gt;0,VLOOKUP(Table2[[#This Row],[Tên hàng hóa]],Table1[[Tên hàng hóa]:[Quy cách]],2,0),"")</f>
        <v>BALLAST PHILIP</v>
      </c>
      <c r="F1685" s="173" t="str">
        <f>IF(Table2[[#This Row],[Tên hàng hóa]]&lt;&gt;0,VLOOKUP(Table2[[#This Row],[Tên hàng hóa]],Table1[[Tên hàng hóa]:[ĐVT]],3,0),"")</f>
        <v>Cái</v>
      </c>
      <c r="G1685" s="174">
        <v>55000</v>
      </c>
      <c r="H1685" s="174">
        <v>5</v>
      </c>
      <c r="I1685" s="175">
        <f>IF(Table2[[#This Row],[Số lượng]]&lt;&gt;0,Table2[[#This Row],[Số lượng]]*Table2[[#This Row],[Đơn giá mua]],"")</f>
        <v>275000</v>
      </c>
      <c r="J1685" s="175">
        <f ca="1">IF(AND(Table2[[#This Row],[Tên hàng hóa]]&lt;&gt;0,D1686=""),SUM(OFFSET(Table2[[#This Row],[Thành tiền]],0,0,-COUNTIF(Table2[Số HĐ],Table2[[#This Row],[Số HĐ]]))),"")</f>
        <v>840000</v>
      </c>
      <c r="K1685" s="152" t="s">
        <v>464</v>
      </c>
      <c r="L1685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85" s="153" t="s">
        <v>2136</v>
      </c>
    </row>
    <row r="1686" spans="1:13" ht="35.1" customHeight="1" x14ac:dyDescent="0.2">
      <c r="A1686" s="169"/>
      <c r="B1686" s="170"/>
      <c r="C1686" s="171" t="str">
        <f t="shared" si="38"/>
        <v/>
      </c>
      <c r="D1686" s="172"/>
      <c r="E1686" s="173" t="str">
        <f>IF(Table2[[#This Row],[Tên hàng hóa]]&lt;&gt;0,VLOOKUP(Table2[[#This Row],[Tên hàng hóa]],Table1[[Tên hàng hóa]:[Quy cách]],2,0),"")</f>
        <v/>
      </c>
      <c r="F1686" s="173" t="str">
        <f>IF(Table2[[#This Row],[Tên hàng hóa]]&lt;&gt;0,VLOOKUP(Table2[[#This Row],[Tên hàng hóa]],Table1[[Tên hàng hóa]:[ĐVT]],3,0),"")</f>
        <v/>
      </c>
      <c r="G1686" s="174"/>
      <c r="H1686" s="174"/>
      <c r="I1686" s="175" t="str">
        <f>IF(Table2[[#This Row],[Số lượng]]&lt;&gt;0,Table2[[#This Row],[Số lượng]]*Table2[[#This Row],[Đơn giá mua]],"")</f>
        <v/>
      </c>
      <c r="J1686" s="175" t="str">
        <f ca="1">IF(AND(Table2[[#This Row],[Tên hàng hóa]]&lt;&gt;0,D1687=""),SUM(OFFSET(Table2[[#This Row],[Thành tiền]],0,0,-COUNTIF(Table2[Số HĐ],Table2[[#This Row],[Số HĐ]]))),"")</f>
        <v/>
      </c>
      <c r="K1686" s="174"/>
      <c r="L168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86" s="176"/>
    </row>
    <row r="1687" spans="1:13" ht="35.1" customHeight="1" x14ac:dyDescent="0.2">
      <c r="A1687" s="169">
        <v>42650</v>
      </c>
      <c r="B1687" s="149" t="s">
        <v>3745</v>
      </c>
      <c r="C1687" s="154" t="s">
        <v>2355</v>
      </c>
      <c r="D1687" s="150" t="s">
        <v>3743</v>
      </c>
      <c r="E1687" s="173" t="str">
        <f>IF(Table2[[#This Row],[Tên hàng hóa]]&lt;&gt;0,VLOOKUP(Table2[[#This Row],[Tên hàng hóa]],Table1[[Tên hàng hóa]:[Quy cách]],2,0),"")</f>
        <v>PIZZATO</v>
      </c>
      <c r="F1687" s="173" t="str">
        <f>IF(Table2[[#This Row],[Tên hàng hóa]]&lt;&gt;0,VLOOKUP(Table2[[#This Row],[Tên hàng hóa]],Table1[[Tên hàng hóa]:[ĐVT]],3,0),"")</f>
        <v>Cái</v>
      </c>
      <c r="G1687" s="174">
        <v>1855700</v>
      </c>
      <c r="H1687" s="174">
        <v>2</v>
      </c>
      <c r="I1687" s="175">
        <f>IF(Table2[[#This Row],[Số lượng]]&lt;&gt;0,Table2[[#This Row],[Số lượng]]*Table2[[#This Row],[Đơn giá mua]],"")</f>
        <v>3711400</v>
      </c>
      <c r="J1687" s="175">
        <f ca="1">IF(AND(Table2[[#This Row],[Tên hàng hóa]]&lt;&gt;0,D1688=""),SUM(OFFSET(Table2[[#This Row],[Thành tiền]],0,0,-COUNTIF(Table2[Số HĐ],Table2[[#This Row],[Số HĐ]]))),"")</f>
        <v>3711400</v>
      </c>
      <c r="K1687" s="152" t="s">
        <v>464</v>
      </c>
      <c r="L1687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87" s="153" t="s">
        <v>1821</v>
      </c>
    </row>
    <row r="1688" spans="1:13" ht="35.1" customHeight="1" x14ac:dyDescent="0.2">
      <c r="A1688" s="169"/>
      <c r="B1688" s="170"/>
      <c r="C1688" s="171" t="str">
        <f t="shared" si="38"/>
        <v/>
      </c>
      <c r="D1688" s="172"/>
      <c r="E1688" s="173" t="str">
        <f>IF(Table2[[#This Row],[Tên hàng hóa]]&lt;&gt;0,VLOOKUP(Table2[[#This Row],[Tên hàng hóa]],Table1[[Tên hàng hóa]:[Quy cách]],2,0),"")</f>
        <v/>
      </c>
      <c r="F1688" s="173" t="str">
        <f>IF(Table2[[#This Row],[Tên hàng hóa]]&lt;&gt;0,VLOOKUP(Table2[[#This Row],[Tên hàng hóa]],Table1[[Tên hàng hóa]:[ĐVT]],3,0),"")</f>
        <v/>
      </c>
      <c r="G1688" s="174"/>
      <c r="H1688" s="174"/>
      <c r="I1688" s="175" t="str">
        <f>IF(Table2[[#This Row],[Số lượng]]&lt;&gt;0,Table2[[#This Row],[Số lượng]]*Table2[[#This Row],[Đơn giá mua]],"")</f>
        <v/>
      </c>
      <c r="J1688" s="175" t="str">
        <f ca="1">IF(AND(Table2[[#This Row],[Tên hàng hóa]]&lt;&gt;0,D1689=""),SUM(OFFSET(Table2[[#This Row],[Thành tiền]],0,0,-COUNTIF(Table2[Số HĐ],Table2[[#This Row],[Số HĐ]]))),"")</f>
        <v/>
      </c>
      <c r="K1688" s="174"/>
      <c r="L168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88" s="176"/>
    </row>
    <row r="1689" spans="1:13" ht="35.1" customHeight="1" x14ac:dyDescent="0.2">
      <c r="A1689" s="169">
        <v>42650</v>
      </c>
      <c r="B1689" s="149" t="s">
        <v>3747</v>
      </c>
      <c r="C1689" s="171" t="s">
        <v>480</v>
      </c>
      <c r="D1689" s="150" t="s">
        <v>3748</v>
      </c>
      <c r="E1689" s="173" t="str">
        <f>IF(Table2[[#This Row],[Tên hàng hóa]]&lt;&gt;0,VLOOKUP(Table2[[#This Row],[Tên hàng hóa]],Table1[[Tên hàng hóa]:[Quy cách]],2,0),"")</f>
        <v>OMRON</v>
      </c>
      <c r="F1689" s="173" t="str">
        <f>IF(Table2[[#This Row],[Tên hàng hóa]]&lt;&gt;0,VLOOKUP(Table2[[#This Row],[Tên hàng hóa]],Table1[[Tên hàng hóa]:[ĐVT]],3,0),"")</f>
        <v>Cái</v>
      </c>
      <c r="G1689" s="174">
        <v>141900</v>
      </c>
      <c r="H1689" s="174">
        <v>3</v>
      </c>
      <c r="I1689" s="175">
        <f>IF(Table2[[#This Row],[Số lượng]]&lt;&gt;0,Table2[[#This Row],[Số lượng]]*Table2[[#This Row],[Đơn giá mua]],"")</f>
        <v>425700</v>
      </c>
      <c r="J1689" s="175">
        <f ca="1">IF(AND(Table2[[#This Row],[Tên hàng hóa]]&lt;&gt;0,D1690=""),SUM(OFFSET(Table2[[#This Row],[Thành tiền]],0,0,-COUNTIF(Table2[Số HĐ],Table2[[#This Row],[Số HĐ]]))),"")</f>
        <v>425700</v>
      </c>
      <c r="K1689" s="152" t="s">
        <v>464</v>
      </c>
      <c r="L1689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89" s="176"/>
    </row>
    <row r="1690" spans="1:13" ht="35.1" customHeight="1" x14ac:dyDescent="0.2">
      <c r="A1690" s="169"/>
      <c r="B1690" s="170"/>
      <c r="C1690" s="171" t="str">
        <f t="shared" si="38"/>
        <v/>
      </c>
      <c r="D1690" s="172"/>
      <c r="E1690" s="173" t="str">
        <f>IF(Table2[[#This Row],[Tên hàng hóa]]&lt;&gt;0,VLOOKUP(Table2[[#This Row],[Tên hàng hóa]],Table1[[Tên hàng hóa]:[Quy cách]],2,0),"")</f>
        <v/>
      </c>
      <c r="F1690" s="173" t="str">
        <f>IF(Table2[[#This Row],[Tên hàng hóa]]&lt;&gt;0,VLOOKUP(Table2[[#This Row],[Tên hàng hóa]],Table1[[Tên hàng hóa]:[ĐVT]],3,0),"")</f>
        <v/>
      </c>
      <c r="G1690" s="174"/>
      <c r="H1690" s="174"/>
      <c r="I1690" s="175" t="str">
        <f>IF(Table2[[#This Row],[Số lượng]]&lt;&gt;0,Table2[[#This Row],[Số lượng]]*Table2[[#This Row],[Đơn giá mua]],"")</f>
        <v/>
      </c>
      <c r="J1690" s="175" t="str">
        <f ca="1">IF(AND(Table2[[#This Row],[Tên hàng hóa]]&lt;&gt;0,D1691=""),SUM(OFFSET(Table2[[#This Row],[Thành tiền]],0,0,-COUNTIF(Table2[Số HĐ],Table2[[#This Row],[Số HĐ]]))),"")</f>
        <v/>
      </c>
      <c r="K1690" s="174"/>
      <c r="L169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90" s="176"/>
    </row>
    <row r="1691" spans="1:13" ht="35.1" customHeight="1" x14ac:dyDescent="0.2">
      <c r="A1691" s="169">
        <v>42651</v>
      </c>
      <c r="B1691" s="149" t="s">
        <v>3749</v>
      </c>
      <c r="C1691" s="154" t="s">
        <v>591</v>
      </c>
      <c r="D1691" s="150" t="s">
        <v>3750</v>
      </c>
      <c r="E1691" s="173" t="str">
        <f>IF(Table2[[#This Row],[Tên hàng hóa]]&lt;&gt;0,VLOOKUP(Table2[[#This Row],[Tên hàng hóa]],Table1[[Tên hàng hóa]:[Quy cách]],2,0),"")</f>
        <v>SMC</v>
      </c>
      <c r="F1691" s="173" t="str">
        <f>IF(Table2[[#This Row],[Tên hàng hóa]]&lt;&gt;0,VLOOKUP(Table2[[#This Row],[Tên hàng hóa]],Table1[[Tên hàng hóa]:[ĐVT]],3,0),"")</f>
        <v>Cái</v>
      </c>
      <c r="G1691" s="174">
        <v>383900</v>
      </c>
      <c r="H1691" s="174">
        <v>1</v>
      </c>
      <c r="I1691" s="175">
        <f>IF(Table2[[#This Row],[Số lượng]]&lt;&gt;0,Table2[[#This Row],[Số lượng]]*Table2[[#This Row],[Đơn giá mua]],"")</f>
        <v>383900</v>
      </c>
      <c r="J1691" s="175">
        <f ca="1">IF(AND(Table2[[#This Row],[Tên hàng hóa]]&lt;&gt;0,D1692=""),SUM(OFFSET(Table2[[#This Row],[Thành tiền]],0,0,-COUNTIF(Table2[Số HĐ],Table2[[#This Row],[Số HĐ]]))),"")</f>
        <v>383900</v>
      </c>
      <c r="K1691" s="152" t="s">
        <v>464</v>
      </c>
      <c r="L1691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91" s="153" t="s">
        <v>2136</v>
      </c>
    </row>
    <row r="1692" spans="1:13" ht="35.1" customHeight="1" x14ac:dyDescent="0.2">
      <c r="A1692" s="169"/>
      <c r="B1692" s="170"/>
      <c r="C1692" s="171" t="str">
        <f t="shared" si="38"/>
        <v/>
      </c>
      <c r="D1692" s="172"/>
      <c r="E1692" s="173" t="str">
        <f>IF(Table2[[#This Row],[Tên hàng hóa]]&lt;&gt;0,VLOOKUP(Table2[[#This Row],[Tên hàng hóa]],Table1[[Tên hàng hóa]:[Quy cách]],2,0),"")</f>
        <v/>
      </c>
      <c r="F1692" s="173" t="str">
        <f>IF(Table2[[#This Row],[Tên hàng hóa]]&lt;&gt;0,VLOOKUP(Table2[[#This Row],[Tên hàng hóa]],Table1[[Tên hàng hóa]:[ĐVT]],3,0),"")</f>
        <v/>
      </c>
      <c r="G1692" s="174"/>
      <c r="H1692" s="174"/>
      <c r="I1692" s="175" t="str">
        <f>IF(Table2[[#This Row],[Số lượng]]&lt;&gt;0,Table2[[#This Row],[Số lượng]]*Table2[[#This Row],[Đơn giá mua]],"")</f>
        <v/>
      </c>
      <c r="J1692" s="175" t="str">
        <f ca="1">IF(AND(Table2[[#This Row],[Tên hàng hóa]]&lt;&gt;0,D1693=""),SUM(OFFSET(Table2[[#This Row],[Thành tiền]],0,0,-COUNTIF(Table2[Số HĐ],Table2[[#This Row],[Số HĐ]]))),"")</f>
        <v/>
      </c>
      <c r="K1692" s="174"/>
      <c r="L169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92" s="176"/>
    </row>
    <row r="1693" spans="1:13" ht="35.1" customHeight="1" x14ac:dyDescent="0.2">
      <c r="A1693" s="169">
        <v>42647</v>
      </c>
      <c r="B1693" s="149" t="s">
        <v>3770</v>
      </c>
      <c r="C1693" s="154" t="s">
        <v>3447</v>
      </c>
      <c r="D1693" s="150" t="s">
        <v>3768</v>
      </c>
      <c r="E1693" s="173" t="str">
        <f>IF(Table2[[#This Row],[Tên hàng hóa]]&lt;&gt;0,VLOOKUP(Table2[[#This Row],[Tên hàng hóa]],Table1[[Tên hàng hóa]:[Quy cách]],2,0),"")</f>
        <v>QUẠT SANYO DENKI</v>
      </c>
      <c r="F1693" s="173" t="str">
        <f>IF(Table2[[#This Row],[Tên hàng hóa]]&lt;&gt;0,VLOOKUP(Table2[[#This Row],[Tên hàng hóa]],Table1[[Tên hàng hóa]:[ĐVT]],3,0),"")</f>
        <v>Cái</v>
      </c>
      <c r="G1693" s="174">
        <v>586300</v>
      </c>
      <c r="H1693" s="174">
        <v>4</v>
      </c>
      <c r="I1693" s="175">
        <f>IF(Table2[[#This Row],[Số lượng]]&lt;&gt;0,Table2[[#This Row],[Số lượng]]*Table2[[#This Row],[Đơn giá mua]],"")</f>
        <v>2345200</v>
      </c>
      <c r="J1693" s="175">
        <f ca="1">IF(AND(Table2[[#This Row],[Tên hàng hóa]]&lt;&gt;0,D1694=""),SUM(OFFSET(Table2[[#This Row],[Thành tiền]],0,0,-COUNTIF(Table2[Số HĐ],Table2[[#This Row],[Số HĐ]]))),"")</f>
        <v>2345200</v>
      </c>
      <c r="K1693" s="152" t="s">
        <v>464</v>
      </c>
      <c r="L1693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93" s="153" t="s">
        <v>2136</v>
      </c>
    </row>
    <row r="1694" spans="1:13" ht="35.1" customHeight="1" x14ac:dyDescent="0.2">
      <c r="A1694" s="169"/>
      <c r="B1694" s="170"/>
      <c r="C1694" s="171" t="str">
        <f t="shared" si="38"/>
        <v/>
      </c>
      <c r="D1694" s="172"/>
      <c r="E1694" s="173" t="str">
        <f>IF(Table2[[#This Row],[Tên hàng hóa]]&lt;&gt;0,VLOOKUP(Table2[[#This Row],[Tên hàng hóa]],Table1[[Tên hàng hóa]:[Quy cách]],2,0),"")</f>
        <v/>
      </c>
      <c r="F1694" s="173" t="str">
        <f>IF(Table2[[#This Row],[Tên hàng hóa]]&lt;&gt;0,VLOOKUP(Table2[[#This Row],[Tên hàng hóa]],Table1[[Tên hàng hóa]:[ĐVT]],3,0),"")</f>
        <v/>
      </c>
      <c r="G1694" s="174"/>
      <c r="H1694" s="174"/>
      <c r="I1694" s="175" t="str">
        <f>IF(Table2[[#This Row],[Số lượng]]&lt;&gt;0,Table2[[#This Row],[Số lượng]]*Table2[[#This Row],[Đơn giá mua]],"")</f>
        <v/>
      </c>
      <c r="J1694" s="175" t="str">
        <f ca="1">IF(AND(Table2[[#This Row],[Tên hàng hóa]]&lt;&gt;0,D1695=""),SUM(OFFSET(Table2[[#This Row],[Thành tiền]],0,0,-COUNTIF(Table2[Số HĐ],Table2[[#This Row],[Số HĐ]]))),"")</f>
        <v/>
      </c>
      <c r="K1694" s="174"/>
      <c r="L169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94" s="176"/>
    </row>
    <row r="1695" spans="1:13" ht="35.1" customHeight="1" x14ac:dyDescent="0.2">
      <c r="A1695" s="169">
        <v>42653</v>
      </c>
      <c r="B1695" s="149" t="s">
        <v>3780</v>
      </c>
      <c r="C1695" s="171" t="s">
        <v>480</v>
      </c>
      <c r="D1695" s="150" t="s">
        <v>738</v>
      </c>
      <c r="E1695" s="173" t="str">
        <f>IF(Table2[[#This Row],[Tên hàng hóa]]&lt;&gt;0,VLOOKUP(Table2[[#This Row],[Tên hàng hóa]],Table1[[Tên hàng hóa]:[Quy cách]],2,0),"")</f>
        <v>Cảm Biến</v>
      </c>
      <c r="F1695" s="173" t="str">
        <f>IF(Table2[[#This Row],[Tên hàng hóa]]&lt;&gt;0,VLOOKUP(Table2[[#This Row],[Tên hàng hóa]],Table1[[Tên hàng hóa]:[ĐVT]],3,0),"")</f>
        <v>Cái</v>
      </c>
      <c r="G1695" s="174">
        <v>381700</v>
      </c>
      <c r="H1695" s="174">
        <v>2</v>
      </c>
      <c r="I1695" s="175">
        <f>IF(Table2[[#This Row],[Số lượng]]&lt;&gt;0,Table2[[#This Row],[Số lượng]]*Table2[[#This Row],[Đơn giá mua]],"")</f>
        <v>763400</v>
      </c>
      <c r="J1695" s="175">
        <f ca="1">IF(AND(Table2[[#This Row],[Tên hàng hóa]]&lt;&gt;0,D1696=""),SUM(OFFSET(Table2[[#This Row],[Thành tiền]],0,0,-COUNTIF(Table2[Số HĐ],Table2[[#This Row],[Số HĐ]]))),"")</f>
        <v>763400</v>
      </c>
      <c r="K1695" s="152" t="s">
        <v>464</v>
      </c>
      <c r="L1695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95" s="153" t="s">
        <v>4298</v>
      </c>
    </row>
    <row r="1696" spans="1:13" ht="35.1" customHeight="1" x14ac:dyDescent="0.2">
      <c r="A1696" s="169"/>
      <c r="B1696" s="170"/>
      <c r="C1696" s="171" t="str">
        <f t="shared" si="38"/>
        <v/>
      </c>
      <c r="D1696" s="172"/>
      <c r="E1696" s="173" t="str">
        <f>IF(Table2[[#This Row],[Tên hàng hóa]]&lt;&gt;0,VLOOKUP(Table2[[#This Row],[Tên hàng hóa]],Table1[[Tên hàng hóa]:[Quy cách]],2,0),"")</f>
        <v/>
      </c>
      <c r="F1696" s="173" t="str">
        <f>IF(Table2[[#This Row],[Tên hàng hóa]]&lt;&gt;0,VLOOKUP(Table2[[#This Row],[Tên hàng hóa]],Table1[[Tên hàng hóa]:[ĐVT]],3,0),"")</f>
        <v/>
      </c>
      <c r="G1696" s="174"/>
      <c r="H1696" s="174"/>
      <c r="I1696" s="175" t="str">
        <f>IF(Table2[[#This Row],[Số lượng]]&lt;&gt;0,Table2[[#This Row],[Số lượng]]*Table2[[#This Row],[Đơn giá mua]],"")</f>
        <v/>
      </c>
      <c r="J1696" s="175" t="str">
        <f ca="1">IF(AND(Table2[[#This Row],[Tên hàng hóa]]&lt;&gt;0,D1697=""),SUM(OFFSET(Table2[[#This Row],[Thành tiền]],0,0,-COUNTIF(Table2[Số HĐ],Table2[[#This Row],[Số HĐ]]))),"")</f>
        <v/>
      </c>
      <c r="K1696" s="174"/>
      <c r="L169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96" s="176"/>
    </row>
    <row r="1697" spans="1:13" ht="35.1" customHeight="1" x14ac:dyDescent="0.2">
      <c r="A1697" s="169">
        <v>42646</v>
      </c>
      <c r="B1697" s="149" t="s">
        <v>3794</v>
      </c>
      <c r="C1697" s="171" t="s">
        <v>1119</v>
      </c>
      <c r="D1697" s="150" t="s">
        <v>3795</v>
      </c>
      <c r="E1697" s="173" t="str">
        <f>IF(Table2[[#This Row],[Tên hàng hóa]]&lt;&gt;0,VLOOKUP(Table2[[#This Row],[Tên hàng hóa]],Table1[[Tên hàng hóa]:[Quy cách]],2,0),"")</f>
        <v>CB Schneider</v>
      </c>
      <c r="F1697" s="173" t="str">
        <f>IF(Table2[[#This Row],[Tên hàng hóa]]&lt;&gt;0,VLOOKUP(Table2[[#This Row],[Tên hàng hóa]],Table1[[Tên hàng hóa]:[ĐVT]],3,0),"")</f>
        <v>Cái</v>
      </c>
      <c r="G1697" s="174">
        <v>2757700</v>
      </c>
      <c r="H1697" s="174">
        <v>1</v>
      </c>
      <c r="I1697" s="175">
        <f>IF(Table2[[#This Row],[Số lượng]]&lt;&gt;0,Table2[[#This Row],[Số lượng]]*Table2[[#This Row],[Đơn giá mua]],"")</f>
        <v>2757700</v>
      </c>
      <c r="J1697" s="175">
        <f ca="1">IF(AND(Table2[[#This Row],[Tên hàng hóa]]&lt;&gt;0,D1698=""),SUM(OFFSET(Table2[[#This Row],[Thành tiền]],0,0,-COUNTIF(Table2[Số HĐ],Table2[[#This Row],[Số HĐ]]))),"")</f>
        <v>2757700</v>
      </c>
      <c r="K1697" s="152" t="s">
        <v>464</v>
      </c>
      <c r="L1697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697" s="153" t="s">
        <v>3856</v>
      </c>
    </row>
    <row r="1698" spans="1:13" ht="35.1" customHeight="1" x14ac:dyDescent="0.2">
      <c r="A1698" s="169"/>
      <c r="B1698" s="170"/>
      <c r="C1698" s="171" t="str">
        <f t="shared" si="38"/>
        <v/>
      </c>
      <c r="D1698" s="172"/>
      <c r="E1698" s="173" t="str">
        <f>IF(Table2[[#This Row],[Tên hàng hóa]]&lt;&gt;0,VLOOKUP(Table2[[#This Row],[Tên hàng hóa]],Table1[[Tên hàng hóa]:[Quy cách]],2,0),"")</f>
        <v/>
      </c>
      <c r="F1698" s="173" t="str">
        <f>IF(Table2[[#This Row],[Tên hàng hóa]]&lt;&gt;0,VLOOKUP(Table2[[#This Row],[Tên hàng hóa]],Table1[[Tên hàng hóa]:[ĐVT]],3,0),"")</f>
        <v/>
      </c>
      <c r="G1698" s="174"/>
      <c r="H1698" s="174"/>
      <c r="I1698" s="175" t="str">
        <f>IF(Table2[[#This Row],[Số lượng]]&lt;&gt;0,Table2[[#This Row],[Số lượng]]*Table2[[#This Row],[Đơn giá mua]],"")</f>
        <v/>
      </c>
      <c r="J1698" s="175" t="str">
        <f ca="1">IF(AND(Table2[[#This Row],[Tên hàng hóa]]&lt;&gt;0,D1699=""),SUM(OFFSET(Table2[[#This Row],[Thành tiền]],0,0,-COUNTIF(Table2[Số HĐ],Table2[[#This Row],[Số HĐ]]))),"")</f>
        <v/>
      </c>
      <c r="K1698" s="174"/>
      <c r="L169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98" s="176"/>
    </row>
    <row r="1699" spans="1:13" ht="35.1" customHeight="1" x14ac:dyDescent="0.2">
      <c r="A1699" s="169">
        <v>42654</v>
      </c>
      <c r="B1699" s="149" t="s">
        <v>3798</v>
      </c>
      <c r="C1699" s="171" t="s">
        <v>1119</v>
      </c>
      <c r="D1699" s="150" t="s">
        <v>3796</v>
      </c>
      <c r="E1699" s="173" t="str">
        <f>IF(Table2[[#This Row],[Tên hàng hóa]]&lt;&gt;0,VLOOKUP(Table2[[#This Row],[Tên hàng hóa]],Table1[[Tên hàng hóa]:[Quy cách]],2,0),"")</f>
        <v>BIẾN TẦN Schneider</v>
      </c>
      <c r="F1699" s="173" t="str">
        <f>IF(Table2[[#This Row],[Tên hàng hóa]]&lt;&gt;0,VLOOKUP(Table2[[#This Row],[Tên hàng hóa]],Table1[[Tên hàng hóa]:[ĐVT]],3,0),"")</f>
        <v>Cái</v>
      </c>
      <c r="G1699" s="174">
        <v>21202500</v>
      </c>
      <c r="H1699" s="174">
        <v>1</v>
      </c>
      <c r="I1699" s="175">
        <f>IF(Table2[[#This Row],[Số lượng]]&lt;&gt;0,Table2[[#This Row],[Số lượng]]*Table2[[#This Row],[Đơn giá mua]],"")</f>
        <v>21202500</v>
      </c>
      <c r="J1699" s="175" t="str">
        <f ca="1">IF(AND(Table2[[#This Row],[Tên hàng hóa]]&lt;&gt;0,D1700=""),SUM(OFFSET(Table2[[#This Row],[Thành tiền]],0,0,-COUNTIF(Table2[Số HĐ],Table2[[#This Row],[Số HĐ]]))),"")</f>
        <v/>
      </c>
      <c r="K1699" s="174"/>
      <c r="L1699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699" s="176"/>
    </row>
    <row r="1700" spans="1:13" ht="35.1" customHeight="1" x14ac:dyDescent="0.2">
      <c r="A1700" s="169">
        <v>42654</v>
      </c>
      <c r="B1700" s="149" t="s">
        <v>3798</v>
      </c>
      <c r="C1700" s="171" t="s">
        <v>1119</v>
      </c>
      <c r="D1700" s="150" t="s">
        <v>2008</v>
      </c>
      <c r="E1700" s="173" t="str">
        <f>IF(Table2[[#This Row],[Tên hàng hóa]]&lt;&gt;0,VLOOKUP(Table2[[#This Row],[Tên hàng hóa]],Table1[[Tên hàng hóa]:[Quy cách]],2,0),"")</f>
        <v>Schneider</v>
      </c>
      <c r="F1700" s="173" t="str">
        <f>IF(Table2[[#This Row],[Tên hàng hóa]]&lt;&gt;0,VLOOKUP(Table2[[#This Row],[Tên hàng hóa]],Table1[[Tên hàng hóa]:[ĐVT]],3,0),"")</f>
        <v>Cái</v>
      </c>
      <c r="G1700" s="174">
        <v>775500</v>
      </c>
      <c r="H1700" s="174">
        <v>2</v>
      </c>
      <c r="I1700" s="175">
        <f>IF(Table2[[#This Row],[Số lượng]]&lt;&gt;0,Table2[[#This Row],[Số lượng]]*Table2[[#This Row],[Đơn giá mua]],"")</f>
        <v>1551000</v>
      </c>
      <c r="J1700" s="175" t="str">
        <f ca="1">IF(AND(Table2[[#This Row],[Tên hàng hóa]]&lt;&gt;0,D1701=""),SUM(OFFSET(Table2[[#This Row],[Thành tiền]],0,0,-COUNTIF(Table2[Số HĐ],Table2[[#This Row],[Số HĐ]]))),"")</f>
        <v/>
      </c>
      <c r="K1700" s="174"/>
      <c r="L170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00" s="176"/>
    </row>
    <row r="1701" spans="1:13" ht="35.1" customHeight="1" x14ac:dyDescent="0.2">
      <c r="A1701" s="169">
        <v>42654</v>
      </c>
      <c r="B1701" s="149" t="s">
        <v>3798</v>
      </c>
      <c r="C1701" s="171" t="s">
        <v>1119</v>
      </c>
      <c r="D1701" s="150" t="s">
        <v>1730</v>
      </c>
      <c r="E1701" s="173" t="str">
        <f>IF(Table2[[#This Row],[Tên hàng hóa]]&lt;&gt;0,VLOOKUP(Table2[[#This Row],[Tên hàng hóa]],Table1[[Tên hàng hóa]:[Quy cách]],2,0),"")</f>
        <v>Schneider</v>
      </c>
      <c r="F1701" s="173" t="str">
        <f>IF(Table2[[#This Row],[Tên hàng hóa]]&lt;&gt;0,VLOOKUP(Table2[[#This Row],[Tên hàng hóa]],Table1[[Tên hàng hóa]:[ĐVT]],3,0),"")</f>
        <v>Cái</v>
      </c>
      <c r="G1701" s="174">
        <v>286000</v>
      </c>
      <c r="H1701" s="174">
        <v>9</v>
      </c>
      <c r="I1701" s="175">
        <f>IF(Table2[[#This Row],[Số lượng]]&lt;&gt;0,Table2[[#This Row],[Số lượng]]*Table2[[#This Row],[Đơn giá mua]],"")</f>
        <v>2574000</v>
      </c>
      <c r="J1701" s="175" t="str">
        <f ca="1">IF(AND(Table2[[#This Row],[Tên hàng hóa]]&lt;&gt;0,D1702=""),SUM(OFFSET(Table2[[#This Row],[Thành tiền]],0,0,-COUNTIF(Table2[Số HĐ],Table2[[#This Row],[Số HĐ]]))),"")</f>
        <v/>
      </c>
      <c r="K1701" s="174"/>
      <c r="L170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01" s="176"/>
    </row>
    <row r="1702" spans="1:13" ht="35.1" customHeight="1" x14ac:dyDescent="0.2">
      <c r="A1702" s="169">
        <v>42654</v>
      </c>
      <c r="B1702" s="149" t="s">
        <v>3798</v>
      </c>
      <c r="C1702" s="171" t="s">
        <v>1119</v>
      </c>
      <c r="D1702" s="150" t="s">
        <v>1110</v>
      </c>
      <c r="E1702" s="173" t="str">
        <f>IF(Table2[[#This Row],[Tên hàng hóa]]&lt;&gt;0,VLOOKUP(Table2[[#This Row],[Tên hàng hóa]],Table1[[Tên hàng hóa]:[Quy cách]],2,0),"")</f>
        <v>Schneider</v>
      </c>
      <c r="F1702" s="173" t="str">
        <f>IF(Table2[[#This Row],[Tên hàng hóa]]&lt;&gt;0,VLOOKUP(Table2[[#This Row],[Tên hàng hóa]],Table1[[Tên hàng hóa]:[ĐVT]],3,0),"")</f>
        <v>Cái</v>
      </c>
      <c r="G1702" s="174">
        <v>338800</v>
      </c>
      <c r="H1702" s="174">
        <v>10</v>
      </c>
      <c r="I1702" s="175">
        <f>IF(Table2[[#This Row],[Số lượng]]&lt;&gt;0,Table2[[#This Row],[Số lượng]]*Table2[[#This Row],[Đơn giá mua]],"")</f>
        <v>3388000</v>
      </c>
      <c r="J1702" s="175" t="str">
        <f ca="1">IF(AND(Table2[[#This Row],[Tên hàng hóa]]&lt;&gt;0,D1703=""),SUM(OFFSET(Table2[[#This Row],[Thành tiền]],0,0,-COUNTIF(Table2[Số HĐ],Table2[[#This Row],[Số HĐ]]))),"")</f>
        <v/>
      </c>
      <c r="K1702" s="174"/>
      <c r="L170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02" s="176"/>
    </row>
    <row r="1703" spans="1:13" ht="35.1" customHeight="1" x14ac:dyDescent="0.2">
      <c r="A1703" s="169">
        <v>42654</v>
      </c>
      <c r="B1703" s="149" t="s">
        <v>3798</v>
      </c>
      <c r="C1703" s="171" t="s">
        <v>1119</v>
      </c>
      <c r="D1703" s="150" t="s">
        <v>1579</v>
      </c>
      <c r="E1703" s="173" t="str">
        <f>IF(Table2[[#This Row],[Tên hàng hóa]]&lt;&gt;0,VLOOKUP(Table2[[#This Row],[Tên hàng hóa]],Table1[[Tên hàng hóa]:[Quy cách]],2,0),"")</f>
        <v>Rờ le nhiệt Schneider</v>
      </c>
      <c r="F1703" s="173" t="str">
        <f>IF(Table2[[#This Row],[Tên hàng hóa]]&lt;&gt;0,VLOOKUP(Table2[[#This Row],[Tên hàng hóa]],Table1[[Tên hàng hóa]:[ĐVT]],3,0),"")</f>
        <v>Cái</v>
      </c>
      <c r="G1703" s="174">
        <v>256300</v>
      </c>
      <c r="H1703" s="174">
        <v>10</v>
      </c>
      <c r="I1703" s="175">
        <f>IF(Table2[[#This Row],[Số lượng]]&lt;&gt;0,Table2[[#This Row],[Số lượng]]*Table2[[#This Row],[Đơn giá mua]],"")</f>
        <v>2563000</v>
      </c>
      <c r="J1703" s="175" t="str">
        <f ca="1">IF(AND(Table2[[#This Row],[Tên hàng hóa]]&lt;&gt;0,D1704=""),SUM(OFFSET(Table2[[#This Row],[Thành tiền]],0,0,-COUNTIF(Table2[Số HĐ],Table2[[#This Row],[Số HĐ]]))),"")</f>
        <v/>
      </c>
      <c r="K1703" s="174"/>
      <c r="L170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03" s="176"/>
    </row>
    <row r="1704" spans="1:13" ht="35.1" customHeight="1" x14ac:dyDescent="0.2">
      <c r="A1704" s="169">
        <v>42654</v>
      </c>
      <c r="B1704" s="149" t="s">
        <v>3798</v>
      </c>
      <c r="C1704" s="171" t="s">
        <v>1119</v>
      </c>
      <c r="D1704" s="150" t="s">
        <v>3168</v>
      </c>
      <c r="E1704" s="173" t="str">
        <f>IF(Table2[[#This Row],[Tên hàng hóa]]&lt;&gt;0,VLOOKUP(Table2[[#This Row],[Tên hàng hóa]],Table1[[Tên hàng hóa]:[Quy cách]],2,0),"")</f>
        <v>Schneider</v>
      </c>
      <c r="F1704" s="173" t="str">
        <f>IF(Table2[[#This Row],[Tên hàng hóa]]&lt;&gt;0,VLOOKUP(Table2[[#This Row],[Tên hàng hóa]],Table1[[Tên hàng hóa]:[ĐVT]],3,0),"")</f>
        <v>Cái</v>
      </c>
      <c r="G1704" s="174">
        <v>105600</v>
      </c>
      <c r="H1704" s="174">
        <v>2</v>
      </c>
      <c r="I1704" s="175">
        <f>IF(Table2[[#This Row],[Số lượng]]&lt;&gt;0,Table2[[#This Row],[Số lượng]]*Table2[[#This Row],[Đơn giá mua]],"")</f>
        <v>211200</v>
      </c>
      <c r="J1704" s="175" t="str">
        <f ca="1">IF(AND(Table2[[#This Row],[Tên hàng hóa]]&lt;&gt;0,D1705=""),SUM(OFFSET(Table2[[#This Row],[Thành tiền]],0,0,-COUNTIF(Table2[Số HĐ],Table2[[#This Row],[Số HĐ]]))),"")</f>
        <v/>
      </c>
      <c r="K1704" s="174"/>
      <c r="L170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04" s="176"/>
    </row>
    <row r="1705" spans="1:13" ht="35.1" customHeight="1" x14ac:dyDescent="0.2">
      <c r="A1705" s="169">
        <v>42654</v>
      </c>
      <c r="B1705" s="149" t="s">
        <v>3798</v>
      </c>
      <c r="C1705" s="171" t="s">
        <v>1119</v>
      </c>
      <c r="D1705" s="150" t="s">
        <v>3799</v>
      </c>
      <c r="E1705" s="173" t="str">
        <f>IF(Table2[[#This Row],[Tên hàng hóa]]&lt;&gt;0,VLOOKUP(Table2[[#This Row],[Tên hàng hóa]],Table1[[Tên hàng hóa]:[Quy cách]],2,0),"")</f>
        <v xml:space="preserve"> Schneider</v>
      </c>
      <c r="F1705" s="173" t="str">
        <f>IF(Table2[[#This Row],[Tên hàng hóa]]&lt;&gt;0,VLOOKUP(Table2[[#This Row],[Tên hàng hóa]],Table1[[Tên hàng hóa]:[ĐVT]],3,0),"")</f>
        <v>Cái</v>
      </c>
      <c r="G1705" s="174">
        <v>84700</v>
      </c>
      <c r="H1705" s="174">
        <v>2</v>
      </c>
      <c r="I1705" s="175">
        <f>IF(Table2[[#This Row],[Số lượng]]&lt;&gt;0,Table2[[#This Row],[Số lượng]]*Table2[[#This Row],[Đơn giá mua]],"")</f>
        <v>169400</v>
      </c>
      <c r="J1705" s="175" t="str">
        <f ca="1">IF(AND(Table2[[#This Row],[Tên hàng hóa]]&lt;&gt;0,D1706=""),SUM(OFFSET(Table2[[#This Row],[Thành tiền]],0,0,-COUNTIF(Table2[Số HĐ],Table2[[#This Row],[Số HĐ]]))),"")</f>
        <v/>
      </c>
      <c r="K1705" s="174"/>
      <c r="L170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05" s="176"/>
    </row>
    <row r="1706" spans="1:13" ht="35.1" customHeight="1" x14ac:dyDescent="0.2">
      <c r="A1706" s="169">
        <v>42654</v>
      </c>
      <c r="B1706" s="149" t="s">
        <v>3798</v>
      </c>
      <c r="C1706" s="171" t="s">
        <v>1119</v>
      </c>
      <c r="D1706" s="150" t="s">
        <v>1859</v>
      </c>
      <c r="E1706" s="173" t="str">
        <f>IF(Table2[[#This Row],[Tên hàng hóa]]&lt;&gt;0,VLOOKUP(Table2[[#This Row],[Tên hàng hóa]],Table1[[Tên hàng hóa]:[Quy cách]],2,0),"")</f>
        <v xml:space="preserve">Nút nhấn </v>
      </c>
      <c r="F1706" s="173" t="str">
        <f>IF(Table2[[#This Row],[Tên hàng hóa]]&lt;&gt;0,VLOOKUP(Table2[[#This Row],[Tên hàng hóa]],Table1[[Tên hàng hóa]:[ĐVT]],3,0),"")</f>
        <v>Cái</v>
      </c>
      <c r="G1706" s="174">
        <v>133100</v>
      </c>
      <c r="H1706" s="174">
        <v>2</v>
      </c>
      <c r="I1706" s="175">
        <f>IF(Table2[[#This Row],[Số lượng]]&lt;&gt;0,Table2[[#This Row],[Số lượng]]*Table2[[#This Row],[Đơn giá mua]],"")</f>
        <v>266200</v>
      </c>
      <c r="J1706" s="175" t="str">
        <f ca="1">IF(AND(Table2[[#This Row],[Tên hàng hóa]]&lt;&gt;0,D1707=""),SUM(OFFSET(Table2[[#This Row],[Thành tiền]],0,0,-COUNTIF(Table2[Số HĐ],Table2[[#This Row],[Số HĐ]]))),"")</f>
        <v/>
      </c>
      <c r="K1706" s="174"/>
      <c r="L170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06" s="176"/>
    </row>
    <row r="1707" spans="1:13" ht="35.1" customHeight="1" x14ac:dyDescent="0.2">
      <c r="A1707" s="169">
        <v>42654</v>
      </c>
      <c r="B1707" s="149" t="s">
        <v>3798</v>
      </c>
      <c r="C1707" s="171" t="s">
        <v>1119</v>
      </c>
      <c r="D1707" s="150" t="s">
        <v>1861</v>
      </c>
      <c r="E1707" s="173" t="str">
        <f>IF(Table2[[#This Row],[Tên hàng hóa]]&lt;&gt;0,VLOOKUP(Table2[[#This Row],[Tên hàng hóa]],Table1[[Tên hàng hóa]:[Quy cách]],2,0),"")</f>
        <v>Đèn 120V led</v>
      </c>
      <c r="F1707" s="173" t="str">
        <f>IF(Table2[[#This Row],[Tên hàng hóa]]&lt;&gt;0,VLOOKUP(Table2[[#This Row],[Tên hàng hóa]],Table1[[Tên hàng hóa]:[ĐVT]],3,0),"")</f>
        <v>Cái</v>
      </c>
      <c r="G1707" s="174">
        <v>213400</v>
      </c>
      <c r="H1707" s="174">
        <v>2</v>
      </c>
      <c r="I1707" s="175">
        <f>IF(Table2[[#This Row],[Số lượng]]&lt;&gt;0,Table2[[#This Row],[Số lượng]]*Table2[[#This Row],[Đơn giá mua]],"")</f>
        <v>426800</v>
      </c>
      <c r="J1707" s="175">
        <f ca="1">IF(AND(Table2[[#This Row],[Tên hàng hóa]]&lt;&gt;0,D1708=""),SUM(OFFSET(Table2[[#This Row],[Thành tiền]],0,0,-COUNTIF(Table2[Số HĐ],Table2[[#This Row],[Số HĐ]]))),"")</f>
        <v>32352100</v>
      </c>
      <c r="K1707" s="152" t="s">
        <v>464</v>
      </c>
      <c r="L1707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07" s="153" t="s">
        <v>3856</v>
      </c>
    </row>
    <row r="1708" spans="1:13" ht="35.1" customHeight="1" x14ac:dyDescent="0.2">
      <c r="A1708" s="169"/>
      <c r="B1708" s="170"/>
      <c r="C1708" s="171" t="str">
        <f t="shared" si="38"/>
        <v/>
      </c>
      <c r="D1708" s="172"/>
      <c r="E1708" s="173" t="str">
        <f>IF(Table2[[#This Row],[Tên hàng hóa]]&lt;&gt;0,VLOOKUP(Table2[[#This Row],[Tên hàng hóa]],Table1[[Tên hàng hóa]:[Quy cách]],2,0),"")</f>
        <v/>
      </c>
      <c r="F1708" s="173" t="str">
        <f>IF(Table2[[#This Row],[Tên hàng hóa]]&lt;&gt;0,VLOOKUP(Table2[[#This Row],[Tên hàng hóa]],Table1[[Tên hàng hóa]:[ĐVT]],3,0),"")</f>
        <v/>
      </c>
      <c r="G1708" s="174"/>
      <c r="H1708" s="174"/>
      <c r="I1708" s="175" t="str">
        <f>IF(Table2[[#This Row],[Số lượng]]&lt;&gt;0,Table2[[#This Row],[Số lượng]]*Table2[[#This Row],[Đơn giá mua]],"")</f>
        <v/>
      </c>
      <c r="J1708" s="175" t="str">
        <f ca="1">IF(AND(Table2[[#This Row],[Tên hàng hóa]]&lt;&gt;0,D1709=""),SUM(OFFSET(Table2[[#This Row],[Thành tiền]],0,0,-COUNTIF(Table2[Số HĐ],Table2[[#This Row],[Số HĐ]]))),"")</f>
        <v/>
      </c>
      <c r="K1708" s="174"/>
      <c r="L170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08" s="176"/>
    </row>
    <row r="1709" spans="1:13" ht="35.1" customHeight="1" x14ac:dyDescent="0.2">
      <c r="A1709" s="169">
        <v>42653</v>
      </c>
      <c r="B1709" s="149" t="s">
        <v>3801</v>
      </c>
      <c r="C1709" s="154" t="s">
        <v>3286</v>
      </c>
      <c r="D1709" s="150" t="s">
        <v>2482</v>
      </c>
      <c r="E1709" s="173" t="str">
        <f>IF(Table2[[#This Row],[Tên hàng hóa]]&lt;&gt;0,VLOOKUP(Table2[[#This Row],[Tên hàng hóa]],Table1[[Tên hàng hóa]:[Quy cách]],2,0),"")</f>
        <v>Van UNI-D</v>
      </c>
      <c r="F1709" s="173" t="str">
        <f>IF(Table2[[#This Row],[Tên hàng hóa]]&lt;&gt;0,VLOOKUP(Table2[[#This Row],[Tên hàng hóa]],Table1[[Tên hàng hóa]:[ĐVT]],3,0),"")</f>
        <v>Cái</v>
      </c>
      <c r="G1709" s="174">
        <v>181500</v>
      </c>
      <c r="H1709" s="174">
        <v>12</v>
      </c>
      <c r="I1709" s="175">
        <f>IF(Table2[[#This Row],[Số lượng]]&lt;&gt;0,Table2[[#This Row],[Số lượng]]*Table2[[#This Row],[Đơn giá mua]],"")</f>
        <v>2178000</v>
      </c>
      <c r="J1709" s="175">
        <f ca="1">IF(AND(Table2[[#This Row],[Tên hàng hóa]]&lt;&gt;0,D1710=""),SUM(OFFSET(Table2[[#This Row],[Thành tiền]],0,0,-COUNTIF(Table2[Số HĐ],Table2[[#This Row],[Số HĐ]]))),"")</f>
        <v>2178000</v>
      </c>
      <c r="K1709" s="152" t="s">
        <v>464</v>
      </c>
      <c r="L1709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09" s="153" t="s">
        <v>2136</v>
      </c>
    </row>
    <row r="1710" spans="1:13" ht="35.1" customHeight="1" x14ac:dyDescent="0.2">
      <c r="A1710" s="169"/>
      <c r="B1710" s="170"/>
      <c r="C1710" s="171" t="str">
        <f t="shared" si="38"/>
        <v/>
      </c>
      <c r="D1710" s="172"/>
      <c r="E1710" s="173" t="str">
        <f>IF(Table2[[#This Row],[Tên hàng hóa]]&lt;&gt;0,VLOOKUP(Table2[[#This Row],[Tên hàng hóa]],Table1[[Tên hàng hóa]:[Quy cách]],2,0),"")</f>
        <v/>
      </c>
      <c r="F1710" s="173" t="str">
        <f>IF(Table2[[#This Row],[Tên hàng hóa]]&lt;&gt;0,VLOOKUP(Table2[[#This Row],[Tên hàng hóa]],Table1[[Tên hàng hóa]:[ĐVT]],3,0),"")</f>
        <v/>
      </c>
      <c r="G1710" s="174"/>
      <c r="H1710" s="174"/>
      <c r="I1710" s="175" t="str">
        <f>IF(Table2[[#This Row],[Số lượng]]&lt;&gt;0,Table2[[#This Row],[Số lượng]]*Table2[[#This Row],[Đơn giá mua]],"")</f>
        <v/>
      </c>
      <c r="J1710" s="175" t="str">
        <f ca="1">IF(AND(Table2[[#This Row],[Tên hàng hóa]]&lt;&gt;0,D1711=""),SUM(OFFSET(Table2[[#This Row],[Thành tiền]],0,0,-COUNTIF(Table2[Số HĐ],Table2[[#This Row],[Số HĐ]]))),"")</f>
        <v/>
      </c>
      <c r="K1710" s="174"/>
      <c r="L171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10" s="176"/>
    </row>
    <row r="1711" spans="1:13" ht="35.1" customHeight="1" x14ac:dyDescent="0.2">
      <c r="A1711" s="169">
        <v>42654</v>
      </c>
      <c r="B1711" s="149" t="s">
        <v>3802</v>
      </c>
      <c r="C1711" s="171" t="s">
        <v>480</v>
      </c>
      <c r="D1711" s="150" t="s">
        <v>3803</v>
      </c>
      <c r="E1711" s="173" t="str">
        <f>IF(Table2[[#This Row],[Tên hàng hóa]]&lt;&gt;0,VLOOKUP(Table2[[#This Row],[Tên hàng hóa]],Table1[[Tên hàng hóa]:[Quy cách]],2,0),"")</f>
        <v>OMRON</v>
      </c>
      <c r="F1711" s="173" t="str">
        <f>IF(Table2[[#This Row],[Tên hàng hóa]]&lt;&gt;0,VLOOKUP(Table2[[#This Row],[Tên hàng hóa]],Table1[[Tên hàng hóa]:[ĐVT]],3,0),"")</f>
        <v>Cái</v>
      </c>
      <c r="G1711" s="174">
        <v>4216300</v>
      </c>
      <c r="H1711" s="174">
        <v>1</v>
      </c>
      <c r="I1711" s="175">
        <f>IF(Table2[[#This Row],[Số lượng]]&lt;&gt;0,Table2[[#This Row],[Số lượng]]*Table2[[#This Row],[Đơn giá mua]],"")</f>
        <v>4216300</v>
      </c>
      <c r="J1711" s="175" t="str">
        <f ca="1">IF(AND(Table2[[#This Row],[Tên hàng hóa]]&lt;&gt;0,D1712=""),SUM(OFFSET(Table2[[#This Row],[Thành tiền]],0,0,-COUNTIF(Table2[Số HĐ],Table2[[#This Row],[Số HĐ]]))),"")</f>
        <v/>
      </c>
      <c r="K1711" s="174"/>
      <c r="L171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11" s="176"/>
    </row>
    <row r="1712" spans="1:13" ht="35.1" customHeight="1" x14ac:dyDescent="0.2">
      <c r="A1712" s="169">
        <v>42654</v>
      </c>
      <c r="B1712" s="149" t="s">
        <v>3802</v>
      </c>
      <c r="C1712" s="171" t="s">
        <v>480</v>
      </c>
      <c r="D1712" s="150" t="s">
        <v>738</v>
      </c>
      <c r="E1712" s="173" t="str">
        <f>IF(Table2[[#This Row],[Tên hàng hóa]]&lt;&gt;0,VLOOKUP(Table2[[#This Row],[Tên hàng hóa]],Table1[[Tên hàng hóa]:[Quy cách]],2,0),"")</f>
        <v>Cảm Biến</v>
      </c>
      <c r="F1712" s="173" t="str">
        <f>IF(Table2[[#This Row],[Tên hàng hóa]]&lt;&gt;0,VLOOKUP(Table2[[#This Row],[Tên hàng hóa]],Table1[[Tên hàng hóa]:[ĐVT]],3,0),"")</f>
        <v>Cái</v>
      </c>
      <c r="G1712" s="174">
        <v>381700</v>
      </c>
      <c r="H1712" s="174">
        <v>3</v>
      </c>
      <c r="I1712" s="175">
        <f>IF(Table2[[#This Row],[Số lượng]]&lt;&gt;0,Table2[[#This Row],[Số lượng]]*Table2[[#This Row],[Đơn giá mua]],"")</f>
        <v>1145100</v>
      </c>
      <c r="J1712" s="175" t="str">
        <f ca="1">IF(AND(Table2[[#This Row],[Tên hàng hóa]]&lt;&gt;0,D1713=""),SUM(OFFSET(Table2[[#This Row],[Thành tiền]],0,0,-COUNTIF(Table2[Số HĐ],Table2[[#This Row],[Số HĐ]]))),"")</f>
        <v/>
      </c>
      <c r="K1712" s="174"/>
      <c r="L171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12" s="176"/>
    </row>
    <row r="1713" spans="1:13" ht="35.1" customHeight="1" x14ac:dyDescent="0.2">
      <c r="A1713" s="169">
        <v>42654</v>
      </c>
      <c r="B1713" s="149" t="s">
        <v>3802</v>
      </c>
      <c r="C1713" s="171" t="s">
        <v>480</v>
      </c>
      <c r="D1713" s="150" t="s">
        <v>2065</v>
      </c>
      <c r="E1713" s="173" t="str">
        <f>IF(Table2[[#This Row],[Tên hàng hóa]]&lt;&gt;0,VLOOKUP(Table2[[#This Row],[Tên hàng hóa]],Table1[[Tên hàng hóa]:[Quy cách]],2,0),"")</f>
        <v>OMRON</v>
      </c>
      <c r="F1713" s="173" t="str">
        <f>IF(Table2[[#This Row],[Tên hàng hóa]]&lt;&gt;0,VLOOKUP(Table2[[#This Row],[Tên hàng hóa]],Table1[[Tên hàng hóa]:[ĐVT]],3,0),"")</f>
        <v>Cái</v>
      </c>
      <c r="G1713" s="174">
        <v>63800</v>
      </c>
      <c r="H1713" s="174">
        <v>3</v>
      </c>
      <c r="I1713" s="175">
        <f>IF(Table2[[#This Row],[Số lượng]]&lt;&gt;0,Table2[[#This Row],[Số lượng]]*Table2[[#This Row],[Đơn giá mua]],"")</f>
        <v>191400</v>
      </c>
      <c r="J1713" s="175">
        <f ca="1">IF(AND(Table2[[#This Row],[Tên hàng hóa]]&lt;&gt;0,D1714=""),SUM(OFFSET(Table2[[#This Row],[Thành tiền]],0,0,-COUNTIF(Table2[Số HĐ],Table2[[#This Row],[Số HĐ]]))),"")</f>
        <v>5552800</v>
      </c>
      <c r="K1713" s="152" t="s">
        <v>464</v>
      </c>
      <c r="L1713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13" s="153" t="s">
        <v>4298</v>
      </c>
    </row>
    <row r="1714" spans="1:13" ht="35.1" customHeight="1" x14ac:dyDescent="0.2">
      <c r="A1714" s="169"/>
      <c r="B1714" s="170"/>
      <c r="C1714" s="171" t="str">
        <f t="shared" ref="C1714:C1720" si="39">IF(AND(D1714&lt;&gt;0,D1715=""),C1713,"")</f>
        <v/>
      </c>
      <c r="D1714" s="172"/>
      <c r="E1714" s="173" t="str">
        <f>IF(Table2[[#This Row],[Tên hàng hóa]]&lt;&gt;0,VLOOKUP(Table2[[#This Row],[Tên hàng hóa]],Table1[[Tên hàng hóa]:[Quy cách]],2,0),"")</f>
        <v/>
      </c>
      <c r="F1714" s="173" t="str">
        <f>IF(Table2[[#This Row],[Tên hàng hóa]]&lt;&gt;0,VLOOKUP(Table2[[#This Row],[Tên hàng hóa]],Table1[[Tên hàng hóa]:[ĐVT]],3,0),"")</f>
        <v/>
      </c>
      <c r="G1714" s="174"/>
      <c r="H1714" s="174"/>
      <c r="I1714" s="175" t="str">
        <f>IF(Table2[[#This Row],[Số lượng]]&lt;&gt;0,Table2[[#This Row],[Số lượng]]*Table2[[#This Row],[Đơn giá mua]],"")</f>
        <v/>
      </c>
      <c r="J1714" s="175" t="str">
        <f ca="1">IF(AND(Table2[[#This Row],[Tên hàng hóa]]&lt;&gt;0,D1715=""),SUM(OFFSET(Table2[[#This Row],[Thành tiền]],0,0,-COUNTIF(Table2[Số HĐ],Table2[[#This Row],[Số HĐ]]))),"")</f>
        <v/>
      </c>
      <c r="K1714" s="174"/>
      <c r="L1714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14" s="176"/>
    </row>
    <row r="1715" spans="1:13" ht="35.1" customHeight="1" x14ac:dyDescent="0.2">
      <c r="A1715" s="169">
        <v>42655</v>
      </c>
      <c r="B1715" s="149" t="s">
        <v>3809</v>
      </c>
      <c r="C1715" s="171" t="s">
        <v>1119</v>
      </c>
      <c r="D1715" s="150" t="s">
        <v>1806</v>
      </c>
      <c r="E1715" s="173" t="str">
        <f>IF(Table2[[#This Row],[Tên hàng hóa]]&lt;&gt;0,VLOOKUP(Table2[[#This Row],[Tên hàng hóa]],Table1[[Tên hàng hóa]:[Quy cách]],2,0),"")</f>
        <v>Schneider</v>
      </c>
      <c r="F1715" s="173" t="str">
        <f>IF(Table2[[#This Row],[Tên hàng hóa]]&lt;&gt;0,VLOOKUP(Table2[[#This Row],[Tên hàng hóa]],Table1[[Tên hàng hóa]:[ĐVT]],3,0),"")</f>
        <v>Cái</v>
      </c>
      <c r="G1715" s="174">
        <v>105600</v>
      </c>
      <c r="H1715" s="174">
        <v>10</v>
      </c>
      <c r="I1715" s="175">
        <f>IF(Table2[[#This Row],[Số lượng]]&lt;&gt;0,Table2[[#This Row],[Số lượng]]*Table2[[#This Row],[Đơn giá mua]],"")</f>
        <v>1056000</v>
      </c>
      <c r="J1715" s="175" t="str">
        <f ca="1">IF(AND(Table2[[#This Row],[Tên hàng hóa]]&lt;&gt;0,D1716=""),SUM(OFFSET(Table2[[#This Row],[Thành tiền]],0,0,-COUNTIF(Table2[Số HĐ],Table2[[#This Row],[Số HĐ]]))),"")</f>
        <v/>
      </c>
      <c r="K1715" s="174"/>
      <c r="L171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15" s="153"/>
    </row>
    <row r="1716" spans="1:13" ht="35.1" customHeight="1" x14ac:dyDescent="0.2">
      <c r="A1716" s="169">
        <v>42655</v>
      </c>
      <c r="B1716" s="149" t="s">
        <v>3809</v>
      </c>
      <c r="C1716" s="171" t="str">
        <f t="shared" si="39"/>
        <v>CTY TNHH KỸ THUẬT ĐIỆN - TỰ ĐỘNG HÓA A&amp;E</v>
      </c>
      <c r="D1716" s="150" t="s">
        <v>1807</v>
      </c>
      <c r="E1716" s="173" t="str">
        <f>IF(Table2[[#This Row],[Tên hàng hóa]]&lt;&gt;0,VLOOKUP(Table2[[#This Row],[Tên hàng hóa]],Table1[[Tên hàng hóa]:[Quy cách]],2,0),"")</f>
        <v>Schneider</v>
      </c>
      <c r="F1716" s="173" t="str">
        <f>IF(Table2[[#This Row],[Tên hàng hóa]]&lt;&gt;0,VLOOKUP(Table2[[#This Row],[Tên hàng hóa]],Table1[[Tên hàng hóa]:[ĐVT]],3,0),"")</f>
        <v>Cái</v>
      </c>
      <c r="G1716" s="174">
        <v>81400</v>
      </c>
      <c r="H1716" s="174">
        <v>10</v>
      </c>
      <c r="I1716" s="175">
        <f>IF(Table2[[#This Row],[Số lượng]]&lt;&gt;0,Table2[[#This Row],[Số lượng]]*Table2[[#This Row],[Đơn giá mua]],"")</f>
        <v>814000</v>
      </c>
      <c r="J1716" s="175">
        <f ca="1">IF(AND(Table2[[#This Row],[Tên hàng hóa]]&lt;&gt;0,D1717=""),SUM(OFFSET(Table2[[#This Row],[Thành tiền]],0,0,-COUNTIF(Table2[Số HĐ],Table2[[#This Row],[Số HĐ]]))),"")</f>
        <v>1870000</v>
      </c>
      <c r="K1716" s="152" t="s">
        <v>464</v>
      </c>
      <c r="L1716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16" s="153" t="s">
        <v>3856</v>
      </c>
    </row>
    <row r="1717" spans="1:13" ht="35.1" customHeight="1" x14ac:dyDescent="0.2">
      <c r="A1717" s="169"/>
      <c r="B1717" s="170"/>
      <c r="C1717" s="171" t="str">
        <f t="shared" si="39"/>
        <v/>
      </c>
      <c r="D1717" s="172"/>
      <c r="E1717" s="173" t="str">
        <f>IF(Table2[[#This Row],[Tên hàng hóa]]&lt;&gt;0,VLOOKUP(Table2[[#This Row],[Tên hàng hóa]],Table1[[Tên hàng hóa]:[Quy cách]],2,0),"")</f>
        <v/>
      </c>
      <c r="F1717" s="173" t="str">
        <f>IF(Table2[[#This Row],[Tên hàng hóa]]&lt;&gt;0,VLOOKUP(Table2[[#This Row],[Tên hàng hóa]],Table1[[Tên hàng hóa]:[ĐVT]],3,0),"")</f>
        <v/>
      </c>
      <c r="G1717" s="174"/>
      <c r="H1717" s="174"/>
      <c r="I1717" s="175" t="str">
        <f>IF(Table2[[#This Row],[Số lượng]]&lt;&gt;0,Table2[[#This Row],[Số lượng]]*Table2[[#This Row],[Đơn giá mua]],"")</f>
        <v/>
      </c>
      <c r="J1717" s="175" t="str">
        <f ca="1">IF(AND(Table2[[#This Row],[Tên hàng hóa]]&lt;&gt;0,D1718=""),SUM(OFFSET(Table2[[#This Row],[Thành tiền]],0,0,-COUNTIF(Table2[Số HĐ],Table2[[#This Row],[Số HĐ]]))),"")</f>
        <v/>
      </c>
      <c r="K1717" s="174"/>
      <c r="L171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17" s="176"/>
    </row>
    <row r="1718" spans="1:13" ht="35.1" customHeight="1" x14ac:dyDescent="0.2">
      <c r="A1718" s="169">
        <v>42647</v>
      </c>
      <c r="B1718" s="149" t="s">
        <v>3817</v>
      </c>
      <c r="C1718" s="154" t="s">
        <v>521</v>
      </c>
      <c r="D1718" s="150" t="s">
        <v>3818</v>
      </c>
      <c r="E1718" s="173" t="str">
        <f>IF(Table2[[#This Row],[Tên hàng hóa]]&lt;&gt;0,VLOOKUP(Table2[[#This Row],[Tên hàng hóa]],Table1[[Tên hàng hóa]:[Quy cách]],2,0),"")</f>
        <v>KEB</v>
      </c>
      <c r="F1718" s="173" t="str">
        <f>IF(Table2[[#This Row],[Tên hàng hóa]]&lt;&gt;0,VLOOKUP(Table2[[#This Row],[Tên hàng hóa]],Table1[[Tên hàng hóa]:[ĐVT]],3,0),"")</f>
        <v>Cái</v>
      </c>
      <c r="G1718" s="174">
        <v>12650000</v>
      </c>
      <c r="H1718" s="174">
        <v>1</v>
      </c>
      <c r="I1718" s="175">
        <f>IF(Table2[[#This Row],[Số lượng]]&lt;&gt;0,Table2[[#This Row],[Số lượng]]*Table2[[#This Row],[Đơn giá mua]],"")</f>
        <v>12650000</v>
      </c>
      <c r="J1718" s="175" t="str">
        <f ca="1">IF(AND(Table2[[#This Row],[Tên hàng hóa]]&lt;&gt;0,D1719=""),SUM(OFFSET(Table2[[#This Row],[Thành tiền]],0,0,-COUNTIF(Table2[Số HĐ],Table2[[#This Row],[Số HĐ]]))),"")</f>
        <v/>
      </c>
      <c r="K1718" s="174"/>
      <c r="L171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18" s="153"/>
    </row>
    <row r="1719" spans="1:13" ht="35.1" customHeight="1" x14ac:dyDescent="0.2">
      <c r="A1719" s="169">
        <v>42647</v>
      </c>
      <c r="B1719" s="149" t="s">
        <v>3817</v>
      </c>
      <c r="C1719" s="171" t="str">
        <f t="shared" si="39"/>
        <v>CTY Điện Minh Nguyên</v>
      </c>
      <c r="D1719" s="150" t="s">
        <v>857</v>
      </c>
      <c r="E1719" s="173" t="str">
        <f>IF(Table2[[#This Row],[Tên hàng hóa]]&lt;&gt;0,VLOOKUP(Table2[[#This Row],[Tên hàng hóa]],Table1[[Tên hàng hóa]:[Quy cách]],2,0),"")</f>
        <v>Cảm Biến</v>
      </c>
      <c r="F1719" s="173" t="str">
        <f>IF(Table2[[#This Row],[Tên hàng hóa]]&lt;&gt;0,VLOOKUP(Table2[[#This Row],[Tên hàng hóa]],Table1[[Tên hàng hóa]:[ĐVT]],3,0),"")</f>
        <v>Cái</v>
      </c>
      <c r="G1719" s="174">
        <v>78100</v>
      </c>
      <c r="H1719" s="174">
        <v>2</v>
      </c>
      <c r="I1719" s="175">
        <f>IF(Table2[[#This Row],[Số lượng]]&lt;&gt;0,Table2[[#This Row],[Số lượng]]*Table2[[#This Row],[Đơn giá mua]],"")</f>
        <v>156200</v>
      </c>
      <c r="J1719" s="175">
        <f ca="1">IF(AND(Table2[[#This Row],[Tên hàng hóa]]&lt;&gt;0,D1720=""),SUM(OFFSET(Table2[[#This Row],[Thành tiền]],0,0,-COUNTIF(Table2[Số HĐ],Table2[[#This Row],[Số HĐ]]))),"")</f>
        <v>12806200</v>
      </c>
      <c r="K1719" s="152" t="s">
        <v>464</v>
      </c>
      <c r="L1719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19" s="194" t="s">
        <v>4413</v>
      </c>
    </row>
    <row r="1720" spans="1:13" ht="35.1" customHeight="1" x14ac:dyDescent="0.2">
      <c r="A1720" s="169"/>
      <c r="B1720" s="170"/>
      <c r="C1720" s="171" t="str">
        <f t="shared" si="39"/>
        <v/>
      </c>
      <c r="D1720" s="172"/>
      <c r="E1720" s="173" t="str">
        <f>IF(Table2[[#This Row],[Tên hàng hóa]]&lt;&gt;0,VLOOKUP(Table2[[#This Row],[Tên hàng hóa]],Table1[[Tên hàng hóa]:[Quy cách]],2,0),"")</f>
        <v/>
      </c>
      <c r="F1720" s="173" t="str">
        <f>IF(Table2[[#This Row],[Tên hàng hóa]]&lt;&gt;0,VLOOKUP(Table2[[#This Row],[Tên hàng hóa]],Table1[[Tên hàng hóa]:[ĐVT]],3,0),"")</f>
        <v/>
      </c>
      <c r="G1720" s="174"/>
      <c r="H1720" s="174"/>
      <c r="I1720" s="175" t="str">
        <f>IF(Table2[[#This Row],[Số lượng]]&lt;&gt;0,Table2[[#This Row],[Số lượng]]*Table2[[#This Row],[Đơn giá mua]],"")</f>
        <v/>
      </c>
      <c r="J1720" s="175" t="str">
        <f ca="1">IF(AND(Table2[[#This Row],[Tên hàng hóa]]&lt;&gt;0,D1721=""),SUM(OFFSET(Table2[[#This Row],[Thành tiền]],0,0,-COUNTIF(Table2[Số HĐ],Table2[[#This Row],[Số HĐ]]))),"")</f>
        <v/>
      </c>
      <c r="K1720" s="174"/>
      <c r="L172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20" s="176"/>
    </row>
    <row r="1721" spans="1:13" ht="35.1" customHeight="1" x14ac:dyDescent="0.2">
      <c r="A1721" s="169">
        <v>42648</v>
      </c>
      <c r="B1721" s="149" t="s">
        <v>3819</v>
      </c>
      <c r="C1721" s="171" t="s">
        <v>521</v>
      </c>
      <c r="D1721" s="150" t="s">
        <v>529</v>
      </c>
      <c r="E1721" s="173" t="str">
        <f>IF(Table2[[#This Row],[Tên hàng hóa]]&lt;&gt;0,VLOOKUP(Table2[[#This Row],[Tên hàng hóa]],Table1[[Tên hàng hóa]:[Quy cách]],2,0),"")</f>
        <v>Bộ Điều Khiển Lập Trình</v>
      </c>
      <c r="F1721" s="173" t="str">
        <f>IF(Table2[[#This Row],[Tên hàng hóa]]&lt;&gt;0,VLOOKUP(Table2[[#This Row],[Tên hàng hóa]],Table1[[Tên hàng hóa]:[ĐVT]],3,0),"")</f>
        <v>Cái</v>
      </c>
      <c r="G1721" s="174">
        <v>1980000</v>
      </c>
      <c r="H1721" s="174">
        <v>1</v>
      </c>
      <c r="I1721" s="175">
        <f>IF(Table2[[#This Row],[Số lượng]]&lt;&gt;0,Table2[[#This Row],[Số lượng]]*Table2[[#This Row],[Đơn giá mua]],"")</f>
        <v>1980000</v>
      </c>
      <c r="J1721" s="175" t="str">
        <f ca="1">IF(AND(Table2[[#This Row],[Tên hàng hóa]]&lt;&gt;0,D1722=""),SUM(OFFSET(Table2[[#This Row],[Thành tiền]],0,0,-COUNTIF(Table2[Số HĐ],Table2[[#This Row],[Số HĐ]]))),"")</f>
        <v/>
      </c>
      <c r="K1721" s="174"/>
      <c r="L1721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21" s="176"/>
    </row>
    <row r="1722" spans="1:13" ht="35.1" customHeight="1" x14ac:dyDescent="0.2">
      <c r="A1722" s="169">
        <v>42648</v>
      </c>
      <c r="B1722" s="149" t="s">
        <v>3819</v>
      </c>
      <c r="C1722" s="171" t="s">
        <v>521</v>
      </c>
      <c r="D1722" s="150" t="s">
        <v>106</v>
      </c>
      <c r="E1722" s="173" t="str">
        <f>IF(Table2[[#This Row],[Tên hàng hóa]]&lt;&gt;0,VLOOKUP(Table2[[#This Row],[Tên hàng hóa]],Table1[[Tên hàng hóa]:[Quy cách]],2,0),"")</f>
        <v>Bộ Điều Khiển Lập Trình</v>
      </c>
      <c r="F1722" s="173" t="str">
        <f>IF(Table2[[#This Row],[Tên hàng hóa]]&lt;&gt;0,VLOOKUP(Table2[[#This Row],[Tên hàng hóa]],Table1[[Tên hàng hóa]:[ĐVT]],3,0),"")</f>
        <v>Cái</v>
      </c>
      <c r="G1722" s="174">
        <v>1980000</v>
      </c>
      <c r="H1722" s="174">
        <v>1</v>
      </c>
      <c r="I1722" s="175">
        <f>IF(Table2[[#This Row],[Số lượng]]&lt;&gt;0,Table2[[#This Row],[Số lượng]]*Table2[[#This Row],[Đơn giá mua]],"")</f>
        <v>1980000</v>
      </c>
      <c r="J1722" s="175" t="str">
        <f ca="1">IF(AND(Table2[[#This Row],[Tên hàng hóa]]&lt;&gt;0,D1723=""),SUM(OFFSET(Table2[[#This Row],[Thành tiền]],0,0,-COUNTIF(Table2[Số HĐ],Table2[[#This Row],[Số HĐ]]))),"")</f>
        <v/>
      </c>
      <c r="K1722" s="174"/>
      <c r="L172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22" s="176"/>
    </row>
    <row r="1723" spans="1:13" ht="35.1" customHeight="1" x14ac:dyDescent="0.2">
      <c r="A1723" s="169">
        <v>42648</v>
      </c>
      <c r="B1723" s="149" t="s">
        <v>3819</v>
      </c>
      <c r="C1723" s="171" t="s">
        <v>521</v>
      </c>
      <c r="D1723" s="150" t="s">
        <v>3820</v>
      </c>
      <c r="E1723" s="173" t="str">
        <f>IF(Table2[[#This Row],[Tên hàng hóa]]&lt;&gt;0,VLOOKUP(Table2[[#This Row],[Tên hàng hóa]],Table1[[Tên hàng hóa]:[Quy cách]],2,0),"")</f>
        <v>CÁP YASKAWA</v>
      </c>
      <c r="F1723" s="173" t="str">
        <f>IF(Table2[[#This Row],[Tên hàng hóa]]&lt;&gt;0,VLOOKUP(Table2[[#This Row],[Tên hàng hóa]],Table1[[Tên hàng hóa]:[ĐVT]],3,0),"")</f>
        <v>Cái</v>
      </c>
      <c r="G1723" s="174">
        <v>330000</v>
      </c>
      <c r="H1723" s="174">
        <v>1</v>
      </c>
      <c r="I1723" s="175">
        <f>IF(Table2[[#This Row],[Số lượng]]&lt;&gt;0,Table2[[#This Row],[Số lượng]]*Table2[[#This Row],[Đơn giá mua]],"")</f>
        <v>330000</v>
      </c>
      <c r="J1723" s="175" t="str">
        <f ca="1">IF(AND(Table2[[#This Row],[Tên hàng hóa]]&lt;&gt;0,D1724=""),SUM(OFFSET(Table2[[#This Row],[Thành tiền]],0,0,-COUNTIF(Table2[Số HĐ],Table2[[#This Row],[Số HĐ]]))),"")</f>
        <v/>
      </c>
      <c r="K1723" s="174"/>
      <c r="L1723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23" s="176"/>
    </row>
    <row r="1724" spans="1:13" ht="35.1" customHeight="1" x14ac:dyDescent="0.2">
      <c r="A1724" s="169">
        <v>42648</v>
      </c>
      <c r="B1724" s="149" t="s">
        <v>3819</v>
      </c>
      <c r="C1724" s="171" t="s">
        <v>521</v>
      </c>
      <c r="D1724" s="150" t="s">
        <v>1225</v>
      </c>
      <c r="E1724" s="173" t="str">
        <f>IF(Table2[[#This Row],[Tên hàng hóa]]&lt;&gt;0,VLOOKUP(Table2[[#This Row],[Tên hàng hóa]],Table1[[Tên hàng hóa]:[Quy cách]],2,0),"")</f>
        <v>Cảm Biến</v>
      </c>
      <c r="F1724" s="173" t="str">
        <f>IF(Table2[[#This Row],[Tên hàng hóa]]&lt;&gt;0,VLOOKUP(Table2[[#This Row],[Tên hàng hóa]],Table1[[Tên hàng hóa]:[ĐVT]],3,0),"")</f>
        <v>Cái</v>
      </c>
      <c r="G1724" s="174">
        <v>550000</v>
      </c>
      <c r="H1724" s="174">
        <v>2</v>
      </c>
      <c r="I1724" s="175">
        <f>IF(Table2[[#This Row],[Số lượng]]&lt;&gt;0,Table2[[#This Row],[Số lượng]]*Table2[[#This Row],[Đơn giá mua]],"")</f>
        <v>1100000</v>
      </c>
      <c r="J1724" s="175">
        <f ca="1">IF(AND(Table2[[#This Row],[Tên hàng hóa]]&lt;&gt;0,D1725=""),SUM(OFFSET(Table2[[#This Row],[Thành tiền]],0,0,-COUNTIF(Table2[Số HĐ],Table2[[#This Row],[Số HĐ]]))),"")</f>
        <v>5390000</v>
      </c>
      <c r="K1724" s="152" t="s">
        <v>464</v>
      </c>
      <c r="L1724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24" s="194" t="s">
        <v>4413</v>
      </c>
    </row>
    <row r="1725" spans="1:13" ht="35.1" customHeight="1" x14ac:dyDescent="0.2">
      <c r="A1725" s="169"/>
      <c r="B1725" s="170"/>
      <c r="C1725" s="171" t="str">
        <f t="shared" ref="C1725:C3017" si="40">IF(AND(D1725&lt;&gt;0,D1726=""),C1724,"")</f>
        <v/>
      </c>
      <c r="D1725" s="172"/>
      <c r="E1725" s="173" t="str">
        <f>IF(Table2[[#This Row],[Tên hàng hóa]]&lt;&gt;0,VLOOKUP(Table2[[#This Row],[Tên hàng hóa]],Table1[[Tên hàng hóa]:[Quy cách]],2,0),"")</f>
        <v/>
      </c>
      <c r="F1725" s="173" t="str">
        <f>IF(Table2[[#This Row],[Tên hàng hóa]]&lt;&gt;0,VLOOKUP(Table2[[#This Row],[Tên hàng hóa]],Table1[[Tên hàng hóa]:[ĐVT]],3,0),"")</f>
        <v/>
      </c>
      <c r="G1725" s="174"/>
      <c r="H1725" s="174"/>
      <c r="I1725" s="175" t="str">
        <f>IF(Table2[[#This Row],[Số lượng]]&lt;&gt;0,Table2[[#This Row],[Số lượng]]*Table2[[#This Row],[Đơn giá mua]],"")</f>
        <v/>
      </c>
      <c r="J1725" s="175" t="str">
        <f ca="1">IF(AND(Table2[[#This Row],[Tên hàng hóa]]&lt;&gt;0,D1726=""),SUM(OFFSET(Table2[[#This Row],[Thành tiền]],0,0,-COUNTIF(Table2[Số HĐ],Table2[[#This Row],[Số HĐ]]))),"")</f>
        <v/>
      </c>
      <c r="K1725" s="174"/>
      <c r="L1725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25" s="176"/>
    </row>
    <row r="1726" spans="1:13" ht="35.1" customHeight="1" x14ac:dyDescent="0.2">
      <c r="A1726" s="169">
        <v>42653</v>
      </c>
      <c r="B1726" s="149" t="s">
        <v>3822</v>
      </c>
      <c r="C1726" s="171" t="s">
        <v>521</v>
      </c>
      <c r="D1726" s="150" t="s">
        <v>3755</v>
      </c>
      <c r="E1726" s="173" t="str">
        <f>IF(Table2[[#This Row],[Tên hàng hóa]]&lt;&gt;0,VLOOKUP(Table2[[#This Row],[Tên hàng hóa]],Table1[[Tên hàng hóa]:[Quy cách]],2,0),"")</f>
        <v>OMRON</v>
      </c>
      <c r="F1726" s="173" t="str">
        <f>IF(Table2[[#This Row],[Tên hàng hóa]]&lt;&gt;0,VLOOKUP(Table2[[#This Row],[Tên hàng hóa]],Table1[[Tên hàng hóa]:[ĐVT]],3,0),"")</f>
        <v>Cái</v>
      </c>
      <c r="G1726" s="174">
        <v>1430000</v>
      </c>
      <c r="H1726" s="174">
        <v>9</v>
      </c>
      <c r="I1726" s="175">
        <f>IF(Table2[[#This Row],[Số lượng]]&lt;&gt;0,Table2[[#This Row],[Số lượng]]*Table2[[#This Row],[Đơn giá mua]],"")</f>
        <v>12870000</v>
      </c>
      <c r="J1726" s="175">
        <f ca="1">IF(AND(Table2[[#This Row],[Tên hàng hóa]]&lt;&gt;0,D1727=""),SUM(OFFSET(Table2[[#This Row],[Thành tiền]],0,0,-COUNTIF(Table2[Số HĐ],Table2[[#This Row],[Số HĐ]]))),"")</f>
        <v>12870000</v>
      </c>
      <c r="K1726" s="152" t="s">
        <v>464</v>
      </c>
      <c r="L1726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26" s="194" t="s">
        <v>4413</v>
      </c>
    </row>
    <row r="1727" spans="1:13" ht="35.1" customHeight="1" x14ac:dyDescent="0.2">
      <c r="A1727" s="169"/>
      <c r="B1727" s="170"/>
      <c r="C1727" s="171" t="str">
        <f t="shared" si="40"/>
        <v/>
      </c>
      <c r="D1727" s="172"/>
      <c r="E1727" s="173" t="str">
        <f>IF(Table2[[#This Row],[Tên hàng hóa]]&lt;&gt;0,VLOOKUP(Table2[[#This Row],[Tên hàng hóa]],Table1[[Tên hàng hóa]:[Quy cách]],2,0),"")</f>
        <v/>
      </c>
      <c r="F1727" s="173" t="str">
        <f>IF(Table2[[#This Row],[Tên hàng hóa]]&lt;&gt;0,VLOOKUP(Table2[[#This Row],[Tên hàng hóa]],Table1[[Tên hàng hóa]:[ĐVT]],3,0),"")</f>
        <v/>
      </c>
      <c r="G1727" s="174"/>
      <c r="H1727" s="174"/>
      <c r="I1727" s="175" t="str">
        <f>IF(Table2[[#This Row],[Số lượng]]&lt;&gt;0,Table2[[#This Row],[Số lượng]]*Table2[[#This Row],[Đơn giá mua]],"")</f>
        <v/>
      </c>
      <c r="J1727" s="175" t="str">
        <f ca="1">IF(AND(Table2[[#This Row],[Tên hàng hóa]]&lt;&gt;0,D1728=""),SUM(OFFSET(Table2[[#This Row],[Thành tiền]],0,0,-COUNTIF(Table2[Số HĐ],Table2[[#This Row],[Số HĐ]]))),"")</f>
        <v/>
      </c>
      <c r="K1727" s="174"/>
      <c r="L172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27" s="176"/>
    </row>
    <row r="1728" spans="1:13" ht="35.1" customHeight="1" x14ac:dyDescent="0.2">
      <c r="A1728" s="169">
        <v>42655</v>
      </c>
      <c r="B1728" s="149" t="s">
        <v>3823</v>
      </c>
      <c r="C1728" s="171" t="s">
        <v>521</v>
      </c>
      <c r="D1728" s="150" t="s">
        <v>3360</v>
      </c>
      <c r="E1728" s="173" t="str">
        <f>IF(Table2[[#This Row],[Tên hàng hóa]]&lt;&gt;0,VLOOKUP(Table2[[#This Row],[Tên hàng hóa]],Table1[[Tên hàng hóa]:[Quy cách]],2,0),"")</f>
        <v>OMRON</v>
      </c>
      <c r="F1728" s="173" t="str">
        <f>IF(Table2[[#This Row],[Tên hàng hóa]]&lt;&gt;0,VLOOKUP(Table2[[#This Row],[Tên hàng hóa]],Table1[[Tên hàng hóa]:[ĐVT]],3,0),"")</f>
        <v>Cái</v>
      </c>
      <c r="G1728" s="174">
        <v>715000</v>
      </c>
      <c r="H1728" s="174">
        <v>2</v>
      </c>
      <c r="I1728" s="175">
        <f>IF(Table2[[#This Row],[Số lượng]]&lt;&gt;0,Table2[[#This Row],[Số lượng]]*Table2[[#This Row],[Đơn giá mua]],"")</f>
        <v>1430000</v>
      </c>
      <c r="J1728" s="175" t="str">
        <f ca="1">IF(AND(Table2[[#This Row],[Tên hàng hóa]]&lt;&gt;0,D1729=""),SUM(OFFSET(Table2[[#This Row],[Thành tiền]],0,0,-COUNTIF(Table2[Số HĐ],Table2[[#This Row],[Số HĐ]]))),"")</f>
        <v/>
      </c>
      <c r="K1728" s="174"/>
      <c r="L1728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28" s="176"/>
    </row>
    <row r="1729" spans="1:13" ht="35.1" customHeight="1" x14ac:dyDescent="0.2">
      <c r="A1729" s="169">
        <v>42655</v>
      </c>
      <c r="B1729" s="149" t="s">
        <v>3823</v>
      </c>
      <c r="C1729" s="171" t="str">
        <f t="shared" si="40"/>
        <v>CTY Điện Minh Nguyên</v>
      </c>
      <c r="D1729" s="150" t="s">
        <v>3756</v>
      </c>
      <c r="E1729" s="173" t="str">
        <f>IF(Table2[[#This Row],[Tên hàng hóa]]&lt;&gt;0,VLOOKUP(Table2[[#This Row],[Tên hàng hóa]],Table1[[Tên hàng hóa]:[Quy cách]],2,0),"")</f>
        <v>KEB</v>
      </c>
      <c r="F1729" s="173" t="str">
        <f>IF(Table2[[#This Row],[Tên hàng hóa]]&lt;&gt;0,VLOOKUP(Table2[[#This Row],[Tên hàng hóa]],Table1[[Tên hàng hóa]:[ĐVT]],3,0),"")</f>
        <v>Cái</v>
      </c>
      <c r="G1729" s="174">
        <v>7150000</v>
      </c>
      <c r="H1729" s="174">
        <v>1</v>
      </c>
      <c r="I1729" s="175">
        <f>IF(Table2[[#This Row],[Số lượng]]&lt;&gt;0,Table2[[#This Row],[Số lượng]]*Table2[[#This Row],[Đơn giá mua]],"")</f>
        <v>7150000</v>
      </c>
      <c r="J1729" s="175">
        <f ca="1">IF(AND(Table2[[#This Row],[Tên hàng hóa]]&lt;&gt;0,D1730=""),SUM(OFFSET(Table2[[#This Row],[Thành tiền]],0,0,-COUNTIF(Table2[Số HĐ],Table2[[#This Row],[Số HĐ]]))),"")</f>
        <v>8580000</v>
      </c>
      <c r="K1729" s="152" t="s">
        <v>464</v>
      </c>
      <c r="L1729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29" s="194" t="s">
        <v>4413</v>
      </c>
    </row>
    <row r="1730" spans="1:13" ht="35.1" customHeight="1" x14ac:dyDescent="0.2">
      <c r="A1730" s="169"/>
      <c r="B1730" s="170"/>
      <c r="C1730" s="171" t="str">
        <f t="shared" si="40"/>
        <v/>
      </c>
      <c r="D1730" s="172"/>
      <c r="E1730" s="173" t="str">
        <f>IF(Table2[[#This Row],[Tên hàng hóa]]&lt;&gt;0,VLOOKUP(Table2[[#This Row],[Tên hàng hóa]],Table1[[Tên hàng hóa]:[Quy cách]],2,0),"")</f>
        <v/>
      </c>
      <c r="F1730" s="173" t="str">
        <f>IF(Table2[[#This Row],[Tên hàng hóa]]&lt;&gt;0,VLOOKUP(Table2[[#This Row],[Tên hàng hóa]],Table1[[Tên hàng hóa]:[ĐVT]],3,0),"")</f>
        <v/>
      </c>
      <c r="G1730" s="174"/>
      <c r="H1730" s="174"/>
      <c r="I1730" s="175" t="str">
        <f>IF(Table2[[#This Row],[Số lượng]]&lt;&gt;0,Table2[[#This Row],[Số lượng]]*Table2[[#This Row],[Đơn giá mua]],"")</f>
        <v/>
      </c>
      <c r="J1730" s="175" t="str">
        <f ca="1">IF(AND(Table2[[#This Row],[Tên hàng hóa]]&lt;&gt;0,D1731=""),SUM(OFFSET(Table2[[#This Row],[Thành tiền]],0,0,-COUNTIF(Table2[Số HĐ],Table2[[#This Row],[Số HĐ]]))),"")</f>
        <v/>
      </c>
      <c r="K1730" s="174"/>
      <c r="L1730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30" s="176"/>
    </row>
    <row r="1731" spans="1:13" ht="35.1" customHeight="1" x14ac:dyDescent="0.2">
      <c r="A1731" s="169">
        <v>42657</v>
      </c>
      <c r="B1731" s="149" t="s">
        <v>3824</v>
      </c>
      <c r="C1731" s="171" t="s">
        <v>480</v>
      </c>
      <c r="D1731" s="150" t="s">
        <v>3825</v>
      </c>
      <c r="E1731" s="173" t="str">
        <f>IF(Table2[[#This Row],[Tên hàng hóa]]&lt;&gt;0,VLOOKUP(Table2[[#This Row],[Tên hàng hóa]],Table1[[Tên hàng hóa]:[Quy cách]],2,0),"")</f>
        <v>CÒI BÁO OMRON</v>
      </c>
      <c r="F1731" s="173" t="str">
        <f>IF(Table2[[#This Row],[Tên hàng hóa]]&lt;&gt;0,VLOOKUP(Table2[[#This Row],[Tên hàng hóa]],Table1[[Tên hàng hóa]:[ĐVT]],3,0),"")</f>
        <v>Cái</v>
      </c>
      <c r="G1731" s="174">
        <v>1540000</v>
      </c>
      <c r="H1731" s="174">
        <v>5</v>
      </c>
      <c r="I1731" s="175">
        <f>IF(Table2[[#This Row],[Số lượng]]&lt;&gt;0,Table2[[#This Row],[Số lượng]]*Table2[[#This Row],[Đơn giá mua]],"")</f>
        <v>7700000</v>
      </c>
      <c r="J1731" s="175">
        <f ca="1">IF(AND(Table2[[#This Row],[Tên hàng hóa]]&lt;&gt;0,D1732=""),SUM(OFFSET(Table2[[#This Row],[Thành tiền]],0,0,-COUNTIF(Table2[Số HĐ],Table2[[#This Row],[Số HĐ]]))),"")</f>
        <v>7700000</v>
      </c>
      <c r="K1731" s="152" t="s">
        <v>464</v>
      </c>
      <c r="L1731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31" s="153" t="s">
        <v>4298</v>
      </c>
    </row>
    <row r="1732" spans="1:13" ht="35.1" customHeight="1" x14ac:dyDescent="0.2">
      <c r="A1732" s="169"/>
      <c r="B1732" s="170"/>
      <c r="C1732" s="171" t="str">
        <f t="shared" si="40"/>
        <v/>
      </c>
      <c r="D1732" s="172"/>
      <c r="E1732" s="173" t="str">
        <f>IF(Table2[[#This Row],[Tên hàng hóa]]&lt;&gt;0,VLOOKUP(Table2[[#This Row],[Tên hàng hóa]],Table1[[Tên hàng hóa]:[Quy cách]],2,0),"")</f>
        <v/>
      </c>
      <c r="F1732" s="173" t="str">
        <f>IF(Table2[[#This Row],[Tên hàng hóa]]&lt;&gt;0,VLOOKUP(Table2[[#This Row],[Tên hàng hóa]],Table1[[Tên hàng hóa]:[ĐVT]],3,0),"")</f>
        <v/>
      </c>
      <c r="G1732" s="174"/>
      <c r="H1732" s="174"/>
      <c r="I1732" s="175" t="str">
        <f>IF(Table2[[#This Row],[Số lượng]]&lt;&gt;0,Table2[[#This Row],[Số lượng]]*Table2[[#This Row],[Đơn giá mua]],"")</f>
        <v/>
      </c>
      <c r="J1732" s="175" t="str">
        <f ca="1">IF(AND(Table2[[#This Row],[Tên hàng hóa]]&lt;&gt;0,D1733=""),SUM(OFFSET(Table2[[#This Row],[Thành tiền]],0,0,-COUNTIF(Table2[Số HĐ],Table2[[#This Row],[Số HĐ]]))),"")</f>
        <v/>
      </c>
      <c r="K1732" s="174"/>
      <c r="L1732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32" s="176"/>
    </row>
    <row r="1733" spans="1:13" ht="35.1" customHeight="1" x14ac:dyDescent="0.2">
      <c r="A1733" s="169">
        <v>42661</v>
      </c>
      <c r="B1733" s="149" t="s">
        <v>3869</v>
      </c>
      <c r="C1733" s="171" t="s">
        <v>480</v>
      </c>
      <c r="D1733" s="150" t="s">
        <v>387</v>
      </c>
      <c r="E1733" s="173" t="str">
        <f>IF(Table2[[#This Row],[Tên hàng hóa]]&lt;&gt;0,VLOOKUP(Table2[[#This Row],[Tên hàng hóa]],Table1[[Tên hàng hóa]:[Quy cách]],2,0),"")</f>
        <v>Relay</v>
      </c>
      <c r="F1733" s="173" t="str">
        <f>IF(Table2[[#This Row],[Tên hàng hóa]]&lt;&gt;0,VLOOKUP(Table2[[#This Row],[Tên hàng hóa]],Table1[[Tên hàng hóa]:[ĐVT]],3,0),"")</f>
        <v>Cái</v>
      </c>
      <c r="G1733" s="174">
        <v>117700</v>
      </c>
      <c r="H1733" s="174">
        <v>5</v>
      </c>
      <c r="I1733" s="175">
        <f>IF(Table2[[#This Row],[Số lượng]]&lt;&gt;0,Table2[[#This Row],[Số lượng]]*Table2[[#This Row],[Đơn giá mua]],"")</f>
        <v>588500</v>
      </c>
      <c r="J1733" s="175">
        <f ca="1">IF(AND(Table2[[#This Row],[Tên hàng hóa]]&lt;&gt;0,D3016=""),SUM(OFFSET(Table2[[#This Row],[Thành tiền]],0,0,-COUNTIF(Table2[Số HĐ],Table2[[#This Row],[Số HĐ]]))),"")</f>
        <v>588500</v>
      </c>
      <c r="K1733" s="152" t="s">
        <v>464</v>
      </c>
      <c r="L1733" s="175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33" s="153" t="s">
        <v>4298</v>
      </c>
    </row>
    <row r="1734" spans="1:13" ht="35.1" customHeight="1" x14ac:dyDescent="0.2">
      <c r="A1734" s="187"/>
      <c r="B1734" s="188"/>
      <c r="C1734" s="189" t="str">
        <f t="shared" ref="C1734:C1746" si="41">IF(AND(D1734&lt;&gt;0,D1735=""),C1733,"")</f>
        <v/>
      </c>
      <c r="D1734" s="190"/>
      <c r="E1734" s="191" t="str">
        <f>IF(Table2[[#This Row],[Tên hàng hóa]]&lt;&gt;0,VLOOKUP(Table2[[#This Row],[Tên hàng hóa]],Table1[[Tên hàng hóa]:[Quy cách]],2,0),"")</f>
        <v/>
      </c>
      <c r="F1734" s="191" t="str">
        <f>IF(Table2[[#This Row],[Tên hàng hóa]]&lt;&gt;0,VLOOKUP(Table2[[#This Row],[Tên hàng hóa]],Table1[[Tên hàng hóa]:[ĐVT]],3,0),"")</f>
        <v/>
      </c>
      <c r="G1734" s="192"/>
      <c r="H1734" s="192"/>
      <c r="I1734" s="193" t="str">
        <f>IF(Table2[[#This Row],[Số lượng]]&lt;&gt;0,Table2[[#This Row],[Số lượng]]*Table2[[#This Row],[Đơn giá mua]],"")</f>
        <v/>
      </c>
      <c r="J1734" s="193" t="str">
        <f ca="1">IF(AND(Table2[[#This Row],[Tên hàng hóa]]&lt;&gt;0,D1735=""),SUM(OFFSET(Table2[[#This Row],[Thành tiền]],0,0,-COUNTIF(Table2[Số HĐ],Table2[[#This Row],[Số HĐ]]))),"")</f>
        <v/>
      </c>
      <c r="K1734" s="192"/>
      <c r="L17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34" s="194"/>
    </row>
    <row r="1735" spans="1:13" ht="35.1" customHeight="1" x14ac:dyDescent="0.2">
      <c r="A1735" s="187">
        <v>42662</v>
      </c>
      <c r="B1735" s="188" t="s">
        <v>3870</v>
      </c>
      <c r="C1735" s="171" t="s">
        <v>1119</v>
      </c>
      <c r="D1735" s="190" t="s">
        <v>2005</v>
      </c>
      <c r="E1735" s="191" t="str">
        <f>IF(Table2[[#This Row],[Tên hàng hóa]]&lt;&gt;0,VLOOKUP(Table2[[#This Row],[Tên hàng hóa]],Table1[[Tên hàng hóa]:[Quy cách]],2,0),"")</f>
        <v>Schneider</v>
      </c>
      <c r="F1735" s="191" t="str">
        <f>IF(Table2[[#This Row],[Tên hàng hóa]]&lt;&gt;0,VLOOKUP(Table2[[#This Row],[Tên hàng hóa]],Table1[[Tên hàng hóa]:[ĐVT]],3,0),"")</f>
        <v>Cái</v>
      </c>
      <c r="G1735" s="192">
        <v>1210000</v>
      </c>
      <c r="H1735" s="192">
        <v>4</v>
      </c>
      <c r="I1735" s="193">
        <f>IF(Table2[[#This Row],[Số lượng]]&lt;&gt;0,Table2[[#This Row],[Số lượng]]*Table2[[#This Row],[Đơn giá mua]],"")</f>
        <v>4840000</v>
      </c>
      <c r="J1735" s="193">
        <f ca="1">IF(AND(Table2[[#This Row],[Tên hàng hóa]]&lt;&gt;0,D1736=""),SUM(OFFSET(Table2[[#This Row],[Thành tiền]],0,0,-COUNTIF(Table2[Số HĐ],Table2[[#This Row],[Số HĐ]]))),"")</f>
        <v>4840000</v>
      </c>
      <c r="K1735" s="192" t="s">
        <v>464</v>
      </c>
      <c r="L1735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35" s="194" t="s">
        <v>3953</v>
      </c>
    </row>
    <row r="1736" spans="1:13" ht="35.1" customHeight="1" x14ac:dyDescent="0.2">
      <c r="A1736" s="187"/>
      <c r="B1736" s="188"/>
      <c r="C1736" s="189" t="str">
        <f t="shared" si="41"/>
        <v/>
      </c>
      <c r="D1736" s="190"/>
      <c r="E1736" s="191" t="str">
        <f>IF(Table2[[#This Row],[Tên hàng hóa]]&lt;&gt;0,VLOOKUP(Table2[[#This Row],[Tên hàng hóa]],Table1[[Tên hàng hóa]:[Quy cách]],2,0),"")</f>
        <v/>
      </c>
      <c r="F1736" s="191" t="str">
        <f>IF(Table2[[#This Row],[Tên hàng hóa]]&lt;&gt;0,VLOOKUP(Table2[[#This Row],[Tên hàng hóa]],Table1[[Tên hàng hóa]:[ĐVT]],3,0),"")</f>
        <v/>
      </c>
      <c r="G1736" s="192"/>
      <c r="H1736" s="192"/>
      <c r="I1736" s="193" t="str">
        <f>IF(Table2[[#This Row],[Số lượng]]&lt;&gt;0,Table2[[#This Row],[Số lượng]]*Table2[[#This Row],[Đơn giá mua]],"")</f>
        <v/>
      </c>
      <c r="J1736" s="193" t="str">
        <f ca="1">IF(AND(Table2[[#This Row],[Tên hàng hóa]]&lt;&gt;0,D1737=""),SUM(OFFSET(Table2[[#This Row],[Thành tiền]],0,0,-COUNTIF(Table2[Số HĐ],Table2[[#This Row],[Số HĐ]]))),"")</f>
        <v/>
      </c>
      <c r="K1736" s="192"/>
      <c r="L17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36" s="194"/>
    </row>
    <row r="1737" spans="1:13" ht="35.1" customHeight="1" x14ac:dyDescent="0.2">
      <c r="A1737" s="187">
        <v>42662</v>
      </c>
      <c r="B1737" s="188" t="s">
        <v>3871</v>
      </c>
      <c r="C1737" s="189" t="s">
        <v>1116</v>
      </c>
      <c r="D1737" s="190" t="s">
        <v>1337</v>
      </c>
      <c r="E1737" s="191" t="str">
        <f>IF(Table2[[#This Row],[Tên hàng hóa]]&lt;&gt;0,VLOOKUP(Table2[[#This Row],[Tên hàng hóa]],Table1[[Tên hàng hóa]:[Quy cách]],2,0),"")</f>
        <v>LS (KOREA)</v>
      </c>
      <c r="F1737" s="191" t="str">
        <f>IF(Table2[[#This Row],[Tên hàng hóa]]&lt;&gt;0,VLOOKUP(Table2[[#This Row],[Tên hàng hóa]],Table1[[Tên hàng hóa]:[ĐVT]],3,0),"")</f>
        <v>Cái</v>
      </c>
      <c r="G1737" s="192">
        <v>717255</v>
      </c>
      <c r="H1737" s="192">
        <v>5</v>
      </c>
      <c r="I1737" s="193">
        <f>IF(Table2[[#This Row],[Số lượng]]&lt;&gt;0,Table2[[#This Row],[Số lượng]]*Table2[[#This Row],[Đơn giá mua]],"")</f>
        <v>3586275</v>
      </c>
      <c r="J1737" s="193">
        <f ca="1">IF(AND(Table2[[#This Row],[Tên hàng hóa]]&lt;&gt;0,D1738=""),SUM(OFFSET(Table2[[#This Row],[Thành tiền]],0,0,-COUNTIF(Table2[Số HĐ],Table2[[#This Row],[Số HĐ]]))),"")</f>
        <v>3586275</v>
      </c>
      <c r="K1737" s="192" t="s">
        <v>464</v>
      </c>
      <c r="L1737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37" s="194" t="s">
        <v>2136</v>
      </c>
    </row>
    <row r="1738" spans="1:13" ht="35.1" customHeight="1" x14ac:dyDescent="0.2">
      <c r="A1738" s="187"/>
      <c r="B1738" s="188"/>
      <c r="C1738" s="189" t="str">
        <f t="shared" si="41"/>
        <v/>
      </c>
      <c r="D1738" s="190"/>
      <c r="E1738" s="191" t="str">
        <f>IF(Table2[[#This Row],[Tên hàng hóa]]&lt;&gt;0,VLOOKUP(Table2[[#This Row],[Tên hàng hóa]],Table1[[Tên hàng hóa]:[Quy cách]],2,0),"")</f>
        <v/>
      </c>
      <c r="F1738" s="191" t="str">
        <f>IF(Table2[[#This Row],[Tên hàng hóa]]&lt;&gt;0,VLOOKUP(Table2[[#This Row],[Tên hàng hóa]],Table1[[Tên hàng hóa]:[ĐVT]],3,0),"")</f>
        <v/>
      </c>
      <c r="G1738" s="192"/>
      <c r="H1738" s="192"/>
      <c r="I1738" s="193" t="str">
        <f>IF(Table2[[#This Row],[Số lượng]]&lt;&gt;0,Table2[[#This Row],[Số lượng]]*Table2[[#This Row],[Đơn giá mua]],"")</f>
        <v/>
      </c>
      <c r="J1738" s="193" t="str">
        <f ca="1">IF(AND(Table2[[#This Row],[Tên hàng hóa]]&lt;&gt;0,D1739=""),SUM(OFFSET(Table2[[#This Row],[Thành tiền]],0,0,-COUNTIF(Table2[Số HĐ],Table2[[#This Row],[Số HĐ]]))),"")</f>
        <v/>
      </c>
      <c r="K1738" s="192"/>
      <c r="L17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38" s="194"/>
    </row>
    <row r="1739" spans="1:13" ht="35.1" customHeight="1" x14ac:dyDescent="0.2">
      <c r="A1739" s="187">
        <v>42660</v>
      </c>
      <c r="B1739" s="188" t="s">
        <v>3877</v>
      </c>
      <c r="C1739" s="171" t="s">
        <v>521</v>
      </c>
      <c r="D1739" s="190" t="s">
        <v>132</v>
      </c>
      <c r="E1739" s="191" t="str">
        <f>IF(Table2[[#This Row],[Tên hàng hóa]]&lt;&gt;0,VLOOKUP(Table2[[#This Row],[Tên hàng hóa]],Table1[[Tên hàng hóa]:[Quy cách]],2,0),"")</f>
        <v>Bộ Điều Khiển Nhiệt Độ</v>
      </c>
      <c r="F1739" s="191" t="str">
        <f>IF(Table2[[#This Row],[Tên hàng hóa]]&lt;&gt;0,VLOOKUP(Table2[[#This Row],[Tên hàng hóa]],Table1[[Tên hàng hóa]:[ĐVT]],3,0),"")</f>
        <v>Cái</v>
      </c>
      <c r="G1739" s="192">
        <v>1815000</v>
      </c>
      <c r="H1739" s="192">
        <v>3</v>
      </c>
      <c r="I1739" s="193">
        <f>IF(Table2[[#This Row],[Số lượng]]&lt;&gt;0,Table2[[#This Row],[Số lượng]]*Table2[[#This Row],[Đơn giá mua]],"")</f>
        <v>5445000</v>
      </c>
      <c r="J1739" s="193" t="str">
        <f ca="1">IF(AND(Table2[[#This Row],[Tên hàng hóa]]&lt;&gt;0,D1740=""),SUM(OFFSET(Table2[[#This Row],[Thành tiền]],0,0,-COUNTIF(Table2[Số HĐ],Table2[[#This Row],[Số HĐ]]))),"")</f>
        <v/>
      </c>
      <c r="K1739" s="192"/>
      <c r="L17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39" s="194"/>
    </row>
    <row r="1740" spans="1:13" ht="35.1" customHeight="1" x14ac:dyDescent="0.2">
      <c r="A1740" s="187">
        <v>42660</v>
      </c>
      <c r="B1740" s="188" t="s">
        <v>3877</v>
      </c>
      <c r="C1740" s="171" t="s">
        <v>521</v>
      </c>
      <c r="D1740" s="190" t="s">
        <v>3878</v>
      </c>
      <c r="E1740" s="191" t="str">
        <f>IF(Table2[[#This Row],[Tên hàng hóa]]&lt;&gt;0,VLOOKUP(Table2[[#This Row],[Tên hàng hóa]],Table1[[Tên hàng hóa]:[Quy cách]],2,0),"")</f>
        <v>PARAGON</v>
      </c>
      <c r="F1740" s="191" t="str">
        <f>IF(Table2[[#This Row],[Tên hàng hóa]]&lt;&gt;0,VLOOKUP(Table2[[#This Row],[Tên hàng hóa]],Table1[[Tên hàng hóa]:[ĐVT]],3,0),"")</f>
        <v>Cái</v>
      </c>
      <c r="G1740" s="192">
        <v>385000</v>
      </c>
      <c r="H1740" s="192">
        <v>1</v>
      </c>
      <c r="I1740" s="193">
        <f>IF(Table2[[#This Row],[Số lượng]]&lt;&gt;0,Table2[[#This Row],[Số lượng]]*Table2[[#This Row],[Đơn giá mua]],"")</f>
        <v>385000</v>
      </c>
      <c r="J1740" s="193" t="str">
        <f ca="1">IF(AND(Table2[[#This Row],[Tên hàng hóa]]&lt;&gt;0,D1741=""),SUM(OFFSET(Table2[[#This Row],[Thành tiền]],0,0,-COUNTIF(Table2[Số HĐ],Table2[[#This Row],[Số HĐ]]))),"")</f>
        <v/>
      </c>
      <c r="K1740" s="192"/>
      <c r="L17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40" s="194"/>
    </row>
    <row r="1741" spans="1:13" ht="35.1" customHeight="1" x14ac:dyDescent="0.2">
      <c r="A1741" s="187">
        <v>42660</v>
      </c>
      <c r="B1741" s="188" t="s">
        <v>3877</v>
      </c>
      <c r="C1741" s="171" t="s">
        <v>521</v>
      </c>
      <c r="D1741" s="190" t="s">
        <v>247</v>
      </c>
      <c r="E1741" s="191" t="str">
        <f>IF(Table2[[#This Row],[Tên hàng hóa]]&lt;&gt;0,VLOOKUP(Table2[[#This Row],[Tên hàng hóa]],Table1[[Tên hàng hóa]:[Quy cách]],2,0),"")</f>
        <v>Cảm Biến</v>
      </c>
      <c r="F1741" s="191" t="str">
        <f>IF(Table2[[#This Row],[Tên hàng hóa]]&lt;&gt;0,VLOOKUP(Table2[[#This Row],[Tên hàng hóa]],Table1[[Tên hàng hóa]:[ĐVT]],3,0),"")</f>
        <v>Cái</v>
      </c>
      <c r="G1741" s="192">
        <v>715000</v>
      </c>
      <c r="H1741" s="192">
        <v>1</v>
      </c>
      <c r="I1741" s="193">
        <f>IF(Table2[[#This Row],[Số lượng]]&lt;&gt;0,Table2[[#This Row],[Số lượng]]*Table2[[#This Row],[Đơn giá mua]],"")</f>
        <v>715000</v>
      </c>
      <c r="J1741" s="193">
        <f ca="1">IF(AND(Table2[[#This Row],[Tên hàng hóa]]&lt;&gt;0,D1742=""),SUM(OFFSET(Table2[[#This Row],[Thành tiền]],0,0,-COUNTIF(Table2[Số HĐ],Table2[[#This Row],[Số HĐ]]))),"")</f>
        <v>6545000</v>
      </c>
      <c r="K1741" s="192" t="s">
        <v>464</v>
      </c>
      <c r="L1741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41" s="194" t="s">
        <v>4413</v>
      </c>
    </row>
    <row r="1742" spans="1:13" ht="35.1" customHeight="1" x14ac:dyDescent="0.2">
      <c r="A1742" s="187"/>
      <c r="B1742" s="188"/>
      <c r="C1742" s="189" t="str">
        <f t="shared" si="41"/>
        <v/>
      </c>
      <c r="D1742" s="190"/>
      <c r="E1742" s="191" t="str">
        <f>IF(Table2[[#This Row],[Tên hàng hóa]]&lt;&gt;0,VLOOKUP(Table2[[#This Row],[Tên hàng hóa]],Table1[[Tên hàng hóa]:[Quy cách]],2,0),"")</f>
        <v/>
      </c>
      <c r="F1742" s="191" t="str">
        <f>IF(Table2[[#This Row],[Tên hàng hóa]]&lt;&gt;0,VLOOKUP(Table2[[#This Row],[Tên hàng hóa]],Table1[[Tên hàng hóa]:[ĐVT]],3,0),"")</f>
        <v/>
      </c>
      <c r="G1742" s="192"/>
      <c r="H1742" s="192"/>
      <c r="I1742" s="193" t="str">
        <f>IF(Table2[[#This Row],[Số lượng]]&lt;&gt;0,Table2[[#This Row],[Số lượng]]*Table2[[#This Row],[Đơn giá mua]],"")</f>
        <v/>
      </c>
      <c r="J1742" s="193" t="str">
        <f ca="1">IF(AND(Table2[[#This Row],[Tên hàng hóa]]&lt;&gt;0,D1743=""),SUM(OFFSET(Table2[[#This Row],[Thành tiền]],0,0,-COUNTIF(Table2[Số HĐ],Table2[[#This Row],[Số HĐ]]))),"")</f>
        <v/>
      </c>
      <c r="K1742" s="192"/>
      <c r="L17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42" s="194"/>
    </row>
    <row r="1743" spans="1:13" ht="35.1" customHeight="1" x14ac:dyDescent="0.2">
      <c r="A1743" s="187">
        <v>42660</v>
      </c>
      <c r="B1743" s="188" t="s">
        <v>3879</v>
      </c>
      <c r="C1743" s="171" t="s">
        <v>521</v>
      </c>
      <c r="D1743" s="190" t="s">
        <v>284</v>
      </c>
      <c r="E1743" s="191" t="str">
        <f>IF(Table2[[#This Row],[Tên hàng hóa]]&lt;&gt;0,VLOOKUP(Table2[[#This Row],[Tên hàng hóa]],Table1[[Tên hàng hóa]:[Quy cách]],2,0),"")</f>
        <v>Công Tắc Hành Trình</v>
      </c>
      <c r="F1743" s="191" t="str">
        <f>IF(Table2[[#This Row],[Tên hàng hóa]]&lt;&gt;0,VLOOKUP(Table2[[#This Row],[Tên hàng hóa]],Table1[[Tên hàng hóa]:[ĐVT]],3,0),"")</f>
        <v>Cái</v>
      </c>
      <c r="G1743" s="192">
        <v>550000</v>
      </c>
      <c r="H1743" s="192">
        <v>7</v>
      </c>
      <c r="I1743" s="193">
        <f>IF(Table2[[#This Row],[Số lượng]]&lt;&gt;0,Table2[[#This Row],[Số lượng]]*Table2[[#This Row],[Đơn giá mua]],"")</f>
        <v>3850000</v>
      </c>
      <c r="J1743" s="193">
        <f ca="1">IF(AND(Table2[[#This Row],[Tên hàng hóa]]&lt;&gt;0,D1744=""),SUM(OFFSET(Table2[[#This Row],[Thành tiền]],0,0,-COUNTIF(Table2[Số HĐ],Table2[[#This Row],[Số HĐ]]))),"")</f>
        <v>3850000</v>
      </c>
      <c r="K1743" s="192" t="s">
        <v>464</v>
      </c>
      <c r="L1743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43" s="194" t="s">
        <v>4413</v>
      </c>
    </row>
    <row r="1744" spans="1:13" ht="35.1" customHeight="1" x14ac:dyDescent="0.2">
      <c r="A1744" s="187"/>
      <c r="B1744" s="188"/>
      <c r="C1744" s="189" t="str">
        <f t="shared" si="41"/>
        <v/>
      </c>
      <c r="D1744" s="190"/>
      <c r="E1744" s="191" t="str">
        <f>IF(Table2[[#This Row],[Tên hàng hóa]]&lt;&gt;0,VLOOKUP(Table2[[#This Row],[Tên hàng hóa]],Table1[[Tên hàng hóa]:[Quy cách]],2,0),"")</f>
        <v/>
      </c>
      <c r="F1744" s="191" t="str">
        <f>IF(Table2[[#This Row],[Tên hàng hóa]]&lt;&gt;0,VLOOKUP(Table2[[#This Row],[Tên hàng hóa]],Table1[[Tên hàng hóa]:[ĐVT]],3,0),"")</f>
        <v/>
      </c>
      <c r="G1744" s="192"/>
      <c r="H1744" s="192"/>
      <c r="I1744" s="193" t="str">
        <f>IF(Table2[[#This Row],[Số lượng]]&lt;&gt;0,Table2[[#This Row],[Số lượng]]*Table2[[#This Row],[Đơn giá mua]],"")</f>
        <v/>
      </c>
      <c r="J1744" s="193" t="str">
        <f ca="1">IF(AND(Table2[[#This Row],[Tên hàng hóa]]&lt;&gt;0,D1745=""),SUM(OFFSET(Table2[[#This Row],[Thành tiền]],0,0,-COUNTIF(Table2[Số HĐ],Table2[[#This Row],[Số HĐ]]))),"")</f>
        <v/>
      </c>
      <c r="K1744" s="192"/>
      <c r="L17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44" s="194"/>
    </row>
    <row r="1745" spans="1:13" ht="35.1" customHeight="1" x14ac:dyDescent="0.2">
      <c r="A1745" s="187">
        <v>42665</v>
      </c>
      <c r="B1745" s="188" t="s">
        <v>3884</v>
      </c>
      <c r="C1745" s="189" t="s">
        <v>3885</v>
      </c>
      <c r="D1745" s="190" t="s">
        <v>2448</v>
      </c>
      <c r="E1745" s="191" t="str">
        <f>IF(Table2[[#This Row],[Tên hàng hóa]]&lt;&gt;0,VLOOKUP(Table2[[#This Row],[Tên hàng hóa]],Table1[[Tên hàng hóa]:[Quy cách]],2,0),"")</f>
        <v>Cadivi</v>
      </c>
      <c r="F1745" s="191" t="str">
        <f>IF(Table2[[#This Row],[Tên hàng hóa]]&lt;&gt;0,VLOOKUP(Table2[[#This Row],[Tên hàng hóa]],Table1[[Tên hàng hóa]:[ĐVT]],3,0),"")</f>
        <v>Mét</v>
      </c>
      <c r="G1745" s="192">
        <v>4212</v>
      </c>
      <c r="H1745" s="192">
        <v>104</v>
      </c>
      <c r="I1745" s="193">
        <f>IF(Table2[[#This Row],[Số lượng]]&lt;&gt;0,Table2[[#This Row],[Số lượng]]*Table2[[#This Row],[Đơn giá mua]],"")</f>
        <v>438048</v>
      </c>
      <c r="J1745" s="193">
        <f ca="1">IF(AND(Table2[[#This Row],[Tên hàng hóa]]&lt;&gt;0,D1746=""),SUM(OFFSET(Table2[[#This Row],[Thành tiền]],0,0,-COUNTIF(Table2[Số HĐ],Table2[[#This Row],[Số HĐ]]))),"")</f>
        <v>438048</v>
      </c>
      <c r="K1745" s="192" t="s">
        <v>464</v>
      </c>
      <c r="L1745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45" s="194" t="s">
        <v>2136</v>
      </c>
    </row>
    <row r="1746" spans="1:13" ht="35.1" customHeight="1" x14ac:dyDescent="0.2">
      <c r="A1746" s="187"/>
      <c r="B1746" s="188"/>
      <c r="C1746" s="189" t="str">
        <f t="shared" si="41"/>
        <v/>
      </c>
      <c r="D1746" s="190"/>
      <c r="E1746" s="191" t="str">
        <f>IF(Table2[[#This Row],[Tên hàng hóa]]&lt;&gt;0,VLOOKUP(Table2[[#This Row],[Tên hàng hóa]],Table1[[Tên hàng hóa]:[Quy cách]],2,0),"")</f>
        <v/>
      </c>
      <c r="F1746" s="191" t="str">
        <f>IF(Table2[[#This Row],[Tên hàng hóa]]&lt;&gt;0,VLOOKUP(Table2[[#This Row],[Tên hàng hóa]],Table1[[Tên hàng hóa]:[ĐVT]],3,0),"")</f>
        <v/>
      </c>
      <c r="G1746" s="192"/>
      <c r="H1746" s="192"/>
      <c r="I1746" s="193" t="str">
        <f>IF(Table2[[#This Row],[Số lượng]]&lt;&gt;0,Table2[[#This Row],[Số lượng]]*Table2[[#This Row],[Đơn giá mua]],"")</f>
        <v/>
      </c>
      <c r="J1746" s="193" t="str">
        <f ca="1">IF(AND(Table2[[#This Row],[Tên hàng hóa]]&lt;&gt;0,D1747=""),SUM(OFFSET(Table2[[#This Row],[Thành tiền]],0,0,-COUNTIF(Table2[Số HĐ],Table2[[#This Row],[Số HĐ]]))),"")</f>
        <v/>
      </c>
      <c r="K1746" s="192"/>
      <c r="L17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46" s="194"/>
    </row>
    <row r="1747" spans="1:13" ht="35.1" customHeight="1" x14ac:dyDescent="0.2">
      <c r="A1747" s="187">
        <v>42667</v>
      </c>
      <c r="B1747" s="188" t="s">
        <v>3906</v>
      </c>
      <c r="C1747" s="189" t="s">
        <v>1119</v>
      </c>
      <c r="D1747" s="190" t="s">
        <v>1806</v>
      </c>
      <c r="E1747" s="191" t="str">
        <f>IF(Table2[[#This Row],[Tên hàng hóa]]&lt;&gt;0,VLOOKUP(Table2[[#This Row],[Tên hàng hóa]],Table1[[Tên hàng hóa]:[Quy cách]],2,0),"")</f>
        <v>Schneider</v>
      </c>
      <c r="F1747" s="191" t="str">
        <f>IF(Table2[[#This Row],[Tên hàng hóa]]&lt;&gt;0,VLOOKUP(Table2[[#This Row],[Tên hàng hóa]],Table1[[Tên hàng hóa]:[ĐVT]],3,0),"")</f>
        <v>Cái</v>
      </c>
      <c r="G1747" s="192">
        <v>105600</v>
      </c>
      <c r="H1747" s="192">
        <v>13</v>
      </c>
      <c r="I1747" s="193">
        <f>IF(Table2[[#This Row],[Số lượng]]&lt;&gt;0,Table2[[#This Row],[Số lượng]]*Table2[[#This Row],[Đơn giá mua]],"")</f>
        <v>1372800</v>
      </c>
      <c r="J1747" s="193" t="str">
        <f ca="1">IF(AND(Table2[[#This Row],[Tên hàng hóa]]&lt;&gt;0,D1748=""),SUM(OFFSET(Table2[[#This Row],[Thành tiền]],0,0,-COUNTIF(Table2[Số HĐ],Table2[[#This Row],[Số HĐ]]))),"")</f>
        <v/>
      </c>
      <c r="K1747" s="192"/>
      <c r="L17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47" s="194"/>
    </row>
    <row r="1748" spans="1:13" ht="35.1" customHeight="1" x14ac:dyDescent="0.2">
      <c r="A1748" s="187">
        <v>42667</v>
      </c>
      <c r="B1748" s="188" t="s">
        <v>3906</v>
      </c>
      <c r="C1748" s="189" t="s">
        <v>1119</v>
      </c>
      <c r="D1748" s="190" t="s">
        <v>1807</v>
      </c>
      <c r="E1748" s="191" t="str">
        <f>IF(Table2[[#This Row],[Tên hàng hóa]]&lt;&gt;0,VLOOKUP(Table2[[#This Row],[Tên hàng hóa]],Table1[[Tên hàng hóa]:[Quy cách]],2,0),"")</f>
        <v>Schneider</v>
      </c>
      <c r="F1748" s="191" t="str">
        <f>IF(Table2[[#This Row],[Tên hàng hóa]]&lt;&gt;0,VLOOKUP(Table2[[#This Row],[Tên hàng hóa]],Table1[[Tên hàng hóa]:[ĐVT]],3,0),"")</f>
        <v>Cái</v>
      </c>
      <c r="G1748" s="192">
        <v>81400</v>
      </c>
      <c r="H1748" s="192">
        <v>10</v>
      </c>
      <c r="I1748" s="193">
        <f>IF(Table2[[#This Row],[Số lượng]]&lt;&gt;0,Table2[[#This Row],[Số lượng]]*Table2[[#This Row],[Đơn giá mua]],"")</f>
        <v>814000</v>
      </c>
      <c r="J1748" s="193">
        <f ca="1">IF(AND(Table2[[#This Row],[Tên hàng hóa]]&lt;&gt;0,D1749=""),SUM(OFFSET(Table2[[#This Row],[Thành tiền]],0,0,-COUNTIF(Table2[Số HĐ],Table2[[#This Row],[Số HĐ]]))),"")</f>
        <v>2186800</v>
      </c>
      <c r="K1748" s="192" t="s">
        <v>464</v>
      </c>
      <c r="L1748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48" s="194" t="s">
        <v>3953</v>
      </c>
    </row>
    <row r="1749" spans="1:13" ht="35.1" customHeight="1" x14ac:dyDescent="0.2">
      <c r="A1749" s="187"/>
      <c r="B1749" s="188"/>
      <c r="C1749" s="189" t="s">
        <v>3907</v>
      </c>
      <c r="D1749" s="190"/>
      <c r="E1749" s="191" t="str">
        <f>IF(Table2[[#This Row],[Tên hàng hóa]]&lt;&gt;0,VLOOKUP(Table2[[#This Row],[Tên hàng hóa]],Table1[[Tên hàng hóa]:[Quy cách]],2,0),"")</f>
        <v/>
      </c>
      <c r="F1749" s="191" t="str">
        <f>IF(Table2[[#This Row],[Tên hàng hóa]]&lt;&gt;0,VLOOKUP(Table2[[#This Row],[Tên hàng hóa]],Table1[[Tên hàng hóa]:[ĐVT]],3,0),"")</f>
        <v/>
      </c>
      <c r="G1749" s="192"/>
      <c r="H1749" s="192"/>
      <c r="I1749" s="193" t="str">
        <f>IF(Table2[[#This Row],[Số lượng]]&lt;&gt;0,Table2[[#This Row],[Số lượng]]*Table2[[#This Row],[Đơn giá mua]],"")</f>
        <v/>
      </c>
      <c r="J1749" s="193" t="str">
        <f ca="1">IF(AND(Table2[[#This Row],[Tên hàng hóa]]&lt;&gt;0,D1750=""),SUM(OFFSET(Table2[[#This Row],[Thành tiền]],0,0,-COUNTIF(Table2[Số HĐ],Table2[[#This Row],[Số HĐ]]))),"")</f>
        <v/>
      </c>
      <c r="K1749" s="192"/>
      <c r="L17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49" s="194"/>
    </row>
    <row r="1750" spans="1:13" ht="35.1" customHeight="1" x14ac:dyDescent="0.2">
      <c r="A1750" s="187">
        <v>42668</v>
      </c>
      <c r="B1750" s="188" t="s">
        <v>3908</v>
      </c>
      <c r="C1750" s="189" t="s">
        <v>480</v>
      </c>
      <c r="D1750" s="190" t="s">
        <v>171</v>
      </c>
      <c r="E1750" s="191" t="str">
        <f>IF(Table2[[#This Row],[Tên hàng hóa]]&lt;&gt;0,VLOOKUP(Table2[[#This Row],[Tên hàng hóa]],Table1[[Tên hàng hóa]:[Quy cách]],2,0),"")</f>
        <v>Bộ Nguồn Xung</v>
      </c>
      <c r="F1750" s="191" t="str">
        <f>IF(Table2[[#This Row],[Tên hàng hóa]]&lt;&gt;0,VLOOKUP(Table2[[#This Row],[Tên hàng hóa]],Table1[[Tên hàng hóa]:[ĐVT]],3,0),"")</f>
        <v>Cái</v>
      </c>
      <c r="G1750" s="192">
        <v>1342000</v>
      </c>
      <c r="H1750" s="192">
        <v>1</v>
      </c>
      <c r="I1750" s="193">
        <f>IF(Table2[[#This Row],[Số lượng]]&lt;&gt;0,Table2[[#This Row],[Số lượng]]*Table2[[#This Row],[Đơn giá mua]],"")</f>
        <v>1342000</v>
      </c>
      <c r="J1750" s="193" t="str">
        <f ca="1">IF(AND(Table2[[#This Row],[Tên hàng hóa]]&lt;&gt;0,D1751=""),SUM(OFFSET(Table2[[#This Row],[Thành tiền]],0,0,-COUNTIF(Table2[Số HĐ],Table2[[#This Row],[Số HĐ]]))),"")</f>
        <v/>
      </c>
      <c r="K1750" s="192"/>
      <c r="L17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50" s="194"/>
    </row>
    <row r="1751" spans="1:13" ht="35.1" customHeight="1" x14ac:dyDescent="0.2">
      <c r="A1751" s="187">
        <v>42668</v>
      </c>
      <c r="B1751" s="188" t="s">
        <v>3908</v>
      </c>
      <c r="C1751" s="189" t="s">
        <v>480</v>
      </c>
      <c r="D1751" s="190" t="s">
        <v>369</v>
      </c>
      <c r="E1751" s="191" t="str">
        <f>IF(Table2[[#This Row],[Tên hàng hóa]]&lt;&gt;0,VLOOKUP(Table2[[#This Row],[Tên hàng hóa]],Table1[[Tên hàng hóa]:[Quy cách]],2,0),"")</f>
        <v>Relay</v>
      </c>
      <c r="F1751" s="191" t="str">
        <f>IF(Table2[[#This Row],[Tên hàng hóa]]&lt;&gt;0,VLOOKUP(Table2[[#This Row],[Tên hàng hóa]],Table1[[Tên hàng hóa]:[ĐVT]],3,0),"")</f>
        <v>Cái</v>
      </c>
      <c r="G1751" s="192">
        <v>73700</v>
      </c>
      <c r="H1751" s="192">
        <v>2</v>
      </c>
      <c r="I1751" s="193">
        <f>IF(Table2[[#This Row],[Số lượng]]&lt;&gt;0,Table2[[#This Row],[Số lượng]]*Table2[[#This Row],[Đơn giá mua]],"")</f>
        <v>147400</v>
      </c>
      <c r="J1751" s="193" t="str">
        <f ca="1">IF(AND(Table2[[#This Row],[Tên hàng hóa]]&lt;&gt;0,D1752=""),SUM(OFFSET(Table2[[#This Row],[Thành tiền]],0,0,-COUNTIF(Table2[Số HĐ],Table2[[#This Row],[Số HĐ]]))),"")</f>
        <v/>
      </c>
      <c r="K1751" s="192"/>
      <c r="L17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51" s="194"/>
    </row>
    <row r="1752" spans="1:13" ht="35.1" customHeight="1" x14ac:dyDescent="0.2">
      <c r="A1752" s="187">
        <v>42668</v>
      </c>
      <c r="B1752" s="188" t="s">
        <v>3908</v>
      </c>
      <c r="C1752" s="189" t="s">
        <v>480</v>
      </c>
      <c r="D1752" s="190" t="s">
        <v>3905</v>
      </c>
      <c r="E1752" s="191" t="str">
        <f>IF(Table2[[#This Row],[Tên hàng hóa]]&lt;&gt;0,VLOOKUP(Table2[[#This Row],[Tên hàng hóa]],Table1[[Tên hàng hóa]:[Quy cách]],2,0),"")</f>
        <v>Socket</v>
      </c>
      <c r="F1752" s="191" t="str">
        <f>IF(Table2[[#This Row],[Tên hàng hóa]]&lt;&gt;0,VLOOKUP(Table2[[#This Row],[Tên hàng hóa]],Table1[[Tên hàng hóa]:[ĐVT]],3,0),"")</f>
        <v>Cái</v>
      </c>
      <c r="G1752" s="192">
        <v>64900</v>
      </c>
      <c r="H1752" s="192">
        <v>2</v>
      </c>
      <c r="I1752" s="193">
        <f>IF(Table2[[#This Row],[Số lượng]]&lt;&gt;0,Table2[[#This Row],[Số lượng]]*Table2[[#This Row],[Đơn giá mua]],"")</f>
        <v>129800</v>
      </c>
      <c r="J1752" s="193" t="str">
        <f ca="1">IF(AND(Table2[[#This Row],[Tên hàng hóa]]&lt;&gt;0,D1753=""),SUM(OFFSET(Table2[[#This Row],[Thành tiền]],0,0,-COUNTIF(Table2[Số HĐ],Table2[[#This Row],[Số HĐ]]))),"")</f>
        <v/>
      </c>
      <c r="K1752" s="192"/>
      <c r="L17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52" s="194"/>
    </row>
    <row r="1753" spans="1:13" ht="35.1" customHeight="1" x14ac:dyDescent="0.2">
      <c r="A1753" s="187">
        <v>42668</v>
      </c>
      <c r="B1753" s="188" t="s">
        <v>3908</v>
      </c>
      <c r="C1753" s="189" t="s">
        <v>480</v>
      </c>
      <c r="D1753" s="190" t="s">
        <v>3894</v>
      </c>
      <c r="E1753" s="191" t="str">
        <f>IF(Table2[[#This Row],[Tên hàng hóa]]&lt;&gt;0,VLOOKUP(Table2[[#This Row],[Tên hàng hóa]],Table1[[Tên hàng hóa]:[Quy cách]],2,0),"")</f>
        <v>OMRON</v>
      </c>
      <c r="F1753" s="191" t="str">
        <f>IF(Table2[[#This Row],[Tên hàng hóa]]&lt;&gt;0,VLOOKUP(Table2[[#This Row],[Tên hàng hóa]],Table1[[Tên hàng hóa]:[ĐVT]],3,0),"")</f>
        <v>Cái</v>
      </c>
      <c r="G1753" s="192">
        <v>8109200</v>
      </c>
      <c r="H1753" s="192">
        <v>2</v>
      </c>
      <c r="I1753" s="193">
        <f>IF(Table2[[#This Row],[Số lượng]]&lt;&gt;0,Table2[[#This Row],[Số lượng]]*Table2[[#This Row],[Đơn giá mua]],"")</f>
        <v>16218400</v>
      </c>
      <c r="J1753" s="193" t="str">
        <f ca="1">IF(AND(Table2[[#This Row],[Tên hàng hóa]]&lt;&gt;0,D1754=""),SUM(OFFSET(Table2[[#This Row],[Thành tiền]],0,0,-COUNTIF(Table2[Số HĐ],Table2[[#This Row],[Số HĐ]]))),"")</f>
        <v/>
      </c>
      <c r="K1753" s="192"/>
      <c r="L17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53" s="194"/>
    </row>
    <row r="1754" spans="1:13" ht="35.1" customHeight="1" x14ac:dyDescent="0.2">
      <c r="A1754" s="187">
        <v>42668</v>
      </c>
      <c r="B1754" s="188" t="s">
        <v>3908</v>
      </c>
      <c r="C1754" s="189" t="s">
        <v>480</v>
      </c>
      <c r="D1754" s="190" t="s">
        <v>3893</v>
      </c>
      <c r="E1754" s="191" t="str">
        <f>IF(Table2[[#This Row],[Tên hàng hóa]]&lt;&gt;0,VLOOKUP(Table2[[#This Row],[Tên hàng hóa]],Table1[[Tên hàng hóa]:[Quy cách]],2,0),"")</f>
        <v>OMRON</v>
      </c>
      <c r="F1754" s="191" t="str">
        <f>IF(Table2[[#This Row],[Tên hàng hóa]]&lt;&gt;0,VLOOKUP(Table2[[#This Row],[Tên hàng hóa]],Table1[[Tên hàng hóa]:[ĐVT]],3,0),"")</f>
        <v>Cái</v>
      </c>
      <c r="G1754" s="192">
        <v>61050</v>
      </c>
      <c r="H1754" s="192">
        <v>24</v>
      </c>
      <c r="I1754" s="193">
        <f>IF(Table2[[#This Row],[Số lượng]]&lt;&gt;0,Table2[[#This Row],[Số lượng]]*Table2[[#This Row],[Đơn giá mua]],"")</f>
        <v>1465200</v>
      </c>
      <c r="J1754" s="193">
        <f ca="1">IF(AND(Table2[[#This Row],[Tên hàng hóa]]&lt;&gt;0,D1755=""),SUM(OFFSET(Table2[[#This Row],[Thành tiền]],0,0,-COUNTIF(Table2[Số HĐ],Table2[[#This Row],[Số HĐ]]))),"")</f>
        <v>19302800</v>
      </c>
      <c r="K1754" s="192" t="s">
        <v>464</v>
      </c>
      <c r="L1754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54" s="153" t="s">
        <v>4298</v>
      </c>
    </row>
    <row r="1755" spans="1:13" ht="35.1" customHeight="1" x14ac:dyDescent="0.2">
      <c r="A1755" s="187"/>
      <c r="B1755" s="188"/>
      <c r="C1755" s="189" t="s">
        <v>3907</v>
      </c>
      <c r="D1755" s="190"/>
      <c r="E1755" s="191" t="str">
        <f>IF(Table2[[#This Row],[Tên hàng hóa]]&lt;&gt;0,VLOOKUP(Table2[[#This Row],[Tên hàng hóa]],Table1[[Tên hàng hóa]:[Quy cách]],2,0),"")</f>
        <v/>
      </c>
      <c r="F1755" s="191" t="str">
        <f>IF(Table2[[#This Row],[Tên hàng hóa]]&lt;&gt;0,VLOOKUP(Table2[[#This Row],[Tên hàng hóa]],Table1[[Tên hàng hóa]:[ĐVT]],3,0),"")</f>
        <v/>
      </c>
      <c r="G1755" s="192"/>
      <c r="H1755" s="192"/>
      <c r="I1755" s="193" t="str">
        <f>IF(Table2[[#This Row],[Số lượng]]&lt;&gt;0,Table2[[#This Row],[Số lượng]]*Table2[[#This Row],[Đơn giá mua]],"")</f>
        <v/>
      </c>
      <c r="J1755" s="193" t="str">
        <f ca="1">IF(AND(Table2[[#This Row],[Tên hàng hóa]]&lt;&gt;0,D1756=""),SUM(OFFSET(Table2[[#This Row],[Thành tiền]],0,0,-COUNTIF(Table2[Số HĐ],Table2[[#This Row],[Số HĐ]]))),"")</f>
        <v/>
      </c>
      <c r="K1755" s="192"/>
      <c r="L17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55" s="194"/>
    </row>
    <row r="1756" spans="1:13" ht="35.1" customHeight="1" x14ac:dyDescent="0.2">
      <c r="A1756" s="187">
        <v>42670</v>
      </c>
      <c r="B1756" s="188" t="s">
        <v>3909</v>
      </c>
      <c r="C1756" s="189" t="s">
        <v>3885</v>
      </c>
      <c r="D1756" s="190" t="s">
        <v>3895</v>
      </c>
      <c r="E1756" s="191" t="str">
        <f>IF(Table2[[#This Row],[Tên hàng hóa]]&lt;&gt;0,VLOOKUP(Table2[[#This Row],[Tên hàng hóa]],Table1[[Tên hàng hóa]:[Quy cách]],2,0),"")</f>
        <v>SANG JIN</v>
      </c>
      <c r="F1756" s="191" t="str">
        <f>IF(Table2[[#This Row],[Tên hàng hóa]]&lt;&gt;0,VLOOKUP(Table2[[#This Row],[Tên hàng hóa]],Table1[[Tên hàng hóa]:[ĐVT]],3,0),"")</f>
        <v>MÉT</v>
      </c>
      <c r="G1756" s="192">
        <v>5857</v>
      </c>
      <c r="H1756" s="192">
        <v>160</v>
      </c>
      <c r="I1756" s="193">
        <f>IF(Table2[[#This Row],[Số lượng]]&lt;&gt;0,Table2[[#This Row],[Số lượng]]*Table2[[#This Row],[Đơn giá mua]],"")</f>
        <v>937120</v>
      </c>
      <c r="J1756" s="193">
        <f ca="1">IF(AND(Table2[[#This Row],[Tên hàng hóa]]&lt;&gt;0,D1757=""),SUM(OFFSET(Table2[[#This Row],[Thành tiền]],0,0,-COUNTIF(Table2[Số HĐ],Table2[[#This Row],[Số HĐ]]))),"")</f>
        <v>937120</v>
      </c>
      <c r="K1756" s="192" t="s">
        <v>464</v>
      </c>
      <c r="L1756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56" s="194"/>
    </row>
    <row r="1757" spans="1:13" ht="35.1" customHeight="1" x14ac:dyDescent="0.2">
      <c r="A1757" s="187"/>
      <c r="B1757" s="188"/>
      <c r="C1757" s="189" t="s">
        <v>3907</v>
      </c>
      <c r="D1757" s="190"/>
      <c r="E1757" s="191" t="str">
        <f>IF(Table2[[#This Row],[Tên hàng hóa]]&lt;&gt;0,VLOOKUP(Table2[[#This Row],[Tên hàng hóa]],Table1[[Tên hàng hóa]:[Quy cách]],2,0),"")</f>
        <v/>
      </c>
      <c r="F1757" s="191" t="str">
        <f>IF(Table2[[#This Row],[Tên hàng hóa]]&lt;&gt;0,VLOOKUP(Table2[[#This Row],[Tên hàng hóa]],Table1[[Tên hàng hóa]:[ĐVT]],3,0),"")</f>
        <v/>
      </c>
      <c r="G1757" s="192"/>
      <c r="H1757" s="192"/>
      <c r="I1757" s="193" t="str">
        <f>IF(Table2[[#This Row],[Số lượng]]&lt;&gt;0,Table2[[#This Row],[Số lượng]]*Table2[[#This Row],[Đơn giá mua]],"")</f>
        <v/>
      </c>
      <c r="J1757" s="193" t="str">
        <f ca="1">IF(AND(Table2[[#This Row],[Tên hàng hóa]]&lt;&gt;0,D1758=""),SUM(OFFSET(Table2[[#This Row],[Thành tiền]],0,0,-COUNTIF(Table2[Số HĐ],Table2[[#This Row],[Số HĐ]]))),"")</f>
        <v/>
      </c>
      <c r="K1757" s="192"/>
      <c r="L17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57" s="194"/>
    </row>
    <row r="1758" spans="1:13" ht="35.1" customHeight="1" x14ac:dyDescent="0.2">
      <c r="A1758" s="187">
        <v>42670</v>
      </c>
      <c r="B1758" s="188" t="s">
        <v>3910</v>
      </c>
      <c r="C1758" s="189" t="s">
        <v>2453</v>
      </c>
      <c r="D1758" s="190" t="s">
        <v>3898</v>
      </c>
      <c r="E1758" s="191" t="str">
        <f>IF(Table2[[#This Row],[Tên hàng hóa]]&lt;&gt;0,VLOOKUP(Table2[[#This Row],[Tên hàng hóa]],Table1[[Tên hàng hóa]:[Quy cách]],2,0),"")</f>
        <v>ELECTRICON</v>
      </c>
      <c r="F1758" s="191" t="str">
        <f>IF(Table2[[#This Row],[Tên hàng hóa]]&lt;&gt;0,VLOOKUP(Table2[[#This Row],[Tên hàng hóa]],Table1[[Tên hàng hóa]:[ĐVT]],3,0),"")</f>
        <v>Cái</v>
      </c>
      <c r="G1758" s="192">
        <v>1100000</v>
      </c>
      <c r="H1758" s="192">
        <v>10</v>
      </c>
      <c r="I1758" s="193">
        <f>IF(Table2[[#This Row],[Số lượng]]&lt;&gt;0,Table2[[#This Row],[Số lượng]]*Table2[[#This Row],[Đơn giá mua]],"")</f>
        <v>11000000</v>
      </c>
      <c r="J1758" s="193">
        <f ca="1">IF(AND(Table2[[#This Row],[Tên hàng hóa]]&lt;&gt;0,D1759=""),SUM(OFFSET(Table2[[#This Row],[Thành tiền]],0,0,-COUNTIF(Table2[Số HĐ],Table2[[#This Row],[Số HĐ]]))),"")</f>
        <v>11000000</v>
      </c>
      <c r="K1758" s="192" t="s">
        <v>464</v>
      </c>
      <c r="L1758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58" s="194"/>
    </row>
    <row r="1759" spans="1:13" ht="35.1" customHeight="1" x14ac:dyDescent="0.2">
      <c r="A1759" s="187"/>
      <c r="B1759" s="188"/>
      <c r="C1759" s="189" t="s">
        <v>3907</v>
      </c>
      <c r="D1759" s="190"/>
      <c r="E1759" s="191" t="str">
        <f>IF(Table2[[#This Row],[Tên hàng hóa]]&lt;&gt;0,VLOOKUP(Table2[[#This Row],[Tên hàng hóa]],Table1[[Tên hàng hóa]:[Quy cách]],2,0),"")</f>
        <v/>
      </c>
      <c r="F1759" s="191" t="str">
        <f>IF(Table2[[#This Row],[Tên hàng hóa]]&lt;&gt;0,VLOOKUP(Table2[[#This Row],[Tên hàng hóa]],Table1[[Tên hàng hóa]:[ĐVT]],3,0),"")</f>
        <v/>
      </c>
      <c r="G1759" s="192"/>
      <c r="H1759" s="192"/>
      <c r="I1759" s="193" t="str">
        <f>IF(Table2[[#This Row],[Số lượng]]&lt;&gt;0,Table2[[#This Row],[Số lượng]]*Table2[[#This Row],[Đơn giá mua]],"")</f>
        <v/>
      </c>
      <c r="J1759" s="193" t="str">
        <f ca="1">IF(AND(Table2[[#This Row],[Tên hàng hóa]]&lt;&gt;0,D1760=""),SUM(OFFSET(Table2[[#This Row],[Thành tiền]],0,0,-COUNTIF(Table2[Số HĐ],Table2[[#This Row],[Số HĐ]]))),"")</f>
        <v/>
      </c>
      <c r="K1759" s="192"/>
      <c r="L17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59" s="194"/>
    </row>
    <row r="1760" spans="1:13" ht="35.1" customHeight="1" x14ac:dyDescent="0.2">
      <c r="A1760" s="187">
        <v>42670</v>
      </c>
      <c r="B1760" s="188" t="s">
        <v>3991</v>
      </c>
      <c r="C1760" s="189" t="s">
        <v>591</v>
      </c>
      <c r="D1760" s="190" t="s">
        <v>3750</v>
      </c>
      <c r="E1760" s="191" t="str">
        <f>IF(Table2[[#This Row],[Tên hàng hóa]]&lt;&gt;0,VLOOKUP(Table2[[#This Row],[Tên hàng hóa]],Table1[[Tên hàng hóa]:[Quy cách]],2,0),"")</f>
        <v>SMC</v>
      </c>
      <c r="F1760" s="191" t="str">
        <f>IF(Table2[[#This Row],[Tên hàng hóa]]&lt;&gt;0,VLOOKUP(Table2[[#This Row],[Tên hàng hóa]],Table1[[Tên hàng hóa]:[ĐVT]],3,0),"")</f>
        <v>Cái</v>
      </c>
      <c r="G1760" s="192">
        <v>383900</v>
      </c>
      <c r="H1760" s="192">
        <v>5</v>
      </c>
      <c r="I1760" s="193">
        <f>IF(Table2[[#This Row],[Số lượng]]&lt;&gt;0,Table2[[#This Row],[Số lượng]]*Table2[[#This Row],[Đơn giá mua]],"")</f>
        <v>1919500</v>
      </c>
      <c r="J1760" s="193">
        <f ca="1">IF(AND(Table2[[#This Row],[Tên hàng hóa]]&lt;&gt;0,D1761=""),SUM(OFFSET(Table2[[#This Row],[Thành tiền]],0,0,-COUNTIF(Table2[Số HĐ],Table2[[#This Row],[Số HĐ]]))),"")</f>
        <v>1919500</v>
      </c>
      <c r="K1760" s="192" t="s">
        <v>464</v>
      </c>
      <c r="L1760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60" s="194"/>
    </row>
    <row r="1761" spans="1:13" ht="35.1" customHeight="1" x14ac:dyDescent="0.2">
      <c r="A1761" s="187"/>
      <c r="B1761" s="188"/>
      <c r="C1761" s="189" t="s">
        <v>3907</v>
      </c>
      <c r="D1761" s="190"/>
      <c r="E1761" s="191" t="str">
        <f>IF(Table2[[#This Row],[Tên hàng hóa]]&lt;&gt;0,VLOOKUP(Table2[[#This Row],[Tên hàng hóa]],Table1[[Tên hàng hóa]:[Quy cách]],2,0),"")</f>
        <v/>
      </c>
      <c r="F1761" s="191" t="str">
        <f>IF(Table2[[#This Row],[Tên hàng hóa]]&lt;&gt;0,VLOOKUP(Table2[[#This Row],[Tên hàng hóa]],Table1[[Tên hàng hóa]:[ĐVT]],3,0),"")</f>
        <v/>
      </c>
      <c r="G1761" s="192"/>
      <c r="H1761" s="192"/>
      <c r="I1761" s="193" t="str">
        <f>IF(Table2[[#This Row],[Số lượng]]&lt;&gt;0,Table2[[#This Row],[Số lượng]]*Table2[[#This Row],[Đơn giá mua]],"")</f>
        <v/>
      </c>
      <c r="J1761" s="193" t="str">
        <f ca="1">IF(AND(Table2[[#This Row],[Tên hàng hóa]]&lt;&gt;0,D1762=""),SUM(OFFSET(Table2[[#This Row],[Thành tiền]],0,0,-COUNTIF(Table2[Số HĐ],Table2[[#This Row],[Số HĐ]]))),"")</f>
        <v/>
      </c>
      <c r="K1761" s="192"/>
      <c r="L17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61" s="194"/>
    </row>
    <row r="1762" spans="1:13" ht="35.1" customHeight="1" x14ac:dyDescent="0.2">
      <c r="A1762" s="187">
        <v>42671</v>
      </c>
      <c r="B1762" s="188" t="s">
        <v>3911</v>
      </c>
      <c r="C1762" s="189" t="s">
        <v>480</v>
      </c>
      <c r="D1762" s="190" t="s">
        <v>3900</v>
      </c>
      <c r="E1762" s="191" t="str">
        <f>IF(Table2[[#This Row],[Tên hàng hóa]]&lt;&gt;0,VLOOKUP(Table2[[#This Row],[Tên hàng hóa]],Table1[[Tên hàng hóa]:[Quy cách]],2,0),"")</f>
        <v>Điều khiển nhiệt- Omron</v>
      </c>
      <c r="F1762" s="191" t="str">
        <f>IF(Table2[[#This Row],[Tên hàng hóa]]&lt;&gt;0,VLOOKUP(Table2[[#This Row],[Tên hàng hóa]],Table1[[Tên hàng hóa]:[ĐVT]],3,0),"")</f>
        <v>Cái</v>
      </c>
      <c r="G1762" s="192">
        <v>2970000</v>
      </c>
      <c r="H1762" s="192">
        <v>6</v>
      </c>
      <c r="I1762" s="193">
        <f>IF(Table2[[#This Row],[Số lượng]]&lt;&gt;0,Table2[[#This Row],[Số lượng]]*Table2[[#This Row],[Đơn giá mua]],"")</f>
        <v>17820000</v>
      </c>
      <c r="J1762" s="193" t="str">
        <f ca="1">IF(AND(Table2[[#This Row],[Tên hàng hóa]]&lt;&gt;0,D1763=""),SUM(OFFSET(Table2[[#This Row],[Thành tiền]],0,0,-COUNTIF(Table2[Số HĐ],Table2[[#This Row],[Số HĐ]]))),"")</f>
        <v/>
      </c>
      <c r="K1762" s="192"/>
      <c r="L17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62" s="194"/>
    </row>
    <row r="1763" spans="1:13" ht="35.1" customHeight="1" x14ac:dyDescent="0.2">
      <c r="A1763" s="187">
        <v>42671</v>
      </c>
      <c r="B1763" s="188" t="s">
        <v>3911</v>
      </c>
      <c r="C1763" s="189" t="s">
        <v>480</v>
      </c>
      <c r="D1763" s="190" t="s">
        <v>354</v>
      </c>
      <c r="E1763" s="191" t="str">
        <f>IF(Table2[[#This Row],[Tên hàng hóa]]&lt;&gt;0,VLOOKUP(Table2[[#This Row],[Tên hàng hóa]],Table1[[Tên hàng hóa]:[Quy cách]],2,0),"")</f>
        <v>Relay</v>
      </c>
      <c r="F1763" s="191" t="str">
        <f>IF(Table2[[#This Row],[Tên hàng hóa]]&lt;&gt;0,VLOOKUP(Table2[[#This Row],[Tên hàng hóa]],Table1[[Tên hàng hóa]:[ĐVT]],3,0),"")</f>
        <v>Cái</v>
      </c>
      <c r="G1763" s="192">
        <v>88000</v>
      </c>
      <c r="H1763" s="192">
        <v>3</v>
      </c>
      <c r="I1763" s="193">
        <f>IF(Table2[[#This Row],[Số lượng]]&lt;&gt;0,Table2[[#This Row],[Số lượng]]*Table2[[#This Row],[Đơn giá mua]],"")</f>
        <v>264000</v>
      </c>
      <c r="J1763" s="193">
        <f ca="1">IF(AND(Table2[[#This Row],[Tên hàng hóa]]&lt;&gt;0,D1764=""),SUM(OFFSET(Table2[[#This Row],[Thành tiền]],0,0,-COUNTIF(Table2[Số HĐ],Table2[[#This Row],[Số HĐ]]))),"")</f>
        <v>18084000</v>
      </c>
      <c r="K1763" s="192" t="s">
        <v>464</v>
      </c>
      <c r="L1763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63" s="153" t="s">
        <v>4298</v>
      </c>
    </row>
    <row r="1764" spans="1:13" ht="35.1" customHeight="1" x14ac:dyDescent="0.2">
      <c r="A1764" s="187"/>
      <c r="B1764" s="188"/>
      <c r="C1764" s="189" t="s">
        <v>3907</v>
      </c>
      <c r="D1764" s="190"/>
      <c r="E1764" s="191" t="str">
        <f>IF(Table2[[#This Row],[Tên hàng hóa]]&lt;&gt;0,VLOOKUP(Table2[[#This Row],[Tên hàng hóa]],Table1[[Tên hàng hóa]:[Quy cách]],2,0),"")</f>
        <v/>
      </c>
      <c r="F1764" s="191" t="str">
        <f>IF(Table2[[#This Row],[Tên hàng hóa]]&lt;&gt;0,VLOOKUP(Table2[[#This Row],[Tên hàng hóa]],Table1[[Tên hàng hóa]:[ĐVT]],3,0),"")</f>
        <v/>
      </c>
      <c r="G1764" s="192"/>
      <c r="H1764" s="192"/>
      <c r="I1764" s="193" t="str">
        <f>IF(Table2[[#This Row],[Số lượng]]&lt;&gt;0,Table2[[#This Row],[Số lượng]]*Table2[[#This Row],[Đơn giá mua]],"")</f>
        <v/>
      </c>
      <c r="J1764" s="193" t="str">
        <f ca="1">IF(AND(Table2[[#This Row],[Tên hàng hóa]]&lt;&gt;0,D1765=""),SUM(OFFSET(Table2[[#This Row],[Thành tiền]],0,0,-COUNTIF(Table2[Số HĐ],Table2[[#This Row],[Số HĐ]]))),"")</f>
        <v/>
      </c>
      <c r="K1764" s="192"/>
      <c r="L17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64" s="194"/>
    </row>
    <row r="1765" spans="1:13" ht="35.1" customHeight="1" x14ac:dyDescent="0.2">
      <c r="A1765" s="187">
        <v>42671</v>
      </c>
      <c r="B1765" s="188" t="s">
        <v>3912</v>
      </c>
      <c r="C1765" s="189" t="s">
        <v>3447</v>
      </c>
      <c r="D1765" s="190" t="s">
        <v>3902</v>
      </c>
      <c r="E1765" s="191" t="str">
        <f>IF(Table2[[#This Row],[Tên hàng hóa]]&lt;&gt;0,VLOOKUP(Table2[[#This Row],[Tên hàng hóa]],Table1[[Tên hàng hóa]:[Quy cách]],2,0),"")</f>
        <v>Rờ le nhiệt IDEC</v>
      </c>
      <c r="F1765" s="191" t="str">
        <f>IF(Table2[[#This Row],[Tên hàng hóa]]&lt;&gt;0,VLOOKUP(Table2[[#This Row],[Tên hàng hóa]],Table1[[Tên hàng hóa]:[ĐVT]],3,0),"")</f>
        <v>Cái</v>
      </c>
      <c r="G1765" s="192">
        <v>5500000</v>
      </c>
      <c r="H1765" s="192">
        <v>1</v>
      </c>
      <c r="I1765" s="193">
        <f>IF(Table2[[#This Row],[Số lượng]]&lt;&gt;0,Table2[[#This Row],[Số lượng]]*Table2[[#This Row],[Đơn giá mua]],"")</f>
        <v>5500000</v>
      </c>
      <c r="J1765" s="193" t="str">
        <f ca="1">IF(AND(Table2[[#This Row],[Tên hàng hóa]]&lt;&gt;0,D1766=""),SUM(OFFSET(Table2[[#This Row],[Thành tiền]],0,0,-COUNTIF(Table2[Số HĐ],Table2[[#This Row],[Số HĐ]]))),"")</f>
        <v/>
      </c>
      <c r="K1765" s="192"/>
      <c r="L17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65" s="194"/>
    </row>
    <row r="1766" spans="1:13" ht="35.1" customHeight="1" x14ac:dyDescent="0.2">
      <c r="A1766" s="187">
        <v>42671</v>
      </c>
      <c r="B1766" s="188" t="s">
        <v>3912</v>
      </c>
      <c r="C1766" s="189" t="s">
        <v>3447</v>
      </c>
      <c r="D1766" s="190" t="s">
        <v>3904</v>
      </c>
      <c r="E1766" s="191" t="str">
        <f>IF(Table2[[#This Row],[Tên hàng hóa]]&lt;&gt;0,VLOOKUP(Table2[[#This Row],[Tên hàng hóa]],Table1[[Tên hàng hóa]:[Quy cách]],2,0),"")</f>
        <v>Rờ le nhiệt IDEC</v>
      </c>
      <c r="F1766" s="191" t="str">
        <f>IF(Table2[[#This Row],[Tên hàng hóa]]&lt;&gt;0,VLOOKUP(Table2[[#This Row],[Tên hàng hóa]],Table1[[Tên hàng hóa]:[ĐVT]],3,0),"")</f>
        <v>Cái</v>
      </c>
      <c r="G1766" s="192">
        <v>4290000</v>
      </c>
      <c r="H1766" s="192">
        <v>1</v>
      </c>
      <c r="I1766" s="193">
        <f>IF(Table2[[#This Row],[Số lượng]]&lt;&gt;0,Table2[[#This Row],[Số lượng]]*Table2[[#This Row],[Đơn giá mua]],"")</f>
        <v>4290000</v>
      </c>
      <c r="J1766" s="193">
        <f ca="1">IF(AND(Table2[[#This Row],[Tên hàng hóa]]&lt;&gt;0,D1767=""),SUM(OFFSET(Table2[[#This Row],[Thành tiền]],0,0,-COUNTIF(Table2[Số HĐ],Table2[[#This Row],[Số HĐ]]))),"")</f>
        <v>9790000</v>
      </c>
      <c r="K1766" s="192" t="s">
        <v>464</v>
      </c>
      <c r="L1766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66" s="194" t="s">
        <v>3953</v>
      </c>
    </row>
    <row r="1767" spans="1:13" ht="35.1" customHeight="1" x14ac:dyDescent="0.2">
      <c r="A1767" s="187"/>
      <c r="B1767" s="188"/>
      <c r="C1767" s="189" t="s">
        <v>3907</v>
      </c>
      <c r="D1767" s="190"/>
      <c r="E1767" s="191" t="str">
        <f>IF(Table2[[#This Row],[Tên hàng hóa]]&lt;&gt;0,VLOOKUP(Table2[[#This Row],[Tên hàng hóa]],Table1[[Tên hàng hóa]:[Quy cách]],2,0),"")</f>
        <v/>
      </c>
      <c r="F1767" s="191" t="str">
        <f>IF(Table2[[#This Row],[Tên hàng hóa]]&lt;&gt;0,VLOOKUP(Table2[[#This Row],[Tên hàng hóa]],Table1[[Tên hàng hóa]:[ĐVT]],3,0),"")</f>
        <v/>
      </c>
      <c r="G1767" s="192"/>
      <c r="H1767" s="192"/>
      <c r="I1767" s="193" t="str">
        <f>IF(Table2[[#This Row],[Số lượng]]&lt;&gt;0,Table2[[#This Row],[Số lượng]]*Table2[[#This Row],[Đơn giá mua]],"")</f>
        <v/>
      </c>
      <c r="J1767" s="193" t="str">
        <f ca="1">IF(AND(Table2[[#This Row],[Tên hàng hóa]]&lt;&gt;0,D1768=""),SUM(OFFSET(Table2[[#This Row],[Thành tiền]],0,0,-COUNTIF(Table2[Số HĐ],Table2[[#This Row],[Số HĐ]]))),"")</f>
        <v/>
      </c>
      <c r="K1767" s="192"/>
      <c r="L17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67" s="194"/>
    </row>
    <row r="1768" spans="1:13" ht="35.1" customHeight="1" x14ac:dyDescent="0.2">
      <c r="A1768" s="187">
        <v>42667</v>
      </c>
      <c r="B1768" s="188" t="s">
        <v>3913</v>
      </c>
      <c r="C1768" s="189" t="s">
        <v>521</v>
      </c>
      <c r="D1768" s="190" t="s">
        <v>330</v>
      </c>
      <c r="E1768" s="191" t="str">
        <f>IF(Table2[[#This Row],[Tên hàng hóa]]&lt;&gt;0,VLOOKUP(Table2[[#This Row],[Tên hàng hóa]],Table1[[Tên hàng hóa]:[Quy cách]],2,0),"")</f>
        <v>Màn Hình Cảm Ứng</v>
      </c>
      <c r="F1768" s="191" t="str">
        <f>IF(Table2[[#This Row],[Tên hàng hóa]]&lt;&gt;0,VLOOKUP(Table2[[#This Row],[Tên hàng hóa]],Table1[[Tên hàng hóa]:[ĐVT]],3,0),"")</f>
        <v>Cái</v>
      </c>
      <c r="G1768" s="192">
        <v>3850000</v>
      </c>
      <c r="H1768" s="192">
        <v>1</v>
      </c>
      <c r="I1768" s="193">
        <f>IF(Table2[[#This Row],[Số lượng]]&lt;&gt;0,Table2[[#This Row],[Số lượng]]*Table2[[#This Row],[Đơn giá mua]],"")</f>
        <v>3850000</v>
      </c>
      <c r="J1768" s="193" t="str">
        <f ca="1">IF(AND(Table2[[#This Row],[Tên hàng hóa]]&lt;&gt;0,D1769=""),SUM(OFFSET(Table2[[#This Row],[Thành tiền]],0,0,-COUNTIF(Table2[Số HĐ],Table2[[#This Row],[Số HĐ]]))),"")</f>
        <v/>
      </c>
      <c r="K1768" s="192"/>
      <c r="L176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68" s="194"/>
    </row>
    <row r="1769" spans="1:13" ht="35.1" customHeight="1" x14ac:dyDescent="0.2">
      <c r="A1769" s="187">
        <v>42667</v>
      </c>
      <c r="B1769" s="188" t="s">
        <v>3913</v>
      </c>
      <c r="C1769" s="189" t="s">
        <v>521</v>
      </c>
      <c r="D1769" s="190" t="s">
        <v>529</v>
      </c>
      <c r="E1769" s="191" t="str">
        <f>IF(Table2[[#This Row],[Tên hàng hóa]]&lt;&gt;0,VLOOKUP(Table2[[#This Row],[Tên hàng hóa]],Table1[[Tên hàng hóa]:[Quy cách]],2,0),"")</f>
        <v>Bộ Điều Khiển Lập Trình</v>
      </c>
      <c r="F1769" s="191" t="str">
        <f>IF(Table2[[#This Row],[Tên hàng hóa]]&lt;&gt;0,VLOOKUP(Table2[[#This Row],[Tên hàng hóa]],Table1[[Tên hàng hóa]:[ĐVT]],3,0),"")</f>
        <v>Cái</v>
      </c>
      <c r="G1769" s="192">
        <v>1870000</v>
      </c>
      <c r="H1769" s="192">
        <v>2</v>
      </c>
      <c r="I1769" s="193">
        <f>IF(Table2[[#This Row],[Số lượng]]&lt;&gt;0,Table2[[#This Row],[Số lượng]]*Table2[[#This Row],[Đơn giá mua]],"")</f>
        <v>3740000</v>
      </c>
      <c r="J1769" s="193" t="str">
        <f ca="1">IF(AND(Table2[[#This Row],[Tên hàng hóa]]&lt;&gt;0,D1770=""),SUM(OFFSET(Table2[[#This Row],[Thành tiền]],0,0,-COUNTIF(Table2[Số HĐ],Table2[[#This Row],[Số HĐ]]))),"")</f>
        <v/>
      </c>
      <c r="K1769" s="192"/>
      <c r="L17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69" s="194"/>
    </row>
    <row r="1770" spans="1:13" ht="35.1" customHeight="1" x14ac:dyDescent="0.2">
      <c r="A1770" s="187">
        <v>42667</v>
      </c>
      <c r="B1770" s="188" t="s">
        <v>3913</v>
      </c>
      <c r="C1770" s="189" t="s">
        <v>521</v>
      </c>
      <c r="D1770" s="190" t="s">
        <v>711</v>
      </c>
      <c r="E1770" s="191" t="str">
        <f>IF(Table2[[#This Row],[Tên hàng hóa]]&lt;&gt;0,VLOOKUP(Table2[[#This Row],[Tên hàng hóa]],Table1[[Tên hàng hóa]:[Quy cách]],2,0),"")</f>
        <v>Cảm Biến</v>
      </c>
      <c r="F1770" s="191" t="str">
        <f>IF(Table2[[#This Row],[Tên hàng hóa]]&lt;&gt;0,VLOOKUP(Table2[[#This Row],[Tên hàng hóa]],Table1[[Tên hàng hóa]:[ĐVT]],3,0),"")</f>
        <v>Cái</v>
      </c>
      <c r="G1770" s="192">
        <v>880000</v>
      </c>
      <c r="H1770" s="192">
        <v>1</v>
      </c>
      <c r="I1770" s="193">
        <f>IF(Table2[[#This Row],[Số lượng]]&lt;&gt;0,Table2[[#This Row],[Số lượng]]*Table2[[#This Row],[Đơn giá mua]],"")</f>
        <v>880000</v>
      </c>
      <c r="J1770" s="193">
        <f ca="1">IF(AND(Table2[[#This Row],[Tên hàng hóa]]&lt;&gt;0,D1771=""),SUM(OFFSET(Table2[[#This Row],[Thành tiền]],0,0,-COUNTIF(Table2[Số HĐ],Table2[[#This Row],[Số HĐ]]))),"")</f>
        <v>8470000</v>
      </c>
      <c r="K1770" s="192">
        <v>596500</v>
      </c>
      <c r="L1770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7873500</v>
      </c>
      <c r="M1770" s="194" t="s">
        <v>4413</v>
      </c>
    </row>
    <row r="1771" spans="1:13" ht="35.1" customHeight="1" x14ac:dyDescent="0.2">
      <c r="A1771" s="187"/>
      <c r="B1771" s="188"/>
      <c r="C1771" s="189" t="s">
        <v>3907</v>
      </c>
      <c r="D1771" s="190"/>
      <c r="E1771" s="191" t="str">
        <f>IF(Table2[[#This Row],[Tên hàng hóa]]&lt;&gt;0,VLOOKUP(Table2[[#This Row],[Tên hàng hóa]],Table1[[Tên hàng hóa]:[Quy cách]],2,0),"")</f>
        <v/>
      </c>
      <c r="F1771" s="191" t="str">
        <f>IF(Table2[[#This Row],[Tên hàng hóa]]&lt;&gt;0,VLOOKUP(Table2[[#This Row],[Tên hàng hóa]],Table1[[Tên hàng hóa]:[ĐVT]],3,0),"")</f>
        <v/>
      </c>
      <c r="G1771" s="192"/>
      <c r="H1771" s="192"/>
      <c r="I1771" s="193" t="str">
        <f>IF(Table2[[#This Row],[Số lượng]]&lt;&gt;0,Table2[[#This Row],[Số lượng]]*Table2[[#This Row],[Đơn giá mua]],"")</f>
        <v/>
      </c>
      <c r="J1771" s="193" t="str">
        <f ca="1">IF(AND(Table2[[#This Row],[Tên hàng hóa]]&lt;&gt;0,D1772=""),SUM(OFFSET(Table2[[#This Row],[Thành tiền]],0,0,-COUNTIF(Table2[Số HĐ],Table2[[#This Row],[Số HĐ]]))),"")</f>
        <v/>
      </c>
      <c r="K1771" s="192"/>
      <c r="L17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71" s="194"/>
    </row>
    <row r="1772" spans="1:13" ht="35.1" customHeight="1" x14ac:dyDescent="0.2">
      <c r="A1772" s="187">
        <v>42669</v>
      </c>
      <c r="B1772" s="188" t="s">
        <v>3914</v>
      </c>
      <c r="C1772" s="189" t="s">
        <v>521</v>
      </c>
      <c r="D1772" s="190" t="s">
        <v>433</v>
      </c>
      <c r="E1772" s="191" t="str">
        <f>IF(Table2[[#This Row],[Tên hàng hóa]]&lt;&gt;0,VLOOKUP(Table2[[#This Row],[Tên hàng hóa]],Table1[[Tên hàng hóa]:[Quy cách]],2,0),"")</f>
        <v>Socket</v>
      </c>
      <c r="F1772" s="191" t="str">
        <f>IF(Table2[[#This Row],[Tên hàng hóa]]&lt;&gt;0,VLOOKUP(Table2[[#This Row],[Tên hàng hóa]],Table1[[Tên hàng hóa]:[ĐVT]],3,0),"")</f>
        <v>Cái</v>
      </c>
      <c r="G1772" s="192">
        <v>31900</v>
      </c>
      <c r="H1772" s="192">
        <v>3</v>
      </c>
      <c r="I1772" s="193">
        <f>IF(Table2[[#This Row],[Số lượng]]&lt;&gt;0,Table2[[#This Row],[Số lượng]]*Table2[[#This Row],[Đơn giá mua]],"")</f>
        <v>95700</v>
      </c>
      <c r="J1772" s="193" t="str">
        <f ca="1">IF(AND(Table2[[#This Row],[Tên hàng hóa]]&lt;&gt;0,D1773=""),SUM(OFFSET(Table2[[#This Row],[Thành tiền]],0,0,-COUNTIF(Table2[Số HĐ],Table2[[#This Row],[Số HĐ]]))),"")</f>
        <v/>
      </c>
      <c r="K1772" s="192"/>
      <c r="L17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72" s="194"/>
    </row>
    <row r="1773" spans="1:13" ht="35.1" customHeight="1" x14ac:dyDescent="0.2">
      <c r="A1773" s="187">
        <v>42669</v>
      </c>
      <c r="B1773" s="188" t="s">
        <v>3914</v>
      </c>
      <c r="C1773" s="189" t="s">
        <v>521</v>
      </c>
      <c r="D1773" s="190" t="s">
        <v>431</v>
      </c>
      <c r="E1773" s="191" t="str">
        <f>IF(Table2[[#This Row],[Tên hàng hóa]]&lt;&gt;0,VLOOKUP(Table2[[#This Row],[Tên hàng hóa]],Table1[[Tên hàng hóa]:[Quy cách]],2,0),"")</f>
        <v>Socket</v>
      </c>
      <c r="F1773" s="191" t="str">
        <f>IF(Table2[[#This Row],[Tên hàng hóa]]&lt;&gt;0,VLOOKUP(Table2[[#This Row],[Tên hàng hóa]],Table1[[Tên hàng hóa]:[ĐVT]],3,0),"")</f>
        <v>Cái</v>
      </c>
      <c r="G1773" s="192">
        <v>34100</v>
      </c>
      <c r="H1773" s="192">
        <v>6</v>
      </c>
      <c r="I1773" s="193">
        <f>IF(Table2[[#This Row],[Số lượng]]&lt;&gt;0,Table2[[#This Row],[Số lượng]]*Table2[[#This Row],[Đơn giá mua]],"")</f>
        <v>204600</v>
      </c>
      <c r="J1773" s="193" t="str">
        <f ca="1">IF(AND(Table2[[#This Row],[Tên hàng hóa]]&lt;&gt;0,D1774=""),SUM(OFFSET(Table2[[#This Row],[Thành tiền]],0,0,-COUNTIF(Table2[Số HĐ],Table2[[#This Row],[Số HĐ]]))),"")</f>
        <v/>
      </c>
      <c r="K1773" s="192"/>
      <c r="L17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73" s="194"/>
    </row>
    <row r="1774" spans="1:13" ht="35.1" customHeight="1" x14ac:dyDescent="0.2">
      <c r="A1774" s="187">
        <v>42669</v>
      </c>
      <c r="B1774" s="188" t="s">
        <v>3914</v>
      </c>
      <c r="C1774" s="189" t="s">
        <v>521</v>
      </c>
      <c r="D1774" s="190" t="s">
        <v>343</v>
      </c>
      <c r="E1774" s="191" t="str">
        <f>IF(Table2[[#This Row],[Tên hàng hóa]]&lt;&gt;0,VLOOKUP(Table2[[#This Row],[Tên hàng hóa]],Table1[[Tên hàng hóa]:[Quy cách]],2,0),"")</f>
        <v>Relay</v>
      </c>
      <c r="F1774" s="191" t="str">
        <f>IF(Table2[[#This Row],[Tên hàng hóa]]&lt;&gt;0,VLOOKUP(Table2[[#This Row],[Tên hàng hóa]],Table1[[Tên hàng hóa]:[ĐVT]],3,0),"")</f>
        <v>Cái</v>
      </c>
      <c r="G1774" s="192">
        <v>58300</v>
      </c>
      <c r="H1774" s="192">
        <v>3</v>
      </c>
      <c r="I1774" s="193">
        <f>IF(Table2[[#This Row],[Số lượng]]&lt;&gt;0,Table2[[#This Row],[Số lượng]]*Table2[[#This Row],[Đơn giá mua]],"")</f>
        <v>174900</v>
      </c>
      <c r="J1774" s="193">
        <f ca="1">IF(AND(Table2[[#This Row],[Tên hàng hóa]]&lt;&gt;0,D1775=""),SUM(OFFSET(Table2[[#This Row],[Thành tiền]],0,0,-COUNTIF(Table2[Số HĐ],Table2[[#This Row],[Số HĐ]]))),"")</f>
        <v>475200</v>
      </c>
      <c r="K1774" s="192">
        <v>0</v>
      </c>
      <c r="L1774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475200</v>
      </c>
      <c r="M1774" s="194"/>
    </row>
    <row r="1775" spans="1:13" ht="35.1" customHeight="1" x14ac:dyDescent="0.2">
      <c r="A1775" s="187"/>
      <c r="B1775" s="188"/>
      <c r="C1775" s="189" t="s">
        <v>3907</v>
      </c>
      <c r="D1775" s="190"/>
      <c r="E1775" s="191" t="str">
        <f>IF(Table2[[#This Row],[Tên hàng hóa]]&lt;&gt;0,VLOOKUP(Table2[[#This Row],[Tên hàng hóa]],Table1[[Tên hàng hóa]:[Quy cách]],2,0),"")</f>
        <v/>
      </c>
      <c r="F1775" s="191" t="str">
        <f>IF(Table2[[#This Row],[Tên hàng hóa]]&lt;&gt;0,VLOOKUP(Table2[[#This Row],[Tên hàng hóa]],Table1[[Tên hàng hóa]:[ĐVT]],3,0),"")</f>
        <v/>
      </c>
      <c r="G1775" s="192"/>
      <c r="H1775" s="192"/>
      <c r="I1775" s="193" t="str">
        <f>IF(Table2[[#This Row],[Số lượng]]&lt;&gt;0,Table2[[#This Row],[Số lượng]]*Table2[[#This Row],[Đơn giá mua]],"")</f>
        <v/>
      </c>
      <c r="J1775" s="193" t="str">
        <f ca="1">IF(AND(Table2[[#This Row],[Tên hàng hóa]]&lt;&gt;0,D1776=""),SUM(OFFSET(Table2[[#This Row],[Thành tiền]],0,0,-COUNTIF(Table2[Số HĐ],Table2[[#This Row],[Số HĐ]]))),"")</f>
        <v/>
      </c>
      <c r="K1775" s="192"/>
      <c r="L17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75" s="194"/>
    </row>
    <row r="1776" spans="1:13" ht="35.1" customHeight="1" x14ac:dyDescent="0.2">
      <c r="A1776" s="187">
        <v>42670</v>
      </c>
      <c r="B1776" s="188" t="s">
        <v>3915</v>
      </c>
      <c r="C1776" s="189" t="s">
        <v>521</v>
      </c>
      <c r="D1776" s="190" t="s">
        <v>3892</v>
      </c>
      <c r="E1776" s="191" t="str">
        <f>IF(Table2[[#This Row],[Tên hàng hóa]]&lt;&gt;0,VLOOKUP(Table2[[#This Row],[Tên hàng hóa]],Table1[[Tên hàng hóa]:[Quy cách]],2,0),"")</f>
        <v>KEB</v>
      </c>
      <c r="F1776" s="191" t="str">
        <f>IF(Table2[[#This Row],[Tên hàng hóa]]&lt;&gt;0,VLOOKUP(Table2[[#This Row],[Tên hàng hóa]],Table1[[Tên hàng hóa]:[ĐVT]],3,0),"")</f>
        <v>Cái</v>
      </c>
      <c r="G1776" s="192">
        <v>44000000</v>
      </c>
      <c r="H1776" s="192">
        <v>1</v>
      </c>
      <c r="I1776" s="193">
        <f>IF(Table2[[#This Row],[Số lượng]]&lt;&gt;0,Table2[[#This Row],[Số lượng]]*Table2[[#This Row],[Đơn giá mua]],"")</f>
        <v>44000000</v>
      </c>
      <c r="J1776" s="193">
        <f ca="1">IF(AND(Table2[[#This Row],[Tên hàng hóa]]&lt;&gt;0,D1777=""),SUM(OFFSET(Table2[[#This Row],[Thành tiền]],0,0,-COUNTIF(Table2[Số HĐ],Table2[[#This Row],[Số HĐ]]))),"")</f>
        <v>44000000</v>
      </c>
      <c r="K1776" s="192" t="s">
        <v>464</v>
      </c>
      <c r="L1776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76" s="194" t="s">
        <v>4185</v>
      </c>
    </row>
    <row r="1777" spans="1:13" ht="35.1" customHeight="1" x14ac:dyDescent="0.2">
      <c r="A1777" s="187"/>
      <c r="B1777" s="188"/>
      <c r="C1777" s="189" t="s">
        <v>3907</v>
      </c>
      <c r="D1777" s="190"/>
      <c r="E1777" s="191" t="str">
        <f>IF(Table2[[#This Row],[Tên hàng hóa]]&lt;&gt;0,VLOOKUP(Table2[[#This Row],[Tên hàng hóa]],Table1[[Tên hàng hóa]:[Quy cách]],2,0),"")</f>
        <v/>
      </c>
      <c r="F1777" s="191" t="str">
        <f>IF(Table2[[#This Row],[Tên hàng hóa]]&lt;&gt;0,VLOOKUP(Table2[[#This Row],[Tên hàng hóa]],Table1[[Tên hàng hóa]:[ĐVT]],3,0),"")</f>
        <v/>
      </c>
      <c r="G1777" s="192"/>
      <c r="H1777" s="192"/>
      <c r="I1777" s="193" t="str">
        <f>IF(Table2[[#This Row],[Số lượng]]&lt;&gt;0,Table2[[#This Row],[Số lượng]]*Table2[[#This Row],[Đơn giá mua]],"")</f>
        <v/>
      </c>
      <c r="J1777" s="193" t="str">
        <f ca="1">IF(AND(Table2[[#This Row],[Tên hàng hóa]]&lt;&gt;0,D1778=""),SUM(OFFSET(Table2[[#This Row],[Thành tiền]],0,0,-COUNTIF(Table2[Số HĐ],Table2[[#This Row],[Số HĐ]]))),"")</f>
        <v/>
      </c>
      <c r="K1777" s="192"/>
      <c r="L17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77" s="194"/>
    </row>
    <row r="1778" spans="1:13" ht="35.1" customHeight="1" x14ac:dyDescent="0.2">
      <c r="A1778" s="187">
        <v>42671</v>
      </c>
      <c r="B1778" s="188" t="s">
        <v>3916</v>
      </c>
      <c r="C1778" s="189" t="s">
        <v>521</v>
      </c>
      <c r="D1778" s="190" t="s">
        <v>180</v>
      </c>
      <c r="E1778" s="191" t="str">
        <f>IF(Table2[[#This Row],[Tên hàng hóa]]&lt;&gt;0,VLOOKUP(Table2[[#This Row],[Tên hàng hóa]],Table1[[Tên hàng hóa]:[Quy cách]],2,0),"")</f>
        <v>Bộ Nguồn Xung</v>
      </c>
      <c r="F1778" s="191" t="str">
        <f>IF(Table2[[#This Row],[Tên hàng hóa]]&lt;&gt;0,VLOOKUP(Table2[[#This Row],[Tên hàng hóa]],Table1[[Tên hàng hóa]:[ĐVT]],3,0),"")</f>
        <v>Cái</v>
      </c>
      <c r="G1778" s="192">
        <v>1100000</v>
      </c>
      <c r="H1778" s="192">
        <v>4</v>
      </c>
      <c r="I1778" s="193">
        <f>IF(Table2[[#This Row],[Số lượng]]&lt;&gt;0,Table2[[#This Row],[Số lượng]]*Table2[[#This Row],[Đơn giá mua]],"")</f>
        <v>4400000</v>
      </c>
      <c r="J1778" s="193" t="str">
        <f ca="1">IF(AND(Table2[[#This Row],[Tên hàng hóa]]&lt;&gt;0,D1779=""),SUM(OFFSET(Table2[[#This Row],[Thành tiền]],0,0,-COUNTIF(Table2[Số HĐ],Table2[[#This Row],[Số HĐ]]))),"")</f>
        <v/>
      </c>
      <c r="K1778" s="192"/>
      <c r="L17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78" s="194"/>
    </row>
    <row r="1779" spans="1:13" ht="35.1" customHeight="1" x14ac:dyDescent="0.2">
      <c r="A1779" s="187">
        <v>42671</v>
      </c>
      <c r="B1779" s="188" t="s">
        <v>3916</v>
      </c>
      <c r="C1779" s="189" t="s">
        <v>521</v>
      </c>
      <c r="D1779" s="190" t="s">
        <v>390</v>
      </c>
      <c r="E1779" s="191" t="str">
        <f>IF(Table2[[#This Row],[Tên hàng hóa]]&lt;&gt;0,VLOOKUP(Table2[[#This Row],[Tên hàng hóa]],Table1[[Tên hàng hóa]:[Quy cách]],2,0),"")</f>
        <v>Timer</v>
      </c>
      <c r="F1779" s="191" t="str">
        <f>IF(Table2[[#This Row],[Tên hàng hóa]]&lt;&gt;0,VLOOKUP(Table2[[#This Row],[Tên hàng hóa]],Table1[[Tên hàng hóa]:[ĐVT]],3,0),"")</f>
        <v>Cái</v>
      </c>
      <c r="G1779" s="192">
        <v>3135000</v>
      </c>
      <c r="H1779" s="192">
        <v>1</v>
      </c>
      <c r="I1779" s="193">
        <f>IF(Table2[[#This Row],[Số lượng]]&lt;&gt;0,Table2[[#This Row],[Số lượng]]*Table2[[#This Row],[Đơn giá mua]],"")</f>
        <v>3135000</v>
      </c>
      <c r="J1779" s="193" t="str">
        <f ca="1">IF(AND(Table2[[#This Row],[Tên hàng hóa]]&lt;&gt;0,D1780=""),SUM(OFFSET(Table2[[#This Row],[Thành tiền]],0,0,-COUNTIF(Table2[Số HĐ],Table2[[#This Row],[Số HĐ]]))),"")</f>
        <v/>
      </c>
      <c r="K1779" s="192"/>
      <c r="L17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79" s="194"/>
    </row>
    <row r="1780" spans="1:13" ht="35.1" customHeight="1" x14ac:dyDescent="0.2">
      <c r="A1780" s="187">
        <v>42671</v>
      </c>
      <c r="B1780" s="188" t="s">
        <v>3916</v>
      </c>
      <c r="C1780" s="189" t="s">
        <v>521</v>
      </c>
      <c r="D1780" s="190" t="s">
        <v>527</v>
      </c>
      <c r="E1780" s="191" t="str">
        <f>IF(Table2[[#This Row],[Tên hàng hóa]]&lt;&gt;0,VLOOKUP(Table2[[#This Row],[Tên hàng hóa]],Table1[[Tên hàng hóa]:[Quy cách]],2,0),"")</f>
        <v>Counter</v>
      </c>
      <c r="F1780" s="191" t="str">
        <f>IF(Table2[[#This Row],[Tên hàng hóa]]&lt;&gt;0,VLOOKUP(Table2[[#This Row],[Tên hàng hóa]],Table1[[Tên hàng hóa]:[ĐVT]],3,0),"")</f>
        <v>Cái</v>
      </c>
      <c r="G1780" s="192">
        <v>2640000</v>
      </c>
      <c r="H1780" s="192">
        <v>2</v>
      </c>
      <c r="I1780" s="193">
        <f>IF(Table2[[#This Row],[Số lượng]]&lt;&gt;0,Table2[[#This Row],[Số lượng]]*Table2[[#This Row],[Đơn giá mua]],"")</f>
        <v>5280000</v>
      </c>
      <c r="J1780" s="193">
        <f ca="1">IF(AND(Table2[[#This Row],[Tên hàng hóa]]&lt;&gt;0,D1781=""),SUM(OFFSET(Table2[[#This Row],[Thành tiền]],0,0,-COUNTIF(Table2[Số HĐ],Table2[[#This Row],[Số HĐ]]))),"")</f>
        <v>12815000</v>
      </c>
      <c r="K1780" s="192">
        <v>0</v>
      </c>
      <c r="L1780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12815000</v>
      </c>
      <c r="M1780" s="194"/>
    </row>
    <row r="1781" spans="1:13" ht="35.1" customHeight="1" x14ac:dyDescent="0.2">
      <c r="A1781" s="187"/>
      <c r="B1781" s="188"/>
      <c r="C1781" s="189" t="s">
        <v>3907</v>
      </c>
      <c r="D1781" s="190"/>
      <c r="E1781" s="191" t="str">
        <f>IF(Table2[[#This Row],[Tên hàng hóa]]&lt;&gt;0,VLOOKUP(Table2[[#This Row],[Tên hàng hóa]],Table1[[Tên hàng hóa]:[Quy cách]],2,0),"")</f>
        <v/>
      </c>
      <c r="F1781" s="191" t="str">
        <f>IF(Table2[[#This Row],[Tên hàng hóa]]&lt;&gt;0,VLOOKUP(Table2[[#This Row],[Tên hàng hóa]],Table1[[Tên hàng hóa]:[ĐVT]],3,0),"")</f>
        <v/>
      </c>
      <c r="G1781" s="192"/>
      <c r="H1781" s="192"/>
      <c r="I1781" s="193" t="str">
        <f>IF(Table2[[#This Row],[Số lượng]]&lt;&gt;0,Table2[[#This Row],[Số lượng]]*Table2[[#This Row],[Đơn giá mua]],"")</f>
        <v/>
      </c>
      <c r="J1781" s="193" t="str">
        <f ca="1">IF(AND(Table2[[#This Row],[Tên hàng hóa]]&lt;&gt;0,D1782=""),SUM(OFFSET(Table2[[#This Row],[Thành tiền]],0,0,-COUNTIF(Table2[Số HĐ],Table2[[#This Row],[Số HĐ]]))),"")</f>
        <v/>
      </c>
      <c r="K1781" s="192"/>
      <c r="L17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81" s="194"/>
    </row>
    <row r="1782" spans="1:13" ht="35.1" customHeight="1" x14ac:dyDescent="0.2">
      <c r="A1782" s="187">
        <v>42672</v>
      </c>
      <c r="B1782" s="188" t="s">
        <v>3917</v>
      </c>
      <c r="C1782" s="189" t="s">
        <v>2414</v>
      </c>
      <c r="D1782" s="190" t="s">
        <v>3093</v>
      </c>
      <c r="E1782" s="191" t="str">
        <f>IF(Table2[[#This Row],[Tên hàng hóa]]&lt;&gt;0,VLOOKUP(Table2[[#This Row],[Tên hàng hóa]],Table1[[Tên hàng hóa]:[Quy cách]],2,0),"")</f>
        <v>PARKER</v>
      </c>
      <c r="F1782" s="191" t="str">
        <f>IF(Table2[[#This Row],[Tên hàng hóa]]&lt;&gt;0,VLOOKUP(Table2[[#This Row],[Tên hàng hóa]],Table1[[Tên hàng hóa]:[ĐVT]],3,0),"")</f>
        <v>Cái</v>
      </c>
      <c r="G1782" s="192">
        <v>871200</v>
      </c>
      <c r="H1782" s="192">
        <v>2</v>
      </c>
      <c r="I1782" s="193">
        <f>IF(Table2[[#This Row],[Số lượng]]&lt;&gt;0,Table2[[#This Row],[Số lượng]]*Table2[[#This Row],[Đơn giá mua]],"")</f>
        <v>1742400</v>
      </c>
      <c r="J1782" s="193">
        <f ca="1">IF(AND(Table2[[#This Row],[Tên hàng hóa]]&lt;&gt;0,D1783=""),SUM(OFFSET(Table2[[#This Row],[Thành tiền]],0,0,-COUNTIF(Table2[Số HĐ],Table2[[#This Row],[Số HĐ]]))),"")</f>
        <v>1742400</v>
      </c>
      <c r="K1782" s="192" t="s">
        <v>464</v>
      </c>
      <c r="L1782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82" s="194"/>
    </row>
    <row r="1783" spans="1:13" ht="35.1" customHeight="1" x14ac:dyDescent="0.2">
      <c r="A1783" s="187"/>
      <c r="B1783" s="188"/>
      <c r="C1783" s="189" t="str">
        <f t="shared" ref="C1783:C1788" si="42">IF(AND(D1783&lt;&gt;0,D1784=""),C1782,"")</f>
        <v/>
      </c>
      <c r="D1783" s="190"/>
      <c r="E1783" s="191" t="str">
        <f>IF(Table2[[#This Row],[Tên hàng hóa]]&lt;&gt;0,VLOOKUP(Table2[[#This Row],[Tên hàng hóa]],Table1[[Tên hàng hóa]:[Quy cách]],2,0),"")</f>
        <v/>
      </c>
      <c r="F1783" s="191" t="str">
        <f>IF(Table2[[#This Row],[Tên hàng hóa]]&lt;&gt;0,VLOOKUP(Table2[[#This Row],[Tên hàng hóa]],Table1[[Tên hàng hóa]:[ĐVT]],3,0),"")</f>
        <v/>
      </c>
      <c r="G1783" s="192"/>
      <c r="H1783" s="192"/>
      <c r="I1783" s="193" t="str">
        <f>IF(Table2[[#This Row],[Số lượng]]&lt;&gt;0,Table2[[#This Row],[Số lượng]]*Table2[[#This Row],[Đơn giá mua]],"")</f>
        <v/>
      </c>
      <c r="J1783" s="193" t="str">
        <f ca="1">IF(AND(Table2[[#This Row],[Tên hàng hóa]]&lt;&gt;0,D1784=""),SUM(OFFSET(Table2[[#This Row],[Thành tiền]],0,0,-COUNTIF(Table2[Số HĐ],Table2[[#This Row],[Số HĐ]]))),"")</f>
        <v/>
      </c>
      <c r="K1783" s="192"/>
      <c r="L17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83" s="194"/>
    </row>
    <row r="1784" spans="1:13" ht="35.1" customHeight="1" x14ac:dyDescent="0.2">
      <c r="A1784" s="187">
        <v>42674</v>
      </c>
      <c r="B1784" s="188" t="s">
        <v>3955</v>
      </c>
      <c r="C1784" s="189" t="s">
        <v>480</v>
      </c>
      <c r="D1784" s="190" t="s">
        <v>857</v>
      </c>
      <c r="E1784" s="191" t="str">
        <f>IF(Table2[[#This Row],[Tên hàng hóa]]&lt;&gt;0,VLOOKUP(Table2[[#This Row],[Tên hàng hóa]],Table1[[Tên hàng hóa]:[Quy cách]],2,0),"")</f>
        <v>Cảm Biến</v>
      </c>
      <c r="F1784" s="191" t="str">
        <f>IF(Table2[[#This Row],[Tên hàng hóa]]&lt;&gt;0,VLOOKUP(Table2[[#This Row],[Tên hàng hóa]],Table1[[Tên hàng hóa]:[ĐVT]],3,0),"")</f>
        <v>Cái</v>
      </c>
      <c r="G1784" s="192">
        <v>77000</v>
      </c>
      <c r="H1784" s="192">
        <v>15</v>
      </c>
      <c r="I1784" s="193">
        <f>IF(Table2[[#This Row],[Số lượng]]&lt;&gt;0,Table2[[#This Row],[Số lượng]]*Table2[[#This Row],[Đơn giá mua]],"")</f>
        <v>1155000</v>
      </c>
      <c r="J1784" s="193">
        <f ca="1">IF(AND(Table2[[#This Row],[Tên hàng hóa]]&lt;&gt;0,D1785=""),SUM(OFFSET(Table2[[#This Row],[Thành tiền]],0,0,-COUNTIF(Table2[Số HĐ],Table2[[#This Row],[Số HĐ]]))),"")</f>
        <v>1155000</v>
      </c>
      <c r="K1784" s="192" t="s">
        <v>464</v>
      </c>
      <c r="L1784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84" s="153" t="s">
        <v>4298</v>
      </c>
    </row>
    <row r="1785" spans="1:13" ht="35.1" customHeight="1" x14ac:dyDescent="0.2">
      <c r="A1785" s="187"/>
      <c r="B1785" s="188"/>
      <c r="C1785" s="189" t="str">
        <f t="shared" si="42"/>
        <v/>
      </c>
      <c r="D1785" s="190"/>
      <c r="E1785" s="191" t="str">
        <f>IF(Table2[[#This Row],[Tên hàng hóa]]&lt;&gt;0,VLOOKUP(Table2[[#This Row],[Tên hàng hóa]],Table1[[Tên hàng hóa]:[Quy cách]],2,0),"")</f>
        <v/>
      </c>
      <c r="F1785" s="191" t="str">
        <f>IF(Table2[[#This Row],[Tên hàng hóa]]&lt;&gt;0,VLOOKUP(Table2[[#This Row],[Tên hàng hóa]],Table1[[Tên hàng hóa]:[ĐVT]],3,0),"")</f>
        <v/>
      </c>
      <c r="G1785" s="192"/>
      <c r="H1785" s="192"/>
      <c r="I1785" s="193" t="str">
        <f>IF(Table2[[#This Row],[Số lượng]]&lt;&gt;0,Table2[[#This Row],[Số lượng]]*Table2[[#This Row],[Đơn giá mua]],"")</f>
        <v/>
      </c>
      <c r="J1785" s="193" t="str">
        <f ca="1">IF(AND(Table2[[#This Row],[Tên hàng hóa]]&lt;&gt;0,D1786=""),SUM(OFFSET(Table2[[#This Row],[Thành tiền]],0,0,-COUNTIF(Table2[Số HĐ],Table2[[#This Row],[Số HĐ]]))),"")</f>
        <v/>
      </c>
      <c r="K1785" s="192"/>
      <c r="L17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85" s="194"/>
    </row>
    <row r="1786" spans="1:13" ht="35.1" customHeight="1" x14ac:dyDescent="0.2">
      <c r="A1786" s="187">
        <v>42674</v>
      </c>
      <c r="B1786" s="188" t="s">
        <v>3956</v>
      </c>
      <c r="C1786" s="189" t="s">
        <v>480</v>
      </c>
      <c r="D1786" s="190" t="s">
        <v>349</v>
      </c>
      <c r="E1786" s="191" t="str">
        <f>IF(Table2[[#This Row],[Tên hàng hóa]]&lt;&gt;0,VLOOKUP(Table2[[#This Row],[Tên hàng hóa]],Table1[[Tên hàng hóa]:[Quy cách]],2,0),"")</f>
        <v>Relay</v>
      </c>
      <c r="F1786" s="191" t="str">
        <f>IF(Table2[[#This Row],[Tên hàng hóa]]&lt;&gt;0,VLOOKUP(Table2[[#This Row],[Tên hàng hóa]],Table1[[Tên hàng hóa]:[ĐVT]],3,0),"")</f>
        <v>Cái</v>
      </c>
      <c r="G1786" s="192">
        <v>96800</v>
      </c>
      <c r="H1786" s="192">
        <v>5</v>
      </c>
      <c r="I1786" s="193">
        <f>IF(Table2[[#This Row],[Số lượng]]&lt;&gt;0,Table2[[#This Row],[Số lượng]]*Table2[[#This Row],[Đơn giá mua]],"")</f>
        <v>484000</v>
      </c>
      <c r="J1786" s="193" t="str">
        <f ca="1">IF(AND(Table2[[#This Row],[Tên hàng hóa]]&lt;&gt;0,D1787=""),SUM(OFFSET(Table2[[#This Row],[Thành tiền]],0,0,-COUNTIF(Table2[Số HĐ],Table2[[#This Row],[Số HĐ]]))),"")</f>
        <v/>
      </c>
      <c r="K1786" s="192"/>
      <c r="L17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86" s="194"/>
    </row>
    <row r="1787" spans="1:13" ht="35.1" customHeight="1" x14ac:dyDescent="0.2">
      <c r="A1787" s="187">
        <v>42674</v>
      </c>
      <c r="B1787" s="188" t="s">
        <v>3956</v>
      </c>
      <c r="C1787" s="189" t="str">
        <f t="shared" si="42"/>
        <v>CTY TNHH TM -DV Thuận Phương</v>
      </c>
      <c r="D1787" s="190" t="s">
        <v>431</v>
      </c>
      <c r="E1787" s="191" t="str">
        <f>IF(Table2[[#This Row],[Tên hàng hóa]]&lt;&gt;0,VLOOKUP(Table2[[#This Row],[Tên hàng hóa]],Table1[[Tên hàng hóa]:[Quy cách]],2,0),"")</f>
        <v>Socket</v>
      </c>
      <c r="F1787" s="191" t="str">
        <f>IF(Table2[[#This Row],[Tên hàng hóa]]&lt;&gt;0,VLOOKUP(Table2[[#This Row],[Tên hàng hóa]],Table1[[Tên hàng hóa]:[ĐVT]],3,0),"")</f>
        <v>Cái</v>
      </c>
      <c r="G1787" s="192">
        <v>35200</v>
      </c>
      <c r="H1787" s="192">
        <v>5</v>
      </c>
      <c r="I1787" s="193">
        <f>IF(Table2[[#This Row],[Số lượng]]&lt;&gt;0,Table2[[#This Row],[Số lượng]]*Table2[[#This Row],[Đơn giá mua]],"")</f>
        <v>176000</v>
      </c>
      <c r="J1787" s="193">
        <f ca="1">IF(AND(Table2[[#This Row],[Tên hàng hóa]]&lt;&gt;0,D1788=""),SUM(OFFSET(Table2[[#This Row],[Thành tiền]],0,0,-COUNTIF(Table2[Số HĐ],Table2[[#This Row],[Số HĐ]]))),"")</f>
        <v>660000</v>
      </c>
      <c r="K1787" s="192" t="s">
        <v>464</v>
      </c>
      <c r="L1787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787" s="153" t="s">
        <v>4298</v>
      </c>
    </row>
    <row r="1788" spans="1:13" ht="35.1" customHeight="1" x14ac:dyDescent="0.2">
      <c r="A1788" s="187"/>
      <c r="B1788" s="188"/>
      <c r="C1788" s="189" t="str">
        <f t="shared" si="42"/>
        <v/>
      </c>
      <c r="D1788" s="190"/>
      <c r="E1788" s="191" t="str">
        <f>IF(Table2[[#This Row],[Tên hàng hóa]]&lt;&gt;0,VLOOKUP(Table2[[#This Row],[Tên hàng hóa]],Table1[[Tên hàng hóa]:[Quy cách]],2,0),"")</f>
        <v/>
      </c>
      <c r="F1788" s="191" t="str">
        <f>IF(Table2[[#This Row],[Tên hàng hóa]]&lt;&gt;0,VLOOKUP(Table2[[#This Row],[Tên hàng hóa]],Table1[[Tên hàng hóa]:[ĐVT]],3,0),"")</f>
        <v/>
      </c>
      <c r="G1788" s="192"/>
      <c r="H1788" s="192"/>
      <c r="I1788" s="193" t="str">
        <f>IF(Table2[[#This Row],[Số lượng]]&lt;&gt;0,Table2[[#This Row],[Số lượng]]*Table2[[#This Row],[Đơn giá mua]],"")</f>
        <v/>
      </c>
      <c r="J1788" s="193" t="str">
        <f ca="1">IF(AND(Table2[[#This Row],[Tên hàng hóa]]&lt;&gt;0,D1789=""),SUM(OFFSET(Table2[[#This Row],[Thành tiền]],0,0,-COUNTIF(Table2[Số HĐ],Table2[[#This Row],[Số HĐ]]))),"")</f>
        <v/>
      </c>
      <c r="K1788" s="192"/>
      <c r="L17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88" s="194"/>
    </row>
    <row r="1789" spans="1:13" ht="35.1" customHeight="1" x14ac:dyDescent="0.2">
      <c r="A1789" s="187">
        <v>42675</v>
      </c>
      <c r="B1789" s="188" t="s">
        <v>3957</v>
      </c>
      <c r="C1789" s="189" t="s">
        <v>480</v>
      </c>
      <c r="D1789" s="190" t="s">
        <v>645</v>
      </c>
      <c r="E1789" s="191" t="str">
        <f>IF(Table2[[#This Row],[Tên hàng hóa]]&lt;&gt;0,VLOOKUP(Table2[[#This Row],[Tên hàng hóa]],Table1[[Tên hàng hóa]:[Quy cách]],2,0),"")</f>
        <v>Bộ Nguồn Xung</v>
      </c>
      <c r="F1789" s="191" t="str">
        <f>IF(Table2[[#This Row],[Tên hàng hóa]]&lt;&gt;0,VLOOKUP(Table2[[#This Row],[Tên hàng hóa]],Table1[[Tên hàng hóa]:[ĐVT]],3,0),"")</f>
        <v>Cái</v>
      </c>
      <c r="G1789" s="192">
        <v>7966200</v>
      </c>
      <c r="H1789" s="192">
        <v>2</v>
      </c>
      <c r="I1789" s="193">
        <f>IF(Table2[[#This Row],[Số lượng]]&lt;&gt;0,Table2[[#This Row],[Số lượng]]*Table2[[#This Row],[Đơn giá mua]],"")</f>
        <v>15932400</v>
      </c>
      <c r="J1789" s="193" t="str">
        <f ca="1">IF(AND(Table2[[#This Row],[Tên hàng hóa]]&lt;&gt;0,D1790=""),SUM(OFFSET(Table2[[#This Row],[Thành tiền]],0,0,-COUNTIF(Table2[Số HĐ],Table2[[#This Row],[Số HĐ]]))),"")</f>
        <v/>
      </c>
      <c r="K1789" s="192"/>
      <c r="L17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89" s="194"/>
    </row>
    <row r="1790" spans="1:13" ht="35.1" customHeight="1" x14ac:dyDescent="0.2">
      <c r="A1790" s="187">
        <v>42675</v>
      </c>
      <c r="B1790" s="188" t="s">
        <v>3957</v>
      </c>
      <c r="C1790" s="189" t="str">
        <f>IF(AND(D1790&lt;&gt;0,D1791=""),C1733,"")</f>
        <v>CTY TNHH TM -DV Thuận Phương</v>
      </c>
      <c r="D1790" s="190" t="s">
        <v>185</v>
      </c>
      <c r="E1790" s="191" t="str">
        <f>IF(Table2[[#This Row],[Tên hàng hóa]]&lt;&gt;0,VLOOKUP(Table2[[#This Row],[Tên hàng hóa]],Table1[[Tên hàng hóa]:[Quy cách]],2,0),"")</f>
        <v>Bộ Nguồn Xung</v>
      </c>
      <c r="F1790" s="191" t="str">
        <f>IF(Table2[[#This Row],[Tên hàng hóa]]&lt;&gt;0,VLOOKUP(Table2[[#This Row],[Tên hàng hóa]],Table1[[Tên hàng hóa]:[ĐVT]],3,0),"")</f>
        <v>Cái</v>
      </c>
      <c r="G1790" s="192">
        <v>1180300</v>
      </c>
      <c r="H1790" s="192">
        <v>2</v>
      </c>
      <c r="I1790" s="193">
        <f>IF(Table2[[#This Row],[Số lượng]]&lt;&gt;0,Table2[[#This Row],[Số lượng]]*Table2[[#This Row],[Đơn giá mua]],"")</f>
        <v>2360600</v>
      </c>
      <c r="J1790" s="193">
        <f ca="1">IF(AND(Table2[[#This Row],[Tên hàng hóa]]&lt;&gt;0,D1791=""),SUM(OFFSET(Table2[[#This Row],[Thành tiền]],0,0,-COUNTIF(Table2[Số HĐ],Table2[[#This Row],[Số HĐ]]))),"")</f>
        <v>18293000</v>
      </c>
      <c r="K1790" s="192">
        <v>0</v>
      </c>
      <c r="L1790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18293000</v>
      </c>
      <c r="M1790" s="194"/>
    </row>
    <row r="1791" spans="1:13" ht="35.1" customHeight="1" x14ac:dyDescent="0.2">
      <c r="A1791" s="187"/>
      <c r="B1791" s="188"/>
      <c r="C1791" s="189" t="str">
        <f t="shared" ref="C1791" si="43">IF(AND(D1791&lt;&gt;0,D1792=""),C1790,"")</f>
        <v/>
      </c>
      <c r="D1791" s="190"/>
      <c r="E1791" s="191" t="str">
        <f>IF(Table2[[#This Row],[Tên hàng hóa]]&lt;&gt;0,VLOOKUP(Table2[[#This Row],[Tên hàng hóa]],Table1[[Tên hàng hóa]:[Quy cách]],2,0),"")</f>
        <v/>
      </c>
      <c r="F1791" s="191" t="str">
        <f>IF(Table2[[#This Row],[Tên hàng hóa]]&lt;&gt;0,VLOOKUP(Table2[[#This Row],[Tên hàng hóa]],Table1[[Tên hàng hóa]:[ĐVT]],3,0),"")</f>
        <v/>
      </c>
      <c r="G1791" s="192"/>
      <c r="H1791" s="192"/>
      <c r="I1791" s="193" t="str">
        <f>IF(Table2[[#This Row],[Số lượng]]&lt;&gt;0,Table2[[#This Row],[Số lượng]]*Table2[[#This Row],[Đơn giá mua]],"")</f>
        <v/>
      </c>
      <c r="J1791" s="193" t="str">
        <f ca="1">IF(AND(Table2[[#This Row],[Tên hàng hóa]]&lt;&gt;0,D1792=""),SUM(OFFSET(Table2[[#This Row],[Thành tiền]],0,0,-COUNTIF(Table2[Số HĐ],Table2[[#This Row],[Số HĐ]]))),"")</f>
        <v/>
      </c>
      <c r="K1791" s="192"/>
      <c r="L17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91" s="194"/>
    </row>
    <row r="1792" spans="1:13" ht="35.1" customHeight="1" x14ac:dyDescent="0.2">
      <c r="A1792" s="187">
        <v>42674</v>
      </c>
      <c r="B1792" s="188" t="s">
        <v>3959</v>
      </c>
      <c r="C1792" s="140" t="s">
        <v>586</v>
      </c>
      <c r="D1792" s="190" t="s">
        <v>274</v>
      </c>
      <c r="E1792" s="191" t="str">
        <f>IF(Table2[[#This Row],[Tên hàng hóa]]&lt;&gt;0,VLOOKUP(Table2[[#This Row],[Tên hàng hóa]],Table1[[Tên hàng hóa]:[Quy cách]],2,0),"")</f>
        <v>Cảm Biến</v>
      </c>
      <c r="F1792" s="191" t="str">
        <f>IF(Table2[[#This Row],[Tên hàng hóa]]&lt;&gt;0,VLOOKUP(Table2[[#This Row],[Tên hàng hóa]],Table1[[Tên hàng hóa]:[ĐVT]],3,0),"")</f>
        <v>Cái</v>
      </c>
      <c r="G1792" s="192">
        <v>568156.66666666663</v>
      </c>
      <c r="H1792" s="192">
        <v>10</v>
      </c>
      <c r="I1792" s="193">
        <f>IF(Table2[[#This Row],[Số lượng]]&lt;&gt;0,Table2[[#This Row],[Số lượng]]*Table2[[#This Row],[Đơn giá mua]],"")</f>
        <v>5681566.666666666</v>
      </c>
      <c r="J1792" s="193" t="str">
        <f ca="1">IF(AND(Table2[[#This Row],[Tên hàng hóa]]&lt;&gt;0,D1793=""),SUM(OFFSET(Table2[[#This Row],[Thành tiền]],0,0,-COUNTIF(Table2[Số HĐ],Table2[[#This Row],[Số HĐ]]))),"")</f>
        <v/>
      </c>
      <c r="K1792" s="192"/>
      <c r="L17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92" s="194"/>
    </row>
    <row r="1793" spans="1:13" ht="35.1" customHeight="1" x14ac:dyDescent="0.2">
      <c r="A1793" s="187">
        <v>42674</v>
      </c>
      <c r="B1793" s="188" t="s">
        <v>3959</v>
      </c>
      <c r="C1793" s="140" t="s">
        <v>586</v>
      </c>
      <c r="D1793" s="190" t="s">
        <v>69</v>
      </c>
      <c r="E1793" s="191" t="str">
        <f>IF(Table2[[#This Row],[Tên hàng hóa]]&lt;&gt;0,VLOOKUP(Table2[[#This Row],[Tên hàng hóa]],Table1[[Tên hàng hóa]:[Quy cách]],2,0),"")</f>
        <v>Bộ Điều Khiển Lập Trình</v>
      </c>
      <c r="F1793" s="191" t="str">
        <f>IF(Table2[[#This Row],[Tên hàng hóa]]&lt;&gt;0,VLOOKUP(Table2[[#This Row],[Tên hàng hóa]],Table1[[Tên hàng hóa]:[ĐVT]],3,0),"")</f>
        <v>Cái</v>
      </c>
      <c r="G1793" s="192">
        <v>482420.66666666669</v>
      </c>
      <c r="H1793" s="192">
        <v>2</v>
      </c>
      <c r="I1793" s="193">
        <f>IF(Table2[[#This Row],[Số lượng]]&lt;&gt;0,Table2[[#This Row],[Số lượng]]*Table2[[#This Row],[Đơn giá mua]],"")</f>
        <v>964841.33333333337</v>
      </c>
      <c r="J1793" s="193" t="str">
        <f ca="1">IF(AND(Table2[[#This Row],[Tên hàng hóa]]&lt;&gt;0,D1794=""),SUM(OFFSET(Table2[[#This Row],[Thành tiền]],0,0,-COUNTIF(Table2[Số HĐ],Table2[[#This Row],[Số HĐ]]))),"")</f>
        <v/>
      </c>
      <c r="K1793" s="192"/>
      <c r="L17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93" s="194"/>
    </row>
    <row r="1794" spans="1:13" ht="35.1" customHeight="1" x14ac:dyDescent="0.2">
      <c r="A1794" s="187">
        <v>42674</v>
      </c>
      <c r="B1794" s="188" t="s">
        <v>3959</v>
      </c>
      <c r="C1794" s="140" t="s">
        <v>586</v>
      </c>
      <c r="D1794" s="190" t="s">
        <v>80</v>
      </c>
      <c r="E1794" s="191" t="str">
        <f>IF(Table2[[#This Row],[Tên hàng hóa]]&lt;&gt;0,VLOOKUP(Table2[[#This Row],[Tên hàng hóa]],Table1[[Tên hàng hóa]:[Quy cách]],2,0),"")</f>
        <v>Bộ Điều Khiển Lập Trình</v>
      </c>
      <c r="F1794" s="191" t="str">
        <f>IF(Table2[[#This Row],[Tên hàng hóa]]&lt;&gt;0,VLOOKUP(Table2[[#This Row],[Tên hàng hóa]],Table1[[Tên hàng hóa]:[ĐVT]],3,0),"")</f>
        <v>Cái</v>
      </c>
      <c r="G1794" s="192">
        <v>3205896.6666666665</v>
      </c>
      <c r="H1794" s="192">
        <v>2</v>
      </c>
      <c r="I1794" s="193">
        <f>IF(Table2[[#This Row],[Số lượng]]&lt;&gt;0,Table2[[#This Row],[Số lượng]]*Table2[[#This Row],[Đơn giá mua]],"")</f>
        <v>6411793.333333333</v>
      </c>
      <c r="J1794" s="193" t="str">
        <f ca="1">IF(AND(Table2[[#This Row],[Tên hàng hóa]]&lt;&gt;0,D1795=""),SUM(OFFSET(Table2[[#This Row],[Thành tiền]],0,0,-COUNTIF(Table2[Số HĐ],Table2[[#This Row],[Số HĐ]]))),"")</f>
        <v/>
      </c>
      <c r="K1794" s="192"/>
      <c r="L17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94" s="194"/>
    </row>
    <row r="1795" spans="1:13" ht="35.1" customHeight="1" x14ac:dyDescent="0.2">
      <c r="A1795" s="187">
        <v>42674</v>
      </c>
      <c r="B1795" s="188" t="s">
        <v>3959</v>
      </c>
      <c r="C1795" s="140" t="s">
        <v>586</v>
      </c>
      <c r="D1795" s="190" t="s">
        <v>2113</v>
      </c>
      <c r="E1795" s="191" t="str">
        <f>IF(Table2[[#This Row],[Tên hàng hóa]]&lt;&gt;0,VLOOKUP(Table2[[#This Row],[Tên hàng hóa]],Table1[[Tên hàng hóa]:[Quy cách]],2,0),"")</f>
        <v>Bộ Mã Hóa Xung(Encoder)</v>
      </c>
      <c r="F1795" s="191" t="str">
        <f>IF(Table2[[#This Row],[Tên hàng hóa]]&lt;&gt;0,VLOOKUP(Table2[[#This Row],[Tên hàng hóa]],Table1[[Tên hàng hóa]:[ĐVT]],3,0),"")</f>
        <v>Cái</v>
      </c>
      <c r="G1795" s="192">
        <v>1149776.6666666667</v>
      </c>
      <c r="H1795" s="192">
        <v>4</v>
      </c>
      <c r="I1795" s="193">
        <f>IF(Table2[[#This Row],[Số lượng]]&lt;&gt;0,Table2[[#This Row],[Số lượng]]*Table2[[#This Row],[Đơn giá mua]],"")</f>
        <v>4599106.666666667</v>
      </c>
      <c r="J1795" s="193" t="str">
        <f ca="1">IF(AND(Table2[[#This Row],[Tên hàng hóa]]&lt;&gt;0,D1796=""),SUM(OFFSET(Table2[[#This Row],[Thành tiền]],0,0,-COUNTIF(Table2[Số HĐ],Table2[[#This Row],[Số HĐ]]))),"")</f>
        <v/>
      </c>
      <c r="K1795" s="192"/>
      <c r="L17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95" s="194"/>
    </row>
    <row r="1796" spans="1:13" ht="35.1" customHeight="1" x14ac:dyDescent="0.2">
      <c r="A1796" s="187">
        <v>42674</v>
      </c>
      <c r="B1796" s="188" t="s">
        <v>3959</v>
      </c>
      <c r="C1796" s="140" t="s">
        <v>586</v>
      </c>
      <c r="D1796" s="190" t="s">
        <v>2735</v>
      </c>
      <c r="E1796" s="191" t="str">
        <f>IF(Table2[[#This Row],[Tên hàng hóa]]&lt;&gt;0,VLOOKUP(Table2[[#This Row],[Tên hàng hóa]],Table1[[Tên hàng hóa]:[Quy cách]],2,0),"")</f>
        <v>Cảm Biến</v>
      </c>
      <c r="F1796" s="191" t="str">
        <f>IF(Table2[[#This Row],[Tên hàng hóa]]&lt;&gt;0,VLOOKUP(Table2[[#This Row],[Tên hàng hóa]],Table1[[Tên hàng hóa]:[ĐVT]],3,0),"")</f>
        <v>Cái</v>
      </c>
      <c r="G1796" s="192">
        <v>1507696.6666666667</v>
      </c>
      <c r="H1796" s="192">
        <v>1</v>
      </c>
      <c r="I1796" s="193">
        <f>IF(Table2[[#This Row],[Số lượng]]&lt;&gt;0,Table2[[#This Row],[Số lượng]]*Table2[[#This Row],[Đơn giá mua]],"")</f>
        <v>1507696.6666666667</v>
      </c>
      <c r="J1796" s="193" t="str">
        <f ca="1">IF(AND(Table2[[#This Row],[Tên hàng hóa]]&lt;&gt;0,D1797=""),SUM(OFFSET(Table2[[#This Row],[Thành tiền]],0,0,-COUNTIF(Table2[Số HĐ],Table2[[#This Row],[Số HĐ]]))),"")</f>
        <v/>
      </c>
      <c r="K1796" s="192"/>
      <c r="L17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96" s="194"/>
    </row>
    <row r="1797" spans="1:13" ht="35.1" customHeight="1" x14ac:dyDescent="0.2">
      <c r="A1797" s="187">
        <v>42674</v>
      </c>
      <c r="B1797" s="188" t="s">
        <v>3959</v>
      </c>
      <c r="C1797" s="140" t="s">
        <v>586</v>
      </c>
      <c r="D1797" s="190" t="s">
        <v>3360</v>
      </c>
      <c r="E1797" s="191" t="str">
        <f>IF(Table2[[#This Row],[Tên hàng hóa]]&lt;&gt;0,VLOOKUP(Table2[[#This Row],[Tên hàng hóa]],Table1[[Tên hàng hóa]:[Quy cách]],2,0),"")</f>
        <v>OMRON</v>
      </c>
      <c r="F1797" s="191" t="str">
        <f>IF(Table2[[#This Row],[Tên hàng hóa]]&lt;&gt;0,VLOOKUP(Table2[[#This Row],[Tên hàng hóa]],Table1[[Tên hàng hóa]:[ĐVT]],3,0),"")</f>
        <v>Cái</v>
      </c>
      <c r="G1797" s="192">
        <v>545786.66666666663</v>
      </c>
      <c r="H1797" s="192">
        <v>3</v>
      </c>
      <c r="I1797" s="193">
        <f>IF(Table2[[#This Row],[Số lượng]]&lt;&gt;0,Table2[[#This Row],[Số lượng]]*Table2[[#This Row],[Đơn giá mua]],"")</f>
        <v>1637360</v>
      </c>
      <c r="J1797" s="193" t="str">
        <f ca="1">IF(AND(Table2[[#This Row],[Tên hàng hóa]]&lt;&gt;0,D1798=""),SUM(OFFSET(Table2[[#This Row],[Thành tiền]],0,0,-COUNTIF(Table2[Số HĐ],Table2[[#This Row],[Số HĐ]]))),"")</f>
        <v/>
      </c>
      <c r="K1797" s="192"/>
      <c r="L17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97" s="194"/>
    </row>
    <row r="1798" spans="1:13" ht="35.1" customHeight="1" x14ac:dyDescent="0.2">
      <c r="A1798" s="187">
        <v>42674</v>
      </c>
      <c r="B1798" s="188" t="s">
        <v>3959</v>
      </c>
      <c r="C1798" s="140" t="s">
        <v>586</v>
      </c>
      <c r="D1798" s="190" t="s">
        <v>1225</v>
      </c>
      <c r="E1798" s="191" t="str">
        <f>IF(Table2[[#This Row],[Tên hàng hóa]]&lt;&gt;0,VLOOKUP(Table2[[#This Row],[Tên hàng hóa]],Table1[[Tên hàng hóa]:[Quy cách]],2,0),"")</f>
        <v>Cảm Biến</v>
      </c>
      <c r="F1798" s="191" t="str">
        <f>IF(Table2[[#This Row],[Tên hàng hóa]]&lt;&gt;0,VLOOKUP(Table2[[#This Row],[Tên hàng hóa]],Table1[[Tên hàng hóa]:[ĐVT]],3,0),"")</f>
        <v>Cái</v>
      </c>
      <c r="G1798" s="192">
        <v>389196.66666666669</v>
      </c>
      <c r="H1798" s="192">
        <v>5</v>
      </c>
      <c r="I1798" s="193">
        <f>IF(Table2[[#This Row],[Số lượng]]&lt;&gt;0,Table2[[#This Row],[Số lượng]]*Table2[[#This Row],[Đơn giá mua]],"")</f>
        <v>1945983.3333333335</v>
      </c>
      <c r="J1798" s="193" t="str">
        <f ca="1">IF(AND(Table2[[#This Row],[Tên hàng hóa]]&lt;&gt;0,D1799=""),SUM(OFFSET(Table2[[#This Row],[Thành tiền]],0,0,-COUNTIF(Table2[Số HĐ],Table2[[#This Row],[Số HĐ]]))),"")</f>
        <v/>
      </c>
      <c r="K1798" s="192"/>
      <c r="L17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98" s="194"/>
    </row>
    <row r="1799" spans="1:13" ht="35.1" customHeight="1" x14ac:dyDescent="0.2">
      <c r="A1799" s="187">
        <v>42674</v>
      </c>
      <c r="B1799" s="188" t="s">
        <v>3959</v>
      </c>
      <c r="C1799" s="140" t="s">
        <v>586</v>
      </c>
      <c r="D1799" s="190" t="s">
        <v>267</v>
      </c>
      <c r="E1799" s="191" t="str">
        <f>IF(Table2[[#This Row],[Tên hàng hóa]]&lt;&gt;0,VLOOKUP(Table2[[#This Row],[Tên hàng hóa]],Table1[[Tên hàng hóa]:[Quy cách]],2,0),"")</f>
        <v>Cảm Biến</v>
      </c>
      <c r="F1799" s="191" t="str">
        <f>IF(Table2[[#This Row],[Tên hàng hóa]]&lt;&gt;0,VLOOKUP(Table2[[#This Row],[Tên hàng hóa]],Table1[[Tên hàng hóa]:[ĐVT]],3,0),"")</f>
        <v>Cái</v>
      </c>
      <c r="G1799" s="192">
        <v>545786.66666666663</v>
      </c>
      <c r="H1799" s="192">
        <v>10</v>
      </c>
      <c r="I1799" s="193">
        <f>IF(Table2[[#This Row],[Số lượng]]&lt;&gt;0,Table2[[#This Row],[Số lượng]]*Table2[[#This Row],[Đơn giá mua]],"")</f>
        <v>5457866.666666666</v>
      </c>
      <c r="J1799" s="193" t="str">
        <f ca="1">IF(AND(Table2[[#This Row],[Tên hàng hóa]]&lt;&gt;0,D1800=""),SUM(OFFSET(Table2[[#This Row],[Thành tiền]],0,0,-COUNTIF(Table2[Số HĐ],Table2[[#This Row],[Số HĐ]]))),"")</f>
        <v/>
      </c>
      <c r="K1799" s="192"/>
      <c r="L17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799" s="194"/>
    </row>
    <row r="1800" spans="1:13" ht="35.1" customHeight="1" x14ac:dyDescent="0.2">
      <c r="A1800" s="187">
        <v>42674</v>
      </c>
      <c r="B1800" s="188" t="s">
        <v>3959</v>
      </c>
      <c r="C1800" s="140" t="s">
        <v>586</v>
      </c>
      <c r="D1800" s="190" t="s">
        <v>1558</v>
      </c>
      <c r="E1800" s="191" t="str">
        <f>IF(Table2[[#This Row],[Tên hàng hóa]]&lt;&gt;0,VLOOKUP(Table2[[#This Row],[Tên hàng hóa]],Table1[[Tên hàng hóa]:[Quy cách]],2,0),"")</f>
        <v>Bộ Điều Khiển Lập Trình</v>
      </c>
      <c r="F1800" s="191" t="str">
        <f>IF(Table2[[#This Row],[Tên hàng hóa]]&lt;&gt;0,VLOOKUP(Table2[[#This Row],[Tên hàng hóa]],Table1[[Tên hàng hóa]:[ĐVT]],3,0),"")</f>
        <v>Cái</v>
      </c>
      <c r="G1800" s="192">
        <v>3283006.6666666665</v>
      </c>
      <c r="H1800" s="192">
        <v>2</v>
      </c>
      <c r="I1800" s="193">
        <f>IF(Table2[[#This Row],[Số lượng]]&lt;&gt;0,Table2[[#This Row],[Số lượng]]*Table2[[#This Row],[Đơn giá mua]],"")</f>
        <v>6566013.333333333</v>
      </c>
      <c r="J1800" s="193" t="str">
        <f ca="1">IF(AND(Table2[[#This Row],[Tên hàng hóa]]&lt;&gt;0,D1801=""),SUM(OFFSET(Table2[[#This Row],[Thành tiền]],0,0,-COUNTIF(Table2[Số HĐ],Table2[[#This Row],[Số HĐ]]))),"")</f>
        <v/>
      </c>
      <c r="K1800" s="192"/>
      <c r="L18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00" s="194"/>
    </row>
    <row r="1801" spans="1:13" ht="35.1" customHeight="1" x14ac:dyDescent="0.2">
      <c r="A1801" s="187">
        <v>42674</v>
      </c>
      <c r="B1801" s="188" t="s">
        <v>3959</v>
      </c>
      <c r="C1801" s="140" t="s">
        <v>586</v>
      </c>
      <c r="D1801" s="190" t="s">
        <v>247</v>
      </c>
      <c r="E1801" s="191" t="str">
        <f>IF(Table2[[#This Row],[Tên hàng hóa]]&lt;&gt;0,VLOOKUP(Table2[[#This Row],[Tên hàng hóa]],Table1[[Tên hàng hóa]:[Quy cách]],2,0),"")</f>
        <v>Cảm Biến</v>
      </c>
      <c r="F1801" s="191" t="str">
        <f>IF(Table2[[#This Row],[Tên hàng hóa]]&lt;&gt;0,VLOOKUP(Table2[[#This Row],[Tên hàng hóa]],Table1[[Tên hàng hóa]:[ĐVT]],3,0),"")</f>
        <v>Cái</v>
      </c>
      <c r="G1801" s="192">
        <v>501046.66666666669</v>
      </c>
      <c r="H1801" s="192">
        <v>10</v>
      </c>
      <c r="I1801" s="193">
        <f>IF(Table2[[#This Row],[Số lượng]]&lt;&gt;0,Table2[[#This Row],[Số lượng]]*Table2[[#This Row],[Đơn giá mua]],"")</f>
        <v>5010466.666666667</v>
      </c>
      <c r="J1801" s="193" t="str">
        <f ca="1">IF(AND(Table2[[#This Row],[Tên hàng hóa]]&lt;&gt;0,D1802=""),SUM(OFFSET(Table2[[#This Row],[Thành tiền]],0,0,-COUNTIF(Table2[Số HĐ],Table2[[#This Row],[Số HĐ]]))),"")</f>
        <v/>
      </c>
      <c r="K1801" s="192"/>
      <c r="L18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01" s="194"/>
    </row>
    <row r="1802" spans="1:13" ht="35.1" customHeight="1" x14ac:dyDescent="0.2">
      <c r="A1802" s="187">
        <v>42674</v>
      </c>
      <c r="B1802" s="188" t="s">
        <v>3959</v>
      </c>
      <c r="C1802" s="140" t="s">
        <v>586</v>
      </c>
      <c r="D1802" s="190" t="s">
        <v>224</v>
      </c>
      <c r="E1802" s="191" t="str">
        <f>IF(Table2[[#This Row],[Tên hàng hóa]]&lt;&gt;0,VLOOKUP(Table2[[#This Row],[Tên hàng hóa]],Table1[[Tên hàng hóa]:[Quy cách]],2,0),"")</f>
        <v>Cảm Biến</v>
      </c>
      <c r="F1802" s="191" t="str">
        <f>IF(Table2[[#This Row],[Tên hàng hóa]]&lt;&gt;0,VLOOKUP(Table2[[#This Row],[Tên hàng hóa]],Table1[[Tên hàng hóa]:[ĐVT]],3,0),"")</f>
        <v>Cái</v>
      </c>
      <c r="G1802" s="192">
        <v>1105036.6666666667</v>
      </c>
      <c r="H1802" s="192">
        <v>3</v>
      </c>
      <c r="I1802" s="193">
        <f>IF(Table2[[#This Row],[Số lượng]]&lt;&gt;0,Table2[[#This Row],[Số lượng]]*Table2[[#This Row],[Đơn giá mua]],"")</f>
        <v>3315110</v>
      </c>
      <c r="J1802" s="193" t="str">
        <f ca="1">IF(AND(Table2[[#This Row],[Tên hàng hóa]]&lt;&gt;0,D1803=""),SUM(OFFSET(Table2[[#This Row],[Thành tiền]],0,0,-COUNTIF(Table2[Số HĐ],Table2[[#This Row],[Số HĐ]]))),"")</f>
        <v/>
      </c>
      <c r="K1802" s="192"/>
      <c r="L18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02" s="194"/>
    </row>
    <row r="1803" spans="1:13" ht="35.1" customHeight="1" x14ac:dyDescent="0.2">
      <c r="A1803" s="187">
        <v>42674</v>
      </c>
      <c r="B1803" s="188" t="s">
        <v>3959</v>
      </c>
      <c r="C1803" s="140" t="s">
        <v>586</v>
      </c>
      <c r="D1803" s="190" t="s">
        <v>132</v>
      </c>
      <c r="E1803" s="191" t="str">
        <f>IF(Table2[[#This Row],[Tên hàng hóa]]&lt;&gt;0,VLOOKUP(Table2[[#This Row],[Tên hàng hóa]],Table1[[Tên hàng hóa]:[Quy cách]],2,0),"")</f>
        <v>Bộ Điều Khiển Nhiệt Độ</v>
      </c>
      <c r="F1803" s="191" t="str">
        <f>IF(Table2[[#This Row],[Tên hàng hóa]]&lt;&gt;0,VLOOKUP(Table2[[#This Row],[Tên hàng hóa]],Table1[[Tên hàng hóa]:[ĐVT]],3,0),"")</f>
        <v>Cái</v>
      </c>
      <c r="G1803" s="192">
        <v>1172146.6666666667</v>
      </c>
      <c r="H1803" s="192">
        <v>3</v>
      </c>
      <c r="I1803" s="193">
        <f>IF(Table2[[#This Row],[Số lượng]]&lt;&gt;0,Table2[[#This Row],[Số lượng]]*Table2[[#This Row],[Đơn giá mua]],"")</f>
        <v>3516440</v>
      </c>
      <c r="J1803" s="193" t="str">
        <f ca="1">IF(AND(Table2[[#This Row],[Tên hàng hóa]]&lt;&gt;0,D1804=""),SUM(OFFSET(Table2[[#This Row],[Thành tiền]],0,0,-COUNTIF(Table2[Số HĐ],Table2[[#This Row],[Số HĐ]]))),"")</f>
        <v/>
      </c>
      <c r="K1803" s="192"/>
      <c r="L18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03" s="194"/>
    </row>
    <row r="1804" spans="1:13" ht="35.1" customHeight="1" x14ac:dyDescent="0.2">
      <c r="A1804" s="187">
        <v>42674</v>
      </c>
      <c r="B1804" s="188" t="s">
        <v>3959</v>
      </c>
      <c r="C1804" s="140" t="s">
        <v>586</v>
      </c>
      <c r="D1804" s="190" t="s">
        <v>639</v>
      </c>
      <c r="E1804" s="191" t="str">
        <f>IF(Table2[[#This Row],[Tên hàng hóa]]&lt;&gt;0,VLOOKUP(Table2[[#This Row],[Tên hàng hóa]],Table1[[Tên hàng hóa]:[Quy cách]],2,0),"")</f>
        <v>Timer</v>
      </c>
      <c r="F1804" s="191" t="str">
        <f>IF(Table2[[#This Row],[Tên hàng hóa]]&lt;&gt;0,VLOOKUP(Table2[[#This Row],[Tên hàng hóa]],Table1[[Tên hàng hóa]:[ĐVT]],3,0),"")</f>
        <v>Cái</v>
      </c>
      <c r="G1804" s="192">
        <v>1127406.6666666667</v>
      </c>
      <c r="H1804" s="192">
        <v>3</v>
      </c>
      <c r="I1804" s="193">
        <f>IF(Table2[[#This Row],[Số lượng]]&lt;&gt;0,Table2[[#This Row],[Số lượng]]*Table2[[#This Row],[Đơn giá mua]],"")</f>
        <v>3382220</v>
      </c>
      <c r="J1804" s="193" t="str">
        <f ca="1">IF(AND(Table2[[#This Row],[Tên hàng hóa]]&lt;&gt;0,D1805=""),SUM(OFFSET(Table2[[#This Row],[Thành tiền]],0,0,-COUNTIF(Table2[Số HĐ],Table2[[#This Row],[Số HĐ]]))),"")</f>
        <v/>
      </c>
      <c r="K1804" s="192"/>
      <c r="L18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04" s="194"/>
    </row>
    <row r="1805" spans="1:13" ht="35.1" customHeight="1" x14ac:dyDescent="0.2">
      <c r="A1805" s="187">
        <v>42674</v>
      </c>
      <c r="B1805" s="188" t="s">
        <v>3959</v>
      </c>
      <c r="C1805" s="140" t="s">
        <v>586</v>
      </c>
      <c r="D1805" s="190" t="s">
        <v>390</v>
      </c>
      <c r="E1805" s="191" t="str">
        <f>IF(Table2[[#This Row],[Tên hàng hóa]]&lt;&gt;0,VLOOKUP(Table2[[#This Row],[Tên hàng hóa]],Table1[[Tên hàng hóa]:[Quy cách]],2,0),"")</f>
        <v>Timer</v>
      </c>
      <c r="F1805" s="191" t="str">
        <f>IF(Table2[[#This Row],[Tên hàng hóa]]&lt;&gt;0,VLOOKUP(Table2[[#This Row],[Tên hàng hóa]],Table1[[Tên hàng hóa]:[ĐVT]],3,0),"")</f>
        <v>Cái</v>
      </c>
      <c r="G1805" s="192">
        <v>1843246.6666666667</v>
      </c>
      <c r="H1805" s="192">
        <v>2</v>
      </c>
      <c r="I1805" s="193">
        <f>IF(Table2[[#This Row],[Số lượng]]&lt;&gt;0,Table2[[#This Row],[Số lượng]]*Table2[[#This Row],[Đơn giá mua]],"")</f>
        <v>3686493.3333333335</v>
      </c>
      <c r="J1805" s="193">
        <f ca="1">IF(AND(Table2[[#This Row],[Tên hàng hóa]]&lt;&gt;0,D1806=""),SUM(OFFSET(Table2[[#This Row],[Thành tiền]],0,0,-COUNTIF(Table2[Số HĐ],Table2[[#This Row],[Số HĐ]]))),"")</f>
        <v>53682958</v>
      </c>
      <c r="K1805" s="192" t="s">
        <v>464</v>
      </c>
      <c r="L1805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05" s="194" t="s">
        <v>3960</v>
      </c>
    </row>
    <row r="1806" spans="1:13" ht="35.1" customHeight="1" x14ac:dyDescent="0.2">
      <c r="A1806" s="187"/>
      <c r="B1806" s="188"/>
      <c r="C1806" s="189" t="str">
        <f t="shared" ref="C1806:C1811" si="44">IF(AND(D1806&lt;&gt;0,D1807=""),C1805,"")</f>
        <v/>
      </c>
      <c r="D1806" s="190"/>
      <c r="E1806" s="191" t="str">
        <f>IF(Table2[[#This Row],[Tên hàng hóa]]&lt;&gt;0,VLOOKUP(Table2[[#This Row],[Tên hàng hóa]],Table1[[Tên hàng hóa]:[Quy cách]],2,0),"")</f>
        <v/>
      </c>
      <c r="F1806" s="191" t="str">
        <f>IF(Table2[[#This Row],[Tên hàng hóa]]&lt;&gt;0,VLOOKUP(Table2[[#This Row],[Tên hàng hóa]],Table1[[Tên hàng hóa]:[ĐVT]],3,0),"")</f>
        <v/>
      </c>
      <c r="G1806" s="192"/>
      <c r="H1806" s="192"/>
      <c r="I1806" s="193" t="str">
        <f>IF(Table2[[#This Row],[Số lượng]]&lt;&gt;0,Table2[[#This Row],[Số lượng]]*Table2[[#This Row],[Đơn giá mua]],"")</f>
        <v/>
      </c>
      <c r="J1806" s="193" t="str">
        <f ca="1">IF(AND(Table2[[#This Row],[Tên hàng hóa]]&lt;&gt;0,D1807=""),SUM(OFFSET(Table2[[#This Row],[Thành tiền]],0,0,-COUNTIF(Table2[Số HĐ],Table2[[#This Row],[Số HĐ]]))),"")</f>
        <v/>
      </c>
      <c r="K1806" s="192"/>
      <c r="L18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06" s="194"/>
    </row>
    <row r="1807" spans="1:13" ht="35.1" customHeight="1" x14ac:dyDescent="0.2">
      <c r="A1807" s="187">
        <v>42675</v>
      </c>
      <c r="B1807" s="188" t="s">
        <v>3962</v>
      </c>
      <c r="C1807" s="189" t="s">
        <v>1119</v>
      </c>
      <c r="D1807" s="190" t="s">
        <v>2197</v>
      </c>
      <c r="E1807" s="191" t="str">
        <f>IF(Table2[[#This Row],[Tên hàng hóa]]&lt;&gt;0,VLOOKUP(Table2[[#This Row],[Tên hàng hóa]],Table1[[Tên hàng hóa]:[Quy cách]],2,0),"")</f>
        <v>Schneider</v>
      </c>
      <c r="F1807" s="191" t="str">
        <f>IF(Table2[[#This Row],[Tên hàng hóa]]&lt;&gt;0,VLOOKUP(Table2[[#This Row],[Tên hàng hóa]],Table1[[Tên hàng hóa]:[ĐVT]],3,0),"")</f>
        <v>Cái</v>
      </c>
      <c r="G1807" s="192">
        <v>198000</v>
      </c>
      <c r="H1807" s="192">
        <v>20</v>
      </c>
      <c r="I1807" s="193">
        <f>IF(Table2[[#This Row],[Số lượng]]&lt;&gt;0,Table2[[#This Row],[Số lượng]]*Table2[[#This Row],[Đơn giá mua]],"")</f>
        <v>3960000</v>
      </c>
      <c r="J1807" s="193">
        <f ca="1">IF(AND(Table2[[#This Row],[Tên hàng hóa]]&lt;&gt;0,D1808=""),SUM(OFFSET(Table2[[#This Row],[Thành tiền]],0,0,-COUNTIF(Table2[Số HĐ],Table2[[#This Row],[Số HĐ]]))),"")</f>
        <v>3960000</v>
      </c>
      <c r="K1807" s="192" t="s">
        <v>464</v>
      </c>
      <c r="L1807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07" s="194" t="s">
        <v>4032</v>
      </c>
    </row>
    <row r="1808" spans="1:13" ht="35.1" customHeight="1" x14ac:dyDescent="0.2">
      <c r="A1808" s="187"/>
      <c r="B1808" s="188"/>
      <c r="C1808" s="189" t="str">
        <f t="shared" si="44"/>
        <v/>
      </c>
      <c r="D1808" s="190"/>
      <c r="E1808" s="191" t="str">
        <f>IF(Table2[[#This Row],[Tên hàng hóa]]&lt;&gt;0,VLOOKUP(Table2[[#This Row],[Tên hàng hóa]],Table1[[Tên hàng hóa]:[Quy cách]],2,0),"")</f>
        <v/>
      </c>
      <c r="F1808" s="191" t="str">
        <f>IF(Table2[[#This Row],[Tên hàng hóa]]&lt;&gt;0,VLOOKUP(Table2[[#This Row],[Tên hàng hóa]],Table1[[Tên hàng hóa]:[ĐVT]],3,0),"")</f>
        <v/>
      </c>
      <c r="G1808" s="192"/>
      <c r="H1808" s="192"/>
      <c r="I1808" s="193" t="str">
        <f>IF(Table2[[#This Row],[Số lượng]]&lt;&gt;0,Table2[[#This Row],[Số lượng]]*Table2[[#This Row],[Đơn giá mua]],"")</f>
        <v/>
      </c>
      <c r="J1808" s="193" t="str">
        <f ca="1">IF(AND(Table2[[#This Row],[Tên hàng hóa]]&lt;&gt;0,D1809=""),SUM(OFFSET(Table2[[#This Row],[Thành tiền]],0,0,-COUNTIF(Table2[Số HĐ],Table2[[#This Row],[Số HĐ]]))),"")</f>
        <v/>
      </c>
      <c r="K1808" s="192"/>
      <c r="L18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08" s="194"/>
    </row>
    <row r="1809" spans="1:13" ht="35.1" customHeight="1" x14ac:dyDescent="0.2">
      <c r="A1809" s="187">
        <v>42676</v>
      </c>
      <c r="B1809" s="188" t="s">
        <v>3963</v>
      </c>
      <c r="C1809" s="189" t="s">
        <v>1119</v>
      </c>
      <c r="D1809" s="190" t="s">
        <v>2005</v>
      </c>
      <c r="E1809" s="191" t="str">
        <f>IF(Table2[[#This Row],[Tên hàng hóa]]&lt;&gt;0,VLOOKUP(Table2[[#This Row],[Tên hàng hóa]],Table1[[Tên hàng hóa]:[Quy cách]],2,0),"")</f>
        <v>Schneider</v>
      </c>
      <c r="F1809" s="191" t="str">
        <f>IF(Table2[[#This Row],[Tên hàng hóa]]&lt;&gt;0,VLOOKUP(Table2[[#This Row],[Tên hàng hóa]],Table1[[Tên hàng hóa]:[ĐVT]],3,0),"")</f>
        <v>Cái</v>
      </c>
      <c r="G1809" s="192">
        <v>1210000</v>
      </c>
      <c r="H1809" s="192">
        <v>3</v>
      </c>
      <c r="I1809" s="193">
        <f>IF(Table2[[#This Row],[Số lượng]]&lt;&gt;0,Table2[[#This Row],[Số lượng]]*Table2[[#This Row],[Đơn giá mua]],"")</f>
        <v>3630000</v>
      </c>
      <c r="J1809" s="193" t="str">
        <f ca="1">IF(AND(Table2[[#This Row],[Tên hàng hóa]]&lt;&gt;0,D1810=""),SUM(OFFSET(Table2[[#This Row],[Thành tiền]],0,0,-COUNTIF(Table2[Số HĐ],Table2[[#This Row],[Số HĐ]]))),"")</f>
        <v/>
      </c>
      <c r="K1809" s="192"/>
      <c r="L18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09" s="194"/>
    </row>
    <row r="1810" spans="1:13" ht="35.1" customHeight="1" x14ac:dyDescent="0.2">
      <c r="A1810" s="187">
        <v>42676</v>
      </c>
      <c r="B1810" s="188" t="s">
        <v>3963</v>
      </c>
      <c r="C1810" s="189" t="str">
        <f t="shared" si="44"/>
        <v>CTY TNHH KỸ THUẬT ĐIỆN - TỰ ĐỘNG HÓA A&amp;E</v>
      </c>
      <c r="D1810" s="190" t="s">
        <v>3055</v>
      </c>
      <c r="E1810" s="191" t="str">
        <f>IF(Table2[[#This Row],[Tên hàng hóa]]&lt;&gt;0,VLOOKUP(Table2[[#This Row],[Tên hàng hóa]],Table1[[Tên hàng hóa]:[Quy cách]],2,0),"")</f>
        <v>Schneider</v>
      </c>
      <c r="F1810" s="191" t="str">
        <f>IF(Table2[[#This Row],[Tên hàng hóa]]&lt;&gt;0,VLOOKUP(Table2[[#This Row],[Tên hàng hóa]],Table1[[Tên hàng hóa]:[ĐVT]],3,0),"")</f>
        <v>Cái</v>
      </c>
      <c r="G1810" s="192">
        <v>37400</v>
      </c>
      <c r="H1810" s="192">
        <v>2</v>
      </c>
      <c r="I1810" s="193">
        <f>IF(Table2[[#This Row],[Số lượng]]&lt;&gt;0,Table2[[#This Row],[Số lượng]]*Table2[[#This Row],[Đơn giá mua]],"")</f>
        <v>74800</v>
      </c>
      <c r="J1810" s="193">
        <f ca="1">IF(AND(Table2[[#This Row],[Tên hàng hóa]]&lt;&gt;0,D1811=""),SUM(OFFSET(Table2[[#This Row],[Thành tiền]],0,0,-COUNTIF(Table2[Số HĐ],Table2[[#This Row],[Số HĐ]]))),"")</f>
        <v>3704800</v>
      </c>
      <c r="K1810" s="192" t="s">
        <v>464</v>
      </c>
      <c r="L1810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10" s="194" t="s">
        <v>4032</v>
      </c>
    </row>
    <row r="1811" spans="1:13" ht="35.1" customHeight="1" x14ac:dyDescent="0.2">
      <c r="A1811" s="187"/>
      <c r="B1811" s="188"/>
      <c r="C1811" s="189" t="str">
        <f t="shared" si="44"/>
        <v/>
      </c>
      <c r="D1811" s="190"/>
      <c r="E1811" s="191" t="str">
        <f>IF(Table2[[#This Row],[Tên hàng hóa]]&lt;&gt;0,VLOOKUP(Table2[[#This Row],[Tên hàng hóa]],Table1[[Tên hàng hóa]:[Quy cách]],2,0),"")</f>
        <v/>
      </c>
      <c r="F1811" s="191" t="str">
        <f>IF(Table2[[#This Row],[Tên hàng hóa]]&lt;&gt;0,VLOOKUP(Table2[[#This Row],[Tên hàng hóa]],Table1[[Tên hàng hóa]:[ĐVT]],3,0),"")</f>
        <v/>
      </c>
      <c r="G1811" s="192"/>
      <c r="H1811" s="192"/>
      <c r="I1811" s="193" t="str">
        <f>IF(Table2[[#This Row],[Số lượng]]&lt;&gt;0,Table2[[#This Row],[Số lượng]]*Table2[[#This Row],[Đơn giá mua]],"")</f>
        <v/>
      </c>
      <c r="J1811" s="193" t="str">
        <f ca="1">IF(AND(Table2[[#This Row],[Tên hàng hóa]]&lt;&gt;0,D1812=""),SUM(OFFSET(Table2[[#This Row],[Thành tiền]],0,0,-COUNTIF(Table2[Số HĐ],Table2[[#This Row],[Số HĐ]]))),"")</f>
        <v/>
      </c>
      <c r="K1811" s="192"/>
      <c r="L181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11" s="194"/>
    </row>
    <row r="1812" spans="1:13" ht="35.1" customHeight="1" x14ac:dyDescent="0.2">
      <c r="A1812" s="187">
        <v>42672</v>
      </c>
      <c r="B1812" s="188" t="s">
        <v>3992</v>
      </c>
      <c r="C1812" s="189" t="s">
        <v>521</v>
      </c>
      <c r="D1812" s="190" t="s">
        <v>3966</v>
      </c>
      <c r="E1812" s="191" t="str">
        <f>IF(Table2[[#This Row],[Tên hàng hóa]]&lt;&gt;0,VLOOKUP(Table2[[#This Row],[Tên hàng hóa]],Table1[[Tên hàng hóa]:[Quy cách]],2,0),"")</f>
        <v>VIỆT NAM</v>
      </c>
      <c r="F1812" s="191" t="str">
        <f>IF(Table2[[#This Row],[Tên hàng hóa]]&lt;&gt;0,VLOOKUP(Table2[[#This Row],[Tên hàng hóa]],Table1[[Tên hàng hóa]:[ĐVT]],3,0),"")</f>
        <v>Cái</v>
      </c>
      <c r="G1812" s="192">
        <v>220000</v>
      </c>
      <c r="H1812" s="192">
        <v>3</v>
      </c>
      <c r="I1812" s="193">
        <f>IF(Table2[[#This Row],[Số lượng]]&lt;&gt;0,Table2[[#This Row],[Số lượng]]*Table2[[#This Row],[Đơn giá mua]],"")</f>
        <v>660000</v>
      </c>
      <c r="J1812" s="193" t="str">
        <f ca="1">IF(AND(Table2[[#This Row],[Tên hàng hóa]]&lt;&gt;0,D1813=""),SUM(OFFSET(Table2[[#This Row],[Thành tiền]],0,0,-COUNTIF(Table2[Số HĐ],Table2[[#This Row],[Số HĐ]]))),"")</f>
        <v/>
      </c>
      <c r="K1812" s="192"/>
      <c r="L18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12" s="194"/>
    </row>
    <row r="1813" spans="1:13" ht="35.1" customHeight="1" x14ac:dyDescent="0.2">
      <c r="A1813" s="187">
        <v>42672</v>
      </c>
      <c r="B1813" s="188" t="s">
        <v>3992</v>
      </c>
      <c r="C1813" s="189" t="s">
        <v>521</v>
      </c>
      <c r="D1813" s="190" t="s">
        <v>3967</v>
      </c>
      <c r="E1813" s="191" t="str">
        <f>IF(Table2[[#This Row],[Tên hàng hóa]]&lt;&gt;0,VLOOKUP(Table2[[#This Row],[Tên hàng hóa]],Table1[[Tên hàng hóa]:[Quy cách]],2,0),"")</f>
        <v>VIỆT NAM</v>
      </c>
      <c r="F1813" s="191" t="str">
        <f>IF(Table2[[#This Row],[Tên hàng hóa]]&lt;&gt;0,VLOOKUP(Table2[[#This Row],[Tên hàng hóa]],Table1[[Tên hàng hóa]:[ĐVT]],3,0),"")</f>
        <v>Cái</v>
      </c>
      <c r="G1813" s="192">
        <v>11000</v>
      </c>
      <c r="H1813" s="192">
        <v>10</v>
      </c>
      <c r="I1813" s="193">
        <f>IF(Table2[[#This Row],[Số lượng]]&lt;&gt;0,Table2[[#This Row],[Số lượng]]*Table2[[#This Row],[Đơn giá mua]],"")</f>
        <v>110000</v>
      </c>
      <c r="J1813" s="193" t="str">
        <f ca="1">IF(AND(Table2[[#This Row],[Tên hàng hóa]]&lt;&gt;0,D1814=""),SUM(OFFSET(Table2[[#This Row],[Thành tiền]],0,0,-COUNTIF(Table2[Số HĐ],Table2[[#This Row],[Số HĐ]]))),"")</f>
        <v/>
      </c>
      <c r="K1813" s="192"/>
      <c r="L18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13" s="194"/>
    </row>
    <row r="1814" spans="1:13" ht="35.1" customHeight="1" x14ac:dyDescent="0.2">
      <c r="A1814" s="187">
        <v>42672</v>
      </c>
      <c r="B1814" s="188" t="s">
        <v>3992</v>
      </c>
      <c r="C1814" s="189" t="s">
        <v>521</v>
      </c>
      <c r="D1814" s="190" t="s">
        <v>389</v>
      </c>
      <c r="E1814" s="191" t="str">
        <f>IF(Table2[[#This Row],[Tên hàng hóa]]&lt;&gt;0,VLOOKUP(Table2[[#This Row],[Tên hàng hóa]],Table1[[Tên hàng hóa]:[Quy cách]],2,0),"")</f>
        <v>Relay</v>
      </c>
      <c r="F1814" s="191" t="str">
        <f>IF(Table2[[#This Row],[Tên hàng hóa]]&lt;&gt;0,VLOOKUP(Table2[[#This Row],[Tên hàng hóa]],Table1[[Tên hàng hóa]:[ĐVT]],3,0),"")</f>
        <v>Cái</v>
      </c>
      <c r="G1814" s="192">
        <v>748000</v>
      </c>
      <c r="H1814" s="192">
        <v>5</v>
      </c>
      <c r="I1814" s="193">
        <f>IF(Table2[[#This Row],[Số lượng]]&lt;&gt;0,Table2[[#This Row],[Số lượng]]*Table2[[#This Row],[Đơn giá mua]],"")</f>
        <v>3740000</v>
      </c>
      <c r="J1814" s="193" t="str">
        <f ca="1">IF(AND(Table2[[#This Row],[Tên hàng hóa]]&lt;&gt;0,D1815=""),SUM(OFFSET(Table2[[#This Row],[Thành tiền]],0,0,-COUNTIF(Table2[Số HĐ],Table2[[#This Row],[Số HĐ]]))),"")</f>
        <v/>
      </c>
      <c r="K1814" s="192"/>
      <c r="L18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14" s="194"/>
    </row>
    <row r="1815" spans="1:13" ht="35.1" customHeight="1" x14ac:dyDescent="0.2">
      <c r="A1815" s="187">
        <v>42672</v>
      </c>
      <c r="B1815" s="188" t="s">
        <v>3992</v>
      </c>
      <c r="C1815" s="189" t="s">
        <v>521</v>
      </c>
      <c r="D1815" s="190" t="s">
        <v>3988</v>
      </c>
      <c r="E1815" s="191" t="str">
        <f>IF(Table2[[#This Row],[Tên hàng hóa]]&lt;&gt;0,VLOOKUP(Table2[[#This Row],[Tên hàng hóa]],Table1[[Tên hàng hóa]:[Quy cách]],2,0),"")</f>
        <v>OMRON</v>
      </c>
      <c r="F1815" s="191" t="str">
        <f>IF(Table2[[#This Row],[Tên hàng hóa]]&lt;&gt;0,VLOOKUP(Table2[[#This Row],[Tên hàng hóa]],Table1[[Tên hàng hóa]:[ĐVT]],3,0),"")</f>
        <v>Cái</v>
      </c>
      <c r="G1815" s="192">
        <v>59400</v>
      </c>
      <c r="H1815" s="192">
        <v>2</v>
      </c>
      <c r="I1815" s="193">
        <f>IF(Table2[[#This Row],[Số lượng]]&lt;&gt;0,Table2[[#This Row],[Số lượng]]*Table2[[#This Row],[Đơn giá mua]],"")</f>
        <v>118800</v>
      </c>
      <c r="J1815" s="193" t="str">
        <f ca="1">IF(AND(Table2[[#This Row],[Tên hàng hóa]]&lt;&gt;0,D1816=""),SUM(OFFSET(Table2[[#This Row],[Thành tiền]],0,0,-COUNTIF(Table2[Số HĐ],Table2[[#This Row],[Số HĐ]]))),"")</f>
        <v/>
      </c>
      <c r="K1815" s="192"/>
      <c r="L18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15" s="194"/>
    </row>
    <row r="1816" spans="1:13" ht="35.1" customHeight="1" x14ac:dyDescent="0.2">
      <c r="A1816" s="187">
        <v>42672</v>
      </c>
      <c r="B1816" s="188" t="s">
        <v>3992</v>
      </c>
      <c r="C1816" s="189" t="s">
        <v>521</v>
      </c>
      <c r="D1816" s="190" t="s">
        <v>431</v>
      </c>
      <c r="E1816" s="191" t="str">
        <f>IF(Table2[[#This Row],[Tên hàng hóa]]&lt;&gt;0,VLOOKUP(Table2[[#This Row],[Tên hàng hóa]],Table1[[Tên hàng hóa]:[Quy cách]],2,0),"")</f>
        <v>Socket</v>
      </c>
      <c r="F1816" s="191" t="str">
        <f>IF(Table2[[#This Row],[Tên hàng hóa]]&lt;&gt;0,VLOOKUP(Table2[[#This Row],[Tên hàng hóa]],Table1[[Tên hàng hóa]:[ĐVT]],3,0),"")</f>
        <v>Cái</v>
      </c>
      <c r="G1816" s="192">
        <v>34100</v>
      </c>
      <c r="H1816" s="192">
        <v>2</v>
      </c>
      <c r="I1816" s="193">
        <f>IF(Table2[[#This Row],[Số lượng]]&lt;&gt;0,Table2[[#This Row],[Số lượng]]*Table2[[#This Row],[Đơn giá mua]],"")</f>
        <v>68200</v>
      </c>
      <c r="J1816" s="193" t="str">
        <f ca="1">IF(AND(Table2[[#This Row],[Tên hàng hóa]]&lt;&gt;0,D1817=""),SUM(OFFSET(Table2[[#This Row],[Thành tiền]],0,0,-COUNTIF(Table2[Số HĐ],Table2[[#This Row],[Số HĐ]]))),"")</f>
        <v/>
      </c>
      <c r="K1816" s="192"/>
      <c r="L18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16" s="194"/>
    </row>
    <row r="1817" spans="1:13" ht="35.1" customHeight="1" x14ac:dyDescent="0.2">
      <c r="A1817" s="187">
        <v>42672</v>
      </c>
      <c r="B1817" s="188" t="s">
        <v>3992</v>
      </c>
      <c r="C1817" s="189" t="s">
        <v>521</v>
      </c>
      <c r="D1817" s="190" t="s">
        <v>330</v>
      </c>
      <c r="E1817" s="191" t="str">
        <f>IF(Table2[[#This Row],[Tên hàng hóa]]&lt;&gt;0,VLOOKUP(Table2[[#This Row],[Tên hàng hóa]],Table1[[Tên hàng hóa]:[Quy cách]],2,0),"")</f>
        <v>Màn Hình Cảm Ứng</v>
      </c>
      <c r="F1817" s="191" t="str">
        <f>IF(Table2[[#This Row],[Tên hàng hóa]]&lt;&gt;0,VLOOKUP(Table2[[#This Row],[Tên hàng hóa]],Table1[[Tên hàng hóa]:[ĐVT]],3,0),"")</f>
        <v>Cái</v>
      </c>
      <c r="G1817" s="192">
        <v>4125000</v>
      </c>
      <c r="H1817" s="192">
        <v>1</v>
      </c>
      <c r="I1817" s="193">
        <f>IF(Table2[[#This Row],[Số lượng]]&lt;&gt;0,Table2[[#This Row],[Số lượng]]*Table2[[#This Row],[Đơn giá mua]],"")</f>
        <v>4125000</v>
      </c>
      <c r="J1817" s="193">
        <f ca="1">IF(AND(Table2[[#This Row],[Tên hàng hóa]]&lt;&gt;0,D1818=""),SUM(OFFSET(Table2[[#This Row],[Thành tiền]],0,0,-COUNTIF(Table2[Số HĐ],Table2[[#This Row],[Số HĐ]]))),"")</f>
        <v>8822000</v>
      </c>
      <c r="K1817" s="192">
        <v>0</v>
      </c>
      <c r="L1817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8822000</v>
      </c>
      <c r="M1817" s="194"/>
    </row>
    <row r="1818" spans="1:13" ht="35.1" customHeight="1" x14ac:dyDescent="0.2">
      <c r="A1818" s="187"/>
      <c r="B1818" s="188"/>
      <c r="C1818" s="189" t="str">
        <f>IF(AND(D1818&lt;&gt;0,D1819=""),C1733,"")</f>
        <v/>
      </c>
      <c r="D1818" s="190"/>
      <c r="E1818" s="191" t="str">
        <f>IF(Table2[[#This Row],[Tên hàng hóa]]&lt;&gt;0,VLOOKUP(Table2[[#This Row],[Tên hàng hóa]],Table1[[Tên hàng hóa]:[Quy cách]],2,0),"")</f>
        <v/>
      </c>
      <c r="F1818" s="191" t="str">
        <f>IF(Table2[[#This Row],[Tên hàng hóa]]&lt;&gt;0,VLOOKUP(Table2[[#This Row],[Tên hàng hóa]],Table1[[Tên hàng hóa]:[ĐVT]],3,0),"")</f>
        <v/>
      </c>
      <c r="G1818" s="192"/>
      <c r="H1818" s="192"/>
      <c r="I1818" s="193" t="str">
        <f>IF(Table2[[#This Row],[Số lượng]]&lt;&gt;0,Table2[[#This Row],[Số lượng]]*Table2[[#This Row],[Đơn giá mua]],"")</f>
        <v/>
      </c>
      <c r="J1818" s="193" t="str">
        <f ca="1">IF(AND(Table2[[#This Row],[Tên hàng hóa]]&lt;&gt;0,D1819=""),SUM(OFFSET(Table2[[#This Row],[Thành tiền]],0,0,-COUNTIF(Table2[Số HĐ],Table2[[#This Row],[Số HĐ]]))),"")</f>
        <v/>
      </c>
      <c r="K1818" s="192"/>
      <c r="L18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18" s="194"/>
    </row>
    <row r="1819" spans="1:13" ht="35.1" customHeight="1" x14ac:dyDescent="0.2">
      <c r="A1819" s="187">
        <v>42676</v>
      </c>
      <c r="B1819" s="188" t="s">
        <v>3993</v>
      </c>
      <c r="C1819" s="189" t="s">
        <v>521</v>
      </c>
      <c r="D1819" s="190" t="s">
        <v>84</v>
      </c>
      <c r="E1819" s="191" t="str">
        <f>IF(Table2[[#This Row],[Tên hàng hóa]]&lt;&gt;0,VLOOKUP(Table2[[#This Row],[Tên hàng hóa]],Table1[[Tên hàng hóa]:[Quy cách]],2,0),"")</f>
        <v>Bộ Điều Khiển Lập Trình</v>
      </c>
      <c r="F1819" s="191" t="str">
        <f>IF(Table2[[#This Row],[Tên hàng hóa]]&lt;&gt;0,VLOOKUP(Table2[[#This Row],[Tên hàng hóa]],Table1[[Tên hàng hóa]:[ĐVT]],3,0),"")</f>
        <v>Cái</v>
      </c>
      <c r="G1819" s="192">
        <v>11000000</v>
      </c>
      <c r="H1819" s="192">
        <v>1</v>
      </c>
      <c r="I1819" s="193">
        <f>IF(Table2[[#This Row],[Số lượng]]&lt;&gt;0,Table2[[#This Row],[Số lượng]]*Table2[[#This Row],[Đơn giá mua]],"")</f>
        <v>11000000</v>
      </c>
      <c r="J1819" s="193">
        <f ca="1">IF(AND(Table2[[#This Row],[Tên hàng hóa]]&lt;&gt;0,D1820=""),SUM(OFFSET(Table2[[#This Row],[Thành tiền]],0,0,-COUNTIF(Table2[Số HĐ],Table2[[#This Row],[Số HĐ]]))),"")</f>
        <v>11000000</v>
      </c>
      <c r="K1819" s="192">
        <v>0</v>
      </c>
      <c r="L1819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11000000</v>
      </c>
      <c r="M1819" s="194"/>
    </row>
    <row r="1820" spans="1:13" ht="35.1" customHeight="1" x14ac:dyDescent="0.2">
      <c r="A1820" s="187"/>
      <c r="B1820" s="188"/>
      <c r="C1820" s="189" t="str">
        <f t="shared" ref="C1820:C1826" si="45">IF(AND(D1820&lt;&gt;0,D1821=""),C1819,"")</f>
        <v/>
      </c>
      <c r="D1820" s="190"/>
      <c r="E1820" s="191" t="str">
        <f>IF(Table2[[#This Row],[Tên hàng hóa]]&lt;&gt;0,VLOOKUP(Table2[[#This Row],[Tên hàng hóa]],Table1[[Tên hàng hóa]:[Quy cách]],2,0),"")</f>
        <v/>
      </c>
      <c r="F1820" s="191" t="str">
        <f>IF(Table2[[#This Row],[Tên hàng hóa]]&lt;&gt;0,VLOOKUP(Table2[[#This Row],[Tên hàng hóa]],Table1[[Tên hàng hóa]:[ĐVT]],3,0),"")</f>
        <v/>
      </c>
      <c r="G1820" s="192"/>
      <c r="H1820" s="192"/>
      <c r="I1820" s="193" t="str">
        <f>IF(Table2[[#This Row],[Số lượng]]&lt;&gt;0,Table2[[#This Row],[Số lượng]]*Table2[[#This Row],[Đơn giá mua]],"")</f>
        <v/>
      </c>
      <c r="J1820" s="193" t="str">
        <f ca="1">IF(AND(Table2[[#This Row],[Tên hàng hóa]]&lt;&gt;0,D1821=""),SUM(OFFSET(Table2[[#This Row],[Thành tiền]],0,0,-COUNTIF(Table2[Số HĐ],Table2[[#This Row],[Số HĐ]]))),"")</f>
        <v/>
      </c>
      <c r="K1820" s="192"/>
      <c r="L18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20" s="194"/>
    </row>
    <row r="1821" spans="1:13" ht="35.1" customHeight="1" x14ac:dyDescent="0.2">
      <c r="A1821" s="187">
        <v>42677</v>
      </c>
      <c r="B1821" s="188" t="s">
        <v>3994</v>
      </c>
      <c r="C1821" s="189" t="s">
        <v>521</v>
      </c>
      <c r="D1821" s="190" t="s">
        <v>1448</v>
      </c>
      <c r="E1821" s="191" t="str">
        <f>IF(Table2[[#This Row],[Tên hàng hóa]]&lt;&gt;0,VLOOKUP(Table2[[#This Row],[Tên hàng hóa]],Table1[[Tên hàng hóa]:[Quy cách]],2,0),"")</f>
        <v>Bộ lập trình</v>
      </c>
      <c r="F1821" s="191" t="str">
        <f>IF(Table2[[#This Row],[Tên hàng hóa]]&lt;&gt;0,VLOOKUP(Table2[[#This Row],[Tên hàng hóa]],Table1[[Tên hàng hóa]:[ĐVT]],3,0),"")</f>
        <v>Cái</v>
      </c>
      <c r="G1821" s="192">
        <v>13750000</v>
      </c>
      <c r="H1821" s="192">
        <v>1</v>
      </c>
      <c r="I1821" s="193">
        <f>IF(Table2[[#This Row],[Số lượng]]&lt;&gt;0,Table2[[#This Row],[Số lượng]]*Table2[[#This Row],[Đơn giá mua]],"")</f>
        <v>13750000</v>
      </c>
      <c r="J1821" s="193">
        <f ca="1">IF(AND(Table2[[#This Row],[Tên hàng hóa]]&lt;&gt;0,D1822=""),SUM(OFFSET(Table2[[#This Row],[Thành tiền]],0,0,-COUNTIF(Table2[Số HĐ],Table2[[#This Row],[Số HĐ]]))),"")</f>
        <v>13750000</v>
      </c>
      <c r="K1821" s="192">
        <v>0</v>
      </c>
      <c r="L1821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13750000</v>
      </c>
      <c r="M1821" s="194"/>
    </row>
    <row r="1822" spans="1:13" ht="35.1" customHeight="1" x14ac:dyDescent="0.2">
      <c r="A1822" s="187"/>
      <c r="B1822" s="188"/>
      <c r="C1822" s="189" t="str">
        <f t="shared" si="45"/>
        <v/>
      </c>
      <c r="D1822" s="190"/>
      <c r="E1822" s="191" t="str">
        <f>IF(Table2[[#This Row],[Tên hàng hóa]]&lt;&gt;0,VLOOKUP(Table2[[#This Row],[Tên hàng hóa]],Table1[[Tên hàng hóa]:[Quy cách]],2,0),"")</f>
        <v/>
      </c>
      <c r="F1822" s="191" t="str">
        <f>IF(Table2[[#This Row],[Tên hàng hóa]]&lt;&gt;0,VLOOKUP(Table2[[#This Row],[Tên hàng hóa]],Table1[[Tên hàng hóa]:[ĐVT]],3,0),"")</f>
        <v/>
      </c>
      <c r="G1822" s="192"/>
      <c r="H1822" s="192"/>
      <c r="I1822" s="193" t="str">
        <f>IF(Table2[[#This Row],[Số lượng]]&lt;&gt;0,Table2[[#This Row],[Số lượng]]*Table2[[#This Row],[Đơn giá mua]],"")</f>
        <v/>
      </c>
      <c r="J1822" s="193" t="str">
        <f ca="1">IF(AND(Table2[[#This Row],[Tên hàng hóa]]&lt;&gt;0,D1823=""),SUM(OFFSET(Table2[[#This Row],[Thành tiền]],0,0,-COUNTIF(Table2[Số HĐ],Table2[[#This Row],[Số HĐ]]))),"")</f>
        <v/>
      </c>
      <c r="K1822" s="192"/>
      <c r="L18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22" s="194"/>
    </row>
    <row r="1823" spans="1:13" ht="35.1" customHeight="1" x14ac:dyDescent="0.2">
      <c r="A1823" s="187">
        <v>42677</v>
      </c>
      <c r="B1823" s="188" t="s">
        <v>3995</v>
      </c>
      <c r="C1823" s="189" t="s">
        <v>1119</v>
      </c>
      <c r="D1823" s="190" t="s">
        <v>1110</v>
      </c>
      <c r="E1823" s="191" t="str">
        <f>IF(Table2[[#This Row],[Tên hàng hóa]]&lt;&gt;0,VLOOKUP(Table2[[#This Row],[Tên hàng hóa]],Table1[[Tên hàng hóa]:[Quy cách]],2,0),"")</f>
        <v>Schneider</v>
      </c>
      <c r="F1823" s="191" t="str">
        <f>IF(Table2[[#This Row],[Tên hàng hóa]]&lt;&gt;0,VLOOKUP(Table2[[#This Row],[Tên hàng hóa]],Table1[[Tên hàng hóa]:[ĐVT]],3,0),"")</f>
        <v>Cái</v>
      </c>
      <c r="G1823" s="192">
        <v>338800</v>
      </c>
      <c r="H1823" s="192">
        <v>14</v>
      </c>
      <c r="I1823" s="193">
        <f>IF(Table2[[#This Row],[Số lượng]]&lt;&gt;0,Table2[[#This Row],[Số lượng]]*Table2[[#This Row],[Đơn giá mua]],"")</f>
        <v>4743200</v>
      </c>
      <c r="J1823" s="193" t="str">
        <f ca="1">IF(AND(Table2[[#This Row],[Tên hàng hóa]]&lt;&gt;0,D1824=""),SUM(OFFSET(Table2[[#This Row],[Thành tiền]],0,0,-COUNTIF(Table2[Số HĐ],Table2[[#This Row],[Số HĐ]]))),"")</f>
        <v/>
      </c>
      <c r="K1823" s="192"/>
      <c r="L18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23" s="194"/>
    </row>
    <row r="1824" spans="1:13" ht="35.1" customHeight="1" x14ac:dyDescent="0.2">
      <c r="A1824" s="187">
        <v>42677</v>
      </c>
      <c r="B1824" s="188" t="s">
        <v>3995</v>
      </c>
      <c r="C1824" s="189" t="s">
        <v>1119</v>
      </c>
      <c r="D1824" s="190" t="s">
        <v>1730</v>
      </c>
      <c r="E1824" s="191" t="str">
        <f>IF(Table2[[#This Row],[Tên hàng hóa]]&lt;&gt;0,VLOOKUP(Table2[[#This Row],[Tên hàng hóa]],Table1[[Tên hàng hóa]:[Quy cách]],2,0),"")</f>
        <v>Schneider</v>
      </c>
      <c r="F1824" s="191" t="str">
        <f>IF(Table2[[#This Row],[Tên hàng hóa]]&lt;&gt;0,VLOOKUP(Table2[[#This Row],[Tên hàng hóa]],Table1[[Tên hàng hóa]:[ĐVT]],3,0),"")</f>
        <v>Cái</v>
      </c>
      <c r="G1824" s="192">
        <v>301400</v>
      </c>
      <c r="H1824" s="192">
        <v>10</v>
      </c>
      <c r="I1824" s="193">
        <f>IF(Table2[[#This Row],[Số lượng]]&lt;&gt;0,Table2[[#This Row],[Số lượng]]*Table2[[#This Row],[Đơn giá mua]],"")</f>
        <v>3014000</v>
      </c>
      <c r="J1824" s="193" t="str">
        <f ca="1">IF(AND(Table2[[#This Row],[Tên hàng hóa]]&lt;&gt;0,D1825=""),SUM(OFFSET(Table2[[#This Row],[Thành tiền]],0,0,-COUNTIF(Table2[Số HĐ],Table2[[#This Row],[Số HĐ]]))),"")</f>
        <v/>
      </c>
      <c r="K1824" s="192"/>
      <c r="L18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24" s="194"/>
    </row>
    <row r="1825" spans="1:13" ht="35.1" customHeight="1" x14ac:dyDescent="0.2">
      <c r="A1825" s="187">
        <v>42677</v>
      </c>
      <c r="B1825" s="188" t="s">
        <v>3995</v>
      </c>
      <c r="C1825" s="189" t="s">
        <v>1119</v>
      </c>
      <c r="D1825" s="190" t="s">
        <v>2008</v>
      </c>
      <c r="E1825" s="191" t="str">
        <f>IF(Table2[[#This Row],[Tên hàng hóa]]&lt;&gt;0,VLOOKUP(Table2[[#This Row],[Tên hàng hóa]],Table1[[Tên hàng hóa]:[Quy cách]],2,0),"")</f>
        <v>Schneider</v>
      </c>
      <c r="F1825" s="191" t="str">
        <f>IF(Table2[[#This Row],[Tên hàng hóa]]&lt;&gt;0,VLOOKUP(Table2[[#This Row],[Tên hàng hóa]],Table1[[Tên hàng hóa]:[ĐVT]],3,0),"")</f>
        <v>Cái</v>
      </c>
      <c r="G1825" s="192">
        <v>775500</v>
      </c>
      <c r="H1825" s="192">
        <v>2</v>
      </c>
      <c r="I1825" s="193">
        <f>IF(Table2[[#This Row],[Số lượng]]&lt;&gt;0,Table2[[#This Row],[Số lượng]]*Table2[[#This Row],[Đơn giá mua]],"")</f>
        <v>1551000</v>
      </c>
      <c r="J1825" s="193">
        <f ca="1">IF(AND(Table2[[#This Row],[Tên hàng hóa]]&lt;&gt;0,D1826=""),SUM(OFFSET(Table2[[#This Row],[Thành tiền]],0,0,-COUNTIF(Table2[Số HĐ],Table2[[#This Row],[Số HĐ]]))),"")</f>
        <v>9308200</v>
      </c>
      <c r="K1825" s="192" t="s">
        <v>464</v>
      </c>
      <c r="L1825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25" s="194" t="s">
        <v>4032</v>
      </c>
    </row>
    <row r="1826" spans="1:13" ht="35.1" customHeight="1" x14ac:dyDescent="0.2">
      <c r="A1826" s="187"/>
      <c r="B1826" s="188"/>
      <c r="C1826" s="189" t="str">
        <f t="shared" si="45"/>
        <v/>
      </c>
      <c r="D1826" s="190"/>
      <c r="E1826" s="191" t="str">
        <f>IF(Table2[[#This Row],[Tên hàng hóa]]&lt;&gt;0,VLOOKUP(Table2[[#This Row],[Tên hàng hóa]],Table1[[Tên hàng hóa]:[Quy cách]],2,0),"")</f>
        <v/>
      </c>
      <c r="F1826" s="191" t="str">
        <f>IF(Table2[[#This Row],[Tên hàng hóa]]&lt;&gt;0,VLOOKUP(Table2[[#This Row],[Tên hàng hóa]],Table1[[Tên hàng hóa]:[ĐVT]],3,0),"")</f>
        <v/>
      </c>
      <c r="G1826" s="192"/>
      <c r="H1826" s="192"/>
      <c r="I1826" s="193" t="str">
        <f>IF(Table2[[#This Row],[Số lượng]]&lt;&gt;0,Table2[[#This Row],[Số lượng]]*Table2[[#This Row],[Đơn giá mua]],"")</f>
        <v/>
      </c>
      <c r="J1826" s="193" t="str">
        <f ca="1">IF(AND(Table2[[#This Row],[Tên hàng hóa]]&lt;&gt;0,D1827=""),SUM(OFFSET(Table2[[#This Row],[Thành tiền]],0,0,-COUNTIF(Table2[Số HĐ],Table2[[#This Row],[Số HĐ]]))),"")</f>
        <v/>
      </c>
      <c r="K1826" s="192"/>
      <c r="L18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26" s="194"/>
    </row>
    <row r="1827" spans="1:13" ht="35.1" customHeight="1" x14ac:dyDescent="0.2">
      <c r="A1827" s="187">
        <v>42681</v>
      </c>
      <c r="B1827" s="188" t="s">
        <v>4014</v>
      </c>
      <c r="C1827" s="189" t="s">
        <v>480</v>
      </c>
      <c r="D1827" s="190" t="s">
        <v>3450</v>
      </c>
      <c r="E1827" s="191" t="str">
        <f>IF(Table2[[#This Row],[Tên hàng hóa]]&lt;&gt;0,VLOOKUP(Table2[[#This Row],[Tên hàng hóa]],Table1[[Tên hàng hóa]:[Quy cách]],2,0),"")</f>
        <v>OMRON</v>
      </c>
      <c r="F1827" s="191" t="str">
        <f>IF(Table2[[#This Row],[Tên hàng hóa]]&lt;&gt;0,VLOOKUP(Table2[[#This Row],[Tên hàng hóa]],Table1[[Tên hàng hóa]:[ĐVT]],3,0),"")</f>
        <v>Cái</v>
      </c>
      <c r="G1827" s="192">
        <v>38500</v>
      </c>
      <c r="H1827" s="192">
        <v>10</v>
      </c>
      <c r="I1827" s="193">
        <f>IF(Table2[[#This Row],[Số lượng]]&lt;&gt;0,Table2[[#This Row],[Số lượng]]*Table2[[#This Row],[Đơn giá mua]],"")</f>
        <v>385000</v>
      </c>
      <c r="J1827" s="193" t="str">
        <f ca="1">IF(AND(Table2[[#This Row],[Tên hàng hóa]]&lt;&gt;0,D1828=""),SUM(OFFSET(Table2[[#This Row],[Thành tiền]],0,0,-COUNTIF(Table2[Số HĐ],Table2[[#This Row],[Số HĐ]]))),"")</f>
        <v/>
      </c>
      <c r="K1827" s="192"/>
      <c r="L182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27" s="194"/>
    </row>
    <row r="1828" spans="1:13" ht="35.1" customHeight="1" x14ac:dyDescent="0.2">
      <c r="A1828" s="187">
        <v>42681</v>
      </c>
      <c r="B1828" s="188" t="s">
        <v>4014</v>
      </c>
      <c r="C1828" s="189" t="s">
        <v>480</v>
      </c>
      <c r="D1828" s="190" t="s">
        <v>4013</v>
      </c>
      <c r="E1828" s="191" t="str">
        <f>IF(Table2[[#This Row],[Tên hàng hóa]]&lt;&gt;0,VLOOKUP(Table2[[#This Row],[Tên hàng hóa]],Table1[[Tên hàng hóa]:[Quy cách]],2,0),"")</f>
        <v>OMRON</v>
      </c>
      <c r="F1828" s="191" t="str">
        <f>IF(Table2[[#This Row],[Tên hàng hóa]]&lt;&gt;0,VLOOKUP(Table2[[#This Row],[Tên hàng hóa]],Table1[[Tên hàng hóa]:[ĐVT]],3,0),"")</f>
        <v>Cái</v>
      </c>
      <c r="G1828" s="192">
        <v>2395800</v>
      </c>
      <c r="H1828" s="192">
        <v>4</v>
      </c>
      <c r="I1828" s="193">
        <f>IF(Table2[[#This Row],[Số lượng]]&lt;&gt;0,Table2[[#This Row],[Số lượng]]*Table2[[#This Row],[Đơn giá mua]],"")</f>
        <v>9583200</v>
      </c>
      <c r="J1828" s="193" t="str">
        <f ca="1">IF(AND(Table2[[#This Row],[Tên hàng hóa]]&lt;&gt;0,D1829=""),SUM(OFFSET(Table2[[#This Row],[Thành tiền]],0,0,-COUNTIF(Table2[Số HĐ],Table2[[#This Row],[Số HĐ]]))),"")</f>
        <v/>
      </c>
      <c r="K1828" s="192"/>
      <c r="L18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28" s="194"/>
    </row>
    <row r="1829" spans="1:13" ht="35.1" customHeight="1" x14ac:dyDescent="0.2">
      <c r="A1829" s="187">
        <v>42681</v>
      </c>
      <c r="B1829" s="188" t="s">
        <v>4014</v>
      </c>
      <c r="C1829" s="189" t="s">
        <v>480</v>
      </c>
      <c r="D1829" s="190" t="s">
        <v>433</v>
      </c>
      <c r="E1829" s="191" t="str">
        <f>IF(Table2[[#This Row],[Tên hàng hóa]]&lt;&gt;0,VLOOKUP(Table2[[#This Row],[Tên hàng hóa]],Table1[[Tên hàng hóa]:[Quy cách]],2,0),"")</f>
        <v>Socket</v>
      </c>
      <c r="F1829" s="191" t="str">
        <f>IF(Table2[[#This Row],[Tên hàng hóa]]&lt;&gt;0,VLOOKUP(Table2[[#This Row],[Tên hàng hóa]],Table1[[Tên hàng hóa]:[ĐVT]],3,0),"")</f>
        <v>Cái</v>
      </c>
      <c r="G1829" s="192">
        <v>29700</v>
      </c>
      <c r="H1829" s="192">
        <v>10</v>
      </c>
      <c r="I1829" s="193">
        <f>IF(Table2[[#This Row],[Số lượng]]&lt;&gt;0,Table2[[#This Row],[Số lượng]]*Table2[[#This Row],[Đơn giá mua]],"")</f>
        <v>297000</v>
      </c>
      <c r="J1829" s="193" t="str">
        <f ca="1">IF(AND(Table2[[#This Row],[Tên hàng hóa]]&lt;&gt;0,D1830=""),SUM(OFFSET(Table2[[#This Row],[Thành tiền]],0,0,-COUNTIF(Table2[Số HĐ],Table2[[#This Row],[Số HĐ]]))),"")</f>
        <v/>
      </c>
      <c r="K1829" s="192"/>
      <c r="L18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29" s="194"/>
    </row>
    <row r="1830" spans="1:13" ht="35.1" customHeight="1" x14ac:dyDescent="0.2">
      <c r="A1830" s="187">
        <v>42681</v>
      </c>
      <c r="B1830" s="188" t="s">
        <v>4014</v>
      </c>
      <c r="C1830" s="189" t="s">
        <v>480</v>
      </c>
      <c r="D1830" s="190" t="s">
        <v>343</v>
      </c>
      <c r="E1830" s="191" t="str">
        <f>IF(Table2[[#This Row],[Tên hàng hóa]]&lt;&gt;0,VLOOKUP(Table2[[#This Row],[Tên hàng hóa]],Table1[[Tên hàng hóa]:[Quy cách]],2,0),"")</f>
        <v>Relay</v>
      </c>
      <c r="F1830" s="191" t="str">
        <f>IF(Table2[[#This Row],[Tên hàng hóa]]&lt;&gt;0,VLOOKUP(Table2[[#This Row],[Tên hàng hóa]],Table1[[Tên hàng hóa]:[ĐVT]],3,0),"")</f>
        <v>Cái</v>
      </c>
      <c r="G1830" s="192">
        <v>61050</v>
      </c>
      <c r="H1830" s="192">
        <v>6</v>
      </c>
      <c r="I1830" s="193">
        <f>IF(Table2[[#This Row],[Số lượng]]&lt;&gt;0,Table2[[#This Row],[Số lượng]]*Table2[[#This Row],[Đơn giá mua]],"")</f>
        <v>366300</v>
      </c>
      <c r="J1830" s="193" t="str">
        <f ca="1">IF(AND(Table2[[#This Row],[Tên hàng hóa]]&lt;&gt;0,D1831=""),SUM(OFFSET(Table2[[#This Row],[Thành tiền]],0,0,-COUNTIF(Table2[Số HĐ],Table2[[#This Row],[Số HĐ]]))),"")</f>
        <v/>
      </c>
      <c r="K1830" s="192"/>
      <c r="L18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30" s="194"/>
    </row>
    <row r="1831" spans="1:13" ht="35.1" customHeight="1" x14ac:dyDescent="0.2">
      <c r="A1831" s="187">
        <v>42681</v>
      </c>
      <c r="B1831" s="188" t="s">
        <v>4014</v>
      </c>
      <c r="C1831" s="189" t="s">
        <v>480</v>
      </c>
      <c r="D1831" s="190" t="s">
        <v>431</v>
      </c>
      <c r="E1831" s="191" t="str">
        <f>IF(Table2[[#This Row],[Tên hàng hóa]]&lt;&gt;0,VLOOKUP(Table2[[#This Row],[Tên hàng hóa]],Table1[[Tên hàng hóa]:[Quy cách]],2,0),"")</f>
        <v>Socket</v>
      </c>
      <c r="F1831" s="191" t="str">
        <f>IF(Table2[[#This Row],[Tên hàng hóa]]&lt;&gt;0,VLOOKUP(Table2[[#This Row],[Tên hàng hóa]],Table1[[Tên hàng hóa]:[ĐVT]],3,0),"")</f>
        <v>Cái</v>
      </c>
      <c r="G1831" s="192">
        <v>35200</v>
      </c>
      <c r="H1831" s="192">
        <v>6</v>
      </c>
      <c r="I1831" s="193">
        <f>IF(Table2[[#This Row],[Số lượng]]&lt;&gt;0,Table2[[#This Row],[Số lượng]]*Table2[[#This Row],[Đơn giá mua]],"")</f>
        <v>211200</v>
      </c>
      <c r="J1831" s="193">
        <f ca="1">IF(AND(Table2[[#This Row],[Tên hàng hóa]]&lt;&gt;0,D3016=""),SUM(OFFSET(Table2[[#This Row],[Thành tiền]],0,0,-COUNTIF(Table2[Số HĐ],Table2[[#This Row],[Số HĐ]]))),"")</f>
        <v>10842700</v>
      </c>
      <c r="K1831" s="192">
        <v>0</v>
      </c>
      <c r="L1831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10842700</v>
      </c>
      <c r="M1831" s="194"/>
    </row>
    <row r="1832" spans="1:13" ht="35.1" customHeight="1" x14ac:dyDescent="0.2">
      <c r="A1832" s="187"/>
      <c r="B1832" s="188"/>
      <c r="C1832" s="189" t="str">
        <f t="shared" ref="C1832:C1862" si="46">IF(AND(D1832&lt;&gt;0,D1833=""),C1831,"")</f>
        <v/>
      </c>
      <c r="D1832" s="190"/>
      <c r="E1832" s="191" t="str">
        <f>IF(Table2[[#This Row],[Tên hàng hóa]]&lt;&gt;0,VLOOKUP(Table2[[#This Row],[Tên hàng hóa]],Table1[[Tên hàng hóa]:[Quy cách]],2,0),"")</f>
        <v/>
      </c>
      <c r="F1832" s="191" t="str">
        <f>IF(Table2[[#This Row],[Tên hàng hóa]]&lt;&gt;0,VLOOKUP(Table2[[#This Row],[Tên hàng hóa]],Table1[[Tên hàng hóa]:[ĐVT]],3,0),"")</f>
        <v/>
      </c>
      <c r="G1832" s="192"/>
      <c r="H1832" s="192"/>
      <c r="I1832" s="193" t="str">
        <f>IF(Table2[[#This Row],[Số lượng]]&lt;&gt;0,Table2[[#This Row],[Số lượng]]*Table2[[#This Row],[Đơn giá mua]],"")</f>
        <v/>
      </c>
      <c r="J1832" s="193" t="str">
        <f ca="1">IF(AND(Table2[[#This Row],[Tên hàng hóa]]&lt;&gt;0,D1833=""),SUM(OFFSET(Table2[[#This Row],[Thành tiền]],0,0,-COUNTIF(Table2[Số HĐ],Table2[[#This Row],[Số HĐ]]))),"")</f>
        <v/>
      </c>
      <c r="K1832" s="192"/>
      <c r="L18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32" s="194"/>
    </row>
    <row r="1833" spans="1:13" ht="35.1" customHeight="1" x14ac:dyDescent="0.2">
      <c r="A1833" s="187">
        <v>42682</v>
      </c>
      <c r="B1833" s="188" t="s">
        <v>4020</v>
      </c>
      <c r="C1833" s="189" t="s">
        <v>4019</v>
      </c>
      <c r="D1833" s="190" t="s">
        <v>3324</v>
      </c>
      <c r="E1833" s="191" t="str">
        <f>IF(Table2[[#This Row],[Tên hàng hóa]]&lt;&gt;0,VLOOKUP(Table2[[#This Row],[Tên hàng hóa]],Table1[[Tên hàng hóa]:[Quy cách]],2,0),"")</f>
        <v>PANASONIC</v>
      </c>
      <c r="F1833" s="191" t="str">
        <f>IF(Table2[[#This Row],[Tên hàng hóa]]&lt;&gt;0,VLOOKUP(Table2[[#This Row],[Tên hàng hóa]],Table1[[Tên hàng hóa]:[ĐVT]],3,0),"")</f>
        <v>Cái</v>
      </c>
      <c r="G1833" s="192">
        <v>4090000</v>
      </c>
      <c r="H1833" s="192">
        <v>2</v>
      </c>
      <c r="I1833" s="193">
        <f>IF(Table2[[#This Row],[Số lượng]]&lt;&gt;0,Table2[[#This Row],[Số lượng]]*Table2[[#This Row],[Đơn giá mua]],"")</f>
        <v>8180000</v>
      </c>
      <c r="J1833" s="193">
        <f ca="1">IF(AND(Table2[[#This Row],[Tên hàng hóa]]&lt;&gt;0,D1834=""),SUM(OFFSET(Table2[[#This Row],[Thành tiền]],0,0,-COUNTIF(Table2[Số HĐ],Table2[[#This Row],[Số HĐ]]))),"")</f>
        <v>8180000</v>
      </c>
      <c r="K1833" s="192" t="s">
        <v>464</v>
      </c>
      <c r="L1833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33" s="194" t="s">
        <v>2136</v>
      </c>
    </row>
    <row r="1834" spans="1:13" ht="35.1" customHeight="1" x14ac:dyDescent="0.2">
      <c r="A1834" s="187"/>
      <c r="B1834" s="188"/>
      <c r="C1834" s="189" t="str">
        <f t="shared" si="46"/>
        <v/>
      </c>
      <c r="D1834" s="190"/>
      <c r="E1834" s="191" t="str">
        <f>IF(Table2[[#This Row],[Tên hàng hóa]]&lt;&gt;0,VLOOKUP(Table2[[#This Row],[Tên hàng hóa]],Table1[[Tên hàng hóa]:[Quy cách]],2,0),"")</f>
        <v/>
      </c>
      <c r="F1834" s="191" t="str">
        <f>IF(Table2[[#This Row],[Tên hàng hóa]]&lt;&gt;0,VLOOKUP(Table2[[#This Row],[Tên hàng hóa]],Table1[[Tên hàng hóa]:[ĐVT]],3,0),"")</f>
        <v/>
      </c>
      <c r="G1834" s="192"/>
      <c r="H1834" s="192"/>
      <c r="I1834" s="193" t="str">
        <f>IF(Table2[[#This Row],[Số lượng]]&lt;&gt;0,Table2[[#This Row],[Số lượng]]*Table2[[#This Row],[Đơn giá mua]],"")</f>
        <v/>
      </c>
      <c r="J1834" s="193" t="str">
        <f ca="1">IF(AND(Table2[[#This Row],[Tên hàng hóa]]&lt;&gt;0,D1835=""),SUM(OFFSET(Table2[[#This Row],[Thành tiền]],0,0,-COUNTIF(Table2[Số HĐ],Table2[[#This Row],[Số HĐ]]))),"")</f>
        <v/>
      </c>
      <c r="K1834" s="192"/>
      <c r="L18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34" s="194"/>
    </row>
    <row r="1835" spans="1:13" ht="35.1" customHeight="1" x14ac:dyDescent="0.2">
      <c r="A1835" s="187">
        <v>42682</v>
      </c>
      <c r="B1835" s="188" t="s">
        <v>4036</v>
      </c>
      <c r="C1835" s="189" t="s">
        <v>1119</v>
      </c>
      <c r="D1835" s="190" t="s">
        <v>2836</v>
      </c>
      <c r="E1835" s="191" t="str">
        <f>IF(Table2[[#This Row],[Tên hàng hóa]]&lt;&gt;0,VLOOKUP(Table2[[#This Row],[Tên hàng hóa]],Table1[[Tên hàng hóa]:[Quy cách]],2,0),"")</f>
        <v>Schneider</v>
      </c>
      <c r="F1835" s="191" t="str">
        <f>IF(Table2[[#This Row],[Tên hàng hóa]]&lt;&gt;0,VLOOKUP(Table2[[#This Row],[Tên hàng hóa]],Table1[[Tên hàng hóa]:[ĐVT]],3,0),"")</f>
        <v>Cái</v>
      </c>
      <c r="G1835" s="192">
        <v>139700</v>
      </c>
      <c r="H1835" s="192">
        <v>26</v>
      </c>
      <c r="I1835" s="193">
        <f>IF(Table2[[#This Row],[Số lượng]]&lt;&gt;0,Table2[[#This Row],[Số lượng]]*Table2[[#This Row],[Đơn giá mua]],"")</f>
        <v>3632200</v>
      </c>
      <c r="J1835" s="193">
        <f ca="1">IF(AND(Table2[[#This Row],[Tên hàng hóa]]&lt;&gt;0,D1836=""),SUM(OFFSET(Table2[[#This Row],[Thành tiền]],0,0,-COUNTIF(Table2[Số HĐ],Table2[[#This Row],[Số HĐ]]))),"")</f>
        <v>3632200</v>
      </c>
      <c r="K1835" s="192" t="s">
        <v>464</v>
      </c>
      <c r="L1835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35" s="194" t="s">
        <v>4142</v>
      </c>
    </row>
    <row r="1836" spans="1:13" ht="35.1" customHeight="1" x14ac:dyDescent="0.2">
      <c r="A1836" s="187"/>
      <c r="B1836" s="188"/>
      <c r="C1836" s="189" t="str">
        <f t="shared" si="46"/>
        <v/>
      </c>
      <c r="D1836" s="190"/>
      <c r="E1836" s="191" t="str">
        <f>IF(Table2[[#This Row],[Tên hàng hóa]]&lt;&gt;0,VLOOKUP(Table2[[#This Row],[Tên hàng hóa]],Table1[[Tên hàng hóa]:[Quy cách]],2,0),"")</f>
        <v/>
      </c>
      <c r="F1836" s="191" t="str">
        <f>IF(Table2[[#This Row],[Tên hàng hóa]]&lt;&gt;0,VLOOKUP(Table2[[#This Row],[Tên hàng hóa]],Table1[[Tên hàng hóa]:[ĐVT]],3,0),"")</f>
        <v/>
      </c>
      <c r="G1836" s="192"/>
      <c r="H1836" s="192"/>
      <c r="I1836" s="193" t="str">
        <f>IF(Table2[[#This Row],[Số lượng]]&lt;&gt;0,Table2[[#This Row],[Số lượng]]*Table2[[#This Row],[Đơn giá mua]],"")</f>
        <v/>
      </c>
      <c r="J1836" s="193" t="str">
        <f ca="1">IF(AND(Table2[[#This Row],[Tên hàng hóa]]&lt;&gt;0,D1837=""),SUM(OFFSET(Table2[[#This Row],[Thành tiền]],0,0,-COUNTIF(Table2[Số HĐ],Table2[[#This Row],[Số HĐ]]))),"")</f>
        <v/>
      </c>
      <c r="K1836" s="192"/>
      <c r="L18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36" s="194"/>
    </row>
    <row r="1837" spans="1:13" ht="35.1" customHeight="1" x14ac:dyDescent="0.2">
      <c r="A1837" s="187">
        <v>42683</v>
      </c>
      <c r="B1837" s="188" t="s">
        <v>4037</v>
      </c>
      <c r="C1837" s="189" t="s">
        <v>1119</v>
      </c>
      <c r="D1837" s="190" t="s">
        <v>4035</v>
      </c>
      <c r="E1837" s="191" t="str">
        <f>IF(Table2[[#This Row],[Tên hàng hóa]]&lt;&gt;0,VLOOKUP(Table2[[#This Row],[Tên hàng hóa]],Table1[[Tên hàng hóa]:[Quy cách]],2,0),"")</f>
        <v>BIẾN TẦN Schneider</v>
      </c>
      <c r="F1837" s="191" t="str">
        <f>IF(Table2[[#This Row],[Tên hàng hóa]]&lt;&gt;0,VLOOKUP(Table2[[#This Row],[Tên hàng hóa]],Table1[[Tên hàng hóa]:[ĐVT]],3,0),"")</f>
        <v>Cái</v>
      </c>
      <c r="G1837" s="192">
        <v>6724300</v>
      </c>
      <c r="H1837" s="192">
        <v>1</v>
      </c>
      <c r="I1837" s="193">
        <f>IF(Table2[[#This Row],[Số lượng]]&lt;&gt;0,Table2[[#This Row],[Số lượng]]*Table2[[#This Row],[Đơn giá mua]],"")</f>
        <v>6724300</v>
      </c>
      <c r="J1837" s="193">
        <f ca="1">IF(AND(Table2[[#This Row],[Tên hàng hóa]]&lt;&gt;0,D1838=""),SUM(OFFSET(Table2[[#This Row],[Thành tiền]],0,0,-COUNTIF(Table2[Số HĐ],Table2[[#This Row],[Số HĐ]]))),"")</f>
        <v>6724300</v>
      </c>
      <c r="K1837" s="192" t="s">
        <v>464</v>
      </c>
      <c r="L1837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37" s="194" t="s">
        <v>4142</v>
      </c>
    </row>
    <row r="1838" spans="1:13" ht="35.1" customHeight="1" x14ac:dyDescent="0.2">
      <c r="A1838" s="187"/>
      <c r="B1838" s="188"/>
      <c r="C1838" s="189" t="str">
        <f t="shared" si="46"/>
        <v/>
      </c>
      <c r="D1838" s="190"/>
      <c r="E1838" s="191" t="str">
        <f>IF(Table2[[#This Row],[Tên hàng hóa]]&lt;&gt;0,VLOOKUP(Table2[[#This Row],[Tên hàng hóa]],Table1[[Tên hàng hóa]:[Quy cách]],2,0),"")</f>
        <v/>
      </c>
      <c r="F1838" s="191" t="str">
        <f>IF(Table2[[#This Row],[Tên hàng hóa]]&lt;&gt;0,VLOOKUP(Table2[[#This Row],[Tên hàng hóa]],Table1[[Tên hàng hóa]:[ĐVT]],3,0),"")</f>
        <v/>
      </c>
      <c r="G1838" s="192"/>
      <c r="H1838" s="192"/>
      <c r="I1838" s="193" t="str">
        <f>IF(Table2[[#This Row],[Số lượng]]&lt;&gt;0,Table2[[#This Row],[Số lượng]]*Table2[[#This Row],[Đơn giá mua]],"")</f>
        <v/>
      </c>
      <c r="J1838" s="193" t="str">
        <f ca="1">IF(AND(Table2[[#This Row],[Tên hàng hóa]]&lt;&gt;0,D1839=""),SUM(OFFSET(Table2[[#This Row],[Thành tiền]],0,0,-COUNTIF(Table2[Số HĐ],Table2[[#This Row],[Số HĐ]]))),"")</f>
        <v/>
      </c>
      <c r="K1838" s="192"/>
      <c r="L18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38" s="194"/>
    </row>
    <row r="1839" spans="1:13" ht="35.1" customHeight="1" x14ac:dyDescent="0.2">
      <c r="A1839" s="187">
        <v>42683</v>
      </c>
      <c r="B1839" s="188" t="s">
        <v>4038</v>
      </c>
      <c r="C1839" s="189" t="s">
        <v>2414</v>
      </c>
      <c r="D1839" s="190" t="s">
        <v>4034</v>
      </c>
      <c r="E1839" s="191" t="str">
        <f>IF(Table2[[#This Row],[Tên hàng hóa]]&lt;&gt;0,VLOOKUP(Table2[[#This Row],[Tên hàng hóa]],Table1[[Tên hàng hóa]:[Quy cách]],2,0),"")</f>
        <v>Autonic</v>
      </c>
      <c r="F1839" s="191" t="str">
        <f>IF(Table2[[#This Row],[Tên hàng hóa]]&lt;&gt;0,VLOOKUP(Table2[[#This Row],[Tên hàng hóa]],Table1[[Tên hàng hóa]:[ĐVT]],3,0),"")</f>
        <v>Cái</v>
      </c>
      <c r="G1839" s="192">
        <v>235000</v>
      </c>
      <c r="H1839" s="192">
        <v>1</v>
      </c>
      <c r="I1839" s="193">
        <f>IF(Table2[[#This Row],[Số lượng]]&lt;&gt;0,Table2[[#This Row],[Số lượng]]*Table2[[#This Row],[Đơn giá mua]],"")</f>
        <v>235000</v>
      </c>
      <c r="J1839" s="193">
        <f ca="1">IF(AND(Table2[[#This Row],[Tên hàng hóa]]&lt;&gt;0,D1840=""),SUM(OFFSET(Table2[[#This Row],[Thành tiền]],0,0,-COUNTIF(Table2[Số HĐ],Table2[[#This Row],[Số HĐ]]))),"")</f>
        <v>235000</v>
      </c>
      <c r="K1839" s="192" t="s">
        <v>464</v>
      </c>
      <c r="L1839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39" s="194" t="s">
        <v>2136</v>
      </c>
    </row>
    <row r="1840" spans="1:13" ht="35.1" customHeight="1" x14ac:dyDescent="0.2">
      <c r="A1840" s="187"/>
      <c r="B1840" s="188"/>
      <c r="C1840" s="189" t="str">
        <f t="shared" si="46"/>
        <v/>
      </c>
      <c r="D1840" s="190"/>
      <c r="E1840" s="191" t="str">
        <f>IF(Table2[[#This Row],[Tên hàng hóa]]&lt;&gt;0,VLOOKUP(Table2[[#This Row],[Tên hàng hóa]],Table1[[Tên hàng hóa]:[Quy cách]],2,0),"")</f>
        <v/>
      </c>
      <c r="F1840" s="191" t="str">
        <f>IF(Table2[[#This Row],[Tên hàng hóa]]&lt;&gt;0,VLOOKUP(Table2[[#This Row],[Tên hàng hóa]],Table1[[Tên hàng hóa]:[ĐVT]],3,0),"")</f>
        <v/>
      </c>
      <c r="G1840" s="192"/>
      <c r="H1840" s="192"/>
      <c r="I1840" s="193" t="str">
        <f>IF(Table2[[#This Row],[Số lượng]]&lt;&gt;0,Table2[[#This Row],[Số lượng]]*Table2[[#This Row],[Đơn giá mua]],"")</f>
        <v/>
      </c>
      <c r="J1840" s="193" t="str">
        <f ca="1">IF(AND(Table2[[#This Row],[Tên hàng hóa]]&lt;&gt;0,D1841=""),SUM(OFFSET(Table2[[#This Row],[Thành tiền]],0,0,-COUNTIF(Table2[Số HĐ],Table2[[#This Row],[Số HĐ]]))),"")</f>
        <v/>
      </c>
      <c r="K1840" s="192"/>
      <c r="L18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40" s="194"/>
    </row>
    <row r="1841" spans="1:13" ht="35.1" customHeight="1" x14ac:dyDescent="0.2">
      <c r="A1841" s="187">
        <v>42682</v>
      </c>
      <c r="B1841" s="188" t="s">
        <v>4039</v>
      </c>
      <c r="C1841" s="189" t="s">
        <v>462</v>
      </c>
      <c r="D1841" s="190" t="s">
        <v>205</v>
      </c>
      <c r="E1841" s="191" t="str">
        <f>IF(Table2[[#This Row],[Tên hàng hóa]]&lt;&gt;0,VLOOKUP(Table2[[#This Row],[Tên hàng hóa]],Table1[[Tên hàng hóa]:[Quy cách]],2,0),"")</f>
        <v>Bộ Xử Lý Tín Hiệu Và Phụ Kiện</v>
      </c>
      <c r="F1841" s="191" t="str">
        <f>IF(Table2[[#This Row],[Tên hàng hóa]]&lt;&gt;0,VLOOKUP(Table2[[#This Row],[Tên hàng hóa]],Table1[[Tên hàng hóa]:[ĐVT]],3,0),"")</f>
        <v>Cái</v>
      </c>
      <c r="G1841" s="192">
        <v>4730000</v>
      </c>
      <c r="H1841" s="192">
        <v>1</v>
      </c>
      <c r="I1841" s="193">
        <f>IF(Table2[[#This Row],[Số lượng]]&lt;&gt;0,Table2[[#This Row],[Số lượng]]*Table2[[#This Row],[Đơn giá mua]],"")</f>
        <v>4730000</v>
      </c>
      <c r="J1841" s="193" t="str">
        <f ca="1">IF(AND(Table2[[#This Row],[Tên hàng hóa]]&lt;&gt;0,D1842=""),SUM(OFFSET(Table2[[#This Row],[Thành tiền]],0,0,-COUNTIF(Table2[Số HĐ],Table2[[#This Row],[Số HĐ]]))),"")</f>
        <v/>
      </c>
      <c r="K1841" s="192"/>
      <c r="L18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41" s="194"/>
    </row>
    <row r="1842" spans="1:13" ht="35.1" customHeight="1" x14ac:dyDescent="0.2">
      <c r="A1842" s="187">
        <v>42682</v>
      </c>
      <c r="B1842" s="188" t="s">
        <v>4039</v>
      </c>
      <c r="C1842" s="189" t="str">
        <f t="shared" si="46"/>
        <v>CN CTY TNHH KT &amp; TM Tiến Thành</v>
      </c>
      <c r="D1842" s="190" t="s">
        <v>198</v>
      </c>
      <c r="E1842" s="191" t="str">
        <f>IF(Table2[[#This Row],[Tên hàng hóa]]&lt;&gt;0,VLOOKUP(Table2[[#This Row],[Tên hàng hóa]],Table1[[Tên hàng hóa]:[Quy cách]],2,0),"")</f>
        <v>Bộ Xử Lý Tín Hiệu Và Phụ Kiện</v>
      </c>
      <c r="F1842" s="191" t="str">
        <f>IF(Table2[[#This Row],[Tên hàng hóa]]&lt;&gt;0,VLOOKUP(Table2[[#This Row],[Tên hàng hóa]],Table1[[Tên hàng hóa]:[ĐVT]],3,0),"")</f>
        <v>Cái</v>
      </c>
      <c r="G1842" s="192">
        <v>3956700</v>
      </c>
      <c r="H1842" s="192">
        <v>1</v>
      </c>
      <c r="I1842" s="193">
        <f>IF(Table2[[#This Row],[Số lượng]]&lt;&gt;0,Table2[[#This Row],[Số lượng]]*Table2[[#This Row],[Đơn giá mua]],"")</f>
        <v>3956700</v>
      </c>
      <c r="J1842" s="193">
        <f ca="1">IF(AND(Table2[[#This Row],[Tên hàng hóa]]&lt;&gt;0,D1843=""),SUM(OFFSET(Table2[[#This Row],[Thành tiền]],0,0,-COUNTIF(Table2[Số HĐ],Table2[[#This Row],[Số HĐ]]))),"")</f>
        <v>8686700</v>
      </c>
      <c r="K1842" s="192" t="s">
        <v>464</v>
      </c>
      <c r="L1842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42" s="194" t="s">
        <v>4185</v>
      </c>
    </row>
    <row r="1843" spans="1:13" ht="35.1" customHeight="1" x14ac:dyDescent="0.2">
      <c r="A1843" s="187"/>
      <c r="B1843" s="188"/>
      <c r="C1843" s="189" t="str">
        <f t="shared" si="46"/>
        <v/>
      </c>
      <c r="D1843" s="190"/>
      <c r="E1843" s="191" t="str">
        <f>IF(Table2[[#This Row],[Tên hàng hóa]]&lt;&gt;0,VLOOKUP(Table2[[#This Row],[Tên hàng hóa]],Table1[[Tên hàng hóa]:[Quy cách]],2,0),"")</f>
        <v/>
      </c>
      <c r="F1843" s="191" t="str">
        <f>IF(Table2[[#This Row],[Tên hàng hóa]]&lt;&gt;0,VLOOKUP(Table2[[#This Row],[Tên hàng hóa]],Table1[[Tên hàng hóa]:[ĐVT]],3,0),"")</f>
        <v/>
      </c>
      <c r="G1843" s="192"/>
      <c r="H1843" s="192"/>
      <c r="I1843" s="193" t="str">
        <f>IF(Table2[[#This Row],[Số lượng]]&lt;&gt;0,Table2[[#This Row],[Số lượng]]*Table2[[#This Row],[Đơn giá mua]],"")</f>
        <v/>
      </c>
      <c r="J1843" s="193" t="str">
        <f ca="1">IF(AND(Table2[[#This Row],[Tên hàng hóa]]&lt;&gt;0,D1844=""),SUM(OFFSET(Table2[[#This Row],[Thành tiền]],0,0,-COUNTIF(Table2[Số HĐ],Table2[[#This Row],[Số HĐ]]))),"")</f>
        <v/>
      </c>
      <c r="K1843" s="192"/>
      <c r="L184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43" s="194"/>
    </row>
    <row r="1844" spans="1:13" ht="35.1" customHeight="1" x14ac:dyDescent="0.2">
      <c r="A1844" s="187">
        <v>42683</v>
      </c>
      <c r="B1844" s="188" t="s">
        <v>4040</v>
      </c>
      <c r="C1844" s="189" t="s">
        <v>480</v>
      </c>
      <c r="D1844" s="190" t="s">
        <v>2064</v>
      </c>
      <c r="E1844" s="191" t="str">
        <f>IF(Table2[[#This Row],[Tên hàng hóa]]&lt;&gt;0,VLOOKUP(Table2[[#This Row],[Tên hàng hóa]],Table1[[Tên hàng hóa]:[Quy cách]],2,0),"")</f>
        <v>OMRON</v>
      </c>
      <c r="F1844" s="191" t="str">
        <f>IF(Table2[[#This Row],[Tên hàng hóa]]&lt;&gt;0,VLOOKUP(Table2[[#This Row],[Tên hàng hóa]],Table1[[Tên hàng hóa]:[ĐVT]],3,0),"")</f>
        <v>Cái</v>
      </c>
      <c r="G1844" s="192">
        <v>59400</v>
      </c>
      <c r="H1844" s="192">
        <v>5</v>
      </c>
      <c r="I1844" s="193">
        <f>IF(Table2[[#This Row],[Số lượng]]&lt;&gt;0,Table2[[#This Row],[Số lượng]]*Table2[[#This Row],[Đơn giá mua]],"")</f>
        <v>297000</v>
      </c>
      <c r="J1844" s="193" t="str">
        <f ca="1">IF(AND(Table2[[#This Row],[Tên hàng hóa]]&lt;&gt;0,D1845=""),SUM(OFFSET(Table2[[#This Row],[Thành tiền]],0,0,-COUNTIF(Table2[Số HĐ],Table2[[#This Row],[Số HĐ]]))),"")</f>
        <v/>
      </c>
      <c r="K1844" s="192"/>
      <c r="L18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44" s="194"/>
    </row>
    <row r="1845" spans="1:13" ht="35.1" customHeight="1" x14ac:dyDescent="0.2">
      <c r="A1845" s="187">
        <v>42683</v>
      </c>
      <c r="B1845" s="188" t="s">
        <v>4040</v>
      </c>
      <c r="C1845" s="189" t="str">
        <f t="shared" si="46"/>
        <v>CTY TNHH TM -DV Thuận Phương</v>
      </c>
      <c r="D1845" s="190" t="s">
        <v>2065</v>
      </c>
      <c r="E1845" s="191" t="str">
        <f>IF(Table2[[#This Row],[Tên hàng hóa]]&lt;&gt;0,VLOOKUP(Table2[[#This Row],[Tên hàng hóa]],Table1[[Tên hàng hóa]:[Quy cách]],2,0),"")</f>
        <v>OMRON</v>
      </c>
      <c r="F1845" s="191" t="str">
        <f>IF(Table2[[#This Row],[Tên hàng hóa]]&lt;&gt;0,VLOOKUP(Table2[[#This Row],[Tên hàng hóa]],Table1[[Tên hàng hóa]:[ĐVT]],3,0),"")</f>
        <v>Cái</v>
      </c>
      <c r="G1845" s="192">
        <v>63800</v>
      </c>
      <c r="H1845" s="192">
        <v>5</v>
      </c>
      <c r="I1845" s="193">
        <f>IF(Table2[[#This Row],[Số lượng]]&lt;&gt;0,Table2[[#This Row],[Số lượng]]*Table2[[#This Row],[Đơn giá mua]],"")</f>
        <v>319000</v>
      </c>
      <c r="J1845" s="193">
        <f ca="1">IF(AND(Table2[[#This Row],[Tên hàng hóa]]&lt;&gt;0,D1846=""),SUM(OFFSET(Table2[[#This Row],[Thành tiền]],0,0,-COUNTIF(Table2[Số HĐ],Table2[[#This Row],[Số HĐ]]))),"")</f>
        <v>616000</v>
      </c>
      <c r="K1845" s="192">
        <v>0</v>
      </c>
      <c r="L1845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616000</v>
      </c>
      <c r="M1845" s="194"/>
    </row>
    <row r="1846" spans="1:13" ht="35.1" customHeight="1" x14ac:dyDescent="0.2">
      <c r="A1846" s="187"/>
      <c r="B1846" s="188"/>
      <c r="C1846" s="189" t="str">
        <f t="shared" si="46"/>
        <v/>
      </c>
      <c r="D1846" s="190"/>
      <c r="E1846" s="191" t="str">
        <f>IF(Table2[[#This Row],[Tên hàng hóa]]&lt;&gt;0,VLOOKUP(Table2[[#This Row],[Tên hàng hóa]],Table1[[Tên hàng hóa]:[Quy cách]],2,0),"")</f>
        <v/>
      </c>
      <c r="F1846" s="191" t="str">
        <f>IF(Table2[[#This Row],[Tên hàng hóa]]&lt;&gt;0,VLOOKUP(Table2[[#This Row],[Tên hàng hóa]],Table1[[Tên hàng hóa]:[ĐVT]],3,0),"")</f>
        <v/>
      </c>
      <c r="G1846" s="192"/>
      <c r="H1846" s="192"/>
      <c r="I1846" s="193" t="str">
        <f>IF(Table2[[#This Row],[Số lượng]]&lt;&gt;0,Table2[[#This Row],[Số lượng]]*Table2[[#This Row],[Đơn giá mua]],"")</f>
        <v/>
      </c>
      <c r="J1846" s="193" t="str">
        <f ca="1">IF(AND(Table2[[#This Row],[Tên hàng hóa]]&lt;&gt;0,D1847=""),SUM(OFFSET(Table2[[#This Row],[Thành tiền]],0,0,-COUNTIF(Table2[Số HĐ],Table2[[#This Row],[Số HĐ]]))),"")</f>
        <v/>
      </c>
      <c r="K1846" s="192"/>
      <c r="L18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46" s="194"/>
    </row>
    <row r="1847" spans="1:13" ht="35.1" customHeight="1" x14ac:dyDescent="0.2">
      <c r="A1847" s="187">
        <v>42678</v>
      </c>
      <c r="B1847" s="188" t="s">
        <v>4055</v>
      </c>
      <c r="C1847" s="189" t="s">
        <v>521</v>
      </c>
      <c r="D1847" s="190" t="s">
        <v>84</v>
      </c>
      <c r="E1847" s="191" t="str">
        <f>IF(Table2[[#This Row],[Tên hàng hóa]]&lt;&gt;0,VLOOKUP(Table2[[#This Row],[Tên hàng hóa]],Table1[[Tên hàng hóa]:[Quy cách]],2,0),"")</f>
        <v>Bộ Điều Khiển Lập Trình</v>
      </c>
      <c r="F1847" s="191" t="str">
        <f>IF(Table2[[#This Row],[Tên hàng hóa]]&lt;&gt;0,VLOOKUP(Table2[[#This Row],[Tên hàng hóa]],Table1[[Tên hàng hóa]:[ĐVT]],3,0),"")</f>
        <v>Cái</v>
      </c>
      <c r="G1847" s="192">
        <v>11000000</v>
      </c>
      <c r="H1847" s="192">
        <v>1</v>
      </c>
      <c r="I1847" s="193">
        <f>IF(Table2[[#This Row],[Số lượng]]&lt;&gt;0,Table2[[#This Row],[Số lượng]]*Table2[[#This Row],[Đơn giá mua]],"")</f>
        <v>11000000</v>
      </c>
      <c r="J1847" s="193" t="str">
        <f ca="1">IF(AND(Table2[[#This Row],[Tên hàng hóa]]&lt;&gt;0,D1848=""),SUM(OFFSET(Table2[[#This Row],[Thành tiền]],0,0,-COUNTIF(Table2[Số HĐ],Table2[[#This Row],[Số HĐ]]))),"")</f>
        <v/>
      </c>
      <c r="K1847" s="192"/>
      <c r="L18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47" s="194"/>
    </row>
    <row r="1848" spans="1:13" ht="35.1" customHeight="1" x14ac:dyDescent="0.2">
      <c r="A1848" s="187">
        <v>42678</v>
      </c>
      <c r="B1848" s="188" t="s">
        <v>4055</v>
      </c>
      <c r="C1848" s="189" t="str">
        <f t="shared" si="46"/>
        <v>CTY Điện Minh Nguyên</v>
      </c>
      <c r="D1848" s="190" t="s">
        <v>395</v>
      </c>
      <c r="E1848" s="191" t="str">
        <f>IF(Table2[[#This Row],[Tên hàng hóa]]&lt;&gt;0,VLOOKUP(Table2[[#This Row],[Tên hàng hóa]],Table1[[Tên hàng hóa]:[Quy cách]],2,0),"")</f>
        <v>Timer</v>
      </c>
      <c r="F1848" s="191" t="str">
        <f>IF(Table2[[#This Row],[Tên hàng hóa]]&lt;&gt;0,VLOOKUP(Table2[[#This Row],[Tên hàng hóa]],Table1[[Tên hàng hóa]:[ĐVT]],3,0),"")</f>
        <v>Cái</v>
      </c>
      <c r="G1848" s="192">
        <v>748000</v>
      </c>
      <c r="H1848" s="192">
        <v>2</v>
      </c>
      <c r="I1848" s="193">
        <f>IF(Table2[[#This Row],[Số lượng]]&lt;&gt;0,Table2[[#This Row],[Số lượng]]*Table2[[#This Row],[Đơn giá mua]],"")</f>
        <v>1496000</v>
      </c>
      <c r="J1848" s="193">
        <f ca="1">IF(AND(Table2[[#This Row],[Tên hàng hóa]]&lt;&gt;0,D1849=""),SUM(OFFSET(Table2[[#This Row],[Thành tiền]],0,0,-COUNTIF(Table2[Số HĐ],Table2[[#This Row],[Số HĐ]]))),"")</f>
        <v>12496000</v>
      </c>
      <c r="K1848" s="192">
        <v>0</v>
      </c>
      <c r="L1848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12496000</v>
      </c>
      <c r="M1848" s="194" t="s">
        <v>2136</v>
      </c>
    </row>
    <row r="1849" spans="1:13" ht="35.1" customHeight="1" x14ac:dyDescent="0.2">
      <c r="A1849" s="187"/>
      <c r="B1849" s="188"/>
      <c r="C1849" s="189" t="str">
        <f t="shared" si="46"/>
        <v/>
      </c>
      <c r="D1849" s="190"/>
      <c r="E1849" s="191" t="str">
        <f>IF(Table2[[#This Row],[Tên hàng hóa]]&lt;&gt;0,VLOOKUP(Table2[[#This Row],[Tên hàng hóa]],Table1[[Tên hàng hóa]:[Quy cách]],2,0),"")</f>
        <v/>
      </c>
      <c r="F1849" s="191" t="str">
        <f>IF(Table2[[#This Row],[Tên hàng hóa]]&lt;&gt;0,VLOOKUP(Table2[[#This Row],[Tên hàng hóa]],Table1[[Tên hàng hóa]:[ĐVT]],3,0),"")</f>
        <v/>
      </c>
      <c r="G1849" s="192"/>
      <c r="H1849" s="192"/>
      <c r="I1849" s="193" t="str">
        <f>IF(Table2[[#This Row],[Số lượng]]&lt;&gt;0,Table2[[#This Row],[Số lượng]]*Table2[[#This Row],[Đơn giá mua]],"")</f>
        <v/>
      </c>
      <c r="J1849" s="193" t="str">
        <f ca="1">IF(AND(Table2[[#This Row],[Tên hàng hóa]]&lt;&gt;0,D1850=""),SUM(OFFSET(Table2[[#This Row],[Thành tiền]],0,0,-COUNTIF(Table2[Số HĐ],Table2[[#This Row],[Số HĐ]]))),"")</f>
        <v/>
      </c>
      <c r="K1849" s="192"/>
      <c r="L18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49" s="194"/>
    </row>
    <row r="1850" spans="1:13" ht="35.1" customHeight="1" x14ac:dyDescent="0.2">
      <c r="A1850" s="187">
        <v>42679</v>
      </c>
      <c r="B1850" s="188" t="s">
        <v>4056</v>
      </c>
      <c r="C1850" s="189" t="s">
        <v>521</v>
      </c>
      <c r="D1850" s="190" t="s">
        <v>1448</v>
      </c>
      <c r="E1850" s="191" t="str">
        <f>IF(Table2[[#This Row],[Tên hàng hóa]]&lt;&gt;0,VLOOKUP(Table2[[#This Row],[Tên hàng hóa]],Table1[[Tên hàng hóa]:[Quy cách]],2,0),"")</f>
        <v>Bộ lập trình</v>
      </c>
      <c r="F1850" s="191" t="str">
        <f>IF(Table2[[#This Row],[Tên hàng hóa]]&lt;&gt;0,VLOOKUP(Table2[[#This Row],[Tên hàng hóa]],Table1[[Tên hàng hóa]:[ĐVT]],3,0),"")</f>
        <v>Cái</v>
      </c>
      <c r="G1850" s="192">
        <v>13750000</v>
      </c>
      <c r="H1850" s="192">
        <v>1</v>
      </c>
      <c r="I1850" s="193">
        <f>IF(Table2[[#This Row],[Số lượng]]&lt;&gt;0,Table2[[#This Row],[Số lượng]]*Table2[[#This Row],[Đơn giá mua]],"")</f>
        <v>13750000</v>
      </c>
      <c r="J1850" s="193">
        <f ca="1">IF(AND(Table2[[#This Row],[Tên hàng hóa]]&lt;&gt;0,D1851=""),SUM(OFFSET(Table2[[#This Row],[Thành tiền]],0,0,-COUNTIF(Table2[Số HĐ],Table2[[#This Row],[Số HĐ]]))),"")</f>
        <v>13750000</v>
      </c>
      <c r="K1850" s="192">
        <v>0</v>
      </c>
      <c r="L1850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13750000</v>
      </c>
      <c r="M1850" s="194" t="s">
        <v>2136</v>
      </c>
    </row>
    <row r="1851" spans="1:13" ht="35.1" customHeight="1" x14ac:dyDescent="0.2">
      <c r="A1851" s="187"/>
      <c r="B1851" s="188"/>
      <c r="C1851" s="189" t="str">
        <f t="shared" si="46"/>
        <v/>
      </c>
      <c r="D1851" s="190"/>
      <c r="E1851" s="191" t="str">
        <f>IF(Table2[[#This Row],[Tên hàng hóa]]&lt;&gt;0,VLOOKUP(Table2[[#This Row],[Tên hàng hóa]],Table1[[Tên hàng hóa]:[Quy cách]],2,0),"")</f>
        <v/>
      </c>
      <c r="F1851" s="191" t="str">
        <f>IF(Table2[[#This Row],[Tên hàng hóa]]&lt;&gt;0,VLOOKUP(Table2[[#This Row],[Tên hàng hóa]],Table1[[Tên hàng hóa]:[ĐVT]],3,0),"")</f>
        <v/>
      </c>
      <c r="G1851" s="192"/>
      <c r="H1851" s="192"/>
      <c r="I1851" s="193" t="str">
        <f>IF(Table2[[#This Row],[Số lượng]]&lt;&gt;0,Table2[[#This Row],[Số lượng]]*Table2[[#This Row],[Đơn giá mua]],"")</f>
        <v/>
      </c>
      <c r="J1851" s="193" t="str">
        <f ca="1">IF(AND(Table2[[#This Row],[Tên hàng hóa]]&lt;&gt;0,D1852=""),SUM(OFFSET(Table2[[#This Row],[Thành tiền]],0,0,-COUNTIF(Table2[Số HĐ],Table2[[#This Row],[Số HĐ]]))),"")</f>
        <v/>
      </c>
      <c r="K1851" s="192"/>
      <c r="L18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51" s="194"/>
    </row>
    <row r="1852" spans="1:13" ht="35.1" customHeight="1" x14ac:dyDescent="0.2">
      <c r="A1852" s="187">
        <v>42681</v>
      </c>
      <c r="B1852" s="188" t="s">
        <v>4057</v>
      </c>
      <c r="C1852" s="189" t="s">
        <v>521</v>
      </c>
      <c r="D1852" s="190" t="s">
        <v>4058</v>
      </c>
      <c r="E1852" s="191" t="str">
        <f>IF(Table2[[#This Row],[Tên hàng hóa]]&lt;&gt;0,VLOOKUP(Table2[[#This Row],[Tên hàng hóa]],Table1[[Tên hàng hóa]:[Quy cách]],2,0),"")</f>
        <v>SANG JIN</v>
      </c>
      <c r="F1852" s="191" t="str">
        <f>IF(Table2[[#This Row],[Tên hàng hóa]]&lt;&gt;0,VLOOKUP(Table2[[#This Row],[Tên hàng hóa]],Table1[[Tên hàng hóa]:[ĐVT]],3,0),"")</f>
        <v>MÉT</v>
      </c>
      <c r="G1852" s="192">
        <v>9900</v>
      </c>
      <c r="H1852" s="192">
        <v>20</v>
      </c>
      <c r="I1852" s="193">
        <f>IF(Table2[[#This Row],[Số lượng]]&lt;&gt;0,Table2[[#This Row],[Số lượng]]*Table2[[#This Row],[Đơn giá mua]],"")</f>
        <v>198000</v>
      </c>
      <c r="J1852" s="193" t="str">
        <f ca="1">IF(AND(Table2[[#This Row],[Tên hàng hóa]]&lt;&gt;0,D1853=""),SUM(OFFSET(Table2[[#This Row],[Thành tiền]],0,0,-COUNTIF(Table2[Số HĐ],Table2[[#This Row],[Số HĐ]]))),"")</f>
        <v/>
      </c>
      <c r="K1852" s="192"/>
      <c r="L18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52" s="194"/>
    </row>
    <row r="1853" spans="1:13" ht="35.1" customHeight="1" x14ac:dyDescent="0.2">
      <c r="A1853" s="187">
        <v>42681</v>
      </c>
      <c r="B1853" s="188" t="s">
        <v>4057</v>
      </c>
      <c r="C1853" s="189" t="s">
        <v>521</v>
      </c>
      <c r="D1853" s="190" t="s">
        <v>4059</v>
      </c>
      <c r="E1853" s="191" t="str">
        <f>IF(Table2[[#This Row],[Tên hàng hóa]]&lt;&gt;0,VLOOKUP(Table2[[#This Row],[Tên hàng hóa]],Table1[[Tên hàng hóa]:[Quy cách]],2,0),"")</f>
        <v>AIPOOLINK</v>
      </c>
      <c r="F1853" s="191" t="str">
        <f>IF(Table2[[#This Row],[Tên hàng hóa]]&lt;&gt;0,VLOOKUP(Table2[[#This Row],[Tên hàng hóa]],Table1[[Tên hàng hóa]:[ĐVT]],3,0),"")</f>
        <v>MÉT</v>
      </c>
      <c r="G1853" s="192">
        <v>12100</v>
      </c>
      <c r="H1853" s="192">
        <v>100</v>
      </c>
      <c r="I1853" s="193">
        <f>IF(Table2[[#This Row],[Số lượng]]&lt;&gt;0,Table2[[#This Row],[Số lượng]]*Table2[[#This Row],[Đơn giá mua]],"")</f>
        <v>1210000</v>
      </c>
      <c r="J1853" s="193" t="str">
        <f ca="1">IF(AND(Table2[[#This Row],[Tên hàng hóa]]&lt;&gt;0,D1854=""),SUM(OFFSET(Table2[[#This Row],[Thành tiền]],0,0,-COUNTIF(Table2[Số HĐ],Table2[[#This Row],[Số HĐ]]))),"")</f>
        <v/>
      </c>
      <c r="K1853" s="192"/>
      <c r="L18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53" s="194"/>
    </row>
    <row r="1854" spans="1:13" ht="35.1" customHeight="1" x14ac:dyDescent="0.2">
      <c r="A1854" s="187">
        <v>42681</v>
      </c>
      <c r="B1854" s="188" t="s">
        <v>4057</v>
      </c>
      <c r="C1854" s="189" t="s">
        <v>521</v>
      </c>
      <c r="D1854" s="190" t="s">
        <v>395</v>
      </c>
      <c r="E1854" s="191" t="str">
        <f>IF(Table2[[#This Row],[Tên hàng hóa]]&lt;&gt;0,VLOOKUP(Table2[[#This Row],[Tên hàng hóa]],Table1[[Tên hàng hóa]:[Quy cách]],2,0),"")</f>
        <v>Timer</v>
      </c>
      <c r="F1854" s="191" t="str">
        <f>IF(Table2[[#This Row],[Tên hàng hóa]]&lt;&gt;0,VLOOKUP(Table2[[#This Row],[Tên hàng hóa]],Table1[[Tên hàng hóa]:[ĐVT]],3,0),"")</f>
        <v>Cái</v>
      </c>
      <c r="G1854" s="192">
        <v>748000</v>
      </c>
      <c r="H1854" s="192">
        <v>2</v>
      </c>
      <c r="I1854" s="193">
        <f>IF(Table2[[#This Row],[Số lượng]]&lt;&gt;0,Table2[[#This Row],[Số lượng]]*Table2[[#This Row],[Đơn giá mua]],"")</f>
        <v>1496000</v>
      </c>
      <c r="J1854" s="193">
        <f ca="1">IF(AND(Table2[[#This Row],[Tên hàng hóa]]&lt;&gt;0,D1855=""),SUM(OFFSET(Table2[[#This Row],[Thành tiền]],0,0,-COUNTIF(Table2[Số HĐ],Table2[[#This Row],[Số HĐ]]))),"")</f>
        <v>2904000</v>
      </c>
      <c r="K1854" s="192">
        <v>0</v>
      </c>
      <c r="L1854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2904000</v>
      </c>
      <c r="M1854" s="194" t="s">
        <v>2136</v>
      </c>
    </row>
    <row r="1855" spans="1:13" ht="35.1" customHeight="1" x14ac:dyDescent="0.2">
      <c r="A1855" s="187"/>
      <c r="B1855" s="188"/>
      <c r="C1855" s="189" t="str">
        <f t="shared" si="46"/>
        <v/>
      </c>
      <c r="D1855" s="190"/>
      <c r="E1855" s="191" t="str">
        <f>IF(Table2[[#This Row],[Tên hàng hóa]]&lt;&gt;0,VLOOKUP(Table2[[#This Row],[Tên hàng hóa]],Table1[[Tên hàng hóa]:[Quy cách]],2,0),"")</f>
        <v/>
      </c>
      <c r="F1855" s="191" t="str">
        <f>IF(Table2[[#This Row],[Tên hàng hóa]]&lt;&gt;0,VLOOKUP(Table2[[#This Row],[Tên hàng hóa]],Table1[[Tên hàng hóa]:[ĐVT]],3,0),"")</f>
        <v/>
      </c>
      <c r="G1855" s="192"/>
      <c r="H1855" s="192"/>
      <c r="I1855" s="193" t="str">
        <f>IF(Table2[[#This Row],[Số lượng]]&lt;&gt;0,Table2[[#This Row],[Số lượng]]*Table2[[#This Row],[Đơn giá mua]],"")</f>
        <v/>
      </c>
      <c r="J1855" s="193" t="str">
        <f ca="1">IF(AND(Table2[[#This Row],[Tên hàng hóa]]&lt;&gt;0,D1856=""),SUM(OFFSET(Table2[[#This Row],[Thành tiền]],0,0,-COUNTIF(Table2[Số HĐ],Table2[[#This Row],[Số HĐ]]))),"")</f>
        <v/>
      </c>
      <c r="K1855" s="192"/>
      <c r="L18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55" s="194"/>
    </row>
    <row r="1856" spans="1:13" ht="35.1" customHeight="1" x14ac:dyDescent="0.2">
      <c r="A1856" s="187">
        <v>42681</v>
      </c>
      <c r="B1856" s="188" t="s">
        <v>4060</v>
      </c>
      <c r="C1856" s="189" t="s">
        <v>521</v>
      </c>
      <c r="D1856" s="190" t="s">
        <v>84</v>
      </c>
      <c r="E1856" s="191" t="str">
        <f>IF(Table2[[#This Row],[Tên hàng hóa]]&lt;&gt;0,VLOOKUP(Table2[[#This Row],[Tên hàng hóa]],Table1[[Tên hàng hóa]:[Quy cách]],2,0),"")</f>
        <v>Bộ Điều Khiển Lập Trình</v>
      </c>
      <c r="F1856" s="191" t="str">
        <f>IF(Table2[[#This Row],[Tên hàng hóa]]&lt;&gt;0,VLOOKUP(Table2[[#This Row],[Tên hàng hóa]],Table1[[Tên hàng hóa]:[ĐVT]],3,0),"")</f>
        <v>Cái</v>
      </c>
      <c r="G1856" s="192">
        <v>11000000</v>
      </c>
      <c r="H1856" s="192">
        <v>1</v>
      </c>
      <c r="I1856" s="193">
        <f>IF(Table2[[#This Row],[Số lượng]]&lt;&gt;0,Table2[[#This Row],[Số lượng]]*Table2[[#This Row],[Đơn giá mua]],"")</f>
        <v>11000000</v>
      </c>
      <c r="J1856" s="193">
        <f ca="1">IF(AND(Table2[[#This Row],[Tên hàng hóa]]&lt;&gt;0,D1857=""),SUM(OFFSET(Table2[[#This Row],[Thành tiền]],0,0,-COUNTIF(Table2[Số HĐ],Table2[[#This Row],[Số HĐ]]))),"")</f>
        <v>11000000</v>
      </c>
      <c r="K1856" s="192">
        <v>0</v>
      </c>
      <c r="L1856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11000000</v>
      </c>
      <c r="M1856" s="194" t="s">
        <v>2136</v>
      </c>
    </row>
    <row r="1857" spans="1:13" ht="35.1" customHeight="1" x14ac:dyDescent="0.2">
      <c r="A1857" s="187"/>
      <c r="B1857" s="188"/>
      <c r="C1857" s="189" t="str">
        <f t="shared" si="46"/>
        <v/>
      </c>
      <c r="D1857" s="190"/>
      <c r="E1857" s="191" t="str">
        <f>IF(Table2[[#This Row],[Tên hàng hóa]]&lt;&gt;0,VLOOKUP(Table2[[#This Row],[Tên hàng hóa]],Table1[[Tên hàng hóa]:[Quy cách]],2,0),"")</f>
        <v/>
      </c>
      <c r="F1857" s="191" t="str">
        <f>IF(Table2[[#This Row],[Tên hàng hóa]]&lt;&gt;0,VLOOKUP(Table2[[#This Row],[Tên hàng hóa]],Table1[[Tên hàng hóa]:[ĐVT]],3,0),"")</f>
        <v/>
      </c>
      <c r="G1857" s="192"/>
      <c r="H1857" s="192"/>
      <c r="I1857" s="193" t="str">
        <f>IF(Table2[[#This Row],[Số lượng]]&lt;&gt;0,Table2[[#This Row],[Số lượng]]*Table2[[#This Row],[Đơn giá mua]],"")</f>
        <v/>
      </c>
      <c r="J1857" s="193" t="str">
        <f ca="1">IF(AND(Table2[[#This Row],[Tên hàng hóa]]&lt;&gt;0,D1858=""),SUM(OFFSET(Table2[[#This Row],[Thành tiền]],0,0,-COUNTIF(Table2[Số HĐ],Table2[[#This Row],[Số HĐ]]))),"")</f>
        <v/>
      </c>
      <c r="K1857" s="192"/>
      <c r="L18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57" s="194"/>
    </row>
    <row r="1858" spans="1:13" ht="35.1" customHeight="1" x14ac:dyDescent="0.2">
      <c r="A1858" s="187">
        <v>42684</v>
      </c>
      <c r="B1858" s="188" t="s">
        <v>4061</v>
      </c>
      <c r="C1858" s="189" t="s">
        <v>3386</v>
      </c>
      <c r="D1858" s="190" t="s">
        <v>3384</v>
      </c>
      <c r="E1858" s="191" t="str">
        <f>IF(Table2[[#This Row],[Tên hàng hóa]]&lt;&gt;0,VLOOKUP(Table2[[#This Row],[Tên hàng hóa]],Table1[[Tên hàng hóa]:[Quy cách]],2,0),"")</f>
        <v>PARAGON</v>
      </c>
      <c r="F1858" s="191" t="str">
        <f>IF(Table2[[#This Row],[Tên hàng hóa]]&lt;&gt;0,VLOOKUP(Table2[[#This Row],[Tên hàng hóa]],Table1[[Tên hàng hóa]:[ĐVT]],3,0),"")</f>
        <v>BỘ</v>
      </c>
      <c r="G1858" s="192">
        <v>766000</v>
      </c>
      <c r="H1858" s="192">
        <v>1</v>
      </c>
      <c r="I1858" s="193">
        <f>IF(Table2[[#This Row],[Số lượng]]&lt;&gt;0,Table2[[#This Row],[Số lượng]]*Table2[[#This Row],[Đơn giá mua]],"")</f>
        <v>766000</v>
      </c>
      <c r="J1858" s="193">
        <f ca="1">IF(AND(Table2[[#This Row],[Tên hàng hóa]]&lt;&gt;0,D1859=""),SUM(OFFSET(Table2[[#This Row],[Thành tiền]],0,0,-COUNTIF(Table2[Số HĐ],Table2[[#This Row],[Số HĐ]]))),"")</f>
        <v>766000</v>
      </c>
      <c r="K1858" s="192" t="s">
        <v>464</v>
      </c>
      <c r="L1858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58" s="194" t="s">
        <v>2136</v>
      </c>
    </row>
    <row r="1859" spans="1:13" ht="35.1" customHeight="1" x14ac:dyDescent="0.2">
      <c r="A1859" s="187"/>
      <c r="B1859" s="188"/>
      <c r="C1859" s="189" t="str">
        <f t="shared" si="46"/>
        <v/>
      </c>
      <c r="D1859" s="190"/>
      <c r="E1859" s="191" t="str">
        <f>IF(Table2[[#This Row],[Tên hàng hóa]]&lt;&gt;0,VLOOKUP(Table2[[#This Row],[Tên hàng hóa]],Table1[[Tên hàng hóa]:[Quy cách]],2,0),"")</f>
        <v/>
      </c>
      <c r="F1859" s="191" t="str">
        <f>IF(Table2[[#This Row],[Tên hàng hóa]]&lt;&gt;0,VLOOKUP(Table2[[#This Row],[Tên hàng hóa]],Table1[[Tên hàng hóa]:[ĐVT]],3,0),"")</f>
        <v/>
      </c>
      <c r="G1859" s="192"/>
      <c r="H1859" s="192"/>
      <c r="I1859" s="193" t="str">
        <f>IF(Table2[[#This Row],[Số lượng]]&lt;&gt;0,Table2[[#This Row],[Số lượng]]*Table2[[#This Row],[Đơn giá mua]],"")</f>
        <v/>
      </c>
      <c r="J1859" s="193" t="str">
        <f ca="1">IF(AND(Table2[[#This Row],[Tên hàng hóa]]&lt;&gt;0,D1860=""),SUM(OFFSET(Table2[[#This Row],[Thành tiền]],0,0,-COUNTIF(Table2[Số HĐ],Table2[[#This Row],[Số HĐ]]))),"")</f>
        <v/>
      </c>
      <c r="K1859" s="192"/>
      <c r="L18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59" s="194"/>
    </row>
    <row r="1860" spans="1:13" ht="35.1" customHeight="1" x14ac:dyDescent="0.2">
      <c r="A1860" s="187">
        <v>42686</v>
      </c>
      <c r="B1860" s="188" t="s">
        <v>4066</v>
      </c>
      <c r="C1860" s="189" t="s">
        <v>1116</v>
      </c>
      <c r="D1860" s="190" t="s">
        <v>1113</v>
      </c>
      <c r="E1860" s="191" t="str">
        <f>IF(Table2[[#This Row],[Tên hàng hóa]]&lt;&gt;0,VLOOKUP(Table2[[#This Row],[Tên hàng hóa]],Table1[[Tên hàng hóa]:[Quy cách]],2,0),"")</f>
        <v>LS</v>
      </c>
      <c r="F1860" s="191" t="str">
        <f>IF(Table2[[#This Row],[Tên hàng hóa]]&lt;&gt;0,VLOOKUP(Table2[[#This Row],[Tên hàng hóa]],Table1[[Tên hàng hóa]:[ĐVT]],3,0),"")</f>
        <v>Cái</v>
      </c>
      <c r="G1860" s="192">
        <v>2717220</v>
      </c>
      <c r="H1860" s="192">
        <v>2</v>
      </c>
      <c r="I1860" s="193">
        <f>IF(Table2[[#This Row],[Số lượng]]&lt;&gt;0,Table2[[#This Row],[Số lượng]]*Table2[[#This Row],[Đơn giá mua]],"")</f>
        <v>5434440</v>
      </c>
      <c r="J1860" s="193" t="str">
        <f ca="1">IF(AND(Table2[[#This Row],[Tên hàng hóa]]&lt;&gt;0,D1861=""),SUM(OFFSET(Table2[[#This Row],[Thành tiền]],0,0,-COUNTIF(Table2[Số HĐ],Table2[[#This Row],[Số HĐ]]))),"")</f>
        <v/>
      </c>
      <c r="K1860" s="192"/>
      <c r="L186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60" s="194"/>
    </row>
    <row r="1861" spans="1:13" ht="35.1" customHeight="1" x14ac:dyDescent="0.2">
      <c r="A1861" s="187">
        <v>42686</v>
      </c>
      <c r="B1861" s="188" t="s">
        <v>4066</v>
      </c>
      <c r="C1861" s="189" t="str">
        <f t="shared" si="46"/>
        <v>CTY TNHH THIẾT BỊ ĐIỆN THÀNH PHÁT</v>
      </c>
      <c r="D1861" s="190" t="s">
        <v>1675</v>
      </c>
      <c r="E1861" s="191" t="str">
        <f>IF(Table2[[#This Row],[Tên hàng hóa]]&lt;&gt;0,VLOOKUP(Table2[[#This Row],[Tên hàng hóa]],Table1[[Tên hàng hóa]:[Quy cách]],2,0),"")</f>
        <v>Rờ le nhiệt</v>
      </c>
      <c r="F1861" s="191" t="str">
        <f>IF(Table2[[#This Row],[Tên hàng hóa]]&lt;&gt;0,VLOOKUP(Table2[[#This Row],[Tên hàng hóa]],Table1[[Tên hàng hóa]:[ĐVT]],3,0),"")</f>
        <v>Cái</v>
      </c>
      <c r="G1861" s="192">
        <v>679305</v>
      </c>
      <c r="H1861" s="192">
        <v>2</v>
      </c>
      <c r="I1861" s="193">
        <f>IF(Table2[[#This Row],[Số lượng]]&lt;&gt;0,Table2[[#This Row],[Số lượng]]*Table2[[#This Row],[Đơn giá mua]],"")</f>
        <v>1358610</v>
      </c>
      <c r="J1861" s="193">
        <f ca="1">IF(AND(Table2[[#This Row],[Tên hàng hóa]]&lt;&gt;0,D1862=""),SUM(OFFSET(Table2[[#This Row],[Thành tiền]],0,0,-COUNTIF(Table2[Số HĐ],Table2[[#This Row],[Số HĐ]]))),"")</f>
        <v>6793050</v>
      </c>
      <c r="K1861" s="192" t="s">
        <v>464</v>
      </c>
      <c r="L1861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61" s="194" t="s">
        <v>2136</v>
      </c>
    </row>
    <row r="1862" spans="1:13" ht="35.1" customHeight="1" x14ac:dyDescent="0.2">
      <c r="A1862" s="187"/>
      <c r="B1862" s="188"/>
      <c r="C1862" s="189" t="str">
        <f t="shared" si="46"/>
        <v/>
      </c>
      <c r="D1862" s="190"/>
      <c r="E1862" s="191" t="str">
        <f>IF(Table2[[#This Row],[Tên hàng hóa]]&lt;&gt;0,VLOOKUP(Table2[[#This Row],[Tên hàng hóa]],Table1[[Tên hàng hóa]:[Quy cách]],2,0),"")</f>
        <v/>
      </c>
      <c r="F1862" s="191" t="str">
        <f>IF(Table2[[#This Row],[Tên hàng hóa]]&lt;&gt;0,VLOOKUP(Table2[[#This Row],[Tên hàng hóa]],Table1[[Tên hàng hóa]:[ĐVT]],3,0),"")</f>
        <v/>
      </c>
      <c r="G1862" s="192"/>
      <c r="H1862" s="192"/>
      <c r="I1862" s="193" t="str">
        <f>IF(Table2[[#This Row],[Số lượng]]&lt;&gt;0,Table2[[#This Row],[Số lượng]]*Table2[[#This Row],[Đơn giá mua]],"")</f>
        <v/>
      </c>
      <c r="J1862" s="193" t="str">
        <f ca="1">IF(AND(Table2[[#This Row],[Tên hàng hóa]]&lt;&gt;0,D1863=""),SUM(OFFSET(Table2[[#This Row],[Thành tiền]],0,0,-COUNTIF(Table2[Số HĐ],Table2[[#This Row],[Số HĐ]]))),"")</f>
        <v/>
      </c>
      <c r="K1862" s="192"/>
      <c r="L18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62" s="194"/>
    </row>
    <row r="1863" spans="1:13" ht="35.1" customHeight="1" x14ac:dyDescent="0.2">
      <c r="A1863" s="187">
        <v>42689</v>
      </c>
      <c r="B1863" s="188" t="s">
        <v>4067</v>
      </c>
      <c r="C1863" s="189" t="s">
        <v>1119</v>
      </c>
      <c r="D1863" s="190" t="s">
        <v>1215</v>
      </c>
      <c r="E1863" s="191" t="str">
        <f>IF(Table2[[#This Row],[Tên hàng hóa]]&lt;&gt;0,VLOOKUP(Table2[[#This Row],[Tên hàng hóa]],Table1[[Tên hàng hóa]:[Quy cách]],2,0),"")</f>
        <v xml:space="preserve"> Cầu dao Schneider</v>
      </c>
      <c r="F1863" s="191" t="str">
        <f>IF(Table2[[#This Row],[Tên hàng hóa]]&lt;&gt;0,VLOOKUP(Table2[[#This Row],[Tên hàng hóa]],Table1[[Tên hàng hóa]:[ĐVT]],3,0),"")</f>
        <v>Cái</v>
      </c>
      <c r="G1863" s="192">
        <v>938300</v>
      </c>
      <c r="H1863" s="192">
        <v>2</v>
      </c>
      <c r="I1863" s="193">
        <f>IF(Table2[[#This Row],[Số lượng]]&lt;&gt;0,Table2[[#This Row],[Số lượng]]*Table2[[#This Row],[Đơn giá mua]],"")</f>
        <v>1876600</v>
      </c>
      <c r="J1863" s="193">
        <f ca="1">IF(AND(Table2[[#This Row],[Tên hàng hóa]]&lt;&gt;0,D1864=""),SUM(OFFSET(Table2[[#This Row],[Thành tiền]],0,0,-COUNTIF(Table2[Số HĐ],Table2[[#This Row],[Số HĐ]]))),"")</f>
        <v>1876600</v>
      </c>
      <c r="K1863" s="192" t="s">
        <v>464</v>
      </c>
      <c r="L1863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63" s="194" t="s">
        <v>4142</v>
      </c>
    </row>
    <row r="1864" spans="1:13" ht="35.1" customHeight="1" x14ac:dyDescent="0.2">
      <c r="A1864" s="187"/>
      <c r="B1864" s="188"/>
      <c r="C1864" s="189" t="str">
        <f t="shared" ref="C1864:C2749" si="47">IF(AND(D1864&lt;&gt;0,D1865=""),C1863,"")</f>
        <v/>
      </c>
      <c r="D1864" s="190"/>
      <c r="E1864" s="191" t="str">
        <f>IF(Table2[[#This Row],[Tên hàng hóa]]&lt;&gt;0,VLOOKUP(Table2[[#This Row],[Tên hàng hóa]],Table1[[Tên hàng hóa]:[Quy cách]],2,0),"")</f>
        <v/>
      </c>
      <c r="F1864" s="191" t="str">
        <f>IF(Table2[[#This Row],[Tên hàng hóa]]&lt;&gt;0,VLOOKUP(Table2[[#This Row],[Tên hàng hóa]],Table1[[Tên hàng hóa]:[ĐVT]],3,0),"")</f>
        <v/>
      </c>
      <c r="G1864" s="192"/>
      <c r="H1864" s="192"/>
      <c r="I1864" s="193" t="str">
        <f>IF(Table2[[#This Row],[Số lượng]]&lt;&gt;0,Table2[[#This Row],[Số lượng]]*Table2[[#This Row],[Đơn giá mua]],"")</f>
        <v/>
      </c>
      <c r="J1864" s="193" t="str">
        <f ca="1">IF(AND(Table2[[#This Row],[Tên hàng hóa]]&lt;&gt;0,D1865=""),SUM(OFFSET(Table2[[#This Row],[Thành tiền]],0,0,-COUNTIF(Table2[Số HĐ],Table2[[#This Row],[Số HĐ]]))),"")</f>
        <v/>
      </c>
      <c r="K1864" s="192"/>
      <c r="L18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64" s="194"/>
    </row>
    <row r="1865" spans="1:13" ht="35.1" customHeight="1" x14ac:dyDescent="0.2">
      <c r="A1865" s="187">
        <v>42684</v>
      </c>
      <c r="B1865" s="188" t="s">
        <v>4081</v>
      </c>
      <c r="C1865" s="189" t="s">
        <v>521</v>
      </c>
      <c r="D1865" s="190" t="s">
        <v>4058</v>
      </c>
      <c r="E1865" s="191" t="str">
        <f>IF(Table2[[#This Row],[Tên hàng hóa]]&lt;&gt;0,VLOOKUP(Table2[[#This Row],[Tên hàng hóa]],Table1[[Tên hàng hóa]:[Quy cách]],2,0),"")</f>
        <v>SANG JIN</v>
      </c>
      <c r="F1865" s="191" t="str">
        <f>IF(Table2[[#This Row],[Tên hàng hóa]]&lt;&gt;0,VLOOKUP(Table2[[#This Row],[Tên hàng hóa]],Table1[[Tên hàng hóa]:[ĐVT]],3,0),"")</f>
        <v>MÉT</v>
      </c>
      <c r="G1865" s="192">
        <v>9900</v>
      </c>
      <c r="H1865" s="192">
        <v>20</v>
      </c>
      <c r="I1865" s="193">
        <f>IF(Table2[[#This Row],[Số lượng]]&lt;&gt;0,Table2[[#This Row],[Số lượng]]*Table2[[#This Row],[Đơn giá mua]],"")</f>
        <v>198000</v>
      </c>
      <c r="J1865" s="193" t="str">
        <f ca="1">IF(AND(Table2[[#This Row],[Tên hàng hóa]]&lt;&gt;0,D1866=""),SUM(OFFSET(Table2[[#This Row],[Thành tiền]],0,0,-COUNTIF(Table2[Số HĐ],Table2[[#This Row],[Số HĐ]]))),"")</f>
        <v/>
      </c>
      <c r="K1865" s="192"/>
      <c r="L18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65" s="194"/>
    </row>
    <row r="1866" spans="1:13" ht="35.1" customHeight="1" x14ac:dyDescent="0.2">
      <c r="A1866" s="187">
        <v>42684</v>
      </c>
      <c r="B1866" s="188" t="s">
        <v>4081</v>
      </c>
      <c r="C1866" s="189" t="s">
        <v>521</v>
      </c>
      <c r="D1866" s="190" t="s">
        <v>4059</v>
      </c>
      <c r="E1866" s="191" t="str">
        <f>IF(Table2[[#This Row],[Tên hàng hóa]]&lt;&gt;0,VLOOKUP(Table2[[#This Row],[Tên hàng hóa]],Table1[[Tên hàng hóa]:[Quy cách]],2,0),"")</f>
        <v>AIPOOLINK</v>
      </c>
      <c r="F1866" s="191" t="str">
        <f>IF(Table2[[#This Row],[Tên hàng hóa]]&lt;&gt;0,VLOOKUP(Table2[[#This Row],[Tên hàng hóa]],Table1[[Tên hàng hóa]:[ĐVT]],3,0),"")</f>
        <v>MÉT</v>
      </c>
      <c r="G1866" s="192">
        <v>12100</v>
      </c>
      <c r="H1866" s="192">
        <v>100</v>
      </c>
      <c r="I1866" s="193">
        <f>IF(Table2[[#This Row],[Số lượng]]&lt;&gt;0,Table2[[#This Row],[Số lượng]]*Table2[[#This Row],[Đơn giá mua]],"")</f>
        <v>1210000</v>
      </c>
      <c r="J1866" s="193" t="str">
        <f ca="1">IF(AND(Table2[[#This Row],[Tên hàng hóa]]&lt;&gt;0,D1867=""),SUM(OFFSET(Table2[[#This Row],[Thành tiền]],0,0,-COUNTIF(Table2[Số HĐ],Table2[[#This Row],[Số HĐ]]))),"")</f>
        <v/>
      </c>
      <c r="K1866" s="192"/>
      <c r="L18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66" s="194"/>
    </row>
    <row r="1867" spans="1:13" ht="35.1" customHeight="1" x14ac:dyDescent="0.2">
      <c r="A1867" s="187">
        <v>42684</v>
      </c>
      <c r="B1867" s="188" t="s">
        <v>4081</v>
      </c>
      <c r="C1867" s="189" t="s">
        <v>521</v>
      </c>
      <c r="D1867" s="190" t="s">
        <v>395</v>
      </c>
      <c r="E1867" s="191" t="str">
        <f>IF(Table2[[#This Row],[Tên hàng hóa]]&lt;&gt;0,VLOOKUP(Table2[[#This Row],[Tên hàng hóa]],Table1[[Tên hàng hóa]:[Quy cách]],2,0),"")</f>
        <v>Timer</v>
      </c>
      <c r="F1867" s="191" t="str">
        <f>IF(Table2[[#This Row],[Tên hàng hóa]]&lt;&gt;0,VLOOKUP(Table2[[#This Row],[Tên hàng hóa]],Table1[[Tên hàng hóa]:[ĐVT]],3,0),"")</f>
        <v>Cái</v>
      </c>
      <c r="G1867" s="192">
        <v>748000</v>
      </c>
      <c r="H1867" s="192">
        <v>2</v>
      </c>
      <c r="I1867" s="193">
        <f>IF(Table2[[#This Row],[Số lượng]]&lt;&gt;0,Table2[[#This Row],[Số lượng]]*Table2[[#This Row],[Đơn giá mua]],"")</f>
        <v>1496000</v>
      </c>
      <c r="J1867" s="193" t="str">
        <f ca="1">IF(AND(Table2[[#This Row],[Tên hàng hóa]]&lt;&gt;0,D1868=""),SUM(OFFSET(Table2[[#This Row],[Thành tiền]],0,0,-COUNTIF(Table2[Số HĐ],Table2[[#This Row],[Số HĐ]]))),"")</f>
        <v/>
      </c>
      <c r="K1867" s="192"/>
      <c r="L18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67" s="194"/>
    </row>
    <row r="1868" spans="1:13" ht="35.1" customHeight="1" x14ac:dyDescent="0.2">
      <c r="A1868" s="187">
        <v>42684</v>
      </c>
      <c r="B1868" s="188" t="s">
        <v>4081</v>
      </c>
      <c r="C1868" s="189" t="s">
        <v>521</v>
      </c>
      <c r="D1868" s="190" t="s">
        <v>330</v>
      </c>
      <c r="E1868" s="191" t="str">
        <f>IF(Table2[[#This Row],[Tên hàng hóa]]&lt;&gt;0,VLOOKUP(Table2[[#This Row],[Tên hàng hóa]],Table1[[Tên hàng hóa]:[Quy cách]],2,0),"")</f>
        <v>Màn Hình Cảm Ứng</v>
      </c>
      <c r="F1868" s="191" t="str">
        <f>IF(Table2[[#This Row],[Tên hàng hóa]]&lt;&gt;0,VLOOKUP(Table2[[#This Row],[Tên hàng hóa]],Table1[[Tên hàng hóa]:[ĐVT]],3,0),"")</f>
        <v>Cái</v>
      </c>
      <c r="G1868" s="192">
        <v>4290000</v>
      </c>
      <c r="H1868" s="192">
        <v>1</v>
      </c>
      <c r="I1868" s="193">
        <f>IF(Table2[[#This Row],[Số lượng]]&lt;&gt;0,Table2[[#This Row],[Số lượng]]*Table2[[#This Row],[Đơn giá mua]],"")</f>
        <v>4290000</v>
      </c>
      <c r="J1868" s="193">
        <f ca="1">IF(AND(Table2[[#This Row],[Tên hàng hóa]]&lt;&gt;0,D1869=""),SUM(OFFSET(Table2[[#This Row],[Thành tiền]],0,0,-COUNTIF(Table2[Số HĐ],Table2[[#This Row],[Số HĐ]]))),"")</f>
        <v>7194000</v>
      </c>
      <c r="K1868" s="192">
        <v>0</v>
      </c>
      <c r="L1868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7194000</v>
      </c>
      <c r="M1868" s="194" t="s">
        <v>2136</v>
      </c>
    </row>
    <row r="1869" spans="1:13" ht="35.1" customHeight="1" x14ac:dyDescent="0.2">
      <c r="A1869" s="187"/>
      <c r="B1869" s="188"/>
      <c r="C1869" s="189" t="str">
        <f t="shared" si="47"/>
        <v/>
      </c>
      <c r="D1869" s="190"/>
      <c r="E1869" s="191" t="str">
        <f>IF(Table2[[#This Row],[Tên hàng hóa]]&lt;&gt;0,VLOOKUP(Table2[[#This Row],[Tên hàng hóa]],Table1[[Tên hàng hóa]:[Quy cách]],2,0),"")</f>
        <v/>
      </c>
      <c r="F1869" s="191" t="str">
        <f>IF(Table2[[#This Row],[Tên hàng hóa]]&lt;&gt;0,VLOOKUP(Table2[[#This Row],[Tên hàng hóa]],Table1[[Tên hàng hóa]:[ĐVT]],3,0),"")</f>
        <v/>
      </c>
      <c r="G1869" s="192"/>
      <c r="H1869" s="192"/>
      <c r="I1869" s="193" t="str">
        <f>IF(Table2[[#This Row],[Số lượng]]&lt;&gt;0,Table2[[#This Row],[Số lượng]]*Table2[[#This Row],[Đơn giá mua]],"")</f>
        <v/>
      </c>
      <c r="J1869" s="193" t="str">
        <f ca="1">IF(AND(Table2[[#This Row],[Tên hàng hóa]]&lt;&gt;0,D1870=""),SUM(OFFSET(Table2[[#This Row],[Thành tiền]],0,0,-COUNTIF(Table2[Số HĐ],Table2[[#This Row],[Số HĐ]]))),"")</f>
        <v/>
      </c>
      <c r="K1869" s="192"/>
      <c r="L18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69" s="194"/>
    </row>
    <row r="1870" spans="1:13" ht="35.1" customHeight="1" x14ac:dyDescent="0.2">
      <c r="A1870" s="187">
        <v>42688</v>
      </c>
      <c r="B1870" s="188" t="s">
        <v>4082</v>
      </c>
      <c r="C1870" s="189" t="s">
        <v>521</v>
      </c>
      <c r="D1870" s="190" t="s">
        <v>529</v>
      </c>
      <c r="E1870" s="191" t="str">
        <f>IF(Table2[[#This Row],[Tên hàng hóa]]&lt;&gt;0,VLOOKUP(Table2[[#This Row],[Tên hàng hóa]],Table1[[Tên hàng hóa]:[Quy cách]],2,0),"")</f>
        <v>Bộ Điều Khiển Lập Trình</v>
      </c>
      <c r="F1870" s="191" t="str">
        <f>IF(Table2[[#This Row],[Tên hàng hóa]]&lt;&gt;0,VLOOKUP(Table2[[#This Row],[Tên hàng hóa]],Table1[[Tên hàng hóa]:[ĐVT]],3,0),"")</f>
        <v>Cái</v>
      </c>
      <c r="G1870" s="192">
        <v>1980000</v>
      </c>
      <c r="H1870" s="192">
        <v>2</v>
      </c>
      <c r="I1870" s="193">
        <f>IF(Table2[[#This Row],[Số lượng]]&lt;&gt;0,Table2[[#This Row],[Số lượng]]*Table2[[#This Row],[Đơn giá mua]],"")</f>
        <v>3960000</v>
      </c>
      <c r="J1870" s="193" t="str">
        <f ca="1">IF(AND(Table2[[#This Row],[Tên hàng hóa]]&lt;&gt;0,D1871=""),SUM(OFFSET(Table2[[#This Row],[Thành tiền]],0,0,-COUNTIF(Table2[Số HĐ],Table2[[#This Row],[Số HĐ]]))),"")</f>
        <v/>
      </c>
      <c r="K1870" s="192"/>
      <c r="L18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70" s="194"/>
    </row>
    <row r="1871" spans="1:13" ht="35.1" customHeight="1" x14ac:dyDescent="0.2">
      <c r="A1871" s="187">
        <v>42688</v>
      </c>
      <c r="B1871" s="188" t="s">
        <v>4082</v>
      </c>
      <c r="C1871" s="189" t="s">
        <v>521</v>
      </c>
      <c r="D1871" s="190" t="s">
        <v>56</v>
      </c>
      <c r="E1871" s="191" t="str">
        <f>IF(Table2[[#This Row],[Tên hàng hóa]]&lt;&gt;0,VLOOKUP(Table2[[#This Row],[Tên hàng hóa]],Table1[[Tên hàng hóa]:[Quy cách]],2,0),"")</f>
        <v>Bộ Điều Khiển Lập Trình</v>
      </c>
      <c r="F1871" s="191" t="str">
        <f>IF(Table2[[#This Row],[Tên hàng hóa]]&lt;&gt;0,VLOOKUP(Table2[[#This Row],[Tên hàng hóa]],Table1[[Tên hàng hóa]:[ĐVT]],3,0),"")</f>
        <v>Cái</v>
      </c>
      <c r="G1871" s="192">
        <v>2970000</v>
      </c>
      <c r="H1871" s="192">
        <v>3</v>
      </c>
      <c r="I1871" s="193">
        <f>IF(Table2[[#This Row],[Số lượng]]&lt;&gt;0,Table2[[#This Row],[Số lượng]]*Table2[[#This Row],[Đơn giá mua]],"")</f>
        <v>8910000</v>
      </c>
      <c r="J1871" s="193" t="str">
        <f ca="1">IF(AND(Table2[[#This Row],[Tên hàng hóa]]&lt;&gt;0,D1872=""),SUM(OFFSET(Table2[[#This Row],[Thành tiền]],0,0,-COUNTIF(Table2[Số HĐ],Table2[[#This Row],[Số HĐ]]))),"")</f>
        <v/>
      </c>
      <c r="K1871" s="192"/>
      <c r="L18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71" s="194"/>
    </row>
    <row r="1872" spans="1:13" ht="35.1" customHeight="1" x14ac:dyDescent="0.2">
      <c r="A1872" s="187">
        <v>42688</v>
      </c>
      <c r="B1872" s="188" t="s">
        <v>4082</v>
      </c>
      <c r="C1872" s="189" t="s">
        <v>521</v>
      </c>
      <c r="D1872" s="190" t="s">
        <v>4078</v>
      </c>
      <c r="E1872" s="191" t="str">
        <f>IF(Table2[[#This Row],[Tên hàng hóa]]&lt;&gt;0,VLOOKUP(Table2[[#This Row],[Tên hàng hóa]],Table1[[Tên hàng hóa]:[Quy cách]],2,0),"")</f>
        <v>VIỆT NAM</v>
      </c>
      <c r="F1872" s="191" t="str">
        <f>IF(Table2[[#This Row],[Tên hàng hóa]]&lt;&gt;0,VLOOKUP(Table2[[#This Row],[Tên hàng hóa]],Table1[[Tên hàng hóa]:[ĐVT]],3,0),"")</f>
        <v>Cái</v>
      </c>
      <c r="G1872" s="192">
        <v>16500</v>
      </c>
      <c r="H1872" s="192">
        <v>20</v>
      </c>
      <c r="I1872" s="193">
        <f>IF(Table2[[#This Row],[Số lượng]]&lt;&gt;0,Table2[[#This Row],[Số lượng]]*Table2[[#This Row],[Đơn giá mua]],"")</f>
        <v>330000</v>
      </c>
      <c r="J1872" s="193" t="str">
        <f ca="1">IF(AND(Table2[[#This Row],[Tên hàng hóa]]&lt;&gt;0,D1873=""),SUM(OFFSET(Table2[[#This Row],[Thành tiền]],0,0,-COUNTIF(Table2[Số HĐ],Table2[[#This Row],[Số HĐ]]))),"")</f>
        <v/>
      </c>
      <c r="K1872" s="192"/>
      <c r="L18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72" s="194"/>
    </row>
    <row r="1873" spans="1:13" ht="35.1" customHeight="1" x14ac:dyDescent="0.2">
      <c r="A1873" s="187">
        <v>42688</v>
      </c>
      <c r="B1873" s="188" t="s">
        <v>4082</v>
      </c>
      <c r="C1873" s="189" t="s">
        <v>521</v>
      </c>
      <c r="D1873" s="190" t="s">
        <v>182</v>
      </c>
      <c r="E1873" s="191" t="str">
        <f>IF(Table2[[#This Row],[Tên hàng hóa]]&lt;&gt;0,VLOOKUP(Table2[[#This Row],[Tên hàng hóa]],Table1[[Tên hàng hóa]:[Quy cách]],2,0),"")</f>
        <v>Bộ Nguồn Xung</v>
      </c>
      <c r="F1873" s="191" t="str">
        <f>IF(Table2[[#This Row],[Tên hàng hóa]]&lt;&gt;0,VLOOKUP(Table2[[#This Row],[Tên hàng hóa]],Table1[[Tên hàng hóa]:[ĐVT]],3,0),"")</f>
        <v>Cái</v>
      </c>
      <c r="G1873" s="192">
        <v>3190000</v>
      </c>
      <c r="H1873" s="192">
        <v>1</v>
      </c>
      <c r="I1873" s="193">
        <f>IF(Table2[[#This Row],[Số lượng]]&lt;&gt;0,Table2[[#This Row],[Số lượng]]*Table2[[#This Row],[Đơn giá mua]],"")</f>
        <v>3190000</v>
      </c>
      <c r="J1873" s="193">
        <f ca="1">IF(AND(Table2[[#This Row],[Tên hàng hóa]]&lt;&gt;0,D1874=""),SUM(OFFSET(Table2[[#This Row],[Thành tiền]],0,0,-COUNTIF(Table2[Số HĐ],Table2[[#This Row],[Số HĐ]]))),"")</f>
        <v>16390000</v>
      </c>
      <c r="K1873" s="192">
        <v>0</v>
      </c>
      <c r="L1873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16390000</v>
      </c>
      <c r="M1873" s="194" t="s">
        <v>2136</v>
      </c>
    </row>
    <row r="1874" spans="1:13" ht="35.1" customHeight="1" x14ac:dyDescent="0.2">
      <c r="A1874" s="187"/>
      <c r="B1874" s="188"/>
      <c r="C1874" s="189" t="str">
        <f t="shared" ref="C1874:C1936" si="48">IF(AND(D1874&lt;&gt;0,D1875=""),C1873,"")</f>
        <v/>
      </c>
      <c r="D1874" s="190"/>
      <c r="E1874" s="191" t="str">
        <f>IF(Table2[[#This Row],[Tên hàng hóa]]&lt;&gt;0,VLOOKUP(Table2[[#This Row],[Tên hàng hóa]],Table1[[Tên hàng hóa]:[Quy cách]],2,0),"")</f>
        <v/>
      </c>
      <c r="F1874" s="191" t="str">
        <f>IF(Table2[[#This Row],[Tên hàng hóa]]&lt;&gt;0,VLOOKUP(Table2[[#This Row],[Tên hàng hóa]],Table1[[Tên hàng hóa]:[ĐVT]],3,0),"")</f>
        <v/>
      </c>
      <c r="G1874" s="192"/>
      <c r="H1874" s="192"/>
      <c r="I1874" s="193" t="str">
        <f>IF(Table2[[#This Row],[Số lượng]]&lt;&gt;0,Table2[[#This Row],[Số lượng]]*Table2[[#This Row],[Đơn giá mua]],"")</f>
        <v/>
      </c>
      <c r="J1874" s="193" t="str">
        <f ca="1">IF(AND(Table2[[#This Row],[Tên hàng hóa]]&lt;&gt;0,D1875=""),SUM(OFFSET(Table2[[#This Row],[Thành tiền]],0,0,-COUNTIF(Table2[Số HĐ],Table2[[#This Row],[Số HĐ]]))),"")</f>
        <v/>
      </c>
      <c r="K1874" s="192"/>
      <c r="L18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74" s="194"/>
    </row>
    <row r="1875" spans="1:13" ht="35.1" customHeight="1" x14ac:dyDescent="0.2">
      <c r="A1875" s="187">
        <v>42689</v>
      </c>
      <c r="B1875" s="188" t="s">
        <v>4084</v>
      </c>
      <c r="C1875" s="189" t="s">
        <v>480</v>
      </c>
      <c r="D1875" s="190" t="s">
        <v>4073</v>
      </c>
      <c r="E1875" s="191" t="str">
        <f>IF(Table2[[#This Row],[Tên hàng hóa]]&lt;&gt;0,VLOOKUP(Table2[[#This Row],[Tên hàng hóa]],Table1[[Tên hàng hóa]:[Quy cách]],2,0),"")</f>
        <v>ĐẦU DÒ OMRON</v>
      </c>
      <c r="F1875" s="191" t="str">
        <f>IF(Table2[[#This Row],[Tên hàng hóa]]&lt;&gt;0,VLOOKUP(Table2[[#This Row],[Tên hàng hóa]],Table1[[Tên hàng hóa]:[ĐVT]],3,0),"")</f>
        <v>Cái</v>
      </c>
      <c r="G1875" s="192">
        <v>1761100</v>
      </c>
      <c r="H1875" s="192">
        <v>3</v>
      </c>
      <c r="I1875" s="193">
        <f>IF(Table2[[#This Row],[Số lượng]]&lt;&gt;0,Table2[[#This Row],[Số lượng]]*Table2[[#This Row],[Đơn giá mua]],"")</f>
        <v>5283300</v>
      </c>
      <c r="J1875" s="193" t="str">
        <f ca="1">IF(AND(Table2[[#This Row],[Tên hàng hóa]]&lt;&gt;0,D1876=""),SUM(OFFSET(Table2[[#This Row],[Thành tiền]],0,0,-COUNTIF(Table2[Số HĐ],Table2[[#This Row],[Số HĐ]]))),"")</f>
        <v/>
      </c>
      <c r="K1875" s="192"/>
      <c r="L18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75" s="194"/>
    </row>
    <row r="1876" spans="1:13" ht="35.1" customHeight="1" x14ac:dyDescent="0.2">
      <c r="A1876" s="187">
        <v>42689</v>
      </c>
      <c r="B1876" s="188" t="s">
        <v>4084</v>
      </c>
      <c r="C1876" s="189" t="s">
        <v>480</v>
      </c>
      <c r="D1876" s="190" t="s">
        <v>4075</v>
      </c>
      <c r="E1876" s="191" t="str">
        <f>IF(Table2[[#This Row],[Tên hàng hóa]]&lt;&gt;0,VLOOKUP(Table2[[#This Row],[Tên hàng hóa]],Table1[[Tên hàng hóa]:[Quy cách]],2,0),"")</f>
        <v>OMRON</v>
      </c>
      <c r="F1876" s="191" t="str">
        <f>IF(Table2[[#This Row],[Tên hàng hóa]]&lt;&gt;0,VLOOKUP(Table2[[#This Row],[Tên hàng hóa]],Table1[[Tên hàng hóa]:[ĐVT]],3,0),"")</f>
        <v>Cái</v>
      </c>
      <c r="G1876" s="192">
        <v>803000</v>
      </c>
      <c r="H1876" s="192">
        <v>4</v>
      </c>
      <c r="I1876" s="193">
        <f>IF(Table2[[#This Row],[Số lượng]]&lt;&gt;0,Table2[[#This Row],[Số lượng]]*Table2[[#This Row],[Đơn giá mua]],"")</f>
        <v>3212000</v>
      </c>
      <c r="J1876" s="193" t="str">
        <f ca="1">IF(AND(Table2[[#This Row],[Tên hàng hóa]]&lt;&gt;0,D1877=""),SUM(OFFSET(Table2[[#This Row],[Thành tiền]],0,0,-COUNTIF(Table2[Số HĐ],Table2[[#This Row],[Số HĐ]]))),"")</f>
        <v/>
      </c>
      <c r="K1876" s="192"/>
      <c r="L18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76" s="194"/>
    </row>
    <row r="1877" spans="1:13" ht="35.1" customHeight="1" x14ac:dyDescent="0.2">
      <c r="A1877" s="187">
        <v>42689</v>
      </c>
      <c r="B1877" s="188" t="s">
        <v>4084</v>
      </c>
      <c r="C1877" s="189" t="s">
        <v>480</v>
      </c>
      <c r="D1877" s="190" t="s">
        <v>618</v>
      </c>
      <c r="E1877" s="191" t="str">
        <f>IF(Table2[[#This Row],[Tên hàng hóa]]&lt;&gt;0,VLOOKUP(Table2[[#This Row],[Tên hàng hóa]],Table1[[Tên hàng hóa]:[Quy cách]],2,0),"")</f>
        <v>Relay Bảo Vệ</v>
      </c>
      <c r="F1877" s="191" t="str">
        <f>IF(Table2[[#This Row],[Tên hàng hóa]]&lt;&gt;0,VLOOKUP(Table2[[#This Row],[Tên hàng hóa]],Table1[[Tên hàng hóa]:[ĐVT]],3,0),"")</f>
        <v>Cái</v>
      </c>
      <c r="G1877" s="192">
        <v>1868900</v>
      </c>
      <c r="H1877" s="192">
        <v>4</v>
      </c>
      <c r="I1877" s="193">
        <f>IF(Table2[[#This Row],[Số lượng]]&lt;&gt;0,Table2[[#This Row],[Số lượng]]*Table2[[#This Row],[Đơn giá mua]],"")</f>
        <v>7475600</v>
      </c>
      <c r="J1877" s="193" t="str">
        <f ca="1">IF(AND(Table2[[#This Row],[Tên hàng hóa]]&lt;&gt;0,D1878=""),SUM(OFFSET(Table2[[#This Row],[Thành tiền]],0,0,-COUNTIF(Table2[Số HĐ],Table2[[#This Row],[Số HĐ]]))),"")</f>
        <v/>
      </c>
      <c r="K1877" s="192"/>
      <c r="L18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77" s="194"/>
    </row>
    <row r="1878" spans="1:13" ht="35.1" customHeight="1" x14ac:dyDescent="0.2">
      <c r="A1878" s="187">
        <v>42689</v>
      </c>
      <c r="B1878" s="188" t="s">
        <v>4084</v>
      </c>
      <c r="C1878" s="189" t="s">
        <v>480</v>
      </c>
      <c r="D1878" s="190" t="s">
        <v>628</v>
      </c>
      <c r="E1878" s="191" t="str">
        <f>IF(Table2[[#This Row],[Tên hàng hóa]]&lt;&gt;0,VLOOKUP(Table2[[#This Row],[Tên hàng hóa]],Table1[[Tên hàng hóa]:[Quy cách]],2,0),"")</f>
        <v>Relay Bảo Vệ</v>
      </c>
      <c r="F1878" s="191" t="str">
        <f>IF(Table2[[#This Row],[Tên hàng hóa]]&lt;&gt;0,VLOOKUP(Table2[[#This Row],[Tên hàng hóa]],Table1[[Tên hàng hóa]:[ĐVT]],3,0),"")</f>
        <v>Cái</v>
      </c>
      <c r="G1878" s="192">
        <v>1881000</v>
      </c>
      <c r="H1878" s="192">
        <v>1</v>
      </c>
      <c r="I1878" s="193">
        <f>IF(Table2[[#This Row],[Số lượng]]&lt;&gt;0,Table2[[#This Row],[Số lượng]]*Table2[[#This Row],[Đơn giá mua]],"")</f>
        <v>1881000</v>
      </c>
      <c r="J1878" s="193">
        <f ca="1">IF(AND(Table2[[#This Row],[Tên hàng hóa]]&lt;&gt;0,D1879=""),SUM(OFFSET(Table2[[#This Row],[Thành tiền]],0,0,-COUNTIF(Table2[Số HĐ],Table2[[#This Row],[Số HĐ]]))),"")</f>
        <v>17851900</v>
      </c>
      <c r="K1878" s="192">
        <v>0</v>
      </c>
      <c r="L1878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17851900</v>
      </c>
      <c r="M1878" s="194" t="s">
        <v>1821</v>
      </c>
    </row>
    <row r="1879" spans="1:13" ht="35.1" customHeight="1" x14ac:dyDescent="0.2">
      <c r="A1879" s="187"/>
      <c r="B1879" s="188"/>
      <c r="C1879" s="189" t="str">
        <f t="shared" si="48"/>
        <v/>
      </c>
      <c r="D1879" s="190"/>
      <c r="E1879" s="191" t="str">
        <f>IF(Table2[[#This Row],[Tên hàng hóa]]&lt;&gt;0,VLOOKUP(Table2[[#This Row],[Tên hàng hóa]],Table1[[Tên hàng hóa]:[Quy cách]],2,0),"")</f>
        <v/>
      </c>
      <c r="F1879" s="191" t="str">
        <f>IF(Table2[[#This Row],[Tên hàng hóa]]&lt;&gt;0,VLOOKUP(Table2[[#This Row],[Tên hàng hóa]],Table1[[Tên hàng hóa]:[ĐVT]],3,0),"")</f>
        <v/>
      </c>
      <c r="G1879" s="192"/>
      <c r="H1879" s="192"/>
      <c r="I1879" s="193" t="str">
        <f>IF(Table2[[#This Row],[Số lượng]]&lt;&gt;0,Table2[[#This Row],[Số lượng]]*Table2[[#This Row],[Đơn giá mua]],"")</f>
        <v/>
      </c>
      <c r="J1879" s="193" t="str">
        <f ca="1">IF(AND(Table2[[#This Row],[Tên hàng hóa]]&lt;&gt;0,D1880=""),SUM(OFFSET(Table2[[#This Row],[Thành tiền]],0,0,-COUNTIF(Table2[Số HĐ],Table2[[#This Row],[Số HĐ]]))),"")</f>
        <v/>
      </c>
      <c r="K1879" s="192"/>
      <c r="L18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79" s="194"/>
    </row>
    <row r="1880" spans="1:13" ht="35.1" customHeight="1" x14ac:dyDescent="0.2">
      <c r="A1880" s="187">
        <v>42690</v>
      </c>
      <c r="B1880" s="188" t="s">
        <v>4085</v>
      </c>
      <c r="C1880" s="189" t="s">
        <v>1119</v>
      </c>
      <c r="D1880" s="190" t="s">
        <v>4072</v>
      </c>
      <c r="E1880" s="191" t="str">
        <f>IF(Table2[[#This Row],[Tên hàng hóa]]&lt;&gt;0,VLOOKUP(Table2[[#This Row],[Tên hàng hóa]],Table1[[Tên hàng hóa]:[Quy cách]],2,0),"")</f>
        <v>Schneider</v>
      </c>
      <c r="F1880" s="191" t="str">
        <f>IF(Table2[[#This Row],[Tên hàng hóa]]&lt;&gt;0,VLOOKUP(Table2[[#This Row],[Tên hàng hóa]],Table1[[Tên hàng hóa]:[ĐVT]],3,0),"")</f>
        <v>Cái</v>
      </c>
      <c r="G1880" s="192">
        <v>151800</v>
      </c>
      <c r="H1880" s="192">
        <v>10</v>
      </c>
      <c r="I1880" s="193">
        <f>IF(Table2[[#This Row],[Số lượng]]&lt;&gt;0,Table2[[#This Row],[Số lượng]]*Table2[[#This Row],[Đơn giá mua]],"")</f>
        <v>1518000</v>
      </c>
      <c r="J1880" s="193" t="str">
        <f ca="1">IF(AND(Table2[[#This Row],[Tên hàng hóa]]&lt;&gt;0,D1881=""),SUM(OFFSET(Table2[[#This Row],[Thành tiền]],0,0,-COUNTIF(Table2[Số HĐ],Table2[[#This Row],[Số HĐ]]))),"")</f>
        <v/>
      </c>
      <c r="K1880" s="192"/>
      <c r="L18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80" s="194"/>
    </row>
    <row r="1881" spans="1:13" ht="35.1" customHeight="1" x14ac:dyDescent="0.2">
      <c r="A1881" s="187">
        <v>42690</v>
      </c>
      <c r="B1881" s="188" t="s">
        <v>4085</v>
      </c>
      <c r="C1881" s="189" t="s">
        <v>1119</v>
      </c>
      <c r="D1881" s="190" t="s">
        <v>1859</v>
      </c>
      <c r="E1881" s="191" t="str">
        <f>IF(Table2[[#This Row],[Tên hàng hóa]]&lt;&gt;0,VLOOKUP(Table2[[#This Row],[Tên hàng hóa]],Table1[[Tên hàng hóa]:[Quy cách]],2,0),"")</f>
        <v xml:space="preserve">Nút nhấn </v>
      </c>
      <c r="F1881" s="191" t="str">
        <f>IF(Table2[[#This Row],[Tên hàng hóa]]&lt;&gt;0,VLOOKUP(Table2[[#This Row],[Tên hàng hóa]],Table1[[Tên hàng hóa]:[ĐVT]],3,0),"")</f>
        <v>Cái</v>
      </c>
      <c r="G1881" s="192">
        <v>133100</v>
      </c>
      <c r="H1881" s="192">
        <v>1</v>
      </c>
      <c r="I1881" s="193">
        <f>IF(Table2[[#This Row],[Số lượng]]&lt;&gt;0,Table2[[#This Row],[Số lượng]]*Table2[[#This Row],[Đơn giá mua]],"")</f>
        <v>133100</v>
      </c>
      <c r="J1881" s="193" t="str">
        <f ca="1">IF(AND(Table2[[#This Row],[Tên hàng hóa]]&lt;&gt;0,D1882=""),SUM(OFFSET(Table2[[#This Row],[Thành tiền]],0,0,-COUNTIF(Table2[Số HĐ],Table2[[#This Row],[Số HĐ]]))),"")</f>
        <v/>
      </c>
      <c r="K1881" s="192"/>
      <c r="L18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81" s="194"/>
    </row>
    <row r="1882" spans="1:13" ht="35.1" customHeight="1" x14ac:dyDescent="0.2">
      <c r="A1882" s="187">
        <v>42690</v>
      </c>
      <c r="B1882" s="188" t="s">
        <v>4085</v>
      </c>
      <c r="C1882" s="189" t="s">
        <v>1119</v>
      </c>
      <c r="D1882" s="190" t="s">
        <v>1861</v>
      </c>
      <c r="E1882" s="191" t="str">
        <f>IF(Table2[[#This Row],[Tên hàng hóa]]&lt;&gt;0,VLOOKUP(Table2[[#This Row],[Tên hàng hóa]],Table1[[Tên hàng hóa]:[Quy cách]],2,0),"")</f>
        <v>Đèn 120V led</v>
      </c>
      <c r="F1882" s="191" t="str">
        <f>IF(Table2[[#This Row],[Tên hàng hóa]]&lt;&gt;0,VLOOKUP(Table2[[#This Row],[Tên hàng hóa]],Table1[[Tên hàng hóa]:[ĐVT]],3,0),"")</f>
        <v>Cái</v>
      </c>
      <c r="G1882" s="192">
        <v>213400</v>
      </c>
      <c r="H1882" s="192">
        <v>1</v>
      </c>
      <c r="I1882" s="193">
        <f>IF(Table2[[#This Row],[Số lượng]]&lt;&gt;0,Table2[[#This Row],[Số lượng]]*Table2[[#This Row],[Đơn giá mua]],"")</f>
        <v>213400</v>
      </c>
      <c r="J1882" s="193">
        <f ca="1">IF(AND(Table2[[#This Row],[Tên hàng hóa]]&lt;&gt;0,D1883=""),SUM(OFFSET(Table2[[#This Row],[Thành tiền]],0,0,-COUNTIF(Table2[Số HĐ],Table2[[#This Row],[Số HĐ]]))),"")</f>
        <v>1864500</v>
      </c>
      <c r="K1882" s="192" t="s">
        <v>464</v>
      </c>
      <c r="L1882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82" s="194" t="s">
        <v>4142</v>
      </c>
    </row>
    <row r="1883" spans="1:13" ht="35.1" customHeight="1" x14ac:dyDescent="0.2">
      <c r="A1883" s="187"/>
      <c r="B1883" s="188"/>
      <c r="C1883" s="189" t="str">
        <f t="shared" si="48"/>
        <v/>
      </c>
      <c r="D1883" s="190"/>
      <c r="E1883" s="191" t="str">
        <f>IF(Table2[[#This Row],[Tên hàng hóa]]&lt;&gt;0,VLOOKUP(Table2[[#This Row],[Tên hàng hóa]],Table1[[Tên hàng hóa]:[Quy cách]],2,0),"")</f>
        <v/>
      </c>
      <c r="F1883" s="191" t="str">
        <f>IF(Table2[[#This Row],[Tên hàng hóa]]&lt;&gt;0,VLOOKUP(Table2[[#This Row],[Tên hàng hóa]],Table1[[Tên hàng hóa]:[ĐVT]],3,0),"")</f>
        <v/>
      </c>
      <c r="G1883" s="192"/>
      <c r="H1883" s="192"/>
      <c r="I1883" s="193" t="str">
        <f>IF(Table2[[#This Row],[Số lượng]]&lt;&gt;0,Table2[[#This Row],[Số lượng]]*Table2[[#This Row],[Đơn giá mua]],"")</f>
        <v/>
      </c>
      <c r="J1883" s="193" t="str">
        <f ca="1">IF(AND(Table2[[#This Row],[Tên hàng hóa]]&lt;&gt;0,D1884=""),SUM(OFFSET(Table2[[#This Row],[Thành tiền]],0,0,-COUNTIF(Table2[Số HĐ],Table2[[#This Row],[Số HĐ]]))),"")</f>
        <v/>
      </c>
      <c r="K1883" s="192"/>
      <c r="L18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83" s="194"/>
    </row>
    <row r="1884" spans="1:13" ht="35.1" customHeight="1" x14ac:dyDescent="0.2">
      <c r="A1884" s="187">
        <v>42693</v>
      </c>
      <c r="B1884" s="188" t="s">
        <v>4086</v>
      </c>
      <c r="C1884" s="189" t="s">
        <v>480</v>
      </c>
      <c r="D1884" s="190" t="s">
        <v>4076</v>
      </c>
      <c r="E1884" s="191" t="str">
        <f>IF(Table2[[#This Row],[Tên hàng hóa]]&lt;&gt;0,VLOOKUP(Table2[[#This Row],[Tên hàng hóa]],Table1[[Tên hàng hóa]:[Quy cách]],2,0),"")</f>
        <v>OMRON</v>
      </c>
      <c r="F1884" s="191" t="str">
        <f>IF(Table2[[#This Row],[Tên hàng hóa]]&lt;&gt;0,VLOOKUP(Table2[[#This Row],[Tên hàng hóa]],Table1[[Tên hàng hóa]:[ĐVT]],3,0),"")</f>
        <v>Cái</v>
      </c>
      <c r="G1884" s="192">
        <v>305800</v>
      </c>
      <c r="H1884" s="192">
        <v>40</v>
      </c>
      <c r="I1884" s="193">
        <f>IF(Table2[[#This Row],[Số lượng]]&lt;&gt;0,Table2[[#This Row],[Số lượng]]*Table2[[#This Row],[Đơn giá mua]],"")</f>
        <v>12232000</v>
      </c>
      <c r="J1884" s="193" t="str">
        <f ca="1">IF(AND(Table2[[#This Row],[Tên hàng hóa]]&lt;&gt;0,D1885=""),SUM(OFFSET(Table2[[#This Row],[Thành tiền]],0,0,-COUNTIF(Table2[Số HĐ],Table2[[#This Row],[Số HĐ]]))),"")</f>
        <v/>
      </c>
      <c r="K1884" s="192"/>
      <c r="L18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84" s="194"/>
    </row>
    <row r="1885" spans="1:13" ht="35.1" customHeight="1" x14ac:dyDescent="0.2">
      <c r="A1885" s="187">
        <v>42693</v>
      </c>
      <c r="B1885" s="188" t="s">
        <v>4086</v>
      </c>
      <c r="C1885" s="189" t="s">
        <v>480</v>
      </c>
      <c r="D1885" s="190" t="s">
        <v>4077</v>
      </c>
      <c r="E1885" s="191" t="str">
        <f>IF(Table2[[#This Row],[Tên hàng hóa]]&lt;&gt;0,VLOOKUP(Table2[[#This Row],[Tên hàng hóa]],Table1[[Tên hàng hóa]:[Quy cách]],2,0),"")</f>
        <v>OMRON</v>
      </c>
      <c r="F1885" s="191" t="str">
        <f>IF(Table2[[#This Row],[Tên hàng hóa]]&lt;&gt;0,VLOOKUP(Table2[[#This Row],[Tên hàng hóa]],Table1[[Tên hàng hóa]:[ĐVT]],3,0),"")</f>
        <v>Cái</v>
      </c>
      <c r="G1885" s="192">
        <v>327800</v>
      </c>
      <c r="H1885" s="192">
        <v>2</v>
      </c>
      <c r="I1885" s="193">
        <f>IF(Table2[[#This Row],[Số lượng]]&lt;&gt;0,Table2[[#This Row],[Số lượng]]*Table2[[#This Row],[Đơn giá mua]],"")</f>
        <v>655600</v>
      </c>
      <c r="J1885" s="193" t="str">
        <f ca="1">IF(AND(Table2[[#This Row],[Tên hàng hóa]]&lt;&gt;0,D1886=""),SUM(OFFSET(Table2[[#This Row],[Thành tiền]],0,0,-COUNTIF(Table2[Số HĐ],Table2[[#This Row],[Số HĐ]]))),"")</f>
        <v/>
      </c>
      <c r="K1885" s="192"/>
      <c r="L18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85" s="194"/>
    </row>
    <row r="1886" spans="1:13" ht="35.1" customHeight="1" x14ac:dyDescent="0.2">
      <c r="A1886" s="187">
        <v>42693</v>
      </c>
      <c r="B1886" s="188" t="s">
        <v>4086</v>
      </c>
      <c r="C1886" s="189" t="s">
        <v>480</v>
      </c>
      <c r="D1886" s="190" t="s">
        <v>4083</v>
      </c>
      <c r="E1886" s="191" t="str">
        <f>IF(Table2[[#This Row],[Tên hàng hóa]]&lt;&gt;0,VLOOKUP(Table2[[#This Row],[Tên hàng hóa]],Table1[[Tên hàng hóa]:[Quy cách]],2,0),"")</f>
        <v>OMRON</v>
      </c>
      <c r="F1886" s="191" t="str">
        <f>IF(Table2[[#This Row],[Tên hàng hóa]]&lt;&gt;0,VLOOKUP(Table2[[#This Row],[Tên hàng hóa]],Table1[[Tên hàng hóa]:[ĐVT]],3,0),"")</f>
        <v>Cái</v>
      </c>
      <c r="G1886" s="192">
        <v>61050</v>
      </c>
      <c r="H1886" s="192">
        <v>10</v>
      </c>
      <c r="I1886" s="193">
        <f>IF(Table2[[#This Row],[Số lượng]]&lt;&gt;0,Table2[[#This Row],[Số lượng]]*Table2[[#This Row],[Đơn giá mua]],"")</f>
        <v>610500</v>
      </c>
      <c r="J1886" s="193">
        <f ca="1">IF(AND(Table2[[#This Row],[Tên hàng hóa]]&lt;&gt;0,D1887=""),SUM(OFFSET(Table2[[#This Row],[Thành tiền]],0,0,-COUNTIF(Table2[Số HĐ],Table2[[#This Row],[Số HĐ]]))),"")</f>
        <v>13498100</v>
      </c>
      <c r="K1886" s="192">
        <v>0</v>
      </c>
      <c r="L1886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13498100</v>
      </c>
      <c r="M1886" s="194" t="s">
        <v>4234</v>
      </c>
    </row>
    <row r="1887" spans="1:13" ht="35.1" customHeight="1" x14ac:dyDescent="0.2">
      <c r="A1887" s="187"/>
      <c r="B1887" s="188"/>
      <c r="C1887" s="189" t="str">
        <f t="shared" si="48"/>
        <v/>
      </c>
      <c r="D1887" s="190"/>
      <c r="E1887" s="191" t="str">
        <f>IF(Table2[[#This Row],[Tên hàng hóa]]&lt;&gt;0,VLOOKUP(Table2[[#This Row],[Tên hàng hóa]],Table1[[Tên hàng hóa]:[Quy cách]],2,0),"")</f>
        <v/>
      </c>
      <c r="F1887" s="191" t="str">
        <f>IF(Table2[[#This Row],[Tên hàng hóa]]&lt;&gt;0,VLOOKUP(Table2[[#This Row],[Tên hàng hóa]],Table1[[Tên hàng hóa]:[ĐVT]],3,0),"")</f>
        <v/>
      </c>
      <c r="G1887" s="192"/>
      <c r="H1887" s="192"/>
      <c r="I1887" s="193" t="str">
        <f>IF(Table2[[#This Row],[Số lượng]]&lt;&gt;0,Table2[[#This Row],[Số lượng]]*Table2[[#This Row],[Đơn giá mua]],"")</f>
        <v/>
      </c>
      <c r="J1887" s="193" t="str">
        <f ca="1">IF(AND(Table2[[#This Row],[Tên hàng hóa]]&lt;&gt;0,D1888=""),SUM(OFFSET(Table2[[#This Row],[Thành tiền]],0,0,-COUNTIF(Table2[Số HĐ],Table2[[#This Row],[Số HĐ]]))),"")</f>
        <v/>
      </c>
      <c r="K1887" s="192"/>
      <c r="L18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87" s="194"/>
    </row>
    <row r="1888" spans="1:13" ht="35.1" customHeight="1" x14ac:dyDescent="0.2">
      <c r="A1888" s="187">
        <v>42693</v>
      </c>
      <c r="B1888" s="188" t="s">
        <v>4087</v>
      </c>
      <c r="C1888" s="189" t="s">
        <v>4088</v>
      </c>
      <c r="D1888" s="190" t="s">
        <v>4079</v>
      </c>
      <c r="E1888" s="191" t="str">
        <f>IF(Table2[[#This Row],[Tên hàng hóa]]&lt;&gt;0,VLOOKUP(Table2[[#This Row],[Tên hàng hóa]],Table1[[Tên hàng hóa]:[Quy cách]],2,0),"")</f>
        <v>SYS- NHẬT BẢN</v>
      </c>
      <c r="F1888" s="191" t="str">
        <f>IF(Table2[[#This Row],[Tên hàng hóa]]&lt;&gt;0,VLOOKUP(Table2[[#This Row],[Tên hàng hóa]],Table1[[Tên hàng hóa]:[ĐVT]],3,0),"")</f>
        <v>Cái</v>
      </c>
      <c r="G1888" s="192">
        <v>935000</v>
      </c>
      <c r="H1888" s="192">
        <v>4</v>
      </c>
      <c r="I1888" s="193">
        <f>IF(Table2[[#This Row],[Số lượng]]&lt;&gt;0,Table2[[#This Row],[Số lượng]]*Table2[[#This Row],[Đơn giá mua]],"")</f>
        <v>3740000</v>
      </c>
      <c r="J1888" s="193">
        <f ca="1">IF(AND(Table2[[#This Row],[Tên hàng hóa]]&lt;&gt;0,D1889=""),SUM(OFFSET(Table2[[#This Row],[Thành tiền]],0,0,-COUNTIF(Table2[Số HĐ],Table2[[#This Row],[Số HĐ]]))),"")</f>
        <v>3740000</v>
      </c>
      <c r="K1888" s="192" t="s">
        <v>464</v>
      </c>
      <c r="L1888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88" s="194" t="s">
        <v>2136</v>
      </c>
    </row>
    <row r="1889" spans="1:13" ht="35.1" customHeight="1" x14ac:dyDescent="0.2">
      <c r="A1889" s="187"/>
      <c r="B1889" s="188"/>
      <c r="C1889" s="189" t="str">
        <f t="shared" si="48"/>
        <v/>
      </c>
      <c r="D1889" s="190"/>
      <c r="E1889" s="191" t="str">
        <f>IF(Table2[[#This Row],[Tên hàng hóa]]&lt;&gt;0,VLOOKUP(Table2[[#This Row],[Tên hàng hóa]],Table1[[Tên hàng hóa]:[Quy cách]],2,0),"")</f>
        <v/>
      </c>
      <c r="F1889" s="191" t="str">
        <f>IF(Table2[[#This Row],[Tên hàng hóa]]&lt;&gt;0,VLOOKUP(Table2[[#This Row],[Tên hàng hóa]],Table1[[Tên hàng hóa]:[ĐVT]],3,0),"")</f>
        <v/>
      </c>
      <c r="G1889" s="192"/>
      <c r="H1889" s="192"/>
      <c r="I1889" s="193" t="str">
        <f>IF(Table2[[#This Row],[Số lượng]]&lt;&gt;0,Table2[[#This Row],[Số lượng]]*Table2[[#This Row],[Đơn giá mua]],"")</f>
        <v/>
      </c>
      <c r="J1889" s="193" t="str">
        <f ca="1">IF(AND(Table2[[#This Row],[Tên hàng hóa]]&lt;&gt;0,D1890=""),SUM(OFFSET(Table2[[#This Row],[Thành tiền]],0,0,-COUNTIF(Table2[Số HĐ],Table2[[#This Row],[Số HĐ]]))),"")</f>
        <v/>
      </c>
      <c r="K1889" s="192"/>
      <c r="L18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89" s="194"/>
    </row>
    <row r="1890" spans="1:13" ht="35.1" customHeight="1" x14ac:dyDescent="0.2">
      <c r="A1890" s="187">
        <v>42693</v>
      </c>
      <c r="B1890" s="188" t="s">
        <v>4091</v>
      </c>
      <c r="C1890" s="189" t="s">
        <v>4092</v>
      </c>
      <c r="D1890" s="190" t="s">
        <v>4090</v>
      </c>
      <c r="E1890" s="191" t="str">
        <f>IF(Table2[[#This Row],[Tên hàng hóa]]&lt;&gt;0,VLOOKUP(Table2[[#This Row],[Tên hàng hóa]],Table1[[Tên hàng hóa]:[Quy cách]],2,0),"")</f>
        <v>Cadivi</v>
      </c>
      <c r="F1890" s="191" t="str">
        <f>IF(Table2[[#This Row],[Tên hàng hóa]]&lt;&gt;0,VLOOKUP(Table2[[#This Row],[Tên hàng hóa]],Table1[[Tên hàng hóa]:[ĐVT]],3,0),"")</f>
        <v>Cái</v>
      </c>
      <c r="G1890" s="192">
        <v>50050</v>
      </c>
      <c r="H1890" s="192">
        <v>50</v>
      </c>
      <c r="I1890" s="193">
        <f>IF(Table2[[#This Row],[Số lượng]]&lt;&gt;0,Table2[[#This Row],[Số lượng]]*Table2[[#This Row],[Đơn giá mua]],"")</f>
        <v>2502500</v>
      </c>
      <c r="J1890" s="193">
        <f ca="1">IF(AND(Table2[[#This Row],[Tên hàng hóa]]&lt;&gt;0,D1891=""),SUM(OFFSET(Table2[[#This Row],[Thành tiền]],0,0,-COUNTIF(Table2[Số HĐ],Table2[[#This Row],[Số HĐ]]))),"")</f>
        <v>2502500</v>
      </c>
      <c r="K1890" s="192" t="s">
        <v>464</v>
      </c>
      <c r="L1890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90" s="194" t="s">
        <v>2136</v>
      </c>
    </row>
    <row r="1891" spans="1:13" ht="35.1" customHeight="1" x14ac:dyDescent="0.2">
      <c r="A1891" s="187"/>
      <c r="B1891" s="188"/>
      <c r="C1891" s="189" t="str">
        <f t="shared" si="48"/>
        <v/>
      </c>
      <c r="D1891" s="190"/>
      <c r="E1891" s="191" t="str">
        <f>IF(Table2[[#This Row],[Tên hàng hóa]]&lt;&gt;0,VLOOKUP(Table2[[#This Row],[Tên hàng hóa]],Table1[[Tên hàng hóa]:[Quy cách]],2,0),"")</f>
        <v/>
      </c>
      <c r="F1891" s="191" t="str">
        <f>IF(Table2[[#This Row],[Tên hàng hóa]]&lt;&gt;0,VLOOKUP(Table2[[#This Row],[Tên hàng hóa]],Table1[[Tên hàng hóa]:[ĐVT]],3,0),"")</f>
        <v/>
      </c>
      <c r="G1891" s="192"/>
      <c r="H1891" s="192"/>
      <c r="I1891" s="193" t="str">
        <f>IF(Table2[[#This Row],[Số lượng]]&lt;&gt;0,Table2[[#This Row],[Số lượng]]*Table2[[#This Row],[Đơn giá mua]],"")</f>
        <v/>
      </c>
      <c r="J1891" s="193" t="str">
        <f ca="1">IF(AND(Table2[[#This Row],[Tên hàng hóa]]&lt;&gt;0,D1892=""),SUM(OFFSET(Table2[[#This Row],[Thành tiền]],0,0,-COUNTIF(Table2[Số HĐ],Table2[[#This Row],[Số HĐ]]))),"")</f>
        <v/>
      </c>
      <c r="K1891" s="192"/>
      <c r="L18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91" s="194"/>
    </row>
    <row r="1892" spans="1:13" ht="35.1" customHeight="1" x14ac:dyDescent="0.2">
      <c r="A1892" s="187">
        <v>42695</v>
      </c>
      <c r="B1892" s="188" t="s">
        <v>4093</v>
      </c>
      <c r="C1892" s="189" t="s">
        <v>2043</v>
      </c>
      <c r="D1892" s="190" t="s">
        <v>3344</v>
      </c>
      <c r="E1892" s="191" t="str">
        <f>IF(Table2[[#This Row],[Tên hàng hóa]]&lt;&gt;0,VLOOKUP(Table2[[#This Row],[Tên hàng hóa]],Table1[[Tên hàng hóa]:[Quy cách]],2,0),"")</f>
        <v>KYORITSU</v>
      </c>
      <c r="F1892" s="191" t="str">
        <f>IF(Table2[[#This Row],[Tên hàng hóa]]&lt;&gt;0,VLOOKUP(Table2[[#This Row],[Tên hàng hóa]],Table1[[Tên hàng hóa]:[ĐVT]],3,0),"")</f>
        <v>Cái</v>
      </c>
      <c r="G1892" s="192">
        <v>654500</v>
      </c>
      <c r="H1892" s="192">
        <v>1</v>
      </c>
      <c r="I1892" s="193">
        <f>IF(Table2[[#This Row],[Số lượng]]&lt;&gt;0,Table2[[#This Row],[Số lượng]]*Table2[[#This Row],[Đơn giá mua]],"")</f>
        <v>654500</v>
      </c>
      <c r="J1892" s="193" t="str">
        <f ca="1">IF(AND(Table2[[#This Row],[Tên hàng hóa]]&lt;&gt;0,D1893=""),SUM(OFFSET(Table2[[#This Row],[Thành tiền]],0,0,-COUNTIF(Table2[Số HĐ],Table2[[#This Row],[Số HĐ]]))),"")</f>
        <v/>
      </c>
      <c r="K1892" s="192"/>
      <c r="L18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92" s="194"/>
    </row>
    <row r="1893" spans="1:13" ht="35.1" customHeight="1" x14ac:dyDescent="0.2">
      <c r="A1893" s="187">
        <v>42695</v>
      </c>
      <c r="B1893" s="188" t="s">
        <v>4093</v>
      </c>
      <c r="C1893" s="189" t="str">
        <f t="shared" si="48"/>
        <v>CTY TNHH TLTECH VN</v>
      </c>
      <c r="D1893" s="190" t="s">
        <v>4089</v>
      </c>
      <c r="E1893" s="191" t="str">
        <f>IF(Table2[[#This Row],[Tên hàng hóa]]&lt;&gt;0,VLOOKUP(Table2[[#This Row],[Tên hàng hóa]],Table1[[Tên hàng hóa]:[Quy cách]],2,0),"")</f>
        <v>KYORITSU</v>
      </c>
      <c r="F1893" s="191" t="str">
        <f>IF(Table2[[#This Row],[Tên hàng hóa]]&lt;&gt;0,VLOOKUP(Table2[[#This Row],[Tên hàng hóa]],Table1[[Tên hàng hóa]:[ĐVT]],3,0),"")</f>
        <v>Cái</v>
      </c>
      <c r="G1893" s="192">
        <v>1721500</v>
      </c>
      <c r="H1893" s="192">
        <v>1</v>
      </c>
      <c r="I1893" s="193">
        <f>IF(Table2[[#This Row],[Số lượng]]&lt;&gt;0,Table2[[#This Row],[Số lượng]]*Table2[[#This Row],[Đơn giá mua]],"")</f>
        <v>1721500</v>
      </c>
      <c r="J1893" s="193">
        <f ca="1">IF(AND(Table2[[#This Row],[Tên hàng hóa]]&lt;&gt;0,D1894=""),SUM(OFFSET(Table2[[#This Row],[Thành tiền]],0,0,-COUNTIF(Table2[Số HĐ],Table2[[#This Row],[Số HĐ]]))),"")</f>
        <v>2376000</v>
      </c>
      <c r="K1893" s="192" t="s">
        <v>464</v>
      </c>
      <c r="L1893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893" s="194" t="s">
        <v>2136</v>
      </c>
    </row>
    <row r="1894" spans="1:13" ht="35.1" customHeight="1" x14ac:dyDescent="0.2">
      <c r="A1894" s="187"/>
      <c r="B1894" s="188"/>
      <c r="C1894" s="189" t="str">
        <f t="shared" si="48"/>
        <v/>
      </c>
      <c r="D1894" s="190"/>
      <c r="E1894" s="191" t="str">
        <f>IF(Table2[[#This Row],[Tên hàng hóa]]&lt;&gt;0,VLOOKUP(Table2[[#This Row],[Tên hàng hóa]],Table1[[Tên hàng hóa]:[Quy cách]],2,0),"")</f>
        <v/>
      </c>
      <c r="F1894" s="191" t="str">
        <f>IF(Table2[[#This Row],[Tên hàng hóa]]&lt;&gt;0,VLOOKUP(Table2[[#This Row],[Tên hàng hóa]],Table1[[Tên hàng hóa]:[ĐVT]],3,0),"")</f>
        <v/>
      </c>
      <c r="G1894" s="192"/>
      <c r="H1894" s="192"/>
      <c r="I1894" s="193" t="str">
        <f>IF(Table2[[#This Row],[Số lượng]]&lt;&gt;0,Table2[[#This Row],[Số lượng]]*Table2[[#This Row],[Đơn giá mua]],"")</f>
        <v/>
      </c>
      <c r="J1894" s="193" t="str">
        <f ca="1">IF(AND(Table2[[#This Row],[Tên hàng hóa]]&lt;&gt;0,D1895=""),SUM(OFFSET(Table2[[#This Row],[Thành tiền]],0,0,-COUNTIF(Table2[Số HĐ],Table2[[#This Row],[Số HĐ]]))),"")</f>
        <v/>
      </c>
      <c r="K1894" s="192"/>
      <c r="L18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94" s="194"/>
    </row>
    <row r="1895" spans="1:13" ht="35.1" customHeight="1" x14ac:dyDescent="0.2">
      <c r="A1895" s="187">
        <v>42693</v>
      </c>
      <c r="B1895" s="188" t="s">
        <v>4148</v>
      </c>
      <c r="C1895" s="140" t="s">
        <v>586</v>
      </c>
      <c r="D1895" s="190" t="s">
        <v>180</v>
      </c>
      <c r="E1895" s="191" t="str">
        <f>IF(Table2[[#This Row],[Tên hàng hóa]]&lt;&gt;0,VLOOKUP(Table2[[#This Row],[Tên hàng hóa]],Table1[[Tên hàng hóa]:[Quy cách]],2,0),"")</f>
        <v>Bộ Nguồn Xung</v>
      </c>
      <c r="F1895" s="191" t="str">
        <f>IF(Table2[[#This Row],[Tên hàng hóa]]&lt;&gt;0,VLOOKUP(Table2[[#This Row],[Tên hàng hóa]],Table1[[Tên hàng hóa]:[ĐVT]],3,0),"")</f>
        <v>Cái</v>
      </c>
      <c r="G1895" s="192">
        <v>735047.40983606561</v>
      </c>
      <c r="H1895" s="192">
        <v>5</v>
      </c>
      <c r="I1895" s="193">
        <f>IF(Table2[[#This Row],[Số lượng]]&lt;&gt;0,Table2[[#This Row],[Số lượng]]*Table2[[#This Row],[Đơn giá mua]],"")</f>
        <v>3675237.0491803279</v>
      </c>
      <c r="J1895" s="193" t="str">
        <f ca="1">IF(AND(Table2[[#This Row],[Tên hàng hóa]]&lt;&gt;0,D1896=""),SUM(OFFSET(Table2[[#This Row],[Thành tiền]],0,0,-COUNTIF(Table2[Số HĐ],Table2[[#This Row],[Số HĐ]]))),"")</f>
        <v/>
      </c>
      <c r="K1895" s="192"/>
      <c r="L18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95" s="194"/>
    </row>
    <row r="1896" spans="1:13" ht="35.1" customHeight="1" x14ac:dyDescent="0.2">
      <c r="A1896" s="187">
        <v>42693</v>
      </c>
      <c r="B1896" s="188" t="s">
        <v>4148</v>
      </c>
      <c r="C1896" s="140" t="s">
        <v>586</v>
      </c>
      <c r="D1896" s="190" t="s">
        <v>223</v>
      </c>
      <c r="E1896" s="191" t="str">
        <f>IF(Table2[[#This Row],[Tên hàng hóa]]&lt;&gt;0,VLOOKUP(Table2[[#This Row],[Tên hàng hóa]],Table1[[Tên hàng hóa]:[Quy cách]],2,0),"")</f>
        <v>Cảm Biến</v>
      </c>
      <c r="F1896" s="191" t="str">
        <f>IF(Table2[[#This Row],[Tên hàng hóa]]&lt;&gt;0,VLOOKUP(Table2[[#This Row],[Tên hàng hóa]],Table1[[Tên hàng hóa]:[ĐVT]],3,0),"")</f>
        <v>Cái</v>
      </c>
      <c r="G1896" s="192">
        <v>600827.40983606561</v>
      </c>
      <c r="H1896" s="192">
        <v>10</v>
      </c>
      <c r="I1896" s="193">
        <f>IF(Table2[[#This Row],[Số lượng]]&lt;&gt;0,Table2[[#This Row],[Số lượng]]*Table2[[#This Row],[Đơn giá mua]],"")</f>
        <v>6008274.0983606558</v>
      </c>
      <c r="J1896" s="193" t="str">
        <f ca="1">IF(AND(Table2[[#This Row],[Tên hàng hóa]]&lt;&gt;0,D1897=""),SUM(OFFSET(Table2[[#This Row],[Thành tiền]],0,0,-COUNTIF(Table2[Số HĐ],Table2[[#This Row],[Số HĐ]]))),"")</f>
        <v/>
      </c>
      <c r="K1896" s="192"/>
      <c r="L18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96" s="194"/>
    </row>
    <row r="1897" spans="1:13" ht="35.1" customHeight="1" x14ac:dyDescent="0.2">
      <c r="A1897" s="187">
        <v>42693</v>
      </c>
      <c r="B1897" s="188" t="s">
        <v>4148</v>
      </c>
      <c r="C1897" s="140" t="s">
        <v>586</v>
      </c>
      <c r="D1897" s="190" t="s">
        <v>1558</v>
      </c>
      <c r="E1897" s="191" t="str">
        <f>IF(Table2[[#This Row],[Tên hàng hóa]]&lt;&gt;0,VLOOKUP(Table2[[#This Row],[Tên hàng hóa]],Table1[[Tên hàng hóa]:[Quy cách]],2,0),"")</f>
        <v>Bộ Điều Khiển Lập Trình</v>
      </c>
      <c r="F1897" s="191" t="str">
        <f>IF(Table2[[#This Row],[Tên hàng hóa]]&lt;&gt;0,VLOOKUP(Table2[[#This Row],[Tên hàng hóa]],Table1[[Tên hàng hóa]:[ĐVT]],3,0),"")</f>
        <v>Cái</v>
      </c>
      <c r="G1897" s="192">
        <v>3293731.4098360655</v>
      </c>
      <c r="H1897" s="192">
        <v>2</v>
      </c>
      <c r="I1897" s="193">
        <f>IF(Table2[[#This Row],[Số lượng]]&lt;&gt;0,Table2[[#This Row],[Số lượng]]*Table2[[#This Row],[Đơn giá mua]],"")</f>
        <v>6587462.819672131</v>
      </c>
      <c r="J1897" s="193" t="str">
        <f ca="1">IF(AND(Table2[[#This Row],[Tên hàng hóa]]&lt;&gt;0,D1898=""),SUM(OFFSET(Table2[[#This Row],[Thành tiền]],0,0,-COUNTIF(Table2[Số HĐ],Table2[[#This Row],[Số HĐ]]))),"")</f>
        <v/>
      </c>
      <c r="K1897" s="192"/>
      <c r="L18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97" s="194"/>
    </row>
    <row r="1898" spans="1:13" ht="35.1" customHeight="1" x14ac:dyDescent="0.2">
      <c r="A1898" s="187">
        <v>42693</v>
      </c>
      <c r="B1898" s="188" t="s">
        <v>4148</v>
      </c>
      <c r="C1898" s="140" t="s">
        <v>586</v>
      </c>
      <c r="D1898" s="190" t="s">
        <v>331</v>
      </c>
      <c r="E1898" s="191" t="str">
        <f>IF(Table2[[#This Row],[Tên hàng hóa]]&lt;&gt;0,VLOOKUP(Table2[[#This Row],[Tên hàng hóa]],Table1[[Tên hàng hóa]:[Quy cách]],2,0),"")</f>
        <v>Màn Hình Cảm Ứng</v>
      </c>
      <c r="F1898" s="191" t="str">
        <f>IF(Table2[[#This Row],[Tên hàng hóa]]&lt;&gt;0,VLOOKUP(Table2[[#This Row],[Tên hàng hóa]],Table1[[Tên hàng hóa]:[ĐVT]],3,0),"")</f>
        <v>Cái</v>
      </c>
      <c r="G1898" s="192">
        <v>2965706.4098360655</v>
      </c>
      <c r="H1898" s="192">
        <v>2</v>
      </c>
      <c r="I1898" s="193">
        <f>IF(Table2[[#This Row],[Số lượng]]&lt;&gt;0,Table2[[#This Row],[Số lượng]]*Table2[[#This Row],[Đơn giá mua]],"")</f>
        <v>5931412.819672131</v>
      </c>
      <c r="J1898" s="193" t="str">
        <f ca="1">IF(AND(Table2[[#This Row],[Tên hàng hóa]]&lt;&gt;0,D1899=""),SUM(OFFSET(Table2[[#This Row],[Thành tiền]],0,0,-COUNTIF(Table2[Số HĐ],Table2[[#This Row],[Số HĐ]]))),"")</f>
        <v/>
      </c>
      <c r="K1898" s="192"/>
      <c r="L18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98" s="194"/>
    </row>
    <row r="1899" spans="1:13" ht="35.1" customHeight="1" x14ac:dyDescent="0.2">
      <c r="A1899" s="187">
        <v>42693</v>
      </c>
      <c r="B1899" s="188" t="s">
        <v>4148</v>
      </c>
      <c r="C1899" s="140" t="s">
        <v>586</v>
      </c>
      <c r="D1899" s="190" t="s">
        <v>261</v>
      </c>
      <c r="E1899" s="191" t="str">
        <f>IF(Table2[[#This Row],[Tên hàng hóa]]&lt;&gt;0,VLOOKUP(Table2[[#This Row],[Tên hàng hóa]],Table1[[Tên hàng hóa]:[Quy cách]],2,0),"")</f>
        <v>Cảm Biến</v>
      </c>
      <c r="F1899" s="191" t="str">
        <f>IF(Table2[[#This Row],[Tên hàng hóa]]&lt;&gt;0,VLOOKUP(Table2[[#This Row],[Tên hàng hóa]],Table1[[Tên hàng hóa]:[ĐVT]],3,0),"")</f>
        <v>Cái</v>
      </c>
      <c r="G1899" s="192">
        <v>600827.40983606561</v>
      </c>
      <c r="H1899" s="192">
        <v>4</v>
      </c>
      <c r="I1899" s="193">
        <f>IF(Table2[[#This Row],[Số lượng]]&lt;&gt;0,Table2[[#This Row],[Số lượng]]*Table2[[#This Row],[Đơn giá mua]],"")</f>
        <v>2403309.6393442624</v>
      </c>
      <c r="J1899" s="193" t="str">
        <f ca="1">IF(AND(Table2[[#This Row],[Tên hàng hóa]]&lt;&gt;0,D1900=""),SUM(OFFSET(Table2[[#This Row],[Thành tiền]],0,0,-COUNTIF(Table2[Số HĐ],Table2[[#This Row],[Số HĐ]]))),"")</f>
        <v/>
      </c>
      <c r="K1899" s="192"/>
      <c r="L18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899" s="194"/>
    </row>
    <row r="1900" spans="1:13" ht="35.1" customHeight="1" x14ac:dyDescent="0.2">
      <c r="A1900" s="187">
        <v>42693</v>
      </c>
      <c r="B1900" s="188" t="s">
        <v>4148</v>
      </c>
      <c r="C1900" s="140" t="s">
        <v>586</v>
      </c>
      <c r="D1900" s="190" t="s">
        <v>254</v>
      </c>
      <c r="E1900" s="191" t="str">
        <f>IF(Table2[[#This Row],[Tên hàng hóa]]&lt;&gt;0,VLOOKUP(Table2[[#This Row],[Tên hàng hóa]],Table1[[Tên hàng hóa]:[Quy cách]],2,0),"")</f>
        <v>Cảm Biến</v>
      </c>
      <c r="F1900" s="191" t="str">
        <f>IF(Table2[[#This Row],[Tên hàng hóa]]&lt;&gt;0,VLOOKUP(Table2[[#This Row],[Tên hàng hóa]],Table1[[Tên hàng hóa]:[ĐVT]],3,0),"")</f>
        <v>Cái</v>
      </c>
      <c r="G1900" s="192">
        <v>533717.40983606561</v>
      </c>
      <c r="H1900" s="192">
        <v>5</v>
      </c>
      <c r="I1900" s="193">
        <f>IF(Table2[[#This Row],[Số lượng]]&lt;&gt;0,Table2[[#This Row],[Số lượng]]*Table2[[#This Row],[Đơn giá mua]],"")</f>
        <v>2668587.0491803279</v>
      </c>
      <c r="J1900" s="193" t="str">
        <f ca="1">IF(AND(Table2[[#This Row],[Tên hàng hóa]]&lt;&gt;0,D1901=""),SUM(OFFSET(Table2[[#This Row],[Thành tiền]],0,0,-COUNTIF(Table2[Số HĐ],Table2[[#This Row],[Số HĐ]]))),"")</f>
        <v/>
      </c>
      <c r="K1900" s="192"/>
      <c r="L19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00" s="194"/>
    </row>
    <row r="1901" spans="1:13" ht="35.1" customHeight="1" x14ac:dyDescent="0.2">
      <c r="A1901" s="187">
        <v>42693</v>
      </c>
      <c r="B1901" s="188" t="s">
        <v>4148</v>
      </c>
      <c r="C1901" s="140" t="s">
        <v>586</v>
      </c>
      <c r="D1901" s="190" t="s">
        <v>274</v>
      </c>
      <c r="E1901" s="191" t="str">
        <f>IF(Table2[[#This Row],[Tên hàng hóa]]&lt;&gt;0,VLOOKUP(Table2[[#This Row],[Tên hàng hóa]],Table1[[Tên hàng hóa]:[Quy cách]],2,0),"")</f>
        <v>Cảm Biến</v>
      </c>
      <c r="F1901" s="191" t="str">
        <f>IF(Table2[[#This Row],[Tên hàng hóa]]&lt;&gt;0,VLOOKUP(Table2[[#This Row],[Tên hàng hóa]],Table1[[Tên hàng hóa]:[ĐVT]],3,0),"")</f>
        <v>Cái</v>
      </c>
      <c r="G1901" s="192">
        <v>578457.40983606561</v>
      </c>
      <c r="H1901" s="192">
        <v>10</v>
      </c>
      <c r="I1901" s="193">
        <f>IF(Table2[[#This Row],[Số lượng]]&lt;&gt;0,Table2[[#This Row],[Số lượng]]*Table2[[#This Row],[Đơn giá mua]],"")</f>
        <v>5784574.0983606558</v>
      </c>
      <c r="J1901" s="193" t="str">
        <f ca="1">IF(AND(Table2[[#This Row],[Tên hàng hóa]]&lt;&gt;0,D1902=""),SUM(OFFSET(Table2[[#This Row],[Thành tiền]],0,0,-COUNTIF(Table2[Số HĐ],Table2[[#This Row],[Số HĐ]]))),"")</f>
        <v/>
      </c>
      <c r="K1901" s="192"/>
      <c r="L19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01" s="194"/>
    </row>
    <row r="1902" spans="1:13" ht="35.1" customHeight="1" x14ac:dyDescent="0.2">
      <c r="A1902" s="187">
        <v>42693</v>
      </c>
      <c r="B1902" s="188" t="s">
        <v>4148</v>
      </c>
      <c r="C1902" s="140" t="s">
        <v>586</v>
      </c>
      <c r="D1902" s="190" t="s">
        <v>390</v>
      </c>
      <c r="E1902" s="191" t="str">
        <f>IF(Table2[[#This Row],[Tên hàng hóa]]&lt;&gt;0,VLOOKUP(Table2[[#This Row],[Tên hàng hóa]],Table1[[Tên hàng hóa]:[Quy cách]],2,0),"")</f>
        <v>Timer</v>
      </c>
      <c r="F1902" s="191" t="str">
        <f>IF(Table2[[#This Row],[Tên hàng hóa]]&lt;&gt;0,VLOOKUP(Table2[[#This Row],[Tên hàng hóa]],Table1[[Tên hàng hóa]:[ĐVT]],3,0),"")</f>
        <v>Cái</v>
      </c>
      <c r="G1902" s="192">
        <v>1853547.4098360655</v>
      </c>
      <c r="H1902" s="192">
        <v>2</v>
      </c>
      <c r="I1902" s="193">
        <f>IF(Table2[[#This Row],[Số lượng]]&lt;&gt;0,Table2[[#This Row],[Số lượng]]*Table2[[#This Row],[Đơn giá mua]],"")</f>
        <v>3707094.819672131</v>
      </c>
      <c r="J1902" s="193" t="str">
        <f ca="1">IF(AND(Table2[[#This Row],[Tên hàng hóa]]&lt;&gt;0,D1903=""),SUM(OFFSET(Table2[[#This Row],[Thành tiền]],0,0,-COUNTIF(Table2[Số HĐ],Table2[[#This Row],[Số HĐ]]))),"")</f>
        <v/>
      </c>
      <c r="K1902" s="192"/>
      <c r="L19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02" s="194"/>
    </row>
    <row r="1903" spans="1:13" ht="35.1" customHeight="1" x14ac:dyDescent="0.2">
      <c r="A1903" s="187">
        <v>42693</v>
      </c>
      <c r="B1903" s="188" t="s">
        <v>4148</v>
      </c>
      <c r="C1903" s="140" t="s">
        <v>586</v>
      </c>
      <c r="D1903" s="190" t="s">
        <v>1193</v>
      </c>
      <c r="E1903" s="191" t="str">
        <f>IF(Table2[[#This Row],[Tên hàng hóa]]&lt;&gt;0,VLOOKUP(Table2[[#This Row],[Tên hàng hóa]],Table1[[Tên hàng hóa]:[Quy cách]],2,0),"")</f>
        <v>Bộ Điều Khiển Lập Trình</v>
      </c>
      <c r="F1903" s="191" t="str">
        <f>IF(Table2[[#This Row],[Tên hàng hóa]]&lt;&gt;0,VLOOKUP(Table2[[#This Row],[Tên hàng hóa]],Table1[[Tên hàng hóa]:[ĐVT]],3,0),"")</f>
        <v>Cái</v>
      </c>
      <c r="G1903" s="192">
        <v>2486285.4098360655</v>
      </c>
      <c r="H1903" s="192">
        <v>2</v>
      </c>
      <c r="I1903" s="193">
        <f>IF(Table2[[#This Row],[Số lượng]]&lt;&gt;0,Table2[[#This Row],[Số lượng]]*Table2[[#This Row],[Đơn giá mua]],"")</f>
        <v>4972570.819672131</v>
      </c>
      <c r="J1903" s="193" t="str">
        <f ca="1">IF(AND(Table2[[#This Row],[Tên hàng hóa]]&lt;&gt;0,D1904=""),SUM(OFFSET(Table2[[#This Row],[Thành tiền]],0,0,-COUNTIF(Table2[Số HĐ],Table2[[#This Row],[Số HĐ]]))),"")</f>
        <v/>
      </c>
      <c r="K1903" s="192"/>
      <c r="L19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03" s="194"/>
    </row>
    <row r="1904" spans="1:13" ht="35.1" customHeight="1" x14ac:dyDescent="0.2">
      <c r="A1904" s="187">
        <v>42693</v>
      </c>
      <c r="B1904" s="188" t="s">
        <v>4148</v>
      </c>
      <c r="C1904" s="140" t="s">
        <v>586</v>
      </c>
      <c r="D1904" s="190" t="s">
        <v>4147</v>
      </c>
      <c r="E1904" s="191" t="str">
        <f>IF(Table2[[#This Row],[Tên hàng hóa]]&lt;&gt;0,VLOOKUP(Table2[[#This Row],[Tên hàng hóa]],Table1[[Tên hàng hóa]:[Quy cách]],2,0),"")</f>
        <v>OMRON</v>
      </c>
      <c r="F1904" s="191" t="str">
        <f>IF(Table2[[#This Row],[Tên hàng hóa]]&lt;&gt;0,VLOOKUP(Table2[[#This Row],[Tên hàng hóa]],Table1[[Tên hàng hóa]:[ĐVT]],3,0),"")</f>
        <v>Cái</v>
      </c>
      <c r="G1904" s="192">
        <v>2860197.4098360655</v>
      </c>
      <c r="H1904" s="192">
        <v>1</v>
      </c>
      <c r="I1904" s="193">
        <f>IF(Table2[[#This Row],[Số lượng]]&lt;&gt;0,Table2[[#This Row],[Số lượng]]*Table2[[#This Row],[Đơn giá mua]],"")</f>
        <v>2860197.4098360655</v>
      </c>
      <c r="J1904" s="193" t="str">
        <f ca="1">IF(AND(Table2[[#This Row],[Tên hàng hóa]]&lt;&gt;0,D1905=""),SUM(OFFSET(Table2[[#This Row],[Thành tiền]],0,0,-COUNTIF(Table2[Số HĐ],Table2[[#This Row],[Số HĐ]]))),"")</f>
        <v/>
      </c>
      <c r="K1904" s="192"/>
      <c r="L19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04" s="194"/>
    </row>
    <row r="1905" spans="1:13" ht="35.1" customHeight="1" x14ac:dyDescent="0.2">
      <c r="A1905" s="187">
        <v>42693</v>
      </c>
      <c r="B1905" s="188" t="s">
        <v>4148</v>
      </c>
      <c r="C1905" s="140" t="s">
        <v>586</v>
      </c>
      <c r="D1905" s="190" t="s">
        <v>56</v>
      </c>
      <c r="E1905" s="191" t="str">
        <f>IF(Table2[[#This Row],[Tên hàng hóa]]&lt;&gt;0,VLOOKUP(Table2[[#This Row],[Tên hàng hóa]],Table1[[Tên hàng hóa]:[Quy cách]],2,0),"")</f>
        <v>Bộ Điều Khiển Lập Trình</v>
      </c>
      <c r="F1905" s="191" t="str">
        <f>IF(Table2[[#This Row],[Tên hàng hóa]]&lt;&gt;0,VLOOKUP(Table2[[#This Row],[Tên hàng hóa]],Table1[[Tên hàng hóa]:[ĐVT]],3,0),"")</f>
        <v>Cái</v>
      </c>
      <c r="G1905" s="192">
        <v>2208726.4098360655</v>
      </c>
      <c r="H1905" s="192">
        <v>2</v>
      </c>
      <c r="I1905" s="193">
        <f>IF(Table2[[#This Row],[Số lượng]]&lt;&gt;0,Table2[[#This Row],[Số lượng]]*Table2[[#This Row],[Đơn giá mua]],"")</f>
        <v>4417452.819672131</v>
      </c>
      <c r="J1905" s="193" t="str">
        <f ca="1">IF(AND(Table2[[#This Row],[Tên hàng hóa]]&lt;&gt;0,D1906=""),SUM(OFFSET(Table2[[#This Row],[Thành tiền]],0,0,-COUNTIF(Table2[Số HĐ],Table2[[#This Row],[Số HĐ]]))),"")</f>
        <v/>
      </c>
      <c r="K1905" s="192"/>
      <c r="L19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05" s="194"/>
    </row>
    <row r="1906" spans="1:13" ht="35.1" customHeight="1" x14ac:dyDescent="0.2">
      <c r="A1906" s="187">
        <v>42693</v>
      </c>
      <c r="B1906" s="188" t="s">
        <v>4148</v>
      </c>
      <c r="C1906" s="140" t="s">
        <v>586</v>
      </c>
      <c r="D1906" s="190" t="s">
        <v>270</v>
      </c>
      <c r="E1906" s="191" t="str">
        <f>IF(Table2[[#This Row],[Tên hàng hóa]]&lt;&gt;0,VLOOKUP(Table2[[#This Row],[Tên hàng hóa]],Table1[[Tên hàng hóa]:[Quy cách]],2,0),"")</f>
        <v>Cảm Biến</v>
      </c>
      <c r="F1906" s="191" t="str">
        <f>IF(Table2[[#This Row],[Tên hàng hóa]]&lt;&gt;0,VLOOKUP(Table2[[#This Row],[Tên hàng hóa]],Table1[[Tên hàng hóa]:[ĐVT]],3,0),"")</f>
        <v>Cái</v>
      </c>
      <c r="G1906" s="192">
        <v>645567.40983606561</v>
      </c>
      <c r="H1906" s="192">
        <v>4</v>
      </c>
      <c r="I1906" s="193">
        <f>IF(Table2[[#This Row],[Số lượng]]&lt;&gt;0,Table2[[#This Row],[Số lượng]]*Table2[[#This Row],[Đơn giá mua]],"")</f>
        <v>2582269.6393442624</v>
      </c>
      <c r="J1906" s="193" t="str">
        <f ca="1">IF(AND(Table2[[#This Row],[Tên hàng hóa]]&lt;&gt;0,D1907=""),SUM(OFFSET(Table2[[#This Row],[Thành tiền]],0,0,-COUNTIF(Table2[Số HĐ],Table2[[#This Row],[Số HĐ]]))),"")</f>
        <v/>
      </c>
      <c r="K1906" s="192"/>
      <c r="L19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06" s="194"/>
    </row>
    <row r="1907" spans="1:13" ht="35.1" customHeight="1" x14ac:dyDescent="0.2">
      <c r="A1907" s="187">
        <v>42693</v>
      </c>
      <c r="B1907" s="188" t="s">
        <v>4148</v>
      </c>
      <c r="C1907" s="140" t="s">
        <v>586</v>
      </c>
      <c r="D1907" s="190" t="s">
        <v>234</v>
      </c>
      <c r="E1907" s="191" t="str">
        <f>IF(Table2[[#This Row],[Tên hàng hóa]]&lt;&gt;0,VLOOKUP(Table2[[#This Row],[Tên hàng hóa]],Table1[[Tên hàng hóa]:[Quy cách]],2,0),"")</f>
        <v>Cảm Biến</v>
      </c>
      <c r="F1907" s="191" t="str">
        <f>IF(Table2[[#This Row],[Tên hàng hóa]]&lt;&gt;0,VLOOKUP(Table2[[#This Row],[Tên hàng hóa]],Table1[[Tên hàng hóa]:[ĐVT]],3,0),"")</f>
        <v>Cái</v>
      </c>
      <c r="G1907" s="192">
        <v>410682.40983606561</v>
      </c>
      <c r="H1907" s="192">
        <v>10</v>
      </c>
      <c r="I1907" s="193">
        <f>IF(Table2[[#This Row],[Số lượng]]&lt;&gt;0,Table2[[#This Row],[Số lượng]]*Table2[[#This Row],[Đơn giá mua]],"")</f>
        <v>4106824.0983606558</v>
      </c>
      <c r="J1907" s="193" t="str">
        <f ca="1">IF(AND(Table2[[#This Row],[Tên hàng hóa]]&lt;&gt;0,D1908=""),SUM(OFFSET(Table2[[#This Row],[Thành tiền]],0,0,-COUNTIF(Table2[Số HĐ],Table2[[#This Row],[Số HĐ]]))),"")</f>
        <v/>
      </c>
      <c r="K1907" s="192"/>
      <c r="L190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07" s="194"/>
    </row>
    <row r="1908" spans="1:13" ht="35.1" customHeight="1" x14ac:dyDescent="0.2">
      <c r="A1908" s="187">
        <v>42693</v>
      </c>
      <c r="B1908" s="188" t="s">
        <v>4148</v>
      </c>
      <c r="C1908" s="140" t="s">
        <v>586</v>
      </c>
      <c r="D1908" s="190" t="s">
        <v>330</v>
      </c>
      <c r="E1908" s="191" t="str">
        <f>IF(Table2[[#This Row],[Tên hàng hóa]]&lt;&gt;0,VLOOKUP(Table2[[#This Row],[Tên hàng hóa]],Table1[[Tên hàng hóa]:[Quy cách]],2,0),"")</f>
        <v>Màn Hình Cảm Ứng</v>
      </c>
      <c r="F1908" s="191" t="str">
        <f>IF(Table2[[#This Row],[Tên hàng hóa]]&lt;&gt;0,VLOOKUP(Table2[[#This Row],[Tên hàng hóa]],Table1[[Tên hàng hóa]:[ĐVT]],3,0),"")</f>
        <v>Cái</v>
      </c>
      <c r="G1908" s="192">
        <v>3218033.4098360655</v>
      </c>
      <c r="H1908" s="192">
        <v>2</v>
      </c>
      <c r="I1908" s="193">
        <f>IF(Table2[[#This Row],[Số lượng]]&lt;&gt;0,Table2[[#This Row],[Số lượng]]*Table2[[#This Row],[Đơn giá mua]],"")</f>
        <v>6436066.819672131</v>
      </c>
      <c r="J1908" s="193">
        <f ca="1">IF(AND(Table2[[#This Row],[Tên hàng hóa]]&lt;&gt;0,D1909=""),SUM(OFFSET(Table2[[#This Row],[Thành tiền]],0,0,-COUNTIF(Table2[Số HĐ],Table2[[#This Row],[Số HĐ]]))),"")</f>
        <v>62141334</v>
      </c>
      <c r="K1908" s="192" t="s">
        <v>464</v>
      </c>
      <c r="L1908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08" s="194"/>
    </row>
    <row r="1909" spans="1:13" ht="35.1" customHeight="1" x14ac:dyDescent="0.2">
      <c r="A1909" s="187"/>
      <c r="B1909" s="188"/>
      <c r="C1909" s="189" t="str">
        <f t="shared" si="48"/>
        <v/>
      </c>
      <c r="D1909" s="190"/>
      <c r="E1909" s="191" t="str">
        <f>IF(Table2[[#This Row],[Tên hàng hóa]]&lt;&gt;0,VLOOKUP(Table2[[#This Row],[Tên hàng hóa]],Table1[[Tên hàng hóa]:[Quy cách]],2,0),"")</f>
        <v/>
      </c>
      <c r="F1909" s="191" t="str">
        <f>IF(Table2[[#This Row],[Tên hàng hóa]]&lt;&gt;0,VLOOKUP(Table2[[#This Row],[Tên hàng hóa]],Table1[[Tên hàng hóa]:[ĐVT]],3,0),"")</f>
        <v/>
      </c>
      <c r="G1909" s="192"/>
      <c r="H1909" s="192"/>
      <c r="I1909" s="193" t="str">
        <f>IF(Table2[[#This Row],[Số lượng]]&lt;&gt;0,Table2[[#This Row],[Số lượng]]*Table2[[#This Row],[Đơn giá mua]],"")</f>
        <v/>
      </c>
      <c r="J1909" s="193" t="str">
        <f ca="1">IF(AND(Table2[[#This Row],[Tên hàng hóa]]&lt;&gt;0,D1910=""),SUM(OFFSET(Table2[[#This Row],[Thành tiền]],0,0,-COUNTIF(Table2[Số HĐ],Table2[[#This Row],[Số HĐ]]))),"")</f>
        <v/>
      </c>
      <c r="K1909" s="192"/>
      <c r="L19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09" s="194"/>
    </row>
    <row r="1910" spans="1:13" ht="35.1" customHeight="1" x14ac:dyDescent="0.2">
      <c r="A1910" s="187">
        <v>42696</v>
      </c>
      <c r="B1910" s="188" t="s">
        <v>4159</v>
      </c>
      <c r="C1910" s="189" t="s">
        <v>3447</v>
      </c>
      <c r="D1910" s="190" t="s">
        <v>4157</v>
      </c>
      <c r="E1910" s="191" t="str">
        <f>IF(Table2[[#This Row],[Tên hàng hóa]]&lt;&gt;0,VLOOKUP(Table2[[#This Row],[Tên hàng hóa]],Table1[[Tên hàng hóa]:[Quy cách]],2,0),"")</f>
        <v>QUẠT HƯỚNG TRỤC</v>
      </c>
      <c r="F1910" s="191" t="str">
        <f>IF(Table2[[#This Row],[Tên hàng hóa]]&lt;&gt;0,VLOOKUP(Table2[[#This Row],[Tên hàng hóa]],Table1[[Tên hàng hóa]:[ĐVT]],3,0),"")</f>
        <v>Cái</v>
      </c>
      <c r="G1910" s="192">
        <v>819500</v>
      </c>
      <c r="H1910" s="192">
        <v>1</v>
      </c>
      <c r="I1910" s="193">
        <f>IF(Table2[[#This Row],[Số lượng]]&lt;&gt;0,Table2[[#This Row],[Số lượng]]*Table2[[#This Row],[Đơn giá mua]],"")</f>
        <v>819500</v>
      </c>
      <c r="J1910" s="193" t="str">
        <f ca="1">IF(AND(Table2[[#This Row],[Tên hàng hóa]]&lt;&gt;0,D1911=""),SUM(OFFSET(Table2[[#This Row],[Thành tiền]],0,0,-COUNTIF(Table2[Số HĐ],Table2[[#This Row],[Số HĐ]]))),"")</f>
        <v/>
      </c>
      <c r="K1910" s="192"/>
      <c r="L19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10" s="194"/>
    </row>
    <row r="1911" spans="1:13" ht="35.1" customHeight="1" x14ac:dyDescent="0.2">
      <c r="A1911" s="187">
        <v>42696</v>
      </c>
      <c r="B1911" s="188" t="s">
        <v>4159</v>
      </c>
      <c r="C1911" s="189" t="str">
        <f t="shared" si="48"/>
        <v>CTY NICHIDEN</v>
      </c>
      <c r="D1911" s="190" t="s">
        <v>4158</v>
      </c>
      <c r="E1911" s="191" t="str">
        <f>IF(Table2[[#This Row],[Tên hàng hóa]]&lt;&gt;0,VLOOKUP(Table2[[#This Row],[Tên hàng hóa]],Table1[[Tên hàng hóa]:[Quy cách]],2,0),"")</f>
        <v>QUẠT HƯỚNG TRỤC</v>
      </c>
      <c r="F1911" s="191" t="str">
        <f>IF(Table2[[#This Row],[Tên hàng hóa]]&lt;&gt;0,VLOOKUP(Table2[[#This Row],[Tên hàng hóa]],Table1[[Tên hàng hóa]:[ĐVT]],3,0),"")</f>
        <v>Cái</v>
      </c>
      <c r="G1911" s="192">
        <v>1570800</v>
      </c>
      <c r="H1911" s="192">
        <v>2</v>
      </c>
      <c r="I1911" s="193">
        <f>IF(Table2[[#This Row],[Số lượng]]&lt;&gt;0,Table2[[#This Row],[Số lượng]]*Table2[[#This Row],[Đơn giá mua]],"")</f>
        <v>3141600</v>
      </c>
      <c r="J1911" s="193">
        <f ca="1">IF(AND(Table2[[#This Row],[Tên hàng hóa]]&lt;&gt;0,D1912=""),SUM(OFFSET(Table2[[#This Row],[Thành tiền]],0,0,-COUNTIF(Table2[Số HĐ],Table2[[#This Row],[Số HĐ]]))),"")</f>
        <v>3961100</v>
      </c>
      <c r="K1911" s="192" t="s">
        <v>464</v>
      </c>
      <c r="L1911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11" s="194" t="s">
        <v>2136</v>
      </c>
    </row>
    <row r="1912" spans="1:13" ht="35.1" customHeight="1" x14ac:dyDescent="0.2">
      <c r="A1912" s="187"/>
      <c r="B1912" s="188"/>
      <c r="C1912" s="189" t="str">
        <f t="shared" si="48"/>
        <v/>
      </c>
      <c r="D1912" s="190"/>
      <c r="E1912" s="191" t="str">
        <f>IF(Table2[[#This Row],[Tên hàng hóa]]&lt;&gt;0,VLOOKUP(Table2[[#This Row],[Tên hàng hóa]],Table1[[Tên hàng hóa]:[Quy cách]],2,0),"")</f>
        <v/>
      </c>
      <c r="F1912" s="191" t="str">
        <f>IF(Table2[[#This Row],[Tên hàng hóa]]&lt;&gt;0,VLOOKUP(Table2[[#This Row],[Tên hàng hóa]],Table1[[Tên hàng hóa]:[ĐVT]],3,0),"")</f>
        <v/>
      </c>
      <c r="G1912" s="192"/>
      <c r="H1912" s="192"/>
      <c r="I1912" s="193" t="str">
        <f>IF(Table2[[#This Row],[Số lượng]]&lt;&gt;0,Table2[[#This Row],[Số lượng]]*Table2[[#This Row],[Đơn giá mua]],"")</f>
        <v/>
      </c>
      <c r="J1912" s="193" t="str">
        <f ca="1">IF(AND(Table2[[#This Row],[Tên hàng hóa]]&lt;&gt;0,D1913=""),SUM(OFFSET(Table2[[#This Row],[Thành tiền]],0,0,-COUNTIF(Table2[Số HĐ],Table2[[#This Row],[Số HĐ]]))),"")</f>
        <v/>
      </c>
      <c r="K1912" s="192"/>
      <c r="L19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12" s="194"/>
    </row>
    <row r="1913" spans="1:13" ht="35.1" customHeight="1" x14ac:dyDescent="0.2">
      <c r="A1913" s="187">
        <v>42697</v>
      </c>
      <c r="B1913" s="188" t="s">
        <v>4161</v>
      </c>
      <c r="C1913" s="189" t="s">
        <v>2453</v>
      </c>
      <c r="D1913" s="190" t="s">
        <v>4160</v>
      </c>
      <c r="E1913" s="191" t="str">
        <f>IF(Table2[[#This Row],[Tên hàng hóa]]&lt;&gt;0,VLOOKUP(Table2[[#This Row],[Tên hàng hóa]],Table1[[Tên hàng hóa]:[Quy cách]],2,0),"")</f>
        <v>VIỆT NAM</v>
      </c>
      <c r="F1913" s="191" t="str">
        <f>IF(Table2[[#This Row],[Tên hàng hóa]]&lt;&gt;0,VLOOKUP(Table2[[#This Row],[Tên hàng hóa]],Table1[[Tên hàng hóa]:[ĐVT]],3,0),"")</f>
        <v>Cái</v>
      </c>
      <c r="G1913" s="192">
        <v>551100</v>
      </c>
      <c r="H1913" s="192">
        <v>3</v>
      </c>
      <c r="I1913" s="193">
        <f>IF(Table2[[#This Row],[Số lượng]]&lt;&gt;0,Table2[[#This Row],[Số lượng]]*Table2[[#This Row],[Đơn giá mua]],"")</f>
        <v>1653300</v>
      </c>
      <c r="J1913" s="193">
        <f ca="1">IF(AND(Table2[[#This Row],[Tên hàng hóa]]&lt;&gt;0,D1914=""),SUM(OFFSET(Table2[[#This Row],[Thành tiền]],0,0,-COUNTIF(Table2[Số HĐ],Table2[[#This Row],[Số HĐ]]))),"")</f>
        <v>1653300</v>
      </c>
      <c r="K1913" s="192" t="s">
        <v>464</v>
      </c>
      <c r="L1913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13" s="194" t="s">
        <v>2136</v>
      </c>
    </row>
    <row r="1914" spans="1:13" ht="35.1" customHeight="1" x14ac:dyDescent="0.2">
      <c r="A1914" s="187"/>
      <c r="B1914" s="188"/>
      <c r="C1914" s="189" t="str">
        <f t="shared" si="48"/>
        <v/>
      </c>
      <c r="D1914" s="190"/>
      <c r="E1914" s="191" t="str">
        <f>IF(Table2[[#This Row],[Tên hàng hóa]]&lt;&gt;0,VLOOKUP(Table2[[#This Row],[Tên hàng hóa]],Table1[[Tên hàng hóa]:[Quy cách]],2,0),"")</f>
        <v/>
      </c>
      <c r="F1914" s="191" t="str">
        <f>IF(Table2[[#This Row],[Tên hàng hóa]]&lt;&gt;0,VLOOKUP(Table2[[#This Row],[Tên hàng hóa]],Table1[[Tên hàng hóa]:[ĐVT]],3,0),"")</f>
        <v/>
      </c>
      <c r="G1914" s="192"/>
      <c r="H1914" s="192"/>
      <c r="I1914" s="193" t="str">
        <f>IF(Table2[[#This Row],[Số lượng]]&lt;&gt;0,Table2[[#This Row],[Số lượng]]*Table2[[#This Row],[Đơn giá mua]],"")</f>
        <v/>
      </c>
      <c r="J1914" s="193" t="str">
        <f ca="1">IF(AND(Table2[[#This Row],[Tên hàng hóa]]&lt;&gt;0,D1915=""),SUM(OFFSET(Table2[[#This Row],[Thành tiền]],0,0,-COUNTIF(Table2[Số HĐ],Table2[[#This Row],[Số HĐ]]))),"")</f>
        <v/>
      </c>
      <c r="K1914" s="192"/>
      <c r="L19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14" s="194"/>
    </row>
    <row r="1915" spans="1:13" ht="35.1" customHeight="1" x14ac:dyDescent="0.2">
      <c r="A1915" s="187">
        <v>42697</v>
      </c>
      <c r="B1915" s="188" t="s">
        <v>4179</v>
      </c>
      <c r="C1915" s="189" t="s">
        <v>480</v>
      </c>
      <c r="D1915" s="190" t="s">
        <v>3893</v>
      </c>
      <c r="E1915" s="191" t="str">
        <f>IF(Table2[[#This Row],[Tên hàng hóa]]&lt;&gt;0,VLOOKUP(Table2[[#This Row],[Tên hàng hóa]],Table1[[Tên hàng hóa]:[Quy cách]],2,0),"")</f>
        <v>OMRON</v>
      </c>
      <c r="F1915" s="191" t="str">
        <f>IF(Table2[[#This Row],[Tên hàng hóa]]&lt;&gt;0,VLOOKUP(Table2[[#This Row],[Tên hàng hóa]],Table1[[Tên hàng hóa]:[ĐVT]],3,0),"")</f>
        <v>Cái</v>
      </c>
      <c r="G1915" s="192">
        <v>61050</v>
      </c>
      <c r="H1915" s="192">
        <v>20</v>
      </c>
      <c r="I1915" s="193">
        <f>IF(Table2[[#This Row],[Số lượng]]&lt;&gt;0,Table2[[#This Row],[Số lượng]]*Table2[[#This Row],[Đơn giá mua]],"")</f>
        <v>1221000</v>
      </c>
      <c r="J1915" s="193">
        <f ca="1">IF(AND(Table2[[#This Row],[Tên hàng hóa]]&lt;&gt;0,D1916=""),SUM(OFFSET(Table2[[#This Row],[Thành tiền]],0,0,-COUNTIF(Table2[Số HĐ],Table2[[#This Row],[Số HĐ]]))),"")</f>
        <v>1221000</v>
      </c>
      <c r="K1915" s="192">
        <v>0</v>
      </c>
      <c r="L1915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1221000</v>
      </c>
      <c r="M1915" s="194"/>
    </row>
    <row r="1916" spans="1:13" ht="35.1" customHeight="1" x14ac:dyDescent="0.2">
      <c r="A1916" s="187"/>
      <c r="B1916" s="188"/>
      <c r="C1916" s="189" t="str">
        <f t="shared" si="48"/>
        <v/>
      </c>
      <c r="D1916" s="190"/>
      <c r="E1916" s="191" t="str">
        <f>IF(Table2[[#This Row],[Tên hàng hóa]]&lt;&gt;0,VLOOKUP(Table2[[#This Row],[Tên hàng hóa]],Table1[[Tên hàng hóa]:[Quy cách]],2,0),"")</f>
        <v/>
      </c>
      <c r="F1916" s="191" t="str">
        <f>IF(Table2[[#This Row],[Tên hàng hóa]]&lt;&gt;0,VLOOKUP(Table2[[#This Row],[Tên hàng hóa]],Table1[[Tên hàng hóa]:[ĐVT]],3,0),"")</f>
        <v/>
      </c>
      <c r="G1916" s="192"/>
      <c r="H1916" s="192"/>
      <c r="I1916" s="193" t="str">
        <f>IF(Table2[[#This Row],[Số lượng]]&lt;&gt;0,Table2[[#This Row],[Số lượng]]*Table2[[#This Row],[Đơn giá mua]],"")</f>
        <v/>
      </c>
      <c r="J1916" s="193" t="str">
        <f ca="1">IF(AND(Table2[[#This Row],[Tên hàng hóa]]&lt;&gt;0,D1917=""),SUM(OFFSET(Table2[[#This Row],[Thành tiền]],0,0,-COUNTIF(Table2[Số HĐ],Table2[[#This Row],[Số HĐ]]))),"")</f>
        <v/>
      </c>
      <c r="K1916" s="192"/>
      <c r="L19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16" s="194"/>
    </row>
    <row r="1917" spans="1:13" ht="35.1" customHeight="1" x14ac:dyDescent="0.2">
      <c r="A1917" s="187">
        <v>42695</v>
      </c>
      <c r="B1917" s="188" t="s">
        <v>4186</v>
      </c>
      <c r="C1917" s="189" t="s">
        <v>521</v>
      </c>
      <c r="D1917" s="190" t="s">
        <v>50</v>
      </c>
      <c r="E1917" s="191" t="str">
        <f>IF(Table2[[#This Row],[Tên hàng hóa]]&lt;&gt;0,VLOOKUP(Table2[[#This Row],[Tên hàng hóa]],Table1[[Tên hàng hóa]:[Quy cách]],2,0),"")</f>
        <v>Bộ Điều Khiển Lập Trình</v>
      </c>
      <c r="F1917" s="191" t="str">
        <f>IF(Table2[[#This Row],[Tên hàng hóa]]&lt;&gt;0,VLOOKUP(Table2[[#This Row],[Tên hàng hóa]],Table1[[Tên hàng hóa]:[ĐVT]],3,0),"")</f>
        <v>Cái</v>
      </c>
      <c r="G1917" s="192">
        <v>14300000</v>
      </c>
      <c r="H1917" s="192">
        <v>1</v>
      </c>
      <c r="I1917" s="193">
        <f>IF(Table2[[#This Row],[Số lượng]]&lt;&gt;0,Table2[[#This Row],[Số lượng]]*Table2[[#This Row],[Đơn giá mua]],"")</f>
        <v>14300000</v>
      </c>
      <c r="J1917" s="193">
        <f ca="1">IF(AND(Table2[[#This Row],[Tên hàng hóa]]&lt;&gt;0,D1918=""),SUM(OFFSET(Table2[[#This Row],[Thành tiền]],0,0,-COUNTIF(Table2[Số HĐ],Table2[[#This Row],[Số HĐ]]))),"")</f>
        <v>14300000</v>
      </c>
      <c r="K1917" s="192">
        <v>0</v>
      </c>
      <c r="L1917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14300000</v>
      </c>
      <c r="M1917" s="194" t="s">
        <v>2136</v>
      </c>
    </row>
    <row r="1918" spans="1:13" ht="35.1" customHeight="1" x14ac:dyDescent="0.2">
      <c r="A1918" s="187"/>
      <c r="B1918" s="188"/>
      <c r="C1918" s="189" t="str">
        <f t="shared" si="48"/>
        <v/>
      </c>
      <c r="D1918" s="190"/>
      <c r="E1918" s="191" t="str">
        <f>IF(Table2[[#This Row],[Tên hàng hóa]]&lt;&gt;0,VLOOKUP(Table2[[#This Row],[Tên hàng hóa]],Table1[[Tên hàng hóa]:[Quy cách]],2,0),"")</f>
        <v/>
      </c>
      <c r="F1918" s="191" t="str">
        <f>IF(Table2[[#This Row],[Tên hàng hóa]]&lt;&gt;0,VLOOKUP(Table2[[#This Row],[Tên hàng hóa]],Table1[[Tên hàng hóa]:[ĐVT]],3,0),"")</f>
        <v/>
      </c>
      <c r="G1918" s="192"/>
      <c r="H1918" s="192"/>
      <c r="I1918" s="193" t="str">
        <f>IF(Table2[[#This Row],[Số lượng]]&lt;&gt;0,Table2[[#This Row],[Số lượng]]*Table2[[#This Row],[Đơn giá mua]],"")</f>
        <v/>
      </c>
      <c r="J1918" s="193" t="str">
        <f ca="1">IF(AND(Table2[[#This Row],[Tên hàng hóa]]&lt;&gt;0,D1919=""),SUM(OFFSET(Table2[[#This Row],[Thành tiền]],0,0,-COUNTIF(Table2[Số HĐ],Table2[[#This Row],[Số HĐ]]))),"")</f>
        <v/>
      </c>
      <c r="K1918" s="192"/>
      <c r="L19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18" s="194"/>
    </row>
    <row r="1919" spans="1:13" ht="35.1" customHeight="1" x14ac:dyDescent="0.2">
      <c r="A1919" s="187">
        <v>42696</v>
      </c>
      <c r="B1919" s="188" t="s">
        <v>4187</v>
      </c>
      <c r="C1919" s="189" t="s">
        <v>521</v>
      </c>
      <c r="D1919" s="190" t="s">
        <v>4188</v>
      </c>
      <c r="E1919" s="191" t="str">
        <f>IF(Table2[[#This Row],[Tên hàng hóa]]&lt;&gt;0,VLOOKUP(Table2[[#This Row],[Tên hàng hóa]],Table1[[Tên hàng hóa]:[Quy cách]],2,0),"")</f>
        <v>OMRON</v>
      </c>
      <c r="F1919" s="191" t="str">
        <f>IF(Table2[[#This Row],[Tên hàng hóa]]&lt;&gt;0,VLOOKUP(Table2[[#This Row],[Tên hàng hóa]],Table1[[Tên hàng hóa]:[ĐVT]],3,0),"")</f>
        <v>Cái</v>
      </c>
      <c r="G1919" s="192">
        <v>13750000</v>
      </c>
      <c r="H1919" s="192">
        <v>1</v>
      </c>
      <c r="I1919" s="193">
        <f>IF(Table2[[#This Row],[Số lượng]]&lt;&gt;0,Table2[[#This Row],[Số lượng]]*Table2[[#This Row],[Đơn giá mua]],"")</f>
        <v>13750000</v>
      </c>
      <c r="J1919" s="193">
        <f ca="1">IF(AND(Table2[[#This Row],[Tên hàng hóa]]&lt;&gt;0,D1920=""),SUM(OFFSET(Table2[[#This Row],[Thành tiền]],0,0,-COUNTIF(Table2[Số HĐ],Table2[[#This Row],[Số HĐ]]))),"")</f>
        <v>13750000</v>
      </c>
      <c r="K1919" s="192">
        <v>0</v>
      </c>
      <c r="L1919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13750000</v>
      </c>
      <c r="M1919" s="194" t="s">
        <v>2136</v>
      </c>
    </row>
    <row r="1920" spans="1:13" ht="35.1" customHeight="1" x14ac:dyDescent="0.2">
      <c r="A1920" s="187"/>
      <c r="B1920" s="188"/>
      <c r="C1920" s="189" t="str">
        <f t="shared" si="48"/>
        <v/>
      </c>
      <c r="D1920" s="190"/>
      <c r="E1920" s="191" t="str">
        <f>IF(Table2[[#This Row],[Tên hàng hóa]]&lt;&gt;0,VLOOKUP(Table2[[#This Row],[Tên hàng hóa]],Table1[[Tên hàng hóa]:[Quy cách]],2,0),"")</f>
        <v/>
      </c>
      <c r="F1920" s="191" t="str">
        <f>IF(Table2[[#This Row],[Tên hàng hóa]]&lt;&gt;0,VLOOKUP(Table2[[#This Row],[Tên hàng hóa]],Table1[[Tên hàng hóa]:[ĐVT]],3,0),"")</f>
        <v/>
      </c>
      <c r="G1920" s="192"/>
      <c r="H1920" s="192"/>
      <c r="I1920" s="193" t="str">
        <f>IF(Table2[[#This Row],[Số lượng]]&lt;&gt;0,Table2[[#This Row],[Số lượng]]*Table2[[#This Row],[Đơn giá mua]],"")</f>
        <v/>
      </c>
      <c r="J1920" s="193" t="str">
        <f ca="1">IF(AND(Table2[[#This Row],[Tên hàng hóa]]&lt;&gt;0,D1921=""),SUM(OFFSET(Table2[[#This Row],[Thành tiền]],0,0,-COUNTIF(Table2[Số HĐ],Table2[[#This Row],[Số HĐ]]))),"")</f>
        <v/>
      </c>
      <c r="K1920" s="192"/>
      <c r="L19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20" s="194"/>
    </row>
    <row r="1921" spans="1:13" ht="35.1" customHeight="1" x14ac:dyDescent="0.2">
      <c r="A1921" s="187">
        <v>42697</v>
      </c>
      <c r="B1921" s="188" t="s">
        <v>4189</v>
      </c>
      <c r="C1921" s="189" t="s">
        <v>521</v>
      </c>
      <c r="D1921" s="190" t="s">
        <v>2967</v>
      </c>
      <c r="E1921" s="191" t="str">
        <f>IF(Table2[[#This Row],[Tên hàng hóa]]&lt;&gt;0,VLOOKUP(Table2[[#This Row],[Tên hàng hóa]],Table1[[Tên hàng hóa]:[Quy cách]],2,0),"")</f>
        <v>OMRON</v>
      </c>
      <c r="F1921" s="191" t="str">
        <f>IF(Table2[[#This Row],[Tên hàng hóa]]&lt;&gt;0,VLOOKUP(Table2[[#This Row],[Tên hàng hóa]],Table1[[Tên hàng hóa]:[ĐVT]],3,0),"")</f>
        <v>Cái</v>
      </c>
      <c r="G1921" s="192">
        <v>4180000</v>
      </c>
      <c r="H1921" s="192">
        <v>2</v>
      </c>
      <c r="I1921" s="193">
        <f>IF(Table2[[#This Row],[Số lượng]]&lt;&gt;0,Table2[[#This Row],[Số lượng]]*Table2[[#This Row],[Đơn giá mua]],"")</f>
        <v>8360000</v>
      </c>
      <c r="J1921" s="193">
        <f ca="1">IF(AND(Table2[[#This Row],[Tên hàng hóa]]&lt;&gt;0,D1922=""),SUM(OFFSET(Table2[[#This Row],[Thành tiền]],0,0,-COUNTIF(Table2[Số HĐ],Table2[[#This Row],[Số HĐ]]))),"")</f>
        <v>8360000</v>
      </c>
      <c r="K1921" s="192">
        <v>0</v>
      </c>
      <c r="L1921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8360000</v>
      </c>
      <c r="M1921" s="194" t="s">
        <v>2136</v>
      </c>
    </row>
    <row r="1922" spans="1:13" ht="35.1" customHeight="1" x14ac:dyDescent="0.2">
      <c r="A1922" s="187"/>
      <c r="B1922" s="188"/>
      <c r="C1922" s="189" t="str">
        <f t="shared" si="48"/>
        <v/>
      </c>
      <c r="D1922" s="190"/>
      <c r="E1922" s="191" t="str">
        <f>IF(Table2[[#This Row],[Tên hàng hóa]]&lt;&gt;0,VLOOKUP(Table2[[#This Row],[Tên hàng hóa]],Table1[[Tên hàng hóa]:[Quy cách]],2,0),"")</f>
        <v/>
      </c>
      <c r="F1922" s="191" t="str">
        <f>IF(Table2[[#This Row],[Tên hàng hóa]]&lt;&gt;0,VLOOKUP(Table2[[#This Row],[Tên hàng hóa]],Table1[[Tên hàng hóa]:[ĐVT]],3,0),"")</f>
        <v/>
      </c>
      <c r="G1922" s="192"/>
      <c r="H1922" s="192"/>
      <c r="I1922" s="193" t="str">
        <f>IF(Table2[[#This Row],[Số lượng]]&lt;&gt;0,Table2[[#This Row],[Số lượng]]*Table2[[#This Row],[Đơn giá mua]],"")</f>
        <v/>
      </c>
      <c r="J1922" s="193" t="str">
        <f ca="1">IF(AND(Table2[[#This Row],[Tên hàng hóa]]&lt;&gt;0,D1923=""),SUM(OFFSET(Table2[[#This Row],[Thành tiền]],0,0,-COUNTIF(Table2[Số HĐ],Table2[[#This Row],[Số HĐ]]))),"")</f>
        <v/>
      </c>
      <c r="K1922" s="192"/>
      <c r="L19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22" s="194"/>
    </row>
    <row r="1923" spans="1:13" ht="35.1" customHeight="1" x14ac:dyDescent="0.2">
      <c r="A1923" s="187">
        <v>42698</v>
      </c>
      <c r="B1923" s="188" t="s">
        <v>4190</v>
      </c>
      <c r="C1923" s="189" t="s">
        <v>521</v>
      </c>
      <c r="D1923" s="190" t="s">
        <v>64</v>
      </c>
      <c r="E1923" s="191" t="str">
        <f>IF(Table2[[#This Row],[Tên hàng hóa]]&lt;&gt;0,VLOOKUP(Table2[[#This Row],[Tên hàng hóa]],Table1[[Tên hàng hóa]:[Quy cách]],2,0),"")</f>
        <v>Bộ Điều Khiển Lập Trình</v>
      </c>
      <c r="F1923" s="191" t="str">
        <f>IF(Table2[[#This Row],[Tên hàng hóa]]&lt;&gt;0,VLOOKUP(Table2[[#This Row],[Tên hàng hóa]],Table1[[Tên hàng hóa]:[ĐVT]],3,0),"")</f>
        <v>Cái</v>
      </c>
      <c r="G1923" s="192">
        <v>13200000</v>
      </c>
      <c r="H1923" s="192">
        <v>1</v>
      </c>
      <c r="I1923" s="193">
        <f>IF(Table2[[#This Row],[Số lượng]]&lt;&gt;0,Table2[[#This Row],[Số lượng]]*Table2[[#This Row],[Đơn giá mua]],"")</f>
        <v>13200000</v>
      </c>
      <c r="J1923" s="193" t="str">
        <f ca="1">IF(AND(Table2[[#This Row],[Tên hàng hóa]]&lt;&gt;0,D1924=""),SUM(OFFSET(Table2[[#This Row],[Thành tiền]],0,0,-COUNTIF(Table2[Số HĐ],Table2[[#This Row],[Số HĐ]]))),"")</f>
        <v/>
      </c>
      <c r="K1923" s="192"/>
      <c r="L19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23" s="194"/>
    </row>
    <row r="1924" spans="1:13" ht="35.1" customHeight="1" x14ac:dyDescent="0.2">
      <c r="A1924" s="187">
        <v>42698</v>
      </c>
      <c r="B1924" s="188" t="s">
        <v>4190</v>
      </c>
      <c r="C1924" s="189" t="s">
        <v>521</v>
      </c>
      <c r="D1924" s="190" t="s">
        <v>180</v>
      </c>
      <c r="E1924" s="191" t="str">
        <f>IF(Table2[[#This Row],[Tên hàng hóa]]&lt;&gt;0,VLOOKUP(Table2[[#This Row],[Tên hàng hóa]],Table1[[Tên hàng hóa]:[Quy cách]],2,0),"")</f>
        <v>Bộ Nguồn Xung</v>
      </c>
      <c r="F1924" s="191" t="str">
        <f>IF(Table2[[#This Row],[Tên hàng hóa]]&lt;&gt;0,VLOOKUP(Table2[[#This Row],[Tên hàng hóa]],Table1[[Tên hàng hóa]:[ĐVT]],3,0),"")</f>
        <v>Cái</v>
      </c>
      <c r="G1924" s="192">
        <v>1100000</v>
      </c>
      <c r="H1924" s="192">
        <v>1</v>
      </c>
      <c r="I1924" s="193">
        <f>IF(Table2[[#This Row],[Số lượng]]&lt;&gt;0,Table2[[#This Row],[Số lượng]]*Table2[[#This Row],[Đơn giá mua]],"")</f>
        <v>1100000</v>
      </c>
      <c r="J1924" s="193" t="str">
        <f ca="1">IF(AND(Table2[[#This Row],[Tên hàng hóa]]&lt;&gt;0,D1925=""),SUM(OFFSET(Table2[[#This Row],[Thành tiền]],0,0,-COUNTIF(Table2[Số HĐ],Table2[[#This Row],[Số HĐ]]))),"")</f>
        <v/>
      </c>
      <c r="K1924" s="192"/>
      <c r="L19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24" s="194"/>
    </row>
    <row r="1925" spans="1:13" ht="35.1" customHeight="1" x14ac:dyDescent="0.2">
      <c r="A1925" s="187">
        <v>42698</v>
      </c>
      <c r="B1925" s="188" t="s">
        <v>4190</v>
      </c>
      <c r="C1925" s="189" t="s">
        <v>521</v>
      </c>
      <c r="D1925" s="190" t="s">
        <v>4175</v>
      </c>
      <c r="E1925" s="191" t="str">
        <f>IF(Table2[[#This Row],[Tên hàng hóa]]&lt;&gt;0,VLOOKUP(Table2[[#This Row],[Tên hàng hóa]],Table1[[Tên hàng hóa]:[Quy cách]],2,0),"")</f>
        <v>VIỆT NAM</v>
      </c>
      <c r="F1925" s="191" t="str">
        <f>IF(Table2[[#This Row],[Tên hàng hóa]]&lt;&gt;0,VLOOKUP(Table2[[#This Row],[Tên hàng hóa]],Table1[[Tên hàng hóa]:[ĐVT]],3,0),"")</f>
        <v>BỊCH</v>
      </c>
      <c r="G1925" s="192">
        <v>27500</v>
      </c>
      <c r="H1925" s="192">
        <v>6</v>
      </c>
      <c r="I1925" s="193">
        <f>IF(Table2[[#This Row],[Số lượng]]&lt;&gt;0,Table2[[#This Row],[Số lượng]]*Table2[[#This Row],[Đơn giá mua]],"")</f>
        <v>165000</v>
      </c>
      <c r="J1925" s="193">
        <f ca="1">IF(AND(Table2[[#This Row],[Tên hàng hóa]]&lt;&gt;0,D1926=""),SUM(OFFSET(Table2[[#This Row],[Thành tiền]],0,0,-COUNTIF(Table2[Số HĐ],Table2[[#This Row],[Số HĐ]]))),"")</f>
        <v>14465000</v>
      </c>
      <c r="K1925" s="192">
        <v>0</v>
      </c>
      <c r="L1925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14465000</v>
      </c>
      <c r="M1925" s="194" t="s">
        <v>2136</v>
      </c>
    </row>
    <row r="1926" spans="1:13" ht="35.1" customHeight="1" x14ac:dyDescent="0.2">
      <c r="A1926" s="187"/>
      <c r="B1926" s="188"/>
      <c r="C1926" s="189" t="str">
        <f t="shared" si="48"/>
        <v/>
      </c>
      <c r="D1926" s="190"/>
      <c r="E1926" s="191" t="str">
        <f>IF(Table2[[#This Row],[Tên hàng hóa]]&lt;&gt;0,VLOOKUP(Table2[[#This Row],[Tên hàng hóa]],Table1[[Tên hàng hóa]:[Quy cách]],2,0),"")</f>
        <v/>
      </c>
      <c r="F1926" s="191" t="str">
        <f>IF(Table2[[#This Row],[Tên hàng hóa]]&lt;&gt;0,VLOOKUP(Table2[[#This Row],[Tên hàng hóa]],Table1[[Tên hàng hóa]:[ĐVT]],3,0),"")</f>
        <v/>
      </c>
      <c r="G1926" s="192"/>
      <c r="H1926" s="192"/>
      <c r="I1926" s="193" t="str">
        <f>IF(Table2[[#This Row],[Số lượng]]&lt;&gt;0,Table2[[#This Row],[Số lượng]]*Table2[[#This Row],[Đơn giá mua]],"")</f>
        <v/>
      </c>
      <c r="J1926" s="193" t="str">
        <f ca="1">IF(AND(Table2[[#This Row],[Tên hàng hóa]]&lt;&gt;0,D1927=""),SUM(OFFSET(Table2[[#This Row],[Thành tiền]],0,0,-COUNTIF(Table2[Số HĐ],Table2[[#This Row],[Số HĐ]]))),"")</f>
        <v/>
      </c>
      <c r="K1926" s="192"/>
      <c r="L19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26" s="194"/>
    </row>
    <row r="1927" spans="1:13" ht="35.1" customHeight="1" x14ac:dyDescent="0.2">
      <c r="A1927" s="187">
        <v>42700</v>
      </c>
      <c r="B1927" s="149" t="s">
        <v>4225</v>
      </c>
      <c r="C1927" s="189" t="s">
        <v>480</v>
      </c>
      <c r="D1927" s="190" t="s">
        <v>4224</v>
      </c>
      <c r="E1927" s="191" t="str">
        <f>IF(Table2[[#This Row],[Tên hàng hóa]]&lt;&gt;0,VLOOKUP(Table2[[#This Row],[Tên hàng hóa]],Table1[[Tên hàng hóa]:[Quy cách]],2,0),"")</f>
        <v>ĐẦU DÒ OMRON</v>
      </c>
      <c r="F1927" s="191" t="str">
        <f>IF(Table2[[#This Row],[Tên hàng hóa]]&lt;&gt;0,VLOOKUP(Table2[[#This Row],[Tên hàng hóa]],Table1[[Tên hàng hóa]:[ĐVT]],3,0),"")</f>
        <v>Cái</v>
      </c>
      <c r="G1927" s="192">
        <v>382800</v>
      </c>
      <c r="H1927" s="192">
        <v>10</v>
      </c>
      <c r="I1927" s="193">
        <f>IF(Table2[[#This Row],[Số lượng]]&lt;&gt;0,Table2[[#This Row],[Số lượng]]*Table2[[#This Row],[Đơn giá mua]],"")</f>
        <v>3828000</v>
      </c>
      <c r="J1927" s="193">
        <f ca="1">IF(AND(Table2[[#This Row],[Tên hàng hóa]]&lt;&gt;0,D1928=""),SUM(OFFSET(Table2[[#This Row],[Thành tiền]],0,0,-COUNTIF(Table2[Số HĐ],Table2[[#This Row],[Số HĐ]]))),"")</f>
        <v>3828000</v>
      </c>
      <c r="K1927" s="192">
        <v>0</v>
      </c>
      <c r="L1927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3828000</v>
      </c>
      <c r="M1927" s="194"/>
    </row>
    <row r="1928" spans="1:13" ht="35.1" customHeight="1" x14ac:dyDescent="0.2">
      <c r="A1928" s="187"/>
      <c r="B1928" s="188"/>
      <c r="C1928" s="189" t="str">
        <f t="shared" si="48"/>
        <v/>
      </c>
      <c r="D1928" s="190"/>
      <c r="E1928" s="191" t="str">
        <f>IF(Table2[[#This Row],[Tên hàng hóa]]&lt;&gt;0,VLOOKUP(Table2[[#This Row],[Tên hàng hóa]],Table1[[Tên hàng hóa]:[Quy cách]],2,0),"")</f>
        <v/>
      </c>
      <c r="F1928" s="191" t="str">
        <f>IF(Table2[[#This Row],[Tên hàng hóa]]&lt;&gt;0,VLOOKUP(Table2[[#This Row],[Tên hàng hóa]],Table1[[Tên hàng hóa]:[ĐVT]],3,0),"")</f>
        <v/>
      </c>
      <c r="G1928" s="192"/>
      <c r="H1928" s="192"/>
      <c r="I1928" s="193" t="str">
        <f>IF(Table2[[#This Row],[Số lượng]]&lt;&gt;0,Table2[[#This Row],[Số lượng]]*Table2[[#This Row],[Đơn giá mua]],"")</f>
        <v/>
      </c>
      <c r="J1928" s="193" t="str">
        <f ca="1">IF(AND(Table2[[#This Row],[Tên hàng hóa]]&lt;&gt;0,D1929=""),SUM(OFFSET(Table2[[#This Row],[Thành tiền]],0,0,-COUNTIF(Table2[Số HĐ],Table2[[#This Row],[Số HĐ]]))),"")</f>
        <v/>
      </c>
      <c r="K1928" s="192"/>
      <c r="L19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28" s="194"/>
    </row>
    <row r="1929" spans="1:13" ht="35.1" customHeight="1" x14ac:dyDescent="0.2">
      <c r="A1929" s="187">
        <v>42706</v>
      </c>
      <c r="B1929" s="188" t="s">
        <v>4233</v>
      </c>
      <c r="C1929" s="189" t="s">
        <v>480</v>
      </c>
      <c r="D1929" s="190" t="s">
        <v>4083</v>
      </c>
      <c r="E1929" s="191" t="str">
        <f>IF(Table2[[#This Row],[Tên hàng hóa]]&lt;&gt;0,VLOOKUP(Table2[[#This Row],[Tên hàng hóa]],Table1[[Tên hàng hóa]:[Quy cách]],2,0),"")</f>
        <v>OMRON</v>
      </c>
      <c r="F1929" s="191" t="str">
        <f>IF(Table2[[#This Row],[Tên hàng hóa]]&lt;&gt;0,VLOOKUP(Table2[[#This Row],[Tên hàng hóa]],Table1[[Tên hàng hóa]:[ĐVT]],3,0),"")</f>
        <v>Cái</v>
      </c>
      <c r="G1929" s="192">
        <v>53900</v>
      </c>
      <c r="H1929" s="192">
        <v>20</v>
      </c>
      <c r="I1929" s="193">
        <f>IF(Table2[[#This Row],[Số lượng]]&lt;&gt;0,Table2[[#This Row],[Số lượng]]*Table2[[#This Row],[Đơn giá mua]],"")</f>
        <v>1078000</v>
      </c>
      <c r="J1929" s="193" t="str">
        <f ca="1">IF(AND(Table2[[#This Row],[Tên hàng hóa]]&lt;&gt;0,D1930=""),SUM(OFFSET(Table2[[#This Row],[Thành tiền]],0,0,-COUNTIF(Table2[Số HĐ],Table2[[#This Row],[Số HĐ]]))),"")</f>
        <v/>
      </c>
      <c r="K1929" s="192"/>
      <c r="L19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29" s="194"/>
    </row>
    <row r="1930" spans="1:13" ht="35.1" customHeight="1" x14ac:dyDescent="0.2">
      <c r="A1930" s="187">
        <v>42706</v>
      </c>
      <c r="B1930" s="188" t="s">
        <v>4233</v>
      </c>
      <c r="C1930" s="189" t="s">
        <v>480</v>
      </c>
      <c r="D1930" s="190" t="s">
        <v>3450</v>
      </c>
      <c r="E1930" s="191" t="str">
        <f>IF(Table2[[#This Row],[Tên hàng hóa]]&lt;&gt;0,VLOOKUP(Table2[[#This Row],[Tên hàng hóa]],Table1[[Tên hàng hóa]:[Quy cách]],2,0),"")</f>
        <v>OMRON</v>
      </c>
      <c r="F1930" s="191" t="str">
        <f>IF(Table2[[#This Row],[Tên hàng hóa]]&lt;&gt;0,VLOOKUP(Table2[[#This Row],[Tên hàng hóa]],Table1[[Tên hàng hóa]:[ĐVT]],3,0),"")</f>
        <v>Cái</v>
      </c>
      <c r="G1930" s="192">
        <v>39600</v>
      </c>
      <c r="H1930" s="192">
        <v>2</v>
      </c>
      <c r="I1930" s="193">
        <f>IF(Table2[[#This Row],[Số lượng]]&lt;&gt;0,Table2[[#This Row],[Số lượng]]*Table2[[#This Row],[Đơn giá mua]],"")</f>
        <v>79200</v>
      </c>
      <c r="J1930" s="193" t="str">
        <f ca="1">IF(AND(Table2[[#This Row],[Tên hàng hóa]]&lt;&gt;0,D1931=""),SUM(OFFSET(Table2[[#This Row],[Thành tiền]],0,0,-COUNTIF(Table2[Số HĐ],Table2[[#This Row],[Số HĐ]]))),"")</f>
        <v/>
      </c>
      <c r="K1930" s="192"/>
      <c r="L19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30" s="194"/>
    </row>
    <row r="1931" spans="1:13" ht="35.1" customHeight="1" x14ac:dyDescent="0.2">
      <c r="A1931" s="187">
        <v>42706</v>
      </c>
      <c r="B1931" s="188" t="s">
        <v>4233</v>
      </c>
      <c r="C1931" s="189" t="s">
        <v>480</v>
      </c>
      <c r="D1931" s="190" t="s">
        <v>326</v>
      </c>
      <c r="E1931" s="191" t="str">
        <f>IF(Table2[[#This Row],[Tên hàng hóa]]&lt;&gt;0,VLOOKUP(Table2[[#This Row],[Tên hàng hóa]],Table1[[Tên hàng hóa]:[Quy cách]],2,0),"")</f>
        <v>Điều Khiển Mức Nước</v>
      </c>
      <c r="F1931" s="191" t="str">
        <f>IF(Table2[[#This Row],[Tên hàng hóa]]&lt;&gt;0,VLOOKUP(Table2[[#This Row],[Tên hàng hóa]],Table1[[Tên hàng hóa]:[ĐVT]],3,0),"")</f>
        <v>Cái</v>
      </c>
      <c r="G1931" s="192">
        <v>290400</v>
      </c>
      <c r="H1931" s="192">
        <v>2</v>
      </c>
      <c r="I1931" s="193">
        <f>IF(Table2[[#This Row],[Số lượng]]&lt;&gt;0,Table2[[#This Row],[Số lượng]]*Table2[[#This Row],[Đơn giá mua]],"")</f>
        <v>580800</v>
      </c>
      <c r="J1931" s="193" t="str">
        <f ca="1">IF(AND(Table2[[#This Row],[Tên hàng hóa]]&lt;&gt;0,D1932=""),SUM(OFFSET(Table2[[#This Row],[Thành tiền]],0,0,-COUNTIF(Table2[Số HĐ],Table2[[#This Row],[Số HĐ]]))),"")</f>
        <v/>
      </c>
      <c r="K1931" s="192"/>
      <c r="L193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31" s="194"/>
    </row>
    <row r="1932" spans="1:13" ht="35.1" customHeight="1" x14ac:dyDescent="0.2">
      <c r="A1932" s="187">
        <v>42706</v>
      </c>
      <c r="B1932" s="188" t="s">
        <v>4233</v>
      </c>
      <c r="C1932" s="189" t="s">
        <v>480</v>
      </c>
      <c r="D1932" s="190" t="s">
        <v>323</v>
      </c>
      <c r="E1932" s="191" t="str">
        <f>IF(Table2[[#This Row],[Tên hàng hóa]]&lt;&gt;0,VLOOKUP(Table2[[#This Row],[Tên hàng hóa]],Table1[[Tên hàng hóa]:[Quy cách]],2,0),"")</f>
        <v>Điều Khiển Mức Nước</v>
      </c>
      <c r="F1932" s="191" t="str">
        <f>IF(Table2[[#This Row],[Tên hàng hóa]]&lt;&gt;0,VLOOKUP(Table2[[#This Row],[Tên hàng hóa]],Table1[[Tên hàng hóa]:[ĐVT]],3,0),"")</f>
        <v>Cái</v>
      </c>
      <c r="G1932" s="192">
        <v>150700</v>
      </c>
      <c r="H1932" s="192">
        <v>2</v>
      </c>
      <c r="I1932" s="193">
        <f>IF(Table2[[#This Row],[Số lượng]]&lt;&gt;0,Table2[[#This Row],[Số lượng]]*Table2[[#This Row],[Đơn giá mua]],"")</f>
        <v>301400</v>
      </c>
      <c r="J1932" s="193" t="str">
        <f ca="1">IF(AND(Table2[[#This Row],[Tên hàng hóa]]&lt;&gt;0,D1933=""),SUM(OFFSET(Table2[[#This Row],[Thành tiền]],0,0,-COUNTIF(Table2[Số HĐ],Table2[[#This Row],[Số HĐ]]))),"")</f>
        <v/>
      </c>
      <c r="K1932" s="192"/>
      <c r="L19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32" s="194"/>
    </row>
    <row r="1933" spans="1:13" ht="35.1" customHeight="1" x14ac:dyDescent="0.2">
      <c r="A1933" s="187">
        <v>42706</v>
      </c>
      <c r="B1933" s="188" t="s">
        <v>4233</v>
      </c>
      <c r="C1933" s="189" t="s">
        <v>480</v>
      </c>
      <c r="D1933" s="190" t="s">
        <v>511</v>
      </c>
      <c r="E1933" s="191" t="str">
        <f>IF(Table2[[#This Row],[Tên hàng hóa]]&lt;&gt;0,VLOOKUP(Table2[[#This Row],[Tên hàng hóa]],Table1[[Tên hàng hóa]:[Quy cách]],2,0),"")</f>
        <v>Điều Khiển Mức Nước</v>
      </c>
      <c r="F1933" s="191" t="str">
        <f>IF(Table2[[#This Row],[Tên hàng hóa]]&lt;&gt;0,VLOOKUP(Table2[[#This Row],[Tên hàng hóa]],Table1[[Tên hàng hóa]:[ĐVT]],3,0),"")</f>
        <v>Cái</v>
      </c>
      <c r="G1933" s="192">
        <v>119900</v>
      </c>
      <c r="H1933" s="192">
        <v>6</v>
      </c>
      <c r="I1933" s="193">
        <f>IF(Table2[[#This Row],[Số lượng]]&lt;&gt;0,Table2[[#This Row],[Số lượng]]*Table2[[#This Row],[Đơn giá mua]],"")</f>
        <v>719400</v>
      </c>
      <c r="J1933" s="193">
        <f ca="1">IF(AND(Table2[[#This Row],[Tên hàng hóa]]&lt;&gt;0,D1934=""),SUM(OFFSET(Table2[[#This Row],[Thành tiền]],0,0,-COUNTIF(Table2[Số HĐ],Table2[[#This Row],[Số HĐ]]))),"")</f>
        <v>2758800</v>
      </c>
      <c r="K1933" s="192">
        <v>0</v>
      </c>
      <c r="L1933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2758800</v>
      </c>
      <c r="M1933" s="194" t="s">
        <v>1821</v>
      </c>
    </row>
    <row r="1934" spans="1:13" ht="35.1" customHeight="1" x14ac:dyDescent="0.2">
      <c r="A1934" s="187"/>
      <c r="B1934" s="188"/>
      <c r="C1934" s="189" t="str">
        <f t="shared" si="48"/>
        <v/>
      </c>
      <c r="D1934" s="190"/>
      <c r="E1934" s="191" t="str">
        <f>IF(Table2[[#This Row],[Tên hàng hóa]]&lt;&gt;0,VLOOKUP(Table2[[#This Row],[Tên hàng hóa]],Table1[[Tên hàng hóa]:[Quy cách]],2,0),"")</f>
        <v/>
      </c>
      <c r="F1934" s="191" t="str">
        <f>IF(Table2[[#This Row],[Tên hàng hóa]]&lt;&gt;0,VLOOKUP(Table2[[#This Row],[Tên hàng hóa]],Table1[[Tên hàng hóa]:[ĐVT]],3,0),"")</f>
        <v/>
      </c>
      <c r="G1934" s="192"/>
      <c r="H1934" s="192"/>
      <c r="I1934" s="193" t="str">
        <f>IF(Table2[[#This Row],[Số lượng]]&lt;&gt;0,Table2[[#This Row],[Số lượng]]*Table2[[#This Row],[Đơn giá mua]],"")</f>
        <v/>
      </c>
      <c r="J1934" s="193" t="str">
        <f ca="1">IF(AND(Table2[[#This Row],[Tên hàng hóa]]&lt;&gt;0,D1935=""),SUM(OFFSET(Table2[[#This Row],[Thành tiền]],0,0,-COUNTIF(Table2[Số HĐ],Table2[[#This Row],[Số HĐ]]))),"")</f>
        <v/>
      </c>
      <c r="K1934" s="192"/>
      <c r="L19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34" s="194"/>
    </row>
    <row r="1935" spans="1:13" ht="35.1" customHeight="1" x14ac:dyDescent="0.2">
      <c r="A1935" s="187">
        <v>42709</v>
      </c>
      <c r="B1935" s="188" t="s">
        <v>4253</v>
      </c>
      <c r="C1935" s="189" t="s">
        <v>480</v>
      </c>
      <c r="D1935" s="190" t="s">
        <v>130</v>
      </c>
      <c r="E1935" s="191" t="str">
        <f>IF(Table2[[#This Row],[Tên hàng hóa]]&lt;&gt;0,VLOOKUP(Table2[[#This Row],[Tên hàng hóa]],Table1[[Tên hàng hóa]:[Quy cách]],2,0),"")</f>
        <v>Bộ Điều Khiển Nhiệt Độ</v>
      </c>
      <c r="F1935" s="191" t="str">
        <f>IF(Table2[[#This Row],[Tên hàng hóa]]&lt;&gt;0,VLOOKUP(Table2[[#This Row],[Tên hàng hóa]],Table1[[Tên hàng hóa]:[ĐVT]],3,0),"")</f>
        <v>Cái</v>
      </c>
      <c r="G1935" s="192">
        <v>2970000</v>
      </c>
      <c r="H1935" s="192">
        <v>1</v>
      </c>
      <c r="I1935" s="193">
        <f>IF(Table2[[#This Row],[Số lượng]]&lt;&gt;0,Table2[[#This Row],[Số lượng]]*Table2[[#This Row],[Đơn giá mua]],"")</f>
        <v>2970000</v>
      </c>
      <c r="J1935" s="193">
        <f ca="1">IF(AND(Table2[[#This Row],[Tên hàng hóa]]&lt;&gt;0,D1936=""),SUM(OFFSET(Table2[[#This Row],[Thành tiền]],0,0,-COUNTIF(Table2[Số HĐ],Table2[[#This Row],[Số HĐ]]))),"")</f>
        <v>2970000</v>
      </c>
      <c r="K1935" s="192">
        <v>0</v>
      </c>
      <c r="L1935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2970000</v>
      </c>
      <c r="M1935" s="194"/>
    </row>
    <row r="1936" spans="1:13" ht="35.1" customHeight="1" x14ac:dyDescent="0.2">
      <c r="A1936" s="187"/>
      <c r="B1936" s="188"/>
      <c r="C1936" s="189" t="str">
        <f t="shared" si="48"/>
        <v/>
      </c>
      <c r="D1936" s="190"/>
      <c r="E1936" s="191" t="str">
        <f>IF(Table2[[#This Row],[Tên hàng hóa]]&lt;&gt;0,VLOOKUP(Table2[[#This Row],[Tên hàng hóa]],Table1[[Tên hàng hóa]:[Quy cách]],2,0),"")</f>
        <v/>
      </c>
      <c r="F1936" s="191" t="str">
        <f>IF(Table2[[#This Row],[Tên hàng hóa]]&lt;&gt;0,VLOOKUP(Table2[[#This Row],[Tên hàng hóa]],Table1[[Tên hàng hóa]:[ĐVT]],3,0),"")</f>
        <v/>
      </c>
      <c r="G1936" s="192"/>
      <c r="H1936" s="192"/>
      <c r="I1936" s="193" t="str">
        <f>IF(Table2[[#This Row],[Số lượng]]&lt;&gt;0,Table2[[#This Row],[Số lượng]]*Table2[[#This Row],[Đơn giá mua]],"")</f>
        <v/>
      </c>
      <c r="J1936" s="193" t="str">
        <f ca="1">IF(AND(Table2[[#This Row],[Tên hàng hóa]]&lt;&gt;0,D1937=""),SUM(OFFSET(Table2[[#This Row],[Thành tiền]],0,0,-COUNTIF(Table2[Số HĐ],Table2[[#This Row],[Số HĐ]]))),"")</f>
        <v/>
      </c>
      <c r="K1936" s="192"/>
      <c r="L19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36" s="194"/>
    </row>
    <row r="1937" spans="1:13" ht="35.1" customHeight="1" x14ac:dyDescent="0.2">
      <c r="A1937" s="187">
        <v>42707</v>
      </c>
      <c r="B1937" s="188" t="s">
        <v>4316</v>
      </c>
      <c r="C1937" s="189" t="s">
        <v>2814</v>
      </c>
      <c r="D1937" s="190" t="s">
        <v>4317</v>
      </c>
      <c r="E1937" s="191" t="str">
        <f>IF(Table2[[#This Row],[Tên hàng hóa]]&lt;&gt;0,VLOOKUP(Table2[[#This Row],[Tên hàng hóa]],Table1[[Tên hàng hóa]:[Quy cách]],2,0),"")</f>
        <v>MÁY BIẾN THẾ CHIN-I</v>
      </c>
      <c r="F1937" s="191" t="str">
        <f>IF(Table2[[#This Row],[Tên hàng hóa]]&lt;&gt;0,VLOOKUP(Table2[[#This Row],[Tên hàng hóa]],Table1[[Tên hàng hóa]:[ĐVT]],3,0),"")</f>
        <v>Cái</v>
      </c>
      <c r="G1937" s="192">
        <v>1029000</v>
      </c>
      <c r="H1937" s="192">
        <v>1</v>
      </c>
      <c r="I1937" s="193">
        <f>IF(Table2[[#This Row],[Số lượng]]&lt;&gt;0,Table2[[#This Row],[Số lượng]]*Table2[[#This Row],[Đơn giá mua]],"")</f>
        <v>1029000</v>
      </c>
      <c r="J1937" s="193">
        <f ca="1">IF(AND(Table2[[#This Row],[Tên hàng hóa]]&lt;&gt;0,D1938=""),SUM(OFFSET(Table2[[#This Row],[Thành tiền]],0,0,-COUNTIF(Table2[Số HĐ],Table2[[#This Row],[Số HĐ]]))),"")</f>
        <v>1029000</v>
      </c>
      <c r="K1937" s="192" t="s">
        <v>464</v>
      </c>
      <c r="L1937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37" s="194" t="s">
        <v>2136</v>
      </c>
    </row>
    <row r="1938" spans="1:13" ht="35.1" customHeight="1" x14ac:dyDescent="0.2">
      <c r="A1938" s="187"/>
      <c r="B1938" s="188"/>
      <c r="C1938" s="189" t="str">
        <f t="shared" ref="C1938:C1986" si="49">IF(AND(D1938&lt;&gt;0,D1939=""),C1937,"")</f>
        <v/>
      </c>
      <c r="D1938" s="190"/>
      <c r="E1938" s="191" t="str">
        <f>IF(Table2[[#This Row],[Tên hàng hóa]]&lt;&gt;0,VLOOKUP(Table2[[#This Row],[Tên hàng hóa]],Table1[[Tên hàng hóa]:[Quy cách]],2,0),"")</f>
        <v/>
      </c>
      <c r="F1938" s="191" t="str">
        <f>IF(Table2[[#This Row],[Tên hàng hóa]]&lt;&gt;0,VLOOKUP(Table2[[#This Row],[Tên hàng hóa]],Table1[[Tên hàng hóa]:[ĐVT]],3,0),"")</f>
        <v/>
      </c>
      <c r="G1938" s="192"/>
      <c r="H1938" s="192"/>
      <c r="I1938" s="193" t="str">
        <f>IF(Table2[[#This Row],[Số lượng]]&lt;&gt;0,Table2[[#This Row],[Số lượng]]*Table2[[#This Row],[Đơn giá mua]],"")</f>
        <v/>
      </c>
      <c r="J1938" s="193" t="str">
        <f ca="1">IF(AND(Table2[[#This Row],[Tên hàng hóa]]&lt;&gt;0,D1939=""),SUM(OFFSET(Table2[[#This Row],[Thành tiền]],0,0,-COUNTIF(Table2[Số HĐ],Table2[[#This Row],[Số HĐ]]))),"")</f>
        <v/>
      </c>
      <c r="K1938" s="192"/>
      <c r="L19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38" s="194"/>
    </row>
    <row r="1939" spans="1:13" ht="35.1" customHeight="1" x14ac:dyDescent="0.2">
      <c r="A1939" s="187">
        <v>42709</v>
      </c>
      <c r="B1939" s="188" t="s">
        <v>4256</v>
      </c>
      <c r="C1939" s="189" t="s">
        <v>1119</v>
      </c>
      <c r="D1939" s="190" t="s">
        <v>2834</v>
      </c>
      <c r="E1939" s="191" t="str">
        <f>IF(Table2[[#This Row],[Tên hàng hóa]]&lt;&gt;0,VLOOKUP(Table2[[#This Row],[Tên hàng hóa]],Table1[[Tên hàng hóa]:[Quy cách]],2,0),"")</f>
        <v>CẦU DAO-Schneider</v>
      </c>
      <c r="F1939" s="191" t="str">
        <f>IF(Table2[[#This Row],[Tên hàng hóa]]&lt;&gt;0,VLOOKUP(Table2[[#This Row],[Tên hàng hóa]],Table1[[Tên hàng hóa]:[ĐVT]],3,0),"")</f>
        <v>Cái</v>
      </c>
      <c r="G1939" s="192">
        <v>654500</v>
      </c>
      <c r="H1939" s="192">
        <v>2</v>
      </c>
      <c r="I1939" s="193">
        <f>IF(Table2[[#This Row],[Số lượng]]&lt;&gt;0,Table2[[#This Row],[Số lượng]]*Table2[[#This Row],[Đơn giá mua]],"")</f>
        <v>1309000</v>
      </c>
      <c r="J1939" s="193" t="str">
        <f ca="1">IF(AND(Table2[[#This Row],[Tên hàng hóa]]&lt;&gt;0,D1940=""),SUM(OFFSET(Table2[[#This Row],[Thành tiền]],0,0,-COUNTIF(Table2[Số HĐ],Table2[[#This Row],[Số HĐ]]))),"")</f>
        <v/>
      </c>
      <c r="K1939" s="192"/>
      <c r="L19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39" s="194"/>
    </row>
    <row r="1940" spans="1:13" ht="35.1" customHeight="1" x14ac:dyDescent="0.2">
      <c r="A1940" s="187">
        <v>42709</v>
      </c>
      <c r="B1940" s="188" t="s">
        <v>4256</v>
      </c>
      <c r="C1940" s="189" t="s">
        <v>1119</v>
      </c>
      <c r="D1940" s="190" t="s">
        <v>4257</v>
      </c>
      <c r="E1940" s="191" t="str">
        <f>IF(Table2[[#This Row],[Tên hàng hóa]]&lt;&gt;0,VLOOKUP(Table2[[#This Row],[Tên hàng hóa]],Table1[[Tên hàng hóa]:[Quy cách]],2,0),"")</f>
        <v>CẦU DAO-Schneider</v>
      </c>
      <c r="F1940" s="191" t="str">
        <f>IF(Table2[[#This Row],[Tên hàng hóa]]&lt;&gt;0,VLOOKUP(Table2[[#This Row],[Tên hàng hóa]],Table1[[Tên hàng hóa]:[ĐVT]],3,0),"")</f>
        <v>Cái</v>
      </c>
      <c r="G1940" s="192">
        <v>654500</v>
      </c>
      <c r="H1940" s="192">
        <v>2</v>
      </c>
      <c r="I1940" s="193">
        <f>IF(Table2[[#This Row],[Số lượng]]&lt;&gt;0,Table2[[#This Row],[Số lượng]]*Table2[[#This Row],[Đơn giá mua]],"")</f>
        <v>1309000</v>
      </c>
      <c r="J1940" s="193" t="str">
        <f ca="1">IF(AND(Table2[[#This Row],[Tên hàng hóa]]&lt;&gt;0,D1941=""),SUM(OFFSET(Table2[[#This Row],[Thành tiền]],0,0,-COUNTIF(Table2[Số HĐ],Table2[[#This Row],[Số HĐ]]))),"")</f>
        <v/>
      </c>
      <c r="K1940" s="192"/>
      <c r="L19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40" s="194"/>
    </row>
    <row r="1941" spans="1:13" ht="35.1" customHeight="1" x14ac:dyDescent="0.2">
      <c r="A1941" s="187">
        <v>42709</v>
      </c>
      <c r="B1941" s="188" t="s">
        <v>4256</v>
      </c>
      <c r="C1941" s="189" t="s">
        <v>1119</v>
      </c>
      <c r="D1941" s="190" t="s">
        <v>4258</v>
      </c>
      <c r="E1941" s="191" t="str">
        <f>IF(Table2[[#This Row],[Tên hàng hóa]]&lt;&gt;0,VLOOKUP(Table2[[#This Row],[Tên hàng hóa]],Table1[[Tên hàng hóa]:[Quy cách]],2,0),"")</f>
        <v>CẦU DAO-Schneider</v>
      </c>
      <c r="F1941" s="191" t="str">
        <f>IF(Table2[[#This Row],[Tên hàng hóa]]&lt;&gt;0,VLOOKUP(Table2[[#This Row],[Tên hàng hóa]],Table1[[Tên hàng hóa]:[ĐVT]],3,0),"")</f>
        <v>Cái</v>
      </c>
      <c r="G1941" s="192">
        <v>566500</v>
      </c>
      <c r="H1941" s="192">
        <v>2</v>
      </c>
      <c r="I1941" s="193">
        <f>IF(Table2[[#This Row],[Số lượng]]&lt;&gt;0,Table2[[#This Row],[Số lượng]]*Table2[[#This Row],[Đơn giá mua]],"")</f>
        <v>1133000</v>
      </c>
      <c r="J1941" s="193" t="str">
        <f ca="1">IF(AND(Table2[[#This Row],[Tên hàng hóa]]&lt;&gt;0,D1942=""),SUM(OFFSET(Table2[[#This Row],[Thành tiền]],0,0,-COUNTIF(Table2[Số HĐ],Table2[[#This Row],[Số HĐ]]))),"")</f>
        <v/>
      </c>
      <c r="K1941" s="192"/>
      <c r="L19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41" s="194"/>
    </row>
    <row r="1942" spans="1:13" ht="35.1" customHeight="1" x14ac:dyDescent="0.2">
      <c r="A1942" s="187">
        <v>42709</v>
      </c>
      <c r="B1942" s="188" t="s">
        <v>4256</v>
      </c>
      <c r="C1942" s="189" t="s">
        <v>1119</v>
      </c>
      <c r="D1942" s="190" t="s">
        <v>4259</v>
      </c>
      <c r="E1942" s="191" t="str">
        <f>IF(Table2[[#This Row],[Tên hàng hóa]]&lt;&gt;0,VLOOKUP(Table2[[#This Row],[Tên hàng hóa]],Table1[[Tên hàng hóa]:[Quy cách]],2,0),"")</f>
        <v>CẦU DAO-Schneider</v>
      </c>
      <c r="F1942" s="191" t="str">
        <f>IF(Table2[[#This Row],[Tên hàng hóa]]&lt;&gt;0,VLOOKUP(Table2[[#This Row],[Tên hàng hóa]],Table1[[Tên hàng hóa]:[ĐVT]],3,0),"")</f>
        <v>Cái</v>
      </c>
      <c r="G1942" s="192">
        <v>566500</v>
      </c>
      <c r="H1942" s="192">
        <v>2</v>
      </c>
      <c r="I1942" s="193">
        <f>IF(Table2[[#This Row],[Số lượng]]&lt;&gt;0,Table2[[#This Row],[Số lượng]]*Table2[[#This Row],[Đơn giá mua]],"")</f>
        <v>1133000</v>
      </c>
      <c r="J1942" s="193" t="str">
        <f ca="1">IF(AND(Table2[[#This Row],[Tên hàng hóa]]&lt;&gt;0,D1943=""),SUM(OFFSET(Table2[[#This Row],[Thành tiền]],0,0,-COUNTIF(Table2[Số HĐ],Table2[[#This Row],[Số HĐ]]))),"")</f>
        <v/>
      </c>
      <c r="K1942" s="192"/>
      <c r="L19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42" s="194"/>
    </row>
    <row r="1943" spans="1:13" ht="35.1" customHeight="1" x14ac:dyDescent="0.2">
      <c r="A1943" s="187">
        <v>42709</v>
      </c>
      <c r="B1943" s="188" t="s">
        <v>4256</v>
      </c>
      <c r="C1943" s="189" t="s">
        <v>1119</v>
      </c>
      <c r="D1943" s="190" t="s">
        <v>4260</v>
      </c>
      <c r="E1943" s="191" t="str">
        <f>IF(Table2[[#This Row],[Tên hàng hóa]]&lt;&gt;0,VLOOKUP(Table2[[#This Row],[Tên hàng hóa]],Table1[[Tên hàng hóa]:[Quy cách]],2,0),"")</f>
        <v>TIẾP ĐIỂM PHỤ- Schneider</v>
      </c>
      <c r="F1943" s="191" t="str">
        <f>IF(Table2[[#This Row],[Tên hàng hóa]]&lt;&gt;0,VLOOKUP(Table2[[#This Row],[Tên hàng hóa]],Table1[[Tên hàng hóa]:[ĐVT]],3,0),"")</f>
        <v>Cái</v>
      </c>
      <c r="G1943" s="192">
        <v>126500</v>
      </c>
      <c r="H1943" s="192">
        <v>8</v>
      </c>
      <c r="I1943" s="193">
        <f>IF(Table2[[#This Row],[Số lượng]]&lt;&gt;0,Table2[[#This Row],[Số lượng]]*Table2[[#This Row],[Đơn giá mua]],"")</f>
        <v>1012000</v>
      </c>
      <c r="J1943" s="193">
        <f ca="1">IF(AND(Table2[[#This Row],[Tên hàng hóa]]&lt;&gt;0,D1944=""),SUM(OFFSET(Table2[[#This Row],[Thành tiền]],0,0,-COUNTIF(Table2[Số HĐ],Table2[[#This Row],[Số HĐ]]))),"")</f>
        <v>5896000</v>
      </c>
      <c r="K1943" s="192" t="s">
        <v>464</v>
      </c>
      <c r="L1943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43" s="194" t="s">
        <v>4298</v>
      </c>
    </row>
    <row r="1944" spans="1:13" ht="35.1" customHeight="1" x14ac:dyDescent="0.2">
      <c r="A1944" s="187"/>
      <c r="B1944" s="188"/>
      <c r="C1944" s="189" t="str">
        <f t="shared" si="49"/>
        <v/>
      </c>
      <c r="D1944" s="190"/>
      <c r="E1944" s="191" t="str">
        <f>IF(Table2[[#This Row],[Tên hàng hóa]]&lt;&gt;0,VLOOKUP(Table2[[#This Row],[Tên hàng hóa]],Table1[[Tên hàng hóa]:[Quy cách]],2,0),"")</f>
        <v/>
      </c>
      <c r="F1944" s="191" t="str">
        <f>IF(Table2[[#This Row],[Tên hàng hóa]]&lt;&gt;0,VLOOKUP(Table2[[#This Row],[Tên hàng hóa]],Table1[[Tên hàng hóa]:[ĐVT]],3,0),"")</f>
        <v/>
      </c>
      <c r="G1944" s="192"/>
      <c r="H1944" s="192"/>
      <c r="I1944" s="193" t="str">
        <f>IF(Table2[[#This Row],[Số lượng]]&lt;&gt;0,Table2[[#This Row],[Số lượng]]*Table2[[#This Row],[Đơn giá mua]],"")</f>
        <v/>
      </c>
      <c r="J1944" s="193" t="str">
        <f ca="1">IF(AND(Table2[[#This Row],[Tên hàng hóa]]&lt;&gt;0,D1945=""),SUM(OFFSET(Table2[[#This Row],[Thành tiền]],0,0,-COUNTIF(Table2[Số HĐ],Table2[[#This Row],[Số HĐ]]))),"")</f>
        <v/>
      </c>
      <c r="K1944" s="192"/>
      <c r="L19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44" s="194"/>
    </row>
    <row r="1945" spans="1:13" ht="35.1" customHeight="1" x14ac:dyDescent="0.2">
      <c r="A1945" s="187">
        <v>42709</v>
      </c>
      <c r="B1945" s="188" t="s">
        <v>4263</v>
      </c>
      <c r="C1945" s="189" t="s">
        <v>1119</v>
      </c>
      <c r="D1945" s="190" t="s">
        <v>3795</v>
      </c>
      <c r="E1945" s="191" t="str">
        <f>IF(Table2[[#This Row],[Tên hàng hóa]]&lt;&gt;0,VLOOKUP(Table2[[#This Row],[Tên hàng hóa]],Table1[[Tên hàng hóa]:[Quy cách]],2,0),"")</f>
        <v>CB Schneider</v>
      </c>
      <c r="F1945" s="191" t="str">
        <f>IF(Table2[[#This Row],[Tên hàng hóa]]&lt;&gt;0,VLOOKUP(Table2[[#This Row],[Tên hàng hóa]],Table1[[Tên hàng hóa]:[ĐVT]],3,0),"")</f>
        <v>Cái</v>
      </c>
      <c r="G1945" s="192">
        <v>2757700</v>
      </c>
      <c r="H1945" s="192">
        <v>1</v>
      </c>
      <c r="I1945" s="193">
        <f>IF(Table2[[#This Row],[Số lượng]]&lt;&gt;0,Table2[[#This Row],[Số lượng]]*Table2[[#This Row],[Đơn giá mua]],"")</f>
        <v>2757700</v>
      </c>
      <c r="J1945" s="193">
        <f ca="1">IF(AND(Table2[[#This Row],[Tên hàng hóa]]&lt;&gt;0,D1946=""),SUM(OFFSET(Table2[[#This Row],[Thành tiền]],0,0,-COUNTIF(Table2[Số HĐ],Table2[[#This Row],[Số HĐ]]))),"")</f>
        <v>2757700</v>
      </c>
      <c r="K1945" s="192" t="s">
        <v>464</v>
      </c>
      <c r="L1945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45" s="194" t="s">
        <v>4298</v>
      </c>
    </row>
    <row r="1946" spans="1:13" ht="35.1" customHeight="1" x14ac:dyDescent="0.2">
      <c r="A1946" s="187"/>
      <c r="B1946" s="188"/>
      <c r="C1946" s="189" t="str">
        <f t="shared" si="49"/>
        <v/>
      </c>
      <c r="D1946" s="190"/>
      <c r="E1946" s="191" t="str">
        <f>IF(Table2[[#This Row],[Tên hàng hóa]]&lt;&gt;0,VLOOKUP(Table2[[#This Row],[Tên hàng hóa]],Table1[[Tên hàng hóa]:[Quy cách]],2,0),"")</f>
        <v/>
      </c>
      <c r="F1946" s="191" t="str">
        <f>IF(Table2[[#This Row],[Tên hàng hóa]]&lt;&gt;0,VLOOKUP(Table2[[#This Row],[Tên hàng hóa]],Table1[[Tên hàng hóa]:[ĐVT]],3,0),"")</f>
        <v/>
      </c>
      <c r="G1946" s="192"/>
      <c r="H1946" s="192"/>
      <c r="I1946" s="193" t="str">
        <f>IF(Table2[[#This Row],[Số lượng]]&lt;&gt;0,Table2[[#This Row],[Số lượng]]*Table2[[#This Row],[Đơn giá mua]],"")</f>
        <v/>
      </c>
      <c r="J1946" s="193" t="str">
        <f ca="1">IF(AND(Table2[[#This Row],[Tên hàng hóa]]&lt;&gt;0,D1947=""),SUM(OFFSET(Table2[[#This Row],[Thành tiền]],0,0,-COUNTIF(Table2[Số HĐ],Table2[[#This Row],[Số HĐ]]))),"")</f>
        <v/>
      </c>
      <c r="K1946" s="192"/>
      <c r="L19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46" s="194"/>
    </row>
    <row r="1947" spans="1:13" ht="35.1" customHeight="1" x14ac:dyDescent="0.2">
      <c r="A1947" s="187">
        <v>42710</v>
      </c>
      <c r="B1947" s="188" t="s">
        <v>4270</v>
      </c>
      <c r="C1947" s="189" t="s">
        <v>4271</v>
      </c>
      <c r="D1947" s="190" t="s">
        <v>4265</v>
      </c>
      <c r="E1947" s="191" t="str">
        <f>IF(Table2[[#This Row],[Tên hàng hóa]]&lt;&gt;0,VLOOKUP(Table2[[#This Row],[Tên hàng hóa]],Table1[[Tên hàng hóa]:[Quy cách]],2,0),"")</f>
        <v>QUẠT LIOPLE</v>
      </c>
      <c r="F1947" s="191" t="str">
        <f>IF(Table2[[#This Row],[Tên hàng hóa]]&lt;&gt;0,VLOOKUP(Table2[[#This Row],[Tên hàng hóa]],Table1[[Tên hàng hóa]:[ĐVT]],3,0),"")</f>
        <v>Cái</v>
      </c>
      <c r="G1947" s="192">
        <v>1608500</v>
      </c>
      <c r="H1947" s="192">
        <v>2</v>
      </c>
      <c r="I1947" s="193">
        <f>IF(Table2[[#This Row],[Số lượng]]&lt;&gt;0,Table2[[#This Row],[Số lượng]]*Table2[[#This Row],[Đơn giá mua]],"")</f>
        <v>3217000</v>
      </c>
      <c r="J1947" s="193">
        <f ca="1">IF(AND(Table2[[#This Row],[Tên hàng hóa]]&lt;&gt;0,D1948=""),SUM(OFFSET(Table2[[#This Row],[Thành tiền]],0,0,-COUNTIF(Table2[Số HĐ],Table2[[#This Row],[Số HĐ]]))),"")</f>
        <v>3217000</v>
      </c>
      <c r="K1947" s="192" t="s">
        <v>464</v>
      </c>
      <c r="L1947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47" s="194" t="s">
        <v>2136</v>
      </c>
    </row>
    <row r="1948" spans="1:13" ht="35.1" customHeight="1" x14ac:dyDescent="0.2">
      <c r="A1948" s="187"/>
      <c r="B1948" s="188"/>
      <c r="C1948" s="189" t="str">
        <f t="shared" si="49"/>
        <v/>
      </c>
      <c r="D1948" s="190"/>
      <c r="E1948" s="191" t="str">
        <f>IF(Table2[[#This Row],[Tên hàng hóa]]&lt;&gt;0,VLOOKUP(Table2[[#This Row],[Tên hàng hóa]],Table1[[Tên hàng hóa]:[Quy cách]],2,0),"")</f>
        <v/>
      </c>
      <c r="F1948" s="191" t="str">
        <f>IF(Table2[[#This Row],[Tên hàng hóa]]&lt;&gt;0,VLOOKUP(Table2[[#This Row],[Tên hàng hóa]],Table1[[Tên hàng hóa]:[ĐVT]],3,0),"")</f>
        <v/>
      </c>
      <c r="G1948" s="192"/>
      <c r="H1948" s="192"/>
      <c r="I1948" s="193" t="str">
        <f>IF(Table2[[#This Row],[Số lượng]]&lt;&gt;0,Table2[[#This Row],[Số lượng]]*Table2[[#This Row],[Đơn giá mua]],"")</f>
        <v/>
      </c>
      <c r="J1948" s="193" t="str">
        <f ca="1">IF(AND(Table2[[#This Row],[Tên hàng hóa]]&lt;&gt;0,D1949=""),SUM(OFFSET(Table2[[#This Row],[Thành tiền]],0,0,-COUNTIF(Table2[Số HĐ],Table2[[#This Row],[Số HĐ]]))),"")</f>
        <v/>
      </c>
      <c r="K1948" s="192"/>
      <c r="L194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48" s="194"/>
    </row>
    <row r="1949" spans="1:13" ht="35.1" customHeight="1" x14ac:dyDescent="0.2">
      <c r="A1949" s="187">
        <v>42711</v>
      </c>
      <c r="B1949" s="188" t="s">
        <v>4272</v>
      </c>
      <c r="C1949" s="189" t="s">
        <v>2453</v>
      </c>
      <c r="D1949" s="190" t="s">
        <v>4268</v>
      </c>
      <c r="E1949" s="191" t="str">
        <f>IF(Table2[[#This Row],[Tên hàng hóa]]&lt;&gt;0,VLOOKUP(Table2[[#This Row],[Tên hàng hóa]],Table1[[Tên hàng hóa]:[Quy cách]],2,0),"")</f>
        <v>HUNGARY</v>
      </c>
      <c r="F1949" s="191" t="str">
        <f>IF(Table2[[#This Row],[Tên hàng hóa]]&lt;&gt;0,VLOOKUP(Table2[[#This Row],[Tên hàng hóa]],Table1[[Tên hàng hóa]:[ĐVT]],3,0),"")</f>
        <v>Cái</v>
      </c>
      <c r="G1949" s="192">
        <v>83200</v>
      </c>
      <c r="H1949" s="192">
        <v>10</v>
      </c>
      <c r="I1949" s="193">
        <f>IF(Table2[[#This Row],[Số lượng]]&lt;&gt;0,Table2[[#This Row],[Số lượng]]*Table2[[#This Row],[Đơn giá mua]],"")</f>
        <v>832000</v>
      </c>
      <c r="J1949" s="193">
        <f ca="1">IF(AND(Table2[[#This Row],[Tên hàng hóa]]&lt;&gt;0,D1950=""),SUM(OFFSET(Table2[[#This Row],[Thành tiền]],0,0,-COUNTIF(Table2[Số HĐ],Table2[[#This Row],[Số HĐ]]))),"")</f>
        <v>832000</v>
      </c>
      <c r="K1949" s="192" t="s">
        <v>464</v>
      </c>
      <c r="L1949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49" s="194"/>
    </row>
    <row r="1950" spans="1:13" ht="35.1" customHeight="1" x14ac:dyDescent="0.2">
      <c r="A1950" s="187"/>
      <c r="B1950" s="188"/>
      <c r="C1950" s="189" t="str">
        <f t="shared" si="49"/>
        <v/>
      </c>
      <c r="D1950" s="190"/>
      <c r="E1950" s="191" t="str">
        <f>IF(Table2[[#This Row],[Tên hàng hóa]]&lt;&gt;0,VLOOKUP(Table2[[#This Row],[Tên hàng hóa]],Table1[[Tên hàng hóa]:[Quy cách]],2,0),"")</f>
        <v/>
      </c>
      <c r="F1950" s="191" t="str">
        <f>IF(Table2[[#This Row],[Tên hàng hóa]]&lt;&gt;0,VLOOKUP(Table2[[#This Row],[Tên hàng hóa]],Table1[[Tên hàng hóa]:[ĐVT]],3,0),"")</f>
        <v/>
      </c>
      <c r="G1950" s="192"/>
      <c r="H1950" s="192"/>
      <c r="I1950" s="193" t="str">
        <f>IF(Table2[[#This Row],[Số lượng]]&lt;&gt;0,Table2[[#This Row],[Số lượng]]*Table2[[#This Row],[Đơn giá mua]],"")</f>
        <v/>
      </c>
      <c r="J1950" s="193" t="str">
        <f ca="1">IF(AND(Table2[[#This Row],[Tên hàng hóa]]&lt;&gt;0,D1951=""),SUM(OFFSET(Table2[[#This Row],[Thành tiền]],0,0,-COUNTIF(Table2[Số HĐ],Table2[[#This Row],[Số HĐ]]))),"")</f>
        <v/>
      </c>
      <c r="K1950" s="192"/>
      <c r="L19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50" s="194"/>
    </row>
    <row r="1951" spans="1:13" ht="35.1" customHeight="1" x14ac:dyDescent="0.2">
      <c r="A1951" s="187">
        <v>42711</v>
      </c>
      <c r="B1951" s="188" t="s">
        <v>4273</v>
      </c>
      <c r="C1951" s="189" t="s">
        <v>1119</v>
      </c>
      <c r="D1951" s="190" t="s">
        <v>4267</v>
      </c>
      <c r="E1951" s="191" t="str">
        <f>IF(Table2[[#This Row],[Tên hàng hóa]]&lt;&gt;0,VLOOKUP(Table2[[#This Row],[Tên hàng hóa]],Table1[[Tên hàng hóa]:[Quy cách]],2,0),"")</f>
        <v>CẦU DAO-Schneider</v>
      </c>
      <c r="F1951" s="191" t="str">
        <f>IF(Table2[[#This Row],[Tên hàng hóa]]&lt;&gt;0,VLOOKUP(Table2[[#This Row],[Tên hàng hóa]],Table1[[Tên hàng hóa]:[ĐVT]],3,0),"")</f>
        <v>Cái</v>
      </c>
      <c r="G1951" s="192">
        <v>775500</v>
      </c>
      <c r="H1951" s="192">
        <v>2</v>
      </c>
      <c r="I1951" s="193">
        <f>IF(Table2[[#This Row],[Số lượng]]&lt;&gt;0,Table2[[#This Row],[Số lượng]]*Table2[[#This Row],[Đơn giá mua]],"")</f>
        <v>1551000</v>
      </c>
      <c r="J1951" s="193" t="str">
        <f ca="1">IF(AND(Table2[[#This Row],[Tên hàng hóa]]&lt;&gt;0,D1952=""),SUM(OFFSET(Table2[[#This Row],[Thành tiền]],0,0,-COUNTIF(Table2[Số HĐ],Table2[[#This Row],[Số HĐ]]))),"")</f>
        <v/>
      </c>
      <c r="K1951" s="192"/>
      <c r="L19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51" s="194"/>
    </row>
    <row r="1952" spans="1:13" ht="35.1" customHeight="1" x14ac:dyDescent="0.2">
      <c r="A1952" s="187">
        <v>42711</v>
      </c>
      <c r="B1952" s="188" t="s">
        <v>4273</v>
      </c>
      <c r="C1952" s="189" t="str">
        <f t="shared" si="49"/>
        <v>CTY TNHH KỸ THUẬT ĐIỆN - TỰ ĐỘNG HÓA A&amp;E</v>
      </c>
      <c r="D1952" s="190" t="s">
        <v>2007</v>
      </c>
      <c r="E1952" s="191" t="str">
        <f>IF(Table2[[#This Row],[Tên hàng hóa]]&lt;&gt;0,VLOOKUP(Table2[[#This Row],[Tên hàng hóa]],Table1[[Tên hàng hóa]:[Quy cách]],2,0),"")</f>
        <v>Schneider</v>
      </c>
      <c r="F1952" s="191" t="str">
        <f>IF(Table2[[#This Row],[Tên hàng hóa]]&lt;&gt;0,VLOOKUP(Table2[[#This Row],[Tên hàng hóa]],Table1[[Tên hàng hóa]:[ĐVT]],3,0),"")</f>
        <v>Cái</v>
      </c>
      <c r="G1952" s="192">
        <v>676500</v>
      </c>
      <c r="H1952" s="192">
        <v>8</v>
      </c>
      <c r="I1952" s="193">
        <f>IF(Table2[[#This Row],[Số lượng]]&lt;&gt;0,Table2[[#This Row],[Số lượng]]*Table2[[#This Row],[Đơn giá mua]],"")</f>
        <v>5412000</v>
      </c>
      <c r="J1952" s="193">
        <f ca="1">IF(AND(Table2[[#This Row],[Tên hàng hóa]]&lt;&gt;0,D1953=""),SUM(OFFSET(Table2[[#This Row],[Thành tiền]],0,0,-COUNTIF(Table2[Số HĐ],Table2[[#This Row],[Số HĐ]]))),"")</f>
        <v>6963000</v>
      </c>
      <c r="K1952" s="192" t="s">
        <v>464</v>
      </c>
      <c r="L1952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52" s="194" t="s">
        <v>4298</v>
      </c>
    </row>
    <row r="1953" spans="1:13" ht="35.1" customHeight="1" x14ac:dyDescent="0.2">
      <c r="A1953" s="187"/>
      <c r="B1953" s="188"/>
      <c r="C1953" s="189" t="str">
        <f t="shared" si="49"/>
        <v/>
      </c>
      <c r="D1953" s="190"/>
      <c r="E1953" s="191" t="str">
        <f>IF(Table2[[#This Row],[Tên hàng hóa]]&lt;&gt;0,VLOOKUP(Table2[[#This Row],[Tên hàng hóa]],Table1[[Tên hàng hóa]:[Quy cách]],2,0),"")</f>
        <v/>
      </c>
      <c r="F1953" s="191" t="str">
        <f>IF(Table2[[#This Row],[Tên hàng hóa]]&lt;&gt;0,VLOOKUP(Table2[[#This Row],[Tên hàng hóa]],Table1[[Tên hàng hóa]:[ĐVT]],3,0),"")</f>
        <v/>
      </c>
      <c r="G1953" s="192"/>
      <c r="H1953" s="192"/>
      <c r="I1953" s="193" t="str">
        <f>IF(Table2[[#This Row],[Số lượng]]&lt;&gt;0,Table2[[#This Row],[Số lượng]]*Table2[[#This Row],[Đơn giá mua]],"")</f>
        <v/>
      </c>
      <c r="J1953" s="193" t="str">
        <f ca="1">IF(AND(Table2[[#This Row],[Tên hàng hóa]]&lt;&gt;0,D1954=""),SUM(OFFSET(Table2[[#This Row],[Thành tiền]],0,0,-COUNTIF(Table2[Số HĐ],Table2[[#This Row],[Số HĐ]]))),"")</f>
        <v/>
      </c>
      <c r="K1953" s="192"/>
      <c r="L19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53" s="194"/>
    </row>
    <row r="1954" spans="1:13" ht="35.1" customHeight="1" x14ac:dyDescent="0.2">
      <c r="A1954" s="187">
        <v>42712</v>
      </c>
      <c r="B1954" s="188" t="s">
        <v>4287</v>
      </c>
      <c r="C1954" s="189" t="s">
        <v>2481</v>
      </c>
      <c r="D1954" s="190" t="s">
        <v>4285</v>
      </c>
      <c r="E1954" s="191" t="str">
        <f>IF(Table2[[#This Row],[Tên hàng hóa]]&lt;&gt;0,VLOOKUP(Table2[[#This Row],[Tên hàng hóa]],Table1[[Tên hàng hóa]:[Quy cách]],2,0),"")</f>
        <v>VAN ĐIỆN TỪ</v>
      </c>
      <c r="F1954" s="191" t="str">
        <f>IF(Table2[[#This Row],[Tên hàng hóa]]&lt;&gt;0,VLOOKUP(Table2[[#This Row],[Tên hàng hóa]],Table1[[Tên hàng hóa]:[ĐVT]],3,0),"")</f>
        <v>Cái</v>
      </c>
      <c r="G1954" s="192">
        <v>440000</v>
      </c>
      <c r="H1954" s="192">
        <v>3</v>
      </c>
      <c r="I1954" s="193">
        <f>IF(Table2[[#This Row],[Số lượng]]&lt;&gt;0,Table2[[#This Row],[Số lượng]]*Table2[[#This Row],[Đơn giá mua]],"")</f>
        <v>1320000</v>
      </c>
      <c r="J1954" s="193">
        <f ca="1">IF(AND(Table2[[#This Row],[Tên hàng hóa]]&lt;&gt;0,D1955=""),SUM(OFFSET(Table2[[#This Row],[Thành tiền]],0,0,-COUNTIF(Table2[Số HĐ],Table2[[#This Row],[Số HĐ]]))),"")</f>
        <v>1320000</v>
      </c>
      <c r="K1954" s="192" t="s">
        <v>464</v>
      </c>
      <c r="L1954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54" s="194" t="s">
        <v>2136</v>
      </c>
    </row>
    <row r="1955" spans="1:13" ht="35.1" customHeight="1" x14ac:dyDescent="0.2">
      <c r="A1955" s="187"/>
      <c r="B1955" s="188"/>
      <c r="C1955" s="189" t="str">
        <f t="shared" si="49"/>
        <v/>
      </c>
      <c r="D1955" s="190"/>
      <c r="E1955" s="191" t="str">
        <f>IF(Table2[[#This Row],[Tên hàng hóa]]&lt;&gt;0,VLOOKUP(Table2[[#This Row],[Tên hàng hóa]],Table1[[Tên hàng hóa]:[Quy cách]],2,0),"")</f>
        <v/>
      </c>
      <c r="F1955" s="191" t="str">
        <f>IF(Table2[[#This Row],[Tên hàng hóa]]&lt;&gt;0,VLOOKUP(Table2[[#This Row],[Tên hàng hóa]],Table1[[Tên hàng hóa]:[ĐVT]],3,0),"")</f>
        <v/>
      </c>
      <c r="G1955" s="192"/>
      <c r="H1955" s="192"/>
      <c r="I1955" s="193" t="str">
        <f>IF(Table2[[#This Row],[Số lượng]]&lt;&gt;0,Table2[[#This Row],[Số lượng]]*Table2[[#This Row],[Đơn giá mua]],"")</f>
        <v/>
      </c>
      <c r="J1955" s="193" t="str">
        <f ca="1">IF(AND(Table2[[#This Row],[Tên hàng hóa]]&lt;&gt;0,D1956=""),SUM(OFFSET(Table2[[#This Row],[Thành tiền]],0,0,-COUNTIF(Table2[Số HĐ],Table2[[#This Row],[Số HĐ]]))),"")</f>
        <v/>
      </c>
      <c r="K1955" s="192"/>
      <c r="L19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55" s="194"/>
    </row>
    <row r="1956" spans="1:13" ht="35.1" customHeight="1" x14ac:dyDescent="0.2">
      <c r="A1956" s="187">
        <v>42716</v>
      </c>
      <c r="B1956" s="188" t="s">
        <v>4304</v>
      </c>
      <c r="C1956" s="189" t="s">
        <v>4305</v>
      </c>
      <c r="D1956" s="190" t="s">
        <v>4302</v>
      </c>
      <c r="E1956" s="191" t="str">
        <f>IF(Table2[[#This Row],[Tên hàng hóa]]&lt;&gt;0,VLOOKUP(Table2[[#This Row],[Tên hàng hóa]],Table1[[Tên hàng hóa]:[Quy cách]],2,0),"")</f>
        <v>AMPE KÌM DEREE</v>
      </c>
      <c r="F1956" s="191" t="str">
        <f>IF(Table2[[#This Row],[Tên hàng hóa]]&lt;&gt;0,VLOOKUP(Table2[[#This Row],[Tên hàng hóa]],Table1[[Tên hàng hóa]:[ĐVT]],3,0),"")</f>
        <v>Cái</v>
      </c>
      <c r="G1956" s="192">
        <v>649000</v>
      </c>
      <c r="H1956" s="192">
        <v>5</v>
      </c>
      <c r="I1956" s="193">
        <f>IF(Table2[[#This Row],[Số lượng]]&lt;&gt;0,Table2[[#This Row],[Số lượng]]*Table2[[#This Row],[Đơn giá mua]],"")</f>
        <v>3245000</v>
      </c>
      <c r="J1956" s="193">
        <f ca="1">IF(AND(Table2[[#This Row],[Tên hàng hóa]]&lt;&gt;0,D1957=""),SUM(OFFSET(Table2[[#This Row],[Thành tiền]],0,0,-COUNTIF(Table2[Số HĐ],Table2[[#This Row],[Số HĐ]]))),"")</f>
        <v>3245000</v>
      </c>
      <c r="K1956" s="192" t="s">
        <v>464</v>
      </c>
      <c r="L1956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56" s="194" t="s">
        <v>2136</v>
      </c>
    </row>
    <row r="1957" spans="1:13" ht="35.1" customHeight="1" x14ac:dyDescent="0.2">
      <c r="A1957" s="187"/>
      <c r="B1957" s="188"/>
      <c r="C1957" s="189" t="str">
        <f t="shared" si="49"/>
        <v/>
      </c>
      <c r="D1957" s="190"/>
      <c r="E1957" s="191" t="str">
        <f>IF(Table2[[#This Row],[Tên hàng hóa]]&lt;&gt;0,VLOOKUP(Table2[[#This Row],[Tên hàng hóa]],Table1[[Tên hàng hóa]:[Quy cách]],2,0),"")</f>
        <v/>
      </c>
      <c r="F1957" s="191" t="str">
        <f>IF(Table2[[#This Row],[Tên hàng hóa]]&lt;&gt;0,VLOOKUP(Table2[[#This Row],[Tên hàng hóa]],Table1[[Tên hàng hóa]:[ĐVT]],3,0),"")</f>
        <v/>
      </c>
      <c r="G1957" s="192"/>
      <c r="H1957" s="192"/>
      <c r="I1957" s="193" t="str">
        <f>IF(Table2[[#This Row],[Số lượng]]&lt;&gt;0,Table2[[#This Row],[Số lượng]]*Table2[[#This Row],[Đơn giá mua]],"")</f>
        <v/>
      </c>
      <c r="J1957" s="193" t="str">
        <f ca="1">IF(AND(Table2[[#This Row],[Tên hàng hóa]]&lt;&gt;0,D1958=""),SUM(OFFSET(Table2[[#This Row],[Thành tiền]],0,0,-COUNTIF(Table2[Số HĐ],Table2[[#This Row],[Số HĐ]]))),"")</f>
        <v/>
      </c>
      <c r="K1957" s="192"/>
      <c r="L19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57" s="194"/>
    </row>
    <row r="1958" spans="1:13" ht="35.1" customHeight="1" x14ac:dyDescent="0.2">
      <c r="A1958" s="187">
        <v>42714</v>
      </c>
      <c r="B1958" s="188" t="s">
        <v>4330</v>
      </c>
      <c r="C1958" s="189" t="s">
        <v>2453</v>
      </c>
      <c r="D1958" s="190" t="s">
        <v>3898</v>
      </c>
      <c r="E1958" s="191" t="str">
        <f>IF(Table2[[#This Row],[Tên hàng hóa]]&lt;&gt;0,VLOOKUP(Table2[[#This Row],[Tên hàng hóa]],Table1[[Tên hàng hóa]:[Quy cách]],2,0),"")</f>
        <v>ELECTRICON</v>
      </c>
      <c r="F1958" s="191" t="str">
        <f>IF(Table2[[#This Row],[Tên hàng hóa]]&lt;&gt;0,VLOOKUP(Table2[[#This Row],[Tên hàng hóa]],Table1[[Tên hàng hóa]:[ĐVT]],3,0),"")</f>
        <v>Cái</v>
      </c>
      <c r="G1958" s="192">
        <v>1100000</v>
      </c>
      <c r="H1958" s="192">
        <v>30</v>
      </c>
      <c r="I1958" s="193">
        <f>IF(Table2[[#This Row],[Số lượng]]&lt;&gt;0,Table2[[#This Row],[Số lượng]]*Table2[[#This Row],[Đơn giá mua]],"")</f>
        <v>33000000</v>
      </c>
      <c r="J1958" s="193">
        <f ca="1">IF(AND(Table2[[#This Row],[Tên hàng hóa]]&lt;&gt;0,D1959=""),SUM(OFFSET(Table2[[#This Row],[Thành tiền]],0,0,-COUNTIF(Table2[Số HĐ],Table2[[#This Row],[Số HĐ]]))),"")</f>
        <v>33000000</v>
      </c>
      <c r="K1958" s="192" t="s">
        <v>464</v>
      </c>
      <c r="L1958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58" s="194" t="s">
        <v>4306</v>
      </c>
    </row>
    <row r="1959" spans="1:13" ht="35.1" customHeight="1" x14ac:dyDescent="0.2">
      <c r="A1959" s="187"/>
      <c r="B1959" s="188"/>
      <c r="C1959" s="189" t="str">
        <f t="shared" si="49"/>
        <v/>
      </c>
      <c r="D1959" s="190"/>
      <c r="E1959" s="191" t="str">
        <f>IF(Table2[[#This Row],[Tên hàng hóa]]&lt;&gt;0,VLOOKUP(Table2[[#This Row],[Tên hàng hóa]],Table1[[Tên hàng hóa]:[Quy cách]],2,0),"")</f>
        <v/>
      </c>
      <c r="F1959" s="191" t="str">
        <f>IF(Table2[[#This Row],[Tên hàng hóa]]&lt;&gt;0,VLOOKUP(Table2[[#This Row],[Tên hàng hóa]],Table1[[Tên hàng hóa]:[ĐVT]],3,0),"")</f>
        <v/>
      </c>
      <c r="G1959" s="192"/>
      <c r="H1959" s="192"/>
      <c r="I1959" s="193" t="str">
        <f>IF(Table2[[#This Row],[Số lượng]]&lt;&gt;0,Table2[[#This Row],[Số lượng]]*Table2[[#This Row],[Đơn giá mua]],"")</f>
        <v/>
      </c>
      <c r="J1959" s="193" t="str">
        <f ca="1">IF(AND(Table2[[#This Row],[Tên hàng hóa]]&lt;&gt;0,D1960=""),SUM(OFFSET(Table2[[#This Row],[Thành tiền]],0,0,-COUNTIF(Table2[Số HĐ],Table2[[#This Row],[Số HĐ]]))),"")</f>
        <v/>
      </c>
      <c r="K1959" s="192"/>
      <c r="L19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59" s="194"/>
    </row>
    <row r="1960" spans="1:13" ht="35.1" customHeight="1" x14ac:dyDescent="0.2">
      <c r="A1960" s="187">
        <v>42714</v>
      </c>
      <c r="B1960" s="188" t="s">
        <v>4313</v>
      </c>
      <c r="C1960" s="189" t="s">
        <v>480</v>
      </c>
      <c r="D1960" s="190" t="s">
        <v>4300</v>
      </c>
      <c r="E1960" s="191" t="str">
        <f>IF(Table2[[#This Row],[Tên hàng hóa]]&lt;&gt;0,VLOOKUP(Table2[[#This Row],[Tên hàng hóa]],Table1[[Tên hàng hóa]:[Quy cách]],2,0),"")</f>
        <v>CÔNG TẮC OMRON</v>
      </c>
      <c r="F1960" s="191" t="str">
        <f>IF(Table2[[#This Row],[Tên hàng hóa]]&lt;&gt;0,VLOOKUP(Table2[[#This Row],[Tên hàng hóa]],Table1[[Tên hàng hóa]:[ĐVT]],3,0),"")</f>
        <v>Cái</v>
      </c>
      <c r="G1960" s="192">
        <v>22000</v>
      </c>
      <c r="H1960" s="192">
        <v>20</v>
      </c>
      <c r="I1960" s="193">
        <f>IF(Table2[[#This Row],[Số lượng]]&lt;&gt;0,Table2[[#This Row],[Số lượng]]*Table2[[#This Row],[Đơn giá mua]],"")</f>
        <v>440000</v>
      </c>
      <c r="J1960" s="193">
        <f ca="1">IF(AND(Table2[[#This Row],[Tên hàng hóa]]&lt;&gt;0,D1961=""),SUM(OFFSET(Table2[[#This Row],[Thành tiền]],0,0,-COUNTIF(Table2[Số HĐ],Table2[[#This Row],[Số HĐ]]))),"")</f>
        <v>440000</v>
      </c>
      <c r="K1960" s="192">
        <v>0</v>
      </c>
      <c r="L1960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440000</v>
      </c>
      <c r="M1960" s="194" t="s">
        <v>1821</v>
      </c>
    </row>
    <row r="1961" spans="1:13" ht="35.1" customHeight="1" x14ac:dyDescent="0.2">
      <c r="A1961" s="187"/>
      <c r="B1961" s="188"/>
      <c r="C1961" s="189" t="str">
        <f t="shared" si="49"/>
        <v/>
      </c>
      <c r="D1961" s="190"/>
      <c r="E1961" s="191" t="str">
        <f>IF(Table2[[#This Row],[Tên hàng hóa]]&lt;&gt;0,VLOOKUP(Table2[[#This Row],[Tên hàng hóa]],Table1[[Tên hàng hóa]:[Quy cách]],2,0),"")</f>
        <v/>
      </c>
      <c r="F1961" s="191" t="str">
        <f>IF(Table2[[#This Row],[Tên hàng hóa]]&lt;&gt;0,VLOOKUP(Table2[[#This Row],[Tên hàng hóa]],Table1[[Tên hàng hóa]:[ĐVT]],3,0),"")</f>
        <v/>
      </c>
      <c r="G1961" s="192"/>
      <c r="H1961" s="192"/>
      <c r="I1961" s="193" t="str">
        <f>IF(Table2[[#This Row],[Số lượng]]&lt;&gt;0,Table2[[#This Row],[Số lượng]]*Table2[[#This Row],[Đơn giá mua]],"")</f>
        <v/>
      </c>
      <c r="J1961" s="193" t="str">
        <f ca="1">IF(AND(Table2[[#This Row],[Tên hàng hóa]]&lt;&gt;0,D1962=""),SUM(OFFSET(Table2[[#This Row],[Thành tiền]],0,0,-COUNTIF(Table2[Số HĐ],Table2[[#This Row],[Số HĐ]]))),"")</f>
        <v/>
      </c>
      <c r="K1961" s="192"/>
      <c r="L19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61" s="194"/>
    </row>
    <row r="1962" spans="1:13" ht="35.1" customHeight="1" x14ac:dyDescent="0.2">
      <c r="A1962" s="187">
        <v>42716</v>
      </c>
      <c r="B1962" s="188" t="s">
        <v>4314</v>
      </c>
      <c r="C1962" s="189" t="s">
        <v>480</v>
      </c>
      <c r="D1962" s="190" t="s">
        <v>488</v>
      </c>
      <c r="E1962" s="191" t="str">
        <f>IF(Table2[[#This Row],[Tên hàng hóa]]&lt;&gt;0,VLOOKUP(Table2[[#This Row],[Tên hàng hóa]],Table1[[Tên hàng hóa]:[Quy cách]],2,0),"")</f>
        <v>Biến Tần</v>
      </c>
      <c r="F1962" s="191" t="str">
        <f>IF(Table2[[#This Row],[Tên hàng hóa]]&lt;&gt;0,VLOOKUP(Table2[[#This Row],[Tên hàng hóa]],Table1[[Tên hàng hóa]:[ĐVT]],3,0),"")</f>
        <v>Cái</v>
      </c>
      <c r="G1962" s="192">
        <v>4488000</v>
      </c>
      <c r="H1962" s="192">
        <v>1</v>
      </c>
      <c r="I1962" s="193">
        <f>IF(Table2[[#This Row],[Số lượng]]&lt;&gt;0,Table2[[#This Row],[Số lượng]]*Table2[[#This Row],[Đơn giá mua]],"")</f>
        <v>4488000</v>
      </c>
      <c r="J1962" s="193">
        <f ca="1">IF(AND(Table2[[#This Row],[Tên hàng hóa]]&lt;&gt;0,D1963=""),SUM(OFFSET(Table2[[#This Row],[Thành tiền]],0,0,-COUNTIF(Table2[Số HĐ],Table2[[#This Row],[Số HĐ]]))),"")</f>
        <v>4488000</v>
      </c>
      <c r="K1962" s="192">
        <v>0</v>
      </c>
      <c r="L1962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4488000</v>
      </c>
      <c r="M1962" s="194"/>
    </row>
    <row r="1963" spans="1:13" ht="35.1" customHeight="1" x14ac:dyDescent="0.2">
      <c r="A1963" s="187"/>
      <c r="B1963" s="188"/>
      <c r="C1963" s="189" t="str">
        <f t="shared" si="49"/>
        <v/>
      </c>
      <c r="D1963" s="190"/>
      <c r="E1963" s="191" t="str">
        <f>IF(Table2[[#This Row],[Tên hàng hóa]]&lt;&gt;0,VLOOKUP(Table2[[#This Row],[Tên hàng hóa]],Table1[[Tên hàng hóa]:[Quy cách]],2,0),"")</f>
        <v/>
      </c>
      <c r="F1963" s="191" t="str">
        <f>IF(Table2[[#This Row],[Tên hàng hóa]]&lt;&gt;0,VLOOKUP(Table2[[#This Row],[Tên hàng hóa]],Table1[[Tên hàng hóa]:[ĐVT]],3,0),"")</f>
        <v/>
      </c>
      <c r="G1963" s="192"/>
      <c r="H1963" s="192"/>
      <c r="I1963" s="193" t="str">
        <f>IF(Table2[[#This Row],[Số lượng]]&lt;&gt;0,Table2[[#This Row],[Số lượng]]*Table2[[#This Row],[Đơn giá mua]],"")</f>
        <v/>
      </c>
      <c r="J1963" s="193" t="str">
        <f ca="1">IF(AND(Table2[[#This Row],[Tên hàng hóa]]&lt;&gt;0,D1964=""),SUM(OFFSET(Table2[[#This Row],[Thành tiền]],0,0,-COUNTIF(Table2[Số HĐ],Table2[[#This Row],[Số HĐ]]))),"")</f>
        <v/>
      </c>
      <c r="K1963" s="192"/>
      <c r="L196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63" s="194"/>
    </row>
    <row r="1964" spans="1:13" ht="35.1" customHeight="1" x14ac:dyDescent="0.2">
      <c r="A1964" s="187">
        <v>42703</v>
      </c>
      <c r="B1964" s="188" t="s">
        <v>4319</v>
      </c>
      <c r="C1964" s="189" t="s">
        <v>521</v>
      </c>
      <c r="D1964" s="190" t="s">
        <v>529</v>
      </c>
      <c r="E1964" s="191" t="str">
        <f>IF(Table2[[#This Row],[Tên hàng hóa]]&lt;&gt;0,VLOOKUP(Table2[[#This Row],[Tên hàng hóa]],Table1[[Tên hàng hóa]:[Quy cách]],2,0),"")</f>
        <v>Bộ Điều Khiển Lập Trình</v>
      </c>
      <c r="F1964" s="191" t="str">
        <f>IF(Table2[[#This Row],[Tên hàng hóa]]&lt;&gt;0,VLOOKUP(Table2[[#This Row],[Tên hàng hóa]],Table1[[Tên hàng hóa]:[ĐVT]],3,0),"")</f>
        <v>Cái</v>
      </c>
      <c r="G1964" s="192">
        <v>1870000</v>
      </c>
      <c r="H1964" s="192">
        <v>1</v>
      </c>
      <c r="I1964" s="193">
        <f>IF(Table2[[#This Row],[Số lượng]]&lt;&gt;0,Table2[[#This Row],[Số lượng]]*Table2[[#This Row],[Đơn giá mua]],"")</f>
        <v>1870000</v>
      </c>
      <c r="J1964" s="193" t="str">
        <f ca="1">IF(AND(Table2[[#This Row],[Tên hàng hóa]]&lt;&gt;0,D1965=""),SUM(OFFSET(Table2[[#This Row],[Thành tiền]],0,0,-COUNTIF(Table2[Số HĐ],Table2[[#This Row],[Số HĐ]]))),"")</f>
        <v/>
      </c>
      <c r="K1964" s="192"/>
      <c r="L19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64" s="194"/>
    </row>
    <row r="1965" spans="1:13" ht="35.1" customHeight="1" x14ac:dyDescent="0.2">
      <c r="A1965" s="187">
        <v>42703</v>
      </c>
      <c r="B1965" s="188" t="s">
        <v>4319</v>
      </c>
      <c r="C1965" s="189" t="str">
        <f t="shared" si="49"/>
        <v>CTY Điện Minh Nguyên</v>
      </c>
      <c r="D1965" s="190" t="s">
        <v>4176</v>
      </c>
      <c r="E1965" s="191" t="str">
        <f>IF(Table2[[#This Row],[Tên hàng hóa]]&lt;&gt;0,VLOOKUP(Table2[[#This Row],[Tên hàng hóa]],Table1[[Tên hàng hóa]:[Quy cách]],2,0),"")</f>
        <v>OMRON</v>
      </c>
      <c r="F1965" s="191" t="str">
        <f>IF(Table2[[#This Row],[Tên hàng hóa]]&lt;&gt;0,VLOOKUP(Table2[[#This Row],[Tên hàng hóa]],Table1[[Tên hàng hóa]:[ĐVT]],3,0),"")</f>
        <v>Cái</v>
      </c>
      <c r="G1965" s="192">
        <v>9900000</v>
      </c>
      <c r="H1965" s="192">
        <v>1</v>
      </c>
      <c r="I1965" s="193">
        <f>IF(Table2[[#This Row],[Số lượng]]&lt;&gt;0,Table2[[#This Row],[Số lượng]]*Table2[[#This Row],[Đơn giá mua]],"")</f>
        <v>9900000</v>
      </c>
      <c r="J1965" s="193">
        <f ca="1">IF(AND(Table2[[#This Row],[Tên hàng hóa]]&lt;&gt;0,D1966=""),SUM(OFFSET(Table2[[#This Row],[Thành tiền]],0,0,-COUNTIF(Table2[Số HĐ],Table2[[#This Row],[Số HĐ]]))),"")</f>
        <v>11770000</v>
      </c>
      <c r="K1965" s="192">
        <v>0</v>
      </c>
      <c r="L1965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11770000</v>
      </c>
      <c r="M1965" s="194" t="s">
        <v>2136</v>
      </c>
    </row>
    <row r="1966" spans="1:13" ht="35.1" customHeight="1" x14ac:dyDescent="0.2">
      <c r="A1966" s="187"/>
      <c r="B1966" s="188"/>
      <c r="C1966" s="189" t="str">
        <f t="shared" si="49"/>
        <v/>
      </c>
      <c r="D1966" s="190"/>
      <c r="E1966" s="191" t="str">
        <f>IF(Table2[[#This Row],[Tên hàng hóa]]&lt;&gt;0,VLOOKUP(Table2[[#This Row],[Tên hàng hóa]],Table1[[Tên hàng hóa]:[Quy cách]],2,0),"")</f>
        <v/>
      </c>
      <c r="F1966" s="191" t="str">
        <f>IF(Table2[[#This Row],[Tên hàng hóa]]&lt;&gt;0,VLOOKUP(Table2[[#This Row],[Tên hàng hóa]],Table1[[Tên hàng hóa]:[ĐVT]],3,0),"")</f>
        <v/>
      </c>
      <c r="G1966" s="192"/>
      <c r="H1966" s="192"/>
      <c r="I1966" s="193" t="str">
        <f>IF(Table2[[#This Row],[Số lượng]]&lt;&gt;0,Table2[[#This Row],[Số lượng]]*Table2[[#This Row],[Đơn giá mua]],"")</f>
        <v/>
      </c>
      <c r="J1966" s="193" t="str">
        <f ca="1">IF(AND(Table2[[#This Row],[Tên hàng hóa]]&lt;&gt;0,D1967=""),SUM(OFFSET(Table2[[#This Row],[Thành tiền]],0,0,-COUNTIF(Table2[Số HĐ],Table2[[#This Row],[Số HĐ]]))),"")</f>
        <v/>
      </c>
      <c r="K1966" s="192"/>
      <c r="L19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66" s="194"/>
    </row>
    <row r="1967" spans="1:13" ht="35.1" customHeight="1" x14ac:dyDescent="0.2">
      <c r="A1967" s="187">
        <v>42705</v>
      </c>
      <c r="B1967" s="188" t="s">
        <v>4331</v>
      </c>
      <c r="C1967" s="189" t="s">
        <v>521</v>
      </c>
      <c r="D1967" s="190" t="s">
        <v>238</v>
      </c>
      <c r="E1967" s="191" t="str">
        <f>IF(Table2[[#This Row],[Tên hàng hóa]]&lt;&gt;0,VLOOKUP(Table2[[#This Row],[Tên hàng hóa]],Table1[[Tên hàng hóa]:[Quy cách]],2,0),"")</f>
        <v>Cảm Biến</v>
      </c>
      <c r="F1967" s="191" t="str">
        <f>IF(Table2[[#This Row],[Tên hàng hóa]]&lt;&gt;0,VLOOKUP(Table2[[#This Row],[Tên hàng hóa]],Table1[[Tên hàng hóa]:[ĐVT]],3,0),"")</f>
        <v>Cái</v>
      </c>
      <c r="G1967" s="192">
        <v>495000</v>
      </c>
      <c r="H1967" s="192">
        <v>5</v>
      </c>
      <c r="I1967" s="193">
        <f>IF(Table2[[#This Row],[Số lượng]]&lt;&gt;0,Table2[[#This Row],[Số lượng]]*Table2[[#This Row],[Đơn giá mua]],"")</f>
        <v>2475000</v>
      </c>
      <c r="J1967" s="193" t="str">
        <f ca="1">IF(AND(Table2[[#This Row],[Tên hàng hóa]]&lt;&gt;0,D1968=""),SUM(OFFSET(Table2[[#This Row],[Thành tiền]],0,0,-COUNTIF(Table2[Số HĐ],Table2[[#This Row],[Số HĐ]]))),"")</f>
        <v/>
      </c>
      <c r="K1967" s="192"/>
      <c r="L19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67" s="194"/>
    </row>
    <row r="1968" spans="1:13" ht="35.1" customHeight="1" x14ac:dyDescent="0.2">
      <c r="A1968" s="187">
        <v>42705</v>
      </c>
      <c r="B1968" s="188" t="s">
        <v>4331</v>
      </c>
      <c r="C1968" s="189" t="str">
        <f t="shared" si="49"/>
        <v>CTY Điện Minh Nguyên</v>
      </c>
      <c r="D1968" s="190" t="s">
        <v>4312</v>
      </c>
      <c r="E1968" s="191" t="str">
        <f>IF(Table2[[#This Row],[Tên hàng hóa]]&lt;&gt;0,VLOOKUP(Table2[[#This Row],[Tên hàng hóa]],Table1[[Tên hàng hóa]:[Quy cách]],2,0),"")</f>
        <v>OMRON</v>
      </c>
      <c r="F1968" s="191" t="str">
        <f>IF(Table2[[#This Row],[Tên hàng hóa]]&lt;&gt;0,VLOOKUP(Table2[[#This Row],[Tên hàng hóa]],Table1[[Tên hàng hóa]:[ĐVT]],3,0),"")</f>
        <v>Cái</v>
      </c>
      <c r="G1968" s="192">
        <v>3850000</v>
      </c>
      <c r="H1968" s="192">
        <v>1</v>
      </c>
      <c r="I1968" s="193">
        <f>IF(Table2[[#This Row],[Số lượng]]&lt;&gt;0,Table2[[#This Row],[Số lượng]]*Table2[[#This Row],[Đơn giá mua]],"")</f>
        <v>3850000</v>
      </c>
      <c r="J1968" s="193">
        <f ca="1">IF(AND(Table2[[#This Row],[Tên hàng hóa]]&lt;&gt;0,D1969=""),SUM(OFFSET(Table2[[#This Row],[Thành tiền]],0,0,-COUNTIF(Table2[Số HĐ],Table2[[#This Row],[Số HĐ]]))),"")</f>
        <v>6325000</v>
      </c>
      <c r="K1968" s="192">
        <v>0</v>
      </c>
      <c r="L1968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6325000</v>
      </c>
      <c r="M1968" s="194" t="s">
        <v>2136</v>
      </c>
    </row>
    <row r="1969" spans="1:13" ht="35.1" customHeight="1" x14ac:dyDescent="0.2">
      <c r="A1969" s="187"/>
      <c r="B1969" s="188"/>
      <c r="C1969" s="189" t="str">
        <f t="shared" si="49"/>
        <v/>
      </c>
      <c r="D1969" s="190"/>
      <c r="E1969" s="191" t="str">
        <f>IF(Table2[[#This Row],[Tên hàng hóa]]&lt;&gt;0,VLOOKUP(Table2[[#This Row],[Tên hàng hóa]],Table1[[Tên hàng hóa]:[Quy cách]],2,0),"")</f>
        <v/>
      </c>
      <c r="F1969" s="191" t="str">
        <f>IF(Table2[[#This Row],[Tên hàng hóa]]&lt;&gt;0,VLOOKUP(Table2[[#This Row],[Tên hàng hóa]],Table1[[Tên hàng hóa]:[ĐVT]],3,0),"")</f>
        <v/>
      </c>
      <c r="G1969" s="192"/>
      <c r="H1969" s="192"/>
      <c r="I1969" s="193" t="str">
        <f>IF(Table2[[#This Row],[Số lượng]]&lt;&gt;0,Table2[[#This Row],[Số lượng]]*Table2[[#This Row],[Đơn giá mua]],"")</f>
        <v/>
      </c>
      <c r="J1969" s="193" t="str">
        <f ca="1">IF(AND(Table2[[#This Row],[Tên hàng hóa]]&lt;&gt;0,D1970=""),SUM(OFFSET(Table2[[#This Row],[Thành tiền]],0,0,-COUNTIF(Table2[Số HĐ],Table2[[#This Row],[Số HĐ]]))),"")</f>
        <v/>
      </c>
      <c r="K1969" s="192"/>
      <c r="L19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69" s="194"/>
    </row>
    <row r="1970" spans="1:13" ht="35.1" customHeight="1" x14ac:dyDescent="0.2">
      <c r="A1970" s="187">
        <v>42712</v>
      </c>
      <c r="B1970" s="188" t="s">
        <v>4332</v>
      </c>
      <c r="C1970" s="189" t="s">
        <v>521</v>
      </c>
      <c r="D1970" s="190" t="s">
        <v>715</v>
      </c>
      <c r="E1970" s="191" t="str">
        <f>IF(Table2[[#This Row],[Tên hàng hóa]]&lt;&gt;0,VLOOKUP(Table2[[#This Row],[Tên hàng hóa]],Table1[[Tên hàng hóa]:[Quy cách]],2,0),"")</f>
        <v>Cảm Biến</v>
      </c>
      <c r="F1970" s="191" t="str">
        <f>IF(Table2[[#This Row],[Tên hàng hóa]]&lt;&gt;0,VLOOKUP(Table2[[#This Row],[Tên hàng hóa]],Table1[[Tên hàng hóa]:[ĐVT]],3,0),"")</f>
        <v>Cái</v>
      </c>
      <c r="G1970" s="192">
        <v>880000</v>
      </c>
      <c r="H1970" s="192">
        <v>12</v>
      </c>
      <c r="I1970" s="193">
        <f>IF(Table2[[#This Row],[Số lượng]]&lt;&gt;0,Table2[[#This Row],[Số lượng]]*Table2[[#This Row],[Đơn giá mua]],"")</f>
        <v>10560000</v>
      </c>
      <c r="J1970" s="193" t="str">
        <f ca="1">IF(AND(Table2[[#This Row],[Tên hàng hóa]]&lt;&gt;0,D1971=""),SUM(OFFSET(Table2[[#This Row],[Thành tiền]],0,0,-COUNTIF(Table2[Số HĐ],Table2[[#This Row],[Số HĐ]]))),"")</f>
        <v/>
      </c>
      <c r="K1970" s="192"/>
      <c r="L19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70" s="194"/>
    </row>
    <row r="1971" spans="1:13" ht="35.1" customHeight="1" x14ac:dyDescent="0.2">
      <c r="A1971" s="187">
        <v>42712</v>
      </c>
      <c r="B1971" s="188" t="s">
        <v>4332</v>
      </c>
      <c r="C1971" s="189" t="str">
        <f t="shared" si="49"/>
        <v>CTY Điện Minh Nguyên</v>
      </c>
      <c r="D1971" s="190" t="s">
        <v>405</v>
      </c>
      <c r="E1971" s="191" t="str">
        <f>IF(Table2[[#This Row],[Tên hàng hóa]]&lt;&gt;0,VLOOKUP(Table2[[#This Row],[Tên hàng hóa]],Table1[[Tên hàng hóa]:[Quy cách]],2,0),"")</f>
        <v>Timer</v>
      </c>
      <c r="F1971" s="191" t="str">
        <f>IF(Table2[[#This Row],[Tên hàng hóa]]&lt;&gt;0,VLOOKUP(Table2[[#This Row],[Tên hàng hóa]],Table1[[Tên hàng hóa]:[ĐVT]],3,0),"")</f>
        <v>Cái</v>
      </c>
      <c r="G1971" s="192">
        <v>1265000</v>
      </c>
      <c r="H1971" s="192">
        <v>6</v>
      </c>
      <c r="I1971" s="193">
        <f>IF(Table2[[#This Row],[Số lượng]]&lt;&gt;0,Table2[[#This Row],[Số lượng]]*Table2[[#This Row],[Đơn giá mua]],"")</f>
        <v>7590000</v>
      </c>
      <c r="J1971" s="193">
        <f ca="1">IF(AND(Table2[[#This Row],[Tên hàng hóa]]&lt;&gt;0,D1972=""),SUM(OFFSET(Table2[[#This Row],[Thành tiền]],0,0,-COUNTIF(Table2[Số HĐ],Table2[[#This Row],[Số HĐ]]))),"")</f>
        <v>18150000</v>
      </c>
      <c r="K1971" s="192">
        <v>0</v>
      </c>
      <c r="L1971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18150000</v>
      </c>
      <c r="M1971" s="194" t="s">
        <v>2136</v>
      </c>
    </row>
    <row r="1972" spans="1:13" ht="35.1" customHeight="1" x14ac:dyDescent="0.2">
      <c r="A1972" s="187"/>
      <c r="B1972" s="188"/>
      <c r="C1972" s="189" t="str">
        <f t="shared" si="49"/>
        <v/>
      </c>
      <c r="D1972" s="190"/>
      <c r="E1972" s="191" t="str">
        <f>IF(Table2[[#This Row],[Tên hàng hóa]]&lt;&gt;0,VLOOKUP(Table2[[#This Row],[Tên hàng hóa]],Table1[[Tên hàng hóa]:[Quy cách]],2,0),"")</f>
        <v/>
      </c>
      <c r="F1972" s="191" t="str">
        <f>IF(Table2[[#This Row],[Tên hàng hóa]]&lt;&gt;0,VLOOKUP(Table2[[#This Row],[Tên hàng hóa]],Table1[[Tên hàng hóa]:[ĐVT]],3,0),"")</f>
        <v/>
      </c>
      <c r="G1972" s="192"/>
      <c r="H1972" s="192"/>
      <c r="I1972" s="193" t="str">
        <f>IF(Table2[[#This Row],[Số lượng]]&lt;&gt;0,Table2[[#This Row],[Số lượng]]*Table2[[#This Row],[Đơn giá mua]],"")</f>
        <v/>
      </c>
      <c r="J1972" s="193" t="str">
        <f ca="1">IF(AND(Table2[[#This Row],[Tên hàng hóa]]&lt;&gt;0,D1973=""),SUM(OFFSET(Table2[[#This Row],[Thành tiền]],0,0,-COUNTIF(Table2[Số HĐ],Table2[[#This Row],[Số HĐ]]))),"")</f>
        <v/>
      </c>
      <c r="K1972" s="192"/>
      <c r="L19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72" s="194"/>
    </row>
    <row r="1973" spans="1:13" ht="35.1" customHeight="1" x14ac:dyDescent="0.2">
      <c r="A1973" s="187">
        <v>42713</v>
      </c>
      <c r="B1973" s="188" t="s">
        <v>4333</v>
      </c>
      <c r="C1973" s="189" t="s">
        <v>521</v>
      </c>
      <c r="D1973" s="190" t="s">
        <v>391</v>
      </c>
      <c r="E1973" s="191" t="str">
        <f>IF(Table2[[#This Row],[Tên hàng hóa]]&lt;&gt;0,VLOOKUP(Table2[[#This Row],[Tên hàng hóa]],Table1[[Tên hàng hóa]:[Quy cách]],2,0),"")</f>
        <v>Timer</v>
      </c>
      <c r="F1973" s="191" t="str">
        <f>IF(Table2[[#This Row],[Tên hàng hóa]]&lt;&gt;0,VLOOKUP(Table2[[#This Row],[Tên hàng hóa]],Table1[[Tên hàng hóa]:[ĐVT]],3,0),"")</f>
        <v>Cái</v>
      </c>
      <c r="G1973" s="192">
        <v>528000</v>
      </c>
      <c r="H1973" s="192">
        <v>2</v>
      </c>
      <c r="I1973" s="193">
        <f>IF(Table2[[#This Row],[Số lượng]]&lt;&gt;0,Table2[[#This Row],[Số lượng]]*Table2[[#This Row],[Đơn giá mua]],"")</f>
        <v>1056000</v>
      </c>
      <c r="J1973" s="193" t="str">
        <f ca="1">IF(AND(Table2[[#This Row],[Tên hàng hóa]]&lt;&gt;0,D1974=""),SUM(OFFSET(Table2[[#This Row],[Thành tiền]],0,0,-COUNTIF(Table2[Số HĐ],Table2[[#This Row],[Số HĐ]]))),"")</f>
        <v/>
      </c>
      <c r="K1973" s="192"/>
      <c r="L19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73" s="194"/>
    </row>
    <row r="1974" spans="1:13" ht="35.1" customHeight="1" x14ac:dyDescent="0.2">
      <c r="A1974" s="187">
        <v>42713</v>
      </c>
      <c r="B1974" s="188" t="s">
        <v>4333</v>
      </c>
      <c r="C1974" s="189" t="s">
        <v>521</v>
      </c>
      <c r="D1974" s="190" t="s">
        <v>4265</v>
      </c>
      <c r="E1974" s="191" t="str">
        <f>IF(Table2[[#This Row],[Tên hàng hóa]]&lt;&gt;0,VLOOKUP(Table2[[#This Row],[Tên hàng hóa]],Table1[[Tên hàng hóa]:[Quy cách]],2,0),"")</f>
        <v>QUẠT LIOPLE</v>
      </c>
      <c r="F1974" s="191" t="str">
        <f>IF(Table2[[#This Row],[Tên hàng hóa]]&lt;&gt;0,VLOOKUP(Table2[[#This Row],[Tên hàng hóa]],Table1[[Tên hàng hóa]:[ĐVT]],3,0),"")</f>
        <v>Cái</v>
      </c>
      <c r="G1974" s="192">
        <v>1540000</v>
      </c>
      <c r="H1974" s="192">
        <v>1</v>
      </c>
      <c r="I1974" s="193">
        <f>IF(Table2[[#This Row],[Số lượng]]&lt;&gt;0,Table2[[#This Row],[Số lượng]]*Table2[[#This Row],[Đơn giá mua]],"")</f>
        <v>1540000</v>
      </c>
      <c r="J1974" s="193" t="str">
        <f ca="1">IF(AND(Table2[[#This Row],[Tên hàng hóa]]&lt;&gt;0,D1975=""),SUM(OFFSET(Table2[[#This Row],[Thành tiền]],0,0,-COUNTIF(Table2[Số HĐ],Table2[[#This Row],[Số HĐ]]))),"")</f>
        <v/>
      </c>
      <c r="K1974" s="192"/>
      <c r="L19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74" s="194"/>
    </row>
    <row r="1975" spans="1:13" ht="35.1" customHeight="1" x14ac:dyDescent="0.2">
      <c r="A1975" s="187">
        <v>42713</v>
      </c>
      <c r="B1975" s="188" t="s">
        <v>4333</v>
      </c>
      <c r="C1975" s="189" t="s">
        <v>521</v>
      </c>
      <c r="D1975" s="190" t="s">
        <v>4334</v>
      </c>
      <c r="E1975" s="191" t="str">
        <f>IF(Table2[[#This Row],[Tên hàng hóa]]&lt;&gt;0,VLOOKUP(Table2[[#This Row],[Tên hàng hóa]],Table1[[Tên hàng hóa]:[Quy cách]],2,0),"")</f>
        <v>SỬA CHỮA</v>
      </c>
      <c r="F1975" s="191" t="str">
        <f>IF(Table2[[#This Row],[Tên hàng hóa]]&lt;&gt;0,VLOOKUP(Table2[[#This Row],[Tên hàng hóa]],Table1[[Tên hàng hóa]:[ĐVT]],3,0),"")</f>
        <v>Cái</v>
      </c>
      <c r="G1975" s="192">
        <v>4180000</v>
      </c>
      <c r="H1975" s="192">
        <v>1</v>
      </c>
      <c r="I1975" s="193">
        <f>IF(Table2[[#This Row],[Số lượng]]&lt;&gt;0,Table2[[#This Row],[Số lượng]]*Table2[[#This Row],[Đơn giá mua]],"")</f>
        <v>4180000</v>
      </c>
      <c r="J1975" s="193">
        <f ca="1">IF(AND(Table2[[#This Row],[Tên hàng hóa]]&lt;&gt;0,D1976=""),SUM(OFFSET(Table2[[#This Row],[Thành tiền]],0,0,-COUNTIF(Table2[Số HĐ],Table2[[#This Row],[Số HĐ]]))),"")</f>
        <v>6776000</v>
      </c>
      <c r="K1975" s="192">
        <v>0</v>
      </c>
      <c r="L1975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6776000</v>
      </c>
      <c r="M1975" s="194" t="s">
        <v>2136</v>
      </c>
    </row>
    <row r="1976" spans="1:13" ht="35.1" customHeight="1" x14ac:dyDescent="0.2">
      <c r="A1976" s="187"/>
      <c r="B1976" s="188"/>
      <c r="C1976" s="189" t="str">
        <f t="shared" si="49"/>
        <v/>
      </c>
      <c r="D1976" s="190"/>
      <c r="E1976" s="191" t="str">
        <f>IF(Table2[[#This Row],[Tên hàng hóa]]&lt;&gt;0,VLOOKUP(Table2[[#This Row],[Tên hàng hóa]],Table1[[Tên hàng hóa]:[Quy cách]],2,0),"")</f>
        <v/>
      </c>
      <c r="F1976" s="191" t="str">
        <f>IF(Table2[[#This Row],[Tên hàng hóa]]&lt;&gt;0,VLOOKUP(Table2[[#This Row],[Tên hàng hóa]],Table1[[Tên hàng hóa]:[ĐVT]],3,0),"")</f>
        <v/>
      </c>
      <c r="G1976" s="192"/>
      <c r="H1976" s="192"/>
      <c r="I1976" s="193" t="str">
        <f>IF(Table2[[#This Row],[Số lượng]]&lt;&gt;0,Table2[[#This Row],[Số lượng]]*Table2[[#This Row],[Đơn giá mua]],"")</f>
        <v/>
      </c>
      <c r="J1976" s="193" t="str">
        <f ca="1">IF(AND(Table2[[#This Row],[Tên hàng hóa]]&lt;&gt;0,D1977=""),SUM(OFFSET(Table2[[#This Row],[Thành tiền]],0,0,-COUNTIF(Table2[Số HĐ],Table2[[#This Row],[Số HĐ]]))),"")</f>
        <v/>
      </c>
      <c r="K1976" s="192"/>
      <c r="L19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76" s="194"/>
    </row>
    <row r="1977" spans="1:13" ht="35.1" customHeight="1" x14ac:dyDescent="0.2">
      <c r="A1977" s="187">
        <v>42718</v>
      </c>
      <c r="B1977" s="188" t="s">
        <v>4336</v>
      </c>
      <c r="C1977" s="189" t="s">
        <v>480</v>
      </c>
      <c r="D1977" s="190" t="s">
        <v>2052</v>
      </c>
      <c r="E1977" s="191" t="str">
        <f>IF(Table2[[#This Row],[Tên hàng hóa]]&lt;&gt;0,VLOOKUP(Table2[[#This Row],[Tên hàng hóa]],Table1[[Tên hàng hóa]:[Quy cách]],2,0),"")</f>
        <v>OMRON</v>
      </c>
      <c r="F1977" s="191" t="str">
        <f>IF(Table2[[#This Row],[Tên hàng hóa]]&lt;&gt;0,VLOOKUP(Table2[[#This Row],[Tên hàng hóa]],Table1[[Tên hàng hóa]:[ĐVT]],3,0),"")</f>
        <v>Cái</v>
      </c>
      <c r="G1977" s="192">
        <v>347600</v>
      </c>
      <c r="H1977" s="192">
        <v>1</v>
      </c>
      <c r="I1977" s="193">
        <f>IF(Table2[[#This Row],[Số lượng]]&lt;&gt;0,Table2[[#This Row],[Số lượng]]*Table2[[#This Row],[Đơn giá mua]],"")</f>
        <v>347600</v>
      </c>
      <c r="J1977" s="193" t="str">
        <f ca="1">IF(AND(Table2[[#This Row],[Tên hàng hóa]]&lt;&gt;0,D1978=""),SUM(OFFSET(Table2[[#This Row],[Thành tiền]],0,0,-COUNTIF(Table2[Số HĐ],Table2[[#This Row],[Số HĐ]]))),"")</f>
        <v/>
      </c>
      <c r="K1977" s="192"/>
      <c r="L19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77" s="194"/>
    </row>
    <row r="1978" spans="1:13" ht="35.1" customHeight="1" x14ac:dyDescent="0.2">
      <c r="A1978" s="187">
        <v>42718</v>
      </c>
      <c r="B1978" s="188" t="s">
        <v>4336</v>
      </c>
      <c r="C1978" s="189" t="s">
        <v>480</v>
      </c>
      <c r="D1978" s="190" t="s">
        <v>2063</v>
      </c>
      <c r="E1978" s="191" t="str">
        <f>IF(Table2[[#This Row],[Tên hàng hóa]]&lt;&gt;0,VLOOKUP(Table2[[#This Row],[Tên hàng hóa]],Table1[[Tên hàng hóa]:[Quy cách]],2,0),"")</f>
        <v>OMRON</v>
      </c>
      <c r="F1978" s="191" t="str">
        <f>IF(Table2[[#This Row],[Tên hàng hóa]]&lt;&gt;0,VLOOKUP(Table2[[#This Row],[Tên hàng hóa]],Table1[[Tên hàng hóa]:[ĐVT]],3,0),"")</f>
        <v>Cái</v>
      </c>
      <c r="G1978" s="192">
        <v>53350</v>
      </c>
      <c r="H1978" s="192">
        <v>1</v>
      </c>
      <c r="I1978" s="193">
        <f>IF(Table2[[#This Row],[Số lượng]]&lt;&gt;0,Table2[[#This Row],[Số lượng]]*Table2[[#This Row],[Đơn giá mua]],"")</f>
        <v>53350</v>
      </c>
      <c r="J1978" s="193" t="str">
        <f ca="1">IF(AND(Table2[[#This Row],[Tên hàng hóa]]&lt;&gt;0,D1979=""),SUM(OFFSET(Table2[[#This Row],[Thành tiền]],0,0,-COUNTIF(Table2[Số HĐ],Table2[[#This Row],[Số HĐ]]))),"")</f>
        <v/>
      </c>
      <c r="K1978" s="192"/>
      <c r="L19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78" s="194"/>
    </row>
    <row r="1979" spans="1:13" ht="35.1" customHeight="1" x14ac:dyDescent="0.2">
      <c r="A1979" s="187">
        <v>42718</v>
      </c>
      <c r="B1979" s="188" t="s">
        <v>4336</v>
      </c>
      <c r="C1979" s="189" t="s">
        <v>480</v>
      </c>
      <c r="D1979" s="190" t="s">
        <v>4337</v>
      </c>
      <c r="E1979" s="191" t="str">
        <f>IF(Table2[[#This Row],[Tên hàng hóa]]&lt;&gt;0,VLOOKUP(Table2[[#This Row],[Tên hàng hóa]],Table1[[Tên hàng hóa]:[Quy cách]],2,0),"")</f>
        <v>OMRON</v>
      </c>
      <c r="F1979" s="191" t="str">
        <f>IF(Table2[[#This Row],[Tên hàng hóa]]&lt;&gt;0,VLOOKUP(Table2[[#This Row],[Tên hàng hóa]],Table1[[Tên hàng hóa]:[ĐVT]],3,0),"")</f>
        <v>Cái</v>
      </c>
      <c r="G1979" s="192">
        <v>59400</v>
      </c>
      <c r="H1979" s="192">
        <v>14</v>
      </c>
      <c r="I1979" s="193">
        <f>IF(Table2[[#This Row],[Số lượng]]&lt;&gt;0,Table2[[#This Row],[Số lượng]]*Table2[[#This Row],[Đơn giá mua]],"")</f>
        <v>831600</v>
      </c>
      <c r="J1979" s="193">
        <f ca="1">IF(AND(Table2[[#This Row],[Tên hàng hóa]]&lt;&gt;0,D1980=""),SUM(OFFSET(Table2[[#This Row],[Thành tiền]],0,0,-COUNTIF(Table2[Số HĐ],Table2[[#This Row],[Số HĐ]]))),"")</f>
        <v>1232550</v>
      </c>
      <c r="K1979" s="192">
        <v>0</v>
      </c>
      <c r="L1979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1232550</v>
      </c>
      <c r="M1979" s="194"/>
    </row>
    <row r="1980" spans="1:13" ht="35.1" customHeight="1" x14ac:dyDescent="0.2">
      <c r="A1980" s="187"/>
      <c r="B1980" s="188"/>
      <c r="C1980" s="189" t="str">
        <f t="shared" si="49"/>
        <v/>
      </c>
      <c r="D1980" s="190"/>
      <c r="E1980" s="191" t="str">
        <f>IF(Table2[[#This Row],[Tên hàng hóa]]&lt;&gt;0,VLOOKUP(Table2[[#This Row],[Tên hàng hóa]],Table1[[Tên hàng hóa]:[Quy cách]],2,0),"")</f>
        <v/>
      </c>
      <c r="F1980" s="191" t="str">
        <f>IF(Table2[[#This Row],[Tên hàng hóa]]&lt;&gt;0,VLOOKUP(Table2[[#This Row],[Tên hàng hóa]],Table1[[Tên hàng hóa]:[ĐVT]],3,0),"")</f>
        <v/>
      </c>
      <c r="G1980" s="192"/>
      <c r="H1980" s="192"/>
      <c r="I1980" s="193" t="str">
        <f>IF(Table2[[#This Row],[Số lượng]]&lt;&gt;0,Table2[[#This Row],[Số lượng]]*Table2[[#This Row],[Đơn giá mua]],"")</f>
        <v/>
      </c>
      <c r="J1980" s="193" t="str">
        <f ca="1">IF(AND(Table2[[#This Row],[Tên hàng hóa]]&lt;&gt;0,D1981=""),SUM(OFFSET(Table2[[#This Row],[Thành tiền]],0,0,-COUNTIF(Table2[Số HĐ],Table2[[#This Row],[Số HĐ]]))),"")</f>
        <v/>
      </c>
      <c r="K1980" s="192"/>
      <c r="L19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80" s="194"/>
    </row>
    <row r="1981" spans="1:13" ht="35.1" customHeight="1" x14ac:dyDescent="0.2">
      <c r="A1981" s="187">
        <v>42719</v>
      </c>
      <c r="B1981" s="188" t="s">
        <v>4338</v>
      </c>
      <c r="C1981" s="189" t="s">
        <v>480</v>
      </c>
      <c r="D1981" s="190" t="s">
        <v>388</v>
      </c>
      <c r="E1981" s="191" t="str">
        <f>IF(Table2[[#This Row],[Tên hàng hóa]]&lt;&gt;0,VLOOKUP(Table2[[#This Row],[Tên hàng hóa]],Table1[[Tên hàng hóa]:[Quy cách]],2,0),"")</f>
        <v>Relay</v>
      </c>
      <c r="F1981" s="191" t="str">
        <f>IF(Table2[[#This Row],[Tên hàng hóa]]&lt;&gt;0,VLOOKUP(Table2[[#This Row],[Tên hàng hóa]],Table1[[Tên hàng hóa]:[ĐVT]],3,0),"")</f>
        <v>Cái</v>
      </c>
      <c r="G1981" s="192">
        <v>816200</v>
      </c>
      <c r="H1981" s="192">
        <v>10</v>
      </c>
      <c r="I1981" s="193">
        <f>IF(Table2[[#This Row],[Số lượng]]&lt;&gt;0,Table2[[#This Row],[Số lượng]]*Table2[[#This Row],[Đơn giá mua]],"")</f>
        <v>8162000</v>
      </c>
      <c r="J1981" s="193">
        <f ca="1">IF(AND(Table2[[#This Row],[Tên hàng hóa]]&lt;&gt;0,D1982=""),SUM(OFFSET(Table2[[#This Row],[Thành tiền]],0,0,-COUNTIF(Table2[Số HĐ],Table2[[#This Row],[Số HĐ]]))),"")</f>
        <v>8162000</v>
      </c>
      <c r="K1981" s="192">
        <v>0</v>
      </c>
      <c r="L1981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8162000</v>
      </c>
      <c r="M1981" s="194"/>
    </row>
    <row r="1982" spans="1:13" ht="35.1" customHeight="1" x14ac:dyDescent="0.2">
      <c r="A1982" s="187"/>
      <c r="B1982" s="188"/>
      <c r="C1982" s="189" t="str">
        <f t="shared" si="49"/>
        <v/>
      </c>
      <c r="D1982" s="190"/>
      <c r="E1982" s="191" t="str">
        <f>IF(Table2[[#This Row],[Tên hàng hóa]]&lt;&gt;0,VLOOKUP(Table2[[#This Row],[Tên hàng hóa]],Table1[[Tên hàng hóa]:[Quy cách]],2,0),"")</f>
        <v/>
      </c>
      <c r="F1982" s="191" t="str">
        <f>IF(Table2[[#This Row],[Tên hàng hóa]]&lt;&gt;0,VLOOKUP(Table2[[#This Row],[Tên hàng hóa]],Table1[[Tên hàng hóa]:[ĐVT]],3,0),"")</f>
        <v/>
      </c>
      <c r="G1982" s="192"/>
      <c r="H1982" s="192"/>
      <c r="I1982" s="193" t="str">
        <f>IF(Table2[[#This Row],[Số lượng]]&lt;&gt;0,Table2[[#This Row],[Số lượng]]*Table2[[#This Row],[Đơn giá mua]],"")</f>
        <v/>
      </c>
      <c r="J1982" s="193" t="str">
        <f ca="1">IF(AND(Table2[[#This Row],[Tên hàng hóa]]&lt;&gt;0,D1983=""),SUM(OFFSET(Table2[[#This Row],[Thành tiền]],0,0,-COUNTIF(Table2[Số HĐ],Table2[[#This Row],[Số HĐ]]))),"")</f>
        <v/>
      </c>
      <c r="K1982" s="192"/>
      <c r="L198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82" s="194"/>
    </row>
    <row r="1983" spans="1:13" ht="35.1" customHeight="1" x14ac:dyDescent="0.2">
      <c r="A1983" s="187">
        <v>42718</v>
      </c>
      <c r="B1983" s="188" t="s">
        <v>4344</v>
      </c>
      <c r="C1983" s="189" t="s">
        <v>1795</v>
      </c>
      <c r="D1983" s="190" t="s">
        <v>4339</v>
      </c>
      <c r="E1983" s="191" t="str">
        <f>IF(Table2[[#This Row],[Tên hàng hóa]]&lt;&gt;0,VLOOKUP(Table2[[#This Row],[Tên hàng hóa]],Table1[[Tên hàng hóa]:[Quy cách]],2,0),"")</f>
        <v xml:space="preserve">RỜ LE NHIỆT LS </v>
      </c>
      <c r="F1983" s="191" t="str">
        <f>IF(Table2[[#This Row],[Tên hàng hóa]]&lt;&gt;0,VLOOKUP(Table2[[#This Row],[Tên hàng hóa]],Table1[[Tên hàng hóa]:[ĐVT]],3,0),"")</f>
        <v>Cái</v>
      </c>
      <c r="G1983" s="192">
        <v>209000</v>
      </c>
      <c r="H1983" s="192">
        <v>1</v>
      </c>
      <c r="I1983" s="193">
        <f>IF(Table2[[#This Row],[Số lượng]]&lt;&gt;0,Table2[[#This Row],[Số lượng]]*Table2[[#This Row],[Đơn giá mua]],"")</f>
        <v>209000</v>
      </c>
      <c r="J1983" s="193">
        <f ca="1">IF(AND(Table2[[#This Row],[Tên hàng hóa]]&lt;&gt;0,D1984=""),SUM(OFFSET(Table2[[#This Row],[Thành tiền]],0,0,-COUNTIF(Table2[Số HĐ],Table2[[#This Row],[Số HĐ]]))),"")</f>
        <v>209000</v>
      </c>
      <c r="K1983" s="192" t="s">
        <v>464</v>
      </c>
      <c r="L1983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83" s="194" t="s">
        <v>2136</v>
      </c>
    </row>
    <row r="1984" spans="1:13" ht="35.1" customHeight="1" x14ac:dyDescent="0.2">
      <c r="A1984" s="187"/>
      <c r="B1984" s="188"/>
      <c r="C1984" s="189" t="str">
        <f t="shared" si="49"/>
        <v/>
      </c>
      <c r="D1984" s="190"/>
      <c r="E1984" s="191" t="str">
        <f>IF(Table2[[#This Row],[Tên hàng hóa]]&lt;&gt;0,VLOOKUP(Table2[[#This Row],[Tên hàng hóa]],Table1[[Tên hàng hóa]:[Quy cách]],2,0),"")</f>
        <v/>
      </c>
      <c r="F1984" s="191" t="str">
        <f>IF(Table2[[#This Row],[Tên hàng hóa]]&lt;&gt;0,VLOOKUP(Table2[[#This Row],[Tên hàng hóa]],Table1[[Tên hàng hóa]:[ĐVT]],3,0),"")</f>
        <v/>
      </c>
      <c r="G1984" s="192"/>
      <c r="H1984" s="192"/>
      <c r="I1984" s="193" t="str">
        <f>IF(Table2[[#This Row],[Số lượng]]&lt;&gt;0,Table2[[#This Row],[Số lượng]]*Table2[[#This Row],[Đơn giá mua]],"")</f>
        <v/>
      </c>
      <c r="J1984" s="193" t="str">
        <f ca="1">IF(AND(Table2[[#This Row],[Tên hàng hóa]]&lt;&gt;0,D1985=""),SUM(OFFSET(Table2[[#This Row],[Thành tiền]],0,0,-COUNTIF(Table2[Số HĐ],Table2[[#This Row],[Số HĐ]]))),"")</f>
        <v/>
      </c>
      <c r="K1984" s="192"/>
      <c r="L19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84" s="194"/>
    </row>
    <row r="1985" spans="1:13" ht="35.1" customHeight="1" x14ac:dyDescent="0.2">
      <c r="A1985" s="187">
        <v>42719</v>
      </c>
      <c r="B1985" s="188" t="s">
        <v>4345</v>
      </c>
      <c r="C1985" s="189" t="s">
        <v>4346</v>
      </c>
      <c r="D1985" s="190" t="s">
        <v>4340</v>
      </c>
      <c r="E1985" s="191" t="str">
        <f>IF(Table2[[#This Row],[Tên hàng hóa]]&lt;&gt;0,VLOOKUP(Table2[[#This Row],[Tên hàng hóa]],Table1[[Tên hàng hóa]:[Quy cách]],2,0),"")</f>
        <v>BÚT THỬ ĐIỆN ASAKA</v>
      </c>
      <c r="F1985" s="191" t="str">
        <f>IF(Table2[[#This Row],[Tên hàng hóa]]&lt;&gt;0,VLOOKUP(Table2[[#This Row],[Tên hàng hóa]],Table1[[Tên hàng hóa]:[ĐVT]],3,0),"")</f>
        <v>Cái</v>
      </c>
      <c r="G1985" s="192">
        <v>65000</v>
      </c>
      <c r="H1985" s="192">
        <v>4</v>
      </c>
      <c r="I1985" s="193">
        <f>IF(Table2[[#This Row],[Số lượng]]&lt;&gt;0,Table2[[#This Row],[Số lượng]]*Table2[[#This Row],[Đơn giá mua]],"")</f>
        <v>260000</v>
      </c>
      <c r="J1985" s="193">
        <f ca="1">IF(AND(Table2[[#This Row],[Tên hàng hóa]]&lt;&gt;0,D1986=""),SUM(OFFSET(Table2[[#This Row],[Thành tiền]],0,0,-COUNTIF(Table2[Số HĐ],Table2[[#This Row],[Số HĐ]]))),"")</f>
        <v>260000</v>
      </c>
      <c r="K1985" s="192" t="s">
        <v>464</v>
      </c>
      <c r="L1985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1985" s="194" t="s">
        <v>2136</v>
      </c>
    </row>
    <row r="1986" spans="1:13" ht="35.1" customHeight="1" x14ac:dyDescent="0.2">
      <c r="A1986" s="187"/>
      <c r="B1986" s="188"/>
      <c r="C1986" s="189" t="str">
        <f t="shared" si="49"/>
        <v/>
      </c>
      <c r="D1986" s="190"/>
      <c r="E1986" s="191" t="str">
        <f>IF(Table2[[#This Row],[Tên hàng hóa]]&lt;&gt;0,VLOOKUP(Table2[[#This Row],[Tên hàng hóa]],Table1[[Tên hàng hóa]:[Quy cách]],2,0),"")</f>
        <v/>
      </c>
      <c r="F1986" s="191" t="str">
        <f>IF(Table2[[#This Row],[Tên hàng hóa]]&lt;&gt;0,VLOOKUP(Table2[[#This Row],[Tên hàng hóa]],Table1[[Tên hàng hóa]:[ĐVT]],3,0),"")</f>
        <v/>
      </c>
      <c r="G1986" s="192"/>
      <c r="H1986" s="192"/>
      <c r="I1986" s="193" t="str">
        <f>IF(Table2[[#This Row],[Số lượng]]&lt;&gt;0,Table2[[#This Row],[Số lượng]]*Table2[[#This Row],[Đơn giá mua]],"")</f>
        <v/>
      </c>
      <c r="J1986" s="193" t="str">
        <f ca="1">IF(AND(Table2[[#This Row],[Tên hàng hóa]]&lt;&gt;0,D1987=""),SUM(OFFSET(Table2[[#This Row],[Thành tiền]],0,0,-COUNTIF(Table2[Số HĐ],Table2[[#This Row],[Số HĐ]]))),"")</f>
        <v/>
      </c>
      <c r="K1986" s="192"/>
      <c r="L19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86" s="194"/>
    </row>
    <row r="1987" spans="1:13" ht="35.1" customHeight="1" x14ac:dyDescent="0.2">
      <c r="A1987" s="187">
        <v>42718</v>
      </c>
      <c r="B1987" s="188" t="s">
        <v>4347</v>
      </c>
      <c r="C1987" s="140" t="s">
        <v>586</v>
      </c>
      <c r="D1987" s="190" t="s">
        <v>80</v>
      </c>
      <c r="E1987" s="191" t="str">
        <f>IF(Table2[[#This Row],[Tên hàng hóa]]&lt;&gt;0,VLOOKUP(Table2[[#This Row],[Tên hàng hóa]],Table1[[Tên hàng hóa]:[Quy cách]],2,0),"")</f>
        <v>Bộ Điều Khiển Lập Trình</v>
      </c>
      <c r="F1987" s="191" t="str">
        <f>IF(Table2[[#This Row],[Tên hàng hóa]]&lt;&gt;0,VLOOKUP(Table2[[#This Row],[Tên hàng hóa]],Table1[[Tên hàng hóa]:[ĐVT]],3,0),"")</f>
        <v>Cái</v>
      </c>
      <c r="G1987" s="192">
        <v>3157762.5</v>
      </c>
      <c r="H1987" s="192">
        <v>2</v>
      </c>
      <c r="I1987" s="193">
        <f>IF(Table2[[#This Row],[Số lượng]]&lt;&gt;0,Table2[[#This Row],[Số lượng]]*Table2[[#This Row],[Đơn giá mua]],"")</f>
        <v>6315525</v>
      </c>
      <c r="J1987" s="193" t="str">
        <f ca="1">IF(AND(Table2[[#This Row],[Tên hàng hóa]]&lt;&gt;0,D1988=""),SUM(OFFSET(Table2[[#This Row],[Thành tiền]],0,0,-COUNTIF(Table2[Số HĐ],Table2[[#This Row],[Số HĐ]]))),"")</f>
        <v/>
      </c>
      <c r="K1987" s="192"/>
      <c r="L19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87" s="194"/>
    </row>
    <row r="1988" spans="1:13" ht="35.1" customHeight="1" x14ac:dyDescent="0.2">
      <c r="A1988" s="187">
        <v>42718</v>
      </c>
      <c r="B1988" s="188" t="s">
        <v>4347</v>
      </c>
      <c r="C1988" s="140" t="s">
        <v>586</v>
      </c>
      <c r="D1988" s="190" t="s">
        <v>843</v>
      </c>
      <c r="E1988" s="191" t="str">
        <f>IF(Table2[[#This Row],[Tên hàng hóa]]&lt;&gt;0,VLOOKUP(Table2[[#This Row],[Tên hàng hóa]],Table1[[Tên hàng hóa]:[Quy cách]],2,0),"")</f>
        <v>Bộ Điều Khiển Lập Trình</v>
      </c>
      <c r="F1988" s="191" t="str">
        <f>IF(Table2[[#This Row],[Tên hàng hóa]]&lt;&gt;0,VLOOKUP(Table2[[#This Row],[Tên hàng hóa]],Table1[[Tên hàng hóa]:[ĐVT]],3,0),"")</f>
        <v>Cái</v>
      </c>
      <c r="G1988" s="192">
        <v>4439809.5</v>
      </c>
      <c r="H1988" s="192">
        <v>1</v>
      </c>
      <c r="I1988" s="193">
        <f>IF(Table2[[#This Row],[Số lượng]]&lt;&gt;0,Table2[[#This Row],[Số lượng]]*Table2[[#This Row],[Đơn giá mua]],"")</f>
        <v>4439809.5</v>
      </c>
      <c r="J1988" s="193" t="str">
        <f ca="1">IF(AND(Table2[[#This Row],[Tên hàng hóa]]&lt;&gt;0,D1989=""),SUM(OFFSET(Table2[[#This Row],[Thành tiền]],0,0,-COUNTIF(Table2[Số HĐ],Table2[[#This Row],[Số HĐ]]))),"")</f>
        <v/>
      </c>
      <c r="K1988" s="192"/>
      <c r="L19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88" s="194"/>
    </row>
    <row r="1989" spans="1:13" ht="35.1" customHeight="1" x14ac:dyDescent="0.2">
      <c r="A1989" s="187">
        <v>42718</v>
      </c>
      <c r="B1989" s="188" t="s">
        <v>4347</v>
      </c>
      <c r="C1989" s="140" t="s">
        <v>586</v>
      </c>
      <c r="D1989" s="190" t="s">
        <v>181</v>
      </c>
      <c r="E1989" s="191" t="str">
        <f>IF(Table2[[#This Row],[Tên hàng hóa]]&lt;&gt;0,VLOOKUP(Table2[[#This Row],[Tên hàng hóa]],Table1[[Tên hàng hóa]:[Quy cách]],2,0),"")</f>
        <v>Bộ Nguồn Xung</v>
      </c>
      <c r="F1989" s="191" t="str">
        <f>IF(Table2[[#This Row],[Tên hàng hóa]]&lt;&gt;0,VLOOKUP(Table2[[#This Row],[Tên hàng hóa]],Table1[[Tên hàng hóa]:[ĐVT]],3,0),"")</f>
        <v>Cái</v>
      </c>
      <c r="G1989" s="192">
        <v>1329812.5</v>
      </c>
      <c r="H1989" s="192">
        <v>5</v>
      </c>
      <c r="I1989" s="193">
        <f>IF(Table2[[#This Row],[Số lượng]]&lt;&gt;0,Table2[[#This Row],[Số lượng]]*Table2[[#This Row],[Đơn giá mua]],"")</f>
        <v>6649062.5</v>
      </c>
      <c r="J1989" s="193" t="str">
        <f ca="1">IF(AND(Table2[[#This Row],[Tên hàng hóa]]&lt;&gt;0,D1990=""),SUM(OFFSET(Table2[[#This Row],[Thành tiền]],0,0,-COUNTIF(Table2[Số HĐ],Table2[[#This Row],[Số HĐ]]))),"")</f>
        <v/>
      </c>
      <c r="K1989" s="192"/>
      <c r="L19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89" s="194"/>
    </row>
    <row r="1990" spans="1:13" ht="35.1" customHeight="1" x14ac:dyDescent="0.2">
      <c r="A1990" s="187">
        <v>42718</v>
      </c>
      <c r="B1990" s="188" t="s">
        <v>4347</v>
      </c>
      <c r="C1990" s="140" t="s">
        <v>586</v>
      </c>
      <c r="D1990" s="190" t="s">
        <v>180</v>
      </c>
      <c r="E1990" s="191" t="str">
        <f>IF(Table2[[#This Row],[Tên hàng hóa]]&lt;&gt;0,VLOOKUP(Table2[[#This Row],[Tên hàng hóa]],Table1[[Tên hàng hóa]:[Quy cách]],2,0),"")</f>
        <v>Bộ Nguồn Xung</v>
      </c>
      <c r="F1990" s="191" t="str">
        <f>IF(Table2[[#This Row],[Tên hàng hóa]]&lt;&gt;0,VLOOKUP(Table2[[#This Row],[Tên hàng hóa]],Table1[[Tên hàng hóa]:[ĐVT]],3,0),"")</f>
        <v>Cái</v>
      </c>
      <c r="G1990" s="192">
        <v>762062.5</v>
      </c>
      <c r="H1990" s="192">
        <v>10</v>
      </c>
      <c r="I1990" s="193">
        <f>IF(Table2[[#This Row],[Số lượng]]&lt;&gt;0,Table2[[#This Row],[Số lượng]]*Table2[[#This Row],[Đơn giá mua]],"")</f>
        <v>7620625</v>
      </c>
      <c r="J1990" s="193" t="str">
        <f ca="1">IF(AND(Table2[[#This Row],[Tên hàng hóa]]&lt;&gt;0,D1991=""),SUM(OFFSET(Table2[[#This Row],[Thành tiền]],0,0,-COUNTIF(Table2[Số HĐ],Table2[[#This Row],[Số HĐ]]))),"")</f>
        <v/>
      </c>
      <c r="K1990" s="192"/>
      <c r="L199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90" s="194"/>
    </row>
    <row r="1991" spans="1:13" ht="35.1" customHeight="1" x14ac:dyDescent="0.2">
      <c r="A1991" s="187">
        <v>42718</v>
      </c>
      <c r="B1991" s="188" t="s">
        <v>4347</v>
      </c>
      <c r="C1991" s="140" t="s">
        <v>586</v>
      </c>
      <c r="D1991" s="190" t="s">
        <v>331</v>
      </c>
      <c r="E1991" s="191" t="str">
        <f>IF(Table2[[#This Row],[Tên hàng hóa]]&lt;&gt;0,VLOOKUP(Table2[[#This Row],[Tên hàng hóa]],Table1[[Tên hàng hóa]:[Quy cách]],2,0),"")</f>
        <v>Màn Hình Cảm Ứng</v>
      </c>
      <c r="F1991" s="191" t="str">
        <f>IF(Table2[[#This Row],[Tên hàng hóa]]&lt;&gt;0,VLOOKUP(Table2[[#This Row],[Tên hàng hóa]],Table1[[Tên hàng hóa]:[ĐVT]],3,0),"")</f>
        <v>Cái</v>
      </c>
      <c r="G1991" s="192">
        <v>3029612.5</v>
      </c>
      <c r="H1991" s="192">
        <v>2</v>
      </c>
      <c r="I1991" s="193">
        <f>IF(Table2[[#This Row],[Số lượng]]&lt;&gt;0,Table2[[#This Row],[Số lượng]]*Table2[[#This Row],[Đơn giá mua]],"")</f>
        <v>6059225</v>
      </c>
      <c r="J1991" s="193" t="str">
        <f ca="1">IF(AND(Table2[[#This Row],[Tên hàng hóa]]&lt;&gt;0,D1992=""),SUM(OFFSET(Table2[[#This Row],[Thành tiền]],0,0,-COUNTIF(Table2[Số HĐ],Table2[[#This Row],[Số HĐ]]))),"")</f>
        <v/>
      </c>
      <c r="K1991" s="192"/>
      <c r="L19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91" s="194"/>
    </row>
    <row r="1992" spans="1:13" ht="35.1" customHeight="1" x14ac:dyDescent="0.2">
      <c r="A1992" s="187">
        <v>42718</v>
      </c>
      <c r="B1992" s="188" t="s">
        <v>4347</v>
      </c>
      <c r="C1992" s="140" t="s">
        <v>586</v>
      </c>
      <c r="D1992" s="190" t="s">
        <v>234</v>
      </c>
      <c r="E1992" s="191" t="str">
        <f>IF(Table2[[#This Row],[Tên hàng hóa]]&lt;&gt;0,VLOOKUP(Table2[[#This Row],[Tên hàng hóa]],Table1[[Tên hàng hóa]:[Quy cách]],2,0),"")</f>
        <v>Cảm Biến</v>
      </c>
      <c r="F1992" s="191" t="str">
        <f>IF(Table2[[#This Row],[Tên hàng hóa]]&lt;&gt;0,VLOOKUP(Table2[[#This Row],[Tên hàng hóa]],Table1[[Tên hàng hóa]:[ĐVT]],3,0),"")</f>
        <v>Cái</v>
      </c>
      <c r="G1992" s="192">
        <v>432767.5</v>
      </c>
      <c r="H1992" s="192">
        <v>10</v>
      </c>
      <c r="I1992" s="193">
        <f>IF(Table2[[#This Row],[Số lượng]]&lt;&gt;0,Table2[[#This Row],[Số lượng]]*Table2[[#This Row],[Đơn giá mua]],"")</f>
        <v>4327675</v>
      </c>
      <c r="J1992" s="193" t="str">
        <f ca="1">IF(AND(Table2[[#This Row],[Tên hàng hóa]]&lt;&gt;0,D1993=""),SUM(OFFSET(Table2[[#This Row],[Thành tiền]],0,0,-COUNTIF(Table2[Số HĐ],Table2[[#This Row],[Số HĐ]]))),"")</f>
        <v/>
      </c>
      <c r="K1992" s="192"/>
      <c r="L19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92" s="194"/>
    </row>
    <row r="1993" spans="1:13" ht="35.1" customHeight="1" x14ac:dyDescent="0.2">
      <c r="A1993" s="187">
        <v>42718</v>
      </c>
      <c r="B1993" s="188" t="s">
        <v>4347</v>
      </c>
      <c r="C1993" s="140" t="s">
        <v>586</v>
      </c>
      <c r="D1993" s="190" t="s">
        <v>62</v>
      </c>
      <c r="E1993" s="191" t="str">
        <f>IF(Table2[[#This Row],[Tên hàng hóa]]&lt;&gt;0,VLOOKUP(Table2[[#This Row],[Tên hàng hóa]],Table1[[Tên hàng hóa]:[Quy cách]],2,0),"")</f>
        <v>Bộ Điều Khiển Lập Trình</v>
      </c>
      <c r="F1993" s="191" t="str">
        <f>IF(Table2[[#This Row],[Tên hàng hóa]]&lt;&gt;0,VLOOKUP(Table2[[#This Row],[Tên hàng hóa]],Table1[[Tên hàng hóa]:[ĐVT]],3,0),"")</f>
        <v>Cái</v>
      </c>
      <c r="G1993" s="192">
        <v>3465482.5</v>
      </c>
      <c r="H1993" s="192">
        <v>1</v>
      </c>
      <c r="I1993" s="193">
        <f>IF(Table2[[#This Row],[Số lượng]]&lt;&gt;0,Table2[[#This Row],[Số lượng]]*Table2[[#This Row],[Đơn giá mua]],"")</f>
        <v>3465482.5</v>
      </c>
      <c r="J1993" s="193" t="str">
        <f ca="1">IF(AND(Table2[[#This Row],[Tên hàng hóa]]&lt;&gt;0,D1994=""),SUM(OFFSET(Table2[[#This Row],[Thành tiền]],0,0,-COUNTIF(Table2[Số HĐ],Table2[[#This Row],[Số HĐ]]))),"")</f>
        <v/>
      </c>
      <c r="K1993" s="192"/>
      <c r="L19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93" s="194"/>
    </row>
    <row r="1994" spans="1:13" ht="35.1" customHeight="1" x14ac:dyDescent="0.2">
      <c r="A1994" s="187">
        <v>42718</v>
      </c>
      <c r="B1994" s="188" t="s">
        <v>4347</v>
      </c>
      <c r="C1994" s="140" t="s">
        <v>586</v>
      </c>
      <c r="D1994" s="190" t="s">
        <v>276</v>
      </c>
      <c r="E1994" s="191" t="str">
        <f>IF(Table2[[#This Row],[Tên hàng hóa]]&lt;&gt;0,VLOOKUP(Table2[[#This Row],[Tên hàng hóa]],Table1[[Tên hàng hóa]:[Quy cách]],2,0),"")</f>
        <v>Cảm Biến</v>
      </c>
      <c r="F1994" s="191" t="str">
        <f>IF(Table2[[#This Row],[Tên hàng hóa]]&lt;&gt;0,VLOOKUP(Table2[[#This Row],[Tên hàng hóa]],Table1[[Tên hàng hóa]:[ĐVT]],3,0),"")</f>
        <v>Cái</v>
      </c>
      <c r="G1994" s="192">
        <v>603092.5</v>
      </c>
      <c r="H1994" s="192">
        <v>10</v>
      </c>
      <c r="I1994" s="193">
        <f>IF(Table2[[#This Row],[Số lượng]]&lt;&gt;0,Table2[[#This Row],[Số lượng]]*Table2[[#This Row],[Đơn giá mua]],"")</f>
        <v>6030925</v>
      </c>
      <c r="J1994" s="193" t="str">
        <f ca="1">IF(AND(Table2[[#This Row],[Tên hàng hóa]]&lt;&gt;0,D1995=""),SUM(OFFSET(Table2[[#This Row],[Thành tiền]],0,0,-COUNTIF(Table2[Số HĐ],Table2[[#This Row],[Số HĐ]]))),"")</f>
        <v/>
      </c>
      <c r="K1994" s="192"/>
      <c r="L19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94" s="194"/>
    </row>
    <row r="1995" spans="1:13" ht="35.1" customHeight="1" x14ac:dyDescent="0.2">
      <c r="A1995" s="187">
        <v>42718</v>
      </c>
      <c r="B1995" s="188" t="s">
        <v>4347</v>
      </c>
      <c r="C1995" s="140" t="s">
        <v>586</v>
      </c>
      <c r="D1995" s="190" t="s">
        <v>396</v>
      </c>
      <c r="E1995" s="191" t="str">
        <f>IF(Table2[[#This Row],[Tên hàng hóa]]&lt;&gt;0,VLOOKUP(Table2[[#This Row],[Tên hàng hóa]],Table1[[Tên hàng hóa]:[Quy cách]],2,0),"")</f>
        <v>Timer</v>
      </c>
      <c r="F1995" s="191" t="str">
        <f>IF(Table2[[#This Row],[Tên hàng hóa]]&lt;&gt;0,VLOOKUP(Table2[[#This Row],[Tên hàng hóa]],Table1[[Tên hàng hóa]:[ĐVT]],3,0),"")</f>
        <v>Cái</v>
      </c>
      <c r="G1995" s="192">
        <v>1182197.5</v>
      </c>
      <c r="H1995" s="192">
        <v>10</v>
      </c>
      <c r="I1995" s="193">
        <f>IF(Table2[[#This Row],[Số lượng]]&lt;&gt;0,Table2[[#This Row],[Số lượng]]*Table2[[#This Row],[Đơn giá mua]],"")</f>
        <v>11821975</v>
      </c>
      <c r="J1995" s="193" t="str">
        <f ca="1">IF(AND(Table2[[#This Row],[Tên hàng hóa]]&lt;&gt;0,D1996=""),SUM(OFFSET(Table2[[#This Row],[Thành tiền]],0,0,-COUNTIF(Table2[Số HĐ],Table2[[#This Row],[Số HĐ]]))),"")</f>
        <v/>
      </c>
      <c r="K1995" s="192"/>
      <c r="L19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95" s="194"/>
    </row>
    <row r="1996" spans="1:13" ht="35.1" customHeight="1" x14ac:dyDescent="0.2">
      <c r="A1996" s="187">
        <v>42718</v>
      </c>
      <c r="B1996" s="188" t="s">
        <v>4347</v>
      </c>
      <c r="C1996" s="140" t="s">
        <v>586</v>
      </c>
      <c r="D1996" s="190" t="s">
        <v>3299</v>
      </c>
      <c r="E1996" s="191" t="str">
        <f>IF(Table2[[#This Row],[Tên hàng hóa]]&lt;&gt;0,VLOOKUP(Table2[[#This Row],[Tên hàng hóa]],Table1[[Tên hàng hóa]:[Quy cách]],2,0),"")</f>
        <v>OMRON</v>
      </c>
      <c r="F1996" s="191" t="str">
        <f>IF(Table2[[#This Row],[Tên hàng hóa]]&lt;&gt;0,VLOOKUP(Table2[[#This Row],[Tên hàng hóa]],Table1[[Tên hàng hóa]:[ĐVT]],3,0),"")</f>
        <v>Cái</v>
      </c>
      <c r="G1996" s="192">
        <v>2157720.5</v>
      </c>
      <c r="H1996" s="192">
        <v>1</v>
      </c>
      <c r="I1996" s="193">
        <f>IF(Table2[[#This Row],[Số lượng]]&lt;&gt;0,Table2[[#This Row],[Số lượng]]*Table2[[#This Row],[Đơn giá mua]],"")</f>
        <v>2157720.5</v>
      </c>
      <c r="J1996" s="193" t="str">
        <f ca="1">IF(AND(Table2[[#This Row],[Tên hàng hóa]]&lt;&gt;0,D1997=""),SUM(OFFSET(Table2[[#This Row],[Thành tiền]],0,0,-COUNTIF(Table2[Số HĐ],Table2[[#This Row],[Số HĐ]]))),"")</f>
        <v/>
      </c>
      <c r="K1996" s="192"/>
      <c r="L19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96" s="194"/>
    </row>
    <row r="1997" spans="1:13" ht="35.1" customHeight="1" x14ac:dyDescent="0.2">
      <c r="A1997" s="187">
        <v>42718</v>
      </c>
      <c r="B1997" s="188" t="s">
        <v>4347</v>
      </c>
      <c r="C1997" s="140" t="s">
        <v>586</v>
      </c>
      <c r="D1997" s="190" t="s">
        <v>4348</v>
      </c>
      <c r="E1997" s="191" t="str">
        <f>IF(Table2[[#This Row],[Tên hàng hóa]]&lt;&gt;0,VLOOKUP(Table2[[#This Row],[Tên hàng hóa]],Table1[[Tên hàng hóa]:[Quy cách]],2,0),"")</f>
        <v>OMRON</v>
      </c>
      <c r="F1997" s="191" t="str">
        <f>IF(Table2[[#This Row],[Tên hàng hóa]]&lt;&gt;0,VLOOKUP(Table2[[#This Row],[Tên hàng hóa]],Table1[[Tên hàng hóa]:[ĐVT]],3,0),"")</f>
        <v>Cái</v>
      </c>
      <c r="G1997" s="192">
        <v>2978246.5</v>
      </c>
      <c r="H1997" s="192">
        <v>1</v>
      </c>
      <c r="I1997" s="193">
        <f>IF(Table2[[#This Row],[Số lượng]]&lt;&gt;0,Table2[[#This Row],[Số lượng]]*Table2[[#This Row],[Đơn giá mua]],"")</f>
        <v>2978246.5</v>
      </c>
      <c r="J1997" s="193" t="str">
        <f ca="1">IF(AND(Table2[[#This Row],[Tên hàng hóa]]&lt;&gt;0,D1998=""),SUM(OFFSET(Table2[[#This Row],[Thành tiền]],0,0,-COUNTIF(Table2[Số HĐ],Table2[[#This Row],[Số HĐ]]))),"")</f>
        <v/>
      </c>
      <c r="K1997" s="192"/>
      <c r="L19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97" s="194"/>
    </row>
    <row r="1998" spans="1:13" ht="35.1" customHeight="1" x14ac:dyDescent="0.2">
      <c r="A1998" s="187">
        <v>42718</v>
      </c>
      <c r="B1998" s="188" t="s">
        <v>4347</v>
      </c>
      <c r="C1998" s="140" t="s">
        <v>586</v>
      </c>
      <c r="D1998" s="190" t="s">
        <v>4349</v>
      </c>
      <c r="E1998" s="191" t="str">
        <f>IF(Table2[[#This Row],[Tên hàng hóa]]&lt;&gt;0,VLOOKUP(Table2[[#This Row],[Tên hàng hóa]],Table1[[Tên hàng hóa]:[Quy cách]],2,0),"")</f>
        <v>OMRON</v>
      </c>
      <c r="F1998" s="191" t="str">
        <f>IF(Table2[[#This Row],[Tên hàng hóa]]&lt;&gt;0,VLOOKUP(Table2[[#This Row],[Tên hàng hóa]],Table1[[Tên hàng hóa]:[ĐVT]],3,0),"")</f>
        <v>Cái</v>
      </c>
      <c r="G1998" s="192">
        <v>2798756.5</v>
      </c>
      <c r="H1998" s="192">
        <v>1</v>
      </c>
      <c r="I1998" s="193">
        <f>IF(Table2[[#This Row],[Số lượng]]&lt;&gt;0,Table2[[#This Row],[Số lượng]]*Table2[[#This Row],[Đơn giá mua]],"")</f>
        <v>2798756.5</v>
      </c>
      <c r="J1998" s="193" t="str">
        <f ca="1">IF(AND(Table2[[#This Row],[Tên hàng hóa]]&lt;&gt;0,D1999=""),SUM(OFFSET(Table2[[#This Row],[Thành tiền]],0,0,-COUNTIF(Table2[Số HĐ],Table2[[#This Row],[Số HĐ]]))),"")</f>
        <v/>
      </c>
      <c r="K1998" s="192"/>
      <c r="L19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98" s="194"/>
    </row>
    <row r="1999" spans="1:13" ht="35.1" customHeight="1" x14ac:dyDescent="0.2">
      <c r="A1999" s="187">
        <v>42718</v>
      </c>
      <c r="B1999" s="188" t="s">
        <v>4347</v>
      </c>
      <c r="C1999" s="140" t="s">
        <v>586</v>
      </c>
      <c r="D1999" s="190" t="s">
        <v>4350</v>
      </c>
      <c r="E1999" s="191" t="str">
        <f>IF(Table2[[#This Row],[Tên hàng hóa]]&lt;&gt;0,VLOOKUP(Table2[[#This Row],[Tên hàng hóa]],Table1[[Tên hàng hóa]:[Quy cách]],2,0),"")</f>
        <v>OMRON</v>
      </c>
      <c r="F1999" s="191" t="str">
        <f>IF(Table2[[#This Row],[Tên hàng hóa]]&lt;&gt;0,VLOOKUP(Table2[[#This Row],[Tên hàng hóa]],Table1[[Tên hàng hóa]:[ĐVT]],3,0),"")</f>
        <v>Cái</v>
      </c>
      <c r="G1999" s="192">
        <v>862826.5</v>
      </c>
      <c r="H1999" s="192">
        <v>1</v>
      </c>
      <c r="I1999" s="193">
        <f>IF(Table2[[#This Row],[Số lượng]]&lt;&gt;0,Table2[[#This Row],[Số lượng]]*Table2[[#This Row],[Đơn giá mua]],"")</f>
        <v>862826.5</v>
      </c>
      <c r="J1999" s="193" t="str">
        <f ca="1">IF(AND(Table2[[#This Row],[Tên hàng hóa]]&lt;&gt;0,D2000=""),SUM(OFFSET(Table2[[#This Row],[Thành tiền]],0,0,-COUNTIF(Table2[Số HĐ],Table2[[#This Row],[Số HĐ]]))),"")</f>
        <v/>
      </c>
      <c r="K1999" s="192"/>
      <c r="L19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1999" s="194"/>
    </row>
    <row r="2000" spans="1:13" ht="35.1" customHeight="1" x14ac:dyDescent="0.2">
      <c r="A2000" s="187">
        <v>42718</v>
      </c>
      <c r="B2000" s="188" t="s">
        <v>4347</v>
      </c>
      <c r="C2000" s="140" t="s">
        <v>586</v>
      </c>
      <c r="D2000" s="190" t="s">
        <v>513</v>
      </c>
      <c r="E2000" s="191" t="str">
        <f>IF(Table2[[#This Row],[Tên hàng hóa]]&lt;&gt;0,VLOOKUP(Table2[[#This Row],[Tên hàng hóa]],Table1[[Tên hàng hóa]:[Quy cách]],2,0),"")</f>
        <v>Counter</v>
      </c>
      <c r="F2000" s="191" t="str">
        <f>IF(Table2[[#This Row],[Tên hàng hóa]]&lt;&gt;0,VLOOKUP(Table2[[#This Row],[Tên hàng hóa]],Table1[[Tên hàng hóa]:[ĐVT]],3,0),"")</f>
        <v>Cái</v>
      </c>
      <c r="G2000" s="192">
        <v>512252.5</v>
      </c>
      <c r="H2000" s="192">
        <v>5</v>
      </c>
      <c r="I2000" s="193">
        <f>IF(Table2[[#This Row],[Số lượng]]&lt;&gt;0,Table2[[#This Row],[Số lượng]]*Table2[[#This Row],[Đơn giá mua]],"")</f>
        <v>2561262.5</v>
      </c>
      <c r="J2000" s="193">
        <f ca="1">IF(AND(Table2[[#This Row],[Tên hàng hóa]]&lt;&gt;0,D2001=""),SUM(OFFSET(Table2[[#This Row],[Thành tiền]],0,0,-COUNTIF(Table2[Số HĐ],Table2[[#This Row],[Số HĐ]]))),"")</f>
        <v>68089117</v>
      </c>
      <c r="K2000" s="192" t="s">
        <v>464</v>
      </c>
      <c r="L2000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000" s="194" t="s">
        <v>1821</v>
      </c>
    </row>
    <row r="2001" spans="1:13" ht="35.1" customHeight="1" x14ac:dyDescent="0.2">
      <c r="A2001" s="187"/>
      <c r="B2001" s="188"/>
      <c r="C2001" s="189" t="str">
        <f t="shared" ref="C2001:C2064" si="50">IF(AND(D2001&lt;&gt;0,D2002=""),C2000,"")</f>
        <v/>
      </c>
      <c r="D2001" s="190"/>
      <c r="E2001" s="191" t="str">
        <f>IF(Table2[[#This Row],[Tên hàng hóa]]&lt;&gt;0,VLOOKUP(Table2[[#This Row],[Tên hàng hóa]],Table1[[Tên hàng hóa]:[Quy cách]],2,0),"")</f>
        <v/>
      </c>
      <c r="F2001" s="191" t="str">
        <f>IF(Table2[[#This Row],[Tên hàng hóa]]&lt;&gt;0,VLOOKUP(Table2[[#This Row],[Tên hàng hóa]],Table1[[Tên hàng hóa]:[ĐVT]],3,0),"")</f>
        <v/>
      </c>
      <c r="G2001" s="192"/>
      <c r="H2001" s="192"/>
      <c r="I2001" s="193" t="str">
        <f>IF(Table2[[#This Row],[Số lượng]]&lt;&gt;0,Table2[[#This Row],[Số lượng]]*Table2[[#This Row],[Đơn giá mua]],"")</f>
        <v/>
      </c>
      <c r="J2001" s="193" t="str">
        <f ca="1">IF(AND(Table2[[#This Row],[Tên hàng hóa]]&lt;&gt;0,D2002=""),SUM(OFFSET(Table2[[#This Row],[Thành tiền]],0,0,-COUNTIF(Table2[Số HĐ],Table2[[#This Row],[Số HĐ]]))),"")</f>
        <v/>
      </c>
      <c r="K2001" s="192"/>
      <c r="L20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01" s="194"/>
    </row>
    <row r="2002" spans="1:13" ht="35.1" customHeight="1" x14ac:dyDescent="0.2">
      <c r="A2002" s="187">
        <v>42720</v>
      </c>
      <c r="B2002" s="188" t="s">
        <v>4394</v>
      </c>
      <c r="C2002" s="189" t="s">
        <v>4305</v>
      </c>
      <c r="D2002" s="190" t="s">
        <v>4392</v>
      </c>
      <c r="E2002" s="191" t="str">
        <f>IF(Table2[[#This Row],[Tên hàng hóa]]&lt;&gt;0,VLOOKUP(Table2[[#This Row],[Tên hàng hóa]],Table1[[Tên hàng hóa]:[Quy cách]],2,0),"")</f>
        <v>AMPE KÌM KYORITSU</v>
      </c>
      <c r="F2002" s="191" t="str">
        <f>IF(Table2[[#This Row],[Tên hàng hóa]]&lt;&gt;0,VLOOKUP(Table2[[#This Row],[Tên hàng hóa]],Table1[[Tên hàng hóa]:[ĐVT]],3,0),"")</f>
        <v>Cái</v>
      </c>
      <c r="G2002" s="192">
        <v>3080000</v>
      </c>
      <c r="H2002" s="192">
        <v>2</v>
      </c>
      <c r="I2002" s="193">
        <f>IF(Table2[[#This Row],[Số lượng]]&lt;&gt;0,Table2[[#This Row],[Số lượng]]*Table2[[#This Row],[Đơn giá mua]],"")</f>
        <v>6160000</v>
      </c>
      <c r="J2002" s="193">
        <f ca="1">IF(AND(Table2[[#This Row],[Tên hàng hóa]]&lt;&gt;0,D2003=""),SUM(OFFSET(Table2[[#This Row],[Thành tiền]],0,0,-COUNTIF(Table2[Số HĐ],Table2[[#This Row],[Số HĐ]]))),"")</f>
        <v>6160000</v>
      </c>
      <c r="K2002" s="192" t="s">
        <v>464</v>
      </c>
      <c r="L2002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002" s="194" t="s">
        <v>2136</v>
      </c>
    </row>
    <row r="2003" spans="1:13" ht="35.1" customHeight="1" x14ac:dyDescent="0.2">
      <c r="A2003" s="187"/>
      <c r="B2003" s="188"/>
      <c r="C2003" s="189" t="str">
        <f t="shared" si="50"/>
        <v/>
      </c>
      <c r="D2003" s="190"/>
      <c r="E2003" s="191" t="str">
        <f>IF(Table2[[#This Row],[Tên hàng hóa]]&lt;&gt;0,VLOOKUP(Table2[[#This Row],[Tên hàng hóa]],Table1[[Tên hàng hóa]:[Quy cách]],2,0),"")</f>
        <v/>
      </c>
      <c r="F2003" s="191" t="str">
        <f>IF(Table2[[#This Row],[Tên hàng hóa]]&lt;&gt;0,VLOOKUP(Table2[[#This Row],[Tên hàng hóa]],Table1[[Tên hàng hóa]:[ĐVT]],3,0),"")</f>
        <v/>
      </c>
      <c r="G2003" s="192"/>
      <c r="H2003" s="192"/>
      <c r="I2003" s="193" t="str">
        <f>IF(Table2[[#This Row],[Số lượng]]&lt;&gt;0,Table2[[#This Row],[Số lượng]]*Table2[[#This Row],[Đơn giá mua]],"")</f>
        <v/>
      </c>
      <c r="J2003" s="193" t="str">
        <f ca="1">IF(AND(Table2[[#This Row],[Tên hàng hóa]]&lt;&gt;0,D2004=""),SUM(OFFSET(Table2[[#This Row],[Thành tiền]],0,0,-COUNTIF(Table2[Số HĐ],Table2[[#This Row],[Số HĐ]]))),"")</f>
        <v/>
      </c>
      <c r="K2003" s="192"/>
      <c r="L20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03" s="194"/>
    </row>
    <row r="2004" spans="1:13" ht="35.1" customHeight="1" x14ac:dyDescent="0.2">
      <c r="A2004" s="187">
        <v>42720</v>
      </c>
      <c r="B2004" s="188" t="s">
        <v>4402</v>
      </c>
      <c r="C2004" s="189" t="s">
        <v>1119</v>
      </c>
      <c r="D2004" s="190" t="s">
        <v>4401</v>
      </c>
      <c r="E2004" s="191" t="str">
        <f>IF(Table2[[#This Row],[Tên hàng hóa]]&lt;&gt;0,VLOOKUP(Table2[[#This Row],[Tên hàng hóa]],Table1[[Tên hàng hóa]:[Quy cách]],2,0),"")</f>
        <v>Schneider</v>
      </c>
      <c r="F2004" s="191" t="str">
        <f>IF(Table2[[#This Row],[Tên hàng hóa]]&lt;&gt;0,VLOOKUP(Table2[[#This Row],[Tên hàng hóa]],Table1[[Tên hàng hóa]:[ĐVT]],3,0),"")</f>
        <v>Cái</v>
      </c>
      <c r="G2004" s="192">
        <v>455400</v>
      </c>
      <c r="H2004" s="192">
        <v>10</v>
      </c>
      <c r="I2004" s="193">
        <f>IF(Table2[[#This Row],[Số lượng]]&lt;&gt;0,Table2[[#This Row],[Số lượng]]*Table2[[#This Row],[Đơn giá mua]],"")</f>
        <v>4554000</v>
      </c>
      <c r="J2004" s="193">
        <f ca="1">IF(AND(Table2[[#This Row],[Tên hàng hóa]]&lt;&gt;0,D2005=""),SUM(OFFSET(Table2[[#This Row],[Thành tiền]],0,0,-COUNTIF(Table2[Số HĐ],Table2[[#This Row],[Số HĐ]]))),"")</f>
        <v>4554000</v>
      </c>
      <c r="K2004" s="192">
        <v>0</v>
      </c>
      <c r="L2004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4554000</v>
      </c>
      <c r="M2004" s="194" t="s">
        <v>1821</v>
      </c>
    </row>
    <row r="2005" spans="1:13" ht="35.1" customHeight="1" x14ac:dyDescent="0.2">
      <c r="A2005" s="187"/>
      <c r="B2005" s="188"/>
      <c r="C2005" s="189" t="str">
        <f t="shared" si="50"/>
        <v/>
      </c>
      <c r="D2005" s="190"/>
      <c r="E2005" s="191" t="str">
        <f>IF(Table2[[#This Row],[Tên hàng hóa]]&lt;&gt;0,VLOOKUP(Table2[[#This Row],[Tên hàng hóa]],Table1[[Tên hàng hóa]:[Quy cách]],2,0),"")</f>
        <v/>
      </c>
      <c r="F2005" s="191" t="str">
        <f>IF(Table2[[#This Row],[Tên hàng hóa]]&lt;&gt;0,VLOOKUP(Table2[[#This Row],[Tên hàng hóa]],Table1[[Tên hàng hóa]:[ĐVT]],3,0),"")</f>
        <v/>
      </c>
      <c r="G2005" s="192"/>
      <c r="H2005" s="192"/>
      <c r="I2005" s="193" t="str">
        <f>IF(Table2[[#This Row],[Số lượng]]&lt;&gt;0,Table2[[#This Row],[Số lượng]]*Table2[[#This Row],[Đơn giá mua]],"")</f>
        <v/>
      </c>
      <c r="J2005" s="193" t="str">
        <f ca="1">IF(AND(Table2[[#This Row],[Tên hàng hóa]]&lt;&gt;0,D2006=""),SUM(OFFSET(Table2[[#This Row],[Thành tiền]],0,0,-COUNTIF(Table2[Số HĐ],Table2[[#This Row],[Số HĐ]]))),"")</f>
        <v/>
      </c>
      <c r="K2005" s="192"/>
      <c r="L20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05" s="194"/>
    </row>
    <row r="2006" spans="1:13" ht="35.1" customHeight="1" x14ac:dyDescent="0.2">
      <c r="A2006" s="187">
        <v>42720</v>
      </c>
      <c r="B2006" s="188" t="s">
        <v>4403</v>
      </c>
      <c r="C2006" s="189" t="s">
        <v>480</v>
      </c>
      <c r="D2006" s="190" t="s">
        <v>315</v>
      </c>
      <c r="E2006" s="191" t="str">
        <f>IF(Table2[[#This Row],[Tên hàng hóa]]&lt;&gt;0,VLOOKUP(Table2[[#This Row],[Tên hàng hóa]],Table1[[Tên hàng hóa]:[Quy cách]],2,0),"")</f>
        <v>Điều Khiển Mức Nước</v>
      </c>
      <c r="F2006" s="191" t="str">
        <f>IF(Table2[[#This Row],[Tên hàng hóa]]&lt;&gt;0,VLOOKUP(Table2[[#This Row],[Tên hàng hóa]],Table1[[Tên hàng hóa]:[ĐVT]],3,0),"")</f>
        <v>Cái</v>
      </c>
      <c r="G2006" s="192">
        <v>1166000</v>
      </c>
      <c r="H2006" s="192">
        <v>3</v>
      </c>
      <c r="I2006" s="193">
        <f>IF(Table2[[#This Row],[Số lượng]]&lt;&gt;0,Table2[[#This Row],[Số lượng]]*Table2[[#This Row],[Đơn giá mua]],"")</f>
        <v>3498000</v>
      </c>
      <c r="J2006" s="193" t="str">
        <f ca="1">IF(AND(Table2[[#This Row],[Tên hàng hóa]]&lt;&gt;0,D2007=""),SUM(OFFSET(Table2[[#This Row],[Thành tiền]],0,0,-COUNTIF(Table2[Số HĐ],Table2[[#This Row],[Số HĐ]]))),"")</f>
        <v/>
      </c>
      <c r="K2006" s="192"/>
      <c r="L20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06" s="194"/>
    </row>
    <row r="2007" spans="1:13" ht="35.1" customHeight="1" x14ac:dyDescent="0.2">
      <c r="A2007" s="187">
        <v>42720</v>
      </c>
      <c r="B2007" s="188" t="s">
        <v>4403</v>
      </c>
      <c r="C2007" s="189" t="str">
        <f t="shared" si="50"/>
        <v>CTY TNHH TM -DV Thuận Phương</v>
      </c>
      <c r="D2007" s="190" t="s">
        <v>326</v>
      </c>
      <c r="E2007" s="191" t="str">
        <f>IF(Table2[[#This Row],[Tên hàng hóa]]&lt;&gt;0,VLOOKUP(Table2[[#This Row],[Tên hàng hóa]],Table1[[Tên hàng hóa]:[Quy cách]],2,0),"")</f>
        <v>Điều Khiển Mức Nước</v>
      </c>
      <c r="F2007" s="191" t="str">
        <f>IF(Table2[[#This Row],[Tên hàng hóa]]&lt;&gt;0,VLOOKUP(Table2[[#This Row],[Tên hàng hóa]],Table1[[Tên hàng hóa]:[ĐVT]],3,0),"")</f>
        <v>Cái</v>
      </c>
      <c r="G2007" s="192">
        <v>290400</v>
      </c>
      <c r="H2007" s="192">
        <v>4</v>
      </c>
      <c r="I2007" s="193">
        <f>IF(Table2[[#This Row],[Số lượng]]&lt;&gt;0,Table2[[#This Row],[Số lượng]]*Table2[[#This Row],[Đơn giá mua]],"")</f>
        <v>1161600</v>
      </c>
      <c r="J2007" s="193">
        <f ca="1">IF(AND(Table2[[#This Row],[Tên hàng hóa]]&lt;&gt;0,D2008=""),SUM(OFFSET(Table2[[#This Row],[Thành tiền]],0,0,-COUNTIF(Table2[Số HĐ],Table2[[#This Row],[Số HĐ]]))),"")</f>
        <v>4659600</v>
      </c>
      <c r="K2007" s="192">
        <v>0</v>
      </c>
      <c r="L2007" s="193">
        <f ca="1"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4659600</v>
      </c>
      <c r="M2007" s="194" t="s">
        <v>1821</v>
      </c>
    </row>
    <row r="2008" spans="1:13" ht="35.1" customHeight="1" x14ac:dyDescent="0.2">
      <c r="A2008" s="187"/>
      <c r="B2008" s="188"/>
      <c r="C2008" s="189" t="str">
        <f t="shared" si="50"/>
        <v/>
      </c>
      <c r="D2008" s="190"/>
      <c r="E2008" s="191" t="str">
        <f>IF(Table2[[#This Row],[Tên hàng hóa]]&lt;&gt;0,VLOOKUP(Table2[[#This Row],[Tên hàng hóa]],Table1[[Tên hàng hóa]:[Quy cách]],2,0),"")</f>
        <v/>
      </c>
      <c r="F2008" s="191" t="str">
        <f>IF(Table2[[#This Row],[Tên hàng hóa]]&lt;&gt;0,VLOOKUP(Table2[[#This Row],[Tên hàng hóa]],Table1[[Tên hàng hóa]:[ĐVT]],3,0),"")</f>
        <v/>
      </c>
      <c r="G2008" s="192"/>
      <c r="H2008" s="192"/>
      <c r="I2008" s="193" t="str">
        <f>IF(Table2[[#This Row],[Số lượng]]&lt;&gt;0,Table2[[#This Row],[Số lượng]]*Table2[[#This Row],[Đơn giá mua]],"")</f>
        <v/>
      </c>
      <c r="J2008" s="193" t="str">
        <f ca="1">IF(AND(Table2[[#This Row],[Tên hàng hóa]]&lt;&gt;0,D2009=""),SUM(OFFSET(Table2[[#This Row],[Thành tiền]],0,0,-COUNTIF(Table2[Số HĐ],Table2[[#This Row],[Số HĐ]]))),"")</f>
        <v/>
      </c>
      <c r="K2008" s="192"/>
      <c r="L20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08" s="194"/>
    </row>
    <row r="2009" spans="1:13" ht="35.1" customHeight="1" x14ac:dyDescent="0.2">
      <c r="A2009" s="187">
        <v>42719</v>
      </c>
      <c r="B2009" s="188" t="s">
        <v>4410</v>
      </c>
      <c r="C2009" s="189" t="s">
        <v>972</v>
      </c>
      <c r="D2009" s="190" t="s">
        <v>4406</v>
      </c>
      <c r="E2009" s="191" t="str">
        <f>IF(Table2[[#This Row],[Tên hàng hóa]]&lt;&gt;0,VLOOKUP(Table2[[#This Row],[Tên hàng hóa]],Table1[[Tên hàng hóa]:[Quy cách]],2,0),"")</f>
        <v xml:space="preserve">RỜ LE NHIỆT LS </v>
      </c>
      <c r="F2009" s="191" t="str">
        <f>IF(Table2[[#This Row],[Tên hàng hóa]]&lt;&gt;0,VLOOKUP(Table2[[#This Row],[Tên hàng hóa]],Table1[[Tên hàng hóa]:[ĐVT]],3,0),"")</f>
        <v>Cái</v>
      </c>
      <c r="G2009" s="192">
        <v>209000</v>
      </c>
      <c r="H2009" s="192">
        <v>5</v>
      </c>
      <c r="I2009" s="193">
        <f>IF(Table2[[#This Row],[Số lượng]]&lt;&gt;0,Table2[[#This Row],[Số lượng]]*Table2[[#This Row],[Đơn giá mua]],"")</f>
        <v>1045000</v>
      </c>
      <c r="J2009" s="193">
        <f ca="1">IF(AND(Table2[[#This Row],[Tên hàng hóa]]&lt;&gt;0,D2010=""),SUM(OFFSET(Table2[[#This Row],[Thành tiền]],0,0,-COUNTIF(Table2[Số HĐ],Table2[[#This Row],[Số HĐ]]))),"")</f>
        <v>1045000</v>
      </c>
      <c r="K2009" s="192" t="s">
        <v>464</v>
      </c>
      <c r="L2009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009" s="194" t="s">
        <v>2136</v>
      </c>
    </row>
    <row r="2010" spans="1:13" ht="35.1" customHeight="1" x14ac:dyDescent="0.2">
      <c r="A2010" s="187"/>
      <c r="B2010" s="188"/>
      <c r="C2010" s="189" t="str">
        <f t="shared" si="50"/>
        <v/>
      </c>
      <c r="D2010" s="190"/>
      <c r="E2010" s="191" t="str">
        <f>IF(Table2[[#This Row],[Tên hàng hóa]]&lt;&gt;0,VLOOKUP(Table2[[#This Row],[Tên hàng hóa]],Table1[[Tên hàng hóa]:[Quy cách]],2,0),"")</f>
        <v/>
      </c>
      <c r="F2010" s="191" t="str">
        <f>IF(Table2[[#This Row],[Tên hàng hóa]]&lt;&gt;0,VLOOKUP(Table2[[#This Row],[Tên hàng hóa]],Table1[[Tên hàng hóa]:[ĐVT]],3,0),"")</f>
        <v/>
      </c>
      <c r="G2010" s="192"/>
      <c r="H2010" s="192"/>
      <c r="I2010" s="193" t="str">
        <f>IF(Table2[[#This Row],[Số lượng]]&lt;&gt;0,Table2[[#This Row],[Số lượng]]*Table2[[#This Row],[Đơn giá mua]],"")</f>
        <v/>
      </c>
      <c r="J2010" s="193" t="str">
        <f ca="1">IF(AND(Table2[[#This Row],[Tên hàng hóa]]&lt;&gt;0,D2011=""),SUM(OFFSET(Table2[[#This Row],[Thành tiền]],0,0,-COUNTIF(Table2[Số HĐ],Table2[[#This Row],[Số HĐ]]))),"")</f>
        <v/>
      </c>
      <c r="K2010" s="192"/>
      <c r="L20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10" s="194"/>
    </row>
    <row r="2011" spans="1:13" ht="35.1" customHeight="1" x14ac:dyDescent="0.2">
      <c r="A2011" s="187">
        <v>42720</v>
      </c>
      <c r="B2011" s="188" t="s">
        <v>4411</v>
      </c>
      <c r="C2011" s="189" t="s">
        <v>1795</v>
      </c>
      <c r="D2011" s="190" t="s">
        <v>4409</v>
      </c>
      <c r="E2011" s="191" t="str">
        <f>IF(Table2[[#This Row],[Tên hàng hóa]]&lt;&gt;0,VLOOKUP(Table2[[#This Row],[Tên hàng hóa]],Table1[[Tên hàng hóa]:[Quy cách]],2,0),"")</f>
        <v>MITSUBISI</v>
      </c>
      <c r="F2011" s="191" t="str">
        <f>IF(Table2[[#This Row],[Tên hàng hóa]]&lt;&gt;0,VLOOKUP(Table2[[#This Row],[Tên hàng hóa]],Table1[[Tên hàng hóa]:[ĐVT]],3,0),"")</f>
        <v>Cái</v>
      </c>
      <c r="G2011" s="192">
        <v>167000</v>
      </c>
      <c r="H2011" s="192">
        <v>1</v>
      </c>
      <c r="I2011" s="193">
        <f>IF(Table2[[#This Row],[Số lượng]]&lt;&gt;0,Table2[[#This Row],[Số lượng]]*Table2[[#This Row],[Đơn giá mua]],"")</f>
        <v>167000</v>
      </c>
      <c r="J2011" s="193">
        <f ca="1">IF(AND(Table2[[#This Row],[Tên hàng hóa]]&lt;&gt;0,D2012=""),SUM(OFFSET(Table2[[#This Row],[Thành tiền]],0,0,-COUNTIF(Table2[Số HĐ],Table2[[#This Row],[Số HĐ]]))),"")</f>
        <v>167000</v>
      </c>
      <c r="K2011" s="192" t="s">
        <v>464</v>
      </c>
      <c r="L2011" s="193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>0</v>
      </c>
      <c r="M2011" s="194" t="s">
        <v>2136</v>
      </c>
    </row>
    <row r="2012" spans="1:13" ht="35.1" customHeight="1" x14ac:dyDescent="0.2">
      <c r="A2012" s="187"/>
      <c r="B2012" s="188"/>
      <c r="C2012" s="189" t="str">
        <f t="shared" si="50"/>
        <v/>
      </c>
      <c r="D2012" s="190"/>
      <c r="E2012" s="191" t="str">
        <f>IF(Table2[[#This Row],[Tên hàng hóa]]&lt;&gt;0,VLOOKUP(Table2[[#This Row],[Tên hàng hóa]],Table1[[Tên hàng hóa]:[Quy cách]],2,0),"")</f>
        <v/>
      </c>
      <c r="F2012" s="191" t="str">
        <f>IF(Table2[[#This Row],[Tên hàng hóa]]&lt;&gt;0,VLOOKUP(Table2[[#This Row],[Tên hàng hóa]],Table1[[Tên hàng hóa]:[ĐVT]],3,0),"")</f>
        <v/>
      </c>
      <c r="G2012" s="192"/>
      <c r="H2012" s="192"/>
      <c r="I2012" s="193" t="str">
        <f>IF(Table2[[#This Row],[Số lượng]]&lt;&gt;0,Table2[[#This Row],[Số lượng]]*Table2[[#This Row],[Đơn giá mua]],"")</f>
        <v/>
      </c>
      <c r="J2012" s="193" t="str">
        <f ca="1">IF(AND(Table2[[#This Row],[Tên hàng hóa]]&lt;&gt;0,D2013=""),SUM(OFFSET(Table2[[#This Row],[Thành tiền]],0,0,-COUNTIF(Table2[Số HĐ],Table2[[#This Row],[Số HĐ]]))),"")</f>
        <v/>
      </c>
      <c r="K2012" s="192"/>
      <c r="L20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12" s="194"/>
    </row>
    <row r="2013" spans="1:13" ht="35.1" customHeight="1" x14ac:dyDescent="0.2">
      <c r="A2013" s="187"/>
      <c r="B2013" s="188"/>
      <c r="C2013" s="189" t="str">
        <f t="shared" si="50"/>
        <v/>
      </c>
      <c r="D2013" s="190"/>
      <c r="E2013" s="191" t="str">
        <f>IF(Table2[[#This Row],[Tên hàng hóa]]&lt;&gt;0,VLOOKUP(Table2[[#This Row],[Tên hàng hóa]],Table1[[Tên hàng hóa]:[Quy cách]],2,0),"")</f>
        <v/>
      </c>
      <c r="F2013" s="191" t="str">
        <f>IF(Table2[[#This Row],[Tên hàng hóa]]&lt;&gt;0,VLOOKUP(Table2[[#This Row],[Tên hàng hóa]],Table1[[Tên hàng hóa]:[ĐVT]],3,0),"")</f>
        <v/>
      </c>
      <c r="G2013" s="192"/>
      <c r="H2013" s="192"/>
      <c r="I2013" s="193" t="str">
        <f>IF(Table2[[#This Row],[Số lượng]]&lt;&gt;0,Table2[[#This Row],[Số lượng]]*Table2[[#This Row],[Đơn giá mua]],"")</f>
        <v/>
      </c>
      <c r="J2013" s="193" t="str">
        <f ca="1">IF(AND(Table2[[#This Row],[Tên hàng hóa]]&lt;&gt;0,D2014=""),SUM(OFFSET(Table2[[#This Row],[Thành tiền]],0,0,-COUNTIF(Table2[Số HĐ],Table2[[#This Row],[Số HĐ]]))),"")</f>
        <v/>
      </c>
      <c r="K2013" s="192"/>
      <c r="L20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13" s="194"/>
    </row>
    <row r="2014" spans="1:13" ht="35.1" customHeight="1" x14ac:dyDescent="0.2">
      <c r="A2014" s="187"/>
      <c r="B2014" s="188"/>
      <c r="C2014" s="189" t="str">
        <f t="shared" si="50"/>
        <v/>
      </c>
      <c r="D2014" s="190"/>
      <c r="E2014" s="191" t="str">
        <f>IF(Table2[[#This Row],[Tên hàng hóa]]&lt;&gt;0,VLOOKUP(Table2[[#This Row],[Tên hàng hóa]],Table1[[Tên hàng hóa]:[Quy cách]],2,0),"")</f>
        <v/>
      </c>
      <c r="F2014" s="191" t="str">
        <f>IF(Table2[[#This Row],[Tên hàng hóa]]&lt;&gt;0,VLOOKUP(Table2[[#This Row],[Tên hàng hóa]],Table1[[Tên hàng hóa]:[ĐVT]],3,0),"")</f>
        <v/>
      </c>
      <c r="G2014" s="192"/>
      <c r="H2014" s="192"/>
      <c r="I2014" s="193" t="str">
        <f>IF(Table2[[#This Row],[Số lượng]]&lt;&gt;0,Table2[[#This Row],[Số lượng]]*Table2[[#This Row],[Đơn giá mua]],"")</f>
        <v/>
      </c>
      <c r="J2014" s="193" t="str">
        <f ca="1">IF(AND(Table2[[#This Row],[Tên hàng hóa]]&lt;&gt;0,D2015=""),SUM(OFFSET(Table2[[#This Row],[Thành tiền]],0,0,-COUNTIF(Table2[Số HĐ],Table2[[#This Row],[Số HĐ]]))),"")</f>
        <v/>
      </c>
      <c r="K2014" s="192"/>
      <c r="L20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14" s="194"/>
    </row>
    <row r="2015" spans="1:13" ht="35.1" customHeight="1" x14ac:dyDescent="0.2">
      <c r="A2015" s="187"/>
      <c r="B2015" s="188"/>
      <c r="C2015" s="189" t="str">
        <f t="shared" si="50"/>
        <v/>
      </c>
      <c r="D2015" s="190"/>
      <c r="E2015" s="191" t="str">
        <f>IF(Table2[[#This Row],[Tên hàng hóa]]&lt;&gt;0,VLOOKUP(Table2[[#This Row],[Tên hàng hóa]],Table1[[Tên hàng hóa]:[Quy cách]],2,0),"")</f>
        <v/>
      </c>
      <c r="F2015" s="191" t="str">
        <f>IF(Table2[[#This Row],[Tên hàng hóa]]&lt;&gt;0,VLOOKUP(Table2[[#This Row],[Tên hàng hóa]],Table1[[Tên hàng hóa]:[ĐVT]],3,0),"")</f>
        <v/>
      </c>
      <c r="G2015" s="192"/>
      <c r="H2015" s="192"/>
      <c r="I2015" s="193" t="str">
        <f>IF(Table2[[#This Row],[Số lượng]]&lt;&gt;0,Table2[[#This Row],[Số lượng]]*Table2[[#This Row],[Đơn giá mua]],"")</f>
        <v/>
      </c>
      <c r="J2015" s="193" t="str">
        <f ca="1">IF(AND(Table2[[#This Row],[Tên hàng hóa]]&lt;&gt;0,D2016=""),SUM(OFFSET(Table2[[#This Row],[Thành tiền]],0,0,-COUNTIF(Table2[Số HĐ],Table2[[#This Row],[Số HĐ]]))),"")</f>
        <v/>
      </c>
      <c r="K2015" s="192"/>
      <c r="L20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15" s="194"/>
    </row>
    <row r="2016" spans="1:13" ht="35.1" customHeight="1" x14ac:dyDescent="0.2">
      <c r="A2016" s="187"/>
      <c r="B2016" s="188"/>
      <c r="C2016" s="189" t="str">
        <f t="shared" si="50"/>
        <v/>
      </c>
      <c r="D2016" s="190"/>
      <c r="E2016" s="191" t="str">
        <f>IF(Table2[[#This Row],[Tên hàng hóa]]&lt;&gt;0,VLOOKUP(Table2[[#This Row],[Tên hàng hóa]],Table1[[Tên hàng hóa]:[Quy cách]],2,0),"")</f>
        <v/>
      </c>
      <c r="F2016" s="191" t="str">
        <f>IF(Table2[[#This Row],[Tên hàng hóa]]&lt;&gt;0,VLOOKUP(Table2[[#This Row],[Tên hàng hóa]],Table1[[Tên hàng hóa]:[ĐVT]],3,0),"")</f>
        <v/>
      </c>
      <c r="G2016" s="192"/>
      <c r="H2016" s="192"/>
      <c r="I2016" s="193" t="str">
        <f>IF(Table2[[#This Row],[Số lượng]]&lt;&gt;0,Table2[[#This Row],[Số lượng]]*Table2[[#This Row],[Đơn giá mua]],"")</f>
        <v/>
      </c>
      <c r="J2016" s="193" t="str">
        <f ca="1">IF(AND(Table2[[#This Row],[Tên hàng hóa]]&lt;&gt;0,D2017=""),SUM(OFFSET(Table2[[#This Row],[Thành tiền]],0,0,-COUNTIF(Table2[Số HĐ],Table2[[#This Row],[Số HĐ]]))),"")</f>
        <v/>
      </c>
      <c r="K2016" s="192"/>
      <c r="L20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16" s="194"/>
    </row>
    <row r="2017" spans="1:13" ht="35.1" customHeight="1" x14ac:dyDescent="0.2">
      <c r="A2017" s="187"/>
      <c r="B2017" s="188"/>
      <c r="C2017" s="189" t="str">
        <f t="shared" si="50"/>
        <v/>
      </c>
      <c r="D2017" s="190"/>
      <c r="E2017" s="191" t="str">
        <f>IF(Table2[[#This Row],[Tên hàng hóa]]&lt;&gt;0,VLOOKUP(Table2[[#This Row],[Tên hàng hóa]],Table1[[Tên hàng hóa]:[Quy cách]],2,0),"")</f>
        <v/>
      </c>
      <c r="F2017" s="191" t="str">
        <f>IF(Table2[[#This Row],[Tên hàng hóa]]&lt;&gt;0,VLOOKUP(Table2[[#This Row],[Tên hàng hóa]],Table1[[Tên hàng hóa]:[ĐVT]],3,0),"")</f>
        <v/>
      </c>
      <c r="G2017" s="192"/>
      <c r="H2017" s="192"/>
      <c r="I2017" s="193" t="str">
        <f>IF(Table2[[#This Row],[Số lượng]]&lt;&gt;0,Table2[[#This Row],[Số lượng]]*Table2[[#This Row],[Đơn giá mua]],"")</f>
        <v/>
      </c>
      <c r="J2017" s="193" t="str">
        <f ca="1">IF(AND(Table2[[#This Row],[Tên hàng hóa]]&lt;&gt;0,D2018=""),SUM(OFFSET(Table2[[#This Row],[Thành tiền]],0,0,-COUNTIF(Table2[Số HĐ],Table2[[#This Row],[Số HĐ]]))),"")</f>
        <v/>
      </c>
      <c r="K2017" s="192"/>
      <c r="L201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17" s="194"/>
    </row>
    <row r="2018" spans="1:13" ht="35.1" customHeight="1" x14ac:dyDescent="0.2">
      <c r="A2018" s="187"/>
      <c r="B2018" s="188"/>
      <c r="C2018" s="189" t="str">
        <f t="shared" si="50"/>
        <v/>
      </c>
      <c r="D2018" s="190"/>
      <c r="E2018" s="191" t="str">
        <f>IF(Table2[[#This Row],[Tên hàng hóa]]&lt;&gt;0,VLOOKUP(Table2[[#This Row],[Tên hàng hóa]],Table1[[Tên hàng hóa]:[Quy cách]],2,0),"")</f>
        <v/>
      </c>
      <c r="F2018" s="191" t="str">
        <f>IF(Table2[[#This Row],[Tên hàng hóa]]&lt;&gt;0,VLOOKUP(Table2[[#This Row],[Tên hàng hóa]],Table1[[Tên hàng hóa]:[ĐVT]],3,0),"")</f>
        <v/>
      </c>
      <c r="G2018" s="192"/>
      <c r="H2018" s="192"/>
      <c r="I2018" s="193" t="str">
        <f>IF(Table2[[#This Row],[Số lượng]]&lt;&gt;0,Table2[[#This Row],[Số lượng]]*Table2[[#This Row],[Đơn giá mua]],"")</f>
        <v/>
      </c>
      <c r="J2018" s="193" t="str">
        <f ca="1">IF(AND(Table2[[#This Row],[Tên hàng hóa]]&lt;&gt;0,D2019=""),SUM(OFFSET(Table2[[#This Row],[Thành tiền]],0,0,-COUNTIF(Table2[Số HĐ],Table2[[#This Row],[Số HĐ]]))),"")</f>
        <v/>
      </c>
      <c r="K2018" s="192"/>
      <c r="L20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18" s="194"/>
    </row>
    <row r="2019" spans="1:13" ht="35.1" customHeight="1" x14ac:dyDescent="0.2">
      <c r="A2019" s="187"/>
      <c r="B2019" s="188"/>
      <c r="C2019" s="189" t="str">
        <f t="shared" si="50"/>
        <v/>
      </c>
      <c r="D2019" s="190"/>
      <c r="E2019" s="191" t="str">
        <f>IF(Table2[[#This Row],[Tên hàng hóa]]&lt;&gt;0,VLOOKUP(Table2[[#This Row],[Tên hàng hóa]],Table1[[Tên hàng hóa]:[Quy cách]],2,0),"")</f>
        <v/>
      </c>
      <c r="F2019" s="191" t="str">
        <f>IF(Table2[[#This Row],[Tên hàng hóa]]&lt;&gt;0,VLOOKUP(Table2[[#This Row],[Tên hàng hóa]],Table1[[Tên hàng hóa]:[ĐVT]],3,0),"")</f>
        <v/>
      </c>
      <c r="G2019" s="192"/>
      <c r="H2019" s="192"/>
      <c r="I2019" s="193" t="str">
        <f>IF(Table2[[#This Row],[Số lượng]]&lt;&gt;0,Table2[[#This Row],[Số lượng]]*Table2[[#This Row],[Đơn giá mua]],"")</f>
        <v/>
      </c>
      <c r="J2019" s="193" t="str">
        <f ca="1">IF(AND(Table2[[#This Row],[Tên hàng hóa]]&lt;&gt;0,D2020=""),SUM(OFFSET(Table2[[#This Row],[Thành tiền]],0,0,-COUNTIF(Table2[Số HĐ],Table2[[#This Row],[Số HĐ]]))),"")</f>
        <v/>
      </c>
      <c r="K2019" s="192"/>
      <c r="L201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19" s="194"/>
    </row>
    <row r="2020" spans="1:13" ht="35.1" customHeight="1" x14ac:dyDescent="0.2">
      <c r="A2020" s="187"/>
      <c r="B2020" s="188"/>
      <c r="C2020" s="189" t="str">
        <f t="shared" si="50"/>
        <v/>
      </c>
      <c r="D2020" s="190"/>
      <c r="E2020" s="191" t="str">
        <f>IF(Table2[[#This Row],[Tên hàng hóa]]&lt;&gt;0,VLOOKUP(Table2[[#This Row],[Tên hàng hóa]],Table1[[Tên hàng hóa]:[Quy cách]],2,0),"")</f>
        <v/>
      </c>
      <c r="F2020" s="191" t="str">
        <f>IF(Table2[[#This Row],[Tên hàng hóa]]&lt;&gt;0,VLOOKUP(Table2[[#This Row],[Tên hàng hóa]],Table1[[Tên hàng hóa]:[ĐVT]],3,0),"")</f>
        <v/>
      </c>
      <c r="G2020" s="192"/>
      <c r="H2020" s="192"/>
      <c r="I2020" s="193" t="str">
        <f>IF(Table2[[#This Row],[Số lượng]]&lt;&gt;0,Table2[[#This Row],[Số lượng]]*Table2[[#This Row],[Đơn giá mua]],"")</f>
        <v/>
      </c>
      <c r="J2020" s="193" t="str">
        <f ca="1">IF(AND(Table2[[#This Row],[Tên hàng hóa]]&lt;&gt;0,D2021=""),SUM(OFFSET(Table2[[#This Row],[Thành tiền]],0,0,-COUNTIF(Table2[Số HĐ],Table2[[#This Row],[Số HĐ]]))),"")</f>
        <v/>
      </c>
      <c r="K2020" s="192"/>
      <c r="L20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20" s="194"/>
    </row>
    <row r="2021" spans="1:13" ht="35.1" customHeight="1" x14ac:dyDescent="0.2">
      <c r="A2021" s="187"/>
      <c r="B2021" s="188"/>
      <c r="C2021" s="189" t="str">
        <f t="shared" si="50"/>
        <v/>
      </c>
      <c r="D2021" s="190"/>
      <c r="E2021" s="191" t="str">
        <f>IF(Table2[[#This Row],[Tên hàng hóa]]&lt;&gt;0,VLOOKUP(Table2[[#This Row],[Tên hàng hóa]],Table1[[Tên hàng hóa]:[Quy cách]],2,0),"")</f>
        <v/>
      </c>
      <c r="F2021" s="191" t="str">
        <f>IF(Table2[[#This Row],[Tên hàng hóa]]&lt;&gt;0,VLOOKUP(Table2[[#This Row],[Tên hàng hóa]],Table1[[Tên hàng hóa]:[ĐVT]],3,0),"")</f>
        <v/>
      </c>
      <c r="G2021" s="192"/>
      <c r="H2021" s="192"/>
      <c r="I2021" s="193" t="str">
        <f>IF(Table2[[#This Row],[Số lượng]]&lt;&gt;0,Table2[[#This Row],[Số lượng]]*Table2[[#This Row],[Đơn giá mua]],"")</f>
        <v/>
      </c>
      <c r="J2021" s="193" t="str">
        <f ca="1">IF(AND(Table2[[#This Row],[Tên hàng hóa]]&lt;&gt;0,D2022=""),SUM(OFFSET(Table2[[#This Row],[Thành tiền]],0,0,-COUNTIF(Table2[Số HĐ],Table2[[#This Row],[Số HĐ]]))),"")</f>
        <v/>
      </c>
      <c r="K2021" s="192"/>
      <c r="L202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21" s="194"/>
    </row>
    <row r="2022" spans="1:13" ht="35.1" customHeight="1" x14ac:dyDescent="0.2">
      <c r="A2022" s="187"/>
      <c r="B2022" s="188"/>
      <c r="C2022" s="189" t="str">
        <f t="shared" si="50"/>
        <v/>
      </c>
      <c r="D2022" s="190"/>
      <c r="E2022" s="191" t="str">
        <f>IF(Table2[[#This Row],[Tên hàng hóa]]&lt;&gt;0,VLOOKUP(Table2[[#This Row],[Tên hàng hóa]],Table1[[Tên hàng hóa]:[Quy cách]],2,0),"")</f>
        <v/>
      </c>
      <c r="F2022" s="191" t="str">
        <f>IF(Table2[[#This Row],[Tên hàng hóa]]&lt;&gt;0,VLOOKUP(Table2[[#This Row],[Tên hàng hóa]],Table1[[Tên hàng hóa]:[ĐVT]],3,0),"")</f>
        <v/>
      </c>
      <c r="G2022" s="192"/>
      <c r="H2022" s="192"/>
      <c r="I2022" s="193" t="str">
        <f>IF(Table2[[#This Row],[Số lượng]]&lt;&gt;0,Table2[[#This Row],[Số lượng]]*Table2[[#This Row],[Đơn giá mua]],"")</f>
        <v/>
      </c>
      <c r="J2022" s="193" t="str">
        <f ca="1">IF(AND(Table2[[#This Row],[Tên hàng hóa]]&lt;&gt;0,D2023=""),SUM(OFFSET(Table2[[#This Row],[Thành tiền]],0,0,-COUNTIF(Table2[Số HĐ],Table2[[#This Row],[Số HĐ]]))),"")</f>
        <v/>
      </c>
      <c r="K2022" s="192"/>
      <c r="L20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22" s="194"/>
    </row>
    <row r="2023" spans="1:13" ht="35.1" customHeight="1" x14ac:dyDescent="0.2">
      <c r="A2023" s="187"/>
      <c r="B2023" s="188"/>
      <c r="C2023" s="189" t="str">
        <f t="shared" si="50"/>
        <v/>
      </c>
      <c r="D2023" s="190"/>
      <c r="E2023" s="191" t="str">
        <f>IF(Table2[[#This Row],[Tên hàng hóa]]&lt;&gt;0,VLOOKUP(Table2[[#This Row],[Tên hàng hóa]],Table1[[Tên hàng hóa]:[Quy cách]],2,0),"")</f>
        <v/>
      </c>
      <c r="F2023" s="191" t="str">
        <f>IF(Table2[[#This Row],[Tên hàng hóa]]&lt;&gt;0,VLOOKUP(Table2[[#This Row],[Tên hàng hóa]],Table1[[Tên hàng hóa]:[ĐVT]],3,0),"")</f>
        <v/>
      </c>
      <c r="G2023" s="192"/>
      <c r="H2023" s="192"/>
      <c r="I2023" s="193" t="str">
        <f>IF(Table2[[#This Row],[Số lượng]]&lt;&gt;0,Table2[[#This Row],[Số lượng]]*Table2[[#This Row],[Đơn giá mua]],"")</f>
        <v/>
      </c>
      <c r="J2023" s="193" t="str">
        <f ca="1">IF(AND(Table2[[#This Row],[Tên hàng hóa]]&lt;&gt;0,D2024=""),SUM(OFFSET(Table2[[#This Row],[Thành tiền]],0,0,-COUNTIF(Table2[Số HĐ],Table2[[#This Row],[Số HĐ]]))),"")</f>
        <v/>
      </c>
      <c r="K2023" s="192"/>
      <c r="L20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23" s="194"/>
    </row>
    <row r="2024" spans="1:13" ht="35.1" customHeight="1" x14ac:dyDescent="0.2">
      <c r="A2024" s="187"/>
      <c r="B2024" s="188"/>
      <c r="C2024" s="189" t="str">
        <f t="shared" si="50"/>
        <v/>
      </c>
      <c r="D2024" s="190"/>
      <c r="E2024" s="191" t="str">
        <f>IF(Table2[[#This Row],[Tên hàng hóa]]&lt;&gt;0,VLOOKUP(Table2[[#This Row],[Tên hàng hóa]],Table1[[Tên hàng hóa]:[Quy cách]],2,0),"")</f>
        <v/>
      </c>
      <c r="F2024" s="191" t="str">
        <f>IF(Table2[[#This Row],[Tên hàng hóa]]&lt;&gt;0,VLOOKUP(Table2[[#This Row],[Tên hàng hóa]],Table1[[Tên hàng hóa]:[ĐVT]],3,0),"")</f>
        <v/>
      </c>
      <c r="G2024" s="192"/>
      <c r="H2024" s="192"/>
      <c r="I2024" s="193" t="str">
        <f>IF(Table2[[#This Row],[Số lượng]]&lt;&gt;0,Table2[[#This Row],[Số lượng]]*Table2[[#This Row],[Đơn giá mua]],"")</f>
        <v/>
      </c>
      <c r="J2024" s="193" t="str">
        <f ca="1">IF(AND(Table2[[#This Row],[Tên hàng hóa]]&lt;&gt;0,D2025=""),SUM(OFFSET(Table2[[#This Row],[Thành tiền]],0,0,-COUNTIF(Table2[Số HĐ],Table2[[#This Row],[Số HĐ]]))),"")</f>
        <v/>
      </c>
      <c r="K2024" s="192"/>
      <c r="L20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24" s="194"/>
    </row>
    <row r="2025" spans="1:13" ht="35.1" customHeight="1" x14ac:dyDescent="0.2">
      <c r="A2025" s="187"/>
      <c r="B2025" s="188"/>
      <c r="C2025" s="189" t="str">
        <f t="shared" si="50"/>
        <v/>
      </c>
      <c r="D2025" s="190"/>
      <c r="E2025" s="191" t="str">
        <f>IF(Table2[[#This Row],[Tên hàng hóa]]&lt;&gt;0,VLOOKUP(Table2[[#This Row],[Tên hàng hóa]],Table1[[Tên hàng hóa]:[Quy cách]],2,0),"")</f>
        <v/>
      </c>
      <c r="F2025" s="191" t="str">
        <f>IF(Table2[[#This Row],[Tên hàng hóa]]&lt;&gt;0,VLOOKUP(Table2[[#This Row],[Tên hàng hóa]],Table1[[Tên hàng hóa]:[ĐVT]],3,0),"")</f>
        <v/>
      </c>
      <c r="G2025" s="192"/>
      <c r="H2025" s="192"/>
      <c r="I2025" s="193" t="str">
        <f>IF(Table2[[#This Row],[Số lượng]]&lt;&gt;0,Table2[[#This Row],[Số lượng]]*Table2[[#This Row],[Đơn giá mua]],"")</f>
        <v/>
      </c>
      <c r="J2025" s="193" t="str">
        <f ca="1">IF(AND(Table2[[#This Row],[Tên hàng hóa]]&lt;&gt;0,D2026=""),SUM(OFFSET(Table2[[#This Row],[Thành tiền]],0,0,-COUNTIF(Table2[Số HĐ],Table2[[#This Row],[Số HĐ]]))),"")</f>
        <v/>
      </c>
      <c r="K2025" s="192"/>
      <c r="L202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25" s="194"/>
    </row>
    <row r="2026" spans="1:13" ht="35.1" customHeight="1" x14ac:dyDescent="0.2">
      <c r="A2026" s="187"/>
      <c r="B2026" s="188"/>
      <c r="C2026" s="189" t="str">
        <f t="shared" si="50"/>
        <v/>
      </c>
      <c r="D2026" s="190"/>
      <c r="E2026" s="191" t="str">
        <f>IF(Table2[[#This Row],[Tên hàng hóa]]&lt;&gt;0,VLOOKUP(Table2[[#This Row],[Tên hàng hóa]],Table1[[Tên hàng hóa]:[Quy cách]],2,0),"")</f>
        <v/>
      </c>
      <c r="F2026" s="191" t="str">
        <f>IF(Table2[[#This Row],[Tên hàng hóa]]&lt;&gt;0,VLOOKUP(Table2[[#This Row],[Tên hàng hóa]],Table1[[Tên hàng hóa]:[ĐVT]],3,0),"")</f>
        <v/>
      </c>
      <c r="G2026" s="192"/>
      <c r="H2026" s="192"/>
      <c r="I2026" s="193" t="str">
        <f>IF(Table2[[#This Row],[Số lượng]]&lt;&gt;0,Table2[[#This Row],[Số lượng]]*Table2[[#This Row],[Đơn giá mua]],"")</f>
        <v/>
      </c>
      <c r="J2026" s="193" t="str">
        <f ca="1">IF(AND(Table2[[#This Row],[Tên hàng hóa]]&lt;&gt;0,D2027=""),SUM(OFFSET(Table2[[#This Row],[Thành tiền]],0,0,-COUNTIF(Table2[Số HĐ],Table2[[#This Row],[Số HĐ]]))),"")</f>
        <v/>
      </c>
      <c r="K2026" s="192"/>
      <c r="L20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26" s="194"/>
    </row>
    <row r="2027" spans="1:13" ht="35.1" customHeight="1" x14ac:dyDescent="0.2">
      <c r="A2027" s="187"/>
      <c r="B2027" s="188"/>
      <c r="C2027" s="189" t="str">
        <f t="shared" si="50"/>
        <v/>
      </c>
      <c r="D2027" s="190"/>
      <c r="E2027" s="191" t="str">
        <f>IF(Table2[[#This Row],[Tên hàng hóa]]&lt;&gt;0,VLOOKUP(Table2[[#This Row],[Tên hàng hóa]],Table1[[Tên hàng hóa]:[Quy cách]],2,0),"")</f>
        <v/>
      </c>
      <c r="F2027" s="191" t="str">
        <f>IF(Table2[[#This Row],[Tên hàng hóa]]&lt;&gt;0,VLOOKUP(Table2[[#This Row],[Tên hàng hóa]],Table1[[Tên hàng hóa]:[ĐVT]],3,0),"")</f>
        <v/>
      </c>
      <c r="G2027" s="192"/>
      <c r="H2027" s="192"/>
      <c r="I2027" s="193" t="str">
        <f>IF(Table2[[#This Row],[Số lượng]]&lt;&gt;0,Table2[[#This Row],[Số lượng]]*Table2[[#This Row],[Đơn giá mua]],"")</f>
        <v/>
      </c>
      <c r="J2027" s="193" t="str">
        <f ca="1">IF(AND(Table2[[#This Row],[Tên hàng hóa]]&lt;&gt;0,D2028=""),SUM(OFFSET(Table2[[#This Row],[Thành tiền]],0,0,-COUNTIF(Table2[Số HĐ],Table2[[#This Row],[Số HĐ]]))),"")</f>
        <v/>
      </c>
      <c r="K2027" s="192"/>
      <c r="L202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27" s="194"/>
    </row>
    <row r="2028" spans="1:13" ht="35.1" customHeight="1" x14ac:dyDescent="0.2">
      <c r="A2028" s="187"/>
      <c r="B2028" s="188"/>
      <c r="C2028" s="189" t="str">
        <f t="shared" si="50"/>
        <v/>
      </c>
      <c r="D2028" s="190"/>
      <c r="E2028" s="191" t="str">
        <f>IF(Table2[[#This Row],[Tên hàng hóa]]&lt;&gt;0,VLOOKUP(Table2[[#This Row],[Tên hàng hóa]],Table1[[Tên hàng hóa]:[Quy cách]],2,0),"")</f>
        <v/>
      </c>
      <c r="F2028" s="191" t="str">
        <f>IF(Table2[[#This Row],[Tên hàng hóa]]&lt;&gt;0,VLOOKUP(Table2[[#This Row],[Tên hàng hóa]],Table1[[Tên hàng hóa]:[ĐVT]],3,0),"")</f>
        <v/>
      </c>
      <c r="G2028" s="192"/>
      <c r="H2028" s="192"/>
      <c r="I2028" s="193" t="str">
        <f>IF(Table2[[#This Row],[Số lượng]]&lt;&gt;0,Table2[[#This Row],[Số lượng]]*Table2[[#This Row],[Đơn giá mua]],"")</f>
        <v/>
      </c>
      <c r="J2028" s="193" t="str">
        <f ca="1">IF(AND(Table2[[#This Row],[Tên hàng hóa]]&lt;&gt;0,D2029=""),SUM(OFFSET(Table2[[#This Row],[Thành tiền]],0,0,-COUNTIF(Table2[Số HĐ],Table2[[#This Row],[Số HĐ]]))),"")</f>
        <v/>
      </c>
      <c r="K2028" s="192"/>
      <c r="L20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28" s="194"/>
    </row>
    <row r="2029" spans="1:13" ht="35.1" customHeight="1" x14ac:dyDescent="0.2">
      <c r="A2029" s="187"/>
      <c r="B2029" s="188"/>
      <c r="C2029" s="189" t="str">
        <f t="shared" si="50"/>
        <v/>
      </c>
      <c r="D2029" s="190"/>
      <c r="E2029" s="191" t="str">
        <f>IF(Table2[[#This Row],[Tên hàng hóa]]&lt;&gt;0,VLOOKUP(Table2[[#This Row],[Tên hàng hóa]],Table1[[Tên hàng hóa]:[Quy cách]],2,0),"")</f>
        <v/>
      </c>
      <c r="F2029" s="191" t="str">
        <f>IF(Table2[[#This Row],[Tên hàng hóa]]&lt;&gt;0,VLOOKUP(Table2[[#This Row],[Tên hàng hóa]],Table1[[Tên hàng hóa]:[ĐVT]],3,0),"")</f>
        <v/>
      </c>
      <c r="G2029" s="192"/>
      <c r="H2029" s="192"/>
      <c r="I2029" s="193" t="str">
        <f>IF(Table2[[#This Row],[Số lượng]]&lt;&gt;0,Table2[[#This Row],[Số lượng]]*Table2[[#This Row],[Đơn giá mua]],"")</f>
        <v/>
      </c>
      <c r="J2029" s="193" t="str">
        <f ca="1">IF(AND(Table2[[#This Row],[Tên hàng hóa]]&lt;&gt;0,D2030=""),SUM(OFFSET(Table2[[#This Row],[Thành tiền]],0,0,-COUNTIF(Table2[Số HĐ],Table2[[#This Row],[Số HĐ]]))),"")</f>
        <v/>
      </c>
      <c r="K2029" s="192"/>
      <c r="L20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29" s="194"/>
    </row>
    <row r="2030" spans="1:13" ht="35.1" customHeight="1" x14ac:dyDescent="0.2">
      <c r="A2030" s="187"/>
      <c r="B2030" s="188"/>
      <c r="C2030" s="189" t="str">
        <f t="shared" si="50"/>
        <v/>
      </c>
      <c r="D2030" s="190"/>
      <c r="E2030" s="191" t="str">
        <f>IF(Table2[[#This Row],[Tên hàng hóa]]&lt;&gt;0,VLOOKUP(Table2[[#This Row],[Tên hàng hóa]],Table1[[Tên hàng hóa]:[Quy cách]],2,0),"")</f>
        <v/>
      </c>
      <c r="F2030" s="191" t="str">
        <f>IF(Table2[[#This Row],[Tên hàng hóa]]&lt;&gt;0,VLOOKUP(Table2[[#This Row],[Tên hàng hóa]],Table1[[Tên hàng hóa]:[ĐVT]],3,0),"")</f>
        <v/>
      </c>
      <c r="G2030" s="192"/>
      <c r="H2030" s="192"/>
      <c r="I2030" s="193" t="str">
        <f>IF(Table2[[#This Row],[Số lượng]]&lt;&gt;0,Table2[[#This Row],[Số lượng]]*Table2[[#This Row],[Đơn giá mua]],"")</f>
        <v/>
      </c>
      <c r="J2030" s="193" t="str">
        <f ca="1">IF(AND(Table2[[#This Row],[Tên hàng hóa]]&lt;&gt;0,D2031=""),SUM(OFFSET(Table2[[#This Row],[Thành tiền]],0,0,-COUNTIF(Table2[Số HĐ],Table2[[#This Row],[Số HĐ]]))),"")</f>
        <v/>
      </c>
      <c r="K2030" s="192"/>
      <c r="L20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30" s="194"/>
    </row>
    <row r="2031" spans="1:13" ht="35.1" customHeight="1" x14ac:dyDescent="0.2">
      <c r="A2031" s="187"/>
      <c r="B2031" s="188"/>
      <c r="C2031" s="189" t="str">
        <f t="shared" si="50"/>
        <v/>
      </c>
      <c r="D2031" s="190"/>
      <c r="E2031" s="191" t="str">
        <f>IF(Table2[[#This Row],[Tên hàng hóa]]&lt;&gt;0,VLOOKUP(Table2[[#This Row],[Tên hàng hóa]],Table1[[Tên hàng hóa]:[Quy cách]],2,0),"")</f>
        <v/>
      </c>
      <c r="F2031" s="191" t="str">
        <f>IF(Table2[[#This Row],[Tên hàng hóa]]&lt;&gt;0,VLOOKUP(Table2[[#This Row],[Tên hàng hóa]],Table1[[Tên hàng hóa]:[ĐVT]],3,0),"")</f>
        <v/>
      </c>
      <c r="G2031" s="192"/>
      <c r="H2031" s="192"/>
      <c r="I2031" s="193" t="str">
        <f>IF(Table2[[#This Row],[Số lượng]]&lt;&gt;0,Table2[[#This Row],[Số lượng]]*Table2[[#This Row],[Đơn giá mua]],"")</f>
        <v/>
      </c>
      <c r="J2031" s="193" t="str">
        <f ca="1">IF(AND(Table2[[#This Row],[Tên hàng hóa]]&lt;&gt;0,D2032=""),SUM(OFFSET(Table2[[#This Row],[Thành tiền]],0,0,-COUNTIF(Table2[Số HĐ],Table2[[#This Row],[Số HĐ]]))),"")</f>
        <v/>
      </c>
      <c r="K2031" s="192"/>
      <c r="L203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31" s="194"/>
    </row>
    <row r="2032" spans="1:13" ht="35.1" customHeight="1" x14ac:dyDescent="0.2">
      <c r="A2032" s="187"/>
      <c r="B2032" s="188"/>
      <c r="C2032" s="189" t="str">
        <f t="shared" si="50"/>
        <v/>
      </c>
      <c r="D2032" s="190"/>
      <c r="E2032" s="191" t="str">
        <f>IF(Table2[[#This Row],[Tên hàng hóa]]&lt;&gt;0,VLOOKUP(Table2[[#This Row],[Tên hàng hóa]],Table1[[Tên hàng hóa]:[Quy cách]],2,0),"")</f>
        <v/>
      </c>
      <c r="F2032" s="191" t="str">
        <f>IF(Table2[[#This Row],[Tên hàng hóa]]&lt;&gt;0,VLOOKUP(Table2[[#This Row],[Tên hàng hóa]],Table1[[Tên hàng hóa]:[ĐVT]],3,0),"")</f>
        <v/>
      </c>
      <c r="G2032" s="192"/>
      <c r="H2032" s="192"/>
      <c r="I2032" s="193" t="str">
        <f>IF(Table2[[#This Row],[Số lượng]]&lt;&gt;0,Table2[[#This Row],[Số lượng]]*Table2[[#This Row],[Đơn giá mua]],"")</f>
        <v/>
      </c>
      <c r="J2032" s="193" t="str">
        <f ca="1">IF(AND(Table2[[#This Row],[Tên hàng hóa]]&lt;&gt;0,D2033=""),SUM(OFFSET(Table2[[#This Row],[Thành tiền]],0,0,-COUNTIF(Table2[Số HĐ],Table2[[#This Row],[Số HĐ]]))),"")</f>
        <v/>
      </c>
      <c r="K2032" s="192"/>
      <c r="L20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32" s="194"/>
    </row>
    <row r="2033" spans="1:13" ht="35.1" customHeight="1" x14ac:dyDescent="0.2">
      <c r="A2033" s="187"/>
      <c r="B2033" s="188"/>
      <c r="C2033" s="189" t="str">
        <f t="shared" si="50"/>
        <v/>
      </c>
      <c r="D2033" s="190"/>
      <c r="E2033" s="191" t="str">
        <f>IF(Table2[[#This Row],[Tên hàng hóa]]&lt;&gt;0,VLOOKUP(Table2[[#This Row],[Tên hàng hóa]],Table1[[Tên hàng hóa]:[Quy cách]],2,0),"")</f>
        <v/>
      </c>
      <c r="F2033" s="191" t="str">
        <f>IF(Table2[[#This Row],[Tên hàng hóa]]&lt;&gt;0,VLOOKUP(Table2[[#This Row],[Tên hàng hóa]],Table1[[Tên hàng hóa]:[ĐVT]],3,0),"")</f>
        <v/>
      </c>
      <c r="G2033" s="192"/>
      <c r="H2033" s="192"/>
      <c r="I2033" s="193" t="str">
        <f>IF(Table2[[#This Row],[Số lượng]]&lt;&gt;0,Table2[[#This Row],[Số lượng]]*Table2[[#This Row],[Đơn giá mua]],"")</f>
        <v/>
      </c>
      <c r="J2033" s="193" t="str">
        <f ca="1">IF(AND(Table2[[#This Row],[Tên hàng hóa]]&lt;&gt;0,D2034=""),SUM(OFFSET(Table2[[#This Row],[Thành tiền]],0,0,-COUNTIF(Table2[Số HĐ],Table2[[#This Row],[Số HĐ]]))),"")</f>
        <v/>
      </c>
      <c r="K2033" s="192"/>
      <c r="L203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33" s="194"/>
    </row>
    <row r="2034" spans="1:13" ht="35.1" customHeight="1" x14ac:dyDescent="0.2">
      <c r="A2034" s="187"/>
      <c r="B2034" s="188"/>
      <c r="C2034" s="189" t="str">
        <f t="shared" si="50"/>
        <v/>
      </c>
      <c r="D2034" s="190"/>
      <c r="E2034" s="191" t="str">
        <f>IF(Table2[[#This Row],[Tên hàng hóa]]&lt;&gt;0,VLOOKUP(Table2[[#This Row],[Tên hàng hóa]],Table1[[Tên hàng hóa]:[Quy cách]],2,0),"")</f>
        <v/>
      </c>
      <c r="F2034" s="191" t="str">
        <f>IF(Table2[[#This Row],[Tên hàng hóa]]&lt;&gt;0,VLOOKUP(Table2[[#This Row],[Tên hàng hóa]],Table1[[Tên hàng hóa]:[ĐVT]],3,0),"")</f>
        <v/>
      </c>
      <c r="G2034" s="192"/>
      <c r="H2034" s="192"/>
      <c r="I2034" s="193" t="str">
        <f>IF(Table2[[#This Row],[Số lượng]]&lt;&gt;0,Table2[[#This Row],[Số lượng]]*Table2[[#This Row],[Đơn giá mua]],"")</f>
        <v/>
      </c>
      <c r="J2034" s="193" t="str">
        <f ca="1">IF(AND(Table2[[#This Row],[Tên hàng hóa]]&lt;&gt;0,D2035=""),SUM(OFFSET(Table2[[#This Row],[Thành tiền]],0,0,-COUNTIF(Table2[Số HĐ],Table2[[#This Row],[Số HĐ]]))),"")</f>
        <v/>
      </c>
      <c r="K2034" s="192"/>
      <c r="L20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34" s="194"/>
    </row>
    <row r="2035" spans="1:13" ht="35.1" customHeight="1" x14ac:dyDescent="0.2">
      <c r="A2035" s="187"/>
      <c r="B2035" s="188"/>
      <c r="C2035" s="189" t="str">
        <f t="shared" si="50"/>
        <v/>
      </c>
      <c r="D2035" s="190"/>
      <c r="E2035" s="191" t="str">
        <f>IF(Table2[[#This Row],[Tên hàng hóa]]&lt;&gt;0,VLOOKUP(Table2[[#This Row],[Tên hàng hóa]],Table1[[Tên hàng hóa]:[Quy cách]],2,0),"")</f>
        <v/>
      </c>
      <c r="F2035" s="191" t="str">
        <f>IF(Table2[[#This Row],[Tên hàng hóa]]&lt;&gt;0,VLOOKUP(Table2[[#This Row],[Tên hàng hóa]],Table1[[Tên hàng hóa]:[ĐVT]],3,0),"")</f>
        <v/>
      </c>
      <c r="G2035" s="192"/>
      <c r="H2035" s="192"/>
      <c r="I2035" s="193" t="str">
        <f>IF(Table2[[#This Row],[Số lượng]]&lt;&gt;0,Table2[[#This Row],[Số lượng]]*Table2[[#This Row],[Đơn giá mua]],"")</f>
        <v/>
      </c>
      <c r="J2035" s="193" t="str">
        <f ca="1">IF(AND(Table2[[#This Row],[Tên hàng hóa]]&lt;&gt;0,D2036=""),SUM(OFFSET(Table2[[#This Row],[Thành tiền]],0,0,-COUNTIF(Table2[Số HĐ],Table2[[#This Row],[Số HĐ]]))),"")</f>
        <v/>
      </c>
      <c r="K2035" s="192"/>
      <c r="L203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35" s="194"/>
    </row>
    <row r="2036" spans="1:13" ht="35.1" customHeight="1" x14ac:dyDescent="0.2">
      <c r="A2036" s="187"/>
      <c r="B2036" s="188"/>
      <c r="C2036" s="189" t="str">
        <f t="shared" si="50"/>
        <v/>
      </c>
      <c r="D2036" s="190"/>
      <c r="E2036" s="191" t="str">
        <f>IF(Table2[[#This Row],[Tên hàng hóa]]&lt;&gt;0,VLOOKUP(Table2[[#This Row],[Tên hàng hóa]],Table1[[Tên hàng hóa]:[Quy cách]],2,0),"")</f>
        <v/>
      </c>
      <c r="F2036" s="191" t="str">
        <f>IF(Table2[[#This Row],[Tên hàng hóa]]&lt;&gt;0,VLOOKUP(Table2[[#This Row],[Tên hàng hóa]],Table1[[Tên hàng hóa]:[ĐVT]],3,0),"")</f>
        <v/>
      </c>
      <c r="G2036" s="192"/>
      <c r="H2036" s="192"/>
      <c r="I2036" s="193" t="str">
        <f>IF(Table2[[#This Row],[Số lượng]]&lt;&gt;0,Table2[[#This Row],[Số lượng]]*Table2[[#This Row],[Đơn giá mua]],"")</f>
        <v/>
      </c>
      <c r="J2036" s="193" t="str">
        <f ca="1">IF(AND(Table2[[#This Row],[Tên hàng hóa]]&lt;&gt;0,D2037=""),SUM(OFFSET(Table2[[#This Row],[Thành tiền]],0,0,-COUNTIF(Table2[Số HĐ],Table2[[#This Row],[Số HĐ]]))),"")</f>
        <v/>
      </c>
      <c r="K2036" s="192"/>
      <c r="L20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36" s="194"/>
    </row>
    <row r="2037" spans="1:13" ht="35.1" customHeight="1" x14ac:dyDescent="0.2">
      <c r="A2037" s="187"/>
      <c r="B2037" s="188"/>
      <c r="C2037" s="189" t="str">
        <f t="shared" si="50"/>
        <v/>
      </c>
      <c r="D2037" s="190"/>
      <c r="E2037" s="191" t="str">
        <f>IF(Table2[[#This Row],[Tên hàng hóa]]&lt;&gt;0,VLOOKUP(Table2[[#This Row],[Tên hàng hóa]],Table1[[Tên hàng hóa]:[Quy cách]],2,0),"")</f>
        <v/>
      </c>
      <c r="F2037" s="191" t="str">
        <f>IF(Table2[[#This Row],[Tên hàng hóa]]&lt;&gt;0,VLOOKUP(Table2[[#This Row],[Tên hàng hóa]],Table1[[Tên hàng hóa]:[ĐVT]],3,0),"")</f>
        <v/>
      </c>
      <c r="G2037" s="192"/>
      <c r="H2037" s="192"/>
      <c r="I2037" s="193" t="str">
        <f>IF(Table2[[#This Row],[Số lượng]]&lt;&gt;0,Table2[[#This Row],[Số lượng]]*Table2[[#This Row],[Đơn giá mua]],"")</f>
        <v/>
      </c>
      <c r="J2037" s="193" t="str">
        <f ca="1">IF(AND(Table2[[#This Row],[Tên hàng hóa]]&lt;&gt;0,D2038=""),SUM(OFFSET(Table2[[#This Row],[Thành tiền]],0,0,-COUNTIF(Table2[Số HĐ],Table2[[#This Row],[Số HĐ]]))),"")</f>
        <v/>
      </c>
      <c r="K2037" s="192"/>
      <c r="L203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37" s="194"/>
    </row>
    <row r="2038" spans="1:13" ht="35.1" customHeight="1" x14ac:dyDescent="0.2">
      <c r="A2038" s="187"/>
      <c r="B2038" s="188"/>
      <c r="C2038" s="189" t="str">
        <f t="shared" si="50"/>
        <v/>
      </c>
      <c r="D2038" s="190"/>
      <c r="E2038" s="191" t="str">
        <f>IF(Table2[[#This Row],[Tên hàng hóa]]&lt;&gt;0,VLOOKUP(Table2[[#This Row],[Tên hàng hóa]],Table1[[Tên hàng hóa]:[Quy cách]],2,0),"")</f>
        <v/>
      </c>
      <c r="F2038" s="191" t="str">
        <f>IF(Table2[[#This Row],[Tên hàng hóa]]&lt;&gt;0,VLOOKUP(Table2[[#This Row],[Tên hàng hóa]],Table1[[Tên hàng hóa]:[ĐVT]],3,0),"")</f>
        <v/>
      </c>
      <c r="G2038" s="192"/>
      <c r="H2038" s="192"/>
      <c r="I2038" s="193" t="str">
        <f>IF(Table2[[#This Row],[Số lượng]]&lt;&gt;0,Table2[[#This Row],[Số lượng]]*Table2[[#This Row],[Đơn giá mua]],"")</f>
        <v/>
      </c>
      <c r="J2038" s="193" t="str">
        <f ca="1">IF(AND(Table2[[#This Row],[Tên hàng hóa]]&lt;&gt;0,D2039=""),SUM(OFFSET(Table2[[#This Row],[Thành tiền]],0,0,-COUNTIF(Table2[Số HĐ],Table2[[#This Row],[Số HĐ]]))),"")</f>
        <v/>
      </c>
      <c r="K2038" s="192"/>
      <c r="L20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38" s="194"/>
    </row>
    <row r="2039" spans="1:13" ht="35.1" customHeight="1" x14ac:dyDescent="0.2">
      <c r="A2039" s="187"/>
      <c r="B2039" s="188"/>
      <c r="C2039" s="189" t="str">
        <f t="shared" si="50"/>
        <v/>
      </c>
      <c r="D2039" s="190"/>
      <c r="E2039" s="191" t="str">
        <f>IF(Table2[[#This Row],[Tên hàng hóa]]&lt;&gt;0,VLOOKUP(Table2[[#This Row],[Tên hàng hóa]],Table1[[Tên hàng hóa]:[Quy cách]],2,0),"")</f>
        <v/>
      </c>
      <c r="F2039" s="191" t="str">
        <f>IF(Table2[[#This Row],[Tên hàng hóa]]&lt;&gt;0,VLOOKUP(Table2[[#This Row],[Tên hàng hóa]],Table1[[Tên hàng hóa]:[ĐVT]],3,0),"")</f>
        <v/>
      </c>
      <c r="G2039" s="192"/>
      <c r="H2039" s="192"/>
      <c r="I2039" s="193" t="str">
        <f>IF(Table2[[#This Row],[Số lượng]]&lt;&gt;0,Table2[[#This Row],[Số lượng]]*Table2[[#This Row],[Đơn giá mua]],"")</f>
        <v/>
      </c>
      <c r="J2039" s="193" t="str">
        <f ca="1">IF(AND(Table2[[#This Row],[Tên hàng hóa]]&lt;&gt;0,D2040=""),SUM(OFFSET(Table2[[#This Row],[Thành tiền]],0,0,-COUNTIF(Table2[Số HĐ],Table2[[#This Row],[Số HĐ]]))),"")</f>
        <v/>
      </c>
      <c r="K2039" s="192"/>
      <c r="L20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39" s="194"/>
    </row>
    <row r="2040" spans="1:13" ht="35.1" customHeight="1" x14ac:dyDescent="0.2">
      <c r="A2040" s="187"/>
      <c r="B2040" s="188"/>
      <c r="C2040" s="189" t="str">
        <f t="shared" si="50"/>
        <v/>
      </c>
      <c r="D2040" s="190"/>
      <c r="E2040" s="191" t="str">
        <f>IF(Table2[[#This Row],[Tên hàng hóa]]&lt;&gt;0,VLOOKUP(Table2[[#This Row],[Tên hàng hóa]],Table1[[Tên hàng hóa]:[Quy cách]],2,0),"")</f>
        <v/>
      </c>
      <c r="F2040" s="191" t="str">
        <f>IF(Table2[[#This Row],[Tên hàng hóa]]&lt;&gt;0,VLOOKUP(Table2[[#This Row],[Tên hàng hóa]],Table1[[Tên hàng hóa]:[ĐVT]],3,0),"")</f>
        <v/>
      </c>
      <c r="G2040" s="192"/>
      <c r="H2040" s="192"/>
      <c r="I2040" s="193" t="str">
        <f>IF(Table2[[#This Row],[Số lượng]]&lt;&gt;0,Table2[[#This Row],[Số lượng]]*Table2[[#This Row],[Đơn giá mua]],"")</f>
        <v/>
      </c>
      <c r="J2040" s="193" t="str">
        <f ca="1">IF(AND(Table2[[#This Row],[Tên hàng hóa]]&lt;&gt;0,D2041=""),SUM(OFFSET(Table2[[#This Row],[Thành tiền]],0,0,-COUNTIF(Table2[Số HĐ],Table2[[#This Row],[Số HĐ]]))),"")</f>
        <v/>
      </c>
      <c r="K2040" s="192"/>
      <c r="L20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40" s="194"/>
    </row>
    <row r="2041" spans="1:13" ht="35.1" customHeight="1" x14ac:dyDescent="0.2">
      <c r="A2041" s="187"/>
      <c r="B2041" s="188"/>
      <c r="C2041" s="189" t="str">
        <f t="shared" si="50"/>
        <v/>
      </c>
      <c r="D2041" s="190"/>
      <c r="E2041" s="191" t="str">
        <f>IF(Table2[[#This Row],[Tên hàng hóa]]&lt;&gt;0,VLOOKUP(Table2[[#This Row],[Tên hàng hóa]],Table1[[Tên hàng hóa]:[Quy cách]],2,0),"")</f>
        <v/>
      </c>
      <c r="F2041" s="191" t="str">
        <f>IF(Table2[[#This Row],[Tên hàng hóa]]&lt;&gt;0,VLOOKUP(Table2[[#This Row],[Tên hàng hóa]],Table1[[Tên hàng hóa]:[ĐVT]],3,0),"")</f>
        <v/>
      </c>
      <c r="G2041" s="192"/>
      <c r="H2041" s="192"/>
      <c r="I2041" s="193" t="str">
        <f>IF(Table2[[#This Row],[Số lượng]]&lt;&gt;0,Table2[[#This Row],[Số lượng]]*Table2[[#This Row],[Đơn giá mua]],"")</f>
        <v/>
      </c>
      <c r="J2041" s="193" t="str">
        <f ca="1">IF(AND(Table2[[#This Row],[Tên hàng hóa]]&lt;&gt;0,D2042=""),SUM(OFFSET(Table2[[#This Row],[Thành tiền]],0,0,-COUNTIF(Table2[Số HĐ],Table2[[#This Row],[Số HĐ]]))),"")</f>
        <v/>
      </c>
      <c r="K2041" s="192"/>
      <c r="L20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41" s="194"/>
    </row>
    <row r="2042" spans="1:13" ht="35.1" customHeight="1" x14ac:dyDescent="0.2">
      <c r="A2042" s="187"/>
      <c r="B2042" s="188"/>
      <c r="C2042" s="189" t="str">
        <f t="shared" si="50"/>
        <v/>
      </c>
      <c r="D2042" s="190"/>
      <c r="E2042" s="191" t="str">
        <f>IF(Table2[[#This Row],[Tên hàng hóa]]&lt;&gt;0,VLOOKUP(Table2[[#This Row],[Tên hàng hóa]],Table1[[Tên hàng hóa]:[Quy cách]],2,0),"")</f>
        <v/>
      </c>
      <c r="F2042" s="191" t="str">
        <f>IF(Table2[[#This Row],[Tên hàng hóa]]&lt;&gt;0,VLOOKUP(Table2[[#This Row],[Tên hàng hóa]],Table1[[Tên hàng hóa]:[ĐVT]],3,0),"")</f>
        <v/>
      </c>
      <c r="G2042" s="192"/>
      <c r="H2042" s="192"/>
      <c r="I2042" s="193" t="str">
        <f>IF(Table2[[#This Row],[Số lượng]]&lt;&gt;0,Table2[[#This Row],[Số lượng]]*Table2[[#This Row],[Đơn giá mua]],"")</f>
        <v/>
      </c>
      <c r="J2042" s="193" t="str">
        <f ca="1">IF(AND(Table2[[#This Row],[Tên hàng hóa]]&lt;&gt;0,D2043=""),SUM(OFFSET(Table2[[#This Row],[Thành tiền]],0,0,-COUNTIF(Table2[Số HĐ],Table2[[#This Row],[Số HĐ]]))),"")</f>
        <v/>
      </c>
      <c r="K2042" s="192"/>
      <c r="L20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42" s="194"/>
    </row>
    <row r="2043" spans="1:13" ht="35.1" customHeight="1" x14ac:dyDescent="0.2">
      <c r="A2043" s="187"/>
      <c r="B2043" s="188"/>
      <c r="C2043" s="189" t="str">
        <f t="shared" si="50"/>
        <v/>
      </c>
      <c r="D2043" s="190"/>
      <c r="E2043" s="191" t="str">
        <f>IF(Table2[[#This Row],[Tên hàng hóa]]&lt;&gt;0,VLOOKUP(Table2[[#This Row],[Tên hàng hóa]],Table1[[Tên hàng hóa]:[Quy cách]],2,0),"")</f>
        <v/>
      </c>
      <c r="F2043" s="191" t="str">
        <f>IF(Table2[[#This Row],[Tên hàng hóa]]&lt;&gt;0,VLOOKUP(Table2[[#This Row],[Tên hàng hóa]],Table1[[Tên hàng hóa]:[ĐVT]],3,0),"")</f>
        <v/>
      </c>
      <c r="G2043" s="192"/>
      <c r="H2043" s="192"/>
      <c r="I2043" s="193" t="str">
        <f>IF(Table2[[#This Row],[Số lượng]]&lt;&gt;0,Table2[[#This Row],[Số lượng]]*Table2[[#This Row],[Đơn giá mua]],"")</f>
        <v/>
      </c>
      <c r="J2043" s="193" t="str">
        <f ca="1">IF(AND(Table2[[#This Row],[Tên hàng hóa]]&lt;&gt;0,D2044=""),SUM(OFFSET(Table2[[#This Row],[Thành tiền]],0,0,-COUNTIF(Table2[Số HĐ],Table2[[#This Row],[Số HĐ]]))),"")</f>
        <v/>
      </c>
      <c r="K2043" s="192"/>
      <c r="L204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43" s="194"/>
    </row>
    <row r="2044" spans="1:13" ht="35.1" customHeight="1" x14ac:dyDescent="0.2">
      <c r="A2044" s="187"/>
      <c r="B2044" s="188"/>
      <c r="C2044" s="189" t="str">
        <f t="shared" si="50"/>
        <v/>
      </c>
      <c r="D2044" s="190"/>
      <c r="E2044" s="191" t="str">
        <f>IF(Table2[[#This Row],[Tên hàng hóa]]&lt;&gt;0,VLOOKUP(Table2[[#This Row],[Tên hàng hóa]],Table1[[Tên hàng hóa]:[Quy cách]],2,0),"")</f>
        <v/>
      </c>
      <c r="F2044" s="191" t="str">
        <f>IF(Table2[[#This Row],[Tên hàng hóa]]&lt;&gt;0,VLOOKUP(Table2[[#This Row],[Tên hàng hóa]],Table1[[Tên hàng hóa]:[ĐVT]],3,0),"")</f>
        <v/>
      </c>
      <c r="G2044" s="192"/>
      <c r="H2044" s="192"/>
      <c r="I2044" s="193" t="str">
        <f>IF(Table2[[#This Row],[Số lượng]]&lt;&gt;0,Table2[[#This Row],[Số lượng]]*Table2[[#This Row],[Đơn giá mua]],"")</f>
        <v/>
      </c>
      <c r="J2044" s="193" t="str">
        <f ca="1">IF(AND(Table2[[#This Row],[Tên hàng hóa]]&lt;&gt;0,D2045=""),SUM(OFFSET(Table2[[#This Row],[Thành tiền]],0,0,-COUNTIF(Table2[Số HĐ],Table2[[#This Row],[Số HĐ]]))),"")</f>
        <v/>
      </c>
      <c r="K2044" s="192"/>
      <c r="L20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44" s="194"/>
    </row>
    <row r="2045" spans="1:13" ht="35.1" customHeight="1" x14ac:dyDescent="0.2">
      <c r="A2045" s="187"/>
      <c r="B2045" s="188"/>
      <c r="C2045" s="189" t="str">
        <f t="shared" si="50"/>
        <v/>
      </c>
      <c r="D2045" s="190"/>
      <c r="E2045" s="191" t="str">
        <f>IF(Table2[[#This Row],[Tên hàng hóa]]&lt;&gt;0,VLOOKUP(Table2[[#This Row],[Tên hàng hóa]],Table1[[Tên hàng hóa]:[Quy cách]],2,0),"")</f>
        <v/>
      </c>
      <c r="F2045" s="191" t="str">
        <f>IF(Table2[[#This Row],[Tên hàng hóa]]&lt;&gt;0,VLOOKUP(Table2[[#This Row],[Tên hàng hóa]],Table1[[Tên hàng hóa]:[ĐVT]],3,0),"")</f>
        <v/>
      </c>
      <c r="G2045" s="192"/>
      <c r="H2045" s="192"/>
      <c r="I2045" s="193" t="str">
        <f>IF(Table2[[#This Row],[Số lượng]]&lt;&gt;0,Table2[[#This Row],[Số lượng]]*Table2[[#This Row],[Đơn giá mua]],"")</f>
        <v/>
      </c>
      <c r="J2045" s="193" t="str">
        <f ca="1">IF(AND(Table2[[#This Row],[Tên hàng hóa]]&lt;&gt;0,D2046=""),SUM(OFFSET(Table2[[#This Row],[Thành tiền]],0,0,-COUNTIF(Table2[Số HĐ],Table2[[#This Row],[Số HĐ]]))),"")</f>
        <v/>
      </c>
      <c r="K2045" s="192"/>
      <c r="L204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45" s="194"/>
    </row>
    <row r="2046" spans="1:13" ht="35.1" customHeight="1" x14ac:dyDescent="0.2">
      <c r="A2046" s="187"/>
      <c r="B2046" s="188"/>
      <c r="C2046" s="189" t="str">
        <f t="shared" si="50"/>
        <v/>
      </c>
      <c r="D2046" s="190"/>
      <c r="E2046" s="191" t="str">
        <f>IF(Table2[[#This Row],[Tên hàng hóa]]&lt;&gt;0,VLOOKUP(Table2[[#This Row],[Tên hàng hóa]],Table1[[Tên hàng hóa]:[Quy cách]],2,0),"")</f>
        <v/>
      </c>
      <c r="F2046" s="191" t="str">
        <f>IF(Table2[[#This Row],[Tên hàng hóa]]&lt;&gt;0,VLOOKUP(Table2[[#This Row],[Tên hàng hóa]],Table1[[Tên hàng hóa]:[ĐVT]],3,0),"")</f>
        <v/>
      </c>
      <c r="G2046" s="192"/>
      <c r="H2046" s="192"/>
      <c r="I2046" s="193" t="str">
        <f>IF(Table2[[#This Row],[Số lượng]]&lt;&gt;0,Table2[[#This Row],[Số lượng]]*Table2[[#This Row],[Đơn giá mua]],"")</f>
        <v/>
      </c>
      <c r="J2046" s="193" t="str">
        <f ca="1">IF(AND(Table2[[#This Row],[Tên hàng hóa]]&lt;&gt;0,D2047=""),SUM(OFFSET(Table2[[#This Row],[Thành tiền]],0,0,-COUNTIF(Table2[Số HĐ],Table2[[#This Row],[Số HĐ]]))),"")</f>
        <v/>
      </c>
      <c r="K2046" s="192"/>
      <c r="L20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46" s="194"/>
    </row>
    <row r="2047" spans="1:13" ht="35.1" customHeight="1" x14ac:dyDescent="0.2">
      <c r="A2047" s="187"/>
      <c r="B2047" s="188"/>
      <c r="C2047" s="189" t="str">
        <f t="shared" si="50"/>
        <v/>
      </c>
      <c r="D2047" s="190"/>
      <c r="E2047" s="191" t="str">
        <f>IF(Table2[[#This Row],[Tên hàng hóa]]&lt;&gt;0,VLOOKUP(Table2[[#This Row],[Tên hàng hóa]],Table1[[Tên hàng hóa]:[Quy cách]],2,0),"")</f>
        <v/>
      </c>
      <c r="F2047" s="191" t="str">
        <f>IF(Table2[[#This Row],[Tên hàng hóa]]&lt;&gt;0,VLOOKUP(Table2[[#This Row],[Tên hàng hóa]],Table1[[Tên hàng hóa]:[ĐVT]],3,0),"")</f>
        <v/>
      </c>
      <c r="G2047" s="192"/>
      <c r="H2047" s="192"/>
      <c r="I2047" s="193" t="str">
        <f>IF(Table2[[#This Row],[Số lượng]]&lt;&gt;0,Table2[[#This Row],[Số lượng]]*Table2[[#This Row],[Đơn giá mua]],"")</f>
        <v/>
      </c>
      <c r="J2047" s="193" t="str">
        <f ca="1">IF(AND(Table2[[#This Row],[Tên hàng hóa]]&lt;&gt;0,D2048=""),SUM(OFFSET(Table2[[#This Row],[Thành tiền]],0,0,-COUNTIF(Table2[Số HĐ],Table2[[#This Row],[Số HĐ]]))),"")</f>
        <v/>
      </c>
      <c r="K2047" s="192"/>
      <c r="L20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47" s="194"/>
    </row>
    <row r="2048" spans="1:13" ht="35.1" customHeight="1" x14ac:dyDescent="0.2">
      <c r="A2048" s="187"/>
      <c r="B2048" s="188"/>
      <c r="C2048" s="189" t="str">
        <f t="shared" si="50"/>
        <v/>
      </c>
      <c r="D2048" s="190"/>
      <c r="E2048" s="191" t="str">
        <f>IF(Table2[[#This Row],[Tên hàng hóa]]&lt;&gt;0,VLOOKUP(Table2[[#This Row],[Tên hàng hóa]],Table1[[Tên hàng hóa]:[Quy cách]],2,0),"")</f>
        <v/>
      </c>
      <c r="F2048" s="191" t="str">
        <f>IF(Table2[[#This Row],[Tên hàng hóa]]&lt;&gt;0,VLOOKUP(Table2[[#This Row],[Tên hàng hóa]],Table1[[Tên hàng hóa]:[ĐVT]],3,0),"")</f>
        <v/>
      </c>
      <c r="G2048" s="192"/>
      <c r="H2048" s="192"/>
      <c r="I2048" s="193" t="str">
        <f>IF(Table2[[#This Row],[Số lượng]]&lt;&gt;0,Table2[[#This Row],[Số lượng]]*Table2[[#This Row],[Đơn giá mua]],"")</f>
        <v/>
      </c>
      <c r="J2048" s="193" t="str">
        <f ca="1">IF(AND(Table2[[#This Row],[Tên hàng hóa]]&lt;&gt;0,D2049=""),SUM(OFFSET(Table2[[#This Row],[Thành tiền]],0,0,-COUNTIF(Table2[Số HĐ],Table2[[#This Row],[Số HĐ]]))),"")</f>
        <v/>
      </c>
      <c r="K2048" s="192"/>
      <c r="L204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48" s="194"/>
    </row>
    <row r="2049" spans="1:13" ht="35.1" customHeight="1" x14ac:dyDescent="0.2">
      <c r="A2049" s="187"/>
      <c r="B2049" s="188"/>
      <c r="C2049" s="189" t="str">
        <f t="shared" si="50"/>
        <v/>
      </c>
      <c r="D2049" s="190"/>
      <c r="E2049" s="191" t="str">
        <f>IF(Table2[[#This Row],[Tên hàng hóa]]&lt;&gt;0,VLOOKUP(Table2[[#This Row],[Tên hàng hóa]],Table1[[Tên hàng hóa]:[Quy cách]],2,0),"")</f>
        <v/>
      </c>
      <c r="F2049" s="191" t="str">
        <f>IF(Table2[[#This Row],[Tên hàng hóa]]&lt;&gt;0,VLOOKUP(Table2[[#This Row],[Tên hàng hóa]],Table1[[Tên hàng hóa]:[ĐVT]],3,0),"")</f>
        <v/>
      </c>
      <c r="G2049" s="192"/>
      <c r="H2049" s="192"/>
      <c r="I2049" s="193" t="str">
        <f>IF(Table2[[#This Row],[Số lượng]]&lt;&gt;0,Table2[[#This Row],[Số lượng]]*Table2[[#This Row],[Đơn giá mua]],"")</f>
        <v/>
      </c>
      <c r="J2049" s="193" t="str">
        <f ca="1">IF(AND(Table2[[#This Row],[Tên hàng hóa]]&lt;&gt;0,D2050=""),SUM(OFFSET(Table2[[#This Row],[Thành tiền]],0,0,-COUNTIF(Table2[Số HĐ],Table2[[#This Row],[Số HĐ]]))),"")</f>
        <v/>
      </c>
      <c r="K2049" s="192"/>
      <c r="L20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49" s="194"/>
    </row>
    <row r="2050" spans="1:13" ht="35.1" customHeight="1" x14ac:dyDescent="0.2">
      <c r="A2050" s="187"/>
      <c r="B2050" s="188"/>
      <c r="C2050" s="189" t="str">
        <f t="shared" si="50"/>
        <v/>
      </c>
      <c r="D2050" s="190"/>
      <c r="E2050" s="191" t="str">
        <f>IF(Table2[[#This Row],[Tên hàng hóa]]&lt;&gt;0,VLOOKUP(Table2[[#This Row],[Tên hàng hóa]],Table1[[Tên hàng hóa]:[Quy cách]],2,0),"")</f>
        <v/>
      </c>
      <c r="F2050" s="191" t="str">
        <f>IF(Table2[[#This Row],[Tên hàng hóa]]&lt;&gt;0,VLOOKUP(Table2[[#This Row],[Tên hàng hóa]],Table1[[Tên hàng hóa]:[ĐVT]],3,0),"")</f>
        <v/>
      </c>
      <c r="G2050" s="192"/>
      <c r="H2050" s="192"/>
      <c r="I2050" s="193" t="str">
        <f>IF(Table2[[#This Row],[Số lượng]]&lt;&gt;0,Table2[[#This Row],[Số lượng]]*Table2[[#This Row],[Đơn giá mua]],"")</f>
        <v/>
      </c>
      <c r="J2050" s="193" t="str">
        <f ca="1">IF(AND(Table2[[#This Row],[Tên hàng hóa]]&lt;&gt;0,D2051=""),SUM(OFFSET(Table2[[#This Row],[Thành tiền]],0,0,-COUNTIF(Table2[Số HĐ],Table2[[#This Row],[Số HĐ]]))),"")</f>
        <v/>
      </c>
      <c r="K2050" s="192"/>
      <c r="L20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50" s="194"/>
    </row>
    <row r="2051" spans="1:13" ht="35.1" customHeight="1" x14ac:dyDescent="0.2">
      <c r="A2051" s="187"/>
      <c r="B2051" s="188"/>
      <c r="C2051" s="189" t="str">
        <f t="shared" si="50"/>
        <v/>
      </c>
      <c r="D2051" s="190"/>
      <c r="E2051" s="191" t="str">
        <f>IF(Table2[[#This Row],[Tên hàng hóa]]&lt;&gt;0,VLOOKUP(Table2[[#This Row],[Tên hàng hóa]],Table1[[Tên hàng hóa]:[Quy cách]],2,0),"")</f>
        <v/>
      </c>
      <c r="F2051" s="191" t="str">
        <f>IF(Table2[[#This Row],[Tên hàng hóa]]&lt;&gt;0,VLOOKUP(Table2[[#This Row],[Tên hàng hóa]],Table1[[Tên hàng hóa]:[ĐVT]],3,0),"")</f>
        <v/>
      </c>
      <c r="G2051" s="192"/>
      <c r="H2051" s="192"/>
      <c r="I2051" s="193" t="str">
        <f>IF(Table2[[#This Row],[Số lượng]]&lt;&gt;0,Table2[[#This Row],[Số lượng]]*Table2[[#This Row],[Đơn giá mua]],"")</f>
        <v/>
      </c>
      <c r="J2051" s="193" t="str">
        <f ca="1">IF(AND(Table2[[#This Row],[Tên hàng hóa]]&lt;&gt;0,D2052=""),SUM(OFFSET(Table2[[#This Row],[Thành tiền]],0,0,-COUNTIF(Table2[Số HĐ],Table2[[#This Row],[Số HĐ]]))),"")</f>
        <v/>
      </c>
      <c r="K2051" s="192"/>
      <c r="L20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51" s="194"/>
    </row>
    <row r="2052" spans="1:13" ht="35.1" customHeight="1" x14ac:dyDescent="0.2">
      <c r="A2052" s="187"/>
      <c r="B2052" s="188"/>
      <c r="C2052" s="189" t="str">
        <f t="shared" si="50"/>
        <v/>
      </c>
      <c r="D2052" s="190"/>
      <c r="E2052" s="191" t="str">
        <f>IF(Table2[[#This Row],[Tên hàng hóa]]&lt;&gt;0,VLOOKUP(Table2[[#This Row],[Tên hàng hóa]],Table1[[Tên hàng hóa]:[Quy cách]],2,0),"")</f>
        <v/>
      </c>
      <c r="F2052" s="191" t="str">
        <f>IF(Table2[[#This Row],[Tên hàng hóa]]&lt;&gt;0,VLOOKUP(Table2[[#This Row],[Tên hàng hóa]],Table1[[Tên hàng hóa]:[ĐVT]],3,0),"")</f>
        <v/>
      </c>
      <c r="G2052" s="192"/>
      <c r="H2052" s="192"/>
      <c r="I2052" s="193" t="str">
        <f>IF(Table2[[#This Row],[Số lượng]]&lt;&gt;0,Table2[[#This Row],[Số lượng]]*Table2[[#This Row],[Đơn giá mua]],"")</f>
        <v/>
      </c>
      <c r="J2052" s="193" t="str">
        <f ca="1">IF(AND(Table2[[#This Row],[Tên hàng hóa]]&lt;&gt;0,D2053=""),SUM(OFFSET(Table2[[#This Row],[Thành tiền]],0,0,-COUNTIF(Table2[Số HĐ],Table2[[#This Row],[Số HĐ]]))),"")</f>
        <v/>
      </c>
      <c r="K2052" s="192"/>
      <c r="L20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52" s="194"/>
    </row>
    <row r="2053" spans="1:13" ht="35.1" customHeight="1" x14ac:dyDescent="0.2">
      <c r="A2053" s="187"/>
      <c r="B2053" s="188"/>
      <c r="C2053" s="189" t="str">
        <f t="shared" si="50"/>
        <v/>
      </c>
      <c r="D2053" s="190"/>
      <c r="E2053" s="191" t="str">
        <f>IF(Table2[[#This Row],[Tên hàng hóa]]&lt;&gt;0,VLOOKUP(Table2[[#This Row],[Tên hàng hóa]],Table1[[Tên hàng hóa]:[Quy cách]],2,0),"")</f>
        <v/>
      </c>
      <c r="F2053" s="191" t="str">
        <f>IF(Table2[[#This Row],[Tên hàng hóa]]&lt;&gt;0,VLOOKUP(Table2[[#This Row],[Tên hàng hóa]],Table1[[Tên hàng hóa]:[ĐVT]],3,0),"")</f>
        <v/>
      </c>
      <c r="G2053" s="192"/>
      <c r="H2053" s="192"/>
      <c r="I2053" s="193" t="str">
        <f>IF(Table2[[#This Row],[Số lượng]]&lt;&gt;0,Table2[[#This Row],[Số lượng]]*Table2[[#This Row],[Đơn giá mua]],"")</f>
        <v/>
      </c>
      <c r="J2053" s="193" t="str">
        <f ca="1">IF(AND(Table2[[#This Row],[Tên hàng hóa]]&lt;&gt;0,D2054=""),SUM(OFFSET(Table2[[#This Row],[Thành tiền]],0,0,-COUNTIF(Table2[Số HĐ],Table2[[#This Row],[Số HĐ]]))),"")</f>
        <v/>
      </c>
      <c r="K2053" s="192"/>
      <c r="L20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53" s="194"/>
    </row>
    <row r="2054" spans="1:13" ht="35.1" customHeight="1" x14ac:dyDescent="0.2">
      <c r="A2054" s="187"/>
      <c r="B2054" s="188"/>
      <c r="C2054" s="189" t="str">
        <f t="shared" si="50"/>
        <v/>
      </c>
      <c r="D2054" s="190"/>
      <c r="E2054" s="191" t="str">
        <f>IF(Table2[[#This Row],[Tên hàng hóa]]&lt;&gt;0,VLOOKUP(Table2[[#This Row],[Tên hàng hóa]],Table1[[Tên hàng hóa]:[Quy cách]],2,0),"")</f>
        <v/>
      </c>
      <c r="F2054" s="191" t="str">
        <f>IF(Table2[[#This Row],[Tên hàng hóa]]&lt;&gt;0,VLOOKUP(Table2[[#This Row],[Tên hàng hóa]],Table1[[Tên hàng hóa]:[ĐVT]],3,0),"")</f>
        <v/>
      </c>
      <c r="G2054" s="192"/>
      <c r="H2054" s="192"/>
      <c r="I2054" s="193" t="str">
        <f>IF(Table2[[#This Row],[Số lượng]]&lt;&gt;0,Table2[[#This Row],[Số lượng]]*Table2[[#This Row],[Đơn giá mua]],"")</f>
        <v/>
      </c>
      <c r="J2054" s="193" t="str">
        <f ca="1">IF(AND(Table2[[#This Row],[Tên hàng hóa]]&lt;&gt;0,D2055=""),SUM(OFFSET(Table2[[#This Row],[Thành tiền]],0,0,-COUNTIF(Table2[Số HĐ],Table2[[#This Row],[Số HĐ]]))),"")</f>
        <v/>
      </c>
      <c r="K2054" s="192"/>
      <c r="L205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54" s="194"/>
    </row>
    <row r="2055" spans="1:13" ht="35.1" customHeight="1" x14ac:dyDescent="0.2">
      <c r="A2055" s="187"/>
      <c r="B2055" s="188"/>
      <c r="C2055" s="189" t="str">
        <f t="shared" si="50"/>
        <v/>
      </c>
      <c r="D2055" s="190"/>
      <c r="E2055" s="191" t="str">
        <f>IF(Table2[[#This Row],[Tên hàng hóa]]&lt;&gt;0,VLOOKUP(Table2[[#This Row],[Tên hàng hóa]],Table1[[Tên hàng hóa]:[Quy cách]],2,0),"")</f>
        <v/>
      </c>
      <c r="F2055" s="191" t="str">
        <f>IF(Table2[[#This Row],[Tên hàng hóa]]&lt;&gt;0,VLOOKUP(Table2[[#This Row],[Tên hàng hóa]],Table1[[Tên hàng hóa]:[ĐVT]],3,0),"")</f>
        <v/>
      </c>
      <c r="G2055" s="192"/>
      <c r="H2055" s="192"/>
      <c r="I2055" s="193" t="str">
        <f>IF(Table2[[#This Row],[Số lượng]]&lt;&gt;0,Table2[[#This Row],[Số lượng]]*Table2[[#This Row],[Đơn giá mua]],"")</f>
        <v/>
      </c>
      <c r="J2055" s="193" t="str">
        <f ca="1">IF(AND(Table2[[#This Row],[Tên hàng hóa]]&lt;&gt;0,D2056=""),SUM(OFFSET(Table2[[#This Row],[Thành tiền]],0,0,-COUNTIF(Table2[Số HĐ],Table2[[#This Row],[Số HĐ]]))),"")</f>
        <v/>
      </c>
      <c r="K2055" s="192"/>
      <c r="L20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55" s="194"/>
    </row>
    <row r="2056" spans="1:13" ht="35.1" customHeight="1" x14ac:dyDescent="0.2">
      <c r="A2056" s="187"/>
      <c r="B2056" s="188"/>
      <c r="C2056" s="189" t="str">
        <f t="shared" si="50"/>
        <v/>
      </c>
      <c r="D2056" s="190"/>
      <c r="E2056" s="191" t="str">
        <f>IF(Table2[[#This Row],[Tên hàng hóa]]&lt;&gt;0,VLOOKUP(Table2[[#This Row],[Tên hàng hóa]],Table1[[Tên hàng hóa]:[Quy cách]],2,0),"")</f>
        <v/>
      </c>
      <c r="F2056" s="191" t="str">
        <f>IF(Table2[[#This Row],[Tên hàng hóa]]&lt;&gt;0,VLOOKUP(Table2[[#This Row],[Tên hàng hóa]],Table1[[Tên hàng hóa]:[ĐVT]],3,0),"")</f>
        <v/>
      </c>
      <c r="G2056" s="192"/>
      <c r="H2056" s="192"/>
      <c r="I2056" s="193" t="str">
        <f>IF(Table2[[#This Row],[Số lượng]]&lt;&gt;0,Table2[[#This Row],[Số lượng]]*Table2[[#This Row],[Đơn giá mua]],"")</f>
        <v/>
      </c>
      <c r="J2056" s="193" t="str">
        <f ca="1">IF(AND(Table2[[#This Row],[Tên hàng hóa]]&lt;&gt;0,D2057=""),SUM(OFFSET(Table2[[#This Row],[Thành tiền]],0,0,-COUNTIF(Table2[Số HĐ],Table2[[#This Row],[Số HĐ]]))),"")</f>
        <v/>
      </c>
      <c r="K2056" s="192"/>
      <c r="L205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56" s="194"/>
    </row>
    <row r="2057" spans="1:13" ht="35.1" customHeight="1" x14ac:dyDescent="0.2">
      <c r="A2057" s="187"/>
      <c r="B2057" s="188"/>
      <c r="C2057" s="189" t="str">
        <f t="shared" si="50"/>
        <v/>
      </c>
      <c r="D2057" s="190"/>
      <c r="E2057" s="191" t="str">
        <f>IF(Table2[[#This Row],[Tên hàng hóa]]&lt;&gt;0,VLOOKUP(Table2[[#This Row],[Tên hàng hóa]],Table1[[Tên hàng hóa]:[Quy cách]],2,0),"")</f>
        <v/>
      </c>
      <c r="F2057" s="191" t="str">
        <f>IF(Table2[[#This Row],[Tên hàng hóa]]&lt;&gt;0,VLOOKUP(Table2[[#This Row],[Tên hàng hóa]],Table1[[Tên hàng hóa]:[ĐVT]],3,0),"")</f>
        <v/>
      </c>
      <c r="G2057" s="192"/>
      <c r="H2057" s="192"/>
      <c r="I2057" s="193" t="str">
        <f>IF(Table2[[#This Row],[Số lượng]]&lt;&gt;0,Table2[[#This Row],[Số lượng]]*Table2[[#This Row],[Đơn giá mua]],"")</f>
        <v/>
      </c>
      <c r="J2057" s="193" t="str">
        <f ca="1">IF(AND(Table2[[#This Row],[Tên hàng hóa]]&lt;&gt;0,D2058=""),SUM(OFFSET(Table2[[#This Row],[Thành tiền]],0,0,-COUNTIF(Table2[Số HĐ],Table2[[#This Row],[Số HĐ]]))),"")</f>
        <v/>
      </c>
      <c r="K2057" s="192"/>
      <c r="L20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57" s="194"/>
    </row>
    <row r="2058" spans="1:13" ht="35.1" customHeight="1" x14ac:dyDescent="0.2">
      <c r="A2058" s="187"/>
      <c r="B2058" s="188"/>
      <c r="C2058" s="189" t="str">
        <f t="shared" si="50"/>
        <v/>
      </c>
      <c r="D2058" s="190"/>
      <c r="E2058" s="191" t="str">
        <f>IF(Table2[[#This Row],[Tên hàng hóa]]&lt;&gt;0,VLOOKUP(Table2[[#This Row],[Tên hàng hóa]],Table1[[Tên hàng hóa]:[Quy cách]],2,0),"")</f>
        <v/>
      </c>
      <c r="F2058" s="191" t="str">
        <f>IF(Table2[[#This Row],[Tên hàng hóa]]&lt;&gt;0,VLOOKUP(Table2[[#This Row],[Tên hàng hóa]],Table1[[Tên hàng hóa]:[ĐVT]],3,0),"")</f>
        <v/>
      </c>
      <c r="G2058" s="192"/>
      <c r="H2058" s="192"/>
      <c r="I2058" s="193" t="str">
        <f>IF(Table2[[#This Row],[Số lượng]]&lt;&gt;0,Table2[[#This Row],[Số lượng]]*Table2[[#This Row],[Đơn giá mua]],"")</f>
        <v/>
      </c>
      <c r="J2058" s="193" t="str">
        <f ca="1">IF(AND(Table2[[#This Row],[Tên hàng hóa]]&lt;&gt;0,D2059=""),SUM(OFFSET(Table2[[#This Row],[Thành tiền]],0,0,-COUNTIF(Table2[Số HĐ],Table2[[#This Row],[Số HĐ]]))),"")</f>
        <v/>
      </c>
      <c r="K2058" s="192"/>
      <c r="L205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58" s="194"/>
    </row>
    <row r="2059" spans="1:13" ht="35.1" customHeight="1" x14ac:dyDescent="0.2">
      <c r="A2059" s="187"/>
      <c r="B2059" s="188"/>
      <c r="C2059" s="189" t="str">
        <f t="shared" si="50"/>
        <v/>
      </c>
      <c r="D2059" s="190"/>
      <c r="E2059" s="191" t="str">
        <f>IF(Table2[[#This Row],[Tên hàng hóa]]&lt;&gt;0,VLOOKUP(Table2[[#This Row],[Tên hàng hóa]],Table1[[Tên hàng hóa]:[Quy cách]],2,0),"")</f>
        <v/>
      </c>
      <c r="F2059" s="191" t="str">
        <f>IF(Table2[[#This Row],[Tên hàng hóa]]&lt;&gt;0,VLOOKUP(Table2[[#This Row],[Tên hàng hóa]],Table1[[Tên hàng hóa]:[ĐVT]],3,0),"")</f>
        <v/>
      </c>
      <c r="G2059" s="192"/>
      <c r="H2059" s="192"/>
      <c r="I2059" s="193" t="str">
        <f>IF(Table2[[#This Row],[Số lượng]]&lt;&gt;0,Table2[[#This Row],[Số lượng]]*Table2[[#This Row],[Đơn giá mua]],"")</f>
        <v/>
      </c>
      <c r="J2059" s="193" t="str">
        <f ca="1">IF(AND(Table2[[#This Row],[Tên hàng hóa]]&lt;&gt;0,D2060=""),SUM(OFFSET(Table2[[#This Row],[Thành tiền]],0,0,-COUNTIF(Table2[Số HĐ],Table2[[#This Row],[Số HĐ]]))),"")</f>
        <v/>
      </c>
      <c r="K2059" s="192"/>
      <c r="L20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59" s="194"/>
    </row>
    <row r="2060" spans="1:13" ht="35.1" customHeight="1" x14ac:dyDescent="0.2">
      <c r="A2060" s="187"/>
      <c r="B2060" s="188"/>
      <c r="C2060" s="189" t="str">
        <f t="shared" si="50"/>
        <v/>
      </c>
      <c r="D2060" s="190"/>
      <c r="E2060" s="191" t="str">
        <f>IF(Table2[[#This Row],[Tên hàng hóa]]&lt;&gt;0,VLOOKUP(Table2[[#This Row],[Tên hàng hóa]],Table1[[Tên hàng hóa]:[Quy cách]],2,0),"")</f>
        <v/>
      </c>
      <c r="F2060" s="191" t="str">
        <f>IF(Table2[[#This Row],[Tên hàng hóa]]&lt;&gt;0,VLOOKUP(Table2[[#This Row],[Tên hàng hóa]],Table1[[Tên hàng hóa]:[ĐVT]],3,0),"")</f>
        <v/>
      </c>
      <c r="G2060" s="192"/>
      <c r="H2060" s="192"/>
      <c r="I2060" s="193" t="str">
        <f>IF(Table2[[#This Row],[Số lượng]]&lt;&gt;0,Table2[[#This Row],[Số lượng]]*Table2[[#This Row],[Đơn giá mua]],"")</f>
        <v/>
      </c>
      <c r="J2060" s="193" t="str">
        <f ca="1">IF(AND(Table2[[#This Row],[Tên hàng hóa]]&lt;&gt;0,D2061=""),SUM(OFFSET(Table2[[#This Row],[Thành tiền]],0,0,-COUNTIF(Table2[Số HĐ],Table2[[#This Row],[Số HĐ]]))),"")</f>
        <v/>
      </c>
      <c r="K2060" s="192"/>
      <c r="L206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60" s="194"/>
    </row>
    <row r="2061" spans="1:13" ht="35.1" customHeight="1" x14ac:dyDescent="0.2">
      <c r="A2061" s="187"/>
      <c r="B2061" s="188"/>
      <c r="C2061" s="189" t="str">
        <f t="shared" si="50"/>
        <v/>
      </c>
      <c r="D2061" s="190"/>
      <c r="E2061" s="191" t="str">
        <f>IF(Table2[[#This Row],[Tên hàng hóa]]&lt;&gt;0,VLOOKUP(Table2[[#This Row],[Tên hàng hóa]],Table1[[Tên hàng hóa]:[Quy cách]],2,0),"")</f>
        <v/>
      </c>
      <c r="F2061" s="191" t="str">
        <f>IF(Table2[[#This Row],[Tên hàng hóa]]&lt;&gt;0,VLOOKUP(Table2[[#This Row],[Tên hàng hóa]],Table1[[Tên hàng hóa]:[ĐVT]],3,0),"")</f>
        <v/>
      </c>
      <c r="G2061" s="192"/>
      <c r="H2061" s="192"/>
      <c r="I2061" s="193" t="str">
        <f>IF(Table2[[#This Row],[Số lượng]]&lt;&gt;0,Table2[[#This Row],[Số lượng]]*Table2[[#This Row],[Đơn giá mua]],"")</f>
        <v/>
      </c>
      <c r="J2061" s="193" t="str">
        <f ca="1">IF(AND(Table2[[#This Row],[Tên hàng hóa]]&lt;&gt;0,D2062=""),SUM(OFFSET(Table2[[#This Row],[Thành tiền]],0,0,-COUNTIF(Table2[Số HĐ],Table2[[#This Row],[Số HĐ]]))),"")</f>
        <v/>
      </c>
      <c r="K2061" s="192"/>
      <c r="L20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61" s="194"/>
    </row>
    <row r="2062" spans="1:13" ht="35.1" customHeight="1" x14ac:dyDescent="0.2">
      <c r="A2062" s="187"/>
      <c r="B2062" s="188"/>
      <c r="C2062" s="189" t="str">
        <f t="shared" si="50"/>
        <v/>
      </c>
      <c r="D2062" s="190"/>
      <c r="E2062" s="191" t="str">
        <f>IF(Table2[[#This Row],[Tên hàng hóa]]&lt;&gt;0,VLOOKUP(Table2[[#This Row],[Tên hàng hóa]],Table1[[Tên hàng hóa]:[Quy cách]],2,0),"")</f>
        <v/>
      </c>
      <c r="F2062" s="191" t="str">
        <f>IF(Table2[[#This Row],[Tên hàng hóa]]&lt;&gt;0,VLOOKUP(Table2[[#This Row],[Tên hàng hóa]],Table1[[Tên hàng hóa]:[ĐVT]],3,0),"")</f>
        <v/>
      </c>
      <c r="G2062" s="192"/>
      <c r="H2062" s="192"/>
      <c r="I2062" s="193" t="str">
        <f>IF(Table2[[#This Row],[Số lượng]]&lt;&gt;0,Table2[[#This Row],[Số lượng]]*Table2[[#This Row],[Đơn giá mua]],"")</f>
        <v/>
      </c>
      <c r="J2062" s="193" t="str">
        <f ca="1">IF(AND(Table2[[#This Row],[Tên hàng hóa]]&lt;&gt;0,D2063=""),SUM(OFFSET(Table2[[#This Row],[Thành tiền]],0,0,-COUNTIF(Table2[Số HĐ],Table2[[#This Row],[Số HĐ]]))),"")</f>
        <v/>
      </c>
      <c r="K2062" s="192"/>
      <c r="L20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62" s="194"/>
    </row>
    <row r="2063" spans="1:13" ht="35.1" customHeight="1" x14ac:dyDescent="0.2">
      <c r="A2063" s="187"/>
      <c r="B2063" s="188"/>
      <c r="C2063" s="189" t="str">
        <f t="shared" si="50"/>
        <v/>
      </c>
      <c r="D2063" s="190"/>
      <c r="E2063" s="191" t="str">
        <f>IF(Table2[[#This Row],[Tên hàng hóa]]&lt;&gt;0,VLOOKUP(Table2[[#This Row],[Tên hàng hóa]],Table1[[Tên hàng hóa]:[Quy cách]],2,0),"")</f>
        <v/>
      </c>
      <c r="F2063" s="191" t="str">
        <f>IF(Table2[[#This Row],[Tên hàng hóa]]&lt;&gt;0,VLOOKUP(Table2[[#This Row],[Tên hàng hóa]],Table1[[Tên hàng hóa]:[ĐVT]],3,0),"")</f>
        <v/>
      </c>
      <c r="G2063" s="192"/>
      <c r="H2063" s="192"/>
      <c r="I2063" s="193" t="str">
        <f>IF(Table2[[#This Row],[Số lượng]]&lt;&gt;0,Table2[[#This Row],[Số lượng]]*Table2[[#This Row],[Đơn giá mua]],"")</f>
        <v/>
      </c>
      <c r="J2063" s="193" t="str">
        <f ca="1">IF(AND(Table2[[#This Row],[Tên hàng hóa]]&lt;&gt;0,D2064=""),SUM(OFFSET(Table2[[#This Row],[Thành tiền]],0,0,-COUNTIF(Table2[Số HĐ],Table2[[#This Row],[Số HĐ]]))),"")</f>
        <v/>
      </c>
      <c r="K2063" s="192"/>
      <c r="L206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63" s="194"/>
    </row>
    <row r="2064" spans="1:13" ht="35.1" customHeight="1" x14ac:dyDescent="0.2">
      <c r="A2064" s="187"/>
      <c r="B2064" s="188"/>
      <c r="C2064" s="189" t="str">
        <f t="shared" si="50"/>
        <v/>
      </c>
      <c r="D2064" s="190"/>
      <c r="E2064" s="191" t="str">
        <f>IF(Table2[[#This Row],[Tên hàng hóa]]&lt;&gt;0,VLOOKUP(Table2[[#This Row],[Tên hàng hóa]],Table1[[Tên hàng hóa]:[Quy cách]],2,0),"")</f>
        <v/>
      </c>
      <c r="F2064" s="191" t="str">
        <f>IF(Table2[[#This Row],[Tên hàng hóa]]&lt;&gt;0,VLOOKUP(Table2[[#This Row],[Tên hàng hóa]],Table1[[Tên hàng hóa]:[ĐVT]],3,0),"")</f>
        <v/>
      </c>
      <c r="G2064" s="192"/>
      <c r="H2064" s="192"/>
      <c r="I2064" s="193" t="str">
        <f>IF(Table2[[#This Row],[Số lượng]]&lt;&gt;0,Table2[[#This Row],[Số lượng]]*Table2[[#This Row],[Đơn giá mua]],"")</f>
        <v/>
      </c>
      <c r="J2064" s="193" t="str">
        <f ca="1">IF(AND(Table2[[#This Row],[Tên hàng hóa]]&lt;&gt;0,D2065=""),SUM(OFFSET(Table2[[#This Row],[Thành tiền]],0,0,-COUNTIF(Table2[Số HĐ],Table2[[#This Row],[Số HĐ]]))),"")</f>
        <v/>
      </c>
      <c r="K2064" s="192"/>
      <c r="L20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64" s="194"/>
    </row>
    <row r="2065" spans="1:13" ht="35.1" customHeight="1" x14ac:dyDescent="0.2">
      <c r="A2065" s="187"/>
      <c r="B2065" s="188"/>
      <c r="C2065" s="189" t="str">
        <f t="shared" ref="C2065:C2128" si="51">IF(AND(D2065&lt;&gt;0,D2066=""),C2064,"")</f>
        <v/>
      </c>
      <c r="D2065" s="190"/>
      <c r="E2065" s="191" t="str">
        <f>IF(Table2[[#This Row],[Tên hàng hóa]]&lt;&gt;0,VLOOKUP(Table2[[#This Row],[Tên hàng hóa]],Table1[[Tên hàng hóa]:[Quy cách]],2,0),"")</f>
        <v/>
      </c>
      <c r="F2065" s="191" t="str">
        <f>IF(Table2[[#This Row],[Tên hàng hóa]]&lt;&gt;0,VLOOKUP(Table2[[#This Row],[Tên hàng hóa]],Table1[[Tên hàng hóa]:[ĐVT]],3,0),"")</f>
        <v/>
      </c>
      <c r="G2065" s="192"/>
      <c r="H2065" s="192"/>
      <c r="I2065" s="193" t="str">
        <f>IF(Table2[[#This Row],[Số lượng]]&lt;&gt;0,Table2[[#This Row],[Số lượng]]*Table2[[#This Row],[Đơn giá mua]],"")</f>
        <v/>
      </c>
      <c r="J2065" s="193" t="str">
        <f ca="1">IF(AND(Table2[[#This Row],[Tên hàng hóa]]&lt;&gt;0,D2066=""),SUM(OFFSET(Table2[[#This Row],[Thành tiền]],0,0,-COUNTIF(Table2[Số HĐ],Table2[[#This Row],[Số HĐ]]))),"")</f>
        <v/>
      </c>
      <c r="K2065" s="192"/>
      <c r="L20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65" s="194"/>
    </row>
    <row r="2066" spans="1:13" ht="35.1" customHeight="1" x14ac:dyDescent="0.2">
      <c r="A2066" s="187"/>
      <c r="B2066" s="188"/>
      <c r="C2066" s="189" t="str">
        <f t="shared" si="51"/>
        <v/>
      </c>
      <c r="D2066" s="190"/>
      <c r="E2066" s="191" t="str">
        <f>IF(Table2[[#This Row],[Tên hàng hóa]]&lt;&gt;0,VLOOKUP(Table2[[#This Row],[Tên hàng hóa]],Table1[[Tên hàng hóa]:[Quy cách]],2,0),"")</f>
        <v/>
      </c>
      <c r="F2066" s="191" t="str">
        <f>IF(Table2[[#This Row],[Tên hàng hóa]]&lt;&gt;0,VLOOKUP(Table2[[#This Row],[Tên hàng hóa]],Table1[[Tên hàng hóa]:[ĐVT]],3,0),"")</f>
        <v/>
      </c>
      <c r="G2066" s="192"/>
      <c r="H2066" s="192"/>
      <c r="I2066" s="193" t="str">
        <f>IF(Table2[[#This Row],[Số lượng]]&lt;&gt;0,Table2[[#This Row],[Số lượng]]*Table2[[#This Row],[Đơn giá mua]],"")</f>
        <v/>
      </c>
      <c r="J2066" s="193" t="str">
        <f ca="1">IF(AND(Table2[[#This Row],[Tên hàng hóa]]&lt;&gt;0,D2067=""),SUM(OFFSET(Table2[[#This Row],[Thành tiền]],0,0,-COUNTIF(Table2[Số HĐ],Table2[[#This Row],[Số HĐ]]))),"")</f>
        <v/>
      </c>
      <c r="K2066" s="192"/>
      <c r="L20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66" s="194"/>
    </row>
    <row r="2067" spans="1:13" ht="35.1" customHeight="1" x14ac:dyDescent="0.2">
      <c r="A2067" s="187"/>
      <c r="B2067" s="188"/>
      <c r="C2067" s="189" t="str">
        <f t="shared" si="51"/>
        <v/>
      </c>
      <c r="D2067" s="190"/>
      <c r="E2067" s="191" t="str">
        <f>IF(Table2[[#This Row],[Tên hàng hóa]]&lt;&gt;0,VLOOKUP(Table2[[#This Row],[Tên hàng hóa]],Table1[[Tên hàng hóa]:[Quy cách]],2,0),"")</f>
        <v/>
      </c>
      <c r="F2067" s="191" t="str">
        <f>IF(Table2[[#This Row],[Tên hàng hóa]]&lt;&gt;0,VLOOKUP(Table2[[#This Row],[Tên hàng hóa]],Table1[[Tên hàng hóa]:[ĐVT]],3,0),"")</f>
        <v/>
      </c>
      <c r="G2067" s="192"/>
      <c r="H2067" s="192"/>
      <c r="I2067" s="193" t="str">
        <f>IF(Table2[[#This Row],[Số lượng]]&lt;&gt;0,Table2[[#This Row],[Số lượng]]*Table2[[#This Row],[Đơn giá mua]],"")</f>
        <v/>
      </c>
      <c r="J2067" s="193" t="str">
        <f ca="1">IF(AND(Table2[[#This Row],[Tên hàng hóa]]&lt;&gt;0,D2068=""),SUM(OFFSET(Table2[[#This Row],[Thành tiền]],0,0,-COUNTIF(Table2[Số HĐ],Table2[[#This Row],[Số HĐ]]))),"")</f>
        <v/>
      </c>
      <c r="K2067" s="192"/>
      <c r="L20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67" s="194"/>
    </row>
    <row r="2068" spans="1:13" ht="35.1" customHeight="1" x14ac:dyDescent="0.2">
      <c r="A2068" s="187"/>
      <c r="B2068" s="188"/>
      <c r="C2068" s="189" t="str">
        <f t="shared" si="51"/>
        <v/>
      </c>
      <c r="D2068" s="190"/>
      <c r="E2068" s="191" t="str">
        <f>IF(Table2[[#This Row],[Tên hàng hóa]]&lt;&gt;0,VLOOKUP(Table2[[#This Row],[Tên hàng hóa]],Table1[[Tên hàng hóa]:[Quy cách]],2,0),"")</f>
        <v/>
      </c>
      <c r="F2068" s="191" t="str">
        <f>IF(Table2[[#This Row],[Tên hàng hóa]]&lt;&gt;0,VLOOKUP(Table2[[#This Row],[Tên hàng hóa]],Table1[[Tên hàng hóa]:[ĐVT]],3,0),"")</f>
        <v/>
      </c>
      <c r="G2068" s="192"/>
      <c r="H2068" s="192"/>
      <c r="I2068" s="193" t="str">
        <f>IF(Table2[[#This Row],[Số lượng]]&lt;&gt;0,Table2[[#This Row],[Số lượng]]*Table2[[#This Row],[Đơn giá mua]],"")</f>
        <v/>
      </c>
      <c r="J2068" s="193" t="str">
        <f ca="1">IF(AND(Table2[[#This Row],[Tên hàng hóa]]&lt;&gt;0,D2069=""),SUM(OFFSET(Table2[[#This Row],[Thành tiền]],0,0,-COUNTIF(Table2[Số HĐ],Table2[[#This Row],[Số HĐ]]))),"")</f>
        <v/>
      </c>
      <c r="K2068" s="192"/>
      <c r="L206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68" s="194"/>
    </row>
    <row r="2069" spans="1:13" ht="35.1" customHeight="1" x14ac:dyDescent="0.2">
      <c r="A2069" s="187"/>
      <c r="B2069" s="188"/>
      <c r="C2069" s="189" t="str">
        <f t="shared" si="51"/>
        <v/>
      </c>
      <c r="D2069" s="190"/>
      <c r="E2069" s="191" t="str">
        <f>IF(Table2[[#This Row],[Tên hàng hóa]]&lt;&gt;0,VLOOKUP(Table2[[#This Row],[Tên hàng hóa]],Table1[[Tên hàng hóa]:[Quy cách]],2,0),"")</f>
        <v/>
      </c>
      <c r="F2069" s="191" t="str">
        <f>IF(Table2[[#This Row],[Tên hàng hóa]]&lt;&gt;0,VLOOKUP(Table2[[#This Row],[Tên hàng hóa]],Table1[[Tên hàng hóa]:[ĐVT]],3,0),"")</f>
        <v/>
      </c>
      <c r="G2069" s="192"/>
      <c r="H2069" s="192"/>
      <c r="I2069" s="193" t="str">
        <f>IF(Table2[[#This Row],[Số lượng]]&lt;&gt;0,Table2[[#This Row],[Số lượng]]*Table2[[#This Row],[Đơn giá mua]],"")</f>
        <v/>
      </c>
      <c r="J2069" s="193" t="str">
        <f ca="1">IF(AND(Table2[[#This Row],[Tên hàng hóa]]&lt;&gt;0,D2070=""),SUM(OFFSET(Table2[[#This Row],[Thành tiền]],0,0,-COUNTIF(Table2[Số HĐ],Table2[[#This Row],[Số HĐ]]))),"")</f>
        <v/>
      </c>
      <c r="K2069" s="192"/>
      <c r="L20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69" s="194"/>
    </row>
    <row r="2070" spans="1:13" ht="35.1" customHeight="1" x14ac:dyDescent="0.2">
      <c r="A2070" s="187"/>
      <c r="B2070" s="188"/>
      <c r="C2070" s="189" t="str">
        <f t="shared" si="51"/>
        <v/>
      </c>
      <c r="D2070" s="190"/>
      <c r="E2070" s="191" t="str">
        <f>IF(Table2[[#This Row],[Tên hàng hóa]]&lt;&gt;0,VLOOKUP(Table2[[#This Row],[Tên hàng hóa]],Table1[[Tên hàng hóa]:[Quy cách]],2,0),"")</f>
        <v/>
      </c>
      <c r="F2070" s="191" t="str">
        <f>IF(Table2[[#This Row],[Tên hàng hóa]]&lt;&gt;0,VLOOKUP(Table2[[#This Row],[Tên hàng hóa]],Table1[[Tên hàng hóa]:[ĐVT]],3,0),"")</f>
        <v/>
      </c>
      <c r="G2070" s="192"/>
      <c r="H2070" s="192"/>
      <c r="I2070" s="193" t="str">
        <f>IF(Table2[[#This Row],[Số lượng]]&lt;&gt;0,Table2[[#This Row],[Số lượng]]*Table2[[#This Row],[Đơn giá mua]],"")</f>
        <v/>
      </c>
      <c r="J2070" s="193" t="str">
        <f ca="1">IF(AND(Table2[[#This Row],[Tên hàng hóa]]&lt;&gt;0,D2071=""),SUM(OFFSET(Table2[[#This Row],[Thành tiền]],0,0,-COUNTIF(Table2[Số HĐ],Table2[[#This Row],[Số HĐ]]))),"")</f>
        <v/>
      </c>
      <c r="K2070" s="192"/>
      <c r="L20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70" s="194"/>
    </row>
    <row r="2071" spans="1:13" ht="35.1" customHeight="1" x14ac:dyDescent="0.2">
      <c r="A2071" s="187"/>
      <c r="B2071" s="188"/>
      <c r="C2071" s="189" t="str">
        <f t="shared" si="51"/>
        <v/>
      </c>
      <c r="D2071" s="190"/>
      <c r="E2071" s="191" t="str">
        <f>IF(Table2[[#This Row],[Tên hàng hóa]]&lt;&gt;0,VLOOKUP(Table2[[#This Row],[Tên hàng hóa]],Table1[[Tên hàng hóa]:[Quy cách]],2,0),"")</f>
        <v/>
      </c>
      <c r="F2071" s="191" t="str">
        <f>IF(Table2[[#This Row],[Tên hàng hóa]]&lt;&gt;0,VLOOKUP(Table2[[#This Row],[Tên hàng hóa]],Table1[[Tên hàng hóa]:[ĐVT]],3,0),"")</f>
        <v/>
      </c>
      <c r="G2071" s="192"/>
      <c r="H2071" s="192"/>
      <c r="I2071" s="193" t="str">
        <f>IF(Table2[[#This Row],[Số lượng]]&lt;&gt;0,Table2[[#This Row],[Số lượng]]*Table2[[#This Row],[Đơn giá mua]],"")</f>
        <v/>
      </c>
      <c r="J2071" s="193" t="str">
        <f ca="1">IF(AND(Table2[[#This Row],[Tên hàng hóa]]&lt;&gt;0,D2072=""),SUM(OFFSET(Table2[[#This Row],[Thành tiền]],0,0,-COUNTIF(Table2[Số HĐ],Table2[[#This Row],[Số HĐ]]))),"")</f>
        <v/>
      </c>
      <c r="K2071" s="192"/>
      <c r="L20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71" s="194"/>
    </row>
    <row r="2072" spans="1:13" ht="35.1" customHeight="1" x14ac:dyDescent="0.2">
      <c r="A2072" s="187"/>
      <c r="B2072" s="188"/>
      <c r="C2072" s="189" t="str">
        <f t="shared" si="51"/>
        <v/>
      </c>
      <c r="D2072" s="190"/>
      <c r="E2072" s="191" t="str">
        <f>IF(Table2[[#This Row],[Tên hàng hóa]]&lt;&gt;0,VLOOKUP(Table2[[#This Row],[Tên hàng hóa]],Table1[[Tên hàng hóa]:[Quy cách]],2,0),"")</f>
        <v/>
      </c>
      <c r="F2072" s="191" t="str">
        <f>IF(Table2[[#This Row],[Tên hàng hóa]]&lt;&gt;0,VLOOKUP(Table2[[#This Row],[Tên hàng hóa]],Table1[[Tên hàng hóa]:[ĐVT]],3,0),"")</f>
        <v/>
      </c>
      <c r="G2072" s="192"/>
      <c r="H2072" s="192"/>
      <c r="I2072" s="193" t="str">
        <f>IF(Table2[[#This Row],[Số lượng]]&lt;&gt;0,Table2[[#This Row],[Số lượng]]*Table2[[#This Row],[Đơn giá mua]],"")</f>
        <v/>
      </c>
      <c r="J2072" s="193" t="str">
        <f ca="1">IF(AND(Table2[[#This Row],[Tên hàng hóa]]&lt;&gt;0,D2073=""),SUM(OFFSET(Table2[[#This Row],[Thành tiền]],0,0,-COUNTIF(Table2[Số HĐ],Table2[[#This Row],[Số HĐ]]))),"")</f>
        <v/>
      </c>
      <c r="K2072" s="192"/>
      <c r="L20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72" s="194"/>
    </row>
    <row r="2073" spans="1:13" ht="35.1" customHeight="1" x14ac:dyDescent="0.2">
      <c r="A2073" s="187"/>
      <c r="B2073" s="188"/>
      <c r="C2073" s="189" t="str">
        <f t="shared" si="51"/>
        <v/>
      </c>
      <c r="D2073" s="190"/>
      <c r="E2073" s="191" t="str">
        <f>IF(Table2[[#This Row],[Tên hàng hóa]]&lt;&gt;0,VLOOKUP(Table2[[#This Row],[Tên hàng hóa]],Table1[[Tên hàng hóa]:[Quy cách]],2,0),"")</f>
        <v/>
      </c>
      <c r="F2073" s="191" t="str">
        <f>IF(Table2[[#This Row],[Tên hàng hóa]]&lt;&gt;0,VLOOKUP(Table2[[#This Row],[Tên hàng hóa]],Table1[[Tên hàng hóa]:[ĐVT]],3,0),"")</f>
        <v/>
      </c>
      <c r="G2073" s="192"/>
      <c r="H2073" s="192"/>
      <c r="I2073" s="193" t="str">
        <f>IF(Table2[[#This Row],[Số lượng]]&lt;&gt;0,Table2[[#This Row],[Số lượng]]*Table2[[#This Row],[Đơn giá mua]],"")</f>
        <v/>
      </c>
      <c r="J2073" s="193" t="str">
        <f ca="1">IF(AND(Table2[[#This Row],[Tên hàng hóa]]&lt;&gt;0,D2074=""),SUM(OFFSET(Table2[[#This Row],[Thành tiền]],0,0,-COUNTIF(Table2[Số HĐ],Table2[[#This Row],[Số HĐ]]))),"")</f>
        <v/>
      </c>
      <c r="K2073" s="192"/>
      <c r="L20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73" s="194"/>
    </row>
    <row r="2074" spans="1:13" ht="35.1" customHeight="1" x14ac:dyDescent="0.2">
      <c r="A2074" s="187"/>
      <c r="B2074" s="188"/>
      <c r="C2074" s="189" t="str">
        <f t="shared" si="51"/>
        <v/>
      </c>
      <c r="D2074" s="190"/>
      <c r="E2074" s="191" t="str">
        <f>IF(Table2[[#This Row],[Tên hàng hóa]]&lt;&gt;0,VLOOKUP(Table2[[#This Row],[Tên hàng hóa]],Table1[[Tên hàng hóa]:[Quy cách]],2,0),"")</f>
        <v/>
      </c>
      <c r="F2074" s="191" t="str">
        <f>IF(Table2[[#This Row],[Tên hàng hóa]]&lt;&gt;0,VLOOKUP(Table2[[#This Row],[Tên hàng hóa]],Table1[[Tên hàng hóa]:[ĐVT]],3,0),"")</f>
        <v/>
      </c>
      <c r="G2074" s="192"/>
      <c r="H2074" s="192"/>
      <c r="I2074" s="193" t="str">
        <f>IF(Table2[[#This Row],[Số lượng]]&lt;&gt;0,Table2[[#This Row],[Số lượng]]*Table2[[#This Row],[Đơn giá mua]],"")</f>
        <v/>
      </c>
      <c r="J2074" s="193" t="str">
        <f ca="1">IF(AND(Table2[[#This Row],[Tên hàng hóa]]&lt;&gt;0,D2075=""),SUM(OFFSET(Table2[[#This Row],[Thành tiền]],0,0,-COUNTIF(Table2[Số HĐ],Table2[[#This Row],[Số HĐ]]))),"")</f>
        <v/>
      </c>
      <c r="K2074" s="192"/>
      <c r="L20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74" s="194"/>
    </row>
    <row r="2075" spans="1:13" ht="35.1" customHeight="1" x14ac:dyDescent="0.2">
      <c r="A2075" s="187"/>
      <c r="B2075" s="188"/>
      <c r="C2075" s="189" t="str">
        <f t="shared" si="51"/>
        <v/>
      </c>
      <c r="D2075" s="190"/>
      <c r="E2075" s="191" t="str">
        <f>IF(Table2[[#This Row],[Tên hàng hóa]]&lt;&gt;0,VLOOKUP(Table2[[#This Row],[Tên hàng hóa]],Table1[[Tên hàng hóa]:[Quy cách]],2,0),"")</f>
        <v/>
      </c>
      <c r="F2075" s="191" t="str">
        <f>IF(Table2[[#This Row],[Tên hàng hóa]]&lt;&gt;0,VLOOKUP(Table2[[#This Row],[Tên hàng hóa]],Table1[[Tên hàng hóa]:[ĐVT]],3,0),"")</f>
        <v/>
      </c>
      <c r="G2075" s="192"/>
      <c r="H2075" s="192"/>
      <c r="I2075" s="193" t="str">
        <f>IF(Table2[[#This Row],[Số lượng]]&lt;&gt;0,Table2[[#This Row],[Số lượng]]*Table2[[#This Row],[Đơn giá mua]],"")</f>
        <v/>
      </c>
      <c r="J2075" s="193" t="str">
        <f ca="1">IF(AND(Table2[[#This Row],[Tên hàng hóa]]&lt;&gt;0,D2076=""),SUM(OFFSET(Table2[[#This Row],[Thành tiền]],0,0,-COUNTIF(Table2[Số HĐ],Table2[[#This Row],[Số HĐ]]))),"")</f>
        <v/>
      </c>
      <c r="K2075" s="192"/>
      <c r="L20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75" s="194"/>
    </row>
    <row r="2076" spans="1:13" ht="35.1" customHeight="1" x14ac:dyDescent="0.2">
      <c r="A2076" s="187"/>
      <c r="B2076" s="188"/>
      <c r="C2076" s="189" t="str">
        <f t="shared" si="51"/>
        <v/>
      </c>
      <c r="D2076" s="190"/>
      <c r="E2076" s="191" t="str">
        <f>IF(Table2[[#This Row],[Tên hàng hóa]]&lt;&gt;0,VLOOKUP(Table2[[#This Row],[Tên hàng hóa]],Table1[[Tên hàng hóa]:[Quy cách]],2,0),"")</f>
        <v/>
      </c>
      <c r="F2076" s="191" t="str">
        <f>IF(Table2[[#This Row],[Tên hàng hóa]]&lt;&gt;0,VLOOKUP(Table2[[#This Row],[Tên hàng hóa]],Table1[[Tên hàng hóa]:[ĐVT]],3,0),"")</f>
        <v/>
      </c>
      <c r="G2076" s="192"/>
      <c r="H2076" s="192"/>
      <c r="I2076" s="193" t="str">
        <f>IF(Table2[[#This Row],[Số lượng]]&lt;&gt;0,Table2[[#This Row],[Số lượng]]*Table2[[#This Row],[Đơn giá mua]],"")</f>
        <v/>
      </c>
      <c r="J2076" s="193" t="str">
        <f ca="1">IF(AND(Table2[[#This Row],[Tên hàng hóa]]&lt;&gt;0,D2077=""),SUM(OFFSET(Table2[[#This Row],[Thành tiền]],0,0,-COUNTIF(Table2[Số HĐ],Table2[[#This Row],[Số HĐ]]))),"")</f>
        <v/>
      </c>
      <c r="K2076" s="192"/>
      <c r="L20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76" s="194"/>
    </row>
    <row r="2077" spans="1:13" ht="35.1" customHeight="1" x14ac:dyDescent="0.2">
      <c r="A2077" s="187"/>
      <c r="B2077" s="188"/>
      <c r="C2077" s="189" t="str">
        <f t="shared" si="51"/>
        <v/>
      </c>
      <c r="D2077" s="190"/>
      <c r="E2077" s="191" t="str">
        <f>IF(Table2[[#This Row],[Tên hàng hóa]]&lt;&gt;0,VLOOKUP(Table2[[#This Row],[Tên hàng hóa]],Table1[[Tên hàng hóa]:[Quy cách]],2,0),"")</f>
        <v/>
      </c>
      <c r="F2077" s="191" t="str">
        <f>IF(Table2[[#This Row],[Tên hàng hóa]]&lt;&gt;0,VLOOKUP(Table2[[#This Row],[Tên hàng hóa]],Table1[[Tên hàng hóa]:[ĐVT]],3,0),"")</f>
        <v/>
      </c>
      <c r="G2077" s="192"/>
      <c r="H2077" s="192"/>
      <c r="I2077" s="193" t="str">
        <f>IF(Table2[[#This Row],[Số lượng]]&lt;&gt;0,Table2[[#This Row],[Số lượng]]*Table2[[#This Row],[Đơn giá mua]],"")</f>
        <v/>
      </c>
      <c r="J2077" s="193" t="str">
        <f ca="1">IF(AND(Table2[[#This Row],[Tên hàng hóa]]&lt;&gt;0,D2078=""),SUM(OFFSET(Table2[[#This Row],[Thành tiền]],0,0,-COUNTIF(Table2[Số HĐ],Table2[[#This Row],[Số HĐ]]))),"")</f>
        <v/>
      </c>
      <c r="K2077" s="192"/>
      <c r="L20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77" s="194"/>
    </row>
    <row r="2078" spans="1:13" ht="35.1" customHeight="1" x14ac:dyDescent="0.2">
      <c r="A2078" s="187"/>
      <c r="B2078" s="188"/>
      <c r="C2078" s="189" t="str">
        <f t="shared" si="51"/>
        <v/>
      </c>
      <c r="D2078" s="190"/>
      <c r="E2078" s="191" t="str">
        <f>IF(Table2[[#This Row],[Tên hàng hóa]]&lt;&gt;0,VLOOKUP(Table2[[#This Row],[Tên hàng hóa]],Table1[[Tên hàng hóa]:[Quy cách]],2,0),"")</f>
        <v/>
      </c>
      <c r="F2078" s="191" t="str">
        <f>IF(Table2[[#This Row],[Tên hàng hóa]]&lt;&gt;0,VLOOKUP(Table2[[#This Row],[Tên hàng hóa]],Table1[[Tên hàng hóa]:[ĐVT]],3,0),"")</f>
        <v/>
      </c>
      <c r="G2078" s="192"/>
      <c r="H2078" s="192"/>
      <c r="I2078" s="193" t="str">
        <f>IF(Table2[[#This Row],[Số lượng]]&lt;&gt;0,Table2[[#This Row],[Số lượng]]*Table2[[#This Row],[Đơn giá mua]],"")</f>
        <v/>
      </c>
      <c r="J2078" s="193" t="str">
        <f ca="1">IF(AND(Table2[[#This Row],[Tên hàng hóa]]&lt;&gt;0,D2079=""),SUM(OFFSET(Table2[[#This Row],[Thành tiền]],0,0,-COUNTIF(Table2[Số HĐ],Table2[[#This Row],[Số HĐ]]))),"")</f>
        <v/>
      </c>
      <c r="K2078" s="192"/>
      <c r="L20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78" s="194"/>
    </row>
    <row r="2079" spans="1:13" ht="35.1" customHeight="1" x14ac:dyDescent="0.2">
      <c r="A2079" s="187"/>
      <c r="B2079" s="188"/>
      <c r="C2079" s="189" t="str">
        <f t="shared" si="51"/>
        <v/>
      </c>
      <c r="D2079" s="190"/>
      <c r="E2079" s="191" t="str">
        <f>IF(Table2[[#This Row],[Tên hàng hóa]]&lt;&gt;0,VLOOKUP(Table2[[#This Row],[Tên hàng hóa]],Table1[[Tên hàng hóa]:[Quy cách]],2,0),"")</f>
        <v/>
      </c>
      <c r="F2079" s="191" t="str">
        <f>IF(Table2[[#This Row],[Tên hàng hóa]]&lt;&gt;0,VLOOKUP(Table2[[#This Row],[Tên hàng hóa]],Table1[[Tên hàng hóa]:[ĐVT]],3,0),"")</f>
        <v/>
      </c>
      <c r="G2079" s="192"/>
      <c r="H2079" s="192"/>
      <c r="I2079" s="193" t="str">
        <f>IF(Table2[[#This Row],[Số lượng]]&lt;&gt;0,Table2[[#This Row],[Số lượng]]*Table2[[#This Row],[Đơn giá mua]],"")</f>
        <v/>
      </c>
      <c r="J2079" s="193" t="str">
        <f ca="1">IF(AND(Table2[[#This Row],[Tên hàng hóa]]&lt;&gt;0,D2080=""),SUM(OFFSET(Table2[[#This Row],[Thành tiền]],0,0,-COUNTIF(Table2[Số HĐ],Table2[[#This Row],[Số HĐ]]))),"")</f>
        <v/>
      </c>
      <c r="K2079" s="192"/>
      <c r="L20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79" s="194"/>
    </row>
    <row r="2080" spans="1:13" ht="35.1" customHeight="1" x14ac:dyDescent="0.2">
      <c r="A2080" s="187"/>
      <c r="B2080" s="188"/>
      <c r="C2080" s="189" t="str">
        <f t="shared" si="51"/>
        <v/>
      </c>
      <c r="D2080" s="190"/>
      <c r="E2080" s="191" t="str">
        <f>IF(Table2[[#This Row],[Tên hàng hóa]]&lt;&gt;0,VLOOKUP(Table2[[#This Row],[Tên hàng hóa]],Table1[[Tên hàng hóa]:[Quy cách]],2,0),"")</f>
        <v/>
      </c>
      <c r="F2080" s="191" t="str">
        <f>IF(Table2[[#This Row],[Tên hàng hóa]]&lt;&gt;0,VLOOKUP(Table2[[#This Row],[Tên hàng hóa]],Table1[[Tên hàng hóa]:[ĐVT]],3,0),"")</f>
        <v/>
      </c>
      <c r="G2080" s="192"/>
      <c r="H2080" s="192"/>
      <c r="I2080" s="193" t="str">
        <f>IF(Table2[[#This Row],[Số lượng]]&lt;&gt;0,Table2[[#This Row],[Số lượng]]*Table2[[#This Row],[Đơn giá mua]],"")</f>
        <v/>
      </c>
      <c r="J2080" s="193" t="str">
        <f ca="1">IF(AND(Table2[[#This Row],[Tên hàng hóa]]&lt;&gt;0,D2081=""),SUM(OFFSET(Table2[[#This Row],[Thành tiền]],0,0,-COUNTIF(Table2[Số HĐ],Table2[[#This Row],[Số HĐ]]))),"")</f>
        <v/>
      </c>
      <c r="K2080" s="192"/>
      <c r="L20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80" s="194"/>
    </row>
    <row r="2081" spans="1:13" ht="35.1" customHeight="1" x14ac:dyDescent="0.2">
      <c r="A2081" s="187"/>
      <c r="B2081" s="188"/>
      <c r="C2081" s="189" t="str">
        <f t="shared" si="51"/>
        <v/>
      </c>
      <c r="D2081" s="190"/>
      <c r="E2081" s="191" t="str">
        <f>IF(Table2[[#This Row],[Tên hàng hóa]]&lt;&gt;0,VLOOKUP(Table2[[#This Row],[Tên hàng hóa]],Table1[[Tên hàng hóa]:[Quy cách]],2,0),"")</f>
        <v/>
      </c>
      <c r="F2081" s="191" t="str">
        <f>IF(Table2[[#This Row],[Tên hàng hóa]]&lt;&gt;0,VLOOKUP(Table2[[#This Row],[Tên hàng hóa]],Table1[[Tên hàng hóa]:[ĐVT]],3,0),"")</f>
        <v/>
      </c>
      <c r="G2081" s="192"/>
      <c r="H2081" s="192"/>
      <c r="I2081" s="193" t="str">
        <f>IF(Table2[[#This Row],[Số lượng]]&lt;&gt;0,Table2[[#This Row],[Số lượng]]*Table2[[#This Row],[Đơn giá mua]],"")</f>
        <v/>
      </c>
      <c r="J2081" s="193" t="str">
        <f ca="1">IF(AND(Table2[[#This Row],[Tên hàng hóa]]&lt;&gt;0,D2082=""),SUM(OFFSET(Table2[[#This Row],[Thành tiền]],0,0,-COUNTIF(Table2[Số HĐ],Table2[[#This Row],[Số HĐ]]))),"")</f>
        <v/>
      </c>
      <c r="K2081" s="192"/>
      <c r="L20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81" s="194"/>
    </row>
    <row r="2082" spans="1:13" ht="35.1" customHeight="1" x14ac:dyDescent="0.2">
      <c r="A2082" s="187"/>
      <c r="B2082" s="188"/>
      <c r="C2082" s="189" t="str">
        <f t="shared" si="51"/>
        <v/>
      </c>
      <c r="D2082" s="190"/>
      <c r="E2082" s="191" t="str">
        <f>IF(Table2[[#This Row],[Tên hàng hóa]]&lt;&gt;0,VLOOKUP(Table2[[#This Row],[Tên hàng hóa]],Table1[[Tên hàng hóa]:[Quy cách]],2,0),"")</f>
        <v/>
      </c>
      <c r="F2082" s="191" t="str">
        <f>IF(Table2[[#This Row],[Tên hàng hóa]]&lt;&gt;0,VLOOKUP(Table2[[#This Row],[Tên hàng hóa]],Table1[[Tên hàng hóa]:[ĐVT]],3,0),"")</f>
        <v/>
      </c>
      <c r="G2082" s="192"/>
      <c r="H2082" s="192"/>
      <c r="I2082" s="193" t="str">
        <f>IF(Table2[[#This Row],[Số lượng]]&lt;&gt;0,Table2[[#This Row],[Số lượng]]*Table2[[#This Row],[Đơn giá mua]],"")</f>
        <v/>
      </c>
      <c r="J2082" s="193" t="str">
        <f ca="1">IF(AND(Table2[[#This Row],[Tên hàng hóa]]&lt;&gt;0,D2083=""),SUM(OFFSET(Table2[[#This Row],[Thành tiền]],0,0,-COUNTIF(Table2[Số HĐ],Table2[[#This Row],[Số HĐ]]))),"")</f>
        <v/>
      </c>
      <c r="K2082" s="192"/>
      <c r="L208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82" s="194"/>
    </row>
    <row r="2083" spans="1:13" ht="35.1" customHeight="1" x14ac:dyDescent="0.2">
      <c r="A2083" s="187"/>
      <c r="B2083" s="188"/>
      <c r="C2083" s="189" t="str">
        <f t="shared" si="51"/>
        <v/>
      </c>
      <c r="D2083" s="190"/>
      <c r="E2083" s="191" t="str">
        <f>IF(Table2[[#This Row],[Tên hàng hóa]]&lt;&gt;0,VLOOKUP(Table2[[#This Row],[Tên hàng hóa]],Table1[[Tên hàng hóa]:[Quy cách]],2,0),"")</f>
        <v/>
      </c>
      <c r="F2083" s="191" t="str">
        <f>IF(Table2[[#This Row],[Tên hàng hóa]]&lt;&gt;0,VLOOKUP(Table2[[#This Row],[Tên hàng hóa]],Table1[[Tên hàng hóa]:[ĐVT]],3,0),"")</f>
        <v/>
      </c>
      <c r="G2083" s="192"/>
      <c r="H2083" s="192"/>
      <c r="I2083" s="193" t="str">
        <f>IF(Table2[[#This Row],[Số lượng]]&lt;&gt;0,Table2[[#This Row],[Số lượng]]*Table2[[#This Row],[Đơn giá mua]],"")</f>
        <v/>
      </c>
      <c r="J2083" s="193" t="str">
        <f ca="1">IF(AND(Table2[[#This Row],[Tên hàng hóa]]&lt;&gt;0,D2084=""),SUM(OFFSET(Table2[[#This Row],[Thành tiền]],0,0,-COUNTIF(Table2[Số HĐ],Table2[[#This Row],[Số HĐ]]))),"")</f>
        <v/>
      </c>
      <c r="K2083" s="192"/>
      <c r="L20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83" s="194"/>
    </row>
    <row r="2084" spans="1:13" ht="35.1" customHeight="1" x14ac:dyDescent="0.2">
      <c r="A2084" s="187"/>
      <c r="B2084" s="188"/>
      <c r="C2084" s="189" t="str">
        <f t="shared" si="51"/>
        <v/>
      </c>
      <c r="D2084" s="190"/>
      <c r="E2084" s="191" t="str">
        <f>IF(Table2[[#This Row],[Tên hàng hóa]]&lt;&gt;0,VLOOKUP(Table2[[#This Row],[Tên hàng hóa]],Table1[[Tên hàng hóa]:[Quy cách]],2,0),"")</f>
        <v/>
      </c>
      <c r="F2084" s="191" t="str">
        <f>IF(Table2[[#This Row],[Tên hàng hóa]]&lt;&gt;0,VLOOKUP(Table2[[#This Row],[Tên hàng hóa]],Table1[[Tên hàng hóa]:[ĐVT]],3,0),"")</f>
        <v/>
      </c>
      <c r="G2084" s="192"/>
      <c r="H2084" s="192"/>
      <c r="I2084" s="193" t="str">
        <f>IF(Table2[[#This Row],[Số lượng]]&lt;&gt;0,Table2[[#This Row],[Số lượng]]*Table2[[#This Row],[Đơn giá mua]],"")</f>
        <v/>
      </c>
      <c r="J2084" s="193" t="str">
        <f ca="1">IF(AND(Table2[[#This Row],[Tên hàng hóa]]&lt;&gt;0,D2085=""),SUM(OFFSET(Table2[[#This Row],[Thành tiền]],0,0,-COUNTIF(Table2[Số HĐ],Table2[[#This Row],[Số HĐ]]))),"")</f>
        <v/>
      </c>
      <c r="K2084" s="192"/>
      <c r="L20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84" s="194"/>
    </row>
    <row r="2085" spans="1:13" ht="35.1" customHeight="1" x14ac:dyDescent="0.2">
      <c r="A2085" s="187"/>
      <c r="B2085" s="188"/>
      <c r="C2085" s="189" t="str">
        <f t="shared" si="51"/>
        <v/>
      </c>
      <c r="D2085" s="190"/>
      <c r="E2085" s="191" t="str">
        <f>IF(Table2[[#This Row],[Tên hàng hóa]]&lt;&gt;0,VLOOKUP(Table2[[#This Row],[Tên hàng hóa]],Table1[[Tên hàng hóa]:[Quy cách]],2,0),"")</f>
        <v/>
      </c>
      <c r="F2085" s="191" t="str">
        <f>IF(Table2[[#This Row],[Tên hàng hóa]]&lt;&gt;0,VLOOKUP(Table2[[#This Row],[Tên hàng hóa]],Table1[[Tên hàng hóa]:[ĐVT]],3,0),"")</f>
        <v/>
      </c>
      <c r="G2085" s="192"/>
      <c r="H2085" s="192"/>
      <c r="I2085" s="193" t="str">
        <f>IF(Table2[[#This Row],[Số lượng]]&lt;&gt;0,Table2[[#This Row],[Số lượng]]*Table2[[#This Row],[Đơn giá mua]],"")</f>
        <v/>
      </c>
      <c r="J2085" s="193" t="str">
        <f ca="1">IF(AND(Table2[[#This Row],[Tên hàng hóa]]&lt;&gt;0,D2086=""),SUM(OFFSET(Table2[[#This Row],[Thành tiền]],0,0,-COUNTIF(Table2[Số HĐ],Table2[[#This Row],[Số HĐ]]))),"")</f>
        <v/>
      </c>
      <c r="K2085" s="192"/>
      <c r="L20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85" s="194"/>
    </row>
    <row r="2086" spans="1:13" ht="35.1" customHeight="1" x14ac:dyDescent="0.2">
      <c r="A2086" s="187"/>
      <c r="B2086" s="188"/>
      <c r="C2086" s="189" t="str">
        <f t="shared" si="51"/>
        <v/>
      </c>
      <c r="D2086" s="190"/>
      <c r="E2086" s="191" t="str">
        <f>IF(Table2[[#This Row],[Tên hàng hóa]]&lt;&gt;0,VLOOKUP(Table2[[#This Row],[Tên hàng hóa]],Table1[[Tên hàng hóa]:[Quy cách]],2,0),"")</f>
        <v/>
      </c>
      <c r="F2086" s="191" t="str">
        <f>IF(Table2[[#This Row],[Tên hàng hóa]]&lt;&gt;0,VLOOKUP(Table2[[#This Row],[Tên hàng hóa]],Table1[[Tên hàng hóa]:[ĐVT]],3,0),"")</f>
        <v/>
      </c>
      <c r="G2086" s="192"/>
      <c r="H2086" s="192"/>
      <c r="I2086" s="193" t="str">
        <f>IF(Table2[[#This Row],[Số lượng]]&lt;&gt;0,Table2[[#This Row],[Số lượng]]*Table2[[#This Row],[Đơn giá mua]],"")</f>
        <v/>
      </c>
      <c r="J2086" s="193" t="str">
        <f ca="1">IF(AND(Table2[[#This Row],[Tên hàng hóa]]&lt;&gt;0,D2087=""),SUM(OFFSET(Table2[[#This Row],[Thành tiền]],0,0,-COUNTIF(Table2[Số HĐ],Table2[[#This Row],[Số HĐ]]))),"")</f>
        <v/>
      </c>
      <c r="K2086" s="192"/>
      <c r="L20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86" s="194"/>
    </row>
    <row r="2087" spans="1:13" ht="35.1" customHeight="1" x14ac:dyDescent="0.2">
      <c r="A2087" s="187"/>
      <c r="B2087" s="188"/>
      <c r="C2087" s="189" t="str">
        <f t="shared" si="51"/>
        <v/>
      </c>
      <c r="D2087" s="190"/>
      <c r="E2087" s="191" t="str">
        <f>IF(Table2[[#This Row],[Tên hàng hóa]]&lt;&gt;0,VLOOKUP(Table2[[#This Row],[Tên hàng hóa]],Table1[[Tên hàng hóa]:[Quy cách]],2,0),"")</f>
        <v/>
      </c>
      <c r="F2087" s="191" t="str">
        <f>IF(Table2[[#This Row],[Tên hàng hóa]]&lt;&gt;0,VLOOKUP(Table2[[#This Row],[Tên hàng hóa]],Table1[[Tên hàng hóa]:[ĐVT]],3,0),"")</f>
        <v/>
      </c>
      <c r="G2087" s="192"/>
      <c r="H2087" s="192"/>
      <c r="I2087" s="193" t="str">
        <f>IF(Table2[[#This Row],[Số lượng]]&lt;&gt;0,Table2[[#This Row],[Số lượng]]*Table2[[#This Row],[Đơn giá mua]],"")</f>
        <v/>
      </c>
      <c r="J2087" s="193" t="str">
        <f ca="1">IF(AND(Table2[[#This Row],[Tên hàng hóa]]&lt;&gt;0,D2088=""),SUM(OFFSET(Table2[[#This Row],[Thành tiền]],0,0,-COUNTIF(Table2[Số HĐ],Table2[[#This Row],[Số HĐ]]))),"")</f>
        <v/>
      </c>
      <c r="K2087" s="192"/>
      <c r="L20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87" s="194"/>
    </row>
    <row r="2088" spans="1:13" ht="35.1" customHeight="1" x14ac:dyDescent="0.2">
      <c r="A2088" s="187"/>
      <c r="B2088" s="188"/>
      <c r="C2088" s="189" t="str">
        <f t="shared" si="51"/>
        <v/>
      </c>
      <c r="D2088" s="190"/>
      <c r="E2088" s="191" t="str">
        <f>IF(Table2[[#This Row],[Tên hàng hóa]]&lt;&gt;0,VLOOKUP(Table2[[#This Row],[Tên hàng hóa]],Table1[[Tên hàng hóa]:[Quy cách]],2,0),"")</f>
        <v/>
      </c>
      <c r="F2088" s="191" t="str">
        <f>IF(Table2[[#This Row],[Tên hàng hóa]]&lt;&gt;0,VLOOKUP(Table2[[#This Row],[Tên hàng hóa]],Table1[[Tên hàng hóa]:[ĐVT]],3,0),"")</f>
        <v/>
      </c>
      <c r="G2088" s="192"/>
      <c r="H2088" s="192"/>
      <c r="I2088" s="193" t="str">
        <f>IF(Table2[[#This Row],[Số lượng]]&lt;&gt;0,Table2[[#This Row],[Số lượng]]*Table2[[#This Row],[Đơn giá mua]],"")</f>
        <v/>
      </c>
      <c r="J2088" s="193" t="str">
        <f ca="1">IF(AND(Table2[[#This Row],[Tên hàng hóa]]&lt;&gt;0,D2089=""),SUM(OFFSET(Table2[[#This Row],[Thành tiền]],0,0,-COUNTIF(Table2[Số HĐ],Table2[[#This Row],[Số HĐ]]))),"")</f>
        <v/>
      </c>
      <c r="K2088" s="192"/>
      <c r="L20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88" s="194"/>
    </row>
    <row r="2089" spans="1:13" ht="35.1" customHeight="1" x14ac:dyDescent="0.2">
      <c r="A2089" s="187"/>
      <c r="B2089" s="188"/>
      <c r="C2089" s="189" t="str">
        <f t="shared" si="51"/>
        <v/>
      </c>
      <c r="D2089" s="190"/>
      <c r="E2089" s="191" t="str">
        <f>IF(Table2[[#This Row],[Tên hàng hóa]]&lt;&gt;0,VLOOKUP(Table2[[#This Row],[Tên hàng hóa]],Table1[[Tên hàng hóa]:[Quy cách]],2,0),"")</f>
        <v/>
      </c>
      <c r="F2089" s="191" t="str">
        <f>IF(Table2[[#This Row],[Tên hàng hóa]]&lt;&gt;0,VLOOKUP(Table2[[#This Row],[Tên hàng hóa]],Table1[[Tên hàng hóa]:[ĐVT]],3,0),"")</f>
        <v/>
      </c>
      <c r="G2089" s="192"/>
      <c r="H2089" s="192"/>
      <c r="I2089" s="193" t="str">
        <f>IF(Table2[[#This Row],[Số lượng]]&lt;&gt;0,Table2[[#This Row],[Số lượng]]*Table2[[#This Row],[Đơn giá mua]],"")</f>
        <v/>
      </c>
      <c r="J2089" s="193" t="str">
        <f ca="1">IF(AND(Table2[[#This Row],[Tên hàng hóa]]&lt;&gt;0,D2090=""),SUM(OFFSET(Table2[[#This Row],[Thành tiền]],0,0,-COUNTIF(Table2[Số HĐ],Table2[[#This Row],[Số HĐ]]))),"")</f>
        <v/>
      </c>
      <c r="K2089" s="192"/>
      <c r="L20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89" s="194"/>
    </row>
    <row r="2090" spans="1:13" ht="35.1" customHeight="1" x14ac:dyDescent="0.2">
      <c r="A2090" s="187"/>
      <c r="B2090" s="188"/>
      <c r="C2090" s="189" t="str">
        <f t="shared" si="51"/>
        <v/>
      </c>
      <c r="D2090" s="190"/>
      <c r="E2090" s="191" t="str">
        <f>IF(Table2[[#This Row],[Tên hàng hóa]]&lt;&gt;0,VLOOKUP(Table2[[#This Row],[Tên hàng hóa]],Table1[[Tên hàng hóa]:[Quy cách]],2,0),"")</f>
        <v/>
      </c>
      <c r="F2090" s="191" t="str">
        <f>IF(Table2[[#This Row],[Tên hàng hóa]]&lt;&gt;0,VLOOKUP(Table2[[#This Row],[Tên hàng hóa]],Table1[[Tên hàng hóa]:[ĐVT]],3,0),"")</f>
        <v/>
      </c>
      <c r="G2090" s="192"/>
      <c r="H2090" s="192"/>
      <c r="I2090" s="193" t="str">
        <f>IF(Table2[[#This Row],[Số lượng]]&lt;&gt;0,Table2[[#This Row],[Số lượng]]*Table2[[#This Row],[Đơn giá mua]],"")</f>
        <v/>
      </c>
      <c r="J2090" s="193" t="str">
        <f ca="1">IF(AND(Table2[[#This Row],[Tên hàng hóa]]&lt;&gt;0,D2091=""),SUM(OFFSET(Table2[[#This Row],[Thành tiền]],0,0,-COUNTIF(Table2[Số HĐ],Table2[[#This Row],[Số HĐ]]))),"")</f>
        <v/>
      </c>
      <c r="K2090" s="192"/>
      <c r="L209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90" s="194"/>
    </row>
    <row r="2091" spans="1:13" ht="35.1" customHeight="1" x14ac:dyDescent="0.2">
      <c r="A2091" s="187"/>
      <c r="B2091" s="188"/>
      <c r="C2091" s="189" t="str">
        <f t="shared" si="51"/>
        <v/>
      </c>
      <c r="D2091" s="190"/>
      <c r="E2091" s="191" t="str">
        <f>IF(Table2[[#This Row],[Tên hàng hóa]]&lt;&gt;0,VLOOKUP(Table2[[#This Row],[Tên hàng hóa]],Table1[[Tên hàng hóa]:[Quy cách]],2,0),"")</f>
        <v/>
      </c>
      <c r="F2091" s="191" t="str">
        <f>IF(Table2[[#This Row],[Tên hàng hóa]]&lt;&gt;0,VLOOKUP(Table2[[#This Row],[Tên hàng hóa]],Table1[[Tên hàng hóa]:[ĐVT]],3,0),"")</f>
        <v/>
      </c>
      <c r="G2091" s="192"/>
      <c r="H2091" s="192"/>
      <c r="I2091" s="193" t="str">
        <f>IF(Table2[[#This Row],[Số lượng]]&lt;&gt;0,Table2[[#This Row],[Số lượng]]*Table2[[#This Row],[Đơn giá mua]],"")</f>
        <v/>
      </c>
      <c r="J2091" s="193" t="str">
        <f ca="1">IF(AND(Table2[[#This Row],[Tên hàng hóa]]&lt;&gt;0,D2092=""),SUM(OFFSET(Table2[[#This Row],[Thành tiền]],0,0,-COUNTIF(Table2[Số HĐ],Table2[[#This Row],[Số HĐ]]))),"")</f>
        <v/>
      </c>
      <c r="K2091" s="192"/>
      <c r="L20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91" s="194"/>
    </row>
    <row r="2092" spans="1:13" ht="35.1" customHeight="1" x14ac:dyDescent="0.2">
      <c r="A2092" s="187"/>
      <c r="B2092" s="188"/>
      <c r="C2092" s="189" t="str">
        <f t="shared" si="51"/>
        <v/>
      </c>
      <c r="D2092" s="190"/>
      <c r="E2092" s="191" t="str">
        <f>IF(Table2[[#This Row],[Tên hàng hóa]]&lt;&gt;0,VLOOKUP(Table2[[#This Row],[Tên hàng hóa]],Table1[[Tên hàng hóa]:[Quy cách]],2,0),"")</f>
        <v/>
      </c>
      <c r="F2092" s="191" t="str">
        <f>IF(Table2[[#This Row],[Tên hàng hóa]]&lt;&gt;0,VLOOKUP(Table2[[#This Row],[Tên hàng hóa]],Table1[[Tên hàng hóa]:[ĐVT]],3,0),"")</f>
        <v/>
      </c>
      <c r="G2092" s="192"/>
      <c r="H2092" s="192"/>
      <c r="I2092" s="193" t="str">
        <f>IF(Table2[[#This Row],[Số lượng]]&lt;&gt;0,Table2[[#This Row],[Số lượng]]*Table2[[#This Row],[Đơn giá mua]],"")</f>
        <v/>
      </c>
      <c r="J2092" s="193" t="str">
        <f ca="1">IF(AND(Table2[[#This Row],[Tên hàng hóa]]&lt;&gt;0,D2093=""),SUM(OFFSET(Table2[[#This Row],[Thành tiền]],0,0,-COUNTIF(Table2[Số HĐ],Table2[[#This Row],[Số HĐ]]))),"")</f>
        <v/>
      </c>
      <c r="K2092" s="192"/>
      <c r="L20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92" s="194"/>
    </row>
    <row r="2093" spans="1:13" ht="35.1" customHeight="1" x14ac:dyDescent="0.2">
      <c r="A2093" s="187"/>
      <c r="B2093" s="188"/>
      <c r="C2093" s="189" t="str">
        <f t="shared" si="51"/>
        <v/>
      </c>
      <c r="D2093" s="190"/>
      <c r="E2093" s="191" t="str">
        <f>IF(Table2[[#This Row],[Tên hàng hóa]]&lt;&gt;0,VLOOKUP(Table2[[#This Row],[Tên hàng hóa]],Table1[[Tên hàng hóa]:[Quy cách]],2,0),"")</f>
        <v/>
      </c>
      <c r="F2093" s="191" t="str">
        <f>IF(Table2[[#This Row],[Tên hàng hóa]]&lt;&gt;0,VLOOKUP(Table2[[#This Row],[Tên hàng hóa]],Table1[[Tên hàng hóa]:[ĐVT]],3,0),"")</f>
        <v/>
      </c>
      <c r="G2093" s="192"/>
      <c r="H2093" s="192"/>
      <c r="I2093" s="193" t="str">
        <f>IF(Table2[[#This Row],[Số lượng]]&lt;&gt;0,Table2[[#This Row],[Số lượng]]*Table2[[#This Row],[Đơn giá mua]],"")</f>
        <v/>
      </c>
      <c r="J2093" s="193" t="str">
        <f ca="1">IF(AND(Table2[[#This Row],[Tên hàng hóa]]&lt;&gt;0,D2094=""),SUM(OFFSET(Table2[[#This Row],[Thành tiền]],0,0,-COUNTIF(Table2[Số HĐ],Table2[[#This Row],[Số HĐ]]))),"")</f>
        <v/>
      </c>
      <c r="K2093" s="192"/>
      <c r="L20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93" s="194"/>
    </row>
    <row r="2094" spans="1:13" ht="35.1" customHeight="1" x14ac:dyDescent="0.2">
      <c r="A2094" s="187"/>
      <c r="B2094" s="188"/>
      <c r="C2094" s="189" t="str">
        <f t="shared" si="51"/>
        <v/>
      </c>
      <c r="D2094" s="190"/>
      <c r="E2094" s="191" t="str">
        <f>IF(Table2[[#This Row],[Tên hàng hóa]]&lt;&gt;0,VLOOKUP(Table2[[#This Row],[Tên hàng hóa]],Table1[[Tên hàng hóa]:[Quy cách]],2,0),"")</f>
        <v/>
      </c>
      <c r="F2094" s="191" t="str">
        <f>IF(Table2[[#This Row],[Tên hàng hóa]]&lt;&gt;0,VLOOKUP(Table2[[#This Row],[Tên hàng hóa]],Table1[[Tên hàng hóa]:[ĐVT]],3,0),"")</f>
        <v/>
      </c>
      <c r="G2094" s="192"/>
      <c r="H2094" s="192"/>
      <c r="I2094" s="193" t="str">
        <f>IF(Table2[[#This Row],[Số lượng]]&lt;&gt;0,Table2[[#This Row],[Số lượng]]*Table2[[#This Row],[Đơn giá mua]],"")</f>
        <v/>
      </c>
      <c r="J2094" s="193" t="str">
        <f ca="1">IF(AND(Table2[[#This Row],[Tên hàng hóa]]&lt;&gt;0,D2095=""),SUM(OFFSET(Table2[[#This Row],[Thành tiền]],0,0,-COUNTIF(Table2[Số HĐ],Table2[[#This Row],[Số HĐ]]))),"")</f>
        <v/>
      </c>
      <c r="K2094" s="192"/>
      <c r="L20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94" s="194"/>
    </row>
    <row r="2095" spans="1:13" ht="35.1" customHeight="1" x14ac:dyDescent="0.2">
      <c r="A2095" s="187"/>
      <c r="B2095" s="188"/>
      <c r="C2095" s="189" t="str">
        <f t="shared" si="51"/>
        <v/>
      </c>
      <c r="D2095" s="190"/>
      <c r="E2095" s="191" t="str">
        <f>IF(Table2[[#This Row],[Tên hàng hóa]]&lt;&gt;0,VLOOKUP(Table2[[#This Row],[Tên hàng hóa]],Table1[[Tên hàng hóa]:[Quy cách]],2,0),"")</f>
        <v/>
      </c>
      <c r="F2095" s="191" t="str">
        <f>IF(Table2[[#This Row],[Tên hàng hóa]]&lt;&gt;0,VLOOKUP(Table2[[#This Row],[Tên hàng hóa]],Table1[[Tên hàng hóa]:[ĐVT]],3,0),"")</f>
        <v/>
      </c>
      <c r="G2095" s="192"/>
      <c r="H2095" s="192"/>
      <c r="I2095" s="193" t="str">
        <f>IF(Table2[[#This Row],[Số lượng]]&lt;&gt;0,Table2[[#This Row],[Số lượng]]*Table2[[#This Row],[Đơn giá mua]],"")</f>
        <v/>
      </c>
      <c r="J2095" s="193" t="str">
        <f ca="1">IF(AND(Table2[[#This Row],[Tên hàng hóa]]&lt;&gt;0,D2096=""),SUM(OFFSET(Table2[[#This Row],[Thành tiền]],0,0,-COUNTIF(Table2[Số HĐ],Table2[[#This Row],[Số HĐ]]))),"")</f>
        <v/>
      </c>
      <c r="K2095" s="192"/>
      <c r="L20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95" s="194"/>
    </row>
    <row r="2096" spans="1:13" ht="35.1" customHeight="1" x14ac:dyDescent="0.2">
      <c r="A2096" s="187"/>
      <c r="B2096" s="188"/>
      <c r="C2096" s="189" t="str">
        <f t="shared" si="51"/>
        <v/>
      </c>
      <c r="D2096" s="190"/>
      <c r="E2096" s="191" t="str">
        <f>IF(Table2[[#This Row],[Tên hàng hóa]]&lt;&gt;0,VLOOKUP(Table2[[#This Row],[Tên hàng hóa]],Table1[[Tên hàng hóa]:[Quy cách]],2,0),"")</f>
        <v/>
      </c>
      <c r="F2096" s="191" t="str">
        <f>IF(Table2[[#This Row],[Tên hàng hóa]]&lt;&gt;0,VLOOKUP(Table2[[#This Row],[Tên hàng hóa]],Table1[[Tên hàng hóa]:[ĐVT]],3,0),"")</f>
        <v/>
      </c>
      <c r="G2096" s="192"/>
      <c r="H2096" s="192"/>
      <c r="I2096" s="193" t="str">
        <f>IF(Table2[[#This Row],[Số lượng]]&lt;&gt;0,Table2[[#This Row],[Số lượng]]*Table2[[#This Row],[Đơn giá mua]],"")</f>
        <v/>
      </c>
      <c r="J2096" s="193" t="str">
        <f ca="1">IF(AND(Table2[[#This Row],[Tên hàng hóa]]&lt;&gt;0,D2097=""),SUM(OFFSET(Table2[[#This Row],[Thành tiền]],0,0,-COUNTIF(Table2[Số HĐ],Table2[[#This Row],[Số HĐ]]))),"")</f>
        <v/>
      </c>
      <c r="K2096" s="192"/>
      <c r="L20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96" s="194"/>
    </row>
    <row r="2097" spans="1:13" ht="35.1" customHeight="1" x14ac:dyDescent="0.2">
      <c r="A2097" s="187"/>
      <c r="B2097" s="188"/>
      <c r="C2097" s="189" t="str">
        <f t="shared" si="51"/>
        <v/>
      </c>
      <c r="D2097" s="190"/>
      <c r="E2097" s="191" t="str">
        <f>IF(Table2[[#This Row],[Tên hàng hóa]]&lt;&gt;0,VLOOKUP(Table2[[#This Row],[Tên hàng hóa]],Table1[[Tên hàng hóa]:[Quy cách]],2,0),"")</f>
        <v/>
      </c>
      <c r="F2097" s="191" t="str">
        <f>IF(Table2[[#This Row],[Tên hàng hóa]]&lt;&gt;0,VLOOKUP(Table2[[#This Row],[Tên hàng hóa]],Table1[[Tên hàng hóa]:[ĐVT]],3,0),"")</f>
        <v/>
      </c>
      <c r="G2097" s="192"/>
      <c r="H2097" s="192"/>
      <c r="I2097" s="193" t="str">
        <f>IF(Table2[[#This Row],[Số lượng]]&lt;&gt;0,Table2[[#This Row],[Số lượng]]*Table2[[#This Row],[Đơn giá mua]],"")</f>
        <v/>
      </c>
      <c r="J2097" s="193" t="str">
        <f ca="1">IF(AND(Table2[[#This Row],[Tên hàng hóa]]&lt;&gt;0,D2098=""),SUM(OFFSET(Table2[[#This Row],[Thành tiền]],0,0,-COUNTIF(Table2[Số HĐ],Table2[[#This Row],[Số HĐ]]))),"")</f>
        <v/>
      </c>
      <c r="K2097" s="192"/>
      <c r="L20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97" s="194"/>
    </row>
    <row r="2098" spans="1:13" ht="35.1" customHeight="1" x14ac:dyDescent="0.2">
      <c r="A2098" s="187"/>
      <c r="B2098" s="188"/>
      <c r="C2098" s="189" t="str">
        <f t="shared" si="51"/>
        <v/>
      </c>
      <c r="D2098" s="190"/>
      <c r="E2098" s="191" t="str">
        <f>IF(Table2[[#This Row],[Tên hàng hóa]]&lt;&gt;0,VLOOKUP(Table2[[#This Row],[Tên hàng hóa]],Table1[[Tên hàng hóa]:[Quy cách]],2,0),"")</f>
        <v/>
      </c>
      <c r="F2098" s="191" t="str">
        <f>IF(Table2[[#This Row],[Tên hàng hóa]]&lt;&gt;0,VLOOKUP(Table2[[#This Row],[Tên hàng hóa]],Table1[[Tên hàng hóa]:[ĐVT]],3,0),"")</f>
        <v/>
      </c>
      <c r="G2098" s="192"/>
      <c r="H2098" s="192"/>
      <c r="I2098" s="193" t="str">
        <f>IF(Table2[[#This Row],[Số lượng]]&lt;&gt;0,Table2[[#This Row],[Số lượng]]*Table2[[#This Row],[Đơn giá mua]],"")</f>
        <v/>
      </c>
      <c r="J2098" s="193" t="str">
        <f ca="1">IF(AND(Table2[[#This Row],[Tên hàng hóa]]&lt;&gt;0,D2099=""),SUM(OFFSET(Table2[[#This Row],[Thành tiền]],0,0,-COUNTIF(Table2[Số HĐ],Table2[[#This Row],[Số HĐ]]))),"")</f>
        <v/>
      </c>
      <c r="K2098" s="192"/>
      <c r="L20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98" s="194"/>
    </row>
    <row r="2099" spans="1:13" ht="35.1" customHeight="1" x14ac:dyDescent="0.2">
      <c r="A2099" s="187"/>
      <c r="B2099" s="188"/>
      <c r="C2099" s="189" t="str">
        <f t="shared" si="51"/>
        <v/>
      </c>
      <c r="D2099" s="190"/>
      <c r="E2099" s="191" t="str">
        <f>IF(Table2[[#This Row],[Tên hàng hóa]]&lt;&gt;0,VLOOKUP(Table2[[#This Row],[Tên hàng hóa]],Table1[[Tên hàng hóa]:[Quy cách]],2,0),"")</f>
        <v/>
      </c>
      <c r="F2099" s="191" t="str">
        <f>IF(Table2[[#This Row],[Tên hàng hóa]]&lt;&gt;0,VLOOKUP(Table2[[#This Row],[Tên hàng hóa]],Table1[[Tên hàng hóa]:[ĐVT]],3,0),"")</f>
        <v/>
      </c>
      <c r="G2099" s="192"/>
      <c r="H2099" s="192"/>
      <c r="I2099" s="193" t="str">
        <f>IF(Table2[[#This Row],[Số lượng]]&lt;&gt;0,Table2[[#This Row],[Số lượng]]*Table2[[#This Row],[Đơn giá mua]],"")</f>
        <v/>
      </c>
      <c r="J2099" s="193" t="str">
        <f ca="1">IF(AND(Table2[[#This Row],[Tên hàng hóa]]&lt;&gt;0,D2100=""),SUM(OFFSET(Table2[[#This Row],[Thành tiền]],0,0,-COUNTIF(Table2[Số HĐ],Table2[[#This Row],[Số HĐ]]))),"")</f>
        <v/>
      </c>
      <c r="K2099" s="192"/>
      <c r="L20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099" s="194"/>
    </row>
    <row r="2100" spans="1:13" ht="35.1" customHeight="1" x14ac:dyDescent="0.2">
      <c r="A2100" s="187"/>
      <c r="B2100" s="188"/>
      <c r="C2100" s="189" t="str">
        <f t="shared" si="51"/>
        <v/>
      </c>
      <c r="D2100" s="190"/>
      <c r="E2100" s="191" t="str">
        <f>IF(Table2[[#This Row],[Tên hàng hóa]]&lt;&gt;0,VLOOKUP(Table2[[#This Row],[Tên hàng hóa]],Table1[[Tên hàng hóa]:[Quy cách]],2,0),"")</f>
        <v/>
      </c>
      <c r="F2100" s="191" t="str">
        <f>IF(Table2[[#This Row],[Tên hàng hóa]]&lt;&gt;0,VLOOKUP(Table2[[#This Row],[Tên hàng hóa]],Table1[[Tên hàng hóa]:[ĐVT]],3,0),"")</f>
        <v/>
      </c>
      <c r="G2100" s="192"/>
      <c r="H2100" s="192"/>
      <c r="I2100" s="193" t="str">
        <f>IF(Table2[[#This Row],[Số lượng]]&lt;&gt;0,Table2[[#This Row],[Số lượng]]*Table2[[#This Row],[Đơn giá mua]],"")</f>
        <v/>
      </c>
      <c r="J2100" s="193" t="str">
        <f ca="1">IF(AND(Table2[[#This Row],[Tên hàng hóa]]&lt;&gt;0,D2101=""),SUM(OFFSET(Table2[[#This Row],[Thành tiền]],0,0,-COUNTIF(Table2[Số HĐ],Table2[[#This Row],[Số HĐ]]))),"")</f>
        <v/>
      </c>
      <c r="K2100" s="192"/>
      <c r="L21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00" s="194"/>
    </row>
    <row r="2101" spans="1:13" ht="35.1" customHeight="1" x14ac:dyDescent="0.2">
      <c r="A2101" s="187"/>
      <c r="B2101" s="188"/>
      <c r="C2101" s="189" t="str">
        <f t="shared" si="51"/>
        <v/>
      </c>
      <c r="D2101" s="190"/>
      <c r="E2101" s="191" t="str">
        <f>IF(Table2[[#This Row],[Tên hàng hóa]]&lt;&gt;0,VLOOKUP(Table2[[#This Row],[Tên hàng hóa]],Table1[[Tên hàng hóa]:[Quy cách]],2,0),"")</f>
        <v/>
      </c>
      <c r="F2101" s="191" t="str">
        <f>IF(Table2[[#This Row],[Tên hàng hóa]]&lt;&gt;0,VLOOKUP(Table2[[#This Row],[Tên hàng hóa]],Table1[[Tên hàng hóa]:[ĐVT]],3,0),"")</f>
        <v/>
      </c>
      <c r="G2101" s="192"/>
      <c r="H2101" s="192"/>
      <c r="I2101" s="193" t="str">
        <f>IF(Table2[[#This Row],[Số lượng]]&lt;&gt;0,Table2[[#This Row],[Số lượng]]*Table2[[#This Row],[Đơn giá mua]],"")</f>
        <v/>
      </c>
      <c r="J2101" s="193" t="str">
        <f ca="1">IF(AND(Table2[[#This Row],[Tên hàng hóa]]&lt;&gt;0,D2102=""),SUM(OFFSET(Table2[[#This Row],[Thành tiền]],0,0,-COUNTIF(Table2[Số HĐ],Table2[[#This Row],[Số HĐ]]))),"")</f>
        <v/>
      </c>
      <c r="K2101" s="192"/>
      <c r="L21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01" s="194"/>
    </row>
    <row r="2102" spans="1:13" ht="35.1" customHeight="1" x14ac:dyDescent="0.2">
      <c r="A2102" s="187"/>
      <c r="B2102" s="188"/>
      <c r="C2102" s="189" t="str">
        <f t="shared" si="51"/>
        <v/>
      </c>
      <c r="D2102" s="190"/>
      <c r="E2102" s="191" t="str">
        <f>IF(Table2[[#This Row],[Tên hàng hóa]]&lt;&gt;0,VLOOKUP(Table2[[#This Row],[Tên hàng hóa]],Table1[[Tên hàng hóa]:[Quy cách]],2,0),"")</f>
        <v/>
      </c>
      <c r="F2102" s="191" t="str">
        <f>IF(Table2[[#This Row],[Tên hàng hóa]]&lt;&gt;0,VLOOKUP(Table2[[#This Row],[Tên hàng hóa]],Table1[[Tên hàng hóa]:[ĐVT]],3,0),"")</f>
        <v/>
      </c>
      <c r="G2102" s="192"/>
      <c r="H2102" s="192"/>
      <c r="I2102" s="193" t="str">
        <f>IF(Table2[[#This Row],[Số lượng]]&lt;&gt;0,Table2[[#This Row],[Số lượng]]*Table2[[#This Row],[Đơn giá mua]],"")</f>
        <v/>
      </c>
      <c r="J2102" s="193" t="str">
        <f ca="1">IF(AND(Table2[[#This Row],[Tên hàng hóa]]&lt;&gt;0,D2103=""),SUM(OFFSET(Table2[[#This Row],[Thành tiền]],0,0,-COUNTIF(Table2[Số HĐ],Table2[[#This Row],[Số HĐ]]))),"")</f>
        <v/>
      </c>
      <c r="K2102" s="192"/>
      <c r="L21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02" s="194"/>
    </row>
    <row r="2103" spans="1:13" ht="35.1" customHeight="1" x14ac:dyDescent="0.2">
      <c r="A2103" s="187"/>
      <c r="B2103" s="188"/>
      <c r="C2103" s="189" t="str">
        <f t="shared" si="51"/>
        <v/>
      </c>
      <c r="D2103" s="190"/>
      <c r="E2103" s="191" t="str">
        <f>IF(Table2[[#This Row],[Tên hàng hóa]]&lt;&gt;0,VLOOKUP(Table2[[#This Row],[Tên hàng hóa]],Table1[[Tên hàng hóa]:[Quy cách]],2,0),"")</f>
        <v/>
      </c>
      <c r="F2103" s="191" t="str">
        <f>IF(Table2[[#This Row],[Tên hàng hóa]]&lt;&gt;0,VLOOKUP(Table2[[#This Row],[Tên hàng hóa]],Table1[[Tên hàng hóa]:[ĐVT]],3,0),"")</f>
        <v/>
      </c>
      <c r="G2103" s="192"/>
      <c r="H2103" s="192"/>
      <c r="I2103" s="193" t="str">
        <f>IF(Table2[[#This Row],[Số lượng]]&lt;&gt;0,Table2[[#This Row],[Số lượng]]*Table2[[#This Row],[Đơn giá mua]],"")</f>
        <v/>
      </c>
      <c r="J2103" s="193" t="str">
        <f ca="1">IF(AND(Table2[[#This Row],[Tên hàng hóa]]&lt;&gt;0,D2104=""),SUM(OFFSET(Table2[[#This Row],[Thành tiền]],0,0,-COUNTIF(Table2[Số HĐ],Table2[[#This Row],[Số HĐ]]))),"")</f>
        <v/>
      </c>
      <c r="K2103" s="192"/>
      <c r="L21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03" s="194"/>
    </row>
    <row r="2104" spans="1:13" ht="35.1" customHeight="1" x14ac:dyDescent="0.2">
      <c r="A2104" s="187"/>
      <c r="B2104" s="188"/>
      <c r="C2104" s="189" t="str">
        <f t="shared" si="51"/>
        <v/>
      </c>
      <c r="D2104" s="190"/>
      <c r="E2104" s="191" t="str">
        <f>IF(Table2[[#This Row],[Tên hàng hóa]]&lt;&gt;0,VLOOKUP(Table2[[#This Row],[Tên hàng hóa]],Table1[[Tên hàng hóa]:[Quy cách]],2,0),"")</f>
        <v/>
      </c>
      <c r="F2104" s="191" t="str">
        <f>IF(Table2[[#This Row],[Tên hàng hóa]]&lt;&gt;0,VLOOKUP(Table2[[#This Row],[Tên hàng hóa]],Table1[[Tên hàng hóa]:[ĐVT]],3,0),"")</f>
        <v/>
      </c>
      <c r="G2104" s="192"/>
      <c r="H2104" s="192"/>
      <c r="I2104" s="193" t="str">
        <f>IF(Table2[[#This Row],[Số lượng]]&lt;&gt;0,Table2[[#This Row],[Số lượng]]*Table2[[#This Row],[Đơn giá mua]],"")</f>
        <v/>
      </c>
      <c r="J2104" s="193" t="str">
        <f ca="1">IF(AND(Table2[[#This Row],[Tên hàng hóa]]&lt;&gt;0,D2105=""),SUM(OFFSET(Table2[[#This Row],[Thành tiền]],0,0,-COUNTIF(Table2[Số HĐ],Table2[[#This Row],[Số HĐ]]))),"")</f>
        <v/>
      </c>
      <c r="K2104" s="192"/>
      <c r="L21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04" s="194"/>
    </row>
    <row r="2105" spans="1:13" ht="35.1" customHeight="1" x14ac:dyDescent="0.2">
      <c r="A2105" s="187"/>
      <c r="B2105" s="188"/>
      <c r="C2105" s="189" t="str">
        <f t="shared" si="51"/>
        <v/>
      </c>
      <c r="D2105" s="190"/>
      <c r="E2105" s="191" t="str">
        <f>IF(Table2[[#This Row],[Tên hàng hóa]]&lt;&gt;0,VLOOKUP(Table2[[#This Row],[Tên hàng hóa]],Table1[[Tên hàng hóa]:[Quy cách]],2,0),"")</f>
        <v/>
      </c>
      <c r="F2105" s="191" t="str">
        <f>IF(Table2[[#This Row],[Tên hàng hóa]]&lt;&gt;0,VLOOKUP(Table2[[#This Row],[Tên hàng hóa]],Table1[[Tên hàng hóa]:[ĐVT]],3,0),"")</f>
        <v/>
      </c>
      <c r="G2105" s="192"/>
      <c r="H2105" s="192"/>
      <c r="I2105" s="193" t="str">
        <f>IF(Table2[[#This Row],[Số lượng]]&lt;&gt;0,Table2[[#This Row],[Số lượng]]*Table2[[#This Row],[Đơn giá mua]],"")</f>
        <v/>
      </c>
      <c r="J2105" s="193" t="str">
        <f ca="1">IF(AND(Table2[[#This Row],[Tên hàng hóa]]&lt;&gt;0,D2106=""),SUM(OFFSET(Table2[[#This Row],[Thành tiền]],0,0,-COUNTIF(Table2[Số HĐ],Table2[[#This Row],[Số HĐ]]))),"")</f>
        <v/>
      </c>
      <c r="K2105" s="192"/>
      <c r="L21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05" s="194"/>
    </row>
    <row r="2106" spans="1:13" ht="35.1" customHeight="1" x14ac:dyDescent="0.2">
      <c r="A2106" s="187"/>
      <c r="B2106" s="188"/>
      <c r="C2106" s="189" t="str">
        <f t="shared" si="51"/>
        <v/>
      </c>
      <c r="D2106" s="190"/>
      <c r="E2106" s="191" t="str">
        <f>IF(Table2[[#This Row],[Tên hàng hóa]]&lt;&gt;0,VLOOKUP(Table2[[#This Row],[Tên hàng hóa]],Table1[[Tên hàng hóa]:[Quy cách]],2,0),"")</f>
        <v/>
      </c>
      <c r="F2106" s="191" t="str">
        <f>IF(Table2[[#This Row],[Tên hàng hóa]]&lt;&gt;0,VLOOKUP(Table2[[#This Row],[Tên hàng hóa]],Table1[[Tên hàng hóa]:[ĐVT]],3,0),"")</f>
        <v/>
      </c>
      <c r="G2106" s="192"/>
      <c r="H2106" s="192"/>
      <c r="I2106" s="193" t="str">
        <f>IF(Table2[[#This Row],[Số lượng]]&lt;&gt;0,Table2[[#This Row],[Số lượng]]*Table2[[#This Row],[Đơn giá mua]],"")</f>
        <v/>
      </c>
      <c r="J2106" s="193" t="str">
        <f ca="1">IF(AND(Table2[[#This Row],[Tên hàng hóa]]&lt;&gt;0,D2107=""),SUM(OFFSET(Table2[[#This Row],[Thành tiền]],0,0,-COUNTIF(Table2[Số HĐ],Table2[[#This Row],[Số HĐ]]))),"")</f>
        <v/>
      </c>
      <c r="K2106" s="192"/>
      <c r="L21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06" s="194"/>
    </row>
    <row r="2107" spans="1:13" ht="35.1" customHeight="1" x14ac:dyDescent="0.2">
      <c r="A2107" s="187"/>
      <c r="B2107" s="188"/>
      <c r="C2107" s="189" t="str">
        <f t="shared" si="51"/>
        <v/>
      </c>
      <c r="D2107" s="190"/>
      <c r="E2107" s="191" t="str">
        <f>IF(Table2[[#This Row],[Tên hàng hóa]]&lt;&gt;0,VLOOKUP(Table2[[#This Row],[Tên hàng hóa]],Table1[[Tên hàng hóa]:[Quy cách]],2,0),"")</f>
        <v/>
      </c>
      <c r="F2107" s="191" t="str">
        <f>IF(Table2[[#This Row],[Tên hàng hóa]]&lt;&gt;0,VLOOKUP(Table2[[#This Row],[Tên hàng hóa]],Table1[[Tên hàng hóa]:[ĐVT]],3,0),"")</f>
        <v/>
      </c>
      <c r="G2107" s="192"/>
      <c r="H2107" s="192"/>
      <c r="I2107" s="193" t="str">
        <f>IF(Table2[[#This Row],[Số lượng]]&lt;&gt;0,Table2[[#This Row],[Số lượng]]*Table2[[#This Row],[Đơn giá mua]],"")</f>
        <v/>
      </c>
      <c r="J2107" s="193" t="str">
        <f ca="1">IF(AND(Table2[[#This Row],[Tên hàng hóa]]&lt;&gt;0,D2108=""),SUM(OFFSET(Table2[[#This Row],[Thành tiền]],0,0,-COUNTIF(Table2[Số HĐ],Table2[[#This Row],[Số HĐ]]))),"")</f>
        <v/>
      </c>
      <c r="K2107" s="192"/>
      <c r="L210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07" s="194"/>
    </row>
    <row r="2108" spans="1:13" ht="35.1" customHeight="1" x14ac:dyDescent="0.2">
      <c r="A2108" s="187"/>
      <c r="B2108" s="188"/>
      <c r="C2108" s="189" t="str">
        <f t="shared" si="51"/>
        <v/>
      </c>
      <c r="D2108" s="190"/>
      <c r="E2108" s="191" t="str">
        <f>IF(Table2[[#This Row],[Tên hàng hóa]]&lt;&gt;0,VLOOKUP(Table2[[#This Row],[Tên hàng hóa]],Table1[[Tên hàng hóa]:[Quy cách]],2,0),"")</f>
        <v/>
      </c>
      <c r="F2108" s="191" t="str">
        <f>IF(Table2[[#This Row],[Tên hàng hóa]]&lt;&gt;0,VLOOKUP(Table2[[#This Row],[Tên hàng hóa]],Table1[[Tên hàng hóa]:[ĐVT]],3,0),"")</f>
        <v/>
      </c>
      <c r="G2108" s="192"/>
      <c r="H2108" s="192"/>
      <c r="I2108" s="193" t="str">
        <f>IF(Table2[[#This Row],[Số lượng]]&lt;&gt;0,Table2[[#This Row],[Số lượng]]*Table2[[#This Row],[Đơn giá mua]],"")</f>
        <v/>
      </c>
      <c r="J2108" s="193" t="str">
        <f ca="1">IF(AND(Table2[[#This Row],[Tên hàng hóa]]&lt;&gt;0,D2109=""),SUM(OFFSET(Table2[[#This Row],[Thành tiền]],0,0,-COUNTIF(Table2[Số HĐ],Table2[[#This Row],[Số HĐ]]))),"")</f>
        <v/>
      </c>
      <c r="K2108" s="192"/>
      <c r="L21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08" s="194"/>
    </row>
    <row r="2109" spans="1:13" ht="35.1" customHeight="1" x14ac:dyDescent="0.2">
      <c r="A2109" s="187"/>
      <c r="B2109" s="188"/>
      <c r="C2109" s="189" t="str">
        <f t="shared" si="51"/>
        <v/>
      </c>
      <c r="D2109" s="190"/>
      <c r="E2109" s="191" t="str">
        <f>IF(Table2[[#This Row],[Tên hàng hóa]]&lt;&gt;0,VLOOKUP(Table2[[#This Row],[Tên hàng hóa]],Table1[[Tên hàng hóa]:[Quy cách]],2,0),"")</f>
        <v/>
      </c>
      <c r="F2109" s="191" t="str">
        <f>IF(Table2[[#This Row],[Tên hàng hóa]]&lt;&gt;0,VLOOKUP(Table2[[#This Row],[Tên hàng hóa]],Table1[[Tên hàng hóa]:[ĐVT]],3,0),"")</f>
        <v/>
      </c>
      <c r="G2109" s="192"/>
      <c r="H2109" s="192"/>
      <c r="I2109" s="193" t="str">
        <f>IF(Table2[[#This Row],[Số lượng]]&lt;&gt;0,Table2[[#This Row],[Số lượng]]*Table2[[#This Row],[Đơn giá mua]],"")</f>
        <v/>
      </c>
      <c r="J2109" s="193" t="str">
        <f ca="1">IF(AND(Table2[[#This Row],[Tên hàng hóa]]&lt;&gt;0,D2110=""),SUM(OFFSET(Table2[[#This Row],[Thành tiền]],0,0,-COUNTIF(Table2[Số HĐ],Table2[[#This Row],[Số HĐ]]))),"")</f>
        <v/>
      </c>
      <c r="K2109" s="192"/>
      <c r="L21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09" s="194"/>
    </row>
    <row r="2110" spans="1:13" ht="35.1" customHeight="1" x14ac:dyDescent="0.2">
      <c r="A2110" s="187"/>
      <c r="B2110" s="188"/>
      <c r="C2110" s="189" t="str">
        <f t="shared" si="51"/>
        <v/>
      </c>
      <c r="D2110" s="190"/>
      <c r="E2110" s="191" t="str">
        <f>IF(Table2[[#This Row],[Tên hàng hóa]]&lt;&gt;0,VLOOKUP(Table2[[#This Row],[Tên hàng hóa]],Table1[[Tên hàng hóa]:[Quy cách]],2,0),"")</f>
        <v/>
      </c>
      <c r="F2110" s="191" t="str">
        <f>IF(Table2[[#This Row],[Tên hàng hóa]]&lt;&gt;0,VLOOKUP(Table2[[#This Row],[Tên hàng hóa]],Table1[[Tên hàng hóa]:[ĐVT]],3,0),"")</f>
        <v/>
      </c>
      <c r="G2110" s="192"/>
      <c r="H2110" s="192"/>
      <c r="I2110" s="193" t="str">
        <f>IF(Table2[[#This Row],[Số lượng]]&lt;&gt;0,Table2[[#This Row],[Số lượng]]*Table2[[#This Row],[Đơn giá mua]],"")</f>
        <v/>
      </c>
      <c r="J2110" s="193" t="str">
        <f ca="1">IF(AND(Table2[[#This Row],[Tên hàng hóa]]&lt;&gt;0,D2111=""),SUM(OFFSET(Table2[[#This Row],[Thành tiền]],0,0,-COUNTIF(Table2[Số HĐ],Table2[[#This Row],[Số HĐ]]))),"")</f>
        <v/>
      </c>
      <c r="K2110" s="192"/>
      <c r="L21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10" s="194"/>
    </row>
    <row r="2111" spans="1:13" ht="35.1" customHeight="1" x14ac:dyDescent="0.2">
      <c r="A2111" s="187"/>
      <c r="B2111" s="188"/>
      <c r="C2111" s="189" t="str">
        <f t="shared" si="51"/>
        <v/>
      </c>
      <c r="D2111" s="190"/>
      <c r="E2111" s="191" t="str">
        <f>IF(Table2[[#This Row],[Tên hàng hóa]]&lt;&gt;0,VLOOKUP(Table2[[#This Row],[Tên hàng hóa]],Table1[[Tên hàng hóa]:[Quy cách]],2,0),"")</f>
        <v/>
      </c>
      <c r="F2111" s="191" t="str">
        <f>IF(Table2[[#This Row],[Tên hàng hóa]]&lt;&gt;0,VLOOKUP(Table2[[#This Row],[Tên hàng hóa]],Table1[[Tên hàng hóa]:[ĐVT]],3,0),"")</f>
        <v/>
      </c>
      <c r="G2111" s="192"/>
      <c r="H2111" s="192"/>
      <c r="I2111" s="193" t="str">
        <f>IF(Table2[[#This Row],[Số lượng]]&lt;&gt;0,Table2[[#This Row],[Số lượng]]*Table2[[#This Row],[Đơn giá mua]],"")</f>
        <v/>
      </c>
      <c r="J2111" s="193" t="str">
        <f ca="1">IF(AND(Table2[[#This Row],[Tên hàng hóa]]&lt;&gt;0,D2112=""),SUM(OFFSET(Table2[[#This Row],[Thành tiền]],0,0,-COUNTIF(Table2[Số HĐ],Table2[[#This Row],[Số HĐ]]))),"")</f>
        <v/>
      </c>
      <c r="K2111" s="192"/>
      <c r="L211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11" s="194"/>
    </row>
    <row r="2112" spans="1:13" ht="35.1" customHeight="1" x14ac:dyDescent="0.2">
      <c r="A2112" s="187"/>
      <c r="B2112" s="188"/>
      <c r="C2112" s="189" t="str">
        <f t="shared" si="51"/>
        <v/>
      </c>
      <c r="D2112" s="190"/>
      <c r="E2112" s="191" t="str">
        <f>IF(Table2[[#This Row],[Tên hàng hóa]]&lt;&gt;0,VLOOKUP(Table2[[#This Row],[Tên hàng hóa]],Table1[[Tên hàng hóa]:[Quy cách]],2,0),"")</f>
        <v/>
      </c>
      <c r="F2112" s="191" t="str">
        <f>IF(Table2[[#This Row],[Tên hàng hóa]]&lt;&gt;0,VLOOKUP(Table2[[#This Row],[Tên hàng hóa]],Table1[[Tên hàng hóa]:[ĐVT]],3,0),"")</f>
        <v/>
      </c>
      <c r="G2112" s="192"/>
      <c r="H2112" s="192"/>
      <c r="I2112" s="193" t="str">
        <f>IF(Table2[[#This Row],[Số lượng]]&lt;&gt;0,Table2[[#This Row],[Số lượng]]*Table2[[#This Row],[Đơn giá mua]],"")</f>
        <v/>
      </c>
      <c r="J2112" s="193" t="str">
        <f ca="1">IF(AND(Table2[[#This Row],[Tên hàng hóa]]&lt;&gt;0,D2113=""),SUM(OFFSET(Table2[[#This Row],[Thành tiền]],0,0,-COUNTIF(Table2[Số HĐ],Table2[[#This Row],[Số HĐ]]))),"")</f>
        <v/>
      </c>
      <c r="K2112" s="192"/>
      <c r="L21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12" s="194"/>
    </row>
    <row r="2113" spans="1:13" ht="35.1" customHeight="1" x14ac:dyDescent="0.2">
      <c r="A2113" s="187"/>
      <c r="B2113" s="188"/>
      <c r="C2113" s="189" t="str">
        <f t="shared" si="51"/>
        <v/>
      </c>
      <c r="D2113" s="190"/>
      <c r="E2113" s="191" t="str">
        <f>IF(Table2[[#This Row],[Tên hàng hóa]]&lt;&gt;0,VLOOKUP(Table2[[#This Row],[Tên hàng hóa]],Table1[[Tên hàng hóa]:[Quy cách]],2,0),"")</f>
        <v/>
      </c>
      <c r="F2113" s="191" t="str">
        <f>IF(Table2[[#This Row],[Tên hàng hóa]]&lt;&gt;0,VLOOKUP(Table2[[#This Row],[Tên hàng hóa]],Table1[[Tên hàng hóa]:[ĐVT]],3,0),"")</f>
        <v/>
      </c>
      <c r="G2113" s="192"/>
      <c r="H2113" s="192"/>
      <c r="I2113" s="193" t="str">
        <f>IF(Table2[[#This Row],[Số lượng]]&lt;&gt;0,Table2[[#This Row],[Số lượng]]*Table2[[#This Row],[Đơn giá mua]],"")</f>
        <v/>
      </c>
      <c r="J2113" s="193" t="str">
        <f ca="1">IF(AND(Table2[[#This Row],[Tên hàng hóa]]&lt;&gt;0,D2114=""),SUM(OFFSET(Table2[[#This Row],[Thành tiền]],0,0,-COUNTIF(Table2[Số HĐ],Table2[[#This Row],[Số HĐ]]))),"")</f>
        <v/>
      </c>
      <c r="K2113" s="192"/>
      <c r="L21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13" s="194"/>
    </row>
    <row r="2114" spans="1:13" ht="35.1" customHeight="1" x14ac:dyDescent="0.2">
      <c r="A2114" s="187"/>
      <c r="B2114" s="188"/>
      <c r="C2114" s="189" t="str">
        <f t="shared" si="51"/>
        <v/>
      </c>
      <c r="D2114" s="190"/>
      <c r="E2114" s="191" t="str">
        <f>IF(Table2[[#This Row],[Tên hàng hóa]]&lt;&gt;0,VLOOKUP(Table2[[#This Row],[Tên hàng hóa]],Table1[[Tên hàng hóa]:[Quy cách]],2,0),"")</f>
        <v/>
      </c>
      <c r="F2114" s="191" t="str">
        <f>IF(Table2[[#This Row],[Tên hàng hóa]]&lt;&gt;0,VLOOKUP(Table2[[#This Row],[Tên hàng hóa]],Table1[[Tên hàng hóa]:[ĐVT]],3,0),"")</f>
        <v/>
      </c>
      <c r="G2114" s="192"/>
      <c r="H2114" s="192"/>
      <c r="I2114" s="193" t="str">
        <f>IF(Table2[[#This Row],[Số lượng]]&lt;&gt;0,Table2[[#This Row],[Số lượng]]*Table2[[#This Row],[Đơn giá mua]],"")</f>
        <v/>
      </c>
      <c r="J2114" s="193" t="str">
        <f ca="1">IF(AND(Table2[[#This Row],[Tên hàng hóa]]&lt;&gt;0,D2115=""),SUM(OFFSET(Table2[[#This Row],[Thành tiền]],0,0,-COUNTIF(Table2[Số HĐ],Table2[[#This Row],[Số HĐ]]))),"")</f>
        <v/>
      </c>
      <c r="K2114" s="192"/>
      <c r="L21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14" s="194"/>
    </row>
    <row r="2115" spans="1:13" ht="35.1" customHeight="1" x14ac:dyDescent="0.2">
      <c r="A2115" s="187"/>
      <c r="B2115" s="188"/>
      <c r="C2115" s="189" t="str">
        <f t="shared" si="51"/>
        <v/>
      </c>
      <c r="D2115" s="190"/>
      <c r="E2115" s="191" t="str">
        <f>IF(Table2[[#This Row],[Tên hàng hóa]]&lt;&gt;0,VLOOKUP(Table2[[#This Row],[Tên hàng hóa]],Table1[[Tên hàng hóa]:[Quy cách]],2,0),"")</f>
        <v/>
      </c>
      <c r="F2115" s="191" t="str">
        <f>IF(Table2[[#This Row],[Tên hàng hóa]]&lt;&gt;0,VLOOKUP(Table2[[#This Row],[Tên hàng hóa]],Table1[[Tên hàng hóa]:[ĐVT]],3,0),"")</f>
        <v/>
      </c>
      <c r="G2115" s="192"/>
      <c r="H2115" s="192"/>
      <c r="I2115" s="193" t="str">
        <f>IF(Table2[[#This Row],[Số lượng]]&lt;&gt;0,Table2[[#This Row],[Số lượng]]*Table2[[#This Row],[Đơn giá mua]],"")</f>
        <v/>
      </c>
      <c r="J2115" s="193" t="str">
        <f ca="1">IF(AND(Table2[[#This Row],[Tên hàng hóa]]&lt;&gt;0,D2116=""),SUM(OFFSET(Table2[[#This Row],[Thành tiền]],0,0,-COUNTIF(Table2[Số HĐ],Table2[[#This Row],[Số HĐ]]))),"")</f>
        <v/>
      </c>
      <c r="K2115" s="192"/>
      <c r="L21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15" s="194"/>
    </row>
    <row r="2116" spans="1:13" ht="35.1" customHeight="1" x14ac:dyDescent="0.2">
      <c r="A2116" s="187"/>
      <c r="B2116" s="188"/>
      <c r="C2116" s="189" t="str">
        <f t="shared" si="51"/>
        <v/>
      </c>
      <c r="D2116" s="190"/>
      <c r="E2116" s="191" t="str">
        <f>IF(Table2[[#This Row],[Tên hàng hóa]]&lt;&gt;0,VLOOKUP(Table2[[#This Row],[Tên hàng hóa]],Table1[[Tên hàng hóa]:[Quy cách]],2,0),"")</f>
        <v/>
      </c>
      <c r="F2116" s="191" t="str">
        <f>IF(Table2[[#This Row],[Tên hàng hóa]]&lt;&gt;0,VLOOKUP(Table2[[#This Row],[Tên hàng hóa]],Table1[[Tên hàng hóa]:[ĐVT]],3,0),"")</f>
        <v/>
      </c>
      <c r="G2116" s="192"/>
      <c r="H2116" s="192"/>
      <c r="I2116" s="193" t="str">
        <f>IF(Table2[[#This Row],[Số lượng]]&lt;&gt;0,Table2[[#This Row],[Số lượng]]*Table2[[#This Row],[Đơn giá mua]],"")</f>
        <v/>
      </c>
      <c r="J2116" s="193" t="str">
        <f ca="1">IF(AND(Table2[[#This Row],[Tên hàng hóa]]&lt;&gt;0,D2117=""),SUM(OFFSET(Table2[[#This Row],[Thành tiền]],0,0,-COUNTIF(Table2[Số HĐ],Table2[[#This Row],[Số HĐ]]))),"")</f>
        <v/>
      </c>
      <c r="K2116" s="192"/>
      <c r="L21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16" s="194"/>
    </row>
    <row r="2117" spans="1:13" ht="35.1" customHeight="1" x14ac:dyDescent="0.2">
      <c r="A2117" s="187"/>
      <c r="B2117" s="188"/>
      <c r="C2117" s="189" t="str">
        <f t="shared" si="51"/>
        <v/>
      </c>
      <c r="D2117" s="190"/>
      <c r="E2117" s="191" t="str">
        <f>IF(Table2[[#This Row],[Tên hàng hóa]]&lt;&gt;0,VLOOKUP(Table2[[#This Row],[Tên hàng hóa]],Table1[[Tên hàng hóa]:[Quy cách]],2,0),"")</f>
        <v/>
      </c>
      <c r="F2117" s="191" t="str">
        <f>IF(Table2[[#This Row],[Tên hàng hóa]]&lt;&gt;0,VLOOKUP(Table2[[#This Row],[Tên hàng hóa]],Table1[[Tên hàng hóa]:[ĐVT]],3,0),"")</f>
        <v/>
      </c>
      <c r="G2117" s="192"/>
      <c r="H2117" s="192"/>
      <c r="I2117" s="193" t="str">
        <f>IF(Table2[[#This Row],[Số lượng]]&lt;&gt;0,Table2[[#This Row],[Số lượng]]*Table2[[#This Row],[Đơn giá mua]],"")</f>
        <v/>
      </c>
      <c r="J2117" s="193" t="str">
        <f ca="1">IF(AND(Table2[[#This Row],[Tên hàng hóa]]&lt;&gt;0,D2118=""),SUM(OFFSET(Table2[[#This Row],[Thành tiền]],0,0,-COUNTIF(Table2[Số HĐ],Table2[[#This Row],[Số HĐ]]))),"")</f>
        <v/>
      </c>
      <c r="K2117" s="192"/>
      <c r="L211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17" s="194"/>
    </row>
    <row r="2118" spans="1:13" ht="35.1" customHeight="1" x14ac:dyDescent="0.2">
      <c r="A2118" s="187"/>
      <c r="B2118" s="188"/>
      <c r="C2118" s="189" t="str">
        <f t="shared" si="51"/>
        <v/>
      </c>
      <c r="D2118" s="190"/>
      <c r="E2118" s="191" t="str">
        <f>IF(Table2[[#This Row],[Tên hàng hóa]]&lt;&gt;0,VLOOKUP(Table2[[#This Row],[Tên hàng hóa]],Table1[[Tên hàng hóa]:[Quy cách]],2,0),"")</f>
        <v/>
      </c>
      <c r="F2118" s="191" t="str">
        <f>IF(Table2[[#This Row],[Tên hàng hóa]]&lt;&gt;0,VLOOKUP(Table2[[#This Row],[Tên hàng hóa]],Table1[[Tên hàng hóa]:[ĐVT]],3,0),"")</f>
        <v/>
      </c>
      <c r="G2118" s="192"/>
      <c r="H2118" s="192"/>
      <c r="I2118" s="193" t="str">
        <f>IF(Table2[[#This Row],[Số lượng]]&lt;&gt;0,Table2[[#This Row],[Số lượng]]*Table2[[#This Row],[Đơn giá mua]],"")</f>
        <v/>
      </c>
      <c r="J2118" s="193" t="str">
        <f ca="1">IF(AND(Table2[[#This Row],[Tên hàng hóa]]&lt;&gt;0,D2119=""),SUM(OFFSET(Table2[[#This Row],[Thành tiền]],0,0,-COUNTIF(Table2[Số HĐ],Table2[[#This Row],[Số HĐ]]))),"")</f>
        <v/>
      </c>
      <c r="K2118" s="192"/>
      <c r="L21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18" s="194"/>
    </row>
    <row r="2119" spans="1:13" ht="35.1" customHeight="1" x14ac:dyDescent="0.2">
      <c r="A2119" s="187"/>
      <c r="B2119" s="188"/>
      <c r="C2119" s="189" t="str">
        <f t="shared" si="51"/>
        <v/>
      </c>
      <c r="D2119" s="190"/>
      <c r="E2119" s="191" t="str">
        <f>IF(Table2[[#This Row],[Tên hàng hóa]]&lt;&gt;0,VLOOKUP(Table2[[#This Row],[Tên hàng hóa]],Table1[[Tên hàng hóa]:[Quy cách]],2,0),"")</f>
        <v/>
      </c>
      <c r="F2119" s="191" t="str">
        <f>IF(Table2[[#This Row],[Tên hàng hóa]]&lt;&gt;0,VLOOKUP(Table2[[#This Row],[Tên hàng hóa]],Table1[[Tên hàng hóa]:[ĐVT]],3,0),"")</f>
        <v/>
      </c>
      <c r="G2119" s="192"/>
      <c r="H2119" s="192"/>
      <c r="I2119" s="193" t="str">
        <f>IF(Table2[[#This Row],[Số lượng]]&lt;&gt;0,Table2[[#This Row],[Số lượng]]*Table2[[#This Row],[Đơn giá mua]],"")</f>
        <v/>
      </c>
      <c r="J2119" s="193" t="str">
        <f ca="1">IF(AND(Table2[[#This Row],[Tên hàng hóa]]&lt;&gt;0,D2120=""),SUM(OFFSET(Table2[[#This Row],[Thành tiền]],0,0,-COUNTIF(Table2[Số HĐ],Table2[[#This Row],[Số HĐ]]))),"")</f>
        <v/>
      </c>
      <c r="K2119" s="192"/>
      <c r="L211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19" s="194"/>
    </row>
    <row r="2120" spans="1:13" ht="35.1" customHeight="1" x14ac:dyDescent="0.2">
      <c r="A2120" s="187"/>
      <c r="B2120" s="188"/>
      <c r="C2120" s="189" t="str">
        <f t="shared" si="51"/>
        <v/>
      </c>
      <c r="D2120" s="190"/>
      <c r="E2120" s="191" t="str">
        <f>IF(Table2[[#This Row],[Tên hàng hóa]]&lt;&gt;0,VLOOKUP(Table2[[#This Row],[Tên hàng hóa]],Table1[[Tên hàng hóa]:[Quy cách]],2,0),"")</f>
        <v/>
      </c>
      <c r="F2120" s="191" t="str">
        <f>IF(Table2[[#This Row],[Tên hàng hóa]]&lt;&gt;0,VLOOKUP(Table2[[#This Row],[Tên hàng hóa]],Table1[[Tên hàng hóa]:[ĐVT]],3,0),"")</f>
        <v/>
      </c>
      <c r="G2120" s="192"/>
      <c r="H2120" s="192"/>
      <c r="I2120" s="193" t="str">
        <f>IF(Table2[[#This Row],[Số lượng]]&lt;&gt;0,Table2[[#This Row],[Số lượng]]*Table2[[#This Row],[Đơn giá mua]],"")</f>
        <v/>
      </c>
      <c r="J2120" s="193" t="str">
        <f ca="1">IF(AND(Table2[[#This Row],[Tên hàng hóa]]&lt;&gt;0,D2121=""),SUM(OFFSET(Table2[[#This Row],[Thành tiền]],0,0,-COUNTIF(Table2[Số HĐ],Table2[[#This Row],[Số HĐ]]))),"")</f>
        <v/>
      </c>
      <c r="K2120" s="192"/>
      <c r="L21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20" s="194"/>
    </row>
    <row r="2121" spans="1:13" ht="35.1" customHeight="1" x14ac:dyDescent="0.2">
      <c r="A2121" s="187"/>
      <c r="B2121" s="188"/>
      <c r="C2121" s="189" t="str">
        <f t="shared" si="51"/>
        <v/>
      </c>
      <c r="D2121" s="190"/>
      <c r="E2121" s="191" t="str">
        <f>IF(Table2[[#This Row],[Tên hàng hóa]]&lt;&gt;0,VLOOKUP(Table2[[#This Row],[Tên hàng hóa]],Table1[[Tên hàng hóa]:[Quy cách]],2,0),"")</f>
        <v/>
      </c>
      <c r="F2121" s="191" t="str">
        <f>IF(Table2[[#This Row],[Tên hàng hóa]]&lt;&gt;0,VLOOKUP(Table2[[#This Row],[Tên hàng hóa]],Table1[[Tên hàng hóa]:[ĐVT]],3,0),"")</f>
        <v/>
      </c>
      <c r="G2121" s="192"/>
      <c r="H2121" s="192"/>
      <c r="I2121" s="193" t="str">
        <f>IF(Table2[[#This Row],[Số lượng]]&lt;&gt;0,Table2[[#This Row],[Số lượng]]*Table2[[#This Row],[Đơn giá mua]],"")</f>
        <v/>
      </c>
      <c r="J2121" s="193" t="str">
        <f ca="1">IF(AND(Table2[[#This Row],[Tên hàng hóa]]&lt;&gt;0,D2122=""),SUM(OFFSET(Table2[[#This Row],[Thành tiền]],0,0,-COUNTIF(Table2[Số HĐ],Table2[[#This Row],[Số HĐ]]))),"")</f>
        <v/>
      </c>
      <c r="K2121" s="192"/>
      <c r="L212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21" s="194"/>
    </row>
    <row r="2122" spans="1:13" ht="35.1" customHeight="1" x14ac:dyDescent="0.2">
      <c r="A2122" s="187"/>
      <c r="B2122" s="188"/>
      <c r="C2122" s="189" t="str">
        <f t="shared" si="51"/>
        <v/>
      </c>
      <c r="D2122" s="190"/>
      <c r="E2122" s="191" t="str">
        <f>IF(Table2[[#This Row],[Tên hàng hóa]]&lt;&gt;0,VLOOKUP(Table2[[#This Row],[Tên hàng hóa]],Table1[[Tên hàng hóa]:[Quy cách]],2,0),"")</f>
        <v/>
      </c>
      <c r="F2122" s="191" t="str">
        <f>IF(Table2[[#This Row],[Tên hàng hóa]]&lt;&gt;0,VLOOKUP(Table2[[#This Row],[Tên hàng hóa]],Table1[[Tên hàng hóa]:[ĐVT]],3,0),"")</f>
        <v/>
      </c>
      <c r="G2122" s="192"/>
      <c r="H2122" s="192"/>
      <c r="I2122" s="193" t="str">
        <f>IF(Table2[[#This Row],[Số lượng]]&lt;&gt;0,Table2[[#This Row],[Số lượng]]*Table2[[#This Row],[Đơn giá mua]],"")</f>
        <v/>
      </c>
      <c r="J2122" s="193" t="str">
        <f ca="1">IF(AND(Table2[[#This Row],[Tên hàng hóa]]&lt;&gt;0,D2123=""),SUM(OFFSET(Table2[[#This Row],[Thành tiền]],0,0,-COUNTIF(Table2[Số HĐ],Table2[[#This Row],[Số HĐ]]))),"")</f>
        <v/>
      </c>
      <c r="K2122" s="192"/>
      <c r="L21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22" s="194"/>
    </row>
    <row r="2123" spans="1:13" ht="35.1" customHeight="1" x14ac:dyDescent="0.2">
      <c r="A2123" s="187"/>
      <c r="B2123" s="188"/>
      <c r="C2123" s="189" t="str">
        <f t="shared" si="51"/>
        <v/>
      </c>
      <c r="D2123" s="190"/>
      <c r="E2123" s="191" t="str">
        <f>IF(Table2[[#This Row],[Tên hàng hóa]]&lt;&gt;0,VLOOKUP(Table2[[#This Row],[Tên hàng hóa]],Table1[[Tên hàng hóa]:[Quy cách]],2,0),"")</f>
        <v/>
      </c>
      <c r="F2123" s="191" t="str">
        <f>IF(Table2[[#This Row],[Tên hàng hóa]]&lt;&gt;0,VLOOKUP(Table2[[#This Row],[Tên hàng hóa]],Table1[[Tên hàng hóa]:[ĐVT]],3,0),"")</f>
        <v/>
      </c>
      <c r="G2123" s="192"/>
      <c r="H2123" s="192"/>
      <c r="I2123" s="193" t="str">
        <f>IF(Table2[[#This Row],[Số lượng]]&lt;&gt;0,Table2[[#This Row],[Số lượng]]*Table2[[#This Row],[Đơn giá mua]],"")</f>
        <v/>
      </c>
      <c r="J2123" s="193" t="str">
        <f ca="1">IF(AND(Table2[[#This Row],[Tên hàng hóa]]&lt;&gt;0,D2124=""),SUM(OFFSET(Table2[[#This Row],[Thành tiền]],0,0,-COUNTIF(Table2[Số HĐ],Table2[[#This Row],[Số HĐ]]))),"")</f>
        <v/>
      </c>
      <c r="K2123" s="192"/>
      <c r="L21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23" s="194"/>
    </row>
    <row r="2124" spans="1:13" ht="35.1" customHeight="1" x14ac:dyDescent="0.2">
      <c r="A2124" s="187"/>
      <c r="B2124" s="188"/>
      <c r="C2124" s="189" t="str">
        <f t="shared" si="51"/>
        <v/>
      </c>
      <c r="D2124" s="190"/>
      <c r="E2124" s="191" t="str">
        <f>IF(Table2[[#This Row],[Tên hàng hóa]]&lt;&gt;0,VLOOKUP(Table2[[#This Row],[Tên hàng hóa]],Table1[[Tên hàng hóa]:[Quy cách]],2,0),"")</f>
        <v/>
      </c>
      <c r="F2124" s="191" t="str">
        <f>IF(Table2[[#This Row],[Tên hàng hóa]]&lt;&gt;0,VLOOKUP(Table2[[#This Row],[Tên hàng hóa]],Table1[[Tên hàng hóa]:[ĐVT]],3,0),"")</f>
        <v/>
      </c>
      <c r="G2124" s="192"/>
      <c r="H2124" s="192"/>
      <c r="I2124" s="193" t="str">
        <f>IF(Table2[[#This Row],[Số lượng]]&lt;&gt;0,Table2[[#This Row],[Số lượng]]*Table2[[#This Row],[Đơn giá mua]],"")</f>
        <v/>
      </c>
      <c r="J2124" s="193" t="str">
        <f ca="1">IF(AND(Table2[[#This Row],[Tên hàng hóa]]&lt;&gt;0,D2125=""),SUM(OFFSET(Table2[[#This Row],[Thành tiền]],0,0,-COUNTIF(Table2[Số HĐ],Table2[[#This Row],[Số HĐ]]))),"")</f>
        <v/>
      </c>
      <c r="K2124" s="192"/>
      <c r="L21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24" s="194"/>
    </row>
    <row r="2125" spans="1:13" ht="35.1" customHeight="1" x14ac:dyDescent="0.2">
      <c r="A2125" s="187"/>
      <c r="B2125" s="188"/>
      <c r="C2125" s="189" t="str">
        <f t="shared" si="51"/>
        <v/>
      </c>
      <c r="D2125" s="190"/>
      <c r="E2125" s="191" t="str">
        <f>IF(Table2[[#This Row],[Tên hàng hóa]]&lt;&gt;0,VLOOKUP(Table2[[#This Row],[Tên hàng hóa]],Table1[[Tên hàng hóa]:[Quy cách]],2,0),"")</f>
        <v/>
      </c>
      <c r="F2125" s="191" t="str">
        <f>IF(Table2[[#This Row],[Tên hàng hóa]]&lt;&gt;0,VLOOKUP(Table2[[#This Row],[Tên hàng hóa]],Table1[[Tên hàng hóa]:[ĐVT]],3,0),"")</f>
        <v/>
      </c>
      <c r="G2125" s="192"/>
      <c r="H2125" s="192"/>
      <c r="I2125" s="193" t="str">
        <f>IF(Table2[[#This Row],[Số lượng]]&lt;&gt;0,Table2[[#This Row],[Số lượng]]*Table2[[#This Row],[Đơn giá mua]],"")</f>
        <v/>
      </c>
      <c r="J2125" s="193" t="str">
        <f ca="1">IF(AND(Table2[[#This Row],[Tên hàng hóa]]&lt;&gt;0,D2126=""),SUM(OFFSET(Table2[[#This Row],[Thành tiền]],0,0,-COUNTIF(Table2[Số HĐ],Table2[[#This Row],[Số HĐ]]))),"")</f>
        <v/>
      </c>
      <c r="K2125" s="192"/>
      <c r="L212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25" s="194"/>
    </row>
    <row r="2126" spans="1:13" ht="35.1" customHeight="1" x14ac:dyDescent="0.2">
      <c r="A2126" s="187"/>
      <c r="B2126" s="188"/>
      <c r="C2126" s="189" t="str">
        <f t="shared" si="51"/>
        <v/>
      </c>
      <c r="D2126" s="190"/>
      <c r="E2126" s="191" t="str">
        <f>IF(Table2[[#This Row],[Tên hàng hóa]]&lt;&gt;0,VLOOKUP(Table2[[#This Row],[Tên hàng hóa]],Table1[[Tên hàng hóa]:[Quy cách]],2,0),"")</f>
        <v/>
      </c>
      <c r="F2126" s="191" t="str">
        <f>IF(Table2[[#This Row],[Tên hàng hóa]]&lt;&gt;0,VLOOKUP(Table2[[#This Row],[Tên hàng hóa]],Table1[[Tên hàng hóa]:[ĐVT]],3,0),"")</f>
        <v/>
      </c>
      <c r="G2126" s="192"/>
      <c r="H2126" s="192"/>
      <c r="I2126" s="193" t="str">
        <f>IF(Table2[[#This Row],[Số lượng]]&lt;&gt;0,Table2[[#This Row],[Số lượng]]*Table2[[#This Row],[Đơn giá mua]],"")</f>
        <v/>
      </c>
      <c r="J2126" s="193" t="str">
        <f ca="1">IF(AND(Table2[[#This Row],[Tên hàng hóa]]&lt;&gt;0,D2127=""),SUM(OFFSET(Table2[[#This Row],[Thành tiền]],0,0,-COUNTIF(Table2[Số HĐ],Table2[[#This Row],[Số HĐ]]))),"")</f>
        <v/>
      </c>
      <c r="K2126" s="192"/>
      <c r="L21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26" s="194"/>
    </row>
    <row r="2127" spans="1:13" ht="35.1" customHeight="1" x14ac:dyDescent="0.2">
      <c r="A2127" s="187"/>
      <c r="B2127" s="188"/>
      <c r="C2127" s="189" t="str">
        <f t="shared" si="51"/>
        <v/>
      </c>
      <c r="D2127" s="190"/>
      <c r="E2127" s="191" t="str">
        <f>IF(Table2[[#This Row],[Tên hàng hóa]]&lt;&gt;0,VLOOKUP(Table2[[#This Row],[Tên hàng hóa]],Table1[[Tên hàng hóa]:[Quy cách]],2,0),"")</f>
        <v/>
      </c>
      <c r="F2127" s="191" t="str">
        <f>IF(Table2[[#This Row],[Tên hàng hóa]]&lt;&gt;0,VLOOKUP(Table2[[#This Row],[Tên hàng hóa]],Table1[[Tên hàng hóa]:[ĐVT]],3,0),"")</f>
        <v/>
      </c>
      <c r="G2127" s="192"/>
      <c r="H2127" s="192"/>
      <c r="I2127" s="193" t="str">
        <f>IF(Table2[[#This Row],[Số lượng]]&lt;&gt;0,Table2[[#This Row],[Số lượng]]*Table2[[#This Row],[Đơn giá mua]],"")</f>
        <v/>
      </c>
      <c r="J2127" s="193" t="str">
        <f ca="1">IF(AND(Table2[[#This Row],[Tên hàng hóa]]&lt;&gt;0,D2128=""),SUM(OFFSET(Table2[[#This Row],[Thành tiền]],0,0,-COUNTIF(Table2[Số HĐ],Table2[[#This Row],[Số HĐ]]))),"")</f>
        <v/>
      </c>
      <c r="K2127" s="192"/>
      <c r="L212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27" s="194"/>
    </row>
    <row r="2128" spans="1:13" ht="35.1" customHeight="1" x14ac:dyDescent="0.2">
      <c r="A2128" s="187"/>
      <c r="B2128" s="188"/>
      <c r="C2128" s="189" t="str">
        <f t="shared" si="51"/>
        <v/>
      </c>
      <c r="D2128" s="190"/>
      <c r="E2128" s="191" t="str">
        <f>IF(Table2[[#This Row],[Tên hàng hóa]]&lt;&gt;0,VLOOKUP(Table2[[#This Row],[Tên hàng hóa]],Table1[[Tên hàng hóa]:[Quy cách]],2,0),"")</f>
        <v/>
      </c>
      <c r="F2128" s="191" t="str">
        <f>IF(Table2[[#This Row],[Tên hàng hóa]]&lt;&gt;0,VLOOKUP(Table2[[#This Row],[Tên hàng hóa]],Table1[[Tên hàng hóa]:[ĐVT]],3,0),"")</f>
        <v/>
      </c>
      <c r="G2128" s="192"/>
      <c r="H2128" s="192"/>
      <c r="I2128" s="193" t="str">
        <f>IF(Table2[[#This Row],[Số lượng]]&lt;&gt;0,Table2[[#This Row],[Số lượng]]*Table2[[#This Row],[Đơn giá mua]],"")</f>
        <v/>
      </c>
      <c r="J2128" s="193" t="str">
        <f ca="1">IF(AND(Table2[[#This Row],[Tên hàng hóa]]&lt;&gt;0,D2129=""),SUM(OFFSET(Table2[[#This Row],[Thành tiền]],0,0,-COUNTIF(Table2[Số HĐ],Table2[[#This Row],[Số HĐ]]))),"")</f>
        <v/>
      </c>
      <c r="K2128" s="192"/>
      <c r="L21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28" s="194"/>
    </row>
    <row r="2129" spans="1:13" ht="35.1" customHeight="1" x14ac:dyDescent="0.2">
      <c r="A2129" s="187"/>
      <c r="B2129" s="188"/>
      <c r="C2129" s="189" t="str">
        <f t="shared" ref="C2129:C2165" si="52">IF(AND(D2129&lt;&gt;0,D2130=""),C2128,"")</f>
        <v/>
      </c>
      <c r="D2129" s="190"/>
      <c r="E2129" s="191" t="str">
        <f>IF(Table2[[#This Row],[Tên hàng hóa]]&lt;&gt;0,VLOOKUP(Table2[[#This Row],[Tên hàng hóa]],Table1[[Tên hàng hóa]:[Quy cách]],2,0),"")</f>
        <v/>
      </c>
      <c r="F2129" s="191" t="str">
        <f>IF(Table2[[#This Row],[Tên hàng hóa]]&lt;&gt;0,VLOOKUP(Table2[[#This Row],[Tên hàng hóa]],Table1[[Tên hàng hóa]:[ĐVT]],3,0),"")</f>
        <v/>
      </c>
      <c r="G2129" s="192"/>
      <c r="H2129" s="192"/>
      <c r="I2129" s="193" t="str">
        <f>IF(Table2[[#This Row],[Số lượng]]&lt;&gt;0,Table2[[#This Row],[Số lượng]]*Table2[[#This Row],[Đơn giá mua]],"")</f>
        <v/>
      </c>
      <c r="J2129" s="193" t="str">
        <f ca="1">IF(AND(Table2[[#This Row],[Tên hàng hóa]]&lt;&gt;0,D2130=""),SUM(OFFSET(Table2[[#This Row],[Thành tiền]],0,0,-COUNTIF(Table2[Số HĐ],Table2[[#This Row],[Số HĐ]]))),"")</f>
        <v/>
      </c>
      <c r="K2129" s="192"/>
      <c r="L21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29" s="194"/>
    </row>
    <row r="2130" spans="1:13" ht="35.1" customHeight="1" x14ac:dyDescent="0.2">
      <c r="A2130" s="187"/>
      <c r="B2130" s="188"/>
      <c r="C2130" s="189" t="str">
        <f t="shared" si="52"/>
        <v/>
      </c>
      <c r="D2130" s="190"/>
      <c r="E2130" s="191" t="str">
        <f>IF(Table2[[#This Row],[Tên hàng hóa]]&lt;&gt;0,VLOOKUP(Table2[[#This Row],[Tên hàng hóa]],Table1[[Tên hàng hóa]:[Quy cách]],2,0),"")</f>
        <v/>
      </c>
      <c r="F2130" s="191" t="str">
        <f>IF(Table2[[#This Row],[Tên hàng hóa]]&lt;&gt;0,VLOOKUP(Table2[[#This Row],[Tên hàng hóa]],Table1[[Tên hàng hóa]:[ĐVT]],3,0),"")</f>
        <v/>
      </c>
      <c r="G2130" s="192"/>
      <c r="H2130" s="192"/>
      <c r="I2130" s="193" t="str">
        <f>IF(Table2[[#This Row],[Số lượng]]&lt;&gt;0,Table2[[#This Row],[Số lượng]]*Table2[[#This Row],[Đơn giá mua]],"")</f>
        <v/>
      </c>
      <c r="J2130" s="193" t="str">
        <f ca="1">IF(AND(Table2[[#This Row],[Tên hàng hóa]]&lt;&gt;0,D2131=""),SUM(OFFSET(Table2[[#This Row],[Thành tiền]],0,0,-COUNTIF(Table2[Số HĐ],Table2[[#This Row],[Số HĐ]]))),"")</f>
        <v/>
      </c>
      <c r="K2130" s="192"/>
      <c r="L21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30" s="194"/>
    </row>
    <row r="2131" spans="1:13" ht="35.1" customHeight="1" x14ac:dyDescent="0.2">
      <c r="A2131" s="187"/>
      <c r="B2131" s="188"/>
      <c r="C2131" s="189" t="str">
        <f t="shared" si="52"/>
        <v/>
      </c>
      <c r="D2131" s="190"/>
      <c r="E2131" s="191" t="str">
        <f>IF(Table2[[#This Row],[Tên hàng hóa]]&lt;&gt;0,VLOOKUP(Table2[[#This Row],[Tên hàng hóa]],Table1[[Tên hàng hóa]:[Quy cách]],2,0),"")</f>
        <v/>
      </c>
      <c r="F2131" s="191" t="str">
        <f>IF(Table2[[#This Row],[Tên hàng hóa]]&lt;&gt;0,VLOOKUP(Table2[[#This Row],[Tên hàng hóa]],Table1[[Tên hàng hóa]:[ĐVT]],3,0),"")</f>
        <v/>
      </c>
      <c r="G2131" s="192"/>
      <c r="H2131" s="192"/>
      <c r="I2131" s="193" t="str">
        <f>IF(Table2[[#This Row],[Số lượng]]&lt;&gt;0,Table2[[#This Row],[Số lượng]]*Table2[[#This Row],[Đơn giá mua]],"")</f>
        <v/>
      </c>
      <c r="J2131" s="193" t="str">
        <f ca="1">IF(AND(Table2[[#This Row],[Tên hàng hóa]]&lt;&gt;0,D2132=""),SUM(OFFSET(Table2[[#This Row],[Thành tiền]],0,0,-COUNTIF(Table2[Số HĐ],Table2[[#This Row],[Số HĐ]]))),"")</f>
        <v/>
      </c>
      <c r="K2131" s="192"/>
      <c r="L213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31" s="194"/>
    </row>
    <row r="2132" spans="1:13" ht="35.1" customHeight="1" x14ac:dyDescent="0.2">
      <c r="A2132" s="187"/>
      <c r="B2132" s="188"/>
      <c r="C2132" s="189" t="str">
        <f t="shared" si="52"/>
        <v/>
      </c>
      <c r="D2132" s="190"/>
      <c r="E2132" s="191" t="str">
        <f>IF(Table2[[#This Row],[Tên hàng hóa]]&lt;&gt;0,VLOOKUP(Table2[[#This Row],[Tên hàng hóa]],Table1[[Tên hàng hóa]:[Quy cách]],2,0),"")</f>
        <v/>
      </c>
      <c r="F2132" s="191" t="str">
        <f>IF(Table2[[#This Row],[Tên hàng hóa]]&lt;&gt;0,VLOOKUP(Table2[[#This Row],[Tên hàng hóa]],Table1[[Tên hàng hóa]:[ĐVT]],3,0),"")</f>
        <v/>
      </c>
      <c r="G2132" s="192"/>
      <c r="H2132" s="192"/>
      <c r="I2132" s="193" t="str">
        <f>IF(Table2[[#This Row],[Số lượng]]&lt;&gt;0,Table2[[#This Row],[Số lượng]]*Table2[[#This Row],[Đơn giá mua]],"")</f>
        <v/>
      </c>
      <c r="J2132" s="193" t="str">
        <f ca="1">IF(AND(Table2[[#This Row],[Tên hàng hóa]]&lt;&gt;0,D2133=""),SUM(OFFSET(Table2[[#This Row],[Thành tiền]],0,0,-COUNTIF(Table2[Số HĐ],Table2[[#This Row],[Số HĐ]]))),"")</f>
        <v/>
      </c>
      <c r="K2132" s="192"/>
      <c r="L21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32" s="194"/>
    </row>
    <row r="2133" spans="1:13" ht="35.1" customHeight="1" x14ac:dyDescent="0.2">
      <c r="A2133" s="187"/>
      <c r="B2133" s="188"/>
      <c r="C2133" s="189" t="str">
        <f t="shared" si="52"/>
        <v/>
      </c>
      <c r="D2133" s="190"/>
      <c r="E2133" s="191" t="str">
        <f>IF(Table2[[#This Row],[Tên hàng hóa]]&lt;&gt;0,VLOOKUP(Table2[[#This Row],[Tên hàng hóa]],Table1[[Tên hàng hóa]:[Quy cách]],2,0),"")</f>
        <v/>
      </c>
      <c r="F2133" s="191" t="str">
        <f>IF(Table2[[#This Row],[Tên hàng hóa]]&lt;&gt;0,VLOOKUP(Table2[[#This Row],[Tên hàng hóa]],Table1[[Tên hàng hóa]:[ĐVT]],3,0),"")</f>
        <v/>
      </c>
      <c r="G2133" s="192"/>
      <c r="H2133" s="192"/>
      <c r="I2133" s="193" t="str">
        <f>IF(Table2[[#This Row],[Số lượng]]&lt;&gt;0,Table2[[#This Row],[Số lượng]]*Table2[[#This Row],[Đơn giá mua]],"")</f>
        <v/>
      </c>
      <c r="J2133" s="193" t="str">
        <f ca="1">IF(AND(Table2[[#This Row],[Tên hàng hóa]]&lt;&gt;0,D2134=""),SUM(OFFSET(Table2[[#This Row],[Thành tiền]],0,0,-COUNTIF(Table2[Số HĐ],Table2[[#This Row],[Số HĐ]]))),"")</f>
        <v/>
      </c>
      <c r="K2133" s="192"/>
      <c r="L213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33" s="194"/>
    </row>
    <row r="2134" spans="1:13" ht="35.1" customHeight="1" x14ac:dyDescent="0.2">
      <c r="A2134" s="187"/>
      <c r="B2134" s="188"/>
      <c r="C2134" s="189" t="str">
        <f t="shared" si="52"/>
        <v/>
      </c>
      <c r="D2134" s="190"/>
      <c r="E2134" s="191" t="str">
        <f>IF(Table2[[#This Row],[Tên hàng hóa]]&lt;&gt;0,VLOOKUP(Table2[[#This Row],[Tên hàng hóa]],Table1[[Tên hàng hóa]:[Quy cách]],2,0),"")</f>
        <v/>
      </c>
      <c r="F2134" s="191" t="str">
        <f>IF(Table2[[#This Row],[Tên hàng hóa]]&lt;&gt;0,VLOOKUP(Table2[[#This Row],[Tên hàng hóa]],Table1[[Tên hàng hóa]:[ĐVT]],3,0),"")</f>
        <v/>
      </c>
      <c r="G2134" s="192"/>
      <c r="H2134" s="192"/>
      <c r="I2134" s="193" t="str">
        <f>IF(Table2[[#This Row],[Số lượng]]&lt;&gt;0,Table2[[#This Row],[Số lượng]]*Table2[[#This Row],[Đơn giá mua]],"")</f>
        <v/>
      </c>
      <c r="J2134" s="193" t="str">
        <f ca="1">IF(AND(Table2[[#This Row],[Tên hàng hóa]]&lt;&gt;0,D2135=""),SUM(OFFSET(Table2[[#This Row],[Thành tiền]],0,0,-COUNTIF(Table2[Số HĐ],Table2[[#This Row],[Số HĐ]]))),"")</f>
        <v/>
      </c>
      <c r="K2134" s="192"/>
      <c r="L21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34" s="194"/>
    </row>
    <row r="2135" spans="1:13" ht="35.1" customHeight="1" x14ac:dyDescent="0.2">
      <c r="A2135" s="187"/>
      <c r="B2135" s="188"/>
      <c r="C2135" s="189" t="str">
        <f t="shared" si="52"/>
        <v/>
      </c>
      <c r="D2135" s="190"/>
      <c r="E2135" s="191" t="str">
        <f>IF(Table2[[#This Row],[Tên hàng hóa]]&lt;&gt;0,VLOOKUP(Table2[[#This Row],[Tên hàng hóa]],Table1[[Tên hàng hóa]:[Quy cách]],2,0),"")</f>
        <v/>
      </c>
      <c r="F2135" s="191" t="str">
        <f>IF(Table2[[#This Row],[Tên hàng hóa]]&lt;&gt;0,VLOOKUP(Table2[[#This Row],[Tên hàng hóa]],Table1[[Tên hàng hóa]:[ĐVT]],3,0),"")</f>
        <v/>
      </c>
      <c r="G2135" s="192"/>
      <c r="H2135" s="192"/>
      <c r="I2135" s="193" t="str">
        <f>IF(Table2[[#This Row],[Số lượng]]&lt;&gt;0,Table2[[#This Row],[Số lượng]]*Table2[[#This Row],[Đơn giá mua]],"")</f>
        <v/>
      </c>
      <c r="J2135" s="193" t="str">
        <f ca="1">IF(AND(Table2[[#This Row],[Tên hàng hóa]]&lt;&gt;0,D2136=""),SUM(OFFSET(Table2[[#This Row],[Thành tiền]],0,0,-COUNTIF(Table2[Số HĐ],Table2[[#This Row],[Số HĐ]]))),"")</f>
        <v/>
      </c>
      <c r="K2135" s="192"/>
      <c r="L213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35" s="194"/>
    </row>
    <row r="2136" spans="1:13" ht="35.1" customHeight="1" x14ac:dyDescent="0.2">
      <c r="A2136" s="187"/>
      <c r="B2136" s="188"/>
      <c r="C2136" s="189" t="str">
        <f t="shared" si="52"/>
        <v/>
      </c>
      <c r="D2136" s="190"/>
      <c r="E2136" s="191" t="str">
        <f>IF(Table2[[#This Row],[Tên hàng hóa]]&lt;&gt;0,VLOOKUP(Table2[[#This Row],[Tên hàng hóa]],Table1[[Tên hàng hóa]:[Quy cách]],2,0),"")</f>
        <v/>
      </c>
      <c r="F2136" s="191" t="str">
        <f>IF(Table2[[#This Row],[Tên hàng hóa]]&lt;&gt;0,VLOOKUP(Table2[[#This Row],[Tên hàng hóa]],Table1[[Tên hàng hóa]:[ĐVT]],3,0),"")</f>
        <v/>
      </c>
      <c r="G2136" s="192"/>
      <c r="H2136" s="192"/>
      <c r="I2136" s="193" t="str">
        <f>IF(Table2[[#This Row],[Số lượng]]&lt;&gt;0,Table2[[#This Row],[Số lượng]]*Table2[[#This Row],[Đơn giá mua]],"")</f>
        <v/>
      </c>
      <c r="J2136" s="193" t="str">
        <f ca="1">IF(AND(Table2[[#This Row],[Tên hàng hóa]]&lt;&gt;0,D2137=""),SUM(OFFSET(Table2[[#This Row],[Thành tiền]],0,0,-COUNTIF(Table2[Số HĐ],Table2[[#This Row],[Số HĐ]]))),"")</f>
        <v/>
      </c>
      <c r="K2136" s="192"/>
      <c r="L21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36" s="194"/>
    </row>
    <row r="2137" spans="1:13" ht="35.1" customHeight="1" x14ac:dyDescent="0.2">
      <c r="A2137" s="187"/>
      <c r="B2137" s="188"/>
      <c r="C2137" s="189" t="str">
        <f t="shared" si="52"/>
        <v/>
      </c>
      <c r="D2137" s="190"/>
      <c r="E2137" s="191" t="str">
        <f>IF(Table2[[#This Row],[Tên hàng hóa]]&lt;&gt;0,VLOOKUP(Table2[[#This Row],[Tên hàng hóa]],Table1[[Tên hàng hóa]:[Quy cách]],2,0),"")</f>
        <v/>
      </c>
      <c r="F2137" s="191" t="str">
        <f>IF(Table2[[#This Row],[Tên hàng hóa]]&lt;&gt;0,VLOOKUP(Table2[[#This Row],[Tên hàng hóa]],Table1[[Tên hàng hóa]:[ĐVT]],3,0),"")</f>
        <v/>
      </c>
      <c r="G2137" s="192"/>
      <c r="H2137" s="192"/>
      <c r="I2137" s="193" t="str">
        <f>IF(Table2[[#This Row],[Số lượng]]&lt;&gt;0,Table2[[#This Row],[Số lượng]]*Table2[[#This Row],[Đơn giá mua]],"")</f>
        <v/>
      </c>
      <c r="J2137" s="193" t="str">
        <f ca="1">IF(AND(Table2[[#This Row],[Tên hàng hóa]]&lt;&gt;0,D2138=""),SUM(OFFSET(Table2[[#This Row],[Thành tiền]],0,0,-COUNTIF(Table2[Số HĐ],Table2[[#This Row],[Số HĐ]]))),"")</f>
        <v/>
      </c>
      <c r="K2137" s="192"/>
      <c r="L213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37" s="194"/>
    </row>
    <row r="2138" spans="1:13" ht="35.1" customHeight="1" x14ac:dyDescent="0.2">
      <c r="A2138" s="187"/>
      <c r="B2138" s="188"/>
      <c r="C2138" s="189" t="str">
        <f t="shared" si="52"/>
        <v/>
      </c>
      <c r="D2138" s="190"/>
      <c r="E2138" s="191" t="str">
        <f>IF(Table2[[#This Row],[Tên hàng hóa]]&lt;&gt;0,VLOOKUP(Table2[[#This Row],[Tên hàng hóa]],Table1[[Tên hàng hóa]:[Quy cách]],2,0),"")</f>
        <v/>
      </c>
      <c r="F2138" s="191" t="str">
        <f>IF(Table2[[#This Row],[Tên hàng hóa]]&lt;&gt;0,VLOOKUP(Table2[[#This Row],[Tên hàng hóa]],Table1[[Tên hàng hóa]:[ĐVT]],3,0),"")</f>
        <v/>
      </c>
      <c r="G2138" s="192"/>
      <c r="H2138" s="192"/>
      <c r="I2138" s="193" t="str">
        <f>IF(Table2[[#This Row],[Số lượng]]&lt;&gt;0,Table2[[#This Row],[Số lượng]]*Table2[[#This Row],[Đơn giá mua]],"")</f>
        <v/>
      </c>
      <c r="J2138" s="193" t="str">
        <f ca="1">IF(AND(Table2[[#This Row],[Tên hàng hóa]]&lt;&gt;0,D2139=""),SUM(OFFSET(Table2[[#This Row],[Thành tiền]],0,0,-COUNTIF(Table2[Số HĐ],Table2[[#This Row],[Số HĐ]]))),"")</f>
        <v/>
      </c>
      <c r="K2138" s="192"/>
      <c r="L21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38" s="194"/>
    </row>
    <row r="2139" spans="1:13" ht="35.1" customHeight="1" x14ac:dyDescent="0.2">
      <c r="A2139" s="187"/>
      <c r="B2139" s="188"/>
      <c r="C2139" s="189" t="str">
        <f t="shared" si="52"/>
        <v/>
      </c>
      <c r="D2139" s="190"/>
      <c r="E2139" s="191" t="str">
        <f>IF(Table2[[#This Row],[Tên hàng hóa]]&lt;&gt;0,VLOOKUP(Table2[[#This Row],[Tên hàng hóa]],Table1[[Tên hàng hóa]:[Quy cách]],2,0),"")</f>
        <v/>
      </c>
      <c r="F2139" s="191" t="str">
        <f>IF(Table2[[#This Row],[Tên hàng hóa]]&lt;&gt;0,VLOOKUP(Table2[[#This Row],[Tên hàng hóa]],Table1[[Tên hàng hóa]:[ĐVT]],3,0),"")</f>
        <v/>
      </c>
      <c r="G2139" s="192"/>
      <c r="H2139" s="192"/>
      <c r="I2139" s="193" t="str">
        <f>IF(Table2[[#This Row],[Số lượng]]&lt;&gt;0,Table2[[#This Row],[Số lượng]]*Table2[[#This Row],[Đơn giá mua]],"")</f>
        <v/>
      </c>
      <c r="J2139" s="193" t="str">
        <f ca="1">IF(AND(Table2[[#This Row],[Tên hàng hóa]]&lt;&gt;0,D2140=""),SUM(OFFSET(Table2[[#This Row],[Thành tiền]],0,0,-COUNTIF(Table2[Số HĐ],Table2[[#This Row],[Số HĐ]]))),"")</f>
        <v/>
      </c>
      <c r="K2139" s="192"/>
      <c r="L21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39" s="194"/>
    </row>
    <row r="2140" spans="1:13" ht="35.1" customHeight="1" x14ac:dyDescent="0.2">
      <c r="A2140" s="187"/>
      <c r="B2140" s="188"/>
      <c r="C2140" s="189" t="str">
        <f t="shared" si="52"/>
        <v/>
      </c>
      <c r="D2140" s="190"/>
      <c r="E2140" s="191" t="str">
        <f>IF(Table2[[#This Row],[Tên hàng hóa]]&lt;&gt;0,VLOOKUP(Table2[[#This Row],[Tên hàng hóa]],Table1[[Tên hàng hóa]:[Quy cách]],2,0),"")</f>
        <v/>
      </c>
      <c r="F2140" s="191" t="str">
        <f>IF(Table2[[#This Row],[Tên hàng hóa]]&lt;&gt;0,VLOOKUP(Table2[[#This Row],[Tên hàng hóa]],Table1[[Tên hàng hóa]:[ĐVT]],3,0),"")</f>
        <v/>
      </c>
      <c r="G2140" s="192"/>
      <c r="H2140" s="192"/>
      <c r="I2140" s="193" t="str">
        <f>IF(Table2[[#This Row],[Số lượng]]&lt;&gt;0,Table2[[#This Row],[Số lượng]]*Table2[[#This Row],[Đơn giá mua]],"")</f>
        <v/>
      </c>
      <c r="J2140" s="193" t="str">
        <f ca="1">IF(AND(Table2[[#This Row],[Tên hàng hóa]]&lt;&gt;0,D2141=""),SUM(OFFSET(Table2[[#This Row],[Thành tiền]],0,0,-COUNTIF(Table2[Số HĐ],Table2[[#This Row],[Số HĐ]]))),"")</f>
        <v/>
      </c>
      <c r="K2140" s="192"/>
      <c r="L21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40" s="194"/>
    </row>
    <row r="2141" spans="1:13" ht="35.1" customHeight="1" x14ac:dyDescent="0.2">
      <c r="A2141" s="187"/>
      <c r="B2141" s="188"/>
      <c r="C2141" s="189" t="str">
        <f t="shared" si="52"/>
        <v/>
      </c>
      <c r="D2141" s="190"/>
      <c r="E2141" s="191" t="str">
        <f>IF(Table2[[#This Row],[Tên hàng hóa]]&lt;&gt;0,VLOOKUP(Table2[[#This Row],[Tên hàng hóa]],Table1[[Tên hàng hóa]:[Quy cách]],2,0),"")</f>
        <v/>
      </c>
      <c r="F2141" s="191" t="str">
        <f>IF(Table2[[#This Row],[Tên hàng hóa]]&lt;&gt;0,VLOOKUP(Table2[[#This Row],[Tên hàng hóa]],Table1[[Tên hàng hóa]:[ĐVT]],3,0),"")</f>
        <v/>
      </c>
      <c r="G2141" s="192"/>
      <c r="H2141" s="192"/>
      <c r="I2141" s="193" t="str">
        <f>IF(Table2[[#This Row],[Số lượng]]&lt;&gt;0,Table2[[#This Row],[Số lượng]]*Table2[[#This Row],[Đơn giá mua]],"")</f>
        <v/>
      </c>
      <c r="J2141" s="193" t="str">
        <f ca="1">IF(AND(Table2[[#This Row],[Tên hàng hóa]]&lt;&gt;0,D2142=""),SUM(OFFSET(Table2[[#This Row],[Thành tiền]],0,0,-COUNTIF(Table2[Số HĐ],Table2[[#This Row],[Số HĐ]]))),"")</f>
        <v/>
      </c>
      <c r="K2141" s="192"/>
      <c r="L21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41" s="194"/>
    </row>
    <row r="2142" spans="1:13" ht="35.1" customHeight="1" x14ac:dyDescent="0.2">
      <c r="A2142" s="187"/>
      <c r="B2142" s="188"/>
      <c r="C2142" s="189" t="str">
        <f t="shared" si="52"/>
        <v/>
      </c>
      <c r="D2142" s="190"/>
      <c r="E2142" s="191" t="str">
        <f>IF(Table2[[#This Row],[Tên hàng hóa]]&lt;&gt;0,VLOOKUP(Table2[[#This Row],[Tên hàng hóa]],Table1[[Tên hàng hóa]:[Quy cách]],2,0),"")</f>
        <v/>
      </c>
      <c r="F2142" s="191" t="str">
        <f>IF(Table2[[#This Row],[Tên hàng hóa]]&lt;&gt;0,VLOOKUP(Table2[[#This Row],[Tên hàng hóa]],Table1[[Tên hàng hóa]:[ĐVT]],3,0),"")</f>
        <v/>
      </c>
      <c r="G2142" s="192"/>
      <c r="H2142" s="192"/>
      <c r="I2142" s="193" t="str">
        <f>IF(Table2[[#This Row],[Số lượng]]&lt;&gt;0,Table2[[#This Row],[Số lượng]]*Table2[[#This Row],[Đơn giá mua]],"")</f>
        <v/>
      </c>
      <c r="J2142" s="193" t="str">
        <f ca="1">IF(AND(Table2[[#This Row],[Tên hàng hóa]]&lt;&gt;0,D2143=""),SUM(OFFSET(Table2[[#This Row],[Thành tiền]],0,0,-COUNTIF(Table2[Số HĐ],Table2[[#This Row],[Số HĐ]]))),"")</f>
        <v/>
      </c>
      <c r="K2142" s="192"/>
      <c r="L21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42" s="194"/>
    </row>
    <row r="2143" spans="1:13" ht="35.1" customHeight="1" x14ac:dyDescent="0.2">
      <c r="A2143" s="187"/>
      <c r="B2143" s="188"/>
      <c r="C2143" s="189" t="str">
        <f t="shared" si="52"/>
        <v/>
      </c>
      <c r="D2143" s="190"/>
      <c r="E2143" s="191" t="str">
        <f>IF(Table2[[#This Row],[Tên hàng hóa]]&lt;&gt;0,VLOOKUP(Table2[[#This Row],[Tên hàng hóa]],Table1[[Tên hàng hóa]:[Quy cách]],2,0),"")</f>
        <v/>
      </c>
      <c r="F2143" s="191" t="str">
        <f>IF(Table2[[#This Row],[Tên hàng hóa]]&lt;&gt;0,VLOOKUP(Table2[[#This Row],[Tên hàng hóa]],Table1[[Tên hàng hóa]:[ĐVT]],3,0),"")</f>
        <v/>
      </c>
      <c r="G2143" s="192"/>
      <c r="H2143" s="192"/>
      <c r="I2143" s="193" t="str">
        <f>IF(Table2[[#This Row],[Số lượng]]&lt;&gt;0,Table2[[#This Row],[Số lượng]]*Table2[[#This Row],[Đơn giá mua]],"")</f>
        <v/>
      </c>
      <c r="J2143" s="193" t="str">
        <f ca="1">IF(AND(Table2[[#This Row],[Tên hàng hóa]]&lt;&gt;0,D2144=""),SUM(OFFSET(Table2[[#This Row],[Thành tiền]],0,0,-COUNTIF(Table2[Số HĐ],Table2[[#This Row],[Số HĐ]]))),"")</f>
        <v/>
      </c>
      <c r="K2143" s="192"/>
      <c r="L214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43" s="194"/>
    </row>
    <row r="2144" spans="1:13" ht="35.1" customHeight="1" x14ac:dyDescent="0.2">
      <c r="A2144" s="187"/>
      <c r="B2144" s="188"/>
      <c r="C2144" s="189" t="str">
        <f t="shared" si="52"/>
        <v/>
      </c>
      <c r="D2144" s="190"/>
      <c r="E2144" s="191" t="str">
        <f>IF(Table2[[#This Row],[Tên hàng hóa]]&lt;&gt;0,VLOOKUP(Table2[[#This Row],[Tên hàng hóa]],Table1[[Tên hàng hóa]:[Quy cách]],2,0),"")</f>
        <v/>
      </c>
      <c r="F2144" s="191" t="str">
        <f>IF(Table2[[#This Row],[Tên hàng hóa]]&lt;&gt;0,VLOOKUP(Table2[[#This Row],[Tên hàng hóa]],Table1[[Tên hàng hóa]:[ĐVT]],3,0),"")</f>
        <v/>
      </c>
      <c r="G2144" s="192"/>
      <c r="H2144" s="192"/>
      <c r="I2144" s="193" t="str">
        <f>IF(Table2[[#This Row],[Số lượng]]&lt;&gt;0,Table2[[#This Row],[Số lượng]]*Table2[[#This Row],[Đơn giá mua]],"")</f>
        <v/>
      </c>
      <c r="J2144" s="193" t="str">
        <f ca="1">IF(AND(Table2[[#This Row],[Tên hàng hóa]]&lt;&gt;0,D2145=""),SUM(OFFSET(Table2[[#This Row],[Thành tiền]],0,0,-COUNTIF(Table2[Số HĐ],Table2[[#This Row],[Số HĐ]]))),"")</f>
        <v/>
      </c>
      <c r="K2144" s="192"/>
      <c r="L21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44" s="194"/>
    </row>
    <row r="2145" spans="1:13" ht="35.1" customHeight="1" x14ac:dyDescent="0.2">
      <c r="A2145" s="187"/>
      <c r="B2145" s="188"/>
      <c r="C2145" s="189" t="str">
        <f t="shared" si="52"/>
        <v/>
      </c>
      <c r="D2145" s="190"/>
      <c r="E2145" s="191" t="str">
        <f>IF(Table2[[#This Row],[Tên hàng hóa]]&lt;&gt;0,VLOOKUP(Table2[[#This Row],[Tên hàng hóa]],Table1[[Tên hàng hóa]:[Quy cách]],2,0),"")</f>
        <v/>
      </c>
      <c r="F2145" s="191" t="str">
        <f>IF(Table2[[#This Row],[Tên hàng hóa]]&lt;&gt;0,VLOOKUP(Table2[[#This Row],[Tên hàng hóa]],Table1[[Tên hàng hóa]:[ĐVT]],3,0),"")</f>
        <v/>
      </c>
      <c r="G2145" s="192"/>
      <c r="H2145" s="192"/>
      <c r="I2145" s="193" t="str">
        <f>IF(Table2[[#This Row],[Số lượng]]&lt;&gt;0,Table2[[#This Row],[Số lượng]]*Table2[[#This Row],[Đơn giá mua]],"")</f>
        <v/>
      </c>
      <c r="J2145" s="193" t="str">
        <f ca="1">IF(AND(Table2[[#This Row],[Tên hàng hóa]]&lt;&gt;0,D2146=""),SUM(OFFSET(Table2[[#This Row],[Thành tiền]],0,0,-COUNTIF(Table2[Số HĐ],Table2[[#This Row],[Số HĐ]]))),"")</f>
        <v/>
      </c>
      <c r="K2145" s="192"/>
      <c r="L214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45" s="194"/>
    </row>
    <row r="2146" spans="1:13" ht="35.1" customHeight="1" x14ac:dyDescent="0.2">
      <c r="A2146" s="187"/>
      <c r="B2146" s="188"/>
      <c r="C2146" s="189" t="str">
        <f t="shared" si="52"/>
        <v/>
      </c>
      <c r="D2146" s="190"/>
      <c r="E2146" s="191" t="str">
        <f>IF(Table2[[#This Row],[Tên hàng hóa]]&lt;&gt;0,VLOOKUP(Table2[[#This Row],[Tên hàng hóa]],Table1[[Tên hàng hóa]:[Quy cách]],2,0),"")</f>
        <v/>
      </c>
      <c r="F2146" s="191" t="str">
        <f>IF(Table2[[#This Row],[Tên hàng hóa]]&lt;&gt;0,VLOOKUP(Table2[[#This Row],[Tên hàng hóa]],Table1[[Tên hàng hóa]:[ĐVT]],3,0),"")</f>
        <v/>
      </c>
      <c r="G2146" s="192"/>
      <c r="H2146" s="192"/>
      <c r="I2146" s="193" t="str">
        <f>IF(Table2[[#This Row],[Số lượng]]&lt;&gt;0,Table2[[#This Row],[Số lượng]]*Table2[[#This Row],[Đơn giá mua]],"")</f>
        <v/>
      </c>
      <c r="J2146" s="193" t="str">
        <f ca="1">IF(AND(Table2[[#This Row],[Tên hàng hóa]]&lt;&gt;0,D2147=""),SUM(OFFSET(Table2[[#This Row],[Thành tiền]],0,0,-COUNTIF(Table2[Số HĐ],Table2[[#This Row],[Số HĐ]]))),"")</f>
        <v/>
      </c>
      <c r="K2146" s="192"/>
      <c r="L21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46" s="194"/>
    </row>
    <row r="2147" spans="1:13" ht="35.1" customHeight="1" x14ac:dyDescent="0.2">
      <c r="A2147" s="187"/>
      <c r="B2147" s="188"/>
      <c r="C2147" s="189" t="str">
        <f t="shared" si="52"/>
        <v/>
      </c>
      <c r="D2147" s="190"/>
      <c r="E2147" s="191" t="str">
        <f>IF(Table2[[#This Row],[Tên hàng hóa]]&lt;&gt;0,VLOOKUP(Table2[[#This Row],[Tên hàng hóa]],Table1[[Tên hàng hóa]:[Quy cách]],2,0),"")</f>
        <v/>
      </c>
      <c r="F2147" s="191" t="str">
        <f>IF(Table2[[#This Row],[Tên hàng hóa]]&lt;&gt;0,VLOOKUP(Table2[[#This Row],[Tên hàng hóa]],Table1[[Tên hàng hóa]:[ĐVT]],3,0),"")</f>
        <v/>
      </c>
      <c r="G2147" s="192"/>
      <c r="H2147" s="192"/>
      <c r="I2147" s="193" t="str">
        <f>IF(Table2[[#This Row],[Số lượng]]&lt;&gt;0,Table2[[#This Row],[Số lượng]]*Table2[[#This Row],[Đơn giá mua]],"")</f>
        <v/>
      </c>
      <c r="J2147" s="193" t="str">
        <f ca="1">IF(AND(Table2[[#This Row],[Tên hàng hóa]]&lt;&gt;0,D2148=""),SUM(OFFSET(Table2[[#This Row],[Thành tiền]],0,0,-COUNTIF(Table2[Số HĐ],Table2[[#This Row],[Số HĐ]]))),"")</f>
        <v/>
      </c>
      <c r="K2147" s="192"/>
      <c r="L21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47" s="194"/>
    </row>
    <row r="2148" spans="1:13" ht="35.1" customHeight="1" x14ac:dyDescent="0.2">
      <c r="A2148" s="187"/>
      <c r="B2148" s="188"/>
      <c r="C2148" s="189" t="str">
        <f t="shared" si="52"/>
        <v/>
      </c>
      <c r="D2148" s="190"/>
      <c r="E2148" s="191" t="str">
        <f>IF(Table2[[#This Row],[Tên hàng hóa]]&lt;&gt;0,VLOOKUP(Table2[[#This Row],[Tên hàng hóa]],Table1[[Tên hàng hóa]:[Quy cách]],2,0),"")</f>
        <v/>
      </c>
      <c r="F2148" s="191" t="str">
        <f>IF(Table2[[#This Row],[Tên hàng hóa]]&lt;&gt;0,VLOOKUP(Table2[[#This Row],[Tên hàng hóa]],Table1[[Tên hàng hóa]:[ĐVT]],3,0),"")</f>
        <v/>
      </c>
      <c r="G2148" s="192"/>
      <c r="H2148" s="192"/>
      <c r="I2148" s="193" t="str">
        <f>IF(Table2[[#This Row],[Số lượng]]&lt;&gt;0,Table2[[#This Row],[Số lượng]]*Table2[[#This Row],[Đơn giá mua]],"")</f>
        <v/>
      </c>
      <c r="J2148" s="193" t="str">
        <f ca="1">IF(AND(Table2[[#This Row],[Tên hàng hóa]]&lt;&gt;0,D2149=""),SUM(OFFSET(Table2[[#This Row],[Thành tiền]],0,0,-COUNTIF(Table2[Số HĐ],Table2[[#This Row],[Số HĐ]]))),"")</f>
        <v/>
      </c>
      <c r="K2148" s="192"/>
      <c r="L214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48" s="194"/>
    </row>
    <row r="2149" spans="1:13" ht="35.1" customHeight="1" x14ac:dyDescent="0.2">
      <c r="A2149" s="187"/>
      <c r="B2149" s="188"/>
      <c r="C2149" s="189" t="str">
        <f t="shared" si="52"/>
        <v/>
      </c>
      <c r="D2149" s="190"/>
      <c r="E2149" s="191" t="str">
        <f>IF(Table2[[#This Row],[Tên hàng hóa]]&lt;&gt;0,VLOOKUP(Table2[[#This Row],[Tên hàng hóa]],Table1[[Tên hàng hóa]:[Quy cách]],2,0),"")</f>
        <v/>
      </c>
      <c r="F2149" s="191" t="str">
        <f>IF(Table2[[#This Row],[Tên hàng hóa]]&lt;&gt;0,VLOOKUP(Table2[[#This Row],[Tên hàng hóa]],Table1[[Tên hàng hóa]:[ĐVT]],3,0),"")</f>
        <v/>
      </c>
      <c r="G2149" s="192"/>
      <c r="H2149" s="192"/>
      <c r="I2149" s="193" t="str">
        <f>IF(Table2[[#This Row],[Số lượng]]&lt;&gt;0,Table2[[#This Row],[Số lượng]]*Table2[[#This Row],[Đơn giá mua]],"")</f>
        <v/>
      </c>
      <c r="J2149" s="193" t="str">
        <f ca="1">IF(AND(Table2[[#This Row],[Tên hàng hóa]]&lt;&gt;0,D2150=""),SUM(OFFSET(Table2[[#This Row],[Thành tiền]],0,0,-COUNTIF(Table2[Số HĐ],Table2[[#This Row],[Số HĐ]]))),"")</f>
        <v/>
      </c>
      <c r="K2149" s="192"/>
      <c r="L21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49" s="194"/>
    </row>
    <row r="2150" spans="1:13" ht="35.1" customHeight="1" x14ac:dyDescent="0.2">
      <c r="A2150" s="187"/>
      <c r="B2150" s="188"/>
      <c r="C2150" s="189" t="str">
        <f t="shared" si="52"/>
        <v/>
      </c>
      <c r="D2150" s="190"/>
      <c r="E2150" s="191" t="str">
        <f>IF(Table2[[#This Row],[Tên hàng hóa]]&lt;&gt;0,VLOOKUP(Table2[[#This Row],[Tên hàng hóa]],Table1[[Tên hàng hóa]:[Quy cách]],2,0),"")</f>
        <v/>
      </c>
      <c r="F2150" s="191" t="str">
        <f>IF(Table2[[#This Row],[Tên hàng hóa]]&lt;&gt;0,VLOOKUP(Table2[[#This Row],[Tên hàng hóa]],Table1[[Tên hàng hóa]:[ĐVT]],3,0),"")</f>
        <v/>
      </c>
      <c r="G2150" s="192"/>
      <c r="H2150" s="192"/>
      <c r="I2150" s="193" t="str">
        <f>IF(Table2[[#This Row],[Số lượng]]&lt;&gt;0,Table2[[#This Row],[Số lượng]]*Table2[[#This Row],[Đơn giá mua]],"")</f>
        <v/>
      </c>
      <c r="J2150" s="193" t="str">
        <f ca="1">IF(AND(Table2[[#This Row],[Tên hàng hóa]]&lt;&gt;0,D2151=""),SUM(OFFSET(Table2[[#This Row],[Thành tiền]],0,0,-COUNTIF(Table2[Số HĐ],Table2[[#This Row],[Số HĐ]]))),"")</f>
        <v/>
      </c>
      <c r="K2150" s="192"/>
      <c r="L21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50" s="194"/>
    </row>
    <row r="2151" spans="1:13" ht="35.1" customHeight="1" x14ac:dyDescent="0.2">
      <c r="A2151" s="187"/>
      <c r="B2151" s="188"/>
      <c r="C2151" s="189" t="str">
        <f t="shared" si="52"/>
        <v/>
      </c>
      <c r="D2151" s="190"/>
      <c r="E2151" s="191" t="str">
        <f>IF(Table2[[#This Row],[Tên hàng hóa]]&lt;&gt;0,VLOOKUP(Table2[[#This Row],[Tên hàng hóa]],Table1[[Tên hàng hóa]:[Quy cách]],2,0),"")</f>
        <v/>
      </c>
      <c r="F2151" s="191" t="str">
        <f>IF(Table2[[#This Row],[Tên hàng hóa]]&lt;&gt;0,VLOOKUP(Table2[[#This Row],[Tên hàng hóa]],Table1[[Tên hàng hóa]:[ĐVT]],3,0),"")</f>
        <v/>
      </c>
      <c r="G2151" s="192"/>
      <c r="H2151" s="192"/>
      <c r="I2151" s="193" t="str">
        <f>IF(Table2[[#This Row],[Số lượng]]&lt;&gt;0,Table2[[#This Row],[Số lượng]]*Table2[[#This Row],[Đơn giá mua]],"")</f>
        <v/>
      </c>
      <c r="J2151" s="193" t="str">
        <f ca="1">IF(AND(Table2[[#This Row],[Tên hàng hóa]]&lt;&gt;0,D2152=""),SUM(OFFSET(Table2[[#This Row],[Thành tiền]],0,0,-COUNTIF(Table2[Số HĐ],Table2[[#This Row],[Số HĐ]]))),"")</f>
        <v/>
      </c>
      <c r="K2151" s="192"/>
      <c r="L21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51" s="194"/>
    </row>
    <row r="2152" spans="1:13" ht="35.1" customHeight="1" x14ac:dyDescent="0.2">
      <c r="A2152" s="187"/>
      <c r="B2152" s="188"/>
      <c r="C2152" s="189" t="str">
        <f t="shared" si="52"/>
        <v/>
      </c>
      <c r="D2152" s="190"/>
      <c r="E2152" s="191" t="str">
        <f>IF(Table2[[#This Row],[Tên hàng hóa]]&lt;&gt;0,VLOOKUP(Table2[[#This Row],[Tên hàng hóa]],Table1[[Tên hàng hóa]:[Quy cách]],2,0),"")</f>
        <v/>
      </c>
      <c r="F2152" s="191" t="str">
        <f>IF(Table2[[#This Row],[Tên hàng hóa]]&lt;&gt;0,VLOOKUP(Table2[[#This Row],[Tên hàng hóa]],Table1[[Tên hàng hóa]:[ĐVT]],3,0),"")</f>
        <v/>
      </c>
      <c r="G2152" s="192"/>
      <c r="H2152" s="192"/>
      <c r="I2152" s="193" t="str">
        <f>IF(Table2[[#This Row],[Số lượng]]&lt;&gt;0,Table2[[#This Row],[Số lượng]]*Table2[[#This Row],[Đơn giá mua]],"")</f>
        <v/>
      </c>
      <c r="J2152" s="193" t="str">
        <f ca="1">IF(AND(Table2[[#This Row],[Tên hàng hóa]]&lt;&gt;0,D2153=""),SUM(OFFSET(Table2[[#This Row],[Thành tiền]],0,0,-COUNTIF(Table2[Số HĐ],Table2[[#This Row],[Số HĐ]]))),"")</f>
        <v/>
      </c>
      <c r="K2152" s="192"/>
      <c r="L21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52" s="194"/>
    </row>
    <row r="2153" spans="1:13" ht="35.1" customHeight="1" x14ac:dyDescent="0.2">
      <c r="A2153" s="187"/>
      <c r="B2153" s="188"/>
      <c r="C2153" s="189" t="str">
        <f t="shared" si="52"/>
        <v/>
      </c>
      <c r="D2153" s="190"/>
      <c r="E2153" s="191" t="str">
        <f>IF(Table2[[#This Row],[Tên hàng hóa]]&lt;&gt;0,VLOOKUP(Table2[[#This Row],[Tên hàng hóa]],Table1[[Tên hàng hóa]:[Quy cách]],2,0),"")</f>
        <v/>
      </c>
      <c r="F2153" s="191" t="str">
        <f>IF(Table2[[#This Row],[Tên hàng hóa]]&lt;&gt;0,VLOOKUP(Table2[[#This Row],[Tên hàng hóa]],Table1[[Tên hàng hóa]:[ĐVT]],3,0),"")</f>
        <v/>
      </c>
      <c r="G2153" s="192"/>
      <c r="H2153" s="192"/>
      <c r="I2153" s="193" t="str">
        <f>IF(Table2[[#This Row],[Số lượng]]&lt;&gt;0,Table2[[#This Row],[Số lượng]]*Table2[[#This Row],[Đơn giá mua]],"")</f>
        <v/>
      </c>
      <c r="J2153" s="193" t="str">
        <f ca="1">IF(AND(Table2[[#This Row],[Tên hàng hóa]]&lt;&gt;0,D2154=""),SUM(OFFSET(Table2[[#This Row],[Thành tiền]],0,0,-COUNTIF(Table2[Số HĐ],Table2[[#This Row],[Số HĐ]]))),"")</f>
        <v/>
      </c>
      <c r="K2153" s="192"/>
      <c r="L21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53" s="194"/>
    </row>
    <row r="2154" spans="1:13" ht="35.1" customHeight="1" x14ac:dyDescent="0.2">
      <c r="A2154" s="187"/>
      <c r="B2154" s="188"/>
      <c r="C2154" s="189" t="str">
        <f t="shared" si="52"/>
        <v/>
      </c>
      <c r="D2154" s="190"/>
      <c r="E2154" s="191" t="str">
        <f>IF(Table2[[#This Row],[Tên hàng hóa]]&lt;&gt;0,VLOOKUP(Table2[[#This Row],[Tên hàng hóa]],Table1[[Tên hàng hóa]:[Quy cách]],2,0),"")</f>
        <v/>
      </c>
      <c r="F2154" s="191" t="str">
        <f>IF(Table2[[#This Row],[Tên hàng hóa]]&lt;&gt;0,VLOOKUP(Table2[[#This Row],[Tên hàng hóa]],Table1[[Tên hàng hóa]:[ĐVT]],3,0),"")</f>
        <v/>
      </c>
      <c r="G2154" s="192"/>
      <c r="H2154" s="192"/>
      <c r="I2154" s="193" t="str">
        <f>IF(Table2[[#This Row],[Số lượng]]&lt;&gt;0,Table2[[#This Row],[Số lượng]]*Table2[[#This Row],[Đơn giá mua]],"")</f>
        <v/>
      </c>
      <c r="J2154" s="193" t="str">
        <f ca="1">IF(AND(Table2[[#This Row],[Tên hàng hóa]]&lt;&gt;0,D2155=""),SUM(OFFSET(Table2[[#This Row],[Thành tiền]],0,0,-COUNTIF(Table2[Số HĐ],Table2[[#This Row],[Số HĐ]]))),"")</f>
        <v/>
      </c>
      <c r="K2154" s="192"/>
      <c r="L215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54" s="194"/>
    </row>
    <row r="2155" spans="1:13" ht="35.1" customHeight="1" x14ac:dyDescent="0.2">
      <c r="A2155" s="187"/>
      <c r="B2155" s="188"/>
      <c r="C2155" s="189" t="str">
        <f t="shared" si="52"/>
        <v/>
      </c>
      <c r="D2155" s="190"/>
      <c r="E2155" s="191" t="str">
        <f>IF(Table2[[#This Row],[Tên hàng hóa]]&lt;&gt;0,VLOOKUP(Table2[[#This Row],[Tên hàng hóa]],Table1[[Tên hàng hóa]:[Quy cách]],2,0),"")</f>
        <v/>
      </c>
      <c r="F2155" s="191" t="str">
        <f>IF(Table2[[#This Row],[Tên hàng hóa]]&lt;&gt;0,VLOOKUP(Table2[[#This Row],[Tên hàng hóa]],Table1[[Tên hàng hóa]:[ĐVT]],3,0),"")</f>
        <v/>
      </c>
      <c r="G2155" s="192"/>
      <c r="H2155" s="192"/>
      <c r="I2155" s="193" t="str">
        <f>IF(Table2[[#This Row],[Số lượng]]&lt;&gt;0,Table2[[#This Row],[Số lượng]]*Table2[[#This Row],[Đơn giá mua]],"")</f>
        <v/>
      </c>
      <c r="J2155" s="193" t="str">
        <f ca="1">IF(AND(Table2[[#This Row],[Tên hàng hóa]]&lt;&gt;0,D2156=""),SUM(OFFSET(Table2[[#This Row],[Thành tiền]],0,0,-COUNTIF(Table2[Số HĐ],Table2[[#This Row],[Số HĐ]]))),"")</f>
        <v/>
      </c>
      <c r="K2155" s="192"/>
      <c r="L21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55" s="194"/>
    </row>
    <row r="2156" spans="1:13" ht="35.1" customHeight="1" x14ac:dyDescent="0.2">
      <c r="A2156" s="187"/>
      <c r="B2156" s="188"/>
      <c r="C2156" s="189" t="str">
        <f t="shared" si="52"/>
        <v/>
      </c>
      <c r="D2156" s="190"/>
      <c r="E2156" s="191" t="str">
        <f>IF(Table2[[#This Row],[Tên hàng hóa]]&lt;&gt;0,VLOOKUP(Table2[[#This Row],[Tên hàng hóa]],Table1[[Tên hàng hóa]:[Quy cách]],2,0),"")</f>
        <v/>
      </c>
      <c r="F2156" s="191" t="str">
        <f>IF(Table2[[#This Row],[Tên hàng hóa]]&lt;&gt;0,VLOOKUP(Table2[[#This Row],[Tên hàng hóa]],Table1[[Tên hàng hóa]:[ĐVT]],3,0),"")</f>
        <v/>
      </c>
      <c r="G2156" s="192"/>
      <c r="H2156" s="192"/>
      <c r="I2156" s="193" t="str">
        <f>IF(Table2[[#This Row],[Số lượng]]&lt;&gt;0,Table2[[#This Row],[Số lượng]]*Table2[[#This Row],[Đơn giá mua]],"")</f>
        <v/>
      </c>
      <c r="J2156" s="193" t="str">
        <f ca="1">IF(AND(Table2[[#This Row],[Tên hàng hóa]]&lt;&gt;0,D2157=""),SUM(OFFSET(Table2[[#This Row],[Thành tiền]],0,0,-COUNTIF(Table2[Số HĐ],Table2[[#This Row],[Số HĐ]]))),"")</f>
        <v/>
      </c>
      <c r="K2156" s="192"/>
      <c r="L215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56" s="194"/>
    </row>
    <row r="2157" spans="1:13" ht="35.1" customHeight="1" x14ac:dyDescent="0.2">
      <c r="A2157" s="187"/>
      <c r="B2157" s="188"/>
      <c r="C2157" s="189" t="str">
        <f t="shared" si="52"/>
        <v/>
      </c>
      <c r="D2157" s="190"/>
      <c r="E2157" s="191" t="str">
        <f>IF(Table2[[#This Row],[Tên hàng hóa]]&lt;&gt;0,VLOOKUP(Table2[[#This Row],[Tên hàng hóa]],Table1[[Tên hàng hóa]:[Quy cách]],2,0),"")</f>
        <v/>
      </c>
      <c r="F2157" s="191" t="str">
        <f>IF(Table2[[#This Row],[Tên hàng hóa]]&lt;&gt;0,VLOOKUP(Table2[[#This Row],[Tên hàng hóa]],Table1[[Tên hàng hóa]:[ĐVT]],3,0),"")</f>
        <v/>
      </c>
      <c r="G2157" s="192"/>
      <c r="H2157" s="192"/>
      <c r="I2157" s="193" t="str">
        <f>IF(Table2[[#This Row],[Số lượng]]&lt;&gt;0,Table2[[#This Row],[Số lượng]]*Table2[[#This Row],[Đơn giá mua]],"")</f>
        <v/>
      </c>
      <c r="J2157" s="193" t="str">
        <f ca="1">IF(AND(Table2[[#This Row],[Tên hàng hóa]]&lt;&gt;0,D2158=""),SUM(OFFSET(Table2[[#This Row],[Thành tiền]],0,0,-COUNTIF(Table2[Số HĐ],Table2[[#This Row],[Số HĐ]]))),"")</f>
        <v/>
      </c>
      <c r="K2157" s="192"/>
      <c r="L21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57" s="194"/>
    </row>
    <row r="2158" spans="1:13" ht="35.1" customHeight="1" x14ac:dyDescent="0.2">
      <c r="A2158" s="187"/>
      <c r="B2158" s="188"/>
      <c r="C2158" s="189" t="str">
        <f t="shared" si="52"/>
        <v/>
      </c>
      <c r="D2158" s="190"/>
      <c r="E2158" s="191" t="str">
        <f>IF(Table2[[#This Row],[Tên hàng hóa]]&lt;&gt;0,VLOOKUP(Table2[[#This Row],[Tên hàng hóa]],Table1[[Tên hàng hóa]:[Quy cách]],2,0),"")</f>
        <v/>
      </c>
      <c r="F2158" s="191" t="str">
        <f>IF(Table2[[#This Row],[Tên hàng hóa]]&lt;&gt;0,VLOOKUP(Table2[[#This Row],[Tên hàng hóa]],Table1[[Tên hàng hóa]:[ĐVT]],3,0),"")</f>
        <v/>
      </c>
      <c r="G2158" s="192"/>
      <c r="H2158" s="192"/>
      <c r="I2158" s="193" t="str">
        <f>IF(Table2[[#This Row],[Số lượng]]&lt;&gt;0,Table2[[#This Row],[Số lượng]]*Table2[[#This Row],[Đơn giá mua]],"")</f>
        <v/>
      </c>
      <c r="J2158" s="193" t="str">
        <f ca="1">IF(AND(Table2[[#This Row],[Tên hàng hóa]]&lt;&gt;0,D2159=""),SUM(OFFSET(Table2[[#This Row],[Thành tiền]],0,0,-COUNTIF(Table2[Số HĐ],Table2[[#This Row],[Số HĐ]]))),"")</f>
        <v/>
      </c>
      <c r="K2158" s="192"/>
      <c r="L215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58" s="194"/>
    </row>
    <row r="2159" spans="1:13" ht="35.1" customHeight="1" x14ac:dyDescent="0.2">
      <c r="A2159" s="187"/>
      <c r="B2159" s="188"/>
      <c r="C2159" s="189" t="str">
        <f t="shared" si="52"/>
        <v/>
      </c>
      <c r="D2159" s="190"/>
      <c r="E2159" s="191" t="str">
        <f>IF(Table2[[#This Row],[Tên hàng hóa]]&lt;&gt;0,VLOOKUP(Table2[[#This Row],[Tên hàng hóa]],Table1[[Tên hàng hóa]:[Quy cách]],2,0),"")</f>
        <v/>
      </c>
      <c r="F2159" s="191" t="str">
        <f>IF(Table2[[#This Row],[Tên hàng hóa]]&lt;&gt;0,VLOOKUP(Table2[[#This Row],[Tên hàng hóa]],Table1[[Tên hàng hóa]:[ĐVT]],3,0),"")</f>
        <v/>
      </c>
      <c r="G2159" s="192"/>
      <c r="H2159" s="192"/>
      <c r="I2159" s="193" t="str">
        <f>IF(Table2[[#This Row],[Số lượng]]&lt;&gt;0,Table2[[#This Row],[Số lượng]]*Table2[[#This Row],[Đơn giá mua]],"")</f>
        <v/>
      </c>
      <c r="J2159" s="193" t="str">
        <f ca="1">IF(AND(Table2[[#This Row],[Tên hàng hóa]]&lt;&gt;0,D2160=""),SUM(OFFSET(Table2[[#This Row],[Thành tiền]],0,0,-COUNTIF(Table2[Số HĐ],Table2[[#This Row],[Số HĐ]]))),"")</f>
        <v/>
      </c>
      <c r="K2159" s="192"/>
      <c r="L21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59" s="194"/>
    </row>
    <row r="2160" spans="1:13" ht="35.1" customHeight="1" x14ac:dyDescent="0.2">
      <c r="A2160" s="187"/>
      <c r="B2160" s="188"/>
      <c r="C2160" s="189" t="str">
        <f t="shared" si="52"/>
        <v/>
      </c>
      <c r="D2160" s="190"/>
      <c r="E2160" s="191" t="str">
        <f>IF(Table2[[#This Row],[Tên hàng hóa]]&lt;&gt;0,VLOOKUP(Table2[[#This Row],[Tên hàng hóa]],Table1[[Tên hàng hóa]:[Quy cách]],2,0),"")</f>
        <v/>
      </c>
      <c r="F2160" s="191" t="str">
        <f>IF(Table2[[#This Row],[Tên hàng hóa]]&lt;&gt;0,VLOOKUP(Table2[[#This Row],[Tên hàng hóa]],Table1[[Tên hàng hóa]:[ĐVT]],3,0),"")</f>
        <v/>
      </c>
      <c r="G2160" s="192"/>
      <c r="H2160" s="192"/>
      <c r="I2160" s="193" t="str">
        <f>IF(Table2[[#This Row],[Số lượng]]&lt;&gt;0,Table2[[#This Row],[Số lượng]]*Table2[[#This Row],[Đơn giá mua]],"")</f>
        <v/>
      </c>
      <c r="J2160" s="193" t="str">
        <f ca="1">IF(AND(Table2[[#This Row],[Tên hàng hóa]]&lt;&gt;0,D2161=""),SUM(OFFSET(Table2[[#This Row],[Thành tiền]],0,0,-COUNTIF(Table2[Số HĐ],Table2[[#This Row],[Số HĐ]]))),"")</f>
        <v/>
      </c>
      <c r="K2160" s="192"/>
      <c r="L216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60" s="194"/>
    </row>
    <row r="2161" spans="1:13" ht="35.1" customHeight="1" x14ac:dyDescent="0.2">
      <c r="A2161" s="187"/>
      <c r="B2161" s="188"/>
      <c r="C2161" s="189" t="str">
        <f t="shared" si="52"/>
        <v/>
      </c>
      <c r="D2161" s="190"/>
      <c r="E2161" s="191" t="str">
        <f>IF(Table2[[#This Row],[Tên hàng hóa]]&lt;&gt;0,VLOOKUP(Table2[[#This Row],[Tên hàng hóa]],Table1[[Tên hàng hóa]:[Quy cách]],2,0),"")</f>
        <v/>
      </c>
      <c r="F2161" s="191" t="str">
        <f>IF(Table2[[#This Row],[Tên hàng hóa]]&lt;&gt;0,VLOOKUP(Table2[[#This Row],[Tên hàng hóa]],Table1[[Tên hàng hóa]:[ĐVT]],3,0),"")</f>
        <v/>
      </c>
      <c r="G2161" s="192"/>
      <c r="H2161" s="192"/>
      <c r="I2161" s="193" t="str">
        <f>IF(Table2[[#This Row],[Số lượng]]&lt;&gt;0,Table2[[#This Row],[Số lượng]]*Table2[[#This Row],[Đơn giá mua]],"")</f>
        <v/>
      </c>
      <c r="J2161" s="193" t="str">
        <f ca="1">IF(AND(Table2[[#This Row],[Tên hàng hóa]]&lt;&gt;0,D2162=""),SUM(OFFSET(Table2[[#This Row],[Thành tiền]],0,0,-COUNTIF(Table2[Số HĐ],Table2[[#This Row],[Số HĐ]]))),"")</f>
        <v/>
      </c>
      <c r="K2161" s="192"/>
      <c r="L21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61" s="194"/>
    </row>
    <row r="2162" spans="1:13" ht="35.1" customHeight="1" x14ac:dyDescent="0.2">
      <c r="A2162" s="187"/>
      <c r="B2162" s="188"/>
      <c r="C2162" s="189" t="str">
        <f t="shared" si="52"/>
        <v/>
      </c>
      <c r="D2162" s="190"/>
      <c r="E2162" s="191" t="str">
        <f>IF(Table2[[#This Row],[Tên hàng hóa]]&lt;&gt;0,VLOOKUP(Table2[[#This Row],[Tên hàng hóa]],Table1[[Tên hàng hóa]:[Quy cách]],2,0),"")</f>
        <v/>
      </c>
      <c r="F2162" s="191" t="str">
        <f>IF(Table2[[#This Row],[Tên hàng hóa]]&lt;&gt;0,VLOOKUP(Table2[[#This Row],[Tên hàng hóa]],Table1[[Tên hàng hóa]:[ĐVT]],3,0),"")</f>
        <v/>
      </c>
      <c r="G2162" s="192"/>
      <c r="H2162" s="192"/>
      <c r="I2162" s="193" t="str">
        <f>IF(Table2[[#This Row],[Số lượng]]&lt;&gt;0,Table2[[#This Row],[Số lượng]]*Table2[[#This Row],[Đơn giá mua]],"")</f>
        <v/>
      </c>
      <c r="J2162" s="193" t="str">
        <f ca="1">IF(AND(Table2[[#This Row],[Tên hàng hóa]]&lt;&gt;0,D2163=""),SUM(OFFSET(Table2[[#This Row],[Thành tiền]],0,0,-COUNTIF(Table2[Số HĐ],Table2[[#This Row],[Số HĐ]]))),"")</f>
        <v/>
      </c>
      <c r="K2162" s="192"/>
      <c r="L21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62" s="194"/>
    </row>
    <row r="2163" spans="1:13" ht="35.1" customHeight="1" x14ac:dyDescent="0.2">
      <c r="A2163" s="187"/>
      <c r="B2163" s="188"/>
      <c r="C2163" s="189" t="str">
        <f t="shared" si="52"/>
        <v/>
      </c>
      <c r="D2163" s="190"/>
      <c r="E2163" s="191" t="str">
        <f>IF(Table2[[#This Row],[Tên hàng hóa]]&lt;&gt;0,VLOOKUP(Table2[[#This Row],[Tên hàng hóa]],Table1[[Tên hàng hóa]:[Quy cách]],2,0),"")</f>
        <v/>
      </c>
      <c r="F2163" s="191" t="str">
        <f>IF(Table2[[#This Row],[Tên hàng hóa]]&lt;&gt;0,VLOOKUP(Table2[[#This Row],[Tên hàng hóa]],Table1[[Tên hàng hóa]:[ĐVT]],3,0),"")</f>
        <v/>
      </c>
      <c r="G2163" s="192"/>
      <c r="H2163" s="192"/>
      <c r="I2163" s="193" t="str">
        <f>IF(Table2[[#This Row],[Số lượng]]&lt;&gt;0,Table2[[#This Row],[Số lượng]]*Table2[[#This Row],[Đơn giá mua]],"")</f>
        <v/>
      </c>
      <c r="J2163" s="193" t="str">
        <f ca="1">IF(AND(Table2[[#This Row],[Tên hàng hóa]]&lt;&gt;0,D2164=""),SUM(OFFSET(Table2[[#This Row],[Thành tiền]],0,0,-COUNTIF(Table2[Số HĐ],Table2[[#This Row],[Số HĐ]]))),"")</f>
        <v/>
      </c>
      <c r="K2163" s="192"/>
      <c r="L216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63" s="194"/>
    </row>
    <row r="2164" spans="1:13" ht="35.1" customHeight="1" x14ac:dyDescent="0.2">
      <c r="A2164" s="187"/>
      <c r="B2164" s="188"/>
      <c r="C2164" s="189" t="str">
        <f t="shared" si="52"/>
        <v/>
      </c>
      <c r="D2164" s="190"/>
      <c r="E2164" s="191" t="str">
        <f>IF(Table2[[#This Row],[Tên hàng hóa]]&lt;&gt;0,VLOOKUP(Table2[[#This Row],[Tên hàng hóa]],Table1[[Tên hàng hóa]:[Quy cách]],2,0),"")</f>
        <v/>
      </c>
      <c r="F2164" s="191" t="str">
        <f>IF(Table2[[#This Row],[Tên hàng hóa]]&lt;&gt;0,VLOOKUP(Table2[[#This Row],[Tên hàng hóa]],Table1[[Tên hàng hóa]:[ĐVT]],3,0),"")</f>
        <v/>
      </c>
      <c r="G2164" s="192"/>
      <c r="H2164" s="192"/>
      <c r="I2164" s="193" t="str">
        <f>IF(Table2[[#This Row],[Số lượng]]&lt;&gt;0,Table2[[#This Row],[Số lượng]]*Table2[[#This Row],[Đơn giá mua]],"")</f>
        <v/>
      </c>
      <c r="J2164" s="193" t="str">
        <f ca="1">IF(AND(Table2[[#This Row],[Tên hàng hóa]]&lt;&gt;0,D2165=""),SUM(OFFSET(Table2[[#This Row],[Thành tiền]],0,0,-COUNTIF(Table2[Số HĐ],Table2[[#This Row],[Số HĐ]]))),"")</f>
        <v/>
      </c>
      <c r="K2164" s="192"/>
      <c r="L21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64" s="194"/>
    </row>
    <row r="2165" spans="1:13" ht="35.1" customHeight="1" x14ac:dyDescent="0.2">
      <c r="A2165" s="187"/>
      <c r="B2165" s="188"/>
      <c r="C2165" s="189" t="str">
        <f t="shared" si="52"/>
        <v/>
      </c>
      <c r="D2165" s="190"/>
      <c r="E2165" s="191" t="str">
        <f>IF(Table2[[#This Row],[Tên hàng hóa]]&lt;&gt;0,VLOOKUP(Table2[[#This Row],[Tên hàng hóa]],Table1[[Tên hàng hóa]:[Quy cách]],2,0),"")</f>
        <v/>
      </c>
      <c r="F2165" s="191" t="str">
        <f>IF(Table2[[#This Row],[Tên hàng hóa]]&lt;&gt;0,VLOOKUP(Table2[[#This Row],[Tên hàng hóa]],Table1[[Tên hàng hóa]:[ĐVT]],3,0),"")</f>
        <v/>
      </c>
      <c r="G2165" s="192"/>
      <c r="H2165" s="192"/>
      <c r="I2165" s="193" t="str">
        <f>IF(Table2[[#This Row],[Số lượng]]&lt;&gt;0,Table2[[#This Row],[Số lượng]]*Table2[[#This Row],[Đơn giá mua]],"")</f>
        <v/>
      </c>
      <c r="J2165" s="193" t="str">
        <f ca="1">IF(AND(Table2[[#This Row],[Tên hàng hóa]]&lt;&gt;0,D2166=""),SUM(OFFSET(Table2[[#This Row],[Thành tiền]],0,0,-COUNTIF(Table2[Số HĐ],Table2[[#This Row],[Số HĐ]]))),"")</f>
        <v/>
      </c>
      <c r="K2165" s="192"/>
      <c r="L21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65" s="194"/>
    </row>
    <row r="2166" spans="1:13" ht="35.1" customHeight="1" x14ac:dyDescent="0.2">
      <c r="A2166" s="187"/>
      <c r="B2166" s="188"/>
      <c r="C2166" s="189" t="str">
        <f>IF(AND(D2166&lt;&gt;0,D2167=""),C1872,"")</f>
        <v/>
      </c>
      <c r="D2166" s="190"/>
      <c r="E2166" s="191" t="str">
        <f>IF(Table2[[#This Row],[Tên hàng hóa]]&lt;&gt;0,VLOOKUP(Table2[[#This Row],[Tên hàng hóa]],Table1[[Tên hàng hóa]:[Quy cách]],2,0),"")</f>
        <v/>
      </c>
      <c r="F2166" s="191" t="str">
        <f>IF(Table2[[#This Row],[Tên hàng hóa]]&lt;&gt;0,VLOOKUP(Table2[[#This Row],[Tên hàng hóa]],Table1[[Tên hàng hóa]:[ĐVT]],3,0),"")</f>
        <v/>
      </c>
      <c r="G2166" s="192"/>
      <c r="H2166" s="192"/>
      <c r="I2166" s="193" t="str">
        <f>IF(Table2[[#This Row],[Số lượng]]&lt;&gt;0,Table2[[#This Row],[Số lượng]]*Table2[[#This Row],[Đơn giá mua]],"")</f>
        <v/>
      </c>
      <c r="J2166" s="193" t="str">
        <f ca="1">IF(AND(Table2[[#This Row],[Tên hàng hóa]]&lt;&gt;0,D2167=""),SUM(OFFSET(Table2[[#This Row],[Thành tiền]],0,0,-COUNTIF(Table2[Số HĐ],Table2[[#This Row],[Số HĐ]]))),"")</f>
        <v/>
      </c>
      <c r="K2166" s="192"/>
      <c r="L21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66" s="194"/>
    </row>
    <row r="2167" spans="1:13" ht="35.1" customHeight="1" x14ac:dyDescent="0.2">
      <c r="A2167" s="187"/>
      <c r="B2167" s="188"/>
      <c r="C2167" s="189" t="str">
        <f t="shared" si="47"/>
        <v/>
      </c>
      <c r="D2167" s="190"/>
      <c r="E2167" s="191" t="str">
        <f>IF(Table2[[#This Row],[Tên hàng hóa]]&lt;&gt;0,VLOOKUP(Table2[[#This Row],[Tên hàng hóa]],Table1[[Tên hàng hóa]:[Quy cách]],2,0),"")</f>
        <v/>
      </c>
      <c r="F2167" s="191" t="str">
        <f>IF(Table2[[#This Row],[Tên hàng hóa]]&lt;&gt;0,VLOOKUP(Table2[[#This Row],[Tên hàng hóa]],Table1[[Tên hàng hóa]:[ĐVT]],3,0),"")</f>
        <v/>
      </c>
      <c r="G2167" s="192"/>
      <c r="H2167" s="192"/>
      <c r="I2167" s="193" t="str">
        <f>IF(Table2[[#This Row],[Số lượng]]&lt;&gt;0,Table2[[#This Row],[Số lượng]]*Table2[[#This Row],[Đơn giá mua]],"")</f>
        <v/>
      </c>
      <c r="J2167" s="193" t="str">
        <f ca="1">IF(AND(Table2[[#This Row],[Tên hàng hóa]]&lt;&gt;0,D2168=""),SUM(OFFSET(Table2[[#This Row],[Thành tiền]],0,0,-COUNTIF(Table2[Số HĐ],Table2[[#This Row],[Số HĐ]]))),"")</f>
        <v/>
      </c>
      <c r="K2167" s="192"/>
      <c r="L21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67" s="194"/>
    </row>
    <row r="2168" spans="1:13" ht="35.1" customHeight="1" x14ac:dyDescent="0.2">
      <c r="A2168" s="187"/>
      <c r="B2168" s="188"/>
      <c r="C2168" s="189" t="str">
        <f t="shared" si="47"/>
        <v/>
      </c>
      <c r="D2168" s="190"/>
      <c r="E2168" s="191" t="str">
        <f>IF(Table2[[#This Row],[Tên hàng hóa]]&lt;&gt;0,VLOOKUP(Table2[[#This Row],[Tên hàng hóa]],Table1[[Tên hàng hóa]:[Quy cách]],2,0),"")</f>
        <v/>
      </c>
      <c r="F2168" s="191" t="str">
        <f>IF(Table2[[#This Row],[Tên hàng hóa]]&lt;&gt;0,VLOOKUP(Table2[[#This Row],[Tên hàng hóa]],Table1[[Tên hàng hóa]:[ĐVT]],3,0),"")</f>
        <v/>
      </c>
      <c r="G2168" s="192"/>
      <c r="H2168" s="192"/>
      <c r="I2168" s="193" t="str">
        <f>IF(Table2[[#This Row],[Số lượng]]&lt;&gt;0,Table2[[#This Row],[Số lượng]]*Table2[[#This Row],[Đơn giá mua]],"")</f>
        <v/>
      </c>
      <c r="J2168" s="193" t="str">
        <f ca="1">IF(AND(Table2[[#This Row],[Tên hàng hóa]]&lt;&gt;0,D2169=""),SUM(OFFSET(Table2[[#This Row],[Thành tiền]],0,0,-COUNTIF(Table2[Số HĐ],Table2[[#This Row],[Số HĐ]]))),"")</f>
        <v/>
      </c>
      <c r="K2168" s="192"/>
      <c r="L216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68" s="194"/>
    </row>
    <row r="2169" spans="1:13" ht="35.1" customHeight="1" x14ac:dyDescent="0.2">
      <c r="A2169" s="187"/>
      <c r="B2169" s="188"/>
      <c r="C2169" s="189" t="str">
        <f t="shared" si="47"/>
        <v/>
      </c>
      <c r="D2169" s="190"/>
      <c r="E2169" s="191" t="str">
        <f>IF(Table2[[#This Row],[Tên hàng hóa]]&lt;&gt;0,VLOOKUP(Table2[[#This Row],[Tên hàng hóa]],Table1[[Tên hàng hóa]:[Quy cách]],2,0),"")</f>
        <v/>
      </c>
      <c r="F2169" s="191" t="str">
        <f>IF(Table2[[#This Row],[Tên hàng hóa]]&lt;&gt;0,VLOOKUP(Table2[[#This Row],[Tên hàng hóa]],Table1[[Tên hàng hóa]:[ĐVT]],3,0),"")</f>
        <v/>
      </c>
      <c r="G2169" s="192"/>
      <c r="H2169" s="192"/>
      <c r="I2169" s="193" t="str">
        <f>IF(Table2[[#This Row],[Số lượng]]&lt;&gt;0,Table2[[#This Row],[Số lượng]]*Table2[[#This Row],[Đơn giá mua]],"")</f>
        <v/>
      </c>
      <c r="J2169" s="193" t="str">
        <f ca="1">IF(AND(Table2[[#This Row],[Tên hàng hóa]]&lt;&gt;0,D2170=""),SUM(OFFSET(Table2[[#This Row],[Thành tiền]],0,0,-COUNTIF(Table2[Số HĐ],Table2[[#This Row],[Số HĐ]]))),"")</f>
        <v/>
      </c>
      <c r="K2169" s="192"/>
      <c r="L21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69" s="194"/>
    </row>
    <row r="2170" spans="1:13" ht="35.1" customHeight="1" x14ac:dyDescent="0.2">
      <c r="A2170" s="187"/>
      <c r="B2170" s="188"/>
      <c r="C2170" s="189" t="str">
        <f t="shared" si="47"/>
        <v/>
      </c>
      <c r="D2170" s="190"/>
      <c r="E2170" s="191" t="str">
        <f>IF(Table2[[#This Row],[Tên hàng hóa]]&lt;&gt;0,VLOOKUP(Table2[[#This Row],[Tên hàng hóa]],Table1[[Tên hàng hóa]:[Quy cách]],2,0),"")</f>
        <v/>
      </c>
      <c r="F2170" s="191" t="str">
        <f>IF(Table2[[#This Row],[Tên hàng hóa]]&lt;&gt;0,VLOOKUP(Table2[[#This Row],[Tên hàng hóa]],Table1[[Tên hàng hóa]:[ĐVT]],3,0),"")</f>
        <v/>
      </c>
      <c r="G2170" s="192"/>
      <c r="H2170" s="192"/>
      <c r="I2170" s="193" t="str">
        <f>IF(Table2[[#This Row],[Số lượng]]&lt;&gt;0,Table2[[#This Row],[Số lượng]]*Table2[[#This Row],[Đơn giá mua]],"")</f>
        <v/>
      </c>
      <c r="J2170" s="193" t="str">
        <f ca="1">IF(AND(Table2[[#This Row],[Tên hàng hóa]]&lt;&gt;0,D2171=""),SUM(OFFSET(Table2[[#This Row],[Thành tiền]],0,0,-COUNTIF(Table2[Số HĐ],Table2[[#This Row],[Số HĐ]]))),"")</f>
        <v/>
      </c>
      <c r="K2170" s="192"/>
      <c r="L21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70" s="194"/>
    </row>
    <row r="2171" spans="1:13" ht="35.1" customHeight="1" x14ac:dyDescent="0.2">
      <c r="A2171" s="187"/>
      <c r="B2171" s="188"/>
      <c r="C2171" s="189" t="str">
        <f t="shared" si="47"/>
        <v/>
      </c>
      <c r="D2171" s="190"/>
      <c r="E2171" s="191" t="str">
        <f>IF(Table2[[#This Row],[Tên hàng hóa]]&lt;&gt;0,VLOOKUP(Table2[[#This Row],[Tên hàng hóa]],Table1[[Tên hàng hóa]:[Quy cách]],2,0),"")</f>
        <v/>
      </c>
      <c r="F2171" s="191" t="str">
        <f>IF(Table2[[#This Row],[Tên hàng hóa]]&lt;&gt;0,VLOOKUP(Table2[[#This Row],[Tên hàng hóa]],Table1[[Tên hàng hóa]:[ĐVT]],3,0),"")</f>
        <v/>
      </c>
      <c r="G2171" s="192"/>
      <c r="H2171" s="192"/>
      <c r="I2171" s="193" t="str">
        <f>IF(Table2[[#This Row],[Số lượng]]&lt;&gt;0,Table2[[#This Row],[Số lượng]]*Table2[[#This Row],[Đơn giá mua]],"")</f>
        <v/>
      </c>
      <c r="J2171" s="193" t="str">
        <f ca="1">IF(AND(Table2[[#This Row],[Tên hàng hóa]]&lt;&gt;0,D2172=""),SUM(OFFSET(Table2[[#This Row],[Thành tiền]],0,0,-COUNTIF(Table2[Số HĐ],Table2[[#This Row],[Số HĐ]]))),"")</f>
        <v/>
      </c>
      <c r="K2171" s="192"/>
      <c r="L21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71" s="194"/>
    </row>
    <row r="2172" spans="1:13" ht="35.1" customHeight="1" x14ac:dyDescent="0.2">
      <c r="A2172" s="187"/>
      <c r="B2172" s="188"/>
      <c r="C2172" s="189" t="str">
        <f t="shared" si="47"/>
        <v/>
      </c>
      <c r="D2172" s="190"/>
      <c r="E2172" s="191" t="str">
        <f>IF(Table2[[#This Row],[Tên hàng hóa]]&lt;&gt;0,VLOOKUP(Table2[[#This Row],[Tên hàng hóa]],Table1[[Tên hàng hóa]:[Quy cách]],2,0),"")</f>
        <v/>
      </c>
      <c r="F2172" s="191" t="str">
        <f>IF(Table2[[#This Row],[Tên hàng hóa]]&lt;&gt;0,VLOOKUP(Table2[[#This Row],[Tên hàng hóa]],Table1[[Tên hàng hóa]:[ĐVT]],3,0),"")</f>
        <v/>
      </c>
      <c r="G2172" s="192"/>
      <c r="H2172" s="192"/>
      <c r="I2172" s="193" t="str">
        <f>IF(Table2[[#This Row],[Số lượng]]&lt;&gt;0,Table2[[#This Row],[Số lượng]]*Table2[[#This Row],[Đơn giá mua]],"")</f>
        <v/>
      </c>
      <c r="J2172" s="193" t="str">
        <f ca="1">IF(AND(Table2[[#This Row],[Tên hàng hóa]]&lt;&gt;0,D2173=""),SUM(OFFSET(Table2[[#This Row],[Thành tiền]],0,0,-COUNTIF(Table2[Số HĐ],Table2[[#This Row],[Số HĐ]]))),"")</f>
        <v/>
      </c>
      <c r="K2172" s="192"/>
      <c r="L21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72" s="194"/>
    </row>
    <row r="2173" spans="1:13" ht="35.1" customHeight="1" x14ac:dyDescent="0.2">
      <c r="A2173" s="187"/>
      <c r="B2173" s="188"/>
      <c r="C2173" s="189" t="str">
        <f t="shared" si="47"/>
        <v/>
      </c>
      <c r="D2173" s="190"/>
      <c r="E2173" s="191" t="str">
        <f>IF(Table2[[#This Row],[Tên hàng hóa]]&lt;&gt;0,VLOOKUP(Table2[[#This Row],[Tên hàng hóa]],Table1[[Tên hàng hóa]:[Quy cách]],2,0),"")</f>
        <v/>
      </c>
      <c r="F2173" s="191" t="str">
        <f>IF(Table2[[#This Row],[Tên hàng hóa]]&lt;&gt;0,VLOOKUP(Table2[[#This Row],[Tên hàng hóa]],Table1[[Tên hàng hóa]:[ĐVT]],3,0),"")</f>
        <v/>
      </c>
      <c r="G2173" s="192"/>
      <c r="H2173" s="192"/>
      <c r="I2173" s="193" t="str">
        <f>IF(Table2[[#This Row],[Số lượng]]&lt;&gt;0,Table2[[#This Row],[Số lượng]]*Table2[[#This Row],[Đơn giá mua]],"")</f>
        <v/>
      </c>
      <c r="J2173" s="193" t="str">
        <f ca="1">IF(AND(Table2[[#This Row],[Tên hàng hóa]]&lt;&gt;0,D2174=""),SUM(OFFSET(Table2[[#This Row],[Thành tiền]],0,0,-COUNTIF(Table2[Số HĐ],Table2[[#This Row],[Số HĐ]]))),"")</f>
        <v/>
      </c>
      <c r="K2173" s="192"/>
      <c r="L21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73" s="194"/>
    </row>
    <row r="2174" spans="1:13" ht="35.1" customHeight="1" x14ac:dyDescent="0.2">
      <c r="A2174" s="187"/>
      <c r="B2174" s="188"/>
      <c r="C2174" s="189" t="str">
        <f>IF(AND(D2174&lt;&gt;0,D2743=""),C2173,"")</f>
        <v/>
      </c>
      <c r="D2174" s="190"/>
      <c r="E2174" s="191" t="str">
        <f>IF(Table2[[#This Row],[Tên hàng hóa]]&lt;&gt;0,VLOOKUP(Table2[[#This Row],[Tên hàng hóa]],Table1[[Tên hàng hóa]:[Quy cách]],2,0),"")</f>
        <v/>
      </c>
      <c r="F2174" s="191" t="str">
        <f>IF(Table2[[#This Row],[Tên hàng hóa]]&lt;&gt;0,VLOOKUP(Table2[[#This Row],[Tên hàng hóa]],Table1[[Tên hàng hóa]:[ĐVT]],3,0),"")</f>
        <v/>
      </c>
      <c r="G2174" s="192"/>
      <c r="H2174" s="192"/>
      <c r="I2174" s="193" t="str">
        <f>IF(Table2[[#This Row],[Số lượng]]&lt;&gt;0,Table2[[#This Row],[Số lượng]]*Table2[[#This Row],[Đơn giá mua]],"")</f>
        <v/>
      </c>
      <c r="J2174" s="193" t="str">
        <f ca="1">IF(AND(Table2[[#This Row],[Tên hàng hóa]]&lt;&gt;0,D2743=""),SUM(OFFSET(Table2[[#This Row],[Thành tiền]],0,0,-COUNTIF(Table2[Số HĐ],Table2[[#This Row],[Số HĐ]]))),"")</f>
        <v/>
      </c>
      <c r="K2174" s="192"/>
      <c r="L21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74" s="194"/>
    </row>
    <row r="2175" spans="1:13" ht="35.1" customHeight="1" x14ac:dyDescent="0.2">
      <c r="A2175" s="187"/>
      <c r="B2175" s="188"/>
      <c r="C2175" s="189" t="str">
        <f t="shared" ref="C2175:C2238" si="53">IF(AND(D2175&lt;&gt;0,D2176=""),C2174,"")</f>
        <v/>
      </c>
      <c r="D2175" s="190"/>
      <c r="E2175" s="191" t="str">
        <f>IF(Table2[[#This Row],[Tên hàng hóa]]&lt;&gt;0,VLOOKUP(Table2[[#This Row],[Tên hàng hóa]],Table1[[Tên hàng hóa]:[Quy cách]],2,0),"")</f>
        <v/>
      </c>
      <c r="F2175" s="191" t="str">
        <f>IF(Table2[[#This Row],[Tên hàng hóa]]&lt;&gt;0,VLOOKUP(Table2[[#This Row],[Tên hàng hóa]],Table1[[Tên hàng hóa]:[ĐVT]],3,0),"")</f>
        <v/>
      </c>
      <c r="G2175" s="192"/>
      <c r="H2175" s="192"/>
      <c r="I2175" s="193" t="str">
        <f>IF(Table2[[#This Row],[Số lượng]]&lt;&gt;0,Table2[[#This Row],[Số lượng]]*Table2[[#This Row],[Đơn giá mua]],"")</f>
        <v/>
      </c>
      <c r="J2175" s="193" t="str">
        <f ca="1">IF(AND(Table2[[#This Row],[Tên hàng hóa]]&lt;&gt;0,D2176=""),SUM(OFFSET(Table2[[#This Row],[Thành tiền]],0,0,-COUNTIF(Table2[Số HĐ],Table2[[#This Row],[Số HĐ]]))),"")</f>
        <v/>
      </c>
      <c r="K2175" s="192"/>
      <c r="L21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75" s="194"/>
    </row>
    <row r="2176" spans="1:13" ht="35.1" customHeight="1" x14ac:dyDescent="0.2">
      <c r="A2176" s="187"/>
      <c r="B2176" s="188"/>
      <c r="C2176" s="189" t="str">
        <f t="shared" si="53"/>
        <v/>
      </c>
      <c r="D2176" s="190"/>
      <c r="E2176" s="191" t="str">
        <f>IF(Table2[[#This Row],[Tên hàng hóa]]&lt;&gt;0,VLOOKUP(Table2[[#This Row],[Tên hàng hóa]],Table1[[Tên hàng hóa]:[Quy cách]],2,0),"")</f>
        <v/>
      </c>
      <c r="F2176" s="191" t="str">
        <f>IF(Table2[[#This Row],[Tên hàng hóa]]&lt;&gt;0,VLOOKUP(Table2[[#This Row],[Tên hàng hóa]],Table1[[Tên hàng hóa]:[ĐVT]],3,0),"")</f>
        <v/>
      </c>
      <c r="G2176" s="192"/>
      <c r="H2176" s="192"/>
      <c r="I2176" s="193" t="str">
        <f>IF(Table2[[#This Row],[Số lượng]]&lt;&gt;0,Table2[[#This Row],[Số lượng]]*Table2[[#This Row],[Đơn giá mua]],"")</f>
        <v/>
      </c>
      <c r="J2176" s="193" t="str">
        <f ca="1">IF(AND(Table2[[#This Row],[Tên hàng hóa]]&lt;&gt;0,D2177=""),SUM(OFFSET(Table2[[#This Row],[Thành tiền]],0,0,-COUNTIF(Table2[Số HĐ],Table2[[#This Row],[Số HĐ]]))),"")</f>
        <v/>
      </c>
      <c r="K2176" s="192"/>
      <c r="L21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76" s="194"/>
    </row>
    <row r="2177" spans="1:13" ht="35.1" customHeight="1" x14ac:dyDescent="0.2">
      <c r="A2177" s="187"/>
      <c r="B2177" s="188"/>
      <c r="C2177" s="189" t="str">
        <f t="shared" si="53"/>
        <v/>
      </c>
      <c r="D2177" s="190"/>
      <c r="E2177" s="191" t="str">
        <f>IF(Table2[[#This Row],[Tên hàng hóa]]&lt;&gt;0,VLOOKUP(Table2[[#This Row],[Tên hàng hóa]],Table1[[Tên hàng hóa]:[Quy cách]],2,0),"")</f>
        <v/>
      </c>
      <c r="F2177" s="191" t="str">
        <f>IF(Table2[[#This Row],[Tên hàng hóa]]&lt;&gt;0,VLOOKUP(Table2[[#This Row],[Tên hàng hóa]],Table1[[Tên hàng hóa]:[ĐVT]],3,0),"")</f>
        <v/>
      </c>
      <c r="G2177" s="192"/>
      <c r="H2177" s="192"/>
      <c r="I2177" s="193" t="str">
        <f>IF(Table2[[#This Row],[Số lượng]]&lt;&gt;0,Table2[[#This Row],[Số lượng]]*Table2[[#This Row],[Đơn giá mua]],"")</f>
        <v/>
      </c>
      <c r="J2177" s="193" t="str">
        <f ca="1">IF(AND(Table2[[#This Row],[Tên hàng hóa]]&lt;&gt;0,D2178=""),SUM(OFFSET(Table2[[#This Row],[Thành tiền]],0,0,-COUNTIF(Table2[Số HĐ],Table2[[#This Row],[Số HĐ]]))),"")</f>
        <v/>
      </c>
      <c r="K2177" s="192"/>
      <c r="L21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77" s="194"/>
    </row>
    <row r="2178" spans="1:13" ht="35.1" customHeight="1" x14ac:dyDescent="0.2">
      <c r="A2178" s="187"/>
      <c r="B2178" s="188"/>
      <c r="C2178" s="189" t="str">
        <f t="shared" si="53"/>
        <v/>
      </c>
      <c r="D2178" s="190"/>
      <c r="E2178" s="191" t="str">
        <f>IF(Table2[[#This Row],[Tên hàng hóa]]&lt;&gt;0,VLOOKUP(Table2[[#This Row],[Tên hàng hóa]],Table1[[Tên hàng hóa]:[Quy cách]],2,0),"")</f>
        <v/>
      </c>
      <c r="F2178" s="191" t="str">
        <f>IF(Table2[[#This Row],[Tên hàng hóa]]&lt;&gt;0,VLOOKUP(Table2[[#This Row],[Tên hàng hóa]],Table1[[Tên hàng hóa]:[ĐVT]],3,0),"")</f>
        <v/>
      </c>
      <c r="G2178" s="192"/>
      <c r="H2178" s="192"/>
      <c r="I2178" s="193" t="str">
        <f>IF(Table2[[#This Row],[Số lượng]]&lt;&gt;0,Table2[[#This Row],[Số lượng]]*Table2[[#This Row],[Đơn giá mua]],"")</f>
        <v/>
      </c>
      <c r="J2178" s="193" t="str">
        <f ca="1">IF(AND(Table2[[#This Row],[Tên hàng hóa]]&lt;&gt;0,D2179=""),SUM(OFFSET(Table2[[#This Row],[Thành tiền]],0,0,-COUNTIF(Table2[Số HĐ],Table2[[#This Row],[Số HĐ]]))),"")</f>
        <v/>
      </c>
      <c r="K2178" s="192"/>
      <c r="L21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78" s="194"/>
    </row>
    <row r="2179" spans="1:13" ht="35.1" customHeight="1" x14ac:dyDescent="0.2">
      <c r="A2179" s="187"/>
      <c r="B2179" s="188"/>
      <c r="C2179" s="189" t="str">
        <f t="shared" si="53"/>
        <v/>
      </c>
      <c r="D2179" s="190"/>
      <c r="E2179" s="191" t="str">
        <f>IF(Table2[[#This Row],[Tên hàng hóa]]&lt;&gt;0,VLOOKUP(Table2[[#This Row],[Tên hàng hóa]],Table1[[Tên hàng hóa]:[Quy cách]],2,0),"")</f>
        <v/>
      </c>
      <c r="F2179" s="191" t="str">
        <f>IF(Table2[[#This Row],[Tên hàng hóa]]&lt;&gt;0,VLOOKUP(Table2[[#This Row],[Tên hàng hóa]],Table1[[Tên hàng hóa]:[ĐVT]],3,0),"")</f>
        <v/>
      </c>
      <c r="G2179" s="192"/>
      <c r="H2179" s="192"/>
      <c r="I2179" s="193" t="str">
        <f>IF(Table2[[#This Row],[Số lượng]]&lt;&gt;0,Table2[[#This Row],[Số lượng]]*Table2[[#This Row],[Đơn giá mua]],"")</f>
        <v/>
      </c>
      <c r="J2179" s="193" t="str">
        <f ca="1">IF(AND(Table2[[#This Row],[Tên hàng hóa]]&lt;&gt;0,D2180=""),SUM(OFFSET(Table2[[#This Row],[Thành tiền]],0,0,-COUNTIF(Table2[Số HĐ],Table2[[#This Row],[Số HĐ]]))),"")</f>
        <v/>
      </c>
      <c r="K2179" s="192"/>
      <c r="L21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79" s="194"/>
    </row>
    <row r="2180" spans="1:13" ht="35.1" customHeight="1" x14ac:dyDescent="0.2">
      <c r="A2180" s="187"/>
      <c r="B2180" s="188"/>
      <c r="C2180" s="189" t="str">
        <f t="shared" si="53"/>
        <v/>
      </c>
      <c r="D2180" s="190"/>
      <c r="E2180" s="191" t="str">
        <f>IF(Table2[[#This Row],[Tên hàng hóa]]&lt;&gt;0,VLOOKUP(Table2[[#This Row],[Tên hàng hóa]],Table1[[Tên hàng hóa]:[Quy cách]],2,0),"")</f>
        <v/>
      </c>
      <c r="F2180" s="191" t="str">
        <f>IF(Table2[[#This Row],[Tên hàng hóa]]&lt;&gt;0,VLOOKUP(Table2[[#This Row],[Tên hàng hóa]],Table1[[Tên hàng hóa]:[ĐVT]],3,0),"")</f>
        <v/>
      </c>
      <c r="G2180" s="192"/>
      <c r="H2180" s="192"/>
      <c r="I2180" s="193" t="str">
        <f>IF(Table2[[#This Row],[Số lượng]]&lt;&gt;0,Table2[[#This Row],[Số lượng]]*Table2[[#This Row],[Đơn giá mua]],"")</f>
        <v/>
      </c>
      <c r="J2180" s="193" t="str">
        <f ca="1">IF(AND(Table2[[#This Row],[Tên hàng hóa]]&lt;&gt;0,D2181=""),SUM(OFFSET(Table2[[#This Row],[Thành tiền]],0,0,-COUNTIF(Table2[Số HĐ],Table2[[#This Row],[Số HĐ]]))),"")</f>
        <v/>
      </c>
      <c r="K2180" s="192"/>
      <c r="L21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80" s="194"/>
    </row>
    <row r="2181" spans="1:13" ht="35.1" customHeight="1" x14ac:dyDescent="0.2">
      <c r="A2181" s="187"/>
      <c r="B2181" s="188"/>
      <c r="C2181" s="189" t="str">
        <f t="shared" si="53"/>
        <v/>
      </c>
      <c r="D2181" s="190"/>
      <c r="E2181" s="191" t="str">
        <f>IF(Table2[[#This Row],[Tên hàng hóa]]&lt;&gt;0,VLOOKUP(Table2[[#This Row],[Tên hàng hóa]],Table1[[Tên hàng hóa]:[Quy cách]],2,0),"")</f>
        <v/>
      </c>
      <c r="F2181" s="191" t="str">
        <f>IF(Table2[[#This Row],[Tên hàng hóa]]&lt;&gt;0,VLOOKUP(Table2[[#This Row],[Tên hàng hóa]],Table1[[Tên hàng hóa]:[ĐVT]],3,0),"")</f>
        <v/>
      </c>
      <c r="G2181" s="192"/>
      <c r="H2181" s="192"/>
      <c r="I2181" s="193" t="str">
        <f>IF(Table2[[#This Row],[Số lượng]]&lt;&gt;0,Table2[[#This Row],[Số lượng]]*Table2[[#This Row],[Đơn giá mua]],"")</f>
        <v/>
      </c>
      <c r="J2181" s="193" t="str">
        <f ca="1">IF(AND(Table2[[#This Row],[Tên hàng hóa]]&lt;&gt;0,D2182=""),SUM(OFFSET(Table2[[#This Row],[Thành tiền]],0,0,-COUNTIF(Table2[Số HĐ],Table2[[#This Row],[Số HĐ]]))),"")</f>
        <v/>
      </c>
      <c r="K2181" s="192"/>
      <c r="L21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81" s="194"/>
    </row>
    <row r="2182" spans="1:13" ht="35.1" customHeight="1" x14ac:dyDescent="0.2">
      <c r="A2182" s="187"/>
      <c r="B2182" s="188"/>
      <c r="C2182" s="189" t="str">
        <f t="shared" si="53"/>
        <v/>
      </c>
      <c r="D2182" s="190"/>
      <c r="E2182" s="191" t="str">
        <f>IF(Table2[[#This Row],[Tên hàng hóa]]&lt;&gt;0,VLOOKUP(Table2[[#This Row],[Tên hàng hóa]],Table1[[Tên hàng hóa]:[Quy cách]],2,0),"")</f>
        <v/>
      </c>
      <c r="F2182" s="191" t="str">
        <f>IF(Table2[[#This Row],[Tên hàng hóa]]&lt;&gt;0,VLOOKUP(Table2[[#This Row],[Tên hàng hóa]],Table1[[Tên hàng hóa]:[ĐVT]],3,0),"")</f>
        <v/>
      </c>
      <c r="G2182" s="192"/>
      <c r="H2182" s="192"/>
      <c r="I2182" s="193" t="str">
        <f>IF(Table2[[#This Row],[Số lượng]]&lt;&gt;0,Table2[[#This Row],[Số lượng]]*Table2[[#This Row],[Đơn giá mua]],"")</f>
        <v/>
      </c>
      <c r="J2182" s="193" t="str">
        <f ca="1">IF(AND(Table2[[#This Row],[Tên hàng hóa]]&lt;&gt;0,D2183=""),SUM(OFFSET(Table2[[#This Row],[Thành tiền]],0,0,-COUNTIF(Table2[Số HĐ],Table2[[#This Row],[Số HĐ]]))),"")</f>
        <v/>
      </c>
      <c r="K2182" s="192"/>
      <c r="L218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82" s="194"/>
    </row>
    <row r="2183" spans="1:13" ht="35.1" customHeight="1" x14ac:dyDescent="0.2">
      <c r="A2183" s="187"/>
      <c r="B2183" s="188"/>
      <c r="C2183" s="189" t="str">
        <f t="shared" si="53"/>
        <v/>
      </c>
      <c r="D2183" s="190"/>
      <c r="E2183" s="191" t="str">
        <f>IF(Table2[[#This Row],[Tên hàng hóa]]&lt;&gt;0,VLOOKUP(Table2[[#This Row],[Tên hàng hóa]],Table1[[Tên hàng hóa]:[Quy cách]],2,0),"")</f>
        <v/>
      </c>
      <c r="F2183" s="191" t="str">
        <f>IF(Table2[[#This Row],[Tên hàng hóa]]&lt;&gt;0,VLOOKUP(Table2[[#This Row],[Tên hàng hóa]],Table1[[Tên hàng hóa]:[ĐVT]],3,0),"")</f>
        <v/>
      </c>
      <c r="G2183" s="192"/>
      <c r="H2183" s="192"/>
      <c r="I2183" s="193" t="str">
        <f>IF(Table2[[#This Row],[Số lượng]]&lt;&gt;0,Table2[[#This Row],[Số lượng]]*Table2[[#This Row],[Đơn giá mua]],"")</f>
        <v/>
      </c>
      <c r="J2183" s="193" t="str">
        <f ca="1">IF(AND(Table2[[#This Row],[Tên hàng hóa]]&lt;&gt;0,D2184=""),SUM(OFFSET(Table2[[#This Row],[Thành tiền]],0,0,-COUNTIF(Table2[Số HĐ],Table2[[#This Row],[Số HĐ]]))),"")</f>
        <v/>
      </c>
      <c r="K2183" s="192"/>
      <c r="L21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83" s="194"/>
    </row>
    <row r="2184" spans="1:13" ht="35.1" customHeight="1" x14ac:dyDescent="0.2">
      <c r="A2184" s="187"/>
      <c r="B2184" s="188"/>
      <c r="C2184" s="189" t="str">
        <f t="shared" si="53"/>
        <v/>
      </c>
      <c r="D2184" s="190"/>
      <c r="E2184" s="191" t="str">
        <f>IF(Table2[[#This Row],[Tên hàng hóa]]&lt;&gt;0,VLOOKUP(Table2[[#This Row],[Tên hàng hóa]],Table1[[Tên hàng hóa]:[Quy cách]],2,0),"")</f>
        <v/>
      </c>
      <c r="F2184" s="191" t="str">
        <f>IF(Table2[[#This Row],[Tên hàng hóa]]&lt;&gt;0,VLOOKUP(Table2[[#This Row],[Tên hàng hóa]],Table1[[Tên hàng hóa]:[ĐVT]],3,0),"")</f>
        <v/>
      </c>
      <c r="G2184" s="192"/>
      <c r="H2184" s="192"/>
      <c r="I2184" s="193" t="str">
        <f>IF(Table2[[#This Row],[Số lượng]]&lt;&gt;0,Table2[[#This Row],[Số lượng]]*Table2[[#This Row],[Đơn giá mua]],"")</f>
        <v/>
      </c>
      <c r="J2184" s="193" t="str">
        <f ca="1">IF(AND(Table2[[#This Row],[Tên hàng hóa]]&lt;&gt;0,D2185=""),SUM(OFFSET(Table2[[#This Row],[Thành tiền]],0,0,-COUNTIF(Table2[Số HĐ],Table2[[#This Row],[Số HĐ]]))),"")</f>
        <v/>
      </c>
      <c r="K2184" s="192"/>
      <c r="L21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84" s="194"/>
    </row>
    <row r="2185" spans="1:13" ht="35.1" customHeight="1" x14ac:dyDescent="0.2">
      <c r="A2185" s="187"/>
      <c r="B2185" s="188"/>
      <c r="C2185" s="189" t="str">
        <f t="shared" si="53"/>
        <v/>
      </c>
      <c r="D2185" s="190"/>
      <c r="E2185" s="191" t="str">
        <f>IF(Table2[[#This Row],[Tên hàng hóa]]&lt;&gt;0,VLOOKUP(Table2[[#This Row],[Tên hàng hóa]],Table1[[Tên hàng hóa]:[Quy cách]],2,0),"")</f>
        <v/>
      </c>
      <c r="F2185" s="191" t="str">
        <f>IF(Table2[[#This Row],[Tên hàng hóa]]&lt;&gt;0,VLOOKUP(Table2[[#This Row],[Tên hàng hóa]],Table1[[Tên hàng hóa]:[ĐVT]],3,0),"")</f>
        <v/>
      </c>
      <c r="G2185" s="192"/>
      <c r="H2185" s="192"/>
      <c r="I2185" s="193" t="str">
        <f>IF(Table2[[#This Row],[Số lượng]]&lt;&gt;0,Table2[[#This Row],[Số lượng]]*Table2[[#This Row],[Đơn giá mua]],"")</f>
        <v/>
      </c>
      <c r="J2185" s="193" t="str">
        <f ca="1">IF(AND(Table2[[#This Row],[Tên hàng hóa]]&lt;&gt;0,D2186=""),SUM(OFFSET(Table2[[#This Row],[Thành tiền]],0,0,-COUNTIF(Table2[Số HĐ],Table2[[#This Row],[Số HĐ]]))),"")</f>
        <v/>
      </c>
      <c r="K2185" s="192"/>
      <c r="L21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85" s="194"/>
    </row>
    <row r="2186" spans="1:13" ht="35.1" customHeight="1" x14ac:dyDescent="0.2">
      <c r="A2186" s="187"/>
      <c r="B2186" s="188"/>
      <c r="C2186" s="189" t="str">
        <f t="shared" si="53"/>
        <v/>
      </c>
      <c r="D2186" s="190"/>
      <c r="E2186" s="191" t="str">
        <f>IF(Table2[[#This Row],[Tên hàng hóa]]&lt;&gt;0,VLOOKUP(Table2[[#This Row],[Tên hàng hóa]],Table1[[Tên hàng hóa]:[Quy cách]],2,0),"")</f>
        <v/>
      </c>
      <c r="F2186" s="191" t="str">
        <f>IF(Table2[[#This Row],[Tên hàng hóa]]&lt;&gt;0,VLOOKUP(Table2[[#This Row],[Tên hàng hóa]],Table1[[Tên hàng hóa]:[ĐVT]],3,0),"")</f>
        <v/>
      </c>
      <c r="G2186" s="192"/>
      <c r="H2186" s="192"/>
      <c r="I2186" s="193" t="str">
        <f>IF(Table2[[#This Row],[Số lượng]]&lt;&gt;0,Table2[[#This Row],[Số lượng]]*Table2[[#This Row],[Đơn giá mua]],"")</f>
        <v/>
      </c>
      <c r="J2186" s="193" t="str">
        <f ca="1">IF(AND(Table2[[#This Row],[Tên hàng hóa]]&lt;&gt;0,D2187=""),SUM(OFFSET(Table2[[#This Row],[Thành tiền]],0,0,-COUNTIF(Table2[Số HĐ],Table2[[#This Row],[Số HĐ]]))),"")</f>
        <v/>
      </c>
      <c r="K2186" s="192"/>
      <c r="L21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86" s="194"/>
    </row>
    <row r="2187" spans="1:13" ht="35.1" customHeight="1" x14ac:dyDescent="0.2">
      <c r="A2187" s="187"/>
      <c r="B2187" s="188"/>
      <c r="C2187" s="189" t="str">
        <f t="shared" si="53"/>
        <v/>
      </c>
      <c r="D2187" s="190"/>
      <c r="E2187" s="191" t="str">
        <f>IF(Table2[[#This Row],[Tên hàng hóa]]&lt;&gt;0,VLOOKUP(Table2[[#This Row],[Tên hàng hóa]],Table1[[Tên hàng hóa]:[Quy cách]],2,0),"")</f>
        <v/>
      </c>
      <c r="F2187" s="191" t="str">
        <f>IF(Table2[[#This Row],[Tên hàng hóa]]&lt;&gt;0,VLOOKUP(Table2[[#This Row],[Tên hàng hóa]],Table1[[Tên hàng hóa]:[ĐVT]],3,0),"")</f>
        <v/>
      </c>
      <c r="G2187" s="192"/>
      <c r="H2187" s="192"/>
      <c r="I2187" s="193" t="str">
        <f>IF(Table2[[#This Row],[Số lượng]]&lt;&gt;0,Table2[[#This Row],[Số lượng]]*Table2[[#This Row],[Đơn giá mua]],"")</f>
        <v/>
      </c>
      <c r="J2187" s="193" t="str">
        <f ca="1">IF(AND(Table2[[#This Row],[Tên hàng hóa]]&lt;&gt;0,D2188=""),SUM(OFFSET(Table2[[#This Row],[Thành tiền]],0,0,-COUNTIF(Table2[Số HĐ],Table2[[#This Row],[Số HĐ]]))),"")</f>
        <v/>
      </c>
      <c r="K2187" s="192"/>
      <c r="L21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87" s="194"/>
    </row>
    <row r="2188" spans="1:13" ht="35.1" customHeight="1" x14ac:dyDescent="0.2">
      <c r="A2188" s="187"/>
      <c r="B2188" s="188"/>
      <c r="C2188" s="189" t="str">
        <f t="shared" si="53"/>
        <v/>
      </c>
      <c r="D2188" s="190"/>
      <c r="E2188" s="191" t="str">
        <f>IF(Table2[[#This Row],[Tên hàng hóa]]&lt;&gt;0,VLOOKUP(Table2[[#This Row],[Tên hàng hóa]],Table1[[Tên hàng hóa]:[Quy cách]],2,0),"")</f>
        <v/>
      </c>
      <c r="F2188" s="191" t="str">
        <f>IF(Table2[[#This Row],[Tên hàng hóa]]&lt;&gt;0,VLOOKUP(Table2[[#This Row],[Tên hàng hóa]],Table1[[Tên hàng hóa]:[ĐVT]],3,0),"")</f>
        <v/>
      </c>
      <c r="G2188" s="192"/>
      <c r="H2188" s="192"/>
      <c r="I2188" s="193" t="str">
        <f>IF(Table2[[#This Row],[Số lượng]]&lt;&gt;0,Table2[[#This Row],[Số lượng]]*Table2[[#This Row],[Đơn giá mua]],"")</f>
        <v/>
      </c>
      <c r="J2188" s="193" t="str">
        <f ca="1">IF(AND(Table2[[#This Row],[Tên hàng hóa]]&lt;&gt;0,D2189=""),SUM(OFFSET(Table2[[#This Row],[Thành tiền]],0,0,-COUNTIF(Table2[Số HĐ],Table2[[#This Row],[Số HĐ]]))),"")</f>
        <v/>
      </c>
      <c r="K2188" s="192"/>
      <c r="L21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88" s="194"/>
    </row>
    <row r="2189" spans="1:13" ht="35.1" customHeight="1" x14ac:dyDescent="0.2">
      <c r="A2189" s="187"/>
      <c r="B2189" s="188"/>
      <c r="C2189" s="189" t="str">
        <f t="shared" si="53"/>
        <v/>
      </c>
      <c r="D2189" s="190"/>
      <c r="E2189" s="191" t="str">
        <f>IF(Table2[[#This Row],[Tên hàng hóa]]&lt;&gt;0,VLOOKUP(Table2[[#This Row],[Tên hàng hóa]],Table1[[Tên hàng hóa]:[Quy cách]],2,0),"")</f>
        <v/>
      </c>
      <c r="F2189" s="191" t="str">
        <f>IF(Table2[[#This Row],[Tên hàng hóa]]&lt;&gt;0,VLOOKUP(Table2[[#This Row],[Tên hàng hóa]],Table1[[Tên hàng hóa]:[ĐVT]],3,0),"")</f>
        <v/>
      </c>
      <c r="G2189" s="192"/>
      <c r="H2189" s="192"/>
      <c r="I2189" s="193" t="str">
        <f>IF(Table2[[#This Row],[Số lượng]]&lt;&gt;0,Table2[[#This Row],[Số lượng]]*Table2[[#This Row],[Đơn giá mua]],"")</f>
        <v/>
      </c>
      <c r="J2189" s="193" t="str">
        <f ca="1">IF(AND(Table2[[#This Row],[Tên hàng hóa]]&lt;&gt;0,D2190=""),SUM(OFFSET(Table2[[#This Row],[Thành tiền]],0,0,-COUNTIF(Table2[Số HĐ],Table2[[#This Row],[Số HĐ]]))),"")</f>
        <v/>
      </c>
      <c r="K2189" s="192"/>
      <c r="L21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89" s="194"/>
    </row>
    <row r="2190" spans="1:13" ht="35.1" customHeight="1" x14ac:dyDescent="0.2">
      <c r="A2190" s="187"/>
      <c r="B2190" s="188"/>
      <c r="C2190" s="189" t="str">
        <f t="shared" si="53"/>
        <v/>
      </c>
      <c r="D2190" s="190"/>
      <c r="E2190" s="191" t="str">
        <f>IF(Table2[[#This Row],[Tên hàng hóa]]&lt;&gt;0,VLOOKUP(Table2[[#This Row],[Tên hàng hóa]],Table1[[Tên hàng hóa]:[Quy cách]],2,0),"")</f>
        <v/>
      </c>
      <c r="F2190" s="191" t="str">
        <f>IF(Table2[[#This Row],[Tên hàng hóa]]&lt;&gt;0,VLOOKUP(Table2[[#This Row],[Tên hàng hóa]],Table1[[Tên hàng hóa]:[ĐVT]],3,0),"")</f>
        <v/>
      </c>
      <c r="G2190" s="192"/>
      <c r="H2190" s="192"/>
      <c r="I2190" s="193" t="str">
        <f>IF(Table2[[#This Row],[Số lượng]]&lt;&gt;0,Table2[[#This Row],[Số lượng]]*Table2[[#This Row],[Đơn giá mua]],"")</f>
        <v/>
      </c>
      <c r="J2190" s="193" t="str">
        <f ca="1">IF(AND(Table2[[#This Row],[Tên hàng hóa]]&lt;&gt;0,D2191=""),SUM(OFFSET(Table2[[#This Row],[Thành tiền]],0,0,-COUNTIF(Table2[Số HĐ],Table2[[#This Row],[Số HĐ]]))),"")</f>
        <v/>
      </c>
      <c r="K2190" s="192"/>
      <c r="L219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90" s="194"/>
    </row>
    <row r="2191" spans="1:13" ht="35.1" customHeight="1" x14ac:dyDescent="0.2">
      <c r="A2191" s="187"/>
      <c r="B2191" s="188"/>
      <c r="C2191" s="189" t="str">
        <f t="shared" si="53"/>
        <v/>
      </c>
      <c r="D2191" s="190"/>
      <c r="E2191" s="191" t="str">
        <f>IF(Table2[[#This Row],[Tên hàng hóa]]&lt;&gt;0,VLOOKUP(Table2[[#This Row],[Tên hàng hóa]],Table1[[Tên hàng hóa]:[Quy cách]],2,0),"")</f>
        <v/>
      </c>
      <c r="F2191" s="191" t="str">
        <f>IF(Table2[[#This Row],[Tên hàng hóa]]&lt;&gt;0,VLOOKUP(Table2[[#This Row],[Tên hàng hóa]],Table1[[Tên hàng hóa]:[ĐVT]],3,0),"")</f>
        <v/>
      </c>
      <c r="G2191" s="192"/>
      <c r="H2191" s="192"/>
      <c r="I2191" s="193" t="str">
        <f>IF(Table2[[#This Row],[Số lượng]]&lt;&gt;0,Table2[[#This Row],[Số lượng]]*Table2[[#This Row],[Đơn giá mua]],"")</f>
        <v/>
      </c>
      <c r="J2191" s="193" t="str">
        <f ca="1">IF(AND(Table2[[#This Row],[Tên hàng hóa]]&lt;&gt;0,D2192=""),SUM(OFFSET(Table2[[#This Row],[Thành tiền]],0,0,-COUNTIF(Table2[Số HĐ],Table2[[#This Row],[Số HĐ]]))),"")</f>
        <v/>
      </c>
      <c r="K2191" s="192"/>
      <c r="L21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91" s="194"/>
    </row>
    <row r="2192" spans="1:13" ht="35.1" customHeight="1" x14ac:dyDescent="0.2">
      <c r="A2192" s="187"/>
      <c r="B2192" s="188"/>
      <c r="C2192" s="189" t="str">
        <f t="shared" si="53"/>
        <v/>
      </c>
      <c r="D2192" s="190"/>
      <c r="E2192" s="191" t="str">
        <f>IF(Table2[[#This Row],[Tên hàng hóa]]&lt;&gt;0,VLOOKUP(Table2[[#This Row],[Tên hàng hóa]],Table1[[Tên hàng hóa]:[Quy cách]],2,0),"")</f>
        <v/>
      </c>
      <c r="F2192" s="191" t="str">
        <f>IF(Table2[[#This Row],[Tên hàng hóa]]&lt;&gt;0,VLOOKUP(Table2[[#This Row],[Tên hàng hóa]],Table1[[Tên hàng hóa]:[ĐVT]],3,0),"")</f>
        <v/>
      </c>
      <c r="G2192" s="192"/>
      <c r="H2192" s="192"/>
      <c r="I2192" s="193" t="str">
        <f>IF(Table2[[#This Row],[Số lượng]]&lt;&gt;0,Table2[[#This Row],[Số lượng]]*Table2[[#This Row],[Đơn giá mua]],"")</f>
        <v/>
      </c>
      <c r="J2192" s="193" t="str">
        <f ca="1">IF(AND(Table2[[#This Row],[Tên hàng hóa]]&lt;&gt;0,D2193=""),SUM(OFFSET(Table2[[#This Row],[Thành tiền]],0,0,-COUNTIF(Table2[Số HĐ],Table2[[#This Row],[Số HĐ]]))),"")</f>
        <v/>
      </c>
      <c r="K2192" s="192"/>
      <c r="L21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92" s="194"/>
    </row>
    <row r="2193" spans="1:13" ht="35.1" customHeight="1" x14ac:dyDescent="0.2">
      <c r="A2193" s="187"/>
      <c r="B2193" s="188"/>
      <c r="C2193" s="189" t="str">
        <f t="shared" si="53"/>
        <v/>
      </c>
      <c r="D2193" s="190"/>
      <c r="E2193" s="191" t="str">
        <f>IF(Table2[[#This Row],[Tên hàng hóa]]&lt;&gt;0,VLOOKUP(Table2[[#This Row],[Tên hàng hóa]],Table1[[Tên hàng hóa]:[Quy cách]],2,0),"")</f>
        <v/>
      </c>
      <c r="F2193" s="191" t="str">
        <f>IF(Table2[[#This Row],[Tên hàng hóa]]&lt;&gt;0,VLOOKUP(Table2[[#This Row],[Tên hàng hóa]],Table1[[Tên hàng hóa]:[ĐVT]],3,0),"")</f>
        <v/>
      </c>
      <c r="G2193" s="192"/>
      <c r="H2193" s="192"/>
      <c r="I2193" s="193" t="str">
        <f>IF(Table2[[#This Row],[Số lượng]]&lt;&gt;0,Table2[[#This Row],[Số lượng]]*Table2[[#This Row],[Đơn giá mua]],"")</f>
        <v/>
      </c>
      <c r="J2193" s="193" t="str">
        <f ca="1">IF(AND(Table2[[#This Row],[Tên hàng hóa]]&lt;&gt;0,D2194=""),SUM(OFFSET(Table2[[#This Row],[Thành tiền]],0,0,-COUNTIF(Table2[Số HĐ],Table2[[#This Row],[Số HĐ]]))),"")</f>
        <v/>
      </c>
      <c r="K2193" s="192"/>
      <c r="L21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93" s="194"/>
    </row>
    <row r="2194" spans="1:13" ht="35.1" customHeight="1" x14ac:dyDescent="0.2">
      <c r="A2194" s="187"/>
      <c r="B2194" s="188"/>
      <c r="C2194" s="189" t="str">
        <f t="shared" si="53"/>
        <v/>
      </c>
      <c r="D2194" s="190"/>
      <c r="E2194" s="191" t="str">
        <f>IF(Table2[[#This Row],[Tên hàng hóa]]&lt;&gt;0,VLOOKUP(Table2[[#This Row],[Tên hàng hóa]],Table1[[Tên hàng hóa]:[Quy cách]],2,0),"")</f>
        <v/>
      </c>
      <c r="F2194" s="191" t="str">
        <f>IF(Table2[[#This Row],[Tên hàng hóa]]&lt;&gt;0,VLOOKUP(Table2[[#This Row],[Tên hàng hóa]],Table1[[Tên hàng hóa]:[ĐVT]],3,0),"")</f>
        <v/>
      </c>
      <c r="G2194" s="192"/>
      <c r="H2194" s="192"/>
      <c r="I2194" s="193" t="str">
        <f>IF(Table2[[#This Row],[Số lượng]]&lt;&gt;0,Table2[[#This Row],[Số lượng]]*Table2[[#This Row],[Đơn giá mua]],"")</f>
        <v/>
      </c>
      <c r="J2194" s="193" t="str">
        <f ca="1">IF(AND(Table2[[#This Row],[Tên hàng hóa]]&lt;&gt;0,D2195=""),SUM(OFFSET(Table2[[#This Row],[Thành tiền]],0,0,-COUNTIF(Table2[Số HĐ],Table2[[#This Row],[Số HĐ]]))),"")</f>
        <v/>
      </c>
      <c r="K2194" s="192"/>
      <c r="L21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94" s="194"/>
    </row>
    <row r="2195" spans="1:13" ht="35.1" customHeight="1" x14ac:dyDescent="0.2">
      <c r="A2195" s="187"/>
      <c r="B2195" s="188"/>
      <c r="C2195" s="189" t="str">
        <f t="shared" si="53"/>
        <v/>
      </c>
      <c r="D2195" s="190"/>
      <c r="E2195" s="191" t="str">
        <f>IF(Table2[[#This Row],[Tên hàng hóa]]&lt;&gt;0,VLOOKUP(Table2[[#This Row],[Tên hàng hóa]],Table1[[Tên hàng hóa]:[Quy cách]],2,0),"")</f>
        <v/>
      </c>
      <c r="F2195" s="191" t="str">
        <f>IF(Table2[[#This Row],[Tên hàng hóa]]&lt;&gt;0,VLOOKUP(Table2[[#This Row],[Tên hàng hóa]],Table1[[Tên hàng hóa]:[ĐVT]],3,0),"")</f>
        <v/>
      </c>
      <c r="G2195" s="192"/>
      <c r="H2195" s="192"/>
      <c r="I2195" s="193" t="str">
        <f>IF(Table2[[#This Row],[Số lượng]]&lt;&gt;0,Table2[[#This Row],[Số lượng]]*Table2[[#This Row],[Đơn giá mua]],"")</f>
        <v/>
      </c>
      <c r="J2195" s="193" t="str">
        <f ca="1">IF(AND(Table2[[#This Row],[Tên hàng hóa]]&lt;&gt;0,D2196=""),SUM(OFFSET(Table2[[#This Row],[Thành tiền]],0,0,-COUNTIF(Table2[Số HĐ],Table2[[#This Row],[Số HĐ]]))),"")</f>
        <v/>
      </c>
      <c r="K2195" s="192"/>
      <c r="L21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95" s="194"/>
    </row>
    <row r="2196" spans="1:13" ht="35.1" customHeight="1" x14ac:dyDescent="0.2">
      <c r="A2196" s="187"/>
      <c r="B2196" s="188"/>
      <c r="C2196" s="189" t="str">
        <f t="shared" si="53"/>
        <v/>
      </c>
      <c r="D2196" s="190"/>
      <c r="E2196" s="191" t="str">
        <f>IF(Table2[[#This Row],[Tên hàng hóa]]&lt;&gt;0,VLOOKUP(Table2[[#This Row],[Tên hàng hóa]],Table1[[Tên hàng hóa]:[Quy cách]],2,0),"")</f>
        <v/>
      </c>
      <c r="F2196" s="191" t="str">
        <f>IF(Table2[[#This Row],[Tên hàng hóa]]&lt;&gt;0,VLOOKUP(Table2[[#This Row],[Tên hàng hóa]],Table1[[Tên hàng hóa]:[ĐVT]],3,0),"")</f>
        <v/>
      </c>
      <c r="G2196" s="192"/>
      <c r="H2196" s="192"/>
      <c r="I2196" s="193" t="str">
        <f>IF(Table2[[#This Row],[Số lượng]]&lt;&gt;0,Table2[[#This Row],[Số lượng]]*Table2[[#This Row],[Đơn giá mua]],"")</f>
        <v/>
      </c>
      <c r="J2196" s="193" t="str">
        <f ca="1">IF(AND(Table2[[#This Row],[Tên hàng hóa]]&lt;&gt;0,D2197=""),SUM(OFFSET(Table2[[#This Row],[Thành tiền]],0,0,-COUNTIF(Table2[Số HĐ],Table2[[#This Row],[Số HĐ]]))),"")</f>
        <v/>
      </c>
      <c r="K2196" s="192"/>
      <c r="L21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96" s="194"/>
    </row>
    <row r="2197" spans="1:13" ht="35.1" customHeight="1" x14ac:dyDescent="0.2">
      <c r="A2197" s="187"/>
      <c r="B2197" s="188"/>
      <c r="C2197" s="189" t="str">
        <f t="shared" si="53"/>
        <v/>
      </c>
      <c r="D2197" s="190"/>
      <c r="E2197" s="191" t="str">
        <f>IF(Table2[[#This Row],[Tên hàng hóa]]&lt;&gt;0,VLOOKUP(Table2[[#This Row],[Tên hàng hóa]],Table1[[Tên hàng hóa]:[Quy cách]],2,0),"")</f>
        <v/>
      </c>
      <c r="F2197" s="191" t="str">
        <f>IF(Table2[[#This Row],[Tên hàng hóa]]&lt;&gt;0,VLOOKUP(Table2[[#This Row],[Tên hàng hóa]],Table1[[Tên hàng hóa]:[ĐVT]],3,0),"")</f>
        <v/>
      </c>
      <c r="G2197" s="192"/>
      <c r="H2197" s="192"/>
      <c r="I2197" s="193" t="str">
        <f>IF(Table2[[#This Row],[Số lượng]]&lt;&gt;0,Table2[[#This Row],[Số lượng]]*Table2[[#This Row],[Đơn giá mua]],"")</f>
        <v/>
      </c>
      <c r="J2197" s="193" t="str">
        <f ca="1">IF(AND(Table2[[#This Row],[Tên hàng hóa]]&lt;&gt;0,D2198=""),SUM(OFFSET(Table2[[#This Row],[Thành tiền]],0,0,-COUNTIF(Table2[Số HĐ],Table2[[#This Row],[Số HĐ]]))),"")</f>
        <v/>
      </c>
      <c r="K2197" s="192"/>
      <c r="L21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97" s="194"/>
    </row>
    <row r="2198" spans="1:13" ht="35.1" customHeight="1" x14ac:dyDescent="0.2">
      <c r="A2198" s="187"/>
      <c r="B2198" s="188"/>
      <c r="C2198" s="189" t="str">
        <f t="shared" si="53"/>
        <v/>
      </c>
      <c r="D2198" s="190"/>
      <c r="E2198" s="191" t="str">
        <f>IF(Table2[[#This Row],[Tên hàng hóa]]&lt;&gt;0,VLOOKUP(Table2[[#This Row],[Tên hàng hóa]],Table1[[Tên hàng hóa]:[Quy cách]],2,0),"")</f>
        <v/>
      </c>
      <c r="F2198" s="191" t="str">
        <f>IF(Table2[[#This Row],[Tên hàng hóa]]&lt;&gt;0,VLOOKUP(Table2[[#This Row],[Tên hàng hóa]],Table1[[Tên hàng hóa]:[ĐVT]],3,0),"")</f>
        <v/>
      </c>
      <c r="G2198" s="192"/>
      <c r="H2198" s="192"/>
      <c r="I2198" s="193" t="str">
        <f>IF(Table2[[#This Row],[Số lượng]]&lt;&gt;0,Table2[[#This Row],[Số lượng]]*Table2[[#This Row],[Đơn giá mua]],"")</f>
        <v/>
      </c>
      <c r="J2198" s="193" t="str">
        <f ca="1">IF(AND(Table2[[#This Row],[Tên hàng hóa]]&lt;&gt;0,D2199=""),SUM(OFFSET(Table2[[#This Row],[Thành tiền]],0,0,-COUNTIF(Table2[Số HĐ],Table2[[#This Row],[Số HĐ]]))),"")</f>
        <v/>
      </c>
      <c r="K2198" s="192"/>
      <c r="L21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98" s="194"/>
    </row>
    <row r="2199" spans="1:13" ht="35.1" customHeight="1" x14ac:dyDescent="0.2">
      <c r="A2199" s="187"/>
      <c r="B2199" s="188"/>
      <c r="C2199" s="189" t="str">
        <f t="shared" si="53"/>
        <v/>
      </c>
      <c r="D2199" s="190"/>
      <c r="E2199" s="191" t="str">
        <f>IF(Table2[[#This Row],[Tên hàng hóa]]&lt;&gt;0,VLOOKUP(Table2[[#This Row],[Tên hàng hóa]],Table1[[Tên hàng hóa]:[Quy cách]],2,0),"")</f>
        <v/>
      </c>
      <c r="F2199" s="191" t="str">
        <f>IF(Table2[[#This Row],[Tên hàng hóa]]&lt;&gt;0,VLOOKUP(Table2[[#This Row],[Tên hàng hóa]],Table1[[Tên hàng hóa]:[ĐVT]],3,0),"")</f>
        <v/>
      </c>
      <c r="G2199" s="192"/>
      <c r="H2199" s="192"/>
      <c r="I2199" s="193" t="str">
        <f>IF(Table2[[#This Row],[Số lượng]]&lt;&gt;0,Table2[[#This Row],[Số lượng]]*Table2[[#This Row],[Đơn giá mua]],"")</f>
        <v/>
      </c>
      <c r="J2199" s="193" t="str">
        <f ca="1">IF(AND(Table2[[#This Row],[Tên hàng hóa]]&lt;&gt;0,D2200=""),SUM(OFFSET(Table2[[#This Row],[Thành tiền]],0,0,-COUNTIF(Table2[Số HĐ],Table2[[#This Row],[Số HĐ]]))),"")</f>
        <v/>
      </c>
      <c r="K2199" s="192"/>
      <c r="L21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199" s="194"/>
    </row>
    <row r="2200" spans="1:13" ht="35.1" customHeight="1" x14ac:dyDescent="0.2">
      <c r="A2200" s="187"/>
      <c r="B2200" s="188"/>
      <c r="C2200" s="189" t="str">
        <f t="shared" si="53"/>
        <v/>
      </c>
      <c r="D2200" s="190"/>
      <c r="E2200" s="191" t="str">
        <f>IF(Table2[[#This Row],[Tên hàng hóa]]&lt;&gt;0,VLOOKUP(Table2[[#This Row],[Tên hàng hóa]],Table1[[Tên hàng hóa]:[Quy cách]],2,0),"")</f>
        <v/>
      </c>
      <c r="F2200" s="191" t="str">
        <f>IF(Table2[[#This Row],[Tên hàng hóa]]&lt;&gt;0,VLOOKUP(Table2[[#This Row],[Tên hàng hóa]],Table1[[Tên hàng hóa]:[ĐVT]],3,0),"")</f>
        <v/>
      </c>
      <c r="G2200" s="192"/>
      <c r="H2200" s="192"/>
      <c r="I2200" s="193" t="str">
        <f>IF(Table2[[#This Row],[Số lượng]]&lt;&gt;0,Table2[[#This Row],[Số lượng]]*Table2[[#This Row],[Đơn giá mua]],"")</f>
        <v/>
      </c>
      <c r="J2200" s="193" t="str">
        <f ca="1">IF(AND(Table2[[#This Row],[Tên hàng hóa]]&lt;&gt;0,D2201=""),SUM(OFFSET(Table2[[#This Row],[Thành tiền]],0,0,-COUNTIF(Table2[Số HĐ],Table2[[#This Row],[Số HĐ]]))),"")</f>
        <v/>
      </c>
      <c r="K2200" s="192"/>
      <c r="L22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00" s="194"/>
    </row>
    <row r="2201" spans="1:13" ht="35.1" customHeight="1" x14ac:dyDescent="0.2">
      <c r="A2201" s="187"/>
      <c r="B2201" s="188"/>
      <c r="C2201" s="189" t="str">
        <f t="shared" si="53"/>
        <v/>
      </c>
      <c r="D2201" s="190"/>
      <c r="E2201" s="191" t="str">
        <f>IF(Table2[[#This Row],[Tên hàng hóa]]&lt;&gt;0,VLOOKUP(Table2[[#This Row],[Tên hàng hóa]],Table1[[Tên hàng hóa]:[Quy cách]],2,0),"")</f>
        <v/>
      </c>
      <c r="F2201" s="191" t="str">
        <f>IF(Table2[[#This Row],[Tên hàng hóa]]&lt;&gt;0,VLOOKUP(Table2[[#This Row],[Tên hàng hóa]],Table1[[Tên hàng hóa]:[ĐVT]],3,0),"")</f>
        <v/>
      </c>
      <c r="G2201" s="192"/>
      <c r="H2201" s="192"/>
      <c r="I2201" s="193" t="str">
        <f>IF(Table2[[#This Row],[Số lượng]]&lt;&gt;0,Table2[[#This Row],[Số lượng]]*Table2[[#This Row],[Đơn giá mua]],"")</f>
        <v/>
      </c>
      <c r="J2201" s="193" t="str">
        <f ca="1">IF(AND(Table2[[#This Row],[Tên hàng hóa]]&lt;&gt;0,D2202=""),SUM(OFFSET(Table2[[#This Row],[Thành tiền]],0,0,-COUNTIF(Table2[Số HĐ],Table2[[#This Row],[Số HĐ]]))),"")</f>
        <v/>
      </c>
      <c r="K2201" s="192"/>
      <c r="L22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01" s="194"/>
    </row>
    <row r="2202" spans="1:13" ht="35.1" customHeight="1" x14ac:dyDescent="0.2">
      <c r="A2202" s="187"/>
      <c r="B2202" s="188"/>
      <c r="C2202" s="189" t="str">
        <f t="shared" si="53"/>
        <v/>
      </c>
      <c r="D2202" s="190"/>
      <c r="E2202" s="191" t="str">
        <f>IF(Table2[[#This Row],[Tên hàng hóa]]&lt;&gt;0,VLOOKUP(Table2[[#This Row],[Tên hàng hóa]],Table1[[Tên hàng hóa]:[Quy cách]],2,0),"")</f>
        <v/>
      </c>
      <c r="F2202" s="191" t="str">
        <f>IF(Table2[[#This Row],[Tên hàng hóa]]&lt;&gt;0,VLOOKUP(Table2[[#This Row],[Tên hàng hóa]],Table1[[Tên hàng hóa]:[ĐVT]],3,0),"")</f>
        <v/>
      </c>
      <c r="G2202" s="192"/>
      <c r="H2202" s="192"/>
      <c r="I2202" s="193" t="str">
        <f>IF(Table2[[#This Row],[Số lượng]]&lt;&gt;0,Table2[[#This Row],[Số lượng]]*Table2[[#This Row],[Đơn giá mua]],"")</f>
        <v/>
      </c>
      <c r="J2202" s="193" t="str">
        <f ca="1">IF(AND(Table2[[#This Row],[Tên hàng hóa]]&lt;&gt;0,D2203=""),SUM(OFFSET(Table2[[#This Row],[Thành tiền]],0,0,-COUNTIF(Table2[Số HĐ],Table2[[#This Row],[Số HĐ]]))),"")</f>
        <v/>
      </c>
      <c r="K2202" s="192"/>
      <c r="L22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02" s="194"/>
    </row>
    <row r="2203" spans="1:13" ht="35.1" customHeight="1" x14ac:dyDescent="0.2">
      <c r="A2203" s="187"/>
      <c r="B2203" s="188"/>
      <c r="C2203" s="189" t="str">
        <f t="shared" si="53"/>
        <v/>
      </c>
      <c r="D2203" s="190"/>
      <c r="E2203" s="191" t="str">
        <f>IF(Table2[[#This Row],[Tên hàng hóa]]&lt;&gt;0,VLOOKUP(Table2[[#This Row],[Tên hàng hóa]],Table1[[Tên hàng hóa]:[Quy cách]],2,0),"")</f>
        <v/>
      </c>
      <c r="F2203" s="191" t="str">
        <f>IF(Table2[[#This Row],[Tên hàng hóa]]&lt;&gt;0,VLOOKUP(Table2[[#This Row],[Tên hàng hóa]],Table1[[Tên hàng hóa]:[ĐVT]],3,0),"")</f>
        <v/>
      </c>
      <c r="G2203" s="192"/>
      <c r="H2203" s="192"/>
      <c r="I2203" s="193" t="str">
        <f>IF(Table2[[#This Row],[Số lượng]]&lt;&gt;0,Table2[[#This Row],[Số lượng]]*Table2[[#This Row],[Đơn giá mua]],"")</f>
        <v/>
      </c>
      <c r="J2203" s="193" t="str">
        <f ca="1">IF(AND(Table2[[#This Row],[Tên hàng hóa]]&lt;&gt;0,D2204=""),SUM(OFFSET(Table2[[#This Row],[Thành tiền]],0,0,-COUNTIF(Table2[Số HĐ],Table2[[#This Row],[Số HĐ]]))),"")</f>
        <v/>
      </c>
      <c r="K2203" s="192"/>
      <c r="L22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03" s="194"/>
    </row>
    <row r="2204" spans="1:13" ht="35.1" customHeight="1" x14ac:dyDescent="0.2">
      <c r="A2204" s="187"/>
      <c r="B2204" s="188"/>
      <c r="C2204" s="189" t="str">
        <f t="shared" si="53"/>
        <v/>
      </c>
      <c r="D2204" s="190"/>
      <c r="E2204" s="191" t="str">
        <f>IF(Table2[[#This Row],[Tên hàng hóa]]&lt;&gt;0,VLOOKUP(Table2[[#This Row],[Tên hàng hóa]],Table1[[Tên hàng hóa]:[Quy cách]],2,0),"")</f>
        <v/>
      </c>
      <c r="F2204" s="191" t="str">
        <f>IF(Table2[[#This Row],[Tên hàng hóa]]&lt;&gt;0,VLOOKUP(Table2[[#This Row],[Tên hàng hóa]],Table1[[Tên hàng hóa]:[ĐVT]],3,0),"")</f>
        <v/>
      </c>
      <c r="G2204" s="192"/>
      <c r="H2204" s="192"/>
      <c r="I2204" s="193" t="str">
        <f>IF(Table2[[#This Row],[Số lượng]]&lt;&gt;0,Table2[[#This Row],[Số lượng]]*Table2[[#This Row],[Đơn giá mua]],"")</f>
        <v/>
      </c>
      <c r="J2204" s="193" t="str">
        <f ca="1">IF(AND(Table2[[#This Row],[Tên hàng hóa]]&lt;&gt;0,D2205=""),SUM(OFFSET(Table2[[#This Row],[Thành tiền]],0,0,-COUNTIF(Table2[Số HĐ],Table2[[#This Row],[Số HĐ]]))),"")</f>
        <v/>
      </c>
      <c r="K2204" s="192"/>
      <c r="L22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04" s="194"/>
    </row>
    <row r="2205" spans="1:13" ht="35.1" customHeight="1" x14ac:dyDescent="0.2">
      <c r="A2205" s="187"/>
      <c r="B2205" s="188"/>
      <c r="C2205" s="189" t="str">
        <f t="shared" si="53"/>
        <v/>
      </c>
      <c r="D2205" s="190"/>
      <c r="E2205" s="191" t="str">
        <f>IF(Table2[[#This Row],[Tên hàng hóa]]&lt;&gt;0,VLOOKUP(Table2[[#This Row],[Tên hàng hóa]],Table1[[Tên hàng hóa]:[Quy cách]],2,0),"")</f>
        <v/>
      </c>
      <c r="F2205" s="191" t="str">
        <f>IF(Table2[[#This Row],[Tên hàng hóa]]&lt;&gt;0,VLOOKUP(Table2[[#This Row],[Tên hàng hóa]],Table1[[Tên hàng hóa]:[ĐVT]],3,0),"")</f>
        <v/>
      </c>
      <c r="G2205" s="192"/>
      <c r="H2205" s="192"/>
      <c r="I2205" s="193" t="str">
        <f>IF(Table2[[#This Row],[Số lượng]]&lt;&gt;0,Table2[[#This Row],[Số lượng]]*Table2[[#This Row],[Đơn giá mua]],"")</f>
        <v/>
      </c>
      <c r="J2205" s="193" t="str">
        <f ca="1">IF(AND(Table2[[#This Row],[Tên hàng hóa]]&lt;&gt;0,D2206=""),SUM(OFFSET(Table2[[#This Row],[Thành tiền]],0,0,-COUNTIF(Table2[Số HĐ],Table2[[#This Row],[Số HĐ]]))),"")</f>
        <v/>
      </c>
      <c r="K2205" s="192"/>
      <c r="L22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05" s="194"/>
    </row>
    <row r="2206" spans="1:13" ht="35.1" customHeight="1" x14ac:dyDescent="0.2">
      <c r="A2206" s="187"/>
      <c r="B2206" s="188"/>
      <c r="C2206" s="189" t="str">
        <f t="shared" si="53"/>
        <v/>
      </c>
      <c r="D2206" s="190"/>
      <c r="E2206" s="191" t="str">
        <f>IF(Table2[[#This Row],[Tên hàng hóa]]&lt;&gt;0,VLOOKUP(Table2[[#This Row],[Tên hàng hóa]],Table1[[Tên hàng hóa]:[Quy cách]],2,0),"")</f>
        <v/>
      </c>
      <c r="F2206" s="191" t="str">
        <f>IF(Table2[[#This Row],[Tên hàng hóa]]&lt;&gt;0,VLOOKUP(Table2[[#This Row],[Tên hàng hóa]],Table1[[Tên hàng hóa]:[ĐVT]],3,0),"")</f>
        <v/>
      </c>
      <c r="G2206" s="192"/>
      <c r="H2206" s="192"/>
      <c r="I2206" s="193" t="str">
        <f>IF(Table2[[#This Row],[Số lượng]]&lt;&gt;0,Table2[[#This Row],[Số lượng]]*Table2[[#This Row],[Đơn giá mua]],"")</f>
        <v/>
      </c>
      <c r="J2206" s="193" t="str">
        <f ca="1">IF(AND(Table2[[#This Row],[Tên hàng hóa]]&lt;&gt;0,D2207=""),SUM(OFFSET(Table2[[#This Row],[Thành tiền]],0,0,-COUNTIF(Table2[Số HĐ],Table2[[#This Row],[Số HĐ]]))),"")</f>
        <v/>
      </c>
      <c r="K2206" s="192"/>
      <c r="L22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06" s="194"/>
    </row>
    <row r="2207" spans="1:13" ht="35.1" customHeight="1" x14ac:dyDescent="0.2">
      <c r="A2207" s="187"/>
      <c r="B2207" s="188"/>
      <c r="C2207" s="189" t="str">
        <f t="shared" si="53"/>
        <v/>
      </c>
      <c r="D2207" s="190"/>
      <c r="E2207" s="191" t="str">
        <f>IF(Table2[[#This Row],[Tên hàng hóa]]&lt;&gt;0,VLOOKUP(Table2[[#This Row],[Tên hàng hóa]],Table1[[Tên hàng hóa]:[Quy cách]],2,0),"")</f>
        <v/>
      </c>
      <c r="F2207" s="191" t="str">
        <f>IF(Table2[[#This Row],[Tên hàng hóa]]&lt;&gt;0,VLOOKUP(Table2[[#This Row],[Tên hàng hóa]],Table1[[Tên hàng hóa]:[ĐVT]],3,0),"")</f>
        <v/>
      </c>
      <c r="G2207" s="192"/>
      <c r="H2207" s="192"/>
      <c r="I2207" s="193" t="str">
        <f>IF(Table2[[#This Row],[Số lượng]]&lt;&gt;0,Table2[[#This Row],[Số lượng]]*Table2[[#This Row],[Đơn giá mua]],"")</f>
        <v/>
      </c>
      <c r="J2207" s="193" t="str">
        <f ca="1">IF(AND(Table2[[#This Row],[Tên hàng hóa]]&lt;&gt;0,D2208=""),SUM(OFFSET(Table2[[#This Row],[Thành tiền]],0,0,-COUNTIF(Table2[Số HĐ],Table2[[#This Row],[Số HĐ]]))),"")</f>
        <v/>
      </c>
      <c r="K2207" s="192"/>
      <c r="L220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07" s="194"/>
    </row>
    <row r="2208" spans="1:13" ht="35.1" customHeight="1" x14ac:dyDescent="0.2">
      <c r="A2208" s="187"/>
      <c r="B2208" s="188"/>
      <c r="C2208" s="189" t="str">
        <f t="shared" si="53"/>
        <v/>
      </c>
      <c r="D2208" s="190"/>
      <c r="E2208" s="191" t="str">
        <f>IF(Table2[[#This Row],[Tên hàng hóa]]&lt;&gt;0,VLOOKUP(Table2[[#This Row],[Tên hàng hóa]],Table1[[Tên hàng hóa]:[Quy cách]],2,0),"")</f>
        <v/>
      </c>
      <c r="F2208" s="191" t="str">
        <f>IF(Table2[[#This Row],[Tên hàng hóa]]&lt;&gt;0,VLOOKUP(Table2[[#This Row],[Tên hàng hóa]],Table1[[Tên hàng hóa]:[ĐVT]],3,0),"")</f>
        <v/>
      </c>
      <c r="G2208" s="192"/>
      <c r="H2208" s="192"/>
      <c r="I2208" s="193" t="str">
        <f>IF(Table2[[#This Row],[Số lượng]]&lt;&gt;0,Table2[[#This Row],[Số lượng]]*Table2[[#This Row],[Đơn giá mua]],"")</f>
        <v/>
      </c>
      <c r="J2208" s="193" t="str">
        <f ca="1">IF(AND(Table2[[#This Row],[Tên hàng hóa]]&lt;&gt;0,D2209=""),SUM(OFFSET(Table2[[#This Row],[Thành tiền]],0,0,-COUNTIF(Table2[Số HĐ],Table2[[#This Row],[Số HĐ]]))),"")</f>
        <v/>
      </c>
      <c r="K2208" s="192"/>
      <c r="L22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08" s="194"/>
    </row>
    <row r="2209" spans="1:13" ht="35.1" customHeight="1" x14ac:dyDescent="0.2">
      <c r="A2209" s="187"/>
      <c r="B2209" s="188"/>
      <c r="C2209" s="189" t="str">
        <f t="shared" si="53"/>
        <v/>
      </c>
      <c r="D2209" s="190"/>
      <c r="E2209" s="191" t="str">
        <f>IF(Table2[[#This Row],[Tên hàng hóa]]&lt;&gt;0,VLOOKUP(Table2[[#This Row],[Tên hàng hóa]],Table1[[Tên hàng hóa]:[Quy cách]],2,0),"")</f>
        <v/>
      </c>
      <c r="F2209" s="191" t="str">
        <f>IF(Table2[[#This Row],[Tên hàng hóa]]&lt;&gt;0,VLOOKUP(Table2[[#This Row],[Tên hàng hóa]],Table1[[Tên hàng hóa]:[ĐVT]],3,0),"")</f>
        <v/>
      </c>
      <c r="G2209" s="192"/>
      <c r="H2209" s="192"/>
      <c r="I2209" s="193" t="str">
        <f>IF(Table2[[#This Row],[Số lượng]]&lt;&gt;0,Table2[[#This Row],[Số lượng]]*Table2[[#This Row],[Đơn giá mua]],"")</f>
        <v/>
      </c>
      <c r="J2209" s="193" t="str">
        <f ca="1">IF(AND(Table2[[#This Row],[Tên hàng hóa]]&lt;&gt;0,D2210=""),SUM(OFFSET(Table2[[#This Row],[Thành tiền]],0,0,-COUNTIF(Table2[Số HĐ],Table2[[#This Row],[Số HĐ]]))),"")</f>
        <v/>
      </c>
      <c r="K2209" s="192"/>
      <c r="L22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09" s="194"/>
    </row>
    <row r="2210" spans="1:13" ht="35.1" customHeight="1" x14ac:dyDescent="0.2">
      <c r="A2210" s="187"/>
      <c r="B2210" s="188"/>
      <c r="C2210" s="189" t="str">
        <f t="shared" si="53"/>
        <v/>
      </c>
      <c r="D2210" s="190"/>
      <c r="E2210" s="191" t="str">
        <f>IF(Table2[[#This Row],[Tên hàng hóa]]&lt;&gt;0,VLOOKUP(Table2[[#This Row],[Tên hàng hóa]],Table1[[Tên hàng hóa]:[Quy cách]],2,0),"")</f>
        <v/>
      </c>
      <c r="F2210" s="191" t="str">
        <f>IF(Table2[[#This Row],[Tên hàng hóa]]&lt;&gt;0,VLOOKUP(Table2[[#This Row],[Tên hàng hóa]],Table1[[Tên hàng hóa]:[ĐVT]],3,0),"")</f>
        <v/>
      </c>
      <c r="G2210" s="192"/>
      <c r="H2210" s="192"/>
      <c r="I2210" s="193" t="str">
        <f>IF(Table2[[#This Row],[Số lượng]]&lt;&gt;0,Table2[[#This Row],[Số lượng]]*Table2[[#This Row],[Đơn giá mua]],"")</f>
        <v/>
      </c>
      <c r="J2210" s="193" t="str">
        <f ca="1">IF(AND(Table2[[#This Row],[Tên hàng hóa]]&lt;&gt;0,D2211=""),SUM(OFFSET(Table2[[#This Row],[Thành tiền]],0,0,-COUNTIF(Table2[Số HĐ],Table2[[#This Row],[Số HĐ]]))),"")</f>
        <v/>
      </c>
      <c r="K2210" s="192"/>
      <c r="L22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10" s="194"/>
    </row>
    <row r="2211" spans="1:13" ht="35.1" customHeight="1" x14ac:dyDescent="0.2">
      <c r="A2211" s="187"/>
      <c r="B2211" s="188"/>
      <c r="C2211" s="189" t="str">
        <f t="shared" si="53"/>
        <v/>
      </c>
      <c r="D2211" s="190"/>
      <c r="E2211" s="191" t="str">
        <f>IF(Table2[[#This Row],[Tên hàng hóa]]&lt;&gt;0,VLOOKUP(Table2[[#This Row],[Tên hàng hóa]],Table1[[Tên hàng hóa]:[Quy cách]],2,0),"")</f>
        <v/>
      </c>
      <c r="F2211" s="191" t="str">
        <f>IF(Table2[[#This Row],[Tên hàng hóa]]&lt;&gt;0,VLOOKUP(Table2[[#This Row],[Tên hàng hóa]],Table1[[Tên hàng hóa]:[ĐVT]],3,0),"")</f>
        <v/>
      </c>
      <c r="G2211" s="192"/>
      <c r="H2211" s="192"/>
      <c r="I2211" s="193" t="str">
        <f>IF(Table2[[#This Row],[Số lượng]]&lt;&gt;0,Table2[[#This Row],[Số lượng]]*Table2[[#This Row],[Đơn giá mua]],"")</f>
        <v/>
      </c>
      <c r="J2211" s="193" t="str">
        <f ca="1">IF(AND(Table2[[#This Row],[Tên hàng hóa]]&lt;&gt;0,D2212=""),SUM(OFFSET(Table2[[#This Row],[Thành tiền]],0,0,-COUNTIF(Table2[Số HĐ],Table2[[#This Row],[Số HĐ]]))),"")</f>
        <v/>
      </c>
      <c r="K2211" s="192"/>
      <c r="L221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11" s="194"/>
    </row>
    <row r="2212" spans="1:13" ht="35.1" customHeight="1" x14ac:dyDescent="0.2">
      <c r="A2212" s="187"/>
      <c r="B2212" s="188"/>
      <c r="C2212" s="189" t="str">
        <f t="shared" si="53"/>
        <v/>
      </c>
      <c r="D2212" s="190"/>
      <c r="E2212" s="191" t="str">
        <f>IF(Table2[[#This Row],[Tên hàng hóa]]&lt;&gt;0,VLOOKUP(Table2[[#This Row],[Tên hàng hóa]],Table1[[Tên hàng hóa]:[Quy cách]],2,0),"")</f>
        <v/>
      </c>
      <c r="F2212" s="191" t="str">
        <f>IF(Table2[[#This Row],[Tên hàng hóa]]&lt;&gt;0,VLOOKUP(Table2[[#This Row],[Tên hàng hóa]],Table1[[Tên hàng hóa]:[ĐVT]],3,0),"")</f>
        <v/>
      </c>
      <c r="G2212" s="192"/>
      <c r="H2212" s="192"/>
      <c r="I2212" s="193" t="str">
        <f>IF(Table2[[#This Row],[Số lượng]]&lt;&gt;0,Table2[[#This Row],[Số lượng]]*Table2[[#This Row],[Đơn giá mua]],"")</f>
        <v/>
      </c>
      <c r="J2212" s="193" t="str">
        <f ca="1">IF(AND(Table2[[#This Row],[Tên hàng hóa]]&lt;&gt;0,D2213=""),SUM(OFFSET(Table2[[#This Row],[Thành tiền]],0,0,-COUNTIF(Table2[Số HĐ],Table2[[#This Row],[Số HĐ]]))),"")</f>
        <v/>
      </c>
      <c r="K2212" s="192"/>
      <c r="L22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12" s="194"/>
    </row>
    <row r="2213" spans="1:13" ht="35.1" customHeight="1" x14ac:dyDescent="0.2">
      <c r="A2213" s="187"/>
      <c r="B2213" s="188"/>
      <c r="C2213" s="189" t="str">
        <f t="shared" si="53"/>
        <v/>
      </c>
      <c r="D2213" s="190"/>
      <c r="E2213" s="191" t="str">
        <f>IF(Table2[[#This Row],[Tên hàng hóa]]&lt;&gt;0,VLOOKUP(Table2[[#This Row],[Tên hàng hóa]],Table1[[Tên hàng hóa]:[Quy cách]],2,0),"")</f>
        <v/>
      </c>
      <c r="F2213" s="191" t="str">
        <f>IF(Table2[[#This Row],[Tên hàng hóa]]&lt;&gt;0,VLOOKUP(Table2[[#This Row],[Tên hàng hóa]],Table1[[Tên hàng hóa]:[ĐVT]],3,0),"")</f>
        <v/>
      </c>
      <c r="G2213" s="192"/>
      <c r="H2213" s="192"/>
      <c r="I2213" s="193" t="str">
        <f>IF(Table2[[#This Row],[Số lượng]]&lt;&gt;0,Table2[[#This Row],[Số lượng]]*Table2[[#This Row],[Đơn giá mua]],"")</f>
        <v/>
      </c>
      <c r="J2213" s="193" t="str">
        <f ca="1">IF(AND(Table2[[#This Row],[Tên hàng hóa]]&lt;&gt;0,D2214=""),SUM(OFFSET(Table2[[#This Row],[Thành tiền]],0,0,-COUNTIF(Table2[Số HĐ],Table2[[#This Row],[Số HĐ]]))),"")</f>
        <v/>
      </c>
      <c r="K2213" s="192"/>
      <c r="L22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13" s="194"/>
    </row>
    <row r="2214" spans="1:13" ht="35.1" customHeight="1" x14ac:dyDescent="0.2">
      <c r="A2214" s="187"/>
      <c r="B2214" s="188"/>
      <c r="C2214" s="189" t="str">
        <f t="shared" si="53"/>
        <v/>
      </c>
      <c r="D2214" s="190"/>
      <c r="E2214" s="191" t="str">
        <f>IF(Table2[[#This Row],[Tên hàng hóa]]&lt;&gt;0,VLOOKUP(Table2[[#This Row],[Tên hàng hóa]],Table1[[Tên hàng hóa]:[Quy cách]],2,0),"")</f>
        <v/>
      </c>
      <c r="F2214" s="191" t="str">
        <f>IF(Table2[[#This Row],[Tên hàng hóa]]&lt;&gt;0,VLOOKUP(Table2[[#This Row],[Tên hàng hóa]],Table1[[Tên hàng hóa]:[ĐVT]],3,0),"")</f>
        <v/>
      </c>
      <c r="G2214" s="192"/>
      <c r="H2214" s="192"/>
      <c r="I2214" s="193" t="str">
        <f>IF(Table2[[#This Row],[Số lượng]]&lt;&gt;0,Table2[[#This Row],[Số lượng]]*Table2[[#This Row],[Đơn giá mua]],"")</f>
        <v/>
      </c>
      <c r="J2214" s="193" t="str">
        <f ca="1">IF(AND(Table2[[#This Row],[Tên hàng hóa]]&lt;&gt;0,D2215=""),SUM(OFFSET(Table2[[#This Row],[Thành tiền]],0,0,-COUNTIF(Table2[Số HĐ],Table2[[#This Row],[Số HĐ]]))),"")</f>
        <v/>
      </c>
      <c r="K2214" s="192"/>
      <c r="L22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14" s="194"/>
    </row>
    <row r="2215" spans="1:13" ht="35.1" customHeight="1" x14ac:dyDescent="0.2">
      <c r="A2215" s="187"/>
      <c r="B2215" s="188"/>
      <c r="C2215" s="189" t="str">
        <f t="shared" si="53"/>
        <v/>
      </c>
      <c r="D2215" s="190"/>
      <c r="E2215" s="191" t="str">
        <f>IF(Table2[[#This Row],[Tên hàng hóa]]&lt;&gt;0,VLOOKUP(Table2[[#This Row],[Tên hàng hóa]],Table1[[Tên hàng hóa]:[Quy cách]],2,0),"")</f>
        <v/>
      </c>
      <c r="F2215" s="191" t="str">
        <f>IF(Table2[[#This Row],[Tên hàng hóa]]&lt;&gt;0,VLOOKUP(Table2[[#This Row],[Tên hàng hóa]],Table1[[Tên hàng hóa]:[ĐVT]],3,0),"")</f>
        <v/>
      </c>
      <c r="G2215" s="192"/>
      <c r="H2215" s="192"/>
      <c r="I2215" s="193" t="str">
        <f>IF(Table2[[#This Row],[Số lượng]]&lt;&gt;0,Table2[[#This Row],[Số lượng]]*Table2[[#This Row],[Đơn giá mua]],"")</f>
        <v/>
      </c>
      <c r="J2215" s="193" t="str">
        <f ca="1">IF(AND(Table2[[#This Row],[Tên hàng hóa]]&lt;&gt;0,D2216=""),SUM(OFFSET(Table2[[#This Row],[Thành tiền]],0,0,-COUNTIF(Table2[Số HĐ],Table2[[#This Row],[Số HĐ]]))),"")</f>
        <v/>
      </c>
      <c r="K2215" s="192"/>
      <c r="L22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15" s="194"/>
    </row>
    <row r="2216" spans="1:13" ht="35.1" customHeight="1" x14ac:dyDescent="0.2">
      <c r="A2216" s="187"/>
      <c r="B2216" s="188"/>
      <c r="C2216" s="189" t="str">
        <f t="shared" si="53"/>
        <v/>
      </c>
      <c r="D2216" s="190"/>
      <c r="E2216" s="191" t="str">
        <f>IF(Table2[[#This Row],[Tên hàng hóa]]&lt;&gt;0,VLOOKUP(Table2[[#This Row],[Tên hàng hóa]],Table1[[Tên hàng hóa]:[Quy cách]],2,0),"")</f>
        <v/>
      </c>
      <c r="F2216" s="191" t="str">
        <f>IF(Table2[[#This Row],[Tên hàng hóa]]&lt;&gt;0,VLOOKUP(Table2[[#This Row],[Tên hàng hóa]],Table1[[Tên hàng hóa]:[ĐVT]],3,0),"")</f>
        <v/>
      </c>
      <c r="G2216" s="192"/>
      <c r="H2216" s="192"/>
      <c r="I2216" s="193" t="str">
        <f>IF(Table2[[#This Row],[Số lượng]]&lt;&gt;0,Table2[[#This Row],[Số lượng]]*Table2[[#This Row],[Đơn giá mua]],"")</f>
        <v/>
      </c>
      <c r="J2216" s="193" t="str">
        <f ca="1">IF(AND(Table2[[#This Row],[Tên hàng hóa]]&lt;&gt;0,D2217=""),SUM(OFFSET(Table2[[#This Row],[Thành tiền]],0,0,-COUNTIF(Table2[Số HĐ],Table2[[#This Row],[Số HĐ]]))),"")</f>
        <v/>
      </c>
      <c r="K2216" s="192"/>
      <c r="L22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16" s="194"/>
    </row>
    <row r="2217" spans="1:13" ht="35.1" customHeight="1" x14ac:dyDescent="0.2">
      <c r="A2217" s="187"/>
      <c r="B2217" s="188"/>
      <c r="C2217" s="189" t="str">
        <f t="shared" si="53"/>
        <v/>
      </c>
      <c r="D2217" s="190"/>
      <c r="E2217" s="191" t="str">
        <f>IF(Table2[[#This Row],[Tên hàng hóa]]&lt;&gt;0,VLOOKUP(Table2[[#This Row],[Tên hàng hóa]],Table1[[Tên hàng hóa]:[Quy cách]],2,0),"")</f>
        <v/>
      </c>
      <c r="F2217" s="191" t="str">
        <f>IF(Table2[[#This Row],[Tên hàng hóa]]&lt;&gt;0,VLOOKUP(Table2[[#This Row],[Tên hàng hóa]],Table1[[Tên hàng hóa]:[ĐVT]],3,0),"")</f>
        <v/>
      </c>
      <c r="G2217" s="192"/>
      <c r="H2217" s="192"/>
      <c r="I2217" s="193" t="str">
        <f>IF(Table2[[#This Row],[Số lượng]]&lt;&gt;0,Table2[[#This Row],[Số lượng]]*Table2[[#This Row],[Đơn giá mua]],"")</f>
        <v/>
      </c>
      <c r="J2217" s="193" t="str">
        <f ca="1">IF(AND(Table2[[#This Row],[Tên hàng hóa]]&lt;&gt;0,D2218=""),SUM(OFFSET(Table2[[#This Row],[Thành tiền]],0,0,-COUNTIF(Table2[Số HĐ],Table2[[#This Row],[Số HĐ]]))),"")</f>
        <v/>
      </c>
      <c r="K2217" s="192"/>
      <c r="L221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17" s="194"/>
    </row>
    <row r="2218" spans="1:13" ht="35.1" customHeight="1" x14ac:dyDescent="0.2">
      <c r="A2218" s="187"/>
      <c r="B2218" s="188"/>
      <c r="C2218" s="189" t="str">
        <f t="shared" si="53"/>
        <v/>
      </c>
      <c r="D2218" s="190"/>
      <c r="E2218" s="191" t="str">
        <f>IF(Table2[[#This Row],[Tên hàng hóa]]&lt;&gt;0,VLOOKUP(Table2[[#This Row],[Tên hàng hóa]],Table1[[Tên hàng hóa]:[Quy cách]],2,0),"")</f>
        <v/>
      </c>
      <c r="F2218" s="191" t="str">
        <f>IF(Table2[[#This Row],[Tên hàng hóa]]&lt;&gt;0,VLOOKUP(Table2[[#This Row],[Tên hàng hóa]],Table1[[Tên hàng hóa]:[ĐVT]],3,0),"")</f>
        <v/>
      </c>
      <c r="G2218" s="192"/>
      <c r="H2218" s="192"/>
      <c r="I2218" s="193" t="str">
        <f>IF(Table2[[#This Row],[Số lượng]]&lt;&gt;0,Table2[[#This Row],[Số lượng]]*Table2[[#This Row],[Đơn giá mua]],"")</f>
        <v/>
      </c>
      <c r="J2218" s="193" t="str">
        <f ca="1">IF(AND(Table2[[#This Row],[Tên hàng hóa]]&lt;&gt;0,D2219=""),SUM(OFFSET(Table2[[#This Row],[Thành tiền]],0,0,-COUNTIF(Table2[Số HĐ],Table2[[#This Row],[Số HĐ]]))),"")</f>
        <v/>
      </c>
      <c r="K2218" s="192"/>
      <c r="L22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18" s="194"/>
    </row>
    <row r="2219" spans="1:13" ht="35.1" customHeight="1" x14ac:dyDescent="0.2">
      <c r="A2219" s="187"/>
      <c r="B2219" s="188"/>
      <c r="C2219" s="189" t="str">
        <f t="shared" si="53"/>
        <v/>
      </c>
      <c r="D2219" s="190"/>
      <c r="E2219" s="191" t="str">
        <f>IF(Table2[[#This Row],[Tên hàng hóa]]&lt;&gt;0,VLOOKUP(Table2[[#This Row],[Tên hàng hóa]],Table1[[Tên hàng hóa]:[Quy cách]],2,0),"")</f>
        <v/>
      </c>
      <c r="F2219" s="191" t="str">
        <f>IF(Table2[[#This Row],[Tên hàng hóa]]&lt;&gt;0,VLOOKUP(Table2[[#This Row],[Tên hàng hóa]],Table1[[Tên hàng hóa]:[ĐVT]],3,0),"")</f>
        <v/>
      </c>
      <c r="G2219" s="192"/>
      <c r="H2219" s="192"/>
      <c r="I2219" s="193" t="str">
        <f>IF(Table2[[#This Row],[Số lượng]]&lt;&gt;0,Table2[[#This Row],[Số lượng]]*Table2[[#This Row],[Đơn giá mua]],"")</f>
        <v/>
      </c>
      <c r="J2219" s="193" t="str">
        <f ca="1">IF(AND(Table2[[#This Row],[Tên hàng hóa]]&lt;&gt;0,D2220=""),SUM(OFFSET(Table2[[#This Row],[Thành tiền]],0,0,-COUNTIF(Table2[Số HĐ],Table2[[#This Row],[Số HĐ]]))),"")</f>
        <v/>
      </c>
      <c r="K2219" s="192"/>
      <c r="L221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19" s="194"/>
    </row>
    <row r="2220" spans="1:13" ht="35.1" customHeight="1" x14ac:dyDescent="0.2">
      <c r="A2220" s="187"/>
      <c r="B2220" s="188"/>
      <c r="C2220" s="189" t="str">
        <f t="shared" si="53"/>
        <v/>
      </c>
      <c r="D2220" s="190"/>
      <c r="E2220" s="191" t="str">
        <f>IF(Table2[[#This Row],[Tên hàng hóa]]&lt;&gt;0,VLOOKUP(Table2[[#This Row],[Tên hàng hóa]],Table1[[Tên hàng hóa]:[Quy cách]],2,0),"")</f>
        <v/>
      </c>
      <c r="F2220" s="191" t="str">
        <f>IF(Table2[[#This Row],[Tên hàng hóa]]&lt;&gt;0,VLOOKUP(Table2[[#This Row],[Tên hàng hóa]],Table1[[Tên hàng hóa]:[ĐVT]],3,0),"")</f>
        <v/>
      </c>
      <c r="G2220" s="192"/>
      <c r="H2220" s="192"/>
      <c r="I2220" s="193" t="str">
        <f>IF(Table2[[#This Row],[Số lượng]]&lt;&gt;0,Table2[[#This Row],[Số lượng]]*Table2[[#This Row],[Đơn giá mua]],"")</f>
        <v/>
      </c>
      <c r="J2220" s="193" t="str">
        <f ca="1">IF(AND(Table2[[#This Row],[Tên hàng hóa]]&lt;&gt;0,D2221=""),SUM(OFFSET(Table2[[#This Row],[Thành tiền]],0,0,-COUNTIF(Table2[Số HĐ],Table2[[#This Row],[Số HĐ]]))),"")</f>
        <v/>
      </c>
      <c r="K2220" s="192"/>
      <c r="L22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20" s="194"/>
    </row>
    <row r="2221" spans="1:13" ht="35.1" customHeight="1" x14ac:dyDescent="0.2">
      <c r="A2221" s="187"/>
      <c r="B2221" s="188"/>
      <c r="C2221" s="189" t="str">
        <f t="shared" si="53"/>
        <v/>
      </c>
      <c r="D2221" s="190"/>
      <c r="E2221" s="191" t="str">
        <f>IF(Table2[[#This Row],[Tên hàng hóa]]&lt;&gt;0,VLOOKUP(Table2[[#This Row],[Tên hàng hóa]],Table1[[Tên hàng hóa]:[Quy cách]],2,0),"")</f>
        <v/>
      </c>
      <c r="F2221" s="191" t="str">
        <f>IF(Table2[[#This Row],[Tên hàng hóa]]&lt;&gt;0,VLOOKUP(Table2[[#This Row],[Tên hàng hóa]],Table1[[Tên hàng hóa]:[ĐVT]],3,0),"")</f>
        <v/>
      </c>
      <c r="G2221" s="192"/>
      <c r="H2221" s="192"/>
      <c r="I2221" s="193" t="str">
        <f>IF(Table2[[#This Row],[Số lượng]]&lt;&gt;0,Table2[[#This Row],[Số lượng]]*Table2[[#This Row],[Đơn giá mua]],"")</f>
        <v/>
      </c>
      <c r="J2221" s="193" t="str">
        <f ca="1">IF(AND(Table2[[#This Row],[Tên hàng hóa]]&lt;&gt;0,D2222=""),SUM(OFFSET(Table2[[#This Row],[Thành tiền]],0,0,-COUNTIF(Table2[Số HĐ],Table2[[#This Row],[Số HĐ]]))),"")</f>
        <v/>
      </c>
      <c r="K2221" s="192"/>
      <c r="L222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21" s="194"/>
    </row>
    <row r="2222" spans="1:13" ht="35.1" customHeight="1" x14ac:dyDescent="0.2">
      <c r="A2222" s="187"/>
      <c r="B2222" s="188"/>
      <c r="C2222" s="189" t="str">
        <f t="shared" si="53"/>
        <v/>
      </c>
      <c r="D2222" s="190"/>
      <c r="E2222" s="191" t="str">
        <f>IF(Table2[[#This Row],[Tên hàng hóa]]&lt;&gt;0,VLOOKUP(Table2[[#This Row],[Tên hàng hóa]],Table1[[Tên hàng hóa]:[Quy cách]],2,0),"")</f>
        <v/>
      </c>
      <c r="F2222" s="191" t="str">
        <f>IF(Table2[[#This Row],[Tên hàng hóa]]&lt;&gt;0,VLOOKUP(Table2[[#This Row],[Tên hàng hóa]],Table1[[Tên hàng hóa]:[ĐVT]],3,0),"")</f>
        <v/>
      </c>
      <c r="G2222" s="192"/>
      <c r="H2222" s="192"/>
      <c r="I2222" s="193" t="str">
        <f>IF(Table2[[#This Row],[Số lượng]]&lt;&gt;0,Table2[[#This Row],[Số lượng]]*Table2[[#This Row],[Đơn giá mua]],"")</f>
        <v/>
      </c>
      <c r="J2222" s="193" t="str">
        <f ca="1">IF(AND(Table2[[#This Row],[Tên hàng hóa]]&lt;&gt;0,D2223=""),SUM(OFFSET(Table2[[#This Row],[Thành tiền]],0,0,-COUNTIF(Table2[Số HĐ],Table2[[#This Row],[Số HĐ]]))),"")</f>
        <v/>
      </c>
      <c r="K2222" s="192"/>
      <c r="L22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22" s="194"/>
    </row>
    <row r="2223" spans="1:13" ht="35.1" customHeight="1" x14ac:dyDescent="0.2">
      <c r="A2223" s="187"/>
      <c r="B2223" s="188"/>
      <c r="C2223" s="189" t="str">
        <f t="shared" si="53"/>
        <v/>
      </c>
      <c r="D2223" s="190"/>
      <c r="E2223" s="191" t="str">
        <f>IF(Table2[[#This Row],[Tên hàng hóa]]&lt;&gt;0,VLOOKUP(Table2[[#This Row],[Tên hàng hóa]],Table1[[Tên hàng hóa]:[Quy cách]],2,0),"")</f>
        <v/>
      </c>
      <c r="F2223" s="191" t="str">
        <f>IF(Table2[[#This Row],[Tên hàng hóa]]&lt;&gt;0,VLOOKUP(Table2[[#This Row],[Tên hàng hóa]],Table1[[Tên hàng hóa]:[ĐVT]],3,0),"")</f>
        <v/>
      </c>
      <c r="G2223" s="192"/>
      <c r="H2223" s="192"/>
      <c r="I2223" s="193" t="str">
        <f>IF(Table2[[#This Row],[Số lượng]]&lt;&gt;0,Table2[[#This Row],[Số lượng]]*Table2[[#This Row],[Đơn giá mua]],"")</f>
        <v/>
      </c>
      <c r="J2223" s="193" t="str">
        <f ca="1">IF(AND(Table2[[#This Row],[Tên hàng hóa]]&lt;&gt;0,D2224=""),SUM(OFFSET(Table2[[#This Row],[Thành tiền]],0,0,-COUNTIF(Table2[Số HĐ],Table2[[#This Row],[Số HĐ]]))),"")</f>
        <v/>
      </c>
      <c r="K2223" s="192"/>
      <c r="L22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23" s="194"/>
    </row>
    <row r="2224" spans="1:13" ht="35.1" customHeight="1" x14ac:dyDescent="0.2">
      <c r="A2224" s="187"/>
      <c r="B2224" s="188"/>
      <c r="C2224" s="189" t="str">
        <f t="shared" si="53"/>
        <v/>
      </c>
      <c r="D2224" s="190"/>
      <c r="E2224" s="191" t="str">
        <f>IF(Table2[[#This Row],[Tên hàng hóa]]&lt;&gt;0,VLOOKUP(Table2[[#This Row],[Tên hàng hóa]],Table1[[Tên hàng hóa]:[Quy cách]],2,0),"")</f>
        <v/>
      </c>
      <c r="F2224" s="191" t="str">
        <f>IF(Table2[[#This Row],[Tên hàng hóa]]&lt;&gt;0,VLOOKUP(Table2[[#This Row],[Tên hàng hóa]],Table1[[Tên hàng hóa]:[ĐVT]],3,0),"")</f>
        <v/>
      </c>
      <c r="G2224" s="192"/>
      <c r="H2224" s="192"/>
      <c r="I2224" s="193" t="str">
        <f>IF(Table2[[#This Row],[Số lượng]]&lt;&gt;0,Table2[[#This Row],[Số lượng]]*Table2[[#This Row],[Đơn giá mua]],"")</f>
        <v/>
      </c>
      <c r="J2224" s="193" t="str">
        <f ca="1">IF(AND(Table2[[#This Row],[Tên hàng hóa]]&lt;&gt;0,D2225=""),SUM(OFFSET(Table2[[#This Row],[Thành tiền]],0,0,-COUNTIF(Table2[Số HĐ],Table2[[#This Row],[Số HĐ]]))),"")</f>
        <v/>
      </c>
      <c r="K2224" s="192"/>
      <c r="L22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24" s="194"/>
    </row>
    <row r="2225" spans="1:13" ht="35.1" customHeight="1" x14ac:dyDescent="0.2">
      <c r="A2225" s="187"/>
      <c r="B2225" s="188"/>
      <c r="C2225" s="189" t="str">
        <f t="shared" si="53"/>
        <v/>
      </c>
      <c r="D2225" s="190"/>
      <c r="E2225" s="191" t="str">
        <f>IF(Table2[[#This Row],[Tên hàng hóa]]&lt;&gt;0,VLOOKUP(Table2[[#This Row],[Tên hàng hóa]],Table1[[Tên hàng hóa]:[Quy cách]],2,0),"")</f>
        <v/>
      </c>
      <c r="F2225" s="191" t="str">
        <f>IF(Table2[[#This Row],[Tên hàng hóa]]&lt;&gt;0,VLOOKUP(Table2[[#This Row],[Tên hàng hóa]],Table1[[Tên hàng hóa]:[ĐVT]],3,0),"")</f>
        <v/>
      </c>
      <c r="G2225" s="192"/>
      <c r="H2225" s="192"/>
      <c r="I2225" s="193" t="str">
        <f>IF(Table2[[#This Row],[Số lượng]]&lt;&gt;0,Table2[[#This Row],[Số lượng]]*Table2[[#This Row],[Đơn giá mua]],"")</f>
        <v/>
      </c>
      <c r="J2225" s="193" t="str">
        <f ca="1">IF(AND(Table2[[#This Row],[Tên hàng hóa]]&lt;&gt;0,D2226=""),SUM(OFFSET(Table2[[#This Row],[Thành tiền]],0,0,-COUNTIF(Table2[Số HĐ],Table2[[#This Row],[Số HĐ]]))),"")</f>
        <v/>
      </c>
      <c r="K2225" s="192"/>
      <c r="L222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25" s="194"/>
    </row>
    <row r="2226" spans="1:13" ht="35.1" customHeight="1" x14ac:dyDescent="0.2">
      <c r="A2226" s="187"/>
      <c r="B2226" s="188"/>
      <c r="C2226" s="189" t="str">
        <f t="shared" si="53"/>
        <v/>
      </c>
      <c r="D2226" s="190"/>
      <c r="E2226" s="191" t="str">
        <f>IF(Table2[[#This Row],[Tên hàng hóa]]&lt;&gt;0,VLOOKUP(Table2[[#This Row],[Tên hàng hóa]],Table1[[Tên hàng hóa]:[Quy cách]],2,0),"")</f>
        <v/>
      </c>
      <c r="F2226" s="191" t="str">
        <f>IF(Table2[[#This Row],[Tên hàng hóa]]&lt;&gt;0,VLOOKUP(Table2[[#This Row],[Tên hàng hóa]],Table1[[Tên hàng hóa]:[ĐVT]],3,0),"")</f>
        <v/>
      </c>
      <c r="G2226" s="192"/>
      <c r="H2226" s="192"/>
      <c r="I2226" s="193" t="str">
        <f>IF(Table2[[#This Row],[Số lượng]]&lt;&gt;0,Table2[[#This Row],[Số lượng]]*Table2[[#This Row],[Đơn giá mua]],"")</f>
        <v/>
      </c>
      <c r="J2226" s="193" t="str">
        <f ca="1">IF(AND(Table2[[#This Row],[Tên hàng hóa]]&lt;&gt;0,D2227=""),SUM(OFFSET(Table2[[#This Row],[Thành tiền]],0,0,-COUNTIF(Table2[Số HĐ],Table2[[#This Row],[Số HĐ]]))),"")</f>
        <v/>
      </c>
      <c r="K2226" s="192"/>
      <c r="L22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26" s="194"/>
    </row>
    <row r="2227" spans="1:13" ht="35.1" customHeight="1" x14ac:dyDescent="0.2">
      <c r="A2227" s="187"/>
      <c r="B2227" s="188"/>
      <c r="C2227" s="189" t="str">
        <f t="shared" si="53"/>
        <v/>
      </c>
      <c r="D2227" s="190"/>
      <c r="E2227" s="191" t="str">
        <f>IF(Table2[[#This Row],[Tên hàng hóa]]&lt;&gt;0,VLOOKUP(Table2[[#This Row],[Tên hàng hóa]],Table1[[Tên hàng hóa]:[Quy cách]],2,0),"")</f>
        <v/>
      </c>
      <c r="F2227" s="191" t="str">
        <f>IF(Table2[[#This Row],[Tên hàng hóa]]&lt;&gt;0,VLOOKUP(Table2[[#This Row],[Tên hàng hóa]],Table1[[Tên hàng hóa]:[ĐVT]],3,0),"")</f>
        <v/>
      </c>
      <c r="G2227" s="192"/>
      <c r="H2227" s="192"/>
      <c r="I2227" s="193" t="str">
        <f>IF(Table2[[#This Row],[Số lượng]]&lt;&gt;0,Table2[[#This Row],[Số lượng]]*Table2[[#This Row],[Đơn giá mua]],"")</f>
        <v/>
      </c>
      <c r="J2227" s="193" t="str">
        <f ca="1">IF(AND(Table2[[#This Row],[Tên hàng hóa]]&lt;&gt;0,D2228=""),SUM(OFFSET(Table2[[#This Row],[Thành tiền]],0,0,-COUNTIF(Table2[Số HĐ],Table2[[#This Row],[Số HĐ]]))),"")</f>
        <v/>
      </c>
      <c r="K2227" s="192"/>
      <c r="L222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27" s="194"/>
    </row>
    <row r="2228" spans="1:13" ht="35.1" customHeight="1" x14ac:dyDescent="0.2">
      <c r="A2228" s="187"/>
      <c r="B2228" s="188"/>
      <c r="C2228" s="189" t="str">
        <f t="shared" si="53"/>
        <v/>
      </c>
      <c r="D2228" s="190"/>
      <c r="E2228" s="191" t="str">
        <f>IF(Table2[[#This Row],[Tên hàng hóa]]&lt;&gt;0,VLOOKUP(Table2[[#This Row],[Tên hàng hóa]],Table1[[Tên hàng hóa]:[Quy cách]],2,0),"")</f>
        <v/>
      </c>
      <c r="F2228" s="191" t="str">
        <f>IF(Table2[[#This Row],[Tên hàng hóa]]&lt;&gt;0,VLOOKUP(Table2[[#This Row],[Tên hàng hóa]],Table1[[Tên hàng hóa]:[ĐVT]],3,0),"")</f>
        <v/>
      </c>
      <c r="G2228" s="192"/>
      <c r="H2228" s="192"/>
      <c r="I2228" s="193" t="str">
        <f>IF(Table2[[#This Row],[Số lượng]]&lt;&gt;0,Table2[[#This Row],[Số lượng]]*Table2[[#This Row],[Đơn giá mua]],"")</f>
        <v/>
      </c>
      <c r="J2228" s="193" t="str">
        <f ca="1">IF(AND(Table2[[#This Row],[Tên hàng hóa]]&lt;&gt;0,D2229=""),SUM(OFFSET(Table2[[#This Row],[Thành tiền]],0,0,-COUNTIF(Table2[Số HĐ],Table2[[#This Row],[Số HĐ]]))),"")</f>
        <v/>
      </c>
      <c r="K2228" s="192"/>
      <c r="L22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28" s="194"/>
    </row>
    <row r="2229" spans="1:13" ht="35.1" customHeight="1" x14ac:dyDescent="0.2">
      <c r="A2229" s="187"/>
      <c r="B2229" s="188"/>
      <c r="C2229" s="189" t="str">
        <f t="shared" si="53"/>
        <v/>
      </c>
      <c r="D2229" s="190"/>
      <c r="E2229" s="191" t="str">
        <f>IF(Table2[[#This Row],[Tên hàng hóa]]&lt;&gt;0,VLOOKUP(Table2[[#This Row],[Tên hàng hóa]],Table1[[Tên hàng hóa]:[Quy cách]],2,0),"")</f>
        <v/>
      </c>
      <c r="F2229" s="191" t="str">
        <f>IF(Table2[[#This Row],[Tên hàng hóa]]&lt;&gt;0,VLOOKUP(Table2[[#This Row],[Tên hàng hóa]],Table1[[Tên hàng hóa]:[ĐVT]],3,0),"")</f>
        <v/>
      </c>
      <c r="G2229" s="192"/>
      <c r="H2229" s="192"/>
      <c r="I2229" s="193" t="str">
        <f>IF(Table2[[#This Row],[Số lượng]]&lt;&gt;0,Table2[[#This Row],[Số lượng]]*Table2[[#This Row],[Đơn giá mua]],"")</f>
        <v/>
      </c>
      <c r="J2229" s="193" t="str">
        <f ca="1">IF(AND(Table2[[#This Row],[Tên hàng hóa]]&lt;&gt;0,D2230=""),SUM(OFFSET(Table2[[#This Row],[Thành tiền]],0,0,-COUNTIF(Table2[Số HĐ],Table2[[#This Row],[Số HĐ]]))),"")</f>
        <v/>
      </c>
      <c r="K2229" s="192"/>
      <c r="L22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29" s="194"/>
    </row>
    <row r="2230" spans="1:13" ht="35.1" customHeight="1" x14ac:dyDescent="0.2">
      <c r="A2230" s="187"/>
      <c r="B2230" s="188"/>
      <c r="C2230" s="189" t="str">
        <f t="shared" si="53"/>
        <v/>
      </c>
      <c r="D2230" s="190"/>
      <c r="E2230" s="191" t="str">
        <f>IF(Table2[[#This Row],[Tên hàng hóa]]&lt;&gt;0,VLOOKUP(Table2[[#This Row],[Tên hàng hóa]],Table1[[Tên hàng hóa]:[Quy cách]],2,0),"")</f>
        <v/>
      </c>
      <c r="F2230" s="191" t="str">
        <f>IF(Table2[[#This Row],[Tên hàng hóa]]&lt;&gt;0,VLOOKUP(Table2[[#This Row],[Tên hàng hóa]],Table1[[Tên hàng hóa]:[ĐVT]],3,0),"")</f>
        <v/>
      </c>
      <c r="G2230" s="192"/>
      <c r="H2230" s="192"/>
      <c r="I2230" s="193" t="str">
        <f>IF(Table2[[#This Row],[Số lượng]]&lt;&gt;0,Table2[[#This Row],[Số lượng]]*Table2[[#This Row],[Đơn giá mua]],"")</f>
        <v/>
      </c>
      <c r="J2230" s="193" t="str">
        <f ca="1">IF(AND(Table2[[#This Row],[Tên hàng hóa]]&lt;&gt;0,D2231=""),SUM(OFFSET(Table2[[#This Row],[Thành tiền]],0,0,-COUNTIF(Table2[Số HĐ],Table2[[#This Row],[Số HĐ]]))),"")</f>
        <v/>
      </c>
      <c r="K2230" s="192"/>
      <c r="L22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30" s="194"/>
    </row>
    <row r="2231" spans="1:13" ht="35.1" customHeight="1" x14ac:dyDescent="0.2">
      <c r="A2231" s="187"/>
      <c r="B2231" s="188"/>
      <c r="C2231" s="189" t="str">
        <f t="shared" si="53"/>
        <v/>
      </c>
      <c r="D2231" s="190"/>
      <c r="E2231" s="191" t="str">
        <f>IF(Table2[[#This Row],[Tên hàng hóa]]&lt;&gt;0,VLOOKUP(Table2[[#This Row],[Tên hàng hóa]],Table1[[Tên hàng hóa]:[Quy cách]],2,0),"")</f>
        <v/>
      </c>
      <c r="F2231" s="191" t="str">
        <f>IF(Table2[[#This Row],[Tên hàng hóa]]&lt;&gt;0,VLOOKUP(Table2[[#This Row],[Tên hàng hóa]],Table1[[Tên hàng hóa]:[ĐVT]],3,0),"")</f>
        <v/>
      </c>
      <c r="G2231" s="192"/>
      <c r="H2231" s="192"/>
      <c r="I2231" s="193" t="str">
        <f>IF(Table2[[#This Row],[Số lượng]]&lt;&gt;0,Table2[[#This Row],[Số lượng]]*Table2[[#This Row],[Đơn giá mua]],"")</f>
        <v/>
      </c>
      <c r="J2231" s="193" t="str">
        <f ca="1">IF(AND(Table2[[#This Row],[Tên hàng hóa]]&lt;&gt;0,D2232=""),SUM(OFFSET(Table2[[#This Row],[Thành tiền]],0,0,-COUNTIF(Table2[Số HĐ],Table2[[#This Row],[Số HĐ]]))),"")</f>
        <v/>
      </c>
      <c r="K2231" s="192"/>
      <c r="L223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31" s="194"/>
    </row>
    <row r="2232" spans="1:13" ht="35.1" customHeight="1" x14ac:dyDescent="0.2">
      <c r="A2232" s="187"/>
      <c r="B2232" s="188"/>
      <c r="C2232" s="189" t="str">
        <f t="shared" si="53"/>
        <v/>
      </c>
      <c r="D2232" s="190"/>
      <c r="E2232" s="191" t="str">
        <f>IF(Table2[[#This Row],[Tên hàng hóa]]&lt;&gt;0,VLOOKUP(Table2[[#This Row],[Tên hàng hóa]],Table1[[Tên hàng hóa]:[Quy cách]],2,0),"")</f>
        <v/>
      </c>
      <c r="F2232" s="191" t="str">
        <f>IF(Table2[[#This Row],[Tên hàng hóa]]&lt;&gt;0,VLOOKUP(Table2[[#This Row],[Tên hàng hóa]],Table1[[Tên hàng hóa]:[ĐVT]],3,0),"")</f>
        <v/>
      </c>
      <c r="G2232" s="192"/>
      <c r="H2232" s="192"/>
      <c r="I2232" s="193" t="str">
        <f>IF(Table2[[#This Row],[Số lượng]]&lt;&gt;0,Table2[[#This Row],[Số lượng]]*Table2[[#This Row],[Đơn giá mua]],"")</f>
        <v/>
      </c>
      <c r="J2232" s="193" t="str">
        <f ca="1">IF(AND(Table2[[#This Row],[Tên hàng hóa]]&lt;&gt;0,D2233=""),SUM(OFFSET(Table2[[#This Row],[Thành tiền]],0,0,-COUNTIF(Table2[Số HĐ],Table2[[#This Row],[Số HĐ]]))),"")</f>
        <v/>
      </c>
      <c r="K2232" s="192"/>
      <c r="L22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32" s="194"/>
    </row>
    <row r="2233" spans="1:13" ht="35.1" customHeight="1" x14ac:dyDescent="0.2">
      <c r="A2233" s="187"/>
      <c r="B2233" s="188"/>
      <c r="C2233" s="189" t="str">
        <f t="shared" si="53"/>
        <v/>
      </c>
      <c r="D2233" s="190"/>
      <c r="E2233" s="191" t="str">
        <f>IF(Table2[[#This Row],[Tên hàng hóa]]&lt;&gt;0,VLOOKUP(Table2[[#This Row],[Tên hàng hóa]],Table1[[Tên hàng hóa]:[Quy cách]],2,0),"")</f>
        <v/>
      </c>
      <c r="F2233" s="191" t="str">
        <f>IF(Table2[[#This Row],[Tên hàng hóa]]&lt;&gt;0,VLOOKUP(Table2[[#This Row],[Tên hàng hóa]],Table1[[Tên hàng hóa]:[ĐVT]],3,0),"")</f>
        <v/>
      </c>
      <c r="G2233" s="192"/>
      <c r="H2233" s="192"/>
      <c r="I2233" s="193" t="str">
        <f>IF(Table2[[#This Row],[Số lượng]]&lt;&gt;0,Table2[[#This Row],[Số lượng]]*Table2[[#This Row],[Đơn giá mua]],"")</f>
        <v/>
      </c>
      <c r="J2233" s="193" t="str">
        <f ca="1">IF(AND(Table2[[#This Row],[Tên hàng hóa]]&lt;&gt;0,D2234=""),SUM(OFFSET(Table2[[#This Row],[Thành tiền]],0,0,-COUNTIF(Table2[Số HĐ],Table2[[#This Row],[Số HĐ]]))),"")</f>
        <v/>
      </c>
      <c r="K2233" s="192"/>
      <c r="L223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33" s="194"/>
    </row>
    <row r="2234" spans="1:13" ht="35.1" customHeight="1" x14ac:dyDescent="0.2">
      <c r="A2234" s="187"/>
      <c r="B2234" s="188"/>
      <c r="C2234" s="189" t="str">
        <f t="shared" si="53"/>
        <v/>
      </c>
      <c r="D2234" s="190"/>
      <c r="E2234" s="191" t="str">
        <f>IF(Table2[[#This Row],[Tên hàng hóa]]&lt;&gt;0,VLOOKUP(Table2[[#This Row],[Tên hàng hóa]],Table1[[Tên hàng hóa]:[Quy cách]],2,0),"")</f>
        <v/>
      </c>
      <c r="F2234" s="191" t="str">
        <f>IF(Table2[[#This Row],[Tên hàng hóa]]&lt;&gt;0,VLOOKUP(Table2[[#This Row],[Tên hàng hóa]],Table1[[Tên hàng hóa]:[ĐVT]],3,0),"")</f>
        <v/>
      </c>
      <c r="G2234" s="192"/>
      <c r="H2234" s="192"/>
      <c r="I2234" s="193" t="str">
        <f>IF(Table2[[#This Row],[Số lượng]]&lt;&gt;0,Table2[[#This Row],[Số lượng]]*Table2[[#This Row],[Đơn giá mua]],"")</f>
        <v/>
      </c>
      <c r="J2234" s="193" t="str">
        <f ca="1">IF(AND(Table2[[#This Row],[Tên hàng hóa]]&lt;&gt;0,D2235=""),SUM(OFFSET(Table2[[#This Row],[Thành tiền]],0,0,-COUNTIF(Table2[Số HĐ],Table2[[#This Row],[Số HĐ]]))),"")</f>
        <v/>
      </c>
      <c r="K2234" s="192"/>
      <c r="L22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34" s="194"/>
    </row>
    <row r="2235" spans="1:13" ht="35.1" customHeight="1" x14ac:dyDescent="0.2">
      <c r="A2235" s="187"/>
      <c r="B2235" s="188"/>
      <c r="C2235" s="189" t="str">
        <f t="shared" si="53"/>
        <v/>
      </c>
      <c r="D2235" s="190"/>
      <c r="E2235" s="191" t="str">
        <f>IF(Table2[[#This Row],[Tên hàng hóa]]&lt;&gt;0,VLOOKUP(Table2[[#This Row],[Tên hàng hóa]],Table1[[Tên hàng hóa]:[Quy cách]],2,0),"")</f>
        <v/>
      </c>
      <c r="F2235" s="191" t="str">
        <f>IF(Table2[[#This Row],[Tên hàng hóa]]&lt;&gt;0,VLOOKUP(Table2[[#This Row],[Tên hàng hóa]],Table1[[Tên hàng hóa]:[ĐVT]],3,0),"")</f>
        <v/>
      </c>
      <c r="G2235" s="192"/>
      <c r="H2235" s="192"/>
      <c r="I2235" s="193" t="str">
        <f>IF(Table2[[#This Row],[Số lượng]]&lt;&gt;0,Table2[[#This Row],[Số lượng]]*Table2[[#This Row],[Đơn giá mua]],"")</f>
        <v/>
      </c>
      <c r="J2235" s="193" t="str">
        <f ca="1">IF(AND(Table2[[#This Row],[Tên hàng hóa]]&lt;&gt;0,D2236=""),SUM(OFFSET(Table2[[#This Row],[Thành tiền]],0,0,-COUNTIF(Table2[Số HĐ],Table2[[#This Row],[Số HĐ]]))),"")</f>
        <v/>
      </c>
      <c r="K2235" s="192"/>
      <c r="L223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35" s="194"/>
    </row>
    <row r="2236" spans="1:13" ht="35.1" customHeight="1" x14ac:dyDescent="0.2">
      <c r="A2236" s="187"/>
      <c r="B2236" s="188"/>
      <c r="C2236" s="189" t="str">
        <f t="shared" si="53"/>
        <v/>
      </c>
      <c r="D2236" s="190"/>
      <c r="E2236" s="191" t="str">
        <f>IF(Table2[[#This Row],[Tên hàng hóa]]&lt;&gt;0,VLOOKUP(Table2[[#This Row],[Tên hàng hóa]],Table1[[Tên hàng hóa]:[Quy cách]],2,0),"")</f>
        <v/>
      </c>
      <c r="F2236" s="191" t="str">
        <f>IF(Table2[[#This Row],[Tên hàng hóa]]&lt;&gt;0,VLOOKUP(Table2[[#This Row],[Tên hàng hóa]],Table1[[Tên hàng hóa]:[ĐVT]],3,0),"")</f>
        <v/>
      </c>
      <c r="G2236" s="192"/>
      <c r="H2236" s="192"/>
      <c r="I2236" s="193" t="str">
        <f>IF(Table2[[#This Row],[Số lượng]]&lt;&gt;0,Table2[[#This Row],[Số lượng]]*Table2[[#This Row],[Đơn giá mua]],"")</f>
        <v/>
      </c>
      <c r="J2236" s="193" t="str">
        <f ca="1">IF(AND(Table2[[#This Row],[Tên hàng hóa]]&lt;&gt;0,D2237=""),SUM(OFFSET(Table2[[#This Row],[Thành tiền]],0,0,-COUNTIF(Table2[Số HĐ],Table2[[#This Row],[Số HĐ]]))),"")</f>
        <v/>
      </c>
      <c r="K2236" s="192"/>
      <c r="L22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36" s="194"/>
    </row>
    <row r="2237" spans="1:13" ht="35.1" customHeight="1" x14ac:dyDescent="0.2">
      <c r="A2237" s="187"/>
      <c r="B2237" s="188"/>
      <c r="C2237" s="189" t="str">
        <f t="shared" si="53"/>
        <v/>
      </c>
      <c r="D2237" s="190"/>
      <c r="E2237" s="191" t="str">
        <f>IF(Table2[[#This Row],[Tên hàng hóa]]&lt;&gt;0,VLOOKUP(Table2[[#This Row],[Tên hàng hóa]],Table1[[Tên hàng hóa]:[Quy cách]],2,0),"")</f>
        <v/>
      </c>
      <c r="F2237" s="191" t="str">
        <f>IF(Table2[[#This Row],[Tên hàng hóa]]&lt;&gt;0,VLOOKUP(Table2[[#This Row],[Tên hàng hóa]],Table1[[Tên hàng hóa]:[ĐVT]],3,0),"")</f>
        <v/>
      </c>
      <c r="G2237" s="192"/>
      <c r="H2237" s="192"/>
      <c r="I2237" s="193" t="str">
        <f>IF(Table2[[#This Row],[Số lượng]]&lt;&gt;0,Table2[[#This Row],[Số lượng]]*Table2[[#This Row],[Đơn giá mua]],"")</f>
        <v/>
      </c>
      <c r="J2237" s="193" t="str">
        <f ca="1">IF(AND(Table2[[#This Row],[Tên hàng hóa]]&lt;&gt;0,D2238=""),SUM(OFFSET(Table2[[#This Row],[Thành tiền]],0,0,-COUNTIF(Table2[Số HĐ],Table2[[#This Row],[Số HĐ]]))),"")</f>
        <v/>
      </c>
      <c r="K2237" s="192"/>
      <c r="L223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37" s="194"/>
    </row>
    <row r="2238" spans="1:13" ht="35.1" customHeight="1" x14ac:dyDescent="0.2">
      <c r="A2238" s="187"/>
      <c r="B2238" s="188"/>
      <c r="C2238" s="189" t="str">
        <f t="shared" si="53"/>
        <v/>
      </c>
      <c r="D2238" s="190"/>
      <c r="E2238" s="191" t="str">
        <f>IF(Table2[[#This Row],[Tên hàng hóa]]&lt;&gt;0,VLOOKUP(Table2[[#This Row],[Tên hàng hóa]],Table1[[Tên hàng hóa]:[Quy cách]],2,0),"")</f>
        <v/>
      </c>
      <c r="F2238" s="191" t="str">
        <f>IF(Table2[[#This Row],[Tên hàng hóa]]&lt;&gt;0,VLOOKUP(Table2[[#This Row],[Tên hàng hóa]],Table1[[Tên hàng hóa]:[ĐVT]],3,0),"")</f>
        <v/>
      </c>
      <c r="G2238" s="192"/>
      <c r="H2238" s="192"/>
      <c r="I2238" s="193" t="str">
        <f>IF(Table2[[#This Row],[Số lượng]]&lt;&gt;0,Table2[[#This Row],[Số lượng]]*Table2[[#This Row],[Đơn giá mua]],"")</f>
        <v/>
      </c>
      <c r="J2238" s="193" t="str">
        <f ca="1">IF(AND(Table2[[#This Row],[Tên hàng hóa]]&lt;&gt;0,D2239=""),SUM(OFFSET(Table2[[#This Row],[Thành tiền]],0,0,-COUNTIF(Table2[Số HĐ],Table2[[#This Row],[Số HĐ]]))),"")</f>
        <v/>
      </c>
      <c r="K2238" s="192"/>
      <c r="L22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38" s="194"/>
    </row>
    <row r="2239" spans="1:13" ht="35.1" customHeight="1" x14ac:dyDescent="0.2">
      <c r="A2239" s="187"/>
      <c r="B2239" s="188"/>
      <c r="C2239" s="189" t="str">
        <f t="shared" ref="C2239:C2302" si="54">IF(AND(D2239&lt;&gt;0,D2240=""),C2238,"")</f>
        <v/>
      </c>
      <c r="D2239" s="190"/>
      <c r="E2239" s="191" t="str">
        <f>IF(Table2[[#This Row],[Tên hàng hóa]]&lt;&gt;0,VLOOKUP(Table2[[#This Row],[Tên hàng hóa]],Table1[[Tên hàng hóa]:[Quy cách]],2,0),"")</f>
        <v/>
      </c>
      <c r="F2239" s="191" t="str">
        <f>IF(Table2[[#This Row],[Tên hàng hóa]]&lt;&gt;0,VLOOKUP(Table2[[#This Row],[Tên hàng hóa]],Table1[[Tên hàng hóa]:[ĐVT]],3,0),"")</f>
        <v/>
      </c>
      <c r="G2239" s="192"/>
      <c r="H2239" s="192"/>
      <c r="I2239" s="193" t="str">
        <f>IF(Table2[[#This Row],[Số lượng]]&lt;&gt;0,Table2[[#This Row],[Số lượng]]*Table2[[#This Row],[Đơn giá mua]],"")</f>
        <v/>
      </c>
      <c r="J2239" s="193" t="str">
        <f ca="1">IF(AND(Table2[[#This Row],[Tên hàng hóa]]&lt;&gt;0,D2240=""),SUM(OFFSET(Table2[[#This Row],[Thành tiền]],0,0,-COUNTIF(Table2[Số HĐ],Table2[[#This Row],[Số HĐ]]))),"")</f>
        <v/>
      </c>
      <c r="K2239" s="192"/>
      <c r="L22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39" s="194"/>
    </row>
    <row r="2240" spans="1:13" ht="35.1" customHeight="1" x14ac:dyDescent="0.2">
      <c r="A2240" s="187"/>
      <c r="B2240" s="188"/>
      <c r="C2240" s="189" t="str">
        <f t="shared" si="54"/>
        <v/>
      </c>
      <c r="D2240" s="190"/>
      <c r="E2240" s="191" t="str">
        <f>IF(Table2[[#This Row],[Tên hàng hóa]]&lt;&gt;0,VLOOKUP(Table2[[#This Row],[Tên hàng hóa]],Table1[[Tên hàng hóa]:[Quy cách]],2,0),"")</f>
        <v/>
      </c>
      <c r="F2240" s="191" t="str">
        <f>IF(Table2[[#This Row],[Tên hàng hóa]]&lt;&gt;0,VLOOKUP(Table2[[#This Row],[Tên hàng hóa]],Table1[[Tên hàng hóa]:[ĐVT]],3,0),"")</f>
        <v/>
      </c>
      <c r="G2240" s="192"/>
      <c r="H2240" s="192"/>
      <c r="I2240" s="193" t="str">
        <f>IF(Table2[[#This Row],[Số lượng]]&lt;&gt;0,Table2[[#This Row],[Số lượng]]*Table2[[#This Row],[Đơn giá mua]],"")</f>
        <v/>
      </c>
      <c r="J2240" s="193" t="str">
        <f ca="1">IF(AND(Table2[[#This Row],[Tên hàng hóa]]&lt;&gt;0,D2241=""),SUM(OFFSET(Table2[[#This Row],[Thành tiền]],0,0,-COUNTIF(Table2[Số HĐ],Table2[[#This Row],[Số HĐ]]))),"")</f>
        <v/>
      </c>
      <c r="K2240" s="192"/>
      <c r="L22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40" s="194"/>
    </row>
    <row r="2241" spans="1:13" ht="35.1" customHeight="1" x14ac:dyDescent="0.2">
      <c r="A2241" s="187"/>
      <c r="B2241" s="188"/>
      <c r="C2241" s="189" t="str">
        <f t="shared" si="54"/>
        <v/>
      </c>
      <c r="D2241" s="190"/>
      <c r="E2241" s="191" t="str">
        <f>IF(Table2[[#This Row],[Tên hàng hóa]]&lt;&gt;0,VLOOKUP(Table2[[#This Row],[Tên hàng hóa]],Table1[[Tên hàng hóa]:[Quy cách]],2,0),"")</f>
        <v/>
      </c>
      <c r="F2241" s="191" t="str">
        <f>IF(Table2[[#This Row],[Tên hàng hóa]]&lt;&gt;0,VLOOKUP(Table2[[#This Row],[Tên hàng hóa]],Table1[[Tên hàng hóa]:[ĐVT]],3,0),"")</f>
        <v/>
      </c>
      <c r="G2241" s="192"/>
      <c r="H2241" s="192"/>
      <c r="I2241" s="193" t="str">
        <f>IF(Table2[[#This Row],[Số lượng]]&lt;&gt;0,Table2[[#This Row],[Số lượng]]*Table2[[#This Row],[Đơn giá mua]],"")</f>
        <v/>
      </c>
      <c r="J2241" s="193" t="str">
        <f ca="1">IF(AND(Table2[[#This Row],[Tên hàng hóa]]&lt;&gt;0,D2242=""),SUM(OFFSET(Table2[[#This Row],[Thành tiền]],0,0,-COUNTIF(Table2[Số HĐ],Table2[[#This Row],[Số HĐ]]))),"")</f>
        <v/>
      </c>
      <c r="K2241" s="192"/>
      <c r="L22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41" s="194"/>
    </row>
    <row r="2242" spans="1:13" ht="35.1" customHeight="1" x14ac:dyDescent="0.2">
      <c r="A2242" s="187"/>
      <c r="B2242" s="188"/>
      <c r="C2242" s="189" t="str">
        <f t="shared" si="54"/>
        <v/>
      </c>
      <c r="D2242" s="190"/>
      <c r="E2242" s="191" t="str">
        <f>IF(Table2[[#This Row],[Tên hàng hóa]]&lt;&gt;0,VLOOKUP(Table2[[#This Row],[Tên hàng hóa]],Table1[[Tên hàng hóa]:[Quy cách]],2,0),"")</f>
        <v/>
      </c>
      <c r="F2242" s="191" t="str">
        <f>IF(Table2[[#This Row],[Tên hàng hóa]]&lt;&gt;0,VLOOKUP(Table2[[#This Row],[Tên hàng hóa]],Table1[[Tên hàng hóa]:[ĐVT]],3,0),"")</f>
        <v/>
      </c>
      <c r="G2242" s="192"/>
      <c r="H2242" s="192"/>
      <c r="I2242" s="193" t="str">
        <f>IF(Table2[[#This Row],[Số lượng]]&lt;&gt;0,Table2[[#This Row],[Số lượng]]*Table2[[#This Row],[Đơn giá mua]],"")</f>
        <v/>
      </c>
      <c r="J2242" s="193" t="str">
        <f ca="1">IF(AND(Table2[[#This Row],[Tên hàng hóa]]&lt;&gt;0,D2243=""),SUM(OFFSET(Table2[[#This Row],[Thành tiền]],0,0,-COUNTIF(Table2[Số HĐ],Table2[[#This Row],[Số HĐ]]))),"")</f>
        <v/>
      </c>
      <c r="K2242" s="192"/>
      <c r="L22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42" s="194"/>
    </row>
    <row r="2243" spans="1:13" ht="35.1" customHeight="1" x14ac:dyDescent="0.2">
      <c r="A2243" s="187"/>
      <c r="B2243" s="188"/>
      <c r="C2243" s="189" t="str">
        <f t="shared" si="54"/>
        <v/>
      </c>
      <c r="D2243" s="190"/>
      <c r="E2243" s="191" t="str">
        <f>IF(Table2[[#This Row],[Tên hàng hóa]]&lt;&gt;0,VLOOKUP(Table2[[#This Row],[Tên hàng hóa]],Table1[[Tên hàng hóa]:[Quy cách]],2,0),"")</f>
        <v/>
      </c>
      <c r="F2243" s="191" t="str">
        <f>IF(Table2[[#This Row],[Tên hàng hóa]]&lt;&gt;0,VLOOKUP(Table2[[#This Row],[Tên hàng hóa]],Table1[[Tên hàng hóa]:[ĐVT]],3,0),"")</f>
        <v/>
      </c>
      <c r="G2243" s="192"/>
      <c r="H2243" s="192"/>
      <c r="I2243" s="193" t="str">
        <f>IF(Table2[[#This Row],[Số lượng]]&lt;&gt;0,Table2[[#This Row],[Số lượng]]*Table2[[#This Row],[Đơn giá mua]],"")</f>
        <v/>
      </c>
      <c r="J2243" s="193" t="str">
        <f ca="1">IF(AND(Table2[[#This Row],[Tên hàng hóa]]&lt;&gt;0,D2244=""),SUM(OFFSET(Table2[[#This Row],[Thành tiền]],0,0,-COUNTIF(Table2[Số HĐ],Table2[[#This Row],[Số HĐ]]))),"")</f>
        <v/>
      </c>
      <c r="K2243" s="192"/>
      <c r="L224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43" s="194"/>
    </row>
    <row r="2244" spans="1:13" ht="35.1" customHeight="1" x14ac:dyDescent="0.2">
      <c r="A2244" s="187"/>
      <c r="B2244" s="188"/>
      <c r="C2244" s="189" t="str">
        <f t="shared" si="54"/>
        <v/>
      </c>
      <c r="D2244" s="190"/>
      <c r="E2244" s="191" t="str">
        <f>IF(Table2[[#This Row],[Tên hàng hóa]]&lt;&gt;0,VLOOKUP(Table2[[#This Row],[Tên hàng hóa]],Table1[[Tên hàng hóa]:[Quy cách]],2,0),"")</f>
        <v/>
      </c>
      <c r="F2244" s="191" t="str">
        <f>IF(Table2[[#This Row],[Tên hàng hóa]]&lt;&gt;0,VLOOKUP(Table2[[#This Row],[Tên hàng hóa]],Table1[[Tên hàng hóa]:[ĐVT]],3,0),"")</f>
        <v/>
      </c>
      <c r="G2244" s="192"/>
      <c r="H2244" s="192"/>
      <c r="I2244" s="193" t="str">
        <f>IF(Table2[[#This Row],[Số lượng]]&lt;&gt;0,Table2[[#This Row],[Số lượng]]*Table2[[#This Row],[Đơn giá mua]],"")</f>
        <v/>
      </c>
      <c r="J2244" s="193" t="str">
        <f ca="1">IF(AND(Table2[[#This Row],[Tên hàng hóa]]&lt;&gt;0,D2245=""),SUM(OFFSET(Table2[[#This Row],[Thành tiền]],0,0,-COUNTIF(Table2[Số HĐ],Table2[[#This Row],[Số HĐ]]))),"")</f>
        <v/>
      </c>
      <c r="K2244" s="192"/>
      <c r="L22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44" s="194"/>
    </row>
    <row r="2245" spans="1:13" ht="35.1" customHeight="1" x14ac:dyDescent="0.2">
      <c r="A2245" s="187"/>
      <c r="B2245" s="188"/>
      <c r="C2245" s="189" t="str">
        <f t="shared" si="54"/>
        <v/>
      </c>
      <c r="D2245" s="190"/>
      <c r="E2245" s="191" t="str">
        <f>IF(Table2[[#This Row],[Tên hàng hóa]]&lt;&gt;0,VLOOKUP(Table2[[#This Row],[Tên hàng hóa]],Table1[[Tên hàng hóa]:[Quy cách]],2,0),"")</f>
        <v/>
      </c>
      <c r="F2245" s="191" t="str">
        <f>IF(Table2[[#This Row],[Tên hàng hóa]]&lt;&gt;0,VLOOKUP(Table2[[#This Row],[Tên hàng hóa]],Table1[[Tên hàng hóa]:[ĐVT]],3,0),"")</f>
        <v/>
      </c>
      <c r="G2245" s="192"/>
      <c r="H2245" s="192"/>
      <c r="I2245" s="193" t="str">
        <f>IF(Table2[[#This Row],[Số lượng]]&lt;&gt;0,Table2[[#This Row],[Số lượng]]*Table2[[#This Row],[Đơn giá mua]],"")</f>
        <v/>
      </c>
      <c r="J2245" s="193" t="str">
        <f ca="1">IF(AND(Table2[[#This Row],[Tên hàng hóa]]&lt;&gt;0,D2246=""),SUM(OFFSET(Table2[[#This Row],[Thành tiền]],0,0,-COUNTIF(Table2[Số HĐ],Table2[[#This Row],[Số HĐ]]))),"")</f>
        <v/>
      </c>
      <c r="K2245" s="192"/>
      <c r="L224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45" s="194"/>
    </row>
    <row r="2246" spans="1:13" ht="35.1" customHeight="1" x14ac:dyDescent="0.2">
      <c r="A2246" s="187"/>
      <c r="B2246" s="188"/>
      <c r="C2246" s="189" t="str">
        <f t="shared" si="54"/>
        <v/>
      </c>
      <c r="D2246" s="190"/>
      <c r="E2246" s="191" t="str">
        <f>IF(Table2[[#This Row],[Tên hàng hóa]]&lt;&gt;0,VLOOKUP(Table2[[#This Row],[Tên hàng hóa]],Table1[[Tên hàng hóa]:[Quy cách]],2,0),"")</f>
        <v/>
      </c>
      <c r="F2246" s="191" t="str">
        <f>IF(Table2[[#This Row],[Tên hàng hóa]]&lt;&gt;0,VLOOKUP(Table2[[#This Row],[Tên hàng hóa]],Table1[[Tên hàng hóa]:[ĐVT]],3,0),"")</f>
        <v/>
      </c>
      <c r="G2246" s="192"/>
      <c r="H2246" s="192"/>
      <c r="I2246" s="193" t="str">
        <f>IF(Table2[[#This Row],[Số lượng]]&lt;&gt;0,Table2[[#This Row],[Số lượng]]*Table2[[#This Row],[Đơn giá mua]],"")</f>
        <v/>
      </c>
      <c r="J2246" s="193" t="str">
        <f ca="1">IF(AND(Table2[[#This Row],[Tên hàng hóa]]&lt;&gt;0,D2247=""),SUM(OFFSET(Table2[[#This Row],[Thành tiền]],0,0,-COUNTIF(Table2[Số HĐ],Table2[[#This Row],[Số HĐ]]))),"")</f>
        <v/>
      </c>
      <c r="K2246" s="192"/>
      <c r="L22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46" s="194"/>
    </row>
    <row r="2247" spans="1:13" ht="35.1" customHeight="1" x14ac:dyDescent="0.2">
      <c r="A2247" s="187"/>
      <c r="B2247" s="188"/>
      <c r="C2247" s="189" t="str">
        <f t="shared" si="54"/>
        <v/>
      </c>
      <c r="D2247" s="190"/>
      <c r="E2247" s="191" t="str">
        <f>IF(Table2[[#This Row],[Tên hàng hóa]]&lt;&gt;0,VLOOKUP(Table2[[#This Row],[Tên hàng hóa]],Table1[[Tên hàng hóa]:[Quy cách]],2,0),"")</f>
        <v/>
      </c>
      <c r="F2247" s="191" t="str">
        <f>IF(Table2[[#This Row],[Tên hàng hóa]]&lt;&gt;0,VLOOKUP(Table2[[#This Row],[Tên hàng hóa]],Table1[[Tên hàng hóa]:[ĐVT]],3,0),"")</f>
        <v/>
      </c>
      <c r="G2247" s="192"/>
      <c r="H2247" s="192"/>
      <c r="I2247" s="193" t="str">
        <f>IF(Table2[[#This Row],[Số lượng]]&lt;&gt;0,Table2[[#This Row],[Số lượng]]*Table2[[#This Row],[Đơn giá mua]],"")</f>
        <v/>
      </c>
      <c r="J2247" s="193" t="str">
        <f ca="1">IF(AND(Table2[[#This Row],[Tên hàng hóa]]&lt;&gt;0,D2248=""),SUM(OFFSET(Table2[[#This Row],[Thành tiền]],0,0,-COUNTIF(Table2[Số HĐ],Table2[[#This Row],[Số HĐ]]))),"")</f>
        <v/>
      </c>
      <c r="K2247" s="192"/>
      <c r="L22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47" s="194"/>
    </row>
    <row r="2248" spans="1:13" ht="35.1" customHeight="1" x14ac:dyDescent="0.2">
      <c r="A2248" s="187"/>
      <c r="B2248" s="188"/>
      <c r="C2248" s="189" t="str">
        <f t="shared" si="54"/>
        <v/>
      </c>
      <c r="D2248" s="190"/>
      <c r="E2248" s="191" t="str">
        <f>IF(Table2[[#This Row],[Tên hàng hóa]]&lt;&gt;0,VLOOKUP(Table2[[#This Row],[Tên hàng hóa]],Table1[[Tên hàng hóa]:[Quy cách]],2,0),"")</f>
        <v/>
      </c>
      <c r="F2248" s="191" t="str">
        <f>IF(Table2[[#This Row],[Tên hàng hóa]]&lt;&gt;0,VLOOKUP(Table2[[#This Row],[Tên hàng hóa]],Table1[[Tên hàng hóa]:[ĐVT]],3,0),"")</f>
        <v/>
      </c>
      <c r="G2248" s="192"/>
      <c r="H2248" s="192"/>
      <c r="I2248" s="193" t="str">
        <f>IF(Table2[[#This Row],[Số lượng]]&lt;&gt;0,Table2[[#This Row],[Số lượng]]*Table2[[#This Row],[Đơn giá mua]],"")</f>
        <v/>
      </c>
      <c r="J2248" s="193" t="str">
        <f ca="1">IF(AND(Table2[[#This Row],[Tên hàng hóa]]&lt;&gt;0,D2249=""),SUM(OFFSET(Table2[[#This Row],[Thành tiền]],0,0,-COUNTIF(Table2[Số HĐ],Table2[[#This Row],[Số HĐ]]))),"")</f>
        <v/>
      </c>
      <c r="K2248" s="192"/>
      <c r="L224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48" s="194"/>
    </row>
    <row r="2249" spans="1:13" ht="35.1" customHeight="1" x14ac:dyDescent="0.2">
      <c r="A2249" s="187"/>
      <c r="B2249" s="188"/>
      <c r="C2249" s="189" t="str">
        <f t="shared" si="54"/>
        <v/>
      </c>
      <c r="D2249" s="190"/>
      <c r="E2249" s="191" t="str">
        <f>IF(Table2[[#This Row],[Tên hàng hóa]]&lt;&gt;0,VLOOKUP(Table2[[#This Row],[Tên hàng hóa]],Table1[[Tên hàng hóa]:[Quy cách]],2,0),"")</f>
        <v/>
      </c>
      <c r="F2249" s="191" t="str">
        <f>IF(Table2[[#This Row],[Tên hàng hóa]]&lt;&gt;0,VLOOKUP(Table2[[#This Row],[Tên hàng hóa]],Table1[[Tên hàng hóa]:[ĐVT]],3,0),"")</f>
        <v/>
      </c>
      <c r="G2249" s="192"/>
      <c r="H2249" s="192"/>
      <c r="I2249" s="193" t="str">
        <f>IF(Table2[[#This Row],[Số lượng]]&lt;&gt;0,Table2[[#This Row],[Số lượng]]*Table2[[#This Row],[Đơn giá mua]],"")</f>
        <v/>
      </c>
      <c r="J2249" s="193" t="str">
        <f ca="1">IF(AND(Table2[[#This Row],[Tên hàng hóa]]&lt;&gt;0,D2250=""),SUM(OFFSET(Table2[[#This Row],[Thành tiền]],0,0,-COUNTIF(Table2[Số HĐ],Table2[[#This Row],[Số HĐ]]))),"")</f>
        <v/>
      </c>
      <c r="K2249" s="192"/>
      <c r="L22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49" s="194"/>
    </row>
    <row r="2250" spans="1:13" ht="35.1" customHeight="1" x14ac:dyDescent="0.2">
      <c r="A2250" s="187"/>
      <c r="B2250" s="188"/>
      <c r="C2250" s="189" t="str">
        <f t="shared" si="54"/>
        <v/>
      </c>
      <c r="D2250" s="190"/>
      <c r="E2250" s="191" t="str">
        <f>IF(Table2[[#This Row],[Tên hàng hóa]]&lt;&gt;0,VLOOKUP(Table2[[#This Row],[Tên hàng hóa]],Table1[[Tên hàng hóa]:[Quy cách]],2,0),"")</f>
        <v/>
      </c>
      <c r="F2250" s="191" t="str">
        <f>IF(Table2[[#This Row],[Tên hàng hóa]]&lt;&gt;0,VLOOKUP(Table2[[#This Row],[Tên hàng hóa]],Table1[[Tên hàng hóa]:[ĐVT]],3,0),"")</f>
        <v/>
      </c>
      <c r="G2250" s="192"/>
      <c r="H2250" s="192"/>
      <c r="I2250" s="193" t="str">
        <f>IF(Table2[[#This Row],[Số lượng]]&lt;&gt;0,Table2[[#This Row],[Số lượng]]*Table2[[#This Row],[Đơn giá mua]],"")</f>
        <v/>
      </c>
      <c r="J2250" s="193" t="str">
        <f ca="1">IF(AND(Table2[[#This Row],[Tên hàng hóa]]&lt;&gt;0,D2251=""),SUM(OFFSET(Table2[[#This Row],[Thành tiền]],0,0,-COUNTIF(Table2[Số HĐ],Table2[[#This Row],[Số HĐ]]))),"")</f>
        <v/>
      </c>
      <c r="K2250" s="192"/>
      <c r="L22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50" s="194"/>
    </row>
    <row r="2251" spans="1:13" ht="35.1" customHeight="1" x14ac:dyDescent="0.2">
      <c r="A2251" s="187"/>
      <c r="B2251" s="188"/>
      <c r="C2251" s="189" t="str">
        <f t="shared" si="54"/>
        <v/>
      </c>
      <c r="D2251" s="190"/>
      <c r="E2251" s="191" t="str">
        <f>IF(Table2[[#This Row],[Tên hàng hóa]]&lt;&gt;0,VLOOKUP(Table2[[#This Row],[Tên hàng hóa]],Table1[[Tên hàng hóa]:[Quy cách]],2,0),"")</f>
        <v/>
      </c>
      <c r="F2251" s="191" t="str">
        <f>IF(Table2[[#This Row],[Tên hàng hóa]]&lt;&gt;0,VLOOKUP(Table2[[#This Row],[Tên hàng hóa]],Table1[[Tên hàng hóa]:[ĐVT]],3,0),"")</f>
        <v/>
      </c>
      <c r="G2251" s="192"/>
      <c r="H2251" s="192"/>
      <c r="I2251" s="193" t="str">
        <f>IF(Table2[[#This Row],[Số lượng]]&lt;&gt;0,Table2[[#This Row],[Số lượng]]*Table2[[#This Row],[Đơn giá mua]],"")</f>
        <v/>
      </c>
      <c r="J2251" s="193" t="str">
        <f ca="1">IF(AND(Table2[[#This Row],[Tên hàng hóa]]&lt;&gt;0,D2252=""),SUM(OFFSET(Table2[[#This Row],[Thành tiền]],0,0,-COUNTIF(Table2[Số HĐ],Table2[[#This Row],[Số HĐ]]))),"")</f>
        <v/>
      </c>
      <c r="K2251" s="192"/>
      <c r="L22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51" s="194"/>
    </row>
    <row r="2252" spans="1:13" ht="35.1" customHeight="1" x14ac:dyDescent="0.2">
      <c r="A2252" s="187"/>
      <c r="B2252" s="188"/>
      <c r="C2252" s="189" t="str">
        <f t="shared" si="54"/>
        <v/>
      </c>
      <c r="D2252" s="190"/>
      <c r="E2252" s="191" t="str">
        <f>IF(Table2[[#This Row],[Tên hàng hóa]]&lt;&gt;0,VLOOKUP(Table2[[#This Row],[Tên hàng hóa]],Table1[[Tên hàng hóa]:[Quy cách]],2,0),"")</f>
        <v/>
      </c>
      <c r="F2252" s="191" t="str">
        <f>IF(Table2[[#This Row],[Tên hàng hóa]]&lt;&gt;0,VLOOKUP(Table2[[#This Row],[Tên hàng hóa]],Table1[[Tên hàng hóa]:[ĐVT]],3,0),"")</f>
        <v/>
      </c>
      <c r="G2252" s="192"/>
      <c r="H2252" s="192"/>
      <c r="I2252" s="193" t="str">
        <f>IF(Table2[[#This Row],[Số lượng]]&lt;&gt;0,Table2[[#This Row],[Số lượng]]*Table2[[#This Row],[Đơn giá mua]],"")</f>
        <v/>
      </c>
      <c r="J2252" s="193" t="str">
        <f ca="1">IF(AND(Table2[[#This Row],[Tên hàng hóa]]&lt;&gt;0,D2253=""),SUM(OFFSET(Table2[[#This Row],[Thành tiền]],0,0,-COUNTIF(Table2[Số HĐ],Table2[[#This Row],[Số HĐ]]))),"")</f>
        <v/>
      </c>
      <c r="K2252" s="192"/>
      <c r="L22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52" s="194"/>
    </row>
    <row r="2253" spans="1:13" ht="35.1" customHeight="1" x14ac:dyDescent="0.2">
      <c r="A2253" s="187"/>
      <c r="B2253" s="188"/>
      <c r="C2253" s="189" t="str">
        <f t="shared" si="54"/>
        <v/>
      </c>
      <c r="D2253" s="190"/>
      <c r="E2253" s="191" t="str">
        <f>IF(Table2[[#This Row],[Tên hàng hóa]]&lt;&gt;0,VLOOKUP(Table2[[#This Row],[Tên hàng hóa]],Table1[[Tên hàng hóa]:[Quy cách]],2,0),"")</f>
        <v/>
      </c>
      <c r="F2253" s="191" t="str">
        <f>IF(Table2[[#This Row],[Tên hàng hóa]]&lt;&gt;0,VLOOKUP(Table2[[#This Row],[Tên hàng hóa]],Table1[[Tên hàng hóa]:[ĐVT]],3,0),"")</f>
        <v/>
      </c>
      <c r="G2253" s="192"/>
      <c r="H2253" s="192"/>
      <c r="I2253" s="193" t="str">
        <f>IF(Table2[[#This Row],[Số lượng]]&lt;&gt;0,Table2[[#This Row],[Số lượng]]*Table2[[#This Row],[Đơn giá mua]],"")</f>
        <v/>
      </c>
      <c r="J2253" s="193" t="str">
        <f ca="1">IF(AND(Table2[[#This Row],[Tên hàng hóa]]&lt;&gt;0,D2254=""),SUM(OFFSET(Table2[[#This Row],[Thành tiền]],0,0,-COUNTIF(Table2[Số HĐ],Table2[[#This Row],[Số HĐ]]))),"")</f>
        <v/>
      </c>
      <c r="K2253" s="192"/>
      <c r="L22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53" s="194"/>
    </row>
    <row r="2254" spans="1:13" ht="35.1" customHeight="1" x14ac:dyDescent="0.2">
      <c r="A2254" s="187"/>
      <c r="B2254" s="188"/>
      <c r="C2254" s="189" t="str">
        <f t="shared" si="54"/>
        <v/>
      </c>
      <c r="D2254" s="190"/>
      <c r="E2254" s="191" t="str">
        <f>IF(Table2[[#This Row],[Tên hàng hóa]]&lt;&gt;0,VLOOKUP(Table2[[#This Row],[Tên hàng hóa]],Table1[[Tên hàng hóa]:[Quy cách]],2,0),"")</f>
        <v/>
      </c>
      <c r="F2254" s="191" t="str">
        <f>IF(Table2[[#This Row],[Tên hàng hóa]]&lt;&gt;0,VLOOKUP(Table2[[#This Row],[Tên hàng hóa]],Table1[[Tên hàng hóa]:[ĐVT]],3,0),"")</f>
        <v/>
      </c>
      <c r="G2254" s="192"/>
      <c r="H2254" s="192"/>
      <c r="I2254" s="193" t="str">
        <f>IF(Table2[[#This Row],[Số lượng]]&lt;&gt;0,Table2[[#This Row],[Số lượng]]*Table2[[#This Row],[Đơn giá mua]],"")</f>
        <v/>
      </c>
      <c r="J2254" s="193" t="str">
        <f ca="1">IF(AND(Table2[[#This Row],[Tên hàng hóa]]&lt;&gt;0,D2255=""),SUM(OFFSET(Table2[[#This Row],[Thành tiền]],0,0,-COUNTIF(Table2[Số HĐ],Table2[[#This Row],[Số HĐ]]))),"")</f>
        <v/>
      </c>
      <c r="K2254" s="192"/>
      <c r="L225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54" s="194"/>
    </row>
    <row r="2255" spans="1:13" ht="35.1" customHeight="1" x14ac:dyDescent="0.2">
      <c r="A2255" s="187"/>
      <c r="B2255" s="188"/>
      <c r="C2255" s="189" t="str">
        <f t="shared" si="54"/>
        <v/>
      </c>
      <c r="D2255" s="190"/>
      <c r="E2255" s="191" t="str">
        <f>IF(Table2[[#This Row],[Tên hàng hóa]]&lt;&gt;0,VLOOKUP(Table2[[#This Row],[Tên hàng hóa]],Table1[[Tên hàng hóa]:[Quy cách]],2,0),"")</f>
        <v/>
      </c>
      <c r="F2255" s="191" t="str">
        <f>IF(Table2[[#This Row],[Tên hàng hóa]]&lt;&gt;0,VLOOKUP(Table2[[#This Row],[Tên hàng hóa]],Table1[[Tên hàng hóa]:[ĐVT]],3,0),"")</f>
        <v/>
      </c>
      <c r="G2255" s="192"/>
      <c r="H2255" s="192"/>
      <c r="I2255" s="193" t="str">
        <f>IF(Table2[[#This Row],[Số lượng]]&lt;&gt;0,Table2[[#This Row],[Số lượng]]*Table2[[#This Row],[Đơn giá mua]],"")</f>
        <v/>
      </c>
      <c r="J2255" s="193" t="str">
        <f ca="1">IF(AND(Table2[[#This Row],[Tên hàng hóa]]&lt;&gt;0,D2256=""),SUM(OFFSET(Table2[[#This Row],[Thành tiền]],0,0,-COUNTIF(Table2[Số HĐ],Table2[[#This Row],[Số HĐ]]))),"")</f>
        <v/>
      </c>
      <c r="K2255" s="192"/>
      <c r="L22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55" s="194"/>
    </row>
    <row r="2256" spans="1:13" ht="35.1" customHeight="1" x14ac:dyDescent="0.2">
      <c r="A2256" s="187"/>
      <c r="B2256" s="188"/>
      <c r="C2256" s="189" t="str">
        <f t="shared" si="54"/>
        <v/>
      </c>
      <c r="D2256" s="190"/>
      <c r="E2256" s="191" t="str">
        <f>IF(Table2[[#This Row],[Tên hàng hóa]]&lt;&gt;0,VLOOKUP(Table2[[#This Row],[Tên hàng hóa]],Table1[[Tên hàng hóa]:[Quy cách]],2,0),"")</f>
        <v/>
      </c>
      <c r="F2256" s="191" t="str">
        <f>IF(Table2[[#This Row],[Tên hàng hóa]]&lt;&gt;0,VLOOKUP(Table2[[#This Row],[Tên hàng hóa]],Table1[[Tên hàng hóa]:[ĐVT]],3,0),"")</f>
        <v/>
      </c>
      <c r="G2256" s="192"/>
      <c r="H2256" s="192"/>
      <c r="I2256" s="193" t="str">
        <f>IF(Table2[[#This Row],[Số lượng]]&lt;&gt;0,Table2[[#This Row],[Số lượng]]*Table2[[#This Row],[Đơn giá mua]],"")</f>
        <v/>
      </c>
      <c r="J2256" s="193" t="str">
        <f ca="1">IF(AND(Table2[[#This Row],[Tên hàng hóa]]&lt;&gt;0,D2257=""),SUM(OFFSET(Table2[[#This Row],[Thành tiền]],0,0,-COUNTIF(Table2[Số HĐ],Table2[[#This Row],[Số HĐ]]))),"")</f>
        <v/>
      </c>
      <c r="K2256" s="192"/>
      <c r="L225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56" s="194"/>
    </row>
    <row r="2257" spans="1:13" ht="35.1" customHeight="1" x14ac:dyDescent="0.2">
      <c r="A2257" s="187"/>
      <c r="B2257" s="188"/>
      <c r="C2257" s="189" t="str">
        <f t="shared" si="54"/>
        <v/>
      </c>
      <c r="D2257" s="190"/>
      <c r="E2257" s="191" t="str">
        <f>IF(Table2[[#This Row],[Tên hàng hóa]]&lt;&gt;0,VLOOKUP(Table2[[#This Row],[Tên hàng hóa]],Table1[[Tên hàng hóa]:[Quy cách]],2,0),"")</f>
        <v/>
      </c>
      <c r="F2257" s="191" t="str">
        <f>IF(Table2[[#This Row],[Tên hàng hóa]]&lt;&gt;0,VLOOKUP(Table2[[#This Row],[Tên hàng hóa]],Table1[[Tên hàng hóa]:[ĐVT]],3,0),"")</f>
        <v/>
      </c>
      <c r="G2257" s="192"/>
      <c r="H2257" s="192"/>
      <c r="I2257" s="193" t="str">
        <f>IF(Table2[[#This Row],[Số lượng]]&lt;&gt;0,Table2[[#This Row],[Số lượng]]*Table2[[#This Row],[Đơn giá mua]],"")</f>
        <v/>
      </c>
      <c r="J2257" s="193" t="str">
        <f ca="1">IF(AND(Table2[[#This Row],[Tên hàng hóa]]&lt;&gt;0,D2258=""),SUM(OFFSET(Table2[[#This Row],[Thành tiền]],0,0,-COUNTIF(Table2[Số HĐ],Table2[[#This Row],[Số HĐ]]))),"")</f>
        <v/>
      </c>
      <c r="K2257" s="192"/>
      <c r="L22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57" s="194"/>
    </row>
    <row r="2258" spans="1:13" ht="35.1" customHeight="1" x14ac:dyDescent="0.2">
      <c r="A2258" s="187"/>
      <c r="B2258" s="188"/>
      <c r="C2258" s="189" t="str">
        <f t="shared" si="54"/>
        <v/>
      </c>
      <c r="D2258" s="190"/>
      <c r="E2258" s="191" t="str">
        <f>IF(Table2[[#This Row],[Tên hàng hóa]]&lt;&gt;0,VLOOKUP(Table2[[#This Row],[Tên hàng hóa]],Table1[[Tên hàng hóa]:[Quy cách]],2,0),"")</f>
        <v/>
      </c>
      <c r="F2258" s="191" t="str">
        <f>IF(Table2[[#This Row],[Tên hàng hóa]]&lt;&gt;0,VLOOKUP(Table2[[#This Row],[Tên hàng hóa]],Table1[[Tên hàng hóa]:[ĐVT]],3,0),"")</f>
        <v/>
      </c>
      <c r="G2258" s="192"/>
      <c r="H2258" s="192"/>
      <c r="I2258" s="193" t="str">
        <f>IF(Table2[[#This Row],[Số lượng]]&lt;&gt;0,Table2[[#This Row],[Số lượng]]*Table2[[#This Row],[Đơn giá mua]],"")</f>
        <v/>
      </c>
      <c r="J2258" s="193" t="str">
        <f ca="1">IF(AND(Table2[[#This Row],[Tên hàng hóa]]&lt;&gt;0,D2259=""),SUM(OFFSET(Table2[[#This Row],[Thành tiền]],0,0,-COUNTIF(Table2[Số HĐ],Table2[[#This Row],[Số HĐ]]))),"")</f>
        <v/>
      </c>
      <c r="K2258" s="192"/>
      <c r="L225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58" s="194"/>
    </row>
    <row r="2259" spans="1:13" ht="35.1" customHeight="1" x14ac:dyDescent="0.2">
      <c r="A2259" s="187"/>
      <c r="B2259" s="188"/>
      <c r="C2259" s="189" t="str">
        <f t="shared" si="54"/>
        <v/>
      </c>
      <c r="D2259" s="190"/>
      <c r="E2259" s="191" t="str">
        <f>IF(Table2[[#This Row],[Tên hàng hóa]]&lt;&gt;0,VLOOKUP(Table2[[#This Row],[Tên hàng hóa]],Table1[[Tên hàng hóa]:[Quy cách]],2,0),"")</f>
        <v/>
      </c>
      <c r="F2259" s="191" t="str">
        <f>IF(Table2[[#This Row],[Tên hàng hóa]]&lt;&gt;0,VLOOKUP(Table2[[#This Row],[Tên hàng hóa]],Table1[[Tên hàng hóa]:[ĐVT]],3,0),"")</f>
        <v/>
      </c>
      <c r="G2259" s="192"/>
      <c r="H2259" s="192"/>
      <c r="I2259" s="193" t="str">
        <f>IF(Table2[[#This Row],[Số lượng]]&lt;&gt;0,Table2[[#This Row],[Số lượng]]*Table2[[#This Row],[Đơn giá mua]],"")</f>
        <v/>
      </c>
      <c r="J2259" s="193" t="str">
        <f ca="1">IF(AND(Table2[[#This Row],[Tên hàng hóa]]&lt;&gt;0,D2260=""),SUM(OFFSET(Table2[[#This Row],[Thành tiền]],0,0,-COUNTIF(Table2[Số HĐ],Table2[[#This Row],[Số HĐ]]))),"")</f>
        <v/>
      </c>
      <c r="K2259" s="192"/>
      <c r="L22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59" s="194"/>
    </row>
    <row r="2260" spans="1:13" ht="35.1" customHeight="1" x14ac:dyDescent="0.2">
      <c r="A2260" s="187"/>
      <c r="B2260" s="188"/>
      <c r="C2260" s="189" t="str">
        <f t="shared" si="54"/>
        <v/>
      </c>
      <c r="D2260" s="190"/>
      <c r="E2260" s="191" t="str">
        <f>IF(Table2[[#This Row],[Tên hàng hóa]]&lt;&gt;0,VLOOKUP(Table2[[#This Row],[Tên hàng hóa]],Table1[[Tên hàng hóa]:[Quy cách]],2,0),"")</f>
        <v/>
      </c>
      <c r="F2260" s="191" t="str">
        <f>IF(Table2[[#This Row],[Tên hàng hóa]]&lt;&gt;0,VLOOKUP(Table2[[#This Row],[Tên hàng hóa]],Table1[[Tên hàng hóa]:[ĐVT]],3,0),"")</f>
        <v/>
      </c>
      <c r="G2260" s="192"/>
      <c r="H2260" s="192"/>
      <c r="I2260" s="193" t="str">
        <f>IF(Table2[[#This Row],[Số lượng]]&lt;&gt;0,Table2[[#This Row],[Số lượng]]*Table2[[#This Row],[Đơn giá mua]],"")</f>
        <v/>
      </c>
      <c r="J2260" s="193" t="str">
        <f ca="1">IF(AND(Table2[[#This Row],[Tên hàng hóa]]&lt;&gt;0,D2261=""),SUM(OFFSET(Table2[[#This Row],[Thành tiền]],0,0,-COUNTIF(Table2[Số HĐ],Table2[[#This Row],[Số HĐ]]))),"")</f>
        <v/>
      </c>
      <c r="K2260" s="192"/>
      <c r="L226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60" s="194"/>
    </row>
    <row r="2261" spans="1:13" ht="35.1" customHeight="1" x14ac:dyDescent="0.2">
      <c r="A2261" s="187"/>
      <c r="B2261" s="188"/>
      <c r="C2261" s="189" t="str">
        <f t="shared" si="54"/>
        <v/>
      </c>
      <c r="D2261" s="190"/>
      <c r="E2261" s="191" t="str">
        <f>IF(Table2[[#This Row],[Tên hàng hóa]]&lt;&gt;0,VLOOKUP(Table2[[#This Row],[Tên hàng hóa]],Table1[[Tên hàng hóa]:[Quy cách]],2,0),"")</f>
        <v/>
      </c>
      <c r="F2261" s="191" t="str">
        <f>IF(Table2[[#This Row],[Tên hàng hóa]]&lt;&gt;0,VLOOKUP(Table2[[#This Row],[Tên hàng hóa]],Table1[[Tên hàng hóa]:[ĐVT]],3,0),"")</f>
        <v/>
      </c>
      <c r="G2261" s="192"/>
      <c r="H2261" s="192"/>
      <c r="I2261" s="193" t="str">
        <f>IF(Table2[[#This Row],[Số lượng]]&lt;&gt;0,Table2[[#This Row],[Số lượng]]*Table2[[#This Row],[Đơn giá mua]],"")</f>
        <v/>
      </c>
      <c r="J2261" s="193" t="str">
        <f ca="1">IF(AND(Table2[[#This Row],[Tên hàng hóa]]&lt;&gt;0,D2262=""),SUM(OFFSET(Table2[[#This Row],[Thành tiền]],0,0,-COUNTIF(Table2[Số HĐ],Table2[[#This Row],[Số HĐ]]))),"")</f>
        <v/>
      </c>
      <c r="K2261" s="192"/>
      <c r="L22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61" s="194"/>
    </row>
    <row r="2262" spans="1:13" ht="35.1" customHeight="1" x14ac:dyDescent="0.2">
      <c r="A2262" s="187"/>
      <c r="B2262" s="188"/>
      <c r="C2262" s="189" t="str">
        <f t="shared" si="54"/>
        <v/>
      </c>
      <c r="D2262" s="190"/>
      <c r="E2262" s="191" t="str">
        <f>IF(Table2[[#This Row],[Tên hàng hóa]]&lt;&gt;0,VLOOKUP(Table2[[#This Row],[Tên hàng hóa]],Table1[[Tên hàng hóa]:[Quy cách]],2,0),"")</f>
        <v/>
      </c>
      <c r="F2262" s="191" t="str">
        <f>IF(Table2[[#This Row],[Tên hàng hóa]]&lt;&gt;0,VLOOKUP(Table2[[#This Row],[Tên hàng hóa]],Table1[[Tên hàng hóa]:[ĐVT]],3,0),"")</f>
        <v/>
      </c>
      <c r="G2262" s="192"/>
      <c r="H2262" s="192"/>
      <c r="I2262" s="193" t="str">
        <f>IF(Table2[[#This Row],[Số lượng]]&lt;&gt;0,Table2[[#This Row],[Số lượng]]*Table2[[#This Row],[Đơn giá mua]],"")</f>
        <v/>
      </c>
      <c r="J2262" s="193" t="str">
        <f ca="1">IF(AND(Table2[[#This Row],[Tên hàng hóa]]&lt;&gt;0,D2263=""),SUM(OFFSET(Table2[[#This Row],[Thành tiền]],0,0,-COUNTIF(Table2[Số HĐ],Table2[[#This Row],[Số HĐ]]))),"")</f>
        <v/>
      </c>
      <c r="K2262" s="192"/>
      <c r="L22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62" s="194"/>
    </row>
    <row r="2263" spans="1:13" ht="35.1" customHeight="1" x14ac:dyDescent="0.2">
      <c r="A2263" s="187"/>
      <c r="B2263" s="188"/>
      <c r="C2263" s="189" t="str">
        <f t="shared" si="54"/>
        <v/>
      </c>
      <c r="D2263" s="190"/>
      <c r="E2263" s="191" t="str">
        <f>IF(Table2[[#This Row],[Tên hàng hóa]]&lt;&gt;0,VLOOKUP(Table2[[#This Row],[Tên hàng hóa]],Table1[[Tên hàng hóa]:[Quy cách]],2,0),"")</f>
        <v/>
      </c>
      <c r="F2263" s="191" t="str">
        <f>IF(Table2[[#This Row],[Tên hàng hóa]]&lt;&gt;0,VLOOKUP(Table2[[#This Row],[Tên hàng hóa]],Table1[[Tên hàng hóa]:[ĐVT]],3,0),"")</f>
        <v/>
      </c>
      <c r="G2263" s="192"/>
      <c r="H2263" s="192"/>
      <c r="I2263" s="193" t="str">
        <f>IF(Table2[[#This Row],[Số lượng]]&lt;&gt;0,Table2[[#This Row],[Số lượng]]*Table2[[#This Row],[Đơn giá mua]],"")</f>
        <v/>
      </c>
      <c r="J2263" s="193" t="str">
        <f ca="1">IF(AND(Table2[[#This Row],[Tên hàng hóa]]&lt;&gt;0,D2264=""),SUM(OFFSET(Table2[[#This Row],[Thành tiền]],0,0,-COUNTIF(Table2[Số HĐ],Table2[[#This Row],[Số HĐ]]))),"")</f>
        <v/>
      </c>
      <c r="K2263" s="192"/>
      <c r="L226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63" s="194"/>
    </row>
    <row r="2264" spans="1:13" ht="35.1" customHeight="1" x14ac:dyDescent="0.2">
      <c r="A2264" s="187"/>
      <c r="B2264" s="188"/>
      <c r="C2264" s="189" t="str">
        <f t="shared" si="54"/>
        <v/>
      </c>
      <c r="D2264" s="190"/>
      <c r="E2264" s="191" t="str">
        <f>IF(Table2[[#This Row],[Tên hàng hóa]]&lt;&gt;0,VLOOKUP(Table2[[#This Row],[Tên hàng hóa]],Table1[[Tên hàng hóa]:[Quy cách]],2,0),"")</f>
        <v/>
      </c>
      <c r="F2264" s="191" t="str">
        <f>IF(Table2[[#This Row],[Tên hàng hóa]]&lt;&gt;0,VLOOKUP(Table2[[#This Row],[Tên hàng hóa]],Table1[[Tên hàng hóa]:[ĐVT]],3,0),"")</f>
        <v/>
      </c>
      <c r="G2264" s="192"/>
      <c r="H2264" s="192"/>
      <c r="I2264" s="193" t="str">
        <f>IF(Table2[[#This Row],[Số lượng]]&lt;&gt;0,Table2[[#This Row],[Số lượng]]*Table2[[#This Row],[Đơn giá mua]],"")</f>
        <v/>
      </c>
      <c r="J2264" s="193" t="str">
        <f ca="1">IF(AND(Table2[[#This Row],[Tên hàng hóa]]&lt;&gt;0,D2265=""),SUM(OFFSET(Table2[[#This Row],[Thành tiền]],0,0,-COUNTIF(Table2[Số HĐ],Table2[[#This Row],[Số HĐ]]))),"")</f>
        <v/>
      </c>
      <c r="K2264" s="192"/>
      <c r="L22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64" s="194"/>
    </row>
    <row r="2265" spans="1:13" ht="35.1" customHeight="1" x14ac:dyDescent="0.2">
      <c r="A2265" s="187"/>
      <c r="B2265" s="188"/>
      <c r="C2265" s="189" t="str">
        <f t="shared" si="54"/>
        <v/>
      </c>
      <c r="D2265" s="190"/>
      <c r="E2265" s="191" t="str">
        <f>IF(Table2[[#This Row],[Tên hàng hóa]]&lt;&gt;0,VLOOKUP(Table2[[#This Row],[Tên hàng hóa]],Table1[[Tên hàng hóa]:[Quy cách]],2,0),"")</f>
        <v/>
      </c>
      <c r="F2265" s="191" t="str">
        <f>IF(Table2[[#This Row],[Tên hàng hóa]]&lt;&gt;0,VLOOKUP(Table2[[#This Row],[Tên hàng hóa]],Table1[[Tên hàng hóa]:[ĐVT]],3,0),"")</f>
        <v/>
      </c>
      <c r="G2265" s="192"/>
      <c r="H2265" s="192"/>
      <c r="I2265" s="193" t="str">
        <f>IF(Table2[[#This Row],[Số lượng]]&lt;&gt;0,Table2[[#This Row],[Số lượng]]*Table2[[#This Row],[Đơn giá mua]],"")</f>
        <v/>
      </c>
      <c r="J2265" s="193" t="str">
        <f ca="1">IF(AND(Table2[[#This Row],[Tên hàng hóa]]&lt;&gt;0,D2266=""),SUM(OFFSET(Table2[[#This Row],[Thành tiền]],0,0,-COUNTIF(Table2[Số HĐ],Table2[[#This Row],[Số HĐ]]))),"")</f>
        <v/>
      </c>
      <c r="K2265" s="192"/>
      <c r="L22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65" s="194"/>
    </row>
    <row r="2266" spans="1:13" ht="35.1" customHeight="1" x14ac:dyDescent="0.2">
      <c r="A2266" s="187"/>
      <c r="B2266" s="188"/>
      <c r="C2266" s="189" t="str">
        <f t="shared" si="54"/>
        <v/>
      </c>
      <c r="D2266" s="190"/>
      <c r="E2266" s="191" t="str">
        <f>IF(Table2[[#This Row],[Tên hàng hóa]]&lt;&gt;0,VLOOKUP(Table2[[#This Row],[Tên hàng hóa]],Table1[[Tên hàng hóa]:[Quy cách]],2,0),"")</f>
        <v/>
      </c>
      <c r="F2266" s="191" t="str">
        <f>IF(Table2[[#This Row],[Tên hàng hóa]]&lt;&gt;0,VLOOKUP(Table2[[#This Row],[Tên hàng hóa]],Table1[[Tên hàng hóa]:[ĐVT]],3,0),"")</f>
        <v/>
      </c>
      <c r="G2266" s="192"/>
      <c r="H2266" s="192"/>
      <c r="I2266" s="193" t="str">
        <f>IF(Table2[[#This Row],[Số lượng]]&lt;&gt;0,Table2[[#This Row],[Số lượng]]*Table2[[#This Row],[Đơn giá mua]],"")</f>
        <v/>
      </c>
      <c r="J2266" s="193" t="str">
        <f ca="1">IF(AND(Table2[[#This Row],[Tên hàng hóa]]&lt;&gt;0,D2267=""),SUM(OFFSET(Table2[[#This Row],[Thành tiền]],0,0,-COUNTIF(Table2[Số HĐ],Table2[[#This Row],[Số HĐ]]))),"")</f>
        <v/>
      </c>
      <c r="K2266" s="192"/>
      <c r="L22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66" s="194"/>
    </row>
    <row r="2267" spans="1:13" ht="35.1" customHeight="1" x14ac:dyDescent="0.2">
      <c r="A2267" s="187"/>
      <c r="B2267" s="188"/>
      <c r="C2267" s="189" t="str">
        <f t="shared" si="54"/>
        <v/>
      </c>
      <c r="D2267" s="190"/>
      <c r="E2267" s="191" t="str">
        <f>IF(Table2[[#This Row],[Tên hàng hóa]]&lt;&gt;0,VLOOKUP(Table2[[#This Row],[Tên hàng hóa]],Table1[[Tên hàng hóa]:[Quy cách]],2,0),"")</f>
        <v/>
      </c>
      <c r="F2267" s="191" t="str">
        <f>IF(Table2[[#This Row],[Tên hàng hóa]]&lt;&gt;0,VLOOKUP(Table2[[#This Row],[Tên hàng hóa]],Table1[[Tên hàng hóa]:[ĐVT]],3,0),"")</f>
        <v/>
      </c>
      <c r="G2267" s="192"/>
      <c r="H2267" s="192"/>
      <c r="I2267" s="193" t="str">
        <f>IF(Table2[[#This Row],[Số lượng]]&lt;&gt;0,Table2[[#This Row],[Số lượng]]*Table2[[#This Row],[Đơn giá mua]],"")</f>
        <v/>
      </c>
      <c r="J2267" s="193" t="str">
        <f ca="1">IF(AND(Table2[[#This Row],[Tên hàng hóa]]&lt;&gt;0,D2268=""),SUM(OFFSET(Table2[[#This Row],[Thành tiền]],0,0,-COUNTIF(Table2[Số HĐ],Table2[[#This Row],[Số HĐ]]))),"")</f>
        <v/>
      </c>
      <c r="K2267" s="192"/>
      <c r="L22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67" s="194"/>
    </row>
    <row r="2268" spans="1:13" ht="35.1" customHeight="1" x14ac:dyDescent="0.2">
      <c r="A2268" s="187"/>
      <c r="B2268" s="188"/>
      <c r="C2268" s="189" t="str">
        <f t="shared" si="54"/>
        <v/>
      </c>
      <c r="D2268" s="190"/>
      <c r="E2268" s="191" t="str">
        <f>IF(Table2[[#This Row],[Tên hàng hóa]]&lt;&gt;0,VLOOKUP(Table2[[#This Row],[Tên hàng hóa]],Table1[[Tên hàng hóa]:[Quy cách]],2,0),"")</f>
        <v/>
      </c>
      <c r="F2268" s="191" t="str">
        <f>IF(Table2[[#This Row],[Tên hàng hóa]]&lt;&gt;0,VLOOKUP(Table2[[#This Row],[Tên hàng hóa]],Table1[[Tên hàng hóa]:[ĐVT]],3,0),"")</f>
        <v/>
      </c>
      <c r="G2268" s="192"/>
      <c r="H2268" s="192"/>
      <c r="I2268" s="193" t="str">
        <f>IF(Table2[[#This Row],[Số lượng]]&lt;&gt;0,Table2[[#This Row],[Số lượng]]*Table2[[#This Row],[Đơn giá mua]],"")</f>
        <v/>
      </c>
      <c r="J2268" s="193" t="str">
        <f ca="1">IF(AND(Table2[[#This Row],[Tên hàng hóa]]&lt;&gt;0,D2269=""),SUM(OFFSET(Table2[[#This Row],[Thành tiền]],0,0,-COUNTIF(Table2[Số HĐ],Table2[[#This Row],[Số HĐ]]))),"")</f>
        <v/>
      </c>
      <c r="K2268" s="192"/>
      <c r="L226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68" s="194"/>
    </row>
    <row r="2269" spans="1:13" ht="35.1" customHeight="1" x14ac:dyDescent="0.2">
      <c r="A2269" s="187"/>
      <c r="B2269" s="188"/>
      <c r="C2269" s="189" t="str">
        <f t="shared" si="54"/>
        <v/>
      </c>
      <c r="D2269" s="190"/>
      <c r="E2269" s="191" t="str">
        <f>IF(Table2[[#This Row],[Tên hàng hóa]]&lt;&gt;0,VLOOKUP(Table2[[#This Row],[Tên hàng hóa]],Table1[[Tên hàng hóa]:[Quy cách]],2,0),"")</f>
        <v/>
      </c>
      <c r="F2269" s="191" t="str">
        <f>IF(Table2[[#This Row],[Tên hàng hóa]]&lt;&gt;0,VLOOKUP(Table2[[#This Row],[Tên hàng hóa]],Table1[[Tên hàng hóa]:[ĐVT]],3,0),"")</f>
        <v/>
      </c>
      <c r="G2269" s="192"/>
      <c r="H2269" s="192"/>
      <c r="I2269" s="193" t="str">
        <f>IF(Table2[[#This Row],[Số lượng]]&lt;&gt;0,Table2[[#This Row],[Số lượng]]*Table2[[#This Row],[Đơn giá mua]],"")</f>
        <v/>
      </c>
      <c r="J2269" s="193" t="str">
        <f ca="1">IF(AND(Table2[[#This Row],[Tên hàng hóa]]&lt;&gt;0,D2270=""),SUM(OFFSET(Table2[[#This Row],[Thành tiền]],0,0,-COUNTIF(Table2[Số HĐ],Table2[[#This Row],[Số HĐ]]))),"")</f>
        <v/>
      </c>
      <c r="K2269" s="192"/>
      <c r="L22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69" s="194"/>
    </row>
    <row r="2270" spans="1:13" ht="35.1" customHeight="1" x14ac:dyDescent="0.2">
      <c r="A2270" s="187"/>
      <c r="B2270" s="188"/>
      <c r="C2270" s="189" t="str">
        <f t="shared" si="54"/>
        <v/>
      </c>
      <c r="D2270" s="190"/>
      <c r="E2270" s="191" t="str">
        <f>IF(Table2[[#This Row],[Tên hàng hóa]]&lt;&gt;0,VLOOKUP(Table2[[#This Row],[Tên hàng hóa]],Table1[[Tên hàng hóa]:[Quy cách]],2,0),"")</f>
        <v/>
      </c>
      <c r="F2270" s="191" t="str">
        <f>IF(Table2[[#This Row],[Tên hàng hóa]]&lt;&gt;0,VLOOKUP(Table2[[#This Row],[Tên hàng hóa]],Table1[[Tên hàng hóa]:[ĐVT]],3,0),"")</f>
        <v/>
      </c>
      <c r="G2270" s="192"/>
      <c r="H2270" s="192"/>
      <c r="I2270" s="193" t="str">
        <f>IF(Table2[[#This Row],[Số lượng]]&lt;&gt;0,Table2[[#This Row],[Số lượng]]*Table2[[#This Row],[Đơn giá mua]],"")</f>
        <v/>
      </c>
      <c r="J2270" s="193" t="str">
        <f ca="1">IF(AND(Table2[[#This Row],[Tên hàng hóa]]&lt;&gt;0,D2271=""),SUM(OFFSET(Table2[[#This Row],[Thành tiền]],0,0,-COUNTIF(Table2[Số HĐ],Table2[[#This Row],[Số HĐ]]))),"")</f>
        <v/>
      </c>
      <c r="K2270" s="192"/>
      <c r="L22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70" s="194"/>
    </row>
    <row r="2271" spans="1:13" ht="35.1" customHeight="1" x14ac:dyDescent="0.2">
      <c r="A2271" s="187"/>
      <c r="B2271" s="188"/>
      <c r="C2271" s="189" t="str">
        <f t="shared" si="54"/>
        <v/>
      </c>
      <c r="D2271" s="190"/>
      <c r="E2271" s="191" t="str">
        <f>IF(Table2[[#This Row],[Tên hàng hóa]]&lt;&gt;0,VLOOKUP(Table2[[#This Row],[Tên hàng hóa]],Table1[[Tên hàng hóa]:[Quy cách]],2,0),"")</f>
        <v/>
      </c>
      <c r="F2271" s="191" t="str">
        <f>IF(Table2[[#This Row],[Tên hàng hóa]]&lt;&gt;0,VLOOKUP(Table2[[#This Row],[Tên hàng hóa]],Table1[[Tên hàng hóa]:[ĐVT]],3,0),"")</f>
        <v/>
      </c>
      <c r="G2271" s="192"/>
      <c r="H2271" s="192"/>
      <c r="I2271" s="193" t="str">
        <f>IF(Table2[[#This Row],[Số lượng]]&lt;&gt;0,Table2[[#This Row],[Số lượng]]*Table2[[#This Row],[Đơn giá mua]],"")</f>
        <v/>
      </c>
      <c r="J2271" s="193" t="str">
        <f ca="1">IF(AND(Table2[[#This Row],[Tên hàng hóa]]&lt;&gt;0,D2272=""),SUM(OFFSET(Table2[[#This Row],[Thành tiền]],0,0,-COUNTIF(Table2[Số HĐ],Table2[[#This Row],[Số HĐ]]))),"")</f>
        <v/>
      </c>
      <c r="K2271" s="192"/>
      <c r="L22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71" s="194"/>
    </row>
    <row r="2272" spans="1:13" ht="35.1" customHeight="1" x14ac:dyDescent="0.2">
      <c r="A2272" s="187"/>
      <c r="B2272" s="188"/>
      <c r="C2272" s="189" t="str">
        <f t="shared" si="54"/>
        <v/>
      </c>
      <c r="D2272" s="190"/>
      <c r="E2272" s="191" t="str">
        <f>IF(Table2[[#This Row],[Tên hàng hóa]]&lt;&gt;0,VLOOKUP(Table2[[#This Row],[Tên hàng hóa]],Table1[[Tên hàng hóa]:[Quy cách]],2,0),"")</f>
        <v/>
      </c>
      <c r="F2272" s="191" t="str">
        <f>IF(Table2[[#This Row],[Tên hàng hóa]]&lt;&gt;0,VLOOKUP(Table2[[#This Row],[Tên hàng hóa]],Table1[[Tên hàng hóa]:[ĐVT]],3,0),"")</f>
        <v/>
      </c>
      <c r="G2272" s="192"/>
      <c r="H2272" s="192"/>
      <c r="I2272" s="193" t="str">
        <f>IF(Table2[[#This Row],[Số lượng]]&lt;&gt;0,Table2[[#This Row],[Số lượng]]*Table2[[#This Row],[Đơn giá mua]],"")</f>
        <v/>
      </c>
      <c r="J2272" s="193" t="str">
        <f ca="1">IF(AND(Table2[[#This Row],[Tên hàng hóa]]&lt;&gt;0,D2273=""),SUM(OFFSET(Table2[[#This Row],[Thành tiền]],0,0,-COUNTIF(Table2[Số HĐ],Table2[[#This Row],[Số HĐ]]))),"")</f>
        <v/>
      </c>
      <c r="K2272" s="192"/>
      <c r="L22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72" s="194"/>
    </row>
    <row r="2273" spans="1:13" ht="35.1" customHeight="1" x14ac:dyDescent="0.2">
      <c r="A2273" s="187"/>
      <c r="B2273" s="188"/>
      <c r="C2273" s="189" t="str">
        <f t="shared" si="54"/>
        <v/>
      </c>
      <c r="D2273" s="190"/>
      <c r="E2273" s="191" t="str">
        <f>IF(Table2[[#This Row],[Tên hàng hóa]]&lt;&gt;0,VLOOKUP(Table2[[#This Row],[Tên hàng hóa]],Table1[[Tên hàng hóa]:[Quy cách]],2,0),"")</f>
        <v/>
      </c>
      <c r="F2273" s="191" t="str">
        <f>IF(Table2[[#This Row],[Tên hàng hóa]]&lt;&gt;0,VLOOKUP(Table2[[#This Row],[Tên hàng hóa]],Table1[[Tên hàng hóa]:[ĐVT]],3,0),"")</f>
        <v/>
      </c>
      <c r="G2273" s="192"/>
      <c r="H2273" s="192"/>
      <c r="I2273" s="193" t="str">
        <f>IF(Table2[[#This Row],[Số lượng]]&lt;&gt;0,Table2[[#This Row],[Số lượng]]*Table2[[#This Row],[Đơn giá mua]],"")</f>
        <v/>
      </c>
      <c r="J2273" s="193" t="str">
        <f ca="1">IF(AND(Table2[[#This Row],[Tên hàng hóa]]&lt;&gt;0,D2274=""),SUM(OFFSET(Table2[[#This Row],[Thành tiền]],0,0,-COUNTIF(Table2[Số HĐ],Table2[[#This Row],[Số HĐ]]))),"")</f>
        <v/>
      </c>
      <c r="K2273" s="192"/>
      <c r="L22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73" s="194"/>
    </row>
    <row r="2274" spans="1:13" ht="35.1" customHeight="1" x14ac:dyDescent="0.2">
      <c r="A2274" s="187"/>
      <c r="B2274" s="188"/>
      <c r="C2274" s="189" t="str">
        <f t="shared" si="54"/>
        <v/>
      </c>
      <c r="D2274" s="190"/>
      <c r="E2274" s="191" t="str">
        <f>IF(Table2[[#This Row],[Tên hàng hóa]]&lt;&gt;0,VLOOKUP(Table2[[#This Row],[Tên hàng hóa]],Table1[[Tên hàng hóa]:[Quy cách]],2,0),"")</f>
        <v/>
      </c>
      <c r="F2274" s="191" t="str">
        <f>IF(Table2[[#This Row],[Tên hàng hóa]]&lt;&gt;0,VLOOKUP(Table2[[#This Row],[Tên hàng hóa]],Table1[[Tên hàng hóa]:[ĐVT]],3,0),"")</f>
        <v/>
      </c>
      <c r="G2274" s="192"/>
      <c r="H2274" s="192"/>
      <c r="I2274" s="193" t="str">
        <f>IF(Table2[[#This Row],[Số lượng]]&lt;&gt;0,Table2[[#This Row],[Số lượng]]*Table2[[#This Row],[Đơn giá mua]],"")</f>
        <v/>
      </c>
      <c r="J2274" s="193" t="str">
        <f ca="1">IF(AND(Table2[[#This Row],[Tên hàng hóa]]&lt;&gt;0,D2275=""),SUM(OFFSET(Table2[[#This Row],[Thành tiền]],0,0,-COUNTIF(Table2[Số HĐ],Table2[[#This Row],[Số HĐ]]))),"")</f>
        <v/>
      </c>
      <c r="K2274" s="192"/>
      <c r="L22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74" s="194"/>
    </row>
    <row r="2275" spans="1:13" ht="35.1" customHeight="1" x14ac:dyDescent="0.2">
      <c r="A2275" s="187"/>
      <c r="B2275" s="188"/>
      <c r="C2275" s="189" t="str">
        <f t="shared" si="54"/>
        <v/>
      </c>
      <c r="D2275" s="190"/>
      <c r="E2275" s="191" t="str">
        <f>IF(Table2[[#This Row],[Tên hàng hóa]]&lt;&gt;0,VLOOKUP(Table2[[#This Row],[Tên hàng hóa]],Table1[[Tên hàng hóa]:[Quy cách]],2,0),"")</f>
        <v/>
      </c>
      <c r="F2275" s="191" t="str">
        <f>IF(Table2[[#This Row],[Tên hàng hóa]]&lt;&gt;0,VLOOKUP(Table2[[#This Row],[Tên hàng hóa]],Table1[[Tên hàng hóa]:[ĐVT]],3,0),"")</f>
        <v/>
      </c>
      <c r="G2275" s="192"/>
      <c r="H2275" s="192"/>
      <c r="I2275" s="193" t="str">
        <f>IF(Table2[[#This Row],[Số lượng]]&lt;&gt;0,Table2[[#This Row],[Số lượng]]*Table2[[#This Row],[Đơn giá mua]],"")</f>
        <v/>
      </c>
      <c r="J2275" s="193" t="str">
        <f ca="1">IF(AND(Table2[[#This Row],[Tên hàng hóa]]&lt;&gt;0,D2276=""),SUM(OFFSET(Table2[[#This Row],[Thành tiền]],0,0,-COUNTIF(Table2[Số HĐ],Table2[[#This Row],[Số HĐ]]))),"")</f>
        <v/>
      </c>
      <c r="K2275" s="192"/>
      <c r="L22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75" s="194"/>
    </row>
    <row r="2276" spans="1:13" ht="35.1" customHeight="1" x14ac:dyDescent="0.2">
      <c r="A2276" s="187"/>
      <c r="B2276" s="188"/>
      <c r="C2276" s="189" t="str">
        <f t="shared" si="54"/>
        <v/>
      </c>
      <c r="D2276" s="190"/>
      <c r="E2276" s="191" t="str">
        <f>IF(Table2[[#This Row],[Tên hàng hóa]]&lt;&gt;0,VLOOKUP(Table2[[#This Row],[Tên hàng hóa]],Table1[[Tên hàng hóa]:[Quy cách]],2,0),"")</f>
        <v/>
      </c>
      <c r="F2276" s="191" t="str">
        <f>IF(Table2[[#This Row],[Tên hàng hóa]]&lt;&gt;0,VLOOKUP(Table2[[#This Row],[Tên hàng hóa]],Table1[[Tên hàng hóa]:[ĐVT]],3,0),"")</f>
        <v/>
      </c>
      <c r="G2276" s="192"/>
      <c r="H2276" s="192"/>
      <c r="I2276" s="193" t="str">
        <f>IF(Table2[[#This Row],[Số lượng]]&lt;&gt;0,Table2[[#This Row],[Số lượng]]*Table2[[#This Row],[Đơn giá mua]],"")</f>
        <v/>
      </c>
      <c r="J2276" s="193" t="str">
        <f ca="1">IF(AND(Table2[[#This Row],[Tên hàng hóa]]&lt;&gt;0,D2277=""),SUM(OFFSET(Table2[[#This Row],[Thành tiền]],0,0,-COUNTIF(Table2[Số HĐ],Table2[[#This Row],[Số HĐ]]))),"")</f>
        <v/>
      </c>
      <c r="K2276" s="192"/>
      <c r="L22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76" s="194"/>
    </row>
    <row r="2277" spans="1:13" ht="35.1" customHeight="1" x14ac:dyDescent="0.2">
      <c r="A2277" s="187"/>
      <c r="B2277" s="188"/>
      <c r="C2277" s="189" t="str">
        <f t="shared" si="54"/>
        <v/>
      </c>
      <c r="D2277" s="190"/>
      <c r="E2277" s="191" t="str">
        <f>IF(Table2[[#This Row],[Tên hàng hóa]]&lt;&gt;0,VLOOKUP(Table2[[#This Row],[Tên hàng hóa]],Table1[[Tên hàng hóa]:[Quy cách]],2,0),"")</f>
        <v/>
      </c>
      <c r="F2277" s="191" t="str">
        <f>IF(Table2[[#This Row],[Tên hàng hóa]]&lt;&gt;0,VLOOKUP(Table2[[#This Row],[Tên hàng hóa]],Table1[[Tên hàng hóa]:[ĐVT]],3,0),"")</f>
        <v/>
      </c>
      <c r="G2277" s="192"/>
      <c r="H2277" s="192"/>
      <c r="I2277" s="193" t="str">
        <f>IF(Table2[[#This Row],[Số lượng]]&lt;&gt;0,Table2[[#This Row],[Số lượng]]*Table2[[#This Row],[Đơn giá mua]],"")</f>
        <v/>
      </c>
      <c r="J2277" s="193" t="str">
        <f ca="1">IF(AND(Table2[[#This Row],[Tên hàng hóa]]&lt;&gt;0,D2278=""),SUM(OFFSET(Table2[[#This Row],[Thành tiền]],0,0,-COUNTIF(Table2[Số HĐ],Table2[[#This Row],[Số HĐ]]))),"")</f>
        <v/>
      </c>
      <c r="K2277" s="192"/>
      <c r="L22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77" s="194"/>
    </row>
    <row r="2278" spans="1:13" ht="35.1" customHeight="1" x14ac:dyDescent="0.2">
      <c r="A2278" s="187"/>
      <c r="B2278" s="188"/>
      <c r="C2278" s="189" t="str">
        <f t="shared" si="54"/>
        <v/>
      </c>
      <c r="D2278" s="190"/>
      <c r="E2278" s="191" t="str">
        <f>IF(Table2[[#This Row],[Tên hàng hóa]]&lt;&gt;0,VLOOKUP(Table2[[#This Row],[Tên hàng hóa]],Table1[[Tên hàng hóa]:[Quy cách]],2,0),"")</f>
        <v/>
      </c>
      <c r="F2278" s="191" t="str">
        <f>IF(Table2[[#This Row],[Tên hàng hóa]]&lt;&gt;0,VLOOKUP(Table2[[#This Row],[Tên hàng hóa]],Table1[[Tên hàng hóa]:[ĐVT]],3,0),"")</f>
        <v/>
      </c>
      <c r="G2278" s="192"/>
      <c r="H2278" s="192"/>
      <c r="I2278" s="193" t="str">
        <f>IF(Table2[[#This Row],[Số lượng]]&lt;&gt;0,Table2[[#This Row],[Số lượng]]*Table2[[#This Row],[Đơn giá mua]],"")</f>
        <v/>
      </c>
      <c r="J2278" s="193" t="str">
        <f ca="1">IF(AND(Table2[[#This Row],[Tên hàng hóa]]&lt;&gt;0,D2279=""),SUM(OFFSET(Table2[[#This Row],[Thành tiền]],0,0,-COUNTIF(Table2[Số HĐ],Table2[[#This Row],[Số HĐ]]))),"")</f>
        <v/>
      </c>
      <c r="K2278" s="192"/>
      <c r="L22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78" s="194"/>
    </row>
    <row r="2279" spans="1:13" ht="35.1" customHeight="1" x14ac:dyDescent="0.2">
      <c r="A2279" s="187"/>
      <c r="B2279" s="188"/>
      <c r="C2279" s="189" t="str">
        <f t="shared" si="54"/>
        <v/>
      </c>
      <c r="D2279" s="190"/>
      <c r="E2279" s="191" t="str">
        <f>IF(Table2[[#This Row],[Tên hàng hóa]]&lt;&gt;0,VLOOKUP(Table2[[#This Row],[Tên hàng hóa]],Table1[[Tên hàng hóa]:[Quy cách]],2,0),"")</f>
        <v/>
      </c>
      <c r="F2279" s="191" t="str">
        <f>IF(Table2[[#This Row],[Tên hàng hóa]]&lt;&gt;0,VLOOKUP(Table2[[#This Row],[Tên hàng hóa]],Table1[[Tên hàng hóa]:[ĐVT]],3,0),"")</f>
        <v/>
      </c>
      <c r="G2279" s="192"/>
      <c r="H2279" s="192"/>
      <c r="I2279" s="193" t="str">
        <f>IF(Table2[[#This Row],[Số lượng]]&lt;&gt;0,Table2[[#This Row],[Số lượng]]*Table2[[#This Row],[Đơn giá mua]],"")</f>
        <v/>
      </c>
      <c r="J2279" s="193" t="str">
        <f ca="1">IF(AND(Table2[[#This Row],[Tên hàng hóa]]&lt;&gt;0,D2280=""),SUM(OFFSET(Table2[[#This Row],[Thành tiền]],0,0,-COUNTIF(Table2[Số HĐ],Table2[[#This Row],[Số HĐ]]))),"")</f>
        <v/>
      </c>
      <c r="K2279" s="192"/>
      <c r="L22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79" s="194"/>
    </row>
    <row r="2280" spans="1:13" ht="35.1" customHeight="1" x14ac:dyDescent="0.2">
      <c r="A2280" s="187"/>
      <c r="B2280" s="188"/>
      <c r="C2280" s="189" t="str">
        <f t="shared" si="54"/>
        <v/>
      </c>
      <c r="D2280" s="190"/>
      <c r="E2280" s="191" t="str">
        <f>IF(Table2[[#This Row],[Tên hàng hóa]]&lt;&gt;0,VLOOKUP(Table2[[#This Row],[Tên hàng hóa]],Table1[[Tên hàng hóa]:[Quy cách]],2,0),"")</f>
        <v/>
      </c>
      <c r="F2280" s="191" t="str">
        <f>IF(Table2[[#This Row],[Tên hàng hóa]]&lt;&gt;0,VLOOKUP(Table2[[#This Row],[Tên hàng hóa]],Table1[[Tên hàng hóa]:[ĐVT]],3,0),"")</f>
        <v/>
      </c>
      <c r="G2280" s="192"/>
      <c r="H2280" s="192"/>
      <c r="I2280" s="193" t="str">
        <f>IF(Table2[[#This Row],[Số lượng]]&lt;&gt;0,Table2[[#This Row],[Số lượng]]*Table2[[#This Row],[Đơn giá mua]],"")</f>
        <v/>
      </c>
      <c r="J2280" s="193" t="str">
        <f ca="1">IF(AND(Table2[[#This Row],[Tên hàng hóa]]&lt;&gt;0,D2281=""),SUM(OFFSET(Table2[[#This Row],[Thành tiền]],0,0,-COUNTIF(Table2[Số HĐ],Table2[[#This Row],[Số HĐ]]))),"")</f>
        <v/>
      </c>
      <c r="K2280" s="192"/>
      <c r="L22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80" s="194"/>
    </row>
    <row r="2281" spans="1:13" ht="35.1" customHeight="1" x14ac:dyDescent="0.2">
      <c r="A2281" s="187"/>
      <c r="B2281" s="188"/>
      <c r="C2281" s="189" t="str">
        <f t="shared" si="54"/>
        <v/>
      </c>
      <c r="D2281" s="190"/>
      <c r="E2281" s="191" t="str">
        <f>IF(Table2[[#This Row],[Tên hàng hóa]]&lt;&gt;0,VLOOKUP(Table2[[#This Row],[Tên hàng hóa]],Table1[[Tên hàng hóa]:[Quy cách]],2,0),"")</f>
        <v/>
      </c>
      <c r="F2281" s="191" t="str">
        <f>IF(Table2[[#This Row],[Tên hàng hóa]]&lt;&gt;0,VLOOKUP(Table2[[#This Row],[Tên hàng hóa]],Table1[[Tên hàng hóa]:[ĐVT]],3,0),"")</f>
        <v/>
      </c>
      <c r="G2281" s="192"/>
      <c r="H2281" s="192"/>
      <c r="I2281" s="193" t="str">
        <f>IF(Table2[[#This Row],[Số lượng]]&lt;&gt;0,Table2[[#This Row],[Số lượng]]*Table2[[#This Row],[Đơn giá mua]],"")</f>
        <v/>
      </c>
      <c r="J2281" s="193" t="str">
        <f ca="1">IF(AND(Table2[[#This Row],[Tên hàng hóa]]&lt;&gt;0,D2282=""),SUM(OFFSET(Table2[[#This Row],[Thành tiền]],0,0,-COUNTIF(Table2[Số HĐ],Table2[[#This Row],[Số HĐ]]))),"")</f>
        <v/>
      </c>
      <c r="K2281" s="192"/>
      <c r="L22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81" s="194"/>
    </row>
    <row r="2282" spans="1:13" ht="35.1" customHeight="1" x14ac:dyDescent="0.2">
      <c r="A2282" s="187"/>
      <c r="B2282" s="188"/>
      <c r="C2282" s="189" t="str">
        <f t="shared" si="54"/>
        <v/>
      </c>
      <c r="D2282" s="190"/>
      <c r="E2282" s="191" t="str">
        <f>IF(Table2[[#This Row],[Tên hàng hóa]]&lt;&gt;0,VLOOKUP(Table2[[#This Row],[Tên hàng hóa]],Table1[[Tên hàng hóa]:[Quy cách]],2,0),"")</f>
        <v/>
      </c>
      <c r="F2282" s="191" t="str">
        <f>IF(Table2[[#This Row],[Tên hàng hóa]]&lt;&gt;0,VLOOKUP(Table2[[#This Row],[Tên hàng hóa]],Table1[[Tên hàng hóa]:[ĐVT]],3,0),"")</f>
        <v/>
      </c>
      <c r="G2282" s="192"/>
      <c r="H2282" s="192"/>
      <c r="I2282" s="193" t="str">
        <f>IF(Table2[[#This Row],[Số lượng]]&lt;&gt;0,Table2[[#This Row],[Số lượng]]*Table2[[#This Row],[Đơn giá mua]],"")</f>
        <v/>
      </c>
      <c r="J2282" s="193" t="str">
        <f ca="1">IF(AND(Table2[[#This Row],[Tên hàng hóa]]&lt;&gt;0,D2283=""),SUM(OFFSET(Table2[[#This Row],[Thành tiền]],0,0,-COUNTIF(Table2[Số HĐ],Table2[[#This Row],[Số HĐ]]))),"")</f>
        <v/>
      </c>
      <c r="K2282" s="192"/>
      <c r="L228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82" s="194"/>
    </row>
    <row r="2283" spans="1:13" ht="35.1" customHeight="1" x14ac:dyDescent="0.2">
      <c r="A2283" s="187"/>
      <c r="B2283" s="188"/>
      <c r="C2283" s="189" t="str">
        <f t="shared" si="54"/>
        <v/>
      </c>
      <c r="D2283" s="190"/>
      <c r="E2283" s="191" t="str">
        <f>IF(Table2[[#This Row],[Tên hàng hóa]]&lt;&gt;0,VLOOKUP(Table2[[#This Row],[Tên hàng hóa]],Table1[[Tên hàng hóa]:[Quy cách]],2,0),"")</f>
        <v/>
      </c>
      <c r="F2283" s="191" t="str">
        <f>IF(Table2[[#This Row],[Tên hàng hóa]]&lt;&gt;0,VLOOKUP(Table2[[#This Row],[Tên hàng hóa]],Table1[[Tên hàng hóa]:[ĐVT]],3,0),"")</f>
        <v/>
      </c>
      <c r="G2283" s="192"/>
      <c r="H2283" s="192"/>
      <c r="I2283" s="193" t="str">
        <f>IF(Table2[[#This Row],[Số lượng]]&lt;&gt;0,Table2[[#This Row],[Số lượng]]*Table2[[#This Row],[Đơn giá mua]],"")</f>
        <v/>
      </c>
      <c r="J2283" s="193" t="str">
        <f ca="1">IF(AND(Table2[[#This Row],[Tên hàng hóa]]&lt;&gt;0,D2284=""),SUM(OFFSET(Table2[[#This Row],[Thành tiền]],0,0,-COUNTIF(Table2[Số HĐ],Table2[[#This Row],[Số HĐ]]))),"")</f>
        <v/>
      </c>
      <c r="K2283" s="192"/>
      <c r="L22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83" s="194"/>
    </row>
    <row r="2284" spans="1:13" ht="35.1" customHeight="1" x14ac:dyDescent="0.2">
      <c r="A2284" s="187"/>
      <c r="B2284" s="188"/>
      <c r="C2284" s="189" t="str">
        <f t="shared" si="54"/>
        <v/>
      </c>
      <c r="D2284" s="190"/>
      <c r="E2284" s="191" t="str">
        <f>IF(Table2[[#This Row],[Tên hàng hóa]]&lt;&gt;0,VLOOKUP(Table2[[#This Row],[Tên hàng hóa]],Table1[[Tên hàng hóa]:[Quy cách]],2,0),"")</f>
        <v/>
      </c>
      <c r="F2284" s="191" t="str">
        <f>IF(Table2[[#This Row],[Tên hàng hóa]]&lt;&gt;0,VLOOKUP(Table2[[#This Row],[Tên hàng hóa]],Table1[[Tên hàng hóa]:[ĐVT]],3,0),"")</f>
        <v/>
      </c>
      <c r="G2284" s="192"/>
      <c r="H2284" s="192"/>
      <c r="I2284" s="193" t="str">
        <f>IF(Table2[[#This Row],[Số lượng]]&lt;&gt;0,Table2[[#This Row],[Số lượng]]*Table2[[#This Row],[Đơn giá mua]],"")</f>
        <v/>
      </c>
      <c r="J2284" s="193" t="str">
        <f ca="1">IF(AND(Table2[[#This Row],[Tên hàng hóa]]&lt;&gt;0,D2285=""),SUM(OFFSET(Table2[[#This Row],[Thành tiền]],0,0,-COUNTIF(Table2[Số HĐ],Table2[[#This Row],[Số HĐ]]))),"")</f>
        <v/>
      </c>
      <c r="K2284" s="192"/>
      <c r="L22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84" s="194"/>
    </row>
    <row r="2285" spans="1:13" ht="35.1" customHeight="1" x14ac:dyDescent="0.2">
      <c r="A2285" s="187"/>
      <c r="B2285" s="188"/>
      <c r="C2285" s="189" t="str">
        <f t="shared" si="54"/>
        <v/>
      </c>
      <c r="D2285" s="190"/>
      <c r="E2285" s="191" t="str">
        <f>IF(Table2[[#This Row],[Tên hàng hóa]]&lt;&gt;0,VLOOKUP(Table2[[#This Row],[Tên hàng hóa]],Table1[[Tên hàng hóa]:[Quy cách]],2,0),"")</f>
        <v/>
      </c>
      <c r="F2285" s="191" t="str">
        <f>IF(Table2[[#This Row],[Tên hàng hóa]]&lt;&gt;0,VLOOKUP(Table2[[#This Row],[Tên hàng hóa]],Table1[[Tên hàng hóa]:[ĐVT]],3,0),"")</f>
        <v/>
      </c>
      <c r="G2285" s="192"/>
      <c r="H2285" s="192"/>
      <c r="I2285" s="193" t="str">
        <f>IF(Table2[[#This Row],[Số lượng]]&lt;&gt;0,Table2[[#This Row],[Số lượng]]*Table2[[#This Row],[Đơn giá mua]],"")</f>
        <v/>
      </c>
      <c r="J2285" s="193" t="str">
        <f ca="1">IF(AND(Table2[[#This Row],[Tên hàng hóa]]&lt;&gt;0,D2286=""),SUM(OFFSET(Table2[[#This Row],[Thành tiền]],0,0,-COUNTIF(Table2[Số HĐ],Table2[[#This Row],[Số HĐ]]))),"")</f>
        <v/>
      </c>
      <c r="K2285" s="192"/>
      <c r="L22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85" s="194"/>
    </row>
    <row r="2286" spans="1:13" ht="35.1" customHeight="1" x14ac:dyDescent="0.2">
      <c r="A2286" s="187"/>
      <c r="B2286" s="188"/>
      <c r="C2286" s="189" t="str">
        <f t="shared" si="54"/>
        <v/>
      </c>
      <c r="D2286" s="190"/>
      <c r="E2286" s="191" t="str">
        <f>IF(Table2[[#This Row],[Tên hàng hóa]]&lt;&gt;0,VLOOKUP(Table2[[#This Row],[Tên hàng hóa]],Table1[[Tên hàng hóa]:[Quy cách]],2,0),"")</f>
        <v/>
      </c>
      <c r="F2286" s="191" t="str">
        <f>IF(Table2[[#This Row],[Tên hàng hóa]]&lt;&gt;0,VLOOKUP(Table2[[#This Row],[Tên hàng hóa]],Table1[[Tên hàng hóa]:[ĐVT]],3,0),"")</f>
        <v/>
      </c>
      <c r="G2286" s="192"/>
      <c r="H2286" s="192"/>
      <c r="I2286" s="193" t="str">
        <f>IF(Table2[[#This Row],[Số lượng]]&lt;&gt;0,Table2[[#This Row],[Số lượng]]*Table2[[#This Row],[Đơn giá mua]],"")</f>
        <v/>
      </c>
      <c r="J2286" s="193" t="str">
        <f ca="1">IF(AND(Table2[[#This Row],[Tên hàng hóa]]&lt;&gt;0,D2287=""),SUM(OFFSET(Table2[[#This Row],[Thành tiền]],0,0,-COUNTIF(Table2[Số HĐ],Table2[[#This Row],[Số HĐ]]))),"")</f>
        <v/>
      </c>
      <c r="K2286" s="192"/>
      <c r="L22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86" s="194"/>
    </row>
    <row r="2287" spans="1:13" ht="35.1" customHeight="1" x14ac:dyDescent="0.2">
      <c r="A2287" s="187"/>
      <c r="B2287" s="188"/>
      <c r="C2287" s="189" t="str">
        <f t="shared" si="54"/>
        <v/>
      </c>
      <c r="D2287" s="190"/>
      <c r="E2287" s="191" t="str">
        <f>IF(Table2[[#This Row],[Tên hàng hóa]]&lt;&gt;0,VLOOKUP(Table2[[#This Row],[Tên hàng hóa]],Table1[[Tên hàng hóa]:[Quy cách]],2,0),"")</f>
        <v/>
      </c>
      <c r="F2287" s="191" t="str">
        <f>IF(Table2[[#This Row],[Tên hàng hóa]]&lt;&gt;0,VLOOKUP(Table2[[#This Row],[Tên hàng hóa]],Table1[[Tên hàng hóa]:[ĐVT]],3,0),"")</f>
        <v/>
      </c>
      <c r="G2287" s="192"/>
      <c r="H2287" s="192"/>
      <c r="I2287" s="193" t="str">
        <f>IF(Table2[[#This Row],[Số lượng]]&lt;&gt;0,Table2[[#This Row],[Số lượng]]*Table2[[#This Row],[Đơn giá mua]],"")</f>
        <v/>
      </c>
      <c r="J2287" s="193" t="str">
        <f ca="1">IF(AND(Table2[[#This Row],[Tên hàng hóa]]&lt;&gt;0,D2288=""),SUM(OFFSET(Table2[[#This Row],[Thành tiền]],0,0,-COUNTIF(Table2[Số HĐ],Table2[[#This Row],[Số HĐ]]))),"")</f>
        <v/>
      </c>
      <c r="K2287" s="192"/>
      <c r="L22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87" s="194"/>
    </row>
    <row r="2288" spans="1:13" ht="35.1" customHeight="1" x14ac:dyDescent="0.2">
      <c r="A2288" s="187"/>
      <c r="B2288" s="188"/>
      <c r="C2288" s="189" t="str">
        <f t="shared" si="54"/>
        <v/>
      </c>
      <c r="D2288" s="190"/>
      <c r="E2288" s="191" t="str">
        <f>IF(Table2[[#This Row],[Tên hàng hóa]]&lt;&gt;0,VLOOKUP(Table2[[#This Row],[Tên hàng hóa]],Table1[[Tên hàng hóa]:[Quy cách]],2,0),"")</f>
        <v/>
      </c>
      <c r="F2288" s="191" t="str">
        <f>IF(Table2[[#This Row],[Tên hàng hóa]]&lt;&gt;0,VLOOKUP(Table2[[#This Row],[Tên hàng hóa]],Table1[[Tên hàng hóa]:[ĐVT]],3,0),"")</f>
        <v/>
      </c>
      <c r="G2288" s="192"/>
      <c r="H2288" s="192"/>
      <c r="I2288" s="193" t="str">
        <f>IF(Table2[[#This Row],[Số lượng]]&lt;&gt;0,Table2[[#This Row],[Số lượng]]*Table2[[#This Row],[Đơn giá mua]],"")</f>
        <v/>
      </c>
      <c r="J2288" s="193" t="str">
        <f ca="1">IF(AND(Table2[[#This Row],[Tên hàng hóa]]&lt;&gt;0,D2289=""),SUM(OFFSET(Table2[[#This Row],[Thành tiền]],0,0,-COUNTIF(Table2[Số HĐ],Table2[[#This Row],[Số HĐ]]))),"")</f>
        <v/>
      </c>
      <c r="K2288" s="192"/>
      <c r="L22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88" s="194"/>
    </row>
    <row r="2289" spans="1:13" ht="35.1" customHeight="1" x14ac:dyDescent="0.2">
      <c r="A2289" s="187"/>
      <c r="B2289" s="188"/>
      <c r="C2289" s="189" t="str">
        <f t="shared" si="54"/>
        <v/>
      </c>
      <c r="D2289" s="190"/>
      <c r="E2289" s="191" t="str">
        <f>IF(Table2[[#This Row],[Tên hàng hóa]]&lt;&gt;0,VLOOKUP(Table2[[#This Row],[Tên hàng hóa]],Table1[[Tên hàng hóa]:[Quy cách]],2,0),"")</f>
        <v/>
      </c>
      <c r="F2289" s="191" t="str">
        <f>IF(Table2[[#This Row],[Tên hàng hóa]]&lt;&gt;0,VLOOKUP(Table2[[#This Row],[Tên hàng hóa]],Table1[[Tên hàng hóa]:[ĐVT]],3,0),"")</f>
        <v/>
      </c>
      <c r="G2289" s="192"/>
      <c r="H2289" s="192"/>
      <c r="I2289" s="193" t="str">
        <f>IF(Table2[[#This Row],[Số lượng]]&lt;&gt;0,Table2[[#This Row],[Số lượng]]*Table2[[#This Row],[Đơn giá mua]],"")</f>
        <v/>
      </c>
      <c r="J2289" s="193" t="str">
        <f ca="1">IF(AND(Table2[[#This Row],[Tên hàng hóa]]&lt;&gt;0,D2290=""),SUM(OFFSET(Table2[[#This Row],[Thành tiền]],0,0,-COUNTIF(Table2[Số HĐ],Table2[[#This Row],[Số HĐ]]))),"")</f>
        <v/>
      </c>
      <c r="K2289" s="192"/>
      <c r="L22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89" s="194"/>
    </row>
    <row r="2290" spans="1:13" ht="35.1" customHeight="1" x14ac:dyDescent="0.2">
      <c r="A2290" s="187"/>
      <c r="B2290" s="188"/>
      <c r="C2290" s="189" t="str">
        <f t="shared" si="54"/>
        <v/>
      </c>
      <c r="D2290" s="190"/>
      <c r="E2290" s="191" t="str">
        <f>IF(Table2[[#This Row],[Tên hàng hóa]]&lt;&gt;0,VLOOKUP(Table2[[#This Row],[Tên hàng hóa]],Table1[[Tên hàng hóa]:[Quy cách]],2,0),"")</f>
        <v/>
      </c>
      <c r="F2290" s="191" t="str">
        <f>IF(Table2[[#This Row],[Tên hàng hóa]]&lt;&gt;0,VLOOKUP(Table2[[#This Row],[Tên hàng hóa]],Table1[[Tên hàng hóa]:[ĐVT]],3,0),"")</f>
        <v/>
      </c>
      <c r="G2290" s="192"/>
      <c r="H2290" s="192"/>
      <c r="I2290" s="193" t="str">
        <f>IF(Table2[[#This Row],[Số lượng]]&lt;&gt;0,Table2[[#This Row],[Số lượng]]*Table2[[#This Row],[Đơn giá mua]],"")</f>
        <v/>
      </c>
      <c r="J2290" s="193" t="str">
        <f ca="1">IF(AND(Table2[[#This Row],[Tên hàng hóa]]&lt;&gt;0,D2291=""),SUM(OFFSET(Table2[[#This Row],[Thành tiền]],0,0,-COUNTIF(Table2[Số HĐ],Table2[[#This Row],[Số HĐ]]))),"")</f>
        <v/>
      </c>
      <c r="K2290" s="192"/>
      <c r="L229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90" s="194"/>
    </row>
    <row r="2291" spans="1:13" ht="35.1" customHeight="1" x14ac:dyDescent="0.2">
      <c r="A2291" s="187"/>
      <c r="B2291" s="188"/>
      <c r="C2291" s="189" t="str">
        <f t="shared" si="54"/>
        <v/>
      </c>
      <c r="D2291" s="190"/>
      <c r="E2291" s="191" t="str">
        <f>IF(Table2[[#This Row],[Tên hàng hóa]]&lt;&gt;0,VLOOKUP(Table2[[#This Row],[Tên hàng hóa]],Table1[[Tên hàng hóa]:[Quy cách]],2,0),"")</f>
        <v/>
      </c>
      <c r="F2291" s="191" t="str">
        <f>IF(Table2[[#This Row],[Tên hàng hóa]]&lt;&gt;0,VLOOKUP(Table2[[#This Row],[Tên hàng hóa]],Table1[[Tên hàng hóa]:[ĐVT]],3,0),"")</f>
        <v/>
      </c>
      <c r="G2291" s="192"/>
      <c r="H2291" s="192"/>
      <c r="I2291" s="193" t="str">
        <f>IF(Table2[[#This Row],[Số lượng]]&lt;&gt;0,Table2[[#This Row],[Số lượng]]*Table2[[#This Row],[Đơn giá mua]],"")</f>
        <v/>
      </c>
      <c r="J2291" s="193" t="str">
        <f ca="1">IF(AND(Table2[[#This Row],[Tên hàng hóa]]&lt;&gt;0,D2292=""),SUM(OFFSET(Table2[[#This Row],[Thành tiền]],0,0,-COUNTIF(Table2[Số HĐ],Table2[[#This Row],[Số HĐ]]))),"")</f>
        <v/>
      </c>
      <c r="K2291" s="192"/>
      <c r="L22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91" s="194"/>
    </row>
    <row r="2292" spans="1:13" ht="35.1" customHeight="1" x14ac:dyDescent="0.2">
      <c r="A2292" s="187"/>
      <c r="B2292" s="188"/>
      <c r="C2292" s="189" t="str">
        <f t="shared" si="54"/>
        <v/>
      </c>
      <c r="D2292" s="190"/>
      <c r="E2292" s="191" t="str">
        <f>IF(Table2[[#This Row],[Tên hàng hóa]]&lt;&gt;0,VLOOKUP(Table2[[#This Row],[Tên hàng hóa]],Table1[[Tên hàng hóa]:[Quy cách]],2,0),"")</f>
        <v/>
      </c>
      <c r="F2292" s="191" t="str">
        <f>IF(Table2[[#This Row],[Tên hàng hóa]]&lt;&gt;0,VLOOKUP(Table2[[#This Row],[Tên hàng hóa]],Table1[[Tên hàng hóa]:[ĐVT]],3,0),"")</f>
        <v/>
      </c>
      <c r="G2292" s="192"/>
      <c r="H2292" s="192"/>
      <c r="I2292" s="193" t="str">
        <f>IF(Table2[[#This Row],[Số lượng]]&lt;&gt;0,Table2[[#This Row],[Số lượng]]*Table2[[#This Row],[Đơn giá mua]],"")</f>
        <v/>
      </c>
      <c r="J2292" s="193" t="str">
        <f ca="1">IF(AND(Table2[[#This Row],[Tên hàng hóa]]&lt;&gt;0,D2293=""),SUM(OFFSET(Table2[[#This Row],[Thành tiền]],0,0,-COUNTIF(Table2[Số HĐ],Table2[[#This Row],[Số HĐ]]))),"")</f>
        <v/>
      </c>
      <c r="K2292" s="192"/>
      <c r="L22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92" s="194"/>
    </row>
    <row r="2293" spans="1:13" ht="35.1" customHeight="1" x14ac:dyDescent="0.2">
      <c r="A2293" s="187"/>
      <c r="B2293" s="188"/>
      <c r="C2293" s="189" t="str">
        <f t="shared" si="54"/>
        <v/>
      </c>
      <c r="D2293" s="190"/>
      <c r="E2293" s="191" t="str">
        <f>IF(Table2[[#This Row],[Tên hàng hóa]]&lt;&gt;0,VLOOKUP(Table2[[#This Row],[Tên hàng hóa]],Table1[[Tên hàng hóa]:[Quy cách]],2,0),"")</f>
        <v/>
      </c>
      <c r="F2293" s="191" t="str">
        <f>IF(Table2[[#This Row],[Tên hàng hóa]]&lt;&gt;0,VLOOKUP(Table2[[#This Row],[Tên hàng hóa]],Table1[[Tên hàng hóa]:[ĐVT]],3,0),"")</f>
        <v/>
      </c>
      <c r="G2293" s="192"/>
      <c r="H2293" s="192"/>
      <c r="I2293" s="193" t="str">
        <f>IF(Table2[[#This Row],[Số lượng]]&lt;&gt;0,Table2[[#This Row],[Số lượng]]*Table2[[#This Row],[Đơn giá mua]],"")</f>
        <v/>
      </c>
      <c r="J2293" s="193" t="str">
        <f ca="1">IF(AND(Table2[[#This Row],[Tên hàng hóa]]&lt;&gt;0,D2294=""),SUM(OFFSET(Table2[[#This Row],[Thành tiền]],0,0,-COUNTIF(Table2[Số HĐ],Table2[[#This Row],[Số HĐ]]))),"")</f>
        <v/>
      </c>
      <c r="K2293" s="192"/>
      <c r="L22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93" s="194"/>
    </row>
    <row r="2294" spans="1:13" ht="35.1" customHeight="1" x14ac:dyDescent="0.2">
      <c r="A2294" s="187"/>
      <c r="B2294" s="188"/>
      <c r="C2294" s="189" t="str">
        <f t="shared" si="54"/>
        <v/>
      </c>
      <c r="D2294" s="190"/>
      <c r="E2294" s="191" t="str">
        <f>IF(Table2[[#This Row],[Tên hàng hóa]]&lt;&gt;0,VLOOKUP(Table2[[#This Row],[Tên hàng hóa]],Table1[[Tên hàng hóa]:[Quy cách]],2,0),"")</f>
        <v/>
      </c>
      <c r="F2294" s="191" t="str">
        <f>IF(Table2[[#This Row],[Tên hàng hóa]]&lt;&gt;0,VLOOKUP(Table2[[#This Row],[Tên hàng hóa]],Table1[[Tên hàng hóa]:[ĐVT]],3,0),"")</f>
        <v/>
      </c>
      <c r="G2294" s="192"/>
      <c r="H2294" s="192"/>
      <c r="I2294" s="193" t="str">
        <f>IF(Table2[[#This Row],[Số lượng]]&lt;&gt;0,Table2[[#This Row],[Số lượng]]*Table2[[#This Row],[Đơn giá mua]],"")</f>
        <v/>
      </c>
      <c r="J2294" s="193" t="str">
        <f ca="1">IF(AND(Table2[[#This Row],[Tên hàng hóa]]&lt;&gt;0,D2295=""),SUM(OFFSET(Table2[[#This Row],[Thành tiền]],0,0,-COUNTIF(Table2[Số HĐ],Table2[[#This Row],[Số HĐ]]))),"")</f>
        <v/>
      </c>
      <c r="K2294" s="192"/>
      <c r="L22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94" s="194"/>
    </row>
    <row r="2295" spans="1:13" ht="35.1" customHeight="1" x14ac:dyDescent="0.2">
      <c r="A2295" s="187"/>
      <c r="B2295" s="188"/>
      <c r="C2295" s="189" t="str">
        <f t="shared" si="54"/>
        <v/>
      </c>
      <c r="D2295" s="190"/>
      <c r="E2295" s="191" t="str">
        <f>IF(Table2[[#This Row],[Tên hàng hóa]]&lt;&gt;0,VLOOKUP(Table2[[#This Row],[Tên hàng hóa]],Table1[[Tên hàng hóa]:[Quy cách]],2,0),"")</f>
        <v/>
      </c>
      <c r="F2295" s="191" t="str">
        <f>IF(Table2[[#This Row],[Tên hàng hóa]]&lt;&gt;0,VLOOKUP(Table2[[#This Row],[Tên hàng hóa]],Table1[[Tên hàng hóa]:[ĐVT]],3,0),"")</f>
        <v/>
      </c>
      <c r="G2295" s="192"/>
      <c r="H2295" s="192"/>
      <c r="I2295" s="193" t="str">
        <f>IF(Table2[[#This Row],[Số lượng]]&lt;&gt;0,Table2[[#This Row],[Số lượng]]*Table2[[#This Row],[Đơn giá mua]],"")</f>
        <v/>
      </c>
      <c r="J2295" s="193" t="str">
        <f ca="1">IF(AND(Table2[[#This Row],[Tên hàng hóa]]&lt;&gt;0,D2296=""),SUM(OFFSET(Table2[[#This Row],[Thành tiền]],0,0,-COUNTIF(Table2[Số HĐ],Table2[[#This Row],[Số HĐ]]))),"")</f>
        <v/>
      </c>
      <c r="K2295" s="192"/>
      <c r="L22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95" s="194"/>
    </row>
    <row r="2296" spans="1:13" ht="35.1" customHeight="1" x14ac:dyDescent="0.2">
      <c r="A2296" s="187"/>
      <c r="B2296" s="188"/>
      <c r="C2296" s="189" t="str">
        <f t="shared" si="54"/>
        <v/>
      </c>
      <c r="D2296" s="190"/>
      <c r="E2296" s="191" t="str">
        <f>IF(Table2[[#This Row],[Tên hàng hóa]]&lt;&gt;0,VLOOKUP(Table2[[#This Row],[Tên hàng hóa]],Table1[[Tên hàng hóa]:[Quy cách]],2,0),"")</f>
        <v/>
      </c>
      <c r="F2296" s="191" t="str">
        <f>IF(Table2[[#This Row],[Tên hàng hóa]]&lt;&gt;0,VLOOKUP(Table2[[#This Row],[Tên hàng hóa]],Table1[[Tên hàng hóa]:[ĐVT]],3,0),"")</f>
        <v/>
      </c>
      <c r="G2296" s="192"/>
      <c r="H2296" s="192"/>
      <c r="I2296" s="193" t="str">
        <f>IF(Table2[[#This Row],[Số lượng]]&lt;&gt;0,Table2[[#This Row],[Số lượng]]*Table2[[#This Row],[Đơn giá mua]],"")</f>
        <v/>
      </c>
      <c r="J2296" s="193" t="str">
        <f ca="1">IF(AND(Table2[[#This Row],[Tên hàng hóa]]&lt;&gt;0,D2297=""),SUM(OFFSET(Table2[[#This Row],[Thành tiền]],0,0,-COUNTIF(Table2[Số HĐ],Table2[[#This Row],[Số HĐ]]))),"")</f>
        <v/>
      </c>
      <c r="K2296" s="192"/>
      <c r="L22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96" s="194"/>
    </row>
    <row r="2297" spans="1:13" ht="35.1" customHeight="1" x14ac:dyDescent="0.2">
      <c r="A2297" s="187"/>
      <c r="B2297" s="188"/>
      <c r="C2297" s="189" t="str">
        <f t="shared" si="54"/>
        <v/>
      </c>
      <c r="D2297" s="190"/>
      <c r="E2297" s="191" t="str">
        <f>IF(Table2[[#This Row],[Tên hàng hóa]]&lt;&gt;0,VLOOKUP(Table2[[#This Row],[Tên hàng hóa]],Table1[[Tên hàng hóa]:[Quy cách]],2,0),"")</f>
        <v/>
      </c>
      <c r="F2297" s="191" t="str">
        <f>IF(Table2[[#This Row],[Tên hàng hóa]]&lt;&gt;0,VLOOKUP(Table2[[#This Row],[Tên hàng hóa]],Table1[[Tên hàng hóa]:[ĐVT]],3,0),"")</f>
        <v/>
      </c>
      <c r="G2297" s="192"/>
      <c r="H2297" s="192"/>
      <c r="I2297" s="193" t="str">
        <f>IF(Table2[[#This Row],[Số lượng]]&lt;&gt;0,Table2[[#This Row],[Số lượng]]*Table2[[#This Row],[Đơn giá mua]],"")</f>
        <v/>
      </c>
      <c r="J2297" s="193" t="str">
        <f ca="1">IF(AND(Table2[[#This Row],[Tên hàng hóa]]&lt;&gt;0,D2298=""),SUM(OFFSET(Table2[[#This Row],[Thành tiền]],0,0,-COUNTIF(Table2[Số HĐ],Table2[[#This Row],[Số HĐ]]))),"")</f>
        <v/>
      </c>
      <c r="K2297" s="192"/>
      <c r="L22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97" s="194"/>
    </row>
    <row r="2298" spans="1:13" ht="35.1" customHeight="1" x14ac:dyDescent="0.2">
      <c r="A2298" s="187"/>
      <c r="B2298" s="188"/>
      <c r="C2298" s="189" t="str">
        <f t="shared" si="54"/>
        <v/>
      </c>
      <c r="D2298" s="190"/>
      <c r="E2298" s="191" t="str">
        <f>IF(Table2[[#This Row],[Tên hàng hóa]]&lt;&gt;0,VLOOKUP(Table2[[#This Row],[Tên hàng hóa]],Table1[[Tên hàng hóa]:[Quy cách]],2,0),"")</f>
        <v/>
      </c>
      <c r="F2298" s="191" t="str">
        <f>IF(Table2[[#This Row],[Tên hàng hóa]]&lt;&gt;0,VLOOKUP(Table2[[#This Row],[Tên hàng hóa]],Table1[[Tên hàng hóa]:[ĐVT]],3,0),"")</f>
        <v/>
      </c>
      <c r="G2298" s="192"/>
      <c r="H2298" s="192"/>
      <c r="I2298" s="193" t="str">
        <f>IF(Table2[[#This Row],[Số lượng]]&lt;&gt;0,Table2[[#This Row],[Số lượng]]*Table2[[#This Row],[Đơn giá mua]],"")</f>
        <v/>
      </c>
      <c r="J2298" s="193" t="str">
        <f ca="1">IF(AND(Table2[[#This Row],[Tên hàng hóa]]&lt;&gt;0,D2299=""),SUM(OFFSET(Table2[[#This Row],[Thành tiền]],0,0,-COUNTIF(Table2[Số HĐ],Table2[[#This Row],[Số HĐ]]))),"")</f>
        <v/>
      </c>
      <c r="K2298" s="192"/>
      <c r="L22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98" s="194"/>
    </row>
    <row r="2299" spans="1:13" ht="35.1" customHeight="1" x14ac:dyDescent="0.2">
      <c r="A2299" s="187"/>
      <c r="B2299" s="188"/>
      <c r="C2299" s="189" t="str">
        <f t="shared" si="54"/>
        <v/>
      </c>
      <c r="D2299" s="190"/>
      <c r="E2299" s="191" t="str">
        <f>IF(Table2[[#This Row],[Tên hàng hóa]]&lt;&gt;0,VLOOKUP(Table2[[#This Row],[Tên hàng hóa]],Table1[[Tên hàng hóa]:[Quy cách]],2,0),"")</f>
        <v/>
      </c>
      <c r="F2299" s="191" t="str">
        <f>IF(Table2[[#This Row],[Tên hàng hóa]]&lt;&gt;0,VLOOKUP(Table2[[#This Row],[Tên hàng hóa]],Table1[[Tên hàng hóa]:[ĐVT]],3,0),"")</f>
        <v/>
      </c>
      <c r="G2299" s="192"/>
      <c r="H2299" s="192"/>
      <c r="I2299" s="193" t="str">
        <f>IF(Table2[[#This Row],[Số lượng]]&lt;&gt;0,Table2[[#This Row],[Số lượng]]*Table2[[#This Row],[Đơn giá mua]],"")</f>
        <v/>
      </c>
      <c r="J2299" s="193" t="str">
        <f ca="1">IF(AND(Table2[[#This Row],[Tên hàng hóa]]&lt;&gt;0,D2300=""),SUM(OFFSET(Table2[[#This Row],[Thành tiền]],0,0,-COUNTIF(Table2[Số HĐ],Table2[[#This Row],[Số HĐ]]))),"")</f>
        <v/>
      </c>
      <c r="K2299" s="192"/>
      <c r="L22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299" s="194"/>
    </row>
    <row r="2300" spans="1:13" ht="35.1" customHeight="1" x14ac:dyDescent="0.2">
      <c r="A2300" s="187"/>
      <c r="B2300" s="188"/>
      <c r="C2300" s="189" t="str">
        <f t="shared" si="54"/>
        <v/>
      </c>
      <c r="D2300" s="190"/>
      <c r="E2300" s="191" t="str">
        <f>IF(Table2[[#This Row],[Tên hàng hóa]]&lt;&gt;0,VLOOKUP(Table2[[#This Row],[Tên hàng hóa]],Table1[[Tên hàng hóa]:[Quy cách]],2,0),"")</f>
        <v/>
      </c>
      <c r="F2300" s="191" t="str">
        <f>IF(Table2[[#This Row],[Tên hàng hóa]]&lt;&gt;0,VLOOKUP(Table2[[#This Row],[Tên hàng hóa]],Table1[[Tên hàng hóa]:[ĐVT]],3,0),"")</f>
        <v/>
      </c>
      <c r="G2300" s="192"/>
      <c r="H2300" s="192"/>
      <c r="I2300" s="193" t="str">
        <f>IF(Table2[[#This Row],[Số lượng]]&lt;&gt;0,Table2[[#This Row],[Số lượng]]*Table2[[#This Row],[Đơn giá mua]],"")</f>
        <v/>
      </c>
      <c r="J2300" s="193" t="str">
        <f ca="1">IF(AND(Table2[[#This Row],[Tên hàng hóa]]&lt;&gt;0,D2301=""),SUM(OFFSET(Table2[[#This Row],[Thành tiền]],0,0,-COUNTIF(Table2[Số HĐ],Table2[[#This Row],[Số HĐ]]))),"")</f>
        <v/>
      </c>
      <c r="K2300" s="192"/>
      <c r="L23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00" s="194"/>
    </row>
    <row r="2301" spans="1:13" ht="35.1" customHeight="1" x14ac:dyDescent="0.2">
      <c r="A2301" s="187"/>
      <c r="B2301" s="188"/>
      <c r="C2301" s="189" t="str">
        <f t="shared" si="54"/>
        <v/>
      </c>
      <c r="D2301" s="190"/>
      <c r="E2301" s="191" t="str">
        <f>IF(Table2[[#This Row],[Tên hàng hóa]]&lt;&gt;0,VLOOKUP(Table2[[#This Row],[Tên hàng hóa]],Table1[[Tên hàng hóa]:[Quy cách]],2,0),"")</f>
        <v/>
      </c>
      <c r="F2301" s="191" t="str">
        <f>IF(Table2[[#This Row],[Tên hàng hóa]]&lt;&gt;0,VLOOKUP(Table2[[#This Row],[Tên hàng hóa]],Table1[[Tên hàng hóa]:[ĐVT]],3,0),"")</f>
        <v/>
      </c>
      <c r="G2301" s="192"/>
      <c r="H2301" s="192"/>
      <c r="I2301" s="193" t="str">
        <f>IF(Table2[[#This Row],[Số lượng]]&lt;&gt;0,Table2[[#This Row],[Số lượng]]*Table2[[#This Row],[Đơn giá mua]],"")</f>
        <v/>
      </c>
      <c r="J2301" s="193" t="str">
        <f ca="1">IF(AND(Table2[[#This Row],[Tên hàng hóa]]&lt;&gt;0,D2302=""),SUM(OFFSET(Table2[[#This Row],[Thành tiền]],0,0,-COUNTIF(Table2[Số HĐ],Table2[[#This Row],[Số HĐ]]))),"")</f>
        <v/>
      </c>
      <c r="K2301" s="192"/>
      <c r="L23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01" s="194"/>
    </row>
    <row r="2302" spans="1:13" ht="35.1" customHeight="1" x14ac:dyDescent="0.2">
      <c r="A2302" s="187"/>
      <c r="B2302" s="188"/>
      <c r="C2302" s="189" t="str">
        <f t="shared" si="54"/>
        <v/>
      </c>
      <c r="D2302" s="190"/>
      <c r="E2302" s="191" t="str">
        <f>IF(Table2[[#This Row],[Tên hàng hóa]]&lt;&gt;0,VLOOKUP(Table2[[#This Row],[Tên hàng hóa]],Table1[[Tên hàng hóa]:[Quy cách]],2,0),"")</f>
        <v/>
      </c>
      <c r="F2302" s="191" t="str">
        <f>IF(Table2[[#This Row],[Tên hàng hóa]]&lt;&gt;0,VLOOKUP(Table2[[#This Row],[Tên hàng hóa]],Table1[[Tên hàng hóa]:[ĐVT]],3,0),"")</f>
        <v/>
      </c>
      <c r="G2302" s="192"/>
      <c r="H2302" s="192"/>
      <c r="I2302" s="193" t="str">
        <f>IF(Table2[[#This Row],[Số lượng]]&lt;&gt;0,Table2[[#This Row],[Số lượng]]*Table2[[#This Row],[Đơn giá mua]],"")</f>
        <v/>
      </c>
      <c r="J2302" s="193" t="str">
        <f ca="1">IF(AND(Table2[[#This Row],[Tên hàng hóa]]&lt;&gt;0,D2303=""),SUM(OFFSET(Table2[[#This Row],[Thành tiền]],0,0,-COUNTIF(Table2[Số HĐ],Table2[[#This Row],[Số HĐ]]))),"")</f>
        <v/>
      </c>
      <c r="K2302" s="192"/>
      <c r="L23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02" s="194"/>
    </row>
    <row r="2303" spans="1:13" ht="35.1" customHeight="1" x14ac:dyDescent="0.2">
      <c r="A2303" s="187"/>
      <c r="B2303" s="188"/>
      <c r="C2303" s="189" t="str">
        <f t="shared" ref="C2303:C2366" si="55">IF(AND(D2303&lt;&gt;0,D2304=""),C2302,"")</f>
        <v/>
      </c>
      <c r="D2303" s="190"/>
      <c r="E2303" s="191" t="str">
        <f>IF(Table2[[#This Row],[Tên hàng hóa]]&lt;&gt;0,VLOOKUP(Table2[[#This Row],[Tên hàng hóa]],Table1[[Tên hàng hóa]:[Quy cách]],2,0),"")</f>
        <v/>
      </c>
      <c r="F2303" s="191" t="str">
        <f>IF(Table2[[#This Row],[Tên hàng hóa]]&lt;&gt;0,VLOOKUP(Table2[[#This Row],[Tên hàng hóa]],Table1[[Tên hàng hóa]:[ĐVT]],3,0),"")</f>
        <v/>
      </c>
      <c r="G2303" s="192"/>
      <c r="H2303" s="192"/>
      <c r="I2303" s="193" t="str">
        <f>IF(Table2[[#This Row],[Số lượng]]&lt;&gt;0,Table2[[#This Row],[Số lượng]]*Table2[[#This Row],[Đơn giá mua]],"")</f>
        <v/>
      </c>
      <c r="J2303" s="193" t="str">
        <f ca="1">IF(AND(Table2[[#This Row],[Tên hàng hóa]]&lt;&gt;0,D2304=""),SUM(OFFSET(Table2[[#This Row],[Thành tiền]],0,0,-COUNTIF(Table2[Số HĐ],Table2[[#This Row],[Số HĐ]]))),"")</f>
        <v/>
      </c>
      <c r="K2303" s="192"/>
      <c r="L23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03" s="194"/>
    </row>
    <row r="2304" spans="1:13" ht="35.1" customHeight="1" x14ac:dyDescent="0.2">
      <c r="A2304" s="187"/>
      <c r="B2304" s="188"/>
      <c r="C2304" s="189" t="str">
        <f t="shared" si="55"/>
        <v/>
      </c>
      <c r="D2304" s="190"/>
      <c r="E2304" s="191" t="str">
        <f>IF(Table2[[#This Row],[Tên hàng hóa]]&lt;&gt;0,VLOOKUP(Table2[[#This Row],[Tên hàng hóa]],Table1[[Tên hàng hóa]:[Quy cách]],2,0),"")</f>
        <v/>
      </c>
      <c r="F2304" s="191" t="str">
        <f>IF(Table2[[#This Row],[Tên hàng hóa]]&lt;&gt;0,VLOOKUP(Table2[[#This Row],[Tên hàng hóa]],Table1[[Tên hàng hóa]:[ĐVT]],3,0),"")</f>
        <v/>
      </c>
      <c r="G2304" s="192"/>
      <c r="H2304" s="192"/>
      <c r="I2304" s="193" t="str">
        <f>IF(Table2[[#This Row],[Số lượng]]&lt;&gt;0,Table2[[#This Row],[Số lượng]]*Table2[[#This Row],[Đơn giá mua]],"")</f>
        <v/>
      </c>
      <c r="J2304" s="193" t="str">
        <f ca="1">IF(AND(Table2[[#This Row],[Tên hàng hóa]]&lt;&gt;0,D2305=""),SUM(OFFSET(Table2[[#This Row],[Thành tiền]],0,0,-COUNTIF(Table2[Số HĐ],Table2[[#This Row],[Số HĐ]]))),"")</f>
        <v/>
      </c>
      <c r="K2304" s="192"/>
      <c r="L23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04" s="194"/>
    </row>
    <row r="2305" spans="1:13" ht="35.1" customHeight="1" x14ac:dyDescent="0.2">
      <c r="A2305" s="187"/>
      <c r="B2305" s="188"/>
      <c r="C2305" s="189" t="str">
        <f t="shared" si="55"/>
        <v/>
      </c>
      <c r="D2305" s="190"/>
      <c r="E2305" s="191" t="str">
        <f>IF(Table2[[#This Row],[Tên hàng hóa]]&lt;&gt;0,VLOOKUP(Table2[[#This Row],[Tên hàng hóa]],Table1[[Tên hàng hóa]:[Quy cách]],2,0),"")</f>
        <v/>
      </c>
      <c r="F2305" s="191" t="str">
        <f>IF(Table2[[#This Row],[Tên hàng hóa]]&lt;&gt;0,VLOOKUP(Table2[[#This Row],[Tên hàng hóa]],Table1[[Tên hàng hóa]:[ĐVT]],3,0),"")</f>
        <v/>
      </c>
      <c r="G2305" s="192"/>
      <c r="H2305" s="192"/>
      <c r="I2305" s="193" t="str">
        <f>IF(Table2[[#This Row],[Số lượng]]&lt;&gt;0,Table2[[#This Row],[Số lượng]]*Table2[[#This Row],[Đơn giá mua]],"")</f>
        <v/>
      </c>
      <c r="J2305" s="193" t="str">
        <f ca="1">IF(AND(Table2[[#This Row],[Tên hàng hóa]]&lt;&gt;0,D2306=""),SUM(OFFSET(Table2[[#This Row],[Thành tiền]],0,0,-COUNTIF(Table2[Số HĐ],Table2[[#This Row],[Số HĐ]]))),"")</f>
        <v/>
      </c>
      <c r="K2305" s="192"/>
      <c r="L23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05" s="194"/>
    </row>
    <row r="2306" spans="1:13" ht="35.1" customHeight="1" x14ac:dyDescent="0.2">
      <c r="A2306" s="187"/>
      <c r="B2306" s="188"/>
      <c r="C2306" s="189" t="str">
        <f t="shared" si="55"/>
        <v/>
      </c>
      <c r="D2306" s="190"/>
      <c r="E2306" s="191" t="str">
        <f>IF(Table2[[#This Row],[Tên hàng hóa]]&lt;&gt;0,VLOOKUP(Table2[[#This Row],[Tên hàng hóa]],Table1[[Tên hàng hóa]:[Quy cách]],2,0),"")</f>
        <v/>
      </c>
      <c r="F2306" s="191" t="str">
        <f>IF(Table2[[#This Row],[Tên hàng hóa]]&lt;&gt;0,VLOOKUP(Table2[[#This Row],[Tên hàng hóa]],Table1[[Tên hàng hóa]:[ĐVT]],3,0),"")</f>
        <v/>
      </c>
      <c r="G2306" s="192"/>
      <c r="H2306" s="192"/>
      <c r="I2306" s="193" t="str">
        <f>IF(Table2[[#This Row],[Số lượng]]&lt;&gt;0,Table2[[#This Row],[Số lượng]]*Table2[[#This Row],[Đơn giá mua]],"")</f>
        <v/>
      </c>
      <c r="J2306" s="193" t="str">
        <f ca="1">IF(AND(Table2[[#This Row],[Tên hàng hóa]]&lt;&gt;0,D2307=""),SUM(OFFSET(Table2[[#This Row],[Thành tiền]],0,0,-COUNTIF(Table2[Số HĐ],Table2[[#This Row],[Số HĐ]]))),"")</f>
        <v/>
      </c>
      <c r="K2306" s="192"/>
      <c r="L23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06" s="194"/>
    </row>
    <row r="2307" spans="1:13" ht="35.1" customHeight="1" x14ac:dyDescent="0.2">
      <c r="A2307" s="187"/>
      <c r="B2307" s="188"/>
      <c r="C2307" s="189" t="str">
        <f t="shared" si="55"/>
        <v/>
      </c>
      <c r="D2307" s="190"/>
      <c r="E2307" s="191" t="str">
        <f>IF(Table2[[#This Row],[Tên hàng hóa]]&lt;&gt;0,VLOOKUP(Table2[[#This Row],[Tên hàng hóa]],Table1[[Tên hàng hóa]:[Quy cách]],2,0),"")</f>
        <v/>
      </c>
      <c r="F2307" s="191" t="str">
        <f>IF(Table2[[#This Row],[Tên hàng hóa]]&lt;&gt;0,VLOOKUP(Table2[[#This Row],[Tên hàng hóa]],Table1[[Tên hàng hóa]:[ĐVT]],3,0),"")</f>
        <v/>
      </c>
      <c r="G2307" s="192"/>
      <c r="H2307" s="192"/>
      <c r="I2307" s="193" t="str">
        <f>IF(Table2[[#This Row],[Số lượng]]&lt;&gt;0,Table2[[#This Row],[Số lượng]]*Table2[[#This Row],[Đơn giá mua]],"")</f>
        <v/>
      </c>
      <c r="J2307" s="193" t="str">
        <f ca="1">IF(AND(Table2[[#This Row],[Tên hàng hóa]]&lt;&gt;0,D2308=""),SUM(OFFSET(Table2[[#This Row],[Thành tiền]],0,0,-COUNTIF(Table2[Số HĐ],Table2[[#This Row],[Số HĐ]]))),"")</f>
        <v/>
      </c>
      <c r="K2307" s="192"/>
      <c r="L230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07" s="194"/>
    </row>
    <row r="2308" spans="1:13" ht="35.1" customHeight="1" x14ac:dyDescent="0.2">
      <c r="A2308" s="187"/>
      <c r="B2308" s="188"/>
      <c r="C2308" s="189" t="str">
        <f t="shared" si="55"/>
        <v/>
      </c>
      <c r="D2308" s="190"/>
      <c r="E2308" s="191" t="str">
        <f>IF(Table2[[#This Row],[Tên hàng hóa]]&lt;&gt;0,VLOOKUP(Table2[[#This Row],[Tên hàng hóa]],Table1[[Tên hàng hóa]:[Quy cách]],2,0),"")</f>
        <v/>
      </c>
      <c r="F2308" s="191" t="str">
        <f>IF(Table2[[#This Row],[Tên hàng hóa]]&lt;&gt;0,VLOOKUP(Table2[[#This Row],[Tên hàng hóa]],Table1[[Tên hàng hóa]:[ĐVT]],3,0),"")</f>
        <v/>
      </c>
      <c r="G2308" s="192"/>
      <c r="H2308" s="192"/>
      <c r="I2308" s="193" t="str">
        <f>IF(Table2[[#This Row],[Số lượng]]&lt;&gt;0,Table2[[#This Row],[Số lượng]]*Table2[[#This Row],[Đơn giá mua]],"")</f>
        <v/>
      </c>
      <c r="J2308" s="193" t="str">
        <f ca="1">IF(AND(Table2[[#This Row],[Tên hàng hóa]]&lt;&gt;0,D2309=""),SUM(OFFSET(Table2[[#This Row],[Thành tiền]],0,0,-COUNTIF(Table2[Số HĐ],Table2[[#This Row],[Số HĐ]]))),"")</f>
        <v/>
      </c>
      <c r="K2308" s="192"/>
      <c r="L23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08" s="194"/>
    </row>
    <row r="2309" spans="1:13" ht="35.1" customHeight="1" x14ac:dyDescent="0.2">
      <c r="A2309" s="187"/>
      <c r="B2309" s="188"/>
      <c r="C2309" s="189" t="str">
        <f t="shared" si="55"/>
        <v/>
      </c>
      <c r="D2309" s="190"/>
      <c r="E2309" s="191" t="str">
        <f>IF(Table2[[#This Row],[Tên hàng hóa]]&lt;&gt;0,VLOOKUP(Table2[[#This Row],[Tên hàng hóa]],Table1[[Tên hàng hóa]:[Quy cách]],2,0),"")</f>
        <v/>
      </c>
      <c r="F2309" s="191" t="str">
        <f>IF(Table2[[#This Row],[Tên hàng hóa]]&lt;&gt;0,VLOOKUP(Table2[[#This Row],[Tên hàng hóa]],Table1[[Tên hàng hóa]:[ĐVT]],3,0),"")</f>
        <v/>
      </c>
      <c r="G2309" s="192"/>
      <c r="H2309" s="192"/>
      <c r="I2309" s="193" t="str">
        <f>IF(Table2[[#This Row],[Số lượng]]&lt;&gt;0,Table2[[#This Row],[Số lượng]]*Table2[[#This Row],[Đơn giá mua]],"")</f>
        <v/>
      </c>
      <c r="J2309" s="193" t="str">
        <f ca="1">IF(AND(Table2[[#This Row],[Tên hàng hóa]]&lt;&gt;0,D2310=""),SUM(OFFSET(Table2[[#This Row],[Thành tiền]],0,0,-COUNTIF(Table2[Số HĐ],Table2[[#This Row],[Số HĐ]]))),"")</f>
        <v/>
      </c>
      <c r="K2309" s="192"/>
      <c r="L23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09" s="194"/>
    </row>
    <row r="2310" spans="1:13" ht="35.1" customHeight="1" x14ac:dyDescent="0.2">
      <c r="A2310" s="187"/>
      <c r="B2310" s="188"/>
      <c r="C2310" s="189" t="str">
        <f t="shared" si="55"/>
        <v/>
      </c>
      <c r="D2310" s="190"/>
      <c r="E2310" s="191" t="str">
        <f>IF(Table2[[#This Row],[Tên hàng hóa]]&lt;&gt;0,VLOOKUP(Table2[[#This Row],[Tên hàng hóa]],Table1[[Tên hàng hóa]:[Quy cách]],2,0),"")</f>
        <v/>
      </c>
      <c r="F2310" s="191" t="str">
        <f>IF(Table2[[#This Row],[Tên hàng hóa]]&lt;&gt;0,VLOOKUP(Table2[[#This Row],[Tên hàng hóa]],Table1[[Tên hàng hóa]:[ĐVT]],3,0),"")</f>
        <v/>
      </c>
      <c r="G2310" s="192"/>
      <c r="H2310" s="192"/>
      <c r="I2310" s="193" t="str">
        <f>IF(Table2[[#This Row],[Số lượng]]&lt;&gt;0,Table2[[#This Row],[Số lượng]]*Table2[[#This Row],[Đơn giá mua]],"")</f>
        <v/>
      </c>
      <c r="J2310" s="193" t="str">
        <f ca="1">IF(AND(Table2[[#This Row],[Tên hàng hóa]]&lt;&gt;0,D2311=""),SUM(OFFSET(Table2[[#This Row],[Thành tiền]],0,0,-COUNTIF(Table2[Số HĐ],Table2[[#This Row],[Số HĐ]]))),"")</f>
        <v/>
      </c>
      <c r="K2310" s="192"/>
      <c r="L23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10" s="194"/>
    </row>
    <row r="2311" spans="1:13" ht="35.1" customHeight="1" x14ac:dyDescent="0.2">
      <c r="A2311" s="187"/>
      <c r="B2311" s="188"/>
      <c r="C2311" s="189" t="str">
        <f t="shared" si="55"/>
        <v/>
      </c>
      <c r="D2311" s="190"/>
      <c r="E2311" s="191" t="str">
        <f>IF(Table2[[#This Row],[Tên hàng hóa]]&lt;&gt;0,VLOOKUP(Table2[[#This Row],[Tên hàng hóa]],Table1[[Tên hàng hóa]:[Quy cách]],2,0),"")</f>
        <v/>
      </c>
      <c r="F2311" s="191" t="str">
        <f>IF(Table2[[#This Row],[Tên hàng hóa]]&lt;&gt;0,VLOOKUP(Table2[[#This Row],[Tên hàng hóa]],Table1[[Tên hàng hóa]:[ĐVT]],3,0),"")</f>
        <v/>
      </c>
      <c r="G2311" s="192"/>
      <c r="H2311" s="192"/>
      <c r="I2311" s="193" t="str">
        <f>IF(Table2[[#This Row],[Số lượng]]&lt;&gt;0,Table2[[#This Row],[Số lượng]]*Table2[[#This Row],[Đơn giá mua]],"")</f>
        <v/>
      </c>
      <c r="J2311" s="193" t="str">
        <f ca="1">IF(AND(Table2[[#This Row],[Tên hàng hóa]]&lt;&gt;0,D2312=""),SUM(OFFSET(Table2[[#This Row],[Thành tiền]],0,0,-COUNTIF(Table2[Số HĐ],Table2[[#This Row],[Số HĐ]]))),"")</f>
        <v/>
      </c>
      <c r="K2311" s="192"/>
      <c r="L231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11" s="194"/>
    </row>
    <row r="2312" spans="1:13" ht="35.1" customHeight="1" x14ac:dyDescent="0.2">
      <c r="A2312" s="187"/>
      <c r="B2312" s="188"/>
      <c r="C2312" s="189" t="str">
        <f t="shared" si="55"/>
        <v/>
      </c>
      <c r="D2312" s="190"/>
      <c r="E2312" s="191" t="str">
        <f>IF(Table2[[#This Row],[Tên hàng hóa]]&lt;&gt;0,VLOOKUP(Table2[[#This Row],[Tên hàng hóa]],Table1[[Tên hàng hóa]:[Quy cách]],2,0),"")</f>
        <v/>
      </c>
      <c r="F2312" s="191" t="str">
        <f>IF(Table2[[#This Row],[Tên hàng hóa]]&lt;&gt;0,VLOOKUP(Table2[[#This Row],[Tên hàng hóa]],Table1[[Tên hàng hóa]:[ĐVT]],3,0),"")</f>
        <v/>
      </c>
      <c r="G2312" s="192"/>
      <c r="H2312" s="192"/>
      <c r="I2312" s="193" t="str">
        <f>IF(Table2[[#This Row],[Số lượng]]&lt;&gt;0,Table2[[#This Row],[Số lượng]]*Table2[[#This Row],[Đơn giá mua]],"")</f>
        <v/>
      </c>
      <c r="J2312" s="193" t="str">
        <f ca="1">IF(AND(Table2[[#This Row],[Tên hàng hóa]]&lt;&gt;0,D2313=""),SUM(OFFSET(Table2[[#This Row],[Thành tiền]],0,0,-COUNTIF(Table2[Số HĐ],Table2[[#This Row],[Số HĐ]]))),"")</f>
        <v/>
      </c>
      <c r="K2312" s="192"/>
      <c r="L23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12" s="194"/>
    </row>
    <row r="2313" spans="1:13" ht="35.1" customHeight="1" x14ac:dyDescent="0.2">
      <c r="A2313" s="187"/>
      <c r="B2313" s="188"/>
      <c r="C2313" s="189" t="str">
        <f t="shared" si="55"/>
        <v/>
      </c>
      <c r="D2313" s="190"/>
      <c r="E2313" s="191" t="str">
        <f>IF(Table2[[#This Row],[Tên hàng hóa]]&lt;&gt;0,VLOOKUP(Table2[[#This Row],[Tên hàng hóa]],Table1[[Tên hàng hóa]:[Quy cách]],2,0),"")</f>
        <v/>
      </c>
      <c r="F2313" s="191" t="str">
        <f>IF(Table2[[#This Row],[Tên hàng hóa]]&lt;&gt;0,VLOOKUP(Table2[[#This Row],[Tên hàng hóa]],Table1[[Tên hàng hóa]:[ĐVT]],3,0),"")</f>
        <v/>
      </c>
      <c r="G2313" s="192"/>
      <c r="H2313" s="192"/>
      <c r="I2313" s="193" t="str">
        <f>IF(Table2[[#This Row],[Số lượng]]&lt;&gt;0,Table2[[#This Row],[Số lượng]]*Table2[[#This Row],[Đơn giá mua]],"")</f>
        <v/>
      </c>
      <c r="J2313" s="193" t="str">
        <f ca="1">IF(AND(Table2[[#This Row],[Tên hàng hóa]]&lt;&gt;0,D2314=""),SUM(OFFSET(Table2[[#This Row],[Thành tiền]],0,0,-COUNTIF(Table2[Số HĐ],Table2[[#This Row],[Số HĐ]]))),"")</f>
        <v/>
      </c>
      <c r="K2313" s="192"/>
      <c r="L23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13" s="194"/>
    </row>
    <row r="2314" spans="1:13" ht="35.1" customHeight="1" x14ac:dyDescent="0.2">
      <c r="A2314" s="187"/>
      <c r="B2314" s="188"/>
      <c r="C2314" s="189" t="str">
        <f t="shared" si="55"/>
        <v/>
      </c>
      <c r="D2314" s="190"/>
      <c r="E2314" s="191" t="str">
        <f>IF(Table2[[#This Row],[Tên hàng hóa]]&lt;&gt;0,VLOOKUP(Table2[[#This Row],[Tên hàng hóa]],Table1[[Tên hàng hóa]:[Quy cách]],2,0),"")</f>
        <v/>
      </c>
      <c r="F2314" s="191" t="str">
        <f>IF(Table2[[#This Row],[Tên hàng hóa]]&lt;&gt;0,VLOOKUP(Table2[[#This Row],[Tên hàng hóa]],Table1[[Tên hàng hóa]:[ĐVT]],3,0),"")</f>
        <v/>
      </c>
      <c r="G2314" s="192"/>
      <c r="H2314" s="192"/>
      <c r="I2314" s="193" t="str">
        <f>IF(Table2[[#This Row],[Số lượng]]&lt;&gt;0,Table2[[#This Row],[Số lượng]]*Table2[[#This Row],[Đơn giá mua]],"")</f>
        <v/>
      </c>
      <c r="J2314" s="193" t="str">
        <f ca="1">IF(AND(Table2[[#This Row],[Tên hàng hóa]]&lt;&gt;0,D2315=""),SUM(OFFSET(Table2[[#This Row],[Thành tiền]],0,0,-COUNTIF(Table2[Số HĐ],Table2[[#This Row],[Số HĐ]]))),"")</f>
        <v/>
      </c>
      <c r="K2314" s="192"/>
      <c r="L23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14" s="194"/>
    </row>
    <row r="2315" spans="1:13" ht="35.1" customHeight="1" x14ac:dyDescent="0.2">
      <c r="A2315" s="187"/>
      <c r="B2315" s="188"/>
      <c r="C2315" s="189" t="str">
        <f t="shared" si="55"/>
        <v/>
      </c>
      <c r="D2315" s="190"/>
      <c r="E2315" s="191" t="str">
        <f>IF(Table2[[#This Row],[Tên hàng hóa]]&lt;&gt;0,VLOOKUP(Table2[[#This Row],[Tên hàng hóa]],Table1[[Tên hàng hóa]:[Quy cách]],2,0),"")</f>
        <v/>
      </c>
      <c r="F2315" s="191" t="str">
        <f>IF(Table2[[#This Row],[Tên hàng hóa]]&lt;&gt;0,VLOOKUP(Table2[[#This Row],[Tên hàng hóa]],Table1[[Tên hàng hóa]:[ĐVT]],3,0),"")</f>
        <v/>
      </c>
      <c r="G2315" s="192"/>
      <c r="H2315" s="192"/>
      <c r="I2315" s="193" t="str">
        <f>IF(Table2[[#This Row],[Số lượng]]&lt;&gt;0,Table2[[#This Row],[Số lượng]]*Table2[[#This Row],[Đơn giá mua]],"")</f>
        <v/>
      </c>
      <c r="J2315" s="193" t="str">
        <f ca="1">IF(AND(Table2[[#This Row],[Tên hàng hóa]]&lt;&gt;0,D2316=""),SUM(OFFSET(Table2[[#This Row],[Thành tiền]],0,0,-COUNTIF(Table2[Số HĐ],Table2[[#This Row],[Số HĐ]]))),"")</f>
        <v/>
      </c>
      <c r="K2315" s="192"/>
      <c r="L23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15" s="194"/>
    </row>
    <row r="2316" spans="1:13" ht="35.1" customHeight="1" x14ac:dyDescent="0.2">
      <c r="A2316" s="187"/>
      <c r="B2316" s="188"/>
      <c r="C2316" s="189" t="str">
        <f t="shared" si="55"/>
        <v/>
      </c>
      <c r="D2316" s="190"/>
      <c r="E2316" s="191" t="str">
        <f>IF(Table2[[#This Row],[Tên hàng hóa]]&lt;&gt;0,VLOOKUP(Table2[[#This Row],[Tên hàng hóa]],Table1[[Tên hàng hóa]:[Quy cách]],2,0),"")</f>
        <v/>
      </c>
      <c r="F2316" s="191" t="str">
        <f>IF(Table2[[#This Row],[Tên hàng hóa]]&lt;&gt;0,VLOOKUP(Table2[[#This Row],[Tên hàng hóa]],Table1[[Tên hàng hóa]:[ĐVT]],3,0),"")</f>
        <v/>
      </c>
      <c r="G2316" s="192"/>
      <c r="H2316" s="192"/>
      <c r="I2316" s="193" t="str">
        <f>IF(Table2[[#This Row],[Số lượng]]&lt;&gt;0,Table2[[#This Row],[Số lượng]]*Table2[[#This Row],[Đơn giá mua]],"")</f>
        <v/>
      </c>
      <c r="J2316" s="193" t="str">
        <f ca="1">IF(AND(Table2[[#This Row],[Tên hàng hóa]]&lt;&gt;0,D2317=""),SUM(OFFSET(Table2[[#This Row],[Thành tiền]],0,0,-COUNTIF(Table2[Số HĐ],Table2[[#This Row],[Số HĐ]]))),"")</f>
        <v/>
      </c>
      <c r="K2316" s="192"/>
      <c r="L23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16" s="194"/>
    </row>
    <row r="2317" spans="1:13" ht="35.1" customHeight="1" x14ac:dyDescent="0.2">
      <c r="A2317" s="187"/>
      <c r="B2317" s="188"/>
      <c r="C2317" s="189" t="str">
        <f t="shared" si="55"/>
        <v/>
      </c>
      <c r="D2317" s="190"/>
      <c r="E2317" s="191" t="str">
        <f>IF(Table2[[#This Row],[Tên hàng hóa]]&lt;&gt;0,VLOOKUP(Table2[[#This Row],[Tên hàng hóa]],Table1[[Tên hàng hóa]:[Quy cách]],2,0),"")</f>
        <v/>
      </c>
      <c r="F2317" s="191" t="str">
        <f>IF(Table2[[#This Row],[Tên hàng hóa]]&lt;&gt;0,VLOOKUP(Table2[[#This Row],[Tên hàng hóa]],Table1[[Tên hàng hóa]:[ĐVT]],3,0),"")</f>
        <v/>
      </c>
      <c r="G2317" s="192"/>
      <c r="H2317" s="192"/>
      <c r="I2317" s="193" t="str">
        <f>IF(Table2[[#This Row],[Số lượng]]&lt;&gt;0,Table2[[#This Row],[Số lượng]]*Table2[[#This Row],[Đơn giá mua]],"")</f>
        <v/>
      </c>
      <c r="J2317" s="193" t="str">
        <f ca="1">IF(AND(Table2[[#This Row],[Tên hàng hóa]]&lt;&gt;0,D2318=""),SUM(OFFSET(Table2[[#This Row],[Thành tiền]],0,0,-COUNTIF(Table2[Số HĐ],Table2[[#This Row],[Số HĐ]]))),"")</f>
        <v/>
      </c>
      <c r="K2317" s="192"/>
      <c r="L231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17" s="194"/>
    </row>
    <row r="2318" spans="1:13" ht="35.1" customHeight="1" x14ac:dyDescent="0.2">
      <c r="A2318" s="187"/>
      <c r="B2318" s="188"/>
      <c r="C2318" s="189" t="str">
        <f t="shared" si="55"/>
        <v/>
      </c>
      <c r="D2318" s="190"/>
      <c r="E2318" s="191" t="str">
        <f>IF(Table2[[#This Row],[Tên hàng hóa]]&lt;&gt;0,VLOOKUP(Table2[[#This Row],[Tên hàng hóa]],Table1[[Tên hàng hóa]:[Quy cách]],2,0),"")</f>
        <v/>
      </c>
      <c r="F2318" s="191" t="str">
        <f>IF(Table2[[#This Row],[Tên hàng hóa]]&lt;&gt;0,VLOOKUP(Table2[[#This Row],[Tên hàng hóa]],Table1[[Tên hàng hóa]:[ĐVT]],3,0),"")</f>
        <v/>
      </c>
      <c r="G2318" s="192"/>
      <c r="H2318" s="192"/>
      <c r="I2318" s="193" t="str">
        <f>IF(Table2[[#This Row],[Số lượng]]&lt;&gt;0,Table2[[#This Row],[Số lượng]]*Table2[[#This Row],[Đơn giá mua]],"")</f>
        <v/>
      </c>
      <c r="J2318" s="193" t="str">
        <f ca="1">IF(AND(Table2[[#This Row],[Tên hàng hóa]]&lt;&gt;0,D2319=""),SUM(OFFSET(Table2[[#This Row],[Thành tiền]],0,0,-COUNTIF(Table2[Số HĐ],Table2[[#This Row],[Số HĐ]]))),"")</f>
        <v/>
      </c>
      <c r="K2318" s="192"/>
      <c r="L23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18" s="194"/>
    </row>
    <row r="2319" spans="1:13" ht="35.1" customHeight="1" x14ac:dyDescent="0.2">
      <c r="A2319" s="187"/>
      <c r="B2319" s="188"/>
      <c r="C2319" s="189" t="str">
        <f t="shared" si="55"/>
        <v/>
      </c>
      <c r="D2319" s="190"/>
      <c r="E2319" s="191" t="str">
        <f>IF(Table2[[#This Row],[Tên hàng hóa]]&lt;&gt;0,VLOOKUP(Table2[[#This Row],[Tên hàng hóa]],Table1[[Tên hàng hóa]:[Quy cách]],2,0),"")</f>
        <v/>
      </c>
      <c r="F2319" s="191" t="str">
        <f>IF(Table2[[#This Row],[Tên hàng hóa]]&lt;&gt;0,VLOOKUP(Table2[[#This Row],[Tên hàng hóa]],Table1[[Tên hàng hóa]:[ĐVT]],3,0),"")</f>
        <v/>
      </c>
      <c r="G2319" s="192"/>
      <c r="H2319" s="192"/>
      <c r="I2319" s="193" t="str">
        <f>IF(Table2[[#This Row],[Số lượng]]&lt;&gt;0,Table2[[#This Row],[Số lượng]]*Table2[[#This Row],[Đơn giá mua]],"")</f>
        <v/>
      </c>
      <c r="J2319" s="193" t="str">
        <f ca="1">IF(AND(Table2[[#This Row],[Tên hàng hóa]]&lt;&gt;0,D2320=""),SUM(OFFSET(Table2[[#This Row],[Thành tiền]],0,0,-COUNTIF(Table2[Số HĐ],Table2[[#This Row],[Số HĐ]]))),"")</f>
        <v/>
      </c>
      <c r="K2319" s="192"/>
      <c r="L231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19" s="194"/>
    </row>
    <row r="2320" spans="1:13" ht="35.1" customHeight="1" x14ac:dyDescent="0.2">
      <c r="A2320" s="187"/>
      <c r="B2320" s="188"/>
      <c r="C2320" s="189" t="str">
        <f t="shared" si="55"/>
        <v/>
      </c>
      <c r="D2320" s="190"/>
      <c r="E2320" s="191" t="str">
        <f>IF(Table2[[#This Row],[Tên hàng hóa]]&lt;&gt;0,VLOOKUP(Table2[[#This Row],[Tên hàng hóa]],Table1[[Tên hàng hóa]:[Quy cách]],2,0),"")</f>
        <v/>
      </c>
      <c r="F2320" s="191" t="str">
        <f>IF(Table2[[#This Row],[Tên hàng hóa]]&lt;&gt;0,VLOOKUP(Table2[[#This Row],[Tên hàng hóa]],Table1[[Tên hàng hóa]:[ĐVT]],3,0),"")</f>
        <v/>
      </c>
      <c r="G2320" s="192"/>
      <c r="H2320" s="192"/>
      <c r="I2320" s="193" t="str">
        <f>IF(Table2[[#This Row],[Số lượng]]&lt;&gt;0,Table2[[#This Row],[Số lượng]]*Table2[[#This Row],[Đơn giá mua]],"")</f>
        <v/>
      </c>
      <c r="J2320" s="193" t="str">
        <f ca="1">IF(AND(Table2[[#This Row],[Tên hàng hóa]]&lt;&gt;0,D2321=""),SUM(OFFSET(Table2[[#This Row],[Thành tiền]],0,0,-COUNTIF(Table2[Số HĐ],Table2[[#This Row],[Số HĐ]]))),"")</f>
        <v/>
      </c>
      <c r="K2320" s="192"/>
      <c r="L23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20" s="194"/>
    </row>
    <row r="2321" spans="1:13" ht="35.1" customHeight="1" x14ac:dyDescent="0.2">
      <c r="A2321" s="187"/>
      <c r="B2321" s="188"/>
      <c r="C2321" s="189" t="str">
        <f t="shared" si="55"/>
        <v/>
      </c>
      <c r="D2321" s="190"/>
      <c r="E2321" s="191" t="str">
        <f>IF(Table2[[#This Row],[Tên hàng hóa]]&lt;&gt;0,VLOOKUP(Table2[[#This Row],[Tên hàng hóa]],Table1[[Tên hàng hóa]:[Quy cách]],2,0),"")</f>
        <v/>
      </c>
      <c r="F2321" s="191" t="str">
        <f>IF(Table2[[#This Row],[Tên hàng hóa]]&lt;&gt;0,VLOOKUP(Table2[[#This Row],[Tên hàng hóa]],Table1[[Tên hàng hóa]:[ĐVT]],3,0),"")</f>
        <v/>
      </c>
      <c r="G2321" s="192"/>
      <c r="H2321" s="192"/>
      <c r="I2321" s="193" t="str">
        <f>IF(Table2[[#This Row],[Số lượng]]&lt;&gt;0,Table2[[#This Row],[Số lượng]]*Table2[[#This Row],[Đơn giá mua]],"")</f>
        <v/>
      </c>
      <c r="J2321" s="193" t="str">
        <f ca="1">IF(AND(Table2[[#This Row],[Tên hàng hóa]]&lt;&gt;0,D2322=""),SUM(OFFSET(Table2[[#This Row],[Thành tiền]],0,0,-COUNTIF(Table2[Số HĐ],Table2[[#This Row],[Số HĐ]]))),"")</f>
        <v/>
      </c>
      <c r="K2321" s="192"/>
      <c r="L232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21" s="194"/>
    </row>
    <row r="2322" spans="1:13" ht="35.1" customHeight="1" x14ac:dyDescent="0.2">
      <c r="A2322" s="187"/>
      <c r="B2322" s="188"/>
      <c r="C2322" s="189" t="str">
        <f t="shared" si="55"/>
        <v/>
      </c>
      <c r="D2322" s="190"/>
      <c r="E2322" s="191" t="str">
        <f>IF(Table2[[#This Row],[Tên hàng hóa]]&lt;&gt;0,VLOOKUP(Table2[[#This Row],[Tên hàng hóa]],Table1[[Tên hàng hóa]:[Quy cách]],2,0),"")</f>
        <v/>
      </c>
      <c r="F2322" s="191" t="str">
        <f>IF(Table2[[#This Row],[Tên hàng hóa]]&lt;&gt;0,VLOOKUP(Table2[[#This Row],[Tên hàng hóa]],Table1[[Tên hàng hóa]:[ĐVT]],3,0),"")</f>
        <v/>
      </c>
      <c r="G2322" s="192"/>
      <c r="H2322" s="192"/>
      <c r="I2322" s="193" t="str">
        <f>IF(Table2[[#This Row],[Số lượng]]&lt;&gt;0,Table2[[#This Row],[Số lượng]]*Table2[[#This Row],[Đơn giá mua]],"")</f>
        <v/>
      </c>
      <c r="J2322" s="193" t="str">
        <f ca="1">IF(AND(Table2[[#This Row],[Tên hàng hóa]]&lt;&gt;0,D2323=""),SUM(OFFSET(Table2[[#This Row],[Thành tiền]],0,0,-COUNTIF(Table2[Số HĐ],Table2[[#This Row],[Số HĐ]]))),"")</f>
        <v/>
      </c>
      <c r="K2322" s="192"/>
      <c r="L23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22" s="194"/>
    </row>
    <row r="2323" spans="1:13" ht="35.1" customHeight="1" x14ac:dyDescent="0.2">
      <c r="A2323" s="187"/>
      <c r="B2323" s="188"/>
      <c r="C2323" s="189" t="str">
        <f t="shared" si="55"/>
        <v/>
      </c>
      <c r="D2323" s="190"/>
      <c r="E2323" s="191" t="str">
        <f>IF(Table2[[#This Row],[Tên hàng hóa]]&lt;&gt;0,VLOOKUP(Table2[[#This Row],[Tên hàng hóa]],Table1[[Tên hàng hóa]:[Quy cách]],2,0),"")</f>
        <v/>
      </c>
      <c r="F2323" s="191" t="str">
        <f>IF(Table2[[#This Row],[Tên hàng hóa]]&lt;&gt;0,VLOOKUP(Table2[[#This Row],[Tên hàng hóa]],Table1[[Tên hàng hóa]:[ĐVT]],3,0),"")</f>
        <v/>
      </c>
      <c r="G2323" s="192"/>
      <c r="H2323" s="192"/>
      <c r="I2323" s="193" t="str">
        <f>IF(Table2[[#This Row],[Số lượng]]&lt;&gt;0,Table2[[#This Row],[Số lượng]]*Table2[[#This Row],[Đơn giá mua]],"")</f>
        <v/>
      </c>
      <c r="J2323" s="193" t="str">
        <f ca="1">IF(AND(Table2[[#This Row],[Tên hàng hóa]]&lt;&gt;0,D2324=""),SUM(OFFSET(Table2[[#This Row],[Thành tiền]],0,0,-COUNTIF(Table2[Số HĐ],Table2[[#This Row],[Số HĐ]]))),"")</f>
        <v/>
      </c>
      <c r="K2323" s="192"/>
      <c r="L23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23" s="194"/>
    </row>
    <row r="2324" spans="1:13" ht="35.1" customHeight="1" x14ac:dyDescent="0.2">
      <c r="A2324" s="187"/>
      <c r="B2324" s="188"/>
      <c r="C2324" s="189" t="str">
        <f t="shared" si="55"/>
        <v/>
      </c>
      <c r="D2324" s="190"/>
      <c r="E2324" s="191" t="str">
        <f>IF(Table2[[#This Row],[Tên hàng hóa]]&lt;&gt;0,VLOOKUP(Table2[[#This Row],[Tên hàng hóa]],Table1[[Tên hàng hóa]:[Quy cách]],2,0),"")</f>
        <v/>
      </c>
      <c r="F2324" s="191" t="str">
        <f>IF(Table2[[#This Row],[Tên hàng hóa]]&lt;&gt;0,VLOOKUP(Table2[[#This Row],[Tên hàng hóa]],Table1[[Tên hàng hóa]:[ĐVT]],3,0),"")</f>
        <v/>
      </c>
      <c r="G2324" s="192"/>
      <c r="H2324" s="192"/>
      <c r="I2324" s="193" t="str">
        <f>IF(Table2[[#This Row],[Số lượng]]&lt;&gt;0,Table2[[#This Row],[Số lượng]]*Table2[[#This Row],[Đơn giá mua]],"")</f>
        <v/>
      </c>
      <c r="J2324" s="193" t="str">
        <f ca="1">IF(AND(Table2[[#This Row],[Tên hàng hóa]]&lt;&gt;0,D2325=""),SUM(OFFSET(Table2[[#This Row],[Thành tiền]],0,0,-COUNTIF(Table2[Số HĐ],Table2[[#This Row],[Số HĐ]]))),"")</f>
        <v/>
      </c>
      <c r="K2324" s="192"/>
      <c r="L23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24" s="194"/>
    </row>
    <row r="2325" spans="1:13" ht="35.1" customHeight="1" x14ac:dyDescent="0.2">
      <c r="A2325" s="187"/>
      <c r="B2325" s="188"/>
      <c r="C2325" s="189" t="str">
        <f t="shared" si="55"/>
        <v/>
      </c>
      <c r="D2325" s="190"/>
      <c r="E2325" s="191" t="str">
        <f>IF(Table2[[#This Row],[Tên hàng hóa]]&lt;&gt;0,VLOOKUP(Table2[[#This Row],[Tên hàng hóa]],Table1[[Tên hàng hóa]:[Quy cách]],2,0),"")</f>
        <v/>
      </c>
      <c r="F2325" s="191" t="str">
        <f>IF(Table2[[#This Row],[Tên hàng hóa]]&lt;&gt;0,VLOOKUP(Table2[[#This Row],[Tên hàng hóa]],Table1[[Tên hàng hóa]:[ĐVT]],3,0),"")</f>
        <v/>
      </c>
      <c r="G2325" s="192"/>
      <c r="H2325" s="192"/>
      <c r="I2325" s="193" t="str">
        <f>IF(Table2[[#This Row],[Số lượng]]&lt;&gt;0,Table2[[#This Row],[Số lượng]]*Table2[[#This Row],[Đơn giá mua]],"")</f>
        <v/>
      </c>
      <c r="J2325" s="193" t="str">
        <f ca="1">IF(AND(Table2[[#This Row],[Tên hàng hóa]]&lt;&gt;0,D2326=""),SUM(OFFSET(Table2[[#This Row],[Thành tiền]],0,0,-COUNTIF(Table2[Số HĐ],Table2[[#This Row],[Số HĐ]]))),"")</f>
        <v/>
      </c>
      <c r="K2325" s="192"/>
      <c r="L232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25" s="194"/>
    </row>
    <row r="2326" spans="1:13" ht="35.1" customHeight="1" x14ac:dyDescent="0.2">
      <c r="A2326" s="187"/>
      <c r="B2326" s="188"/>
      <c r="C2326" s="189" t="str">
        <f t="shared" si="55"/>
        <v/>
      </c>
      <c r="D2326" s="190"/>
      <c r="E2326" s="191" t="str">
        <f>IF(Table2[[#This Row],[Tên hàng hóa]]&lt;&gt;0,VLOOKUP(Table2[[#This Row],[Tên hàng hóa]],Table1[[Tên hàng hóa]:[Quy cách]],2,0),"")</f>
        <v/>
      </c>
      <c r="F2326" s="191" t="str">
        <f>IF(Table2[[#This Row],[Tên hàng hóa]]&lt;&gt;0,VLOOKUP(Table2[[#This Row],[Tên hàng hóa]],Table1[[Tên hàng hóa]:[ĐVT]],3,0),"")</f>
        <v/>
      </c>
      <c r="G2326" s="192"/>
      <c r="H2326" s="192"/>
      <c r="I2326" s="193" t="str">
        <f>IF(Table2[[#This Row],[Số lượng]]&lt;&gt;0,Table2[[#This Row],[Số lượng]]*Table2[[#This Row],[Đơn giá mua]],"")</f>
        <v/>
      </c>
      <c r="J2326" s="193" t="str">
        <f ca="1">IF(AND(Table2[[#This Row],[Tên hàng hóa]]&lt;&gt;0,D2327=""),SUM(OFFSET(Table2[[#This Row],[Thành tiền]],0,0,-COUNTIF(Table2[Số HĐ],Table2[[#This Row],[Số HĐ]]))),"")</f>
        <v/>
      </c>
      <c r="K2326" s="192"/>
      <c r="L23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26" s="194"/>
    </row>
    <row r="2327" spans="1:13" ht="35.1" customHeight="1" x14ac:dyDescent="0.2">
      <c r="A2327" s="187"/>
      <c r="B2327" s="188"/>
      <c r="C2327" s="189" t="str">
        <f t="shared" si="55"/>
        <v/>
      </c>
      <c r="D2327" s="190"/>
      <c r="E2327" s="191" t="str">
        <f>IF(Table2[[#This Row],[Tên hàng hóa]]&lt;&gt;0,VLOOKUP(Table2[[#This Row],[Tên hàng hóa]],Table1[[Tên hàng hóa]:[Quy cách]],2,0),"")</f>
        <v/>
      </c>
      <c r="F2327" s="191" t="str">
        <f>IF(Table2[[#This Row],[Tên hàng hóa]]&lt;&gt;0,VLOOKUP(Table2[[#This Row],[Tên hàng hóa]],Table1[[Tên hàng hóa]:[ĐVT]],3,0),"")</f>
        <v/>
      </c>
      <c r="G2327" s="192"/>
      <c r="H2327" s="192"/>
      <c r="I2327" s="193" t="str">
        <f>IF(Table2[[#This Row],[Số lượng]]&lt;&gt;0,Table2[[#This Row],[Số lượng]]*Table2[[#This Row],[Đơn giá mua]],"")</f>
        <v/>
      </c>
      <c r="J2327" s="193" t="str">
        <f ca="1">IF(AND(Table2[[#This Row],[Tên hàng hóa]]&lt;&gt;0,D2328=""),SUM(OFFSET(Table2[[#This Row],[Thành tiền]],0,0,-COUNTIF(Table2[Số HĐ],Table2[[#This Row],[Số HĐ]]))),"")</f>
        <v/>
      </c>
      <c r="K2327" s="192"/>
      <c r="L232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27" s="194"/>
    </row>
    <row r="2328" spans="1:13" ht="35.1" customHeight="1" x14ac:dyDescent="0.2">
      <c r="A2328" s="187"/>
      <c r="B2328" s="188"/>
      <c r="C2328" s="189" t="str">
        <f t="shared" si="55"/>
        <v/>
      </c>
      <c r="D2328" s="190"/>
      <c r="E2328" s="191" t="str">
        <f>IF(Table2[[#This Row],[Tên hàng hóa]]&lt;&gt;0,VLOOKUP(Table2[[#This Row],[Tên hàng hóa]],Table1[[Tên hàng hóa]:[Quy cách]],2,0),"")</f>
        <v/>
      </c>
      <c r="F2328" s="191" t="str">
        <f>IF(Table2[[#This Row],[Tên hàng hóa]]&lt;&gt;0,VLOOKUP(Table2[[#This Row],[Tên hàng hóa]],Table1[[Tên hàng hóa]:[ĐVT]],3,0),"")</f>
        <v/>
      </c>
      <c r="G2328" s="192"/>
      <c r="H2328" s="192"/>
      <c r="I2328" s="193" t="str">
        <f>IF(Table2[[#This Row],[Số lượng]]&lt;&gt;0,Table2[[#This Row],[Số lượng]]*Table2[[#This Row],[Đơn giá mua]],"")</f>
        <v/>
      </c>
      <c r="J2328" s="193" t="str">
        <f ca="1">IF(AND(Table2[[#This Row],[Tên hàng hóa]]&lt;&gt;0,D2329=""),SUM(OFFSET(Table2[[#This Row],[Thành tiền]],0,0,-COUNTIF(Table2[Số HĐ],Table2[[#This Row],[Số HĐ]]))),"")</f>
        <v/>
      </c>
      <c r="K2328" s="192"/>
      <c r="L23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28" s="194"/>
    </row>
    <row r="2329" spans="1:13" ht="35.1" customHeight="1" x14ac:dyDescent="0.2">
      <c r="A2329" s="187"/>
      <c r="B2329" s="188"/>
      <c r="C2329" s="189" t="str">
        <f t="shared" si="55"/>
        <v/>
      </c>
      <c r="D2329" s="190"/>
      <c r="E2329" s="191" t="str">
        <f>IF(Table2[[#This Row],[Tên hàng hóa]]&lt;&gt;0,VLOOKUP(Table2[[#This Row],[Tên hàng hóa]],Table1[[Tên hàng hóa]:[Quy cách]],2,0),"")</f>
        <v/>
      </c>
      <c r="F2329" s="191" t="str">
        <f>IF(Table2[[#This Row],[Tên hàng hóa]]&lt;&gt;0,VLOOKUP(Table2[[#This Row],[Tên hàng hóa]],Table1[[Tên hàng hóa]:[ĐVT]],3,0),"")</f>
        <v/>
      </c>
      <c r="G2329" s="192"/>
      <c r="H2329" s="192"/>
      <c r="I2329" s="193" t="str">
        <f>IF(Table2[[#This Row],[Số lượng]]&lt;&gt;0,Table2[[#This Row],[Số lượng]]*Table2[[#This Row],[Đơn giá mua]],"")</f>
        <v/>
      </c>
      <c r="J2329" s="193" t="str">
        <f ca="1">IF(AND(Table2[[#This Row],[Tên hàng hóa]]&lt;&gt;0,D2330=""),SUM(OFFSET(Table2[[#This Row],[Thành tiền]],0,0,-COUNTIF(Table2[Số HĐ],Table2[[#This Row],[Số HĐ]]))),"")</f>
        <v/>
      </c>
      <c r="K2329" s="192"/>
      <c r="L23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29" s="194"/>
    </row>
    <row r="2330" spans="1:13" ht="35.1" customHeight="1" x14ac:dyDescent="0.2">
      <c r="A2330" s="187"/>
      <c r="B2330" s="188"/>
      <c r="C2330" s="189" t="str">
        <f t="shared" si="55"/>
        <v/>
      </c>
      <c r="D2330" s="190"/>
      <c r="E2330" s="191" t="str">
        <f>IF(Table2[[#This Row],[Tên hàng hóa]]&lt;&gt;0,VLOOKUP(Table2[[#This Row],[Tên hàng hóa]],Table1[[Tên hàng hóa]:[Quy cách]],2,0),"")</f>
        <v/>
      </c>
      <c r="F2330" s="191" t="str">
        <f>IF(Table2[[#This Row],[Tên hàng hóa]]&lt;&gt;0,VLOOKUP(Table2[[#This Row],[Tên hàng hóa]],Table1[[Tên hàng hóa]:[ĐVT]],3,0),"")</f>
        <v/>
      </c>
      <c r="G2330" s="192"/>
      <c r="H2330" s="192"/>
      <c r="I2330" s="193" t="str">
        <f>IF(Table2[[#This Row],[Số lượng]]&lt;&gt;0,Table2[[#This Row],[Số lượng]]*Table2[[#This Row],[Đơn giá mua]],"")</f>
        <v/>
      </c>
      <c r="J2330" s="193" t="str">
        <f ca="1">IF(AND(Table2[[#This Row],[Tên hàng hóa]]&lt;&gt;0,D2331=""),SUM(OFFSET(Table2[[#This Row],[Thành tiền]],0,0,-COUNTIF(Table2[Số HĐ],Table2[[#This Row],[Số HĐ]]))),"")</f>
        <v/>
      </c>
      <c r="K2330" s="192"/>
      <c r="L23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30" s="194"/>
    </row>
    <row r="2331" spans="1:13" ht="35.1" customHeight="1" x14ac:dyDescent="0.2">
      <c r="A2331" s="187"/>
      <c r="B2331" s="188"/>
      <c r="C2331" s="189" t="str">
        <f t="shared" si="55"/>
        <v/>
      </c>
      <c r="D2331" s="190"/>
      <c r="E2331" s="191" t="str">
        <f>IF(Table2[[#This Row],[Tên hàng hóa]]&lt;&gt;0,VLOOKUP(Table2[[#This Row],[Tên hàng hóa]],Table1[[Tên hàng hóa]:[Quy cách]],2,0),"")</f>
        <v/>
      </c>
      <c r="F2331" s="191" t="str">
        <f>IF(Table2[[#This Row],[Tên hàng hóa]]&lt;&gt;0,VLOOKUP(Table2[[#This Row],[Tên hàng hóa]],Table1[[Tên hàng hóa]:[ĐVT]],3,0),"")</f>
        <v/>
      </c>
      <c r="G2331" s="192"/>
      <c r="H2331" s="192"/>
      <c r="I2331" s="193" t="str">
        <f>IF(Table2[[#This Row],[Số lượng]]&lt;&gt;0,Table2[[#This Row],[Số lượng]]*Table2[[#This Row],[Đơn giá mua]],"")</f>
        <v/>
      </c>
      <c r="J2331" s="193" t="str">
        <f ca="1">IF(AND(Table2[[#This Row],[Tên hàng hóa]]&lt;&gt;0,D2332=""),SUM(OFFSET(Table2[[#This Row],[Thành tiền]],0,0,-COUNTIF(Table2[Số HĐ],Table2[[#This Row],[Số HĐ]]))),"")</f>
        <v/>
      </c>
      <c r="K2331" s="192"/>
      <c r="L233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31" s="194"/>
    </row>
    <row r="2332" spans="1:13" ht="35.1" customHeight="1" x14ac:dyDescent="0.2">
      <c r="A2332" s="187"/>
      <c r="B2332" s="188"/>
      <c r="C2332" s="189" t="str">
        <f t="shared" si="55"/>
        <v/>
      </c>
      <c r="D2332" s="190"/>
      <c r="E2332" s="191" t="str">
        <f>IF(Table2[[#This Row],[Tên hàng hóa]]&lt;&gt;0,VLOOKUP(Table2[[#This Row],[Tên hàng hóa]],Table1[[Tên hàng hóa]:[Quy cách]],2,0),"")</f>
        <v/>
      </c>
      <c r="F2332" s="191" t="str">
        <f>IF(Table2[[#This Row],[Tên hàng hóa]]&lt;&gt;0,VLOOKUP(Table2[[#This Row],[Tên hàng hóa]],Table1[[Tên hàng hóa]:[ĐVT]],3,0),"")</f>
        <v/>
      </c>
      <c r="G2332" s="192"/>
      <c r="H2332" s="192"/>
      <c r="I2332" s="193" t="str">
        <f>IF(Table2[[#This Row],[Số lượng]]&lt;&gt;0,Table2[[#This Row],[Số lượng]]*Table2[[#This Row],[Đơn giá mua]],"")</f>
        <v/>
      </c>
      <c r="J2332" s="193" t="str">
        <f ca="1">IF(AND(Table2[[#This Row],[Tên hàng hóa]]&lt;&gt;0,D2333=""),SUM(OFFSET(Table2[[#This Row],[Thành tiền]],0,0,-COUNTIF(Table2[Số HĐ],Table2[[#This Row],[Số HĐ]]))),"")</f>
        <v/>
      </c>
      <c r="K2332" s="192"/>
      <c r="L23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32" s="194"/>
    </row>
    <row r="2333" spans="1:13" ht="35.1" customHeight="1" x14ac:dyDescent="0.2">
      <c r="A2333" s="187"/>
      <c r="B2333" s="188"/>
      <c r="C2333" s="189" t="str">
        <f t="shared" si="55"/>
        <v/>
      </c>
      <c r="D2333" s="190"/>
      <c r="E2333" s="191" t="str">
        <f>IF(Table2[[#This Row],[Tên hàng hóa]]&lt;&gt;0,VLOOKUP(Table2[[#This Row],[Tên hàng hóa]],Table1[[Tên hàng hóa]:[Quy cách]],2,0),"")</f>
        <v/>
      </c>
      <c r="F2333" s="191" t="str">
        <f>IF(Table2[[#This Row],[Tên hàng hóa]]&lt;&gt;0,VLOOKUP(Table2[[#This Row],[Tên hàng hóa]],Table1[[Tên hàng hóa]:[ĐVT]],3,0),"")</f>
        <v/>
      </c>
      <c r="G2333" s="192"/>
      <c r="H2333" s="192"/>
      <c r="I2333" s="193" t="str">
        <f>IF(Table2[[#This Row],[Số lượng]]&lt;&gt;0,Table2[[#This Row],[Số lượng]]*Table2[[#This Row],[Đơn giá mua]],"")</f>
        <v/>
      </c>
      <c r="J2333" s="193" t="str">
        <f ca="1">IF(AND(Table2[[#This Row],[Tên hàng hóa]]&lt;&gt;0,D2334=""),SUM(OFFSET(Table2[[#This Row],[Thành tiền]],0,0,-COUNTIF(Table2[Số HĐ],Table2[[#This Row],[Số HĐ]]))),"")</f>
        <v/>
      </c>
      <c r="K2333" s="192"/>
      <c r="L233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33" s="194"/>
    </row>
    <row r="2334" spans="1:13" ht="35.1" customHeight="1" x14ac:dyDescent="0.2">
      <c r="A2334" s="187"/>
      <c r="B2334" s="188"/>
      <c r="C2334" s="189" t="str">
        <f t="shared" si="55"/>
        <v/>
      </c>
      <c r="D2334" s="190"/>
      <c r="E2334" s="191" t="str">
        <f>IF(Table2[[#This Row],[Tên hàng hóa]]&lt;&gt;0,VLOOKUP(Table2[[#This Row],[Tên hàng hóa]],Table1[[Tên hàng hóa]:[Quy cách]],2,0),"")</f>
        <v/>
      </c>
      <c r="F2334" s="191" t="str">
        <f>IF(Table2[[#This Row],[Tên hàng hóa]]&lt;&gt;0,VLOOKUP(Table2[[#This Row],[Tên hàng hóa]],Table1[[Tên hàng hóa]:[ĐVT]],3,0),"")</f>
        <v/>
      </c>
      <c r="G2334" s="192"/>
      <c r="H2334" s="192"/>
      <c r="I2334" s="193" t="str">
        <f>IF(Table2[[#This Row],[Số lượng]]&lt;&gt;0,Table2[[#This Row],[Số lượng]]*Table2[[#This Row],[Đơn giá mua]],"")</f>
        <v/>
      </c>
      <c r="J2334" s="193" t="str">
        <f ca="1">IF(AND(Table2[[#This Row],[Tên hàng hóa]]&lt;&gt;0,D2335=""),SUM(OFFSET(Table2[[#This Row],[Thành tiền]],0,0,-COUNTIF(Table2[Số HĐ],Table2[[#This Row],[Số HĐ]]))),"")</f>
        <v/>
      </c>
      <c r="K2334" s="192"/>
      <c r="L23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34" s="194"/>
    </row>
    <row r="2335" spans="1:13" ht="35.1" customHeight="1" x14ac:dyDescent="0.2">
      <c r="A2335" s="187"/>
      <c r="B2335" s="188"/>
      <c r="C2335" s="189" t="str">
        <f t="shared" si="55"/>
        <v/>
      </c>
      <c r="D2335" s="190"/>
      <c r="E2335" s="191" t="str">
        <f>IF(Table2[[#This Row],[Tên hàng hóa]]&lt;&gt;0,VLOOKUP(Table2[[#This Row],[Tên hàng hóa]],Table1[[Tên hàng hóa]:[Quy cách]],2,0),"")</f>
        <v/>
      </c>
      <c r="F2335" s="191" t="str">
        <f>IF(Table2[[#This Row],[Tên hàng hóa]]&lt;&gt;0,VLOOKUP(Table2[[#This Row],[Tên hàng hóa]],Table1[[Tên hàng hóa]:[ĐVT]],3,0),"")</f>
        <v/>
      </c>
      <c r="G2335" s="192"/>
      <c r="H2335" s="192"/>
      <c r="I2335" s="193" t="str">
        <f>IF(Table2[[#This Row],[Số lượng]]&lt;&gt;0,Table2[[#This Row],[Số lượng]]*Table2[[#This Row],[Đơn giá mua]],"")</f>
        <v/>
      </c>
      <c r="J2335" s="193" t="str">
        <f ca="1">IF(AND(Table2[[#This Row],[Tên hàng hóa]]&lt;&gt;0,D2336=""),SUM(OFFSET(Table2[[#This Row],[Thành tiền]],0,0,-COUNTIF(Table2[Số HĐ],Table2[[#This Row],[Số HĐ]]))),"")</f>
        <v/>
      </c>
      <c r="K2335" s="192"/>
      <c r="L233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35" s="194"/>
    </row>
    <row r="2336" spans="1:13" ht="35.1" customHeight="1" x14ac:dyDescent="0.2">
      <c r="A2336" s="187"/>
      <c r="B2336" s="188"/>
      <c r="C2336" s="189" t="str">
        <f t="shared" si="55"/>
        <v/>
      </c>
      <c r="D2336" s="190"/>
      <c r="E2336" s="191" t="str">
        <f>IF(Table2[[#This Row],[Tên hàng hóa]]&lt;&gt;0,VLOOKUP(Table2[[#This Row],[Tên hàng hóa]],Table1[[Tên hàng hóa]:[Quy cách]],2,0),"")</f>
        <v/>
      </c>
      <c r="F2336" s="191" t="str">
        <f>IF(Table2[[#This Row],[Tên hàng hóa]]&lt;&gt;0,VLOOKUP(Table2[[#This Row],[Tên hàng hóa]],Table1[[Tên hàng hóa]:[ĐVT]],3,0),"")</f>
        <v/>
      </c>
      <c r="G2336" s="192"/>
      <c r="H2336" s="192"/>
      <c r="I2336" s="193" t="str">
        <f>IF(Table2[[#This Row],[Số lượng]]&lt;&gt;0,Table2[[#This Row],[Số lượng]]*Table2[[#This Row],[Đơn giá mua]],"")</f>
        <v/>
      </c>
      <c r="J2336" s="193" t="str">
        <f ca="1">IF(AND(Table2[[#This Row],[Tên hàng hóa]]&lt;&gt;0,D2337=""),SUM(OFFSET(Table2[[#This Row],[Thành tiền]],0,0,-COUNTIF(Table2[Số HĐ],Table2[[#This Row],[Số HĐ]]))),"")</f>
        <v/>
      </c>
      <c r="K2336" s="192"/>
      <c r="L23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36" s="194"/>
    </row>
    <row r="2337" spans="1:13" ht="35.1" customHeight="1" x14ac:dyDescent="0.2">
      <c r="A2337" s="187"/>
      <c r="B2337" s="188"/>
      <c r="C2337" s="189" t="str">
        <f t="shared" si="55"/>
        <v/>
      </c>
      <c r="D2337" s="190"/>
      <c r="E2337" s="191" t="str">
        <f>IF(Table2[[#This Row],[Tên hàng hóa]]&lt;&gt;0,VLOOKUP(Table2[[#This Row],[Tên hàng hóa]],Table1[[Tên hàng hóa]:[Quy cách]],2,0),"")</f>
        <v/>
      </c>
      <c r="F2337" s="191" t="str">
        <f>IF(Table2[[#This Row],[Tên hàng hóa]]&lt;&gt;0,VLOOKUP(Table2[[#This Row],[Tên hàng hóa]],Table1[[Tên hàng hóa]:[ĐVT]],3,0),"")</f>
        <v/>
      </c>
      <c r="G2337" s="192"/>
      <c r="H2337" s="192"/>
      <c r="I2337" s="193" t="str">
        <f>IF(Table2[[#This Row],[Số lượng]]&lt;&gt;0,Table2[[#This Row],[Số lượng]]*Table2[[#This Row],[Đơn giá mua]],"")</f>
        <v/>
      </c>
      <c r="J2337" s="193" t="str">
        <f ca="1">IF(AND(Table2[[#This Row],[Tên hàng hóa]]&lt;&gt;0,D2338=""),SUM(OFFSET(Table2[[#This Row],[Thành tiền]],0,0,-COUNTIF(Table2[Số HĐ],Table2[[#This Row],[Số HĐ]]))),"")</f>
        <v/>
      </c>
      <c r="K2337" s="192"/>
      <c r="L233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37" s="194"/>
    </row>
    <row r="2338" spans="1:13" ht="35.1" customHeight="1" x14ac:dyDescent="0.2">
      <c r="A2338" s="187"/>
      <c r="B2338" s="188"/>
      <c r="C2338" s="189" t="str">
        <f t="shared" si="55"/>
        <v/>
      </c>
      <c r="D2338" s="190"/>
      <c r="E2338" s="191" t="str">
        <f>IF(Table2[[#This Row],[Tên hàng hóa]]&lt;&gt;0,VLOOKUP(Table2[[#This Row],[Tên hàng hóa]],Table1[[Tên hàng hóa]:[Quy cách]],2,0),"")</f>
        <v/>
      </c>
      <c r="F2338" s="191" t="str">
        <f>IF(Table2[[#This Row],[Tên hàng hóa]]&lt;&gt;0,VLOOKUP(Table2[[#This Row],[Tên hàng hóa]],Table1[[Tên hàng hóa]:[ĐVT]],3,0),"")</f>
        <v/>
      </c>
      <c r="G2338" s="192"/>
      <c r="H2338" s="192"/>
      <c r="I2338" s="193" t="str">
        <f>IF(Table2[[#This Row],[Số lượng]]&lt;&gt;0,Table2[[#This Row],[Số lượng]]*Table2[[#This Row],[Đơn giá mua]],"")</f>
        <v/>
      </c>
      <c r="J2338" s="193" t="str">
        <f ca="1">IF(AND(Table2[[#This Row],[Tên hàng hóa]]&lt;&gt;0,D2339=""),SUM(OFFSET(Table2[[#This Row],[Thành tiền]],0,0,-COUNTIF(Table2[Số HĐ],Table2[[#This Row],[Số HĐ]]))),"")</f>
        <v/>
      </c>
      <c r="K2338" s="192"/>
      <c r="L23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38" s="194"/>
    </row>
    <row r="2339" spans="1:13" ht="35.1" customHeight="1" x14ac:dyDescent="0.2">
      <c r="A2339" s="187"/>
      <c r="B2339" s="188"/>
      <c r="C2339" s="189" t="str">
        <f t="shared" si="55"/>
        <v/>
      </c>
      <c r="D2339" s="190"/>
      <c r="E2339" s="191" t="str">
        <f>IF(Table2[[#This Row],[Tên hàng hóa]]&lt;&gt;0,VLOOKUP(Table2[[#This Row],[Tên hàng hóa]],Table1[[Tên hàng hóa]:[Quy cách]],2,0),"")</f>
        <v/>
      </c>
      <c r="F2339" s="191" t="str">
        <f>IF(Table2[[#This Row],[Tên hàng hóa]]&lt;&gt;0,VLOOKUP(Table2[[#This Row],[Tên hàng hóa]],Table1[[Tên hàng hóa]:[ĐVT]],3,0),"")</f>
        <v/>
      </c>
      <c r="G2339" s="192"/>
      <c r="H2339" s="192"/>
      <c r="I2339" s="193" t="str">
        <f>IF(Table2[[#This Row],[Số lượng]]&lt;&gt;0,Table2[[#This Row],[Số lượng]]*Table2[[#This Row],[Đơn giá mua]],"")</f>
        <v/>
      </c>
      <c r="J2339" s="193" t="str">
        <f ca="1">IF(AND(Table2[[#This Row],[Tên hàng hóa]]&lt;&gt;0,D2340=""),SUM(OFFSET(Table2[[#This Row],[Thành tiền]],0,0,-COUNTIF(Table2[Số HĐ],Table2[[#This Row],[Số HĐ]]))),"")</f>
        <v/>
      </c>
      <c r="K2339" s="192"/>
      <c r="L23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39" s="194"/>
    </row>
    <row r="2340" spans="1:13" ht="35.1" customHeight="1" x14ac:dyDescent="0.2">
      <c r="A2340" s="187"/>
      <c r="B2340" s="188"/>
      <c r="C2340" s="189" t="str">
        <f t="shared" si="55"/>
        <v/>
      </c>
      <c r="D2340" s="190"/>
      <c r="E2340" s="191" t="str">
        <f>IF(Table2[[#This Row],[Tên hàng hóa]]&lt;&gt;0,VLOOKUP(Table2[[#This Row],[Tên hàng hóa]],Table1[[Tên hàng hóa]:[Quy cách]],2,0),"")</f>
        <v/>
      </c>
      <c r="F2340" s="191" t="str">
        <f>IF(Table2[[#This Row],[Tên hàng hóa]]&lt;&gt;0,VLOOKUP(Table2[[#This Row],[Tên hàng hóa]],Table1[[Tên hàng hóa]:[ĐVT]],3,0),"")</f>
        <v/>
      </c>
      <c r="G2340" s="192"/>
      <c r="H2340" s="192"/>
      <c r="I2340" s="193" t="str">
        <f>IF(Table2[[#This Row],[Số lượng]]&lt;&gt;0,Table2[[#This Row],[Số lượng]]*Table2[[#This Row],[Đơn giá mua]],"")</f>
        <v/>
      </c>
      <c r="J2340" s="193" t="str">
        <f ca="1">IF(AND(Table2[[#This Row],[Tên hàng hóa]]&lt;&gt;0,D2341=""),SUM(OFFSET(Table2[[#This Row],[Thành tiền]],0,0,-COUNTIF(Table2[Số HĐ],Table2[[#This Row],[Số HĐ]]))),"")</f>
        <v/>
      </c>
      <c r="K2340" s="192"/>
      <c r="L23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40" s="194"/>
    </row>
    <row r="2341" spans="1:13" ht="35.1" customHeight="1" x14ac:dyDescent="0.2">
      <c r="A2341" s="187"/>
      <c r="B2341" s="188"/>
      <c r="C2341" s="189" t="str">
        <f t="shared" si="55"/>
        <v/>
      </c>
      <c r="D2341" s="190"/>
      <c r="E2341" s="191" t="str">
        <f>IF(Table2[[#This Row],[Tên hàng hóa]]&lt;&gt;0,VLOOKUP(Table2[[#This Row],[Tên hàng hóa]],Table1[[Tên hàng hóa]:[Quy cách]],2,0),"")</f>
        <v/>
      </c>
      <c r="F2341" s="191" t="str">
        <f>IF(Table2[[#This Row],[Tên hàng hóa]]&lt;&gt;0,VLOOKUP(Table2[[#This Row],[Tên hàng hóa]],Table1[[Tên hàng hóa]:[ĐVT]],3,0),"")</f>
        <v/>
      </c>
      <c r="G2341" s="192"/>
      <c r="H2341" s="192"/>
      <c r="I2341" s="193" t="str">
        <f>IF(Table2[[#This Row],[Số lượng]]&lt;&gt;0,Table2[[#This Row],[Số lượng]]*Table2[[#This Row],[Đơn giá mua]],"")</f>
        <v/>
      </c>
      <c r="J2341" s="193" t="str">
        <f ca="1">IF(AND(Table2[[#This Row],[Tên hàng hóa]]&lt;&gt;0,D2342=""),SUM(OFFSET(Table2[[#This Row],[Thành tiền]],0,0,-COUNTIF(Table2[Số HĐ],Table2[[#This Row],[Số HĐ]]))),"")</f>
        <v/>
      </c>
      <c r="K2341" s="192"/>
      <c r="L23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41" s="194"/>
    </row>
    <row r="2342" spans="1:13" ht="35.1" customHeight="1" x14ac:dyDescent="0.2">
      <c r="A2342" s="187"/>
      <c r="B2342" s="188"/>
      <c r="C2342" s="189" t="str">
        <f t="shared" si="55"/>
        <v/>
      </c>
      <c r="D2342" s="190"/>
      <c r="E2342" s="191" t="str">
        <f>IF(Table2[[#This Row],[Tên hàng hóa]]&lt;&gt;0,VLOOKUP(Table2[[#This Row],[Tên hàng hóa]],Table1[[Tên hàng hóa]:[Quy cách]],2,0),"")</f>
        <v/>
      </c>
      <c r="F2342" s="191" t="str">
        <f>IF(Table2[[#This Row],[Tên hàng hóa]]&lt;&gt;0,VLOOKUP(Table2[[#This Row],[Tên hàng hóa]],Table1[[Tên hàng hóa]:[ĐVT]],3,0),"")</f>
        <v/>
      </c>
      <c r="G2342" s="192"/>
      <c r="H2342" s="192"/>
      <c r="I2342" s="193" t="str">
        <f>IF(Table2[[#This Row],[Số lượng]]&lt;&gt;0,Table2[[#This Row],[Số lượng]]*Table2[[#This Row],[Đơn giá mua]],"")</f>
        <v/>
      </c>
      <c r="J2342" s="193" t="str">
        <f ca="1">IF(AND(Table2[[#This Row],[Tên hàng hóa]]&lt;&gt;0,D2343=""),SUM(OFFSET(Table2[[#This Row],[Thành tiền]],0,0,-COUNTIF(Table2[Số HĐ],Table2[[#This Row],[Số HĐ]]))),"")</f>
        <v/>
      </c>
      <c r="K2342" s="192"/>
      <c r="L23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42" s="194"/>
    </row>
    <row r="2343" spans="1:13" ht="35.1" customHeight="1" x14ac:dyDescent="0.2">
      <c r="A2343" s="187"/>
      <c r="B2343" s="188"/>
      <c r="C2343" s="189" t="str">
        <f t="shared" si="55"/>
        <v/>
      </c>
      <c r="D2343" s="190"/>
      <c r="E2343" s="191" t="str">
        <f>IF(Table2[[#This Row],[Tên hàng hóa]]&lt;&gt;0,VLOOKUP(Table2[[#This Row],[Tên hàng hóa]],Table1[[Tên hàng hóa]:[Quy cách]],2,0),"")</f>
        <v/>
      </c>
      <c r="F2343" s="191" t="str">
        <f>IF(Table2[[#This Row],[Tên hàng hóa]]&lt;&gt;0,VLOOKUP(Table2[[#This Row],[Tên hàng hóa]],Table1[[Tên hàng hóa]:[ĐVT]],3,0),"")</f>
        <v/>
      </c>
      <c r="G2343" s="192"/>
      <c r="H2343" s="192"/>
      <c r="I2343" s="193" t="str">
        <f>IF(Table2[[#This Row],[Số lượng]]&lt;&gt;0,Table2[[#This Row],[Số lượng]]*Table2[[#This Row],[Đơn giá mua]],"")</f>
        <v/>
      </c>
      <c r="J2343" s="193" t="str">
        <f ca="1">IF(AND(Table2[[#This Row],[Tên hàng hóa]]&lt;&gt;0,D2344=""),SUM(OFFSET(Table2[[#This Row],[Thành tiền]],0,0,-COUNTIF(Table2[Số HĐ],Table2[[#This Row],[Số HĐ]]))),"")</f>
        <v/>
      </c>
      <c r="K2343" s="192"/>
      <c r="L234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43" s="194"/>
    </row>
    <row r="2344" spans="1:13" ht="35.1" customHeight="1" x14ac:dyDescent="0.2">
      <c r="A2344" s="187"/>
      <c r="B2344" s="188"/>
      <c r="C2344" s="189" t="str">
        <f t="shared" si="55"/>
        <v/>
      </c>
      <c r="D2344" s="190"/>
      <c r="E2344" s="191" t="str">
        <f>IF(Table2[[#This Row],[Tên hàng hóa]]&lt;&gt;0,VLOOKUP(Table2[[#This Row],[Tên hàng hóa]],Table1[[Tên hàng hóa]:[Quy cách]],2,0),"")</f>
        <v/>
      </c>
      <c r="F2344" s="191" t="str">
        <f>IF(Table2[[#This Row],[Tên hàng hóa]]&lt;&gt;0,VLOOKUP(Table2[[#This Row],[Tên hàng hóa]],Table1[[Tên hàng hóa]:[ĐVT]],3,0),"")</f>
        <v/>
      </c>
      <c r="G2344" s="192"/>
      <c r="H2344" s="192"/>
      <c r="I2344" s="193" t="str">
        <f>IF(Table2[[#This Row],[Số lượng]]&lt;&gt;0,Table2[[#This Row],[Số lượng]]*Table2[[#This Row],[Đơn giá mua]],"")</f>
        <v/>
      </c>
      <c r="J2344" s="193" t="str">
        <f ca="1">IF(AND(Table2[[#This Row],[Tên hàng hóa]]&lt;&gt;0,D2345=""),SUM(OFFSET(Table2[[#This Row],[Thành tiền]],0,0,-COUNTIF(Table2[Số HĐ],Table2[[#This Row],[Số HĐ]]))),"")</f>
        <v/>
      </c>
      <c r="K2344" s="192"/>
      <c r="L23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44" s="194"/>
    </row>
    <row r="2345" spans="1:13" ht="35.1" customHeight="1" x14ac:dyDescent="0.2">
      <c r="A2345" s="187"/>
      <c r="B2345" s="188"/>
      <c r="C2345" s="189" t="str">
        <f t="shared" si="55"/>
        <v/>
      </c>
      <c r="D2345" s="190"/>
      <c r="E2345" s="191" t="str">
        <f>IF(Table2[[#This Row],[Tên hàng hóa]]&lt;&gt;0,VLOOKUP(Table2[[#This Row],[Tên hàng hóa]],Table1[[Tên hàng hóa]:[Quy cách]],2,0),"")</f>
        <v/>
      </c>
      <c r="F2345" s="191" t="str">
        <f>IF(Table2[[#This Row],[Tên hàng hóa]]&lt;&gt;0,VLOOKUP(Table2[[#This Row],[Tên hàng hóa]],Table1[[Tên hàng hóa]:[ĐVT]],3,0),"")</f>
        <v/>
      </c>
      <c r="G2345" s="192"/>
      <c r="H2345" s="192"/>
      <c r="I2345" s="193" t="str">
        <f>IF(Table2[[#This Row],[Số lượng]]&lt;&gt;0,Table2[[#This Row],[Số lượng]]*Table2[[#This Row],[Đơn giá mua]],"")</f>
        <v/>
      </c>
      <c r="J2345" s="193" t="str">
        <f ca="1">IF(AND(Table2[[#This Row],[Tên hàng hóa]]&lt;&gt;0,D2346=""),SUM(OFFSET(Table2[[#This Row],[Thành tiền]],0,0,-COUNTIF(Table2[Số HĐ],Table2[[#This Row],[Số HĐ]]))),"")</f>
        <v/>
      </c>
      <c r="K2345" s="192"/>
      <c r="L234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45" s="194"/>
    </row>
    <row r="2346" spans="1:13" ht="35.1" customHeight="1" x14ac:dyDescent="0.2">
      <c r="A2346" s="187"/>
      <c r="B2346" s="188"/>
      <c r="C2346" s="189" t="str">
        <f t="shared" si="55"/>
        <v/>
      </c>
      <c r="D2346" s="190"/>
      <c r="E2346" s="191" t="str">
        <f>IF(Table2[[#This Row],[Tên hàng hóa]]&lt;&gt;0,VLOOKUP(Table2[[#This Row],[Tên hàng hóa]],Table1[[Tên hàng hóa]:[Quy cách]],2,0),"")</f>
        <v/>
      </c>
      <c r="F2346" s="191" t="str">
        <f>IF(Table2[[#This Row],[Tên hàng hóa]]&lt;&gt;0,VLOOKUP(Table2[[#This Row],[Tên hàng hóa]],Table1[[Tên hàng hóa]:[ĐVT]],3,0),"")</f>
        <v/>
      </c>
      <c r="G2346" s="192"/>
      <c r="H2346" s="192"/>
      <c r="I2346" s="193" t="str">
        <f>IF(Table2[[#This Row],[Số lượng]]&lt;&gt;0,Table2[[#This Row],[Số lượng]]*Table2[[#This Row],[Đơn giá mua]],"")</f>
        <v/>
      </c>
      <c r="J2346" s="193" t="str">
        <f ca="1">IF(AND(Table2[[#This Row],[Tên hàng hóa]]&lt;&gt;0,D2347=""),SUM(OFFSET(Table2[[#This Row],[Thành tiền]],0,0,-COUNTIF(Table2[Số HĐ],Table2[[#This Row],[Số HĐ]]))),"")</f>
        <v/>
      </c>
      <c r="K2346" s="192"/>
      <c r="L23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46" s="194"/>
    </row>
    <row r="2347" spans="1:13" ht="35.1" customHeight="1" x14ac:dyDescent="0.2">
      <c r="A2347" s="187"/>
      <c r="B2347" s="188"/>
      <c r="C2347" s="189" t="str">
        <f t="shared" si="55"/>
        <v/>
      </c>
      <c r="D2347" s="190"/>
      <c r="E2347" s="191" t="str">
        <f>IF(Table2[[#This Row],[Tên hàng hóa]]&lt;&gt;0,VLOOKUP(Table2[[#This Row],[Tên hàng hóa]],Table1[[Tên hàng hóa]:[Quy cách]],2,0),"")</f>
        <v/>
      </c>
      <c r="F2347" s="191" t="str">
        <f>IF(Table2[[#This Row],[Tên hàng hóa]]&lt;&gt;0,VLOOKUP(Table2[[#This Row],[Tên hàng hóa]],Table1[[Tên hàng hóa]:[ĐVT]],3,0),"")</f>
        <v/>
      </c>
      <c r="G2347" s="192"/>
      <c r="H2347" s="192"/>
      <c r="I2347" s="193" t="str">
        <f>IF(Table2[[#This Row],[Số lượng]]&lt;&gt;0,Table2[[#This Row],[Số lượng]]*Table2[[#This Row],[Đơn giá mua]],"")</f>
        <v/>
      </c>
      <c r="J2347" s="193" t="str">
        <f ca="1">IF(AND(Table2[[#This Row],[Tên hàng hóa]]&lt;&gt;0,D2348=""),SUM(OFFSET(Table2[[#This Row],[Thành tiền]],0,0,-COUNTIF(Table2[Số HĐ],Table2[[#This Row],[Số HĐ]]))),"")</f>
        <v/>
      </c>
      <c r="K2347" s="192"/>
      <c r="L23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47" s="194"/>
    </row>
    <row r="2348" spans="1:13" ht="35.1" customHeight="1" x14ac:dyDescent="0.2">
      <c r="A2348" s="187"/>
      <c r="B2348" s="188"/>
      <c r="C2348" s="189" t="str">
        <f t="shared" si="55"/>
        <v/>
      </c>
      <c r="D2348" s="190"/>
      <c r="E2348" s="191" t="str">
        <f>IF(Table2[[#This Row],[Tên hàng hóa]]&lt;&gt;0,VLOOKUP(Table2[[#This Row],[Tên hàng hóa]],Table1[[Tên hàng hóa]:[Quy cách]],2,0),"")</f>
        <v/>
      </c>
      <c r="F2348" s="191" t="str">
        <f>IF(Table2[[#This Row],[Tên hàng hóa]]&lt;&gt;0,VLOOKUP(Table2[[#This Row],[Tên hàng hóa]],Table1[[Tên hàng hóa]:[ĐVT]],3,0),"")</f>
        <v/>
      </c>
      <c r="G2348" s="192"/>
      <c r="H2348" s="192"/>
      <c r="I2348" s="193" t="str">
        <f>IF(Table2[[#This Row],[Số lượng]]&lt;&gt;0,Table2[[#This Row],[Số lượng]]*Table2[[#This Row],[Đơn giá mua]],"")</f>
        <v/>
      </c>
      <c r="J2348" s="193" t="str">
        <f ca="1">IF(AND(Table2[[#This Row],[Tên hàng hóa]]&lt;&gt;0,D2349=""),SUM(OFFSET(Table2[[#This Row],[Thành tiền]],0,0,-COUNTIF(Table2[Số HĐ],Table2[[#This Row],[Số HĐ]]))),"")</f>
        <v/>
      </c>
      <c r="K2348" s="192"/>
      <c r="L234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48" s="194"/>
    </row>
    <row r="2349" spans="1:13" ht="35.1" customHeight="1" x14ac:dyDescent="0.2">
      <c r="A2349" s="187"/>
      <c r="B2349" s="188"/>
      <c r="C2349" s="189" t="str">
        <f t="shared" si="55"/>
        <v/>
      </c>
      <c r="D2349" s="190"/>
      <c r="E2349" s="191" t="str">
        <f>IF(Table2[[#This Row],[Tên hàng hóa]]&lt;&gt;0,VLOOKUP(Table2[[#This Row],[Tên hàng hóa]],Table1[[Tên hàng hóa]:[Quy cách]],2,0),"")</f>
        <v/>
      </c>
      <c r="F2349" s="191" t="str">
        <f>IF(Table2[[#This Row],[Tên hàng hóa]]&lt;&gt;0,VLOOKUP(Table2[[#This Row],[Tên hàng hóa]],Table1[[Tên hàng hóa]:[ĐVT]],3,0),"")</f>
        <v/>
      </c>
      <c r="G2349" s="192"/>
      <c r="H2349" s="192"/>
      <c r="I2349" s="193" t="str">
        <f>IF(Table2[[#This Row],[Số lượng]]&lt;&gt;0,Table2[[#This Row],[Số lượng]]*Table2[[#This Row],[Đơn giá mua]],"")</f>
        <v/>
      </c>
      <c r="J2349" s="193" t="str">
        <f ca="1">IF(AND(Table2[[#This Row],[Tên hàng hóa]]&lt;&gt;0,D2350=""),SUM(OFFSET(Table2[[#This Row],[Thành tiền]],0,0,-COUNTIF(Table2[Số HĐ],Table2[[#This Row],[Số HĐ]]))),"")</f>
        <v/>
      </c>
      <c r="K2349" s="192"/>
      <c r="L23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49" s="194"/>
    </row>
    <row r="2350" spans="1:13" ht="35.1" customHeight="1" x14ac:dyDescent="0.2">
      <c r="A2350" s="187"/>
      <c r="B2350" s="188"/>
      <c r="C2350" s="189" t="str">
        <f t="shared" si="55"/>
        <v/>
      </c>
      <c r="D2350" s="190"/>
      <c r="E2350" s="191" t="str">
        <f>IF(Table2[[#This Row],[Tên hàng hóa]]&lt;&gt;0,VLOOKUP(Table2[[#This Row],[Tên hàng hóa]],Table1[[Tên hàng hóa]:[Quy cách]],2,0),"")</f>
        <v/>
      </c>
      <c r="F2350" s="191" t="str">
        <f>IF(Table2[[#This Row],[Tên hàng hóa]]&lt;&gt;0,VLOOKUP(Table2[[#This Row],[Tên hàng hóa]],Table1[[Tên hàng hóa]:[ĐVT]],3,0),"")</f>
        <v/>
      </c>
      <c r="G2350" s="192"/>
      <c r="H2350" s="192"/>
      <c r="I2350" s="193" t="str">
        <f>IF(Table2[[#This Row],[Số lượng]]&lt;&gt;0,Table2[[#This Row],[Số lượng]]*Table2[[#This Row],[Đơn giá mua]],"")</f>
        <v/>
      </c>
      <c r="J2350" s="193" t="str">
        <f ca="1">IF(AND(Table2[[#This Row],[Tên hàng hóa]]&lt;&gt;0,D2351=""),SUM(OFFSET(Table2[[#This Row],[Thành tiền]],0,0,-COUNTIF(Table2[Số HĐ],Table2[[#This Row],[Số HĐ]]))),"")</f>
        <v/>
      </c>
      <c r="K2350" s="192"/>
      <c r="L23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50" s="194"/>
    </row>
    <row r="2351" spans="1:13" ht="35.1" customHeight="1" x14ac:dyDescent="0.2">
      <c r="A2351" s="187"/>
      <c r="B2351" s="188"/>
      <c r="C2351" s="189" t="str">
        <f t="shared" si="55"/>
        <v/>
      </c>
      <c r="D2351" s="190"/>
      <c r="E2351" s="191" t="str">
        <f>IF(Table2[[#This Row],[Tên hàng hóa]]&lt;&gt;0,VLOOKUP(Table2[[#This Row],[Tên hàng hóa]],Table1[[Tên hàng hóa]:[Quy cách]],2,0),"")</f>
        <v/>
      </c>
      <c r="F2351" s="191" t="str">
        <f>IF(Table2[[#This Row],[Tên hàng hóa]]&lt;&gt;0,VLOOKUP(Table2[[#This Row],[Tên hàng hóa]],Table1[[Tên hàng hóa]:[ĐVT]],3,0),"")</f>
        <v/>
      </c>
      <c r="G2351" s="192"/>
      <c r="H2351" s="192"/>
      <c r="I2351" s="193" t="str">
        <f>IF(Table2[[#This Row],[Số lượng]]&lt;&gt;0,Table2[[#This Row],[Số lượng]]*Table2[[#This Row],[Đơn giá mua]],"")</f>
        <v/>
      </c>
      <c r="J2351" s="193" t="str">
        <f ca="1">IF(AND(Table2[[#This Row],[Tên hàng hóa]]&lt;&gt;0,D2352=""),SUM(OFFSET(Table2[[#This Row],[Thành tiền]],0,0,-COUNTIF(Table2[Số HĐ],Table2[[#This Row],[Số HĐ]]))),"")</f>
        <v/>
      </c>
      <c r="K2351" s="192"/>
      <c r="L23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51" s="194"/>
    </row>
    <row r="2352" spans="1:13" ht="35.1" customHeight="1" x14ac:dyDescent="0.2">
      <c r="A2352" s="187"/>
      <c r="B2352" s="188"/>
      <c r="C2352" s="189" t="str">
        <f t="shared" si="55"/>
        <v/>
      </c>
      <c r="D2352" s="190"/>
      <c r="E2352" s="191" t="str">
        <f>IF(Table2[[#This Row],[Tên hàng hóa]]&lt;&gt;0,VLOOKUP(Table2[[#This Row],[Tên hàng hóa]],Table1[[Tên hàng hóa]:[Quy cách]],2,0),"")</f>
        <v/>
      </c>
      <c r="F2352" s="191" t="str">
        <f>IF(Table2[[#This Row],[Tên hàng hóa]]&lt;&gt;0,VLOOKUP(Table2[[#This Row],[Tên hàng hóa]],Table1[[Tên hàng hóa]:[ĐVT]],3,0),"")</f>
        <v/>
      </c>
      <c r="G2352" s="192"/>
      <c r="H2352" s="192"/>
      <c r="I2352" s="193" t="str">
        <f>IF(Table2[[#This Row],[Số lượng]]&lt;&gt;0,Table2[[#This Row],[Số lượng]]*Table2[[#This Row],[Đơn giá mua]],"")</f>
        <v/>
      </c>
      <c r="J2352" s="193" t="str">
        <f ca="1">IF(AND(Table2[[#This Row],[Tên hàng hóa]]&lt;&gt;0,D2353=""),SUM(OFFSET(Table2[[#This Row],[Thành tiền]],0,0,-COUNTIF(Table2[Số HĐ],Table2[[#This Row],[Số HĐ]]))),"")</f>
        <v/>
      </c>
      <c r="K2352" s="192"/>
      <c r="L23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52" s="194"/>
    </row>
    <row r="2353" spans="1:13" ht="35.1" customHeight="1" x14ac:dyDescent="0.2">
      <c r="A2353" s="187"/>
      <c r="B2353" s="188"/>
      <c r="C2353" s="189" t="str">
        <f t="shared" si="55"/>
        <v/>
      </c>
      <c r="D2353" s="190"/>
      <c r="E2353" s="191" t="str">
        <f>IF(Table2[[#This Row],[Tên hàng hóa]]&lt;&gt;0,VLOOKUP(Table2[[#This Row],[Tên hàng hóa]],Table1[[Tên hàng hóa]:[Quy cách]],2,0),"")</f>
        <v/>
      </c>
      <c r="F2353" s="191" t="str">
        <f>IF(Table2[[#This Row],[Tên hàng hóa]]&lt;&gt;0,VLOOKUP(Table2[[#This Row],[Tên hàng hóa]],Table1[[Tên hàng hóa]:[ĐVT]],3,0),"")</f>
        <v/>
      </c>
      <c r="G2353" s="192"/>
      <c r="H2353" s="192"/>
      <c r="I2353" s="193" t="str">
        <f>IF(Table2[[#This Row],[Số lượng]]&lt;&gt;0,Table2[[#This Row],[Số lượng]]*Table2[[#This Row],[Đơn giá mua]],"")</f>
        <v/>
      </c>
      <c r="J2353" s="193" t="str">
        <f ca="1">IF(AND(Table2[[#This Row],[Tên hàng hóa]]&lt;&gt;0,D2354=""),SUM(OFFSET(Table2[[#This Row],[Thành tiền]],0,0,-COUNTIF(Table2[Số HĐ],Table2[[#This Row],[Số HĐ]]))),"")</f>
        <v/>
      </c>
      <c r="K2353" s="192"/>
      <c r="L23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53" s="194"/>
    </row>
    <row r="2354" spans="1:13" ht="35.1" customHeight="1" x14ac:dyDescent="0.2">
      <c r="A2354" s="187"/>
      <c r="B2354" s="188"/>
      <c r="C2354" s="189" t="str">
        <f t="shared" si="55"/>
        <v/>
      </c>
      <c r="D2354" s="190"/>
      <c r="E2354" s="191" t="str">
        <f>IF(Table2[[#This Row],[Tên hàng hóa]]&lt;&gt;0,VLOOKUP(Table2[[#This Row],[Tên hàng hóa]],Table1[[Tên hàng hóa]:[Quy cách]],2,0),"")</f>
        <v/>
      </c>
      <c r="F2354" s="191" t="str">
        <f>IF(Table2[[#This Row],[Tên hàng hóa]]&lt;&gt;0,VLOOKUP(Table2[[#This Row],[Tên hàng hóa]],Table1[[Tên hàng hóa]:[ĐVT]],3,0),"")</f>
        <v/>
      </c>
      <c r="G2354" s="192"/>
      <c r="H2354" s="192"/>
      <c r="I2354" s="193" t="str">
        <f>IF(Table2[[#This Row],[Số lượng]]&lt;&gt;0,Table2[[#This Row],[Số lượng]]*Table2[[#This Row],[Đơn giá mua]],"")</f>
        <v/>
      </c>
      <c r="J2354" s="193" t="str">
        <f ca="1">IF(AND(Table2[[#This Row],[Tên hàng hóa]]&lt;&gt;0,D2355=""),SUM(OFFSET(Table2[[#This Row],[Thành tiền]],0,0,-COUNTIF(Table2[Số HĐ],Table2[[#This Row],[Số HĐ]]))),"")</f>
        <v/>
      </c>
      <c r="K2354" s="192"/>
      <c r="L235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54" s="194"/>
    </row>
    <row r="2355" spans="1:13" ht="35.1" customHeight="1" x14ac:dyDescent="0.2">
      <c r="A2355" s="187"/>
      <c r="B2355" s="188"/>
      <c r="C2355" s="189" t="str">
        <f t="shared" si="55"/>
        <v/>
      </c>
      <c r="D2355" s="190"/>
      <c r="E2355" s="191" t="str">
        <f>IF(Table2[[#This Row],[Tên hàng hóa]]&lt;&gt;0,VLOOKUP(Table2[[#This Row],[Tên hàng hóa]],Table1[[Tên hàng hóa]:[Quy cách]],2,0),"")</f>
        <v/>
      </c>
      <c r="F2355" s="191" t="str">
        <f>IF(Table2[[#This Row],[Tên hàng hóa]]&lt;&gt;0,VLOOKUP(Table2[[#This Row],[Tên hàng hóa]],Table1[[Tên hàng hóa]:[ĐVT]],3,0),"")</f>
        <v/>
      </c>
      <c r="G2355" s="192"/>
      <c r="H2355" s="192"/>
      <c r="I2355" s="193" t="str">
        <f>IF(Table2[[#This Row],[Số lượng]]&lt;&gt;0,Table2[[#This Row],[Số lượng]]*Table2[[#This Row],[Đơn giá mua]],"")</f>
        <v/>
      </c>
      <c r="J2355" s="193" t="str">
        <f ca="1">IF(AND(Table2[[#This Row],[Tên hàng hóa]]&lt;&gt;0,D2356=""),SUM(OFFSET(Table2[[#This Row],[Thành tiền]],0,0,-COUNTIF(Table2[Số HĐ],Table2[[#This Row],[Số HĐ]]))),"")</f>
        <v/>
      </c>
      <c r="K2355" s="192"/>
      <c r="L23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55" s="194"/>
    </row>
    <row r="2356" spans="1:13" ht="35.1" customHeight="1" x14ac:dyDescent="0.2">
      <c r="A2356" s="187"/>
      <c r="B2356" s="188"/>
      <c r="C2356" s="189" t="str">
        <f t="shared" si="55"/>
        <v/>
      </c>
      <c r="D2356" s="190"/>
      <c r="E2356" s="191" t="str">
        <f>IF(Table2[[#This Row],[Tên hàng hóa]]&lt;&gt;0,VLOOKUP(Table2[[#This Row],[Tên hàng hóa]],Table1[[Tên hàng hóa]:[Quy cách]],2,0),"")</f>
        <v/>
      </c>
      <c r="F2356" s="191" t="str">
        <f>IF(Table2[[#This Row],[Tên hàng hóa]]&lt;&gt;0,VLOOKUP(Table2[[#This Row],[Tên hàng hóa]],Table1[[Tên hàng hóa]:[ĐVT]],3,0),"")</f>
        <v/>
      </c>
      <c r="G2356" s="192"/>
      <c r="H2356" s="192"/>
      <c r="I2356" s="193" t="str">
        <f>IF(Table2[[#This Row],[Số lượng]]&lt;&gt;0,Table2[[#This Row],[Số lượng]]*Table2[[#This Row],[Đơn giá mua]],"")</f>
        <v/>
      </c>
      <c r="J2356" s="193" t="str">
        <f ca="1">IF(AND(Table2[[#This Row],[Tên hàng hóa]]&lt;&gt;0,D2357=""),SUM(OFFSET(Table2[[#This Row],[Thành tiền]],0,0,-COUNTIF(Table2[Số HĐ],Table2[[#This Row],[Số HĐ]]))),"")</f>
        <v/>
      </c>
      <c r="K2356" s="192"/>
      <c r="L235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56" s="194"/>
    </row>
    <row r="2357" spans="1:13" ht="35.1" customHeight="1" x14ac:dyDescent="0.2">
      <c r="A2357" s="187"/>
      <c r="B2357" s="188"/>
      <c r="C2357" s="189" t="str">
        <f t="shared" si="55"/>
        <v/>
      </c>
      <c r="D2357" s="190"/>
      <c r="E2357" s="191" t="str">
        <f>IF(Table2[[#This Row],[Tên hàng hóa]]&lt;&gt;0,VLOOKUP(Table2[[#This Row],[Tên hàng hóa]],Table1[[Tên hàng hóa]:[Quy cách]],2,0),"")</f>
        <v/>
      </c>
      <c r="F2357" s="191" t="str">
        <f>IF(Table2[[#This Row],[Tên hàng hóa]]&lt;&gt;0,VLOOKUP(Table2[[#This Row],[Tên hàng hóa]],Table1[[Tên hàng hóa]:[ĐVT]],3,0),"")</f>
        <v/>
      </c>
      <c r="G2357" s="192"/>
      <c r="H2357" s="192"/>
      <c r="I2357" s="193" t="str">
        <f>IF(Table2[[#This Row],[Số lượng]]&lt;&gt;0,Table2[[#This Row],[Số lượng]]*Table2[[#This Row],[Đơn giá mua]],"")</f>
        <v/>
      </c>
      <c r="J2357" s="193" t="str">
        <f ca="1">IF(AND(Table2[[#This Row],[Tên hàng hóa]]&lt;&gt;0,D2358=""),SUM(OFFSET(Table2[[#This Row],[Thành tiền]],0,0,-COUNTIF(Table2[Số HĐ],Table2[[#This Row],[Số HĐ]]))),"")</f>
        <v/>
      </c>
      <c r="K2357" s="192"/>
      <c r="L23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57" s="194"/>
    </row>
    <row r="2358" spans="1:13" ht="35.1" customHeight="1" x14ac:dyDescent="0.2">
      <c r="A2358" s="187"/>
      <c r="B2358" s="188"/>
      <c r="C2358" s="189" t="str">
        <f t="shared" si="55"/>
        <v/>
      </c>
      <c r="D2358" s="190"/>
      <c r="E2358" s="191" t="str">
        <f>IF(Table2[[#This Row],[Tên hàng hóa]]&lt;&gt;0,VLOOKUP(Table2[[#This Row],[Tên hàng hóa]],Table1[[Tên hàng hóa]:[Quy cách]],2,0),"")</f>
        <v/>
      </c>
      <c r="F2358" s="191" t="str">
        <f>IF(Table2[[#This Row],[Tên hàng hóa]]&lt;&gt;0,VLOOKUP(Table2[[#This Row],[Tên hàng hóa]],Table1[[Tên hàng hóa]:[ĐVT]],3,0),"")</f>
        <v/>
      </c>
      <c r="G2358" s="192"/>
      <c r="H2358" s="192"/>
      <c r="I2358" s="193" t="str">
        <f>IF(Table2[[#This Row],[Số lượng]]&lt;&gt;0,Table2[[#This Row],[Số lượng]]*Table2[[#This Row],[Đơn giá mua]],"")</f>
        <v/>
      </c>
      <c r="J2358" s="193" t="str">
        <f ca="1">IF(AND(Table2[[#This Row],[Tên hàng hóa]]&lt;&gt;0,D2359=""),SUM(OFFSET(Table2[[#This Row],[Thành tiền]],0,0,-COUNTIF(Table2[Số HĐ],Table2[[#This Row],[Số HĐ]]))),"")</f>
        <v/>
      </c>
      <c r="K2358" s="192"/>
      <c r="L235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58" s="194"/>
    </row>
    <row r="2359" spans="1:13" ht="35.1" customHeight="1" x14ac:dyDescent="0.2">
      <c r="A2359" s="187"/>
      <c r="B2359" s="188"/>
      <c r="C2359" s="189" t="str">
        <f t="shared" si="55"/>
        <v/>
      </c>
      <c r="D2359" s="190"/>
      <c r="E2359" s="191" t="str">
        <f>IF(Table2[[#This Row],[Tên hàng hóa]]&lt;&gt;0,VLOOKUP(Table2[[#This Row],[Tên hàng hóa]],Table1[[Tên hàng hóa]:[Quy cách]],2,0),"")</f>
        <v/>
      </c>
      <c r="F2359" s="191" t="str">
        <f>IF(Table2[[#This Row],[Tên hàng hóa]]&lt;&gt;0,VLOOKUP(Table2[[#This Row],[Tên hàng hóa]],Table1[[Tên hàng hóa]:[ĐVT]],3,0),"")</f>
        <v/>
      </c>
      <c r="G2359" s="192"/>
      <c r="H2359" s="192"/>
      <c r="I2359" s="193" t="str">
        <f>IF(Table2[[#This Row],[Số lượng]]&lt;&gt;0,Table2[[#This Row],[Số lượng]]*Table2[[#This Row],[Đơn giá mua]],"")</f>
        <v/>
      </c>
      <c r="J2359" s="193" t="str">
        <f ca="1">IF(AND(Table2[[#This Row],[Tên hàng hóa]]&lt;&gt;0,D2360=""),SUM(OFFSET(Table2[[#This Row],[Thành tiền]],0,0,-COUNTIF(Table2[Số HĐ],Table2[[#This Row],[Số HĐ]]))),"")</f>
        <v/>
      </c>
      <c r="K2359" s="192"/>
      <c r="L23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59" s="194"/>
    </row>
    <row r="2360" spans="1:13" ht="35.1" customHeight="1" x14ac:dyDescent="0.2">
      <c r="A2360" s="187"/>
      <c r="B2360" s="188"/>
      <c r="C2360" s="189" t="str">
        <f t="shared" si="55"/>
        <v/>
      </c>
      <c r="D2360" s="190"/>
      <c r="E2360" s="191" t="str">
        <f>IF(Table2[[#This Row],[Tên hàng hóa]]&lt;&gt;0,VLOOKUP(Table2[[#This Row],[Tên hàng hóa]],Table1[[Tên hàng hóa]:[Quy cách]],2,0),"")</f>
        <v/>
      </c>
      <c r="F2360" s="191" t="str">
        <f>IF(Table2[[#This Row],[Tên hàng hóa]]&lt;&gt;0,VLOOKUP(Table2[[#This Row],[Tên hàng hóa]],Table1[[Tên hàng hóa]:[ĐVT]],3,0),"")</f>
        <v/>
      </c>
      <c r="G2360" s="192"/>
      <c r="H2360" s="192"/>
      <c r="I2360" s="193" t="str">
        <f>IF(Table2[[#This Row],[Số lượng]]&lt;&gt;0,Table2[[#This Row],[Số lượng]]*Table2[[#This Row],[Đơn giá mua]],"")</f>
        <v/>
      </c>
      <c r="J2360" s="193" t="str">
        <f ca="1">IF(AND(Table2[[#This Row],[Tên hàng hóa]]&lt;&gt;0,D2361=""),SUM(OFFSET(Table2[[#This Row],[Thành tiền]],0,0,-COUNTIF(Table2[Số HĐ],Table2[[#This Row],[Số HĐ]]))),"")</f>
        <v/>
      </c>
      <c r="K2360" s="192"/>
      <c r="L236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60" s="194"/>
    </row>
    <row r="2361" spans="1:13" ht="35.1" customHeight="1" x14ac:dyDescent="0.2">
      <c r="A2361" s="187"/>
      <c r="B2361" s="188"/>
      <c r="C2361" s="189" t="str">
        <f t="shared" si="55"/>
        <v/>
      </c>
      <c r="D2361" s="190"/>
      <c r="E2361" s="191" t="str">
        <f>IF(Table2[[#This Row],[Tên hàng hóa]]&lt;&gt;0,VLOOKUP(Table2[[#This Row],[Tên hàng hóa]],Table1[[Tên hàng hóa]:[Quy cách]],2,0),"")</f>
        <v/>
      </c>
      <c r="F2361" s="191" t="str">
        <f>IF(Table2[[#This Row],[Tên hàng hóa]]&lt;&gt;0,VLOOKUP(Table2[[#This Row],[Tên hàng hóa]],Table1[[Tên hàng hóa]:[ĐVT]],3,0),"")</f>
        <v/>
      </c>
      <c r="G2361" s="192"/>
      <c r="H2361" s="192"/>
      <c r="I2361" s="193" t="str">
        <f>IF(Table2[[#This Row],[Số lượng]]&lt;&gt;0,Table2[[#This Row],[Số lượng]]*Table2[[#This Row],[Đơn giá mua]],"")</f>
        <v/>
      </c>
      <c r="J2361" s="193" t="str">
        <f ca="1">IF(AND(Table2[[#This Row],[Tên hàng hóa]]&lt;&gt;0,D2362=""),SUM(OFFSET(Table2[[#This Row],[Thành tiền]],0,0,-COUNTIF(Table2[Số HĐ],Table2[[#This Row],[Số HĐ]]))),"")</f>
        <v/>
      </c>
      <c r="K2361" s="192"/>
      <c r="L23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61" s="194"/>
    </row>
    <row r="2362" spans="1:13" ht="35.1" customHeight="1" x14ac:dyDescent="0.2">
      <c r="A2362" s="187"/>
      <c r="B2362" s="188"/>
      <c r="C2362" s="189" t="str">
        <f t="shared" si="55"/>
        <v/>
      </c>
      <c r="D2362" s="190"/>
      <c r="E2362" s="191" t="str">
        <f>IF(Table2[[#This Row],[Tên hàng hóa]]&lt;&gt;0,VLOOKUP(Table2[[#This Row],[Tên hàng hóa]],Table1[[Tên hàng hóa]:[Quy cách]],2,0),"")</f>
        <v/>
      </c>
      <c r="F2362" s="191" t="str">
        <f>IF(Table2[[#This Row],[Tên hàng hóa]]&lt;&gt;0,VLOOKUP(Table2[[#This Row],[Tên hàng hóa]],Table1[[Tên hàng hóa]:[ĐVT]],3,0),"")</f>
        <v/>
      </c>
      <c r="G2362" s="192"/>
      <c r="H2362" s="192"/>
      <c r="I2362" s="193" t="str">
        <f>IF(Table2[[#This Row],[Số lượng]]&lt;&gt;0,Table2[[#This Row],[Số lượng]]*Table2[[#This Row],[Đơn giá mua]],"")</f>
        <v/>
      </c>
      <c r="J2362" s="193" t="str">
        <f ca="1">IF(AND(Table2[[#This Row],[Tên hàng hóa]]&lt;&gt;0,D2363=""),SUM(OFFSET(Table2[[#This Row],[Thành tiền]],0,0,-COUNTIF(Table2[Số HĐ],Table2[[#This Row],[Số HĐ]]))),"")</f>
        <v/>
      </c>
      <c r="K2362" s="192"/>
      <c r="L23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62" s="194"/>
    </row>
    <row r="2363" spans="1:13" ht="35.1" customHeight="1" x14ac:dyDescent="0.2">
      <c r="A2363" s="187"/>
      <c r="B2363" s="188"/>
      <c r="C2363" s="189" t="str">
        <f t="shared" si="55"/>
        <v/>
      </c>
      <c r="D2363" s="190"/>
      <c r="E2363" s="191" t="str">
        <f>IF(Table2[[#This Row],[Tên hàng hóa]]&lt;&gt;0,VLOOKUP(Table2[[#This Row],[Tên hàng hóa]],Table1[[Tên hàng hóa]:[Quy cách]],2,0),"")</f>
        <v/>
      </c>
      <c r="F2363" s="191" t="str">
        <f>IF(Table2[[#This Row],[Tên hàng hóa]]&lt;&gt;0,VLOOKUP(Table2[[#This Row],[Tên hàng hóa]],Table1[[Tên hàng hóa]:[ĐVT]],3,0),"")</f>
        <v/>
      </c>
      <c r="G2363" s="192"/>
      <c r="H2363" s="192"/>
      <c r="I2363" s="193" t="str">
        <f>IF(Table2[[#This Row],[Số lượng]]&lt;&gt;0,Table2[[#This Row],[Số lượng]]*Table2[[#This Row],[Đơn giá mua]],"")</f>
        <v/>
      </c>
      <c r="J2363" s="193" t="str">
        <f ca="1">IF(AND(Table2[[#This Row],[Tên hàng hóa]]&lt;&gt;0,D2364=""),SUM(OFFSET(Table2[[#This Row],[Thành tiền]],0,0,-COUNTIF(Table2[Số HĐ],Table2[[#This Row],[Số HĐ]]))),"")</f>
        <v/>
      </c>
      <c r="K2363" s="192"/>
      <c r="L236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63" s="194"/>
    </row>
    <row r="2364" spans="1:13" ht="35.1" customHeight="1" x14ac:dyDescent="0.2">
      <c r="A2364" s="187"/>
      <c r="B2364" s="188"/>
      <c r="C2364" s="189" t="str">
        <f t="shared" si="55"/>
        <v/>
      </c>
      <c r="D2364" s="190"/>
      <c r="E2364" s="191" t="str">
        <f>IF(Table2[[#This Row],[Tên hàng hóa]]&lt;&gt;0,VLOOKUP(Table2[[#This Row],[Tên hàng hóa]],Table1[[Tên hàng hóa]:[Quy cách]],2,0),"")</f>
        <v/>
      </c>
      <c r="F2364" s="191" t="str">
        <f>IF(Table2[[#This Row],[Tên hàng hóa]]&lt;&gt;0,VLOOKUP(Table2[[#This Row],[Tên hàng hóa]],Table1[[Tên hàng hóa]:[ĐVT]],3,0),"")</f>
        <v/>
      </c>
      <c r="G2364" s="192"/>
      <c r="H2364" s="192"/>
      <c r="I2364" s="193" t="str">
        <f>IF(Table2[[#This Row],[Số lượng]]&lt;&gt;0,Table2[[#This Row],[Số lượng]]*Table2[[#This Row],[Đơn giá mua]],"")</f>
        <v/>
      </c>
      <c r="J2364" s="193" t="str">
        <f ca="1">IF(AND(Table2[[#This Row],[Tên hàng hóa]]&lt;&gt;0,D2365=""),SUM(OFFSET(Table2[[#This Row],[Thành tiền]],0,0,-COUNTIF(Table2[Số HĐ],Table2[[#This Row],[Số HĐ]]))),"")</f>
        <v/>
      </c>
      <c r="K2364" s="192"/>
      <c r="L23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64" s="194"/>
    </row>
    <row r="2365" spans="1:13" ht="35.1" customHeight="1" x14ac:dyDescent="0.2">
      <c r="A2365" s="187"/>
      <c r="B2365" s="188"/>
      <c r="C2365" s="189" t="str">
        <f t="shared" si="55"/>
        <v/>
      </c>
      <c r="D2365" s="190"/>
      <c r="E2365" s="191" t="str">
        <f>IF(Table2[[#This Row],[Tên hàng hóa]]&lt;&gt;0,VLOOKUP(Table2[[#This Row],[Tên hàng hóa]],Table1[[Tên hàng hóa]:[Quy cách]],2,0),"")</f>
        <v/>
      </c>
      <c r="F2365" s="191" t="str">
        <f>IF(Table2[[#This Row],[Tên hàng hóa]]&lt;&gt;0,VLOOKUP(Table2[[#This Row],[Tên hàng hóa]],Table1[[Tên hàng hóa]:[ĐVT]],3,0),"")</f>
        <v/>
      </c>
      <c r="G2365" s="192"/>
      <c r="H2365" s="192"/>
      <c r="I2365" s="193" t="str">
        <f>IF(Table2[[#This Row],[Số lượng]]&lt;&gt;0,Table2[[#This Row],[Số lượng]]*Table2[[#This Row],[Đơn giá mua]],"")</f>
        <v/>
      </c>
      <c r="J2365" s="193" t="str">
        <f ca="1">IF(AND(Table2[[#This Row],[Tên hàng hóa]]&lt;&gt;0,D2366=""),SUM(OFFSET(Table2[[#This Row],[Thành tiền]],0,0,-COUNTIF(Table2[Số HĐ],Table2[[#This Row],[Số HĐ]]))),"")</f>
        <v/>
      </c>
      <c r="K2365" s="192"/>
      <c r="L23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65" s="194"/>
    </row>
    <row r="2366" spans="1:13" ht="35.1" customHeight="1" x14ac:dyDescent="0.2">
      <c r="A2366" s="187"/>
      <c r="B2366" s="188"/>
      <c r="C2366" s="189" t="str">
        <f t="shared" si="55"/>
        <v/>
      </c>
      <c r="D2366" s="190"/>
      <c r="E2366" s="191" t="str">
        <f>IF(Table2[[#This Row],[Tên hàng hóa]]&lt;&gt;0,VLOOKUP(Table2[[#This Row],[Tên hàng hóa]],Table1[[Tên hàng hóa]:[Quy cách]],2,0),"")</f>
        <v/>
      </c>
      <c r="F2366" s="191" t="str">
        <f>IF(Table2[[#This Row],[Tên hàng hóa]]&lt;&gt;0,VLOOKUP(Table2[[#This Row],[Tên hàng hóa]],Table1[[Tên hàng hóa]:[ĐVT]],3,0),"")</f>
        <v/>
      </c>
      <c r="G2366" s="192"/>
      <c r="H2366" s="192"/>
      <c r="I2366" s="193" t="str">
        <f>IF(Table2[[#This Row],[Số lượng]]&lt;&gt;0,Table2[[#This Row],[Số lượng]]*Table2[[#This Row],[Đơn giá mua]],"")</f>
        <v/>
      </c>
      <c r="J2366" s="193" t="str">
        <f ca="1">IF(AND(Table2[[#This Row],[Tên hàng hóa]]&lt;&gt;0,D2367=""),SUM(OFFSET(Table2[[#This Row],[Thành tiền]],0,0,-COUNTIF(Table2[Số HĐ],Table2[[#This Row],[Số HĐ]]))),"")</f>
        <v/>
      </c>
      <c r="K2366" s="192"/>
      <c r="L23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66" s="194"/>
    </row>
    <row r="2367" spans="1:13" ht="35.1" customHeight="1" x14ac:dyDescent="0.2">
      <c r="A2367" s="187"/>
      <c r="B2367" s="188"/>
      <c r="C2367" s="189" t="str">
        <f t="shared" ref="C2367:C2430" si="56">IF(AND(D2367&lt;&gt;0,D2368=""),C2366,"")</f>
        <v/>
      </c>
      <c r="D2367" s="190"/>
      <c r="E2367" s="191" t="str">
        <f>IF(Table2[[#This Row],[Tên hàng hóa]]&lt;&gt;0,VLOOKUP(Table2[[#This Row],[Tên hàng hóa]],Table1[[Tên hàng hóa]:[Quy cách]],2,0),"")</f>
        <v/>
      </c>
      <c r="F2367" s="191" t="str">
        <f>IF(Table2[[#This Row],[Tên hàng hóa]]&lt;&gt;0,VLOOKUP(Table2[[#This Row],[Tên hàng hóa]],Table1[[Tên hàng hóa]:[ĐVT]],3,0),"")</f>
        <v/>
      </c>
      <c r="G2367" s="192"/>
      <c r="H2367" s="192"/>
      <c r="I2367" s="193" t="str">
        <f>IF(Table2[[#This Row],[Số lượng]]&lt;&gt;0,Table2[[#This Row],[Số lượng]]*Table2[[#This Row],[Đơn giá mua]],"")</f>
        <v/>
      </c>
      <c r="J2367" s="193" t="str">
        <f ca="1">IF(AND(Table2[[#This Row],[Tên hàng hóa]]&lt;&gt;0,D2368=""),SUM(OFFSET(Table2[[#This Row],[Thành tiền]],0,0,-COUNTIF(Table2[Số HĐ],Table2[[#This Row],[Số HĐ]]))),"")</f>
        <v/>
      </c>
      <c r="K2367" s="192"/>
      <c r="L23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67" s="194"/>
    </row>
    <row r="2368" spans="1:13" ht="35.1" customHeight="1" x14ac:dyDescent="0.2">
      <c r="A2368" s="187"/>
      <c r="B2368" s="188"/>
      <c r="C2368" s="189" t="str">
        <f t="shared" si="56"/>
        <v/>
      </c>
      <c r="D2368" s="190"/>
      <c r="E2368" s="191" t="str">
        <f>IF(Table2[[#This Row],[Tên hàng hóa]]&lt;&gt;0,VLOOKUP(Table2[[#This Row],[Tên hàng hóa]],Table1[[Tên hàng hóa]:[Quy cách]],2,0),"")</f>
        <v/>
      </c>
      <c r="F2368" s="191" t="str">
        <f>IF(Table2[[#This Row],[Tên hàng hóa]]&lt;&gt;0,VLOOKUP(Table2[[#This Row],[Tên hàng hóa]],Table1[[Tên hàng hóa]:[ĐVT]],3,0),"")</f>
        <v/>
      </c>
      <c r="G2368" s="192"/>
      <c r="H2368" s="192"/>
      <c r="I2368" s="193" t="str">
        <f>IF(Table2[[#This Row],[Số lượng]]&lt;&gt;0,Table2[[#This Row],[Số lượng]]*Table2[[#This Row],[Đơn giá mua]],"")</f>
        <v/>
      </c>
      <c r="J2368" s="193" t="str">
        <f ca="1">IF(AND(Table2[[#This Row],[Tên hàng hóa]]&lt;&gt;0,D2369=""),SUM(OFFSET(Table2[[#This Row],[Thành tiền]],0,0,-COUNTIF(Table2[Số HĐ],Table2[[#This Row],[Số HĐ]]))),"")</f>
        <v/>
      </c>
      <c r="K2368" s="192"/>
      <c r="L236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68" s="194"/>
    </row>
    <row r="2369" spans="1:13" ht="35.1" customHeight="1" x14ac:dyDescent="0.2">
      <c r="A2369" s="187"/>
      <c r="B2369" s="188"/>
      <c r="C2369" s="189" t="str">
        <f t="shared" si="56"/>
        <v/>
      </c>
      <c r="D2369" s="190"/>
      <c r="E2369" s="191" t="str">
        <f>IF(Table2[[#This Row],[Tên hàng hóa]]&lt;&gt;0,VLOOKUP(Table2[[#This Row],[Tên hàng hóa]],Table1[[Tên hàng hóa]:[Quy cách]],2,0),"")</f>
        <v/>
      </c>
      <c r="F2369" s="191" t="str">
        <f>IF(Table2[[#This Row],[Tên hàng hóa]]&lt;&gt;0,VLOOKUP(Table2[[#This Row],[Tên hàng hóa]],Table1[[Tên hàng hóa]:[ĐVT]],3,0),"")</f>
        <v/>
      </c>
      <c r="G2369" s="192"/>
      <c r="H2369" s="192"/>
      <c r="I2369" s="193" t="str">
        <f>IF(Table2[[#This Row],[Số lượng]]&lt;&gt;0,Table2[[#This Row],[Số lượng]]*Table2[[#This Row],[Đơn giá mua]],"")</f>
        <v/>
      </c>
      <c r="J2369" s="193" t="str">
        <f ca="1">IF(AND(Table2[[#This Row],[Tên hàng hóa]]&lt;&gt;0,D2370=""),SUM(OFFSET(Table2[[#This Row],[Thành tiền]],0,0,-COUNTIF(Table2[Số HĐ],Table2[[#This Row],[Số HĐ]]))),"")</f>
        <v/>
      </c>
      <c r="K2369" s="192"/>
      <c r="L23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69" s="194"/>
    </row>
    <row r="2370" spans="1:13" ht="35.1" customHeight="1" x14ac:dyDescent="0.2">
      <c r="A2370" s="187"/>
      <c r="B2370" s="188"/>
      <c r="C2370" s="189" t="str">
        <f t="shared" si="56"/>
        <v/>
      </c>
      <c r="D2370" s="190"/>
      <c r="E2370" s="191" t="str">
        <f>IF(Table2[[#This Row],[Tên hàng hóa]]&lt;&gt;0,VLOOKUP(Table2[[#This Row],[Tên hàng hóa]],Table1[[Tên hàng hóa]:[Quy cách]],2,0),"")</f>
        <v/>
      </c>
      <c r="F2370" s="191" t="str">
        <f>IF(Table2[[#This Row],[Tên hàng hóa]]&lt;&gt;0,VLOOKUP(Table2[[#This Row],[Tên hàng hóa]],Table1[[Tên hàng hóa]:[ĐVT]],3,0),"")</f>
        <v/>
      </c>
      <c r="G2370" s="192"/>
      <c r="H2370" s="192"/>
      <c r="I2370" s="193" t="str">
        <f>IF(Table2[[#This Row],[Số lượng]]&lt;&gt;0,Table2[[#This Row],[Số lượng]]*Table2[[#This Row],[Đơn giá mua]],"")</f>
        <v/>
      </c>
      <c r="J2370" s="193" t="str">
        <f ca="1">IF(AND(Table2[[#This Row],[Tên hàng hóa]]&lt;&gt;0,D2371=""),SUM(OFFSET(Table2[[#This Row],[Thành tiền]],0,0,-COUNTIF(Table2[Số HĐ],Table2[[#This Row],[Số HĐ]]))),"")</f>
        <v/>
      </c>
      <c r="K2370" s="192"/>
      <c r="L23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70" s="194"/>
    </row>
    <row r="2371" spans="1:13" ht="35.1" customHeight="1" x14ac:dyDescent="0.2">
      <c r="A2371" s="187"/>
      <c r="B2371" s="188"/>
      <c r="C2371" s="189" t="str">
        <f t="shared" si="56"/>
        <v/>
      </c>
      <c r="D2371" s="190"/>
      <c r="E2371" s="191" t="str">
        <f>IF(Table2[[#This Row],[Tên hàng hóa]]&lt;&gt;0,VLOOKUP(Table2[[#This Row],[Tên hàng hóa]],Table1[[Tên hàng hóa]:[Quy cách]],2,0),"")</f>
        <v/>
      </c>
      <c r="F2371" s="191" t="str">
        <f>IF(Table2[[#This Row],[Tên hàng hóa]]&lt;&gt;0,VLOOKUP(Table2[[#This Row],[Tên hàng hóa]],Table1[[Tên hàng hóa]:[ĐVT]],3,0),"")</f>
        <v/>
      </c>
      <c r="G2371" s="192"/>
      <c r="H2371" s="192"/>
      <c r="I2371" s="193" t="str">
        <f>IF(Table2[[#This Row],[Số lượng]]&lt;&gt;0,Table2[[#This Row],[Số lượng]]*Table2[[#This Row],[Đơn giá mua]],"")</f>
        <v/>
      </c>
      <c r="J2371" s="193" t="str">
        <f ca="1">IF(AND(Table2[[#This Row],[Tên hàng hóa]]&lt;&gt;0,D2372=""),SUM(OFFSET(Table2[[#This Row],[Thành tiền]],0,0,-COUNTIF(Table2[Số HĐ],Table2[[#This Row],[Số HĐ]]))),"")</f>
        <v/>
      </c>
      <c r="K2371" s="192"/>
      <c r="L23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71" s="194"/>
    </row>
    <row r="2372" spans="1:13" ht="35.1" customHeight="1" x14ac:dyDescent="0.2">
      <c r="A2372" s="187"/>
      <c r="B2372" s="188"/>
      <c r="C2372" s="189" t="str">
        <f t="shared" si="56"/>
        <v/>
      </c>
      <c r="D2372" s="190"/>
      <c r="E2372" s="191" t="str">
        <f>IF(Table2[[#This Row],[Tên hàng hóa]]&lt;&gt;0,VLOOKUP(Table2[[#This Row],[Tên hàng hóa]],Table1[[Tên hàng hóa]:[Quy cách]],2,0),"")</f>
        <v/>
      </c>
      <c r="F2372" s="191" t="str">
        <f>IF(Table2[[#This Row],[Tên hàng hóa]]&lt;&gt;0,VLOOKUP(Table2[[#This Row],[Tên hàng hóa]],Table1[[Tên hàng hóa]:[ĐVT]],3,0),"")</f>
        <v/>
      </c>
      <c r="G2372" s="192"/>
      <c r="H2372" s="192"/>
      <c r="I2372" s="193" t="str">
        <f>IF(Table2[[#This Row],[Số lượng]]&lt;&gt;0,Table2[[#This Row],[Số lượng]]*Table2[[#This Row],[Đơn giá mua]],"")</f>
        <v/>
      </c>
      <c r="J2372" s="193" t="str">
        <f ca="1">IF(AND(Table2[[#This Row],[Tên hàng hóa]]&lt;&gt;0,D2373=""),SUM(OFFSET(Table2[[#This Row],[Thành tiền]],0,0,-COUNTIF(Table2[Số HĐ],Table2[[#This Row],[Số HĐ]]))),"")</f>
        <v/>
      </c>
      <c r="K2372" s="192"/>
      <c r="L23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72" s="194"/>
    </row>
    <row r="2373" spans="1:13" ht="35.1" customHeight="1" x14ac:dyDescent="0.2">
      <c r="A2373" s="187"/>
      <c r="B2373" s="188"/>
      <c r="C2373" s="189" t="str">
        <f t="shared" si="56"/>
        <v/>
      </c>
      <c r="D2373" s="190"/>
      <c r="E2373" s="191" t="str">
        <f>IF(Table2[[#This Row],[Tên hàng hóa]]&lt;&gt;0,VLOOKUP(Table2[[#This Row],[Tên hàng hóa]],Table1[[Tên hàng hóa]:[Quy cách]],2,0),"")</f>
        <v/>
      </c>
      <c r="F2373" s="191" t="str">
        <f>IF(Table2[[#This Row],[Tên hàng hóa]]&lt;&gt;0,VLOOKUP(Table2[[#This Row],[Tên hàng hóa]],Table1[[Tên hàng hóa]:[ĐVT]],3,0),"")</f>
        <v/>
      </c>
      <c r="G2373" s="192"/>
      <c r="H2373" s="192"/>
      <c r="I2373" s="193" t="str">
        <f>IF(Table2[[#This Row],[Số lượng]]&lt;&gt;0,Table2[[#This Row],[Số lượng]]*Table2[[#This Row],[Đơn giá mua]],"")</f>
        <v/>
      </c>
      <c r="J2373" s="193" t="str">
        <f ca="1">IF(AND(Table2[[#This Row],[Tên hàng hóa]]&lt;&gt;0,D2374=""),SUM(OFFSET(Table2[[#This Row],[Thành tiền]],0,0,-COUNTIF(Table2[Số HĐ],Table2[[#This Row],[Số HĐ]]))),"")</f>
        <v/>
      </c>
      <c r="K2373" s="192"/>
      <c r="L23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73" s="194"/>
    </row>
    <row r="2374" spans="1:13" ht="35.1" customHeight="1" x14ac:dyDescent="0.2">
      <c r="A2374" s="187"/>
      <c r="B2374" s="188"/>
      <c r="C2374" s="189" t="str">
        <f t="shared" si="56"/>
        <v/>
      </c>
      <c r="D2374" s="190"/>
      <c r="E2374" s="191" t="str">
        <f>IF(Table2[[#This Row],[Tên hàng hóa]]&lt;&gt;0,VLOOKUP(Table2[[#This Row],[Tên hàng hóa]],Table1[[Tên hàng hóa]:[Quy cách]],2,0),"")</f>
        <v/>
      </c>
      <c r="F2374" s="191" t="str">
        <f>IF(Table2[[#This Row],[Tên hàng hóa]]&lt;&gt;0,VLOOKUP(Table2[[#This Row],[Tên hàng hóa]],Table1[[Tên hàng hóa]:[ĐVT]],3,0),"")</f>
        <v/>
      </c>
      <c r="G2374" s="192"/>
      <c r="H2374" s="192"/>
      <c r="I2374" s="193" t="str">
        <f>IF(Table2[[#This Row],[Số lượng]]&lt;&gt;0,Table2[[#This Row],[Số lượng]]*Table2[[#This Row],[Đơn giá mua]],"")</f>
        <v/>
      </c>
      <c r="J2374" s="193" t="str">
        <f ca="1">IF(AND(Table2[[#This Row],[Tên hàng hóa]]&lt;&gt;0,D2375=""),SUM(OFFSET(Table2[[#This Row],[Thành tiền]],0,0,-COUNTIF(Table2[Số HĐ],Table2[[#This Row],[Số HĐ]]))),"")</f>
        <v/>
      </c>
      <c r="K2374" s="192"/>
      <c r="L23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74" s="194"/>
    </row>
    <row r="2375" spans="1:13" ht="35.1" customHeight="1" x14ac:dyDescent="0.2">
      <c r="A2375" s="187"/>
      <c r="B2375" s="188"/>
      <c r="C2375" s="189" t="str">
        <f t="shared" si="56"/>
        <v/>
      </c>
      <c r="D2375" s="190"/>
      <c r="E2375" s="191" t="str">
        <f>IF(Table2[[#This Row],[Tên hàng hóa]]&lt;&gt;0,VLOOKUP(Table2[[#This Row],[Tên hàng hóa]],Table1[[Tên hàng hóa]:[Quy cách]],2,0),"")</f>
        <v/>
      </c>
      <c r="F2375" s="191" t="str">
        <f>IF(Table2[[#This Row],[Tên hàng hóa]]&lt;&gt;0,VLOOKUP(Table2[[#This Row],[Tên hàng hóa]],Table1[[Tên hàng hóa]:[ĐVT]],3,0),"")</f>
        <v/>
      </c>
      <c r="G2375" s="192"/>
      <c r="H2375" s="192"/>
      <c r="I2375" s="193" t="str">
        <f>IF(Table2[[#This Row],[Số lượng]]&lt;&gt;0,Table2[[#This Row],[Số lượng]]*Table2[[#This Row],[Đơn giá mua]],"")</f>
        <v/>
      </c>
      <c r="J2375" s="193" t="str">
        <f ca="1">IF(AND(Table2[[#This Row],[Tên hàng hóa]]&lt;&gt;0,D2376=""),SUM(OFFSET(Table2[[#This Row],[Thành tiền]],0,0,-COUNTIF(Table2[Số HĐ],Table2[[#This Row],[Số HĐ]]))),"")</f>
        <v/>
      </c>
      <c r="K2375" s="192"/>
      <c r="L23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75" s="194"/>
    </row>
    <row r="2376" spans="1:13" ht="35.1" customHeight="1" x14ac:dyDescent="0.2">
      <c r="A2376" s="187"/>
      <c r="B2376" s="188"/>
      <c r="C2376" s="189" t="str">
        <f t="shared" si="56"/>
        <v/>
      </c>
      <c r="D2376" s="190"/>
      <c r="E2376" s="191" t="str">
        <f>IF(Table2[[#This Row],[Tên hàng hóa]]&lt;&gt;0,VLOOKUP(Table2[[#This Row],[Tên hàng hóa]],Table1[[Tên hàng hóa]:[Quy cách]],2,0),"")</f>
        <v/>
      </c>
      <c r="F2376" s="191" t="str">
        <f>IF(Table2[[#This Row],[Tên hàng hóa]]&lt;&gt;0,VLOOKUP(Table2[[#This Row],[Tên hàng hóa]],Table1[[Tên hàng hóa]:[ĐVT]],3,0),"")</f>
        <v/>
      </c>
      <c r="G2376" s="192"/>
      <c r="H2376" s="192"/>
      <c r="I2376" s="193" t="str">
        <f>IF(Table2[[#This Row],[Số lượng]]&lt;&gt;0,Table2[[#This Row],[Số lượng]]*Table2[[#This Row],[Đơn giá mua]],"")</f>
        <v/>
      </c>
      <c r="J2376" s="193" t="str">
        <f ca="1">IF(AND(Table2[[#This Row],[Tên hàng hóa]]&lt;&gt;0,D2377=""),SUM(OFFSET(Table2[[#This Row],[Thành tiền]],0,0,-COUNTIF(Table2[Số HĐ],Table2[[#This Row],[Số HĐ]]))),"")</f>
        <v/>
      </c>
      <c r="K2376" s="192"/>
      <c r="L23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76" s="194"/>
    </row>
    <row r="2377" spans="1:13" ht="35.1" customHeight="1" x14ac:dyDescent="0.2">
      <c r="A2377" s="187"/>
      <c r="B2377" s="188"/>
      <c r="C2377" s="189" t="str">
        <f t="shared" si="56"/>
        <v/>
      </c>
      <c r="D2377" s="190"/>
      <c r="E2377" s="191" t="str">
        <f>IF(Table2[[#This Row],[Tên hàng hóa]]&lt;&gt;0,VLOOKUP(Table2[[#This Row],[Tên hàng hóa]],Table1[[Tên hàng hóa]:[Quy cách]],2,0),"")</f>
        <v/>
      </c>
      <c r="F2377" s="191" t="str">
        <f>IF(Table2[[#This Row],[Tên hàng hóa]]&lt;&gt;0,VLOOKUP(Table2[[#This Row],[Tên hàng hóa]],Table1[[Tên hàng hóa]:[ĐVT]],3,0),"")</f>
        <v/>
      </c>
      <c r="G2377" s="192"/>
      <c r="H2377" s="192"/>
      <c r="I2377" s="193" t="str">
        <f>IF(Table2[[#This Row],[Số lượng]]&lt;&gt;0,Table2[[#This Row],[Số lượng]]*Table2[[#This Row],[Đơn giá mua]],"")</f>
        <v/>
      </c>
      <c r="J2377" s="193" t="str">
        <f ca="1">IF(AND(Table2[[#This Row],[Tên hàng hóa]]&lt;&gt;0,D2378=""),SUM(OFFSET(Table2[[#This Row],[Thành tiền]],0,0,-COUNTIF(Table2[Số HĐ],Table2[[#This Row],[Số HĐ]]))),"")</f>
        <v/>
      </c>
      <c r="K2377" s="192"/>
      <c r="L23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77" s="194"/>
    </row>
    <row r="2378" spans="1:13" ht="35.1" customHeight="1" x14ac:dyDescent="0.2">
      <c r="A2378" s="187"/>
      <c r="B2378" s="188"/>
      <c r="C2378" s="189" t="str">
        <f t="shared" si="56"/>
        <v/>
      </c>
      <c r="D2378" s="190"/>
      <c r="E2378" s="191" t="str">
        <f>IF(Table2[[#This Row],[Tên hàng hóa]]&lt;&gt;0,VLOOKUP(Table2[[#This Row],[Tên hàng hóa]],Table1[[Tên hàng hóa]:[Quy cách]],2,0),"")</f>
        <v/>
      </c>
      <c r="F2378" s="191" t="str">
        <f>IF(Table2[[#This Row],[Tên hàng hóa]]&lt;&gt;0,VLOOKUP(Table2[[#This Row],[Tên hàng hóa]],Table1[[Tên hàng hóa]:[ĐVT]],3,0),"")</f>
        <v/>
      </c>
      <c r="G2378" s="192"/>
      <c r="H2378" s="192"/>
      <c r="I2378" s="193" t="str">
        <f>IF(Table2[[#This Row],[Số lượng]]&lt;&gt;0,Table2[[#This Row],[Số lượng]]*Table2[[#This Row],[Đơn giá mua]],"")</f>
        <v/>
      </c>
      <c r="J2378" s="193" t="str">
        <f ca="1">IF(AND(Table2[[#This Row],[Tên hàng hóa]]&lt;&gt;0,D2379=""),SUM(OFFSET(Table2[[#This Row],[Thành tiền]],0,0,-COUNTIF(Table2[Số HĐ],Table2[[#This Row],[Số HĐ]]))),"")</f>
        <v/>
      </c>
      <c r="K2378" s="192"/>
      <c r="L23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78" s="194"/>
    </row>
    <row r="2379" spans="1:13" ht="35.1" customHeight="1" x14ac:dyDescent="0.2">
      <c r="A2379" s="187"/>
      <c r="B2379" s="188"/>
      <c r="C2379" s="189" t="str">
        <f t="shared" si="56"/>
        <v/>
      </c>
      <c r="D2379" s="190"/>
      <c r="E2379" s="191" t="str">
        <f>IF(Table2[[#This Row],[Tên hàng hóa]]&lt;&gt;0,VLOOKUP(Table2[[#This Row],[Tên hàng hóa]],Table1[[Tên hàng hóa]:[Quy cách]],2,0),"")</f>
        <v/>
      </c>
      <c r="F2379" s="191" t="str">
        <f>IF(Table2[[#This Row],[Tên hàng hóa]]&lt;&gt;0,VLOOKUP(Table2[[#This Row],[Tên hàng hóa]],Table1[[Tên hàng hóa]:[ĐVT]],3,0),"")</f>
        <v/>
      </c>
      <c r="G2379" s="192"/>
      <c r="H2379" s="192"/>
      <c r="I2379" s="193" t="str">
        <f>IF(Table2[[#This Row],[Số lượng]]&lt;&gt;0,Table2[[#This Row],[Số lượng]]*Table2[[#This Row],[Đơn giá mua]],"")</f>
        <v/>
      </c>
      <c r="J2379" s="193" t="str">
        <f ca="1">IF(AND(Table2[[#This Row],[Tên hàng hóa]]&lt;&gt;0,D2380=""),SUM(OFFSET(Table2[[#This Row],[Thành tiền]],0,0,-COUNTIF(Table2[Số HĐ],Table2[[#This Row],[Số HĐ]]))),"")</f>
        <v/>
      </c>
      <c r="K2379" s="192"/>
      <c r="L23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79" s="194"/>
    </row>
    <row r="2380" spans="1:13" ht="35.1" customHeight="1" x14ac:dyDescent="0.2">
      <c r="A2380" s="187"/>
      <c r="B2380" s="188"/>
      <c r="C2380" s="189" t="str">
        <f t="shared" si="56"/>
        <v/>
      </c>
      <c r="D2380" s="190"/>
      <c r="E2380" s="191" t="str">
        <f>IF(Table2[[#This Row],[Tên hàng hóa]]&lt;&gt;0,VLOOKUP(Table2[[#This Row],[Tên hàng hóa]],Table1[[Tên hàng hóa]:[Quy cách]],2,0),"")</f>
        <v/>
      </c>
      <c r="F2380" s="191" t="str">
        <f>IF(Table2[[#This Row],[Tên hàng hóa]]&lt;&gt;0,VLOOKUP(Table2[[#This Row],[Tên hàng hóa]],Table1[[Tên hàng hóa]:[ĐVT]],3,0),"")</f>
        <v/>
      </c>
      <c r="G2380" s="192"/>
      <c r="H2380" s="192"/>
      <c r="I2380" s="193" t="str">
        <f>IF(Table2[[#This Row],[Số lượng]]&lt;&gt;0,Table2[[#This Row],[Số lượng]]*Table2[[#This Row],[Đơn giá mua]],"")</f>
        <v/>
      </c>
      <c r="J2380" s="193" t="str">
        <f ca="1">IF(AND(Table2[[#This Row],[Tên hàng hóa]]&lt;&gt;0,D2381=""),SUM(OFFSET(Table2[[#This Row],[Thành tiền]],0,0,-COUNTIF(Table2[Số HĐ],Table2[[#This Row],[Số HĐ]]))),"")</f>
        <v/>
      </c>
      <c r="K2380" s="192"/>
      <c r="L23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80" s="194"/>
    </row>
    <row r="2381" spans="1:13" ht="35.1" customHeight="1" x14ac:dyDescent="0.2">
      <c r="A2381" s="187"/>
      <c r="B2381" s="188"/>
      <c r="C2381" s="189" t="str">
        <f t="shared" si="56"/>
        <v/>
      </c>
      <c r="D2381" s="190"/>
      <c r="E2381" s="191" t="str">
        <f>IF(Table2[[#This Row],[Tên hàng hóa]]&lt;&gt;0,VLOOKUP(Table2[[#This Row],[Tên hàng hóa]],Table1[[Tên hàng hóa]:[Quy cách]],2,0),"")</f>
        <v/>
      </c>
      <c r="F2381" s="191" t="str">
        <f>IF(Table2[[#This Row],[Tên hàng hóa]]&lt;&gt;0,VLOOKUP(Table2[[#This Row],[Tên hàng hóa]],Table1[[Tên hàng hóa]:[ĐVT]],3,0),"")</f>
        <v/>
      </c>
      <c r="G2381" s="192"/>
      <c r="H2381" s="192"/>
      <c r="I2381" s="193" t="str">
        <f>IF(Table2[[#This Row],[Số lượng]]&lt;&gt;0,Table2[[#This Row],[Số lượng]]*Table2[[#This Row],[Đơn giá mua]],"")</f>
        <v/>
      </c>
      <c r="J2381" s="193" t="str">
        <f ca="1">IF(AND(Table2[[#This Row],[Tên hàng hóa]]&lt;&gt;0,D2382=""),SUM(OFFSET(Table2[[#This Row],[Thành tiền]],0,0,-COUNTIF(Table2[Số HĐ],Table2[[#This Row],[Số HĐ]]))),"")</f>
        <v/>
      </c>
      <c r="K2381" s="192"/>
      <c r="L23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81" s="194"/>
    </row>
    <row r="2382" spans="1:13" ht="35.1" customHeight="1" x14ac:dyDescent="0.2">
      <c r="A2382" s="187"/>
      <c r="B2382" s="188"/>
      <c r="C2382" s="189" t="str">
        <f t="shared" si="56"/>
        <v/>
      </c>
      <c r="D2382" s="190"/>
      <c r="E2382" s="191" t="str">
        <f>IF(Table2[[#This Row],[Tên hàng hóa]]&lt;&gt;0,VLOOKUP(Table2[[#This Row],[Tên hàng hóa]],Table1[[Tên hàng hóa]:[Quy cách]],2,0),"")</f>
        <v/>
      </c>
      <c r="F2382" s="191" t="str">
        <f>IF(Table2[[#This Row],[Tên hàng hóa]]&lt;&gt;0,VLOOKUP(Table2[[#This Row],[Tên hàng hóa]],Table1[[Tên hàng hóa]:[ĐVT]],3,0),"")</f>
        <v/>
      </c>
      <c r="G2382" s="192"/>
      <c r="H2382" s="192"/>
      <c r="I2382" s="193" t="str">
        <f>IF(Table2[[#This Row],[Số lượng]]&lt;&gt;0,Table2[[#This Row],[Số lượng]]*Table2[[#This Row],[Đơn giá mua]],"")</f>
        <v/>
      </c>
      <c r="J2382" s="193" t="str">
        <f ca="1">IF(AND(Table2[[#This Row],[Tên hàng hóa]]&lt;&gt;0,D2383=""),SUM(OFFSET(Table2[[#This Row],[Thành tiền]],0,0,-COUNTIF(Table2[Số HĐ],Table2[[#This Row],[Số HĐ]]))),"")</f>
        <v/>
      </c>
      <c r="K2382" s="192"/>
      <c r="L238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82" s="194"/>
    </row>
    <row r="2383" spans="1:13" ht="35.1" customHeight="1" x14ac:dyDescent="0.2">
      <c r="A2383" s="187"/>
      <c r="B2383" s="188"/>
      <c r="C2383" s="189" t="str">
        <f t="shared" si="56"/>
        <v/>
      </c>
      <c r="D2383" s="190"/>
      <c r="E2383" s="191" t="str">
        <f>IF(Table2[[#This Row],[Tên hàng hóa]]&lt;&gt;0,VLOOKUP(Table2[[#This Row],[Tên hàng hóa]],Table1[[Tên hàng hóa]:[Quy cách]],2,0),"")</f>
        <v/>
      </c>
      <c r="F2383" s="191" t="str">
        <f>IF(Table2[[#This Row],[Tên hàng hóa]]&lt;&gt;0,VLOOKUP(Table2[[#This Row],[Tên hàng hóa]],Table1[[Tên hàng hóa]:[ĐVT]],3,0),"")</f>
        <v/>
      </c>
      <c r="G2383" s="192"/>
      <c r="H2383" s="192"/>
      <c r="I2383" s="193" t="str">
        <f>IF(Table2[[#This Row],[Số lượng]]&lt;&gt;0,Table2[[#This Row],[Số lượng]]*Table2[[#This Row],[Đơn giá mua]],"")</f>
        <v/>
      </c>
      <c r="J2383" s="193" t="str">
        <f ca="1">IF(AND(Table2[[#This Row],[Tên hàng hóa]]&lt;&gt;0,D2384=""),SUM(OFFSET(Table2[[#This Row],[Thành tiền]],0,0,-COUNTIF(Table2[Số HĐ],Table2[[#This Row],[Số HĐ]]))),"")</f>
        <v/>
      </c>
      <c r="K2383" s="192"/>
      <c r="L23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83" s="194"/>
    </row>
    <row r="2384" spans="1:13" ht="35.1" customHeight="1" x14ac:dyDescent="0.2">
      <c r="A2384" s="187"/>
      <c r="B2384" s="188"/>
      <c r="C2384" s="189" t="str">
        <f t="shared" si="56"/>
        <v/>
      </c>
      <c r="D2384" s="190"/>
      <c r="E2384" s="191" t="str">
        <f>IF(Table2[[#This Row],[Tên hàng hóa]]&lt;&gt;0,VLOOKUP(Table2[[#This Row],[Tên hàng hóa]],Table1[[Tên hàng hóa]:[Quy cách]],2,0),"")</f>
        <v/>
      </c>
      <c r="F2384" s="191" t="str">
        <f>IF(Table2[[#This Row],[Tên hàng hóa]]&lt;&gt;0,VLOOKUP(Table2[[#This Row],[Tên hàng hóa]],Table1[[Tên hàng hóa]:[ĐVT]],3,0),"")</f>
        <v/>
      </c>
      <c r="G2384" s="192"/>
      <c r="H2384" s="192"/>
      <c r="I2384" s="193" t="str">
        <f>IF(Table2[[#This Row],[Số lượng]]&lt;&gt;0,Table2[[#This Row],[Số lượng]]*Table2[[#This Row],[Đơn giá mua]],"")</f>
        <v/>
      </c>
      <c r="J2384" s="193" t="str">
        <f ca="1">IF(AND(Table2[[#This Row],[Tên hàng hóa]]&lt;&gt;0,D2385=""),SUM(OFFSET(Table2[[#This Row],[Thành tiền]],0,0,-COUNTIF(Table2[Số HĐ],Table2[[#This Row],[Số HĐ]]))),"")</f>
        <v/>
      </c>
      <c r="K2384" s="192"/>
      <c r="L23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84" s="194"/>
    </row>
    <row r="2385" spans="1:13" ht="35.1" customHeight="1" x14ac:dyDescent="0.2">
      <c r="A2385" s="187"/>
      <c r="B2385" s="188"/>
      <c r="C2385" s="189" t="str">
        <f t="shared" si="56"/>
        <v/>
      </c>
      <c r="D2385" s="190"/>
      <c r="E2385" s="191" t="str">
        <f>IF(Table2[[#This Row],[Tên hàng hóa]]&lt;&gt;0,VLOOKUP(Table2[[#This Row],[Tên hàng hóa]],Table1[[Tên hàng hóa]:[Quy cách]],2,0),"")</f>
        <v/>
      </c>
      <c r="F2385" s="191" t="str">
        <f>IF(Table2[[#This Row],[Tên hàng hóa]]&lt;&gt;0,VLOOKUP(Table2[[#This Row],[Tên hàng hóa]],Table1[[Tên hàng hóa]:[ĐVT]],3,0),"")</f>
        <v/>
      </c>
      <c r="G2385" s="192"/>
      <c r="H2385" s="192"/>
      <c r="I2385" s="193" t="str">
        <f>IF(Table2[[#This Row],[Số lượng]]&lt;&gt;0,Table2[[#This Row],[Số lượng]]*Table2[[#This Row],[Đơn giá mua]],"")</f>
        <v/>
      </c>
      <c r="J2385" s="193" t="str">
        <f ca="1">IF(AND(Table2[[#This Row],[Tên hàng hóa]]&lt;&gt;0,D2386=""),SUM(OFFSET(Table2[[#This Row],[Thành tiền]],0,0,-COUNTIF(Table2[Số HĐ],Table2[[#This Row],[Số HĐ]]))),"")</f>
        <v/>
      </c>
      <c r="K2385" s="192"/>
      <c r="L23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85" s="194"/>
    </row>
    <row r="2386" spans="1:13" ht="35.1" customHeight="1" x14ac:dyDescent="0.2">
      <c r="A2386" s="187"/>
      <c r="B2386" s="188"/>
      <c r="C2386" s="189" t="str">
        <f t="shared" si="56"/>
        <v/>
      </c>
      <c r="D2386" s="190"/>
      <c r="E2386" s="191" t="str">
        <f>IF(Table2[[#This Row],[Tên hàng hóa]]&lt;&gt;0,VLOOKUP(Table2[[#This Row],[Tên hàng hóa]],Table1[[Tên hàng hóa]:[Quy cách]],2,0),"")</f>
        <v/>
      </c>
      <c r="F2386" s="191" t="str">
        <f>IF(Table2[[#This Row],[Tên hàng hóa]]&lt;&gt;0,VLOOKUP(Table2[[#This Row],[Tên hàng hóa]],Table1[[Tên hàng hóa]:[ĐVT]],3,0),"")</f>
        <v/>
      </c>
      <c r="G2386" s="192"/>
      <c r="H2386" s="192"/>
      <c r="I2386" s="193" t="str">
        <f>IF(Table2[[#This Row],[Số lượng]]&lt;&gt;0,Table2[[#This Row],[Số lượng]]*Table2[[#This Row],[Đơn giá mua]],"")</f>
        <v/>
      </c>
      <c r="J2386" s="193" t="str">
        <f ca="1">IF(AND(Table2[[#This Row],[Tên hàng hóa]]&lt;&gt;0,D2387=""),SUM(OFFSET(Table2[[#This Row],[Thành tiền]],0,0,-COUNTIF(Table2[Số HĐ],Table2[[#This Row],[Số HĐ]]))),"")</f>
        <v/>
      </c>
      <c r="K2386" s="192"/>
      <c r="L23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86" s="194"/>
    </row>
    <row r="2387" spans="1:13" ht="35.1" customHeight="1" x14ac:dyDescent="0.2">
      <c r="A2387" s="187"/>
      <c r="B2387" s="188"/>
      <c r="C2387" s="189" t="str">
        <f t="shared" si="56"/>
        <v/>
      </c>
      <c r="D2387" s="190"/>
      <c r="E2387" s="191" t="str">
        <f>IF(Table2[[#This Row],[Tên hàng hóa]]&lt;&gt;0,VLOOKUP(Table2[[#This Row],[Tên hàng hóa]],Table1[[Tên hàng hóa]:[Quy cách]],2,0),"")</f>
        <v/>
      </c>
      <c r="F2387" s="191" t="str">
        <f>IF(Table2[[#This Row],[Tên hàng hóa]]&lt;&gt;0,VLOOKUP(Table2[[#This Row],[Tên hàng hóa]],Table1[[Tên hàng hóa]:[ĐVT]],3,0),"")</f>
        <v/>
      </c>
      <c r="G2387" s="192"/>
      <c r="H2387" s="192"/>
      <c r="I2387" s="193" t="str">
        <f>IF(Table2[[#This Row],[Số lượng]]&lt;&gt;0,Table2[[#This Row],[Số lượng]]*Table2[[#This Row],[Đơn giá mua]],"")</f>
        <v/>
      </c>
      <c r="J2387" s="193" t="str">
        <f ca="1">IF(AND(Table2[[#This Row],[Tên hàng hóa]]&lt;&gt;0,D2388=""),SUM(OFFSET(Table2[[#This Row],[Thành tiền]],0,0,-COUNTIF(Table2[Số HĐ],Table2[[#This Row],[Số HĐ]]))),"")</f>
        <v/>
      </c>
      <c r="K2387" s="192"/>
      <c r="L23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87" s="194"/>
    </row>
    <row r="2388" spans="1:13" ht="35.1" customHeight="1" x14ac:dyDescent="0.2">
      <c r="A2388" s="187"/>
      <c r="B2388" s="188"/>
      <c r="C2388" s="189" t="str">
        <f t="shared" si="56"/>
        <v/>
      </c>
      <c r="D2388" s="190"/>
      <c r="E2388" s="191" t="str">
        <f>IF(Table2[[#This Row],[Tên hàng hóa]]&lt;&gt;0,VLOOKUP(Table2[[#This Row],[Tên hàng hóa]],Table1[[Tên hàng hóa]:[Quy cách]],2,0),"")</f>
        <v/>
      </c>
      <c r="F2388" s="191" t="str">
        <f>IF(Table2[[#This Row],[Tên hàng hóa]]&lt;&gt;0,VLOOKUP(Table2[[#This Row],[Tên hàng hóa]],Table1[[Tên hàng hóa]:[ĐVT]],3,0),"")</f>
        <v/>
      </c>
      <c r="G2388" s="192"/>
      <c r="H2388" s="192"/>
      <c r="I2388" s="193" t="str">
        <f>IF(Table2[[#This Row],[Số lượng]]&lt;&gt;0,Table2[[#This Row],[Số lượng]]*Table2[[#This Row],[Đơn giá mua]],"")</f>
        <v/>
      </c>
      <c r="J2388" s="193" t="str">
        <f ca="1">IF(AND(Table2[[#This Row],[Tên hàng hóa]]&lt;&gt;0,D2389=""),SUM(OFFSET(Table2[[#This Row],[Thành tiền]],0,0,-COUNTIF(Table2[Số HĐ],Table2[[#This Row],[Số HĐ]]))),"")</f>
        <v/>
      </c>
      <c r="K2388" s="192"/>
      <c r="L23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88" s="194"/>
    </row>
    <row r="2389" spans="1:13" ht="35.1" customHeight="1" x14ac:dyDescent="0.2">
      <c r="A2389" s="187"/>
      <c r="B2389" s="188"/>
      <c r="C2389" s="189" t="str">
        <f t="shared" si="56"/>
        <v/>
      </c>
      <c r="D2389" s="190"/>
      <c r="E2389" s="191" t="str">
        <f>IF(Table2[[#This Row],[Tên hàng hóa]]&lt;&gt;0,VLOOKUP(Table2[[#This Row],[Tên hàng hóa]],Table1[[Tên hàng hóa]:[Quy cách]],2,0),"")</f>
        <v/>
      </c>
      <c r="F2389" s="191" t="str">
        <f>IF(Table2[[#This Row],[Tên hàng hóa]]&lt;&gt;0,VLOOKUP(Table2[[#This Row],[Tên hàng hóa]],Table1[[Tên hàng hóa]:[ĐVT]],3,0),"")</f>
        <v/>
      </c>
      <c r="G2389" s="192"/>
      <c r="H2389" s="192"/>
      <c r="I2389" s="193" t="str">
        <f>IF(Table2[[#This Row],[Số lượng]]&lt;&gt;0,Table2[[#This Row],[Số lượng]]*Table2[[#This Row],[Đơn giá mua]],"")</f>
        <v/>
      </c>
      <c r="J2389" s="193" t="str">
        <f ca="1">IF(AND(Table2[[#This Row],[Tên hàng hóa]]&lt;&gt;0,D2390=""),SUM(OFFSET(Table2[[#This Row],[Thành tiền]],0,0,-COUNTIF(Table2[Số HĐ],Table2[[#This Row],[Số HĐ]]))),"")</f>
        <v/>
      </c>
      <c r="K2389" s="192"/>
      <c r="L23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89" s="194"/>
    </row>
    <row r="2390" spans="1:13" ht="35.1" customHeight="1" x14ac:dyDescent="0.2">
      <c r="A2390" s="187"/>
      <c r="B2390" s="188"/>
      <c r="C2390" s="189" t="str">
        <f t="shared" si="56"/>
        <v/>
      </c>
      <c r="D2390" s="190"/>
      <c r="E2390" s="191" t="str">
        <f>IF(Table2[[#This Row],[Tên hàng hóa]]&lt;&gt;0,VLOOKUP(Table2[[#This Row],[Tên hàng hóa]],Table1[[Tên hàng hóa]:[Quy cách]],2,0),"")</f>
        <v/>
      </c>
      <c r="F2390" s="191" t="str">
        <f>IF(Table2[[#This Row],[Tên hàng hóa]]&lt;&gt;0,VLOOKUP(Table2[[#This Row],[Tên hàng hóa]],Table1[[Tên hàng hóa]:[ĐVT]],3,0),"")</f>
        <v/>
      </c>
      <c r="G2390" s="192"/>
      <c r="H2390" s="192"/>
      <c r="I2390" s="193" t="str">
        <f>IF(Table2[[#This Row],[Số lượng]]&lt;&gt;0,Table2[[#This Row],[Số lượng]]*Table2[[#This Row],[Đơn giá mua]],"")</f>
        <v/>
      </c>
      <c r="J2390" s="193" t="str">
        <f ca="1">IF(AND(Table2[[#This Row],[Tên hàng hóa]]&lt;&gt;0,D2391=""),SUM(OFFSET(Table2[[#This Row],[Thành tiền]],0,0,-COUNTIF(Table2[Số HĐ],Table2[[#This Row],[Số HĐ]]))),"")</f>
        <v/>
      </c>
      <c r="K2390" s="192"/>
      <c r="L239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90" s="194"/>
    </row>
    <row r="2391" spans="1:13" ht="35.1" customHeight="1" x14ac:dyDescent="0.2">
      <c r="A2391" s="187"/>
      <c r="B2391" s="188"/>
      <c r="C2391" s="189" t="str">
        <f t="shared" si="56"/>
        <v/>
      </c>
      <c r="D2391" s="190"/>
      <c r="E2391" s="191" t="str">
        <f>IF(Table2[[#This Row],[Tên hàng hóa]]&lt;&gt;0,VLOOKUP(Table2[[#This Row],[Tên hàng hóa]],Table1[[Tên hàng hóa]:[Quy cách]],2,0),"")</f>
        <v/>
      </c>
      <c r="F2391" s="191" t="str">
        <f>IF(Table2[[#This Row],[Tên hàng hóa]]&lt;&gt;0,VLOOKUP(Table2[[#This Row],[Tên hàng hóa]],Table1[[Tên hàng hóa]:[ĐVT]],3,0),"")</f>
        <v/>
      </c>
      <c r="G2391" s="192"/>
      <c r="H2391" s="192"/>
      <c r="I2391" s="193" t="str">
        <f>IF(Table2[[#This Row],[Số lượng]]&lt;&gt;0,Table2[[#This Row],[Số lượng]]*Table2[[#This Row],[Đơn giá mua]],"")</f>
        <v/>
      </c>
      <c r="J2391" s="193" t="str">
        <f ca="1">IF(AND(Table2[[#This Row],[Tên hàng hóa]]&lt;&gt;0,D2392=""),SUM(OFFSET(Table2[[#This Row],[Thành tiền]],0,0,-COUNTIF(Table2[Số HĐ],Table2[[#This Row],[Số HĐ]]))),"")</f>
        <v/>
      </c>
      <c r="K2391" s="192"/>
      <c r="L23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91" s="194"/>
    </row>
    <row r="2392" spans="1:13" ht="35.1" customHeight="1" x14ac:dyDescent="0.2">
      <c r="A2392" s="187"/>
      <c r="B2392" s="188"/>
      <c r="C2392" s="189" t="str">
        <f t="shared" si="56"/>
        <v/>
      </c>
      <c r="D2392" s="190"/>
      <c r="E2392" s="191" t="str">
        <f>IF(Table2[[#This Row],[Tên hàng hóa]]&lt;&gt;0,VLOOKUP(Table2[[#This Row],[Tên hàng hóa]],Table1[[Tên hàng hóa]:[Quy cách]],2,0),"")</f>
        <v/>
      </c>
      <c r="F2392" s="191" t="str">
        <f>IF(Table2[[#This Row],[Tên hàng hóa]]&lt;&gt;0,VLOOKUP(Table2[[#This Row],[Tên hàng hóa]],Table1[[Tên hàng hóa]:[ĐVT]],3,0),"")</f>
        <v/>
      </c>
      <c r="G2392" s="192"/>
      <c r="H2392" s="192"/>
      <c r="I2392" s="193" t="str">
        <f>IF(Table2[[#This Row],[Số lượng]]&lt;&gt;0,Table2[[#This Row],[Số lượng]]*Table2[[#This Row],[Đơn giá mua]],"")</f>
        <v/>
      </c>
      <c r="J2392" s="193" t="str">
        <f ca="1">IF(AND(Table2[[#This Row],[Tên hàng hóa]]&lt;&gt;0,D2393=""),SUM(OFFSET(Table2[[#This Row],[Thành tiền]],0,0,-COUNTIF(Table2[Số HĐ],Table2[[#This Row],[Số HĐ]]))),"")</f>
        <v/>
      </c>
      <c r="K2392" s="192"/>
      <c r="L23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92" s="194"/>
    </row>
    <row r="2393" spans="1:13" ht="35.1" customHeight="1" x14ac:dyDescent="0.2">
      <c r="A2393" s="187"/>
      <c r="B2393" s="188"/>
      <c r="C2393" s="189" t="str">
        <f t="shared" si="56"/>
        <v/>
      </c>
      <c r="D2393" s="190"/>
      <c r="E2393" s="191" t="str">
        <f>IF(Table2[[#This Row],[Tên hàng hóa]]&lt;&gt;0,VLOOKUP(Table2[[#This Row],[Tên hàng hóa]],Table1[[Tên hàng hóa]:[Quy cách]],2,0),"")</f>
        <v/>
      </c>
      <c r="F2393" s="191" t="str">
        <f>IF(Table2[[#This Row],[Tên hàng hóa]]&lt;&gt;0,VLOOKUP(Table2[[#This Row],[Tên hàng hóa]],Table1[[Tên hàng hóa]:[ĐVT]],3,0),"")</f>
        <v/>
      </c>
      <c r="G2393" s="192"/>
      <c r="H2393" s="192"/>
      <c r="I2393" s="193" t="str">
        <f>IF(Table2[[#This Row],[Số lượng]]&lt;&gt;0,Table2[[#This Row],[Số lượng]]*Table2[[#This Row],[Đơn giá mua]],"")</f>
        <v/>
      </c>
      <c r="J2393" s="193" t="str">
        <f ca="1">IF(AND(Table2[[#This Row],[Tên hàng hóa]]&lt;&gt;0,D2394=""),SUM(OFFSET(Table2[[#This Row],[Thành tiền]],0,0,-COUNTIF(Table2[Số HĐ],Table2[[#This Row],[Số HĐ]]))),"")</f>
        <v/>
      </c>
      <c r="K2393" s="192"/>
      <c r="L23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93" s="194"/>
    </row>
    <row r="2394" spans="1:13" ht="35.1" customHeight="1" x14ac:dyDescent="0.2">
      <c r="A2394" s="187"/>
      <c r="B2394" s="188"/>
      <c r="C2394" s="189" t="str">
        <f t="shared" si="56"/>
        <v/>
      </c>
      <c r="D2394" s="190"/>
      <c r="E2394" s="191" t="str">
        <f>IF(Table2[[#This Row],[Tên hàng hóa]]&lt;&gt;0,VLOOKUP(Table2[[#This Row],[Tên hàng hóa]],Table1[[Tên hàng hóa]:[Quy cách]],2,0),"")</f>
        <v/>
      </c>
      <c r="F2394" s="191" t="str">
        <f>IF(Table2[[#This Row],[Tên hàng hóa]]&lt;&gt;0,VLOOKUP(Table2[[#This Row],[Tên hàng hóa]],Table1[[Tên hàng hóa]:[ĐVT]],3,0),"")</f>
        <v/>
      </c>
      <c r="G2394" s="192"/>
      <c r="H2394" s="192"/>
      <c r="I2394" s="193" t="str">
        <f>IF(Table2[[#This Row],[Số lượng]]&lt;&gt;0,Table2[[#This Row],[Số lượng]]*Table2[[#This Row],[Đơn giá mua]],"")</f>
        <v/>
      </c>
      <c r="J2394" s="193" t="str">
        <f ca="1">IF(AND(Table2[[#This Row],[Tên hàng hóa]]&lt;&gt;0,D2395=""),SUM(OFFSET(Table2[[#This Row],[Thành tiền]],0,0,-COUNTIF(Table2[Số HĐ],Table2[[#This Row],[Số HĐ]]))),"")</f>
        <v/>
      </c>
      <c r="K2394" s="192"/>
      <c r="L23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94" s="194"/>
    </row>
    <row r="2395" spans="1:13" ht="35.1" customHeight="1" x14ac:dyDescent="0.2">
      <c r="A2395" s="187"/>
      <c r="B2395" s="188"/>
      <c r="C2395" s="189" t="str">
        <f t="shared" si="56"/>
        <v/>
      </c>
      <c r="D2395" s="190"/>
      <c r="E2395" s="191" t="str">
        <f>IF(Table2[[#This Row],[Tên hàng hóa]]&lt;&gt;0,VLOOKUP(Table2[[#This Row],[Tên hàng hóa]],Table1[[Tên hàng hóa]:[Quy cách]],2,0),"")</f>
        <v/>
      </c>
      <c r="F2395" s="191" t="str">
        <f>IF(Table2[[#This Row],[Tên hàng hóa]]&lt;&gt;0,VLOOKUP(Table2[[#This Row],[Tên hàng hóa]],Table1[[Tên hàng hóa]:[ĐVT]],3,0),"")</f>
        <v/>
      </c>
      <c r="G2395" s="192"/>
      <c r="H2395" s="192"/>
      <c r="I2395" s="193" t="str">
        <f>IF(Table2[[#This Row],[Số lượng]]&lt;&gt;0,Table2[[#This Row],[Số lượng]]*Table2[[#This Row],[Đơn giá mua]],"")</f>
        <v/>
      </c>
      <c r="J2395" s="193" t="str">
        <f ca="1">IF(AND(Table2[[#This Row],[Tên hàng hóa]]&lt;&gt;0,D2396=""),SUM(OFFSET(Table2[[#This Row],[Thành tiền]],0,0,-COUNTIF(Table2[Số HĐ],Table2[[#This Row],[Số HĐ]]))),"")</f>
        <v/>
      </c>
      <c r="K2395" s="192"/>
      <c r="L23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95" s="194"/>
    </row>
    <row r="2396" spans="1:13" ht="35.1" customHeight="1" x14ac:dyDescent="0.2">
      <c r="A2396" s="187"/>
      <c r="B2396" s="188"/>
      <c r="C2396" s="189" t="str">
        <f t="shared" si="56"/>
        <v/>
      </c>
      <c r="D2396" s="190"/>
      <c r="E2396" s="191" t="str">
        <f>IF(Table2[[#This Row],[Tên hàng hóa]]&lt;&gt;0,VLOOKUP(Table2[[#This Row],[Tên hàng hóa]],Table1[[Tên hàng hóa]:[Quy cách]],2,0),"")</f>
        <v/>
      </c>
      <c r="F2396" s="191" t="str">
        <f>IF(Table2[[#This Row],[Tên hàng hóa]]&lt;&gt;0,VLOOKUP(Table2[[#This Row],[Tên hàng hóa]],Table1[[Tên hàng hóa]:[ĐVT]],3,0),"")</f>
        <v/>
      </c>
      <c r="G2396" s="192"/>
      <c r="H2396" s="192"/>
      <c r="I2396" s="193" t="str">
        <f>IF(Table2[[#This Row],[Số lượng]]&lt;&gt;0,Table2[[#This Row],[Số lượng]]*Table2[[#This Row],[Đơn giá mua]],"")</f>
        <v/>
      </c>
      <c r="J2396" s="193" t="str">
        <f ca="1">IF(AND(Table2[[#This Row],[Tên hàng hóa]]&lt;&gt;0,D2397=""),SUM(OFFSET(Table2[[#This Row],[Thành tiền]],0,0,-COUNTIF(Table2[Số HĐ],Table2[[#This Row],[Số HĐ]]))),"")</f>
        <v/>
      </c>
      <c r="K2396" s="192"/>
      <c r="L23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96" s="194"/>
    </row>
    <row r="2397" spans="1:13" ht="35.1" customHeight="1" x14ac:dyDescent="0.2">
      <c r="A2397" s="187"/>
      <c r="B2397" s="188"/>
      <c r="C2397" s="189" t="str">
        <f t="shared" si="56"/>
        <v/>
      </c>
      <c r="D2397" s="190"/>
      <c r="E2397" s="191" t="str">
        <f>IF(Table2[[#This Row],[Tên hàng hóa]]&lt;&gt;0,VLOOKUP(Table2[[#This Row],[Tên hàng hóa]],Table1[[Tên hàng hóa]:[Quy cách]],2,0),"")</f>
        <v/>
      </c>
      <c r="F2397" s="191" t="str">
        <f>IF(Table2[[#This Row],[Tên hàng hóa]]&lt;&gt;0,VLOOKUP(Table2[[#This Row],[Tên hàng hóa]],Table1[[Tên hàng hóa]:[ĐVT]],3,0),"")</f>
        <v/>
      </c>
      <c r="G2397" s="192"/>
      <c r="H2397" s="192"/>
      <c r="I2397" s="193" t="str">
        <f>IF(Table2[[#This Row],[Số lượng]]&lt;&gt;0,Table2[[#This Row],[Số lượng]]*Table2[[#This Row],[Đơn giá mua]],"")</f>
        <v/>
      </c>
      <c r="J2397" s="193" t="str">
        <f ca="1">IF(AND(Table2[[#This Row],[Tên hàng hóa]]&lt;&gt;0,D2398=""),SUM(OFFSET(Table2[[#This Row],[Thành tiền]],0,0,-COUNTIF(Table2[Số HĐ],Table2[[#This Row],[Số HĐ]]))),"")</f>
        <v/>
      </c>
      <c r="K2397" s="192"/>
      <c r="L23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97" s="194"/>
    </row>
    <row r="2398" spans="1:13" ht="35.1" customHeight="1" x14ac:dyDescent="0.2">
      <c r="A2398" s="187"/>
      <c r="B2398" s="188"/>
      <c r="C2398" s="189" t="str">
        <f t="shared" si="56"/>
        <v/>
      </c>
      <c r="D2398" s="190"/>
      <c r="E2398" s="191" t="str">
        <f>IF(Table2[[#This Row],[Tên hàng hóa]]&lt;&gt;0,VLOOKUP(Table2[[#This Row],[Tên hàng hóa]],Table1[[Tên hàng hóa]:[Quy cách]],2,0),"")</f>
        <v/>
      </c>
      <c r="F2398" s="191" t="str">
        <f>IF(Table2[[#This Row],[Tên hàng hóa]]&lt;&gt;0,VLOOKUP(Table2[[#This Row],[Tên hàng hóa]],Table1[[Tên hàng hóa]:[ĐVT]],3,0),"")</f>
        <v/>
      </c>
      <c r="G2398" s="192"/>
      <c r="H2398" s="192"/>
      <c r="I2398" s="193" t="str">
        <f>IF(Table2[[#This Row],[Số lượng]]&lt;&gt;0,Table2[[#This Row],[Số lượng]]*Table2[[#This Row],[Đơn giá mua]],"")</f>
        <v/>
      </c>
      <c r="J2398" s="193" t="str">
        <f ca="1">IF(AND(Table2[[#This Row],[Tên hàng hóa]]&lt;&gt;0,D2399=""),SUM(OFFSET(Table2[[#This Row],[Thành tiền]],0,0,-COUNTIF(Table2[Số HĐ],Table2[[#This Row],[Số HĐ]]))),"")</f>
        <v/>
      </c>
      <c r="K2398" s="192"/>
      <c r="L23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98" s="194"/>
    </row>
    <row r="2399" spans="1:13" ht="35.1" customHeight="1" x14ac:dyDescent="0.2">
      <c r="A2399" s="187"/>
      <c r="B2399" s="188"/>
      <c r="C2399" s="189" t="str">
        <f t="shared" si="56"/>
        <v/>
      </c>
      <c r="D2399" s="190"/>
      <c r="E2399" s="191" t="str">
        <f>IF(Table2[[#This Row],[Tên hàng hóa]]&lt;&gt;0,VLOOKUP(Table2[[#This Row],[Tên hàng hóa]],Table1[[Tên hàng hóa]:[Quy cách]],2,0),"")</f>
        <v/>
      </c>
      <c r="F2399" s="191" t="str">
        <f>IF(Table2[[#This Row],[Tên hàng hóa]]&lt;&gt;0,VLOOKUP(Table2[[#This Row],[Tên hàng hóa]],Table1[[Tên hàng hóa]:[ĐVT]],3,0),"")</f>
        <v/>
      </c>
      <c r="G2399" s="192"/>
      <c r="H2399" s="192"/>
      <c r="I2399" s="193" t="str">
        <f>IF(Table2[[#This Row],[Số lượng]]&lt;&gt;0,Table2[[#This Row],[Số lượng]]*Table2[[#This Row],[Đơn giá mua]],"")</f>
        <v/>
      </c>
      <c r="J2399" s="193" t="str">
        <f ca="1">IF(AND(Table2[[#This Row],[Tên hàng hóa]]&lt;&gt;0,D2400=""),SUM(OFFSET(Table2[[#This Row],[Thành tiền]],0,0,-COUNTIF(Table2[Số HĐ],Table2[[#This Row],[Số HĐ]]))),"")</f>
        <v/>
      </c>
      <c r="K2399" s="192"/>
      <c r="L23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399" s="194"/>
    </row>
    <row r="2400" spans="1:13" ht="35.1" customHeight="1" x14ac:dyDescent="0.2">
      <c r="A2400" s="187"/>
      <c r="B2400" s="188"/>
      <c r="C2400" s="189" t="str">
        <f t="shared" si="56"/>
        <v/>
      </c>
      <c r="D2400" s="190"/>
      <c r="E2400" s="191" t="str">
        <f>IF(Table2[[#This Row],[Tên hàng hóa]]&lt;&gt;0,VLOOKUP(Table2[[#This Row],[Tên hàng hóa]],Table1[[Tên hàng hóa]:[Quy cách]],2,0),"")</f>
        <v/>
      </c>
      <c r="F2400" s="191" t="str">
        <f>IF(Table2[[#This Row],[Tên hàng hóa]]&lt;&gt;0,VLOOKUP(Table2[[#This Row],[Tên hàng hóa]],Table1[[Tên hàng hóa]:[ĐVT]],3,0),"")</f>
        <v/>
      </c>
      <c r="G2400" s="192"/>
      <c r="H2400" s="192"/>
      <c r="I2400" s="193" t="str">
        <f>IF(Table2[[#This Row],[Số lượng]]&lt;&gt;0,Table2[[#This Row],[Số lượng]]*Table2[[#This Row],[Đơn giá mua]],"")</f>
        <v/>
      </c>
      <c r="J2400" s="193" t="str">
        <f ca="1">IF(AND(Table2[[#This Row],[Tên hàng hóa]]&lt;&gt;0,D2401=""),SUM(OFFSET(Table2[[#This Row],[Thành tiền]],0,0,-COUNTIF(Table2[Số HĐ],Table2[[#This Row],[Số HĐ]]))),"")</f>
        <v/>
      </c>
      <c r="K2400" s="192"/>
      <c r="L24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00" s="194"/>
    </row>
    <row r="2401" spans="1:13" ht="35.1" customHeight="1" x14ac:dyDescent="0.2">
      <c r="A2401" s="187"/>
      <c r="B2401" s="188"/>
      <c r="C2401" s="189" t="str">
        <f t="shared" si="56"/>
        <v/>
      </c>
      <c r="D2401" s="190"/>
      <c r="E2401" s="191" t="str">
        <f>IF(Table2[[#This Row],[Tên hàng hóa]]&lt;&gt;0,VLOOKUP(Table2[[#This Row],[Tên hàng hóa]],Table1[[Tên hàng hóa]:[Quy cách]],2,0),"")</f>
        <v/>
      </c>
      <c r="F2401" s="191" t="str">
        <f>IF(Table2[[#This Row],[Tên hàng hóa]]&lt;&gt;0,VLOOKUP(Table2[[#This Row],[Tên hàng hóa]],Table1[[Tên hàng hóa]:[ĐVT]],3,0),"")</f>
        <v/>
      </c>
      <c r="G2401" s="192"/>
      <c r="H2401" s="192"/>
      <c r="I2401" s="193" t="str">
        <f>IF(Table2[[#This Row],[Số lượng]]&lt;&gt;0,Table2[[#This Row],[Số lượng]]*Table2[[#This Row],[Đơn giá mua]],"")</f>
        <v/>
      </c>
      <c r="J2401" s="193" t="str">
        <f ca="1">IF(AND(Table2[[#This Row],[Tên hàng hóa]]&lt;&gt;0,D2402=""),SUM(OFFSET(Table2[[#This Row],[Thành tiền]],0,0,-COUNTIF(Table2[Số HĐ],Table2[[#This Row],[Số HĐ]]))),"")</f>
        <v/>
      </c>
      <c r="K2401" s="192"/>
      <c r="L24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01" s="194"/>
    </row>
    <row r="2402" spans="1:13" ht="35.1" customHeight="1" x14ac:dyDescent="0.2">
      <c r="A2402" s="187"/>
      <c r="B2402" s="188"/>
      <c r="C2402" s="189" t="str">
        <f t="shared" si="56"/>
        <v/>
      </c>
      <c r="D2402" s="190"/>
      <c r="E2402" s="191" t="str">
        <f>IF(Table2[[#This Row],[Tên hàng hóa]]&lt;&gt;0,VLOOKUP(Table2[[#This Row],[Tên hàng hóa]],Table1[[Tên hàng hóa]:[Quy cách]],2,0),"")</f>
        <v/>
      </c>
      <c r="F2402" s="191" t="str">
        <f>IF(Table2[[#This Row],[Tên hàng hóa]]&lt;&gt;0,VLOOKUP(Table2[[#This Row],[Tên hàng hóa]],Table1[[Tên hàng hóa]:[ĐVT]],3,0),"")</f>
        <v/>
      </c>
      <c r="G2402" s="192"/>
      <c r="H2402" s="192"/>
      <c r="I2402" s="193" t="str">
        <f>IF(Table2[[#This Row],[Số lượng]]&lt;&gt;0,Table2[[#This Row],[Số lượng]]*Table2[[#This Row],[Đơn giá mua]],"")</f>
        <v/>
      </c>
      <c r="J2402" s="193" t="str">
        <f ca="1">IF(AND(Table2[[#This Row],[Tên hàng hóa]]&lt;&gt;0,D2403=""),SUM(OFFSET(Table2[[#This Row],[Thành tiền]],0,0,-COUNTIF(Table2[Số HĐ],Table2[[#This Row],[Số HĐ]]))),"")</f>
        <v/>
      </c>
      <c r="K2402" s="192"/>
      <c r="L24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02" s="194"/>
    </row>
    <row r="2403" spans="1:13" ht="35.1" customHeight="1" x14ac:dyDescent="0.2">
      <c r="A2403" s="187"/>
      <c r="B2403" s="188"/>
      <c r="C2403" s="189" t="str">
        <f t="shared" si="56"/>
        <v/>
      </c>
      <c r="D2403" s="190"/>
      <c r="E2403" s="191" t="str">
        <f>IF(Table2[[#This Row],[Tên hàng hóa]]&lt;&gt;0,VLOOKUP(Table2[[#This Row],[Tên hàng hóa]],Table1[[Tên hàng hóa]:[Quy cách]],2,0),"")</f>
        <v/>
      </c>
      <c r="F2403" s="191" t="str">
        <f>IF(Table2[[#This Row],[Tên hàng hóa]]&lt;&gt;0,VLOOKUP(Table2[[#This Row],[Tên hàng hóa]],Table1[[Tên hàng hóa]:[ĐVT]],3,0),"")</f>
        <v/>
      </c>
      <c r="G2403" s="192"/>
      <c r="H2403" s="192"/>
      <c r="I2403" s="193" t="str">
        <f>IF(Table2[[#This Row],[Số lượng]]&lt;&gt;0,Table2[[#This Row],[Số lượng]]*Table2[[#This Row],[Đơn giá mua]],"")</f>
        <v/>
      </c>
      <c r="J2403" s="193" t="str">
        <f ca="1">IF(AND(Table2[[#This Row],[Tên hàng hóa]]&lt;&gt;0,D2404=""),SUM(OFFSET(Table2[[#This Row],[Thành tiền]],0,0,-COUNTIF(Table2[Số HĐ],Table2[[#This Row],[Số HĐ]]))),"")</f>
        <v/>
      </c>
      <c r="K2403" s="192"/>
      <c r="L24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03" s="194"/>
    </row>
    <row r="2404" spans="1:13" ht="35.1" customHeight="1" x14ac:dyDescent="0.2">
      <c r="A2404" s="187"/>
      <c r="B2404" s="188"/>
      <c r="C2404" s="189" t="str">
        <f t="shared" si="56"/>
        <v/>
      </c>
      <c r="D2404" s="190"/>
      <c r="E2404" s="191" t="str">
        <f>IF(Table2[[#This Row],[Tên hàng hóa]]&lt;&gt;0,VLOOKUP(Table2[[#This Row],[Tên hàng hóa]],Table1[[Tên hàng hóa]:[Quy cách]],2,0),"")</f>
        <v/>
      </c>
      <c r="F2404" s="191" t="str">
        <f>IF(Table2[[#This Row],[Tên hàng hóa]]&lt;&gt;0,VLOOKUP(Table2[[#This Row],[Tên hàng hóa]],Table1[[Tên hàng hóa]:[ĐVT]],3,0),"")</f>
        <v/>
      </c>
      <c r="G2404" s="192"/>
      <c r="H2404" s="192"/>
      <c r="I2404" s="193" t="str">
        <f>IF(Table2[[#This Row],[Số lượng]]&lt;&gt;0,Table2[[#This Row],[Số lượng]]*Table2[[#This Row],[Đơn giá mua]],"")</f>
        <v/>
      </c>
      <c r="J2404" s="193" t="str">
        <f ca="1">IF(AND(Table2[[#This Row],[Tên hàng hóa]]&lt;&gt;0,D2405=""),SUM(OFFSET(Table2[[#This Row],[Thành tiền]],0,0,-COUNTIF(Table2[Số HĐ],Table2[[#This Row],[Số HĐ]]))),"")</f>
        <v/>
      </c>
      <c r="K2404" s="192"/>
      <c r="L24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04" s="194"/>
    </row>
    <row r="2405" spans="1:13" ht="35.1" customHeight="1" x14ac:dyDescent="0.2">
      <c r="A2405" s="187"/>
      <c r="B2405" s="188"/>
      <c r="C2405" s="189" t="str">
        <f t="shared" si="56"/>
        <v/>
      </c>
      <c r="D2405" s="190"/>
      <c r="E2405" s="191" t="str">
        <f>IF(Table2[[#This Row],[Tên hàng hóa]]&lt;&gt;0,VLOOKUP(Table2[[#This Row],[Tên hàng hóa]],Table1[[Tên hàng hóa]:[Quy cách]],2,0),"")</f>
        <v/>
      </c>
      <c r="F2405" s="191" t="str">
        <f>IF(Table2[[#This Row],[Tên hàng hóa]]&lt;&gt;0,VLOOKUP(Table2[[#This Row],[Tên hàng hóa]],Table1[[Tên hàng hóa]:[ĐVT]],3,0),"")</f>
        <v/>
      </c>
      <c r="G2405" s="192"/>
      <c r="H2405" s="192"/>
      <c r="I2405" s="193" t="str">
        <f>IF(Table2[[#This Row],[Số lượng]]&lt;&gt;0,Table2[[#This Row],[Số lượng]]*Table2[[#This Row],[Đơn giá mua]],"")</f>
        <v/>
      </c>
      <c r="J2405" s="193" t="str">
        <f ca="1">IF(AND(Table2[[#This Row],[Tên hàng hóa]]&lt;&gt;0,D2406=""),SUM(OFFSET(Table2[[#This Row],[Thành tiền]],0,0,-COUNTIF(Table2[Số HĐ],Table2[[#This Row],[Số HĐ]]))),"")</f>
        <v/>
      </c>
      <c r="K2405" s="192"/>
      <c r="L24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05" s="194"/>
    </row>
    <row r="2406" spans="1:13" ht="35.1" customHeight="1" x14ac:dyDescent="0.2">
      <c r="A2406" s="187"/>
      <c r="B2406" s="188"/>
      <c r="C2406" s="189" t="str">
        <f t="shared" si="56"/>
        <v/>
      </c>
      <c r="D2406" s="190"/>
      <c r="E2406" s="191" t="str">
        <f>IF(Table2[[#This Row],[Tên hàng hóa]]&lt;&gt;0,VLOOKUP(Table2[[#This Row],[Tên hàng hóa]],Table1[[Tên hàng hóa]:[Quy cách]],2,0),"")</f>
        <v/>
      </c>
      <c r="F2406" s="191" t="str">
        <f>IF(Table2[[#This Row],[Tên hàng hóa]]&lt;&gt;0,VLOOKUP(Table2[[#This Row],[Tên hàng hóa]],Table1[[Tên hàng hóa]:[ĐVT]],3,0),"")</f>
        <v/>
      </c>
      <c r="G2406" s="192"/>
      <c r="H2406" s="192"/>
      <c r="I2406" s="193" t="str">
        <f>IF(Table2[[#This Row],[Số lượng]]&lt;&gt;0,Table2[[#This Row],[Số lượng]]*Table2[[#This Row],[Đơn giá mua]],"")</f>
        <v/>
      </c>
      <c r="J2406" s="193" t="str">
        <f ca="1">IF(AND(Table2[[#This Row],[Tên hàng hóa]]&lt;&gt;0,D2407=""),SUM(OFFSET(Table2[[#This Row],[Thành tiền]],0,0,-COUNTIF(Table2[Số HĐ],Table2[[#This Row],[Số HĐ]]))),"")</f>
        <v/>
      </c>
      <c r="K2406" s="192"/>
      <c r="L24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06" s="194"/>
    </row>
    <row r="2407" spans="1:13" ht="35.1" customHeight="1" x14ac:dyDescent="0.2">
      <c r="A2407" s="187"/>
      <c r="B2407" s="188"/>
      <c r="C2407" s="189" t="str">
        <f t="shared" si="56"/>
        <v/>
      </c>
      <c r="D2407" s="190"/>
      <c r="E2407" s="191" t="str">
        <f>IF(Table2[[#This Row],[Tên hàng hóa]]&lt;&gt;0,VLOOKUP(Table2[[#This Row],[Tên hàng hóa]],Table1[[Tên hàng hóa]:[Quy cách]],2,0),"")</f>
        <v/>
      </c>
      <c r="F2407" s="191" t="str">
        <f>IF(Table2[[#This Row],[Tên hàng hóa]]&lt;&gt;0,VLOOKUP(Table2[[#This Row],[Tên hàng hóa]],Table1[[Tên hàng hóa]:[ĐVT]],3,0),"")</f>
        <v/>
      </c>
      <c r="G2407" s="192"/>
      <c r="H2407" s="192"/>
      <c r="I2407" s="193" t="str">
        <f>IF(Table2[[#This Row],[Số lượng]]&lt;&gt;0,Table2[[#This Row],[Số lượng]]*Table2[[#This Row],[Đơn giá mua]],"")</f>
        <v/>
      </c>
      <c r="J2407" s="193" t="str">
        <f ca="1">IF(AND(Table2[[#This Row],[Tên hàng hóa]]&lt;&gt;0,D2408=""),SUM(OFFSET(Table2[[#This Row],[Thành tiền]],0,0,-COUNTIF(Table2[Số HĐ],Table2[[#This Row],[Số HĐ]]))),"")</f>
        <v/>
      </c>
      <c r="K2407" s="192"/>
      <c r="L240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07" s="194"/>
    </row>
    <row r="2408" spans="1:13" ht="35.1" customHeight="1" x14ac:dyDescent="0.2">
      <c r="A2408" s="187"/>
      <c r="B2408" s="188"/>
      <c r="C2408" s="189" t="str">
        <f t="shared" si="56"/>
        <v/>
      </c>
      <c r="D2408" s="190"/>
      <c r="E2408" s="191" t="str">
        <f>IF(Table2[[#This Row],[Tên hàng hóa]]&lt;&gt;0,VLOOKUP(Table2[[#This Row],[Tên hàng hóa]],Table1[[Tên hàng hóa]:[Quy cách]],2,0),"")</f>
        <v/>
      </c>
      <c r="F2408" s="191" t="str">
        <f>IF(Table2[[#This Row],[Tên hàng hóa]]&lt;&gt;0,VLOOKUP(Table2[[#This Row],[Tên hàng hóa]],Table1[[Tên hàng hóa]:[ĐVT]],3,0),"")</f>
        <v/>
      </c>
      <c r="G2408" s="192"/>
      <c r="H2408" s="192"/>
      <c r="I2408" s="193" t="str">
        <f>IF(Table2[[#This Row],[Số lượng]]&lt;&gt;0,Table2[[#This Row],[Số lượng]]*Table2[[#This Row],[Đơn giá mua]],"")</f>
        <v/>
      </c>
      <c r="J2408" s="193" t="str">
        <f ca="1">IF(AND(Table2[[#This Row],[Tên hàng hóa]]&lt;&gt;0,D2409=""),SUM(OFFSET(Table2[[#This Row],[Thành tiền]],0,0,-COUNTIF(Table2[Số HĐ],Table2[[#This Row],[Số HĐ]]))),"")</f>
        <v/>
      </c>
      <c r="K2408" s="192"/>
      <c r="L24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08" s="194"/>
    </row>
    <row r="2409" spans="1:13" ht="35.1" customHeight="1" x14ac:dyDescent="0.2">
      <c r="A2409" s="187"/>
      <c r="B2409" s="188"/>
      <c r="C2409" s="189" t="str">
        <f t="shared" si="56"/>
        <v/>
      </c>
      <c r="D2409" s="190"/>
      <c r="E2409" s="191" t="str">
        <f>IF(Table2[[#This Row],[Tên hàng hóa]]&lt;&gt;0,VLOOKUP(Table2[[#This Row],[Tên hàng hóa]],Table1[[Tên hàng hóa]:[Quy cách]],2,0),"")</f>
        <v/>
      </c>
      <c r="F2409" s="191" t="str">
        <f>IF(Table2[[#This Row],[Tên hàng hóa]]&lt;&gt;0,VLOOKUP(Table2[[#This Row],[Tên hàng hóa]],Table1[[Tên hàng hóa]:[ĐVT]],3,0),"")</f>
        <v/>
      </c>
      <c r="G2409" s="192"/>
      <c r="H2409" s="192"/>
      <c r="I2409" s="193" t="str">
        <f>IF(Table2[[#This Row],[Số lượng]]&lt;&gt;0,Table2[[#This Row],[Số lượng]]*Table2[[#This Row],[Đơn giá mua]],"")</f>
        <v/>
      </c>
      <c r="J2409" s="193" t="str">
        <f ca="1">IF(AND(Table2[[#This Row],[Tên hàng hóa]]&lt;&gt;0,D2410=""),SUM(OFFSET(Table2[[#This Row],[Thành tiền]],0,0,-COUNTIF(Table2[Số HĐ],Table2[[#This Row],[Số HĐ]]))),"")</f>
        <v/>
      </c>
      <c r="K2409" s="192"/>
      <c r="L24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09" s="194"/>
    </row>
    <row r="2410" spans="1:13" ht="35.1" customHeight="1" x14ac:dyDescent="0.2">
      <c r="A2410" s="187"/>
      <c r="B2410" s="188"/>
      <c r="C2410" s="189" t="str">
        <f t="shared" si="56"/>
        <v/>
      </c>
      <c r="D2410" s="190"/>
      <c r="E2410" s="191" t="str">
        <f>IF(Table2[[#This Row],[Tên hàng hóa]]&lt;&gt;0,VLOOKUP(Table2[[#This Row],[Tên hàng hóa]],Table1[[Tên hàng hóa]:[Quy cách]],2,0),"")</f>
        <v/>
      </c>
      <c r="F2410" s="191" t="str">
        <f>IF(Table2[[#This Row],[Tên hàng hóa]]&lt;&gt;0,VLOOKUP(Table2[[#This Row],[Tên hàng hóa]],Table1[[Tên hàng hóa]:[ĐVT]],3,0),"")</f>
        <v/>
      </c>
      <c r="G2410" s="192"/>
      <c r="H2410" s="192"/>
      <c r="I2410" s="193" t="str">
        <f>IF(Table2[[#This Row],[Số lượng]]&lt;&gt;0,Table2[[#This Row],[Số lượng]]*Table2[[#This Row],[Đơn giá mua]],"")</f>
        <v/>
      </c>
      <c r="J2410" s="193" t="str">
        <f ca="1">IF(AND(Table2[[#This Row],[Tên hàng hóa]]&lt;&gt;0,D2411=""),SUM(OFFSET(Table2[[#This Row],[Thành tiền]],0,0,-COUNTIF(Table2[Số HĐ],Table2[[#This Row],[Số HĐ]]))),"")</f>
        <v/>
      </c>
      <c r="K2410" s="192"/>
      <c r="L24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10" s="194"/>
    </row>
    <row r="2411" spans="1:13" ht="35.1" customHeight="1" x14ac:dyDescent="0.2">
      <c r="A2411" s="187"/>
      <c r="B2411" s="188"/>
      <c r="C2411" s="189" t="str">
        <f t="shared" si="56"/>
        <v/>
      </c>
      <c r="D2411" s="190"/>
      <c r="E2411" s="191" t="str">
        <f>IF(Table2[[#This Row],[Tên hàng hóa]]&lt;&gt;0,VLOOKUP(Table2[[#This Row],[Tên hàng hóa]],Table1[[Tên hàng hóa]:[Quy cách]],2,0),"")</f>
        <v/>
      </c>
      <c r="F2411" s="191" t="str">
        <f>IF(Table2[[#This Row],[Tên hàng hóa]]&lt;&gt;0,VLOOKUP(Table2[[#This Row],[Tên hàng hóa]],Table1[[Tên hàng hóa]:[ĐVT]],3,0),"")</f>
        <v/>
      </c>
      <c r="G2411" s="192"/>
      <c r="H2411" s="192"/>
      <c r="I2411" s="193" t="str">
        <f>IF(Table2[[#This Row],[Số lượng]]&lt;&gt;0,Table2[[#This Row],[Số lượng]]*Table2[[#This Row],[Đơn giá mua]],"")</f>
        <v/>
      </c>
      <c r="J2411" s="193" t="str">
        <f ca="1">IF(AND(Table2[[#This Row],[Tên hàng hóa]]&lt;&gt;0,D2412=""),SUM(OFFSET(Table2[[#This Row],[Thành tiền]],0,0,-COUNTIF(Table2[Số HĐ],Table2[[#This Row],[Số HĐ]]))),"")</f>
        <v/>
      </c>
      <c r="K2411" s="192"/>
      <c r="L241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11" s="194"/>
    </row>
    <row r="2412" spans="1:13" ht="35.1" customHeight="1" x14ac:dyDescent="0.2">
      <c r="A2412" s="187"/>
      <c r="B2412" s="188"/>
      <c r="C2412" s="189" t="str">
        <f t="shared" si="56"/>
        <v/>
      </c>
      <c r="D2412" s="190"/>
      <c r="E2412" s="191" t="str">
        <f>IF(Table2[[#This Row],[Tên hàng hóa]]&lt;&gt;0,VLOOKUP(Table2[[#This Row],[Tên hàng hóa]],Table1[[Tên hàng hóa]:[Quy cách]],2,0),"")</f>
        <v/>
      </c>
      <c r="F2412" s="191" t="str">
        <f>IF(Table2[[#This Row],[Tên hàng hóa]]&lt;&gt;0,VLOOKUP(Table2[[#This Row],[Tên hàng hóa]],Table1[[Tên hàng hóa]:[ĐVT]],3,0),"")</f>
        <v/>
      </c>
      <c r="G2412" s="192"/>
      <c r="H2412" s="192"/>
      <c r="I2412" s="193" t="str">
        <f>IF(Table2[[#This Row],[Số lượng]]&lt;&gt;0,Table2[[#This Row],[Số lượng]]*Table2[[#This Row],[Đơn giá mua]],"")</f>
        <v/>
      </c>
      <c r="J2412" s="193" t="str">
        <f ca="1">IF(AND(Table2[[#This Row],[Tên hàng hóa]]&lt;&gt;0,D2413=""),SUM(OFFSET(Table2[[#This Row],[Thành tiền]],0,0,-COUNTIF(Table2[Số HĐ],Table2[[#This Row],[Số HĐ]]))),"")</f>
        <v/>
      </c>
      <c r="K2412" s="192"/>
      <c r="L24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12" s="194"/>
    </row>
    <row r="2413" spans="1:13" ht="35.1" customHeight="1" x14ac:dyDescent="0.2">
      <c r="A2413" s="187"/>
      <c r="B2413" s="188"/>
      <c r="C2413" s="189" t="str">
        <f t="shared" si="56"/>
        <v/>
      </c>
      <c r="D2413" s="190"/>
      <c r="E2413" s="191" t="str">
        <f>IF(Table2[[#This Row],[Tên hàng hóa]]&lt;&gt;0,VLOOKUP(Table2[[#This Row],[Tên hàng hóa]],Table1[[Tên hàng hóa]:[Quy cách]],2,0),"")</f>
        <v/>
      </c>
      <c r="F2413" s="191" t="str">
        <f>IF(Table2[[#This Row],[Tên hàng hóa]]&lt;&gt;0,VLOOKUP(Table2[[#This Row],[Tên hàng hóa]],Table1[[Tên hàng hóa]:[ĐVT]],3,0),"")</f>
        <v/>
      </c>
      <c r="G2413" s="192"/>
      <c r="H2413" s="192"/>
      <c r="I2413" s="193" t="str">
        <f>IF(Table2[[#This Row],[Số lượng]]&lt;&gt;0,Table2[[#This Row],[Số lượng]]*Table2[[#This Row],[Đơn giá mua]],"")</f>
        <v/>
      </c>
      <c r="J2413" s="193" t="str">
        <f ca="1">IF(AND(Table2[[#This Row],[Tên hàng hóa]]&lt;&gt;0,D2414=""),SUM(OFFSET(Table2[[#This Row],[Thành tiền]],0,0,-COUNTIF(Table2[Số HĐ],Table2[[#This Row],[Số HĐ]]))),"")</f>
        <v/>
      </c>
      <c r="K2413" s="192"/>
      <c r="L24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13" s="194"/>
    </row>
    <row r="2414" spans="1:13" ht="35.1" customHeight="1" x14ac:dyDescent="0.2">
      <c r="A2414" s="187"/>
      <c r="B2414" s="188"/>
      <c r="C2414" s="189" t="str">
        <f t="shared" si="56"/>
        <v/>
      </c>
      <c r="D2414" s="190"/>
      <c r="E2414" s="191" t="str">
        <f>IF(Table2[[#This Row],[Tên hàng hóa]]&lt;&gt;0,VLOOKUP(Table2[[#This Row],[Tên hàng hóa]],Table1[[Tên hàng hóa]:[Quy cách]],2,0),"")</f>
        <v/>
      </c>
      <c r="F2414" s="191" t="str">
        <f>IF(Table2[[#This Row],[Tên hàng hóa]]&lt;&gt;0,VLOOKUP(Table2[[#This Row],[Tên hàng hóa]],Table1[[Tên hàng hóa]:[ĐVT]],3,0),"")</f>
        <v/>
      </c>
      <c r="G2414" s="192"/>
      <c r="H2414" s="192"/>
      <c r="I2414" s="193" t="str">
        <f>IF(Table2[[#This Row],[Số lượng]]&lt;&gt;0,Table2[[#This Row],[Số lượng]]*Table2[[#This Row],[Đơn giá mua]],"")</f>
        <v/>
      </c>
      <c r="J2414" s="193" t="str">
        <f ca="1">IF(AND(Table2[[#This Row],[Tên hàng hóa]]&lt;&gt;0,D2415=""),SUM(OFFSET(Table2[[#This Row],[Thành tiền]],0,0,-COUNTIF(Table2[Số HĐ],Table2[[#This Row],[Số HĐ]]))),"")</f>
        <v/>
      </c>
      <c r="K2414" s="192"/>
      <c r="L24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14" s="194"/>
    </row>
    <row r="2415" spans="1:13" ht="35.1" customHeight="1" x14ac:dyDescent="0.2">
      <c r="A2415" s="187"/>
      <c r="B2415" s="188"/>
      <c r="C2415" s="189" t="str">
        <f t="shared" si="56"/>
        <v/>
      </c>
      <c r="D2415" s="190"/>
      <c r="E2415" s="191" t="str">
        <f>IF(Table2[[#This Row],[Tên hàng hóa]]&lt;&gt;0,VLOOKUP(Table2[[#This Row],[Tên hàng hóa]],Table1[[Tên hàng hóa]:[Quy cách]],2,0),"")</f>
        <v/>
      </c>
      <c r="F2415" s="191" t="str">
        <f>IF(Table2[[#This Row],[Tên hàng hóa]]&lt;&gt;0,VLOOKUP(Table2[[#This Row],[Tên hàng hóa]],Table1[[Tên hàng hóa]:[ĐVT]],3,0),"")</f>
        <v/>
      </c>
      <c r="G2415" s="192"/>
      <c r="H2415" s="192"/>
      <c r="I2415" s="193" t="str">
        <f>IF(Table2[[#This Row],[Số lượng]]&lt;&gt;0,Table2[[#This Row],[Số lượng]]*Table2[[#This Row],[Đơn giá mua]],"")</f>
        <v/>
      </c>
      <c r="J2415" s="193" t="str">
        <f ca="1">IF(AND(Table2[[#This Row],[Tên hàng hóa]]&lt;&gt;0,D2416=""),SUM(OFFSET(Table2[[#This Row],[Thành tiền]],0,0,-COUNTIF(Table2[Số HĐ],Table2[[#This Row],[Số HĐ]]))),"")</f>
        <v/>
      </c>
      <c r="K2415" s="192"/>
      <c r="L24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15" s="194"/>
    </row>
    <row r="2416" spans="1:13" ht="35.1" customHeight="1" x14ac:dyDescent="0.2">
      <c r="A2416" s="187"/>
      <c r="B2416" s="188"/>
      <c r="C2416" s="189" t="str">
        <f t="shared" si="56"/>
        <v/>
      </c>
      <c r="D2416" s="190"/>
      <c r="E2416" s="191" t="str">
        <f>IF(Table2[[#This Row],[Tên hàng hóa]]&lt;&gt;0,VLOOKUP(Table2[[#This Row],[Tên hàng hóa]],Table1[[Tên hàng hóa]:[Quy cách]],2,0),"")</f>
        <v/>
      </c>
      <c r="F2416" s="191" t="str">
        <f>IF(Table2[[#This Row],[Tên hàng hóa]]&lt;&gt;0,VLOOKUP(Table2[[#This Row],[Tên hàng hóa]],Table1[[Tên hàng hóa]:[ĐVT]],3,0),"")</f>
        <v/>
      </c>
      <c r="G2416" s="192"/>
      <c r="H2416" s="192"/>
      <c r="I2416" s="193" t="str">
        <f>IF(Table2[[#This Row],[Số lượng]]&lt;&gt;0,Table2[[#This Row],[Số lượng]]*Table2[[#This Row],[Đơn giá mua]],"")</f>
        <v/>
      </c>
      <c r="J2416" s="193" t="str">
        <f ca="1">IF(AND(Table2[[#This Row],[Tên hàng hóa]]&lt;&gt;0,D2417=""),SUM(OFFSET(Table2[[#This Row],[Thành tiền]],0,0,-COUNTIF(Table2[Số HĐ],Table2[[#This Row],[Số HĐ]]))),"")</f>
        <v/>
      </c>
      <c r="K2416" s="192"/>
      <c r="L24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16" s="194"/>
    </row>
    <row r="2417" spans="1:13" ht="35.1" customHeight="1" x14ac:dyDescent="0.2">
      <c r="A2417" s="187"/>
      <c r="B2417" s="188"/>
      <c r="C2417" s="189" t="str">
        <f t="shared" si="56"/>
        <v/>
      </c>
      <c r="D2417" s="190"/>
      <c r="E2417" s="191" t="str">
        <f>IF(Table2[[#This Row],[Tên hàng hóa]]&lt;&gt;0,VLOOKUP(Table2[[#This Row],[Tên hàng hóa]],Table1[[Tên hàng hóa]:[Quy cách]],2,0),"")</f>
        <v/>
      </c>
      <c r="F2417" s="191" t="str">
        <f>IF(Table2[[#This Row],[Tên hàng hóa]]&lt;&gt;0,VLOOKUP(Table2[[#This Row],[Tên hàng hóa]],Table1[[Tên hàng hóa]:[ĐVT]],3,0),"")</f>
        <v/>
      </c>
      <c r="G2417" s="192"/>
      <c r="H2417" s="192"/>
      <c r="I2417" s="193" t="str">
        <f>IF(Table2[[#This Row],[Số lượng]]&lt;&gt;0,Table2[[#This Row],[Số lượng]]*Table2[[#This Row],[Đơn giá mua]],"")</f>
        <v/>
      </c>
      <c r="J2417" s="193" t="str">
        <f ca="1">IF(AND(Table2[[#This Row],[Tên hàng hóa]]&lt;&gt;0,D2418=""),SUM(OFFSET(Table2[[#This Row],[Thành tiền]],0,0,-COUNTIF(Table2[Số HĐ],Table2[[#This Row],[Số HĐ]]))),"")</f>
        <v/>
      </c>
      <c r="K2417" s="192"/>
      <c r="L241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17" s="194"/>
    </row>
    <row r="2418" spans="1:13" ht="35.1" customHeight="1" x14ac:dyDescent="0.2">
      <c r="A2418" s="187"/>
      <c r="B2418" s="188"/>
      <c r="C2418" s="189" t="str">
        <f t="shared" si="56"/>
        <v/>
      </c>
      <c r="D2418" s="190"/>
      <c r="E2418" s="191" t="str">
        <f>IF(Table2[[#This Row],[Tên hàng hóa]]&lt;&gt;0,VLOOKUP(Table2[[#This Row],[Tên hàng hóa]],Table1[[Tên hàng hóa]:[Quy cách]],2,0),"")</f>
        <v/>
      </c>
      <c r="F2418" s="191" t="str">
        <f>IF(Table2[[#This Row],[Tên hàng hóa]]&lt;&gt;0,VLOOKUP(Table2[[#This Row],[Tên hàng hóa]],Table1[[Tên hàng hóa]:[ĐVT]],3,0),"")</f>
        <v/>
      </c>
      <c r="G2418" s="192"/>
      <c r="H2418" s="192"/>
      <c r="I2418" s="193" t="str">
        <f>IF(Table2[[#This Row],[Số lượng]]&lt;&gt;0,Table2[[#This Row],[Số lượng]]*Table2[[#This Row],[Đơn giá mua]],"")</f>
        <v/>
      </c>
      <c r="J2418" s="193" t="str">
        <f ca="1">IF(AND(Table2[[#This Row],[Tên hàng hóa]]&lt;&gt;0,D2419=""),SUM(OFFSET(Table2[[#This Row],[Thành tiền]],0,0,-COUNTIF(Table2[Số HĐ],Table2[[#This Row],[Số HĐ]]))),"")</f>
        <v/>
      </c>
      <c r="K2418" s="192"/>
      <c r="L24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18" s="194"/>
    </row>
    <row r="2419" spans="1:13" ht="35.1" customHeight="1" x14ac:dyDescent="0.2">
      <c r="A2419" s="187"/>
      <c r="B2419" s="188"/>
      <c r="C2419" s="189" t="str">
        <f t="shared" si="56"/>
        <v/>
      </c>
      <c r="D2419" s="190"/>
      <c r="E2419" s="191" t="str">
        <f>IF(Table2[[#This Row],[Tên hàng hóa]]&lt;&gt;0,VLOOKUP(Table2[[#This Row],[Tên hàng hóa]],Table1[[Tên hàng hóa]:[Quy cách]],2,0),"")</f>
        <v/>
      </c>
      <c r="F2419" s="191" t="str">
        <f>IF(Table2[[#This Row],[Tên hàng hóa]]&lt;&gt;0,VLOOKUP(Table2[[#This Row],[Tên hàng hóa]],Table1[[Tên hàng hóa]:[ĐVT]],3,0),"")</f>
        <v/>
      </c>
      <c r="G2419" s="192"/>
      <c r="H2419" s="192"/>
      <c r="I2419" s="193" t="str">
        <f>IF(Table2[[#This Row],[Số lượng]]&lt;&gt;0,Table2[[#This Row],[Số lượng]]*Table2[[#This Row],[Đơn giá mua]],"")</f>
        <v/>
      </c>
      <c r="J2419" s="193" t="str">
        <f ca="1">IF(AND(Table2[[#This Row],[Tên hàng hóa]]&lt;&gt;0,D2420=""),SUM(OFFSET(Table2[[#This Row],[Thành tiền]],0,0,-COUNTIF(Table2[Số HĐ],Table2[[#This Row],[Số HĐ]]))),"")</f>
        <v/>
      </c>
      <c r="K2419" s="192"/>
      <c r="L241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19" s="194"/>
    </row>
    <row r="2420" spans="1:13" ht="35.1" customHeight="1" x14ac:dyDescent="0.2">
      <c r="A2420" s="187"/>
      <c r="B2420" s="188"/>
      <c r="C2420" s="189" t="str">
        <f t="shared" si="56"/>
        <v/>
      </c>
      <c r="D2420" s="190"/>
      <c r="E2420" s="191" t="str">
        <f>IF(Table2[[#This Row],[Tên hàng hóa]]&lt;&gt;0,VLOOKUP(Table2[[#This Row],[Tên hàng hóa]],Table1[[Tên hàng hóa]:[Quy cách]],2,0),"")</f>
        <v/>
      </c>
      <c r="F2420" s="191" t="str">
        <f>IF(Table2[[#This Row],[Tên hàng hóa]]&lt;&gt;0,VLOOKUP(Table2[[#This Row],[Tên hàng hóa]],Table1[[Tên hàng hóa]:[ĐVT]],3,0),"")</f>
        <v/>
      </c>
      <c r="G2420" s="192"/>
      <c r="H2420" s="192"/>
      <c r="I2420" s="193" t="str">
        <f>IF(Table2[[#This Row],[Số lượng]]&lt;&gt;0,Table2[[#This Row],[Số lượng]]*Table2[[#This Row],[Đơn giá mua]],"")</f>
        <v/>
      </c>
      <c r="J2420" s="193" t="str">
        <f ca="1">IF(AND(Table2[[#This Row],[Tên hàng hóa]]&lt;&gt;0,D2421=""),SUM(OFFSET(Table2[[#This Row],[Thành tiền]],0,0,-COUNTIF(Table2[Số HĐ],Table2[[#This Row],[Số HĐ]]))),"")</f>
        <v/>
      </c>
      <c r="K2420" s="192"/>
      <c r="L24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20" s="194"/>
    </row>
    <row r="2421" spans="1:13" ht="35.1" customHeight="1" x14ac:dyDescent="0.2">
      <c r="A2421" s="187"/>
      <c r="B2421" s="188"/>
      <c r="C2421" s="189" t="str">
        <f t="shared" si="56"/>
        <v/>
      </c>
      <c r="D2421" s="190"/>
      <c r="E2421" s="191" t="str">
        <f>IF(Table2[[#This Row],[Tên hàng hóa]]&lt;&gt;0,VLOOKUP(Table2[[#This Row],[Tên hàng hóa]],Table1[[Tên hàng hóa]:[Quy cách]],2,0),"")</f>
        <v/>
      </c>
      <c r="F2421" s="191" t="str">
        <f>IF(Table2[[#This Row],[Tên hàng hóa]]&lt;&gt;0,VLOOKUP(Table2[[#This Row],[Tên hàng hóa]],Table1[[Tên hàng hóa]:[ĐVT]],3,0),"")</f>
        <v/>
      </c>
      <c r="G2421" s="192"/>
      <c r="H2421" s="192"/>
      <c r="I2421" s="193" t="str">
        <f>IF(Table2[[#This Row],[Số lượng]]&lt;&gt;0,Table2[[#This Row],[Số lượng]]*Table2[[#This Row],[Đơn giá mua]],"")</f>
        <v/>
      </c>
      <c r="J2421" s="193" t="str">
        <f ca="1">IF(AND(Table2[[#This Row],[Tên hàng hóa]]&lt;&gt;0,D2422=""),SUM(OFFSET(Table2[[#This Row],[Thành tiền]],0,0,-COUNTIF(Table2[Số HĐ],Table2[[#This Row],[Số HĐ]]))),"")</f>
        <v/>
      </c>
      <c r="K2421" s="192"/>
      <c r="L242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21" s="194"/>
    </row>
    <row r="2422" spans="1:13" ht="35.1" customHeight="1" x14ac:dyDescent="0.2">
      <c r="A2422" s="187"/>
      <c r="B2422" s="188"/>
      <c r="C2422" s="189" t="str">
        <f t="shared" si="56"/>
        <v/>
      </c>
      <c r="D2422" s="190"/>
      <c r="E2422" s="191" t="str">
        <f>IF(Table2[[#This Row],[Tên hàng hóa]]&lt;&gt;0,VLOOKUP(Table2[[#This Row],[Tên hàng hóa]],Table1[[Tên hàng hóa]:[Quy cách]],2,0),"")</f>
        <v/>
      </c>
      <c r="F2422" s="191" t="str">
        <f>IF(Table2[[#This Row],[Tên hàng hóa]]&lt;&gt;0,VLOOKUP(Table2[[#This Row],[Tên hàng hóa]],Table1[[Tên hàng hóa]:[ĐVT]],3,0),"")</f>
        <v/>
      </c>
      <c r="G2422" s="192"/>
      <c r="H2422" s="192"/>
      <c r="I2422" s="193" t="str">
        <f>IF(Table2[[#This Row],[Số lượng]]&lt;&gt;0,Table2[[#This Row],[Số lượng]]*Table2[[#This Row],[Đơn giá mua]],"")</f>
        <v/>
      </c>
      <c r="J2422" s="193" t="str">
        <f ca="1">IF(AND(Table2[[#This Row],[Tên hàng hóa]]&lt;&gt;0,D2423=""),SUM(OFFSET(Table2[[#This Row],[Thành tiền]],0,0,-COUNTIF(Table2[Số HĐ],Table2[[#This Row],[Số HĐ]]))),"")</f>
        <v/>
      </c>
      <c r="K2422" s="192"/>
      <c r="L24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22" s="194"/>
    </row>
    <row r="2423" spans="1:13" ht="35.1" customHeight="1" x14ac:dyDescent="0.2">
      <c r="A2423" s="187"/>
      <c r="B2423" s="188"/>
      <c r="C2423" s="189" t="str">
        <f t="shared" si="56"/>
        <v/>
      </c>
      <c r="D2423" s="190"/>
      <c r="E2423" s="191" t="str">
        <f>IF(Table2[[#This Row],[Tên hàng hóa]]&lt;&gt;0,VLOOKUP(Table2[[#This Row],[Tên hàng hóa]],Table1[[Tên hàng hóa]:[Quy cách]],2,0),"")</f>
        <v/>
      </c>
      <c r="F2423" s="191" t="str">
        <f>IF(Table2[[#This Row],[Tên hàng hóa]]&lt;&gt;0,VLOOKUP(Table2[[#This Row],[Tên hàng hóa]],Table1[[Tên hàng hóa]:[ĐVT]],3,0),"")</f>
        <v/>
      </c>
      <c r="G2423" s="192"/>
      <c r="H2423" s="192"/>
      <c r="I2423" s="193" t="str">
        <f>IF(Table2[[#This Row],[Số lượng]]&lt;&gt;0,Table2[[#This Row],[Số lượng]]*Table2[[#This Row],[Đơn giá mua]],"")</f>
        <v/>
      </c>
      <c r="J2423" s="193" t="str">
        <f ca="1">IF(AND(Table2[[#This Row],[Tên hàng hóa]]&lt;&gt;0,D2424=""),SUM(OFFSET(Table2[[#This Row],[Thành tiền]],0,0,-COUNTIF(Table2[Số HĐ],Table2[[#This Row],[Số HĐ]]))),"")</f>
        <v/>
      </c>
      <c r="K2423" s="192"/>
      <c r="L24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23" s="194"/>
    </row>
    <row r="2424" spans="1:13" ht="35.1" customHeight="1" x14ac:dyDescent="0.2">
      <c r="A2424" s="187"/>
      <c r="B2424" s="188"/>
      <c r="C2424" s="189" t="str">
        <f t="shared" si="56"/>
        <v/>
      </c>
      <c r="D2424" s="190"/>
      <c r="E2424" s="191" t="str">
        <f>IF(Table2[[#This Row],[Tên hàng hóa]]&lt;&gt;0,VLOOKUP(Table2[[#This Row],[Tên hàng hóa]],Table1[[Tên hàng hóa]:[Quy cách]],2,0),"")</f>
        <v/>
      </c>
      <c r="F2424" s="191" t="str">
        <f>IF(Table2[[#This Row],[Tên hàng hóa]]&lt;&gt;0,VLOOKUP(Table2[[#This Row],[Tên hàng hóa]],Table1[[Tên hàng hóa]:[ĐVT]],3,0),"")</f>
        <v/>
      </c>
      <c r="G2424" s="192"/>
      <c r="H2424" s="192"/>
      <c r="I2424" s="193" t="str">
        <f>IF(Table2[[#This Row],[Số lượng]]&lt;&gt;0,Table2[[#This Row],[Số lượng]]*Table2[[#This Row],[Đơn giá mua]],"")</f>
        <v/>
      </c>
      <c r="J2424" s="193" t="str">
        <f ca="1">IF(AND(Table2[[#This Row],[Tên hàng hóa]]&lt;&gt;0,D2425=""),SUM(OFFSET(Table2[[#This Row],[Thành tiền]],0,0,-COUNTIF(Table2[Số HĐ],Table2[[#This Row],[Số HĐ]]))),"")</f>
        <v/>
      </c>
      <c r="K2424" s="192"/>
      <c r="L24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24" s="194"/>
    </row>
    <row r="2425" spans="1:13" ht="35.1" customHeight="1" x14ac:dyDescent="0.2">
      <c r="A2425" s="187"/>
      <c r="B2425" s="188"/>
      <c r="C2425" s="189" t="str">
        <f t="shared" si="56"/>
        <v/>
      </c>
      <c r="D2425" s="190"/>
      <c r="E2425" s="191" t="str">
        <f>IF(Table2[[#This Row],[Tên hàng hóa]]&lt;&gt;0,VLOOKUP(Table2[[#This Row],[Tên hàng hóa]],Table1[[Tên hàng hóa]:[Quy cách]],2,0),"")</f>
        <v/>
      </c>
      <c r="F2425" s="191" t="str">
        <f>IF(Table2[[#This Row],[Tên hàng hóa]]&lt;&gt;0,VLOOKUP(Table2[[#This Row],[Tên hàng hóa]],Table1[[Tên hàng hóa]:[ĐVT]],3,0),"")</f>
        <v/>
      </c>
      <c r="G2425" s="192"/>
      <c r="H2425" s="192"/>
      <c r="I2425" s="193" t="str">
        <f>IF(Table2[[#This Row],[Số lượng]]&lt;&gt;0,Table2[[#This Row],[Số lượng]]*Table2[[#This Row],[Đơn giá mua]],"")</f>
        <v/>
      </c>
      <c r="J2425" s="193" t="str">
        <f ca="1">IF(AND(Table2[[#This Row],[Tên hàng hóa]]&lt;&gt;0,D2426=""),SUM(OFFSET(Table2[[#This Row],[Thành tiền]],0,0,-COUNTIF(Table2[Số HĐ],Table2[[#This Row],[Số HĐ]]))),"")</f>
        <v/>
      </c>
      <c r="K2425" s="192"/>
      <c r="L242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25" s="194"/>
    </row>
    <row r="2426" spans="1:13" ht="35.1" customHeight="1" x14ac:dyDescent="0.2">
      <c r="A2426" s="187"/>
      <c r="B2426" s="188"/>
      <c r="C2426" s="189" t="str">
        <f t="shared" si="56"/>
        <v/>
      </c>
      <c r="D2426" s="190"/>
      <c r="E2426" s="191" t="str">
        <f>IF(Table2[[#This Row],[Tên hàng hóa]]&lt;&gt;0,VLOOKUP(Table2[[#This Row],[Tên hàng hóa]],Table1[[Tên hàng hóa]:[Quy cách]],2,0),"")</f>
        <v/>
      </c>
      <c r="F2426" s="191" t="str">
        <f>IF(Table2[[#This Row],[Tên hàng hóa]]&lt;&gt;0,VLOOKUP(Table2[[#This Row],[Tên hàng hóa]],Table1[[Tên hàng hóa]:[ĐVT]],3,0),"")</f>
        <v/>
      </c>
      <c r="G2426" s="192"/>
      <c r="H2426" s="192"/>
      <c r="I2426" s="193" t="str">
        <f>IF(Table2[[#This Row],[Số lượng]]&lt;&gt;0,Table2[[#This Row],[Số lượng]]*Table2[[#This Row],[Đơn giá mua]],"")</f>
        <v/>
      </c>
      <c r="J2426" s="193" t="str">
        <f ca="1">IF(AND(Table2[[#This Row],[Tên hàng hóa]]&lt;&gt;0,D2427=""),SUM(OFFSET(Table2[[#This Row],[Thành tiền]],0,0,-COUNTIF(Table2[Số HĐ],Table2[[#This Row],[Số HĐ]]))),"")</f>
        <v/>
      </c>
      <c r="K2426" s="192"/>
      <c r="L24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26" s="194"/>
    </row>
    <row r="2427" spans="1:13" ht="35.1" customHeight="1" x14ac:dyDescent="0.2">
      <c r="A2427" s="187"/>
      <c r="B2427" s="188"/>
      <c r="C2427" s="189" t="str">
        <f t="shared" si="56"/>
        <v/>
      </c>
      <c r="D2427" s="190"/>
      <c r="E2427" s="191" t="str">
        <f>IF(Table2[[#This Row],[Tên hàng hóa]]&lt;&gt;0,VLOOKUP(Table2[[#This Row],[Tên hàng hóa]],Table1[[Tên hàng hóa]:[Quy cách]],2,0),"")</f>
        <v/>
      </c>
      <c r="F2427" s="191" t="str">
        <f>IF(Table2[[#This Row],[Tên hàng hóa]]&lt;&gt;0,VLOOKUP(Table2[[#This Row],[Tên hàng hóa]],Table1[[Tên hàng hóa]:[ĐVT]],3,0),"")</f>
        <v/>
      </c>
      <c r="G2427" s="192"/>
      <c r="H2427" s="192"/>
      <c r="I2427" s="193" t="str">
        <f>IF(Table2[[#This Row],[Số lượng]]&lt;&gt;0,Table2[[#This Row],[Số lượng]]*Table2[[#This Row],[Đơn giá mua]],"")</f>
        <v/>
      </c>
      <c r="J2427" s="193" t="str">
        <f ca="1">IF(AND(Table2[[#This Row],[Tên hàng hóa]]&lt;&gt;0,D2428=""),SUM(OFFSET(Table2[[#This Row],[Thành tiền]],0,0,-COUNTIF(Table2[Số HĐ],Table2[[#This Row],[Số HĐ]]))),"")</f>
        <v/>
      </c>
      <c r="K2427" s="192"/>
      <c r="L242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27" s="194"/>
    </row>
    <row r="2428" spans="1:13" ht="35.1" customHeight="1" x14ac:dyDescent="0.2">
      <c r="A2428" s="187"/>
      <c r="B2428" s="188"/>
      <c r="C2428" s="189" t="str">
        <f t="shared" si="56"/>
        <v/>
      </c>
      <c r="D2428" s="190"/>
      <c r="E2428" s="191" t="str">
        <f>IF(Table2[[#This Row],[Tên hàng hóa]]&lt;&gt;0,VLOOKUP(Table2[[#This Row],[Tên hàng hóa]],Table1[[Tên hàng hóa]:[Quy cách]],2,0),"")</f>
        <v/>
      </c>
      <c r="F2428" s="191" t="str">
        <f>IF(Table2[[#This Row],[Tên hàng hóa]]&lt;&gt;0,VLOOKUP(Table2[[#This Row],[Tên hàng hóa]],Table1[[Tên hàng hóa]:[ĐVT]],3,0),"")</f>
        <v/>
      </c>
      <c r="G2428" s="192"/>
      <c r="H2428" s="192"/>
      <c r="I2428" s="193" t="str">
        <f>IF(Table2[[#This Row],[Số lượng]]&lt;&gt;0,Table2[[#This Row],[Số lượng]]*Table2[[#This Row],[Đơn giá mua]],"")</f>
        <v/>
      </c>
      <c r="J2428" s="193" t="str">
        <f ca="1">IF(AND(Table2[[#This Row],[Tên hàng hóa]]&lt;&gt;0,D2429=""),SUM(OFFSET(Table2[[#This Row],[Thành tiền]],0,0,-COUNTIF(Table2[Số HĐ],Table2[[#This Row],[Số HĐ]]))),"")</f>
        <v/>
      </c>
      <c r="K2428" s="192"/>
      <c r="L24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28" s="194"/>
    </row>
    <row r="2429" spans="1:13" ht="35.1" customHeight="1" x14ac:dyDescent="0.2">
      <c r="A2429" s="187"/>
      <c r="B2429" s="188"/>
      <c r="C2429" s="189" t="str">
        <f t="shared" si="56"/>
        <v/>
      </c>
      <c r="D2429" s="190"/>
      <c r="E2429" s="191" t="str">
        <f>IF(Table2[[#This Row],[Tên hàng hóa]]&lt;&gt;0,VLOOKUP(Table2[[#This Row],[Tên hàng hóa]],Table1[[Tên hàng hóa]:[Quy cách]],2,0),"")</f>
        <v/>
      </c>
      <c r="F2429" s="191" t="str">
        <f>IF(Table2[[#This Row],[Tên hàng hóa]]&lt;&gt;0,VLOOKUP(Table2[[#This Row],[Tên hàng hóa]],Table1[[Tên hàng hóa]:[ĐVT]],3,0),"")</f>
        <v/>
      </c>
      <c r="G2429" s="192"/>
      <c r="H2429" s="192"/>
      <c r="I2429" s="193" t="str">
        <f>IF(Table2[[#This Row],[Số lượng]]&lt;&gt;0,Table2[[#This Row],[Số lượng]]*Table2[[#This Row],[Đơn giá mua]],"")</f>
        <v/>
      </c>
      <c r="J2429" s="193" t="str">
        <f ca="1">IF(AND(Table2[[#This Row],[Tên hàng hóa]]&lt;&gt;0,D2430=""),SUM(OFFSET(Table2[[#This Row],[Thành tiền]],0,0,-COUNTIF(Table2[Số HĐ],Table2[[#This Row],[Số HĐ]]))),"")</f>
        <v/>
      </c>
      <c r="K2429" s="192"/>
      <c r="L24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29" s="194"/>
    </row>
    <row r="2430" spans="1:13" ht="35.1" customHeight="1" x14ac:dyDescent="0.2">
      <c r="A2430" s="187"/>
      <c r="B2430" s="188"/>
      <c r="C2430" s="189" t="str">
        <f t="shared" si="56"/>
        <v/>
      </c>
      <c r="D2430" s="190"/>
      <c r="E2430" s="191" t="str">
        <f>IF(Table2[[#This Row],[Tên hàng hóa]]&lt;&gt;0,VLOOKUP(Table2[[#This Row],[Tên hàng hóa]],Table1[[Tên hàng hóa]:[Quy cách]],2,0),"")</f>
        <v/>
      </c>
      <c r="F2430" s="191" t="str">
        <f>IF(Table2[[#This Row],[Tên hàng hóa]]&lt;&gt;0,VLOOKUP(Table2[[#This Row],[Tên hàng hóa]],Table1[[Tên hàng hóa]:[ĐVT]],3,0),"")</f>
        <v/>
      </c>
      <c r="G2430" s="192"/>
      <c r="H2430" s="192"/>
      <c r="I2430" s="193" t="str">
        <f>IF(Table2[[#This Row],[Số lượng]]&lt;&gt;0,Table2[[#This Row],[Số lượng]]*Table2[[#This Row],[Đơn giá mua]],"")</f>
        <v/>
      </c>
      <c r="J2430" s="193" t="str">
        <f ca="1">IF(AND(Table2[[#This Row],[Tên hàng hóa]]&lt;&gt;0,D2431=""),SUM(OFFSET(Table2[[#This Row],[Thành tiền]],0,0,-COUNTIF(Table2[Số HĐ],Table2[[#This Row],[Số HĐ]]))),"")</f>
        <v/>
      </c>
      <c r="K2430" s="192"/>
      <c r="L24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30" s="194"/>
    </row>
    <row r="2431" spans="1:13" ht="35.1" customHeight="1" x14ac:dyDescent="0.2">
      <c r="A2431" s="187"/>
      <c r="B2431" s="188"/>
      <c r="C2431" s="189" t="str">
        <f t="shared" ref="C2431:C2458" si="57">IF(AND(D2431&lt;&gt;0,D2432=""),C2430,"")</f>
        <v/>
      </c>
      <c r="D2431" s="190"/>
      <c r="E2431" s="191" t="str">
        <f>IF(Table2[[#This Row],[Tên hàng hóa]]&lt;&gt;0,VLOOKUP(Table2[[#This Row],[Tên hàng hóa]],Table1[[Tên hàng hóa]:[Quy cách]],2,0),"")</f>
        <v/>
      </c>
      <c r="F2431" s="191" t="str">
        <f>IF(Table2[[#This Row],[Tên hàng hóa]]&lt;&gt;0,VLOOKUP(Table2[[#This Row],[Tên hàng hóa]],Table1[[Tên hàng hóa]:[ĐVT]],3,0),"")</f>
        <v/>
      </c>
      <c r="G2431" s="192"/>
      <c r="H2431" s="192"/>
      <c r="I2431" s="193" t="str">
        <f>IF(Table2[[#This Row],[Số lượng]]&lt;&gt;0,Table2[[#This Row],[Số lượng]]*Table2[[#This Row],[Đơn giá mua]],"")</f>
        <v/>
      </c>
      <c r="J2431" s="193" t="str">
        <f ca="1">IF(AND(Table2[[#This Row],[Tên hàng hóa]]&lt;&gt;0,D2432=""),SUM(OFFSET(Table2[[#This Row],[Thành tiền]],0,0,-COUNTIF(Table2[Số HĐ],Table2[[#This Row],[Số HĐ]]))),"")</f>
        <v/>
      </c>
      <c r="K2431" s="192"/>
      <c r="L243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31" s="194"/>
    </row>
    <row r="2432" spans="1:13" ht="35.1" customHeight="1" x14ac:dyDescent="0.2">
      <c r="A2432" s="187"/>
      <c r="B2432" s="188"/>
      <c r="C2432" s="189" t="str">
        <f t="shared" si="57"/>
        <v/>
      </c>
      <c r="D2432" s="190"/>
      <c r="E2432" s="191" t="str">
        <f>IF(Table2[[#This Row],[Tên hàng hóa]]&lt;&gt;0,VLOOKUP(Table2[[#This Row],[Tên hàng hóa]],Table1[[Tên hàng hóa]:[Quy cách]],2,0),"")</f>
        <v/>
      </c>
      <c r="F2432" s="191" t="str">
        <f>IF(Table2[[#This Row],[Tên hàng hóa]]&lt;&gt;0,VLOOKUP(Table2[[#This Row],[Tên hàng hóa]],Table1[[Tên hàng hóa]:[ĐVT]],3,0),"")</f>
        <v/>
      </c>
      <c r="G2432" s="192"/>
      <c r="H2432" s="192"/>
      <c r="I2432" s="193" t="str">
        <f>IF(Table2[[#This Row],[Số lượng]]&lt;&gt;0,Table2[[#This Row],[Số lượng]]*Table2[[#This Row],[Đơn giá mua]],"")</f>
        <v/>
      </c>
      <c r="J2432" s="193" t="str">
        <f ca="1">IF(AND(Table2[[#This Row],[Tên hàng hóa]]&lt;&gt;0,D2433=""),SUM(OFFSET(Table2[[#This Row],[Thành tiền]],0,0,-COUNTIF(Table2[Số HĐ],Table2[[#This Row],[Số HĐ]]))),"")</f>
        <v/>
      </c>
      <c r="K2432" s="192"/>
      <c r="L24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32" s="194"/>
    </row>
    <row r="2433" spans="1:13" ht="35.1" customHeight="1" x14ac:dyDescent="0.2">
      <c r="A2433" s="187"/>
      <c r="B2433" s="188"/>
      <c r="C2433" s="189" t="str">
        <f t="shared" si="57"/>
        <v/>
      </c>
      <c r="D2433" s="190"/>
      <c r="E2433" s="191" t="str">
        <f>IF(Table2[[#This Row],[Tên hàng hóa]]&lt;&gt;0,VLOOKUP(Table2[[#This Row],[Tên hàng hóa]],Table1[[Tên hàng hóa]:[Quy cách]],2,0),"")</f>
        <v/>
      </c>
      <c r="F2433" s="191" t="str">
        <f>IF(Table2[[#This Row],[Tên hàng hóa]]&lt;&gt;0,VLOOKUP(Table2[[#This Row],[Tên hàng hóa]],Table1[[Tên hàng hóa]:[ĐVT]],3,0),"")</f>
        <v/>
      </c>
      <c r="G2433" s="192"/>
      <c r="H2433" s="192"/>
      <c r="I2433" s="193" t="str">
        <f>IF(Table2[[#This Row],[Số lượng]]&lt;&gt;0,Table2[[#This Row],[Số lượng]]*Table2[[#This Row],[Đơn giá mua]],"")</f>
        <v/>
      </c>
      <c r="J2433" s="193" t="str">
        <f ca="1">IF(AND(Table2[[#This Row],[Tên hàng hóa]]&lt;&gt;0,D2434=""),SUM(OFFSET(Table2[[#This Row],[Thành tiền]],0,0,-COUNTIF(Table2[Số HĐ],Table2[[#This Row],[Số HĐ]]))),"")</f>
        <v/>
      </c>
      <c r="K2433" s="192"/>
      <c r="L243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33" s="194"/>
    </row>
    <row r="2434" spans="1:13" ht="35.1" customHeight="1" x14ac:dyDescent="0.2">
      <c r="A2434" s="187"/>
      <c r="B2434" s="188"/>
      <c r="C2434" s="189" t="str">
        <f t="shared" si="57"/>
        <v/>
      </c>
      <c r="D2434" s="190"/>
      <c r="E2434" s="191" t="str">
        <f>IF(Table2[[#This Row],[Tên hàng hóa]]&lt;&gt;0,VLOOKUP(Table2[[#This Row],[Tên hàng hóa]],Table1[[Tên hàng hóa]:[Quy cách]],2,0),"")</f>
        <v/>
      </c>
      <c r="F2434" s="191" t="str">
        <f>IF(Table2[[#This Row],[Tên hàng hóa]]&lt;&gt;0,VLOOKUP(Table2[[#This Row],[Tên hàng hóa]],Table1[[Tên hàng hóa]:[ĐVT]],3,0),"")</f>
        <v/>
      </c>
      <c r="G2434" s="192"/>
      <c r="H2434" s="192"/>
      <c r="I2434" s="193" t="str">
        <f>IF(Table2[[#This Row],[Số lượng]]&lt;&gt;0,Table2[[#This Row],[Số lượng]]*Table2[[#This Row],[Đơn giá mua]],"")</f>
        <v/>
      </c>
      <c r="J2434" s="193" t="str">
        <f ca="1">IF(AND(Table2[[#This Row],[Tên hàng hóa]]&lt;&gt;0,D2435=""),SUM(OFFSET(Table2[[#This Row],[Thành tiền]],0,0,-COUNTIF(Table2[Số HĐ],Table2[[#This Row],[Số HĐ]]))),"")</f>
        <v/>
      </c>
      <c r="K2434" s="192"/>
      <c r="L24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34" s="194"/>
    </row>
    <row r="2435" spans="1:13" ht="35.1" customHeight="1" x14ac:dyDescent="0.2">
      <c r="A2435" s="187"/>
      <c r="B2435" s="188"/>
      <c r="C2435" s="189" t="str">
        <f t="shared" si="57"/>
        <v/>
      </c>
      <c r="D2435" s="190"/>
      <c r="E2435" s="191" t="str">
        <f>IF(Table2[[#This Row],[Tên hàng hóa]]&lt;&gt;0,VLOOKUP(Table2[[#This Row],[Tên hàng hóa]],Table1[[Tên hàng hóa]:[Quy cách]],2,0),"")</f>
        <v/>
      </c>
      <c r="F2435" s="191" t="str">
        <f>IF(Table2[[#This Row],[Tên hàng hóa]]&lt;&gt;0,VLOOKUP(Table2[[#This Row],[Tên hàng hóa]],Table1[[Tên hàng hóa]:[ĐVT]],3,0),"")</f>
        <v/>
      </c>
      <c r="G2435" s="192"/>
      <c r="H2435" s="192"/>
      <c r="I2435" s="193" t="str">
        <f>IF(Table2[[#This Row],[Số lượng]]&lt;&gt;0,Table2[[#This Row],[Số lượng]]*Table2[[#This Row],[Đơn giá mua]],"")</f>
        <v/>
      </c>
      <c r="J2435" s="193" t="str">
        <f ca="1">IF(AND(Table2[[#This Row],[Tên hàng hóa]]&lt;&gt;0,D2436=""),SUM(OFFSET(Table2[[#This Row],[Thành tiền]],0,0,-COUNTIF(Table2[Số HĐ],Table2[[#This Row],[Số HĐ]]))),"")</f>
        <v/>
      </c>
      <c r="K2435" s="192"/>
      <c r="L243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35" s="194"/>
    </row>
    <row r="2436" spans="1:13" ht="35.1" customHeight="1" x14ac:dyDescent="0.2">
      <c r="A2436" s="187"/>
      <c r="B2436" s="188"/>
      <c r="C2436" s="189" t="str">
        <f t="shared" si="57"/>
        <v/>
      </c>
      <c r="D2436" s="190"/>
      <c r="E2436" s="191" t="str">
        <f>IF(Table2[[#This Row],[Tên hàng hóa]]&lt;&gt;0,VLOOKUP(Table2[[#This Row],[Tên hàng hóa]],Table1[[Tên hàng hóa]:[Quy cách]],2,0),"")</f>
        <v/>
      </c>
      <c r="F2436" s="191" t="str">
        <f>IF(Table2[[#This Row],[Tên hàng hóa]]&lt;&gt;0,VLOOKUP(Table2[[#This Row],[Tên hàng hóa]],Table1[[Tên hàng hóa]:[ĐVT]],3,0),"")</f>
        <v/>
      </c>
      <c r="G2436" s="192"/>
      <c r="H2436" s="192"/>
      <c r="I2436" s="193" t="str">
        <f>IF(Table2[[#This Row],[Số lượng]]&lt;&gt;0,Table2[[#This Row],[Số lượng]]*Table2[[#This Row],[Đơn giá mua]],"")</f>
        <v/>
      </c>
      <c r="J2436" s="193" t="str">
        <f ca="1">IF(AND(Table2[[#This Row],[Tên hàng hóa]]&lt;&gt;0,D2437=""),SUM(OFFSET(Table2[[#This Row],[Thành tiền]],0,0,-COUNTIF(Table2[Số HĐ],Table2[[#This Row],[Số HĐ]]))),"")</f>
        <v/>
      </c>
      <c r="K2436" s="192"/>
      <c r="L24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36" s="194"/>
    </row>
    <row r="2437" spans="1:13" ht="35.1" customHeight="1" x14ac:dyDescent="0.2">
      <c r="A2437" s="187"/>
      <c r="B2437" s="188"/>
      <c r="C2437" s="189" t="str">
        <f t="shared" si="57"/>
        <v/>
      </c>
      <c r="D2437" s="190"/>
      <c r="E2437" s="191" t="str">
        <f>IF(Table2[[#This Row],[Tên hàng hóa]]&lt;&gt;0,VLOOKUP(Table2[[#This Row],[Tên hàng hóa]],Table1[[Tên hàng hóa]:[Quy cách]],2,0),"")</f>
        <v/>
      </c>
      <c r="F2437" s="191" t="str">
        <f>IF(Table2[[#This Row],[Tên hàng hóa]]&lt;&gt;0,VLOOKUP(Table2[[#This Row],[Tên hàng hóa]],Table1[[Tên hàng hóa]:[ĐVT]],3,0),"")</f>
        <v/>
      </c>
      <c r="G2437" s="192"/>
      <c r="H2437" s="192"/>
      <c r="I2437" s="193" t="str">
        <f>IF(Table2[[#This Row],[Số lượng]]&lt;&gt;0,Table2[[#This Row],[Số lượng]]*Table2[[#This Row],[Đơn giá mua]],"")</f>
        <v/>
      </c>
      <c r="J2437" s="193" t="str">
        <f ca="1">IF(AND(Table2[[#This Row],[Tên hàng hóa]]&lt;&gt;0,D2438=""),SUM(OFFSET(Table2[[#This Row],[Thành tiền]],0,0,-COUNTIF(Table2[Số HĐ],Table2[[#This Row],[Số HĐ]]))),"")</f>
        <v/>
      </c>
      <c r="K2437" s="192"/>
      <c r="L243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37" s="194"/>
    </row>
    <row r="2438" spans="1:13" ht="35.1" customHeight="1" x14ac:dyDescent="0.2">
      <c r="A2438" s="187"/>
      <c r="B2438" s="188"/>
      <c r="C2438" s="189" t="str">
        <f t="shared" si="57"/>
        <v/>
      </c>
      <c r="D2438" s="190"/>
      <c r="E2438" s="191" t="str">
        <f>IF(Table2[[#This Row],[Tên hàng hóa]]&lt;&gt;0,VLOOKUP(Table2[[#This Row],[Tên hàng hóa]],Table1[[Tên hàng hóa]:[Quy cách]],2,0),"")</f>
        <v/>
      </c>
      <c r="F2438" s="191" t="str">
        <f>IF(Table2[[#This Row],[Tên hàng hóa]]&lt;&gt;0,VLOOKUP(Table2[[#This Row],[Tên hàng hóa]],Table1[[Tên hàng hóa]:[ĐVT]],3,0),"")</f>
        <v/>
      </c>
      <c r="G2438" s="192"/>
      <c r="H2438" s="192"/>
      <c r="I2438" s="193" t="str">
        <f>IF(Table2[[#This Row],[Số lượng]]&lt;&gt;0,Table2[[#This Row],[Số lượng]]*Table2[[#This Row],[Đơn giá mua]],"")</f>
        <v/>
      </c>
      <c r="J2438" s="193" t="str">
        <f ca="1">IF(AND(Table2[[#This Row],[Tên hàng hóa]]&lt;&gt;0,D2439=""),SUM(OFFSET(Table2[[#This Row],[Thành tiền]],0,0,-COUNTIF(Table2[Số HĐ],Table2[[#This Row],[Số HĐ]]))),"")</f>
        <v/>
      </c>
      <c r="K2438" s="192"/>
      <c r="L24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38" s="194"/>
    </row>
    <row r="2439" spans="1:13" ht="35.1" customHeight="1" x14ac:dyDescent="0.2">
      <c r="A2439" s="187"/>
      <c r="B2439" s="188"/>
      <c r="C2439" s="189" t="str">
        <f t="shared" si="57"/>
        <v/>
      </c>
      <c r="D2439" s="190"/>
      <c r="E2439" s="191" t="str">
        <f>IF(Table2[[#This Row],[Tên hàng hóa]]&lt;&gt;0,VLOOKUP(Table2[[#This Row],[Tên hàng hóa]],Table1[[Tên hàng hóa]:[Quy cách]],2,0),"")</f>
        <v/>
      </c>
      <c r="F2439" s="191" t="str">
        <f>IF(Table2[[#This Row],[Tên hàng hóa]]&lt;&gt;0,VLOOKUP(Table2[[#This Row],[Tên hàng hóa]],Table1[[Tên hàng hóa]:[ĐVT]],3,0),"")</f>
        <v/>
      </c>
      <c r="G2439" s="192"/>
      <c r="H2439" s="192"/>
      <c r="I2439" s="193" t="str">
        <f>IF(Table2[[#This Row],[Số lượng]]&lt;&gt;0,Table2[[#This Row],[Số lượng]]*Table2[[#This Row],[Đơn giá mua]],"")</f>
        <v/>
      </c>
      <c r="J2439" s="193" t="str">
        <f ca="1">IF(AND(Table2[[#This Row],[Tên hàng hóa]]&lt;&gt;0,D2440=""),SUM(OFFSET(Table2[[#This Row],[Thành tiền]],0,0,-COUNTIF(Table2[Số HĐ],Table2[[#This Row],[Số HĐ]]))),"")</f>
        <v/>
      </c>
      <c r="K2439" s="192"/>
      <c r="L24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39" s="194"/>
    </row>
    <row r="2440" spans="1:13" ht="35.1" customHeight="1" x14ac:dyDescent="0.2">
      <c r="A2440" s="187"/>
      <c r="B2440" s="188"/>
      <c r="C2440" s="189" t="str">
        <f t="shared" si="57"/>
        <v/>
      </c>
      <c r="D2440" s="190"/>
      <c r="E2440" s="191" t="str">
        <f>IF(Table2[[#This Row],[Tên hàng hóa]]&lt;&gt;0,VLOOKUP(Table2[[#This Row],[Tên hàng hóa]],Table1[[Tên hàng hóa]:[Quy cách]],2,0),"")</f>
        <v/>
      </c>
      <c r="F2440" s="191" t="str">
        <f>IF(Table2[[#This Row],[Tên hàng hóa]]&lt;&gt;0,VLOOKUP(Table2[[#This Row],[Tên hàng hóa]],Table1[[Tên hàng hóa]:[ĐVT]],3,0),"")</f>
        <v/>
      </c>
      <c r="G2440" s="192"/>
      <c r="H2440" s="192"/>
      <c r="I2440" s="193" t="str">
        <f>IF(Table2[[#This Row],[Số lượng]]&lt;&gt;0,Table2[[#This Row],[Số lượng]]*Table2[[#This Row],[Đơn giá mua]],"")</f>
        <v/>
      </c>
      <c r="J2440" s="193" t="str">
        <f ca="1">IF(AND(Table2[[#This Row],[Tên hàng hóa]]&lt;&gt;0,D2441=""),SUM(OFFSET(Table2[[#This Row],[Thành tiền]],0,0,-COUNTIF(Table2[Số HĐ],Table2[[#This Row],[Số HĐ]]))),"")</f>
        <v/>
      </c>
      <c r="K2440" s="192"/>
      <c r="L24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40" s="194"/>
    </row>
    <row r="2441" spans="1:13" ht="35.1" customHeight="1" x14ac:dyDescent="0.2">
      <c r="A2441" s="187"/>
      <c r="B2441" s="188"/>
      <c r="C2441" s="189" t="str">
        <f t="shared" si="57"/>
        <v/>
      </c>
      <c r="D2441" s="190"/>
      <c r="E2441" s="191" t="str">
        <f>IF(Table2[[#This Row],[Tên hàng hóa]]&lt;&gt;0,VLOOKUP(Table2[[#This Row],[Tên hàng hóa]],Table1[[Tên hàng hóa]:[Quy cách]],2,0),"")</f>
        <v/>
      </c>
      <c r="F2441" s="191" t="str">
        <f>IF(Table2[[#This Row],[Tên hàng hóa]]&lt;&gt;0,VLOOKUP(Table2[[#This Row],[Tên hàng hóa]],Table1[[Tên hàng hóa]:[ĐVT]],3,0),"")</f>
        <v/>
      </c>
      <c r="G2441" s="192"/>
      <c r="H2441" s="192"/>
      <c r="I2441" s="193" t="str">
        <f>IF(Table2[[#This Row],[Số lượng]]&lt;&gt;0,Table2[[#This Row],[Số lượng]]*Table2[[#This Row],[Đơn giá mua]],"")</f>
        <v/>
      </c>
      <c r="J2441" s="193" t="str">
        <f ca="1">IF(AND(Table2[[#This Row],[Tên hàng hóa]]&lt;&gt;0,D2442=""),SUM(OFFSET(Table2[[#This Row],[Thành tiền]],0,0,-COUNTIF(Table2[Số HĐ],Table2[[#This Row],[Số HĐ]]))),"")</f>
        <v/>
      </c>
      <c r="K2441" s="192"/>
      <c r="L24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41" s="194"/>
    </row>
    <row r="2442" spans="1:13" ht="35.1" customHeight="1" x14ac:dyDescent="0.2">
      <c r="A2442" s="187"/>
      <c r="B2442" s="188"/>
      <c r="C2442" s="189" t="str">
        <f t="shared" si="57"/>
        <v/>
      </c>
      <c r="D2442" s="190"/>
      <c r="E2442" s="191" t="str">
        <f>IF(Table2[[#This Row],[Tên hàng hóa]]&lt;&gt;0,VLOOKUP(Table2[[#This Row],[Tên hàng hóa]],Table1[[Tên hàng hóa]:[Quy cách]],2,0),"")</f>
        <v/>
      </c>
      <c r="F2442" s="191" t="str">
        <f>IF(Table2[[#This Row],[Tên hàng hóa]]&lt;&gt;0,VLOOKUP(Table2[[#This Row],[Tên hàng hóa]],Table1[[Tên hàng hóa]:[ĐVT]],3,0),"")</f>
        <v/>
      </c>
      <c r="G2442" s="192"/>
      <c r="H2442" s="192"/>
      <c r="I2442" s="193" t="str">
        <f>IF(Table2[[#This Row],[Số lượng]]&lt;&gt;0,Table2[[#This Row],[Số lượng]]*Table2[[#This Row],[Đơn giá mua]],"")</f>
        <v/>
      </c>
      <c r="J2442" s="193" t="str">
        <f ca="1">IF(AND(Table2[[#This Row],[Tên hàng hóa]]&lt;&gt;0,D2443=""),SUM(OFFSET(Table2[[#This Row],[Thành tiền]],0,0,-COUNTIF(Table2[Số HĐ],Table2[[#This Row],[Số HĐ]]))),"")</f>
        <v/>
      </c>
      <c r="K2442" s="192"/>
      <c r="L24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42" s="194"/>
    </row>
    <row r="2443" spans="1:13" ht="35.1" customHeight="1" x14ac:dyDescent="0.2">
      <c r="A2443" s="187"/>
      <c r="B2443" s="188"/>
      <c r="C2443" s="189" t="str">
        <f t="shared" si="57"/>
        <v/>
      </c>
      <c r="D2443" s="190"/>
      <c r="E2443" s="191" t="str">
        <f>IF(Table2[[#This Row],[Tên hàng hóa]]&lt;&gt;0,VLOOKUP(Table2[[#This Row],[Tên hàng hóa]],Table1[[Tên hàng hóa]:[Quy cách]],2,0),"")</f>
        <v/>
      </c>
      <c r="F2443" s="191" t="str">
        <f>IF(Table2[[#This Row],[Tên hàng hóa]]&lt;&gt;0,VLOOKUP(Table2[[#This Row],[Tên hàng hóa]],Table1[[Tên hàng hóa]:[ĐVT]],3,0),"")</f>
        <v/>
      </c>
      <c r="G2443" s="192"/>
      <c r="H2443" s="192"/>
      <c r="I2443" s="193" t="str">
        <f>IF(Table2[[#This Row],[Số lượng]]&lt;&gt;0,Table2[[#This Row],[Số lượng]]*Table2[[#This Row],[Đơn giá mua]],"")</f>
        <v/>
      </c>
      <c r="J2443" s="193" t="str">
        <f ca="1">IF(AND(Table2[[#This Row],[Tên hàng hóa]]&lt;&gt;0,D2444=""),SUM(OFFSET(Table2[[#This Row],[Thành tiền]],0,0,-COUNTIF(Table2[Số HĐ],Table2[[#This Row],[Số HĐ]]))),"")</f>
        <v/>
      </c>
      <c r="K2443" s="192"/>
      <c r="L244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43" s="194"/>
    </row>
    <row r="2444" spans="1:13" ht="35.1" customHeight="1" x14ac:dyDescent="0.2">
      <c r="A2444" s="187"/>
      <c r="B2444" s="188"/>
      <c r="C2444" s="189" t="str">
        <f t="shared" si="57"/>
        <v/>
      </c>
      <c r="D2444" s="190"/>
      <c r="E2444" s="191" t="str">
        <f>IF(Table2[[#This Row],[Tên hàng hóa]]&lt;&gt;0,VLOOKUP(Table2[[#This Row],[Tên hàng hóa]],Table1[[Tên hàng hóa]:[Quy cách]],2,0),"")</f>
        <v/>
      </c>
      <c r="F2444" s="191" t="str">
        <f>IF(Table2[[#This Row],[Tên hàng hóa]]&lt;&gt;0,VLOOKUP(Table2[[#This Row],[Tên hàng hóa]],Table1[[Tên hàng hóa]:[ĐVT]],3,0),"")</f>
        <v/>
      </c>
      <c r="G2444" s="192"/>
      <c r="H2444" s="192"/>
      <c r="I2444" s="193" t="str">
        <f>IF(Table2[[#This Row],[Số lượng]]&lt;&gt;0,Table2[[#This Row],[Số lượng]]*Table2[[#This Row],[Đơn giá mua]],"")</f>
        <v/>
      </c>
      <c r="J2444" s="193" t="str">
        <f ca="1">IF(AND(Table2[[#This Row],[Tên hàng hóa]]&lt;&gt;0,D2445=""),SUM(OFFSET(Table2[[#This Row],[Thành tiền]],0,0,-COUNTIF(Table2[Số HĐ],Table2[[#This Row],[Số HĐ]]))),"")</f>
        <v/>
      </c>
      <c r="K2444" s="192"/>
      <c r="L24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44" s="194"/>
    </row>
    <row r="2445" spans="1:13" ht="35.1" customHeight="1" x14ac:dyDescent="0.2">
      <c r="A2445" s="187"/>
      <c r="B2445" s="188"/>
      <c r="C2445" s="189" t="str">
        <f t="shared" si="57"/>
        <v/>
      </c>
      <c r="D2445" s="190"/>
      <c r="E2445" s="191" t="str">
        <f>IF(Table2[[#This Row],[Tên hàng hóa]]&lt;&gt;0,VLOOKUP(Table2[[#This Row],[Tên hàng hóa]],Table1[[Tên hàng hóa]:[Quy cách]],2,0),"")</f>
        <v/>
      </c>
      <c r="F2445" s="191" t="str">
        <f>IF(Table2[[#This Row],[Tên hàng hóa]]&lt;&gt;0,VLOOKUP(Table2[[#This Row],[Tên hàng hóa]],Table1[[Tên hàng hóa]:[ĐVT]],3,0),"")</f>
        <v/>
      </c>
      <c r="G2445" s="192"/>
      <c r="H2445" s="192"/>
      <c r="I2445" s="193" t="str">
        <f>IF(Table2[[#This Row],[Số lượng]]&lt;&gt;0,Table2[[#This Row],[Số lượng]]*Table2[[#This Row],[Đơn giá mua]],"")</f>
        <v/>
      </c>
      <c r="J2445" s="193" t="str">
        <f ca="1">IF(AND(Table2[[#This Row],[Tên hàng hóa]]&lt;&gt;0,D2446=""),SUM(OFFSET(Table2[[#This Row],[Thành tiền]],0,0,-COUNTIF(Table2[Số HĐ],Table2[[#This Row],[Số HĐ]]))),"")</f>
        <v/>
      </c>
      <c r="K2445" s="192"/>
      <c r="L244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45" s="194"/>
    </row>
    <row r="2446" spans="1:13" ht="35.1" customHeight="1" x14ac:dyDescent="0.2">
      <c r="A2446" s="187"/>
      <c r="B2446" s="188"/>
      <c r="C2446" s="189" t="str">
        <f t="shared" si="57"/>
        <v/>
      </c>
      <c r="D2446" s="190"/>
      <c r="E2446" s="191" t="str">
        <f>IF(Table2[[#This Row],[Tên hàng hóa]]&lt;&gt;0,VLOOKUP(Table2[[#This Row],[Tên hàng hóa]],Table1[[Tên hàng hóa]:[Quy cách]],2,0),"")</f>
        <v/>
      </c>
      <c r="F2446" s="191" t="str">
        <f>IF(Table2[[#This Row],[Tên hàng hóa]]&lt;&gt;0,VLOOKUP(Table2[[#This Row],[Tên hàng hóa]],Table1[[Tên hàng hóa]:[ĐVT]],3,0),"")</f>
        <v/>
      </c>
      <c r="G2446" s="192"/>
      <c r="H2446" s="192"/>
      <c r="I2446" s="193" t="str">
        <f>IF(Table2[[#This Row],[Số lượng]]&lt;&gt;0,Table2[[#This Row],[Số lượng]]*Table2[[#This Row],[Đơn giá mua]],"")</f>
        <v/>
      </c>
      <c r="J2446" s="193" t="str">
        <f ca="1">IF(AND(Table2[[#This Row],[Tên hàng hóa]]&lt;&gt;0,D2447=""),SUM(OFFSET(Table2[[#This Row],[Thành tiền]],0,0,-COUNTIF(Table2[Số HĐ],Table2[[#This Row],[Số HĐ]]))),"")</f>
        <v/>
      </c>
      <c r="K2446" s="192"/>
      <c r="L24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46" s="194"/>
    </row>
    <row r="2447" spans="1:13" ht="35.1" customHeight="1" x14ac:dyDescent="0.2">
      <c r="A2447" s="187"/>
      <c r="B2447" s="188"/>
      <c r="C2447" s="189" t="str">
        <f t="shared" si="57"/>
        <v/>
      </c>
      <c r="D2447" s="190"/>
      <c r="E2447" s="191" t="str">
        <f>IF(Table2[[#This Row],[Tên hàng hóa]]&lt;&gt;0,VLOOKUP(Table2[[#This Row],[Tên hàng hóa]],Table1[[Tên hàng hóa]:[Quy cách]],2,0),"")</f>
        <v/>
      </c>
      <c r="F2447" s="191" t="str">
        <f>IF(Table2[[#This Row],[Tên hàng hóa]]&lt;&gt;0,VLOOKUP(Table2[[#This Row],[Tên hàng hóa]],Table1[[Tên hàng hóa]:[ĐVT]],3,0),"")</f>
        <v/>
      </c>
      <c r="G2447" s="192"/>
      <c r="H2447" s="192"/>
      <c r="I2447" s="193" t="str">
        <f>IF(Table2[[#This Row],[Số lượng]]&lt;&gt;0,Table2[[#This Row],[Số lượng]]*Table2[[#This Row],[Đơn giá mua]],"")</f>
        <v/>
      </c>
      <c r="J2447" s="193" t="str">
        <f ca="1">IF(AND(Table2[[#This Row],[Tên hàng hóa]]&lt;&gt;0,D2448=""),SUM(OFFSET(Table2[[#This Row],[Thành tiền]],0,0,-COUNTIF(Table2[Số HĐ],Table2[[#This Row],[Số HĐ]]))),"")</f>
        <v/>
      </c>
      <c r="K2447" s="192"/>
      <c r="L24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47" s="194"/>
    </row>
    <row r="2448" spans="1:13" ht="35.1" customHeight="1" x14ac:dyDescent="0.2">
      <c r="A2448" s="187"/>
      <c r="B2448" s="188"/>
      <c r="C2448" s="189" t="str">
        <f t="shared" si="57"/>
        <v/>
      </c>
      <c r="D2448" s="190"/>
      <c r="E2448" s="191" t="str">
        <f>IF(Table2[[#This Row],[Tên hàng hóa]]&lt;&gt;0,VLOOKUP(Table2[[#This Row],[Tên hàng hóa]],Table1[[Tên hàng hóa]:[Quy cách]],2,0),"")</f>
        <v/>
      </c>
      <c r="F2448" s="191" t="str">
        <f>IF(Table2[[#This Row],[Tên hàng hóa]]&lt;&gt;0,VLOOKUP(Table2[[#This Row],[Tên hàng hóa]],Table1[[Tên hàng hóa]:[ĐVT]],3,0),"")</f>
        <v/>
      </c>
      <c r="G2448" s="192"/>
      <c r="H2448" s="192"/>
      <c r="I2448" s="193" t="str">
        <f>IF(Table2[[#This Row],[Số lượng]]&lt;&gt;0,Table2[[#This Row],[Số lượng]]*Table2[[#This Row],[Đơn giá mua]],"")</f>
        <v/>
      </c>
      <c r="J2448" s="193" t="str">
        <f ca="1">IF(AND(Table2[[#This Row],[Tên hàng hóa]]&lt;&gt;0,D2449=""),SUM(OFFSET(Table2[[#This Row],[Thành tiền]],0,0,-COUNTIF(Table2[Số HĐ],Table2[[#This Row],[Số HĐ]]))),"")</f>
        <v/>
      </c>
      <c r="K2448" s="192"/>
      <c r="L244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48" s="194"/>
    </row>
    <row r="2449" spans="1:13" ht="35.1" customHeight="1" x14ac:dyDescent="0.2">
      <c r="A2449" s="187"/>
      <c r="B2449" s="188"/>
      <c r="C2449" s="189" t="str">
        <f t="shared" si="57"/>
        <v/>
      </c>
      <c r="D2449" s="190"/>
      <c r="E2449" s="191" t="str">
        <f>IF(Table2[[#This Row],[Tên hàng hóa]]&lt;&gt;0,VLOOKUP(Table2[[#This Row],[Tên hàng hóa]],Table1[[Tên hàng hóa]:[Quy cách]],2,0),"")</f>
        <v/>
      </c>
      <c r="F2449" s="191" t="str">
        <f>IF(Table2[[#This Row],[Tên hàng hóa]]&lt;&gt;0,VLOOKUP(Table2[[#This Row],[Tên hàng hóa]],Table1[[Tên hàng hóa]:[ĐVT]],3,0),"")</f>
        <v/>
      </c>
      <c r="G2449" s="192"/>
      <c r="H2449" s="192"/>
      <c r="I2449" s="193" t="str">
        <f>IF(Table2[[#This Row],[Số lượng]]&lt;&gt;0,Table2[[#This Row],[Số lượng]]*Table2[[#This Row],[Đơn giá mua]],"")</f>
        <v/>
      </c>
      <c r="J2449" s="193" t="str">
        <f ca="1">IF(AND(Table2[[#This Row],[Tên hàng hóa]]&lt;&gt;0,D2450=""),SUM(OFFSET(Table2[[#This Row],[Thành tiền]],0,0,-COUNTIF(Table2[Số HĐ],Table2[[#This Row],[Số HĐ]]))),"")</f>
        <v/>
      </c>
      <c r="K2449" s="192"/>
      <c r="L24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49" s="194"/>
    </row>
    <row r="2450" spans="1:13" ht="35.1" customHeight="1" x14ac:dyDescent="0.2">
      <c r="A2450" s="187"/>
      <c r="B2450" s="188"/>
      <c r="C2450" s="189" t="str">
        <f t="shared" si="57"/>
        <v/>
      </c>
      <c r="D2450" s="190"/>
      <c r="E2450" s="191" t="str">
        <f>IF(Table2[[#This Row],[Tên hàng hóa]]&lt;&gt;0,VLOOKUP(Table2[[#This Row],[Tên hàng hóa]],Table1[[Tên hàng hóa]:[Quy cách]],2,0),"")</f>
        <v/>
      </c>
      <c r="F2450" s="191" t="str">
        <f>IF(Table2[[#This Row],[Tên hàng hóa]]&lt;&gt;0,VLOOKUP(Table2[[#This Row],[Tên hàng hóa]],Table1[[Tên hàng hóa]:[ĐVT]],3,0),"")</f>
        <v/>
      </c>
      <c r="G2450" s="192"/>
      <c r="H2450" s="192"/>
      <c r="I2450" s="193" t="str">
        <f>IF(Table2[[#This Row],[Số lượng]]&lt;&gt;0,Table2[[#This Row],[Số lượng]]*Table2[[#This Row],[Đơn giá mua]],"")</f>
        <v/>
      </c>
      <c r="J2450" s="193" t="str">
        <f ca="1">IF(AND(Table2[[#This Row],[Tên hàng hóa]]&lt;&gt;0,D2451=""),SUM(OFFSET(Table2[[#This Row],[Thành tiền]],0,0,-COUNTIF(Table2[Số HĐ],Table2[[#This Row],[Số HĐ]]))),"")</f>
        <v/>
      </c>
      <c r="K2450" s="192"/>
      <c r="L24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50" s="194"/>
    </row>
    <row r="2451" spans="1:13" ht="35.1" customHeight="1" x14ac:dyDescent="0.2">
      <c r="A2451" s="187"/>
      <c r="B2451" s="188"/>
      <c r="C2451" s="189" t="str">
        <f t="shared" si="57"/>
        <v/>
      </c>
      <c r="D2451" s="190"/>
      <c r="E2451" s="191" t="str">
        <f>IF(Table2[[#This Row],[Tên hàng hóa]]&lt;&gt;0,VLOOKUP(Table2[[#This Row],[Tên hàng hóa]],Table1[[Tên hàng hóa]:[Quy cách]],2,0),"")</f>
        <v/>
      </c>
      <c r="F2451" s="191" t="str">
        <f>IF(Table2[[#This Row],[Tên hàng hóa]]&lt;&gt;0,VLOOKUP(Table2[[#This Row],[Tên hàng hóa]],Table1[[Tên hàng hóa]:[ĐVT]],3,0),"")</f>
        <v/>
      </c>
      <c r="G2451" s="192"/>
      <c r="H2451" s="192"/>
      <c r="I2451" s="193" t="str">
        <f>IF(Table2[[#This Row],[Số lượng]]&lt;&gt;0,Table2[[#This Row],[Số lượng]]*Table2[[#This Row],[Đơn giá mua]],"")</f>
        <v/>
      </c>
      <c r="J2451" s="193" t="str">
        <f ca="1">IF(AND(Table2[[#This Row],[Tên hàng hóa]]&lt;&gt;0,D2452=""),SUM(OFFSET(Table2[[#This Row],[Thành tiền]],0,0,-COUNTIF(Table2[Số HĐ],Table2[[#This Row],[Số HĐ]]))),"")</f>
        <v/>
      </c>
      <c r="K2451" s="192"/>
      <c r="L24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51" s="194"/>
    </row>
    <row r="2452" spans="1:13" ht="35.1" customHeight="1" x14ac:dyDescent="0.2">
      <c r="A2452" s="187"/>
      <c r="B2452" s="188"/>
      <c r="C2452" s="189" t="str">
        <f t="shared" si="57"/>
        <v/>
      </c>
      <c r="D2452" s="190"/>
      <c r="E2452" s="191" t="str">
        <f>IF(Table2[[#This Row],[Tên hàng hóa]]&lt;&gt;0,VLOOKUP(Table2[[#This Row],[Tên hàng hóa]],Table1[[Tên hàng hóa]:[Quy cách]],2,0),"")</f>
        <v/>
      </c>
      <c r="F2452" s="191" t="str">
        <f>IF(Table2[[#This Row],[Tên hàng hóa]]&lt;&gt;0,VLOOKUP(Table2[[#This Row],[Tên hàng hóa]],Table1[[Tên hàng hóa]:[ĐVT]],3,0),"")</f>
        <v/>
      </c>
      <c r="G2452" s="192"/>
      <c r="H2452" s="192"/>
      <c r="I2452" s="193" t="str">
        <f>IF(Table2[[#This Row],[Số lượng]]&lt;&gt;0,Table2[[#This Row],[Số lượng]]*Table2[[#This Row],[Đơn giá mua]],"")</f>
        <v/>
      </c>
      <c r="J2452" s="193" t="str">
        <f ca="1">IF(AND(Table2[[#This Row],[Tên hàng hóa]]&lt;&gt;0,D2453=""),SUM(OFFSET(Table2[[#This Row],[Thành tiền]],0,0,-COUNTIF(Table2[Số HĐ],Table2[[#This Row],[Số HĐ]]))),"")</f>
        <v/>
      </c>
      <c r="K2452" s="192"/>
      <c r="L24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52" s="194"/>
    </row>
    <row r="2453" spans="1:13" ht="35.1" customHeight="1" x14ac:dyDescent="0.2">
      <c r="A2453" s="187"/>
      <c r="B2453" s="188"/>
      <c r="C2453" s="189" t="str">
        <f t="shared" si="57"/>
        <v/>
      </c>
      <c r="D2453" s="190"/>
      <c r="E2453" s="191" t="str">
        <f>IF(Table2[[#This Row],[Tên hàng hóa]]&lt;&gt;0,VLOOKUP(Table2[[#This Row],[Tên hàng hóa]],Table1[[Tên hàng hóa]:[Quy cách]],2,0),"")</f>
        <v/>
      </c>
      <c r="F2453" s="191" t="str">
        <f>IF(Table2[[#This Row],[Tên hàng hóa]]&lt;&gt;0,VLOOKUP(Table2[[#This Row],[Tên hàng hóa]],Table1[[Tên hàng hóa]:[ĐVT]],3,0),"")</f>
        <v/>
      </c>
      <c r="G2453" s="192"/>
      <c r="H2453" s="192"/>
      <c r="I2453" s="193" t="str">
        <f>IF(Table2[[#This Row],[Số lượng]]&lt;&gt;0,Table2[[#This Row],[Số lượng]]*Table2[[#This Row],[Đơn giá mua]],"")</f>
        <v/>
      </c>
      <c r="J2453" s="193" t="str">
        <f ca="1">IF(AND(Table2[[#This Row],[Tên hàng hóa]]&lt;&gt;0,D2454=""),SUM(OFFSET(Table2[[#This Row],[Thành tiền]],0,0,-COUNTIF(Table2[Số HĐ],Table2[[#This Row],[Số HĐ]]))),"")</f>
        <v/>
      </c>
      <c r="K2453" s="192"/>
      <c r="L24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53" s="194"/>
    </row>
    <row r="2454" spans="1:13" ht="35.1" customHeight="1" x14ac:dyDescent="0.2">
      <c r="A2454" s="187"/>
      <c r="B2454" s="188"/>
      <c r="C2454" s="189" t="str">
        <f t="shared" si="57"/>
        <v/>
      </c>
      <c r="D2454" s="190"/>
      <c r="E2454" s="191" t="str">
        <f>IF(Table2[[#This Row],[Tên hàng hóa]]&lt;&gt;0,VLOOKUP(Table2[[#This Row],[Tên hàng hóa]],Table1[[Tên hàng hóa]:[Quy cách]],2,0),"")</f>
        <v/>
      </c>
      <c r="F2454" s="191" t="str">
        <f>IF(Table2[[#This Row],[Tên hàng hóa]]&lt;&gt;0,VLOOKUP(Table2[[#This Row],[Tên hàng hóa]],Table1[[Tên hàng hóa]:[ĐVT]],3,0),"")</f>
        <v/>
      </c>
      <c r="G2454" s="192"/>
      <c r="H2454" s="192"/>
      <c r="I2454" s="193" t="str">
        <f>IF(Table2[[#This Row],[Số lượng]]&lt;&gt;0,Table2[[#This Row],[Số lượng]]*Table2[[#This Row],[Đơn giá mua]],"")</f>
        <v/>
      </c>
      <c r="J2454" s="193" t="str">
        <f ca="1">IF(AND(Table2[[#This Row],[Tên hàng hóa]]&lt;&gt;0,D2455=""),SUM(OFFSET(Table2[[#This Row],[Thành tiền]],0,0,-COUNTIF(Table2[Số HĐ],Table2[[#This Row],[Số HĐ]]))),"")</f>
        <v/>
      </c>
      <c r="K2454" s="192"/>
      <c r="L245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54" s="194"/>
    </row>
    <row r="2455" spans="1:13" ht="35.1" customHeight="1" x14ac:dyDescent="0.2">
      <c r="A2455" s="187"/>
      <c r="B2455" s="188"/>
      <c r="C2455" s="189" t="str">
        <f t="shared" si="57"/>
        <v/>
      </c>
      <c r="D2455" s="190"/>
      <c r="E2455" s="191" t="str">
        <f>IF(Table2[[#This Row],[Tên hàng hóa]]&lt;&gt;0,VLOOKUP(Table2[[#This Row],[Tên hàng hóa]],Table1[[Tên hàng hóa]:[Quy cách]],2,0),"")</f>
        <v/>
      </c>
      <c r="F2455" s="191" t="str">
        <f>IF(Table2[[#This Row],[Tên hàng hóa]]&lt;&gt;0,VLOOKUP(Table2[[#This Row],[Tên hàng hóa]],Table1[[Tên hàng hóa]:[ĐVT]],3,0),"")</f>
        <v/>
      </c>
      <c r="G2455" s="192"/>
      <c r="H2455" s="192"/>
      <c r="I2455" s="193" t="str">
        <f>IF(Table2[[#This Row],[Số lượng]]&lt;&gt;0,Table2[[#This Row],[Số lượng]]*Table2[[#This Row],[Đơn giá mua]],"")</f>
        <v/>
      </c>
      <c r="J2455" s="193" t="str">
        <f ca="1">IF(AND(Table2[[#This Row],[Tên hàng hóa]]&lt;&gt;0,D2456=""),SUM(OFFSET(Table2[[#This Row],[Thành tiền]],0,0,-COUNTIF(Table2[Số HĐ],Table2[[#This Row],[Số HĐ]]))),"")</f>
        <v/>
      </c>
      <c r="K2455" s="192"/>
      <c r="L24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55" s="194"/>
    </row>
    <row r="2456" spans="1:13" ht="35.1" customHeight="1" x14ac:dyDescent="0.2">
      <c r="A2456" s="187"/>
      <c r="B2456" s="188"/>
      <c r="C2456" s="189" t="str">
        <f t="shared" si="57"/>
        <v/>
      </c>
      <c r="D2456" s="190"/>
      <c r="E2456" s="191" t="str">
        <f>IF(Table2[[#This Row],[Tên hàng hóa]]&lt;&gt;0,VLOOKUP(Table2[[#This Row],[Tên hàng hóa]],Table1[[Tên hàng hóa]:[Quy cách]],2,0),"")</f>
        <v/>
      </c>
      <c r="F2456" s="191" t="str">
        <f>IF(Table2[[#This Row],[Tên hàng hóa]]&lt;&gt;0,VLOOKUP(Table2[[#This Row],[Tên hàng hóa]],Table1[[Tên hàng hóa]:[ĐVT]],3,0),"")</f>
        <v/>
      </c>
      <c r="G2456" s="192"/>
      <c r="H2456" s="192"/>
      <c r="I2456" s="193" t="str">
        <f>IF(Table2[[#This Row],[Số lượng]]&lt;&gt;0,Table2[[#This Row],[Số lượng]]*Table2[[#This Row],[Đơn giá mua]],"")</f>
        <v/>
      </c>
      <c r="J2456" s="193" t="str">
        <f ca="1">IF(AND(Table2[[#This Row],[Tên hàng hóa]]&lt;&gt;0,D2457=""),SUM(OFFSET(Table2[[#This Row],[Thành tiền]],0,0,-COUNTIF(Table2[Số HĐ],Table2[[#This Row],[Số HĐ]]))),"")</f>
        <v/>
      </c>
      <c r="K2456" s="192"/>
      <c r="L245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56" s="194"/>
    </row>
    <row r="2457" spans="1:13" ht="35.1" customHeight="1" x14ac:dyDescent="0.2">
      <c r="A2457" s="187"/>
      <c r="B2457" s="188"/>
      <c r="C2457" s="189" t="str">
        <f t="shared" si="57"/>
        <v/>
      </c>
      <c r="D2457" s="190"/>
      <c r="E2457" s="191" t="str">
        <f>IF(Table2[[#This Row],[Tên hàng hóa]]&lt;&gt;0,VLOOKUP(Table2[[#This Row],[Tên hàng hóa]],Table1[[Tên hàng hóa]:[Quy cách]],2,0),"")</f>
        <v/>
      </c>
      <c r="F2457" s="191" t="str">
        <f>IF(Table2[[#This Row],[Tên hàng hóa]]&lt;&gt;0,VLOOKUP(Table2[[#This Row],[Tên hàng hóa]],Table1[[Tên hàng hóa]:[ĐVT]],3,0),"")</f>
        <v/>
      </c>
      <c r="G2457" s="192"/>
      <c r="H2457" s="192"/>
      <c r="I2457" s="193" t="str">
        <f>IF(Table2[[#This Row],[Số lượng]]&lt;&gt;0,Table2[[#This Row],[Số lượng]]*Table2[[#This Row],[Đơn giá mua]],"")</f>
        <v/>
      </c>
      <c r="J2457" s="193" t="str">
        <f ca="1">IF(AND(Table2[[#This Row],[Tên hàng hóa]]&lt;&gt;0,D2458=""),SUM(OFFSET(Table2[[#This Row],[Thành tiền]],0,0,-COUNTIF(Table2[Số HĐ],Table2[[#This Row],[Số HĐ]]))),"")</f>
        <v/>
      </c>
      <c r="K2457" s="192"/>
      <c r="L24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57" s="194"/>
    </row>
    <row r="2458" spans="1:13" ht="35.1" customHeight="1" x14ac:dyDescent="0.2">
      <c r="A2458" s="187"/>
      <c r="B2458" s="188"/>
      <c r="C2458" s="189" t="str">
        <f t="shared" si="57"/>
        <v/>
      </c>
      <c r="D2458" s="190"/>
      <c r="E2458" s="191" t="str">
        <f>IF(Table2[[#This Row],[Tên hàng hóa]]&lt;&gt;0,VLOOKUP(Table2[[#This Row],[Tên hàng hóa]],Table1[[Tên hàng hóa]:[Quy cách]],2,0),"")</f>
        <v/>
      </c>
      <c r="F2458" s="191" t="str">
        <f>IF(Table2[[#This Row],[Tên hàng hóa]]&lt;&gt;0,VLOOKUP(Table2[[#This Row],[Tên hàng hóa]],Table1[[Tên hàng hóa]:[ĐVT]],3,0),"")</f>
        <v/>
      </c>
      <c r="G2458" s="192"/>
      <c r="H2458" s="192"/>
      <c r="I2458" s="193" t="str">
        <f>IF(Table2[[#This Row],[Số lượng]]&lt;&gt;0,Table2[[#This Row],[Số lượng]]*Table2[[#This Row],[Đơn giá mua]],"")</f>
        <v/>
      </c>
      <c r="J2458" s="193" t="str">
        <f ca="1">IF(AND(Table2[[#This Row],[Tên hàng hóa]]&lt;&gt;0,D2459=""),SUM(OFFSET(Table2[[#This Row],[Thành tiền]],0,0,-COUNTIF(Table2[Số HĐ],Table2[[#This Row],[Số HĐ]]))),"")</f>
        <v/>
      </c>
      <c r="K2458" s="192"/>
      <c r="L245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58" s="194"/>
    </row>
    <row r="2459" spans="1:13" ht="35.1" customHeight="1" x14ac:dyDescent="0.2">
      <c r="A2459" s="187"/>
      <c r="B2459" s="188"/>
      <c r="C2459" s="189" t="str">
        <f>IF(AND(D2459&lt;&gt;0,D2460=""),C2174,"")</f>
        <v/>
      </c>
      <c r="D2459" s="190"/>
      <c r="E2459" s="191" t="str">
        <f>IF(Table2[[#This Row],[Tên hàng hóa]]&lt;&gt;0,VLOOKUP(Table2[[#This Row],[Tên hàng hóa]],Table1[[Tên hàng hóa]:[Quy cách]],2,0),"")</f>
        <v/>
      </c>
      <c r="F2459" s="191" t="str">
        <f>IF(Table2[[#This Row],[Tên hàng hóa]]&lt;&gt;0,VLOOKUP(Table2[[#This Row],[Tên hàng hóa]],Table1[[Tên hàng hóa]:[ĐVT]],3,0),"")</f>
        <v/>
      </c>
      <c r="G2459" s="192"/>
      <c r="H2459" s="192"/>
      <c r="I2459" s="193" t="str">
        <f>IF(Table2[[#This Row],[Số lượng]]&lt;&gt;0,Table2[[#This Row],[Số lượng]]*Table2[[#This Row],[Đơn giá mua]],"")</f>
        <v/>
      </c>
      <c r="J2459" s="193" t="str">
        <f ca="1">IF(AND(Table2[[#This Row],[Tên hàng hóa]]&lt;&gt;0,D2460=""),SUM(OFFSET(Table2[[#This Row],[Thành tiền]],0,0,-COUNTIF(Table2[Số HĐ],Table2[[#This Row],[Số HĐ]]))),"")</f>
        <v/>
      </c>
      <c r="K2459" s="192"/>
      <c r="L24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59" s="194"/>
    </row>
    <row r="2460" spans="1:13" ht="35.1" customHeight="1" x14ac:dyDescent="0.2">
      <c r="A2460" s="187"/>
      <c r="B2460" s="188"/>
      <c r="C2460" s="189" t="str">
        <f t="shared" ref="C2460:C2522" si="58">IF(AND(D2460&lt;&gt;0,D2461=""),C2459,"")</f>
        <v/>
      </c>
      <c r="D2460" s="190"/>
      <c r="E2460" s="191" t="str">
        <f>IF(Table2[[#This Row],[Tên hàng hóa]]&lt;&gt;0,VLOOKUP(Table2[[#This Row],[Tên hàng hóa]],Table1[[Tên hàng hóa]:[Quy cách]],2,0),"")</f>
        <v/>
      </c>
      <c r="F2460" s="191" t="str">
        <f>IF(Table2[[#This Row],[Tên hàng hóa]]&lt;&gt;0,VLOOKUP(Table2[[#This Row],[Tên hàng hóa]],Table1[[Tên hàng hóa]:[ĐVT]],3,0),"")</f>
        <v/>
      </c>
      <c r="G2460" s="192"/>
      <c r="H2460" s="192"/>
      <c r="I2460" s="193" t="str">
        <f>IF(Table2[[#This Row],[Số lượng]]&lt;&gt;0,Table2[[#This Row],[Số lượng]]*Table2[[#This Row],[Đơn giá mua]],"")</f>
        <v/>
      </c>
      <c r="J2460" s="193" t="str">
        <f ca="1">IF(AND(Table2[[#This Row],[Tên hàng hóa]]&lt;&gt;0,D2461=""),SUM(OFFSET(Table2[[#This Row],[Thành tiền]],0,0,-COUNTIF(Table2[Số HĐ],Table2[[#This Row],[Số HĐ]]))),"")</f>
        <v/>
      </c>
      <c r="K2460" s="192"/>
      <c r="L246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60" s="194"/>
    </row>
    <row r="2461" spans="1:13" ht="35.1" customHeight="1" x14ac:dyDescent="0.2">
      <c r="A2461" s="187"/>
      <c r="B2461" s="188"/>
      <c r="C2461" s="189" t="str">
        <f t="shared" si="58"/>
        <v/>
      </c>
      <c r="D2461" s="190"/>
      <c r="E2461" s="191" t="str">
        <f>IF(Table2[[#This Row],[Tên hàng hóa]]&lt;&gt;0,VLOOKUP(Table2[[#This Row],[Tên hàng hóa]],Table1[[Tên hàng hóa]:[Quy cách]],2,0),"")</f>
        <v/>
      </c>
      <c r="F2461" s="191" t="str">
        <f>IF(Table2[[#This Row],[Tên hàng hóa]]&lt;&gt;0,VLOOKUP(Table2[[#This Row],[Tên hàng hóa]],Table1[[Tên hàng hóa]:[ĐVT]],3,0),"")</f>
        <v/>
      </c>
      <c r="G2461" s="192"/>
      <c r="H2461" s="192"/>
      <c r="I2461" s="193" t="str">
        <f>IF(Table2[[#This Row],[Số lượng]]&lt;&gt;0,Table2[[#This Row],[Số lượng]]*Table2[[#This Row],[Đơn giá mua]],"")</f>
        <v/>
      </c>
      <c r="J2461" s="193" t="str">
        <f ca="1">IF(AND(Table2[[#This Row],[Tên hàng hóa]]&lt;&gt;0,D2462=""),SUM(OFFSET(Table2[[#This Row],[Thành tiền]],0,0,-COUNTIF(Table2[Số HĐ],Table2[[#This Row],[Số HĐ]]))),"")</f>
        <v/>
      </c>
      <c r="K2461" s="192"/>
      <c r="L24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61" s="194"/>
    </row>
    <row r="2462" spans="1:13" ht="35.1" customHeight="1" x14ac:dyDescent="0.2">
      <c r="A2462" s="187"/>
      <c r="B2462" s="188"/>
      <c r="C2462" s="189" t="str">
        <f t="shared" si="58"/>
        <v/>
      </c>
      <c r="D2462" s="190"/>
      <c r="E2462" s="191" t="str">
        <f>IF(Table2[[#This Row],[Tên hàng hóa]]&lt;&gt;0,VLOOKUP(Table2[[#This Row],[Tên hàng hóa]],Table1[[Tên hàng hóa]:[Quy cách]],2,0),"")</f>
        <v/>
      </c>
      <c r="F2462" s="191" t="str">
        <f>IF(Table2[[#This Row],[Tên hàng hóa]]&lt;&gt;0,VLOOKUP(Table2[[#This Row],[Tên hàng hóa]],Table1[[Tên hàng hóa]:[ĐVT]],3,0),"")</f>
        <v/>
      </c>
      <c r="G2462" s="192"/>
      <c r="H2462" s="192"/>
      <c r="I2462" s="193" t="str">
        <f>IF(Table2[[#This Row],[Số lượng]]&lt;&gt;0,Table2[[#This Row],[Số lượng]]*Table2[[#This Row],[Đơn giá mua]],"")</f>
        <v/>
      </c>
      <c r="J2462" s="193" t="str">
        <f ca="1">IF(AND(Table2[[#This Row],[Tên hàng hóa]]&lt;&gt;0,D2463=""),SUM(OFFSET(Table2[[#This Row],[Thành tiền]],0,0,-COUNTIF(Table2[Số HĐ],Table2[[#This Row],[Số HĐ]]))),"")</f>
        <v/>
      </c>
      <c r="K2462" s="192"/>
      <c r="L24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62" s="194"/>
    </row>
    <row r="2463" spans="1:13" ht="35.1" customHeight="1" x14ac:dyDescent="0.2">
      <c r="A2463" s="187"/>
      <c r="B2463" s="188"/>
      <c r="C2463" s="189" t="str">
        <f t="shared" si="58"/>
        <v/>
      </c>
      <c r="D2463" s="190"/>
      <c r="E2463" s="191" t="str">
        <f>IF(Table2[[#This Row],[Tên hàng hóa]]&lt;&gt;0,VLOOKUP(Table2[[#This Row],[Tên hàng hóa]],Table1[[Tên hàng hóa]:[Quy cách]],2,0),"")</f>
        <v/>
      </c>
      <c r="F2463" s="191" t="str">
        <f>IF(Table2[[#This Row],[Tên hàng hóa]]&lt;&gt;0,VLOOKUP(Table2[[#This Row],[Tên hàng hóa]],Table1[[Tên hàng hóa]:[ĐVT]],3,0),"")</f>
        <v/>
      </c>
      <c r="G2463" s="192"/>
      <c r="H2463" s="192"/>
      <c r="I2463" s="193" t="str">
        <f>IF(Table2[[#This Row],[Số lượng]]&lt;&gt;0,Table2[[#This Row],[Số lượng]]*Table2[[#This Row],[Đơn giá mua]],"")</f>
        <v/>
      </c>
      <c r="J2463" s="193" t="str">
        <f ca="1">IF(AND(Table2[[#This Row],[Tên hàng hóa]]&lt;&gt;0,D2464=""),SUM(OFFSET(Table2[[#This Row],[Thành tiền]],0,0,-COUNTIF(Table2[Số HĐ],Table2[[#This Row],[Số HĐ]]))),"")</f>
        <v/>
      </c>
      <c r="K2463" s="192"/>
      <c r="L246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63" s="194"/>
    </row>
    <row r="2464" spans="1:13" ht="35.1" customHeight="1" x14ac:dyDescent="0.2">
      <c r="A2464" s="187"/>
      <c r="B2464" s="188"/>
      <c r="C2464" s="189" t="str">
        <f t="shared" si="58"/>
        <v/>
      </c>
      <c r="D2464" s="190"/>
      <c r="E2464" s="191" t="str">
        <f>IF(Table2[[#This Row],[Tên hàng hóa]]&lt;&gt;0,VLOOKUP(Table2[[#This Row],[Tên hàng hóa]],Table1[[Tên hàng hóa]:[Quy cách]],2,0),"")</f>
        <v/>
      </c>
      <c r="F2464" s="191" t="str">
        <f>IF(Table2[[#This Row],[Tên hàng hóa]]&lt;&gt;0,VLOOKUP(Table2[[#This Row],[Tên hàng hóa]],Table1[[Tên hàng hóa]:[ĐVT]],3,0),"")</f>
        <v/>
      </c>
      <c r="G2464" s="192"/>
      <c r="H2464" s="192"/>
      <c r="I2464" s="193" t="str">
        <f>IF(Table2[[#This Row],[Số lượng]]&lt;&gt;0,Table2[[#This Row],[Số lượng]]*Table2[[#This Row],[Đơn giá mua]],"")</f>
        <v/>
      </c>
      <c r="J2464" s="193" t="str">
        <f ca="1">IF(AND(Table2[[#This Row],[Tên hàng hóa]]&lt;&gt;0,D2465=""),SUM(OFFSET(Table2[[#This Row],[Thành tiền]],0,0,-COUNTIF(Table2[Số HĐ],Table2[[#This Row],[Số HĐ]]))),"")</f>
        <v/>
      </c>
      <c r="K2464" s="192"/>
      <c r="L24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64" s="194"/>
    </row>
    <row r="2465" spans="1:13" ht="35.1" customHeight="1" x14ac:dyDescent="0.2">
      <c r="A2465" s="187"/>
      <c r="B2465" s="188"/>
      <c r="C2465" s="189" t="str">
        <f t="shared" si="58"/>
        <v/>
      </c>
      <c r="D2465" s="190"/>
      <c r="E2465" s="191" t="str">
        <f>IF(Table2[[#This Row],[Tên hàng hóa]]&lt;&gt;0,VLOOKUP(Table2[[#This Row],[Tên hàng hóa]],Table1[[Tên hàng hóa]:[Quy cách]],2,0),"")</f>
        <v/>
      </c>
      <c r="F2465" s="191" t="str">
        <f>IF(Table2[[#This Row],[Tên hàng hóa]]&lt;&gt;0,VLOOKUP(Table2[[#This Row],[Tên hàng hóa]],Table1[[Tên hàng hóa]:[ĐVT]],3,0),"")</f>
        <v/>
      </c>
      <c r="G2465" s="192"/>
      <c r="H2465" s="192"/>
      <c r="I2465" s="193" t="str">
        <f>IF(Table2[[#This Row],[Số lượng]]&lt;&gt;0,Table2[[#This Row],[Số lượng]]*Table2[[#This Row],[Đơn giá mua]],"")</f>
        <v/>
      </c>
      <c r="J2465" s="193" t="str">
        <f ca="1">IF(AND(Table2[[#This Row],[Tên hàng hóa]]&lt;&gt;0,D2466=""),SUM(OFFSET(Table2[[#This Row],[Thành tiền]],0,0,-COUNTIF(Table2[Số HĐ],Table2[[#This Row],[Số HĐ]]))),"")</f>
        <v/>
      </c>
      <c r="K2465" s="192"/>
      <c r="L24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65" s="194"/>
    </row>
    <row r="2466" spans="1:13" ht="35.1" customHeight="1" x14ac:dyDescent="0.2">
      <c r="A2466" s="187"/>
      <c r="B2466" s="188"/>
      <c r="C2466" s="189" t="str">
        <f t="shared" si="58"/>
        <v/>
      </c>
      <c r="D2466" s="190"/>
      <c r="E2466" s="191" t="str">
        <f>IF(Table2[[#This Row],[Tên hàng hóa]]&lt;&gt;0,VLOOKUP(Table2[[#This Row],[Tên hàng hóa]],Table1[[Tên hàng hóa]:[Quy cách]],2,0),"")</f>
        <v/>
      </c>
      <c r="F2466" s="191" t="str">
        <f>IF(Table2[[#This Row],[Tên hàng hóa]]&lt;&gt;0,VLOOKUP(Table2[[#This Row],[Tên hàng hóa]],Table1[[Tên hàng hóa]:[ĐVT]],3,0),"")</f>
        <v/>
      </c>
      <c r="G2466" s="192"/>
      <c r="H2466" s="192"/>
      <c r="I2466" s="193" t="str">
        <f>IF(Table2[[#This Row],[Số lượng]]&lt;&gt;0,Table2[[#This Row],[Số lượng]]*Table2[[#This Row],[Đơn giá mua]],"")</f>
        <v/>
      </c>
      <c r="J2466" s="193" t="str">
        <f ca="1">IF(AND(Table2[[#This Row],[Tên hàng hóa]]&lt;&gt;0,D2467=""),SUM(OFFSET(Table2[[#This Row],[Thành tiền]],0,0,-COUNTIF(Table2[Số HĐ],Table2[[#This Row],[Số HĐ]]))),"")</f>
        <v/>
      </c>
      <c r="K2466" s="192"/>
      <c r="L24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66" s="194"/>
    </row>
    <row r="2467" spans="1:13" ht="35.1" customHeight="1" x14ac:dyDescent="0.2">
      <c r="A2467" s="187"/>
      <c r="B2467" s="188"/>
      <c r="C2467" s="189" t="str">
        <f t="shared" si="58"/>
        <v/>
      </c>
      <c r="D2467" s="190"/>
      <c r="E2467" s="191" t="str">
        <f>IF(Table2[[#This Row],[Tên hàng hóa]]&lt;&gt;0,VLOOKUP(Table2[[#This Row],[Tên hàng hóa]],Table1[[Tên hàng hóa]:[Quy cách]],2,0),"")</f>
        <v/>
      </c>
      <c r="F2467" s="191" t="str">
        <f>IF(Table2[[#This Row],[Tên hàng hóa]]&lt;&gt;0,VLOOKUP(Table2[[#This Row],[Tên hàng hóa]],Table1[[Tên hàng hóa]:[ĐVT]],3,0),"")</f>
        <v/>
      </c>
      <c r="G2467" s="192"/>
      <c r="H2467" s="192"/>
      <c r="I2467" s="193" t="str">
        <f>IF(Table2[[#This Row],[Số lượng]]&lt;&gt;0,Table2[[#This Row],[Số lượng]]*Table2[[#This Row],[Đơn giá mua]],"")</f>
        <v/>
      </c>
      <c r="J2467" s="193" t="str">
        <f ca="1">IF(AND(Table2[[#This Row],[Tên hàng hóa]]&lt;&gt;0,D2468=""),SUM(OFFSET(Table2[[#This Row],[Thành tiền]],0,0,-COUNTIF(Table2[Số HĐ],Table2[[#This Row],[Số HĐ]]))),"")</f>
        <v/>
      </c>
      <c r="K2467" s="192"/>
      <c r="L24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67" s="194"/>
    </row>
    <row r="2468" spans="1:13" ht="35.1" customHeight="1" x14ac:dyDescent="0.2">
      <c r="A2468" s="187"/>
      <c r="B2468" s="188"/>
      <c r="C2468" s="189" t="str">
        <f t="shared" si="58"/>
        <v/>
      </c>
      <c r="D2468" s="190"/>
      <c r="E2468" s="191" t="str">
        <f>IF(Table2[[#This Row],[Tên hàng hóa]]&lt;&gt;0,VLOOKUP(Table2[[#This Row],[Tên hàng hóa]],Table1[[Tên hàng hóa]:[Quy cách]],2,0),"")</f>
        <v/>
      </c>
      <c r="F2468" s="191" t="str">
        <f>IF(Table2[[#This Row],[Tên hàng hóa]]&lt;&gt;0,VLOOKUP(Table2[[#This Row],[Tên hàng hóa]],Table1[[Tên hàng hóa]:[ĐVT]],3,0),"")</f>
        <v/>
      </c>
      <c r="G2468" s="192"/>
      <c r="H2468" s="192"/>
      <c r="I2468" s="193" t="str">
        <f>IF(Table2[[#This Row],[Số lượng]]&lt;&gt;0,Table2[[#This Row],[Số lượng]]*Table2[[#This Row],[Đơn giá mua]],"")</f>
        <v/>
      </c>
      <c r="J2468" s="193" t="str">
        <f ca="1">IF(AND(Table2[[#This Row],[Tên hàng hóa]]&lt;&gt;0,D2469=""),SUM(OFFSET(Table2[[#This Row],[Thành tiền]],0,0,-COUNTIF(Table2[Số HĐ],Table2[[#This Row],[Số HĐ]]))),"")</f>
        <v/>
      </c>
      <c r="K2468" s="192"/>
      <c r="L246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68" s="194"/>
    </row>
    <row r="2469" spans="1:13" ht="35.1" customHeight="1" x14ac:dyDescent="0.2">
      <c r="A2469" s="187"/>
      <c r="B2469" s="188"/>
      <c r="C2469" s="189" t="str">
        <f t="shared" si="58"/>
        <v/>
      </c>
      <c r="D2469" s="190"/>
      <c r="E2469" s="191" t="str">
        <f>IF(Table2[[#This Row],[Tên hàng hóa]]&lt;&gt;0,VLOOKUP(Table2[[#This Row],[Tên hàng hóa]],Table1[[Tên hàng hóa]:[Quy cách]],2,0),"")</f>
        <v/>
      </c>
      <c r="F2469" s="191" t="str">
        <f>IF(Table2[[#This Row],[Tên hàng hóa]]&lt;&gt;0,VLOOKUP(Table2[[#This Row],[Tên hàng hóa]],Table1[[Tên hàng hóa]:[ĐVT]],3,0),"")</f>
        <v/>
      </c>
      <c r="G2469" s="192"/>
      <c r="H2469" s="192"/>
      <c r="I2469" s="193" t="str">
        <f>IF(Table2[[#This Row],[Số lượng]]&lt;&gt;0,Table2[[#This Row],[Số lượng]]*Table2[[#This Row],[Đơn giá mua]],"")</f>
        <v/>
      </c>
      <c r="J2469" s="193" t="str">
        <f ca="1">IF(AND(Table2[[#This Row],[Tên hàng hóa]]&lt;&gt;0,D2470=""),SUM(OFFSET(Table2[[#This Row],[Thành tiền]],0,0,-COUNTIF(Table2[Số HĐ],Table2[[#This Row],[Số HĐ]]))),"")</f>
        <v/>
      </c>
      <c r="K2469" s="192"/>
      <c r="L24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69" s="194"/>
    </row>
    <row r="2470" spans="1:13" ht="35.1" customHeight="1" x14ac:dyDescent="0.2">
      <c r="A2470" s="187"/>
      <c r="B2470" s="188"/>
      <c r="C2470" s="189" t="str">
        <f t="shared" si="58"/>
        <v/>
      </c>
      <c r="D2470" s="190"/>
      <c r="E2470" s="191" t="str">
        <f>IF(Table2[[#This Row],[Tên hàng hóa]]&lt;&gt;0,VLOOKUP(Table2[[#This Row],[Tên hàng hóa]],Table1[[Tên hàng hóa]:[Quy cách]],2,0),"")</f>
        <v/>
      </c>
      <c r="F2470" s="191" t="str">
        <f>IF(Table2[[#This Row],[Tên hàng hóa]]&lt;&gt;0,VLOOKUP(Table2[[#This Row],[Tên hàng hóa]],Table1[[Tên hàng hóa]:[ĐVT]],3,0),"")</f>
        <v/>
      </c>
      <c r="G2470" s="192"/>
      <c r="H2470" s="192"/>
      <c r="I2470" s="193" t="str">
        <f>IF(Table2[[#This Row],[Số lượng]]&lt;&gt;0,Table2[[#This Row],[Số lượng]]*Table2[[#This Row],[Đơn giá mua]],"")</f>
        <v/>
      </c>
      <c r="J2470" s="193" t="str">
        <f ca="1">IF(AND(Table2[[#This Row],[Tên hàng hóa]]&lt;&gt;0,D2471=""),SUM(OFFSET(Table2[[#This Row],[Thành tiền]],0,0,-COUNTIF(Table2[Số HĐ],Table2[[#This Row],[Số HĐ]]))),"")</f>
        <v/>
      </c>
      <c r="K2470" s="192"/>
      <c r="L24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70" s="194"/>
    </row>
    <row r="2471" spans="1:13" ht="35.1" customHeight="1" x14ac:dyDescent="0.2">
      <c r="A2471" s="187"/>
      <c r="B2471" s="188"/>
      <c r="C2471" s="189" t="str">
        <f t="shared" si="58"/>
        <v/>
      </c>
      <c r="D2471" s="190"/>
      <c r="E2471" s="191" t="str">
        <f>IF(Table2[[#This Row],[Tên hàng hóa]]&lt;&gt;0,VLOOKUP(Table2[[#This Row],[Tên hàng hóa]],Table1[[Tên hàng hóa]:[Quy cách]],2,0),"")</f>
        <v/>
      </c>
      <c r="F2471" s="191" t="str">
        <f>IF(Table2[[#This Row],[Tên hàng hóa]]&lt;&gt;0,VLOOKUP(Table2[[#This Row],[Tên hàng hóa]],Table1[[Tên hàng hóa]:[ĐVT]],3,0),"")</f>
        <v/>
      </c>
      <c r="G2471" s="192"/>
      <c r="H2471" s="192"/>
      <c r="I2471" s="193" t="str">
        <f>IF(Table2[[#This Row],[Số lượng]]&lt;&gt;0,Table2[[#This Row],[Số lượng]]*Table2[[#This Row],[Đơn giá mua]],"")</f>
        <v/>
      </c>
      <c r="J2471" s="193" t="str">
        <f ca="1">IF(AND(Table2[[#This Row],[Tên hàng hóa]]&lt;&gt;0,D2472=""),SUM(OFFSET(Table2[[#This Row],[Thành tiền]],0,0,-COUNTIF(Table2[Số HĐ],Table2[[#This Row],[Số HĐ]]))),"")</f>
        <v/>
      </c>
      <c r="K2471" s="192"/>
      <c r="L24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71" s="194"/>
    </row>
    <row r="2472" spans="1:13" ht="35.1" customHeight="1" x14ac:dyDescent="0.2">
      <c r="A2472" s="187"/>
      <c r="B2472" s="188"/>
      <c r="C2472" s="189" t="str">
        <f t="shared" si="58"/>
        <v/>
      </c>
      <c r="D2472" s="190"/>
      <c r="E2472" s="191" t="str">
        <f>IF(Table2[[#This Row],[Tên hàng hóa]]&lt;&gt;0,VLOOKUP(Table2[[#This Row],[Tên hàng hóa]],Table1[[Tên hàng hóa]:[Quy cách]],2,0),"")</f>
        <v/>
      </c>
      <c r="F2472" s="191" t="str">
        <f>IF(Table2[[#This Row],[Tên hàng hóa]]&lt;&gt;0,VLOOKUP(Table2[[#This Row],[Tên hàng hóa]],Table1[[Tên hàng hóa]:[ĐVT]],3,0),"")</f>
        <v/>
      </c>
      <c r="G2472" s="192"/>
      <c r="H2472" s="192"/>
      <c r="I2472" s="193" t="str">
        <f>IF(Table2[[#This Row],[Số lượng]]&lt;&gt;0,Table2[[#This Row],[Số lượng]]*Table2[[#This Row],[Đơn giá mua]],"")</f>
        <v/>
      </c>
      <c r="J2472" s="193" t="str">
        <f ca="1">IF(AND(Table2[[#This Row],[Tên hàng hóa]]&lt;&gt;0,D2473=""),SUM(OFFSET(Table2[[#This Row],[Thành tiền]],0,0,-COUNTIF(Table2[Số HĐ],Table2[[#This Row],[Số HĐ]]))),"")</f>
        <v/>
      </c>
      <c r="K2472" s="192"/>
      <c r="L24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72" s="194"/>
    </row>
    <row r="2473" spans="1:13" ht="35.1" customHeight="1" x14ac:dyDescent="0.2">
      <c r="A2473" s="187"/>
      <c r="B2473" s="188"/>
      <c r="C2473" s="189" t="str">
        <f t="shared" si="58"/>
        <v/>
      </c>
      <c r="D2473" s="190"/>
      <c r="E2473" s="191" t="str">
        <f>IF(Table2[[#This Row],[Tên hàng hóa]]&lt;&gt;0,VLOOKUP(Table2[[#This Row],[Tên hàng hóa]],Table1[[Tên hàng hóa]:[Quy cách]],2,0),"")</f>
        <v/>
      </c>
      <c r="F2473" s="191" t="str">
        <f>IF(Table2[[#This Row],[Tên hàng hóa]]&lt;&gt;0,VLOOKUP(Table2[[#This Row],[Tên hàng hóa]],Table1[[Tên hàng hóa]:[ĐVT]],3,0),"")</f>
        <v/>
      </c>
      <c r="G2473" s="192"/>
      <c r="H2473" s="192"/>
      <c r="I2473" s="193" t="str">
        <f>IF(Table2[[#This Row],[Số lượng]]&lt;&gt;0,Table2[[#This Row],[Số lượng]]*Table2[[#This Row],[Đơn giá mua]],"")</f>
        <v/>
      </c>
      <c r="J2473" s="193" t="str">
        <f ca="1">IF(AND(Table2[[#This Row],[Tên hàng hóa]]&lt;&gt;0,D2474=""),SUM(OFFSET(Table2[[#This Row],[Thành tiền]],0,0,-COUNTIF(Table2[Số HĐ],Table2[[#This Row],[Số HĐ]]))),"")</f>
        <v/>
      </c>
      <c r="K2473" s="192"/>
      <c r="L24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73" s="194"/>
    </row>
    <row r="2474" spans="1:13" ht="35.1" customHeight="1" x14ac:dyDescent="0.2">
      <c r="A2474" s="187"/>
      <c r="B2474" s="188"/>
      <c r="C2474" s="189" t="str">
        <f t="shared" si="58"/>
        <v/>
      </c>
      <c r="D2474" s="190"/>
      <c r="E2474" s="191" t="str">
        <f>IF(Table2[[#This Row],[Tên hàng hóa]]&lt;&gt;0,VLOOKUP(Table2[[#This Row],[Tên hàng hóa]],Table1[[Tên hàng hóa]:[Quy cách]],2,0),"")</f>
        <v/>
      </c>
      <c r="F2474" s="191" t="str">
        <f>IF(Table2[[#This Row],[Tên hàng hóa]]&lt;&gt;0,VLOOKUP(Table2[[#This Row],[Tên hàng hóa]],Table1[[Tên hàng hóa]:[ĐVT]],3,0),"")</f>
        <v/>
      </c>
      <c r="G2474" s="192"/>
      <c r="H2474" s="192"/>
      <c r="I2474" s="193" t="str">
        <f>IF(Table2[[#This Row],[Số lượng]]&lt;&gt;0,Table2[[#This Row],[Số lượng]]*Table2[[#This Row],[Đơn giá mua]],"")</f>
        <v/>
      </c>
      <c r="J2474" s="193" t="str">
        <f ca="1">IF(AND(Table2[[#This Row],[Tên hàng hóa]]&lt;&gt;0,D2475=""),SUM(OFFSET(Table2[[#This Row],[Thành tiền]],0,0,-COUNTIF(Table2[Số HĐ],Table2[[#This Row],[Số HĐ]]))),"")</f>
        <v/>
      </c>
      <c r="K2474" s="192"/>
      <c r="L24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74" s="194"/>
    </row>
    <row r="2475" spans="1:13" ht="35.1" customHeight="1" x14ac:dyDescent="0.2">
      <c r="A2475" s="187"/>
      <c r="B2475" s="188"/>
      <c r="C2475" s="189" t="str">
        <f t="shared" si="58"/>
        <v/>
      </c>
      <c r="D2475" s="190"/>
      <c r="E2475" s="191" t="str">
        <f>IF(Table2[[#This Row],[Tên hàng hóa]]&lt;&gt;0,VLOOKUP(Table2[[#This Row],[Tên hàng hóa]],Table1[[Tên hàng hóa]:[Quy cách]],2,0),"")</f>
        <v/>
      </c>
      <c r="F2475" s="191" t="str">
        <f>IF(Table2[[#This Row],[Tên hàng hóa]]&lt;&gt;0,VLOOKUP(Table2[[#This Row],[Tên hàng hóa]],Table1[[Tên hàng hóa]:[ĐVT]],3,0),"")</f>
        <v/>
      </c>
      <c r="G2475" s="192"/>
      <c r="H2475" s="192"/>
      <c r="I2475" s="193" t="str">
        <f>IF(Table2[[#This Row],[Số lượng]]&lt;&gt;0,Table2[[#This Row],[Số lượng]]*Table2[[#This Row],[Đơn giá mua]],"")</f>
        <v/>
      </c>
      <c r="J2475" s="193" t="str">
        <f ca="1">IF(AND(Table2[[#This Row],[Tên hàng hóa]]&lt;&gt;0,D2476=""),SUM(OFFSET(Table2[[#This Row],[Thành tiền]],0,0,-COUNTIF(Table2[Số HĐ],Table2[[#This Row],[Số HĐ]]))),"")</f>
        <v/>
      </c>
      <c r="K2475" s="192"/>
      <c r="L24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75" s="194"/>
    </row>
    <row r="2476" spans="1:13" ht="35.1" customHeight="1" x14ac:dyDescent="0.2">
      <c r="A2476" s="187"/>
      <c r="B2476" s="188"/>
      <c r="C2476" s="189" t="str">
        <f t="shared" si="58"/>
        <v/>
      </c>
      <c r="D2476" s="190"/>
      <c r="E2476" s="191" t="str">
        <f>IF(Table2[[#This Row],[Tên hàng hóa]]&lt;&gt;0,VLOOKUP(Table2[[#This Row],[Tên hàng hóa]],Table1[[Tên hàng hóa]:[Quy cách]],2,0),"")</f>
        <v/>
      </c>
      <c r="F2476" s="191" t="str">
        <f>IF(Table2[[#This Row],[Tên hàng hóa]]&lt;&gt;0,VLOOKUP(Table2[[#This Row],[Tên hàng hóa]],Table1[[Tên hàng hóa]:[ĐVT]],3,0),"")</f>
        <v/>
      </c>
      <c r="G2476" s="192"/>
      <c r="H2476" s="192"/>
      <c r="I2476" s="193" t="str">
        <f>IF(Table2[[#This Row],[Số lượng]]&lt;&gt;0,Table2[[#This Row],[Số lượng]]*Table2[[#This Row],[Đơn giá mua]],"")</f>
        <v/>
      </c>
      <c r="J2476" s="193" t="str">
        <f ca="1">IF(AND(Table2[[#This Row],[Tên hàng hóa]]&lt;&gt;0,D2477=""),SUM(OFFSET(Table2[[#This Row],[Thành tiền]],0,0,-COUNTIF(Table2[Số HĐ],Table2[[#This Row],[Số HĐ]]))),"")</f>
        <v/>
      </c>
      <c r="K2476" s="192"/>
      <c r="L24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76" s="194"/>
    </row>
    <row r="2477" spans="1:13" ht="35.1" customHeight="1" x14ac:dyDescent="0.2">
      <c r="A2477" s="187"/>
      <c r="B2477" s="188"/>
      <c r="C2477" s="189" t="str">
        <f t="shared" si="58"/>
        <v/>
      </c>
      <c r="D2477" s="190"/>
      <c r="E2477" s="191" t="str">
        <f>IF(Table2[[#This Row],[Tên hàng hóa]]&lt;&gt;0,VLOOKUP(Table2[[#This Row],[Tên hàng hóa]],Table1[[Tên hàng hóa]:[Quy cách]],2,0),"")</f>
        <v/>
      </c>
      <c r="F2477" s="191" t="str">
        <f>IF(Table2[[#This Row],[Tên hàng hóa]]&lt;&gt;0,VLOOKUP(Table2[[#This Row],[Tên hàng hóa]],Table1[[Tên hàng hóa]:[ĐVT]],3,0),"")</f>
        <v/>
      </c>
      <c r="G2477" s="192"/>
      <c r="H2477" s="192"/>
      <c r="I2477" s="193" t="str">
        <f>IF(Table2[[#This Row],[Số lượng]]&lt;&gt;0,Table2[[#This Row],[Số lượng]]*Table2[[#This Row],[Đơn giá mua]],"")</f>
        <v/>
      </c>
      <c r="J2477" s="193" t="str">
        <f ca="1">IF(AND(Table2[[#This Row],[Tên hàng hóa]]&lt;&gt;0,D2478=""),SUM(OFFSET(Table2[[#This Row],[Thành tiền]],0,0,-COUNTIF(Table2[Số HĐ],Table2[[#This Row],[Số HĐ]]))),"")</f>
        <v/>
      </c>
      <c r="K2477" s="192"/>
      <c r="L24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77" s="194"/>
    </row>
    <row r="2478" spans="1:13" ht="35.1" customHeight="1" x14ac:dyDescent="0.2">
      <c r="A2478" s="187"/>
      <c r="B2478" s="188"/>
      <c r="C2478" s="189" t="str">
        <f t="shared" si="58"/>
        <v/>
      </c>
      <c r="D2478" s="190"/>
      <c r="E2478" s="191" t="str">
        <f>IF(Table2[[#This Row],[Tên hàng hóa]]&lt;&gt;0,VLOOKUP(Table2[[#This Row],[Tên hàng hóa]],Table1[[Tên hàng hóa]:[Quy cách]],2,0),"")</f>
        <v/>
      </c>
      <c r="F2478" s="191" t="str">
        <f>IF(Table2[[#This Row],[Tên hàng hóa]]&lt;&gt;0,VLOOKUP(Table2[[#This Row],[Tên hàng hóa]],Table1[[Tên hàng hóa]:[ĐVT]],3,0),"")</f>
        <v/>
      </c>
      <c r="G2478" s="192"/>
      <c r="H2478" s="192"/>
      <c r="I2478" s="193" t="str">
        <f>IF(Table2[[#This Row],[Số lượng]]&lt;&gt;0,Table2[[#This Row],[Số lượng]]*Table2[[#This Row],[Đơn giá mua]],"")</f>
        <v/>
      </c>
      <c r="J2478" s="193" t="str">
        <f ca="1">IF(AND(Table2[[#This Row],[Tên hàng hóa]]&lt;&gt;0,D2479=""),SUM(OFFSET(Table2[[#This Row],[Thành tiền]],0,0,-COUNTIF(Table2[Số HĐ],Table2[[#This Row],[Số HĐ]]))),"")</f>
        <v/>
      </c>
      <c r="K2478" s="192"/>
      <c r="L24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78" s="194"/>
    </row>
    <row r="2479" spans="1:13" ht="35.1" customHeight="1" x14ac:dyDescent="0.2">
      <c r="A2479" s="187"/>
      <c r="B2479" s="188"/>
      <c r="C2479" s="189" t="str">
        <f t="shared" si="58"/>
        <v/>
      </c>
      <c r="D2479" s="190"/>
      <c r="E2479" s="191" t="str">
        <f>IF(Table2[[#This Row],[Tên hàng hóa]]&lt;&gt;0,VLOOKUP(Table2[[#This Row],[Tên hàng hóa]],Table1[[Tên hàng hóa]:[Quy cách]],2,0),"")</f>
        <v/>
      </c>
      <c r="F2479" s="191" t="str">
        <f>IF(Table2[[#This Row],[Tên hàng hóa]]&lt;&gt;0,VLOOKUP(Table2[[#This Row],[Tên hàng hóa]],Table1[[Tên hàng hóa]:[ĐVT]],3,0),"")</f>
        <v/>
      </c>
      <c r="G2479" s="192"/>
      <c r="H2479" s="192"/>
      <c r="I2479" s="193" t="str">
        <f>IF(Table2[[#This Row],[Số lượng]]&lt;&gt;0,Table2[[#This Row],[Số lượng]]*Table2[[#This Row],[Đơn giá mua]],"")</f>
        <v/>
      </c>
      <c r="J2479" s="193" t="str">
        <f ca="1">IF(AND(Table2[[#This Row],[Tên hàng hóa]]&lt;&gt;0,D2480=""),SUM(OFFSET(Table2[[#This Row],[Thành tiền]],0,0,-COUNTIF(Table2[Số HĐ],Table2[[#This Row],[Số HĐ]]))),"")</f>
        <v/>
      </c>
      <c r="K2479" s="192"/>
      <c r="L24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79" s="194"/>
    </row>
    <row r="2480" spans="1:13" ht="35.1" customHeight="1" x14ac:dyDescent="0.2">
      <c r="A2480" s="187"/>
      <c r="B2480" s="188"/>
      <c r="C2480" s="189" t="str">
        <f t="shared" si="58"/>
        <v/>
      </c>
      <c r="D2480" s="190"/>
      <c r="E2480" s="191" t="str">
        <f>IF(Table2[[#This Row],[Tên hàng hóa]]&lt;&gt;0,VLOOKUP(Table2[[#This Row],[Tên hàng hóa]],Table1[[Tên hàng hóa]:[Quy cách]],2,0),"")</f>
        <v/>
      </c>
      <c r="F2480" s="191" t="str">
        <f>IF(Table2[[#This Row],[Tên hàng hóa]]&lt;&gt;0,VLOOKUP(Table2[[#This Row],[Tên hàng hóa]],Table1[[Tên hàng hóa]:[ĐVT]],3,0),"")</f>
        <v/>
      </c>
      <c r="G2480" s="192"/>
      <c r="H2480" s="192"/>
      <c r="I2480" s="193" t="str">
        <f>IF(Table2[[#This Row],[Số lượng]]&lt;&gt;0,Table2[[#This Row],[Số lượng]]*Table2[[#This Row],[Đơn giá mua]],"")</f>
        <v/>
      </c>
      <c r="J2480" s="193" t="str">
        <f ca="1">IF(AND(Table2[[#This Row],[Tên hàng hóa]]&lt;&gt;0,D2481=""),SUM(OFFSET(Table2[[#This Row],[Thành tiền]],0,0,-COUNTIF(Table2[Số HĐ],Table2[[#This Row],[Số HĐ]]))),"")</f>
        <v/>
      </c>
      <c r="K2480" s="192"/>
      <c r="L24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80" s="194"/>
    </row>
    <row r="2481" spans="1:13" ht="35.1" customHeight="1" x14ac:dyDescent="0.2">
      <c r="A2481" s="187"/>
      <c r="B2481" s="188"/>
      <c r="C2481" s="189" t="str">
        <f t="shared" si="58"/>
        <v/>
      </c>
      <c r="D2481" s="190"/>
      <c r="E2481" s="191" t="str">
        <f>IF(Table2[[#This Row],[Tên hàng hóa]]&lt;&gt;0,VLOOKUP(Table2[[#This Row],[Tên hàng hóa]],Table1[[Tên hàng hóa]:[Quy cách]],2,0),"")</f>
        <v/>
      </c>
      <c r="F2481" s="191" t="str">
        <f>IF(Table2[[#This Row],[Tên hàng hóa]]&lt;&gt;0,VLOOKUP(Table2[[#This Row],[Tên hàng hóa]],Table1[[Tên hàng hóa]:[ĐVT]],3,0),"")</f>
        <v/>
      </c>
      <c r="G2481" s="192"/>
      <c r="H2481" s="192"/>
      <c r="I2481" s="193" t="str">
        <f>IF(Table2[[#This Row],[Số lượng]]&lt;&gt;0,Table2[[#This Row],[Số lượng]]*Table2[[#This Row],[Đơn giá mua]],"")</f>
        <v/>
      </c>
      <c r="J2481" s="193" t="str">
        <f ca="1">IF(AND(Table2[[#This Row],[Tên hàng hóa]]&lt;&gt;0,D2482=""),SUM(OFFSET(Table2[[#This Row],[Thành tiền]],0,0,-COUNTIF(Table2[Số HĐ],Table2[[#This Row],[Số HĐ]]))),"")</f>
        <v/>
      </c>
      <c r="K2481" s="192"/>
      <c r="L24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81" s="194"/>
    </row>
    <row r="2482" spans="1:13" ht="35.1" customHeight="1" x14ac:dyDescent="0.2">
      <c r="A2482" s="187"/>
      <c r="B2482" s="188"/>
      <c r="C2482" s="189" t="str">
        <f t="shared" si="58"/>
        <v/>
      </c>
      <c r="D2482" s="190"/>
      <c r="E2482" s="191" t="str">
        <f>IF(Table2[[#This Row],[Tên hàng hóa]]&lt;&gt;0,VLOOKUP(Table2[[#This Row],[Tên hàng hóa]],Table1[[Tên hàng hóa]:[Quy cách]],2,0),"")</f>
        <v/>
      </c>
      <c r="F2482" s="191" t="str">
        <f>IF(Table2[[#This Row],[Tên hàng hóa]]&lt;&gt;0,VLOOKUP(Table2[[#This Row],[Tên hàng hóa]],Table1[[Tên hàng hóa]:[ĐVT]],3,0),"")</f>
        <v/>
      </c>
      <c r="G2482" s="192"/>
      <c r="H2482" s="192"/>
      <c r="I2482" s="193" t="str">
        <f>IF(Table2[[#This Row],[Số lượng]]&lt;&gt;0,Table2[[#This Row],[Số lượng]]*Table2[[#This Row],[Đơn giá mua]],"")</f>
        <v/>
      </c>
      <c r="J2482" s="193" t="str">
        <f ca="1">IF(AND(Table2[[#This Row],[Tên hàng hóa]]&lt;&gt;0,D2483=""),SUM(OFFSET(Table2[[#This Row],[Thành tiền]],0,0,-COUNTIF(Table2[Số HĐ],Table2[[#This Row],[Số HĐ]]))),"")</f>
        <v/>
      </c>
      <c r="K2482" s="192"/>
      <c r="L248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82" s="194"/>
    </row>
    <row r="2483" spans="1:13" ht="35.1" customHeight="1" x14ac:dyDescent="0.2">
      <c r="A2483" s="187"/>
      <c r="B2483" s="188"/>
      <c r="C2483" s="189" t="str">
        <f t="shared" si="58"/>
        <v/>
      </c>
      <c r="D2483" s="190"/>
      <c r="E2483" s="191" t="str">
        <f>IF(Table2[[#This Row],[Tên hàng hóa]]&lt;&gt;0,VLOOKUP(Table2[[#This Row],[Tên hàng hóa]],Table1[[Tên hàng hóa]:[Quy cách]],2,0),"")</f>
        <v/>
      </c>
      <c r="F2483" s="191" t="str">
        <f>IF(Table2[[#This Row],[Tên hàng hóa]]&lt;&gt;0,VLOOKUP(Table2[[#This Row],[Tên hàng hóa]],Table1[[Tên hàng hóa]:[ĐVT]],3,0),"")</f>
        <v/>
      </c>
      <c r="G2483" s="192"/>
      <c r="H2483" s="192"/>
      <c r="I2483" s="193" t="str">
        <f>IF(Table2[[#This Row],[Số lượng]]&lt;&gt;0,Table2[[#This Row],[Số lượng]]*Table2[[#This Row],[Đơn giá mua]],"")</f>
        <v/>
      </c>
      <c r="J2483" s="193" t="str">
        <f ca="1">IF(AND(Table2[[#This Row],[Tên hàng hóa]]&lt;&gt;0,D2484=""),SUM(OFFSET(Table2[[#This Row],[Thành tiền]],0,0,-COUNTIF(Table2[Số HĐ],Table2[[#This Row],[Số HĐ]]))),"")</f>
        <v/>
      </c>
      <c r="K2483" s="192"/>
      <c r="L24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83" s="194"/>
    </row>
    <row r="2484" spans="1:13" ht="35.1" customHeight="1" x14ac:dyDescent="0.2">
      <c r="A2484" s="187"/>
      <c r="B2484" s="188"/>
      <c r="C2484" s="189" t="str">
        <f t="shared" si="58"/>
        <v/>
      </c>
      <c r="D2484" s="190"/>
      <c r="E2484" s="191" t="str">
        <f>IF(Table2[[#This Row],[Tên hàng hóa]]&lt;&gt;0,VLOOKUP(Table2[[#This Row],[Tên hàng hóa]],Table1[[Tên hàng hóa]:[Quy cách]],2,0),"")</f>
        <v/>
      </c>
      <c r="F2484" s="191" t="str">
        <f>IF(Table2[[#This Row],[Tên hàng hóa]]&lt;&gt;0,VLOOKUP(Table2[[#This Row],[Tên hàng hóa]],Table1[[Tên hàng hóa]:[ĐVT]],3,0),"")</f>
        <v/>
      </c>
      <c r="G2484" s="192"/>
      <c r="H2484" s="192"/>
      <c r="I2484" s="193" t="str">
        <f>IF(Table2[[#This Row],[Số lượng]]&lt;&gt;0,Table2[[#This Row],[Số lượng]]*Table2[[#This Row],[Đơn giá mua]],"")</f>
        <v/>
      </c>
      <c r="J2484" s="193" t="str">
        <f ca="1">IF(AND(Table2[[#This Row],[Tên hàng hóa]]&lt;&gt;0,D2485=""),SUM(OFFSET(Table2[[#This Row],[Thành tiền]],0,0,-COUNTIF(Table2[Số HĐ],Table2[[#This Row],[Số HĐ]]))),"")</f>
        <v/>
      </c>
      <c r="K2484" s="192"/>
      <c r="L24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84" s="194"/>
    </row>
    <row r="2485" spans="1:13" ht="35.1" customHeight="1" x14ac:dyDescent="0.2">
      <c r="A2485" s="187"/>
      <c r="B2485" s="188"/>
      <c r="C2485" s="189" t="str">
        <f t="shared" si="58"/>
        <v/>
      </c>
      <c r="D2485" s="190"/>
      <c r="E2485" s="191" t="str">
        <f>IF(Table2[[#This Row],[Tên hàng hóa]]&lt;&gt;0,VLOOKUP(Table2[[#This Row],[Tên hàng hóa]],Table1[[Tên hàng hóa]:[Quy cách]],2,0),"")</f>
        <v/>
      </c>
      <c r="F2485" s="191" t="str">
        <f>IF(Table2[[#This Row],[Tên hàng hóa]]&lt;&gt;0,VLOOKUP(Table2[[#This Row],[Tên hàng hóa]],Table1[[Tên hàng hóa]:[ĐVT]],3,0),"")</f>
        <v/>
      </c>
      <c r="G2485" s="192"/>
      <c r="H2485" s="192"/>
      <c r="I2485" s="193" t="str">
        <f>IF(Table2[[#This Row],[Số lượng]]&lt;&gt;0,Table2[[#This Row],[Số lượng]]*Table2[[#This Row],[Đơn giá mua]],"")</f>
        <v/>
      </c>
      <c r="J2485" s="193" t="str">
        <f ca="1">IF(AND(Table2[[#This Row],[Tên hàng hóa]]&lt;&gt;0,D2486=""),SUM(OFFSET(Table2[[#This Row],[Thành tiền]],0,0,-COUNTIF(Table2[Số HĐ],Table2[[#This Row],[Số HĐ]]))),"")</f>
        <v/>
      </c>
      <c r="K2485" s="192"/>
      <c r="L24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85" s="194"/>
    </row>
    <row r="2486" spans="1:13" ht="35.1" customHeight="1" x14ac:dyDescent="0.2">
      <c r="A2486" s="187"/>
      <c r="B2486" s="188"/>
      <c r="C2486" s="189" t="str">
        <f t="shared" si="58"/>
        <v/>
      </c>
      <c r="D2486" s="190"/>
      <c r="E2486" s="191" t="str">
        <f>IF(Table2[[#This Row],[Tên hàng hóa]]&lt;&gt;0,VLOOKUP(Table2[[#This Row],[Tên hàng hóa]],Table1[[Tên hàng hóa]:[Quy cách]],2,0),"")</f>
        <v/>
      </c>
      <c r="F2486" s="191" t="str">
        <f>IF(Table2[[#This Row],[Tên hàng hóa]]&lt;&gt;0,VLOOKUP(Table2[[#This Row],[Tên hàng hóa]],Table1[[Tên hàng hóa]:[ĐVT]],3,0),"")</f>
        <v/>
      </c>
      <c r="G2486" s="192"/>
      <c r="H2486" s="192"/>
      <c r="I2486" s="193" t="str">
        <f>IF(Table2[[#This Row],[Số lượng]]&lt;&gt;0,Table2[[#This Row],[Số lượng]]*Table2[[#This Row],[Đơn giá mua]],"")</f>
        <v/>
      </c>
      <c r="J2486" s="193" t="str">
        <f ca="1">IF(AND(Table2[[#This Row],[Tên hàng hóa]]&lt;&gt;0,D2487=""),SUM(OFFSET(Table2[[#This Row],[Thành tiền]],0,0,-COUNTIF(Table2[Số HĐ],Table2[[#This Row],[Số HĐ]]))),"")</f>
        <v/>
      </c>
      <c r="K2486" s="192"/>
      <c r="L24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86" s="194"/>
    </row>
    <row r="2487" spans="1:13" ht="35.1" customHeight="1" x14ac:dyDescent="0.2">
      <c r="A2487" s="187"/>
      <c r="B2487" s="188"/>
      <c r="C2487" s="189" t="str">
        <f t="shared" si="58"/>
        <v/>
      </c>
      <c r="D2487" s="190"/>
      <c r="E2487" s="191" t="str">
        <f>IF(Table2[[#This Row],[Tên hàng hóa]]&lt;&gt;0,VLOOKUP(Table2[[#This Row],[Tên hàng hóa]],Table1[[Tên hàng hóa]:[Quy cách]],2,0),"")</f>
        <v/>
      </c>
      <c r="F2487" s="191" t="str">
        <f>IF(Table2[[#This Row],[Tên hàng hóa]]&lt;&gt;0,VLOOKUP(Table2[[#This Row],[Tên hàng hóa]],Table1[[Tên hàng hóa]:[ĐVT]],3,0),"")</f>
        <v/>
      </c>
      <c r="G2487" s="192"/>
      <c r="H2487" s="192"/>
      <c r="I2487" s="193" t="str">
        <f>IF(Table2[[#This Row],[Số lượng]]&lt;&gt;0,Table2[[#This Row],[Số lượng]]*Table2[[#This Row],[Đơn giá mua]],"")</f>
        <v/>
      </c>
      <c r="J2487" s="193" t="str">
        <f ca="1">IF(AND(Table2[[#This Row],[Tên hàng hóa]]&lt;&gt;0,D2488=""),SUM(OFFSET(Table2[[#This Row],[Thành tiền]],0,0,-COUNTIF(Table2[Số HĐ],Table2[[#This Row],[Số HĐ]]))),"")</f>
        <v/>
      </c>
      <c r="K2487" s="192"/>
      <c r="L24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87" s="194"/>
    </row>
    <row r="2488" spans="1:13" ht="35.1" customHeight="1" x14ac:dyDescent="0.2">
      <c r="A2488" s="187"/>
      <c r="B2488" s="188"/>
      <c r="C2488" s="189" t="str">
        <f t="shared" si="58"/>
        <v/>
      </c>
      <c r="D2488" s="190"/>
      <c r="E2488" s="191" t="str">
        <f>IF(Table2[[#This Row],[Tên hàng hóa]]&lt;&gt;0,VLOOKUP(Table2[[#This Row],[Tên hàng hóa]],Table1[[Tên hàng hóa]:[Quy cách]],2,0),"")</f>
        <v/>
      </c>
      <c r="F2488" s="191" t="str">
        <f>IF(Table2[[#This Row],[Tên hàng hóa]]&lt;&gt;0,VLOOKUP(Table2[[#This Row],[Tên hàng hóa]],Table1[[Tên hàng hóa]:[ĐVT]],3,0),"")</f>
        <v/>
      </c>
      <c r="G2488" s="192"/>
      <c r="H2488" s="192"/>
      <c r="I2488" s="193" t="str">
        <f>IF(Table2[[#This Row],[Số lượng]]&lt;&gt;0,Table2[[#This Row],[Số lượng]]*Table2[[#This Row],[Đơn giá mua]],"")</f>
        <v/>
      </c>
      <c r="J2488" s="193" t="str">
        <f ca="1">IF(AND(Table2[[#This Row],[Tên hàng hóa]]&lt;&gt;0,D2489=""),SUM(OFFSET(Table2[[#This Row],[Thành tiền]],0,0,-COUNTIF(Table2[Số HĐ],Table2[[#This Row],[Số HĐ]]))),"")</f>
        <v/>
      </c>
      <c r="K2488" s="192"/>
      <c r="L24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88" s="194"/>
    </row>
    <row r="2489" spans="1:13" ht="35.1" customHeight="1" x14ac:dyDescent="0.2">
      <c r="A2489" s="187"/>
      <c r="B2489" s="188"/>
      <c r="C2489" s="189" t="str">
        <f t="shared" si="58"/>
        <v/>
      </c>
      <c r="D2489" s="190"/>
      <c r="E2489" s="191" t="str">
        <f>IF(Table2[[#This Row],[Tên hàng hóa]]&lt;&gt;0,VLOOKUP(Table2[[#This Row],[Tên hàng hóa]],Table1[[Tên hàng hóa]:[Quy cách]],2,0),"")</f>
        <v/>
      </c>
      <c r="F2489" s="191" t="str">
        <f>IF(Table2[[#This Row],[Tên hàng hóa]]&lt;&gt;0,VLOOKUP(Table2[[#This Row],[Tên hàng hóa]],Table1[[Tên hàng hóa]:[ĐVT]],3,0),"")</f>
        <v/>
      </c>
      <c r="G2489" s="192"/>
      <c r="H2489" s="192"/>
      <c r="I2489" s="193" t="str">
        <f>IF(Table2[[#This Row],[Số lượng]]&lt;&gt;0,Table2[[#This Row],[Số lượng]]*Table2[[#This Row],[Đơn giá mua]],"")</f>
        <v/>
      </c>
      <c r="J2489" s="193" t="str">
        <f ca="1">IF(AND(Table2[[#This Row],[Tên hàng hóa]]&lt;&gt;0,D2490=""),SUM(OFFSET(Table2[[#This Row],[Thành tiền]],0,0,-COUNTIF(Table2[Số HĐ],Table2[[#This Row],[Số HĐ]]))),"")</f>
        <v/>
      </c>
      <c r="K2489" s="192"/>
      <c r="L24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89" s="194"/>
    </row>
    <row r="2490" spans="1:13" ht="35.1" customHeight="1" x14ac:dyDescent="0.2">
      <c r="A2490" s="187"/>
      <c r="B2490" s="188"/>
      <c r="C2490" s="189" t="str">
        <f t="shared" si="58"/>
        <v/>
      </c>
      <c r="D2490" s="190"/>
      <c r="E2490" s="191" t="str">
        <f>IF(Table2[[#This Row],[Tên hàng hóa]]&lt;&gt;0,VLOOKUP(Table2[[#This Row],[Tên hàng hóa]],Table1[[Tên hàng hóa]:[Quy cách]],2,0),"")</f>
        <v/>
      </c>
      <c r="F2490" s="191" t="str">
        <f>IF(Table2[[#This Row],[Tên hàng hóa]]&lt;&gt;0,VLOOKUP(Table2[[#This Row],[Tên hàng hóa]],Table1[[Tên hàng hóa]:[ĐVT]],3,0),"")</f>
        <v/>
      </c>
      <c r="G2490" s="192"/>
      <c r="H2490" s="192"/>
      <c r="I2490" s="193" t="str">
        <f>IF(Table2[[#This Row],[Số lượng]]&lt;&gt;0,Table2[[#This Row],[Số lượng]]*Table2[[#This Row],[Đơn giá mua]],"")</f>
        <v/>
      </c>
      <c r="J2490" s="193" t="str">
        <f ca="1">IF(AND(Table2[[#This Row],[Tên hàng hóa]]&lt;&gt;0,D2491=""),SUM(OFFSET(Table2[[#This Row],[Thành tiền]],0,0,-COUNTIF(Table2[Số HĐ],Table2[[#This Row],[Số HĐ]]))),"")</f>
        <v/>
      </c>
      <c r="K2490" s="192"/>
      <c r="L249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90" s="194"/>
    </row>
    <row r="2491" spans="1:13" ht="35.1" customHeight="1" x14ac:dyDescent="0.2">
      <c r="A2491" s="187"/>
      <c r="B2491" s="188"/>
      <c r="C2491" s="189" t="str">
        <f t="shared" si="58"/>
        <v/>
      </c>
      <c r="D2491" s="190"/>
      <c r="E2491" s="191" t="str">
        <f>IF(Table2[[#This Row],[Tên hàng hóa]]&lt;&gt;0,VLOOKUP(Table2[[#This Row],[Tên hàng hóa]],Table1[[Tên hàng hóa]:[Quy cách]],2,0),"")</f>
        <v/>
      </c>
      <c r="F2491" s="191" t="str">
        <f>IF(Table2[[#This Row],[Tên hàng hóa]]&lt;&gt;0,VLOOKUP(Table2[[#This Row],[Tên hàng hóa]],Table1[[Tên hàng hóa]:[ĐVT]],3,0),"")</f>
        <v/>
      </c>
      <c r="G2491" s="192"/>
      <c r="H2491" s="192"/>
      <c r="I2491" s="193" t="str">
        <f>IF(Table2[[#This Row],[Số lượng]]&lt;&gt;0,Table2[[#This Row],[Số lượng]]*Table2[[#This Row],[Đơn giá mua]],"")</f>
        <v/>
      </c>
      <c r="J2491" s="193" t="str">
        <f ca="1">IF(AND(Table2[[#This Row],[Tên hàng hóa]]&lt;&gt;0,D2492=""),SUM(OFFSET(Table2[[#This Row],[Thành tiền]],0,0,-COUNTIF(Table2[Số HĐ],Table2[[#This Row],[Số HĐ]]))),"")</f>
        <v/>
      </c>
      <c r="K2491" s="192"/>
      <c r="L24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91" s="194"/>
    </row>
    <row r="2492" spans="1:13" ht="35.1" customHeight="1" x14ac:dyDescent="0.2">
      <c r="A2492" s="187"/>
      <c r="B2492" s="188"/>
      <c r="C2492" s="189" t="str">
        <f t="shared" si="58"/>
        <v/>
      </c>
      <c r="D2492" s="190"/>
      <c r="E2492" s="191" t="str">
        <f>IF(Table2[[#This Row],[Tên hàng hóa]]&lt;&gt;0,VLOOKUP(Table2[[#This Row],[Tên hàng hóa]],Table1[[Tên hàng hóa]:[Quy cách]],2,0),"")</f>
        <v/>
      </c>
      <c r="F2492" s="191" t="str">
        <f>IF(Table2[[#This Row],[Tên hàng hóa]]&lt;&gt;0,VLOOKUP(Table2[[#This Row],[Tên hàng hóa]],Table1[[Tên hàng hóa]:[ĐVT]],3,0),"")</f>
        <v/>
      </c>
      <c r="G2492" s="192"/>
      <c r="H2492" s="192"/>
      <c r="I2492" s="193" t="str">
        <f>IF(Table2[[#This Row],[Số lượng]]&lt;&gt;0,Table2[[#This Row],[Số lượng]]*Table2[[#This Row],[Đơn giá mua]],"")</f>
        <v/>
      </c>
      <c r="J2492" s="193" t="str">
        <f ca="1">IF(AND(Table2[[#This Row],[Tên hàng hóa]]&lt;&gt;0,D2493=""),SUM(OFFSET(Table2[[#This Row],[Thành tiền]],0,0,-COUNTIF(Table2[Số HĐ],Table2[[#This Row],[Số HĐ]]))),"")</f>
        <v/>
      </c>
      <c r="K2492" s="192"/>
      <c r="L24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92" s="194"/>
    </row>
    <row r="2493" spans="1:13" ht="35.1" customHeight="1" x14ac:dyDescent="0.2">
      <c r="A2493" s="187"/>
      <c r="B2493" s="188"/>
      <c r="C2493" s="189" t="str">
        <f t="shared" si="58"/>
        <v/>
      </c>
      <c r="D2493" s="190"/>
      <c r="E2493" s="191" t="str">
        <f>IF(Table2[[#This Row],[Tên hàng hóa]]&lt;&gt;0,VLOOKUP(Table2[[#This Row],[Tên hàng hóa]],Table1[[Tên hàng hóa]:[Quy cách]],2,0),"")</f>
        <v/>
      </c>
      <c r="F2493" s="191" t="str">
        <f>IF(Table2[[#This Row],[Tên hàng hóa]]&lt;&gt;0,VLOOKUP(Table2[[#This Row],[Tên hàng hóa]],Table1[[Tên hàng hóa]:[ĐVT]],3,0),"")</f>
        <v/>
      </c>
      <c r="G2493" s="192"/>
      <c r="H2493" s="192"/>
      <c r="I2493" s="193" t="str">
        <f>IF(Table2[[#This Row],[Số lượng]]&lt;&gt;0,Table2[[#This Row],[Số lượng]]*Table2[[#This Row],[Đơn giá mua]],"")</f>
        <v/>
      </c>
      <c r="J2493" s="193" t="str">
        <f ca="1">IF(AND(Table2[[#This Row],[Tên hàng hóa]]&lt;&gt;0,D2494=""),SUM(OFFSET(Table2[[#This Row],[Thành tiền]],0,0,-COUNTIF(Table2[Số HĐ],Table2[[#This Row],[Số HĐ]]))),"")</f>
        <v/>
      </c>
      <c r="K2493" s="192"/>
      <c r="L24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93" s="194"/>
    </row>
    <row r="2494" spans="1:13" ht="35.1" customHeight="1" x14ac:dyDescent="0.2">
      <c r="A2494" s="187"/>
      <c r="B2494" s="188"/>
      <c r="C2494" s="189" t="str">
        <f t="shared" si="58"/>
        <v/>
      </c>
      <c r="D2494" s="190"/>
      <c r="E2494" s="191" t="str">
        <f>IF(Table2[[#This Row],[Tên hàng hóa]]&lt;&gt;0,VLOOKUP(Table2[[#This Row],[Tên hàng hóa]],Table1[[Tên hàng hóa]:[Quy cách]],2,0),"")</f>
        <v/>
      </c>
      <c r="F2494" s="191" t="str">
        <f>IF(Table2[[#This Row],[Tên hàng hóa]]&lt;&gt;0,VLOOKUP(Table2[[#This Row],[Tên hàng hóa]],Table1[[Tên hàng hóa]:[ĐVT]],3,0),"")</f>
        <v/>
      </c>
      <c r="G2494" s="192"/>
      <c r="H2494" s="192"/>
      <c r="I2494" s="193" t="str">
        <f>IF(Table2[[#This Row],[Số lượng]]&lt;&gt;0,Table2[[#This Row],[Số lượng]]*Table2[[#This Row],[Đơn giá mua]],"")</f>
        <v/>
      </c>
      <c r="J2494" s="193" t="str">
        <f ca="1">IF(AND(Table2[[#This Row],[Tên hàng hóa]]&lt;&gt;0,D2495=""),SUM(OFFSET(Table2[[#This Row],[Thành tiền]],0,0,-COUNTIF(Table2[Số HĐ],Table2[[#This Row],[Số HĐ]]))),"")</f>
        <v/>
      </c>
      <c r="K2494" s="192"/>
      <c r="L24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94" s="194"/>
    </row>
    <row r="2495" spans="1:13" ht="35.1" customHeight="1" x14ac:dyDescent="0.2">
      <c r="A2495" s="187"/>
      <c r="B2495" s="188"/>
      <c r="C2495" s="189" t="str">
        <f t="shared" si="58"/>
        <v/>
      </c>
      <c r="D2495" s="190"/>
      <c r="E2495" s="191" t="str">
        <f>IF(Table2[[#This Row],[Tên hàng hóa]]&lt;&gt;0,VLOOKUP(Table2[[#This Row],[Tên hàng hóa]],Table1[[Tên hàng hóa]:[Quy cách]],2,0),"")</f>
        <v/>
      </c>
      <c r="F2495" s="191" t="str">
        <f>IF(Table2[[#This Row],[Tên hàng hóa]]&lt;&gt;0,VLOOKUP(Table2[[#This Row],[Tên hàng hóa]],Table1[[Tên hàng hóa]:[ĐVT]],3,0),"")</f>
        <v/>
      </c>
      <c r="G2495" s="192"/>
      <c r="H2495" s="192"/>
      <c r="I2495" s="193" t="str">
        <f>IF(Table2[[#This Row],[Số lượng]]&lt;&gt;0,Table2[[#This Row],[Số lượng]]*Table2[[#This Row],[Đơn giá mua]],"")</f>
        <v/>
      </c>
      <c r="J2495" s="193" t="str">
        <f ca="1">IF(AND(Table2[[#This Row],[Tên hàng hóa]]&lt;&gt;0,D2496=""),SUM(OFFSET(Table2[[#This Row],[Thành tiền]],0,0,-COUNTIF(Table2[Số HĐ],Table2[[#This Row],[Số HĐ]]))),"")</f>
        <v/>
      </c>
      <c r="K2495" s="192"/>
      <c r="L24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95" s="194"/>
    </row>
    <row r="2496" spans="1:13" ht="35.1" customHeight="1" x14ac:dyDescent="0.2">
      <c r="A2496" s="187"/>
      <c r="B2496" s="188"/>
      <c r="C2496" s="189" t="str">
        <f t="shared" si="58"/>
        <v/>
      </c>
      <c r="D2496" s="190"/>
      <c r="E2496" s="191" t="str">
        <f>IF(Table2[[#This Row],[Tên hàng hóa]]&lt;&gt;0,VLOOKUP(Table2[[#This Row],[Tên hàng hóa]],Table1[[Tên hàng hóa]:[Quy cách]],2,0),"")</f>
        <v/>
      </c>
      <c r="F2496" s="191" t="str">
        <f>IF(Table2[[#This Row],[Tên hàng hóa]]&lt;&gt;0,VLOOKUP(Table2[[#This Row],[Tên hàng hóa]],Table1[[Tên hàng hóa]:[ĐVT]],3,0),"")</f>
        <v/>
      </c>
      <c r="G2496" s="192"/>
      <c r="H2496" s="192"/>
      <c r="I2496" s="193" t="str">
        <f>IF(Table2[[#This Row],[Số lượng]]&lt;&gt;0,Table2[[#This Row],[Số lượng]]*Table2[[#This Row],[Đơn giá mua]],"")</f>
        <v/>
      </c>
      <c r="J2496" s="193" t="str">
        <f ca="1">IF(AND(Table2[[#This Row],[Tên hàng hóa]]&lt;&gt;0,D2497=""),SUM(OFFSET(Table2[[#This Row],[Thành tiền]],0,0,-COUNTIF(Table2[Số HĐ],Table2[[#This Row],[Số HĐ]]))),"")</f>
        <v/>
      </c>
      <c r="K2496" s="192"/>
      <c r="L24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96" s="194"/>
    </row>
    <row r="2497" spans="1:13" ht="35.1" customHeight="1" x14ac:dyDescent="0.2">
      <c r="A2497" s="187"/>
      <c r="B2497" s="188"/>
      <c r="C2497" s="189" t="str">
        <f t="shared" si="58"/>
        <v/>
      </c>
      <c r="D2497" s="190"/>
      <c r="E2497" s="191" t="str">
        <f>IF(Table2[[#This Row],[Tên hàng hóa]]&lt;&gt;0,VLOOKUP(Table2[[#This Row],[Tên hàng hóa]],Table1[[Tên hàng hóa]:[Quy cách]],2,0),"")</f>
        <v/>
      </c>
      <c r="F2497" s="191" t="str">
        <f>IF(Table2[[#This Row],[Tên hàng hóa]]&lt;&gt;0,VLOOKUP(Table2[[#This Row],[Tên hàng hóa]],Table1[[Tên hàng hóa]:[ĐVT]],3,0),"")</f>
        <v/>
      </c>
      <c r="G2497" s="192"/>
      <c r="H2497" s="192"/>
      <c r="I2497" s="193" t="str">
        <f>IF(Table2[[#This Row],[Số lượng]]&lt;&gt;0,Table2[[#This Row],[Số lượng]]*Table2[[#This Row],[Đơn giá mua]],"")</f>
        <v/>
      </c>
      <c r="J2497" s="193" t="str">
        <f ca="1">IF(AND(Table2[[#This Row],[Tên hàng hóa]]&lt;&gt;0,D2498=""),SUM(OFFSET(Table2[[#This Row],[Thành tiền]],0,0,-COUNTIF(Table2[Số HĐ],Table2[[#This Row],[Số HĐ]]))),"")</f>
        <v/>
      </c>
      <c r="K2497" s="192"/>
      <c r="L24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97" s="194"/>
    </row>
    <row r="2498" spans="1:13" ht="35.1" customHeight="1" x14ac:dyDescent="0.2">
      <c r="A2498" s="187"/>
      <c r="B2498" s="188"/>
      <c r="C2498" s="189" t="str">
        <f t="shared" si="58"/>
        <v/>
      </c>
      <c r="D2498" s="190"/>
      <c r="E2498" s="191" t="str">
        <f>IF(Table2[[#This Row],[Tên hàng hóa]]&lt;&gt;0,VLOOKUP(Table2[[#This Row],[Tên hàng hóa]],Table1[[Tên hàng hóa]:[Quy cách]],2,0),"")</f>
        <v/>
      </c>
      <c r="F2498" s="191" t="str">
        <f>IF(Table2[[#This Row],[Tên hàng hóa]]&lt;&gt;0,VLOOKUP(Table2[[#This Row],[Tên hàng hóa]],Table1[[Tên hàng hóa]:[ĐVT]],3,0),"")</f>
        <v/>
      </c>
      <c r="G2498" s="192"/>
      <c r="H2498" s="192"/>
      <c r="I2498" s="193" t="str">
        <f>IF(Table2[[#This Row],[Số lượng]]&lt;&gt;0,Table2[[#This Row],[Số lượng]]*Table2[[#This Row],[Đơn giá mua]],"")</f>
        <v/>
      </c>
      <c r="J2498" s="193" t="str">
        <f ca="1">IF(AND(Table2[[#This Row],[Tên hàng hóa]]&lt;&gt;0,D2499=""),SUM(OFFSET(Table2[[#This Row],[Thành tiền]],0,0,-COUNTIF(Table2[Số HĐ],Table2[[#This Row],[Số HĐ]]))),"")</f>
        <v/>
      </c>
      <c r="K2498" s="192"/>
      <c r="L24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98" s="194"/>
    </row>
    <row r="2499" spans="1:13" ht="35.1" customHeight="1" x14ac:dyDescent="0.2">
      <c r="A2499" s="187"/>
      <c r="B2499" s="188"/>
      <c r="C2499" s="189" t="str">
        <f t="shared" si="58"/>
        <v/>
      </c>
      <c r="D2499" s="190"/>
      <c r="E2499" s="191" t="str">
        <f>IF(Table2[[#This Row],[Tên hàng hóa]]&lt;&gt;0,VLOOKUP(Table2[[#This Row],[Tên hàng hóa]],Table1[[Tên hàng hóa]:[Quy cách]],2,0),"")</f>
        <v/>
      </c>
      <c r="F2499" s="191" t="str">
        <f>IF(Table2[[#This Row],[Tên hàng hóa]]&lt;&gt;0,VLOOKUP(Table2[[#This Row],[Tên hàng hóa]],Table1[[Tên hàng hóa]:[ĐVT]],3,0),"")</f>
        <v/>
      </c>
      <c r="G2499" s="192"/>
      <c r="H2499" s="192"/>
      <c r="I2499" s="193" t="str">
        <f>IF(Table2[[#This Row],[Số lượng]]&lt;&gt;0,Table2[[#This Row],[Số lượng]]*Table2[[#This Row],[Đơn giá mua]],"")</f>
        <v/>
      </c>
      <c r="J2499" s="193" t="str">
        <f ca="1">IF(AND(Table2[[#This Row],[Tên hàng hóa]]&lt;&gt;0,D2500=""),SUM(OFFSET(Table2[[#This Row],[Thành tiền]],0,0,-COUNTIF(Table2[Số HĐ],Table2[[#This Row],[Số HĐ]]))),"")</f>
        <v/>
      </c>
      <c r="K2499" s="192"/>
      <c r="L24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499" s="194"/>
    </row>
    <row r="2500" spans="1:13" ht="35.1" customHeight="1" x14ac:dyDescent="0.2">
      <c r="A2500" s="187"/>
      <c r="B2500" s="188"/>
      <c r="C2500" s="189" t="str">
        <f t="shared" si="58"/>
        <v/>
      </c>
      <c r="D2500" s="190"/>
      <c r="E2500" s="191" t="str">
        <f>IF(Table2[[#This Row],[Tên hàng hóa]]&lt;&gt;0,VLOOKUP(Table2[[#This Row],[Tên hàng hóa]],Table1[[Tên hàng hóa]:[Quy cách]],2,0),"")</f>
        <v/>
      </c>
      <c r="F2500" s="191" t="str">
        <f>IF(Table2[[#This Row],[Tên hàng hóa]]&lt;&gt;0,VLOOKUP(Table2[[#This Row],[Tên hàng hóa]],Table1[[Tên hàng hóa]:[ĐVT]],3,0),"")</f>
        <v/>
      </c>
      <c r="G2500" s="192"/>
      <c r="H2500" s="192"/>
      <c r="I2500" s="193" t="str">
        <f>IF(Table2[[#This Row],[Số lượng]]&lt;&gt;0,Table2[[#This Row],[Số lượng]]*Table2[[#This Row],[Đơn giá mua]],"")</f>
        <v/>
      </c>
      <c r="J2500" s="193" t="str">
        <f ca="1">IF(AND(Table2[[#This Row],[Tên hàng hóa]]&lt;&gt;0,D2501=""),SUM(OFFSET(Table2[[#This Row],[Thành tiền]],0,0,-COUNTIF(Table2[Số HĐ],Table2[[#This Row],[Số HĐ]]))),"")</f>
        <v/>
      </c>
      <c r="K2500" s="192"/>
      <c r="L25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00" s="194"/>
    </row>
    <row r="2501" spans="1:13" ht="35.1" customHeight="1" x14ac:dyDescent="0.2">
      <c r="A2501" s="187"/>
      <c r="B2501" s="188"/>
      <c r="C2501" s="189" t="str">
        <f t="shared" si="58"/>
        <v/>
      </c>
      <c r="D2501" s="190"/>
      <c r="E2501" s="191" t="str">
        <f>IF(Table2[[#This Row],[Tên hàng hóa]]&lt;&gt;0,VLOOKUP(Table2[[#This Row],[Tên hàng hóa]],Table1[[Tên hàng hóa]:[Quy cách]],2,0),"")</f>
        <v/>
      </c>
      <c r="F2501" s="191" t="str">
        <f>IF(Table2[[#This Row],[Tên hàng hóa]]&lt;&gt;0,VLOOKUP(Table2[[#This Row],[Tên hàng hóa]],Table1[[Tên hàng hóa]:[ĐVT]],3,0),"")</f>
        <v/>
      </c>
      <c r="G2501" s="192"/>
      <c r="H2501" s="192"/>
      <c r="I2501" s="193" t="str">
        <f>IF(Table2[[#This Row],[Số lượng]]&lt;&gt;0,Table2[[#This Row],[Số lượng]]*Table2[[#This Row],[Đơn giá mua]],"")</f>
        <v/>
      </c>
      <c r="J2501" s="193" t="str">
        <f ca="1">IF(AND(Table2[[#This Row],[Tên hàng hóa]]&lt;&gt;0,D2502=""),SUM(OFFSET(Table2[[#This Row],[Thành tiền]],0,0,-COUNTIF(Table2[Số HĐ],Table2[[#This Row],[Số HĐ]]))),"")</f>
        <v/>
      </c>
      <c r="K2501" s="192"/>
      <c r="L25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01" s="194"/>
    </row>
    <row r="2502" spans="1:13" ht="35.1" customHeight="1" x14ac:dyDescent="0.2">
      <c r="A2502" s="187"/>
      <c r="B2502" s="188"/>
      <c r="C2502" s="189" t="str">
        <f t="shared" si="58"/>
        <v/>
      </c>
      <c r="D2502" s="190"/>
      <c r="E2502" s="191" t="str">
        <f>IF(Table2[[#This Row],[Tên hàng hóa]]&lt;&gt;0,VLOOKUP(Table2[[#This Row],[Tên hàng hóa]],Table1[[Tên hàng hóa]:[Quy cách]],2,0),"")</f>
        <v/>
      </c>
      <c r="F2502" s="191" t="str">
        <f>IF(Table2[[#This Row],[Tên hàng hóa]]&lt;&gt;0,VLOOKUP(Table2[[#This Row],[Tên hàng hóa]],Table1[[Tên hàng hóa]:[ĐVT]],3,0),"")</f>
        <v/>
      </c>
      <c r="G2502" s="192"/>
      <c r="H2502" s="192"/>
      <c r="I2502" s="193" t="str">
        <f>IF(Table2[[#This Row],[Số lượng]]&lt;&gt;0,Table2[[#This Row],[Số lượng]]*Table2[[#This Row],[Đơn giá mua]],"")</f>
        <v/>
      </c>
      <c r="J2502" s="193" t="str">
        <f ca="1">IF(AND(Table2[[#This Row],[Tên hàng hóa]]&lt;&gt;0,D2503=""),SUM(OFFSET(Table2[[#This Row],[Thành tiền]],0,0,-COUNTIF(Table2[Số HĐ],Table2[[#This Row],[Số HĐ]]))),"")</f>
        <v/>
      </c>
      <c r="K2502" s="192"/>
      <c r="L25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02" s="194"/>
    </row>
    <row r="2503" spans="1:13" ht="35.1" customHeight="1" x14ac:dyDescent="0.2">
      <c r="A2503" s="187"/>
      <c r="B2503" s="188"/>
      <c r="C2503" s="189" t="str">
        <f t="shared" si="58"/>
        <v/>
      </c>
      <c r="D2503" s="190"/>
      <c r="E2503" s="191" t="str">
        <f>IF(Table2[[#This Row],[Tên hàng hóa]]&lt;&gt;0,VLOOKUP(Table2[[#This Row],[Tên hàng hóa]],Table1[[Tên hàng hóa]:[Quy cách]],2,0),"")</f>
        <v/>
      </c>
      <c r="F2503" s="191" t="str">
        <f>IF(Table2[[#This Row],[Tên hàng hóa]]&lt;&gt;0,VLOOKUP(Table2[[#This Row],[Tên hàng hóa]],Table1[[Tên hàng hóa]:[ĐVT]],3,0),"")</f>
        <v/>
      </c>
      <c r="G2503" s="192"/>
      <c r="H2503" s="192"/>
      <c r="I2503" s="193" t="str">
        <f>IF(Table2[[#This Row],[Số lượng]]&lt;&gt;0,Table2[[#This Row],[Số lượng]]*Table2[[#This Row],[Đơn giá mua]],"")</f>
        <v/>
      </c>
      <c r="J2503" s="193" t="str">
        <f ca="1">IF(AND(Table2[[#This Row],[Tên hàng hóa]]&lt;&gt;0,D2504=""),SUM(OFFSET(Table2[[#This Row],[Thành tiền]],0,0,-COUNTIF(Table2[Số HĐ],Table2[[#This Row],[Số HĐ]]))),"")</f>
        <v/>
      </c>
      <c r="K2503" s="192"/>
      <c r="L25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03" s="194"/>
    </row>
    <row r="2504" spans="1:13" ht="35.1" customHeight="1" x14ac:dyDescent="0.2">
      <c r="A2504" s="187"/>
      <c r="B2504" s="188"/>
      <c r="C2504" s="189" t="str">
        <f t="shared" si="58"/>
        <v/>
      </c>
      <c r="D2504" s="190"/>
      <c r="E2504" s="191" t="str">
        <f>IF(Table2[[#This Row],[Tên hàng hóa]]&lt;&gt;0,VLOOKUP(Table2[[#This Row],[Tên hàng hóa]],Table1[[Tên hàng hóa]:[Quy cách]],2,0),"")</f>
        <v/>
      </c>
      <c r="F2504" s="191" t="str">
        <f>IF(Table2[[#This Row],[Tên hàng hóa]]&lt;&gt;0,VLOOKUP(Table2[[#This Row],[Tên hàng hóa]],Table1[[Tên hàng hóa]:[ĐVT]],3,0),"")</f>
        <v/>
      </c>
      <c r="G2504" s="192"/>
      <c r="H2504" s="192"/>
      <c r="I2504" s="193" t="str">
        <f>IF(Table2[[#This Row],[Số lượng]]&lt;&gt;0,Table2[[#This Row],[Số lượng]]*Table2[[#This Row],[Đơn giá mua]],"")</f>
        <v/>
      </c>
      <c r="J2504" s="193" t="str">
        <f ca="1">IF(AND(Table2[[#This Row],[Tên hàng hóa]]&lt;&gt;0,D2505=""),SUM(OFFSET(Table2[[#This Row],[Thành tiền]],0,0,-COUNTIF(Table2[Số HĐ],Table2[[#This Row],[Số HĐ]]))),"")</f>
        <v/>
      </c>
      <c r="K2504" s="192"/>
      <c r="L25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04" s="194"/>
    </row>
    <row r="2505" spans="1:13" ht="35.1" customHeight="1" x14ac:dyDescent="0.2">
      <c r="A2505" s="187"/>
      <c r="B2505" s="188"/>
      <c r="C2505" s="189" t="str">
        <f t="shared" si="58"/>
        <v/>
      </c>
      <c r="D2505" s="190"/>
      <c r="E2505" s="191" t="str">
        <f>IF(Table2[[#This Row],[Tên hàng hóa]]&lt;&gt;0,VLOOKUP(Table2[[#This Row],[Tên hàng hóa]],Table1[[Tên hàng hóa]:[Quy cách]],2,0),"")</f>
        <v/>
      </c>
      <c r="F2505" s="191" t="str">
        <f>IF(Table2[[#This Row],[Tên hàng hóa]]&lt;&gt;0,VLOOKUP(Table2[[#This Row],[Tên hàng hóa]],Table1[[Tên hàng hóa]:[ĐVT]],3,0),"")</f>
        <v/>
      </c>
      <c r="G2505" s="192"/>
      <c r="H2505" s="192"/>
      <c r="I2505" s="193" t="str">
        <f>IF(Table2[[#This Row],[Số lượng]]&lt;&gt;0,Table2[[#This Row],[Số lượng]]*Table2[[#This Row],[Đơn giá mua]],"")</f>
        <v/>
      </c>
      <c r="J2505" s="193" t="str">
        <f ca="1">IF(AND(Table2[[#This Row],[Tên hàng hóa]]&lt;&gt;0,D2506=""),SUM(OFFSET(Table2[[#This Row],[Thành tiền]],0,0,-COUNTIF(Table2[Số HĐ],Table2[[#This Row],[Số HĐ]]))),"")</f>
        <v/>
      </c>
      <c r="K2505" s="192"/>
      <c r="L25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05" s="194"/>
    </row>
    <row r="2506" spans="1:13" ht="35.1" customHeight="1" x14ac:dyDescent="0.2">
      <c r="A2506" s="187"/>
      <c r="B2506" s="188"/>
      <c r="C2506" s="189" t="str">
        <f t="shared" si="58"/>
        <v/>
      </c>
      <c r="D2506" s="190"/>
      <c r="E2506" s="191" t="str">
        <f>IF(Table2[[#This Row],[Tên hàng hóa]]&lt;&gt;0,VLOOKUP(Table2[[#This Row],[Tên hàng hóa]],Table1[[Tên hàng hóa]:[Quy cách]],2,0),"")</f>
        <v/>
      </c>
      <c r="F2506" s="191" t="str">
        <f>IF(Table2[[#This Row],[Tên hàng hóa]]&lt;&gt;0,VLOOKUP(Table2[[#This Row],[Tên hàng hóa]],Table1[[Tên hàng hóa]:[ĐVT]],3,0),"")</f>
        <v/>
      </c>
      <c r="G2506" s="192"/>
      <c r="H2506" s="192"/>
      <c r="I2506" s="193" t="str">
        <f>IF(Table2[[#This Row],[Số lượng]]&lt;&gt;0,Table2[[#This Row],[Số lượng]]*Table2[[#This Row],[Đơn giá mua]],"")</f>
        <v/>
      </c>
      <c r="J2506" s="193" t="str">
        <f ca="1">IF(AND(Table2[[#This Row],[Tên hàng hóa]]&lt;&gt;0,D2507=""),SUM(OFFSET(Table2[[#This Row],[Thành tiền]],0,0,-COUNTIF(Table2[Số HĐ],Table2[[#This Row],[Số HĐ]]))),"")</f>
        <v/>
      </c>
      <c r="K2506" s="192"/>
      <c r="L25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06" s="194"/>
    </row>
    <row r="2507" spans="1:13" ht="35.1" customHeight="1" x14ac:dyDescent="0.2">
      <c r="A2507" s="187"/>
      <c r="B2507" s="188"/>
      <c r="C2507" s="189" t="str">
        <f t="shared" si="58"/>
        <v/>
      </c>
      <c r="D2507" s="190"/>
      <c r="E2507" s="191" t="str">
        <f>IF(Table2[[#This Row],[Tên hàng hóa]]&lt;&gt;0,VLOOKUP(Table2[[#This Row],[Tên hàng hóa]],Table1[[Tên hàng hóa]:[Quy cách]],2,0),"")</f>
        <v/>
      </c>
      <c r="F2507" s="191" t="str">
        <f>IF(Table2[[#This Row],[Tên hàng hóa]]&lt;&gt;0,VLOOKUP(Table2[[#This Row],[Tên hàng hóa]],Table1[[Tên hàng hóa]:[ĐVT]],3,0),"")</f>
        <v/>
      </c>
      <c r="G2507" s="192"/>
      <c r="H2507" s="192"/>
      <c r="I2507" s="193" t="str">
        <f>IF(Table2[[#This Row],[Số lượng]]&lt;&gt;0,Table2[[#This Row],[Số lượng]]*Table2[[#This Row],[Đơn giá mua]],"")</f>
        <v/>
      </c>
      <c r="J2507" s="193" t="str">
        <f ca="1">IF(AND(Table2[[#This Row],[Tên hàng hóa]]&lt;&gt;0,D2508=""),SUM(OFFSET(Table2[[#This Row],[Thành tiền]],0,0,-COUNTIF(Table2[Số HĐ],Table2[[#This Row],[Số HĐ]]))),"")</f>
        <v/>
      </c>
      <c r="K2507" s="192"/>
      <c r="L250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07" s="194"/>
    </row>
    <row r="2508" spans="1:13" ht="35.1" customHeight="1" x14ac:dyDescent="0.2">
      <c r="A2508" s="187"/>
      <c r="B2508" s="188"/>
      <c r="C2508" s="189" t="str">
        <f t="shared" si="58"/>
        <v/>
      </c>
      <c r="D2508" s="190"/>
      <c r="E2508" s="191" t="str">
        <f>IF(Table2[[#This Row],[Tên hàng hóa]]&lt;&gt;0,VLOOKUP(Table2[[#This Row],[Tên hàng hóa]],Table1[[Tên hàng hóa]:[Quy cách]],2,0),"")</f>
        <v/>
      </c>
      <c r="F2508" s="191" t="str">
        <f>IF(Table2[[#This Row],[Tên hàng hóa]]&lt;&gt;0,VLOOKUP(Table2[[#This Row],[Tên hàng hóa]],Table1[[Tên hàng hóa]:[ĐVT]],3,0),"")</f>
        <v/>
      </c>
      <c r="G2508" s="192"/>
      <c r="H2508" s="192"/>
      <c r="I2508" s="193" t="str">
        <f>IF(Table2[[#This Row],[Số lượng]]&lt;&gt;0,Table2[[#This Row],[Số lượng]]*Table2[[#This Row],[Đơn giá mua]],"")</f>
        <v/>
      </c>
      <c r="J2508" s="193" t="str">
        <f ca="1">IF(AND(Table2[[#This Row],[Tên hàng hóa]]&lt;&gt;0,D2509=""),SUM(OFFSET(Table2[[#This Row],[Thành tiền]],0,0,-COUNTIF(Table2[Số HĐ],Table2[[#This Row],[Số HĐ]]))),"")</f>
        <v/>
      </c>
      <c r="K2508" s="192"/>
      <c r="L25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08" s="194"/>
    </row>
    <row r="2509" spans="1:13" ht="35.1" customHeight="1" x14ac:dyDescent="0.2">
      <c r="A2509" s="187"/>
      <c r="B2509" s="188"/>
      <c r="C2509" s="189" t="str">
        <f t="shared" si="58"/>
        <v/>
      </c>
      <c r="D2509" s="190"/>
      <c r="E2509" s="191" t="str">
        <f>IF(Table2[[#This Row],[Tên hàng hóa]]&lt;&gt;0,VLOOKUP(Table2[[#This Row],[Tên hàng hóa]],Table1[[Tên hàng hóa]:[Quy cách]],2,0),"")</f>
        <v/>
      </c>
      <c r="F2509" s="191" t="str">
        <f>IF(Table2[[#This Row],[Tên hàng hóa]]&lt;&gt;0,VLOOKUP(Table2[[#This Row],[Tên hàng hóa]],Table1[[Tên hàng hóa]:[ĐVT]],3,0),"")</f>
        <v/>
      </c>
      <c r="G2509" s="192"/>
      <c r="H2509" s="192"/>
      <c r="I2509" s="193" t="str">
        <f>IF(Table2[[#This Row],[Số lượng]]&lt;&gt;0,Table2[[#This Row],[Số lượng]]*Table2[[#This Row],[Đơn giá mua]],"")</f>
        <v/>
      </c>
      <c r="J2509" s="193" t="str">
        <f ca="1">IF(AND(Table2[[#This Row],[Tên hàng hóa]]&lt;&gt;0,D2510=""),SUM(OFFSET(Table2[[#This Row],[Thành tiền]],0,0,-COUNTIF(Table2[Số HĐ],Table2[[#This Row],[Số HĐ]]))),"")</f>
        <v/>
      </c>
      <c r="K2509" s="192"/>
      <c r="L25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09" s="194"/>
    </row>
    <row r="2510" spans="1:13" ht="35.1" customHeight="1" x14ac:dyDescent="0.2">
      <c r="A2510" s="187"/>
      <c r="B2510" s="188"/>
      <c r="C2510" s="189" t="str">
        <f t="shared" si="58"/>
        <v/>
      </c>
      <c r="D2510" s="190"/>
      <c r="E2510" s="191" t="str">
        <f>IF(Table2[[#This Row],[Tên hàng hóa]]&lt;&gt;0,VLOOKUP(Table2[[#This Row],[Tên hàng hóa]],Table1[[Tên hàng hóa]:[Quy cách]],2,0),"")</f>
        <v/>
      </c>
      <c r="F2510" s="191" t="str">
        <f>IF(Table2[[#This Row],[Tên hàng hóa]]&lt;&gt;0,VLOOKUP(Table2[[#This Row],[Tên hàng hóa]],Table1[[Tên hàng hóa]:[ĐVT]],3,0),"")</f>
        <v/>
      </c>
      <c r="G2510" s="192"/>
      <c r="H2510" s="192"/>
      <c r="I2510" s="193" t="str">
        <f>IF(Table2[[#This Row],[Số lượng]]&lt;&gt;0,Table2[[#This Row],[Số lượng]]*Table2[[#This Row],[Đơn giá mua]],"")</f>
        <v/>
      </c>
      <c r="J2510" s="193" t="str">
        <f ca="1">IF(AND(Table2[[#This Row],[Tên hàng hóa]]&lt;&gt;0,D2511=""),SUM(OFFSET(Table2[[#This Row],[Thành tiền]],0,0,-COUNTIF(Table2[Số HĐ],Table2[[#This Row],[Số HĐ]]))),"")</f>
        <v/>
      </c>
      <c r="K2510" s="192"/>
      <c r="L25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10" s="194"/>
    </row>
    <row r="2511" spans="1:13" ht="35.1" customHeight="1" x14ac:dyDescent="0.2">
      <c r="A2511" s="187"/>
      <c r="B2511" s="188"/>
      <c r="C2511" s="189" t="str">
        <f t="shared" si="58"/>
        <v/>
      </c>
      <c r="D2511" s="190"/>
      <c r="E2511" s="191" t="str">
        <f>IF(Table2[[#This Row],[Tên hàng hóa]]&lt;&gt;0,VLOOKUP(Table2[[#This Row],[Tên hàng hóa]],Table1[[Tên hàng hóa]:[Quy cách]],2,0),"")</f>
        <v/>
      </c>
      <c r="F2511" s="191" t="str">
        <f>IF(Table2[[#This Row],[Tên hàng hóa]]&lt;&gt;0,VLOOKUP(Table2[[#This Row],[Tên hàng hóa]],Table1[[Tên hàng hóa]:[ĐVT]],3,0),"")</f>
        <v/>
      </c>
      <c r="G2511" s="192"/>
      <c r="H2511" s="192"/>
      <c r="I2511" s="193" t="str">
        <f>IF(Table2[[#This Row],[Số lượng]]&lt;&gt;0,Table2[[#This Row],[Số lượng]]*Table2[[#This Row],[Đơn giá mua]],"")</f>
        <v/>
      </c>
      <c r="J2511" s="193" t="str">
        <f ca="1">IF(AND(Table2[[#This Row],[Tên hàng hóa]]&lt;&gt;0,D2512=""),SUM(OFFSET(Table2[[#This Row],[Thành tiền]],0,0,-COUNTIF(Table2[Số HĐ],Table2[[#This Row],[Số HĐ]]))),"")</f>
        <v/>
      </c>
      <c r="K2511" s="192"/>
      <c r="L251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11" s="194"/>
    </row>
    <row r="2512" spans="1:13" ht="35.1" customHeight="1" x14ac:dyDescent="0.2">
      <c r="A2512" s="187"/>
      <c r="B2512" s="188"/>
      <c r="C2512" s="189" t="str">
        <f t="shared" si="58"/>
        <v/>
      </c>
      <c r="D2512" s="190"/>
      <c r="E2512" s="191" t="str">
        <f>IF(Table2[[#This Row],[Tên hàng hóa]]&lt;&gt;0,VLOOKUP(Table2[[#This Row],[Tên hàng hóa]],Table1[[Tên hàng hóa]:[Quy cách]],2,0),"")</f>
        <v/>
      </c>
      <c r="F2512" s="191" t="str">
        <f>IF(Table2[[#This Row],[Tên hàng hóa]]&lt;&gt;0,VLOOKUP(Table2[[#This Row],[Tên hàng hóa]],Table1[[Tên hàng hóa]:[ĐVT]],3,0),"")</f>
        <v/>
      </c>
      <c r="G2512" s="192"/>
      <c r="H2512" s="192"/>
      <c r="I2512" s="193" t="str">
        <f>IF(Table2[[#This Row],[Số lượng]]&lt;&gt;0,Table2[[#This Row],[Số lượng]]*Table2[[#This Row],[Đơn giá mua]],"")</f>
        <v/>
      </c>
      <c r="J2512" s="193" t="str">
        <f ca="1">IF(AND(Table2[[#This Row],[Tên hàng hóa]]&lt;&gt;0,D2513=""),SUM(OFFSET(Table2[[#This Row],[Thành tiền]],0,0,-COUNTIF(Table2[Số HĐ],Table2[[#This Row],[Số HĐ]]))),"")</f>
        <v/>
      </c>
      <c r="K2512" s="192"/>
      <c r="L25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12" s="194"/>
    </row>
    <row r="2513" spans="1:13" ht="35.1" customHeight="1" x14ac:dyDescent="0.2">
      <c r="A2513" s="187"/>
      <c r="B2513" s="188"/>
      <c r="C2513" s="189" t="str">
        <f t="shared" si="58"/>
        <v/>
      </c>
      <c r="D2513" s="190"/>
      <c r="E2513" s="191" t="str">
        <f>IF(Table2[[#This Row],[Tên hàng hóa]]&lt;&gt;0,VLOOKUP(Table2[[#This Row],[Tên hàng hóa]],Table1[[Tên hàng hóa]:[Quy cách]],2,0),"")</f>
        <v/>
      </c>
      <c r="F2513" s="191" t="str">
        <f>IF(Table2[[#This Row],[Tên hàng hóa]]&lt;&gt;0,VLOOKUP(Table2[[#This Row],[Tên hàng hóa]],Table1[[Tên hàng hóa]:[ĐVT]],3,0),"")</f>
        <v/>
      </c>
      <c r="G2513" s="192"/>
      <c r="H2513" s="192"/>
      <c r="I2513" s="193" t="str">
        <f>IF(Table2[[#This Row],[Số lượng]]&lt;&gt;0,Table2[[#This Row],[Số lượng]]*Table2[[#This Row],[Đơn giá mua]],"")</f>
        <v/>
      </c>
      <c r="J2513" s="193" t="str">
        <f ca="1">IF(AND(Table2[[#This Row],[Tên hàng hóa]]&lt;&gt;0,D2514=""),SUM(OFFSET(Table2[[#This Row],[Thành tiền]],0,0,-COUNTIF(Table2[Số HĐ],Table2[[#This Row],[Số HĐ]]))),"")</f>
        <v/>
      </c>
      <c r="K2513" s="192"/>
      <c r="L25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13" s="194"/>
    </row>
    <row r="2514" spans="1:13" ht="35.1" customHeight="1" x14ac:dyDescent="0.2">
      <c r="A2514" s="187"/>
      <c r="B2514" s="188"/>
      <c r="C2514" s="189" t="str">
        <f t="shared" si="58"/>
        <v/>
      </c>
      <c r="D2514" s="190"/>
      <c r="E2514" s="191" t="str">
        <f>IF(Table2[[#This Row],[Tên hàng hóa]]&lt;&gt;0,VLOOKUP(Table2[[#This Row],[Tên hàng hóa]],Table1[[Tên hàng hóa]:[Quy cách]],2,0),"")</f>
        <v/>
      </c>
      <c r="F2514" s="191" t="str">
        <f>IF(Table2[[#This Row],[Tên hàng hóa]]&lt;&gt;0,VLOOKUP(Table2[[#This Row],[Tên hàng hóa]],Table1[[Tên hàng hóa]:[ĐVT]],3,0),"")</f>
        <v/>
      </c>
      <c r="G2514" s="192"/>
      <c r="H2514" s="192"/>
      <c r="I2514" s="193" t="str">
        <f>IF(Table2[[#This Row],[Số lượng]]&lt;&gt;0,Table2[[#This Row],[Số lượng]]*Table2[[#This Row],[Đơn giá mua]],"")</f>
        <v/>
      </c>
      <c r="J2514" s="193" t="str">
        <f ca="1">IF(AND(Table2[[#This Row],[Tên hàng hóa]]&lt;&gt;0,D2515=""),SUM(OFFSET(Table2[[#This Row],[Thành tiền]],0,0,-COUNTIF(Table2[Số HĐ],Table2[[#This Row],[Số HĐ]]))),"")</f>
        <v/>
      </c>
      <c r="K2514" s="192"/>
      <c r="L25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14" s="194"/>
    </row>
    <row r="2515" spans="1:13" ht="35.1" customHeight="1" x14ac:dyDescent="0.2">
      <c r="A2515" s="187"/>
      <c r="B2515" s="188"/>
      <c r="C2515" s="189" t="str">
        <f t="shared" si="58"/>
        <v/>
      </c>
      <c r="D2515" s="190"/>
      <c r="E2515" s="191" t="str">
        <f>IF(Table2[[#This Row],[Tên hàng hóa]]&lt;&gt;0,VLOOKUP(Table2[[#This Row],[Tên hàng hóa]],Table1[[Tên hàng hóa]:[Quy cách]],2,0),"")</f>
        <v/>
      </c>
      <c r="F2515" s="191" t="str">
        <f>IF(Table2[[#This Row],[Tên hàng hóa]]&lt;&gt;0,VLOOKUP(Table2[[#This Row],[Tên hàng hóa]],Table1[[Tên hàng hóa]:[ĐVT]],3,0),"")</f>
        <v/>
      </c>
      <c r="G2515" s="192"/>
      <c r="H2515" s="192"/>
      <c r="I2515" s="193" t="str">
        <f>IF(Table2[[#This Row],[Số lượng]]&lt;&gt;0,Table2[[#This Row],[Số lượng]]*Table2[[#This Row],[Đơn giá mua]],"")</f>
        <v/>
      </c>
      <c r="J2515" s="193" t="str">
        <f ca="1">IF(AND(Table2[[#This Row],[Tên hàng hóa]]&lt;&gt;0,D2516=""),SUM(OFFSET(Table2[[#This Row],[Thành tiền]],0,0,-COUNTIF(Table2[Số HĐ],Table2[[#This Row],[Số HĐ]]))),"")</f>
        <v/>
      </c>
      <c r="K2515" s="192"/>
      <c r="L25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15" s="194"/>
    </row>
    <row r="2516" spans="1:13" ht="35.1" customHeight="1" x14ac:dyDescent="0.2">
      <c r="A2516" s="187"/>
      <c r="B2516" s="188"/>
      <c r="C2516" s="189" t="str">
        <f t="shared" si="58"/>
        <v/>
      </c>
      <c r="D2516" s="190"/>
      <c r="E2516" s="191" t="str">
        <f>IF(Table2[[#This Row],[Tên hàng hóa]]&lt;&gt;0,VLOOKUP(Table2[[#This Row],[Tên hàng hóa]],Table1[[Tên hàng hóa]:[Quy cách]],2,0),"")</f>
        <v/>
      </c>
      <c r="F2516" s="191" t="str">
        <f>IF(Table2[[#This Row],[Tên hàng hóa]]&lt;&gt;0,VLOOKUP(Table2[[#This Row],[Tên hàng hóa]],Table1[[Tên hàng hóa]:[ĐVT]],3,0),"")</f>
        <v/>
      </c>
      <c r="G2516" s="192"/>
      <c r="H2516" s="192"/>
      <c r="I2516" s="193" t="str">
        <f>IF(Table2[[#This Row],[Số lượng]]&lt;&gt;0,Table2[[#This Row],[Số lượng]]*Table2[[#This Row],[Đơn giá mua]],"")</f>
        <v/>
      </c>
      <c r="J2516" s="193" t="str">
        <f ca="1">IF(AND(Table2[[#This Row],[Tên hàng hóa]]&lt;&gt;0,D2517=""),SUM(OFFSET(Table2[[#This Row],[Thành tiền]],0,0,-COUNTIF(Table2[Số HĐ],Table2[[#This Row],[Số HĐ]]))),"")</f>
        <v/>
      </c>
      <c r="K2516" s="192"/>
      <c r="L25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16" s="194"/>
    </row>
    <row r="2517" spans="1:13" ht="35.1" customHeight="1" x14ac:dyDescent="0.2">
      <c r="A2517" s="187"/>
      <c r="B2517" s="188"/>
      <c r="C2517" s="189" t="str">
        <f t="shared" si="58"/>
        <v/>
      </c>
      <c r="D2517" s="190"/>
      <c r="E2517" s="191" t="str">
        <f>IF(Table2[[#This Row],[Tên hàng hóa]]&lt;&gt;0,VLOOKUP(Table2[[#This Row],[Tên hàng hóa]],Table1[[Tên hàng hóa]:[Quy cách]],2,0),"")</f>
        <v/>
      </c>
      <c r="F2517" s="191" t="str">
        <f>IF(Table2[[#This Row],[Tên hàng hóa]]&lt;&gt;0,VLOOKUP(Table2[[#This Row],[Tên hàng hóa]],Table1[[Tên hàng hóa]:[ĐVT]],3,0),"")</f>
        <v/>
      </c>
      <c r="G2517" s="192"/>
      <c r="H2517" s="192"/>
      <c r="I2517" s="193" t="str">
        <f>IF(Table2[[#This Row],[Số lượng]]&lt;&gt;0,Table2[[#This Row],[Số lượng]]*Table2[[#This Row],[Đơn giá mua]],"")</f>
        <v/>
      </c>
      <c r="J2517" s="193" t="str">
        <f ca="1">IF(AND(Table2[[#This Row],[Tên hàng hóa]]&lt;&gt;0,D2518=""),SUM(OFFSET(Table2[[#This Row],[Thành tiền]],0,0,-COUNTIF(Table2[Số HĐ],Table2[[#This Row],[Số HĐ]]))),"")</f>
        <v/>
      </c>
      <c r="K2517" s="192"/>
      <c r="L251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17" s="194"/>
    </row>
    <row r="2518" spans="1:13" ht="35.1" customHeight="1" x14ac:dyDescent="0.2">
      <c r="A2518" s="187"/>
      <c r="B2518" s="188"/>
      <c r="C2518" s="189" t="str">
        <f t="shared" si="58"/>
        <v/>
      </c>
      <c r="D2518" s="190"/>
      <c r="E2518" s="191" t="str">
        <f>IF(Table2[[#This Row],[Tên hàng hóa]]&lt;&gt;0,VLOOKUP(Table2[[#This Row],[Tên hàng hóa]],Table1[[Tên hàng hóa]:[Quy cách]],2,0),"")</f>
        <v/>
      </c>
      <c r="F2518" s="191" t="str">
        <f>IF(Table2[[#This Row],[Tên hàng hóa]]&lt;&gt;0,VLOOKUP(Table2[[#This Row],[Tên hàng hóa]],Table1[[Tên hàng hóa]:[ĐVT]],3,0),"")</f>
        <v/>
      </c>
      <c r="G2518" s="192"/>
      <c r="H2518" s="192"/>
      <c r="I2518" s="193" t="str">
        <f>IF(Table2[[#This Row],[Số lượng]]&lt;&gt;0,Table2[[#This Row],[Số lượng]]*Table2[[#This Row],[Đơn giá mua]],"")</f>
        <v/>
      </c>
      <c r="J2518" s="193" t="str">
        <f ca="1">IF(AND(Table2[[#This Row],[Tên hàng hóa]]&lt;&gt;0,D2519=""),SUM(OFFSET(Table2[[#This Row],[Thành tiền]],0,0,-COUNTIF(Table2[Số HĐ],Table2[[#This Row],[Số HĐ]]))),"")</f>
        <v/>
      </c>
      <c r="K2518" s="192"/>
      <c r="L25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18" s="194"/>
    </row>
    <row r="2519" spans="1:13" ht="35.1" customHeight="1" x14ac:dyDescent="0.2">
      <c r="A2519" s="187"/>
      <c r="B2519" s="188"/>
      <c r="C2519" s="189" t="str">
        <f t="shared" si="58"/>
        <v/>
      </c>
      <c r="D2519" s="190"/>
      <c r="E2519" s="191" t="str">
        <f>IF(Table2[[#This Row],[Tên hàng hóa]]&lt;&gt;0,VLOOKUP(Table2[[#This Row],[Tên hàng hóa]],Table1[[Tên hàng hóa]:[Quy cách]],2,0),"")</f>
        <v/>
      </c>
      <c r="F2519" s="191" t="str">
        <f>IF(Table2[[#This Row],[Tên hàng hóa]]&lt;&gt;0,VLOOKUP(Table2[[#This Row],[Tên hàng hóa]],Table1[[Tên hàng hóa]:[ĐVT]],3,0),"")</f>
        <v/>
      </c>
      <c r="G2519" s="192"/>
      <c r="H2519" s="192"/>
      <c r="I2519" s="193" t="str">
        <f>IF(Table2[[#This Row],[Số lượng]]&lt;&gt;0,Table2[[#This Row],[Số lượng]]*Table2[[#This Row],[Đơn giá mua]],"")</f>
        <v/>
      </c>
      <c r="J2519" s="193" t="str">
        <f ca="1">IF(AND(Table2[[#This Row],[Tên hàng hóa]]&lt;&gt;0,D2520=""),SUM(OFFSET(Table2[[#This Row],[Thành tiền]],0,0,-COUNTIF(Table2[Số HĐ],Table2[[#This Row],[Số HĐ]]))),"")</f>
        <v/>
      </c>
      <c r="K2519" s="192"/>
      <c r="L251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19" s="194"/>
    </row>
    <row r="2520" spans="1:13" ht="35.1" customHeight="1" x14ac:dyDescent="0.2">
      <c r="A2520" s="187"/>
      <c r="B2520" s="188"/>
      <c r="C2520" s="189" t="str">
        <f t="shared" si="58"/>
        <v/>
      </c>
      <c r="D2520" s="190"/>
      <c r="E2520" s="191" t="str">
        <f>IF(Table2[[#This Row],[Tên hàng hóa]]&lt;&gt;0,VLOOKUP(Table2[[#This Row],[Tên hàng hóa]],Table1[[Tên hàng hóa]:[Quy cách]],2,0),"")</f>
        <v/>
      </c>
      <c r="F2520" s="191" t="str">
        <f>IF(Table2[[#This Row],[Tên hàng hóa]]&lt;&gt;0,VLOOKUP(Table2[[#This Row],[Tên hàng hóa]],Table1[[Tên hàng hóa]:[ĐVT]],3,0),"")</f>
        <v/>
      </c>
      <c r="G2520" s="192"/>
      <c r="H2520" s="192"/>
      <c r="I2520" s="193" t="str">
        <f>IF(Table2[[#This Row],[Số lượng]]&lt;&gt;0,Table2[[#This Row],[Số lượng]]*Table2[[#This Row],[Đơn giá mua]],"")</f>
        <v/>
      </c>
      <c r="J2520" s="193" t="str">
        <f ca="1">IF(AND(Table2[[#This Row],[Tên hàng hóa]]&lt;&gt;0,D2521=""),SUM(OFFSET(Table2[[#This Row],[Thành tiền]],0,0,-COUNTIF(Table2[Số HĐ],Table2[[#This Row],[Số HĐ]]))),"")</f>
        <v/>
      </c>
      <c r="K2520" s="192"/>
      <c r="L25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20" s="194"/>
    </row>
    <row r="2521" spans="1:13" ht="35.1" customHeight="1" x14ac:dyDescent="0.2">
      <c r="A2521" s="187"/>
      <c r="B2521" s="188"/>
      <c r="C2521" s="189" t="str">
        <f t="shared" si="58"/>
        <v/>
      </c>
      <c r="D2521" s="190"/>
      <c r="E2521" s="191" t="str">
        <f>IF(Table2[[#This Row],[Tên hàng hóa]]&lt;&gt;0,VLOOKUP(Table2[[#This Row],[Tên hàng hóa]],Table1[[Tên hàng hóa]:[Quy cách]],2,0),"")</f>
        <v/>
      </c>
      <c r="F2521" s="191" t="str">
        <f>IF(Table2[[#This Row],[Tên hàng hóa]]&lt;&gt;0,VLOOKUP(Table2[[#This Row],[Tên hàng hóa]],Table1[[Tên hàng hóa]:[ĐVT]],3,0),"")</f>
        <v/>
      </c>
      <c r="G2521" s="192"/>
      <c r="H2521" s="192"/>
      <c r="I2521" s="193" t="str">
        <f>IF(Table2[[#This Row],[Số lượng]]&lt;&gt;0,Table2[[#This Row],[Số lượng]]*Table2[[#This Row],[Đơn giá mua]],"")</f>
        <v/>
      </c>
      <c r="J2521" s="193" t="str">
        <f ca="1">IF(AND(Table2[[#This Row],[Tên hàng hóa]]&lt;&gt;0,D2522=""),SUM(OFFSET(Table2[[#This Row],[Thành tiền]],0,0,-COUNTIF(Table2[Số HĐ],Table2[[#This Row],[Số HĐ]]))),"")</f>
        <v/>
      </c>
      <c r="K2521" s="192"/>
      <c r="L252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21" s="194"/>
    </row>
    <row r="2522" spans="1:13" ht="35.1" customHeight="1" x14ac:dyDescent="0.2">
      <c r="A2522" s="187"/>
      <c r="B2522" s="188"/>
      <c r="C2522" s="189" t="str">
        <f t="shared" si="58"/>
        <v/>
      </c>
      <c r="D2522" s="190"/>
      <c r="E2522" s="191" t="str">
        <f>IF(Table2[[#This Row],[Tên hàng hóa]]&lt;&gt;0,VLOOKUP(Table2[[#This Row],[Tên hàng hóa]],Table1[[Tên hàng hóa]:[Quy cách]],2,0),"")</f>
        <v/>
      </c>
      <c r="F2522" s="191" t="str">
        <f>IF(Table2[[#This Row],[Tên hàng hóa]]&lt;&gt;0,VLOOKUP(Table2[[#This Row],[Tên hàng hóa]],Table1[[Tên hàng hóa]:[ĐVT]],3,0),"")</f>
        <v/>
      </c>
      <c r="G2522" s="192"/>
      <c r="H2522" s="192"/>
      <c r="I2522" s="193" t="str">
        <f>IF(Table2[[#This Row],[Số lượng]]&lt;&gt;0,Table2[[#This Row],[Số lượng]]*Table2[[#This Row],[Đơn giá mua]],"")</f>
        <v/>
      </c>
      <c r="J2522" s="193" t="str">
        <f ca="1">IF(AND(Table2[[#This Row],[Tên hàng hóa]]&lt;&gt;0,D2523=""),SUM(OFFSET(Table2[[#This Row],[Thành tiền]],0,0,-COUNTIF(Table2[Số HĐ],Table2[[#This Row],[Số HĐ]]))),"")</f>
        <v/>
      </c>
      <c r="K2522" s="192"/>
      <c r="L25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22" s="194"/>
    </row>
    <row r="2523" spans="1:13" ht="35.1" customHeight="1" x14ac:dyDescent="0.2">
      <c r="A2523" s="187"/>
      <c r="B2523" s="188"/>
      <c r="C2523" s="189" t="str">
        <f t="shared" ref="C2523:C2586" si="59">IF(AND(D2523&lt;&gt;0,D2524=""),C2522,"")</f>
        <v/>
      </c>
      <c r="D2523" s="190"/>
      <c r="E2523" s="191" t="str">
        <f>IF(Table2[[#This Row],[Tên hàng hóa]]&lt;&gt;0,VLOOKUP(Table2[[#This Row],[Tên hàng hóa]],Table1[[Tên hàng hóa]:[Quy cách]],2,0),"")</f>
        <v/>
      </c>
      <c r="F2523" s="191" t="str">
        <f>IF(Table2[[#This Row],[Tên hàng hóa]]&lt;&gt;0,VLOOKUP(Table2[[#This Row],[Tên hàng hóa]],Table1[[Tên hàng hóa]:[ĐVT]],3,0),"")</f>
        <v/>
      </c>
      <c r="G2523" s="192"/>
      <c r="H2523" s="192"/>
      <c r="I2523" s="193" t="str">
        <f>IF(Table2[[#This Row],[Số lượng]]&lt;&gt;0,Table2[[#This Row],[Số lượng]]*Table2[[#This Row],[Đơn giá mua]],"")</f>
        <v/>
      </c>
      <c r="J2523" s="193" t="str">
        <f ca="1">IF(AND(Table2[[#This Row],[Tên hàng hóa]]&lt;&gt;0,D2524=""),SUM(OFFSET(Table2[[#This Row],[Thành tiền]],0,0,-COUNTIF(Table2[Số HĐ],Table2[[#This Row],[Số HĐ]]))),"")</f>
        <v/>
      </c>
      <c r="K2523" s="192"/>
      <c r="L25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23" s="194"/>
    </row>
    <row r="2524" spans="1:13" ht="35.1" customHeight="1" x14ac:dyDescent="0.2">
      <c r="A2524" s="187"/>
      <c r="B2524" s="188"/>
      <c r="C2524" s="189" t="str">
        <f t="shared" si="59"/>
        <v/>
      </c>
      <c r="D2524" s="190"/>
      <c r="E2524" s="191" t="str">
        <f>IF(Table2[[#This Row],[Tên hàng hóa]]&lt;&gt;0,VLOOKUP(Table2[[#This Row],[Tên hàng hóa]],Table1[[Tên hàng hóa]:[Quy cách]],2,0),"")</f>
        <v/>
      </c>
      <c r="F2524" s="191" t="str">
        <f>IF(Table2[[#This Row],[Tên hàng hóa]]&lt;&gt;0,VLOOKUP(Table2[[#This Row],[Tên hàng hóa]],Table1[[Tên hàng hóa]:[ĐVT]],3,0),"")</f>
        <v/>
      </c>
      <c r="G2524" s="192"/>
      <c r="H2524" s="192"/>
      <c r="I2524" s="193" t="str">
        <f>IF(Table2[[#This Row],[Số lượng]]&lt;&gt;0,Table2[[#This Row],[Số lượng]]*Table2[[#This Row],[Đơn giá mua]],"")</f>
        <v/>
      </c>
      <c r="J2524" s="193" t="str">
        <f ca="1">IF(AND(Table2[[#This Row],[Tên hàng hóa]]&lt;&gt;0,D2525=""),SUM(OFFSET(Table2[[#This Row],[Thành tiền]],0,0,-COUNTIF(Table2[Số HĐ],Table2[[#This Row],[Số HĐ]]))),"")</f>
        <v/>
      </c>
      <c r="K2524" s="192"/>
      <c r="L25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24" s="194"/>
    </row>
    <row r="2525" spans="1:13" ht="35.1" customHeight="1" x14ac:dyDescent="0.2">
      <c r="A2525" s="187"/>
      <c r="B2525" s="188"/>
      <c r="C2525" s="189" t="str">
        <f t="shared" si="59"/>
        <v/>
      </c>
      <c r="D2525" s="190"/>
      <c r="E2525" s="191" t="str">
        <f>IF(Table2[[#This Row],[Tên hàng hóa]]&lt;&gt;0,VLOOKUP(Table2[[#This Row],[Tên hàng hóa]],Table1[[Tên hàng hóa]:[Quy cách]],2,0),"")</f>
        <v/>
      </c>
      <c r="F2525" s="191" t="str">
        <f>IF(Table2[[#This Row],[Tên hàng hóa]]&lt;&gt;0,VLOOKUP(Table2[[#This Row],[Tên hàng hóa]],Table1[[Tên hàng hóa]:[ĐVT]],3,0),"")</f>
        <v/>
      </c>
      <c r="G2525" s="192"/>
      <c r="H2525" s="192"/>
      <c r="I2525" s="193" t="str">
        <f>IF(Table2[[#This Row],[Số lượng]]&lt;&gt;0,Table2[[#This Row],[Số lượng]]*Table2[[#This Row],[Đơn giá mua]],"")</f>
        <v/>
      </c>
      <c r="J2525" s="193" t="str">
        <f ca="1">IF(AND(Table2[[#This Row],[Tên hàng hóa]]&lt;&gt;0,D2526=""),SUM(OFFSET(Table2[[#This Row],[Thành tiền]],0,0,-COUNTIF(Table2[Số HĐ],Table2[[#This Row],[Số HĐ]]))),"")</f>
        <v/>
      </c>
      <c r="K2525" s="192"/>
      <c r="L252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25" s="194"/>
    </row>
    <row r="2526" spans="1:13" ht="35.1" customHeight="1" x14ac:dyDescent="0.2">
      <c r="A2526" s="187"/>
      <c r="B2526" s="188"/>
      <c r="C2526" s="189" t="str">
        <f t="shared" si="59"/>
        <v/>
      </c>
      <c r="D2526" s="190"/>
      <c r="E2526" s="191" t="str">
        <f>IF(Table2[[#This Row],[Tên hàng hóa]]&lt;&gt;0,VLOOKUP(Table2[[#This Row],[Tên hàng hóa]],Table1[[Tên hàng hóa]:[Quy cách]],2,0),"")</f>
        <v/>
      </c>
      <c r="F2526" s="191" t="str">
        <f>IF(Table2[[#This Row],[Tên hàng hóa]]&lt;&gt;0,VLOOKUP(Table2[[#This Row],[Tên hàng hóa]],Table1[[Tên hàng hóa]:[ĐVT]],3,0),"")</f>
        <v/>
      </c>
      <c r="G2526" s="192"/>
      <c r="H2526" s="192"/>
      <c r="I2526" s="193" t="str">
        <f>IF(Table2[[#This Row],[Số lượng]]&lt;&gt;0,Table2[[#This Row],[Số lượng]]*Table2[[#This Row],[Đơn giá mua]],"")</f>
        <v/>
      </c>
      <c r="J2526" s="193" t="str">
        <f ca="1">IF(AND(Table2[[#This Row],[Tên hàng hóa]]&lt;&gt;0,D2527=""),SUM(OFFSET(Table2[[#This Row],[Thành tiền]],0,0,-COUNTIF(Table2[Số HĐ],Table2[[#This Row],[Số HĐ]]))),"")</f>
        <v/>
      </c>
      <c r="K2526" s="192"/>
      <c r="L25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26" s="194"/>
    </row>
    <row r="2527" spans="1:13" ht="35.1" customHeight="1" x14ac:dyDescent="0.2">
      <c r="A2527" s="187"/>
      <c r="B2527" s="188"/>
      <c r="C2527" s="189" t="str">
        <f t="shared" si="59"/>
        <v/>
      </c>
      <c r="D2527" s="190"/>
      <c r="E2527" s="191" t="str">
        <f>IF(Table2[[#This Row],[Tên hàng hóa]]&lt;&gt;0,VLOOKUP(Table2[[#This Row],[Tên hàng hóa]],Table1[[Tên hàng hóa]:[Quy cách]],2,0),"")</f>
        <v/>
      </c>
      <c r="F2527" s="191" t="str">
        <f>IF(Table2[[#This Row],[Tên hàng hóa]]&lt;&gt;0,VLOOKUP(Table2[[#This Row],[Tên hàng hóa]],Table1[[Tên hàng hóa]:[ĐVT]],3,0),"")</f>
        <v/>
      </c>
      <c r="G2527" s="192"/>
      <c r="H2527" s="192"/>
      <c r="I2527" s="193" t="str">
        <f>IF(Table2[[#This Row],[Số lượng]]&lt;&gt;0,Table2[[#This Row],[Số lượng]]*Table2[[#This Row],[Đơn giá mua]],"")</f>
        <v/>
      </c>
      <c r="J2527" s="193" t="str">
        <f ca="1">IF(AND(Table2[[#This Row],[Tên hàng hóa]]&lt;&gt;0,D2528=""),SUM(OFFSET(Table2[[#This Row],[Thành tiền]],0,0,-COUNTIF(Table2[Số HĐ],Table2[[#This Row],[Số HĐ]]))),"")</f>
        <v/>
      </c>
      <c r="K2527" s="192"/>
      <c r="L252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27" s="194"/>
    </row>
    <row r="2528" spans="1:13" ht="35.1" customHeight="1" x14ac:dyDescent="0.2">
      <c r="A2528" s="187"/>
      <c r="B2528" s="188"/>
      <c r="C2528" s="189" t="str">
        <f t="shared" si="59"/>
        <v/>
      </c>
      <c r="D2528" s="190"/>
      <c r="E2528" s="191" t="str">
        <f>IF(Table2[[#This Row],[Tên hàng hóa]]&lt;&gt;0,VLOOKUP(Table2[[#This Row],[Tên hàng hóa]],Table1[[Tên hàng hóa]:[Quy cách]],2,0),"")</f>
        <v/>
      </c>
      <c r="F2528" s="191" t="str">
        <f>IF(Table2[[#This Row],[Tên hàng hóa]]&lt;&gt;0,VLOOKUP(Table2[[#This Row],[Tên hàng hóa]],Table1[[Tên hàng hóa]:[ĐVT]],3,0),"")</f>
        <v/>
      </c>
      <c r="G2528" s="192"/>
      <c r="H2528" s="192"/>
      <c r="I2528" s="193" t="str">
        <f>IF(Table2[[#This Row],[Số lượng]]&lt;&gt;0,Table2[[#This Row],[Số lượng]]*Table2[[#This Row],[Đơn giá mua]],"")</f>
        <v/>
      </c>
      <c r="J2528" s="193" t="str">
        <f ca="1">IF(AND(Table2[[#This Row],[Tên hàng hóa]]&lt;&gt;0,D2529=""),SUM(OFFSET(Table2[[#This Row],[Thành tiền]],0,0,-COUNTIF(Table2[Số HĐ],Table2[[#This Row],[Số HĐ]]))),"")</f>
        <v/>
      </c>
      <c r="K2528" s="192"/>
      <c r="L25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28" s="194"/>
    </row>
    <row r="2529" spans="1:13" ht="35.1" customHeight="1" x14ac:dyDescent="0.2">
      <c r="A2529" s="187"/>
      <c r="B2529" s="188"/>
      <c r="C2529" s="189" t="str">
        <f t="shared" si="59"/>
        <v/>
      </c>
      <c r="D2529" s="190"/>
      <c r="E2529" s="191" t="str">
        <f>IF(Table2[[#This Row],[Tên hàng hóa]]&lt;&gt;0,VLOOKUP(Table2[[#This Row],[Tên hàng hóa]],Table1[[Tên hàng hóa]:[Quy cách]],2,0),"")</f>
        <v/>
      </c>
      <c r="F2529" s="191" t="str">
        <f>IF(Table2[[#This Row],[Tên hàng hóa]]&lt;&gt;0,VLOOKUP(Table2[[#This Row],[Tên hàng hóa]],Table1[[Tên hàng hóa]:[ĐVT]],3,0),"")</f>
        <v/>
      </c>
      <c r="G2529" s="192"/>
      <c r="H2529" s="192"/>
      <c r="I2529" s="193" t="str">
        <f>IF(Table2[[#This Row],[Số lượng]]&lt;&gt;0,Table2[[#This Row],[Số lượng]]*Table2[[#This Row],[Đơn giá mua]],"")</f>
        <v/>
      </c>
      <c r="J2529" s="193" t="str">
        <f ca="1">IF(AND(Table2[[#This Row],[Tên hàng hóa]]&lt;&gt;0,D2530=""),SUM(OFFSET(Table2[[#This Row],[Thành tiền]],0,0,-COUNTIF(Table2[Số HĐ],Table2[[#This Row],[Số HĐ]]))),"")</f>
        <v/>
      </c>
      <c r="K2529" s="192"/>
      <c r="L25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29" s="194"/>
    </row>
    <row r="2530" spans="1:13" ht="35.1" customHeight="1" x14ac:dyDescent="0.2">
      <c r="A2530" s="187"/>
      <c r="B2530" s="188"/>
      <c r="C2530" s="189" t="str">
        <f t="shared" si="59"/>
        <v/>
      </c>
      <c r="D2530" s="190"/>
      <c r="E2530" s="191" t="str">
        <f>IF(Table2[[#This Row],[Tên hàng hóa]]&lt;&gt;0,VLOOKUP(Table2[[#This Row],[Tên hàng hóa]],Table1[[Tên hàng hóa]:[Quy cách]],2,0),"")</f>
        <v/>
      </c>
      <c r="F2530" s="191" t="str">
        <f>IF(Table2[[#This Row],[Tên hàng hóa]]&lt;&gt;0,VLOOKUP(Table2[[#This Row],[Tên hàng hóa]],Table1[[Tên hàng hóa]:[ĐVT]],3,0),"")</f>
        <v/>
      </c>
      <c r="G2530" s="192"/>
      <c r="H2530" s="192"/>
      <c r="I2530" s="193" t="str">
        <f>IF(Table2[[#This Row],[Số lượng]]&lt;&gt;0,Table2[[#This Row],[Số lượng]]*Table2[[#This Row],[Đơn giá mua]],"")</f>
        <v/>
      </c>
      <c r="J2530" s="193" t="str">
        <f ca="1">IF(AND(Table2[[#This Row],[Tên hàng hóa]]&lt;&gt;0,D2531=""),SUM(OFFSET(Table2[[#This Row],[Thành tiền]],0,0,-COUNTIF(Table2[Số HĐ],Table2[[#This Row],[Số HĐ]]))),"")</f>
        <v/>
      </c>
      <c r="K2530" s="192"/>
      <c r="L25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30" s="194"/>
    </row>
    <row r="2531" spans="1:13" ht="35.1" customHeight="1" x14ac:dyDescent="0.2">
      <c r="A2531" s="187"/>
      <c r="B2531" s="188"/>
      <c r="C2531" s="189" t="str">
        <f t="shared" si="59"/>
        <v/>
      </c>
      <c r="D2531" s="190"/>
      <c r="E2531" s="191" t="str">
        <f>IF(Table2[[#This Row],[Tên hàng hóa]]&lt;&gt;0,VLOOKUP(Table2[[#This Row],[Tên hàng hóa]],Table1[[Tên hàng hóa]:[Quy cách]],2,0),"")</f>
        <v/>
      </c>
      <c r="F2531" s="191" t="str">
        <f>IF(Table2[[#This Row],[Tên hàng hóa]]&lt;&gt;0,VLOOKUP(Table2[[#This Row],[Tên hàng hóa]],Table1[[Tên hàng hóa]:[ĐVT]],3,0),"")</f>
        <v/>
      </c>
      <c r="G2531" s="192"/>
      <c r="H2531" s="192"/>
      <c r="I2531" s="193" t="str">
        <f>IF(Table2[[#This Row],[Số lượng]]&lt;&gt;0,Table2[[#This Row],[Số lượng]]*Table2[[#This Row],[Đơn giá mua]],"")</f>
        <v/>
      </c>
      <c r="J2531" s="193" t="str">
        <f ca="1">IF(AND(Table2[[#This Row],[Tên hàng hóa]]&lt;&gt;0,D2532=""),SUM(OFFSET(Table2[[#This Row],[Thành tiền]],0,0,-COUNTIF(Table2[Số HĐ],Table2[[#This Row],[Số HĐ]]))),"")</f>
        <v/>
      </c>
      <c r="K2531" s="192"/>
      <c r="L253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31" s="194"/>
    </row>
    <row r="2532" spans="1:13" ht="35.1" customHeight="1" x14ac:dyDescent="0.2">
      <c r="A2532" s="187"/>
      <c r="B2532" s="188"/>
      <c r="C2532" s="189" t="str">
        <f t="shared" si="59"/>
        <v/>
      </c>
      <c r="D2532" s="190"/>
      <c r="E2532" s="191" t="str">
        <f>IF(Table2[[#This Row],[Tên hàng hóa]]&lt;&gt;0,VLOOKUP(Table2[[#This Row],[Tên hàng hóa]],Table1[[Tên hàng hóa]:[Quy cách]],2,0),"")</f>
        <v/>
      </c>
      <c r="F2532" s="191" t="str">
        <f>IF(Table2[[#This Row],[Tên hàng hóa]]&lt;&gt;0,VLOOKUP(Table2[[#This Row],[Tên hàng hóa]],Table1[[Tên hàng hóa]:[ĐVT]],3,0),"")</f>
        <v/>
      </c>
      <c r="G2532" s="192"/>
      <c r="H2532" s="192"/>
      <c r="I2532" s="193" t="str">
        <f>IF(Table2[[#This Row],[Số lượng]]&lt;&gt;0,Table2[[#This Row],[Số lượng]]*Table2[[#This Row],[Đơn giá mua]],"")</f>
        <v/>
      </c>
      <c r="J2532" s="193" t="str">
        <f ca="1">IF(AND(Table2[[#This Row],[Tên hàng hóa]]&lt;&gt;0,D2533=""),SUM(OFFSET(Table2[[#This Row],[Thành tiền]],0,0,-COUNTIF(Table2[Số HĐ],Table2[[#This Row],[Số HĐ]]))),"")</f>
        <v/>
      </c>
      <c r="K2532" s="192"/>
      <c r="L25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32" s="194"/>
    </row>
    <row r="2533" spans="1:13" ht="35.1" customHeight="1" x14ac:dyDescent="0.2">
      <c r="A2533" s="187"/>
      <c r="B2533" s="188"/>
      <c r="C2533" s="189" t="str">
        <f t="shared" si="59"/>
        <v/>
      </c>
      <c r="D2533" s="190"/>
      <c r="E2533" s="191" t="str">
        <f>IF(Table2[[#This Row],[Tên hàng hóa]]&lt;&gt;0,VLOOKUP(Table2[[#This Row],[Tên hàng hóa]],Table1[[Tên hàng hóa]:[Quy cách]],2,0),"")</f>
        <v/>
      </c>
      <c r="F2533" s="191" t="str">
        <f>IF(Table2[[#This Row],[Tên hàng hóa]]&lt;&gt;0,VLOOKUP(Table2[[#This Row],[Tên hàng hóa]],Table1[[Tên hàng hóa]:[ĐVT]],3,0),"")</f>
        <v/>
      </c>
      <c r="G2533" s="192"/>
      <c r="H2533" s="192"/>
      <c r="I2533" s="193" t="str">
        <f>IF(Table2[[#This Row],[Số lượng]]&lt;&gt;0,Table2[[#This Row],[Số lượng]]*Table2[[#This Row],[Đơn giá mua]],"")</f>
        <v/>
      </c>
      <c r="J2533" s="193" t="str">
        <f ca="1">IF(AND(Table2[[#This Row],[Tên hàng hóa]]&lt;&gt;0,D2534=""),SUM(OFFSET(Table2[[#This Row],[Thành tiền]],0,0,-COUNTIF(Table2[Số HĐ],Table2[[#This Row],[Số HĐ]]))),"")</f>
        <v/>
      </c>
      <c r="K2533" s="192"/>
      <c r="L253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33" s="194"/>
    </row>
    <row r="2534" spans="1:13" ht="35.1" customHeight="1" x14ac:dyDescent="0.2">
      <c r="A2534" s="187"/>
      <c r="B2534" s="188"/>
      <c r="C2534" s="189" t="str">
        <f t="shared" si="59"/>
        <v/>
      </c>
      <c r="D2534" s="190"/>
      <c r="E2534" s="191" t="str">
        <f>IF(Table2[[#This Row],[Tên hàng hóa]]&lt;&gt;0,VLOOKUP(Table2[[#This Row],[Tên hàng hóa]],Table1[[Tên hàng hóa]:[Quy cách]],2,0),"")</f>
        <v/>
      </c>
      <c r="F2534" s="191" t="str">
        <f>IF(Table2[[#This Row],[Tên hàng hóa]]&lt;&gt;0,VLOOKUP(Table2[[#This Row],[Tên hàng hóa]],Table1[[Tên hàng hóa]:[ĐVT]],3,0),"")</f>
        <v/>
      </c>
      <c r="G2534" s="192"/>
      <c r="H2534" s="192"/>
      <c r="I2534" s="193" t="str">
        <f>IF(Table2[[#This Row],[Số lượng]]&lt;&gt;0,Table2[[#This Row],[Số lượng]]*Table2[[#This Row],[Đơn giá mua]],"")</f>
        <v/>
      </c>
      <c r="J2534" s="193" t="str">
        <f ca="1">IF(AND(Table2[[#This Row],[Tên hàng hóa]]&lt;&gt;0,D2535=""),SUM(OFFSET(Table2[[#This Row],[Thành tiền]],0,0,-COUNTIF(Table2[Số HĐ],Table2[[#This Row],[Số HĐ]]))),"")</f>
        <v/>
      </c>
      <c r="K2534" s="192"/>
      <c r="L25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34" s="194"/>
    </row>
    <row r="2535" spans="1:13" ht="35.1" customHeight="1" x14ac:dyDescent="0.2">
      <c r="A2535" s="187"/>
      <c r="B2535" s="188"/>
      <c r="C2535" s="189" t="str">
        <f t="shared" si="59"/>
        <v/>
      </c>
      <c r="D2535" s="190"/>
      <c r="E2535" s="191" t="str">
        <f>IF(Table2[[#This Row],[Tên hàng hóa]]&lt;&gt;0,VLOOKUP(Table2[[#This Row],[Tên hàng hóa]],Table1[[Tên hàng hóa]:[Quy cách]],2,0),"")</f>
        <v/>
      </c>
      <c r="F2535" s="191" t="str">
        <f>IF(Table2[[#This Row],[Tên hàng hóa]]&lt;&gt;0,VLOOKUP(Table2[[#This Row],[Tên hàng hóa]],Table1[[Tên hàng hóa]:[ĐVT]],3,0),"")</f>
        <v/>
      </c>
      <c r="G2535" s="192"/>
      <c r="H2535" s="192"/>
      <c r="I2535" s="193" t="str">
        <f>IF(Table2[[#This Row],[Số lượng]]&lt;&gt;0,Table2[[#This Row],[Số lượng]]*Table2[[#This Row],[Đơn giá mua]],"")</f>
        <v/>
      </c>
      <c r="J2535" s="193" t="str">
        <f ca="1">IF(AND(Table2[[#This Row],[Tên hàng hóa]]&lt;&gt;0,D2536=""),SUM(OFFSET(Table2[[#This Row],[Thành tiền]],0,0,-COUNTIF(Table2[Số HĐ],Table2[[#This Row],[Số HĐ]]))),"")</f>
        <v/>
      </c>
      <c r="K2535" s="192"/>
      <c r="L253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35" s="194"/>
    </row>
    <row r="2536" spans="1:13" ht="35.1" customHeight="1" x14ac:dyDescent="0.2">
      <c r="A2536" s="187"/>
      <c r="B2536" s="188"/>
      <c r="C2536" s="189" t="str">
        <f t="shared" si="59"/>
        <v/>
      </c>
      <c r="D2536" s="190"/>
      <c r="E2536" s="191" t="str">
        <f>IF(Table2[[#This Row],[Tên hàng hóa]]&lt;&gt;0,VLOOKUP(Table2[[#This Row],[Tên hàng hóa]],Table1[[Tên hàng hóa]:[Quy cách]],2,0),"")</f>
        <v/>
      </c>
      <c r="F2536" s="191" t="str">
        <f>IF(Table2[[#This Row],[Tên hàng hóa]]&lt;&gt;0,VLOOKUP(Table2[[#This Row],[Tên hàng hóa]],Table1[[Tên hàng hóa]:[ĐVT]],3,0),"")</f>
        <v/>
      </c>
      <c r="G2536" s="192"/>
      <c r="H2536" s="192"/>
      <c r="I2536" s="193" t="str">
        <f>IF(Table2[[#This Row],[Số lượng]]&lt;&gt;0,Table2[[#This Row],[Số lượng]]*Table2[[#This Row],[Đơn giá mua]],"")</f>
        <v/>
      </c>
      <c r="J2536" s="193" t="str">
        <f ca="1">IF(AND(Table2[[#This Row],[Tên hàng hóa]]&lt;&gt;0,D2537=""),SUM(OFFSET(Table2[[#This Row],[Thành tiền]],0,0,-COUNTIF(Table2[Số HĐ],Table2[[#This Row],[Số HĐ]]))),"")</f>
        <v/>
      </c>
      <c r="K2536" s="192"/>
      <c r="L25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36" s="194"/>
    </row>
    <row r="2537" spans="1:13" ht="35.1" customHeight="1" x14ac:dyDescent="0.2">
      <c r="A2537" s="187"/>
      <c r="B2537" s="188"/>
      <c r="C2537" s="189" t="str">
        <f t="shared" si="59"/>
        <v/>
      </c>
      <c r="D2537" s="190"/>
      <c r="E2537" s="191" t="str">
        <f>IF(Table2[[#This Row],[Tên hàng hóa]]&lt;&gt;0,VLOOKUP(Table2[[#This Row],[Tên hàng hóa]],Table1[[Tên hàng hóa]:[Quy cách]],2,0),"")</f>
        <v/>
      </c>
      <c r="F2537" s="191" t="str">
        <f>IF(Table2[[#This Row],[Tên hàng hóa]]&lt;&gt;0,VLOOKUP(Table2[[#This Row],[Tên hàng hóa]],Table1[[Tên hàng hóa]:[ĐVT]],3,0),"")</f>
        <v/>
      </c>
      <c r="G2537" s="192"/>
      <c r="H2537" s="192"/>
      <c r="I2537" s="193" t="str">
        <f>IF(Table2[[#This Row],[Số lượng]]&lt;&gt;0,Table2[[#This Row],[Số lượng]]*Table2[[#This Row],[Đơn giá mua]],"")</f>
        <v/>
      </c>
      <c r="J2537" s="193" t="str">
        <f ca="1">IF(AND(Table2[[#This Row],[Tên hàng hóa]]&lt;&gt;0,D2538=""),SUM(OFFSET(Table2[[#This Row],[Thành tiền]],0,0,-COUNTIF(Table2[Số HĐ],Table2[[#This Row],[Số HĐ]]))),"")</f>
        <v/>
      </c>
      <c r="K2537" s="192"/>
      <c r="L253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37" s="194"/>
    </row>
    <row r="2538" spans="1:13" ht="35.1" customHeight="1" x14ac:dyDescent="0.2">
      <c r="A2538" s="187"/>
      <c r="B2538" s="188"/>
      <c r="C2538" s="189" t="str">
        <f t="shared" si="59"/>
        <v/>
      </c>
      <c r="D2538" s="190"/>
      <c r="E2538" s="191" t="str">
        <f>IF(Table2[[#This Row],[Tên hàng hóa]]&lt;&gt;0,VLOOKUP(Table2[[#This Row],[Tên hàng hóa]],Table1[[Tên hàng hóa]:[Quy cách]],2,0),"")</f>
        <v/>
      </c>
      <c r="F2538" s="191" t="str">
        <f>IF(Table2[[#This Row],[Tên hàng hóa]]&lt;&gt;0,VLOOKUP(Table2[[#This Row],[Tên hàng hóa]],Table1[[Tên hàng hóa]:[ĐVT]],3,0),"")</f>
        <v/>
      </c>
      <c r="G2538" s="192"/>
      <c r="H2538" s="192"/>
      <c r="I2538" s="193" t="str">
        <f>IF(Table2[[#This Row],[Số lượng]]&lt;&gt;0,Table2[[#This Row],[Số lượng]]*Table2[[#This Row],[Đơn giá mua]],"")</f>
        <v/>
      </c>
      <c r="J2538" s="193" t="str">
        <f ca="1">IF(AND(Table2[[#This Row],[Tên hàng hóa]]&lt;&gt;0,D2539=""),SUM(OFFSET(Table2[[#This Row],[Thành tiền]],0,0,-COUNTIF(Table2[Số HĐ],Table2[[#This Row],[Số HĐ]]))),"")</f>
        <v/>
      </c>
      <c r="K2538" s="192"/>
      <c r="L25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38" s="194"/>
    </row>
    <row r="2539" spans="1:13" ht="35.1" customHeight="1" x14ac:dyDescent="0.2">
      <c r="A2539" s="187"/>
      <c r="B2539" s="188"/>
      <c r="C2539" s="189" t="str">
        <f t="shared" si="59"/>
        <v/>
      </c>
      <c r="D2539" s="190"/>
      <c r="E2539" s="191" t="str">
        <f>IF(Table2[[#This Row],[Tên hàng hóa]]&lt;&gt;0,VLOOKUP(Table2[[#This Row],[Tên hàng hóa]],Table1[[Tên hàng hóa]:[Quy cách]],2,0),"")</f>
        <v/>
      </c>
      <c r="F2539" s="191" t="str">
        <f>IF(Table2[[#This Row],[Tên hàng hóa]]&lt;&gt;0,VLOOKUP(Table2[[#This Row],[Tên hàng hóa]],Table1[[Tên hàng hóa]:[ĐVT]],3,0),"")</f>
        <v/>
      </c>
      <c r="G2539" s="192"/>
      <c r="H2539" s="192"/>
      <c r="I2539" s="193" t="str">
        <f>IF(Table2[[#This Row],[Số lượng]]&lt;&gt;0,Table2[[#This Row],[Số lượng]]*Table2[[#This Row],[Đơn giá mua]],"")</f>
        <v/>
      </c>
      <c r="J2539" s="193" t="str">
        <f ca="1">IF(AND(Table2[[#This Row],[Tên hàng hóa]]&lt;&gt;0,D2540=""),SUM(OFFSET(Table2[[#This Row],[Thành tiền]],0,0,-COUNTIF(Table2[Số HĐ],Table2[[#This Row],[Số HĐ]]))),"")</f>
        <v/>
      </c>
      <c r="K2539" s="192"/>
      <c r="L25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39" s="194"/>
    </row>
    <row r="2540" spans="1:13" ht="35.1" customHeight="1" x14ac:dyDescent="0.2">
      <c r="A2540" s="187"/>
      <c r="B2540" s="188"/>
      <c r="C2540" s="189" t="str">
        <f t="shared" si="59"/>
        <v/>
      </c>
      <c r="D2540" s="190"/>
      <c r="E2540" s="191" t="str">
        <f>IF(Table2[[#This Row],[Tên hàng hóa]]&lt;&gt;0,VLOOKUP(Table2[[#This Row],[Tên hàng hóa]],Table1[[Tên hàng hóa]:[Quy cách]],2,0),"")</f>
        <v/>
      </c>
      <c r="F2540" s="191" t="str">
        <f>IF(Table2[[#This Row],[Tên hàng hóa]]&lt;&gt;0,VLOOKUP(Table2[[#This Row],[Tên hàng hóa]],Table1[[Tên hàng hóa]:[ĐVT]],3,0),"")</f>
        <v/>
      </c>
      <c r="G2540" s="192"/>
      <c r="H2540" s="192"/>
      <c r="I2540" s="193" t="str">
        <f>IF(Table2[[#This Row],[Số lượng]]&lt;&gt;0,Table2[[#This Row],[Số lượng]]*Table2[[#This Row],[Đơn giá mua]],"")</f>
        <v/>
      </c>
      <c r="J2540" s="193" t="str">
        <f ca="1">IF(AND(Table2[[#This Row],[Tên hàng hóa]]&lt;&gt;0,D2541=""),SUM(OFFSET(Table2[[#This Row],[Thành tiền]],0,0,-COUNTIF(Table2[Số HĐ],Table2[[#This Row],[Số HĐ]]))),"")</f>
        <v/>
      </c>
      <c r="K2540" s="192"/>
      <c r="L25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40" s="194"/>
    </row>
    <row r="2541" spans="1:13" ht="35.1" customHeight="1" x14ac:dyDescent="0.2">
      <c r="A2541" s="187"/>
      <c r="B2541" s="188"/>
      <c r="C2541" s="189" t="str">
        <f t="shared" si="59"/>
        <v/>
      </c>
      <c r="D2541" s="190"/>
      <c r="E2541" s="191" t="str">
        <f>IF(Table2[[#This Row],[Tên hàng hóa]]&lt;&gt;0,VLOOKUP(Table2[[#This Row],[Tên hàng hóa]],Table1[[Tên hàng hóa]:[Quy cách]],2,0),"")</f>
        <v/>
      </c>
      <c r="F2541" s="191" t="str">
        <f>IF(Table2[[#This Row],[Tên hàng hóa]]&lt;&gt;0,VLOOKUP(Table2[[#This Row],[Tên hàng hóa]],Table1[[Tên hàng hóa]:[ĐVT]],3,0),"")</f>
        <v/>
      </c>
      <c r="G2541" s="192"/>
      <c r="H2541" s="192"/>
      <c r="I2541" s="193" t="str">
        <f>IF(Table2[[#This Row],[Số lượng]]&lt;&gt;0,Table2[[#This Row],[Số lượng]]*Table2[[#This Row],[Đơn giá mua]],"")</f>
        <v/>
      </c>
      <c r="J2541" s="193" t="str">
        <f ca="1">IF(AND(Table2[[#This Row],[Tên hàng hóa]]&lt;&gt;0,D2542=""),SUM(OFFSET(Table2[[#This Row],[Thành tiền]],0,0,-COUNTIF(Table2[Số HĐ],Table2[[#This Row],[Số HĐ]]))),"")</f>
        <v/>
      </c>
      <c r="K2541" s="192"/>
      <c r="L25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41" s="194"/>
    </row>
    <row r="2542" spans="1:13" ht="35.1" customHeight="1" x14ac:dyDescent="0.2">
      <c r="A2542" s="187"/>
      <c r="B2542" s="188"/>
      <c r="C2542" s="189" t="str">
        <f t="shared" si="59"/>
        <v/>
      </c>
      <c r="D2542" s="190"/>
      <c r="E2542" s="191" t="str">
        <f>IF(Table2[[#This Row],[Tên hàng hóa]]&lt;&gt;0,VLOOKUP(Table2[[#This Row],[Tên hàng hóa]],Table1[[Tên hàng hóa]:[Quy cách]],2,0),"")</f>
        <v/>
      </c>
      <c r="F2542" s="191" t="str">
        <f>IF(Table2[[#This Row],[Tên hàng hóa]]&lt;&gt;0,VLOOKUP(Table2[[#This Row],[Tên hàng hóa]],Table1[[Tên hàng hóa]:[ĐVT]],3,0),"")</f>
        <v/>
      </c>
      <c r="G2542" s="192"/>
      <c r="H2542" s="192"/>
      <c r="I2542" s="193" t="str">
        <f>IF(Table2[[#This Row],[Số lượng]]&lt;&gt;0,Table2[[#This Row],[Số lượng]]*Table2[[#This Row],[Đơn giá mua]],"")</f>
        <v/>
      </c>
      <c r="J2542" s="193" t="str">
        <f ca="1">IF(AND(Table2[[#This Row],[Tên hàng hóa]]&lt;&gt;0,D2543=""),SUM(OFFSET(Table2[[#This Row],[Thành tiền]],0,0,-COUNTIF(Table2[Số HĐ],Table2[[#This Row],[Số HĐ]]))),"")</f>
        <v/>
      </c>
      <c r="K2542" s="192"/>
      <c r="L25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42" s="194"/>
    </row>
    <row r="2543" spans="1:13" ht="35.1" customHeight="1" x14ac:dyDescent="0.2">
      <c r="A2543" s="187"/>
      <c r="B2543" s="188"/>
      <c r="C2543" s="189" t="str">
        <f t="shared" si="59"/>
        <v/>
      </c>
      <c r="D2543" s="190"/>
      <c r="E2543" s="191" t="str">
        <f>IF(Table2[[#This Row],[Tên hàng hóa]]&lt;&gt;0,VLOOKUP(Table2[[#This Row],[Tên hàng hóa]],Table1[[Tên hàng hóa]:[Quy cách]],2,0),"")</f>
        <v/>
      </c>
      <c r="F2543" s="191" t="str">
        <f>IF(Table2[[#This Row],[Tên hàng hóa]]&lt;&gt;0,VLOOKUP(Table2[[#This Row],[Tên hàng hóa]],Table1[[Tên hàng hóa]:[ĐVT]],3,0),"")</f>
        <v/>
      </c>
      <c r="G2543" s="192"/>
      <c r="H2543" s="192"/>
      <c r="I2543" s="193" t="str">
        <f>IF(Table2[[#This Row],[Số lượng]]&lt;&gt;0,Table2[[#This Row],[Số lượng]]*Table2[[#This Row],[Đơn giá mua]],"")</f>
        <v/>
      </c>
      <c r="J2543" s="193" t="str">
        <f ca="1">IF(AND(Table2[[#This Row],[Tên hàng hóa]]&lt;&gt;0,D2544=""),SUM(OFFSET(Table2[[#This Row],[Thành tiền]],0,0,-COUNTIF(Table2[Số HĐ],Table2[[#This Row],[Số HĐ]]))),"")</f>
        <v/>
      </c>
      <c r="K2543" s="192"/>
      <c r="L254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43" s="194"/>
    </row>
    <row r="2544" spans="1:13" ht="35.1" customHeight="1" x14ac:dyDescent="0.2">
      <c r="A2544" s="187"/>
      <c r="B2544" s="188"/>
      <c r="C2544" s="189" t="str">
        <f t="shared" si="59"/>
        <v/>
      </c>
      <c r="D2544" s="190"/>
      <c r="E2544" s="191" t="str">
        <f>IF(Table2[[#This Row],[Tên hàng hóa]]&lt;&gt;0,VLOOKUP(Table2[[#This Row],[Tên hàng hóa]],Table1[[Tên hàng hóa]:[Quy cách]],2,0),"")</f>
        <v/>
      </c>
      <c r="F2544" s="191" t="str">
        <f>IF(Table2[[#This Row],[Tên hàng hóa]]&lt;&gt;0,VLOOKUP(Table2[[#This Row],[Tên hàng hóa]],Table1[[Tên hàng hóa]:[ĐVT]],3,0),"")</f>
        <v/>
      </c>
      <c r="G2544" s="192"/>
      <c r="H2544" s="192"/>
      <c r="I2544" s="193" t="str">
        <f>IF(Table2[[#This Row],[Số lượng]]&lt;&gt;0,Table2[[#This Row],[Số lượng]]*Table2[[#This Row],[Đơn giá mua]],"")</f>
        <v/>
      </c>
      <c r="J2544" s="193" t="str">
        <f ca="1">IF(AND(Table2[[#This Row],[Tên hàng hóa]]&lt;&gt;0,D2545=""),SUM(OFFSET(Table2[[#This Row],[Thành tiền]],0,0,-COUNTIF(Table2[Số HĐ],Table2[[#This Row],[Số HĐ]]))),"")</f>
        <v/>
      </c>
      <c r="K2544" s="192"/>
      <c r="L25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44" s="194"/>
    </row>
    <row r="2545" spans="1:13" ht="35.1" customHeight="1" x14ac:dyDescent="0.2">
      <c r="A2545" s="187"/>
      <c r="B2545" s="188"/>
      <c r="C2545" s="189" t="str">
        <f t="shared" si="59"/>
        <v/>
      </c>
      <c r="D2545" s="190"/>
      <c r="E2545" s="191" t="str">
        <f>IF(Table2[[#This Row],[Tên hàng hóa]]&lt;&gt;0,VLOOKUP(Table2[[#This Row],[Tên hàng hóa]],Table1[[Tên hàng hóa]:[Quy cách]],2,0),"")</f>
        <v/>
      </c>
      <c r="F2545" s="191" t="str">
        <f>IF(Table2[[#This Row],[Tên hàng hóa]]&lt;&gt;0,VLOOKUP(Table2[[#This Row],[Tên hàng hóa]],Table1[[Tên hàng hóa]:[ĐVT]],3,0),"")</f>
        <v/>
      </c>
      <c r="G2545" s="192"/>
      <c r="H2545" s="192"/>
      <c r="I2545" s="193" t="str">
        <f>IF(Table2[[#This Row],[Số lượng]]&lt;&gt;0,Table2[[#This Row],[Số lượng]]*Table2[[#This Row],[Đơn giá mua]],"")</f>
        <v/>
      </c>
      <c r="J2545" s="193" t="str">
        <f ca="1">IF(AND(Table2[[#This Row],[Tên hàng hóa]]&lt;&gt;0,D2546=""),SUM(OFFSET(Table2[[#This Row],[Thành tiền]],0,0,-COUNTIF(Table2[Số HĐ],Table2[[#This Row],[Số HĐ]]))),"")</f>
        <v/>
      </c>
      <c r="K2545" s="192"/>
      <c r="L254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45" s="194"/>
    </row>
    <row r="2546" spans="1:13" ht="35.1" customHeight="1" x14ac:dyDescent="0.2">
      <c r="A2546" s="187"/>
      <c r="B2546" s="188"/>
      <c r="C2546" s="189" t="str">
        <f t="shared" si="59"/>
        <v/>
      </c>
      <c r="D2546" s="190"/>
      <c r="E2546" s="191" t="str">
        <f>IF(Table2[[#This Row],[Tên hàng hóa]]&lt;&gt;0,VLOOKUP(Table2[[#This Row],[Tên hàng hóa]],Table1[[Tên hàng hóa]:[Quy cách]],2,0),"")</f>
        <v/>
      </c>
      <c r="F2546" s="191" t="str">
        <f>IF(Table2[[#This Row],[Tên hàng hóa]]&lt;&gt;0,VLOOKUP(Table2[[#This Row],[Tên hàng hóa]],Table1[[Tên hàng hóa]:[ĐVT]],3,0),"")</f>
        <v/>
      </c>
      <c r="G2546" s="192"/>
      <c r="H2546" s="192"/>
      <c r="I2546" s="193" t="str">
        <f>IF(Table2[[#This Row],[Số lượng]]&lt;&gt;0,Table2[[#This Row],[Số lượng]]*Table2[[#This Row],[Đơn giá mua]],"")</f>
        <v/>
      </c>
      <c r="J2546" s="193" t="str">
        <f ca="1">IF(AND(Table2[[#This Row],[Tên hàng hóa]]&lt;&gt;0,D2547=""),SUM(OFFSET(Table2[[#This Row],[Thành tiền]],0,0,-COUNTIF(Table2[Số HĐ],Table2[[#This Row],[Số HĐ]]))),"")</f>
        <v/>
      </c>
      <c r="K2546" s="192"/>
      <c r="L25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46" s="194"/>
    </row>
    <row r="2547" spans="1:13" ht="35.1" customHeight="1" x14ac:dyDescent="0.2">
      <c r="A2547" s="187"/>
      <c r="B2547" s="188"/>
      <c r="C2547" s="189" t="str">
        <f t="shared" si="59"/>
        <v/>
      </c>
      <c r="D2547" s="190"/>
      <c r="E2547" s="191" t="str">
        <f>IF(Table2[[#This Row],[Tên hàng hóa]]&lt;&gt;0,VLOOKUP(Table2[[#This Row],[Tên hàng hóa]],Table1[[Tên hàng hóa]:[Quy cách]],2,0),"")</f>
        <v/>
      </c>
      <c r="F2547" s="191" t="str">
        <f>IF(Table2[[#This Row],[Tên hàng hóa]]&lt;&gt;0,VLOOKUP(Table2[[#This Row],[Tên hàng hóa]],Table1[[Tên hàng hóa]:[ĐVT]],3,0),"")</f>
        <v/>
      </c>
      <c r="G2547" s="192"/>
      <c r="H2547" s="192"/>
      <c r="I2547" s="193" t="str">
        <f>IF(Table2[[#This Row],[Số lượng]]&lt;&gt;0,Table2[[#This Row],[Số lượng]]*Table2[[#This Row],[Đơn giá mua]],"")</f>
        <v/>
      </c>
      <c r="J2547" s="193" t="str">
        <f ca="1">IF(AND(Table2[[#This Row],[Tên hàng hóa]]&lt;&gt;0,D2548=""),SUM(OFFSET(Table2[[#This Row],[Thành tiền]],0,0,-COUNTIF(Table2[Số HĐ],Table2[[#This Row],[Số HĐ]]))),"")</f>
        <v/>
      </c>
      <c r="K2547" s="192"/>
      <c r="L25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47" s="194"/>
    </row>
    <row r="2548" spans="1:13" ht="35.1" customHeight="1" x14ac:dyDescent="0.2">
      <c r="A2548" s="187"/>
      <c r="B2548" s="188"/>
      <c r="C2548" s="189" t="str">
        <f t="shared" si="59"/>
        <v/>
      </c>
      <c r="D2548" s="190"/>
      <c r="E2548" s="191" t="str">
        <f>IF(Table2[[#This Row],[Tên hàng hóa]]&lt;&gt;0,VLOOKUP(Table2[[#This Row],[Tên hàng hóa]],Table1[[Tên hàng hóa]:[Quy cách]],2,0),"")</f>
        <v/>
      </c>
      <c r="F2548" s="191" t="str">
        <f>IF(Table2[[#This Row],[Tên hàng hóa]]&lt;&gt;0,VLOOKUP(Table2[[#This Row],[Tên hàng hóa]],Table1[[Tên hàng hóa]:[ĐVT]],3,0),"")</f>
        <v/>
      </c>
      <c r="G2548" s="192"/>
      <c r="H2548" s="192"/>
      <c r="I2548" s="193" t="str">
        <f>IF(Table2[[#This Row],[Số lượng]]&lt;&gt;0,Table2[[#This Row],[Số lượng]]*Table2[[#This Row],[Đơn giá mua]],"")</f>
        <v/>
      </c>
      <c r="J2548" s="193" t="str">
        <f ca="1">IF(AND(Table2[[#This Row],[Tên hàng hóa]]&lt;&gt;0,D2549=""),SUM(OFFSET(Table2[[#This Row],[Thành tiền]],0,0,-COUNTIF(Table2[Số HĐ],Table2[[#This Row],[Số HĐ]]))),"")</f>
        <v/>
      </c>
      <c r="K2548" s="192"/>
      <c r="L254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48" s="194"/>
    </row>
    <row r="2549" spans="1:13" ht="35.1" customHeight="1" x14ac:dyDescent="0.2">
      <c r="A2549" s="187"/>
      <c r="B2549" s="188"/>
      <c r="C2549" s="189" t="str">
        <f t="shared" si="59"/>
        <v/>
      </c>
      <c r="D2549" s="190"/>
      <c r="E2549" s="191" t="str">
        <f>IF(Table2[[#This Row],[Tên hàng hóa]]&lt;&gt;0,VLOOKUP(Table2[[#This Row],[Tên hàng hóa]],Table1[[Tên hàng hóa]:[Quy cách]],2,0),"")</f>
        <v/>
      </c>
      <c r="F2549" s="191" t="str">
        <f>IF(Table2[[#This Row],[Tên hàng hóa]]&lt;&gt;0,VLOOKUP(Table2[[#This Row],[Tên hàng hóa]],Table1[[Tên hàng hóa]:[ĐVT]],3,0),"")</f>
        <v/>
      </c>
      <c r="G2549" s="192"/>
      <c r="H2549" s="192"/>
      <c r="I2549" s="193" t="str">
        <f>IF(Table2[[#This Row],[Số lượng]]&lt;&gt;0,Table2[[#This Row],[Số lượng]]*Table2[[#This Row],[Đơn giá mua]],"")</f>
        <v/>
      </c>
      <c r="J2549" s="193" t="str">
        <f ca="1">IF(AND(Table2[[#This Row],[Tên hàng hóa]]&lt;&gt;0,D2550=""),SUM(OFFSET(Table2[[#This Row],[Thành tiền]],0,0,-COUNTIF(Table2[Số HĐ],Table2[[#This Row],[Số HĐ]]))),"")</f>
        <v/>
      </c>
      <c r="K2549" s="192"/>
      <c r="L25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49" s="194"/>
    </row>
    <row r="2550" spans="1:13" ht="35.1" customHeight="1" x14ac:dyDescent="0.2">
      <c r="A2550" s="187"/>
      <c r="B2550" s="188"/>
      <c r="C2550" s="189" t="str">
        <f t="shared" si="59"/>
        <v/>
      </c>
      <c r="D2550" s="190"/>
      <c r="E2550" s="191" t="str">
        <f>IF(Table2[[#This Row],[Tên hàng hóa]]&lt;&gt;0,VLOOKUP(Table2[[#This Row],[Tên hàng hóa]],Table1[[Tên hàng hóa]:[Quy cách]],2,0),"")</f>
        <v/>
      </c>
      <c r="F2550" s="191" t="str">
        <f>IF(Table2[[#This Row],[Tên hàng hóa]]&lt;&gt;0,VLOOKUP(Table2[[#This Row],[Tên hàng hóa]],Table1[[Tên hàng hóa]:[ĐVT]],3,0),"")</f>
        <v/>
      </c>
      <c r="G2550" s="192"/>
      <c r="H2550" s="192"/>
      <c r="I2550" s="193" t="str">
        <f>IF(Table2[[#This Row],[Số lượng]]&lt;&gt;0,Table2[[#This Row],[Số lượng]]*Table2[[#This Row],[Đơn giá mua]],"")</f>
        <v/>
      </c>
      <c r="J2550" s="193" t="str">
        <f ca="1">IF(AND(Table2[[#This Row],[Tên hàng hóa]]&lt;&gt;0,D2551=""),SUM(OFFSET(Table2[[#This Row],[Thành tiền]],0,0,-COUNTIF(Table2[Số HĐ],Table2[[#This Row],[Số HĐ]]))),"")</f>
        <v/>
      </c>
      <c r="K2550" s="192"/>
      <c r="L25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50" s="194"/>
    </row>
    <row r="2551" spans="1:13" ht="35.1" customHeight="1" x14ac:dyDescent="0.2">
      <c r="A2551" s="187"/>
      <c r="B2551" s="188"/>
      <c r="C2551" s="189" t="str">
        <f t="shared" si="59"/>
        <v/>
      </c>
      <c r="D2551" s="190"/>
      <c r="E2551" s="191" t="str">
        <f>IF(Table2[[#This Row],[Tên hàng hóa]]&lt;&gt;0,VLOOKUP(Table2[[#This Row],[Tên hàng hóa]],Table1[[Tên hàng hóa]:[Quy cách]],2,0),"")</f>
        <v/>
      </c>
      <c r="F2551" s="191" t="str">
        <f>IF(Table2[[#This Row],[Tên hàng hóa]]&lt;&gt;0,VLOOKUP(Table2[[#This Row],[Tên hàng hóa]],Table1[[Tên hàng hóa]:[ĐVT]],3,0),"")</f>
        <v/>
      </c>
      <c r="G2551" s="192"/>
      <c r="H2551" s="192"/>
      <c r="I2551" s="193" t="str">
        <f>IF(Table2[[#This Row],[Số lượng]]&lt;&gt;0,Table2[[#This Row],[Số lượng]]*Table2[[#This Row],[Đơn giá mua]],"")</f>
        <v/>
      </c>
      <c r="J2551" s="193" t="str">
        <f ca="1">IF(AND(Table2[[#This Row],[Tên hàng hóa]]&lt;&gt;0,D2552=""),SUM(OFFSET(Table2[[#This Row],[Thành tiền]],0,0,-COUNTIF(Table2[Số HĐ],Table2[[#This Row],[Số HĐ]]))),"")</f>
        <v/>
      </c>
      <c r="K2551" s="192"/>
      <c r="L25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51" s="194"/>
    </row>
    <row r="2552" spans="1:13" ht="35.1" customHeight="1" x14ac:dyDescent="0.2">
      <c r="A2552" s="187"/>
      <c r="B2552" s="188"/>
      <c r="C2552" s="189" t="str">
        <f t="shared" si="59"/>
        <v/>
      </c>
      <c r="D2552" s="190"/>
      <c r="E2552" s="191" t="str">
        <f>IF(Table2[[#This Row],[Tên hàng hóa]]&lt;&gt;0,VLOOKUP(Table2[[#This Row],[Tên hàng hóa]],Table1[[Tên hàng hóa]:[Quy cách]],2,0),"")</f>
        <v/>
      </c>
      <c r="F2552" s="191" t="str">
        <f>IF(Table2[[#This Row],[Tên hàng hóa]]&lt;&gt;0,VLOOKUP(Table2[[#This Row],[Tên hàng hóa]],Table1[[Tên hàng hóa]:[ĐVT]],3,0),"")</f>
        <v/>
      </c>
      <c r="G2552" s="192"/>
      <c r="H2552" s="192"/>
      <c r="I2552" s="193" t="str">
        <f>IF(Table2[[#This Row],[Số lượng]]&lt;&gt;0,Table2[[#This Row],[Số lượng]]*Table2[[#This Row],[Đơn giá mua]],"")</f>
        <v/>
      </c>
      <c r="J2552" s="193" t="str">
        <f ca="1">IF(AND(Table2[[#This Row],[Tên hàng hóa]]&lt;&gt;0,D2553=""),SUM(OFFSET(Table2[[#This Row],[Thành tiền]],0,0,-COUNTIF(Table2[Số HĐ],Table2[[#This Row],[Số HĐ]]))),"")</f>
        <v/>
      </c>
      <c r="K2552" s="192"/>
      <c r="L25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52" s="194"/>
    </row>
    <row r="2553" spans="1:13" ht="35.1" customHeight="1" x14ac:dyDescent="0.2">
      <c r="A2553" s="187"/>
      <c r="B2553" s="188"/>
      <c r="C2553" s="189" t="str">
        <f t="shared" si="59"/>
        <v/>
      </c>
      <c r="D2553" s="190"/>
      <c r="E2553" s="191" t="str">
        <f>IF(Table2[[#This Row],[Tên hàng hóa]]&lt;&gt;0,VLOOKUP(Table2[[#This Row],[Tên hàng hóa]],Table1[[Tên hàng hóa]:[Quy cách]],2,0),"")</f>
        <v/>
      </c>
      <c r="F2553" s="191" t="str">
        <f>IF(Table2[[#This Row],[Tên hàng hóa]]&lt;&gt;0,VLOOKUP(Table2[[#This Row],[Tên hàng hóa]],Table1[[Tên hàng hóa]:[ĐVT]],3,0),"")</f>
        <v/>
      </c>
      <c r="G2553" s="192"/>
      <c r="H2553" s="192"/>
      <c r="I2553" s="193" t="str">
        <f>IF(Table2[[#This Row],[Số lượng]]&lt;&gt;0,Table2[[#This Row],[Số lượng]]*Table2[[#This Row],[Đơn giá mua]],"")</f>
        <v/>
      </c>
      <c r="J2553" s="193" t="str">
        <f ca="1">IF(AND(Table2[[#This Row],[Tên hàng hóa]]&lt;&gt;0,D2554=""),SUM(OFFSET(Table2[[#This Row],[Thành tiền]],0,0,-COUNTIF(Table2[Số HĐ],Table2[[#This Row],[Số HĐ]]))),"")</f>
        <v/>
      </c>
      <c r="K2553" s="192"/>
      <c r="L25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53" s="194"/>
    </row>
    <row r="2554" spans="1:13" ht="35.1" customHeight="1" x14ac:dyDescent="0.2">
      <c r="A2554" s="187"/>
      <c r="B2554" s="188"/>
      <c r="C2554" s="189" t="str">
        <f t="shared" si="59"/>
        <v/>
      </c>
      <c r="D2554" s="190"/>
      <c r="E2554" s="191" t="str">
        <f>IF(Table2[[#This Row],[Tên hàng hóa]]&lt;&gt;0,VLOOKUP(Table2[[#This Row],[Tên hàng hóa]],Table1[[Tên hàng hóa]:[Quy cách]],2,0),"")</f>
        <v/>
      </c>
      <c r="F2554" s="191" t="str">
        <f>IF(Table2[[#This Row],[Tên hàng hóa]]&lt;&gt;0,VLOOKUP(Table2[[#This Row],[Tên hàng hóa]],Table1[[Tên hàng hóa]:[ĐVT]],3,0),"")</f>
        <v/>
      </c>
      <c r="G2554" s="192"/>
      <c r="H2554" s="192"/>
      <c r="I2554" s="193" t="str">
        <f>IF(Table2[[#This Row],[Số lượng]]&lt;&gt;0,Table2[[#This Row],[Số lượng]]*Table2[[#This Row],[Đơn giá mua]],"")</f>
        <v/>
      </c>
      <c r="J2554" s="193" t="str">
        <f ca="1">IF(AND(Table2[[#This Row],[Tên hàng hóa]]&lt;&gt;0,D2555=""),SUM(OFFSET(Table2[[#This Row],[Thành tiền]],0,0,-COUNTIF(Table2[Số HĐ],Table2[[#This Row],[Số HĐ]]))),"")</f>
        <v/>
      </c>
      <c r="K2554" s="192"/>
      <c r="L255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54" s="194"/>
    </row>
    <row r="2555" spans="1:13" ht="35.1" customHeight="1" x14ac:dyDescent="0.2">
      <c r="A2555" s="187"/>
      <c r="B2555" s="188"/>
      <c r="C2555" s="189" t="str">
        <f t="shared" si="59"/>
        <v/>
      </c>
      <c r="D2555" s="190"/>
      <c r="E2555" s="191" t="str">
        <f>IF(Table2[[#This Row],[Tên hàng hóa]]&lt;&gt;0,VLOOKUP(Table2[[#This Row],[Tên hàng hóa]],Table1[[Tên hàng hóa]:[Quy cách]],2,0),"")</f>
        <v/>
      </c>
      <c r="F2555" s="191" t="str">
        <f>IF(Table2[[#This Row],[Tên hàng hóa]]&lt;&gt;0,VLOOKUP(Table2[[#This Row],[Tên hàng hóa]],Table1[[Tên hàng hóa]:[ĐVT]],3,0),"")</f>
        <v/>
      </c>
      <c r="G2555" s="192"/>
      <c r="H2555" s="192"/>
      <c r="I2555" s="193" t="str">
        <f>IF(Table2[[#This Row],[Số lượng]]&lt;&gt;0,Table2[[#This Row],[Số lượng]]*Table2[[#This Row],[Đơn giá mua]],"")</f>
        <v/>
      </c>
      <c r="J2555" s="193" t="str">
        <f ca="1">IF(AND(Table2[[#This Row],[Tên hàng hóa]]&lt;&gt;0,D2556=""),SUM(OFFSET(Table2[[#This Row],[Thành tiền]],0,0,-COUNTIF(Table2[Số HĐ],Table2[[#This Row],[Số HĐ]]))),"")</f>
        <v/>
      </c>
      <c r="K2555" s="192"/>
      <c r="L25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55" s="194"/>
    </row>
    <row r="2556" spans="1:13" ht="35.1" customHeight="1" x14ac:dyDescent="0.2">
      <c r="A2556" s="187"/>
      <c r="B2556" s="188"/>
      <c r="C2556" s="189" t="str">
        <f t="shared" si="59"/>
        <v/>
      </c>
      <c r="D2556" s="190"/>
      <c r="E2556" s="191" t="str">
        <f>IF(Table2[[#This Row],[Tên hàng hóa]]&lt;&gt;0,VLOOKUP(Table2[[#This Row],[Tên hàng hóa]],Table1[[Tên hàng hóa]:[Quy cách]],2,0),"")</f>
        <v/>
      </c>
      <c r="F2556" s="191" t="str">
        <f>IF(Table2[[#This Row],[Tên hàng hóa]]&lt;&gt;0,VLOOKUP(Table2[[#This Row],[Tên hàng hóa]],Table1[[Tên hàng hóa]:[ĐVT]],3,0),"")</f>
        <v/>
      </c>
      <c r="G2556" s="192"/>
      <c r="H2556" s="192"/>
      <c r="I2556" s="193" t="str">
        <f>IF(Table2[[#This Row],[Số lượng]]&lt;&gt;0,Table2[[#This Row],[Số lượng]]*Table2[[#This Row],[Đơn giá mua]],"")</f>
        <v/>
      </c>
      <c r="J2556" s="193" t="str">
        <f ca="1">IF(AND(Table2[[#This Row],[Tên hàng hóa]]&lt;&gt;0,D2557=""),SUM(OFFSET(Table2[[#This Row],[Thành tiền]],0,0,-COUNTIF(Table2[Số HĐ],Table2[[#This Row],[Số HĐ]]))),"")</f>
        <v/>
      </c>
      <c r="K2556" s="192"/>
      <c r="L255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56" s="194"/>
    </row>
    <row r="2557" spans="1:13" ht="35.1" customHeight="1" x14ac:dyDescent="0.2">
      <c r="A2557" s="187"/>
      <c r="B2557" s="188"/>
      <c r="C2557" s="189" t="str">
        <f t="shared" si="59"/>
        <v/>
      </c>
      <c r="D2557" s="190"/>
      <c r="E2557" s="191" t="str">
        <f>IF(Table2[[#This Row],[Tên hàng hóa]]&lt;&gt;0,VLOOKUP(Table2[[#This Row],[Tên hàng hóa]],Table1[[Tên hàng hóa]:[Quy cách]],2,0),"")</f>
        <v/>
      </c>
      <c r="F2557" s="191" t="str">
        <f>IF(Table2[[#This Row],[Tên hàng hóa]]&lt;&gt;0,VLOOKUP(Table2[[#This Row],[Tên hàng hóa]],Table1[[Tên hàng hóa]:[ĐVT]],3,0),"")</f>
        <v/>
      </c>
      <c r="G2557" s="192"/>
      <c r="H2557" s="192"/>
      <c r="I2557" s="193" t="str">
        <f>IF(Table2[[#This Row],[Số lượng]]&lt;&gt;0,Table2[[#This Row],[Số lượng]]*Table2[[#This Row],[Đơn giá mua]],"")</f>
        <v/>
      </c>
      <c r="J2557" s="193" t="str">
        <f ca="1">IF(AND(Table2[[#This Row],[Tên hàng hóa]]&lt;&gt;0,D2558=""),SUM(OFFSET(Table2[[#This Row],[Thành tiền]],0,0,-COUNTIF(Table2[Số HĐ],Table2[[#This Row],[Số HĐ]]))),"")</f>
        <v/>
      </c>
      <c r="K2557" s="192"/>
      <c r="L25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57" s="194"/>
    </row>
    <row r="2558" spans="1:13" ht="35.1" customHeight="1" x14ac:dyDescent="0.2">
      <c r="A2558" s="187"/>
      <c r="B2558" s="188"/>
      <c r="C2558" s="189" t="str">
        <f t="shared" si="59"/>
        <v/>
      </c>
      <c r="D2558" s="190"/>
      <c r="E2558" s="191" t="str">
        <f>IF(Table2[[#This Row],[Tên hàng hóa]]&lt;&gt;0,VLOOKUP(Table2[[#This Row],[Tên hàng hóa]],Table1[[Tên hàng hóa]:[Quy cách]],2,0),"")</f>
        <v/>
      </c>
      <c r="F2558" s="191" t="str">
        <f>IF(Table2[[#This Row],[Tên hàng hóa]]&lt;&gt;0,VLOOKUP(Table2[[#This Row],[Tên hàng hóa]],Table1[[Tên hàng hóa]:[ĐVT]],3,0),"")</f>
        <v/>
      </c>
      <c r="G2558" s="192"/>
      <c r="H2558" s="192"/>
      <c r="I2558" s="193" t="str">
        <f>IF(Table2[[#This Row],[Số lượng]]&lt;&gt;0,Table2[[#This Row],[Số lượng]]*Table2[[#This Row],[Đơn giá mua]],"")</f>
        <v/>
      </c>
      <c r="J2558" s="193" t="str">
        <f ca="1">IF(AND(Table2[[#This Row],[Tên hàng hóa]]&lt;&gt;0,D2559=""),SUM(OFFSET(Table2[[#This Row],[Thành tiền]],0,0,-COUNTIF(Table2[Số HĐ],Table2[[#This Row],[Số HĐ]]))),"")</f>
        <v/>
      </c>
      <c r="K2558" s="192"/>
      <c r="L255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58" s="194"/>
    </row>
    <row r="2559" spans="1:13" ht="35.1" customHeight="1" x14ac:dyDescent="0.2">
      <c r="A2559" s="187"/>
      <c r="B2559" s="188"/>
      <c r="C2559" s="189" t="str">
        <f t="shared" si="59"/>
        <v/>
      </c>
      <c r="D2559" s="190"/>
      <c r="E2559" s="191" t="str">
        <f>IF(Table2[[#This Row],[Tên hàng hóa]]&lt;&gt;0,VLOOKUP(Table2[[#This Row],[Tên hàng hóa]],Table1[[Tên hàng hóa]:[Quy cách]],2,0),"")</f>
        <v/>
      </c>
      <c r="F2559" s="191" t="str">
        <f>IF(Table2[[#This Row],[Tên hàng hóa]]&lt;&gt;0,VLOOKUP(Table2[[#This Row],[Tên hàng hóa]],Table1[[Tên hàng hóa]:[ĐVT]],3,0),"")</f>
        <v/>
      </c>
      <c r="G2559" s="192"/>
      <c r="H2559" s="192"/>
      <c r="I2559" s="193" t="str">
        <f>IF(Table2[[#This Row],[Số lượng]]&lt;&gt;0,Table2[[#This Row],[Số lượng]]*Table2[[#This Row],[Đơn giá mua]],"")</f>
        <v/>
      </c>
      <c r="J2559" s="193" t="str">
        <f ca="1">IF(AND(Table2[[#This Row],[Tên hàng hóa]]&lt;&gt;0,D2560=""),SUM(OFFSET(Table2[[#This Row],[Thành tiền]],0,0,-COUNTIF(Table2[Số HĐ],Table2[[#This Row],[Số HĐ]]))),"")</f>
        <v/>
      </c>
      <c r="K2559" s="192"/>
      <c r="L25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59" s="194"/>
    </row>
    <row r="2560" spans="1:13" ht="35.1" customHeight="1" x14ac:dyDescent="0.2">
      <c r="A2560" s="187"/>
      <c r="B2560" s="188"/>
      <c r="C2560" s="189" t="str">
        <f t="shared" si="59"/>
        <v/>
      </c>
      <c r="D2560" s="190"/>
      <c r="E2560" s="191" t="str">
        <f>IF(Table2[[#This Row],[Tên hàng hóa]]&lt;&gt;0,VLOOKUP(Table2[[#This Row],[Tên hàng hóa]],Table1[[Tên hàng hóa]:[Quy cách]],2,0),"")</f>
        <v/>
      </c>
      <c r="F2560" s="191" t="str">
        <f>IF(Table2[[#This Row],[Tên hàng hóa]]&lt;&gt;0,VLOOKUP(Table2[[#This Row],[Tên hàng hóa]],Table1[[Tên hàng hóa]:[ĐVT]],3,0),"")</f>
        <v/>
      </c>
      <c r="G2560" s="192"/>
      <c r="H2560" s="192"/>
      <c r="I2560" s="193" t="str">
        <f>IF(Table2[[#This Row],[Số lượng]]&lt;&gt;0,Table2[[#This Row],[Số lượng]]*Table2[[#This Row],[Đơn giá mua]],"")</f>
        <v/>
      </c>
      <c r="J2560" s="193" t="str">
        <f ca="1">IF(AND(Table2[[#This Row],[Tên hàng hóa]]&lt;&gt;0,D2561=""),SUM(OFFSET(Table2[[#This Row],[Thành tiền]],0,0,-COUNTIF(Table2[Số HĐ],Table2[[#This Row],[Số HĐ]]))),"")</f>
        <v/>
      </c>
      <c r="K2560" s="192"/>
      <c r="L256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60" s="194"/>
    </row>
    <row r="2561" spans="1:13" ht="35.1" customHeight="1" x14ac:dyDescent="0.2">
      <c r="A2561" s="187"/>
      <c r="B2561" s="188"/>
      <c r="C2561" s="189" t="str">
        <f t="shared" si="59"/>
        <v/>
      </c>
      <c r="D2561" s="190"/>
      <c r="E2561" s="191" t="str">
        <f>IF(Table2[[#This Row],[Tên hàng hóa]]&lt;&gt;0,VLOOKUP(Table2[[#This Row],[Tên hàng hóa]],Table1[[Tên hàng hóa]:[Quy cách]],2,0),"")</f>
        <v/>
      </c>
      <c r="F2561" s="191" t="str">
        <f>IF(Table2[[#This Row],[Tên hàng hóa]]&lt;&gt;0,VLOOKUP(Table2[[#This Row],[Tên hàng hóa]],Table1[[Tên hàng hóa]:[ĐVT]],3,0),"")</f>
        <v/>
      </c>
      <c r="G2561" s="192"/>
      <c r="H2561" s="192"/>
      <c r="I2561" s="193" t="str">
        <f>IF(Table2[[#This Row],[Số lượng]]&lt;&gt;0,Table2[[#This Row],[Số lượng]]*Table2[[#This Row],[Đơn giá mua]],"")</f>
        <v/>
      </c>
      <c r="J2561" s="193" t="str">
        <f ca="1">IF(AND(Table2[[#This Row],[Tên hàng hóa]]&lt;&gt;0,D2562=""),SUM(OFFSET(Table2[[#This Row],[Thành tiền]],0,0,-COUNTIF(Table2[Số HĐ],Table2[[#This Row],[Số HĐ]]))),"")</f>
        <v/>
      </c>
      <c r="K2561" s="192"/>
      <c r="L25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61" s="194"/>
    </row>
    <row r="2562" spans="1:13" ht="35.1" customHeight="1" x14ac:dyDescent="0.2">
      <c r="A2562" s="187"/>
      <c r="B2562" s="188"/>
      <c r="C2562" s="189" t="str">
        <f t="shared" si="59"/>
        <v/>
      </c>
      <c r="D2562" s="190"/>
      <c r="E2562" s="191" t="str">
        <f>IF(Table2[[#This Row],[Tên hàng hóa]]&lt;&gt;0,VLOOKUP(Table2[[#This Row],[Tên hàng hóa]],Table1[[Tên hàng hóa]:[Quy cách]],2,0),"")</f>
        <v/>
      </c>
      <c r="F2562" s="191" t="str">
        <f>IF(Table2[[#This Row],[Tên hàng hóa]]&lt;&gt;0,VLOOKUP(Table2[[#This Row],[Tên hàng hóa]],Table1[[Tên hàng hóa]:[ĐVT]],3,0),"")</f>
        <v/>
      </c>
      <c r="G2562" s="192"/>
      <c r="H2562" s="192"/>
      <c r="I2562" s="193" t="str">
        <f>IF(Table2[[#This Row],[Số lượng]]&lt;&gt;0,Table2[[#This Row],[Số lượng]]*Table2[[#This Row],[Đơn giá mua]],"")</f>
        <v/>
      </c>
      <c r="J2562" s="193" t="str">
        <f ca="1">IF(AND(Table2[[#This Row],[Tên hàng hóa]]&lt;&gt;0,D2563=""),SUM(OFFSET(Table2[[#This Row],[Thành tiền]],0,0,-COUNTIF(Table2[Số HĐ],Table2[[#This Row],[Số HĐ]]))),"")</f>
        <v/>
      </c>
      <c r="K2562" s="192"/>
      <c r="L25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62" s="194"/>
    </row>
    <row r="2563" spans="1:13" ht="35.1" customHeight="1" x14ac:dyDescent="0.2">
      <c r="A2563" s="187"/>
      <c r="B2563" s="188"/>
      <c r="C2563" s="189" t="str">
        <f t="shared" si="59"/>
        <v/>
      </c>
      <c r="D2563" s="190"/>
      <c r="E2563" s="191" t="str">
        <f>IF(Table2[[#This Row],[Tên hàng hóa]]&lt;&gt;0,VLOOKUP(Table2[[#This Row],[Tên hàng hóa]],Table1[[Tên hàng hóa]:[Quy cách]],2,0),"")</f>
        <v/>
      </c>
      <c r="F2563" s="191" t="str">
        <f>IF(Table2[[#This Row],[Tên hàng hóa]]&lt;&gt;0,VLOOKUP(Table2[[#This Row],[Tên hàng hóa]],Table1[[Tên hàng hóa]:[ĐVT]],3,0),"")</f>
        <v/>
      </c>
      <c r="G2563" s="192"/>
      <c r="H2563" s="192"/>
      <c r="I2563" s="193" t="str">
        <f>IF(Table2[[#This Row],[Số lượng]]&lt;&gt;0,Table2[[#This Row],[Số lượng]]*Table2[[#This Row],[Đơn giá mua]],"")</f>
        <v/>
      </c>
      <c r="J2563" s="193" t="str">
        <f ca="1">IF(AND(Table2[[#This Row],[Tên hàng hóa]]&lt;&gt;0,D2564=""),SUM(OFFSET(Table2[[#This Row],[Thành tiền]],0,0,-COUNTIF(Table2[Số HĐ],Table2[[#This Row],[Số HĐ]]))),"")</f>
        <v/>
      </c>
      <c r="K2563" s="192"/>
      <c r="L256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63" s="194"/>
    </row>
    <row r="2564" spans="1:13" ht="35.1" customHeight="1" x14ac:dyDescent="0.2">
      <c r="A2564" s="187"/>
      <c r="B2564" s="188"/>
      <c r="C2564" s="189" t="str">
        <f t="shared" si="59"/>
        <v/>
      </c>
      <c r="D2564" s="190"/>
      <c r="E2564" s="191" t="str">
        <f>IF(Table2[[#This Row],[Tên hàng hóa]]&lt;&gt;0,VLOOKUP(Table2[[#This Row],[Tên hàng hóa]],Table1[[Tên hàng hóa]:[Quy cách]],2,0),"")</f>
        <v/>
      </c>
      <c r="F2564" s="191" t="str">
        <f>IF(Table2[[#This Row],[Tên hàng hóa]]&lt;&gt;0,VLOOKUP(Table2[[#This Row],[Tên hàng hóa]],Table1[[Tên hàng hóa]:[ĐVT]],3,0),"")</f>
        <v/>
      </c>
      <c r="G2564" s="192"/>
      <c r="H2564" s="192"/>
      <c r="I2564" s="193" t="str">
        <f>IF(Table2[[#This Row],[Số lượng]]&lt;&gt;0,Table2[[#This Row],[Số lượng]]*Table2[[#This Row],[Đơn giá mua]],"")</f>
        <v/>
      </c>
      <c r="J2564" s="193" t="str">
        <f ca="1">IF(AND(Table2[[#This Row],[Tên hàng hóa]]&lt;&gt;0,D2565=""),SUM(OFFSET(Table2[[#This Row],[Thành tiền]],0,0,-COUNTIF(Table2[Số HĐ],Table2[[#This Row],[Số HĐ]]))),"")</f>
        <v/>
      </c>
      <c r="K2564" s="192"/>
      <c r="L25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64" s="194"/>
    </row>
    <row r="2565" spans="1:13" ht="35.1" customHeight="1" x14ac:dyDescent="0.2">
      <c r="A2565" s="187"/>
      <c r="B2565" s="188"/>
      <c r="C2565" s="189" t="str">
        <f t="shared" si="59"/>
        <v/>
      </c>
      <c r="D2565" s="190"/>
      <c r="E2565" s="191" t="str">
        <f>IF(Table2[[#This Row],[Tên hàng hóa]]&lt;&gt;0,VLOOKUP(Table2[[#This Row],[Tên hàng hóa]],Table1[[Tên hàng hóa]:[Quy cách]],2,0),"")</f>
        <v/>
      </c>
      <c r="F2565" s="191" t="str">
        <f>IF(Table2[[#This Row],[Tên hàng hóa]]&lt;&gt;0,VLOOKUP(Table2[[#This Row],[Tên hàng hóa]],Table1[[Tên hàng hóa]:[ĐVT]],3,0),"")</f>
        <v/>
      </c>
      <c r="G2565" s="192"/>
      <c r="H2565" s="192"/>
      <c r="I2565" s="193" t="str">
        <f>IF(Table2[[#This Row],[Số lượng]]&lt;&gt;0,Table2[[#This Row],[Số lượng]]*Table2[[#This Row],[Đơn giá mua]],"")</f>
        <v/>
      </c>
      <c r="J2565" s="193" t="str">
        <f ca="1">IF(AND(Table2[[#This Row],[Tên hàng hóa]]&lt;&gt;0,D2566=""),SUM(OFFSET(Table2[[#This Row],[Thành tiền]],0,0,-COUNTIF(Table2[Số HĐ],Table2[[#This Row],[Số HĐ]]))),"")</f>
        <v/>
      </c>
      <c r="K2565" s="192"/>
      <c r="L25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65" s="194"/>
    </row>
    <row r="2566" spans="1:13" ht="35.1" customHeight="1" x14ac:dyDescent="0.2">
      <c r="A2566" s="187"/>
      <c r="B2566" s="188"/>
      <c r="C2566" s="189" t="str">
        <f t="shared" si="59"/>
        <v/>
      </c>
      <c r="D2566" s="190"/>
      <c r="E2566" s="191" t="str">
        <f>IF(Table2[[#This Row],[Tên hàng hóa]]&lt;&gt;0,VLOOKUP(Table2[[#This Row],[Tên hàng hóa]],Table1[[Tên hàng hóa]:[Quy cách]],2,0),"")</f>
        <v/>
      </c>
      <c r="F2566" s="191" t="str">
        <f>IF(Table2[[#This Row],[Tên hàng hóa]]&lt;&gt;0,VLOOKUP(Table2[[#This Row],[Tên hàng hóa]],Table1[[Tên hàng hóa]:[ĐVT]],3,0),"")</f>
        <v/>
      </c>
      <c r="G2566" s="192"/>
      <c r="H2566" s="192"/>
      <c r="I2566" s="193" t="str">
        <f>IF(Table2[[#This Row],[Số lượng]]&lt;&gt;0,Table2[[#This Row],[Số lượng]]*Table2[[#This Row],[Đơn giá mua]],"")</f>
        <v/>
      </c>
      <c r="J2566" s="193" t="str">
        <f ca="1">IF(AND(Table2[[#This Row],[Tên hàng hóa]]&lt;&gt;0,D2567=""),SUM(OFFSET(Table2[[#This Row],[Thành tiền]],0,0,-COUNTIF(Table2[Số HĐ],Table2[[#This Row],[Số HĐ]]))),"")</f>
        <v/>
      </c>
      <c r="K2566" s="192"/>
      <c r="L25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66" s="194"/>
    </row>
    <row r="2567" spans="1:13" ht="35.1" customHeight="1" x14ac:dyDescent="0.2">
      <c r="A2567" s="187"/>
      <c r="B2567" s="188"/>
      <c r="C2567" s="189" t="str">
        <f t="shared" si="59"/>
        <v/>
      </c>
      <c r="D2567" s="190"/>
      <c r="E2567" s="191" t="str">
        <f>IF(Table2[[#This Row],[Tên hàng hóa]]&lt;&gt;0,VLOOKUP(Table2[[#This Row],[Tên hàng hóa]],Table1[[Tên hàng hóa]:[Quy cách]],2,0),"")</f>
        <v/>
      </c>
      <c r="F2567" s="191" t="str">
        <f>IF(Table2[[#This Row],[Tên hàng hóa]]&lt;&gt;0,VLOOKUP(Table2[[#This Row],[Tên hàng hóa]],Table1[[Tên hàng hóa]:[ĐVT]],3,0),"")</f>
        <v/>
      </c>
      <c r="G2567" s="192"/>
      <c r="H2567" s="192"/>
      <c r="I2567" s="193" t="str">
        <f>IF(Table2[[#This Row],[Số lượng]]&lt;&gt;0,Table2[[#This Row],[Số lượng]]*Table2[[#This Row],[Đơn giá mua]],"")</f>
        <v/>
      </c>
      <c r="J2567" s="193" t="str">
        <f ca="1">IF(AND(Table2[[#This Row],[Tên hàng hóa]]&lt;&gt;0,D2568=""),SUM(OFFSET(Table2[[#This Row],[Thành tiền]],0,0,-COUNTIF(Table2[Số HĐ],Table2[[#This Row],[Số HĐ]]))),"")</f>
        <v/>
      </c>
      <c r="K2567" s="192"/>
      <c r="L25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67" s="194"/>
    </row>
    <row r="2568" spans="1:13" ht="35.1" customHeight="1" x14ac:dyDescent="0.2">
      <c r="A2568" s="187"/>
      <c r="B2568" s="188"/>
      <c r="C2568" s="189" t="str">
        <f t="shared" si="59"/>
        <v/>
      </c>
      <c r="D2568" s="190"/>
      <c r="E2568" s="191" t="str">
        <f>IF(Table2[[#This Row],[Tên hàng hóa]]&lt;&gt;0,VLOOKUP(Table2[[#This Row],[Tên hàng hóa]],Table1[[Tên hàng hóa]:[Quy cách]],2,0),"")</f>
        <v/>
      </c>
      <c r="F2568" s="191" t="str">
        <f>IF(Table2[[#This Row],[Tên hàng hóa]]&lt;&gt;0,VLOOKUP(Table2[[#This Row],[Tên hàng hóa]],Table1[[Tên hàng hóa]:[ĐVT]],3,0),"")</f>
        <v/>
      </c>
      <c r="G2568" s="192"/>
      <c r="H2568" s="192"/>
      <c r="I2568" s="193" t="str">
        <f>IF(Table2[[#This Row],[Số lượng]]&lt;&gt;0,Table2[[#This Row],[Số lượng]]*Table2[[#This Row],[Đơn giá mua]],"")</f>
        <v/>
      </c>
      <c r="J2568" s="193" t="str">
        <f ca="1">IF(AND(Table2[[#This Row],[Tên hàng hóa]]&lt;&gt;0,D2569=""),SUM(OFFSET(Table2[[#This Row],[Thành tiền]],0,0,-COUNTIF(Table2[Số HĐ],Table2[[#This Row],[Số HĐ]]))),"")</f>
        <v/>
      </c>
      <c r="K2568" s="192"/>
      <c r="L256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68" s="194"/>
    </row>
    <row r="2569" spans="1:13" ht="35.1" customHeight="1" x14ac:dyDescent="0.2">
      <c r="A2569" s="187"/>
      <c r="B2569" s="188"/>
      <c r="C2569" s="189" t="str">
        <f t="shared" si="59"/>
        <v/>
      </c>
      <c r="D2569" s="190"/>
      <c r="E2569" s="191" t="str">
        <f>IF(Table2[[#This Row],[Tên hàng hóa]]&lt;&gt;0,VLOOKUP(Table2[[#This Row],[Tên hàng hóa]],Table1[[Tên hàng hóa]:[Quy cách]],2,0),"")</f>
        <v/>
      </c>
      <c r="F2569" s="191" t="str">
        <f>IF(Table2[[#This Row],[Tên hàng hóa]]&lt;&gt;0,VLOOKUP(Table2[[#This Row],[Tên hàng hóa]],Table1[[Tên hàng hóa]:[ĐVT]],3,0),"")</f>
        <v/>
      </c>
      <c r="G2569" s="192"/>
      <c r="H2569" s="192"/>
      <c r="I2569" s="193" t="str">
        <f>IF(Table2[[#This Row],[Số lượng]]&lt;&gt;0,Table2[[#This Row],[Số lượng]]*Table2[[#This Row],[Đơn giá mua]],"")</f>
        <v/>
      </c>
      <c r="J2569" s="193" t="str">
        <f ca="1">IF(AND(Table2[[#This Row],[Tên hàng hóa]]&lt;&gt;0,D2570=""),SUM(OFFSET(Table2[[#This Row],[Thành tiền]],0,0,-COUNTIF(Table2[Số HĐ],Table2[[#This Row],[Số HĐ]]))),"")</f>
        <v/>
      </c>
      <c r="K2569" s="192"/>
      <c r="L25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69" s="194"/>
    </row>
    <row r="2570" spans="1:13" ht="35.1" customHeight="1" x14ac:dyDescent="0.2">
      <c r="A2570" s="187"/>
      <c r="B2570" s="188"/>
      <c r="C2570" s="189" t="str">
        <f t="shared" si="59"/>
        <v/>
      </c>
      <c r="D2570" s="190"/>
      <c r="E2570" s="191" t="str">
        <f>IF(Table2[[#This Row],[Tên hàng hóa]]&lt;&gt;0,VLOOKUP(Table2[[#This Row],[Tên hàng hóa]],Table1[[Tên hàng hóa]:[Quy cách]],2,0),"")</f>
        <v/>
      </c>
      <c r="F2570" s="191" t="str">
        <f>IF(Table2[[#This Row],[Tên hàng hóa]]&lt;&gt;0,VLOOKUP(Table2[[#This Row],[Tên hàng hóa]],Table1[[Tên hàng hóa]:[ĐVT]],3,0),"")</f>
        <v/>
      </c>
      <c r="G2570" s="192"/>
      <c r="H2570" s="192"/>
      <c r="I2570" s="193" t="str">
        <f>IF(Table2[[#This Row],[Số lượng]]&lt;&gt;0,Table2[[#This Row],[Số lượng]]*Table2[[#This Row],[Đơn giá mua]],"")</f>
        <v/>
      </c>
      <c r="J2570" s="193" t="str">
        <f ca="1">IF(AND(Table2[[#This Row],[Tên hàng hóa]]&lt;&gt;0,D2571=""),SUM(OFFSET(Table2[[#This Row],[Thành tiền]],0,0,-COUNTIF(Table2[Số HĐ],Table2[[#This Row],[Số HĐ]]))),"")</f>
        <v/>
      </c>
      <c r="K2570" s="192"/>
      <c r="L25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70" s="194"/>
    </row>
    <row r="2571" spans="1:13" ht="35.1" customHeight="1" x14ac:dyDescent="0.2">
      <c r="A2571" s="187"/>
      <c r="B2571" s="188"/>
      <c r="C2571" s="189" t="str">
        <f t="shared" si="59"/>
        <v/>
      </c>
      <c r="D2571" s="190"/>
      <c r="E2571" s="191" t="str">
        <f>IF(Table2[[#This Row],[Tên hàng hóa]]&lt;&gt;0,VLOOKUP(Table2[[#This Row],[Tên hàng hóa]],Table1[[Tên hàng hóa]:[Quy cách]],2,0),"")</f>
        <v/>
      </c>
      <c r="F2571" s="191" t="str">
        <f>IF(Table2[[#This Row],[Tên hàng hóa]]&lt;&gt;0,VLOOKUP(Table2[[#This Row],[Tên hàng hóa]],Table1[[Tên hàng hóa]:[ĐVT]],3,0),"")</f>
        <v/>
      </c>
      <c r="G2571" s="192"/>
      <c r="H2571" s="192"/>
      <c r="I2571" s="193" t="str">
        <f>IF(Table2[[#This Row],[Số lượng]]&lt;&gt;0,Table2[[#This Row],[Số lượng]]*Table2[[#This Row],[Đơn giá mua]],"")</f>
        <v/>
      </c>
      <c r="J2571" s="193" t="str">
        <f ca="1">IF(AND(Table2[[#This Row],[Tên hàng hóa]]&lt;&gt;0,D2572=""),SUM(OFFSET(Table2[[#This Row],[Thành tiền]],0,0,-COUNTIF(Table2[Số HĐ],Table2[[#This Row],[Số HĐ]]))),"")</f>
        <v/>
      </c>
      <c r="K2571" s="192"/>
      <c r="L25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71" s="194"/>
    </row>
    <row r="2572" spans="1:13" ht="35.1" customHeight="1" x14ac:dyDescent="0.2">
      <c r="A2572" s="187"/>
      <c r="B2572" s="188"/>
      <c r="C2572" s="189" t="str">
        <f t="shared" si="59"/>
        <v/>
      </c>
      <c r="D2572" s="190"/>
      <c r="E2572" s="191" t="str">
        <f>IF(Table2[[#This Row],[Tên hàng hóa]]&lt;&gt;0,VLOOKUP(Table2[[#This Row],[Tên hàng hóa]],Table1[[Tên hàng hóa]:[Quy cách]],2,0),"")</f>
        <v/>
      </c>
      <c r="F2572" s="191" t="str">
        <f>IF(Table2[[#This Row],[Tên hàng hóa]]&lt;&gt;0,VLOOKUP(Table2[[#This Row],[Tên hàng hóa]],Table1[[Tên hàng hóa]:[ĐVT]],3,0),"")</f>
        <v/>
      </c>
      <c r="G2572" s="192"/>
      <c r="H2572" s="192"/>
      <c r="I2572" s="193" t="str">
        <f>IF(Table2[[#This Row],[Số lượng]]&lt;&gt;0,Table2[[#This Row],[Số lượng]]*Table2[[#This Row],[Đơn giá mua]],"")</f>
        <v/>
      </c>
      <c r="J2572" s="193" t="str">
        <f ca="1">IF(AND(Table2[[#This Row],[Tên hàng hóa]]&lt;&gt;0,D2573=""),SUM(OFFSET(Table2[[#This Row],[Thành tiền]],0,0,-COUNTIF(Table2[Số HĐ],Table2[[#This Row],[Số HĐ]]))),"")</f>
        <v/>
      </c>
      <c r="K2572" s="192"/>
      <c r="L25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72" s="194"/>
    </row>
    <row r="2573" spans="1:13" ht="35.1" customHeight="1" x14ac:dyDescent="0.2">
      <c r="A2573" s="187"/>
      <c r="B2573" s="188"/>
      <c r="C2573" s="189" t="str">
        <f t="shared" si="59"/>
        <v/>
      </c>
      <c r="D2573" s="190"/>
      <c r="E2573" s="191" t="str">
        <f>IF(Table2[[#This Row],[Tên hàng hóa]]&lt;&gt;0,VLOOKUP(Table2[[#This Row],[Tên hàng hóa]],Table1[[Tên hàng hóa]:[Quy cách]],2,0),"")</f>
        <v/>
      </c>
      <c r="F2573" s="191" t="str">
        <f>IF(Table2[[#This Row],[Tên hàng hóa]]&lt;&gt;0,VLOOKUP(Table2[[#This Row],[Tên hàng hóa]],Table1[[Tên hàng hóa]:[ĐVT]],3,0),"")</f>
        <v/>
      </c>
      <c r="G2573" s="192"/>
      <c r="H2573" s="192"/>
      <c r="I2573" s="193" t="str">
        <f>IF(Table2[[#This Row],[Số lượng]]&lt;&gt;0,Table2[[#This Row],[Số lượng]]*Table2[[#This Row],[Đơn giá mua]],"")</f>
        <v/>
      </c>
      <c r="J2573" s="193" t="str">
        <f ca="1">IF(AND(Table2[[#This Row],[Tên hàng hóa]]&lt;&gt;0,D2574=""),SUM(OFFSET(Table2[[#This Row],[Thành tiền]],0,0,-COUNTIF(Table2[Số HĐ],Table2[[#This Row],[Số HĐ]]))),"")</f>
        <v/>
      </c>
      <c r="K2573" s="192"/>
      <c r="L25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73" s="194"/>
    </row>
    <row r="2574" spans="1:13" ht="35.1" customHeight="1" x14ac:dyDescent="0.2">
      <c r="A2574" s="187"/>
      <c r="B2574" s="188"/>
      <c r="C2574" s="189" t="str">
        <f t="shared" si="59"/>
        <v/>
      </c>
      <c r="D2574" s="190"/>
      <c r="E2574" s="191" t="str">
        <f>IF(Table2[[#This Row],[Tên hàng hóa]]&lt;&gt;0,VLOOKUP(Table2[[#This Row],[Tên hàng hóa]],Table1[[Tên hàng hóa]:[Quy cách]],2,0),"")</f>
        <v/>
      </c>
      <c r="F2574" s="191" t="str">
        <f>IF(Table2[[#This Row],[Tên hàng hóa]]&lt;&gt;0,VLOOKUP(Table2[[#This Row],[Tên hàng hóa]],Table1[[Tên hàng hóa]:[ĐVT]],3,0),"")</f>
        <v/>
      </c>
      <c r="G2574" s="192"/>
      <c r="H2574" s="192"/>
      <c r="I2574" s="193" t="str">
        <f>IF(Table2[[#This Row],[Số lượng]]&lt;&gt;0,Table2[[#This Row],[Số lượng]]*Table2[[#This Row],[Đơn giá mua]],"")</f>
        <v/>
      </c>
      <c r="J2574" s="193" t="str">
        <f ca="1">IF(AND(Table2[[#This Row],[Tên hàng hóa]]&lt;&gt;0,D2575=""),SUM(OFFSET(Table2[[#This Row],[Thành tiền]],0,0,-COUNTIF(Table2[Số HĐ],Table2[[#This Row],[Số HĐ]]))),"")</f>
        <v/>
      </c>
      <c r="K2574" s="192"/>
      <c r="L25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74" s="194"/>
    </row>
    <row r="2575" spans="1:13" ht="35.1" customHeight="1" x14ac:dyDescent="0.2">
      <c r="A2575" s="187"/>
      <c r="B2575" s="188"/>
      <c r="C2575" s="189" t="str">
        <f t="shared" si="59"/>
        <v/>
      </c>
      <c r="D2575" s="190"/>
      <c r="E2575" s="191" t="str">
        <f>IF(Table2[[#This Row],[Tên hàng hóa]]&lt;&gt;0,VLOOKUP(Table2[[#This Row],[Tên hàng hóa]],Table1[[Tên hàng hóa]:[Quy cách]],2,0),"")</f>
        <v/>
      </c>
      <c r="F2575" s="191" t="str">
        <f>IF(Table2[[#This Row],[Tên hàng hóa]]&lt;&gt;0,VLOOKUP(Table2[[#This Row],[Tên hàng hóa]],Table1[[Tên hàng hóa]:[ĐVT]],3,0),"")</f>
        <v/>
      </c>
      <c r="G2575" s="192"/>
      <c r="H2575" s="192"/>
      <c r="I2575" s="193" t="str">
        <f>IF(Table2[[#This Row],[Số lượng]]&lt;&gt;0,Table2[[#This Row],[Số lượng]]*Table2[[#This Row],[Đơn giá mua]],"")</f>
        <v/>
      </c>
      <c r="J2575" s="193" t="str">
        <f ca="1">IF(AND(Table2[[#This Row],[Tên hàng hóa]]&lt;&gt;0,D2576=""),SUM(OFFSET(Table2[[#This Row],[Thành tiền]],0,0,-COUNTIF(Table2[Số HĐ],Table2[[#This Row],[Số HĐ]]))),"")</f>
        <v/>
      </c>
      <c r="K2575" s="192"/>
      <c r="L25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75" s="194"/>
    </row>
    <row r="2576" spans="1:13" ht="35.1" customHeight="1" x14ac:dyDescent="0.2">
      <c r="A2576" s="187"/>
      <c r="B2576" s="188"/>
      <c r="C2576" s="189" t="str">
        <f t="shared" si="59"/>
        <v/>
      </c>
      <c r="D2576" s="190"/>
      <c r="E2576" s="191" t="str">
        <f>IF(Table2[[#This Row],[Tên hàng hóa]]&lt;&gt;0,VLOOKUP(Table2[[#This Row],[Tên hàng hóa]],Table1[[Tên hàng hóa]:[Quy cách]],2,0),"")</f>
        <v/>
      </c>
      <c r="F2576" s="191" t="str">
        <f>IF(Table2[[#This Row],[Tên hàng hóa]]&lt;&gt;0,VLOOKUP(Table2[[#This Row],[Tên hàng hóa]],Table1[[Tên hàng hóa]:[ĐVT]],3,0),"")</f>
        <v/>
      </c>
      <c r="G2576" s="192"/>
      <c r="H2576" s="192"/>
      <c r="I2576" s="193" t="str">
        <f>IF(Table2[[#This Row],[Số lượng]]&lt;&gt;0,Table2[[#This Row],[Số lượng]]*Table2[[#This Row],[Đơn giá mua]],"")</f>
        <v/>
      </c>
      <c r="J2576" s="193" t="str">
        <f ca="1">IF(AND(Table2[[#This Row],[Tên hàng hóa]]&lt;&gt;0,D2577=""),SUM(OFFSET(Table2[[#This Row],[Thành tiền]],0,0,-COUNTIF(Table2[Số HĐ],Table2[[#This Row],[Số HĐ]]))),"")</f>
        <v/>
      </c>
      <c r="K2576" s="192"/>
      <c r="L25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76" s="194"/>
    </row>
    <row r="2577" spans="1:13" ht="35.1" customHeight="1" x14ac:dyDescent="0.2">
      <c r="A2577" s="187"/>
      <c r="B2577" s="188"/>
      <c r="C2577" s="189" t="str">
        <f t="shared" si="59"/>
        <v/>
      </c>
      <c r="D2577" s="190"/>
      <c r="E2577" s="191" t="str">
        <f>IF(Table2[[#This Row],[Tên hàng hóa]]&lt;&gt;0,VLOOKUP(Table2[[#This Row],[Tên hàng hóa]],Table1[[Tên hàng hóa]:[Quy cách]],2,0),"")</f>
        <v/>
      </c>
      <c r="F2577" s="191" t="str">
        <f>IF(Table2[[#This Row],[Tên hàng hóa]]&lt;&gt;0,VLOOKUP(Table2[[#This Row],[Tên hàng hóa]],Table1[[Tên hàng hóa]:[ĐVT]],3,0),"")</f>
        <v/>
      </c>
      <c r="G2577" s="192"/>
      <c r="H2577" s="192"/>
      <c r="I2577" s="193" t="str">
        <f>IF(Table2[[#This Row],[Số lượng]]&lt;&gt;0,Table2[[#This Row],[Số lượng]]*Table2[[#This Row],[Đơn giá mua]],"")</f>
        <v/>
      </c>
      <c r="J2577" s="193" t="str">
        <f ca="1">IF(AND(Table2[[#This Row],[Tên hàng hóa]]&lt;&gt;0,D2578=""),SUM(OFFSET(Table2[[#This Row],[Thành tiền]],0,0,-COUNTIF(Table2[Số HĐ],Table2[[#This Row],[Số HĐ]]))),"")</f>
        <v/>
      </c>
      <c r="K2577" s="192"/>
      <c r="L25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77" s="194"/>
    </row>
    <row r="2578" spans="1:13" ht="35.1" customHeight="1" x14ac:dyDescent="0.2">
      <c r="A2578" s="187"/>
      <c r="B2578" s="188"/>
      <c r="C2578" s="189" t="str">
        <f t="shared" si="59"/>
        <v/>
      </c>
      <c r="D2578" s="190"/>
      <c r="E2578" s="191" t="str">
        <f>IF(Table2[[#This Row],[Tên hàng hóa]]&lt;&gt;0,VLOOKUP(Table2[[#This Row],[Tên hàng hóa]],Table1[[Tên hàng hóa]:[Quy cách]],2,0),"")</f>
        <v/>
      </c>
      <c r="F2578" s="191" t="str">
        <f>IF(Table2[[#This Row],[Tên hàng hóa]]&lt;&gt;0,VLOOKUP(Table2[[#This Row],[Tên hàng hóa]],Table1[[Tên hàng hóa]:[ĐVT]],3,0),"")</f>
        <v/>
      </c>
      <c r="G2578" s="192"/>
      <c r="H2578" s="192"/>
      <c r="I2578" s="193" t="str">
        <f>IF(Table2[[#This Row],[Số lượng]]&lt;&gt;0,Table2[[#This Row],[Số lượng]]*Table2[[#This Row],[Đơn giá mua]],"")</f>
        <v/>
      </c>
      <c r="J2578" s="193" t="str">
        <f ca="1">IF(AND(Table2[[#This Row],[Tên hàng hóa]]&lt;&gt;0,D2579=""),SUM(OFFSET(Table2[[#This Row],[Thành tiền]],0,0,-COUNTIF(Table2[Số HĐ],Table2[[#This Row],[Số HĐ]]))),"")</f>
        <v/>
      </c>
      <c r="K2578" s="192"/>
      <c r="L25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78" s="194"/>
    </row>
    <row r="2579" spans="1:13" ht="35.1" customHeight="1" x14ac:dyDescent="0.2">
      <c r="A2579" s="187"/>
      <c r="B2579" s="188"/>
      <c r="C2579" s="189" t="str">
        <f t="shared" si="59"/>
        <v/>
      </c>
      <c r="D2579" s="190"/>
      <c r="E2579" s="191" t="str">
        <f>IF(Table2[[#This Row],[Tên hàng hóa]]&lt;&gt;0,VLOOKUP(Table2[[#This Row],[Tên hàng hóa]],Table1[[Tên hàng hóa]:[Quy cách]],2,0),"")</f>
        <v/>
      </c>
      <c r="F2579" s="191" t="str">
        <f>IF(Table2[[#This Row],[Tên hàng hóa]]&lt;&gt;0,VLOOKUP(Table2[[#This Row],[Tên hàng hóa]],Table1[[Tên hàng hóa]:[ĐVT]],3,0),"")</f>
        <v/>
      </c>
      <c r="G2579" s="192"/>
      <c r="H2579" s="192"/>
      <c r="I2579" s="193" t="str">
        <f>IF(Table2[[#This Row],[Số lượng]]&lt;&gt;0,Table2[[#This Row],[Số lượng]]*Table2[[#This Row],[Đơn giá mua]],"")</f>
        <v/>
      </c>
      <c r="J2579" s="193" t="str">
        <f ca="1">IF(AND(Table2[[#This Row],[Tên hàng hóa]]&lt;&gt;0,D2580=""),SUM(OFFSET(Table2[[#This Row],[Thành tiền]],0,0,-COUNTIF(Table2[Số HĐ],Table2[[#This Row],[Số HĐ]]))),"")</f>
        <v/>
      </c>
      <c r="K2579" s="192"/>
      <c r="L25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79" s="194"/>
    </row>
    <row r="2580" spans="1:13" ht="35.1" customHeight="1" x14ac:dyDescent="0.2">
      <c r="A2580" s="187"/>
      <c r="B2580" s="188"/>
      <c r="C2580" s="189" t="str">
        <f t="shared" si="59"/>
        <v/>
      </c>
      <c r="D2580" s="190"/>
      <c r="E2580" s="191" t="str">
        <f>IF(Table2[[#This Row],[Tên hàng hóa]]&lt;&gt;0,VLOOKUP(Table2[[#This Row],[Tên hàng hóa]],Table1[[Tên hàng hóa]:[Quy cách]],2,0),"")</f>
        <v/>
      </c>
      <c r="F2580" s="191" t="str">
        <f>IF(Table2[[#This Row],[Tên hàng hóa]]&lt;&gt;0,VLOOKUP(Table2[[#This Row],[Tên hàng hóa]],Table1[[Tên hàng hóa]:[ĐVT]],3,0),"")</f>
        <v/>
      </c>
      <c r="G2580" s="192"/>
      <c r="H2580" s="192"/>
      <c r="I2580" s="193" t="str">
        <f>IF(Table2[[#This Row],[Số lượng]]&lt;&gt;0,Table2[[#This Row],[Số lượng]]*Table2[[#This Row],[Đơn giá mua]],"")</f>
        <v/>
      </c>
      <c r="J2580" s="193" t="str">
        <f ca="1">IF(AND(Table2[[#This Row],[Tên hàng hóa]]&lt;&gt;0,D2581=""),SUM(OFFSET(Table2[[#This Row],[Thành tiền]],0,0,-COUNTIF(Table2[Số HĐ],Table2[[#This Row],[Số HĐ]]))),"")</f>
        <v/>
      </c>
      <c r="K2580" s="192"/>
      <c r="L25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80" s="194"/>
    </row>
    <row r="2581" spans="1:13" ht="35.1" customHeight="1" x14ac:dyDescent="0.2">
      <c r="A2581" s="187"/>
      <c r="B2581" s="188"/>
      <c r="C2581" s="189" t="str">
        <f t="shared" si="59"/>
        <v/>
      </c>
      <c r="D2581" s="190"/>
      <c r="E2581" s="191" t="str">
        <f>IF(Table2[[#This Row],[Tên hàng hóa]]&lt;&gt;0,VLOOKUP(Table2[[#This Row],[Tên hàng hóa]],Table1[[Tên hàng hóa]:[Quy cách]],2,0),"")</f>
        <v/>
      </c>
      <c r="F2581" s="191" t="str">
        <f>IF(Table2[[#This Row],[Tên hàng hóa]]&lt;&gt;0,VLOOKUP(Table2[[#This Row],[Tên hàng hóa]],Table1[[Tên hàng hóa]:[ĐVT]],3,0),"")</f>
        <v/>
      </c>
      <c r="G2581" s="192"/>
      <c r="H2581" s="192"/>
      <c r="I2581" s="193" t="str">
        <f>IF(Table2[[#This Row],[Số lượng]]&lt;&gt;0,Table2[[#This Row],[Số lượng]]*Table2[[#This Row],[Đơn giá mua]],"")</f>
        <v/>
      </c>
      <c r="J2581" s="193" t="str">
        <f ca="1">IF(AND(Table2[[#This Row],[Tên hàng hóa]]&lt;&gt;0,D2582=""),SUM(OFFSET(Table2[[#This Row],[Thành tiền]],0,0,-COUNTIF(Table2[Số HĐ],Table2[[#This Row],[Số HĐ]]))),"")</f>
        <v/>
      </c>
      <c r="K2581" s="192"/>
      <c r="L25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81" s="194"/>
    </row>
    <row r="2582" spans="1:13" ht="35.1" customHeight="1" x14ac:dyDescent="0.2">
      <c r="A2582" s="187"/>
      <c r="B2582" s="188"/>
      <c r="C2582" s="189" t="str">
        <f t="shared" si="59"/>
        <v/>
      </c>
      <c r="D2582" s="190"/>
      <c r="E2582" s="191" t="str">
        <f>IF(Table2[[#This Row],[Tên hàng hóa]]&lt;&gt;0,VLOOKUP(Table2[[#This Row],[Tên hàng hóa]],Table1[[Tên hàng hóa]:[Quy cách]],2,0),"")</f>
        <v/>
      </c>
      <c r="F2582" s="191" t="str">
        <f>IF(Table2[[#This Row],[Tên hàng hóa]]&lt;&gt;0,VLOOKUP(Table2[[#This Row],[Tên hàng hóa]],Table1[[Tên hàng hóa]:[ĐVT]],3,0),"")</f>
        <v/>
      </c>
      <c r="G2582" s="192"/>
      <c r="H2582" s="192"/>
      <c r="I2582" s="193" t="str">
        <f>IF(Table2[[#This Row],[Số lượng]]&lt;&gt;0,Table2[[#This Row],[Số lượng]]*Table2[[#This Row],[Đơn giá mua]],"")</f>
        <v/>
      </c>
      <c r="J2582" s="193" t="str">
        <f ca="1">IF(AND(Table2[[#This Row],[Tên hàng hóa]]&lt;&gt;0,D2583=""),SUM(OFFSET(Table2[[#This Row],[Thành tiền]],0,0,-COUNTIF(Table2[Số HĐ],Table2[[#This Row],[Số HĐ]]))),"")</f>
        <v/>
      </c>
      <c r="K2582" s="192"/>
      <c r="L258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82" s="194"/>
    </row>
    <row r="2583" spans="1:13" ht="35.1" customHeight="1" x14ac:dyDescent="0.2">
      <c r="A2583" s="187"/>
      <c r="B2583" s="188"/>
      <c r="C2583" s="189" t="str">
        <f t="shared" si="59"/>
        <v/>
      </c>
      <c r="D2583" s="190"/>
      <c r="E2583" s="191" t="str">
        <f>IF(Table2[[#This Row],[Tên hàng hóa]]&lt;&gt;0,VLOOKUP(Table2[[#This Row],[Tên hàng hóa]],Table1[[Tên hàng hóa]:[Quy cách]],2,0),"")</f>
        <v/>
      </c>
      <c r="F2583" s="191" t="str">
        <f>IF(Table2[[#This Row],[Tên hàng hóa]]&lt;&gt;0,VLOOKUP(Table2[[#This Row],[Tên hàng hóa]],Table1[[Tên hàng hóa]:[ĐVT]],3,0),"")</f>
        <v/>
      </c>
      <c r="G2583" s="192"/>
      <c r="H2583" s="192"/>
      <c r="I2583" s="193" t="str">
        <f>IF(Table2[[#This Row],[Số lượng]]&lt;&gt;0,Table2[[#This Row],[Số lượng]]*Table2[[#This Row],[Đơn giá mua]],"")</f>
        <v/>
      </c>
      <c r="J2583" s="193" t="str">
        <f ca="1">IF(AND(Table2[[#This Row],[Tên hàng hóa]]&lt;&gt;0,D2584=""),SUM(OFFSET(Table2[[#This Row],[Thành tiền]],0,0,-COUNTIF(Table2[Số HĐ],Table2[[#This Row],[Số HĐ]]))),"")</f>
        <v/>
      </c>
      <c r="K2583" s="192"/>
      <c r="L25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83" s="194"/>
    </row>
    <row r="2584" spans="1:13" ht="35.1" customHeight="1" x14ac:dyDescent="0.2">
      <c r="A2584" s="187"/>
      <c r="B2584" s="188"/>
      <c r="C2584" s="189" t="str">
        <f t="shared" si="59"/>
        <v/>
      </c>
      <c r="D2584" s="190"/>
      <c r="E2584" s="191" t="str">
        <f>IF(Table2[[#This Row],[Tên hàng hóa]]&lt;&gt;0,VLOOKUP(Table2[[#This Row],[Tên hàng hóa]],Table1[[Tên hàng hóa]:[Quy cách]],2,0),"")</f>
        <v/>
      </c>
      <c r="F2584" s="191" t="str">
        <f>IF(Table2[[#This Row],[Tên hàng hóa]]&lt;&gt;0,VLOOKUP(Table2[[#This Row],[Tên hàng hóa]],Table1[[Tên hàng hóa]:[ĐVT]],3,0),"")</f>
        <v/>
      </c>
      <c r="G2584" s="192"/>
      <c r="H2584" s="192"/>
      <c r="I2584" s="193" t="str">
        <f>IF(Table2[[#This Row],[Số lượng]]&lt;&gt;0,Table2[[#This Row],[Số lượng]]*Table2[[#This Row],[Đơn giá mua]],"")</f>
        <v/>
      </c>
      <c r="J2584" s="193" t="str">
        <f ca="1">IF(AND(Table2[[#This Row],[Tên hàng hóa]]&lt;&gt;0,D2585=""),SUM(OFFSET(Table2[[#This Row],[Thành tiền]],0,0,-COUNTIF(Table2[Số HĐ],Table2[[#This Row],[Số HĐ]]))),"")</f>
        <v/>
      </c>
      <c r="K2584" s="192"/>
      <c r="L25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84" s="194"/>
    </row>
    <row r="2585" spans="1:13" ht="35.1" customHeight="1" x14ac:dyDescent="0.2">
      <c r="A2585" s="187"/>
      <c r="B2585" s="188"/>
      <c r="C2585" s="189" t="str">
        <f t="shared" si="59"/>
        <v/>
      </c>
      <c r="D2585" s="190"/>
      <c r="E2585" s="191" t="str">
        <f>IF(Table2[[#This Row],[Tên hàng hóa]]&lt;&gt;0,VLOOKUP(Table2[[#This Row],[Tên hàng hóa]],Table1[[Tên hàng hóa]:[Quy cách]],2,0),"")</f>
        <v/>
      </c>
      <c r="F2585" s="191" t="str">
        <f>IF(Table2[[#This Row],[Tên hàng hóa]]&lt;&gt;0,VLOOKUP(Table2[[#This Row],[Tên hàng hóa]],Table1[[Tên hàng hóa]:[ĐVT]],3,0),"")</f>
        <v/>
      </c>
      <c r="G2585" s="192"/>
      <c r="H2585" s="192"/>
      <c r="I2585" s="193" t="str">
        <f>IF(Table2[[#This Row],[Số lượng]]&lt;&gt;0,Table2[[#This Row],[Số lượng]]*Table2[[#This Row],[Đơn giá mua]],"")</f>
        <v/>
      </c>
      <c r="J2585" s="193" t="str">
        <f ca="1">IF(AND(Table2[[#This Row],[Tên hàng hóa]]&lt;&gt;0,D2586=""),SUM(OFFSET(Table2[[#This Row],[Thành tiền]],0,0,-COUNTIF(Table2[Số HĐ],Table2[[#This Row],[Số HĐ]]))),"")</f>
        <v/>
      </c>
      <c r="K2585" s="192"/>
      <c r="L25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85" s="194"/>
    </row>
    <row r="2586" spans="1:13" ht="35.1" customHeight="1" x14ac:dyDescent="0.2">
      <c r="A2586" s="187"/>
      <c r="B2586" s="188"/>
      <c r="C2586" s="189" t="str">
        <f t="shared" si="59"/>
        <v/>
      </c>
      <c r="D2586" s="190"/>
      <c r="E2586" s="191" t="str">
        <f>IF(Table2[[#This Row],[Tên hàng hóa]]&lt;&gt;0,VLOOKUP(Table2[[#This Row],[Tên hàng hóa]],Table1[[Tên hàng hóa]:[Quy cách]],2,0),"")</f>
        <v/>
      </c>
      <c r="F2586" s="191" t="str">
        <f>IF(Table2[[#This Row],[Tên hàng hóa]]&lt;&gt;0,VLOOKUP(Table2[[#This Row],[Tên hàng hóa]],Table1[[Tên hàng hóa]:[ĐVT]],3,0),"")</f>
        <v/>
      </c>
      <c r="G2586" s="192"/>
      <c r="H2586" s="192"/>
      <c r="I2586" s="193" t="str">
        <f>IF(Table2[[#This Row],[Số lượng]]&lt;&gt;0,Table2[[#This Row],[Số lượng]]*Table2[[#This Row],[Đơn giá mua]],"")</f>
        <v/>
      </c>
      <c r="J2586" s="193" t="str">
        <f ca="1">IF(AND(Table2[[#This Row],[Tên hàng hóa]]&lt;&gt;0,D2587=""),SUM(OFFSET(Table2[[#This Row],[Thành tiền]],0,0,-COUNTIF(Table2[Số HĐ],Table2[[#This Row],[Số HĐ]]))),"")</f>
        <v/>
      </c>
      <c r="K2586" s="192"/>
      <c r="L25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86" s="194"/>
    </row>
    <row r="2587" spans="1:13" ht="35.1" customHeight="1" x14ac:dyDescent="0.2">
      <c r="A2587" s="187"/>
      <c r="B2587" s="188"/>
      <c r="C2587" s="189" t="str">
        <f t="shared" ref="C2587:C2650" si="60">IF(AND(D2587&lt;&gt;0,D2588=""),C2586,"")</f>
        <v/>
      </c>
      <c r="D2587" s="190"/>
      <c r="E2587" s="191" t="str">
        <f>IF(Table2[[#This Row],[Tên hàng hóa]]&lt;&gt;0,VLOOKUP(Table2[[#This Row],[Tên hàng hóa]],Table1[[Tên hàng hóa]:[Quy cách]],2,0),"")</f>
        <v/>
      </c>
      <c r="F2587" s="191" t="str">
        <f>IF(Table2[[#This Row],[Tên hàng hóa]]&lt;&gt;0,VLOOKUP(Table2[[#This Row],[Tên hàng hóa]],Table1[[Tên hàng hóa]:[ĐVT]],3,0),"")</f>
        <v/>
      </c>
      <c r="G2587" s="192"/>
      <c r="H2587" s="192"/>
      <c r="I2587" s="193" t="str">
        <f>IF(Table2[[#This Row],[Số lượng]]&lt;&gt;0,Table2[[#This Row],[Số lượng]]*Table2[[#This Row],[Đơn giá mua]],"")</f>
        <v/>
      </c>
      <c r="J2587" s="193" t="str">
        <f ca="1">IF(AND(Table2[[#This Row],[Tên hàng hóa]]&lt;&gt;0,D2588=""),SUM(OFFSET(Table2[[#This Row],[Thành tiền]],0,0,-COUNTIF(Table2[Số HĐ],Table2[[#This Row],[Số HĐ]]))),"")</f>
        <v/>
      </c>
      <c r="K2587" s="192"/>
      <c r="L25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87" s="194"/>
    </row>
    <row r="2588" spans="1:13" ht="35.1" customHeight="1" x14ac:dyDescent="0.2">
      <c r="A2588" s="187"/>
      <c r="B2588" s="188"/>
      <c r="C2588" s="189" t="str">
        <f t="shared" si="60"/>
        <v/>
      </c>
      <c r="D2588" s="190"/>
      <c r="E2588" s="191" t="str">
        <f>IF(Table2[[#This Row],[Tên hàng hóa]]&lt;&gt;0,VLOOKUP(Table2[[#This Row],[Tên hàng hóa]],Table1[[Tên hàng hóa]:[Quy cách]],2,0),"")</f>
        <v/>
      </c>
      <c r="F2588" s="191" t="str">
        <f>IF(Table2[[#This Row],[Tên hàng hóa]]&lt;&gt;0,VLOOKUP(Table2[[#This Row],[Tên hàng hóa]],Table1[[Tên hàng hóa]:[ĐVT]],3,0),"")</f>
        <v/>
      </c>
      <c r="G2588" s="192"/>
      <c r="H2588" s="192"/>
      <c r="I2588" s="193" t="str">
        <f>IF(Table2[[#This Row],[Số lượng]]&lt;&gt;0,Table2[[#This Row],[Số lượng]]*Table2[[#This Row],[Đơn giá mua]],"")</f>
        <v/>
      </c>
      <c r="J2588" s="193" t="str">
        <f ca="1">IF(AND(Table2[[#This Row],[Tên hàng hóa]]&lt;&gt;0,D2589=""),SUM(OFFSET(Table2[[#This Row],[Thành tiền]],0,0,-COUNTIF(Table2[Số HĐ],Table2[[#This Row],[Số HĐ]]))),"")</f>
        <v/>
      </c>
      <c r="K2588" s="192"/>
      <c r="L25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88" s="194"/>
    </row>
    <row r="2589" spans="1:13" ht="35.1" customHeight="1" x14ac:dyDescent="0.2">
      <c r="A2589" s="187"/>
      <c r="B2589" s="188"/>
      <c r="C2589" s="189" t="str">
        <f t="shared" si="60"/>
        <v/>
      </c>
      <c r="D2589" s="190"/>
      <c r="E2589" s="191" t="str">
        <f>IF(Table2[[#This Row],[Tên hàng hóa]]&lt;&gt;0,VLOOKUP(Table2[[#This Row],[Tên hàng hóa]],Table1[[Tên hàng hóa]:[Quy cách]],2,0),"")</f>
        <v/>
      </c>
      <c r="F2589" s="191" t="str">
        <f>IF(Table2[[#This Row],[Tên hàng hóa]]&lt;&gt;0,VLOOKUP(Table2[[#This Row],[Tên hàng hóa]],Table1[[Tên hàng hóa]:[ĐVT]],3,0),"")</f>
        <v/>
      </c>
      <c r="G2589" s="192"/>
      <c r="H2589" s="192"/>
      <c r="I2589" s="193" t="str">
        <f>IF(Table2[[#This Row],[Số lượng]]&lt;&gt;0,Table2[[#This Row],[Số lượng]]*Table2[[#This Row],[Đơn giá mua]],"")</f>
        <v/>
      </c>
      <c r="J2589" s="193" t="str">
        <f ca="1">IF(AND(Table2[[#This Row],[Tên hàng hóa]]&lt;&gt;0,D2590=""),SUM(OFFSET(Table2[[#This Row],[Thành tiền]],0,0,-COUNTIF(Table2[Số HĐ],Table2[[#This Row],[Số HĐ]]))),"")</f>
        <v/>
      </c>
      <c r="K2589" s="192"/>
      <c r="L25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89" s="194"/>
    </row>
    <row r="2590" spans="1:13" ht="35.1" customHeight="1" x14ac:dyDescent="0.2">
      <c r="A2590" s="187"/>
      <c r="B2590" s="188"/>
      <c r="C2590" s="189" t="str">
        <f t="shared" si="60"/>
        <v/>
      </c>
      <c r="D2590" s="190"/>
      <c r="E2590" s="191" t="str">
        <f>IF(Table2[[#This Row],[Tên hàng hóa]]&lt;&gt;0,VLOOKUP(Table2[[#This Row],[Tên hàng hóa]],Table1[[Tên hàng hóa]:[Quy cách]],2,0),"")</f>
        <v/>
      </c>
      <c r="F2590" s="191" t="str">
        <f>IF(Table2[[#This Row],[Tên hàng hóa]]&lt;&gt;0,VLOOKUP(Table2[[#This Row],[Tên hàng hóa]],Table1[[Tên hàng hóa]:[ĐVT]],3,0),"")</f>
        <v/>
      </c>
      <c r="G2590" s="192"/>
      <c r="H2590" s="192"/>
      <c r="I2590" s="193" t="str">
        <f>IF(Table2[[#This Row],[Số lượng]]&lt;&gt;0,Table2[[#This Row],[Số lượng]]*Table2[[#This Row],[Đơn giá mua]],"")</f>
        <v/>
      </c>
      <c r="J2590" s="193" t="str">
        <f ca="1">IF(AND(Table2[[#This Row],[Tên hàng hóa]]&lt;&gt;0,D2591=""),SUM(OFFSET(Table2[[#This Row],[Thành tiền]],0,0,-COUNTIF(Table2[Số HĐ],Table2[[#This Row],[Số HĐ]]))),"")</f>
        <v/>
      </c>
      <c r="K2590" s="192"/>
      <c r="L259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90" s="194"/>
    </row>
    <row r="2591" spans="1:13" ht="35.1" customHeight="1" x14ac:dyDescent="0.2">
      <c r="A2591" s="187"/>
      <c r="B2591" s="188"/>
      <c r="C2591" s="189" t="str">
        <f t="shared" si="60"/>
        <v/>
      </c>
      <c r="D2591" s="190"/>
      <c r="E2591" s="191" t="str">
        <f>IF(Table2[[#This Row],[Tên hàng hóa]]&lt;&gt;0,VLOOKUP(Table2[[#This Row],[Tên hàng hóa]],Table1[[Tên hàng hóa]:[Quy cách]],2,0),"")</f>
        <v/>
      </c>
      <c r="F2591" s="191" t="str">
        <f>IF(Table2[[#This Row],[Tên hàng hóa]]&lt;&gt;0,VLOOKUP(Table2[[#This Row],[Tên hàng hóa]],Table1[[Tên hàng hóa]:[ĐVT]],3,0),"")</f>
        <v/>
      </c>
      <c r="G2591" s="192"/>
      <c r="H2591" s="192"/>
      <c r="I2591" s="193" t="str">
        <f>IF(Table2[[#This Row],[Số lượng]]&lt;&gt;0,Table2[[#This Row],[Số lượng]]*Table2[[#This Row],[Đơn giá mua]],"")</f>
        <v/>
      </c>
      <c r="J2591" s="193" t="str">
        <f ca="1">IF(AND(Table2[[#This Row],[Tên hàng hóa]]&lt;&gt;0,D2592=""),SUM(OFFSET(Table2[[#This Row],[Thành tiền]],0,0,-COUNTIF(Table2[Số HĐ],Table2[[#This Row],[Số HĐ]]))),"")</f>
        <v/>
      </c>
      <c r="K2591" s="192"/>
      <c r="L25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91" s="194"/>
    </row>
    <row r="2592" spans="1:13" ht="35.1" customHeight="1" x14ac:dyDescent="0.2">
      <c r="A2592" s="187"/>
      <c r="B2592" s="188"/>
      <c r="C2592" s="189" t="str">
        <f t="shared" si="60"/>
        <v/>
      </c>
      <c r="D2592" s="190"/>
      <c r="E2592" s="191" t="str">
        <f>IF(Table2[[#This Row],[Tên hàng hóa]]&lt;&gt;0,VLOOKUP(Table2[[#This Row],[Tên hàng hóa]],Table1[[Tên hàng hóa]:[Quy cách]],2,0),"")</f>
        <v/>
      </c>
      <c r="F2592" s="191" t="str">
        <f>IF(Table2[[#This Row],[Tên hàng hóa]]&lt;&gt;0,VLOOKUP(Table2[[#This Row],[Tên hàng hóa]],Table1[[Tên hàng hóa]:[ĐVT]],3,0),"")</f>
        <v/>
      </c>
      <c r="G2592" s="192"/>
      <c r="H2592" s="192"/>
      <c r="I2592" s="193" t="str">
        <f>IF(Table2[[#This Row],[Số lượng]]&lt;&gt;0,Table2[[#This Row],[Số lượng]]*Table2[[#This Row],[Đơn giá mua]],"")</f>
        <v/>
      </c>
      <c r="J2592" s="193" t="str">
        <f ca="1">IF(AND(Table2[[#This Row],[Tên hàng hóa]]&lt;&gt;0,D2593=""),SUM(OFFSET(Table2[[#This Row],[Thành tiền]],0,0,-COUNTIF(Table2[Số HĐ],Table2[[#This Row],[Số HĐ]]))),"")</f>
        <v/>
      </c>
      <c r="K2592" s="192"/>
      <c r="L25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92" s="194"/>
    </row>
    <row r="2593" spans="1:13" ht="35.1" customHeight="1" x14ac:dyDescent="0.2">
      <c r="A2593" s="187"/>
      <c r="B2593" s="188"/>
      <c r="C2593" s="189" t="str">
        <f t="shared" si="60"/>
        <v/>
      </c>
      <c r="D2593" s="190"/>
      <c r="E2593" s="191" t="str">
        <f>IF(Table2[[#This Row],[Tên hàng hóa]]&lt;&gt;0,VLOOKUP(Table2[[#This Row],[Tên hàng hóa]],Table1[[Tên hàng hóa]:[Quy cách]],2,0),"")</f>
        <v/>
      </c>
      <c r="F2593" s="191" t="str">
        <f>IF(Table2[[#This Row],[Tên hàng hóa]]&lt;&gt;0,VLOOKUP(Table2[[#This Row],[Tên hàng hóa]],Table1[[Tên hàng hóa]:[ĐVT]],3,0),"")</f>
        <v/>
      </c>
      <c r="G2593" s="192"/>
      <c r="H2593" s="192"/>
      <c r="I2593" s="193" t="str">
        <f>IF(Table2[[#This Row],[Số lượng]]&lt;&gt;0,Table2[[#This Row],[Số lượng]]*Table2[[#This Row],[Đơn giá mua]],"")</f>
        <v/>
      </c>
      <c r="J2593" s="193" t="str">
        <f ca="1">IF(AND(Table2[[#This Row],[Tên hàng hóa]]&lt;&gt;0,D2594=""),SUM(OFFSET(Table2[[#This Row],[Thành tiền]],0,0,-COUNTIF(Table2[Số HĐ],Table2[[#This Row],[Số HĐ]]))),"")</f>
        <v/>
      </c>
      <c r="K2593" s="192"/>
      <c r="L25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93" s="194"/>
    </row>
    <row r="2594" spans="1:13" ht="35.1" customHeight="1" x14ac:dyDescent="0.2">
      <c r="A2594" s="187"/>
      <c r="B2594" s="188"/>
      <c r="C2594" s="189" t="str">
        <f t="shared" si="60"/>
        <v/>
      </c>
      <c r="D2594" s="190"/>
      <c r="E2594" s="191" t="str">
        <f>IF(Table2[[#This Row],[Tên hàng hóa]]&lt;&gt;0,VLOOKUP(Table2[[#This Row],[Tên hàng hóa]],Table1[[Tên hàng hóa]:[Quy cách]],2,0),"")</f>
        <v/>
      </c>
      <c r="F2594" s="191" t="str">
        <f>IF(Table2[[#This Row],[Tên hàng hóa]]&lt;&gt;0,VLOOKUP(Table2[[#This Row],[Tên hàng hóa]],Table1[[Tên hàng hóa]:[ĐVT]],3,0),"")</f>
        <v/>
      </c>
      <c r="G2594" s="192"/>
      <c r="H2594" s="192"/>
      <c r="I2594" s="193" t="str">
        <f>IF(Table2[[#This Row],[Số lượng]]&lt;&gt;0,Table2[[#This Row],[Số lượng]]*Table2[[#This Row],[Đơn giá mua]],"")</f>
        <v/>
      </c>
      <c r="J2594" s="193" t="str">
        <f ca="1">IF(AND(Table2[[#This Row],[Tên hàng hóa]]&lt;&gt;0,D2595=""),SUM(OFFSET(Table2[[#This Row],[Thành tiền]],0,0,-COUNTIF(Table2[Số HĐ],Table2[[#This Row],[Số HĐ]]))),"")</f>
        <v/>
      </c>
      <c r="K2594" s="192"/>
      <c r="L25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94" s="194"/>
    </row>
    <row r="2595" spans="1:13" ht="35.1" customHeight="1" x14ac:dyDescent="0.2">
      <c r="A2595" s="187"/>
      <c r="B2595" s="188"/>
      <c r="C2595" s="189" t="str">
        <f t="shared" si="60"/>
        <v/>
      </c>
      <c r="D2595" s="190"/>
      <c r="E2595" s="191" t="str">
        <f>IF(Table2[[#This Row],[Tên hàng hóa]]&lt;&gt;0,VLOOKUP(Table2[[#This Row],[Tên hàng hóa]],Table1[[Tên hàng hóa]:[Quy cách]],2,0),"")</f>
        <v/>
      </c>
      <c r="F2595" s="191" t="str">
        <f>IF(Table2[[#This Row],[Tên hàng hóa]]&lt;&gt;0,VLOOKUP(Table2[[#This Row],[Tên hàng hóa]],Table1[[Tên hàng hóa]:[ĐVT]],3,0),"")</f>
        <v/>
      </c>
      <c r="G2595" s="192"/>
      <c r="H2595" s="192"/>
      <c r="I2595" s="193" t="str">
        <f>IF(Table2[[#This Row],[Số lượng]]&lt;&gt;0,Table2[[#This Row],[Số lượng]]*Table2[[#This Row],[Đơn giá mua]],"")</f>
        <v/>
      </c>
      <c r="J2595" s="193" t="str">
        <f ca="1">IF(AND(Table2[[#This Row],[Tên hàng hóa]]&lt;&gt;0,D2596=""),SUM(OFFSET(Table2[[#This Row],[Thành tiền]],0,0,-COUNTIF(Table2[Số HĐ],Table2[[#This Row],[Số HĐ]]))),"")</f>
        <v/>
      </c>
      <c r="K2595" s="192"/>
      <c r="L25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95" s="194"/>
    </row>
    <row r="2596" spans="1:13" ht="35.1" customHeight="1" x14ac:dyDescent="0.2">
      <c r="A2596" s="187"/>
      <c r="B2596" s="188"/>
      <c r="C2596" s="189" t="str">
        <f t="shared" si="60"/>
        <v/>
      </c>
      <c r="D2596" s="190"/>
      <c r="E2596" s="191" t="str">
        <f>IF(Table2[[#This Row],[Tên hàng hóa]]&lt;&gt;0,VLOOKUP(Table2[[#This Row],[Tên hàng hóa]],Table1[[Tên hàng hóa]:[Quy cách]],2,0),"")</f>
        <v/>
      </c>
      <c r="F2596" s="191" t="str">
        <f>IF(Table2[[#This Row],[Tên hàng hóa]]&lt;&gt;0,VLOOKUP(Table2[[#This Row],[Tên hàng hóa]],Table1[[Tên hàng hóa]:[ĐVT]],3,0),"")</f>
        <v/>
      </c>
      <c r="G2596" s="192"/>
      <c r="H2596" s="192"/>
      <c r="I2596" s="193" t="str">
        <f>IF(Table2[[#This Row],[Số lượng]]&lt;&gt;0,Table2[[#This Row],[Số lượng]]*Table2[[#This Row],[Đơn giá mua]],"")</f>
        <v/>
      </c>
      <c r="J2596" s="193" t="str">
        <f ca="1">IF(AND(Table2[[#This Row],[Tên hàng hóa]]&lt;&gt;0,D2597=""),SUM(OFFSET(Table2[[#This Row],[Thành tiền]],0,0,-COUNTIF(Table2[Số HĐ],Table2[[#This Row],[Số HĐ]]))),"")</f>
        <v/>
      </c>
      <c r="K2596" s="192"/>
      <c r="L25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96" s="194"/>
    </row>
    <row r="2597" spans="1:13" ht="35.1" customHeight="1" x14ac:dyDescent="0.2">
      <c r="A2597" s="187"/>
      <c r="B2597" s="188"/>
      <c r="C2597" s="189" t="str">
        <f t="shared" si="60"/>
        <v/>
      </c>
      <c r="D2597" s="190"/>
      <c r="E2597" s="191" t="str">
        <f>IF(Table2[[#This Row],[Tên hàng hóa]]&lt;&gt;0,VLOOKUP(Table2[[#This Row],[Tên hàng hóa]],Table1[[Tên hàng hóa]:[Quy cách]],2,0),"")</f>
        <v/>
      </c>
      <c r="F2597" s="191" t="str">
        <f>IF(Table2[[#This Row],[Tên hàng hóa]]&lt;&gt;0,VLOOKUP(Table2[[#This Row],[Tên hàng hóa]],Table1[[Tên hàng hóa]:[ĐVT]],3,0),"")</f>
        <v/>
      </c>
      <c r="G2597" s="192"/>
      <c r="H2597" s="192"/>
      <c r="I2597" s="193" t="str">
        <f>IF(Table2[[#This Row],[Số lượng]]&lt;&gt;0,Table2[[#This Row],[Số lượng]]*Table2[[#This Row],[Đơn giá mua]],"")</f>
        <v/>
      </c>
      <c r="J2597" s="193" t="str">
        <f ca="1">IF(AND(Table2[[#This Row],[Tên hàng hóa]]&lt;&gt;0,D2598=""),SUM(OFFSET(Table2[[#This Row],[Thành tiền]],0,0,-COUNTIF(Table2[Số HĐ],Table2[[#This Row],[Số HĐ]]))),"")</f>
        <v/>
      </c>
      <c r="K2597" s="192"/>
      <c r="L25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97" s="194"/>
    </row>
    <row r="2598" spans="1:13" ht="35.1" customHeight="1" x14ac:dyDescent="0.2">
      <c r="A2598" s="187"/>
      <c r="B2598" s="188"/>
      <c r="C2598" s="189" t="str">
        <f t="shared" si="60"/>
        <v/>
      </c>
      <c r="D2598" s="190"/>
      <c r="E2598" s="191" t="str">
        <f>IF(Table2[[#This Row],[Tên hàng hóa]]&lt;&gt;0,VLOOKUP(Table2[[#This Row],[Tên hàng hóa]],Table1[[Tên hàng hóa]:[Quy cách]],2,0),"")</f>
        <v/>
      </c>
      <c r="F2598" s="191" t="str">
        <f>IF(Table2[[#This Row],[Tên hàng hóa]]&lt;&gt;0,VLOOKUP(Table2[[#This Row],[Tên hàng hóa]],Table1[[Tên hàng hóa]:[ĐVT]],3,0),"")</f>
        <v/>
      </c>
      <c r="G2598" s="192"/>
      <c r="H2598" s="192"/>
      <c r="I2598" s="193" t="str">
        <f>IF(Table2[[#This Row],[Số lượng]]&lt;&gt;0,Table2[[#This Row],[Số lượng]]*Table2[[#This Row],[Đơn giá mua]],"")</f>
        <v/>
      </c>
      <c r="J2598" s="193" t="str">
        <f ca="1">IF(AND(Table2[[#This Row],[Tên hàng hóa]]&lt;&gt;0,D2599=""),SUM(OFFSET(Table2[[#This Row],[Thành tiền]],0,0,-COUNTIF(Table2[Số HĐ],Table2[[#This Row],[Số HĐ]]))),"")</f>
        <v/>
      </c>
      <c r="K2598" s="192"/>
      <c r="L25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98" s="194"/>
    </row>
    <row r="2599" spans="1:13" ht="35.1" customHeight="1" x14ac:dyDescent="0.2">
      <c r="A2599" s="187"/>
      <c r="B2599" s="188"/>
      <c r="C2599" s="189" t="str">
        <f t="shared" si="60"/>
        <v/>
      </c>
      <c r="D2599" s="190"/>
      <c r="E2599" s="191" t="str">
        <f>IF(Table2[[#This Row],[Tên hàng hóa]]&lt;&gt;0,VLOOKUP(Table2[[#This Row],[Tên hàng hóa]],Table1[[Tên hàng hóa]:[Quy cách]],2,0),"")</f>
        <v/>
      </c>
      <c r="F2599" s="191" t="str">
        <f>IF(Table2[[#This Row],[Tên hàng hóa]]&lt;&gt;0,VLOOKUP(Table2[[#This Row],[Tên hàng hóa]],Table1[[Tên hàng hóa]:[ĐVT]],3,0),"")</f>
        <v/>
      </c>
      <c r="G2599" s="192"/>
      <c r="H2599" s="192"/>
      <c r="I2599" s="193" t="str">
        <f>IF(Table2[[#This Row],[Số lượng]]&lt;&gt;0,Table2[[#This Row],[Số lượng]]*Table2[[#This Row],[Đơn giá mua]],"")</f>
        <v/>
      </c>
      <c r="J2599" s="193" t="str">
        <f ca="1">IF(AND(Table2[[#This Row],[Tên hàng hóa]]&lt;&gt;0,D2600=""),SUM(OFFSET(Table2[[#This Row],[Thành tiền]],0,0,-COUNTIF(Table2[Số HĐ],Table2[[#This Row],[Số HĐ]]))),"")</f>
        <v/>
      </c>
      <c r="K2599" s="192"/>
      <c r="L25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599" s="194"/>
    </row>
    <row r="2600" spans="1:13" ht="35.1" customHeight="1" x14ac:dyDescent="0.2">
      <c r="A2600" s="187"/>
      <c r="B2600" s="188"/>
      <c r="C2600" s="189" t="str">
        <f t="shared" si="60"/>
        <v/>
      </c>
      <c r="D2600" s="190"/>
      <c r="E2600" s="191" t="str">
        <f>IF(Table2[[#This Row],[Tên hàng hóa]]&lt;&gt;0,VLOOKUP(Table2[[#This Row],[Tên hàng hóa]],Table1[[Tên hàng hóa]:[Quy cách]],2,0),"")</f>
        <v/>
      </c>
      <c r="F2600" s="191" t="str">
        <f>IF(Table2[[#This Row],[Tên hàng hóa]]&lt;&gt;0,VLOOKUP(Table2[[#This Row],[Tên hàng hóa]],Table1[[Tên hàng hóa]:[ĐVT]],3,0),"")</f>
        <v/>
      </c>
      <c r="G2600" s="192"/>
      <c r="H2600" s="192"/>
      <c r="I2600" s="193" t="str">
        <f>IF(Table2[[#This Row],[Số lượng]]&lt;&gt;0,Table2[[#This Row],[Số lượng]]*Table2[[#This Row],[Đơn giá mua]],"")</f>
        <v/>
      </c>
      <c r="J2600" s="193" t="str">
        <f ca="1">IF(AND(Table2[[#This Row],[Tên hàng hóa]]&lt;&gt;0,D2601=""),SUM(OFFSET(Table2[[#This Row],[Thành tiền]],0,0,-COUNTIF(Table2[Số HĐ],Table2[[#This Row],[Số HĐ]]))),"")</f>
        <v/>
      </c>
      <c r="K2600" s="192"/>
      <c r="L26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00" s="194"/>
    </row>
    <row r="2601" spans="1:13" ht="35.1" customHeight="1" x14ac:dyDescent="0.2">
      <c r="A2601" s="187"/>
      <c r="B2601" s="188"/>
      <c r="C2601" s="189" t="str">
        <f t="shared" si="60"/>
        <v/>
      </c>
      <c r="D2601" s="190"/>
      <c r="E2601" s="191" t="str">
        <f>IF(Table2[[#This Row],[Tên hàng hóa]]&lt;&gt;0,VLOOKUP(Table2[[#This Row],[Tên hàng hóa]],Table1[[Tên hàng hóa]:[Quy cách]],2,0),"")</f>
        <v/>
      </c>
      <c r="F2601" s="191" t="str">
        <f>IF(Table2[[#This Row],[Tên hàng hóa]]&lt;&gt;0,VLOOKUP(Table2[[#This Row],[Tên hàng hóa]],Table1[[Tên hàng hóa]:[ĐVT]],3,0),"")</f>
        <v/>
      </c>
      <c r="G2601" s="192"/>
      <c r="H2601" s="192"/>
      <c r="I2601" s="193" t="str">
        <f>IF(Table2[[#This Row],[Số lượng]]&lt;&gt;0,Table2[[#This Row],[Số lượng]]*Table2[[#This Row],[Đơn giá mua]],"")</f>
        <v/>
      </c>
      <c r="J2601" s="193" t="str">
        <f ca="1">IF(AND(Table2[[#This Row],[Tên hàng hóa]]&lt;&gt;0,D2602=""),SUM(OFFSET(Table2[[#This Row],[Thành tiền]],0,0,-COUNTIF(Table2[Số HĐ],Table2[[#This Row],[Số HĐ]]))),"")</f>
        <v/>
      </c>
      <c r="K2601" s="192"/>
      <c r="L26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01" s="194"/>
    </row>
    <row r="2602" spans="1:13" ht="35.1" customHeight="1" x14ac:dyDescent="0.2">
      <c r="A2602" s="187"/>
      <c r="B2602" s="188"/>
      <c r="C2602" s="189" t="str">
        <f t="shared" si="60"/>
        <v/>
      </c>
      <c r="D2602" s="190"/>
      <c r="E2602" s="191" t="str">
        <f>IF(Table2[[#This Row],[Tên hàng hóa]]&lt;&gt;0,VLOOKUP(Table2[[#This Row],[Tên hàng hóa]],Table1[[Tên hàng hóa]:[Quy cách]],2,0),"")</f>
        <v/>
      </c>
      <c r="F2602" s="191" t="str">
        <f>IF(Table2[[#This Row],[Tên hàng hóa]]&lt;&gt;0,VLOOKUP(Table2[[#This Row],[Tên hàng hóa]],Table1[[Tên hàng hóa]:[ĐVT]],3,0),"")</f>
        <v/>
      </c>
      <c r="G2602" s="192"/>
      <c r="H2602" s="192"/>
      <c r="I2602" s="193" t="str">
        <f>IF(Table2[[#This Row],[Số lượng]]&lt;&gt;0,Table2[[#This Row],[Số lượng]]*Table2[[#This Row],[Đơn giá mua]],"")</f>
        <v/>
      </c>
      <c r="J2602" s="193" t="str">
        <f ca="1">IF(AND(Table2[[#This Row],[Tên hàng hóa]]&lt;&gt;0,D2603=""),SUM(OFFSET(Table2[[#This Row],[Thành tiền]],0,0,-COUNTIF(Table2[Số HĐ],Table2[[#This Row],[Số HĐ]]))),"")</f>
        <v/>
      </c>
      <c r="K2602" s="192"/>
      <c r="L26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02" s="194"/>
    </row>
    <row r="2603" spans="1:13" ht="35.1" customHeight="1" x14ac:dyDescent="0.2">
      <c r="A2603" s="187"/>
      <c r="B2603" s="188"/>
      <c r="C2603" s="189" t="str">
        <f t="shared" si="60"/>
        <v/>
      </c>
      <c r="D2603" s="190"/>
      <c r="E2603" s="191" t="str">
        <f>IF(Table2[[#This Row],[Tên hàng hóa]]&lt;&gt;0,VLOOKUP(Table2[[#This Row],[Tên hàng hóa]],Table1[[Tên hàng hóa]:[Quy cách]],2,0),"")</f>
        <v/>
      </c>
      <c r="F2603" s="191" t="str">
        <f>IF(Table2[[#This Row],[Tên hàng hóa]]&lt;&gt;0,VLOOKUP(Table2[[#This Row],[Tên hàng hóa]],Table1[[Tên hàng hóa]:[ĐVT]],3,0),"")</f>
        <v/>
      </c>
      <c r="G2603" s="192"/>
      <c r="H2603" s="192"/>
      <c r="I2603" s="193" t="str">
        <f>IF(Table2[[#This Row],[Số lượng]]&lt;&gt;0,Table2[[#This Row],[Số lượng]]*Table2[[#This Row],[Đơn giá mua]],"")</f>
        <v/>
      </c>
      <c r="J2603" s="193" t="str">
        <f ca="1">IF(AND(Table2[[#This Row],[Tên hàng hóa]]&lt;&gt;0,D2604=""),SUM(OFFSET(Table2[[#This Row],[Thành tiền]],0,0,-COUNTIF(Table2[Số HĐ],Table2[[#This Row],[Số HĐ]]))),"")</f>
        <v/>
      </c>
      <c r="K2603" s="192"/>
      <c r="L26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03" s="194"/>
    </row>
    <row r="2604" spans="1:13" ht="35.1" customHeight="1" x14ac:dyDescent="0.2">
      <c r="A2604" s="187"/>
      <c r="B2604" s="188"/>
      <c r="C2604" s="189" t="str">
        <f t="shared" si="60"/>
        <v/>
      </c>
      <c r="D2604" s="190"/>
      <c r="E2604" s="191" t="str">
        <f>IF(Table2[[#This Row],[Tên hàng hóa]]&lt;&gt;0,VLOOKUP(Table2[[#This Row],[Tên hàng hóa]],Table1[[Tên hàng hóa]:[Quy cách]],2,0),"")</f>
        <v/>
      </c>
      <c r="F2604" s="191" t="str">
        <f>IF(Table2[[#This Row],[Tên hàng hóa]]&lt;&gt;0,VLOOKUP(Table2[[#This Row],[Tên hàng hóa]],Table1[[Tên hàng hóa]:[ĐVT]],3,0),"")</f>
        <v/>
      </c>
      <c r="G2604" s="192"/>
      <c r="H2604" s="192"/>
      <c r="I2604" s="193" t="str">
        <f>IF(Table2[[#This Row],[Số lượng]]&lt;&gt;0,Table2[[#This Row],[Số lượng]]*Table2[[#This Row],[Đơn giá mua]],"")</f>
        <v/>
      </c>
      <c r="J2604" s="193" t="str">
        <f ca="1">IF(AND(Table2[[#This Row],[Tên hàng hóa]]&lt;&gt;0,D2605=""),SUM(OFFSET(Table2[[#This Row],[Thành tiền]],0,0,-COUNTIF(Table2[Số HĐ],Table2[[#This Row],[Số HĐ]]))),"")</f>
        <v/>
      </c>
      <c r="K2604" s="192"/>
      <c r="L26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04" s="194"/>
    </row>
    <row r="2605" spans="1:13" ht="35.1" customHeight="1" x14ac:dyDescent="0.2">
      <c r="A2605" s="187"/>
      <c r="B2605" s="188"/>
      <c r="C2605" s="189" t="str">
        <f t="shared" si="60"/>
        <v/>
      </c>
      <c r="D2605" s="190"/>
      <c r="E2605" s="191" t="str">
        <f>IF(Table2[[#This Row],[Tên hàng hóa]]&lt;&gt;0,VLOOKUP(Table2[[#This Row],[Tên hàng hóa]],Table1[[Tên hàng hóa]:[Quy cách]],2,0),"")</f>
        <v/>
      </c>
      <c r="F2605" s="191" t="str">
        <f>IF(Table2[[#This Row],[Tên hàng hóa]]&lt;&gt;0,VLOOKUP(Table2[[#This Row],[Tên hàng hóa]],Table1[[Tên hàng hóa]:[ĐVT]],3,0),"")</f>
        <v/>
      </c>
      <c r="G2605" s="192"/>
      <c r="H2605" s="192"/>
      <c r="I2605" s="193" t="str">
        <f>IF(Table2[[#This Row],[Số lượng]]&lt;&gt;0,Table2[[#This Row],[Số lượng]]*Table2[[#This Row],[Đơn giá mua]],"")</f>
        <v/>
      </c>
      <c r="J2605" s="193" t="str">
        <f ca="1">IF(AND(Table2[[#This Row],[Tên hàng hóa]]&lt;&gt;0,D2606=""),SUM(OFFSET(Table2[[#This Row],[Thành tiền]],0,0,-COUNTIF(Table2[Số HĐ],Table2[[#This Row],[Số HĐ]]))),"")</f>
        <v/>
      </c>
      <c r="K2605" s="192"/>
      <c r="L26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05" s="194"/>
    </row>
    <row r="2606" spans="1:13" ht="35.1" customHeight="1" x14ac:dyDescent="0.2">
      <c r="A2606" s="187"/>
      <c r="B2606" s="188"/>
      <c r="C2606" s="189" t="str">
        <f t="shared" si="60"/>
        <v/>
      </c>
      <c r="D2606" s="190"/>
      <c r="E2606" s="191" t="str">
        <f>IF(Table2[[#This Row],[Tên hàng hóa]]&lt;&gt;0,VLOOKUP(Table2[[#This Row],[Tên hàng hóa]],Table1[[Tên hàng hóa]:[Quy cách]],2,0),"")</f>
        <v/>
      </c>
      <c r="F2606" s="191" t="str">
        <f>IF(Table2[[#This Row],[Tên hàng hóa]]&lt;&gt;0,VLOOKUP(Table2[[#This Row],[Tên hàng hóa]],Table1[[Tên hàng hóa]:[ĐVT]],3,0),"")</f>
        <v/>
      </c>
      <c r="G2606" s="192"/>
      <c r="H2606" s="192"/>
      <c r="I2606" s="193" t="str">
        <f>IF(Table2[[#This Row],[Số lượng]]&lt;&gt;0,Table2[[#This Row],[Số lượng]]*Table2[[#This Row],[Đơn giá mua]],"")</f>
        <v/>
      </c>
      <c r="J2606" s="193" t="str">
        <f ca="1">IF(AND(Table2[[#This Row],[Tên hàng hóa]]&lt;&gt;0,D2607=""),SUM(OFFSET(Table2[[#This Row],[Thành tiền]],0,0,-COUNTIF(Table2[Số HĐ],Table2[[#This Row],[Số HĐ]]))),"")</f>
        <v/>
      </c>
      <c r="K2606" s="192"/>
      <c r="L26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06" s="194"/>
    </row>
    <row r="2607" spans="1:13" ht="35.1" customHeight="1" x14ac:dyDescent="0.2">
      <c r="A2607" s="187"/>
      <c r="B2607" s="188"/>
      <c r="C2607" s="189" t="str">
        <f t="shared" si="60"/>
        <v/>
      </c>
      <c r="D2607" s="190"/>
      <c r="E2607" s="191" t="str">
        <f>IF(Table2[[#This Row],[Tên hàng hóa]]&lt;&gt;0,VLOOKUP(Table2[[#This Row],[Tên hàng hóa]],Table1[[Tên hàng hóa]:[Quy cách]],2,0),"")</f>
        <v/>
      </c>
      <c r="F2607" s="191" t="str">
        <f>IF(Table2[[#This Row],[Tên hàng hóa]]&lt;&gt;0,VLOOKUP(Table2[[#This Row],[Tên hàng hóa]],Table1[[Tên hàng hóa]:[ĐVT]],3,0),"")</f>
        <v/>
      </c>
      <c r="G2607" s="192"/>
      <c r="H2607" s="192"/>
      <c r="I2607" s="193" t="str">
        <f>IF(Table2[[#This Row],[Số lượng]]&lt;&gt;0,Table2[[#This Row],[Số lượng]]*Table2[[#This Row],[Đơn giá mua]],"")</f>
        <v/>
      </c>
      <c r="J2607" s="193" t="str">
        <f ca="1">IF(AND(Table2[[#This Row],[Tên hàng hóa]]&lt;&gt;0,D2608=""),SUM(OFFSET(Table2[[#This Row],[Thành tiền]],0,0,-COUNTIF(Table2[Số HĐ],Table2[[#This Row],[Số HĐ]]))),"")</f>
        <v/>
      </c>
      <c r="K2607" s="192"/>
      <c r="L260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07" s="194"/>
    </row>
    <row r="2608" spans="1:13" ht="35.1" customHeight="1" x14ac:dyDescent="0.2">
      <c r="A2608" s="187"/>
      <c r="B2608" s="188"/>
      <c r="C2608" s="189" t="str">
        <f t="shared" si="60"/>
        <v/>
      </c>
      <c r="D2608" s="190"/>
      <c r="E2608" s="191" t="str">
        <f>IF(Table2[[#This Row],[Tên hàng hóa]]&lt;&gt;0,VLOOKUP(Table2[[#This Row],[Tên hàng hóa]],Table1[[Tên hàng hóa]:[Quy cách]],2,0),"")</f>
        <v/>
      </c>
      <c r="F2608" s="191" t="str">
        <f>IF(Table2[[#This Row],[Tên hàng hóa]]&lt;&gt;0,VLOOKUP(Table2[[#This Row],[Tên hàng hóa]],Table1[[Tên hàng hóa]:[ĐVT]],3,0),"")</f>
        <v/>
      </c>
      <c r="G2608" s="192"/>
      <c r="H2608" s="192"/>
      <c r="I2608" s="193" t="str">
        <f>IF(Table2[[#This Row],[Số lượng]]&lt;&gt;0,Table2[[#This Row],[Số lượng]]*Table2[[#This Row],[Đơn giá mua]],"")</f>
        <v/>
      </c>
      <c r="J2608" s="193" t="str">
        <f ca="1">IF(AND(Table2[[#This Row],[Tên hàng hóa]]&lt;&gt;0,D2609=""),SUM(OFFSET(Table2[[#This Row],[Thành tiền]],0,0,-COUNTIF(Table2[Số HĐ],Table2[[#This Row],[Số HĐ]]))),"")</f>
        <v/>
      </c>
      <c r="K2608" s="192"/>
      <c r="L26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08" s="194"/>
    </row>
    <row r="2609" spans="1:13" ht="35.1" customHeight="1" x14ac:dyDescent="0.2">
      <c r="A2609" s="187"/>
      <c r="B2609" s="188"/>
      <c r="C2609" s="189" t="str">
        <f t="shared" si="60"/>
        <v/>
      </c>
      <c r="D2609" s="190"/>
      <c r="E2609" s="191" t="str">
        <f>IF(Table2[[#This Row],[Tên hàng hóa]]&lt;&gt;0,VLOOKUP(Table2[[#This Row],[Tên hàng hóa]],Table1[[Tên hàng hóa]:[Quy cách]],2,0),"")</f>
        <v/>
      </c>
      <c r="F2609" s="191" t="str">
        <f>IF(Table2[[#This Row],[Tên hàng hóa]]&lt;&gt;0,VLOOKUP(Table2[[#This Row],[Tên hàng hóa]],Table1[[Tên hàng hóa]:[ĐVT]],3,0),"")</f>
        <v/>
      </c>
      <c r="G2609" s="192"/>
      <c r="H2609" s="192"/>
      <c r="I2609" s="193" t="str">
        <f>IF(Table2[[#This Row],[Số lượng]]&lt;&gt;0,Table2[[#This Row],[Số lượng]]*Table2[[#This Row],[Đơn giá mua]],"")</f>
        <v/>
      </c>
      <c r="J2609" s="193" t="str">
        <f ca="1">IF(AND(Table2[[#This Row],[Tên hàng hóa]]&lt;&gt;0,D2610=""),SUM(OFFSET(Table2[[#This Row],[Thành tiền]],0,0,-COUNTIF(Table2[Số HĐ],Table2[[#This Row],[Số HĐ]]))),"")</f>
        <v/>
      </c>
      <c r="K2609" s="192"/>
      <c r="L26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09" s="194"/>
    </row>
    <row r="2610" spans="1:13" ht="35.1" customHeight="1" x14ac:dyDescent="0.2">
      <c r="A2610" s="187"/>
      <c r="B2610" s="188"/>
      <c r="C2610" s="189" t="str">
        <f t="shared" si="60"/>
        <v/>
      </c>
      <c r="D2610" s="190"/>
      <c r="E2610" s="191" t="str">
        <f>IF(Table2[[#This Row],[Tên hàng hóa]]&lt;&gt;0,VLOOKUP(Table2[[#This Row],[Tên hàng hóa]],Table1[[Tên hàng hóa]:[Quy cách]],2,0),"")</f>
        <v/>
      </c>
      <c r="F2610" s="191" t="str">
        <f>IF(Table2[[#This Row],[Tên hàng hóa]]&lt;&gt;0,VLOOKUP(Table2[[#This Row],[Tên hàng hóa]],Table1[[Tên hàng hóa]:[ĐVT]],3,0),"")</f>
        <v/>
      </c>
      <c r="G2610" s="192"/>
      <c r="H2610" s="192"/>
      <c r="I2610" s="193" t="str">
        <f>IF(Table2[[#This Row],[Số lượng]]&lt;&gt;0,Table2[[#This Row],[Số lượng]]*Table2[[#This Row],[Đơn giá mua]],"")</f>
        <v/>
      </c>
      <c r="J2610" s="193" t="str">
        <f ca="1">IF(AND(Table2[[#This Row],[Tên hàng hóa]]&lt;&gt;0,D2611=""),SUM(OFFSET(Table2[[#This Row],[Thành tiền]],0,0,-COUNTIF(Table2[Số HĐ],Table2[[#This Row],[Số HĐ]]))),"")</f>
        <v/>
      </c>
      <c r="K2610" s="192"/>
      <c r="L26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10" s="194"/>
    </row>
    <row r="2611" spans="1:13" ht="35.1" customHeight="1" x14ac:dyDescent="0.2">
      <c r="A2611" s="187"/>
      <c r="B2611" s="188"/>
      <c r="C2611" s="189" t="str">
        <f t="shared" si="60"/>
        <v/>
      </c>
      <c r="D2611" s="190"/>
      <c r="E2611" s="191" t="str">
        <f>IF(Table2[[#This Row],[Tên hàng hóa]]&lt;&gt;0,VLOOKUP(Table2[[#This Row],[Tên hàng hóa]],Table1[[Tên hàng hóa]:[Quy cách]],2,0),"")</f>
        <v/>
      </c>
      <c r="F2611" s="191" t="str">
        <f>IF(Table2[[#This Row],[Tên hàng hóa]]&lt;&gt;0,VLOOKUP(Table2[[#This Row],[Tên hàng hóa]],Table1[[Tên hàng hóa]:[ĐVT]],3,0),"")</f>
        <v/>
      </c>
      <c r="G2611" s="192"/>
      <c r="H2611" s="192"/>
      <c r="I2611" s="193" t="str">
        <f>IF(Table2[[#This Row],[Số lượng]]&lt;&gt;0,Table2[[#This Row],[Số lượng]]*Table2[[#This Row],[Đơn giá mua]],"")</f>
        <v/>
      </c>
      <c r="J2611" s="193" t="str">
        <f ca="1">IF(AND(Table2[[#This Row],[Tên hàng hóa]]&lt;&gt;0,D2612=""),SUM(OFFSET(Table2[[#This Row],[Thành tiền]],0,0,-COUNTIF(Table2[Số HĐ],Table2[[#This Row],[Số HĐ]]))),"")</f>
        <v/>
      </c>
      <c r="K2611" s="192"/>
      <c r="L261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11" s="194"/>
    </row>
    <row r="2612" spans="1:13" ht="35.1" customHeight="1" x14ac:dyDescent="0.2">
      <c r="A2612" s="187"/>
      <c r="B2612" s="188"/>
      <c r="C2612" s="189" t="str">
        <f t="shared" si="60"/>
        <v/>
      </c>
      <c r="D2612" s="190"/>
      <c r="E2612" s="191" t="str">
        <f>IF(Table2[[#This Row],[Tên hàng hóa]]&lt;&gt;0,VLOOKUP(Table2[[#This Row],[Tên hàng hóa]],Table1[[Tên hàng hóa]:[Quy cách]],2,0),"")</f>
        <v/>
      </c>
      <c r="F2612" s="191" t="str">
        <f>IF(Table2[[#This Row],[Tên hàng hóa]]&lt;&gt;0,VLOOKUP(Table2[[#This Row],[Tên hàng hóa]],Table1[[Tên hàng hóa]:[ĐVT]],3,0),"")</f>
        <v/>
      </c>
      <c r="G2612" s="192"/>
      <c r="H2612" s="192"/>
      <c r="I2612" s="193" t="str">
        <f>IF(Table2[[#This Row],[Số lượng]]&lt;&gt;0,Table2[[#This Row],[Số lượng]]*Table2[[#This Row],[Đơn giá mua]],"")</f>
        <v/>
      </c>
      <c r="J2612" s="193" t="str">
        <f ca="1">IF(AND(Table2[[#This Row],[Tên hàng hóa]]&lt;&gt;0,D2613=""),SUM(OFFSET(Table2[[#This Row],[Thành tiền]],0,0,-COUNTIF(Table2[Số HĐ],Table2[[#This Row],[Số HĐ]]))),"")</f>
        <v/>
      </c>
      <c r="K2612" s="192"/>
      <c r="L26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12" s="194"/>
    </row>
    <row r="2613" spans="1:13" ht="35.1" customHeight="1" x14ac:dyDescent="0.2">
      <c r="A2613" s="187"/>
      <c r="B2613" s="188"/>
      <c r="C2613" s="189" t="str">
        <f t="shared" si="60"/>
        <v/>
      </c>
      <c r="D2613" s="190"/>
      <c r="E2613" s="191" t="str">
        <f>IF(Table2[[#This Row],[Tên hàng hóa]]&lt;&gt;0,VLOOKUP(Table2[[#This Row],[Tên hàng hóa]],Table1[[Tên hàng hóa]:[Quy cách]],2,0),"")</f>
        <v/>
      </c>
      <c r="F2613" s="191" t="str">
        <f>IF(Table2[[#This Row],[Tên hàng hóa]]&lt;&gt;0,VLOOKUP(Table2[[#This Row],[Tên hàng hóa]],Table1[[Tên hàng hóa]:[ĐVT]],3,0),"")</f>
        <v/>
      </c>
      <c r="G2613" s="192"/>
      <c r="H2613" s="192"/>
      <c r="I2613" s="193" t="str">
        <f>IF(Table2[[#This Row],[Số lượng]]&lt;&gt;0,Table2[[#This Row],[Số lượng]]*Table2[[#This Row],[Đơn giá mua]],"")</f>
        <v/>
      </c>
      <c r="J2613" s="193" t="str">
        <f ca="1">IF(AND(Table2[[#This Row],[Tên hàng hóa]]&lt;&gt;0,D2614=""),SUM(OFFSET(Table2[[#This Row],[Thành tiền]],0,0,-COUNTIF(Table2[Số HĐ],Table2[[#This Row],[Số HĐ]]))),"")</f>
        <v/>
      </c>
      <c r="K2613" s="192"/>
      <c r="L26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13" s="194"/>
    </row>
    <row r="2614" spans="1:13" ht="35.1" customHeight="1" x14ac:dyDescent="0.2">
      <c r="A2614" s="187"/>
      <c r="B2614" s="188"/>
      <c r="C2614" s="189" t="str">
        <f t="shared" si="60"/>
        <v/>
      </c>
      <c r="D2614" s="190"/>
      <c r="E2614" s="191" t="str">
        <f>IF(Table2[[#This Row],[Tên hàng hóa]]&lt;&gt;0,VLOOKUP(Table2[[#This Row],[Tên hàng hóa]],Table1[[Tên hàng hóa]:[Quy cách]],2,0),"")</f>
        <v/>
      </c>
      <c r="F2614" s="191" t="str">
        <f>IF(Table2[[#This Row],[Tên hàng hóa]]&lt;&gt;0,VLOOKUP(Table2[[#This Row],[Tên hàng hóa]],Table1[[Tên hàng hóa]:[ĐVT]],3,0),"")</f>
        <v/>
      </c>
      <c r="G2614" s="192"/>
      <c r="H2614" s="192"/>
      <c r="I2614" s="193" t="str">
        <f>IF(Table2[[#This Row],[Số lượng]]&lt;&gt;0,Table2[[#This Row],[Số lượng]]*Table2[[#This Row],[Đơn giá mua]],"")</f>
        <v/>
      </c>
      <c r="J2614" s="193" t="str">
        <f ca="1">IF(AND(Table2[[#This Row],[Tên hàng hóa]]&lt;&gt;0,D2615=""),SUM(OFFSET(Table2[[#This Row],[Thành tiền]],0,0,-COUNTIF(Table2[Số HĐ],Table2[[#This Row],[Số HĐ]]))),"")</f>
        <v/>
      </c>
      <c r="K2614" s="192"/>
      <c r="L26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14" s="194"/>
    </row>
    <row r="2615" spans="1:13" ht="35.1" customHeight="1" x14ac:dyDescent="0.2">
      <c r="A2615" s="187"/>
      <c r="B2615" s="188"/>
      <c r="C2615" s="189" t="str">
        <f t="shared" si="60"/>
        <v/>
      </c>
      <c r="D2615" s="190"/>
      <c r="E2615" s="191" t="str">
        <f>IF(Table2[[#This Row],[Tên hàng hóa]]&lt;&gt;0,VLOOKUP(Table2[[#This Row],[Tên hàng hóa]],Table1[[Tên hàng hóa]:[Quy cách]],2,0),"")</f>
        <v/>
      </c>
      <c r="F2615" s="191" t="str">
        <f>IF(Table2[[#This Row],[Tên hàng hóa]]&lt;&gt;0,VLOOKUP(Table2[[#This Row],[Tên hàng hóa]],Table1[[Tên hàng hóa]:[ĐVT]],3,0),"")</f>
        <v/>
      </c>
      <c r="G2615" s="192"/>
      <c r="H2615" s="192"/>
      <c r="I2615" s="193" t="str">
        <f>IF(Table2[[#This Row],[Số lượng]]&lt;&gt;0,Table2[[#This Row],[Số lượng]]*Table2[[#This Row],[Đơn giá mua]],"")</f>
        <v/>
      </c>
      <c r="J2615" s="193" t="str">
        <f ca="1">IF(AND(Table2[[#This Row],[Tên hàng hóa]]&lt;&gt;0,D2616=""),SUM(OFFSET(Table2[[#This Row],[Thành tiền]],0,0,-COUNTIF(Table2[Số HĐ],Table2[[#This Row],[Số HĐ]]))),"")</f>
        <v/>
      </c>
      <c r="K2615" s="192"/>
      <c r="L26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15" s="194"/>
    </row>
    <row r="2616" spans="1:13" ht="35.1" customHeight="1" x14ac:dyDescent="0.2">
      <c r="A2616" s="187"/>
      <c r="B2616" s="188"/>
      <c r="C2616" s="189" t="str">
        <f t="shared" si="60"/>
        <v/>
      </c>
      <c r="D2616" s="190"/>
      <c r="E2616" s="191" t="str">
        <f>IF(Table2[[#This Row],[Tên hàng hóa]]&lt;&gt;0,VLOOKUP(Table2[[#This Row],[Tên hàng hóa]],Table1[[Tên hàng hóa]:[Quy cách]],2,0),"")</f>
        <v/>
      </c>
      <c r="F2616" s="191" t="str">
        <f>IF(Table2[[#This Row],[Tên hàng hóa]]&lt;&gt;0,VLOOKUP(Table2[[#This Row],[Tên hàng hóa]],Table1[[Tên hàng hóa]:[ĐVT]],3,0),"")</f>
        <v/>
      </c>
      <c r="G2616" s="192"/>
      <c r="H2616" s="192"/>
      <c r="I2616" s="193" t="str">
        <f>IF(Table2[[#This Row],[Số lượng]]&lt;&gt;0,Table2[[#This Row],[Số lượng]]*Table2[[#This Row],[Đơn giá mua]],"")</f>
        <v/>
      </c>
      <c r="J2616" s="193" t="str">
        <f ca="1">IF(AND(Table2[[#This Row],[Tên hàng hóa]]&lt;&gt;0,D2617=""),SUM(OFFSET(Table2[[#This Row],[Thành tiền]],0,0,-COUNTIF(Table2[Số HĐ],Table2[[#This Row],[Số HĐ]]))),"")</f>
        <v/>
      </c>
      <c r="K2616" s="192"/>
      <c r="L26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16" s="194"/>
    </row>
    <row r="2617" spans="1:13" ht="35.1" customHeight="1" x14ac:dyDescent="0.2">
      <c r="A2617" s="187"/>
      <c r="B2617" s="188"/>
      <c r="C2617" s="189" t="str">
        <f t="shared" si="60"/>
        <v/>
      </c>
      <c r="D2617" s="190"/>
      <c r="E2617" s="191" t="str">
        <f>IF(Table2[[#This Row],[Tên hàng hóa]]&lt;&gt;0,VLOOKUP(Table2[[#This Row],[Tên hàng hóa]],Table1[[Tên hàng hóa]:[Quy cách]],2,0),"")</f>
        <v/>
      </c>
      <c r="F2617" s="191" t="str">
        <f>IF(Table2[[#This Row],[Tên hàng hóa]]&lt;&gt;0,VLOOKUP(Table2[[#This Row],[Tên hàng hóa]],Table1[[Tên hàng hóa]:[ĐVT]],3,0),"")</f>
        <v/>
      </c>
      <c r="G2617" s="192"/>
      <c r="H2617" s="192"/>
      <c r="I2617" s="193" t="str">
        <f>IF(Table2[[#This Row],[Số lượng]]&lt;&gt;0,Table2[[#This Row],[Số lượng]]*Table2[[#This Row],[Đơn giá mua]],"")</f>
        <v/>
      </c>
      <c r="J2617" s="193" t="str">
        <f ca="1">IF(AND(Table2[[#This Row],[Tên hàng hóa]]&lt;&gt;0,D2618=""),SUM(OFFSET(Table2[[#This Row],[Thành tiền]],0,0,-COUNTIF(Table2[Số HĐ],Table2[[#This Row],[Số HĐ]]))),"")</f>
        <v/>
      </c>
      <c r="K2617" s="192"/>
      <c r="L261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17" s="194"/>
    </row>
    <row r="2618" spans="1:13" ht="35.1" customHeight="1" x14ac:dyDescent="0.2">
      <c r="A2618" s="187"/>
      <c r="B2618" s="188"/>
      <c r="C2618" s="189" t="str">
        <f t="shared" si="60"/>
        <v/>
      </c>
      <c r="D2618" s="190"/>
      <c r="E2618" s="191" t="str">
        <f>IF(Table2[[#This Row],[Tên hàng hóa]]&lt;&gt;0,VLOOKUP(Table2[[#This Row],[Tên hàng hóa]],Table1[[Tên hàng hóa]:[Quy cách]],2,0),"")</f>
        <v/>
      </c>
      <c r="F2618" s="191" t="str">
        <f>IF(Table2[[#This Row],[Tên hàng hóa]]&lt;&gt;0,VLOOKUP(Table2[[#This Row],[Tên hàng hóa]],Table1[[Tên hàng hóa]:[ĐVT]],3,0),"")</f>
        <v/>
      </c>
      <c r="G2618" s="192"/>
      <c r="H2618" s="192"/>
      <c r="I2618" s="193" t="str">
        <f>IF(Table2[[#This Row],[Số lượng]]&lt;&gt;0,Table2[[#This Row],[Số lượng]]*Table2[[#This Row],[Đơn giá mua]],"")</f>
        <v/>
      </c>
      <c r="J2618" s="193" t="str">
        <f ca="1">IF(AND(Table2[[#This Row],[Tên hàng hóa]]&lt;&gt;0,D2619=""),SUM(OFFSET(Table2[[#This Row],[Thành tiền]],0,0,-COUNTIF(Table2[Số HĐ],Table2[[#This Row],[Số HĐ]]))),"")</f>
        <v/>
      </c>
      <c r="K2618" s="192"/>
      <c r="L26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18" s="194"/>
    </row>
    <row r="2619" spans="1:13" ht="35.1" customHeight="1" x14ac:dyDescent="0.2">
      <c r="A2619" s="187"/>
      <c r="B2619" s="188"/>
      <c r="C2619" s="189" t="str">
        <f t="shared" si="60"/>
        <v/>
      </c>
      <c r="D2619" s="190"/>
      <c r="E2619" s="191" t="str">
        <f>IF(Table2[[#This Row],[Tên hàng hóa]]&lt;&gt;0,VLOOKUP(Table2[[#This Row],[Tên hàng hóa]],Table1[[Tên hàng hóa]:[Quy cách]],2,0),"")</f>
        <v/>
      </c>
      <c r="F2619" s="191" t="str">
        <f>IF(Table2[[#This Row],[Tên hàng hóa]]&lt;&gt;0,VLOOKUP(Table2[[#This Row],[Tên hàng hóa]],Table1[[Tên hàng hóa]:[ĐVT]],3,0),"")</f>
        <v/>
      </c>
      <c r="G2619" s="192"/>
      <c r="H2619" s="192"/>
      <c r="I2619" s="193" t="str">
        <f>IF(Table2[[#This Row],[Số lượng]]&lt;&gt;0,Table2[[#This Row],[Số lượng]]*Table2[[#This Row],[Đơn giá mua]],"")</f>
        <v/>
      </c>
      <c r="J2619" s="193" t="str">
        <f ca="1">IF(AND(Table2[[#This Row],[Tên hàng hóa]]&lt;&gt;0,D2620=""),SUM(OFFSET(Table2[[#This Row],[Thành tiền]],0,0,-COUNTIF(Table2[Số HĐ],Table2[[#This Row],[Số HĐ]]))),"")</f>
        <v/>
      </c>
      <c r="K2619" s="192"/>
      <c r="L261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19" s="194"/>
    </row>
    <row r="2620" spans="1:13" ht="35.1" customHeight="1" x14ac:dyDescent="0.2">
      <c r="A2620" s="187"/>
      <c r="B2620" s="188"/>
      <c r="C2620" s="189" t="str">
        <f t="shared" si="60"/>
        <v/>
      </c>
      <c r="D2620" s="190"/>
      <c r="E2620" s="191" t="str">
        <f>IF(Table2[[#This Row],[Tên hàng hóa]]&lt;&gt;0,VLOOKUP(Table2[[#This Row],[Tên hàng hóa]],Table1[[Tên hàng hóa]:[Quy cách]],2,0),"")</f>
        <v/>
      </c>
      <c r="F2620" s="191" t="str">
        <f>IF(Table2[[#This Row],[Tên hàng hóa]]&lt;&gt;0,VLOOKUP(Table2[[#This Row],[Tên hàng hóa]],Table1[[Tên hàng hóa]:[ĐVT]],3,0),"")</f>
        <v/>
      </c>
      <c r="G2620" s="192"/>
      <c r="H2620" s="192"/>
      <c r="I2620" s="193" t="str">
        <f>IF(Table2[[#This Row],[Số lượng]]&lt;&gt;0,Table2[[#This Row],[Số lượng]]*Table2[[#This Row],[Đơn giá mua]],"")</f>
        <v/>
      </c>
      <c r="J2620" s="193" t="str">
        <f ca="1">IF(AND(Table2[[#This Row],[Tên hàng hóa]]&lt;&gt;0,D2621=""),SUM(OFFSET(Table2[[#This Row],[Thành tiền]],0,0,-COUNTIF(Table2[Số HĐ],Table2[[#This Row],[Số HĐ]]))),"")</f>
        <v/>
      </c>
      <c r="K2620" s="192"/>
      <c r="L26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20" s="194"/>
    </row>
    <row r="2621" spans="1:13" ht="35.1" customHeight="1" x14ac:dyDescent="0.2">
      <c r="A2621" s="187"/>
      <c r="B2621" s="188"/>
      <c r="C2621" s="189" t="str">
        <f t="shared" si="60"/>
        <v/>
      </c>
      <c r="D2621" s="190"/>
      <c r="E2621" s="191" t="str">
        <f>IF(Table2[[#This Row],[Tên hàng hóa]]&lt;&gt;0,VLOOKUP(Table2[[#This Row],[Tên hàng hóa]],Table1[[Tên hàng hóa]:[Quy cách]],2,0),"")</f>
        <v/>
      </c>
      <c r="F2621" s="191" t="str">
        <f>IF(Table2[[#This Row],[Tên hàng hóa]]&lt;&gt;0,VLOOKUP(Table2[[#This Row],[Tên hàng hóa]],Table1[[Tên hàng hóa]:[ĐVT]],3,0),"")</f>
        <v/>
      </c>
      <c r="G2621" s="192"/>
      <c r="H2621" s="192"/>
      <c r="I2621" s="193" t="str">
        <f>IF(Table2[[#This Row],[Số lượng]]&lt;&gt;0,Table2[[#This Row],[Số lượng]]*Table2[[#This Row],[Đơn giá mua]],"")</f>
        <v/>
      </c>
      <c r="J2621" s="193" t="str">
        <f ca="1">IF(AND(Table2[[#This Row],[Tên hàng hóa]]&lt;&gt;0,D2622=""),SUM(OFFSET(Table2[[#This Row],[Thành tiền]],0,0,-COUNTIF(Table2[Số HĐ],Table2[[#This Row],[Số HĐ]]))),"")</f>
        <v/>
      </c>
      <c r="K2621" s="192"/>
      <c r="L262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21" s="194"/>
    </row>
    <row r="2622" spans="1:13" ht="35.1" customHeight="1" x14ac:dyDescent="0.2">
      <c r="A2622" s="187"/>
      <c r="B2622" s="188"/>
      <c r="C2622" s="189" t="str">
        <f t="shared" si="60"/>
        <v/>
      </c>
      <c r="D2622" s="190"/>
      <c r="E2622" s="191" t="str">
        <f>IF(Table2[[#This Row],[Tên hàng hóa]]&lt;&gt;0,VLOOKUP(Table2[[#This Row],[Tên hàng hóa]],Table1[[Tên hàng hóa]:[Quy cách]],2,0),"")</f>
        <v/>
      </c>
      <c r="F2622" s="191" t="str">
        <f>IF(Table2[[#This Row],[Tên hàng hóa]]&lt;&gt;0,VLOOKUP(Table2[[#This Row],[Tên hàng hóa]],Table1[[Tên hàng hóa]:[ĐVT]],3,0),"")</f>
        <v/>
      </c>
      <c r="G2622" s="192"/>
      <c r="H2622" s="192"/>
      <c r="I2622" s="193" t="str">
        <f>IF(Table2[[#This Row],[Số lượng]]&lt;&gt;0,Table2[[#This Row],[Số lượng]]*Table2[[#This Row],[Đơn giá mua]],"")</f>
        <v/>
      </c>
      <c r="J2622" s="193" t="str">
        <f ca="1">IF(AND(Table2[[#This Row],[Tên hàng hóa]]&lt;&gt;0,D2623=""),SUM(OFFSET(Table2[[#This Row],[Thành tiền]],0,0,-COUNTIF(Table2[Số HĐ],Table2[[#This Row],[Số HĐ]]))),"")</f>
        <v/>
      </c>
      <c r="K2622" s="192"/>
      <c r="L26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22" s="194"/>
    </row>
    <row r="2623" spans="1:13" ht="35.1" customHeight="1" x14ac:dyDescent="0.2">
      <c r="A2623" s="187"/>
      <c r="B2623" s="188"/>
      <c r="C2623" s="189" t="str">
        <f t="shared" si="60"/>
        <v/>
      </c>
      <c r="D2623" s="190"/>
      <c r="E2623" s="191" t="str">
        <f>IF(Table2[[#This Row],[Tên hàng hóa]]&lt;&gt;0,VLOOKUP(Table2[[#This Row],[Tên hàng hóa]],Table1[[Tên hàng hóa]:[Quy cách]],2,0),"")</f>
        <v/>
      </c>
      <c r="F2623" s="191" t="str">
        <f>IF(Table2[[#This Row],[Tên hàng hóa]]&lt;&gt;0,VLOOKUP(Table2[[#This Row],[Tên hàng hóa]],Table1[[Tên hàng hóa]:[ĐVT]],3,0),"")</f>
        <v/>
      </c>
      <c r="G2623" s="192"/>
      <c r="H2623" s="192"/>
      <c r="I2623" s="193" t="str">
        <f>IF(Table2[[#This Row],[Số lượng]]&lt;&gt;0,Table2[[#This Row],[Số lượng]]*Table2[[#This Row],[Đơn giá mua]],"")</f>
        <v/>
      </c>
      <c r="J2623" s="193" t="str">
        <f ca="1">IF(AND(Table2[[#This Row],[Tên hàng hóa]]&lt;&gt;0,D2624=""),SUM(OFFSET(Table2[[#This Row],[Thành tiền]],0,0,-COUNTIF(Table2[Số HĐ],Table2[[#This Row],[Số HĐ]]))),"")</f>
        <v/>
      </c>
      <c r="K2623" s="192"/>
      <c r="L26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23" s="194"/>
    </row>
    <row r="2624" spans="1:13" ht="35.1" customHeight="1" x14ac:dyDescent="0.2">
      <c r="A2624" s="187"/>
      <c r="B2624" s="188"/>
      <c r="C2624" s="189" t="str">
        <f t="shared" si="60"/>
        <v/>
      </c>
      <c r="D2624" s="190"/>
      <c r="E2624" s="191" t="str">
        <f>IF(Table2[[#This Row],[Tên hàng hóa]]&lt;&gt;0,VLOOKUP(Table2[[#This Row],[Tên hàng hóa]],Table1[[Tên hàng hóa]:[Quy cách]],2,0),"")</f>
        <v/>
      </c>
      <c r="F2624" s="191" t="str">
        <f>IF(Table2[[#This Row],[Tên hàng hóa]]&lt;&gt;0,VLOOKUP(Table2[[#This Row],[Tên hàng hóa]],Table1[[Tên hàng hóa]:[ĐVT]],3,0),"")</f>
        <v/>
      </c>
      <c r="G2624" s="192"/>
      <c r="H2624" s="192"/>
      <c r="I2624" s="193" t="str">
        <f>IF(Table2[[#This Row],[Số lượng]]&lt;&gt;0,Table2[[#This Row],[Số lượng]]*Table2[[#This Row],[Đơn giá mua]],"")</f>
        <v/>
      </c>
      <c r="J2624" s="193" t="str">
        <f ca="1">IF(AND(Table2[[#This Row],[Tên hàng hóa]]&lt;&gt;0,D2625=""),SUM(OFFSET(Table2[[#This Row],[Thành tiền]],0,0,-COUNTIF(Table2[Số HĐ],Table2[[#This Row],[Số HĐ]]))),"")</f>
        <v/>
      </c>
      <c r="K2624" s="192"/>
      <c r="L26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24" s="194"/>
    </row>
    <row r="2625" spans="1:13" ht="35.1" customHeight="1" x14ac:dyDescent="0.2">
      <c r="A2625" s="187"/>
      <c r="B2625" s="188"/>
      <c r="C2625" s="189" t="str">
        <f t="shared" si="60"/>
        <v/>
      </c>
      <c r="D2625" s="190"/>
      <c r="E2625" s="191" t="str">
        <f>IF(Table2[[#This Row],[Tên hàng hóa]]&lt;&gt;0,VLOOKUP(Table2[[#This Row],[Tên hàng hóa]],Table1[[Tên hàng hóa]:[Quy cách]],2,0),"")</f>
        <v/>
      </c>
      <c r="F2625" s="191" t="str">
        <f>IF(Table2[[#This Row],[Tên hàng hóa]]&lt;&gt;0,VLOOKUP(Table2[[#This Row],[Tên hàng hóa]],Table1[[Tên hàng hóa]:[ĐVT]],3,0),"")</f>
        <v/>
      </c>
      <c r="G2625" s="192"/>
      <c r="H2625" s="192"/>
      <c r="I2625" s="193" t="str">
        <f>IF(Table2[[#This Row],[Số lượng]]&lt;&gt;0,Table2[[#This Row],[Số lượng]]*Table2[[#This Row],[Đơn giá mua]],"")</f>
        <v/>
      </c>
      <c r="J2625" s="193" t="str">
        <f ca="1">IF(AND(Table2[[#This Row],[Tên hàng hóa]]&lt;&gt;0,D2626=""),SUM(OFFSET(Table2[[#This Row],[Thành tiền]],0,0,-COUNTIF(Table2[Số HĐ],Table2[[#This Row],[Số HĐ]]))),"")</f>
        <v/>
      </c>
      <c r="K2625" s="192"/>
      <c r="L262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25" s="194"/>
    </row>
    <row r="2626" spans="1:13" ht="35.1" customHeight="1" x14ac:dyDescent="0.2">
      <c r="A2626" s="187"/>
      <c r="B2626" s="188"/>
      <c r="C2626" s="189" t="str">
        <f t="shared" si="60"/>
        <v/>
      </c>
      <c r="D2626" s="190"/>
      <c r="E2626" s="191" t="str">
        <f>IF(Table2[[#This Row],[Tên hàng hóa]]&lt;&gt;0,VLOOKUP(Table2[[#This Row],[Tên hàng hóa]],Table1[[Tên hàng hóa]:[Quy cách]],2,0),"")</f>
        <v/>
      </c>
      <c r="F2626" s="191" t="str">
        <f>IF(Table2[[#This Row],[Tên hàng hóa]]&lt;&gt;0,VLOOKUP(Table2[[#This Row],[Tên hàng hóa]],Table1[[Tên hàng hóa]:[ĐVT]],3,0),"")</f>
        <v/>
      </c>
      <c r="G2626" s="192"/>
      <c r="H2626" s="192"/>
      <c r="I2626" s="193" t="str">
        <f>IF(Table2[[#This Row],[Số lượng]]&lt;&gt;0,Table2[[#This Row],[Số lượng]]*Table2[[#This Row],[Đơn giá mua]],"")</f>
        <v/>
      </c>
      <c r="J2626" s="193" t="str">
        <f ca="1">IF(AND(Table2[[#This Row],[Tên hàng hóa]]&lt;&gt;0,D2627=""),SUM(OFFSET(Table2[[#This Row],[Thành tiền]],0,0,-COUNTIF(Table2[Số HĐ],Table2[[#This Row],[Số HĐ]]))),"")</f>
        <v/>
      </c>
      <c r="K2626" s="192"/>
      <c r="L26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26" s="194"/>
    </row>
    <row r="2627" spans="1:13" ht="35.1" customHeight="1" x14ac:dyDescent="0.2">
      <c r="A2627" s="187"/>
      <c r="B2627" s="188"/>
      <c r="C2627" s="189" t="str">
        <f t="shared" si="60"/>
        <v/>
      </c>
      <c r="D2627" s="190"/>
      <c r="E2627" s="191" t="str">
        <f>IF(Table2[[#This Row],[Tên hàng hóa]]&lt;&gt;0,VLOOKUP(Table2[[#This Row],[Tên hàng hóa]],Table1[[Tên hàng hóa]:[Quy cách]],2,0),"")</f>
        <v/>
      </c>
      <c r="F2627" s="191" t="str">
        <f>IF(Table2[[#This Row],[Tên hàng hóa]]&lt;&gt;0,VLOOKUP(Table2[[#This Row],[Tên hàng hóa]],Table1[[Tên hàng hóa]:[ĐVT]],3,0),"")</f>
        <v/>
      </c>
      <c r="G2627" s="192"/>
      <c r="H2627" s="192"/>
      <c r="I2627" s="193" t="str">
        <f>IF(Table2[[#This Row],[Số lượng]]&lt;&gt;0,Table2[[#This Row],[Số lượng]]*Table2[[#This Row],[Đơn giá mua]],"")</f>
        <v/>
      </c>
      <c r="J2627" s="193" t="str">
        <f ca="1">IF(AND(Table2[[#This Row],[Tên hàng hóa]]&lt;&gt;0,D2628=""),SUM(OFFSET(Table2[[#This Row],[Thành tiền]],0,0,-COUNTIF(Table2[Số HĐ],Table2[[#This Row],[Số HĐ]]))),"")</f>
        <v/>
      </c>
      <c r="K2627" s="192"/>
      <c r="L262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27" s="194"/>
    </row>
    <row r="2628" spans="1:13" ht="35.1" customHeight="1" x14ac:dyDescent="0.2">
      <c r="A2628" s="187"/>
      <c r="B2628" s="188"/>
      <c r="C2628" s="189" t="str">
        <f t="shared" si="60"/>
        <v/>
      </c>
      <c r="D2628" s="190"/>
      <c r="E2628" s="191" t="str">
        <f>IF(Table2[[#This Row],[Tên hàng hóa]]&lt;&gt;0,VLOOKUP(Table2[[#This Row],[Tên hàng hóa]],Table1[[Tên hàng hóa]:[Quy cách]],2,0),"")</f>
        <v/>
      </c>
      <c r="F2628" s="191" t="str">
        <f>IF(Table2[[#This Row],[Tên hàng hóa]]&lt;&gt;0,VLOOKUP(Table2[[#This Row],[Tên hàng hóa]],Table1[[Tên hàng hóa]:[ĐVT]],3,0),"")</f>
        <v/>
      </c>
      <c r="G2628" s="192"/>
      <c r="H2628" s="192"/>
      <c r="I2628" s="193" t="str">
        <f>IF(Table2[[#This Row],[Số lượng]]&lt;&gt;0,Table2[[#This Row],[Số lượng]]*Table2[[#This Row],[Đơn giá mua]],"")</f>
        <v/>
      </c>
      <c r="J2628" s="193" t="str">
        <f ca="1">IF(AND(Table2[[#This Row],[Tên hàng hóa]]&lt;&gt;0,D2629=""),SUM(OFFSET(Table2[[#This Row],[Thành tiền]],0,0,-COUNTIF(Table2[Số HĐ],Table2[[#This Row],[Số HĐ]]))),"")</f>
        <v/>
      </c>
      <c r="K2628" s="192"/>
      <c r="L26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28" s="194"/>
    </row>
    <row r="2629" spans="1:13" ht="35.1" customHeight="1" x14ac:dyDescent="0.2">
      <c r="A2629" s="187"/>
      <c r="B2629" s="188"/>
      <c r="C2629" s="189" t="str">
        <f t="shared" si="60"/>
        <v/>
      </c>
      <c r="D2629" s="190"/>
      <c r="E2629" s="191" t="str">
        <f>IF(Table2[[#This Row],[Tên hàng hóa]]&lt;&gt;0,VLOOKUP(Table2[[#This Row],[Tên hàng hóa]],Table1[[Tên hàng hóa]:[Quy cách]],2,0),"")</f>
        <v/>
      </c>
      <c r="F2629" s="191" t="str">
        <f>IF(Table2[[#This Row],[Tên hàng hóa]]&lt;&gt;0,VLOOKUP(Table2[[#This Row],[Tên hàng hóa]],Table1[[Tên hàng hóa]:[ĐVT]],3,0),"")</f>
        <v/>
      </c>
      <c r="G2629" s="192"/>
      <c r="H2629" s="192"/>
      <c r="I2629" s="193" t="str">
        <f>IF(Table2[[#This Row],[Số lượng]]&lt;&gt;0,Table2[[#This Row],[Số lượng]]*Table2[[#This Row],[Đơn giá mua]],"")</f>
        <v/>
      </c>
      <c r="J2629" s="193" t="str">
        <f ca="1">IF(AND(Table2[[#This Row],[Tên hàng hóa]]&lt;&gt;0,D2630=""),SUM(OFFSET(Table2[[#This Row],[Thành tiền]],0,0,-COUNTIF(Table2[Số HĐ],Table2[[#This Row],[Số HĐ]]))),"")</f>
        <v/>
      </c>
      <c r="K2629" s="192"/>
      <c r="L26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29" s="194"/>
    </row>
    <row r="2630" spans="1:13" ht="35.1" customHeight="1" x14ac:dyDescent="0.2">
      <c r="A2630" s="187"/>
      <c r="B2630" s="188"/>
      <c r="C2630" s="189" t="str">
        <f t="shared" si="60"/>
        <v/>
      </c>
      <c r="D2630" s="190"/>
      <c r="E2630" s="191" t="str">
        <f>IF(Table2[[#This Row],[Tên hàng hóa]]&lt;&gt;0,VLOOKUP(Table2[[#This Row],[Tên hàng hóa]],Table1[[Tên hàng hóa]:[Quy cách]],2,0),"")</f>
        <v/>
      </c>
      <c r="F2630" s="191" t="str">
        <f>IF(Table2[[#This Row],[Tên hàng hóa]]&lt;&gt;0,VLOOKUP(Table2[[#This Row],[Tên hàng hóa]],Table1[[Tên hàng hóa]:[ĐVT]],3,0),"")</f>
        <v/>
      </c>
      <c r="G2630" s="192"/>
      <c r="H2630" s="192"/>
      <c r="I2630" s="193" t="str">
        <f>IF(Table2[[#This Row],[Số lượng]]&lt;&gt;0,Table2[[#This Row],[Số lượng]]*Table2[[#This Row],[Đơn giá mua]],"")</f>
        <v/>
      </c>
      <c r="J2630" s="193" t="str">
        <f ca="1">IF(AND(Table2[[#This Row],[Tên hàng hóa]]&lt;&gt;0,D2631=""),SUM(OFFSET(Table2[[#This Row],[Thành tiền]],0,0,-COUNTIF(Table2[Số HĐ],Table2[[#This Row],[Số HĐ]]))),"")</f>
        <v/>
      </c>
      <c r="K2630" s="192"/>
      <c r="L26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30" s="194"/>
    </row>
    <row r="2631" spans="1:13" ht="35.1" customHeight="1" x14ac:dyDescent="0.2">
      <c r="A2631" s="187"/>
      <c r="B2631" s="188"/>
      <c r="C2631" s="189" t="str">
        <f t="shared" si="60"/>
        <v/>
      </c>
      <c r="D2631" s="190"/>
      <c r="E2631" s="191" t="str">
        <f>IF(Table2[[#This Row],[Tên hàng hóa]]&lt;&gt;0,VLOOKUP(Table2[[#This Row],[Tên hàng hóa]],Table1[[Tên hàng hóa]:[Quy cách]],2,0),"")</f>
        <v/>
      </c>
      <c r="F2631" s="191" t="str">
        <f>IF(Table2[[#This Row],[Tên hàng hóa]]&lt;&gt;0,VLOOKUP(Table2[[#This Row],[Tên hàng hóa]],Table1[[Tên hàng hóa]:[ĐVT]],3,0),"")</f>
        <v/>
      </c>
      <c r="G2631" s="192"/>
      <c r="H2631" s="192"/>
      <c r="I2631" s="193" t="str">
        <f>IF(Table2[[#This Row],[Số lượng]]&lt;&gt;0,Table2[[#This Row],[Số lượng]]*Table2[[#This Row],[Đơn giá mua]],"")</f>
        <v/>
      </c>
      <c r="J2631" s="193" t="str">
        <f ca="1">IF(AND(Table2[[#This Row],[Tên hàng hóa]]&lt;&gt;0,D2632=""),SUM(OFFSET(Table2[[#This Row],[Thành tiền]],0,0,-COUNTIF(Table2[Số HĐ],Table2[[#This Row],[Số HĐ]]))),"")</f>
        <v/>
      </c>
      <c r="K2631" s="192"/>
      <c r="L263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31" s="194"/>
    </row>
    <row r="2632" spans="1:13" ht="35.1" customHeight="1" x14ac:dyDescent="0.2">
      <c r="A2632" s="187"/>
      <c r="B2632" s="188"/>
      <c r="C2632" s="189" t="str">
        <f t="shared" si="60"/>
        <v/>
      </c>
      <c r="D2632" s="190"/>
      <c r="E2632" s="191" t="str">
        <f>IF(Table2[[#This Row],[Tên hàng hóa]]&lt;&gt;0,VLOOKUP(Table2[[#This Row],[Tên hàng hóa]],Table1[[Tên hàng hóa]:[Quy cách]],2,0),"")</f>
        <v/>
      </c>
      <c r="F2632" s="191" t="str">
        <f>IF(Table2[[#This Row],[Tên hàng hóa]]&lt;&gt;0,VLOOKUP(Table2[[#This Row],[Tên hàng hóa]],Table1[[Tên hàng hóa]:[ĐVT]],3,0),"")</f>
        <v/>
      </c>
      <c r="G2632" s="192"/>
      <c r="H2632" s="192"/>
      <c r="I2632" s="193" t="str">
        <f>IF(Table2[[#This Row],[Số lượng]]&lt;&gt;0,Table2[[#This Row],[Số lượng]]*Table2[[#This Row],[Đơn giá mua]],"")</f>
        <v/>
      </c>
      <c r="J2632" s="193" t="str">
        <f ca="1">IF(AND(Table2[[#This Row],[Tên hàng hóa]]&lt;&gt;0,D2633=""),SUM(OFFSET(Table2[[#This Row],[Thành tiền]],0,0,-COUNTIF(Table2[Số HĐ],Table2[[#This Row],[Số HĐ]]))),"")</f>
        <v/>
      </c>
      <c r="K2632" s="192"/>
      <c r="L26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32" s="194"/>
    </row>
    <row r="2633" spans="1:13" ht="35.1" customHeight="1" x14ac:dyDescent="0.2">
      <c r="A2633" s="187"/>
      <c r="B2633" s="188"/>
      <c r="C2633" s="189" t="str">
        <f t="shared" si="60"/>
        <v/>
      </c>
      <c r="D2633" s="190"/>
      <c r="E2633" s="191" t="str">
        <f>IF(Table2[[#This Row],[Tên hàng hóa]]&lt;&gt;0,VLOOKUP(Table2[[#This Row],[Tên hàng hóa]],Table1[[Tên hàng hóa]:[Quy cách]],2,0),"")</f>
        <v/>
      </c>
      <c r="F2633" s="191" t="str">
        <f>IF(Table2[[#This Row],[Tên hàng hóa]]&lt;&gt;0,VLOOKUP(Table2[[#This Row],[Tên hàng hóa]],Table1[[Tên hàng hóa]:[ĐVT]],3,0),"")</f>
        <v/>
      </c>
      <c r="G2633" s="192"/>
      <c r="H2633" s="192"/>
      <c r="I2633" s="193" t="str">
        <f>IF(Table2[[#This Row],[Số lượng]]&lt;&gt;0,Table2[[#This Row],[Số lượng]]*Table2[[#This Row],[Đơn giá mua]],"")</f>
        <v/>
      </c>
      <c r="J2633" s="193" t="str">
        <f ca="1">IF(AND(Table2[[#This Row],[Tên hàng hóa]]&lt;&gt;0,D2634=""),SUM(OFFSET(Table2[[#This Row],[Thành tiền]],0,0,-COUNTIF(Table2[Số HĐ],Table2[[#This Row],[Số HĐ]]))),"")</f>
        <v/>
      </c>
      <c r="K2633" s="192"/>
      <c r="L263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33" s="194"/>
    </row>
    <row r="2634" spans="1:13" ht="35.1" customHeight="1" x14ac:dyDescent="0.2">
      <c r="A2634" s="187"/>
      <c r="B2634" s="188"/>
      <c r="C2634" s="189" t="str">
        <f t="shared" si="60"/>
        <v/>
      </c>
      <c r="D2634" s="190"/>
      <c r="E2634" s="191" t="str">
        <f>IF(Table2[[#This Row],[Tên hàng hóa]]&lt;&gt;0,VLOOKUP(Table2[[#This Row],[Tên hàng hóa]],Table1[[Tên hàng hóa]:[Quy cách]],2,0),"")</f>
        <v/>
      </c>
      <c r="F2634" s="191" t="str">
        <f>IF(Table2[[#This Row],[Tên hàng hóa]]&lt;&gt;0,VLOOKUP(Table2[[#This Row],[Tên hàng hóa]],Table1[[Tên hàng hóa]:[ĐVT]],3,0),"")</f>
        <v/>
      </c>
      <c r="G2634" s="192"/>
      <c r="H2634" s="192"/>
      <c r="I2634" s="193" t="str">
        <f>IF(Table2[[#This Row],[Số lượng]]&lt;&gt;0,Table2[[#This Row],[Số lượng]]*Table2[[#This Row],[Đơn giá mua]],"")</f>
        <v/>
      </c>
      <c r="J2634" s="193" t="str">
        <f ca="1">IF(AND(Table2[[#This Row],[Tên hàng hóa]]&lt;&gt;0,D2635=""),SUM(OFFSET(Table2[[#This Row],[Thành tiền]],0,0,-COUNTIF(Table2[Số HĐ],Table2[[#This Row],[Số HĐ]]))),"")</f>
        <v/>
      </c>
      <c r="K2634" s="192"/>
      <c r="L26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34" s="194"/>
    </row>
    <row r="2635" spans="1:13" ht="35.1" customHeight="1" x14ac:dyDescent="0.2">
      <c r="A2635" s="187"/>
      <c r="B2635" s="188"/>
      <c r="C2635" s="189" t="str">
        <f t="shared" si="60"/>
        <v/>
      </c>
      <c r="D2635" s="190"/>
      <c r="E2635" s="191" t="str">
        <f>IF(Table2[[#This Row],[Tên hàng hóa]]&lt;&gt;0,VLOOKUP(Table2[[#This Row],[Tên hàng hóa]],Table1[[Tên hàng hóa]:[Quy cách]],2,0),"")</f>
        <v/>
      </c>
      <c r="F2635" s="191" t="str">
        <f>IF(Table2[[#This Row],[Tên hàng hóa]]&lt;&gt;0,VLOOKUP(Table2[[#This Row],[Tên hàng hóa]],Table1[[Tên hàng hóa]:[ĐVT]],3,0),"")</f>
        <v/>
      </c>
      <c r="G2635" s="192"/>
      <c r="H2635" s="192"/>
      <c r="I2635" s="193" t="str">
        <f>IF(Table2[[#This Row],[Số lượng]]&lt;&gt;0,Table2[[#This Row],[Số lượng]]*Table2[[#This Row],[Đơn giá mua]],"")</f>
        <v/>
      </c>
      <c r="J2635" s="193" t="str">
        <f ca="1">IF(AND(Table2[[#This Row],[Tên hàng hóa]]&lt;&gt;0,D2636=""),SUM(OFFSET(Table2[[#This Row],[Thành tiền]],0,0,-COUNTIF(Table2[Số HĐ],Table2[[#This Row],[Số HĐ]]))),"")</f>
        <v/>
      </c>
      <c r="K2635" s="192"/>
      <c r="L263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35" s="194"/>
    </row>
    <row r="2636" spans="1:13" ht="35.1" customHeight="1" x14ac:dyDescent="0.2">
      <c r="A2636" s="187"/>
      <c r="B2636" s="188"/>
      <c r="C2636" s="189" t="str">
        <f t="shared" si="60"/>
        <v/>
      </c>
      <c r="D2636" s="190"/>
      <c r="E2636" s="191" t="str">
        <f>IF(Table2[[#This Row],[Tên hàng hóa]]&lt;&gt;0,VLOOKUP(Table2[[#This Row],[Tên hàng hóa]],Table1[[Tên hàng hóa]:[Quy cách]],2,0),"")</f>
        <v/>
      </c>
      <c r="F2636" s="191" t="str">
        <f>IF(Table2[[#This Row],[Tên hàng hóa]]&lt;&gt;0,VLOOKUP(Table2[[#This Row],[Tên hàng hóa]],Table1[[Tên hàng hóa]:[ĐVT]],3,0),"")</f>
        <v/>
      </c>
      <c r="G2636" s="192"/>
      <c r="H2636" s="192"/>
      <c r="I2636" s="193" t="str">
        <f>IF(Table2[[#This Row],[Số lượng]]&lt;&gt;0,Table2[[#This Row],[Số lượng]]*Table2[[#This Row],[Đơn giá mua]],"")</f>
        <v/>
      </c>
      <c r="J2636" s="193" t="str">
        <f ca="1">IF(AND(Table2[[#This Row],[Tên hàng hóa]]&lt;&gt;0,D2637=""),SUM(OFFSET(Table2[[#This Row],[Thành tiền]],0,0,-COUNTIF(Table2[Số HĐ],Table2[[#This Row],[Số HĐ]]))),"")</f>
        <v/>
      </c>
      <c r="K2636" s="192"/>
      <c r="L26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36" s="194"/>
    </row>
    <row r="2637" spans="1:13" ht="35.1" customHeight="1" x14ac:dyDescent="0.2">
      <c r="A2637" s="187"/>
      <c r="B2637" s="188"/>
      <c r="C2637" s="189" t="str">
        <f t="shared" si="60"/>
        <v/>
      </c>
      <c r="D2637" s="190"/>
      <c r="E2637" s="191" t="str">
        <f>IF(Table2[[#This Row],[Tên hàng hóa]]&lt;&gt;0,VLOOKUP(Table2[[#This Row],[Tên hàng hóa]],Table1[[Tên hàng hóa]:[Quy cách]],2,0),"")</f>
        <v/>
      </c>
      <c r="F2637" s="191" t="str">
        <f>IF(Table2[[#This Row],[Tên hàng hóa]]&lt;&gt;0,VLOOKUP(Table2[[#This Row],[Tên hàng hóa]],Table1[[Tên hàng hóa]:[ĐVT]],3,0),"")</f>
        <v/>
      </c>
      <c r="G2637" s="192"/>
      <c r="H2637" s="192"/>
      <c r="I2637" s="193" t="str">
        <f>IF(Table2[[#This Row],[Số lượng]]&lt;&gt;0,Table2[[#This Row],[Số lượng]]*Table2[[#This Row],[Đơn giá mua]],"")</f>
        <v/>
      </c>
      <c r="J2637" s="193" t="str">
        <f ca="1">IF(AND(Table2[[#This Row],[Tên hàng hóa]]&lt;&gt;0,D2638=""),SUM(OFFSET(Table2[[#This Row],[Thành tiền]],0,0,-COUNTIF(Table2[Số HĐ],Table2[[#This Row],[Số HĐ]]))),"")</f>
        <v/>
      </c>
      <c r="K2637" s="192"/>
      <c r="L263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37" s="194"/>
    </row>
    <row r="2638" spans="1:13" ht="35.1" customHeight="1" x14ac:dyDescent="0.2">
      <c r="A2638" s="187"/>
      <c r="B2638" s="188"/>
      <c r="C2638" s="189" t="str">
        <f t="shared" si="60"/>
        <v/>
      </c>
      <c r="D2638" s="190"/>
      <c r="E2638" s="191" t="str">
        <f>IF(Table2[[#This Row],[Tên hàng hóa]]&lt;&gt;0,VLOOKUP(Table2[[#This Row],[Tên hàng hóa]],Table1[[Tên hàng hóa]:[Quy cách]],2,0),"")</f>
        <v/>
      </c>
      <c r="F2638" s="191" t="str">
        <f>IF(Table2[[#This Row],[Tên hàng hóa]]&lt;&gt;0,VLOOKUP(Table2[[#This Row],[Tên hàng hóa]],Table1[[Tên hàng hóa]:[ĐVT]],3,0),"")</f>
        <v/>
      </c>
      <c r="G2638" s="192"/>
      <c r="H2638" s="192"/>
      <c r="I2638" s="193" t="str">
        <f>IF(Table2[[#This Row],[Số lượng]]&lt;&gt;0,Table2[[#This Row],[Số lượng]]*Table2[[#This Row],[Đơn giá mua]],"")</f>
        <v/>
      </c>
      <c r="J2638" s="193" t="str">
        <f ca="1">IF(AND(Table2[[#This Row],[Tên hàng hóa]]&lt;&gt;0,D2639=""),SUM(OFFSET(Table2[[#This Row],[Thành tiền]],0,0,-COUNTIF(Table2[Số HĐ],Table2[[#This Row],[Số HĐ]]))),"")</f>
        <v/>
      </c>
      <c r="K2638" s="192"/>
      <c r="L26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38" s="194"/>
    </row>
    <row r="2639" spans="1:13" ht="35.1" customHeight="1" x14ac:dyDescent="0.2">
      <c r="A2639" s="187"/>
      <c r="B2639" s="188"/>
      <c r="C2639" s="189" t="str">
        <f t="shared" si="60"/>
        <v/>
      </c>
      <c r="D2639" s="190"/>
      <c r="E2639" s="191" t="str">
        <f>IF(Table2[[#This Row],[Tên hàng hóa]]&lt;&gt;0,VLOOKUP(Table2[[#This Row],[Tên hàng hóa]],Table1[[Tên hàng hóa]:[Quy cách]],2,0),"")</f>
        <v/>
      </c>
      <c r="F2639" s="191" t="str">
        <f>IF(Table2[[#This Row],[Tên hàng hóa]]&lt;&gt;0,VLOOKUP(Table2[[#This Row],[Tên hàng hóa]],Table1[[Tên hàng hóa]:[ĐVT]],3,0),"")</f>
        <v/>
      </c>
      <c r="G2639" s="192"/>
      <c r="H2639" s="192"/>
      <c r="I2639" s="193" t="str">
        <f>IF(Table2[[#This Row],[Số lượng]]&lt;&gt;0,Table2[[#This Row],[Số lượng]]*Table2[[#This Row],[Đơn giá mua]],"")</f>
        <v/>
      </c>
      <c r="J2639" s="193" t="str">
        <f ca="1">IF(AND(Table2[[#This Row],[Tên hàng hóa]]&lt;&gt;0,D2640=""),SUM(OFFSET(Table2[[#This Row],[Thành tiền]],0,0,-COUNTIF(Table2[Số HĐ],Table2[[#This Row],[Số HĐ]]))),"")</f>
        <v/>
      </c>
      <c r="K2639" s="192"/>
      <c r="L26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39" s="194"/>
    </row>
    <row r="2640" spans="1:13" ht="35.1" customHeight="1" x14ac:dyDescent="0.2">
      <c r="A2640" s="187"/>
      <c r="B2640" s="188"/>
      <c r="C2640" s="189" t="str">
        <f t="shared" si="60"/>
        <v/>
      </c>
      <c r="D2640" s="190"/>
      <c r="E2640" s="191" t="str">
        <f>IF(Table2[[#This Row],[Tên hàng hóa]]&lt;&gt;0,VLOOKUP(Table2[[#This Row],[Tên hàng hóa]],Table1[[Tên hàng hóa]:[Quy cách]],2,0),"")</f>
        <v/>
      </c>
      <c r="F2640" s="191" t="str">
        <f>IF(Table2[[#This Row],[Tên hàng hóa]]&lt;&gt;0,VLOOKUP(Table2[[#This Row],[Tên hàng hóa]],Table1[[Tên hàng hóa]:[ĐVT]],3,0),"")</f>
        <v/>
      </c>
      <c r="G2640" s="192"/>
      <c r="H2640" s="192"/>
      <c r="I2640" s="193" t="str">
        <f>IF(Table2[[#This Row],[Số lượng]]&lt;&gt;0,Table2[[#This Row],[Số lượng]]*Table2[[#This Row],[Đơn giá mua]],"")</f>
        <v/>
      </c>
      <c r="J2640" s="193" t="str">
        <f ca="1">IF(AND(Table2[[#This Row],[Tên hàng hóa]]&lt;&gt;0,D2641=""),SUM(OFFSET(Table2[[#This Row],[Thành tiền]],0,0,-COUNTIF(Table2[Số HĐ],Table2[[#This Row],[Số HĐ]]))),"")</f>
        <v/>
      </c>
      <c r="K2640" s="192"/>
      <c r="L26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40" s="194"/>
    </row>
    <row r="2641" spans="1:13" ht="35.1" customHeight="1" x14ac:dyDescent="0.2">
      <c r="A2641" s="187"/>
      <c r="B2641" s="188"/>
      <c r="C2641" s="189" t="str">
        <f t="shared" si="60"/>
        <v/>
      </c>
      <c r="D2641" s="190"/>
      <c r="E2641" s="191" t="str">
        <f>IF(Table2[[#This Row],[Tên hàng hóa]]&lt;&gt;0,VLOOKUP(Table2[[#This Row],[Tên hàng hóa]],Table1[[Tên hàng hóa]:[Quy cách]],2,0),"")</f>
        <v/>
      </c>
      <c r="F2641" s="191" t="str">
        <f>IF(Table2[[#This Row],[Tên hàng hóa]]&lt;&gt;0,VLOOKUP(Table2[[#This Row],[Tên hàng hóa]],Table1[[Tên hàng hóa]:[ĐVT]],3,0),"")</f>
        <v/>
      </c>
      <c r="G2641" s="192"/>
      <c r="H2641" s="192"/>
      <c r="I2641" s="193" t="str">
        <f>IF(Table2[[#This Row],[Số lượng]]&lt;&gt;0,Table2[[#This Row],[Số lượng]]*Table2[[#This Row],[Đơn giá mua]],"")</f>
        <v/>
      </c>
      <c r="J2641" s="193" t="str">
        <f ca="1">IF(AND(Table2[[#This Row],[Tên hàng hóa]]&lt;&gt;0,D2642=""),SUM(OFFSET(Table2[[#This Row],[Thành tiền]],0,0,-COUNTIF(Table2[Số HĐ],Table2[[#This Row],[Số HĐ]]))),"")</f>
        <v/>
      </c>
      <c r="K2641" s="192"/>
      <c r="L26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41" s="194"/>
    </row>
    <row r="2642" spans="1:13" ht="35.1" customHeight="1" x14ac:dyDescent="0.2">
      <c r="A2642" s="187"/>
      <c r="B2642" s="188"/>
      <c r="C2642" s="189" t="str">
        <f t="shared" si="60"/>
        <v/>
      </c>
      <c r="D2642" s="190"/>
      <c r="E2642" s="191" t="str">
        <f>IF(Table2[[#This Row],[Tên hàng hóa]]&lt;&gt;0,VLOOKUP(Table2[[#This Row],[Tên hàng hóa]],Table1[[Tên hàng hóa]:[Quy cách]],2,0),"")</f>
        <v/>
      </c>
      <c r="F2642" s="191" t="str">
        <f>IF(Table2[[#This Row],[Tên hàng hóa]]&lt;&gt;0,VLOOKUP(Table2[[#This Row],[Tên hàng hóa]],Table1[[Tên hàng hóa]:[ĐVT]],3,0),"")</f>
        <v/>
      </c>
      <c r="G2642" s="192"/>
      <c r="H2642" s="192"/>
      <c r="I2642" s="193" t="str">
        <f>IF(Table2[[#This Row],[Số lượng]]&lt;&gt;0,Table2[[#This Row],[Số lượng]]*Table2[[#This Row],[Đơn giá mua]],"")</f>
        <v/>
      </c>
      <c r="J2642" s="193" t="str">
        <f ca="1">IF(AND(Table2[[#This Row],[Tên hàng hóa]]&lt;&gt;0,D2643=""),SUM(OFFSET(Table2[[#This Row],[Thành tiền]],0,0,-COUNTIF(Table2[Số HĐ],Table2[[#This Row],[Số HĐ]]))),"")</f>
        <v/>
      </c>
      <c r="K2642" s="192"/>
      <c r="L26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42" s="194"/>
    </row>
    <row r="2643" spans="1:13" ht="35.1" customHeight="1" x14ac:dyDescent="0.2">
      <c r="A2643" s="187"/>
      <c r="B2643" s="188"/>
      <c r="C2643" s="189" t="str">
        <f t="shared" si="60"/>
        <v/>
      </c>
      <c r="D2643" s="190"/>
      <c r="E2643" s="191" t="str">
        <f>IF(Table2[[#This Row],[Tên hàng hóa]]&lt;&gt;0,VLOOKUP(Table2[[#This Row],[Tên hàng hóa]],Table1[[Tên hàng hóa]:[Quy cách]],2,0),"")</f>
        <v/>
      </c>
      <c r="F2643" s="191" t="str">
        <f>IF(Table2[[#This Row],[Tên hàng hóa]]&lt;&gt;0,VLOOKUP(Table2[[#This Row],[Tên hàng hóa]],Table1[[Tên hàng hóa]:[ĐVT]],3,0),"")</f>
        <v/>
      </c>
      <c r="G2643" s="192"/>
      <c r="H2643" s="192"/>
      <c r="I2643" s="193" t="str">
        <f>IF(Table2[[#This Row],[Số lượng]]&lt;&gt;0,Table2[[#This Row],[Số lượng]]*Table2[[#This Row],[Đơn giá mua]],"")</f>
        <v/>
      </c>
      <c r="J2643" s="193" t="str">
        <f ca="1">IF(AND(Table2[[#This Row],[Tên hàng hóa]]&lt;&gt;0,D2644=""),SUM(OFFSET(Table2[[#This Row],[Thành tiền]],0,0,-COUNTIF(Table2[Số HĐ],Table2[[#This Row],[Số HĐ]]))),"")</f>
        <v/>
      </c>
      <c r="K2643" s="192"/>
      <c r="L264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43" s="194"/>
    </row>
    <row r="2644" spans="1:13" ht="35.1" customHeight="1" x14ac:dyDescent="0.2">
      <c r="A2644" s="187"/>
      <c r="B2644" s="188"/>
      <c r="C2644" s="189" t="str">
        <f t="shared" si="60"/>
        <v/>
      </c>
      <c r="D2644" s="190"/>
      <c r="E2644" s="191" t="str">
        <f>IF(Table2[[#This Row],[Tên hàng hóa]]&lt;&gt;0,VLOOKUP(Table2[[#This Row],[Tên hàng hóa]],Table1[[Tên hàng hóa]:[Quy cách]],2,0),"")</f>
        <v/>
      </c>
      <c r="F2644" s="191" t="str">
        <f>IF(Table2[[#This Row],[Tên hàng hóa]]&lt;&gt;0,VLOOKUP(Table2[[#This Row],[Tên hàng hóa]],Table1[[Tên hàng hóa]:[ĐVT]],3,0),"")</f>
        <v/>
      </c>
      <c r="G2644" s="192"/>
      <c r="H2644" s="192"/>
      <c r="I2644" s="193" t="str">
        <f>IF(Table2[[#This Row],[Số lượng]]&lt;&gt;0,Table2[[#This Row],[Số lượng]]*Table2[[#This Row],[Đơn giá mua]],"")</f>
        <v/>
      </c>
      <c r="J2644" s="193" t="str">
        <f ca="1">IF(AND(Table2[[#This Row],[Tên hàng hóa]]&lt;&gt;0,D2645=""),SUM(OFFSET(Table2[[#This Row],[Thành tiền]],0,0,-COUNTIF(Table2[Số HĐ],Table2[[#This Row],[Số HĐ]]))),"")</f>
        <v/>
      </c>
      <c r="K2644" s="192"/>
      <c r="L26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44" s="194"/>
    </row>
    <row r="2645" spans="1:13" ht="35.1" customHeight="1" x14ac:dyDescent="0.2">
      <c r="A2645" s="187"/>
      <c r="B2645" s="188"/>
      <c r="C2645" s="189" t="str">
        <f t="shared" si="60"/>
        <v/>
      </c>
      <c r="D2645" s="190"/>
      <c r="E2645" s="191" t="str">
        <f>IF(Table2[[#This Row],[Tên hàng hóa]]&lt;&gt;0,VLOOKUP(Table2[[#This Row],[Tên hàng hóa]],Table1[[Tên hàng hóa]:[Quy cách]],2,0),"")</f>
        <v/>
      </c>
      <c r="F2645" s="191" t="str">
        <f>IF(Table2[[#This Row],[Tên hàng hóa]]&lt;&gt;0,VLOOKUP(Table2[[#This Row],[Tên hàng hóa]],Table1[[Tên hàng hóa]:[ĐVT]],3,0),"")</f>
        <v/>
      </c>
      <c r="G2645" s="192"/>
      <c r="H2645" s="192"/>
      <c r="I2645" s="193" t="str">
        <f>IF(Table2[[#This Row],[Số lượng]]&lt;&gt;0,Table2[[#This Row],[Số lượng]]*Table2[[#This Row],[Đơn giá mua]],"")</f>
        <v/>
      </c>
      <c r="J2645" s="193" t="str">
        <f ca="1">IF(AND(Table2[[#This Row],[Tên hàng hóa]]&lt;&gt;0,D2646=""),SUM(OFFSET(Table2[[#This Row],[Thành tiền]],0,0,-COUNTIF(Table2[Số HĐ],Table2[[#This Row],[Số HĐ]]))),"")</f>
        <v/>
      </c>
      <c r="K2645" s="192"/>
      <c r="L264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45" s="194"/>
    </row>
    <row r="2646" spans="1:13" ht="35.1" customHeight="1" x14ac:dyDescent="0.2">
      <c r="A2646" s="187"/>
      <c r="B2646" s="188"/>
      <c r="C2646" s="189" t="str">
        <f t="shared" si="60"/>
        <v/>
      </c>
      <c r="D2646" s="190"/>
      <c r="E2646" s="191" t="str">
        <f>IF(Table2[[#This Row],[Tên hàng hóa]]&lt;&gt;0,VLOOKUP(Table2[[#This Row],[Tên hàng hóa]],Table1[[Tên hàng hóa]:[Quy cách]],2,0),"")</f>
        <v/>
      </c>
      <c r="F2646" s="191" t="str">
        <f>IF(Table2[[#This Row],[Tên hàng hóa]]&lt;&gt;0,VLOOKUP(Table2[[#This Row],[Tên hàng hóa]],Table1[[Tên hàng hóa]:[ĐVT]],3,0),"")</f>
        <v/>
      </c>
      <c r="G2646" s="192"/>
      <c r="H2646" s="192"/>
      <c r="I2646" s="193" t="str">
        <f>IF(Table2[[#This Row],[Số lượng]]&lt;&gt;0,Table2[[#This Row],[Số lượng]]*Table2[[#This Row],[Đơn giá mua]],"")</f>
        <v/>
      </c>
      <c r="J2646" s="193" t="str">
        <f ca="1">IF(AND(Table2[[#This Row],[Tên hàng hóa]]&lt;&gt;0,D2647=""),SUM(OFFSET(Table2[[#This Row],[Thành tiền]],0,0,-COUNTIF(Table2[Số HĐ],Table2[[#This Row],[Số HĐ]]))),"")</f>
        <v/>
      </c>
      <c r="K2646" s="192"/>
      <c r="L26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46" s="194"/>
    </row>
    <row r="2647" spans="1:13" ht="35.1" customHeight="1" x14ac:dyDescent="0.2">
      <c r="A2647" s="187"/>
      <c r="B2647" s="188"/>
      <c r="C2647" s="189" t="str">
        <f t="shared" si="60"/>
        <v/>
      </c>
      <c r="D2647" s="190"/>
      <c r="E2647" s="191" t="str">
        <f>IF(Table2[[#This Row],[Tên hàng hóa]]&lt;&gt;0,VLOOKUP(Table2[[#This Row],[Tên hàng hóa]],Table1[[Tên hàng hóa]:[Quy cách]],2,0),"")</f>
        <v/>
      </c>
      <c r="F2647" s="191" t="str">
        <f>IF(Table2[[#This Row],[Tên hàng hóa]]&lt;&gt;0,VLOOKUP(Table2[[#This Row],[Tên hàng hóa]],Table1[[Tên hàng hóa]:[ĐVT]],3,0),"")</f>
        <v/>
      </c>
      <c r="G2647" s="192"/>
      <c r="H2647" s="192"/>
      <c r="I2647" s="193" t="str">
        <f>IF(Table2[[#This Row],[Số lượng]]&lt;&gt;0,Table2[[#This Row],[Số lượng]]*Table2[[#This Row],[Đơn giá mua]],"")</f>
        <v/>
      </c>
      <c r="J2647" s="193" t="str">
        <f ca="1">IF(AND(Table2[[#This Row],[Tên hàng hóa]]&lt;&gt;0,D2648=""),SUM(OFFSET(Table2[[#This Row],[Thành tiền]],0,0,-COUNTIF(Table2[Số HĐ],Table2[[#This Row],[Số HĐ]]))),"")</f>
        <v/>
      </c>
      <c r="K2647" s="192"/>
      <c r="L26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47" s="194"/>
    </row>
    <row r="2648" spans="1:13" ht="35.1" customHeight="1" x14ac:dyDescent="0.2">
      <c r="A2648" s="187"/>
      <c r="B2648" s="188"/>
      <c r="C2648" s="189" t="str">
        <f t="shared" si="60"/>
        <v/>
      </c>
      <c r="D2648" s="190"/>
      <c r="E2648" s="191" t="str">
        <f>IF(Table2[[#This Row],[Tên hàng hóa]]&lt;&gt;0,VLOOKUP(Table2[[#This Row],[Tên hàng hóa]],Table1[[Tên hàng hóa]:[Quy cách]],2,0),"")</f>
        <v/>
      </c>
      <c r="F2648" s="191" t="str">
        <f>IF(Table2[[#This Row],[Tên hàng hóa]]&lt;&gt;0,VLOOKUP(Table2[[#This Row],[Tên hàng hóa]],Table1[[Tên hàng hóa]:[ĐVT]],3,0),"")</f>
        <v/>
      </c>
      <c r="G2648" s="192"/>
      <c r="H2648" s="192"/>
      <c r="I2648" s="193" t="str">
        <f>IF(Table2[[#This Row],[Số lượng]]&lt;&gt;0,Table2[[#This Row],[Số lượng]]*Table2[[#This Row],[Đơn giá mua]],"")</f>
        <v/>
      </c>
      <c r="J2648" s="193" t="str">
        <f ca="1">IF(AND(Table2[[#This Row],[Tên hàng hóa]]&lt;&gt;0,D2649=""),SUM(OFFSET(Table2[[#This Row],[Thành tiền]],0,0,-COUNTIF(Table2[Số HĐ],Table2[[#This Row],[Số HĐ]]))),"")</f>
        <v/>
      </c>
      <c r="K2648" s="192"/>
      <c r="L264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48" s="194"/>
    </row>
    <row r="2649" spans="1:13" ht="35.1" customHeight="1" x14ac:dyDescent="0.2">
      <c r="A2649" s="187"/>
      <c r="B2649" s="188"/>
      <c r="C2649" s="189" t="str">
        <f t="shared" si="60"/>
        <v/>
      </c>
      <c r="D2649" s="190"/>
      <c r="E2649" s="191" t="str">
        <f>IF(Table2[[#This Row],[Tên hàng hóa]]&lt;&gt;0,VLOOKUP(Table2[[#This Row],[Tên hàng hóa]],Table1[[Tên hàng hóa]:[Quy cách]],2,0),"")</f>
        <v/>
      </c>
      <c r="F2649" s="191" t="str">
        <f>IF(Table2[[#This Row],[Tên hàng hóa]]&lt;&gt;0,VLOOKUP(Table2[[#This Row],[Tên hàng hóa]],Table1[[Tên hàng hóa]:[ĐVT]],3,0),"")</f>
        <v/>
      </c>
      <c r="G2649" s="192"/>
      <c r="H2649" s="192"/>
      <c r="I2649" s="193" t="str">
        <f>IF(Table2[[#This Row],[Số lượng]]&lt;&gt;0,Table2[[#This Row],[Số lượng]]*Table2[[#This Row],[Đơn giá mua]],"")</f>
        <v/>
      </c>
      <c r="J2649" s="193" t="str">
        <f ca="1">IF(AND(Table2[[#This Row],[Tên hàng hóa]]&lt;&gt;0,D2650=""),SUM(OFFSET(Table2[[#This Row],[Thành tiền]],0,0,-COUNTIF(Table2[Số HĐ],Table2[[#This Row],[Số HĐ]]))),"")</f>
        <v/>
      </c>
      <c r="K2649" s="192"/>
      <c r="L26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49" s="194"/>
    </row>
    <row r="2650" spans="1:13" ht="35.1" customHeight="1" x14ac:dyDescent="0.2">
      <c r="A2650" s="187"/>
      <c r="B2650" s="188"/>
      <c r="C2650" s="189" t="str">
        <f t="shared" si="60"/>
        <v/>
      </c>
      <c r="D2650" s="190"/>
      <c r="E2650" s="191" t="str">
        <f>IF(Table2[[#This Row],[Tên hàng hóa]]&lt;&gt;0,VLOOKUP(Table2[[#This Row],[Tên hàng hóa]],Table1[[Tên hàng hóa]:[Quy cách]],2,0),"")</f>
        <v/>
      </c>
      <c r="F2650" s="191" t="str">
        <f>IF(Table2[[#This Row],[Tên hàng hóa]]&lt;&gt;0,VLOOKUP(Table2[[#This Row],[Tên hàng hóa]],Table1[[Tên hàng hóa]:[ĐVT]],3,0),"")</f>
        <v/>
      </c>
      <c r="G2650" s="192"/>
      <c r="H2650" s="192"/>
      <c r="I2650" s="193" t="str">
        <f>IF(Table2[[#This Row],[Số lượng]]&lt;&gt;0,Table2[[#This Row],[Số lượng]]*Table2[[#This Row],[Đơn giá mua]],"")</f>
        <v/>
      </c>
      <c r="J2650" s="193" t="str">
        <f ca="1">IF(AND(Table2[[#This Row],[Tên hàng hóa]]&lt;&gt;0,D2651=""),SUM(OFFSET(Table2[[#This Row],[Thành tiền]],0,0,-COUNTIF(Table2[Số HĐ],Table2[[#This Row],[Số HĐ]]))),"")</f>
        <v/>
      </c>
      <c r="K2650" s="192"/>
      <c r="L26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50" s="194"/>
    </row>
    <row r="2651" spans="1:13" ht="35.1" customHeight="1" x14ac:dyDescent="0.2">
      <c r="A2651" s="187"/>
      <c r="B2651" s="188"/>
      <c r="C2651" s="189" t="str">
        <f t="shared" ref="C2651:C2714" si="61">IF(AND(D2651&lt;&gt;0,D2652=""),C2650,"")</f>
        <v/>
      </c>
      <c r="D2651" s="190"/>
      <c r="E2651" s="191" t="str">
        <f>IF(Table2[[#This Row],[Tên hàng hóa]]&lt;&gt;0,VLOOKUP(Table2[[#This Row],[Tên hàng hóa]],Table1[[Tên hàng hóa]:[Quy cách]],2,0),"")</f>
        <v/>
      </c>
      <c r="F2651" s="191" t="str">
        <f>IF(Table2[[#This Row],[Tên hàng hóa]]&lt;&gt;0,VLOOKUP(Table2[[#This Row],[Tên hàng hóa]],Table1[[Tên hàng hóa]:[ĐVT]],3,0),"")</f>
        <v/>
      </c>
      <c r="G2651" s="192"/>
      <c r="H2651" s="192"/>
      <c r="I2651" s="193" t="str">
        <f>IF(Table2[[#This Row],[Số lượng]]&lt;&gt;0,Table2[[#This Row],[Số lượng]]*Table2[[#This Row],[Đơn giá mua]],"")</f>
        <v/>
      </c>
      <c r="J2651" s="193" t="str">
        <f ca="1">IF(AND(Table2[[#This Row],[Tên hàng hóa]]&lt;&gt;0,D2652=""),SUM(OFFSET(Table2[[#This Row],[Thành tiền]],0,0,-COUNTIF(Table2[Số HĐ],Table2[[#This Row],[Số HĐ]]))),"")</f>
        <v/>
      </c>
      <c r="K2651" s="192"/>
      <c r="L26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51" s="194"/>
    </row>
    <row r="2652" spans="1:13" ht="35.1" customHeight="1" x14ac:dyDescent="0.2">
      <c r="A2652" s="187"/>
      <c r="B2652" s="188"/>
      <c r="C2652" s="189" t="str">
        <f t="shared" si="61"/>
        <v/>
      </c>
      <c r="D2652" s="190"/>
      <c r="E2652" s="191" t="str">
        <f>IF(Table2[[#This Row],[Tên hàng hóa]]&lt;&gt;0,VLOOKUP(Table2[[#This Row],[Tên hàng hóa]],Table1[[Tên hàng hóa]:[Quy cách]],2,0),"")</f>
        <v/>
      </c>
      <c r="F2652" s="191" t="str">
        <f>IF(Table2[[#This Row],[Tên hàng hóa]]&lt;&gt;0,VLOOKUP(Table2[[#This Row],[Tên hàng hóa]],Table1[[Tên hàng hóa]:[ĐVT]],3,0),"")</f>
        <v/>
      </c>
      <c r="G2652" s="192"/>
      <c r="H2652" s="192"/>
      <c r="I2652" s="193" t="str">
        <f>IF(Table2[[#This Row],[Số lượng]]&lt;&gt;0,Table2[[#This Row],[Số lượng]]*Table2[[#This Row],[Đơn giá mua]],"")</f>
        <v/>
      </c>
      <c r="J2652" s="193" t="str">
        <f ca="1">IF(AND(Table2[[#This Row],[Tên hàng hóa]]&lt;&gt;0,D2653=""),SUM(OFFSET(Table2[[#This Row],[Thành tiền]],0,0,-COUNTIF(Table2[Số HĐ],Table2[[#This Row],[Số HĐ]]))),"")</f>
        <v/>
      </c>
      <c r="K2652" s="192"/>
      <c r="L26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52" s="194"/>
    </row>
    <row r="2653" spans="1:13" ht="35.1" customHeight="1" x14ac:dyDescent="0.2">
      <c r="A2653" s="187"/>
      <c r="B2653" s="188"/>
      <c r="C2653" s="189" t="str">
        <f t="shared" si="61"/>
        <v/>
      </c>
      <c r="D2653" s="190"/>
      <c r="E2653" s="191" t="str">
        <f>IF(Table2[[#This Row],[Tên hàng hóa]]&lt;&gt;0,VLOOKUP(Table2[[#This Row],[Tên hàng hóa]],Table1[[Tên hàng hóa]:[Quy cách]],2,0),"")</f>
        <v/>
      </c>
      <c r="F2653" s="191" t="str">
        <f>IF(Table2[[#This Row],[Tên hàng hóa]]&lt;&gt;0,VLOOKUP(Table2[[#This Row],[Tên hàng hóa]],Table1[[Tên hàng hóa]:[ĐVT]],3,0),"")</f>
        <v/>
      </c>
      <c r="G2653" s="192"/>
      <c r="H2653" s="192"/>
      <c r="I2653" s="193" t="str">
        <f>IF(Table2[[#This Row],[Số lượng]]&lt;&gt;0,Table2[[#This Row],[Số lượng]]*Table2[[#This Row],[Đơn giá mua]],"")</f>
        <v/>
      </c>
      <c r="J2653" s="193" t="str">
        <f ca="1">IF(AND(Table2[[#This Row],[Tên hàng hóa]]&lt;&gt;0,D2654=""),SUM(OFFSET(Table2[[#This Row],[Thành tiền]],0,0,-COUNTIF(Table2[Số HĐ],Table2[[#This Row],[Số HĐ]]))),"")</f>
        <v/>
      </c>
      <c r="K2653" s="192"/>
      <c r="L26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53" s="194"/>
    </row>
    <row r="2654" spans="1:13" ht="35.1" customHeight="1" x14ac:dyDescent="0.2">
      <c r="A2654" s="187"/>
      <c r="B2654" s="188"/>
      <c r="C2654" s="189" t="str">
        <f t="shared" si="61"/>
        <v/>
      </c>
      <c r="D2654" s="190"/>
      <c r="E2654" s="191" t="str">
        <f>IF(Table2[[#This Row],[Tên hàng hóa]]&lt;&gt;0,VLOOKUP(Table2[[#This Row],[Tên hàng hóa]],Table1[[Tên hàng hóa]:[Quy cách]],2,0),"")</f>
        <v/>
      </c>
      <c r="F2654" s="191" t="str">
        <f>IF(Table2[[#This Row],[Tên hàng hóa]]&lt;&gt;0,VLOOKUP(Table2[[#This Row],[Tên hàng hóa]],Table1[[Tên hàng hóa]:[ĐVT]],3,0),"")</f>
        <v/>
      </c>
      <c r="G2654" s="192"/>
      <c r="H2654" s="192"/>
      <c r="I2654" s="193" t="str">
        <f>IF(Table2[[#This Row],[Số lượng]]&lt;&gt;0,Table2[[#This Row],[Số lượng]]*Table2[[#This Row],[Đơn giá mua]],"")</f>
        <v/>
      </c>
      <c r="J2654" s="193" t="str">
        <f ca="1">IF(AND(Table2[[#This Row],[Tên hàng hóa]]&lt;&gt;0,D2655=""),SUM(OFFSET(Table2[[#This Row],[Thành tiền]],0,0,-COUNTIF(Table2[Số HĐ],Table2[[#This Row],[Số HĐ]]))),"")</f>
        <v/>
      </c>
      <c r="K2654" s="192"/>
      <c r="L265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54" s="194"/>
    </row>
    <row r="2655" spans="1:13" ht="35.1" customHeight="1" x14ac:dyDescent="0.2">
      <c r="A2655" s="187"/>
      <c r="B2655" s="188"/>
      <c r="C2655" s="189" t="str">
        <f t="shared" si="61"/>
        <v/>
      </c>
      <c r="D2655" s="190"/>
      <c r="E2655" s="191" t="str">
        <f>IF(Table2[[#This Row],[Tên hàng hóa]]&lt;&gt;0,VLOOKUP(Table2[[#This Row],[Tên hàng hóa]],Table1[[Tên hàng hóa]:[Quy cách]],2,0),"")</f>
        <v/>
      </c>
      <c r="F2655" s="191" t="str">
        <f>IF(Table2[[#This Row],[Tên hàng hóa]]&lt;&gt;0,VLOOKUP(Table2[[#This Row],[Tên hàng hóa]],Table1[[Tên hàng hóa]:[ĐVT]],3,0),"")</f>
        <v/>
      </c>
      <c r="G2655" s="192"/>
      <c r="H2655" s="192"/>
      <c r="I2655" s="193" t="str">
        <f>IF(Table2[[#This Row],[Số lượng]]&lt;&gt;0,Table2[[#This Row],[Số lượng]]*Table2[[#This Row],[Đơn giá mua]],"")</f>
        <v/>
      </c>
      <c r="J2655" s="193" t="str">
        <f ca="1">IF(AND(Table2[[#This Row],[Tên hàng hóa]]&lt;&gt;0,D2656=""),SUM(OFFSET(Table2[[#This Row],[Thành tiền]],0,0,-COUNTIF(Table2[Số HĐ],Table2[[#This Row],[Số HĐ]]))),"")</f>
        <v/>
      </c>
      <c r="K2655" s="192"/>
      <c r="L26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55" s="194"/>
    </row>
    <row r="2656" spans="1:13" ht="35.1" customHeight="1" x14ac:dyDescent="0.2">
      <c r="A2656" s="187"/>
      <c r="B2656" s="188"/>
      <c r="C2656" s="189" t="str">
        <f t="shared" si="61"/>
        <v/>
      </c>
      <c r="D2656" s="190"/>
      <c r="E2656" s="191" t="str">
        <f>IF(Table2[[#This Row],[Tên hàng hóa]]&lt;&gt;0,VLOOKUP(Table2[[#This Row],[Tên hàng hóa]],Table1[[Tên hàng hóa]:[Quy cách]],2,0),"")</f>
        <v/>
      </c>
      <c r="F2656" s="191" t="str">
        <f>IF(Table2[[#This Row],[Tên hàng hóa]]&lt;&gt;0,VLOOKUP(Table2[[#This Row],[Tên hàng hóa]],Table1[[Tên hàng hóa]:[ĐVT]],3,0),"")</f>
        <v/>
      </c>
      <c r="G2656" s="192"/>
      <c r="H2656" s="192"/>
      <c r="I2656" s="193" t="str">
        <f>IF(Table2[[#This Row],[Số lượng]]&lt;&gt;0,Table2[[#This Row],[Số lượng]]*Table2[[#This Row],[Đơn giá mua]],"")</f>
        <v/>
      </c>
      <c r="J2656" s="193" t="str">
        <f ca="1">IF(AND(Table2[[#This Row],[Tên hàng hóa]]&lt;&gt;0,D2657=""),SUM(OFFSET(Table2[[#This Row],[Thành tiền]],0,0,-COUNTIF(Table2[Số HĐ],Table2[[#This Row],[Số HĐ]]))),"")</f>
        <v/>
      </c>
      <c r="K2656" s="192"/>
      <c r="L265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56" s="194"/>
    </row>
    <row r="2657" spans="1:13" ht="35.1" customHeight="1" x14ac:dyDescent="0.2">
      <c r="A2657" s="187"/>
      <c r="B2657" s="188"/>
      <c r="C2657" s="189" t="str">
        <f t="shared" si="61"/>
        <v/>
      </c>
      <c r="D2657" s="190"/>
      <c r="E2657" s="191" t="str">
        <f>IF(Table2[[#This Row],[Tên hàng hóa]]&lt;&gt;0,VLOOKUP(Table2[[#This Row],[Tên hàng hóa]],Table1[[Tên hàng hóa]:[Quy cách]],2,0),"")</f>
        <v/>
      </c>
      <c r="F2657" s="191" t="str">
        <f>IF(Table2[[#This Row],[Tên hàng hóa]]&lt;&gt;0,VLOOKUP(Table2[[#This Row],[Tên hàng hóa]],Table1[[Tên hàng hóa]:[ĐVT]],3,0),"")</f>
        <v/>
      </c>
      <c r="G2657" s="192"/>
      <c r="H2657" s="192"/>
      <c r="I2657" s="193" t="str">
        <f>IF(Table2[[#This Row],[Số lượng]]&lt;&gt;0,Table2[[#This Row],[Số lượng]]*Table2[[#This Row],[Đơn giá mua]],"")</f>
        <v/>
      </c>
      <c r="J2657" s="193" t="str">
        <f ca="1">IF(AND(Table2[[#This Row],[Tên hàng hóa]]&lt;&gt;0,D2658=""),SUM(OFFSET(Table2[[#This Row],[Thành tiền]],0,0,-COUNTIF(Table2[Số HĐ],Table2[[#This Row],[Số HĐ]]))),"")</f>
        <v/>
      </c>
      <c r="K2657" s="192"/>
      <c r="L26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57" s="194"/>
    </row>
    <row r="2658" spans="1:13" ht="35.1" customHeight="1" x14ac:dyDescent="0.2">
      <c r="A2658" s="187"/>
      <c r="B2658" s="188"/>
      <c r="C2658" s="189" t="str">
        <f t="shared" si="61"/>
        <v/>
      </c>
      <c r="D2658" s="190"/>
      <c r="E2658" s="191" t="str">
        <f>IF(Table2[[#This Row],[Tên hàng hóa]]&lt;&gt;0,VLOOKUP(Table2[[#This Row],[Tên hàng hóa]],Table1[[Tên hàng hóa]:[Quy cách]],2,0),"")</f>
        <v/>
      </c>
      <c r="F2658" s="191" t="str">
        <f>IF(Table2[[#This Row],[Tên hàng hóa]]&lt;&gt;0,VLOOKUP(Table2[[#This Row],[Tên hàng hóa]],Table1[[Tên hàng hóa]:[ĐVT]],3,0),"")</f>
        <v/>
      </c>
      <c r="G2658" s="192"/>
      <c r="H2658" s="192"/>
      <c r="I2658" s="193" t="str">
        <f>IF(Table2[[#This Row],[Số lượng]]&lt;&gt;0,Table2[[#This Row],[Số lượng]]*Table2[[#This Row],[Đơn giá mua]],"")</f>
        <v/>
      </c>
      <c r="J2658" s="193" t="str">
        <f ca="1">IF(AND(Table2[[#This Row],[Tên hàng hóa]]&lt;&gt;0,D2659=""),SUM(OFFSET(Table2[[#This Row],[Thành tiền]],0,0,-COUNTIF(Table2[Số HĐ],Table2[[#This Row],[Số HĐ]]))),"")</f>
        <v/>
      </c>
      <c r="K2658" s="192"/>
      <c r="L265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58" s="194"/>
    </row>
    <row r="2659" spans="1:13" ht="35.1" customHeight="1" x14ac:dyDescent="0.2">
      <c r="A2659" s="187"/>
      <c r="B2659" s="188"/>
      <c r="C2659" s="189" t="str">
        <f t="shared" si="61"/>
        <v/>
      </c>
      <c r="D2659" s="190"/>
      <c r="E2659" s="191" t="str">
        <f>IF(Table2[[#This Row],[Tên hàng hóa]]&lt;&gt;0,VLOOKUP(Table2[[#This Row],[Tên hàng hóa]],Table1[[Tên hàng hóa]:[Quy cách]],2,0),"")</f>
        <v/>
      </c>
      <c r="F2659" s="191" t="str">
        <f>IF(Table2[[#This Row],[Tên hàng hóa]]&lt;&gt;0,VLOOKUP(Table2[[#This Row],[Tên hàng hóa]],Table1[[Tên hàng hóa]:[ĐVT]],3,0),"")</f>
        <v/>
      </c>
      <c r="G2659" s="192"/>
      <c r="H2659" s="192"/>
      <c r="I2659" s="193" t="str">
        <f>IF(Table2[[#This Row],[Số lượng]]&lt;&gt;0,Table2[[#This Row],[Số lượng]]*Table2[[#This Row],[Đơn giá mua]],"")</f>
        <v/>
      </c>
      <c r="J2659" s="193" t="str">
        <f ca="1">IF(AND(Table2[[#This Row],[Tên hàng hóa]]&lt;&gt;0,D2660=""),SUM(OFFSET(Table2[[#This Row],[Thành tiền]],0,0,-COUNTIF(Table2[Số HĐ],Table2[[#This Row],[Số HĐ]]))),"")</f>
        <v/>
      </c>
      <c r="K2659" s="192"/>
      <c r="L26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59" s="194"/>
    </row>
    <row r="2660" spans="1:13" ht="35.1" customHeight="1" x14ac:dyDescent="0.2">
      <c r="A2660" s="187"/>
      <c r="B2660" s="188"/>
      <c r="C2660" s="189" t="str">
        <f t="shared" si="61"/>
        <v/>
      </c>
      <c r="D2660" s="190"/>
      <c r="E2660" s="191" t="str">
        <f>IF(Table2[[#This Row],[Tên hàng hóa]]&lt;&gt;0,VLOOKUP(Table2[[#This Row],[Tên hàng hóa]],Table1[[Tên hàng hóa]:[Quy cách]],2,0),"")</f>
        <v/>
      </c>
      <c r="F2660" s="191" t="str">
        <f>IF(Table2[[#This Row],[Tên hàng hóa]]&lt;&gt;0,VLOOKUP(Table2[[#This Row],[Tên hàng hóa]],Table1[[Tên hàng hóa]:[ĐVT]],3,0),"")</f>
        <v/>
      </c>
      <c r="G2660" s="192"/>
      <c r="H2660" s="192"/>
      <c r="I2660" s="193" t="str">
        <f>IF(Table2[[#This Row],[Số lượng]]&lt;&gt;0,Table2[[#This Row],[Số lượng]]*Table2[[#This Row],[Đơn giá mua]],"")</f>
        <v/>
      </c>
      <c r="J2660" s="193" t="str">
        <f ca="1">IF(AND(Table2[[#This Row],[Tên hàng hóa]]&lt;&gt;0,D2661=""),SUM(OFFSET(Table2[[#This Row],[Thành tiền]],0,0,-COUNTIF(Table2[Số HĐ],Table2[[#This Row],[Số HĐ]]))),"")</f>
        <v/>
      </c>
      <c r="K2660" s="192"/>
      <c r="L266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60" s="194"/>
    </row>
    <row r="2661" spans="1:13" ht="35.1" customHeight="1" x14ac:dyDescent="0.2">
      <c r="A2661" s="187"/>
      <c r="B2661" s="188"/>
      <c r="C2661" s="189" t="str">
        <f t="shared" si="61"/>
        <v/>
      </c>
      <c r="D2661" s="190"/>
      <c r="E2661" s="191" t="str">
        <f>IF(Table2[[#This Row],[Tên hàng hóa]]&lt;&gt;0,VLOOKUP(Table2[[#This Row],[Tên hàng hóa]],Table1[[Tên hàng hóa]:[Quy cách]],2,0),"")</f>
        <v/>
      </c>
      <c r="F2661" s="191" t="str">
        <f>IF(Table2[[#This Row],[Tên hàng hóa]]&lt;&gt;0,VLOOKUP(Table2[[#This Row],[Tên hàng hóa]],Table1[[Tên hàng hóa]:[ĐVT]],3,0),"")</f>
        <v/>
      </c>
      <c r="G2661" s="192"/>
      <c r="H2661" s="192"/>
      <c r="I2661" s="193" t="str">
        <f>IF(Table2[[#This Row],[Số lượng]]&lt;&gt;0,Table2[[#This Row],[Số lượng]]*Table2[[#This Row],[Đơn giá mua]],"")</f>
        <v/>
      </c>
      <c r="J2661" s="193" t="str">
        <f ca="1">IF(AND(Table2[[#This Row],[Tên hàng hóa]]&lt;&gt;0,D2662=""),SUM(OFFSET(Table2[[#This Row],[Thành tiền]],0,0,-COUNTIF(Table2[Số HĐ],Table2[[#This Row],[Số HĐ]]))),"")</f>
        <v/>
      </c>
      <c r="K2661" s="192"/>
      <c r="L26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61" s="194"/>
    </row>
    <row r="2662" spans="1:13" ht="35.1" customHeight="1" x14ac:dyDescent="0.2">
      <c r="A2662" s="187"/>
      <c r="B2662" s="188"/>
      <c r="C2662" s="189" t="str">
        <f t="shared" si="61"/>
        <v/>
      </c>
      <c r="D2662" s="190"/>
      <c r="E2662" s="191" t="str">
        <f>IF(Table2[[#This Row],[Tên hàng hóa]]&lt;&gt;0,VLOOKUP(Table2[[#This Row],[Tên hàng hóa]],Table1[[Tên hàng hóa]:[Quy cách]],2,0),"")</f>
        <v/>
      </c>
      <c r="F2662" s="191" t="str">
        <f>IF(Table2[[#This Row],[Tên hàng hóa]]&lt;&gt;0,VLOOKUP(Table2[[#This Row],[Tên hàng hóa]],Table1[[Tên hàng hóa]:[ĐVT]],3,0),"")</f>
        <v/>
      </c>
      <c r="G2662" s="192"/>
      <c r="H2662" s="192"/>
      <c r="I2662" s="193" t="str">
        <f>IF(Table2[[#This Row],[Số lượng]]&lt;&gt;0,Table2[[#This Row],[Số lượng]]*Table2[[#This Row],[Đơn giá mua]],"")</f>
        <v/>
      </c>
      <c r="J2662" s="193" t="str">
        <f ca="1">IF(AND(Table2[[#This Row],[Tên hàng hóa]]&lt;&gt;0,D2663=""),SUM(OFFSET(Table2[[#This Row],[Thành tiền]],0,0,-COUNTIF(Table2[Số HĐ],Table2[[#This Row],[Số HĐ]]))),"")</f>
        <v/>
      </c>
      <c r="K2662" s="192"/>
      <c r="L26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62" s="194"/>
    </row>
    <row r="2663" spans="1:13" ht="35.1" customHeight="1" x14ac:dyDescent="0.2">
      <c r="A2663" s="187"/>
      <c r="B2663" s="188"/>
      <c r="C2663" s="189" t="str">
        <f t="shared" si="61"/>
        <v/>
      </c>
      <c r="D2663" s="190"/>
      <c r="E2663" s="191" t="str">
        <f>IF(Table2[[#This Row],[Tên hàng hóa]]&lt;&gt;0,VLOOKUP(Table2[[#This Row],[Tên hàng hóa]],Table1[[Tên hàng hóa]:[Quy cách]],2,0),"")</f>
        <v/>
      </c>
      <c r="F2663" s="191" t="str">
        <f>IF(Table2[[#This Row],[Tên hàng hóa]]&lt;&gt;0,VLOOKUP(Table2[[#This Row],[Tên hàng hóa]],Table1[[Tên hàng hóa]:[ĐVT]],3,0),"")</f>
        <v/>
      </c>
      <c r="G2663" s="192"/>
      <c r="H2663" s="192"/>
      <c r="I2663" s="193" t="str">
        <f>IF(Table2[[#This Row],[Số lượng]]&lt;&gt;0,Table2[[#This Row],[Số lượng]]*Table2[[#This Row],[Đơn giá mua]],"")</f>
        <v/>
      </c>
      <c r="J2663" s="193" t="str">
        <f ca="1">IF(AND(Table2[[#This Row],[Tên hàng hóa]]&lt;&gt;0,D2664=""),SUM(OFFSET(Table2[[#This Row],[Thành tiền]],0,0,-COUNTIF(Table2[Số HĐ],Table2[[#This Row],[Số HĐ]]))),"")</f>
        <v/>
      </c>
      <c r="K2663" s="192"/>
      <c r="L266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63" s="194"/>
    </row>
    <row r="2664" spans="1:13" ht="35.1" customHeight="1" x14ac:dyDescent="0.2">
      <c r="A2664" s="187"/>
      <c r="B2664" s="188"/>
      <c r="C2664" s="189" t="str">
        <f t="shared" si="61"/>
        <v/>
      </c>
      <c r="D2664" s="190"/>
      <c r="E2664" s="191" t="str">
        <f>IF(Table2[[#This Row],[Tên hàng hóa]]&lt;&gt;0,VLOOKUP(Table2[[#This Row],[Tên hàng hóa]],Table1[[Tên hàng hóa]:[Quy cách]],2,0),"")</f>
        <v/>
      </c>
      <c r="F2664" s="191" t="str">
        <f>IF(Table2[[#This Row],[Tên hàng hóa]]&lt;&gt;0,VLOOKUP(Table2[[#This Row],[Tên hàng hóa]],Table1[[Tên hàng hóa]:[ĐVT]],3,0),"")</f>
        <v/>
      </c>
      <c r="G2664" s="192"/>
      <c r="H2664" s="192"/>
      <c r="I2664" s="193" t="str">
        <f>IF(Table2[[#This Row],[Số lượng]]&lt;&gt;0,Table2[[#This Row],[Số lượng]]*Table2[[#This Row],[Đơn giá mua]],"")</f>
        <v/>
      </c>
      <c r="J2664" s="193" t="str">
        <f ca="1">IF(AND(Table2[[#This Row],[Tên hàng hóa]]&lt;&gt;0,D2665=""),SUM(OFFSET(Table2[[#This Row],[Thành tiền]],0,0,-COUNTIF(Table2[Số HĐ],Table2[[#This Row],[Số HĐ]]))),"")</f>
        <v/>
      </c>
      <c r="K2664" s="192"/>
      <c r="L26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64" s="194"/>
    </row>
    <row r="2665" spans="1:13" ht="35.1" customHeight="1" x14ac:dyDescent="0.2">
      <c r="A2665" s="187"/>
      <c r="B2665" s="188"/>
      <c r="C2665" s="189" t="str">
        <f t="shared" si="61"/>
        <v/>
      </c>
      <c r="D2665" s="190"/>
      <c r="E2665" s="191" t="str">
        <f>IF(Table2[[#This Row],[Tên hàng hóa]]&lt;&gt;0,VLOOKUP(Table2[[#This Row],[Tên hàng hóa]],Table1[[Tên hàng hóa]:[Quy cách]],2,0),"")</f>
        <v/>
      </c>
      <c r="F2665" s="191" t="str">
        <f>IF(Table2[[#This Row],[Tên hàng hóa]]&lt;&gt;0,VLOOKUP(Table2[[#This Row],[Tên hàng hóa]],Table1[[Tên hàng hóa]:[ĐVT]],3,0),"")</f>
        <v/>
      </c>
      <c r="G2665" s="192"/>
      <c r="H2665" s="192"/>
      <c r="I2665" s="193" t="str">
        <f>IF(Table2[[#This Row],[Số lượng]]&lt;&gt;0,Table2[[#This Row],[Số lượng]]*Table2[[#This Row],[Đơn giá mua]],"")</f>
        <v/>
      </c>
      <c r="J2665" s="193" t="str">
        <f ca="1">IF(AND(Table2[[#This Row],[Tên hàng hóa]]&lt;&gt;0,D2666=""),SUM(OFFSET(Table2[[#This Row],[Thành tiền]],0,0,-COUNTIF(Table2[Số HĐ],Table2[[#This Row],[Số HĐ]]))),"")</f>
        <v/>
      </c>
      <c r="K2665" s="192"/>
      <c r="L26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65" s="194"/>
    </row>
    <row r="2666" spans="1:13" ht="35.1" customHeight="1" x14ac:dyDescent="0.2">
      <c r="A2666" s="187"/>
      <c r="B2666" s="188"/>
      <c r="C2666" s="189" t="str">
        <f t="shared" si="61"/>
        <v/>
      </c>
      <c r="D2666" s="190"/>
      <c r="E2666" s="191" t="str">
        <f>IF(Table2[[#This Row],[Tên hàng hóa]]&lt;&gt;0,VLOOKUP(Table2[[#This Row],[Tên hàng hóa]],Table1[[Tên hàng hóa]:[Quy cách]],2,0),"")</f>
        <v/>
      </c>
      <c r="F2666" s="191" t="str">
        <f>IF(Table2[[#This Row],[Tên hàng hóa]]&lt;&gt;0,VLOOKUP(Table2[[#This Row],[Tên hàng hóa]],Table1[[Tên hàng hóa]:[ĐVT]],3,0),"")</f>
        <v/>
      </c>
      <c r="G2666" s="192"/>
      <c r="H2666" s="192"/>
      <c r="I2666" s="193" t="str">
        <f>IF(Table2[[#This Row],[Số lượng]]&lt;&gt;0,Table2[[#This Row],[Số lượng]]*Table2[[#This Row],[Đơn giá mua]],"")</f>
        <v/>
      </c>
      <c r="J2666" s="193" t="str">
        <f ca="1">IF(AND(Table2[[#This Row],[Tên hàng hóa]]&lt;&gt;0,D2667=""),SUM(OFFSET(Table2[[#This Row],[Thành tiền]],0,0,-COUNTIF(Table2[Số HĐ],Table2[[#This Row],[Số HĐ]]))),"")</f>
        <v/>
      </c>
      <c r="K2666" s="192"/>
      <c r="L26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66" s="194"/>
    </row>
    <row r="2667" spans="1:13" ht="35.1" customHeight="1" x14ac:dyDescent="0.2">
      <c r="A2667" s="187"/>
      <c r="B2667" s="188"/>
      <c r="C2667" s="189" t="str">
        <f t="shared" si="61"/>
        <v/>
      </c>
      <c r="D2667" s="190"/>
      <c r="E2667" s="191" t="str">
        <f>IF(Table2[[#This Row],[Tên hàng hóa]]&lt;&gt;0,VLOOKUP(Table2[[#This Row],[Tên hàng hóa]],Table1[[Tên hàng hóa]:[Quy cách]],2,0),"")</f>
        <v/>
      </c>
      <c r="F2667" s="191" t="str">
        <f>IF(Table2[[#This Row],[Tên hàng hóa]]&lt;&gt;0,VLOOKUP(Table2[[#This Row],[Tên hàng hóa]],Table1[[Tên hàng hóa]:[ĐVT]],3,0),"")</f>
        <v/>
      </c>
      <c r="G2667" s="192"/>
      <c r="H2667" s="192"/>
      <c r="I2667" s="193" t="str">
        <f>IF(Table2[[#This Row],[Số lượng]]&lt;&gt;0,Table2[[#This Row],[Số lượng]]*Table2[[#This Row],[Đơn giá mua]],"")</f>
        <v/>
      </c>
      <c r="J2667" s="193" t="str">
        <f ca="1">IF(AND(Table2[[#This Row],[Tên hàng hóa]]&lt;&gt;0,D2668=""),SUM(OFFSET(Table2[[#This Row],[Thành tiền]],0,0,-COUNTIF(Table2[Số HĐ],Table2[[#This Row],[Số HĐ]]))),"")</f>
        <v/>
      </c>
      <c r="K2667" s="192"/>
      <c r="L26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67" s="194"/>
    </row>
    <row r="2668" spans="1:13" ht="35.1" customHeight="1" x14ac:dyDescent="0.2">
      <c r="A2668" s="187"/>
      <c r="B2668" s="188"/>
      <c r="C2668" s="189" t="str">
        <f t="shared" si="61"/>
        <v/>
      </c>
      <c r="D2668" s="190"/>
      <c r="E2668" s="191" t="str">
        <f>IF(Table2[[#This Row],[Tên hàng hóa]]&lt;&gt;0,VLOOKUP(Table2[[#This Row],[Tên hàng hóa]],Table1[[Tên hàng hóa]:[Quy cách]],2,0),"")</f>
        <v/>
      </c>
      <c r="F2668" s="191" t="str">
        <f>IF(Table2[[#This Row],[Tên hàng hóa]]&lt;&gt;0,VLOOKUP(Table2[[#This Row],[Tên hàng hóa]],Table1[[Tên hàng hóa]:[ĐVT]],3,0),"")</f>
        <v/>
      </c>
      <c r="G2668" s="192"/>
      <c r="H2668" s="192"/>
      <c r="I2668" s="193" t="str">
        <f>IF(Table2[[#This Row],[Số lượng]]&lt;&gt;0,Table2[[#This Row],[Số lượng]]*Table2[[#This Row],[Đơn giá mua]],"")</f>
        <v/>
      </c>
      <c r="J2668" s="193" t="str">
        <f ca="1">IF(AND(Table2[[#This Row],[Tên hàng hóa]]&lt;&gt;0,D2669=""),SUM(OFFSET(Table2[[#This Row],[Thành tiền]],0,0,-COUNTIF(Table2[Số HĐ],Table2[[#This Row],[Số HĐ]]))),"")</f>
        <v/>
      </c>
      <c r="K2668" s="192"/>
      <c r="L266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68" s="194"/>
    </row>
    <row r="2669" spans="1:13" ht="35.1" customHeight="1" x14ac:dyDescent="0.2">
      <c r="A2669" s="187"/>
      <c r="B2669" s="188"/>
      <c r="C2669" s="189" t="str">
        <f t="shared" si="61"/>
        <v/>
      </c>
      <c r="D2669" s="190"/>
      <c r="E2669" s="191" t="str">
        <f>IF(Table2[[#This Row],[Tên hàng hóa]]&lt;&gt;0,VLOOKUP(Table2[[#This Row],[Tên hàng hóa]],Table1[[Tên hàng hóa]:[Quy cách]],2,0),"")</f>
        <v/>
      </c>
      <c r="F2669" s="191" t="str">
        <f>IF(Table2[[#This Row],[Tên hàng hóa]]&lt;&gt;0,VLOOKUP(Table2[[#This Row],[Tên hàng hóa]],Table1[[Tên hàng hóa]:[ĐVT]],3,0),"")</f>
        <v/>
      </c>
      <c r="G2669" s="192"/>
      <c r="H2669" s="192"/>
      <c r="I2669" s="193" t="str">
        <f>IF(Table2[[#This Row],[Số lượng]]&lt;&gt;0,Table2[[#This Row],[Số lượng]]*Table2[[#This Row],[Đơn giá mua]],"")</f>
        <v/>
      </c>
      <c r="J2669" s="193" t="str">
        <f ca="1">IF(AND(Table2[[#This Row],[Tên hàng hóa]]&lt;&gt;0,D2670=""),SUM(OFFSET(Table2[[#This Row],[Thành tiền]],0,0,-COUNTIF(Table2[Số HĐ],Table2[[#This Row],[Số HĐ]]))),"")</f>
        <v/>
      </c>
      <c r="K2669" s="192"/>
      <c r="L26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69" s="194"/>
    </row>
    <row r="2670" spans="1:13" ht="35.1" customHeight="1" x14ac:dyDescent="0.2">
      <c r="A2670" s="187"/>
      <c r="B2670" s="188"/>
      <c r="C2670" s="189" t="str">
        <f t="shared" si="61"/>
        <v/>
      </c>
      <c r="D2670" s="190"/>
      <c r="E2670" s="191" t="str">
        <f>IF(Table2[[#This Row],[Tên hàng hóa]]&lt;&gt;0,VLOOKUP(Table2[[#This Row],[Tên hàng hóa]],Table1[[Tên hàng hóa]:[Quy cách]],2,0),"")</f>
        <v/>
      </c>
      <c r="F2670" s="191" t="str">
        <f>IF(Table2[[#This Row],[Tên hàng hóa]]&lt;&gt;0,VLOOKUP(Table2[[#This Row],[Tên hàng hóa]],Table1[[Tên hàng hóa]:[ĐVT]],3,0),"")</f>
        <v/>
      </c>
      <c r="G2670" s="192"/>
      <c r="H2670" s="192"/>
      <c r="I2670" s="193" t="str">
        <f>IF(Table2[[#This Row],[Số lượng]]&lt;&gt;0,Table2[[#This Row],[Số lượng]]*Table2[[#This Row],[Đơn giá mua]],"")</f>
        <v/>
      </c>
      <c r="J2670" s="193" t="str">
        <f ca="1">IF(AND(Table2[[#This Row],[Tên hàng hóa]]&lt;&gt;0,D2671=""),SUM(OFFSET(Table2[[#This Row],[Thành tiền]],0,0,-COUNTIF(Table2[Số HĐ],Table2[[#This Row],[Số HĐ]]))),"")</f>
        <v/>
      </c>
      <c r="K2670" s="192"/>
      <c r="L26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70" s="194"/>
    </row>
    <row r="2671" spans="1:13" ht="35.1" customHeight="1" x14ac:dyDescent="0.2">
      <c r="A2671" s="187"/>
      <c r="B2671" s="188"/>
      <c r="C2671" s="189" t="str">
        <f t="shared" si="61"/>
        <v/>
      </c>
      <c r="D2671" s="190"/>
      <c r="E2671" s="191" t="str">
        <f>IF(Table2[[#This Row],[Tên hàng hóa]]&lt;&gt;0,VLOOKUP(Table2[[#This Row],[Tên hàng hóa]],Table1[[Tên hàng hóa]:[Quy cách]],2,0),"")</f>
        <v/>
      </c>
      <c r="F2671" s="191" t="str">
        <f>IF(Table2[[#This Row],[Tên hàng hóa]]&lt;&gt;0,VLOOKUP(Table2[[#This Row],[Tên hàng hóa]],Table1[[Tên hàng hóa]:[ĐVT]],3,0),"")</f>
        <v/>
      </c>
      <c r="G2671" s="192"/>
      <c r="H2671" s="192"/>
      <c r="I2671" s="193" t="str">
        <f>IF(Table2[[#This Row],[Số lượng]]&lt;&gt;0,Table2[[#This Row],[Số lượng]]*Table2[[#This Row],[Đơn giá mua]],"")</f>
        <v/>
      </c>
      <c r="J2671" s="193" t="str">
        <f ca="1">IF(AND(Table2[[#This Row],[Tên hàng hóa]]&lt;&gt;0,D2672=""),SUM(OFFSET(Table2[[#This Row],[Thành tiền]],0,0,-COUNTIF(Table2[Số HĐ],Table2[[#This Row],[Số HĐ]]))),"")</f>
        <v/>
      </c>
      <c r="K2671" s="192"/>
      <c r="L26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71" s="194"/>
    </row>
    <row r="2672" spans="1:13" ht="35.1" customHeight="1" x14ac:dyDescent="0.2">
      <c r="A2672" s="187"/>
      <c r="B2672" s="188"/>
      <c r="C2672" s="189" t="str">
        <f t="shared" si="61"/>
        <v/>
      </c>
      <c r="D2672" s="190"/>
      <c r="E2672" s="191" t="str">
        <f>IF(Table2[[#This Row],[Tên hàng hóa]]&lt;&gt;0,VLOOKUP(Table2[[#This Row],[Tên hàng hóa]],Table1[[Tên hàng hóa]:[Quy cách]],2,0),"")</f>
        <v/>
      </c>
      <c r="F2672" s="191" t="str">
        <f>IF(Table2[[#This Row],[Tên hàng hóa]]&lt;&gt;0,VLOOKUP(Table2[[#This Row],[Tên hàng hóa]],Table1[[Tên hàng hóa]:[ĐVT]],3,0),"")</f>
        <v/>
      </c>
      <c r="G2672" s="192"/>
      <c r="H2672" s="192"/>
      <c r="I2672" s="193" t="str">
        <f>IF(Table2[[#This Row],[Số lượng]]&lt;&gt;0,Table2[[#This Row],[Số lượng]]*Table2[[#This Row],[Đơn giá mua]],"")</f>
        <v/>
      </c>
      <c r="J2672" s="193" t="str">
        <f ca="1">IF(AND(Table2[[#This Row],[Tên hàng hóa]]&lt;&gt;0,D2673=""),SUM(OFFSET(Table2[[#This Row],[Thành tiền]],0,0,-COUNTIF(Table2[Số HĐ],Table2[[#This Row],[Số HĐ]]))),"")</f>
        <v/>
      </c>
      <c r="K2672" s="192"/>
      <c r="L26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72" s="194"/>
    </row>
    <row r="2673" spans="1:13" ht="35.1" customHeight="1" x14ac:dyDescent="0.2">
      <c r="A2673" s="187"/>
      <c r="B2673" s="188"/>
      <c r="C2673" s="189" t="str">
        <f t="shared" si="61"/>
        <v/>
      </c>
      <c r="D2673" s="190"/>
      <c r="E2673" s="191" t="str">
        <f>IF(Table2[[#This Row],[Tên hàng hóa]]&lt;&gt;0,VLOOKUP(Table2[[#This Row],[Tên hàng hóa]],Table1[[Tên hàng hóa]:[Quy cách]],2,0),"")</f>
        <v/>
      </c>
      <c r="F2673" s="191" t="str">
        <f>IF(Table2[[#This Row],[Tên hàng hóa]]&lt;&gt;0,VLOOKUP(Table2[[#This Row],[Tên hàng hóa]],Table1[[Tên hàng hóa]:[ĐVT]],3,0),"")</f>
        <v/>
      </c>
      <c r="G2673" s="192"/>
      <c r="H2673" s="192"/>
      <c r="I2673" s="193" t="str">
        <f>IF(Table2[[#This Row],[Số lượng]]&lt;&gt;0,Table2[[#This Row],[Số lượng]]*Table2[[#This Row],[Đơn giá mua]],"")</f>
        <v/>
      </c>
      <c r="J2673" s="193" t="str">
        <f ca="1">IF(AND(Table2[[#This Row],[Tên hàng hóa]]&lt;&gt;0,D2674=""),SUM(OFFSET(Table2[[#This Row],[Thành tiền]],0,0,-COUNTIF(Table2[Số HĐ],Table2[[#This Row],[Số HĐ]]))),"")</f>
        <v/>
      </c>
      <c r="K2673" s="192"/>
      <c r="L26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73" s="194"/>
    </row>
    <row r="2674" spans="1:13" ht="35.1" customHeight="1" x14ac:dyDescent="0.2">
      <c r="A2674" s="187"/>
      <c r="B2674" s="188"/>
      <c r="C2674" s="189" t="str">
        <f t="shared" si="61"/>
        <v/>
      </c>
      <c r="D2674" s="190"/>
      <c r="E2674" s="191" t="str">
        <f>IF(Table2[[#This Row],[Tên hàng hóa]]&lt;&gt;0,VLOOKUP(Table2[[#This Row],[Tên hàng hóa]],Table1[[Tên hàng hóa]:[Quy cách]],2,0),"")</f>
        <v/>
      </c>
      <c r="F2674" s="191" t="str">
        <f>IF(Table2[[#This Row],[Tên hàng hóa]]&lt;&gt;0,VLOOKUP(Table2[[#This Row],[Tên hàng hóa]],Table1[[Tên hàng hóa]:[ĐVT]],3,0),"")</f>
        <v/>
      </c>
      <c r="G2674" s="192"/>
      <c r="H2674" s="192"/>
      <c r="I2674" s="193" t="str">
        <f>IF(Table2[[#This Row],[Số lượng]]&lt;&gt;0,Table2[[#This Row],[Số lượng]]*Table2[[#This Row],[Đơn giá mua]],"")</f>
        <v/>
      </c>
      <c r="J2674" s="193" t="str">
        <f ca="1">IF(AND(Table2[[#This Row],[Tên hàng hóa]]&lt;&gt;0,D2675=""),SUM(OFFSET(Table2[[#This Row],[Thành tiền]],0,0,-COUNTIF(Table2[Số HĐ],Table2[[#This Row],[Số HĐ]]))),"")</f>
        <v/>
      </c>
      <c r="K2674" s="192"/>
      <c r="L26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74" s="194"/>
    </row>
    <row r="2675" spans="1:13" ht="35.1" customHeight="1" x14ac:dyDescent="0.2">
      <c r="A2675" s="187"/>
      <c r="B2675" s="188"/>
      <c r="C2675" s="189" t="str">
        <f t="shared" si="61"/>
        <v/>
      </c>
      <c r="D2675" s="190"/>
      <c r="E2675" s="191" t="str">
        <f>IF(Table2[[#This Row],[Tên hàng hóa]]&lt;&gt;0,VLOOKUP(Table2[[#This Row],[Tên hàng hóa]],Table1[[Tên hàng hóa]:[Quy cách]],2,0),"")</f>
        <v/>
      </c>
      <c r="F2675" s="191" t="str">
        <f>IF(Table2[[#This Row],[Tên hàng hóa]]&lt;&gt;0,VLOOKUP(Table2[[#This Row],[Tên hàng hóa]],Table1[[Tên hàng hóa]:[ĐVT]],3,0),"")</f>
        <v/>
      </c>
      <c r="G2675" s="192"/>
      <c r="H2675" s="192"/>
      <c r="I2675" s="193" t="str">
        <f>IF(Table2[[#This Row],[Số lượng]]&lt;&gt;0,Table2[[#This Row],[Số lượng]]*Table2[[#This Row],[Đơn giá mua]],"")</f>
        <v/>
      </c>
      <c r="J2675" s="193" t="str">
        <f ca="1">IF(AND(Table2[[#This Row],[Tên hàng hóa]]&lt;&gt;0,D2676=""),SUM(OFFSET(Table2[[#This Row],[Thành tiền]],0,0,-COUNTIF(Table2[Số HĐ],Table2[[#This Row],[Số HĐ]]))),"")</f>
        <v/>
      </c>
      <c r="K2675" s="192"/>
      <c r="L26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75" s="194"/>
    </row>
    <row r="2676" spans="1:13" ht="35.1" customHeight="1" x14ac:dyDescent="0.2">
      <c r="A2676" s="187"/>
      <c r="B2676" s="188"/>
      <c r="C2676" s="189" t="str">
        <f t="shared" si="61"/>
        <v/>
      </c>
      <c r="D2676" s="190"/>
      <c r="E2676" s="191" t="str">
        <f>IF(Table2[[#This Row],[Tên hàng hóa]]&lt;&gt;0,VLOOKUP(Table2[[#This Row],[Tên hàng hóa]],Table1[[Tên hàng hóa]:[Quy cách]],2,0),"")</f>
        <v/>
      </c>
      <c r="F2676" s="191" t="str">
        <f>IF(Table2[[#This Row],[Tên hàng hóa]]&lt;&gt;0,VLOOKUP(Table2[[#This Row],[Tên hàng hóa]],Table1[[Tên hàng hóa]:[ĐVT]],3,0),"")</f>
        <v/>
      </c>
      <c r="G2676" s="192"/>
      <c r="H2676" s="192"/>
      <c r="I2676" s="193" t="str">
        <f>IF(Table2[[#This Row],[Số lượng]]&lt;&gt;0,Table2[[#This Row],[Số lượng]]*Table2[[#This Row],[Đơn giá mua]],"")</f>
        <v/>
      </c>
      <c r="J2676" s="193" t="str">
        <f ca="1">IF(AND(Table2[[#This Row],[Tên hàng hóa]]&lt;&gt;0,D2677=""),SUM(OFFSET(Table2[[#This Row],[Thành tiền]],0,0,-COUNTIF(Table2[Số HĐ],Table2[[#This Row],[Số HĐ]]))),"")</f>
        <v/>
      </c>
      <c r="K2676" s="192"/>
      <c r="L26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76" s="194"/>
    </row>
    <row r="2677" spans="1:13" ht="35.1" customHeight="1" x14ac:dyDescent="0.2">
      <c r="A2677" s="187"/>
      <c r="B2677" s="188"/>
      <c r="C2677" s="189" t="str">
        <f t="shared" si="61"/>
        <v/>
      </c>
      <c r="D2677" s="190"/>
      <c r="E2677" s="191" t="str">
        <f>IF(Table2[[#This Row],[Tên hàng hóa]]&lt;&gt;0,VLOOKUP(Table2[[#This Row],[Tên hàng hóa]],Table1[[Tên hàng hóa]:[Quy cách]],2,0),"")</f>
        <v/>
      </c>
      <c r="F2677" s="191" t="str">
        <f>IF(Table2[[#This Row],[Tên hàng hóa]]&lt;&gt;0,VLOOKUP(Table2[[#This Row],[Tên hàng hóa]],Table1[[Tên hàng hóa]:[ĐVT]],3,0),"")</f>
        <v/>
      </c>
      <c r="G2677" s="192"/>
      <c r="H2677" s="192"/>
      <c r="I2677" s="193" t="str">
        <f>IF(Table2[[#This Row],[Số lượng]]&lt;&gt;0,Table2[[#This Row],[Số lượng]]*Table2[[#This Row],[Đơn giá mua]],"")</f>
        <v/>
      </c>
      <c r="J2677" s="193" t="str">
        <f ca="1">IF(AND(Table2[[#This Row],[Tên hàng hóa]]&lt;&gt;0,D2678=""),SUM(OFFSET(Table2[[#This Row],[Thành tiền]],0,0,-COUNTIF(Table2[Số HĐ],Table2[[#This Row],[Số HĐ]]))),"")</f>
        <v/>
      </c>
      <c r="K2677" s="192"/>
      <c r="L26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77" s="194"/>
    </row>
    <row r="2678" spans="1:13" ht="35.1" customHeight="1" x14ac:dyDescent="0.2">
      <c r="A2678" s="187"/>
      <c r="B2678" s="188"/>
      <c r="C2678" s="189" t="str">
        <f t="shared" si="61"/>
        <v/>
      </c>
      <c r="D2678" s="190"/>
      <c r="E2678" s="191" t="str">
        <f>IF(Table2[[#This Row],[Tên hàng hóa]]&lt;&gt;0,VLOOKUP(Table2[[#This Row],[Tên hàng hóa]],Table1[[Tên hàng hóa]:[Quy cách]],2,0),"")</f>
        <v/>
      </c>
      <c r="F2678" s="191" t="str">
        <f>IF(Table2[[#This Row],[Tên hàng hóa]]&lt;&gt;0,VLOOKUP(Table2[[#This Row],[Tên hàng hóa]],Table1[[Tên hàng hóa]:[ĐVT]],3,0),"")</f>
        <v/>
      </c>
      <c r="G2678" s="192"/>
      <c r="H2678" s="192"/>
      <c r="I2678" s="193" t="str">
        <f>IF(Table2[[#This Row],[Số lượng]]&lt;&gt;0,Table2[[#This Row],[Số lượng]]*Table2[[#This Row],[Đơn giá mua]],"")</f>
        <v/>
      </c>
      <c r="J2678" s="193" t="str">
        <f ca="1">IF(AND(Table2[[#This Row],[Tên hàng hóa]]&lt;&gt;0,D2679=""),SUM(OFFSET(Table2[[#This Row],[Thành tiền]],0,0,-COUNTIF(Table2[Số HĐ],Table2[[#This Row],[Số HĐ]]))),"")</f>
        <v/>
      </c>
      <c r="K2678" s="192"/>
      <c r="L26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78" s="194"/>
    </row>
    <row r="2679" spans="1:13" ht="35.1" customHeight="1" x14ac:dyDescent="0.2">
      <c r="A2679" s="187"/>
      <c r="B2679" s="188"/>
      <c r="C2679" s="189" t="str">
        <f t="shared" si="61"/>
        <v/>
      </c>
      <c r="D2679" s="190"/>
      <c r="E2679" s="191" t="str">
        <f>IF(Table2[[#This Row],[Tên hàng hóa]]&lt;&gt;0,VLOOKUP(Table2[[#This Row],[Tên hàng hóa]],Table1[[Tên hàng hóa]:[Quy cách]],2,0),"")</f>
        <v/>
      </c>
      <c r="F2679" s="191" t="str">
        <f>IF(Table2[[#This Row],[Tên hàng hóa]]&lt;&gt;0,VLOOKUP(Table2[[#This Row],[Tên hàng hóa]],Table1[[Tên hàng hóa]:[ĐVT]],3,0),"")</f>
        <v/>
      </c>
      <c r="G2679" s="192"/>
      <c r="H2679" s="192"/>
      <c r="I2679" s="193" t="str">
        <f>IF(Table2[[#This Row],[Số lượng]]&lt;&gt;0,Table2[[#This Row],[Số lượng]]*Table2[[#This Row],[Đơn giá mua]],"")</f>
        <v/>
      </c>
      <c r="J2679" s="193" t="str">
        <f ca="1">IF(AND(Table2[[#This Row],[Tên hàng hóa]]&lt;&gt;0,D2680=""),SUM(OFFSET(Table2[[#This Row],[Thành tiền]],0,0,-COUNTIF(Table2[Số HĐ],Table2[[#This Row],[Số HĐ]]))),"")</f>
        <v/>
      </c>
      <c r="K2679" s="192"/>
      <c r="L26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79" s="194"/>
    </row>
    <row r="2680" spans="1:13" ht="35.1" customHeight="1" x14ac:dyDescent="0.2">
      <c r="A2680" s="187"/>
      <c r="B2680" s="188"/>
      <c r="C2680" s="189" t="str">
        <f t="shared" si="61"/>
        <v/>
      </c>
      <c r="D2680" s="190"/>
      <c r="E2680" s="191" t="str">
        <f>IF(Table2[[#This Row],[Tên hàng hóa]]&lt;&gt;0,VLOOKUP(Table2[[#This Row],[Tên hàng hóa]],Table1[[Tên hàng hóa]:[Quy cách]],2,0),"")</f>
        <v/>
      </c>
      <c r="F2680" s="191" t="str">
        <f>IF(Table2[[#This Row],[Tên hàng hóa]]&lt;&gt;0,VLOOKUP(Table2[[#This Row],[Tên hàng hóa]],Table1[[Tên hàng hóa]:[ĐVT]],3,0),"")</f>
        <v/>
      </c>
      <c r="G2680" s="192"/>
      <c r="H2680" s="192"/>
      <c r="I2680" s="193" t="str">
        <f>IF(Table2[[#This Row],[Số lượng]]&lt;&gt;0,Table2[[#This Row],[Số lượng]]*Table2[[#This Row],[Đơn giá mua]],"")</f>
        <v/>
      </c>
      <c r="J2680" s="193" t="str">
        <f ca="1">IF(AND(Table2[[#This Row],[Tên hàng hóa]]&lt;&gt;0,D2681=""),SUM(OFFSET(Table2[[#This Row],[Thành tiền]],0,0,-COUNTIF(Table2[Số HĐ],Table2[[#This Row],[Số HĐ]]))),"")</f>
        <v/>
      </c>
      <c r="K2680" s="192"/>
      <c r="L26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80" s="194"/>
    </row>
    <row r="2681" spans="1:13" ht="35.1" customHeight="1" x14ac:dyDescent="0.2">
      <c r="A2681" s="187"/>
      <c r="B2681" s="188"/>
      <c r="C2681" s="189" t="str">
        <f t="shared" si="61"/>
        <v/>
      </c>
      <c r="D2681" s="190"/>
      <c r="E2681" s="191" t="str">
        <f>IF(Table2[[#This Row],[Tên hàng hóa]]&lt;&gt;0,VLOOKUP(Table2[[#This Row],[Tên hàng hóa]],Table1[[Tên hàng hóa]:[Quy cách]],2,0),"")</f>
        <v/>
      </c>
      <c r="F2681" s="191" t="str">
        <f>IF(Table2[[#This Row],[Tên hàng hóa]]&lt;&gt;0,VLOOKUP(Table2[[#This Row],[Tên hàng hóa]],Table1[[Tên hàng hóa]:[ĐVT]],3,0),"")</f>
        <v/>
      </c>
      <c r="G2681" s="192"/>
      <c r="H2681" s="192"/>
      <c r="I2681" s="193" t="str">
        <f>IF(Table2[[#This Row],[Số lượng]]&lt;&gt;0,Table2[[#This Row],[Số lượng]]*Table2[[#This Row],[Đơn giá mua]],"")</f>
        <v/>
      </c>
      <c r="J2681" s="193" t="str">
        <f ca="1">IF(AND(Table2[[#This Row],[Tên hàng hóa]]&lt;&gt;0,D2682=""),SUM(OFFSET(Table2[[#This Row],[Thành tiền]],0,0,-COUNTIF(Table2[Số HĐ],Table2[[#This Row],[Số HĐ]]))),"")</f>
        <v/>
      </c>
      <c r="K2681" s="192"/>
      <c r="L26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81" s="194"/>
    </row>
    <row r="2682" spans="1:13" ht="35.1" customHeight="1" x14ac:dyDescent="0.2">
      <c r="A2682" s="187"/>
      <c r="B2682" s="188"/>
      <c r="C2682" s="189" t="str">
        <f t="shared" si="61"/>
        <v/>
      </c>
      <c r="D2682" s="190"/>
      <c r="E2682" s="191" t="str">
        <f>IF(Table2[[#This Row],[Tên hàng hóa]]&lt;&gt;0,VLOOKUP(Table2[[#This Row],[Tên hàng hóa]],Table1[[Tên hàng hóa]:[Quy cách]],2,0),"")</f>
        <v/>
      </c>
      <c r="F2682" s="191" t="str">
        <f>IF(Table2[[#This Row],[Tên hàng hóa]]&lt;&gt;0,VLOOKUP(Table2[[#This Row],[Tên hàng hóa]],Table1[[Tên hàng hóa]:[ĐVT]],3,0),"")</f>
        <v/>
      </c>
      <c r="G2682" s="192"/>
      <c r="H2682" s="192"/>
      <c r="I2682" s="193" t="str">
        <f>IF(Table2[[#This Row],[Số lượng]]&lt;&gt;0,Table2[[#This Row],[Số lượng]]*Table2[[#This Row],[Đơn giá mua]],"")</f>
        <v/>
      </c>
      <c r="J2682" s="193" t="str">
        <f ca="1">IF(AND(Table2[[#This Row],[Tên hàng hóa]]&lt;&gt;0,D2683=""),SUM(OFFSET(Table2[[#This Row],[Thành tiền]],0,0,-COUNTIF(Table2[Số HĐ],Table2[[#This Row],[Số HĐ]]))),"")</f>
        <v/>
      </c>
      <c r="K2682" s="192"/>
      <c r="L268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82" s="194"/>
    </row>
    <row r="2683" spans="1:13" ht="35.1" customHeight="1" x14ac:dyDescent="0.2">
      <c r="A2683" s="187"/>
      <c r="B2683" s="188"/>
      <c r="C2683" s="189" t="str">
        <f t="shared" si="61"/>
        <v/>
      </c>
      <c r="D2683" s="190"/>
      <c r="E2683" s="191" t="str">
        <f>IF(Table2[[#This Row],[Tên hàng hóa]]&lt;&gt;0,VLOOKUP(Table2[[#This Row],[Tên hàng hóa]],Table1[[Tên hàng hóa]:[Quy cách]],2,0),"")</f>
        <v/>
      </c>
      <c r="F2683" s="191" t="str">
        <f>IF(Table2[[#This Row],[Tên hàng hóa]]&lt;&gt;0,VLOOKUP(Table2[[#This Row],[Tên hàng hóa]],Table1[[Tên hàng hóa]:[ĐVT]],3,0),"")</f>
        <v/>
      </c>
      <c r="G2683" s="192"/>
      <c r="H2683" s="192"/>
      <c r="I2683" s="193" t="str">
        <f>IF(Table2[[#This Row],[Số lượng]]&lt;&gt;0,Table2[[#This Row],[Số lượng]]*Table2[[#This Row],[Đơn giá mua]],"")</f>
        <v/>
      </c>
      <c r="J2683" s="193" t="str">
        <f ca="1">IF(AND(Table2[[#This Row],[Tên hàng hóa]]&lt;&gt;0,D2684=""),SUM(OFFSET(Table2[[#This Row],[Thành tiền]],0,0,-COUNTIF(Table2[Số HĐ],Table2[[#This Row],[Số HĐ]]))),"")</f>
        <v/>
      </c>
      <c r="K2683" s="192"/>
      <c r="L26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83" s="194"/>
    </row>
    <row r="2684" spans="1:13" ht="35.1" customHeight="1" x14ac:dyDescent="0.2">
      <c r="A2684" s="187"/>
      <c r="B2684" s="188"/>
      <c r="C2684" s="189" t="str">
        <f t="shared" si="61"/>
        <v/>
      </c>
      <c r="D2684" s="190"/>
      <c r="E2684" s="191" t="str">
        <f>IF(Table2[[#This Row],[Tên hàng hóa]]&lt;&gt;0,VLOOKUP(Table2[[#This Row],[Tên hàng hóa]],Table1[[Tên hàng hóa]:[Quy cách]],2,0),"")</f>
        <v/>
      </c>
      <c r="F2684" s="191" t="str">
        <f>IF(Table2[[#This Row],[Tên hàng hóa]]&lt;&gt;0,VLOOKUP(Table2[[#This Row],[Tên hàng hóa]],Table1[[Tên hàng hóa]:[ĐVT]],3,0),"")</f>
        <v/>
      </c>
      <c r="G2684" s="192"/>
      <c r="H2684" s="192"/>
      <c r="I2684" s="193" t="str">
        <f>IF(Table2[[#This Row],[Số lượng]]&lt;&gt;0,Table2[[#This Row],[Số lượng]]*Table2[[#This Row],[Đơn giá mua]],"")</f>
        <v/>
      </c>
      <c r="J2684" s="193" t="str">
        <f ca="1">IF(AND(Table2[[#This Row],[Tên hàng hóa]]&lt;&gt;0,D2685=""),SUM(OFFSET(Table2[[#This Row],[Thành tiền]],0,0,-COUNTIF(Table2[Số HĐ],Table2[[#This Row],[Số HĐ]]))),"")</f>
        <v/>
      </c>
      <c r="K2684" s="192"/>
      <c r="L26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84" s="194"/>
    </row>
    <row r="2685" spans="1:13" ht="35.1" customHeight="1" x14ac:dyDescent="0.2">
      <c r="A2685" s="187"/>
      <c r="B2685" s="188"/>
      <c r="C2685" s="189" t="str">
        <f t="shared" si="61"/>
        <v/>
      </c>
      <c r="D2685" s="190"/>
      <c r="E2685" s="191" t="str">
        <f>IF(Table2[[#This Row],[Tên hàng hóa]]&lt;&gt;0,VLOOKUP(Table2[[#This Row],[Tên hàng hóa]],Table1[[Tên hàng hóa]:[Quy cách]],2,0),"")</f>
        <v/>
      </c>
      <c r="F2685" s="191" t="str">
        <f>IF(Table2[[#This Row],[Tên hàng hóa]]&lt;&gt;0,VLOOKUP(Table2[[#This Row],[Tên hàng hóa]],Table1[[Tên hàng hóa]:[ĐVT]],3,0),"")</f>
        <v/>
      </c>
      <c r="G2685" s="192"/>
      <c r="H2685" s="192"/>
      <c r="I2685" s="193" t="str">
        <f>IF(Table2[[#This Row],[Số lượng]]&lt;&gt;0,Table2[[#This Row],[Số lượng]]*Table2[[#This Row],[Đơn giá mua]],"")</f>
        <v/>
      </c>
      <c r="J2685" s="193" t="str">
        <f ca="1">IF(AND(Table2[[#This Row],[Tên hàng hóa]]&lt;&gt;0,D2686=""),SUM(OFFSET(Table2[[#This Row],[Thành tiền]],0,0,-COUNTIF(Table2[Số HĐ],Table2[[#This Row],[Số HĐ]]))),"")</f>
        <v/>
      </c>
      <c r="K2685" s="192"/>
      <c r="L26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85" s="194"/>
    </row>
    <row r="2686" spans="1:13" ht="35.1" customHeight="1" x14ac:dyDescent="0.2">
      <c r="A2686" s="187"/>
      <c r="B2686" s="188"/>
      <c r="C2686" s="189" t="str">
        <f t="shared" si="61"/>
        <v/>
      </c>
      <c r="D2686" s="190"/>
      <c r="E2686" s="191" t="str">
        <f>IF(Table2[[#This Row],[Tên hàng hóa]]&lt;&gt;0,VLOOKUP(Table2[[#This Row],[Tên hàng hóa]],Table1[[Tên hàng hóa]:[Quy cách]],2,0),"")</f>
        <v/>
      </c>
      <c r="F2686" s="191" t="str">
        <f>IF(Table2[[#This Row],[Tên hàng hóa]]&lt;&gt;0,VLOOKUP(Table2[[#This Row],[Tên hàng hóa]],Table1[[Tên hàng hóa]:[ĐVT]],3,0),"")</f>
        <v/>
      </c>
      <c r="G2686" s="192"/>
      <c r="H2686" s="192"/>
      <c r="I2686" s="193" t="str">
        <f>IF(Table2[[#This Row],[Số lượng]]&lt;&gt;0,Table2[[#This Row],[Số lượng]]*Table2[[#This Row],[Đơn giá mua]],"")</f>
        <v/>
      </c>
      <c r="J2686" s="193" t="str">
        <f ca="1">IF(AND(Table2[[#This Row],[Tên hàng hóa]]&lt;&gt;0,D2687=""),SUM(OFFSET(Table2[[#This Row],[Thành tiền]],0,0,-COUNTIF(Table2[Số HĐ],Table2[[#This Row],[Số HĐ]]))),"")</f>
        <v/>
      </c>
      <c r="K2686" s="192"/>
      <c r="L26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86" s="194"/>
    </row>
    <row r="2687" spans="1:13" ht="35.1" customHeight="1" x14ac:dyDescent="0.2">
      <c r="A2687" s="187"/>
      <c r="B2687" s="188"/>
      <c r="C2687" s="189" t="str">
        <f t="shared" si="61"/>
        <v/>
      </c>
      <c r="D2687" s="190"/>
      <c r="E2687" s="191" t="str">
        <f>IF(Table2[[#This Row],[Tên hàng hóa]]&lt;&gt;0,VLOOKUP(Table2[[#This Row],[Tên hàng hóa]],Table1[[Tên hàng hóa]:[Quy cách]],2,0),"")</f>
        <v/>
      </c>
      <c r="F2687" s="191" t="str">
        <f>IF(Table2[[#This Row],[Tên hàng hóa]]&lt;&gt;0,VLOOKUP(Table2[[#This Row],[Tên hàng hóa]],Table1[[Tên hàng hóa]:[ĐVT]],3,0),"")</f>
        <v/>
      </c>
      <c r="G2687" s="192"/>
      <c r="H2687" s="192"/>
      <c r="I2687" s="193" t="str">
        <f>IF(Table2[[#This Row],[Số lượng]]&lt;&gt;0,Table2[[#This Row],[Số lượng]]*Table2[[#This Row],[Đơn giá mua]],"")</f>
        <v/>
      </c>
      <c r="J2687" s="193" t="str">
        <f ca="1">IF(AND(Table2[[#This Row],[Tên hàng hóa]]&lt;&gt;0,D2688=""),SUM(OFFSET(Table2[[#This Row],[Thành tiền]],0,0,-COUNTIF(Table2[Số HĐ],Table2[[#This Row],[Số HĐ]]))),"")</f>
        <v/>
      </c>
      <c r="K2687" s="192"/>
      <c r="L26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87" s="194"/>
    </row>
    <row r="2688" spans="1:13" ht="35.1" customHeight="1" x14ac:dyDescent="0.2">
      <c r="A2688" s="187"/>
      <c r="B2688" s="188"/>
      <c r="C2688" s="189" t="str">
        <f t="shared" si="61"/>
        <v/>
      </c>
      <c r="D2688" s="190"/>
      <c r="E2688" s="191" t="str">
        <f>IF(Table2[[#This Row],[Tên hàng hóa]]&lt;&gt;0,VLOOKUP(Table2[[#This Row],[Tên hàng hóa]],Table1[[Tên hàng hóa]:[Quy cách]],2,0),"")</f>
        <v/>
      </c>
      <c r="F2688" s="191" t="str">
        <f>IF(Table2[[#This Row],[Tên hàng hóa]]&lt;&gt;0,VLOOKUP(Table2[[#This Row],[Tên hàng hóa]],Table1[[Tên hàng hóa]:[ĐVT]],3,0),"")</f>
        <v/>
      </c>
      <c r="G2688" s="192"/>
      <c r="H2688" s="192"/>
      <c r="I2688" s="193" t="str">
        <f>IF(Table2[[#This Row],[Số lượng]]&lt;&gt;0,Table2[[#This Row],[Số lượng]]*Table2[[#This Row],[Đơn giá mua]],"")</f>
        <v/>
      </c>
      <c r="J2688" s="193" t="str">
        <f ca="1">IF(AND(Table2[[#This Row],[Tên hàng hóa]]&lt;&gt;0,D2689=""),SUM(OFFSET(Table2[[#This Row],[Thành tiền]],0,0,-COUNTIF(Table2[Số HĐ],Table2[[#This Row],[Số HĐ]]))),"")</f>
        <v/>
      </c>
      <c r="K2688" s="192"/>
      <c r="L26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88" s="194"/>
    </row>
    <row r="2689" spans="1:13" ht="35.1" customHeight="1" x14ac:dyDescent="0.2">
      <c r="A2689" s="187"/>
      <c r="B2689" s="188"/>
      <c r="C2689" s="189" t="str">
        <f t="shared" si="61"/>
        <v/>
      </c>
      <c r="D2689" s="190"/>
      <c r="E2689" s="191" t="str">
        <f>IF(Table2[[#This Row],[Tên hàng hóa]]&lt;&gt;0,VLOOKUP(Table2[[#This Row],[Tên hàng hóa]],Table1[[Tên hàng hóa]:[Quy cách]],2,0),"")</f>
        <v/>
      </c>
      <c r="F2689" s="191" t="str">
        <f>IF(Table2[[#This Row],[Tên hàng hóa]]&lt;&gt;0,VLOOKUP(Table2[[#This Row],[Tên hàng hóa]],Table1[[Tên hàng hóa]:[ĐVT]],3,0),"")</f>
        <v/>
      </c>
      <c r="G2689" s="192"/>
      <c r="H2689" s="192"/>
      <c r="I2689" s="193" t="str">
        <f>IF(Table2[[#This Row],[Số lượng]]&lt;&gt;0,Table2[[#This Row],[Số lượng]]*Table2[[#This Row],[Đơn giá mua]],"")</f>
        <v/>
      </c>
      <c r="J2689" s="193" t="str">
        <f ca="1">IF(AND(Table2[[#This Row],[Tên hàng hóa]]&lt;&gt;0,D2690=""),SUM(OFFSET(Table2[[#This Row],[Thành tiền]],0,0,-COUNTIF(Table2[Số HĐ],Table2[[#This Row],[Số HĐ]]))),"")</f>
        <v/>
      </c>
      <c r="K2689" s="192"/>
      <c r="L26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89" s="194"/>
    </row>
    <row r="2690" spans="1:13" ht="35.1" customHeight="1" x14ac:dyDescent="0.2">
      <c r="A2690" s="187"/>
      <c r="B2690" s="188"/>
      <c r="C2690" s="189" t="str">
        <f t="shared" si="61"/>
        <v/>
      </c>
      <c r="D2690" s="190"/>
      <c r="E2690" s="191" t="str">
        <f>IF(Table2[[#This Row],[Tên hàng hóa]]&lt;&gt;0,VLOOKUP(Table2[[#This Row],[Tên hàng hóa]],Table1[[Tên hàng hóa]:[Quy cách]],2,0),"")</f>
        <v/>
      </c>
      <c r="F2690" s="191" t="str">
        <f>IF(Table2[[#This Row],[Tên hàng hóa]]&lt;&gt;0,VLOOKUP(Table2[[#This Row],[Tên hàng hóa]],Table1[[Tên hàng hóa]:[ĐVT]],3,0),"")</f>
        <v/>
      </c>
      <c r="G2690" s="192"/>
      <c r="H2690" s="192"/>
      <c r="I2690" s="193" t="str">
        <f>IF(Table2[[#This Row],[Số lượng]]&lt;&gt;0,Table2[[#This Row],[Số lượng]]*Table2[[#This Row],[Đơn giá mua]],"")</f>
        <v/>
      </c>
      <c r="J2690" s="193" t="str">
        <f ca="1">IF(AND(Table2[[#This Row],[Tên hàng hóa]]&lt;&gt;0,D2691=""),SUM(OFFSET(Table2[[#This Row],[Thành tiền]],0,0,-COUNTIF(Table2[Số HĐ],Table2[[#This Row],[Số HĐ]]))),"")</f>
        <v/>
      </c>
      <c r="K2690" s="192"/>
      <c r="L269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90" s="194"/>
    </row>
    <row r="2691" spans="1:13" ht="35.1" customHeight="1" x14ac:dyDescent="0.2">
      <c r="A2691" s="187"/>
      <c r="B2691" s="188"/>
      <c r="C2691" s="189" t="str">
        <f t="shared" si="61"/>
        <v/>
      </c>
      <c r="D2691" s="190"/>
      <c r="E2691" s="191" t="str">
        <f>IF(Table2[[#This Row],[Tên hàng hóa]]&lt;&gt;0,VLOOKUP(Table2[[#This Row],[Tên hàng hóa]],Table1[[Tên hàng hóa]:[Quy cách]],2,0),"")</f>
        <v/>
      </c>
      <c r="F2691" s="191" t="str">
        <f>IF(Table2[[#This Row],[Tên hàng hóa]]&lt;&gt;0,VLOOKUP(Table2[[#This Row],[Tên hàng hóa]],Table1[[Tên hàng hóa]:[ĐVT]],3,0),"")</f>
        <v/>
      </c>
      <c r="G2691" s="192"/>
      <c r="H2691" s="192"/>
      <c r="I2691" s="193" t="str">
        <f>IF(Table2[[#This Row],[Số lượng]]&lt;&gt;0,Table2[[#This Row],[Số lượng]]*Table2[[#This Row],[Đơn giá mua]],"")</f>
        <v/>
      </c>
      <c r="J2691" s="193" t="str">
        <f ca="1">IF(AND(Table2[[#This Row],[Tên hàng hóa]]&lt;&gt;0,D2692=""),SUM(OFFSET(Table2[[#This Row],[Thành tiền]],0,0,-COUNTIF(Table2[Số HĐ],Table2[[#This Row],[Số HĐ]]))),"")</f>
        <v/>
      </c>
      <c r="K2691" s="192"/>
      <c r="L26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91" s="194"/>
    </row>
    <row r="2692" spans="1:13" ht="35.1" customHeight="1" x14ac:dyDescent="0.2">
      <c r="A2692" s="187"/>
      <c r="B2692" s="188"/>
      <c r="C2692" s="189" t="str">
        <f t="shared" si="61"/>
        <v/>
      </c>
      <c r="D2692" s="190"/>
      <c r="E2692" s="191" t="str">
        <f>IF(Table2[[#This Row],[Tên hàng hóa]]&lt;&gt;0,VLOOKUP(Table2[[#This Row],[Tên hàng hóa]],Table1[[Tên hàng hóa]:[Quy cách]],2,0),"")</f>
        <v/>
      </c>
      <c r="F2692" s="191" t="str">
        <f>IF(Table2[[#This Row],[Tên hàng hóa]]&lt;&gt;0,VLOOKUP(Table2[[#This Row],[Tên hàng hóa]],Table1[[Tên hàng hóa]:[ĐVT]],3,0),"")</f>
        <v/>
      </c>
      <c r="G2692" s="192"/>
      <c r="H2692" s="192"/>
      <c r="I2692" s="193" t="str">
        <f>IF(Table2[[#This Row],[Số lượng]]&lt;&gt;0,Table2[[#This Row],[Số lượng]]*Table2[[#This Row],[Đơn giá mua]],"")</f>
        <v/>
      </c>
      <c r="J2692" s="193" t="str">
        <f ca="1">IF(AND(Table2[[#This Row],[Tên hàng hóa]]&lt;&gt;0,D2693=""),SUM(OFFSET(Table2[[#This Row],[Thành tiền]],0,0,-COUNTIF(Table2[Số HĐ],Table2[[#This Row],[Số HĐ]]))),"")</f>
        <v/>
      </c>
      <c r="K2692" s="192"/>
      <c r="L26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92" s="194"/>
    </row>
    <row r="2693" spans="1:13" ht="35.1" customHeight="1" x14ac:dyDescent="0.2">
      <c r="A2693" s="187"/>
      <c r="B2693" s="188"/>
      <c r="C2693" s="189" t="str">
        <f t="shared" si="61"/>
        <v/>
      </c>
      <c r="D2693" s="190"/>
      <c r="E2693" s="191" t="str">
        <f>IF(Table2[[#This Row],[Tên hàng hóa]]&lt;&gt;0,VLOOKUP(Table2[[#This Row],[Tên hàng hóa]],Table1[[Tên hàng hóa]:[Quy cách]],2,0),"")</f>
        <v/>
      </c>
      <c r="F2693" s="191" t="str">
        <f>IF(Table2[[#This Row],[Tên hàng hóa]]&lt;&gt;0,VLOOKUP(Table2[[#This Row],[Tên hàng hóa]],Table1[[Tên hàng hóa]:[ĐVT]],3,0),"")</f>
        <v/>
      </c>
      <c r="G2693" s="192"/>
      <c r="H2693" s="192"/>
      <c r="I2693" s="193" t="str">
        <f>IF(Table2[[#This Row],[Số lượng]]&lt;&gt;0,Table2[[#This Row],[Số lượng]]*Table2[[#This Row],[Đơn giá mua]],"")</f>
        <v/>
      </c>
      <c r="J2693" s="193" t="str">
        <f ca="1">IF(AND(Table2[[#This Row],[Tên hàng hóa]]&lt;&gt;0,D2694=""),SUM(OFFSET(Table2[[#This Row],[Thành tiền]],0,0,-COUNTIF(Table2[Số HĐ],Table2[[#This Row],[Số HĐ]]))),"")</f>
        <v/>
      </c>
      <c r="K2693" s="192"/>
      <c r="L26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93" s="194"/>
    </row>
    <row r="2694" spans="1:13" ht="35.1" customHeight="1" x14ac:dyDescent="0.2">
      <c r="A2694" s="187"/>
      <c r="B2694" s="188"/>
      <c r="C2694" s="189" t="str">
        <f t="shared" si="61"/>
        <v/>
      </c>
      <c r="D2694" s="190"/>
      <c r="E2694" s="191" t="str">
        <f>IF(Table2[[#This Row],[Tên hàng hóa]]&lt;&gt;0,VLOOKUP(Table2[[#This Row],[Tên hàng hóa]],Table1[[Tên hàng hóa]:[Quy cách]],2,0),"")</f>
        <v/>
      </c>
      <c r="F2694" s="191" t="str">
        <f>IF(Table2[[#This Row],[Tên hàng hóa]]&lt;&gt;0,VLOOKUP(Table2[[#This Row],[Tên hàng hóa]],Table1[[Tên hàng hóa]:[ĐVT]],3,0),"")</f>
        <v/>
      </c>
      <c r="G2694" s="192"/>
      <c r="H2694" s="192"/>
      <c r="I2694" s="193" t="str">
        <f>IF(Table2[[#This Row],[Số lượng]]&lt;&gt;0,Table2[[#This Row],[Số lượng]]*Table2[[#This Row],[Đơn giá mua]],"")</f>
        <v/>
      </c>
      <c r="J2694" s="193" t="str">
        <f ca="1">IF(AND(Table2[[#This Row],[Tên hàng hóa]]&lt;&gt;0,D2695=""),SUM(OFFSET(Table2[[#This Row],[Thành tiền]],0,0,-COUNTIF(Table2[Số HĐ],Table2[[#This Row],[Số HĐ]]))),"")</f>
        <v/>
      </c>
      <c r="K2694" s="192"/>
      <c r="L26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94" s="194"/>
    </row>
    <row r="2695" spans="1:13" ht="35.1" customHeight="1" x14ac:dyDescent="0.2">
      <c r="A2695" s="187"/>
      <c r="B2695" s="188"/>
      <c r="C2695" s="189" t="str">
        <f t="shared" si="61"/>
        <v/>
      </c>
      <c r="D2695" s="190"/>
      <c r="E2695" s="191" t="str">
        <f>IF(Table2[[#This Row],[Tên hàng hóa]]&lt;&gt;0,VLOOKUP(Table2[[#This Row],[Tên hàng hóa]],Table1[[Tên hàng hóa]:[Quy cách]],2,0),"")</f>
        <v/>
      </c>
      <c r="F2695" s="191" t="str">
        <f>IF(Table2[[#This Row],[Tên hàng hóa]]&lt;&gt;0,VLOOKUP(Table2[[#This Row],[Tên hàng hóa]],Table1[[Tên hàng hóa]:[ĐVT]],3,0),"")</f>
        <v/>
      </c>
      <c r="G2695" s="192"/>
      <c r="H2695" s="192"/>
      <c r="I2695" s="193" t="str">
        <f>IF(Table2[[#This Row],[Số lượng]]&lt;&gt;0,Table2[[#This Row],[Số lượng]]*Table2[[#This Row],[Đơn giá mua]],"")</f>
        <v/>
      </c>
      <c r="J2695" s="193" t="str">
        <f ca="1">IF(AND(Table2[[#This Row],[Tên hàng hóa]]&lt;&gt;0,D2696=""),SUM(OFFSET(Table2[[#This Row],[Thành tiền]],0,0,-COUNTIF(Table2[Số HĐ],Table2[[#This Row],[Số HĐ]]))),"")</f>
        <v/>
      </c>
      <c r="K2695" s="192"/>
      <c r="L26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95" s="194"/>
    </row>
    <row r="2696" spans="1:13" ht="35.1" customHeight="1" x14ac:dyDescent="0.2">
      <c r="A2696" s="187"/>
      <c r="B2696" s="188"/>
      <c r="C2696" s="189" t="str">
        <f t="shared" si="61"/>
        <v/>
      </c>
      <c r="D2696" s="190"/>
      <c r="E2696" s="191" t="str">
        <f>IF(Table2[[#This Row],[Tên hàng hóa]]&lt;&gt;0,VLOOKUP(Table2[[#This Row],[Tên hàng hóa]],Table1[[Tên hàng hóa]:[Quy cách]],2,0),"")</f>
        <v/>
      </c>
      <c r="F2696" s="191" t="str">
        <f>IF(Table2[[#This Row],[Tên hàng hóa]]&lt;&gt;0,VLOOKUP(Table2[[#This Row],[Tên hàng hóa]],Table1[[Tên hàng hóa]:[ĐVT]],3,0),"")</f>
        <v/>
      </c>
      <c r="G2696" s="192"/>
      <c r="H2696" s="192"/>
      <c r="I2696" s="193" t="str">
        <f>IF(Table2[[#This Row],[Số lượng]]&lt;&gt;0,Table2[[#This Row],[Số lượng]]*Table2[[#This Row],[Đơn giá mua]],"")</f>
        <v/>
      </c>
      <c r="J2696" s="193" t="str">
        <f ca="1">IF(AND(Table2[[#This Row],[Tên hàng hóa]]&lt;&gt;0,D2697=""),SUM(OFFSET(Table2[[#This Row],[Thành tiền]],0,0,-COUNTIF(Table2[Số HĐ],Table2[[#This Row],[Số HĐ]]))),"")</f>
        <v/>
      </c>
      <c r="K2696" s="192"/>
      <c r="L26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96" s="194"/>
    </row>
    <row r="2697" spans="1:13" ht="35.1" customHeight="1" x14ac:dyDescent="0.2">
      <c r="A2697" s="187"/>
      <c r="B2697" s="188"/>
      <c r="C2697" s="189" t="str">
        <f t="shared" si="61"/>
        <v/>
      </c>
      <c r="D2697" s="190"/>
      <c r="E2697" s="191" t="str">
        <f>IF(Table2[[#This Row],[Tên hàng hóa]]&lt;&gt;0,VLOOKUP(Table2[[#This Row],[Tên hàng hóa]],Table1[[Tên hàng hóa]:[Quy cách]],2,0),"")</f>
        <v/>
      </c>
      <c r="F2697" s="191" t="str">
        <f>IF(Table2[[#This Row],[Tên hàng hóa]]&lt;&gt;0,VLOOKUP(Table2[[#This Row],[Tên hàng hóa]],Table1[[Tên hàng hóa]:[ĐVT]],3,0),"")</f>
        <v/>
      </c>
      <c r="G2697" s="192"/>
      <c r="H2697" s="192"/>
      <c r="I2697" s="193" t="str">
        <f>IF(Table2[[#This Row],[Số lượng]]&lt;&gt;0,Table2[[#This Row],[Số lượng]]*Table2[[#This Row],[Đơn giá mua]],"")</f>
        <v/>
      </c>
      <c r="J2697" s="193" t="str">
        <f ca="1">IF(AND(Table2[[#This Row],[Tên hàng hóa]]&lt;&gt;0,D2698=""),SUM(OFFSET(Table2[[#This Row],[Thành tiền]],0,0,-COUNTIF(Table2[Số HĐ],Table2[[#This Row],[Số HĐ]]))),"")</f>
        <v/>
      </c>
      <c r="K2697" s="192"/>
      <c r="L26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97" s="194"/>
    </row>
    <row r="2698" spans="1:13" ht="35.1" customHeight="1" x14ac:dyDescent="0.2">
      <c r="A2698" s="187"/>
      <c r="B2698" s="188"/>
      <c r="C2698" s="189" t="str">
        <f t="shared" si="61"/>
        <v/>
      </c>
      <c r="D2698" s="190"/>
      <c r="E2698" s="191" t="str">
        <f>IF(Table2[[#This Row],[Tên hàng hóa]]&lt;&gt;0,VLOOKUP(Table2[[#This Row],[Tên hàng hóa]],Table1[[Tên hàng hóa]:[Quy cách]],2,0),"")</f>
        <v/>
      </c>
      <c r="F2698" s="191" t="str">
        <f>IF(Table2[[#This Row],[Tên hàng hóa]]&lt;&gt;0,VLOOKUP(Table2[[#This Row],[Tên hàng hóa]],Table1[[Tên hàng hóa]:[ĐVT]],3,0),"")</f>
        <v/>
      </c>
      <c r="G2698" s="192"/>
      <c r="H2698" s="192"/>
      <c r="I2698" s="193" t="str">
        <f>IF(Table2[[#This Row],[Số lượng]]&lt;&gt;0,Table2[[#This Row],[Số lượng]]*Table2[[#This Row],[Đơn giá mua]],"")</f>
        <v/>
      </c>
      <c r="J2698" s="193" t="str">
        <f ca="1">IF(AND(Table2[[#This Row],[Tên hàng hóa]]&lt;&gt;0,D2699=""),SUM(OFFSET(Table2[[#This Row],[Thành tiền]],0,0,-COUNTIF(Table2[Số HĐ],Table2[[#This Row],[Số HĐ]]))),"")</f>
        <v/>
      </c>
      <c r="K2698" s="192"/>
      <c r="L26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98" s="194"/>
    </row>
    <row r="2699" spans="1:13" ht="35.1" customHeight="1" x14ac:dyDescent="0.2">
      <c r="A2699" s="187"/>
      <c r="B2699" s="188"/>
      <c r="C2699" s="189" t="str">
        <f t="shared" si="61"/>
        <v/>
      </c>
      <c r="D2699" s="190"/>
      <c r="E2699" s="191" t="str">
        <f>IF(Table2[[#This Row],[Tên hàng hóa]]&lt;&gt;0,VLOOKUP(Table2[[#This Row],[Tên hàng hóa]],Table1[[Tên hàng hóa]:[Quy cách]],2,0),"")</f>
        <v/>
      </c>
      <c r="F2699" s="191" t="str">
        <f>IF(Table2[[#This Row],[Tên hàng hóa]]&lt;&gt;0,VLOOKUP(Table2[[#This Row],[Tên hàng hóa]],Table1[[Tên hàng hóa]:[ĐVT]],3,0),"")</f>
        <v/>
      </c>
      <c r="G2699" s="192"/>
      <c r="H2699" s="192"/>
      <c r="I2699" s="193" t="str">
        <f>IF(Table2[[#This Row],[Số lượng]]&lt;&gt;0,Table2[[#This Row],[Số lượng]]*Table2[[#This Row],[Đơn giá mua]],"")</f>
        <v/>
      </c>
      <c r="J2699" s="193" t="str">
        <f ca="1">IF(AND(Table2[[#This Row],[Tên hàng hóa]]&lt;&gt;0,D2700=""),SUM(OFFSET(Table2[[#This Row],[Thành tiền]],0,0,-COUNTIF(Table2[Số HĐ],Table2[[#This Row],[Số HĐ]]))),"")</f>
        <v/>
      </c>
      <c r="K2699" s="192"/>
      <c r="L26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699" s="194"/>
    </row>
    <row r="2700" spans="1:13" ht="35.1" customHeight="1" x14ac:dyDescent="0.2">
      <c r="A2700" s="187"/>
      <c r="B2700" s="188"/>
      <c r="C2700" s="189" t="str">
        <f t="shared" si="61"/>
        <v/>
      </c>
      <c r="D2700" s="190"/>
      <c r="E2700" s="191" t="str">
        <f>IF(Table2[[#This Row],[Tên hàng hóa]]&lt;&gt;0,VLOOKUP(Table2[[#This Row],[Tên hàng hóa]],Table1[[Tên hàng hóa]:[Quy cách]],2,0),"")</f>
        <v/>
      </c>
      <c r="F2700" s="191" t="str">
        <f>IF(Table2[[#This Row],[Tên hàng hóa]]&lt;&gt;0,VLOOKUP(Table2[[#This Row],[Tên hàng hóa]],Table1[[Tên hàng hóa]:[ĐVT]],3,0),"")</f>
        <v/>
      </c>
      <c r="G2700" s="192"/>
      <c r="H2700" s="192"/>
      <c r="I2700" s="193" t="str">
        <f>IF(Table2[[#This Row],[Số lượng]]&lt;&gt;0,Table2[[#This Row],[Số lượng]]*Table2[[#This Row],[Đơn giá mua]],"")</f>
        <v/>
      </c>
      <c r="J2700" s="193" t="str">
        <f ca="1">IF(AND(Table2[[#This Row],[Tên hàng hóa]]&lt;&gt;0,D2701=""),SUM(OFFSET(Table2[[#This Row],[Thành tiền]],0,0,-COUNTIF(Table2[Số HĐ],Table2[[#This Row],[Số HĐ]]))),"")</f>
        <v/>
      </c>
      <c r="K2700" s="192"/>
      <c r="L27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00" s="194"/>
    </row>
    <row r="2701" spans="1:13" ht="35.1" customHeight="1" x14ac:dyDescent="0.2">
      <c r="A2701" s="187"/>
      <c r="B2701" s="188"/>
      <c r="C2701" s="189" t="str">
        <f t="shared" si="61"/>
        <v/>
      </c>
      <c r="D2701" s="190"/>
      <c r="E2701" s="191" t="str">
        <f>IF(Table2[[#This Row],[Tên hàng hóa]]&lt;&gt;0,VLOOKUP(Table2[[#This Row],[Tên hàng hóa]],Table1[[Tên hàng hóa]:[Quy cách]],2,0),"")</f>
        <v/>
      </c>
      <c r="F2701" s="191" t="str">
        <f>IF(Table2[[#This Row],[Tên hàng hóa]]&lt;&gt;0,VLOOKUP(Table2[[#This Row],[Tên hàng hóa]],Table1[[Tên hàng hóa]:[ĐVT]],3,0),"")</f>
        <v/>
      </c>
      <c r="G2701" s="192"/>
      <c r="H2701" s="192"/>
      <c r="I2701" s="193" t="str">
        <f>IF(Table2[[#This Row],[Số lượng]]&lt;&gt;0,Table2[[#This Row],[Số lượng]]*Table2[[#This Row],[Đơn giá mua]],"")</f>
        <v/>
      </c>
      <c r="J2701" s="193" t="str">
        <f ca="1">IF(AND(Table2[[#This Row],[Tên hàng hóa]]&lt;&gt;0,D2702=""),SUM(OFFSET(Table2[[#This Row],[Thành tiền]],0,0,-COUNTIF(Table2[Số HĐ],Table2[[#This Row],[Số HĐ]]))),"")</f>
        <v/>
      </c>
      <c r="K2701" s="192"/>
      <c r="L27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01" s="194"/>
    </row>
    <row r="2702" spans="1:13" ht="35.1" customHeight="1" x14ac:dyDescent="0.2">
      <c r="A2702" s="187"/>
      <c r="B2702" s="188"/>
      <c r="C2702" s="189" t="str">
        <f t="shared" si="61"/>
        <v/>
      </c>
      <c r="D2702" s="190"/>
      <c r="E2702" s="191" t="str">
        <f>IF(Table2[[#This Row],[Tên hàng hóa]]&lt;&gt;0,VLOOKUP(Table2[[#This Row],[Tên hàng hóa]],Table1[[Tên hàng hóa]:[Quy cách]],2,0),"")</f>
        <v/>
      </c>
      <c r="F2702" s="191" t="str">
        <f>IF(Table2[[#This Row],[Tên hàng hóa]]&lt;&gt;0,VLOOKUP(Table2[[#This Row],[Tên hàng hóa]],Table1[[Tên hàng hóa]:[ĐVT]],3,0),"")</f>
        <v/>
      </c>
      <c r="G2702" s="192"/>
      <c r="H2702" s="192"/>
      <c r="I2702" s="193" t="str">
        <f>IF(Table2[[#This Row],[Số lượng]]&lt;&gt;0,Table2[[#This Row],[Số lượng]]*Table2[[#This Row],[Đơn giá mua]],"")</f>
        <v/>
      </c>
      <c r="J2702" s="193" t="str">
        <f ca="1">IF(AND(Table2[[#This Row],[Tên hàng hóa]]&lt;&gt;0,D2703=""),SUM(OFFSET(Table2[[#This Row],[Thành tiền]],0,0,-COUNTIF(Table2[Số HĐ],Table2[[#This Row],[Số HĐ]]))),"")</f>
        <v/>
      </c>
      <c r="K2702" s="192"/>
      <c r="L27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02" s="194"/>
    </row>
    <row r="2703" spans="1:13" ht="35.1" customHeight="1" x14ac:dyDescent="0.2">
      <c r="A2703" s="187"/>
      <c r="B2703" s="188"/>
      <c r="C2703" s="189" t="str">
        <f t="shared" si="61"/>
        <v/>
      </c>
      <c r="D2703" s="190"/>
      <c r="E2703" s="191" t="str">
        <f>IF(Table2[[#This Row],[Tên hàng hóa]]&lt;&gt;0,VLOOKUP(Table2[[#This Row],[Tên hàng hóa]],Table1[[Tên hàng hóa]:[Quy cách]],2,0),"")</f>
        <v/>
      </c>
      <c r="F2703" s="191" t="str">
        <f>IF(Table2[[#This Row],[Tên hàng hóa]]&lt;&gt;0,VLOOKUP(Table2[[#This Row],[Tên hàng hóa]],Table1[[Tên hàng hóa]:[ĐVT]],3,0),"")</f>
        <v/>
      </c>
      <c r="G2703" s="192"/>
      <c r="H2703" s="192"/>
      <c r="I2703" s="193" t="str">
        <f>IF(Table2[[#This Row],[Số lượng]]&lt;&gt;0,Table2[[#This Row],[Số lượng]]*Table2[[#This Row],[Đơn giá mua]],"")</f>
        <v/>
      </c>
      <c r="J2703" s="193" t="str">
        <f ca="1">IF(AND(Table2[[#This Row],[Tên hàng hóa]]&lt;&gt;0,D2704=""),SUM(OFFSET(Table2[[#This Row],[Thành tiền]],0,0,-COUNTIF(Table2[Số HĐ],Table2[[#This Row],[Số HĐ]]))),"")</f>
        <v/>
      </c>
      <c r="K2703" s="192"/>
      <c r="L27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03" s="194"/>
    </row>
    <row r="2704" spans="1:13" ht="35.1" customHeight="1" x14ac:dyDescent="0.2">
      <c r="A2704" s="187"/>
      <c r="B2704" s="188"/>
      <c r="C2704" s="189" t="str">
        <f t="shared" si="61"/>
        <v/>
      </c>
      <c r="D2704" s="190"/>
      <c r="E2704" s="191" t="str">
        <f>IF(Table2[[#This Row],[Tên hàng hóa]]&lt;&gt;0,VLOOKUP(Table2[[#This Row],[Tên hàng hóa]],Table1[[Tên hàng hóa]:[Quy cách]],2,0),"")</f>
        <v/>
      </c>
      <c r="F2704" s="191" t="str">
        <f>IF(Table2[[#This Row],[Tên hàng hóa]]&lt;&gt;0,VLOOKUP(Table2[[#This Row],[Tên hàng hóa]],Table1[[Tên hàng hóa]:[ĐVT]],3,0),"")</f>
        <v/>
      </c>
      <c r="G2704" s="192"/>
      <c r="H2704" s="192"/>
      <c r="I2704" s="193" t="str">
        <f>IF(Table2[[#This Row],[Số lượng]]&lt;&gt;0,Table2[[#This Row],[Số lượng]]*Table2[[#This Row],[Đơn giá mua]],"")</f>
        <v/>
      </c>
      <c r="J2704" s="193" t="str">
        <f ca="1">IF(AND(Table2[[#This Row],[Tên hàng hóa]]&lt;&gt;0,D2705=""),SUM(OFFSET(Table2[[#This Row],[Thành tiền]],0,0,-COUNTIF(Table2[Số HĐ],Table2[[#This Row],[Số HĐ]]))),"")</f>
        <v/>
      </c>
      <c r="K2704" s="192"/>
      <c r="L27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04" s="194"/>
    </row>
    <row r="2705" spans="1:13" ht="35.1" customHeight="1" x14ac:dyDescent="0.2">
      <c r="A2705" s="187"/>
      <c r="B2705" s="188"/>
      <c r="C2705" s="189" t="str">
        <f t="shared" si="61"/>
        <v/>
      </c>
      <c r="D2705" s="190"/>
      <c r="E2705" s="191" t="str">
        <f>IF(Table2[[#This Row],[Tên hàng hóa]]&lt;&gt;0,VLOOKUP(Table2[[#This Row],[Tên hàng hóa]],Table1[[Tên hàng hóa]:[Quy cách]],2,0),"")</f>
        <v/>
      </c>
      <c r="F2705" s="191" t="str">
        <f>IF(Table2[[#This Row],[Tên hàng hóa]]&lt;&gt;0,VLOOKUP(Table2[[#This Row],[Tên hàng hóa]],Table1[[Tên hàng hóa]:[ĐVT]],3,0),"")</f>
        <v/>
      </c>
      <c r="G2705" s="192"/>
      <c r="H2705" s="192"/>
      <c r="I2705" s="193" t="str">
        <f>IF(Table2[[#This Row],[Số lượng]]&lt;&gt;0,Table2[[#This Row],[Số lượng]]*Table2[[#This Row],[Đơn giá mua]],"")</f>
        <v/>
      </c>
      <c r="J2705" s="193" t="str">
        <f ca="1">IF(AND(Table2[[#This Row],[Tên hàng hóa]]&lt;&gt;0,D2706=""),SUM(OFFSET(Table2[[#This Row],[Thành tiền]],0,0,-COUNTIF(Table2[Số HĐ],Table2[[#This Row],[Số HĐ]]))),"")</f>
        <v/>
      </c>
      <c r="K2705" s="192"/>
      <c r="L27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05" s="194"/>
    </row>
    <row r="2706" spans="1:13" ht="35.1" customHeight="1" x14ac:dyDescent="0.2">
      <c r="A2706" s="187"/>
      <c r="B2706" s="188"/>
      <c r="C2706" s="189" t="str">
        <f t="shared" si="61"/>
        <v/>
      </c>
      <c r="D2706" s="190"/>
      <c r="E2706" s="191" t="str">
        <f>IF(Table2[[#This Row],[Tên hàng hóa]]&lt;&gt;0,VLOOKUP(Table2[[#This Row],[Tên hàng hóa]],Table1[[Tên hàng hóa]:[Quy cách]],2,0),"")</f>
        <v/>
      </c>
      <c r="F2706" s="191" t="str">
        <f>IF(Table2[[#This Row],[Tên hàng hóa]]&lt;&gt;0,VLOOKUP(Table2[[#This Row],[Tên hàng hóa]],Table1[[Tên hàng hóa]:[ĐVT]],3,0),"")</f>
        <v/>
      </c>
      <c r="G2706" s="192"/>
      <c r="H2706" s="192"/>
      <c r="I2706" s="193" t="str">
        <f>IF(Table2[[#This Row],[Số lượng]]&lt;&gt;0,Table2[[#This Row],[Số lượng]]*Table2[[#This Row],[Đơn giá mua]],"")</f>
        <v/>
      </c>
      <c r="J2706" s="193" t="str">
        <f ca="1">IF(AND(Table2[[#This Row],[Tên hàng hóa]]&lt;&gt;0,D2707=""),SUM(OFFSET(Table2[[#This Row],[Thành tiền]],0,0,-COUNTIF(Table2[Số HĐ],Table2[[#This Row],[Số HĐ]]))),"")</f>
        <v/>
      </c>
      <c r="K2706" s="192"/>
      <c r="L27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06" s="194"/>
    </row>
    <row r="2707" spans="1:13" ht="35.1" customHeight="1" x14ac:dyDescent="0.2">
      <c r="A2707" s="187"/>
      <c r="B2707" s="188"/>
      <c r="C2707" s="189" t="str">
        <f t="shared" si="61"/>
        <v/>
      </c>
      <c r="D2707" s="190"/>
      <c r="E2707" s="191" t="str">
        <f>IF(Table2[[#This Row],[Tên hàng hóa]]&lt;&gt;0,VLOOKUP(Table2[[#This Row],[Tên hàng hóa]],Table1[[Tên hàng hóa]:[Quy cách]],2,0),"")</f>
        <v/>
      </c>
      <c r="F2707" s="191" t="str">
        <f>IF(Table2[[#This Row],[Tên hàng hóa]]&lt;&gt;0,VLOOKUP(Table2[[#This Row],[Tên hàng hóa]],Table1[[Tên hàng hóa]:[ĐVT]],3,0),"")</f>
        <v/>
      </c>
      <c r="G2707" s="192"/>
      <c r="H2707" s="192"/>
      <c r="I2707" s="193" t="str">
        <f>IF(Table2[[#This Row],[Số lượng]]&lt;&gt;0,Table2[[#This Row],[Số lượng]]*Table2[[#This Row],[Đơn giá mua]],"")</f>
        <v/>
      </c>
      <c r="J2707" s="193" t="str">
        <f ca="1">IF(AND(Table2[[#This Row],[Tên hàng hóa]]&lt;&gt;0,D2708=""),SUM(OFFSET(Table2[[#This Row],[Thành tiền]],0,0,-COUNTIF(Table2[Số HĐ],Table2[[#This Row],[Số HĐ]]))),"")</f>
        <v/>
      </c>
      <c r="K2707" s="192"/>
      <c r="L270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07" s="194"/>
    </row>
    <row r="2708" spans="1:13" ht="35.1" customHeight="1" x14ac:dyDescent="0.2">
      <c r="A2708" s="187"/>
      <c r="B2708" s="188"/>
      <c r="C2708" s="189" t="str">
        <f t="shared" si="61"/>
        <v/>
      </c>
      <c r="D2708" s="190"/>
      <c r="E2708" s="191" t="str">
        <f>IF(Table2[[#This Row],[Tên hàng hóa]]&lt;&gt;0,VLOOKUP(Table2[[#This Row],[Tên hàng hóa]],Table1[[Tên hàng hóa]:[Quy cách]],2,0),"")</f>
        <v/>
      </c>
      <c r="F2708" s="191" t="str">
        <f>IF(Table2[[#This Row],[Tên hàng hóa]]&lt;&gt;0,VLOOKUP(Table2[[#This Row],[Tên hàng hóa]],Table1[[Tên hàng hóa]:[ĐVT]],3,0),"")</f>
        <v/>
      </c>
      <c r="G2708" s="192"/>
      <c r="H2708" s="192"/>
      <c r="I2708" s="193" t="str">
        <f>IF(Table2[[#This Row],[Số lượng]]&lt;&gt;0,Table2[[#This Row],[Số lượng]]*Table2[[#This Row],[Đơn giá mua]],"")</f>
        <v/>
      </c>
      <c r="J2708" s="193" t="str">
        <f ca="1">IF(AND(Table2[[#This Row],[Tên hàng hóa]]&lt;&gt;0,D2709=""),SUM(OFFSET(Table2[[#This Row],[Thành tiền]],0,0,-COUNTIF(Table2[Số HĐ],Table2[[#This Row],[Số HĐ]]))),"")</f>
        <v/>
      </c>
      <c r="K2708" s="192"/>
      <c r="L27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08" s="194"/>
    </row>
    <row r="2709" spans="1:13" ht="35.1" customHeight="1" x14ac:dyDescent="0.2">
      <c r="A2709" s="187"/>
      <c r="B2709" s="188"/>
      <c r="C2709" s="189" t="str">
        <f t="shared" si="61"/>
        <v/>
      </c>
      <c r="D2709" s="190"/>
      <c r="E2709" s="191" t="str">
        <f>IF(Table2[[#This Row],[Tên hàng hóa]]&lt;&gt;0,VLOOKUP(Table2[[#This Row],[Tên hàng hóa]],Table1[[Tên hàng hóa]:[Quy cách]],2,0),"")</f>
        <v/>
      </c>
      <c r="F2709" s="191" t="str">
        <f>IF(Table2[[#This Row],[Tên hàng hóa]]&lt;&gt;0,VLOOKUP(Table2[[#This Row],[Tên hàng hóa]],Table1[[Tên hàng hóa]:[ĐVT]],3,0),"")</f>
        <v/>
      </c>
      <c r="G2709" s="192"/>
      <c r="H2709" s="192"/>
      <c r="I2709" s="193" t="str">
        <f>IF(Table2[[#This Row],[Số lượng]]&lt;&gt;0,Table2[[#This Row],[Số lượng]]*Table2[[#This Row],[Đơn giá mua]],"")</f>
        <v/>
      </c>
      <c r="J2709" s="193" t="str">
        <f ca="1">IF(AND(Table2[[#This Row],[Tên hàng hóa]]&lt;&gt;0,D2710=""),SUM(OFFSET(Table2[[#This Row],[Thành tiền]],0,0,-COUNTIF(Table2[Số HĐ],Table2[[#This Row],[Số HĐ]]))),"")</f>
        <v/>
      </c>
      <c r="K2709" s="192"/>
      <c r="L27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09" s="194"/>
    </row>
    <row r="2710" spans="1:13" ht="35.1" customHeight="1" x14ac:dyDescent="0.2">
      <c r="A2710" s="187"/>
      <c r="B2710" s="188"/>
      <c r="C2710" s="189" t="str">
        <f t="shared" si="61"/>
        <v/>
      </c>
      <c r="D2710" s="190"/>
      <c r="E2710" s="191" t="str">
        <f>IF(Table2[[#This Row],[Tên hàng hóa]]&lt;&gt;0,VLOOKUP(Table2[[#This Row],[Tên hàng hóa]],Table1[[Tên hàng hóa]:[Quy cách]],2,0),"")</f>
        <v/>
      </c>
      <c r="F2710" s="191" t="str">
        <f>IF(Table2[[#This Row],[Tên hàng hóa]]&lt;&gt;0,VLOOKUP(Table2[[#This Row],[Tên hàng hóa]],Table1[[Tên hàng hóa]:[ĐVT]],3,0),"")</f>
        <v/>
      </c>
      <c r="G2710" s="192"/>
      <c r="H2710" s="192"/>
      <c r="I2710" s="193" t="str">
        <f>IF(Table2[[#This Row],[Số lượng]]&lt;&gt;0,Table2[[#This Row],[Số lượng]]*Table2[[#This Row],[Đơn giá mua]],"")</f>
        <v/>
      </c>
      <c r="J2710" s="193" t="str">
        <f ca="1">IF(AND(Table2[[#This Row],[Tên hàng hóa]]&lt;&gt;0,D2711=""),SUM(OFFSET(Table2[[#This Row],[Thành tiền]],0,0,-COUNTIF(Table2[Số HĐ],Table2[[#This Row],[Số HĐ]]))),"")</f>
        <v/>
      </c>
      <c r="K2710" s="192"/>
      <c r="L27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10" s="194"/>
    </row>
    <row r="2711" spans="1:13" ht="35.1" customHeight="1" x14ac:dyDescent="0.2">
      <c r="A2711" s="187"/>
      <c r="B2711" s="188"/>
      <c r="C2711" s="189" t="str">
        <f t="shared" si="61"/>
        <v/>
      </c>
      <c r="D2711" s="190"/>
      <c r="E2711" s="191" t="str">
        <f>IF(Table2[[#This Row],[Tên hàng hóa]]&lt;&gt;0,VLOOKUP(Table2[[#This Row],[Tên hàng hóa]],Table1[[Tên hàng hóa]:[Quy cách]],2,0),"")</f>
        <v/>
      </c>
      <c r="F2711" s="191" t="str">
        <f>IF(Table2[[#This Row],[Tên hàng hóa]]&lt;&gt;0,VLOOKUP(Table2[[#This Row],[Tên hàng hóa]],Table1[[Tên hàng hóa]:[ĐVT]],3,0),"")</f>
        <v/>
      </c>
      <c r="G2711" s="192"/>
      <c r="H2711" s="192"/>
      <c r="I2711" s="193" t="str">
        <f>IF(Table2[[#This Row],[Số lượng]]&lt;&gt;0,Table2[[#This Row],[Số lượng]]*Table2[[#This Row],[Đơn giá mua]],"")</f>
        <v/>
      </c>
      <c r="J2711" s="193" t="str">
        <f ca="1">IF(AND(Table2[[#This Row],[Tên hàng hóa]]&lt;&gt;0,D2712=""),SUM(OFFSET(Table2[[#This Row],[Thành tiền]],0,0,-COUNTIF(Table2[Số HĐ],Table2[[#This Row],[Số HĐ]]))),"")</f>
        <v/>
      </c>
      <c r="K2711" s="192"/>
      <c r="L271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11" s="194"/>
    </row>
    <row r="2712" spans="1:13" ht="35.1" customHeight="1" x14ac:dyDescent="0.2">
      <c r="A2712" s="187"/>
      <c r="B2712" s="188"/>
      <c r="C2712" s="189" t="str">
        <f t="shared" si="61"/>
        <v/>
      </c>
      <c r="D2712" s="190"/>
      <c r="E2712" s="191" t="str">
        <f>IF(Table2[[#This Row],[Tên hàng hóa]]&lt;&gt;0,VLOOKUP(Table2[[#This Row],[Tên hàng hóa]],Table1[[Tên hàng hóa]:[Quy cách]],2,0),"")</f>
        <v/>
      </c>
      <c r="F2712" s="191" t="str">
        <f>IF(Table2[[#This Row],[Tên hàng hóa]]&lt;&gt;0,VLOOKUP(Table2[[#This Row],[Tên hàng hóa]],Table1[[Tên hàng hóa]:[ĐVT]],3,0),"")</f>
        <v/>
      </c>
      <c r="G2712" s="192"/>
      <c r="H2712" s="192"/>
      <c r="I2712" s="193" t="str">
        <f>IF(Table2[[#This Row],[Số lượng]]&lt;&gt;0,Table2[[#This Row],[Số lượng]]*Table2[[#This Row],[Đơn giá mua]],"")</f>
        <v/>
      </c>
      <c r="J2712" s="193" t="str">
        <f ca="1">IF(AND(Table2[[#This Row],[Tên hàng hóa]]&lt;&gt;0,D2713=""),SUM(OFFSET(Table2[[#This Row],[Thành tiền]],0,0,-COUNTIF(Table2[Số HĐ],Table2[[#This Row],[Số HĐ]]))),"")</f>
        <v/>
      </c>
      <c r="K2712" s="192"/>
      <c r="L27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12" s="194"/>
    </row>
    <row r="2713" spans="1:13" ht="35.1" customHeight="1" x14ac:dyDescent="0.2">
      <c r="A2713" s="187"/>
      <c r="B2713" s="188"/>
      <c r="C2713" s="189" t="str">
        <f t="shared" si="61"/>
        <v/>
      </c>
      <c r="D2713" s="190"/>
      <c r="E2713" s="191" t="str">
        <f>IF(Table2[[#This Row],[Tên hàng hóa]]&lt;&gt;0,VLOOKUP(Table2[[#This Row],[Tên hàng hóa]],Table1[[Tên hàng hóa]:[Quy cách]],2,0),"")</f>
        <v/>
      </c>
      <c r="F2713" s="191" t="str">
        <f>IF(Table2[[#This Row],[Tên hàng hóa]]&lt;&gt;0,VLOOKUP(Table2[[#This Row],[Tên hàng hóa]],Table1[[Tên hàng hóa]:[ĐVT]],3,0),"")</f>
        <v/>
      </c>
      <c r="G2713" s="192"/>
      <c r="H2713" s="192"/>
      <c r="I2713" s="193" t="str">
        <f>IF(Table2[[#This Row],[Số lượng]]&lt;&gt;0,Table2[[#This Row],[Số lượng]]*Table2[[#This Row],[Đơn giá mua]],"")</f>
        <v/>
      </c>
      <c r="J2713" s="193" t="str">
        <f ca="1">IF(AND(Table2[[#This Row],[Tên hàng hóa]]&lt;&gt;0,D2714=""),SUM(OFFSET(Table2[[#This Row],[Thành tiền]],0,0,-COUNTIF(Table2[Số HĐ],Table2[[#This Row],[Số HĐ]]))),"")</f>
        <v/>
      </c>
      <c r="K2713" s="192"/>
      <c r="L27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13" s="194"/>
    </row>
    <row r="2714" spans="1:13" ht="35.1" customHeight="1" x14ac:dyDescent="0.2">
      <c r="A2714" s="187"/>
      <c r="B2714" s="188"/>
      <c r="C2714" s="189" t="str">
        <f t="shared" si="61"/>
        <v/>
      </c>
      <c r="D2714" s="190"/>
      <c r="E2714" s="191" t="str">
        <f>IF(Table2[[#This Row],[Tên hàng hóa]]&lt;&gt;0,VLOOKUP(Table2[[#This Row],[Tên hàng hóa]],Table1[[Tên hàng hóa]:[Quy cách]],2,0),"")</f>
        <v/>
      </c>
      <c r="F2714" s="191" t="str">
        <f>IF(Table2[[#This Row],[Tên hàng hóa]]&lt;&gt;0,VLOOKUP(Table2[[#This Row],[Tên hàng hóa]],Table1[[Tên hàng hóa]:[ĐVT]],3,0),"")</f>
        <v/>
      </c>
      <c r="G2714" s="192"/>
      <c r="H2714" s="192"/>
      <c r="I2714" s="193" t="str">
        <f>IF(Table2[[#This Row],[Số lượng]]&lt;&gt;0,Table2[[#This Row],[Số lượng]]*Table2[[#This Row],[Đơn giá mua]],"")</f>
        <v/>
      </c>
      <c r="J2714" s="193" t="str">
        <f ca="1">IF(AND(Table2[[#This Row],[Tên hàng hóa]]&lt;&gt;0,D2715=""),SUM(OFFSET(Table2[[#This Row],[Thành tiền]],0,0,-COUNTIF(Table2[Số HĐ],Table2[[#This Row],[Số HĐ]]))),"")</f>
        <v/>
      </c>
      <c r="K2714" s="192"/>
      <c r="L27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14" s="194"/>
    </row>
    <row r="2715" spans="1:13" ht="35.1" customHeight="1" x14ac:dyDescent="0.2">
      <c r="A2715" s="187"/>
      <c r="B2715" s="188"/>
      <c r="C2715" s="189" t="str">
        <f t="shared" ref="C2715:C2742" si="62">IF(AND(D2715&lt;&gt;0,D2716=""),C2714,"")</f>
        <v/>
      </c>
      <c r="D2715" s="190"/>
      <c r="E2715" s="191" t="str">
        <f>IF(Table2[[#This Row],[Tên hàng hóa]]&lt;&gt;0,VLOOKUP(Table2[[#This Row],[Tên hàng hóa]],Table1[[Tên hàng hóa]:[Quy cách]],2,0),"")</f>
        <v/>
      </c>
      <c r="F2715" s="191" t="str">
        <f>IF(Table2[[#This Row],[Tên hàng hóa]]&lt;&gt;0,VLOOKUP(Table2[[#This Row],[Tên hàng hóa]],Table1[[Tên hàng hóa]:[ĐVT]],3,0),"")</f>
        <v/>
      </c>
      <c r="G2715" s="192"/>
      <c r="H2715" s="192"/>
      <c r="I2715" s="193" t="str">
        <f>IF(Table2[[#This Row],[Số lượng]]&lt;&gt;0,Table2[[#This Row],[Số lượng]]*Table2[[#This Row],[Đơn giá mua]],"")</f>
        <v/>
      </c>
      <c r="J2715" s="193" t="str">
        <f ca="1">IF(AND(Table2[[#This Row],[Tên hàng hóa]]&lt;&gt;0,D2716=""),SUM(OFFSET(Table2[[#This Row],[Thành tiền]],0,0,-COUNTIF(Table2[Số HĐ],Table2[[#This Row],[Số HĐ]]))),"")</f>
        <v/>
      </c>
      <c r="K2715" s="192"/>
      <c r="L27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15" s="194"/>
    </row>
    <row r="2716" spans="1:13" ht="35.1" customHeight="1" x14ac:dyDescent="0.2">
      <c r="A2716" s="187"/>
      <c r="B2716" s="188"/>
      <c r="C2716" s="189" t="str">
        <f t="shared" si="62"/>
        <v/>
      </c>
      <c r="D2716" s="190"/>
      <c r="E2716" s="191" t="str">
        <f>IF(Table2[[#This Row],[Tên hàng hóa]]&lt;&gt;0,VLOOKUP(Table2[[#This Row],[Tên hàng hóa]],Table1[[Tên hàng hóa]:[Quy cách]],2,0),"")</f>
        <v/>
      </c>
      <c r="F2716" s="191" t="str">
        <f>IF(Table2[[#This Row],[Tên hàng hóa]]&lt;&gt;0,VLOOKUP(Table2[[#This Row],[Tên hàng hóa]],Table1[[Tên hàng hóa]:[ĐVT]],3,0),"")</f>
        <v/>
      </c>
      <c r="G2716" s="192"/>
      <c r="H2716" s="192"/>
      <c r="I2716" s="193" t="str">
        <f>IF(Table2[[#This Row],[Số lượng]]&lt;&gt;0,Table2[[#This Row],[Số lượng]]*Table2[[#This Row],[Đơn giá mua]],"")</f>
        <v/>
      </c>
      <c r="J2716" s="193" t="str">
        <f ca="1">IF(AND(Table2[[#This Row],[Tên hàng hóa]]&lt;&gt;0,D2717=""),SUM(OFFSET(Table2[[#This Row],[Thành tiền]],0,0,-COUNTIF(Table2[Số HĐ],Table2[[#This Row],[Số HĐ]]))),"")</f>
        <v/>
      </c>
      <c r="K2716" s="192"/>
      <c r="L27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16" s="194"/>
    </row>
    <row r="2717" spans="1:13" ht="35.1" customHeight="1" x14ac:dyDescent="0.2">
      <c r="A2717" s="187"/>
      <c r="B2717" s="188"/>
      <c r="C2717" s="189" t="str">
        <f t="shared" si="62"/>
        <v/>
      </c>
      <c r="D2717" s="190"/>
      <c r="E2717" s="191" t="str">
        <f>IF(Table2[[#This Row],[Tên hàng hóa]]&lt;&gt;0,VLOOKUP(Table2[[#This Row],[Tên hàng hóa]],Table1[[Tên hàng hóa]:[Quy cách]],2,0),"")</f>
        <v/>
      </c>
      <c r="F2717" s="191" t="str">
        <f>IF(Table2[[#This Row],[Tên hàng hóa]]&lt;&gt;0,VLOOKUP(Table2[[#This Row],[Tên hàng hóa]],Table1[[Tên hàng hóa]:[ĐVT]],3,0),"")</f>
        <v/>
      </c>
      <c r="G2717" s="192"/>
      <c r="H2717" s="192"/>
      <c r="I2717" s="193" t="str">
        <f>IF(Table2[[#This Row],[Số lượng]]&lt;&gt;0,Table2[[#This Row],[Số lượng]]*Table2[[#This Row],[Đơn giá mua]],"")</f>
        <v/>
      </c>
      <c r="J2717" s="193" t="str">
        <f ca="1">IF(AND(Table2[[#This Row],[Tên hàng hóa]]&lt;&gt;0,D2718=""),SUM(OFFSET(Table2[[#This Row],[Thành tiền]],0,0,-COUNTIF(Table2[Số HĐ],Table2[[#This Row],[Số HĐ]]))),"")</f>
        <v/>
      </c>
      <c r="K2717" s="192"/>
      <c r="L271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17" s="194"/>
    </row>
    <row r="2718" spans="1:13" ht="35.1" customHeight="1" x14ac:dyDescent="0.2">
      <c r="A2718" s="187"/>
      <c r="B2718" s="188"/>
      <c r="C2718" s="189" t="str">
        <f t="shared" si="62"/>
        <v/>
      </c>
      <c r="D2718" s="190"/>
      <c r="E2718" s="191" t="str">
        <f>IF(Table2[[#This Row],[Tên hàng hóa]]&lt;&gt;0,VLOOKUP(Table2[[#This Row],[Tên hàng hóa]],Table1[[Tên hàng hóa]:[Quy cách]],2,0),"")</f>
        <v/>
      </c>
      <c r="F2718" s="191" t="str">
        <f>IF(Table2[[#This Row],[Tên hàng hóa]]&lt;&gt;0,VLOOKUP(Table2[[#This Row],[Tên hàng hóa]],Table1[[Tên hàng hóa]:[ĐVT]],3,0),"")</f>
        <v/>
      </c>
      <c r="G2718" s="192"/>
      <c r="H2718" s="192"/>
      <c r="I2718" s="193" t="str">
        <f>IF(Table2[[#This Row],[Số lượng]]&lt;&gt;0,Table2[[#This Row],[Số lượng]]*Table2[[#This Row],[Đơn giá mua]],"")</f>
        <v/>
      </c>
      <c r="J2718" s="193" t="str">
        <f ca="1">IF(AND(Table2[[#This Row],[Tên hàng hóa]]&lt;&gt;0,D2719=""),SUM(OFFSET(Table2[[#This Row],[Thành tiền]],0,0,-COUNTIF(Table2[Số HĐ],Table2[[#This Row],[Số HĐ]]))),"")</f>
        <v/>
      </c>
      <c r="K2718" s="192"/>
      <c r="L27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18" s="194"/>
    </row>
    <row r="2719" spans="1:13" ht="35.1" customHeight="1" x14ac:dyDescent="0.2">
      <c r="A2719" s="187"/>
      <c r="B2719" s="188"/>
      <c r="C2719" s="189" t="str">
        <f t="shared" si="62"/>
        <v/>
      </c>
      <c r="D2719" s="190"/>
      <c r="E2719" s="191" t="str">
        <f>IF(Table2[[#This Row],[Tên hàng hóa]]&lt;&gt;0,VLOOKUP(Table2[[#This Row],[Tên hàng hóa]],Table1[[Tên hàng hóa]:[Quy cách]],2,0),"")</f>
        <v/>
      </c>
      <c r="F2719" s="191" t="str">
        <f>IF(Table2[[#This Row],[Tên hàng hóa]]&lt;&gt;0,VLOOKUP(Table2[[#This Row],[Tên hàng hóa]],Table1[[Tên hàng hóa]:[ĐVT]],3,0),"")</f>
        <v/>
      </c>
      <c r="G2719" s="192"/>
      <c r="H2719" s="192"/>
      <c r="I2719" s="193" t="str">
        <f>IF(Table2[[#This Row],[Số lượng]]&lt;&gt;0,Table2[[#This Row],[Số lượng]]*Table2[[#This Row],[Đơn giá mua]],"")</f>
        <v/>
      </c>
      <c r="J2719" s="193" t="str">
        <f ca="1">IF(AND(Table2[[#This Row],[Tên hàng hóa]]&lt;&gt;0,D2720=""),SUM(OFFSET(Table2[[#This Row],[Thành tiền]],0,0,-COUNTIF(Table2[Số HĐ],Table2[[#This Row],[Số HĐ]]))),"")</f>
        <v/>
      </c>
      <c r="K2719" s="192"/>
      <c r="L271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19" s="194"/>
    </row>
    <row r="2720" spans="1:13" ht="35.1" customHeight="1" x14ac:dyDescent="0.2">
      <c r="A2720" s="187"/>
      <c r="B2720" s="188"/>
      <c r="C2720" s="189" t="str">
        <f t="shared" si="62"/>
        <v/>
      </c>
      <c r="D2720" s="190"/>
      <c r="E2720" s="191" t="str">
        <f>IF(Table2[[#This Row],[Tên hàng hóa]]&lt;&gt;0,VLOOKUP(Table2[[#This Row],[Tên hàng hóa]],Table1[[Tên hàng hóa]:[Quy cách]],2,0),"")</f>
        <v/>
      </c>
      <c r="F2720" s="191" t="str">
        <f>IF(Table2[[#This Row],[Tên hàng hóa]]&lt;&gt;0,VLOOKUP(Table2[[#This Row],[Tên hàng hóa]],Table1[[Tên hàng hóa]:[ĐVT]],3,0),"")</f>
        <v/>
      </c>
      <c r="G2720" s="192"/>
      <c r="H2720" s="192"/>
      <c r="I2720" s="193" t="str">
        <f>IF(Table2[[#This Row],[Số lượng]]&lt;&gt;0,Table2[[#This Row],[Số lượng]]*Table2[[#This Row],[Đơn giá mua]],"")</f>
        <v/>
      </c>
      <c r="J2720" s="193" t="str">
        <f ca="1">IF(AND(Table2[[#This Row],[Tên hàng hóa]]&lt;&gt;0,D2721=""),SUM(OFFSET(Table2[[#This Row],[Thành tiền]],0,0,-COUNTIF(Table2[Số HĐ],Table2[[#This Row],[Số HĐ]]))),"")</f>
        <v/>
      </c>
      <c r="K2720" s="192"/>
      <c r="L27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20" s="194"/>
    </row>
    <row r="2721" spans="1:13" ht="35.1" customHeight="1" x14ac:dyDescent="0.2">
      <c r="A2721" s="187"/>
      <c r="B2721" s="188"/>
      <c r="C2721" s="189" t="str">
        <f t="shared" si="62"/>
        <v/>
      </c>
      <c r="D2721" s="190"/>
      <c r="E2721" s="191" t="str">
        <f>IF(Table2[[#This Row],[Tên hàng hóa]]&lt;&gt;0,VLOOKUP(Table2[[#This Row],[Tên hàng hóa]],Table1[[Tên hàng hóa]:[Quy cách]],2,0),"")</f>
        <v/>
      </c>
      <c r="F2721" s="191" t="str">
        <f>IF(Table2[[#This Row],[Tên hàng hóa]]&lt;&gt;0,VLOOKUP(Table2[[#This Row],[Tên hàng hóa]],Table1[[Tên hàng hóa]:[ĐVT]],3,0),"")</f>
        <v/>
      </c>
      <c r="G2721" s="192"/>
      <c r="H2721" s="192"/>
      <c r="I2721" s="193" t="str">
        <f>IF(Table2[[#This Row],[Số lượng]]&lt;&gt;0,Table2[[#This Row],[Số lượng]]*Table2[[#This Row],[Đơn giá mua]],"")</f>
        <v/>
      </c>
      <c r="J2721" s="193" t="str">
        <f ca="1">IF(AND(Table2[[#This Row],[Tên hàng hóa]]&lt;&gt;0,D2722=""),SUM(OFFSET(Table2[[#This Row],[Thành tiền]],0,0,-COUNTIF(Table2[Số HĐ],Table2[[#This Row],[Số HĐ]]))),"")</f>
        <v/>
      </c>
      <c r="K2721" s="192"/>
      <c r="L272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21" s="194"/>
    </row>
    <row r="2722" spans="1:13" ht="35.1" customHeight="1" x14ac:dyDescent="0.2">
      <c r="A2722" s="187"/>
      <c r="B2722" s="188"/>
      <c r="C2722" s="189" t="str">
        <f t="shared" si="62"/>
        <v/>
      </c>
      <c r="D2722" s="190"/>
      <c r="E2722" s="191" t="str">
        <f>IF(Table2[[#This Row],[Tên hàng hóa]]&lt;&gt;0,VLOOKUP(Table2[[#This Row],[Tên hàng hóa]],Table1[[Tên hàng hóa]:[Quy cách]],2,0),"")</f>
        <v/>
      </c>
      <c r="F2722" s="191" t="str">
        <f>IF(Table2[[#This Row],[Tên hàng hóa]]&lt;&gt;0,VLOOKUP(Table2[[#This Row],[Tên hàng hóa]],Table1[[Tên hàng hóa]:[ĐVT]],3,0),"")</f>
        <v/>
      </c>
      <c r="G2722" s="192"/>
      <c r="H2722" s="192"/>
      <c r="I2722" s="193" t="str">
        <f>IF(Table2[[#This Row],[Số lượng]]&lt;&gt;0,Table2[[#This Row],[Số lượng]]*Table2[[#This Row],[Đơn giá mua]],"")</f>
        <v/>
      </c>
      <c r="J2722" s="193" t="str">
        <f ca="1">IF(AND(Table2[[#This Row],[Tên hàng hóa]]&lt;&gt;0,D2723=""),SUM(OFFSET(Table2[[#This Row],[Thành tiền]],0,0,-COUNTIF(Table2[Số HĐ],Table2[[#This Row],[Số HĐ]]))),"")</f>
        <v/>
      </c>
      <c r="K2722" s="192"/>
      <c r="L27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22" s="194"/>
    </row>
    <row r="2723" spans="1:13" ht="35.1" customHeight="1" x14ac:dyDescent="0.2">
      <c r="A2723" s="187"/>
      <c r="B2723" s="188"/>
      <c r="C2723" s="189" t="str">
        <f t="shared" si="62"/>
        <v/>
      </c>
      <c r="D2723" s="190"/>
      <c r="E2723" s="191" t="str">
        <f>IF(Table2[[#This Row],[Tên hàng hóa]]&lt;&gt;0,VLOOKUP(Table2[[#This Row],[Tên hàng hóa]],Table1[[Tên hàng hóa]:[Quy cách]],2,0),"")</f>
        <v/>
      </c>
      <c r="F2723" s="191" t="str">
        <f>IF(Table2[[#This Row],[Tên hàng hóa]]&lt;&gt;0,VLOOKUP(Table2[[#This Row],[Tên hàng hóa]],Table1[[Tên hàng hóa]:[ĐVT]],3,0),"")</f>
        <v/>
      </c>
      <c r="G2723" s="192"/>
      <c r="H2723" s="192"/>
      <c r="I2723" s="193" t="str">
        <f>IF(Table2[[#This Row],[Số lượng]]&lt;&gt;0,Table2[[#This Row],[Số lượng]]*Table2[[#This Row],[Đơn giá mua]],"")</f>
        <v/>
      </c>
      <c r="J2723" s="193" t="str">
        <f ca="1">IF(AND(Table2[[#This Row],[Tên hàng hóa]]&lt;&gt;0,D2724=""),SUM(OFFSET(Table2[[#This Row],[Thành tiền]],0,0,-COUNTIF(Table2[Số HĐ],Table2[[#This Row],[Số HĐ]]))),"")</f>
        <v/>
      </c>
      <c r="K2723" s="192"/>
      <c r="L27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23" s="194"/>
    </row>
    <row r="2724" spans="1:13" ht="35.1" customHeight="1" x14ac:dyDescent="0.2">
      <c r="A2724" s="187"/>
      <c r="B2724" s="188"/>
      <c r="C2724" s="189" t="str">
        <f t="shared" si="62"/>
        <v/>
      </c>
      <c r="D2724" s="190"/>
      <c r="E2724" s="191" t="str">
        <f>IF(Table2[[#This Row],[Tên hàng hóa]]&lt;&gt;0,VLOOKUP(Table2[[#This Row],[Tên hàng hóa]],Table1[[Tên hàng hóa]:[Quy cách]],2,0),"")</f>
        <v/>
      </c>
      <c r="F2724" s="191" t="str">
        <f>IF(Table2[[#This Row],[Tên hàng hóa]]&lt;&gt;0,VLOOKUP(Table2[[#This Row],[Tên hàng hóa]],Table1[[Tên hàng hóa]:[ĐVT]],3,0),"")</f>
        <v/>
      </c>
      <c r="G2724" s="192"/>
      <c r="H2724" s="192"/>
      <c r="I2724" s="193" t="str">
        <f>IF(Table2[[#This Row],[Số lượng]]&lt;&gt;0,Table2[[#This Row],[Số lượng]]*Table2[[#This Row],[Đơn giá mua]],"")</f>
        <v/>
      </c>
      <c r="J2724" s="193" t="str">
        <f ca="1">IF(AND(Table2[[#This Row],[Tên hàng hóa]]&lt;&gt;0,D2725=""),SUM(OFFSET(Table2[[#This Row],[Thành tiền]],0,0,-COUNTIF(Table2[Số HĐ],Table2[[#This Row],[Số HĐ]]))),"")</f>
        <v/>
      </c>
      <c r="K2724" s="192"/>
      <c r="L27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24" s="194"/>
    </row>
    <row r="2725" spans="1:13" ht="35.1" customHeight="1" x14ac:dyDescent="0.2">
      <c r="A2725" s="187"/>
      <c r="B2725" s="188"/>
      <c r="C2725" s="189" t="str">
        <f t="shared" si="62"/>
        <v/>
      </c>
      <c r="D2725" s="190"/>
      <c r="E2725" s="191" t="str">
        <f>IF(Table2[[#This Row],[Tên hàng hóa]]&lt;&gt;0,VLOOKUP(Table2[[#This Row],[Tên hàng hóa]],Table1[[Tên hàng hóa]:[Quy cách]],2,0),"")</f>
        <v/>
      </c>
      <c r="F2725" s="191" t="str">
        <f>IF(Table2[[#This Row],[Tên hàng hóa]]&lt;&gt;0,VLOOKUP(Table2[[#This Row],[Tên hàng hóa]],Table1[[Tên hàng hóa]:[ĐVT]],3,0),"")</f>
        <v/>
      </c>
      <c r="G2725" s="192"/>
      <c r="H2725" s="192"/>
      <c r="I2725" s="193" t="str">
        <f>IF(Table2[[#This Row],[Số lượng]]&lt;&gt;0,Table2[[#This Row],[Số lượng]]*Table2[[#This Row],[Đơn giá mua]],"")</f>
        <v/>
      </c>
      <c r="J2725" s="193" t="str">
        <f ca="1">IF(AND(Table2[[#This Row],[Tên hàng hóa]]&lt;&gt;0,D2726=""),SUM(OFFSET(Table2[[#This Row],[Thành tiền]],0,0,-COUNTIF(Table2[Số HĐ],Table2[[#This Row],[Số HĐ]]))),"")</f>
        <v/>
      </c>
      <c r="K2725" s="192"/>
      <c r="L272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25" s="194"/>
    </row>
    <row r="2726" spans="1:13" ht="35.1" customHeight="1" x14ac:dyDescent="0.2">
      <c r="A2726" s="187"/>
      <c r="B2726" s="188"/>
      <c r="C2726" s="189" t="str">
        <f t="shared" si="62"/>
        <v/>
      </c>
      <c r="D2726" s="190"/>
      <c r="E2726" s="191" t="str">
        <f>IF(Table2[[#This Row],[Tên hàng hóa]]&lt;&gt;0,VLOOKUP(Table2[[#This Row],[Tên hàng hóa]],Table1[[Tên hàng hóa]:[Quy cách]],2,0),"")</f>
        <v/>
      </c>
      <c r="F2726" s="191" t="str">
        <f>IF(Table2[[#This Row],[Tên hàng hóa]]&lt;&gt;0,VLOOKUP(Table2[[#This Row],[Tên hàng hóa]],Table1[[Tên hàng hóa]:[ĐVT]],3,0),"")</f>
        <v/>
      </c>
      <c r="G2726" s="192"/>
      <c r="H2726" s="192"/>
      <c r="I2726" s="193" t="str">
        <f>IF(Table2[[#This Row],[Số lượng]]&lt;&gt;0,Table2[[#This Row],[Số lượng]]*Table2[[#This Row],[Đơn giá mua]],"")</f>
        <v/>
      </c>
      <c r="J2726" s="193" t="str">
        <f ca="1">IF(AND(Table2[[#This Row],[Tên hàng hóa]]&lt;&gt;0,D2727=""),SUM(OFFSET(Table2[[#This Row],[Thành tiền]],0,0,-COUNTIF(Table2[Số HĐ],Table2[[#This Row],[Số HĐ]]))),"")</f>
        <v/>
      </c>
      <c r="K2726" s="192"/>
      <c r="L27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26" s="194"/>
    </row>
    <row r="2727" spans="1:13" ht="35.1" customHeight="1" x14ac:dyDescent="0.2">
      <c r="A2727" s="187"/>
      <c r="B2727" s="188"/>
      <c r="C2727" s="189" t="str">
        <f t="shared" si="62"/>
        <v/>
      </c>
      <c r="D2727" s="190"/>
      <c r="E2727" s="191" t="str">
        <f>IF(Table2[[#This Row],[Tên hàng hóa]]&lt;&gt;0,VLOOKUP(Table2[[#This Row],[Tên hàng hóa]],Table1[[Tên hàng hóa]:[Quy cách]],2,0),"")</f>
        <v/>
      </c>
      <c r="F2727" s="191" t="str">
        <f>IF(Table2[[#This Row],[Tên hàng hóa]]&lt;&gt;0,VLOOKUP(Table2[[#This Row],[Tên hàng hóa]],Table1[[Tên hàng hóa]:[ĐVT]],3,0),"")</f>
        <v/>
      </c>
      <c r="G2727" s="192"/>
      <c r="H2727" s="192"/>
      <c r="I2727" s="193" t="str">
        <f>IF(Table2[[#This Row],[Số lượng]]&lt;&gt;0,Table2[[#This Row],[Số lượng]]*Table2[[#This Row],[Đơn giá mua]],"")</f>
        <v/>
      </c>
      <c r="J2727" s="193" t="str">
        <f ca="1">IF(AND(Table2[[#This Row],[Tên hàng hóa]]&lt;&gt;0,D2728=""),SUM(OFFSET(Table2[[#This Row],[Thành tiền]],0,0,-COUNTIF(Table2[Số HĐ],Table2[[#This Row],[Số HĐ]]))),"")</f>
        <v/>
      </c>
      <c r="K2727" s="192"/>
      <c r="L272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27" s="194"/>
    </row>
    <row r="2728" spans="1:13" ht="35.1" customHeight="1" x14ac:dyDescent="0.2">
      <c r="A2728" s="187"/>
      <c r="B2728" s="188"/>
      <c r="C2728" s="189" t="str">
        <f t="shared" si="62"/>
        <v/>
      </c>
      <c r="D2728" s="190"/>
      <c r="E2728" s="191" t="str">
        <f>IF(Table2[[#This Row],[Tên hàng hóa]]&lt;&gt;0,VLOOKUP(Table2[[#This Row],[Tên hàng hóa]],Table1[[Tên hàng hóa]:[Quy cách]],2,0),"")</f>
        <v/>
      </c>
      <c r="F2728" s="191" t="str">
        <f>IF(Table2[[#This Row],[Tên hàng hóa]]&lt;&gt;0,VLOOKUP(Table2[[#This Row],[Tên hàng hóa]],Table1[[Tên hàng hóa]:[ĐVT]],3,0),"")</f>
        <v/>
      </c>
      <c r="G2728" s="192"/>
      <c r="H2728" s="192"/>
      <c r="I2728" s="193" t="str">
        <f>IF(Table2[[#This Row],[Số lượng]]&lt;&gt;0,Table2[[#This Row],[Số lượng]]*Table2[[#This Row],[Đơn giá mua]],"")</f>
        <v/>
      </c>
      <c r="J2728" s="193" t="str">
        <f ca="1">IF(AND(Table2[[#This Row],[Tên hàng hóa]]&lt;&gt;0,D2729=""),SUM(OFFSET(Table2[[#This Row],[Thành tiền]],0,0,-COUNTIF(Table2[Số HĐ],Table2[[#This Row],[Số HĐ]]))),"")</f>
        <v/>
      </c>
      <c r="K2728" s="192"/>
      <c r="L27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28" s="194"/>
    </row>
    <row r="2729" spans="1:13" ht="35.1" customHeight="1" x14ac:dyDescent="0.2">
      <c r="A2729" s="187"/>
      <c r="B2729" s="188"/>
      <c r="C2729" s="189" t="str">
        <f t="shared" si="62"/>
        <v/>
      </c>
      <c r="D2729" s="190"/>
      <c r="E2729" s="191" t="str">
        <f>IF(Table2[[#This Row],[Tên hàng hóa]]&lt;&gt;0,VLOOKUP(Table2[[#This Row],[Tên hàng hóa]],Table1[[Tên hàng hóa]:[Quy cách]],2,0),"")</f>
        <v/>
      </c>
      <c r="F2729" s="191" t="str">
        <f>IF(Table2[[#This Row],[Tên hàng hóa]]&lt;&gt;0,VLOOKUP(Table2[[#This Row],[Tên hàng hóa]],Table1[[Tên hàng hóa]:[ĐVT]],3,0),"")</f>
        <v/>
      </c>
      <c r="G2729" s="192"/>
      <c r="H2729" s="192"/>
      <c r="I2729" s="193" t="str">
        <f>IF(Table2[[#This Row],[Số lượng]]&lt;&gt;0,Table2[[#This Row],[Số lượng]]*Table2[[#This Row],[Đơn giá mua]],"")</f>
        <v/>
      </c>
      <c r="J2729" s="193" t="str">
        <f ca="1">IF(AND(Table2[[#This Row],[Tên hàng hóa]]&lt;&gt;0,D2730=""),SUM(OFFSET(Table2[[#This Row],[Thành tiền]],0,0,-COUNTIF(Table2[Số HĐ],Table2[[#This Row],[Số HĐ]]))),"")</f>
        <v/>
      </c>
      <c r="K2729" s="192"/>
      <c r="L27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29" s="194"/>
    </row>
    <row r="2730" spans="1:13" ht="35.1" customHeight="1" x14ac:dyDescent="0.2">
      <c r="A2730" s="187"/>
      <c r="B2730" s="188"/>
      <c r="C2730" s="189" t="str">
        <f t="shared" si="62"/>
        <v/>
      </c>
      <c r="D2730" s="190"/>
      <c r="E2730" s="191" t="str">
        <f>IF(Table2[[#This Row],[Tên hàng hóa]]&lt;&gt;0,VLOOKUP(Table2[[#This Row],[Tên hàng hóa]],Table1[[Tên hàng hóa]:[Quy cách]],2,0),"")</f>
        <v/>
      </c>
      <c r="F2730" s="191" t="str">
        <f>IF(Table2[[#This Row],[Tên hàng hóa]]&lt;&gt;0,VLOOKUP(Table2[[#This Row],[Tên hàng hóa]],Table1[[Tên hàng hóa]:[ĐVT]],3,0),"")</f>
        <v/>
      </c>
      <c r="G2730" s="192"/>
      <c r="H2730" s="192"/>
      <c r="I2730" s="193" t="str">
        <f>IF(Table2[[#This Row],[Số lượng]]&lt;&gt;0,Table2[[#This Row],[Số lượng]]*Table2[[#This Row],[Đơn giá mua]],"")</f>
        <v/>
      </c>
      <c r="J2730" s="193" t="str">
        <f ca="1">IF(AND(Table2[[#This Row],[Tên hàng hóa]]&lt;&gt;0,D2731=""),SUM(OFFSET(Table2[[#This Row],[Thành tiền]],0,0,-COUNTIF(Table2[Số HĐ],Table2[[#This Row],[Số HĐ]]))),"")</f>
        <v/>
      </c>
      <c r="K2730" s="192"/>
      <c r="L27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30" s="194"/>
    </row>
    <row r="2731" spans="1:13" ht="35.1" customHeight="1" x14ac:dyDescent="0.2">
      <c r="A2731" s="187"/>
      <c r="B2731" s="188"/>
      <c r="C2731" s="189" t="str">
        <f t="shared" si="62"/>
        <v/>
      </c>
      <c r="D2731" s="190"/>
      <c r="E2731" s="191" t="str">
        <f>IF(Table2[[#This Row],[Tên hàng hóa]]&lt;&gt;0,VLOOKUP(Table2[[#This Row],[Tên hàng hóa]],Table1[[Tên hàng hóa]:[Quy cách]],2,0),"")</f>
        <v/>
      </c>
      <c r="F2731" s="191" t="str">
        <f>IF(Table2[[#This Row],[Tên hàng hóa]]&lt;&gt;0,VLOOKUP(Table2[[#This Row],[Tên hàng hóa]],Table1[[Tên hàng hóa]:[ĐVT]],3,0),"")</f>
        <v/>
      </c>
      <c r="G2731" s="192"/>
      <c r="H2731" s="192"/>
      <c r="I2731" s="193" t="str">
        <f>IF(Table2[[#This Row],[Số lượng]]&lt;&gt;0,Table2[[#This Row],[Số lượng]]*Table2[[#This Row],[Đơn giá mua]],"")</f>
        <v/>
      </c>
      <c r="J2731" s="193" t="str">
        <f ca="1">IF(AND(Table2[[#This Row],[Tên hàng hóa]]&lt;&gt;0,D2732=""),SUM(OFFSET(Table2[[#This Row],[Thành tiền]],0,0,-COUNTIF(Table2[Số HĐ],Table2[[#This Row],[Số HĐ]]))),"")</f>
        <v/>
      </c>
      <c r="K2731" s="192"/>
      <c r="L273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31" s="194"/>
    </row>
    <row r="2732" spans="1:13" ht="35.1" customHeight="1" x14ac:dyDescent="0.2">
      <c r="A2732" s="187"/>
      <c r="B2732" s="188"/>
      <c r="C2732" s="189" t="str">
        <f t="shared" si="62"/>
        <v/>
      </c>
      <c r="D2732" s="190"/>
      <c r="E2732" s="191" t="str">
        <f>IF(Table2[[#This Row],[Tên hàng hóa]]&lt;&gt;0,VLOOKUP(Table2[[#This Row],[Tên hàng hóa]],Table1[[Tên hàng hóa]:[Quy cách]],2,0),"")</f>
        <v/>
      </c>
      <c r="F2732" s="191" t="str">
        <f>IF(Table2[[#This Row],[Tên hàng hóa]]&lt;&gt;0,VLOOKUP(Table2[[#This Row],[Tên hàng hóa]],Table1[[Tên hàng hóa]:[ĐVT]],3,0),"")</f>
        <v/>
      </c>
      <c r="G2732" s="192"/>
      <c r="H2732" s="192"/>
      <c r="I2732" s="193" t="str">
        <f>IF(Table2[[#This Row],[Số lượng]]&lt;&gt;0,Table2[[#This Row],[Số lượng]]*Table2[[#This Row],[Đơn giá mua]],"")</f>
        <v/>
      </c>
      <c r="J2732" s="193" t="str">
        <f ca="1">IF(AND(Table2[[#This Row],[Tên hàng hóa]]&lt;&gt;0,D2733=""),SUM(OFFSET(Table2[[#This Row],[Thành tiền]],0,0,-COUNTIF(Table2[Số HĐ],Table2[[#This Row],[Số HĐ]]))),"")</f>
        <v/>
      </c>
      <c r="K2732" s="192"/>
      <c r="L27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32" s="194"/>
    </row>
    <row r="2733" spans="1:13" ht="35.1" customHeight="1" x14ac:dyDescent="0.2">
      <c r="A2733" s="187"/>
      <c r="B2733" s="188"/>
      <c r="C2733" s="189" t="str">
        <f t="shared" si="62"/>
        <v/>
      </c>
      <c r="D2733" s="190"/>
      <c r="E2733" s="191" t="str">
        <f>IF(Table2[[#This Row],[Tên hàng hóa]]&lt;&gt;0,VLOOKUP(Table2[[#This Row],[Tên hàng hóa]],Table1[[Tên hàng hóa]:[Quy cách]],2,0),"")</f>
        <v/>
      </c>
      <c r="F2733" s="191" t="str">
        <f>IF(Table2[[#This Row],[Tên hàng hóa]]&lt;&gt;0,VLOOKUP(Table2[[#This Row],[Tên hàng hóa]],Table1[[Tên hàng hóa]:[ĐVT]],3,0),"")</f>
        <v/>
      </c>
      <c r="G2733" s="192"/>
      <c r="H2733" s="192"/>
      <c r="I2733" s="193" t="str">
        <f>IF(Table2[[#This Row],[Số lượng]]&lt;&gt;0,Table2[[#This Row],[Số lượng]]*Table2[[#This Row],[Đơn giá mua]],"")</f>
        <v/>
      </c>
      <c r="J2733" s="193" t="str">
        <f ca="1">IF(AND(Table2[[#This Row],[Tên hàng hóa]]&lt;&gt;0,D2734=""),SUM(OFFSET(Table2[[#This Row],[Thành tiền]],0,0,-COUNTIF(Table2[Số HĐ],Table2[[#This Row],[Số HĐ]]))),"")</f>
        <v/>
      </c>
      <c r="K2733" s="192"/>
      <c r="L273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33" s="194"/>
    </row>
    <row r="2734" spans="1:13" ht="35.1" customHeight="1" x14ac:dyDescent="0.2">
      <c r="A2734" s="187"/>
      <c r="B2734" s="188"/>
      <c r="C2734" s="189" t="str">
        <f t="shared" si="62"/>
        <v/>
      </c>
      <c r="D2734" s="190"/>
      <c r="E2734" s="191" t="str">
        <f>IF(Table2[[#This Row],[Tên hàng hóa]]&lt;&gt;0,VLOOKUP(Table2[[#This Row],[Tên hàng hóa]],Table1[[Tên hàng hóa]:[Quy cách]],2,0),"")</f>
        <v/>
      </c>
      <c r="F2734" s="191" t="str">
        <f>IF(Table2[[#This Row],[Tên hàng hóa]]&lt;&gt;0,VLOOKUP(Table2[[#This Row],[Tên hàng hóa]],Table1[[Tên hàng hóa]:[ĐVT]],3,0),"")</f>
        <v/>
      </c>
      <c r="G2734" s="192"/>
      <c r="H2734" s="192"/>
      <c r="I2734" s="193" t="str">
        <f>IF(Table2[[#This Row],[Số lượng]]&lt;&gt;0,Table2[[#This Row],[Số lượng]]*Table2[[#This Row],[Đơn giá mua]],"")</f>
        <v/>
      </c>
      <c r="J2734" s="193" t="str">
        <f ca="1">IF(AND(Table2[[#This Row],[Tên hàng hóa]]&lt;&gt;0,D2735=""),SUM(OFFSET(Table2[[#This Row],[Thành tiền]],0,0,-COUNTIF(Table2[Số HĐ],Table2[[#This Row],[Số HĐ]]))),"")</f>
        <v/>
      </c>
      <c r="K2734" s="192"/>
      <c r="L27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34" s="194"/>
    </row>
    <row r="2735" spans="1:13" ht="35.1" customHeight="1" x14ac:dyDescent="0.2">
      <c r="A2735" s="187"/>
      <c r="B2735" s="188"/>
      <c r="C2735" s="189" t="str">
        <f t="shared" si="62"/>
        <v/>
      </c>
      <c r="D2735" s="190"/>
      <c r="E2735" s="191" t="str">
        <f>IF(Table2[[#This Row],[Tên hàng hóa]]&lt;&gt;0,VLOOKUP(Table2[[#This Row],[Tên hàng hóa]],Table1[[Tên hàng hóa]:[Quy cách]],2,0),"")</f>
        <v/>
      </c>
      <c r="F2735" s="191" t="str">
        <f>IF(Table2[[#This Row],[Tên hàng hóa]]&lt;&gt;0,VLOOKUP(Table2[[#This Row],[Tên hàng hóa]],Table1[[Tên hàng hóa]:[ĐVT]],3,0),"")</f>
        <v/>
      </c>
      <c r="G2735" s="192"/>
      <c r="H2735" s="192"/>
      <c r="I2735" s="193" t="str">
        <f>IF(Table2[[#This Row],[Số lượng]]&lt;&gt;0,Table2[[#This Row],[Số lượng]]*Table2[[#This Row],[Đơn giá mua]],"")</f>
        <v/>
      </c>
      <c r="J2735" s="193" t="str">
        <f ca="1">IF(AND(Table2[[#This Row],[Tên hàng hóa]]&lt;&gt;0,D2736=""),SUM(OFFSET(Table2[[#This Row],[Thành tiền]],0,0,-COUNTIF(Table2[Số HĐ],Table2[[#This Row],[Số HĐ]]))),"")</f>
        <v/>
      </c>
      <c r="K2735" s="192"/>
      <c r="L273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35" s="194"/>
    </row>
    <row r="2736" spans="1:13" ht="35.1" customHeight="1" x14ac:dyDescent="0.2">
      <c r="A2736" s="187"/>
      <c r="B2736" s="188"/>
      <c r="C2736" s="189" t="str">
        <f t="shared" si="62"/>
        <v/>
      </c>
      <c r="D2736" s="190"/>
      <c r="E2736" s="191" t="str">
        <f>IF(Table2[[#This Row],[Tên hàng hóa]]&lt;&gt;0,VLOOKUP(Table2[[#This Row],[Tên hàng hóa]],Table1[[Tên hàng hóa]:[Quy cách]],2,0),"")</f>
        <v/>
      </c>
      <c r="F2736" s="191" t="str">
        <f>IF(Table2[[#This Row],[Tên hàng hóa]]&lt;&gt;0,VLOOKUP(Table2[[#This Row],[Tên hàng hóa]],Table1[[Tên hàng hóa]:[ĐVT]],3,0),"")</f>
        <v/>
      </c>
      <c r="G2736" s="192"/>
      <c r="H2736" s="192"/>
      <c r="I2736" s="193" t="str">
        <f>IF(Table2[[#This Row],[Số lượng]]&lt;&gt;0,Table2[[#This Row],[Số lượng]]*Table2[[#This Row],[Đơn giá mua]],"")</f>
        <v/>
      </c>
      <c r="J2736" s="193" t="str">
        <f ca="1">IF(AND(Table2[[#This Row],[Tên hàng hóa]]&lt;&gt;0,D2737=""),SUM(OFFSET(Table2[[#This Row],[Thành tiền]],0,0,-COUNTIF(Table2[Số HĐ],Table2[[#This Row],[Số HĐ]]))),"")</f>
        <v/>
      </c>
      <c r="K2736" s="192"/>
      <c r="L27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36" s="194"/>
    </row>
    <row r="2737" spans="1:13" ht="35.1" customHeight="1" x14ac:dyDescent="0.2">
      <c r="A2737" s="187"/>
      <c r="B2737" s="188"/>
      <c r="C2737" s="189" t="str">
        <f t="shared" si="62"/>
        <v/>
      </c>
      <c r="D2737" s="190"/>
      <c r="E2737" s="191" t="str">
        <f>IF(Table2[[#This Row],[Tên hàng hóa]]&lt;&gt;0,VLOOKUP(Table2[[#This Row],[Tên hàng hóa]],Table1[[Tên hàng hóa]:[Quy cách]],2,0),"")</f>
        <v/>
      </c>
      <c r="F2737" s="191" t="str">
        <f>IF(Table2[[#This Row],[Tên hàng hóa]]&lt;&gt;0,VLOOKUP(Table2[[#This Row],[Tên hàng hóa]],Table1[[Tên hàng hóa]:[ĐVT]],3,0),"")</f>
        <v/>
      </c>
      <c r="G2737" s="192"/>
      <c r="H2737" s="192"/>
      <c r="I2737" s="193" t="str">
        <f>IF(Table2[[#This Row],[Số lượng]]&lt;&gt;0,Table2[[#This Row],[Số lượng]]*Table2[[#This Row],[Đơn giá mua]],"")</f>
        <v/>
      </c>
      <c r="J2737" s="193" t="str">
        <f ca="1">IF(AND(Table2[[#This Row],[Tên hàng hóa]]&lt;&gt;0,D2738=""),SUM(OFFSET(Table2[[#This Row],[Thành tiền]],0,0,-COUNTIF(Table2[Số HĐ],Table2[[#This Row],[Số HĐ]]))),"")</f>
        <v/>
      </c>
      <c r="K2737" s="192"/>
      <c r="L273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37" s="194"/>
    </row>
    <row r="2738" spans="1:13" ht="35.1" customHeight="1" x14ac:dyDescent="0.2">
      <c r="A2738" s="187"/>
      <c r="B2738" s="188"/>
      <c r="C2738" s="189" t="str">
        <f t="shared" si="62"/>
        <v/>
      </c>
      <c r="D2738" s="190"/>
      <c r="E2738" s="191" t="str">
        <f>IF(Table2[[#This Row],[Tên hàng hóa]]&lt;&gt;0,VLOOKUP(Table2[[#This Row],[Tên hàng hóa]],Table1[[Tên hàng hóa]:[Quy cách]],2,0),"")</f>
        <v/>
      </c>
      <c r="F2738" s="191" t="str">
        <f>IF(Table2[[#This Row],[Tên hàng hóa]]&lt;&gt;0,VLOOKUP(Table2[[#This Row],[Tên hàng hóa]],Table1[[Tên hàng hóa]:[ĐVT]],3,0),"")</f>
        <v/>
      </c>
      <c r="G2738" s="192"/>
      <c r="H2738" s="192"/>
      <c r="I2738" s="193" t="str">
        <f>IF(Table2[[#This Row],[Số lượng]]&lt;&gt;0,Table2[[#This Row],[Số lượng]]*Table2[[#This Row],[Đơn giá mua]],"")</f>
        <v/>
      </c>
      <c r="J2738" s="193" t="str">
        <f ca="1">IF(AND(Table2[[#This Row],[Tên hàng hóa]]&lt;&gt;0,D2739=""),SUM(OFFSET(Table2[[#This Row],[Thành tiền]],0,0,-COUNTIF(Table2[Số HĐ],Table2[[#This Row],[Số HĐ]]))),"")</f>
        <v/>
      </c>
      <c r="K2738" s="192"/>
      <c r="L27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38" s="194"/>
    </row>
    <row r="2739" spans="1:13" ht="35.1" customHeight="1" x14ac:dyDescent="0.2">
      <c r="A2739" s="187"/>
      <c r="B2739" s="188"/>
      <c r="C2739" s="189" t="str">
        <f t="shared" si="62"/>
        <v/>
      </c>
      <c r="D2739" s="190"/>
      <c r="E2739" s="191" t="str">
        <f>IF(Table2[[#This Row],[Tên hàng hóa]]&lt;&gt;0,VLOOKUP(Table2[[#This Row],[Tên hàng hóa]],Table1[[Tên hàng hóa]:[Quy cách]],2,0),"")</f>
        <v/>
      </c>
      <c r="F2739" s="191" t="str">
        <f>IF(Table2[[#This Row],[Tên hàng hóa]]&lt;&gt;0,VLOOKUP(Table2[[#This Row],[Tên hàng hóa]],Table1[[Tên hàng hóa]:[ĐVT]],3,0),"")</f>
        <v/>
      </c>
      <c r="G2739" s="192"/>
      <c r="H2739" s="192"/>
      <c r="I2739" s="193" t="str">
        <f>IF(Table2[[#This Row],[Số lượng]]&lt;&gt;0,Table2[[#This Row],[Số lượng]]*Table2[[#This Row],[Đơn giá mua]],"")</f>
        <v/>
      </c>
      <c r="J2739" s="193" t="str">
        <f ca="1">IF(AND(Table2[[#This Row],[Tên hàng hóa]]&lt;&gt;0,D2740=""),SUM(OFFSET(Table2[[#This Row],[Thành tiền]],0,0,-COUNTIF(Table2[Số HĐ],Table2[[#This Row],[Số HĐ]]))),"")</f>
        <v/>
      </c>
      <c r="K2739" s="192"/>
      <c r="L27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39" s="194"/>
    </row>
    <row r="2740" spans="1:13" ht="35.1" customHeight="1" x14ac:dyDescent="0.2">
      <c r="A2740" s="187"/>
      <c r="B2740" s="188"/>
      <c r="C2740" s="189" t="str">
        <f t="shared" si="62"/>
        <v/>
      </c>
      <c r="D2740" s="190"/>
      <c r="E2740" s="191" t="str">
        <f>IF(Table2[[#This Row],[Tên hàng hóa]]&lt;&gt;0,VLOOKUP(Table2[[#This Row],[Tên hàng hóa]],Table1[[Tên hàng hóa]:[Quy cách]],2,0),"")</f>
        <v/>
      </c>
      <c r="F2740" s="191" t="str">
        <f>IF(Table2[[#This Row],[Tên hàng hóa]]&lt;&gt;0,VLOOKUP(Table2[[#This Row],[Tên hàng hóa]],Table1[[Tên hàng hóa]:[ĐVT]],3,0),"")</f>
        <v/>
      </c>
      <c r="G2740" s="192"/>
      <c r="H2740" s="192"/>
      <c r="I2740" s="193" t="str">
        <f>IF(Table2[[#This Row],[Số lượng]]&lt;&gt;0,Table2[[#This Row],[Số lượng]]*Table2[[#This Row],[Đơn giá mua]],"")</f>
        <v/>
      </c>
      <c r="J2740" s="193" t="str">
        <f ca="1">IF(AND(Table2[[#This Row],[Tên hàng hóa]]&lt;&gt;0,D2741=""),SUM(OFFSET(Table2[[#This Row],[Thành tiền]],0,0,-COUNTIF(Table2[Số HĐ],Table2[[#This Row],[Số HĐ]]))),"")</f>
        <v/>
      </c>
      <c r="K2740" s="192"/>
      <c r="L27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40" s="194"/>
    </row>
    <row r="2741" spans="1:13" ht="35.1" customHeight="1" x14ac:dyDescent="0.2">
      <c r="A2741" s="187"/>
      <c r="B2741" s="188"/>
      <c r="C2741" s="189" t="str">
        <f t="shared" si="62"/>
        <v/>
      </c>
      <c r="D2741" s="190"/>
      <c r="E2741" s="191" t="str">
        <f>IF(Table2[[#This Row],[Tên hàng hóa]]&lt;&gt;0,VLOOKUP(Table2[[#This Row],[Tên hàng hóa]],Table1[[Tên hàng hóa]:[Quy cách]],2,0),"")</f>
        <v/>
      </c>
      <c r="F2741" s="191" t="str">
        <f>IF(Table2[[#This Row],[Tên hàng hóa]]&lt;&gt;0,VLOOKUP(Table2[[#This Row],[Tên hàng hóa]],Table1[[Tên hàng hóa]:[ĐVT]],3,0),"")</f>
        <v/>
      </c>
      <c r="G2741" s="192"/>
      <c r="H2741" s="192"/>
      <c r="I2741" s="193" t="str">
        <f>IF(Table2[[#This Row],[Số lượng]]&lt;&gt;0,Table2[[#This Row],[Số lượng]]*Table2[[#This Row],[Đơn giá mua]],"")</f>
        <v/>
      </c>
      <c r="J2741" s="193" t="str">
        <f ca="1">IF(AND(Table2[[#This Row],[Tên hàng hóa]]&lt;&gt;0,D2742=""),SUM(OFFSET(Table2[[#This Row],[Thành tiền]],0,0,-COUNTIF(Table2[Số HĐ],Table2[[#This Row],[Số HĐ]]))),"")</f>
        <v/>
      </c>
      <c r="K2741" s="192"/>
      <c r="L27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41" s="194"/>
    </row>
    <row r="2742" spans="1:13" ht="35.1" customHeight="1" x14ac:dyDescent="0.2">
      <c r="A2742" s="187"/>
      <c r="B2742" s="188"/>
      <c r="C2742" s="189" t="str">
        <f t="shared" si="62"/>
        <v/>
      </c>
      <c r="D2742" s="190"/>
      <c r="E2742" s="191" t="str">
        <f>IF(Table2[[#This Row],[Tên hàng hóa]]&lt;&gt;0,VLOOKUP(Table2[[#This Row],[Tên hàng hóa]],Table1[[Tên hàng hóa]:[Quy cách]],2,0),"")</f>
        <v/>
      </c>
      <c r="F2742" s="191" t="str">
        <f>IF(Table2[[#This Row],[Tên hàng hóa]]&lt;&gt;0,VLOOKUP(Table2[[#This Row],[Tên hàng hóa]],Table1[[Tên hàng hóa]:[ĐVT]],3,0),"")</f>
        <v/>
      </c>
      <c r="G2742" s="192"/>
      <c r="H2742" s="192"/>
      <c r="I2742" s="193" t="str">
        <f>IF(Table2[[#This Row],[Số lượng]]&lt;&gt;0,Table2[[#This Row],[Số lượng]]*Table2[[#This Row],[Đơn giá mua]],"")</f>
        <v/>
      </c>
      <c r="J2742" s="193" t="str">
        <f ca="1">IF(AND(Table2[[#This Row],[Tên hàng hóa]]&lt;&gt;0,D2743=""),SUM(OFFSET(Table2[[#This Row],[Thành tiền]],0,0,-COUNTIF(Table2[Số HĐ],Table2[[#This Row],[Số HĐ]]))),"")</f>
        <v/>
      </c>
      <c r="K2742" s="192"/>
      <c r="L27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42" s="194"/>
    </row>
    <row r="2743" spans="1:13" ht="35.1" customHeight="1" x14ac:dyDescent="0.2">
      <c r="A2743" s="187"/>
      <c r="B2743" s="188"/>
      <c r="C2743" s="189" t="str">
        <f>IF(AND(D2743&lt;&gt;0,D2744=""),C2174,"")</f>
        <v/>
      </c>
      <c r="D2743" s="190"/>
      <c r="E2743" s="191" t="str">
        <f>IF(Table2[[#This Row],[Tên hàng hóa]]&lt;&gt;0,VLOOKUP(Table2[[#This Row],[Tên hàng hóa]],Table1[[Tên hàng hóa]:[Quy cách]],2,0),"")</f>
        <v/>
      </c>
      <c r="F2743" s="191" t="str">
        <f>IF(Table2[[#This Row],[Tên hàng hóa]]&lt;&gt;0,VLOOKUP(Table2[[#This Row],[Tên hàng hóa]],Table1[[Tên hàng hóa]:[ĐVT]],3,0),"")</f>
        <v/>
      </c>
      <c r="G2743" s="192"/>
      <c r="H2743" s="192"/>
      <c r="I2743" s="193" t="str">
        <f>IF(Table2[[#This Row],[Số lượng]]&lt;&gt;0,Table2[[#This Row],[Số lượng]]*Table2[[#This Row],[Đơn giá mua]],"")</f>
        <v/>
      </c>
      <c r="J2743" s="193" t="str">
        <f ca="1">IF(AND(Table2[[#This Row],[Tên hàng hóa]]&lt;&gt;0,D2744=""),SUM(OFFSET(Table2[[#This Row],[Thành tiền]],0,0,-COUNTIF(Table2[Số HĐ],Table2[[#This Row],[Số HĐ]]))),"")</f>
        <v/>
      </c>
      <c r="K2743" s="192"/>
      <c r="L274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43" s="194"/>
    </row>
    <row r="2744" spans="1:13" ht="35.1" customHeight="1" x14ac:dyDescent="0.2">
      <c r="A2744" s="187"/>
      <c r="B2744" s="188"/>
      <c r="C2744" s="189" t="str">
        <f>IF(AND(D2744&lt;&gt;0,D2746=""),C2743,"")</f>
        <v/>
      </c>
      <c r="D2744" s="190"/>
      <c r="E2744" s="191" t="str">
        <f>IF(Table2[[#This Row],[Tên hàng hóa]]&lt;&gt;0,VLOOKUP(Table2[[#This Row],[Tên hàng hóa]],Table1[[Tên hàng hóa]:[Quy cách]],2,0),"")</f>
        <v/>
      </c>
      <c r="F2744" s="191" t="str">
        <f>IF(Table2[[#This Row],[Tên hàng hóa]]&lt;&gt;0,VLOOKUP(Table2[[#This Row],[Tên hàng hóa]],Table1[[Tên hàng hóa]:[ĐVT]],3,0),"")</f>
        <v/>
      </c>
      <c r="G2744" s="192"/>
      <c r="H2744" s="192"/>
      <c r="I2744" s="193" t="str">
        <f>IF(Table2[[#This Row],[Số lượng]]&lt;&gt;0,Table2[[#This Row],[Số lượng]]*Table2[[#This Row],[Đơn giá mua]],"")</f>
        <v/>
      </c>
      <c r="J2744" s="193" t="str">
        <f ca="1">IF(AND(Table2[[#This Row],[Tên hàng hóa]]&lt;&gt;0,D2746=""),SUM(OFFSET(Table2[[#This Row],[Thành tiền]],0,0,-COUNTIF(Table2[Số HĐ],Table2[[#This Row],[Số HĐ]]))),"")</f>
        <v/>
      </c>
      <c r="K2744" s="192"/>
      <c r="L27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44" s="194"/>
    </row>
    <row r="2745" spans="1:13" ht="35.1" customHeight="1" x14ac:dyDescent="0.2">
      <c r="A2745" s="187"/>
      <c r="B2745" s="188"/>
      <c r="C2745" s="189" t="str">
        <f>IF(AND(D2745&lt;&gt;0,D2746=""),C2744,"")</f>
        <v/>
      </c>
      <c r="D2745" s="190"/>
      <c r="E2745" s="191" t="str">
        <f>IF(Table2[[#This Row],[Tên hàng hóa]]&lt;&gt;0,VLOOKUP(Table2[[#This Row],[Tên hàng hóa]],Table1[[Tên hàng hóa]:[Quy cách]],2,0),"")</f>
        <v/>
      </c>
      <c r="F2745" s="191" t="str">
        <f>IF(Table2[[#This Row],[Tên hàng hóa]]&lt;&gt;0,VLOOKUP(Table2[[#This Row],[Tên hàng hóa]],Table1[[Tên hàng hóa]:[ĐVT]],3,0),"")</f>
        <v/>
      </c>
      <c r="G2745" s="192"/>
      <c r="H2745" s="192"/>
      <c r="I2745" s="193" t="str">
        <f>IF(Table2[[#This Row],[Số lượng]]&lt;&gt;0,Table2[[#This Row],[Số lượng]]*Table2[[#This Row],[Đơn giá mua]],"")</f>
        <v/>
      </c>
      <c r="J2745" s="193" t="str">
        <f ca="1">IF(AND(Table2[[#This Row],[Tên hàng hóa]]&lt;&gt;0,D2746=""),SUM(OFFSET(Table2[[#This Row],[Thành tiền]],0,0,-COUNTIF(Table2[Số HĐ],Table2[[#This Row],[Số HĐ]]))),"")</f>
        <v/>
      </c>
      <c r="K2745" s="192"/>
      <c r="L274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45" s="194"/>
    </row>
    <row r="2746" spans="1:13" ht="35.1" customHeight="1" x14ac:dyDescent="0.2">
      <c r="A2746" s="187"/>
      <c r="B2746" s="188"/>
      <c r="C2746" s="189" t="str">
        <f>IF(AND(D2746&lt;&gt;0,D2747=""),C2744,"")</f>
        <v/>
      </c>
      <c r="D2746" s="190"/>
      <c r="E2746" s="191" t="str">
        <f>IF(Table2[[#This Row],[Tên hàng hóa]]&lt;&gt;0,VLOOKUP(Table2[[#This Row],[Tên hàng hóa]],Table1[[Tên hàng hóa]:[Quy cách]],2,0),"")</f>
        <v/>
      </c>
      <c r="F2746" s="191" t="str">
        <f>IF(Table2[[#This Row],[Tên hàng hóa]]&lt;&gt;0,VLOOKUP(Table2[[#This Row],[Tên hàng hóa]],Table1[[Tên hàng hóa]:[ĐVT]],3,0),"")</f>
        <v/>
      </c>
      <c r="G2746" s="192"/>
      <c r="H2746" s="192"/>
      <c r="I2746" s="193" t="str">
        <f>IF(Table2[[#This Row],[Số lượng]]&lt;&gt;0,Table2[[#This Row],[Số lượng]]*Table2[[#This Row],[Đơn giá mua]],"")</f>
        <v/>
      </c>
      <c r="J2746" s="193" t="str">
        <f ca="1">IF(AND(Table2[[#This Row],[Tên hàng hóa]]&lt;&gt;0,D2747=""),SUM(OFFSET(Table2[[#This Row],[Thành tiền]],0,0,-COUNTIF(Table2[Số HĐ],Table2[[#This Row],[Số HĐ]]))),"")</f>
        <v/>
      </c>
      <c r="K2746" s="192"/>
      <c r="L27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46" s="194"/>
    </row>
    <row r="2747" spans="1:13" ht="35.1" customHeight="1" x14ac:dyDescent="0.2">
      <c r="A2747" s="187"/>
      <c r="B2747" s="188"/>
      <c r="C2747" s="189" t="str">
        <f t="shared" si="47"/>
        <v/>
      </c>
      <c r="D2747" s="190"/>
      <c r="E2747" s="191" t="str">
        <f>IF(Table2[[#This Row],[Tên hàng hóa]]&lt;&gt;0,VLOOKUP(Table2[[#This Row],[Tên hàng hóa]],Table1[[Tên hàng hóa]:[Quy cách]],2,0),"")</f>
        <v/>
      </c>
      <c r="F2747" s="191" t="str">
        <f>IF(Table2[[#This Row],[Tên hàng hóa]]&lt;&gt;0,VLOOKUP(Table2[[#This Row],[Tên hàng hóa]],Table1[[Tên hàng hóa]:[ĐVT]],3,0),"")</f>
        <v/>
      </c>
      <c r="G2747" s="192"/>
      <c r="H2747" s="192"/>
      <c r="I2747" s="193" t="str">
        <f>IF(Table2[[#This Row],[Số lượng]]&lt;&gt;0,Table2[[#This Row],[Số lượng]]*Table2[[#This Row],[Đơn giá mua]],"")</f>
        <v/>
      </c>
      <c r="J2747" s="193" t="str">
        <f ca="1">IF(AND(Table2[[#This Row],[Tên hàng hóa]]&lt;&gt;0,D2748=""),SUM(OFFSET(Table2[[#This Row],[Thành tiền]],0,0,-COUNTIF(Table2[Số HĐ],Table2[[#This Row],[Số HĐ]]))),"")</f>
        <v/>
      </c>
      <c r="K2747" s="192"/>
      <c r="L27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47" s="194"/>
    </row>
    <row r="2748" spans="1:13" ht="35.1" customHeight="1" x14ac:dyDescent="0.2">
      <c r="A2748" s="187"/>
      <c r="B2748" s="188"/>
      <c r="C2748" s="189" t="str">
        <f t="shared" si="47"/>
        <v/>
      </c>
      <c r="D2748" s="190"/>
      <c r="E2748" s="191" t="str">
        <f>IF(Table2[[#This Row],[Tên hàng hóa]]&lt;&gt;0,VLOOKUP(Table2[[#This Row],[Tên hàng hóa]],Table1[[Tên hàng hóa]:[Quy cách]],2,0),"")</f>
        <v/>
      </c>
      <c r="F2748" s="191" t="str">
        <f>IF(Table2[[#This Row],[Tên hàng hóa]]&lt;&gt;0,VLOOKUP(Table2[[#This Row],[Tên hàng hóa]],Table1[[Tên hàng hóa]:[ĐVT]],3,0),"")</f>
        <v/>
      </c>
      <c r="G2748" s="192"/>
      <c r="H2748" s="192"/>
      <c r="I2748" s="193" t="str">
        <f>IF(Table2[[#This Row],[Số lượng]]&lt;&gt;0,Table2[[#This Row],[Số lượng]]*Table2[[#This Row],[Đơn giá mua]],"")</f>
        <v/>
      </c>
      <c r="J2748" s="193" t="str">
        <f ca="1">IF(AND(Table2[[#This Row],[Tên hàng hóa]]&lt;&gt;0,D2749=""),SUM(OFFSET(Table2[[#This Row],[Thành tiền]],0,0,-COUNTIF(Table2[Số HĐ],Table2[[#This Row],[Số HĐ]]))),"")</f>
        <v/>
      </c>
      <c r="K2748" s="192"/>
      <c r="L274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48" s="194"/>
    </row>
    <row r="2749" spans="1:13" ht="35.1" customHeight="1" x14ac:dyDescent="0.2">
      <c r="A2749" s="187"/>
      <c r="B2749" s="188"/>
      <c r="C2749" s="189" t="str">
        <f t="shared" si="47"/>
        <v/>
      </c>
      <c r="D2749" s="190"/>
      <c r="E2749" s="191" t="str">
        <f>IF(Table2[[#This Row],[Tên hàng hóa]]&lt;&gt;0,VLOOKUP(Table2[[#This Row],[Tên hàng hóa]],Table1[[Tên hàng hóa]:[Quy cách]],2,0),"")</f>
        <v/>
      </c>
      <c r="F2749" s="191" t="str">
        <f>IF(Table2[[#This Row],[Tên hàng hóa]]&lt;&gt;0,VLOOKUP(Table2[[#This Row],[Tên hàng hóa]],Table1[[Tên hàng hóa]:[ĐVT]],3,0),"")</f>
        <v/>
      </c>
      <c r="G2749" s="192"/>
      <c r="H2749" s="192"/>
      <c r="I2749" s="193" t="str">
        <f>IF(Table2[[#This Row],[Số lượng]]&lt;&gt;0,Table2[[#This Row],[Số lượng]]*Table2[[#This Row],[Đơn giá mua]],"")</f>
        <v/>
      </c>
      <c r="J2749" s="193" t="str">
        <f ca="1">IF(AND(Table2[[#This Row],[Tên hàng hóa]]&lt;&gt;0,D2750=""),SUM(OFFSET(Table2[[#This Row],[Thành tiền]],0,0,-COUNTIF(Table2[Số HĐ],Table2[[#This Row],[Số HĐ]]))),"")</f>
        <v/>
      </c>
      <c r="K2749" s="192"/>
      <c r="L27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49" s="194"/>
    </row>
    <row r="2750" spans="1:13" ht="35.1" customHeight="1" x14ac:dyDescent="0.2">
      <c r="A2750" s="187"/>
      <c r="B2750" s="188"/>
      <c r="C2750" s="189" t="str">
        <f>IF(AND(D2750&lt;&gt;0,D2751=""),C1831,"")</f>
        <v/>
      </c>
      <c r="D2750" s="190"/>
      <c r="E2750" s="191" t="str">
        <f>IF(Table2[[#This Row],[Tên hàng hóa]]&lt;&gt;0,VLOOKUP(Table2[[#This Row],[Tên hàng hóa]],Table1[[Tên hàng hóa]:[Quy cách]],2,0),"")</f>
        <v/>
      </c>
      <c r="F2750" s="191" t="str">
        <f>IF(Table2[[#This Row],[Tên hàng hóa]]&lt;&gt;0,VLOOKUP(Table2[[#This Row],[Tên hàng hóa]],Table1[[Tên hàng hóa]:[ĐVT]],3,0),"")</f>
        <v/>
      </c>
      <c r="G2750" s="192"/>
      <c r="H2750" s="192"/>
      <c r="I2750" s="193" t="str">
        <f>IF(Table2[[#This Row],[Số lượng]]&lt;&gt;0,Table2[[#This Row],[Số lượng]]*Table2[[#This Row],[Đơn giá mua]],"")</f>
        <v/>
      </c>
      <c r="J2750" s="193" t="str">
        <f ca="1">IF(AND(Table2[[#This Row],[Tên hàng hóa]]&lt;&gt;0,D2751=""),SUM(OFFSET(Table2[[#This Row],[Thành tiền]],0,0,-COUNTIF(Table2[Số HĐ],Table2[[#This Row],[Số HĐ]]))),"")</f>
        <v/>
      </c>
      <c r="K2750" s="192"/>
      <c r="L27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50" s="194"/>
    </row>
    <row r="2751" spans="1:13" ht="35.1" customHeight="1" x14ac:dyDescent="0.2">
      <c r="A2751" s="187"/>
      <c r="B2751" s="188"/>
      <c r="C2751" s="189" t="str">
        <f t="shared" ref="C2751:C2781" si="63">IF(AND(D2751&lt;&gt;0,D2752=""),C2750,"")</f>
        <v/>
      </c>
      <c r="D2751" s="190"/>
      <c r="E2751" s="191" t="str">
        <f>IF(Table2[[#This Row],[Tên hàng hóa]]&lt;&gt;0,VLOOKUP(Table2[[#This Row],[Tên hàng hóa]],Table1[[Tên hàng hóa]:[Quy cách]],2,0),"")</f>
        <v/>
      </c>
      <c r="F2751" s="191" t="str">
        <f>IF(Table2[[#This Row],[Tên hàng hóa]]&lt;&gt;0,VLOOKUP(Table2[[#This Row],[Tên hàng hóa]],Table1[[Tên hàng hóa]:[ĐVT]],3,0),"")</f>
        <v/>
      </c>
      <c r="G2751" s="192"/>
      <c r="H2751" s="192"/>
      <c r="I2751" s="193" t="str">
        <f>IF(Table2[[#This Row],[Số lượng]]&lt;&gt;0,Table2[[#This Row],[Số lượng]]*Table2[[#This Row],[Đơn giá mua]],"")</f>
        <v/>
      </c>
      <c r="J2751" s="193" t="str">
        <f ca="1">IF(AND(Table2[[#This Row],[Tên hàng hóa]]&lt;&gt;0,D2752=""),SUM(OFFSET(Table2[[#This Row],[Thành tiền]],0,0,-COUNTIF(Table2[Số HĐ],Table2[[#This Row],[Số HĐ]]))),"")</f>
        <v/>
      </c>
      <c r="K2751" s="192"/>
      <c r="L27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51" s="194"/>
    </row>
    <row r="2752" spans="1:13" ht="35.1" customHeight="1" x14ac:dyDescent="0.2">
      <c r="A2752" s="187"/>
      <c r="B2752" s="188"/>
      <c r="C2752" s="189" t="str">
        <f t="shared" si="63"/>
        <v/>
      </c>
      <c r="D2752" s="190"/>
      <c r="E2752" s="191" t="str">
        <f>IF(Table2[[#This Row],[Tên hàng hóa]]&lt;&gt;0,VLOOKUP(Table2[[#This Row],[Tên hàng hóa]],Table1[[Tên hàng hóa]:[Quy cách]],2,0),"")</f>
        <v/>
      </c>
      <c r="F2752" s="191" t="str">
        <f>IF(Table2[[#This Row],[Tên hàng hóa]]&lt;&gt;0,VLOOKUP(Table2[[#This Row],[Tên hàng hóa]],Table1[[Tên hàng hóa]:[ĐVT]],3,0),"")</f>
        <v/>
      </c>
      <c r="G2752" s="192"/>
      <c r="H2752" s="192"/>
      <c r="I2752" s="193" t="str">
        <f>IF(Table2[[#This Row],[Số lượng]]&lt;&gt;0,Table2[[#This Row],[Số lượng]]*Table2[[#This Row],[Đơn giá mua]],"")</f>
        <v/>
      </c>
      <c r="J2752" s="193" t="str">
        <f ca="1">IF(AND(Table2[[#This Row],[Tên hàng hóa]]&lt;&gt;0,D2753=""),SUM(OFFSET(Table2[[#This Row],[Thành tiền]],0,0,-COUNTIF(Table2[Số HĐ],Table2[[#This Row],[Số HĐ]]))),"")</f>
        <v/>
      </c>
      <c r="K2752" s="192"/>
      <c r="L27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52" s="194"/>
    </row>
    <row r="2753" spans="1:13" ht="35.1" customHeight="1" x14ac:dyDescent="0.2">
      <c r="A2753" s="187"/>
      <c r="B2753" s="188"/>
      <c r="C2753" s="189" t="str">
        <f t="shared" si="63"/>
        <v/>
      </c>
      <c r="D2753" s="190"/>
      <c r="E2753" s="191" t="str">
        <f>IF(Table2[[#This Row],[Tên hàng hóa]]&lt;&gt;0,VLOOKUP(Table2[[#This Row],[Tên hàng hóa]],Table1[[Tên hàng hóa]:[Quy cách]],2,0),"")</f>
        <v/>
      </c>
      <c r="F2753" s="191" t="str">
        <f>IF(Table2[[#This Row],[Tên hàng hóa]]&lt;&gt;0,VLOOKUP(Table2[[#This Row],[Tên hàng hóa]],Table1[[Tên hàng hóa]:[ĐVT]],3,0),"")</f>
        <v/>
      </c>
      <c r="G2753" s="192"/>
      <c r="H2753" s="192"/>
      <c r="I2753" s="193" t="str">
        <f>IF(Table2[[#This Row],[Số lượng]]&lt;&gt;0,Table2[[#This Row],[Số lượng]]*Table2[[#This Row],[Đơn giá mua]],"")</f>
        <v/>
      </c>
      <c r="J2753" s="193" t="str">
        <f ca="1">IF(AND(Table2[[#This Row],[Tên hàng hóa]]&lt;&gt;0,D2754=""),SUM(OFFSET(Table2[[#This Row],[Thành tiền]],0,0,-COUNTIF(Table2[Số HĐ],Table2[[#This Row],[Số HĐ]]))),"")</f>
        <v/>
      </c>
      <c r="K2753" s="192"/>
      <c r="L27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53" s="194"/>
    </row>
    <row r="2754" spans="1:13" ht="35.1" customHeight="1" x14ac:dyDescent="0.2">
      <c r="A2754" s="187"/>
      <c r="B2754" s="188"/>
      <c r="C2754" s="189" t="str">
        <f t="shared" si="63"/>
        <v/>
      </c>
      <c r="D2754" s="190"/>
      <c r="E2754" s="191" t="str">
        <f>IF(Table2[[#This Row],[Tên hàng hóa]]&lt;&gt;0,VLOOKUP(Table2[[#This Row],[Tên hàng hóa]],Table1[[Tên hàng hóa]:[Quy cách]],2,0),"")</f>
        <v/>
      </c>
      <c r="F2754" s="191" t="str">
        <f>IF(Table2[[#This Row],[Tên hàng hóa]]&lt;&gt;0,VLOOKUP(Table2[[#This Row],[Tên hàng hóa]],Table1[[Tên hàng hóa]:[ĐVT]],3,0),"")</f>
        <v/>
      </c>
      <c r="G2754" s="192"/>
      <c r="H2754" s="192"/>
      <c r="I2754" s="193" t="str">
        <f>IF(Table2[[#This Row],[Số lượng]]&lt;&gt;0,Table2[[#This Row],[Số lượng]]*Table2[[#This Row],[Đơn giá mua]],"")</f>
        <v/>
      </c>
      <c r="J2754" s="193" t="str">
        <f ca="1">IF(AND(Table2[[#This Row],[Tên hàng hóa]]&lt;&gt;0,D2755=""),SUM(OFFSET(Table2[[#This Row],[Thành tiền]],0,0,-COUNTIF(Table2[Số HĐ],Table2[[#This Row],[Số HĐ]]))),"")</f>
        <v/>
      </c>
      <c r="K2754" s="192"/>
      <c r="L275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54" s="194"/>
    </row>
    <row r="2755" spans="1:13" ht="35.1" customHeight="1" x14ac:dyDescent="0.2">
      <c r="A2755" s="187"/>
      <c r="B2755" s="188"/>
      <c r="C2755" s="189" t="str">
        <f t="shared" si="63"/>
        <v/>
      </c>
      <c r="D2755" s="190"/>
      <c r="E2755" s="191" t="str">
        <f>IF(Table2[[#This Row],[Tên hàng hóa]]&lt;&gt;0,VLOOKUP(Table2[[#This Row],[Tên hàng hóa]],Table1[[Tên hàng hóa]:[Quy cách]],2,0),"")</f>
        <v/>
      </c>
      <c r="F2755" s="191" t="str">
        <f>IF(Table2[[#This Row],[Tên hàng hóa]]&lt;&gt;0,VLOOKUP(Table2[[#This Row],[Tên hàng hóa]],Table1[[Tên hàng hóa]:[ĐVT]],3,0),"")</f>
        <v/>
      </c>
      <c r="G2755" s="192"/>
      <c r="H2755" s="192"/>
      <c r="I2755" s="193" t="str">
        <f>IF(Table2[[#This Row],[Số lượng]]&lt;&gt;0,Table2[[#This Row],[Số lượng]]*Table2[[#This Row],[Đơn giá mua]],"")</f>
        <v/>
      </c>
      <c r="J2755" s="193" t="str">
        <f ca="1">IF(AND(Table2[[#This Row],[Tên hàng hóa]]&lt;&gt;0,D2756=""),SUM(OFFSET(Table2[[#This Row],[Thành tiền]],0,0,-COUNTIF(Table2[Số HĐ],Table2[[#This Row],[Số HĐ]]))),"")</f>
        <v/>
      </c>
      <c r="K2755" s="192"/>
      <c r="L27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55" s="194"/>
    </row>
    <row r="2756" spans="1:13" ht="35.1" customHeight="1" x14ac:dyDescent="0.2">
      <c r="A2756" s="187"/>
      <c r="B2756" s="188"/>
      <c r="C2756" s="189" t="str">
        <f t="shared" si="63"/>
        <v/>
      </c>
      <c r="D2756" s="190"/>
      <c r="E2756" s="191" t="str">
        <f>IF(Table2[[#This Row],[Tên hàng hóa]]&lt;&gt;0,VLOOKUP(Table2[[#This Row],[Tên hàng hóa]],Table1[[Tên hàng hóa]:[Quy cách]],2,0),"")</f>
        <v/>
      </c>
      <c r="F2756" s="191" t="str">
        <f>IF(Table2[[#This Row],[Tên hàng hóa]]&lt;&gt;0,VLOOKUP(Table2[[#This Row],[Tên hàng hóa]],Table1[[Tên hàng hóa]:[ĐVT]],3,0),"")</f>
        <v/>
      </c>
      <c r="G2756" s="192"/>
      <c r="H2756" s="192"/>
      <c r="I2756" s="193" t="str">
        <f>IF(Table2[[#This Row],[Số lượng]]&lt;&gt;0,Table2[[#This Row],[Số lượng]]*Table2[[#This Row],[Đơn giá mua]],"")</f>
        <v/>
      </c>
      <c r="J2756" s="193" t="str">
        <f ca="1">IF(AND(Table2[[#This Row],[Tên hàng hóa]]&lt;&gt;0,D2757=""),SUM(OFFSET(Table2[[#This Row],[Thành tiền]],0,0,-COUNTIF(Table2[Số HĐ],Table2[[#This Row],[Số HĐ]]))),"")</f>
        <v/>
      </c>
      <c r="K2756" s="192"/>
      <c r="L275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56" s="194"/>
    </row>
    <row r="2757" spans="1:13" ht="35.1" customHeight="1" x14ac:dyDescent="0.2">
      <c r="A2757" s="187"/>
      <c r="B2757" s="188"/>
      <c r="C2757" s="189" t="str">
        <f t="shared" si="63"/>
        <v/>
      </c>
      <c r="D2757" s="190"/>
      <c r="E2757" s="191" t="str">
        <f>IF(Table2[[#This Row],[Tên hàng hóa]]&lt;&gt;0,VLOOKUP(Table2[[#This Row],[Tên hàng hóa]],Table1[[Tên hàng hóa]:[Quy cách]],2,0),"")</f>
        <v/>
      </c>
      <c r="F2757" s="191" t="str">
        <f>IF(Table2[[#This Row],[Tên hàng hóa]]&lt;&gt;0,VLOOKUP(Table2[[#This Row],[Tên hàng hóa]],Table1[[Tên hàng hóa]:[ĐVT]],3,0),"")</f>
        <v/>
      </c>
      <c r="G2757" s="192"/>
      <c r="H2757" s="192"/>
      <c r="I2757" s="193" t="str">
        <f>IF(Table2[[#This Row],[Số lượng]]&lt;&gt;0,Table2[[#This Row],[Số lượng]]*Table2[[#This Row],[Đơn giá mua]],"")</f>
        <v/>
      </c>
      <c r="J2757" s="193" t="str">
        <f ca="1">IF(AND(Table2[[#This Row],[Tên hàng hóa]]&lt;&gt;0,D2758=""),SUM(OFFSET(Table2[[#This Row],[Thành tiền]],0,0,-COUNTIF(Table2[Số HĐ],Table2[[#This Row],[Số HĐ]]))),"")</f>
        <v/>
      </c>
      <c r="K2757" s="192"/>
      <c r="L27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57" s="194"/>
    </row>
    <row r="2758" spans="1:13" ht="35.1" customHeight="1" x14ac:dyDescent="0.2">
      <c r="A2758" s="187"/>
      <c r="B2758" s="188"/>
      <c r="C2758" s="189" t="str">
        <f t="shared" si="63"/>
        <v/>
      </c>
      <c r="D2758" s="190"/>
      <c r="E2758" s="191" t="str">
        <f>IF(Table2[[#This Row],[Tên hàng hóa]]&lt;&gt;0,VLOOKUP(Table2[[#This Row],[Tên hàng hóa]],Table1[[Tên hàng hóa]:[Quy cách]],2,0),"")</f>
        <v/>
      </c>
      <c r="F2758" s="191" t="str">
        <f>IF(Table2[[#This Row],[Tên hàng hóa]]&lt;&gt;0,VLOOKUP(Table2[[#This Row],[Tên hàng hóa]],Table1[[Tên hàng hóa]:[ĐVT]],3,0),"")</f>
        <v/>
      </c>
      <c r="G2758" s="192"/>
      <c r="H2758" s="192"/>
      <c r="I2758" s="193" t="str">
        <f>IF(Table2[[#This Row],[Số lượng]]&lt;&gt;0,Table2[[#This Row],[Số lượng]]*Table2[[#This Row],[Đơn giá mua]],"")</f>
        <v/>
      </c>
      <c r="J2758" s="193" t="str">
        <f ca="1">IF(AND(Table2[[#This Row],[Tên hàng hóa]]&lt;&gt;0,D2759=""),SUM(OFFSET(Table2[[#This Row],[Thành tiền]],0,0,-COUNTIF(Table2[Số HĐ],Table2[[#This Row],[Số HĐ]]))),"")</f>
        <v/>
      </c>
      <c r="K2758" s="192"/>
      <c r="L275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58" s="194"/>
    </row>
    <row r="2759" spans="1:13" ht="35.1" customHeight="1" x14ac:dyDescent="0.2">
      <c r="A2759" s="187"/>
      <c r="B2759" s="188"/>
      <c r="C2759" s="189" t="str">
        <f t="shared" si="63"/>
        <v/>
      </c>
      <c r="D2759" s="190"/>
      <c r="E2759" s="191" t="str">
        <f>IF(Table2[[#This Row],[Tên hàng hóa]]&lt;&gt;0,VLOOKUP(Table2[[#This Row],[Tên hàng hóa]],Table1[[Tên hàng hóa]:[Quy cách]],2,0),"")</f>
        <v/>
      </c>
      <c r="F2759" s="191" t="str">
        <f>IF(Table2[[#This Row],[Tên hàng hóa]]&lt;&gt;0,VLOOKUP(Table2[[#This Row],[Tên hàng hóa]],Table1[[Tên hàng hóa]:[ĐVT]],3,0),"")</f>
        <v/>
      </c>
      <c r="G2759" s="192"/>
      <c r="H2759" s="192"/>
      <c r="I2759" s="193" t="str">
        <f>IF(Table2[[#This Row],[Số lượng]]&lt;&gt;0,Table2[[#This Row],[Số lượng]]*Table2[[#This Row],[Đơn giá mua]],"")</f>
        <v/>
      </c>
      <c r="J2759" s="193" t="str">
        <f ca="1">IF(AND(Table2[[#This Row],[Tên hàng hóa]]&lt;&gt;0,D2760=""),SUM(OFFSET(Table2[[#This Row],[Thành tiền]],0,0,-COUNTIF(Table2[Số HĐ],Table2[[#This Row],[Số HĐ]]))),"")</f>
        <v/>
      </c>
      <c r="K2759" s="192"/>
      <c r="L27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59" s="194"/>
    </row>
    <row r="2760" spans="1:13" ht="35.1" customHeight="1" x14ac:dyDescent="0.2">
      <c r="A2760" s="187"/>
      <c r="B2760" s="188"/>
      <c r="C2760" s="189" t="str">
        <f t="shared" si="63"/>
        <v/>
      </c>
      <c r="D2760" s="190"/>
      <c r="E2760" s="191" t="str">
        <f>IF(Table2[[#This Row],[Tên hàng hóa]]&lt;&gt;0,VLOOKUP(Table2[[#This Row],[Tên hàng hóa]],Table1[[Tên hàng hóa]:[Quy cách]],2,0),"")</f>
        <v/>
      </c>
      <c r="F2760" s="191" t="str">
        <f>IF(Table2[[#This Row],[Tên hàng hóa]]&lt;&gt;0,VLOOKUP(Table2[[#This Row],[Tên hàng hóa]],Table1[[Tên hàng hóa]:[ĐVT]],3,0),"")</f>
        <v/>
      </c>
      <c r="G2760" s="192"/>
      <c r="H2760" s="192"/>
      <c r="I2760" s="193" t="str">
        <f>IF(Table2[[#This Row],[Số lượng]]&lt;&gt;0,Table2[[#This Row],[Số lượng]]*Table2[[#This Row],[Đơn giá mua]],"")</f>
        <v/>
      </c>
      <c r="J2760" s="193" t="str">
        <f ca="1">IF(AND(Table2[[#This Row],[Tên hàng hóa]]&lt;&gt;0,D2761=""),SUM(OFFSET(Table2[[#This Row],[Thành tiền]],0,0,-COUNTIF(Table2[Số HĐ],Table2[[#This Row],[Số HĐ]]))),"")</f>
        <v/>
      </c>
      <c r="K2760" s="192"/>
      <c r="L276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60" s="194"/>
    </row>
    <row r="2761" spans="1:13" ht="35.1" customHeight="1" x14ac:dyDescent="0.2">
      <c r="A2761" s="187"/>
      <c r="B2761" s="188"/>
      <c r="C2761" s="189" t="str">
        <f t="shared" si="63"/>
        <v/>
      </c>
      <c r="D2761" s="190"/>
      <c r="E2761" s="191" t="str">
        <f>IF(Table2[[#This Row],[Tên hàng hóa]]&lt;&gt;0,VLOOKUP(Table2[[#This Row],[Tên hàng hóa]],Table1[[Tên hàng hóa]:[Quy cách]],2,0),"")</f>
        <v/>
      </c>
      <c r="F2761" s="191" t="str">
        <f>IF(Table2[[#This Row],[Tên hàng hóa]]&lt;&gt;0,VLOOKUP(Table2[[#This Row],[Tên hàng hóa]],Table1[[Tên hàng hóa]:[ĐVT]],3,0),"")</f>
        <v/>
      </c>
      <c r="G2761" s="192"/>
      <c r="H2761" s="192"/>
      <c r="I2761" s="193" t="str">
        <f>IF(Table2[[#This Row],[Số lượng]]&lt;&gt;0,Table2[[#This Row],[Số lượng]]*Table2[[#This Row],[Đơn giá mua]],"")</f>
        <v/>
      </c>
      <c r="J2761" s="193" t="str">
        <f ca="1">IF(AND(Table2[[#This Row],[Tên hàng hóa]]&lt;&gt;0,D2762=""),SUM(OFFSET(Table2[[#This Row],[Thành tiền]],0,0,-COUNTIF(Table2[Số HĐ],Table2[[#This Row],[Số HĐ]]))),"")</f>
        <v/>
      </c>
      <c r="K2761" s="192"/>
      <c r="L27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61" s="194"/>
    </row>
    <row r="2762" spans="1:13" ht="35.1" customHeight="1" x14ac:dyDescent="0.2">
      <c r="A2762" s="187"/>
      <c r="B2762" s="188"/>
      <c r="C2762" s="189" t="str">
        <f t="shared" si="63"/>
        <v/>
      </c>
      <c r="D2762" s="190"/>
      <c r="E2762" s="191" t="str">
        <f>IF(Table2[[#This Row],[Tên hàng hóa]]&lt;&gt;0,VLOOKUP(Table2[[#This Row],[Tên hàng hóa]],Table1[[Tên hàng hóa]:[Quy cách]],2,0),"")</f>
        <v/>
      </c>
      <c r="F2762" s="191" t="str">
        <f>IF(Table2[[#This Row],[Tên hàng hóa]]&lt;&gt;0,VLOOKUP(Table2[[#This Row],[Tên hàng hóa]],Table1[[Tên hàng hóa]:[ĐVT]],3,0),"")</f>
        <v/>
      </c>
      <c r="G2762" s="192"/>
      <c r="H2762" s="192"/>
      <c r="I2762" s="193" t="str">
        <f>IF(Table2[[#This Row],[Số lượng]]&lt;&gt;0,Table2[[#This Row],[Số lượng]]*Table2[[#This Row],[Đơn giá mua]],"")</f>
        <v/>
      </c>
      <c r="J2762" s="193" t="str">
        <f ca="1">IF(AND(Table2[[#This Row],[Tên hàng hóa]]&lt;&gt;0,D2763=""),SUM(OFFSET(Table2[[#This Row],[Thành tiền]],0,0,-COUNTIF(Table2[Số HĐ],Table2[[#This Row],[Số HĐ]]))),"")</f>
        <v/>
      </c>
      <c r="K2762" s="192"/>
      <c r="L27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62" s="194"/>
    </row>
    <row r="2763" spans="1:13" ht="35.1" customHeight="1" x14ac:dyDescent="0.2">
      <c r="A2763" s="187"/>
      <c r="B2763" s="188"/>
      <c r="C2763" s="189" t="str">
        <f t="shared" si="63"/>
        <v/>
      </c>
      <c r="D2763" s="190"/>
      <c r="E2763" s="191" t="str">
        <f>IF(Table2[[#This Row],[Tên hàng hóa]]&lt;&gt;0,VLOOKUP(Table2[[#This Row],[Tên hàng hóa]],Table1[[Tên hàng hóa]:[Quy cách]],2,0),"")</f>
        <v/>
      </c>
      <c r="F2763" s="191" t="str">
        <f>IF(Table2[[#This Row],[Tên hàng hóa]]&lt;&gt;0,VLOOKUP(Table2[[#This Row],[Tên hàng hóa]],Table1[[Tên hàng hóa]:[ĐVT]],3,0),"")</f>
        <v/>
      </c>
      <c r="G2763" s="192"/>
      <c r="H2763" s="192"/>
      <c r="I2763" s="193" t="str">
        <f>IF(Table2[[#This Row],[Số lượng]]&lt;&gt;0,Table2[[#This Row],[Số lượng]]*Table2[[#This Row],[Đơn giá mua]],"")</f>
        <v/>
      </c>
      <c r="J2763" s="193" t="str">
        <f ca="1">IF(AND(Table2[[#This Row],[Tên hàng hóa]]&lt;&gt;0,D2764=""),SUM(OFFSET(Table2[[#This Row],[Thành tiền]],0,0,-COUNTIF(Table2[Số HĐ],Table2[[#This Row],[Số HĐ]]))),"")</f>
        <v/>
      </c>
      <c r="K2763" s="192"/>
      <c r="L276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63" s="194"/>
    </row>
    <row r="2764" spans="1:13" ht="35.1" customHeight="1" x14ac:dyDescent="0.2">
      <c r="A2764" s="187"/>
      <c r="B2764" s="188"/>
      <c r="C2764" s="189" t="str">
        <f t="shared" si="63"/>
        <v/>
      </c>
      <c r="D2764" s="190"/>
      <c r="E2764" s="191" t="str">
        <f>IF(Table2[[#This Row],[Tên hàng hóa]]&lt;&gt;0,VLOOKUP(Table2[[#This Row],[Tên hàng hóa]],Table1[[Tên hàng hóa]:[Quy cách]],2,0),"")</f>
        <v/>
      </c>
      <c r="F2764" s="191" t="str">
        <f>IF(Table2[[#This Row],[Tên hàng hóa]]&lt;&gt;0,VLOOKUP(Table2[[#This Row],[Tên hàng hóa]],Table1[[Tên hàng hóa]:[ĐVT]],3,0),"")</f>
        <v/>
      </c>
      <c r="G2764" s="192"/>
      <c r="H2764" s="192"/>
      <c r="I2764" s="193" t="str">
        <f>IF(Table2[[#This Row],[Số lượng]]&lt;&gt;0,Table2[[#This Row],[Số lượng]]*Table2[[#This Row],[Đơn giá mua]],"")</f>
        <v/>
      </c>
      <c r="J2764" s="193" t="str">
        <f ca="1">IF(AND(Table2[[#This Row],[Tên hàng hóa]]&lt;&gt;0,D2765=""),SUM(OFFSET(Table2[[#This Row],[Thành tiền]],0,0,-COUNTIF(Table2[Số HĐ],Table2[[#This Row],[Số HĐ]]))),"")</f>
        <v/>
      </c>
      <c r="K2764" s="192"/>
      <c r="L27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64" s="194"/>
    </row>
    <row r="2765" spans="1:13" ht="35.1" customHeight="1" x14ac:dyDescent="0.2">
      <c r="A2765" s="187"/>
      <c r="B2765" s="188"/>
      <c r="C2765" s="189" t="str">
        <f t="shared" si="63"/>
        <v/>
      </c>
      <c r="D2765" s="190"/>
      <c r="E2765" s="191" t="str">
        <f>IF(Table2[[#This Row],[Tên hàng hóa]]&lt;&gt;0,VLOOKUP(Table2[[#This Row],[Tên hàng hóa]],Table1[[Tên hàng hóa]:[Quy cách]],2,0),"")</f>
        <v/>
      </c>
      <c r="F2765" s="191" t="str">
        <f>IF(Table2[[#This Row],[Tên hàng hóa]]&lt;&gt;0,VLOOKUP(Table2[[#This Row],[Tên hàng hóa]],Table1[[Tên hàng hóa]:[ĐVT]],3,0),"")</f>
        <v/>
      </c>
      <c r="G2765" s="192"/>
      <c r="H2765" s="192"/>
      <c r="I2765" s="193" t="str">
        <f>IF(Table2[[#This Row],[Số lượng]]&lt;&gt;0,Table2[[#This Row],[Số lượng]]*Table2[[#This Row],[Đơn giá mua]],"")</f>
        <v/>
      </c>
      <c r="J2765" s="193" t="str">
        <f ca="1">IF(AND(Table2[[#This Row],[Tên hàng hóa]]&lt;&gt;0,D2766=""),SUM(OFFSET(Table2[[#This Row],[Thành tiền]],0,0,-COUNTIF(Table2[Số HĐ],Table2[[#This Row],[Số HĐ]]))),"")</f>
        <v/>
      </c>
      <c r="K2765" s="192"/>
      <c r="L27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65" s="194"/>
    </row>
    <row r="2766" spans="1:13" ht="35.1" customHeight="1" x14ac:dyDescent="0.2">
      <c r="A2766" s="187"/>
      <c r="B2766" s="188"/>
      <c r="C2766" s="189" t="str">
        <f t="shared" si="63"/>
        <v/>
      </c>
      <c r="D2766" s="190"/>
      <c r="E2766" s="191" t="str">
        <f>IF(Table2[[#This Row],[Tên hàng hóa]]&lt;&gt;0,VLOOKUP(Table2[[#This Row],[Tên hàng hóa]],Table1[[Tên hàng hóa]:[Quy cách]],2,0),"")</f>
        <v/>
      </c>
      <c r="F2766" s="191" t="str">
        <f>IF(Table2[[#This Row],[Tên hàng hóa]]&lt;&gt;0,VLOOKUP(Table2[[#This Row],[Tên hàng hóa]],Table1[[Tên hàng hóa]:[ĐVT]],3,0),"")</f>
        <v/>
      </c>
      <c r="G2766" s="192"/>
      <c r="H2766" s="192"/>
      <c r="I2766" s="193" t="str">
        <f>IF(Table2[[#This Row],[Số lượng]]&lt;&gt;0,Table2[[#This Row],[Số lượng]]*Table2[[#This Row],[Đơn giá mua]],"")</f>
        <v/>
      </c>
      <c r="J2766" s="193" t="str">
        <f ca="1">IF(AND(Table2[[#This Row],[Tên hàng hóa]]&lt;&gt;0,D2767=""),SUM(OFFSET(Table2[[#This Row],[Thành tiền]],0,0,-COUNTIF(Table2[Số HĐ],Table2[[#This Row],[Số HĐ]]))),"")</f>
        <v/>
      </c>
      <c r="K2766" s="192"/>
      <c r="L27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66" s="194"/>
    </row>
    <row r="2767" spans="1:13" ht="35.1" customHeight="1" x14ac:dyDescent="0.2">
      <c r="A2767" s="187"/>
      <c r="B2767" s="188"/>
      <c r="C2767" s="189" t="str">
        <f t="shared" si="63"/>
        <v/>
      </c>
      <c r="D2767" s="190"/>
      <c r="E2767" s="191" t="str">
        <f>IF(Table2[[#This Row],[Tên hàng hóa]]&lt;&gt;0,VLOOKUP(Table2[[#This Row],[Tên hàng hóa]],Table1[[Tên hàng hóa]:[Quy cách]],2,0),"")</f>
        <v/>
      </c>
      <c r="F2767" s="191" t="str">
        <f>IF(Table2[[#This Row],[Tên hàng hóa]]&lt;&gt;0,VLOOKUP(Table2[[#This Row],[Tên hàng hóa]],Table1[[Tên hàng hóa]:[ĐVT]],3,0),"")</f>
        <v/>
      </c>
      <c r="G2767" s="192"/>
      <c r="H2767" s="192"/>
      <c r="I2767" s="193" t="str">
        <f>IF(Table2[[#This Row],[Số lượng]]&lt;&gt;0,Table2[[#This Row],[Số lượng]]*Table2[[#This Row],[Đơn giá mua]],"")</f>
        <v/>
      </c>
      <c r="J2767" s="193" t="str">
        <f ca="1">IF(AND(Table2[[#This Row],[Tên hàng hóa]]&lt;&gt;0,D2768=""),SUM(OFFSET(Table2[[#This Row],[Thành tiền]],0,0,-COUNTIF(Table2[Số HĐ],Table2[[#This Row],[Số HĐ]]))),"")</f>
        <v/>
      </c>
      <c r="K2767" s="192"/>
      <c r="L27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67" s="194"/>
    </row>
    <row r="2768" spans="1:13" ht="35.1" customHeight="1" x14ac:dyDescent="0.2">
      <c r="A2768" s="187"/>
      <c r="B2768" s="188"/>
      <c r="C2768" s="189" t="str">
        <f t="shared" si="63"/>
        <v/>
      </c>
      <c r="D2768" s="190"/>
      <c r="E2768" s="191" t="str">
        <f>IF(Table2[[#This Row],[Tên hàng hóa]]&lt;&gt;0,VLOOKUP(Table2[[#This Row],[Tên hàng hóa]],Table1[[Tên hàng hóa]:[Quy cách]],2,0),"")</f>
        <v/>
      </c>
      <c r="F2768" s="191" t="str">
        <f>IF(Table2[[#This Row],[Tên hàng hóa]]&lt;&gt;0,VLOOKUP(Table2[[#This Row],[Tên hàng hóa]],Table1[[Tên hàng hóa]:[ĐVT]],3,0),"")</f>
        <v/>
      </c>
      <c r="G2768" s="192"/>
      <c r="H2768" s="192"/>
      <c r="I2768" s="193" t="str">
        <f>IF(Table2[[#This Row],[Số lượng]]&lt;&gt;0,Table2[[#This Row],[Số lượng]]*Table2[[#This Row],[Đơn giá mua]],"")</f>
        <v/>
      </c>
      <c r="J2768" s="193" t="str">
        <f ca="1">IF(AND(Table2[[#This Row],[Tên hàng hóa]]&lt;&gt;0,D2769=""),SUM(OFFSET(Table2[[#This Row],[Thành tiền]],0,0,-COUNTIF(Table2[Số HĐ],Table2[[#This Row],[Số HĐ]]))),"")</f>
        <v/>
      </c>
      <c r="K2768" s="192"/>
      <c r="L276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68" s="194"/>
    </row>
    <row r="2769" spans="1:13" ht="35.1" customHeight="1" x14ac:dyDescent="0.2">
      <c r="A2769" s="187"/>
      <c r="B2769" s="188"/>
      <c r="C2769" s="189" t="str">
        <f t="shared" si="63"/>
        <v/>
      </c>
      <c r="D2769" s="190"/>
      <c r="E2769" s="191" t="str">
        <f>IF(Table2[[#This Row],[Tên hàng hóa]]&lt;&gt;0,VLOOKUP(Table2[[#This Row],[Tên hàng hóa]],Table1[[Tên hàng hóa]:[Quy cách]],2,0),"")</f>
        <v/>
      </c>
      <c r="F2769" s="191" t="str">
        <f>IF(Table2[[#This Row],[Tên hàng hóa]]&lt;&gt;0,VLOOKUP(Table2[[#This Row],[Tên hàng hóa]],Table1[[Tên hàng hóa]:[ĐVT]],3,0),"")</f>
        <v/>
      </c>
      <c r="G2769" s="192"/>
      <c r="H2769" s="192"/>
      <c r="I2769" s="193" t="str">
        <f>IF(Table2[[#This Row],[Số lượng]]&lt;&gt;0,Table2[[#This Row],[Số lượng]]*Table2[[#This Row],[Đơn giá mua]],"")</f>
        <v/>
      </c>
      <c r="J2769" s="193" t="str">
        <f ca="1">IF(AND(Table2[[#This Row],[Tên hàng hóa]]&lt;&gt;0,D2770=""),SUM(OFFSET(Table2[[#This Row],[Thành tiền]],0,0,-COUNTIF(Table2[Số HĐ],Table2[[#This Row],[Số HĐ]]))),"")</f>
        <v/>
      </c>
      <c r="K2769" s="192"/>
      <c r="L27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69" s="194"/>
    </row>
    <row r="2770" spans="1:13" ht="35.1" customHeight="1" x14ac:dyDescent="0.2">
      <c r="A2770" s="187"/>
      <c r="B2770" s="188"/>
      <c r="C2770" s="189" t="str">
        <f t="shared" si="63"/>
        <v/>
      </c>
      <c r="D2770" s="190"/>
      <c r="E2770" s="191" t="str">
        <f>IF(Table2[[#This Row],[Tên hàng hóa]]&lt;&gt;0,VLOOKUP(Table2[[#This Row],[Tên hàng hóa]],Table1[[Tên hàng hóa]:[Quy cách]],2,0),"")</f>
        <v/>
      </c>
      <c r="F2770" s="191" t="str">
        <f>IF(Table2[[#This Row],[Tên hàng hóa]]&lt;&gt;0,VLOOKUP(Table2[[#This Row],[Tên hàng hóa]],Table1[[Tên hàng hóa]:[ĐVT]],3,0),"")</f>
        <v/>
      </c>
      <c r="G2770" s="192"/>
      <c r="H2770" s="192"/>
      <c r="I2770" s="193" t="str">
        <f>IF(Table2[[#This Row],[Số lượng]]&lt;&gt;0,Table2[[#This Row],[Số lượng]]*Table2[[#This Row],[Đơn giá mua]],"")</f>
        <v/>
      </c>
      <c r="J2770" s="193" t="str">
        <f ca="1">IF(AND(Table2[[#This Row],[Tên hàng hóa]]&lt;&gt;0,D2771=""),SUM(OFFSET(Table2[[#This Row],[Thành tiền]],0,0,-COUNTIF(Table2[Số HĐ],Table2[[#This Row],[Số HĐ]]))),"")</f>
        <v/>
      </c>
      <c r="K2770" s="192"/>
      <c r="L27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70" s="194"/>
    </row>
    <row r="2771" spans="1:13" ht="35.1" customHeight="1" x14ac:dyDescent="0.2">
      <c r="A2771" s="187"/>
      <c r="B2771" s="188"/>
      <c r="C2771" s="189" t="str">
        <f t="shared" si="63"/>
        <v/>
      </c>
      <c r="D2771" s="190"/>
      <c r="E2771" s="191" t="str">
        <f>IF(Table2[[#This Row],[Tên hàng hóa]]&lt;&gt;0,VLOOKUP(Table2[[#This Row],[Tên hàng hóa]],Table1[[Tên hàng hóa]:[Quy cách]],2,0),"")</f>
        <v/>
      </c>
      <c r="F2771" s="191" t="str">
        <f>IF(Table2[[#This Row],[Tên hàng hóa]]&lt;&gt;0,VLOOKUP(Table2[[#This Row],[Tên hàng hóa]],Table1[[Tên hàng hóa]:[ĐVT]],3,0),"")</f>
        <v/>
      </c>
      <c r="G2771" s="192"/>
      <c r="H2771" s="192"/>
      <c r="I2771" s="193" t="str">
        <f>IF(Table2[[#This Row],[Số lượng]]&lt;&gt;0,Table2[[#This Row],[Số lượng]]*Table2[[#This Row],[Đơn giá mua]],"")</f>
        <v/>
      </c>
      <c r="J2771" s="193" t="str">
        <f ca="1">IF(AND(Table2[[#This Row],[Tên hàng hóa]]&lt;&gt;0,D2772=""),SUM(OFFSET(Table2[[#This Row],[Thành tiền]],0,0,-COUNTIF(Table2[Số HĐ],Table2[[#This Row],[Số HĐ]]))),"")</f>
        <v/>
      </c>
      <c r="K2771" s="192"/>
      <c r="L27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71" s="194"/>
    </row>
    <row r="2772" spans="1:13" ht="35.1" customHeight="1" x14ac:dyDescent="0.2">
      <c r="A2772" s="187"/>
      <c r="B2772" s="188"/>
      <c r="C2772" s="189" t="str">
        <f t="shared" si="63"/>
        <v/>
      </c>
      <c r="D2772" s="190"/>
      <c r="E2772" s="191" t="str">
        <f>IF(Table2[[#This Row],[Tên hàng hóa]]&lt;&gt;0,VLOOKUP(Table2[[#This Row],[Tên hàng hóa]],Table1[[Tên hàng hóa]:[Quy cách]],2,0),"")</f>
        <v/>
      </c>
      <c r="F2772" s="191" t="str">
        <f>IF(Table2[[#This Row],[Tên hàng hóa]]&lt;&gt;0,VLOOKUP(Table2[[#This Row],[Tên hàng hóa]],Table1[[Tên hàng hóa]:[ĐVT]],3,0),"")</f>
        <v/>
      </c>
      <c r="G2772" s="192"/>
      <c r="H2772" s="192"/>
      <c r="I2772" s="193" t="str">
        <f>IF(Table2[[#This Row],[Số lượng]]&lt;&gt;0,Table2[[#This Row],[Số lượng]]*Table2[[#This Row],[Đơn giá mua]],"")</f>
        <v/>
      </c>
      <c r="J2772" s="193" t="str">
        <f ca="1">IF(AND(Table2[[#This Row],[Tên hàng hóa]]&lt;&gt;0,D2773=""),SUM(OFFSET(Table2[[#This Row],[Thành tiền]],0,0,-COUNTIF(Table2[Số HĐ],Table2[[#This Row],[Số HĐ]]))),"")</f>
        <v/>
      </c>
      <c r="K2772" s="192"/>
      <c r="L27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72" s="194"/>
    </row>
    <row r="2773" spans="1:13" ht="35.1" customHeight="1" x14ac:dyDescent="0.2">
      <c r="A2773" s="187"/>
      <c r="B2773" s="188"/>
      <c r="C2773" s="189" t="str">
        <f t="shared" si="63"/>
        <v/>
      </c>
      <c r="D2773" s="190"/>
      <c r="E2773" s="191" t="str">
        <f>IF(Table2[[#This Row],[Tên hàng hóa]]&lt;&gt;0,VLOOKUP(Table2[[#This Row],[Tên hàng hóa]],Table1[[Tên hàng hóa]:[Quy cách]],2,0),"")</f>
        <v/>
      </c>
      <c r="F2773" s="191" t="str">
        <f>IF(Table2[[#This Row],[Tên hàng hóa]]&lt;&gt;0,VLOOKUP(Table2[[#This Row],[Tên hàng hóa]],Table1[[Tên hàng hóa]:[ĐVT]],3,0),"")</f>
        <v/>
      </c>
      <c r="G2773" s="192"/>
      <c r="H2773" s="192"/>
      <c r="I2773" s="193" t="str">
        <f>IF(Table2[[#This Row],[Số lượng]]&lt;&gt;0,Table2[[#This Row],[Số lượng]]*Table2[[#This Row],[Đơn giá mua]],"")</f>
        <v/>
      </c>
      <c r="J2773" s="193" t="str">
        <f ca="1">IF(AND(Table2[[#This Row],[Tên hàng hóa]]&lt;&gt;0,D2774=""),SUM(OFFSET(Table2[[#This Row],[Thành tiền]],0,0,-COUNTIF(Table2[Số HĐ],Table2[[#This Row],[Số HĐ]]))),"")</f>
        <v/>
      </c>
      <c r="K2773" s="192"/>
      <c r="L27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73" s="194"/>
    </row>
    <row r="2774" spans="1:13" ht="35.1" customHeight="1" x14ac:dyDescent="0.2">
      <c r="A2774" s="187"/>
      <c r="B2774" s="188"/>
      <c r="C2774" s="189" t="str">
        <f t="shared" si="63"/>
        <v/>
      </c>
      <c r="D2774" s="190"/>
      <c r="E2774" s="191" t="str">
        <f>IF(Table2[[#This Row],[Tên hàng hóa]]&lt;&gt;0,VLOOKUP(Table2[[#This Row],[Tên hàng hóa]],Table1[[Tên hàng hóa]:[Quy cách]],2,0),"")</f>
        <v/>
      </c>
      <c r="F2774" s="191" t="str">
        <f>IF(Table2[[#This Row],[Tên hàng hóa]]&lt;&gt;0,VLOOKUP(Table2[[#This Row],[Tên hàng hóa]],Table1[[Tên hàng hóa]:[ĐVT]],3,0),"")</f>
        <v/>
      </c>
      <c r="G2774" s="192"/>
      <c r="H2774" s="192"/>
      <c r="I2774" s="193" t="str">
        <f>IF(Table2[[#This Row],[Số lượng]]&lt;&gt;0,Table2[[#This Row],[Số lượng]]*Table2[[#This Row],[Đơn giá mua]],"")</f>
        <v/>
      </c>
      <c r="J2774" s="193" t="str">
        <f ca="1">IF(AND(Table2[[#This Row],[Tên hàng hóa]]&lt;&gt;0,D2775=""),SUM(OFFSET(Table2[[#This Row],[Thành tiền]],0,0,-COUNTIF(Table2[Số HĐ],Table2[[#This Row],[Số HĐ]]))),"")</f>
        <v/>
      </c>
      <c r="K2774" s="192"/>
      <c r="L27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74" s="194"/>
    </row>
    <row r="2775" spans="1:13" ht="35.1" customHeight="1" x14ac:dyDescent="0.2">
      <c r="A2775" s="187"/>
      <c r="B2775" s="188"/>
      <c r="C2775" s="189" t="str">
        <f t="shared" si="63"/>
        <v/>
      </c>
      <c r="D2775" s="190"/>
      <c r="E2775" s="191" t="str">
        <f>IF(Table2[[#This Row],[Tên hàng hóa]]&lt;&gt;0,VLOOKUP(Table2[[#This Row],[Tên hàng hóa]],Table1[[Tên hàng hóa]:[Quy cách]],2,0),"")</f>
        <v/>
      </c>
      <c r="F2775" s="191" t="str">
        <f>IF(Table2[[#This Row],[Tên hàng hóa]]&lt;&gt;0,VLOOKUP(Table2[[#This Row],[Tên hàng hóa]],Table1[[Tên hàng hóa]:[ĐVT]],3,0),"")</f>
        <v/>
      </c>
      <c r="G2775" s="192"/>
      <c r="H2775" s="192"/>
      <c r="I2775" s="193" t="str">
        <f>IF(Table2[[#This Row],[Số lượng]]&lt;&gt;0,Table2[[#This Row],[Số lượng]]*Table2[[#This Row],[Đơn giá mua]],"")</f>
        <v/>
      </c>
      <c r="J2775" s="193" t="str">
        <f ca="1">IF(AND(Table2[[#This Row],[Tên hàng hóa]]&lt;&gt;0,D2776=""),SUM(OFFSET(Table2[[#This Row],[Thành tiền]],0,0,-COUNTIF(Table2[Số HĐ],Table2[[#This Row],[Số HĐ]]))),"")</f>
        <v/>
      </c>
      <c r="K2775" s="192"/>
      <c r="L27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75" s="194"/>
    </row>
    <row r="2776" spans="1:13" ht="35.1" customHeight="1" x14ac:dyDescent="0.2">
      <c r="A2776" s="187"/>
      <c r="B2776" s="188"/>
      <c r="C2776" s="189" t="str">
        <f t="shared" si="63"/>
        <v/>
      </c>
      <c r="D2776" s="190"/>
      <c r="E2776" s="191" t="str">
        <f>IF(Table2[[#This Row],[Tên hàng hóa]]&lt;&gt;0,VLOOKUP(Table2[[#This Row],[Tên hàng hóa]],Table1[[Tên hàng hóa]:[Quy cách]],2,0),"")</f>
        <v/>
      </c>
      <c r="F2776" s="191" t="str">
        <f>IF(Table2[[#This Row],[Tên hàng hóa]]&lt;&gt;0,VLOOKUP(Table2[[#This Row],[Tên hàng hóa]],Table1[[Tên hàng hóa]:[ĐVT]],3,0),"")</f>
        <v/>
      </c>
      <c r="G2776" s="192"/>
      <c r="H2776" s="192"/>
      <c r="I2776" s="193" t="str">
        <f>IF(Table2[[#This Row],[Số lượng]]&lt;&gt;0,Table2[[#This Row],[Số lượng]]*Table2[[#This Row],[Đơn giá mua]],"")</f>
        <v/>
      </c>
      <c r="J2776" s="193" t="str">
        <f ca="1">IF(AND(Table2[[#This Row],[Tên hàng hóa]]&lt;&gt;0,D2777=""),SUM(OFFSET(Table2[[#This Row],[Thành tiền]],0,0,-COUNTIF(Table2[Số HĐ],Table2[[#This Row],[Số HĐ]]))),"")</f>
        <v/>
      </c>
      <c r="K2776" s="192"/>
      <c r="L27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76" s="194"/>
    </row>
    <row r="2777" spans="1:13" ht="35.1" customHeight="1" x14ac:dyDescent="0.2">
      <c r="A2777" s="187"/>
      <c r="B2777" s="188"/>
      <c r="C2777" s="189" t="str">
        <f t="shared" si="63"/>
        <v/>
      </c>
      <c r="D2777" s="190"/>
      <c r="E2777" s="191" t="str">
        <f>IF(Table2[[#This Row],[Tên hàng hóa]]&lt;&gt;0,VLOOKUP(Table2[[#This Row],[Tên hàng hóa]],Table1[[Tên hàng hóa]:[Quy cách]],2,0),"")</f>
        <v/>
      </c>
      <c r="F2777" s="191" t="str">
        <f>IF(Table2[[#This Row],[Tên hàng hóa]]&lt;&gt;0,VLOOKUP(Table2[[#This Row],[Tên hàng hóa]],Table1[[Tên hàng hóa]:[ĐVT]],3,0),"")</f>
        <v/>
      </c>
      <c r="G2777" s="192"/>
      <c r="H2777" s="192"/>
      <c r="I2777" s="193" t="str">
        <f>IF(Table2[[#This Row],[Số lượng]]&lt;&gt;0,Table2[[#This Row],[Số lượng]]*Table2[[#This Row],[Đơn giá mua]],"")</f>
        <v/>
      </c>
      <c r="J2777" s="193" t="str">
        <f ca="1">IF(AND(Table2[[#This Row],[Tên hàng hóa]]&lt;&gt;0,D2778=""),SUM(OFFSET(Table2[[#This Row],[Thành tiền]],0,0,-COUNTIF(Table2[Số HĐ],Table2[[#This Row],[Số HĐ]]))),"")</f>
        <v/>
      </c>
      <c r="K2777" s="192"/>
      <c r="L27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77" s="194"/>
    </row>
    <row r="2778" spans="1:13" ht="35.1" customHeight="1" x14ac:dyDescent="0.2">
      <c r="A2778" s="187"/>
      <c r="B2778" s="188"/>
      <c r="C2778" s="189" t="str">
        <f t="shared" si="63"/>
        <v/>
      </c>
      <c r="D2778" s="190"/>
      <c r="E2778" s="191" t="str">
        <f>IF(Table2[[#This Row],[Tên hàng hóa]]&lt;&gt;0,VLOOKUP(Table2[[#This Row],[Tên hàng hóa]],Table1[[Tên hàng hóa]:[Quy cách]],2,0),"")</f>
        <v/>
      </c>
      <c r="F2778" s="191" t="str">
        <f>IF(Table2[[#This Row],[Tên hàng hóa]]&lt;&gt;0,VLOOKUP(Table2[[#This Row],[Tên hàng hóa]],Table1[[Tên hàng hóa]:[ĐVT]],3,0),"")</f>
        <v/>
      </c>
      <c r="G2778" s="192"/>
      <c r="H2778" s="192"/>
      <c r="I2778" s="193" t="str">
        <f>IF(Table2[[#This Row],[Số lượng]]&lt;&gt;0,Table2[[#This Row],[Số lượng]]*Table2[[#This Row],[Đơn giá mua]],"")</f>
        <v/>
      </c>
      <c r="J2778" s="193" t="str">
        <f ca="1">IF(AND(Table2[[#This Row],[Tên hàng hóa]]&lt;&gt;0,D2779=""),SUM(OFFSET(Table2[[#This Row],[Thành tiền]],0,0,-COUNTIF(Table2[Số HĐ],Table2[[#This Row],[Số HĐ]]))),"")</f>
        <v/>
      </c>
      <c r="K2778" s="192"/>
      <c r="L27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78" s="194"/>
    </row>
    <row r="2779" spans="1:13" ht="35.1" customHeight="1" x14ac:dyDescent="0.2">
      <c r="A2779" s="187"/>
      <c r="B2779" s="188"/>
      <c r="C2779" s="189" t="str">
        <f t="shared" si="63"/>
        <v/>
      </c>
      <c r="D2779" s="190"/>
      <c r="E2779" s="191" t="str">
        <f>IF(Table2[[#This Row],[Tên hàng hóa]]&lt;&gt;0,VLOOKUP(Table2[[#This Row],[Tên hàng hóa]],Table1[[Tên hàng hóa]:[Quy cách]],2,0),"")</f>
        <v/>
      </c>
      <c r="F2779" s="191" t="str">
        <f>IF(Table2[[#This Row],[Tên hàng hóa]]&lt;&gt;0,VLOOKUP(Table2[[#This Row],[Tên hàng hóa]],Table1[[Tên hàng hóa]:[ĐVT]],3,0),"")</f>
        <v/>
      </c>
      <c r="G2779" s="192"/>
      <c r="H2779" s="192"/>
      <c r="I2779" s="193" t="str">
        <f>IF(Table2[[#This Row],[Số lượng]]&lt;&gt;0,Table2[[#This Row],[Số lượng]]*Table2[[#This Row],[Đơn giá mua]],"")</f>
        <v/>
      </c>
      <c r="J2779" s="193" t="str">
        <f ca="1">IF(AND(Table2[[#This Row],[Tên hàng hóa]]&lt;&gt;0,D2780=""),SUM(OFFSET(Table2[[#This Row],[Thành tiền]],0,0,-COUNTIF(Table2[Số HĐ],Table2[[#This Row],[Số HĐ]]))),"")</f>
        <v/>
      </c>
      <c r="K2779" s="192"/>
      <c r="L27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79" s="194"/>
    </row>
    <row r="2780" spans="1:13" ht="35.1" customHeight="1" x14ac:dyDescent="0.2">
      <c r="A2780" s="187"/>
      <c r="B2780" s="188"/>
      <c r="C2780" s="189" t="str">
        <f t="shared" si="63"/>
        <v/>
      </c>
      <c r="D2780" s="190"/>
      <c r="E2780" s="191" t="str">
        <f>IF(Table2[[#This Row],[Tên hàng hóa]]&lt;&gt;0,VLOOKUP(Table2[[#This Row],[Tên hàng hóa]],Table1[[Tên hàng hóa]:[Quy cách]],2,0),"")</f>
        <v/>
      </c>
      <c r="F2780" s="191" t="str">
        <f>IF(Table2[[#This Row],[Tên hàng hóa]]&lt;&gt;0,VLOOKUP(Table2[[#This Row],[Tên hàng hóa]],Table1[[Tên hàng hóa]:[ĐVT]],3,0),"")</f>
        <v/>
      </c>
      <c r="G2780" s="192"/>
      <c r="H2780" s="192"/>
      <c r="I2780" s="193" t="str">
        <f>IF(Table2[[#This Row],[Số lượng]]&lt;&gt;0,Table2[[#This Row],[Số lượng]]*Table2[[#This Row],[Đơn giá mua]],"")</f>
        <v/>
      </c>
      <c r="J2780" s="193" t="str">
        <f ca="1">IF(AND(Table2[[#This Row],[Tên hàng hóa]]&lt;&gt;0,D2781=""),SUM(OFFSET(Table2[[#This Row],[Thành tiền]],0,0,-COUNTIF(Table2[Số HĐ],Table2[[#This Row],[Số HĐ]]))),"")</f>
        <v/>
      </c>
      <c r="K2780" s="192"/>
      <c r="L27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80" s="194"/>
    </row>
    <row r="2781" spans="1:13" ht="35.1" customHeight="1" x14ac:dyDescent="0.2">
      <c r="A2781" s="187"/>
      <c r="B2781" s="188"/>
      <c r="C2781" s="189" t="str">
        <f t="shared" si="63"/>
        <v/>
      </c>
      <c r="D2781" s="190"/>
      <c r="E2781" s="191" t="str">
        <f>IF(Table2[[#This Row],[Tên hàng hóa]]&lt;&gt;0,VLOOKUP(Table2[[#This Row],[Tên hàng hóa]],Table1[[Tên hàng hóa]:[Quy cách]],2,0),"")</f>
        <v/>
      </c>
      <c r="F2781" s="191" t="str">
        <f>IF(Table2[[#This Row],[Tên hàng hóa]]&lt;&gt;0,VLOOKUP(Table2[[#This Row],[Tên hàng hóa]],Table1[[Tên hàng hóa]:[ĐVT]],3,0),"")</f>
        <v/>
      </c>
      <c r="G2781" s="192"/>
      <c r="H2781" s="192"/>
      <c r="I2781" s="193" t="str">
        <f>IF(Table2[[#This Row],[Số lượng]]&lt;&gt;0,Table2[[#This Row],[Số lượng]]*Table2[[#This Row],[Đơn giá mua]],"")</f>
        <v/>
      </c>
      <c r="J2781" s="193" t="str">
        <f ca="1">IF(AND(Table2[[#This Row],[Tên hàng hóa]]&lt;&gt;0,D2782=""),SUM(OFFSET(Table2[[#This Row],[Thành tiền]],0,0,-COUNTIF(Table2[Số HĐ],Table2[[#This Row],[Số HĐ]]))),"")</f>
        <v/>
      </c>
      <c r="K2781" s="192"/>
      <c r="L27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81" s="194"/>
    </row>
    <row r="2782" spans="1:13" ht="35.1" customHeight="1" x14ac:dyDescent="0.2">
      <c r="A2782" s="187"/>
      <c r="B2782" s="188"/>
      <c r="C2782" s="189" t="str">
        <f t="shared" ref="C2782:C2805" si="64">IF(AND(D2782&lt;&gt;0,D2783=""),C2781,"")</f>
        <v/>
      </c>
      <c r="D2782" s="190"/>
      <c r="E2782" s="191" t="str">
        <f>IF(Table2[[#This Row],[Tên hàng hóa]]&lt;&gt;0,VLOOKUP(Table2[[#This Row],[Tên hàng hóa]],Table1[[Tên hàng hóa]:[Quy cách]],2,0),"")</f>
        <v/>
      </c>
      <c r="F2782" s="191" t="str">
        <f>IF(Table2[[#This Row],[Tên hàng hóa]]&lt;&gt;0,VLOOKUP(Table2[[#This Row],[Tên hàng hóa]],Table1[[Tên hàng hóa]:[ĐVT]],3,0),"")</f>
        <v/>
      </c>
      <c r="G2782" s="192"/>
      <c r="H2782" s="192"/>
      <c r="I2782" s="193" t="str">
        <f>IF(Table2[[#This Row],[Số lượng]]&lt;&gt;0,Table2[[#This Row],[Số lượng]]*Table2[[#This Row],[Đơn giá mua]],"")</f>
        <v/>
      </c>
      <c r="J2782" s="193" t="str">
        <f ca="1">IF(AND(Table2[[#This Row],[Tên hàng hóa]]&lt;&gt;0,D2783=""),SUM(OFFSET(Table2[[#This Row],[Thành tiền]],0,0,-COUNTIF(Table2[Số HĐ],Table2[[#This Row],[Số HĐ]]))),"")</f>
        <v/>
      </c>
      <c r="K2782" s="192"/>
      <c r="L278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82" s="194"/>
    </row>
    <row r="2783" spans="1:13" ht="35.1" customHeight="1" x14ac:dyDescent="0.2">
      <c r="A2783" s="187"/>
      <c r="B2783" s="188"/>
      <c r="C2783" s="189" t="str">
        <f t="shared" si="64"/>
        <v/>
      </c>
      <c r="D2783" s="190"/>
      <c r="E2783" s="191" t="str">
        <f>IF(Table2[[#This Row],[Tên hàng hóa]]&lt;&gt;0,VLOOKUP(Table2[[#This Row],[Tên hàng hóa]],Table1[[Tên hàng hóa]:[Quy cách]],2,0),"")</f>
        <v/>
      </c>
      <c r="F2783" s="191" t="str">
        <f>IF(Table2[[#This Row],[Tên hàng hóa]]&lt;&gt;0,VLOOKUP(Table2[[#This Row],[Tên hàng hóa]],Table1[[Tên hàng hóa]:[ĐVT]],3,0),"")</f>
        <v/>
      </c>
      <c r="G2783" s="192"/>
      <c r="H2783" s="192"/>
      <c r="I2783" s="193" t="str">
        <f>IF(Table2[[#This Row],[Số lượng]]&lt;&gt;0,Table2[[#This Row],[Số lượng]]*Table2[[#This Row],[Đơn giá mua]],"")</f>
        <v/>
      </c>
      <c r="J2783" s="193" t="str">
        <f ca="1">IF(AND(Table2[[#This Row],[Tên hàng hóa]]&lt;&gt;0,D2784=""),SUM(OFFSET(Table2[[#This Row],[Thành tiền]],0,0,-COUNTIF(Table2[Số HĐ],Table2[[#This Row],[Số HĐ]]))),"")</f>
        <v/>
      </c>
      <c r="K2783" s="192"/>
      <c r="L27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83" s="194"/>
    </row>
    <row r="2784" spans="1:13" ht="35.1" customHeight="1" x14ac:dyDescent="0.2">
      <c r="A2784" s="187"/>
      <c r="B2784" s="188"/>
      <c r="C2784" s="189" t="str">
        <f t="shared" si="64"/>
        <v/>
      </c>
      <c r="D2784" s="190"/>
      <c r="E2784" s="191" t="str">
        <f>IF(Table2[[#This Row],[Tên hàng hóa]]&lt;&gt;0,VLOOKUP(Table2[[#This Row],[Tên hàng hóa]],Table1[[Tên hàng hóa]:[Quy cách]],2,0),"")</f>
        <v/>
      </c>
      <c r="F2784" s="191" t="str">
        <f>IF(Table2[[#This Row],[Tên hàng hóa]]&lt;&gt;0,VLOOKUP(Table2[[#This Row],[Tên hàng hóa]],Table1[[Tên hàng hóa]:[ĐVT]],3,0),"")</f>
        <v/>
      </c>
      <c r="G2784" s="192"/>
      <c r="H2784" s="192"/>
      <c r="I2784" s="193" t="str">
        <f>IF(Table2[[#This Row],[Số lượng]]&lt;&gt;0,Table2[[#This Row],[Số lượng]]*Table2[[#This Row],[Đơn giá mua]],"")</f>
        <v/>
      </c>
      <c r="J2784" s="193" t="str">
        <f ca="1">IF(AND(Table2[[#This Row],[Tên hàng hóa]]&lt;&gt;0,D2785=""),SUM(OFFSET(Table2[[#This Row],[Thành tiền]],0,0,-COUNTIF(Table2[Số HĐ],Table2[[#This Row],[Số HĐ]]))),"")</f>
        <v/>
      </c>
      <c r="K2784" s="192"/>
      <c r="L27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84" s="194"/>
    </row>
    <row r="2785" spans="1:13" ht="35.1" customHeight="1" x14ac:dyDescent="0.2">
      <c r="A2785" s="187"/>
      <c r="B2785" s="188"/>
      <c r="C2785" s="189" t="str">
        <f t="shared" si="64"/>
        <v/>
      </c>
      <c r="D2785" s="190"/>
      <c r="E2785" s="191" t="str">
        <f>IF(Table2[[#This Row],[Tên hàng hóa]]&lt;&gt;0,VLOOKUP(Table2[[#This Row],[Tên hàng hóa]],Table1[[Tên hàng hóa]:[Quy cách]],2,0),"")</f>
        <v/>
      </c>
      <c r="F2785" s="191" t="str">
        <f>IF(Table2[[#This Row],[Tên hàng hóa]]&lt;&gt;0,VLOOKUP(Table2[[#This Row],[Tên hàng hóa]],Table1[[Tên hàng hóa]:[ĐVT]],3,0),"")</f>
        <v/>
      </c>
      <c r="G2785" s="192"/>
      <c r="H2785" s="192"/>
      <c r="I2785" s="193" t="str">
        <f>IF(Table2[[#This Row],[Số lượng]]&lt;&gt;0,Table2[[#This Row],[Số lượng]]*Table2[[#This Row],[Đơn giá mua]],"")</f>
        <v/>
      </c>
      <c r="J2785" s="193" t="str">
        <f ca="1">IF(AND(Table2[[#This Row],[Tên hàng hóa]]&lt;&gt;0,D2786=""),SUM(OFFSET(Table2[[#This Row],[Thành tiền]],0,0,-COUNTIF(Table2[Số HĐ],Table2[[#This Row],[Số HĐ]]))),"")</f>
        <v/>
      </c>
      <c r="K2785" s="192"/>
      <c r="L27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85" s="194"/>
    </row>
    <row r="2786" spans="1:13" ht="35.1" customHeight="1" x14ac:dyDescent="0.2">
      <c r="A2786" s="187"/>
      <c r="B2786" s="188"/>
      <c r="C2786" s="189" t="str">
        <f t="shared" si="64"/>
        <v/>
      </c>
      <c r="D2786" s="190"/>
      <c r="E2786" s="191" t="str">
        <f>IF(Table2[[#This Row],[Tên hàng hóa]]&lt;&gt;0,VLOOKUP(Table2[[#This Row],[Tên hàng hóa]],Table1[[Tên hàng hóa]:[Quy cách]],2,0),"")</f>
        <v/>
      </c>
      <c r="F2786" s="191" t="str">
        <f>IF(Table2[[#This Row],[Tên hàng hóa]]&lt;&gt;0,VLOOKUP(Table2[[#This Row],[Tên hàng hóa]],Table1[[Tên hàng hóa]:[ĐVT]],3,0),"")</f>
        <v/>
      </c>
      <c r="G2786" s="192"/>
      <c r="H2786" s="192"/>
      <c r="I2786" s="193" t="str">
        <f>IF(Table2[[#This Row],[Số lượng]]&lt;&gt;0,Table2[[#This Row],[Số lượng]]*Table2[[#This Row],[Đơn giá mua]],"")</f>
        <v/>
      </c>
      <c r="J2786" s="193" t="str">
        <f ca="1">IF(AND(Table2[[#This Row],[Tên hàng hóa]]&lt;&gt;0,D2787=""),SUM(OFFSET(Table2[[#This Row],[Thành tiền]],0,0,-COUNTIF(Table2[Số HĐ],Table2[[#This Row],[Số HĐ]]))),"")</f>
        <v/>
      </c>
      <c r="K2786" s="192"/>
      <c r="L27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86" s="194"/>
    </row>
    <row r="2787" spans="1:13" ht="35.1" customHeight="1" x14ac:dyDescent="0.2">
      <c r="A2787" s="187"/>
      <c r="B2787" s="188"/>
      <c r="C2787" s="189" t="str">
        <f t="shared" si="64"/>
        <v/>
      </c>
      <c r="D2787" s="190"/>
      <c r="E2787" s="191" t="str">
        <f>IF(Table2[[#This Row],[Tên hàng hóa]]&lt;&gt;0,VLOOKUP(Table2[[#This Row],[Tên hàng hóa]],Table1[[Tên hàng hóa]:[Quy cách]],2,0),"")</f>
        <v/>
      </c>
      <c r="F2787" s="191" t="str">
        <f>IF(Table2[[#This Row],[Tên hàng hóa]]&lt;&gt;0,VLOOKUP(Table2[[#This Row],[Tên hàng hóa]],Table1[[Tên hàng hóa]:[ĐVT]],3,0),"")</f>
        <v/>
      </c>
      <c r="G2787" s="192"/>
      <c r="H2787" s="192"/>
      <c r="I2787" s="193" t="str">
        <f>IF(Table2[[#This Row],[Số lượng]]&lt;&gt;0,Table2[[#This Row],[Số lượng]]*Table2[[#This Row],[Đơn giá mua]],"")</f>
        <v/>
      </c>
      <c r="J2787" s="193" t="str">
        <f ca="1">IF(AND(Table2[[#This Row],[Tên hàng hóa]]&lt;&gt;0,D2788=""),SUM(OFFSET(Table2[[#This Row],[Thành tiền]],0,0,-COUNTIF(Table2[Số HĐ],Table2[[#This Row],[Số HĐ]]))),"")</f>
        <v/>
      </c>
      <c r="K2787" s="192"/>
      <c r="L27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87" s="194"/>
    </row>
    <row r="2788" spans="1:13" ht="35.1" customHeight="1" x14ac:dyDescent="0.2">
      <c r="A2788" s="187"/>
      <c r="B2788" s="188"/>
      <c r="C2788" s="189" t="str">
        <f t="shared" si="64"/>
        <v/>
      </c>
      <c r="D2788" s="190"/>
      <c r="E2788" s="191" t="str">
        <f>IF(Table2[[#This Row],[Tên hàng hóa]]&lt;&gt;0,VLOOKUP(Table2[[#This Row],[Tên hàng hóa]],Table1[[Tên hàng hóa]:[Quy cách]],2,0),"")</f>
        <v/>
      </c>
      <c r="F2788" s="191" t="str">
        <f>IF(Table2[[#This Row],[Tên hàng hóa]]&lt;&gt;0,VLOOKUP(Table2[[#This Row],[Tên hàng hóa]],Table1[[Tên hàng hóa]:[ĐVT]],3,0),"")</f>
        <v/>
      </c>
      <c r="G2788" s="192"/>
      <c r="H2788" s="192"/>
      <c r="I2788" s="193" t="str">
        <f>IF(Table2[[#This Row],[Số lượng]]&lt;&gt;0,Table2[[#This Row],[Số lượng]]*Table2[[#This Row],[Đơn giá mua]],"")</f>
        <v/>
      </c>
      <c r="J2788" s="193" t="str">
        <f ca="1">IF(AND(Table2[[#This Row],[Tên hàng hóa]]&lt;&gt;0,D2789=""),SUM(OFFSET(Table2[[#This Row],[Thành tiền]],0,0,-COUNTIF(Table2[Số HĐ],Table2[[#This Row],[Số HĐ]]))),"")</f>
        <v/>
      </c>
      <c r="K2788" s="192"/>
      <c r="L27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88" s="194"/>
    </row>
    <row r="2789" spans="1:13" ht="35.1" customHeight="1" x14ac:dyDescent="0.2">
      <c r="A2789" s="187"/>
      <c r="B2789" s="188"/>
      <c r="C2789" s="189" t="str">
        <f t="shared" si="64"/>
        <v/>
      </c>
      <c r="D2789" s="190"/>
      <c r="E2789" s="191" t="str">
        <f>IF(Table2[[#This Row],[Tên hàng hóa]]&lt;&gt;0,VLOOKUP(Table2[[#This Row],[Tên hàng hóa]],Table1[[Tên hàng hóa]:[Quy cách]],2,0),"")</f>
        <v/>
      </c>
      <c r="F2789" s="191" t="str">
        <f>IF(Table2[[#This Row],[Tên hàng hóa]]&lt;&gt;0,VLOOKUP(Table2[[#This Row],[Tên hàng hóa]],Table1[[Tên hàng hóa]:[ĐVT]],3,0),"")</f>
        <v/>
      </c>
      <c r="G2789" s="192"/>
      <c r="H2789" s="192"/>
      <c r="I2789" s="193" t="str">
        <f>IF(Table2[[#This Row],[Số lượng]]&lt;&gt;0,Table2[[#This Row],[Số lượng]]*Table2[[#This Row],[Đơn giá mua]],"")</f>
        <v/>
      </c>
      <c r="J2789" s="193" t="str">
        <f ca="1">IF(AND(Table2[[#This Row],[Tên hàng hóa]]&lt;&gt;0,D2790=""),SUM(OFFSET(Table2[[#This Row],[Thành tiền]],0,0,-COUNTIF(Table2[Số HĐ],Table2[[#This Row],[Số HĐ]]))),"")</f>
        <v/>
      </c>
      <c r="K2789" s="192"/>
      <c r="L27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89" s="194"/>
    </row>
    <row r="2790" spans="1:13" ht="35.1" customHeight="1" x14ac:dyDescent="0.2">
      <c r="A2790" s="187"/>
      <c r="B2790" s="188"/>
      <c r="C2790" s="189" t="str">
        <f t="shared" si="64"/>
        <v/>
      </c>
      <c r="D2790" s="190"/>
      <c r="E2790" s="191" t="str">
        <f>IF(Table2[[#This Row],[Tên hàng hóa]]&lt;&gt;0,VLOOKUP(Table2[[#This Row],[Tên hàng hóa]],Table1[[Tên hàng hóa]:[Quy cách]],2,0),"")</f>
        <v/>
      </c>
      <c r="F2790" s="191" t="str">
        <f>IF(Table2[[#This Row],[Tên hàng hóa]]&lt;&gt;0,VLOOKUP(Table2[[#This Row],[Tên hàng hóa]],Table1[[Tên hàng hóa]:[ĐVT]],3,0),"")</f>
        <v/>
      </c>
      <c r="G2790" s="192"/>
      <c r="H2790" s="192"/>
      <c r="I2790" s="193" t="str">
        <f>IF(Table2[[#This Row],[Số lượng]]&lt;&gt;0,Table2[[#This Row],[Số lượng]]*Table2[[#This Row],[Đơn giá mua]],"")</f>
        <v/>
      </c>
      <c r="J2790" s="193" t="str">
        <f ca="1">IF(AND(Table2[[#This Row],[Tên hàng hóa]]&lt;&gt;0,D2791=""),SUM(OFFSET(Table2[[#This Row],[Thành tiền]],0,0,-COUNTIF(Table2[Số HĐ],Table2[[#This Row],[Số HĐ]]))),"")</f>
        <v/>
      </c>
      <c r="K2790" s="192"/>
      <c r="L279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90" s="194"/>
    </row>
    <row r="2791" spans="1:13" ht="35.1" customHeight="1" x14ac:dyDescent="0.2">
      <c r="A2791" s="187"/>
      <c r="B2791" s="188"/>
      <c r="C2791" s="189" t="str">
        <f t="shared" si="64"/>
        <v/>
      </c>
      <c r="D2791" s="190"/>
      <c r="E2791" s="191" t="str">
        <f>IF(Table2[[#This Row],[Tên hàng hóa]]&lt;&gt;0,VLOOKUP(Table2[[#This Row],[Tên hàng hóa]],Table1[[Tên hàng hóa]:[Quy cách]],2,0),"")</f>
        <v/>
      </c>
      <c r="F2791" s="191" t="str">
        <f>IF(Table2[[#This Row],[Tên hàng hóa]]&lt;&gt;0,VLOOKUP(Table2[[#This Row],[Tên hàng hóa]],Table1[[Tên hàng hóa]:[ĐVT]],3,0),"")</f>
        <v/>
      </c>
      <c r="G2791" s="192"/>
      <c r="H2791" s="192"/>
      <c r="I2791" s="193" t="str">
        <f>IF(Table2[[#This Row],[Số lượng]]&lt;&gt;0,Table2[[#This Row],[Số lượng]]*Table2[[#This Row],[Đơn giá mua]],"")</f>
        <v/>
      </c>
      <c r="J2791" s="193" t="str">
        <f ca="1">IF(AND(Table2[[#This Row],[Tên hàng hóa]]&lt;&gt;0,D2792=""),SUM(OFFSET(Table2[[#This Row],[Thành tiền]],0,0,-COUNTIF(Table2[Số HĐ],Table2[[#This Row],[Số HĐ]]))),"")</f>
        <v/>
      </c>
      <c r="K2791" s="192"/>
      <c r="L27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91" s="194"/>
    </row>
    <row r="2792" spans="1:13" ht="35.1" customHeight="1" x14ac:dyDescent="0.2">
      <c r="A2792" s="187"/>
      <c r="B2792" s="188"/>
      <c r="C2792" s="189" t="str">
        <f t="shared" si="64"/>
        <v/>
      </c>
      <c r="D2792" s="190"/>
      <c r="E2792" s="191" t="str">
        <f>IF(Table2[[#This Row],[Tên hàng hóa]]&lt;&gt;0,VLOOKUP(Table2[[#This Row],[Tên hàng hóa]],Table1[[Tên hàng hóa]:[Quy cách]],2,0),"")</f>
        <v/>
      </c>
      <c r="F2792" s="191" t="str">
        <f>IF(Table2[[#This Row],[Tên hàng hóa]]&lt;&gt;0,VLOOKUP(Table2[[#This Row],[Tên hàng hóa]],Table1[[Tên hàng hóa]:[ĐVT]],3,0),"")</f>
        <v/>
      </c>
      <c r="G2792" s="192"/>
      <c r="H2792" s="192"/>
      <c r="I2792" s="193" t="str">
        <f>IF(Table2[[#This Row],[Số lượng]]&lt;&gt;0,Table2[[#This Row],[Số lượng]]*Table2[[#This Row],[Đơn giá mua]],"")</f>
        <v/>
      </c>
      <c r="J2792" s="193" t="str">
        <f ca="1">IF(AND(Table2[[#This Row],[Tên hàng hóa]]&lt;&gt;0,D2793=""),SUM(OFFSET(Table2[[#This Row],[Thành tiền]],0,0,-COUNTIF(Table2[Số HĐ],Table2[[#This Row],[Số HĐ]]))),"")</f>
        <v/>
      </c>
      <c r="K2792" s="192"/>
      <c r="L27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92" s="194"/>
    </row>
    <row r="2793" spans="1:13" ht="35.1" customHeight="1" x14ac:dyDescent="0.2">
      <c r="A2793" s="187"/>
      <c r="B2793" s="188"/>
      <c r="C2793" s="189" t="str">
        <f t="shared" si="64"/>
        <v/>
      </c>
      <c r="D2793" s="190"/>
      <c r="E2793" s="191" t="str">
        <f>IF(Table2[[#This Row],[Tên hàng hóa]]&lt;&gt;0,VLOOKUP(Table2[[#This Row],[Tên hàng hóa]],Table1[[Tên hàng hóa]:[Quy cách]],2,0),"")</f>
        <v/>
      </c>
      <c r="F2793" s="191" t="str">
        <f>IF(Table2[[#This Row],[Tên hàng hóa]]&lt;&gt;0,VLOOKUP(Table2[[#This Row],[Tên hàng hóa]],Table1[[Tên hàng hóa]:[ĐVT]],3,0),"")</f>
        <v/>
      </c>
      <c r="G2793" s="192"/>
      <c r="H2793" s="192"/>
      <c r="I2793" s="193" t="str">
        <f>IF(Table2[[#This Row],[Số lượng]]&lt;&gt;0,Table2[[#This Row],[Số lượng]]*Table2[[#This Row],[Đơn giá mua]],"")</f>
        <v/>
      </c>
      <c r="J2793" s="193" t="str">
        <f ca="1">IF(AND(Table2[[#This Row],[Tên hàng hóa]]&lt;&gt;0,D2794=""),SUM(OFFSET(Table2[[#This Row],[Thành tiền]],0,0,-COUNTIF(Table2[Số HĐ],Table2[[#This Row],[Số HĐ]]))),"")</f>
        <v/>
      </c>
      <c r="K2793" s="192"/>
      <c r="L27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93" s="194"/>
    </row>
    <row r="2794" spans="1:13" ht="35.1" customHeight="1" x14ac:dyDescent="0.2">
      <c r="A2794" s="187"/>
      <c r="B2794" s="188"/>
      <c r="C2794" s="189" t="str">
        <f t="shared" si="64"/>
        <v/>
      </c>
      <c r="D2794" s="190"/>
      <c r="E2794" s="191" t="str">
        <f>IF(Table2[[#This Row],[Tên hàng hóa]]&lt;&gt;0,VLOOKUP(Table2[[#This Row],[Tên hàng hóa]],Table1[[Tên hàng hóa]:[Quy cách]],2,0),"")</f>
        <v/>
      </c>
      <c r="F2794" s="191" t="str">
        <f>IF(Table2[[#This Row],[Tên hàng hóa]]&lt;&gt;0,VLOOKUP(Table2[[#This Row],[Tên hàng hóa]],Table1[[Tên hàng hóa]:[ĐVT]],3,0),"")</f>
        <v/>
      </c>
      <c r="G2794" s="192"/>
      <c r="H2794" s="192"/>
      <c r="I2794" s="193" t="str">
        <f>IF(Table2[[#This Row],[Số lượng]]&lt;&gt;0,Table2[[#This Row],[Số lượng]]*Table2[[#This Row],[Đơn giá mua]],"")</f>
        <v/>
      </c>
      <c r="J2794" s="193" t="str">
        <f ca="1">IF(AND(Table2[[#This Row],[Tên hàng hóa]]&lt;&gt;0,D2795=""),SUM(OFFSET(Table2[[#This Row],[Thành tiền]],0,0,-COUNTIF(Table2[Số HĐ],Table2[[#This Row],[Số HĐ]]))),"")</f>
        <v/>
      </c>
      <c r="K2794" s="192"/>
      <c r="L27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94" s="194"/>
    </row>
    <row r="2795" spans="1:13" ht="35.1" customHeight="1" x14ac:dyDescent="0.2">
      <c r="A2795" s="187"/>
      <c r="B2795" s="188"/>
      <c r="C2795" s="189" t="str">
        <f t="shared" si="64"/>
        <v/>
      </c>
      <c r="D2795" s="190"/>
      <c r="E2795" s="191" t="str">
        <f>IF(Table2[[#This Row],[Tên hàng hóa]]&lt;&gt;0,VLOOKUP(Table2[[#This Row],[Tên hàng hóa]],Table1[[Tên hàng hóa]:[Quy cách]],2,0),"")</f>
        <v/>
      </c>
      <c r="F2795" s="191" t="str">
        <f>IF(Table2[[#This Row],[Tên hàng hóa]]&lt;&gt;0,VLOOKUP(Table2[[#This Row],[Tên hàng hóa]],Table1[[Tên hàng hóa]:[ĐVT]],3,0),"")</f>
        <v/>
      </c>
      <c r="G2795" s="192"/>
      <c r="H2795" s="192"/>
      <c r="I2795" s="193" t="str">
        <f>IF(Table2[[#This Row],[Số lượng]]&lt;&gt;0,Table2[[#This Row],[Số lượng]]*Table2[[#This Row],[Đơn giá mua]],"")</f>
        <v/>
      </c>
      <c r="J2795" s="193" t="str">
        <f ca="1">IF(AND(Table2[[#This Row],[Tên hàng hóa]]&lt;&gt;0,D2796=""),SUM(OFFSET(Table2[[#This Row],[Thành tiền]],0,0,-COUNTIF(Table2[Số HĐ],Table2[[#This Row],[Số HĐ]]))),"")</f>
        <v/>
      </c>
      <c r="K2795" s="192"/>
      <c r="L27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95" s="194"/>
    </row>
    <row r="2796" spans="1:13" ht="35.1" customHeight="1" x14ac:dyDescent="0.2">
      <c r="A2796" s="187"/>
      <c r="B2796" s="188"/>
      <c r="C2796" s="189" t="str">
        <f t="shared" si="64"/>
        <v/>
      </c>
      <c r="D2796" s="190"/>
      <c r="E2796" s="191" t="str">
        <f>IF(Table2[[#This Row],[Tên hàng hóa]]&lt;&gt;0,VLOOKUP(Table2[[#This Row],[Tên hàng hóa]],Table1[[Tên hàng hóa]:[Quy cách]],2,0),"")</f>
        <v/>
      </c>
      <c r="F2796" s="191" t="str">
        <f>IF(Table2[[#This Row],[Tên hàng hóa]]&lt;&gt;0,VLOOKUP(Table2[[#This Row],[Tên hàng hóa]],Table1[[Tên hàng hóa]:[ĐVT]],3,0),"")</f>
        <v/>
      </c>
      <c r="G2796" s="192"/>
      <c r="H2796" s="192"/>
      <c r="I2796" s="193" t="str">
        <f>IF(Table2[[#This Row],[Số lượng]]&lt;&gt;0,Table2[[#This Row],[Số lượng]]*Table2[[#This Row],[Đơn giá mua]],"")</f>
        <v/>
      </c>
      <c r="J2796" s="193" t="str">
        <f ca="1">IF(AND(Table2[[#This Row],[Tên hàng hóa]]&lt;&gt;0,D2797=""),SUM(OFFSET(Table2[[#This Row],[Thành tiền]],0,0,-COUNTIF(Table2[Số HĐ],Table2[[#This Row],[Số HĐ]]))),"")</f>
        <v/>
      </c>
      <c r="K2796" s="192"/>
      <c r="L27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96" s="194"/>
    </row>
    <row r="2797" spans="1:13" ht="35.1" customHeight="1" x14ac:dyDescent="0.2">
      <c r="A2797" s="187"/>
      <c r="B2797" s="188"/>
      <c r="C2797" s="189" t="str">
        <f t="shared" si="64"/>
        <v/>
      </c>
      <c r="D2797" s="190"/>
      <c r="E2797" s="191" t="str">
        <f>IF(Table2[[#This Row],[Tên hàng hóa]]&lt;&gt;0,VLOOKUP(Table2[[#This Row],[Tên hàng hóa]],Table1[[Tên hàng hóa]:[Quy cách]],2,0),"")</f>
        <v/>
      </c>
      <c r="F2797" s="191" t="str">
        <f>IF(Table2[[#This Row],[Tên hàng hóa]]&lt;&gt;0,VLOOKUP(Table2[[#This Row],[Tên hàng hóa]],Table1[[Tên hàng hóa]:[ĐVT]],3,0),"")</f>
        <v/>
      </c>
      <c r="G2797" s="192"/>
      <c r="H2797" s="192"/>
      <c r="I2797" s="193" t="str">
        <f>IF(Table2[[#This Row],[Số lượng]]&lt;&gt;0,Table2[[#This Row],[Số lượng]]*Table2[[#This Row],[Đơn giá mua]],"")</f>
        <v/>
      </c>
      <c r="J2797" s="193" t="str">
        <f ca="1">IF(AND(Table2[[#This Row],[Tên hàng hóa]]&lt;&gt;0,D2798=""),SUM(OFFSET(Table2[[#This Row],[Thành tiền]],0,0,-COUNTIF(Table2[Số HĐ],Table2[[#This Row],[Số HĐ]]))),"")</f>
        <v/>
      </c>
      <c r="K2797" s="192"/>
      <c r="L27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97" s="194"/>
    </row>
    <row r="2798" spans="1:13" ht="35.1" customHeight="1" x14ac:dyDescent="0.2">
      <c r="A2798" s="187"/>
      <c r="B2798" s="188"/>
      <c r="C2798" s="189" t="str">
        <f t="shared" si="64"/>
        <v/>
      </c>
      <c r="D2798" s="190"/>
      <c r="E2798" s="191" t="str">
        <f>IF(Table2[[#This Row],[Tên hàng hóa]]&lt;&gt;0,VLOOKUP(Table2[[#This Row],[Tên hàng hóa]],Table1[[Tên hàng hóa]:[Quy cách]],2,0),"")</f>
        <v/>
      </c>
      <c r="F2798" s="191" t="str">
        <f>IF(Table2[[#This Row],[Tên hàng hóa]]&lt;&gt;0,VLOOKUP(Table2[[#This Row],[Tên hàng hóa]],Table1[[Tên hàng hóa]:[ĐVT]],3,0),"")</f>
        <v/>
      </c>
      <c r="G2798" s="192"/>
      <c r="H2798" s="192"/>
      <c r="I2798" s="193" t="str">
        <f>IF(Table2[[#This Row],[Số lượng]]&lt;&gt;0,Table2[[#This Row],[Số lượng]]*Table2[[#This Row],[Đơn giá mua]],"")</f>
        <v/>
      </c>
      <c r="J2798" s="193" t="str">
        <f ca="1">IF(AND(Table2[[#This Row],[Tên hàng hóa]]&lt;&gt;0,D2799=""),SUM(OFFSET(Table2[[#This Row],[Thành tiền]],0,0,-COUNTIF(Table2[Số HĐ],Table2[[#This Row],[Số HĐ]]))),"")</f>
        <v/>
      </c>
      <c r="K2798" s="192"/>
      <c r="L27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98" s="194"/>
    </row>
    <row r="2799" spans="1:13" ht="35.1" customHeight="1" x14ac:dyDescent="0.2">
      <c r="A2799" s="187"/>
      <c r="B2799" s="188"/>
      <c r="C2799" s="189" t="str">
        <f t="shared" si="64"/>
        <v/>
      </c>
      <c r="D2799" s="190"/>
      <c r="E2799" s="191" t="str">
        <f>IF(Table2[[#This Row],[Tên hàng hóa]]&lt;&gt;0,VLOOKUP(Table2[[#This Row],[Tên hàng hóa]],Table1[[Tên hàng hóa]:[Quy cách]],2,0),"")</f>
        <v/>
      </c>
      <c r="F2799" s="191" t="str">
        <f>IF(Table2[[#This Row],[Tên hàng hóa]]&lt;&gt;0,VLOOKUP(Table2[[#This Row],[Tên hàng hóa]],Table1[[Tên hàng hóa]:[ĐVT]],3,0),"")</f>
        <v/>
      </c>
      <c r="G2799" s="192"/>
      <c r="H2799" s="192"/>
      <c r="I2799" s="193" t="str">
        <f>IF(Table2[[#This Row],[Số lượng]]&lt;&gt;0,Table2[[#This Row],[Số lượng]]*Table2[[#This Row],[Đơn giá mua]],"")</f>
        <v/>
      </c>
      <c r="J2799" s="193" t="str">
        <f ca="1">IF(AND(Table2[[#This Row],[Tên hàng hóa]]&lt;&gt;0,D2800=""),SUM(OFFSET(Table2[[#This Row],[Thành tiền]],0,0,-COUNTIF(Table2[Số HĐ],Table2[[#This Row],[Số HĐ]]))),"")</f>
        <v/>
      </c>
      <c r="K2799" s="192"/>
      <c r="L27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799" s="194"/>
    </row>
    <row r="2800" spans="1:13" ht="35.1" customHeight="1" x14ac:dyDescent="0.2">
      <c r="A2800" s="187"/>
      <c r="B2800" s="188"/>
      <c r="C2800" s="189" t="str">
        <f t="shared" si="64"/>
        <v/>
      </c>
      <c r="D2800" s="190"/>
      <c r="E2800" s="191" t="str">
        <f>IF(Table2[[#This Row],[Tên hàng hóa]]&lt;&gt;0,VLOOKUP(Table2[[#This Row],[Tên hàng hóa]],Table1[[Tên hàng hóa]:[Quy cách]],2,0),"")</f>
        <v/>
      </c>
      <c r="F2800" s="191" t="str">
        <f>IF(Table2[[#This Row],[Tên hàng hóa]]&lt;&gt;0,VLOOKUP(Table2[[#This Row],[Tên hàng hóa]],Table1[[Tên hàng hóa]:[ĐVT]],3,0),"")</f>
        <v/>
      </c>
      <c r="G2800" s="192"/>
      <c r="H2800" s="192"/>
      <c r="I2800" s="193" t="str">
        <f>IF(Table2[[#This Row],[Số lượng]]&lt;&gt;0,Table2[[#This Row],[Số lượng]]*Table2[[#This Row],[Đơn giá mua]],"")</f>
        <v/>
      </c>
      <c r="J2800" s="193" t="str">
        <f ca="1">IF(AND(Table2[[#This Row],[Tên hàng hóa]]&lt;&gt;0,D2801=""),SUM(OFFSET(Table2[[#This Row],[Thành tiền]],0,0,-COUNTIF(Table2[Số HĐ],Table2[[#This Row],[Số HĐ]]))),"")</f>
        <v/>
      </c>
      <c r="K2800" s="192"/>
      <c r="L28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00" s="194"/>
    </row>
    <row r="2801" spans="1:13" ht="35.1" customHeight="1" x14ac:dyDescent="0.2">
      <c r="A2801" s="187"/>
      <c r="B2801" s="188"/>
      <c r="C2801" s="189" t="str">
        <f t="shared" si="64"/>
        <v/>
      </c>
      <c r="D2801" s="190"/>
      <c r="E2801" s="191" t="str">
        <f>IF(Table2[[#This Row],[Tên hàng hóa]]&lt;&gt;0,VLOOKUP(Table2[[#This Row],[Tên hàng hóa]],Table1[[Tên hàng hóa]:[Quy cách]],2,0),"")</f>
        <v/>
      </c>
      <c r="F2801" s="191" t="str">
        <f>IF(Table2[[#This Row],[Tên hàng hóa]]&lt;&gt;0,VLOOKUP(Table2[[#This Row],[Tên hàng hóa]],Table1[[Tên hàng hóa]:[ĐVT]],3,0),"")</f>
        <v/>
      </c>
      <c r="G2801" s="192"/>
      <c r="H2801" s="192"/>
      <c r="I2801" s="193" t="str">
        <f>IF(Table2[[#This Row],[Số lượng]]&lt;&gt;0,Table2[[#This Row],[Số lượng]]*Table2[[#This Row],[Đơn giá mua]],"")</f>
        <v/>
      </c>
      <c r="J2801" s="193" t="str">
        <f ca="1">IF(AND(Table2[[#This Row],[Tên hàng hóa]]&lt;&gt;0,D2802=""),SUM(OFFSET(Table2[[#This Row],[Thành tiền]],0,0,-COUNTIF(Table2[Số HĐ],Table2[[#This Row],[Số HĐ]]))),"")</f>
        <v/>
      </c>
      <c r="K2801" s="192"/>
      <c r="L28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01" s="194"/>
    </row>
    <row r="2802" spans="1:13" ht="35.1" customHeight="1" x14ac:dyDescent="0.2">
      <c r="A2802" s="187"/>
      <c r="B2802" s="188"/>
      <c r="C2802" s="189" t="str">
        <f t="shared" si="64"/>
        <v/>
      </c>
      <c r="D2802" s="190"/>
      <c r="E2802" s="191" t="str">
        <f>IF(Table2[[#This Row],[Tên hàng hóa]]&lt;&gt;0,VLOOKUP(Table2[[#This Row],[Tên hàng hóa]],Table1[[Tên hàng hóa]:[Quy cách]],2,0),"")</f>
        <v/>
      </c>
      <c r="F2802" s="191" t="str">
        <f>IF(Table2[[#This Row],[Tên hàng hóa]]&lt;&gt;0,VLOOKUP(Table2[[#This Row],[Tên hàng hóa]],Table1[[Tên hàng hóa]:[ĐVT]],3,0),"")</f>
        <v/>
      </c>
      <c r="G2802" s="192"/>
      <c r="H2802" s="192"/>
      <c r="I2802" s="193" t="str">
        <f>IF(Table2[[#This Row],[Số lượng]]&lt;&gt;0,Table2[[#This Row],[Số lượng]]*Table2[[#This Row],[Đơn giá mua]],"")</f>
        <v/>
      </c>
      <c r="J2802" s="193" t="str">
        <f ca="1">IF(AND(Table2[[#This Row],[Tên hàng hóa]]&lt;&gt;0,D2803=""),SUM(OFFSET(Table2[[#This Row],[Thành tiền]],0,0,-COUNTIF(Table2[Số HĐ],Table2[[#This Row],[Số HĐ]]))),"")</f>
        <v/>
      </c>
      <c r="K2802" s="192"/>
      <c r="L28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02" s="194"/>
    </row>
    <row r="2803" spans="1:13" ht="35.1" customHeight="1" x14ac:dyDescent="0.2">
      <c r="A2803" s="187"/>
      <c r="B2803" s="188"/>
      <c r="C2803" s="189" t="str">
        <f t="shared" si="64"/>
        <v/>
      </c>
      <c r="D2803" s="190"/>
      <c r="E2803" s="191" t="str">
        <f>IF(Table2[[#This Row],[Tên hàng hóa]]&lt;&gt;0,VLOOKUP(Table2[[#This Row],[Tên hàng hóa]],Table1[[Tên hàng hóa]:[Quy cách]],2,0),"")</f>
        <v/>
      </c>
      <c r="F2803" s="191" t="str">
        <f>IF(Table2[[#This Row],[Tên hàng hóa]]&lt;&gt;0,VLOOKUP(Table2[[#This Row],[Tên hàng hóa]],Table1[[Tên hàng hóa]:[ĐVT]],3,0),"")</f>
        <v/>
      </c>
      <c r="G2803" s="192"/>
      <c r="H2803" s="192"/>
      <c r="I2803" s="193" t="str">
        <f>IF(Table2[[#This Row],[Số lượng]]&lt;&gt;0,Table2[[#This Row],[Số lượng]]*Table2[[#This Row],[Đơn giá mua]],"")</f>
        <v/>
      </c>
      <c r="J2803" s="193" t="str">
        <f ca="1">IF(AND(Table2[[#This Row],[Tên hàng hóa]]&lt;&gt;0,D2804=""),SUM(OFFSET(Table2[[#This Row],[Thành tiền]],0,0,-COUNTIF(Table2[Số HĐ],Table2[[#This Row],[Số HĐ]]))),"")</f>
        <v/>
      </c>
      <c r="K2803" s="192"/>
      <c r="L28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03" s="194"/>
    </row>
    <row r="2804" spans="1:13" ht="35.1" customHeight="1" x14ac:dyDescent="0.2">
      <c r="A2804" s="187"/>
      <c r="B2804" s="188"/>
      <c r="C2804" s="189" t="str">
        <f t="shared" si="64"/>
        <v/>
      </c>
      <c r="D2804" s="190"/>
      <c r="E2804" s="191" t="str">
        <f>IF(Table2[[#This Row],[Tên hàng hóa]]&lt;&gt;0,VLOOKUP(Table2[[#This Row],[Tên hàng hóa]],Table1[[Tên hàng hóa]:[Quy cách]],2,0),"")</f>
        <v/>
      </c>
      <c r="F2804" s="191" t="str">
        <f>IF(Table2[[#This Row],[Tên hàng hóa]]&lt;&gt;0,VLOOKUP(Table2[[#This Row],[Tên hàng hóa]],Table1[[Tên hàng hóa]:[ĐVT]],3,0),"")</f>
        <v/>
      </c>
      <c r="G2804" s="192"/>
      <c r="H2804" s="192"/>
      <c r="I2804" s="193" t="str">
        <f>IF(Table2[[#This Row],[Số lượng]]&lt;&gt;0,Table2[[#This Row],[Số lượng]]*Table2[[#This Row],[Đơn giá mua]],"")</f>
        <v/>
      </c>
      <c r="J2804" s="193" t="str">
        <f ca="1">IF(AND(Table2[[#This Row],[Tên hàng hóa]]&lt;&gt;0,D2805=""),SUM(OFFSET(Table2[[#This Row],[Thành tiền]],0,0,-COUNTIF(Table2[Số HĐ],Table2[[#This Row],[Số HĐ]]))),"")</f>
        <v/>
      </c>
      <c r="K2804" s="192"/>
      <c r="L28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04" s="194"/>
    </row>
    <row r="2805" spans="1:13" ht="35.1" customHeight="1" x14ac:dyDescent="0.2">
      <c r="A2805" s="187"/>
      <c r="B2805" s="188"/>
      <c r="C2805" s="189" t="str">
        <f t="shared" si="64"/>
        <v/>
      </c>
      <c r="D2805" s="190"/>
      <c r="E2805" s="191" t="str">
        <f>IF(Table2[[#This Row],[Tên hàng hóa]]&lt;&gt;0,VLOOKUP(Table2[[#This Row],[Tên hàng hóa]],Table1[[Tên hàng hóa]:[Quy cách]],2,0),"")</f>
        <v/>
      </c>
      <c r="F2805" s="191" t="str">
        <f>IF(Table2[[#This Row],[Tên hàng hóa]]&lt;&gt;0,VLOOKUP(Table2[[#This Row],[Tên hàng hóa]],Table1[[Tên hàng hóa]:[ĐVT]],3,0),"")</f>
        <v/>
      </c>
      <c r="G2805" s="192"/>
      <c r="H2805" s="192"/>
      <c r="I2805" s="193" t="str">
        <f>IF(Table2[[#This Row],[Số lượng]]&lt;&gt;0,Table2[[#This Row],[Số lượng]]*Table2[[#This Row],[Đơn giá mua]],"")</f>
        <v/>
      </c>
      <c r="J2805" s="193" t="str">
        <f ca="1">IF(AND(Table2[[#This Row],[Tên hàng hóa]]&lt;&gt;0,D2806=""),SUM(OFFSET(Table2[[#This Row],[Thành tiền]],0,0,-COUNTIF(Table2[Số HĐ],Table2[[#This Row],[Số HĐ]]))),"")</f>
        <v/>
      </c>
      <c r="K2805" s="192"/>
      <c r="L28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05" s="194"/>
    </row>
    <row r="2806" spans="1:13" ht="35.1" customHeight="1" x14ac:dyDescent="0.2">
      <c r="A2806" s="187"/>
      <c r="B2806" s="188"/>
      <c r="C2806" s="189" t="str">
        <f>IF(AND(D2806&lt;&gt;0,D2807=""),C1831,"")</f>
        <v/>
      </c>
      <c r="D2806" s="190"/>
      <c r="E2806" s="191" t="str">
        <f>IF(Table2[[#This Row],[Tên hàng hóa]]&lt;&gt;0,VLOOKUP(Table2[[#This Row],[Tên hàng hóa]],Table1[[Tên hàng hóa]:[Quy cách]],2,0),"")</f>
        <v/>
      </c>
      <c r="F2806" s="191" t="str">
        <f>IF(Table2[[#This Row],[Tên hàng hóa]]&lt;&gt;0,VLOOKUP(Table2[[#This Row],[Tên hàng hóa]],Table1[[Tên hàng hóa]:[ĐVT]],3,0),"")</f>
        <v/>
      </c>
      <c r="G2806" s="192"/>
      <c r="H2806" s="192"/>
      <c r="I2806" s="193" t="str">
        <f>IF(Table2[[#This Row],[Số lượng]]&lt;&gt;0,Table2[[#This Row],[Số lượng]]*Table2[[#This Row],[Đơn giá mua]],"")</f>
        <v/>
      </c>
      <c r="J2806" s="193" t="str">
        <f ca="1">IF(AND(Table2[[#This Row],[Tên hàng hóa]]&lt;&gt;0,D2807=""),SUM(OFFSET(Table2[[#This Row],[Thành tiền]],0,0,-COUNTIF(Table2[Số HĐ],Table2[[#This Row],[Số HĐ]]))),"")</f>
        <v/>
      </c>
      <c r="K2806" s="192"/>
      <c r="L28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06" s="194"/>
    </row>
    <row r="2807" spans="1:13" ht="35.1" customHeight="1" x14ac:dyDescent="0.2">
      <c r="A2807" s="187"/>
      <c r="B2807" s="188"/>
      <c r="C2807" s="189" t="str">
        <f t="shared" ref="C2807:C2837" si="65">IF(AND(D2807&lt;&gt;0,D2808=""),C2806,"")</f>
        <v/>
      </c>
      <c r="D2807" s="190"/>
      <c r="E2807" s="191" t="str">
        <f>IF(Table2[[#This Row],[Tên hàng hóa]]&lt;&gt;0,VLOOKUP(Table2[[#This Row],[Tên hàng hóa]],Table1[[Tên hàng hóa]:[Quy cách]],2,0),"")</f>
        <v/>
      </c>
      <c r="F2807" s="191" t="str">
        <f>IF(Table2[[#This Row],[Tên hàng hóa]]&lt;&gt;0,VLOOKUP(Table2[[#This Row],[Tên hàng hóa]],Table1[[Tên hàng hóa]:[ĐVT]],3,0),"")</f>
        <v/>
      </c>
      <c r="G2807" s="192"/>
      <c r="H2807" s="192"/>
      <c r="I2807" s="193" t="str">
        <f>IF(Table2[[#This Row],[Số lượng]]&lt;&gt;0,Table2[[#This Row],[Số lượng]]*Table2[[#This Row],[Đơn giá mua]],"")</f>
        <v/>
      </c>
      <c r="J2807" s="193" t="str">
        <f ca="1">IF(AND(Table2[[#This Row],[Tên hàng hóa]]&lt;&gt;0,D2808=""),SUM(OFFSET(Table2[[#This Row],[Thành tiền]],0,0,-COUNTIF(Table2[Số HĐ],Table2[[#This Row],[Số HĐ]]))),"")</f>
        <v/>
      </c>
      <c r="K2807" s="192"/>
      <c r="L280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07" s="194"/>
    </row>
    <row r="2808" spans="1:13" ht="35.1" customHeight="1" x14ac:dyDescent="0.2">
      <c r="A2808" s="187"/>
      <c r="B2808" s="188"/>
      <c r="C2808" s="189" t="str">
        <f t="shared" si="65"/>
        <v/>
      </c>
      <c r="D2808" s="190"/>
      <c r="E2808" s="191" t="str">
        <f>IF(Table2[[#This Row],[Tên hàng hóa]]&lt;&gt;0,VLOOKUP(Table2[[#This Row],[Tên hàng hóa]],Table1[[Tên hàng hóa]:[Quy cách]],2,0),"")</f>
        <v/>
      </c>
      <c r="F2808" s="191" t="str">
        <f>IF(Table2[[#This Row],[Tên hàng hóa]]&lt;&gt;0,VLOOKUP(Table2[[#This Row],[Tên hàng hóa]],Table1[[Tên hàng hóa]:[ĐVT]],3,0),"")</f>
        <v/>
      </c>
      <c r="G2808" s="192"/>
      <c r="H2808" s="192"/>
      <c r="I2808" s="193" t="str">
        <f>IF(Table2[[#This Row],[Số lượng]]&lt;&gt;0,Table2[[#This Row],[Số lượng]]*Table2[[#This Row],[Đơn giá mua]],"")</f>
        <v/>
      </c>
      <c r="J2808" s="193" t="str">
        <f ca="1">IF(AND(Table2[[#This Row],[Tên hàng hóa]]&lt;&gt;0,D2809=""),SUM(OFFSET(Table2[[#This Row],[Thành tiền]],0,0,-COUNTIF(Table2[Số HĐ],Table2[[#This Row],[Số HĐ]]))),"")</f>
        <v/>
      </c>
      <c r="K2808" s="192"/>
      <c r="L28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08" s="194"/>
    </row>
    <row r="2809" spans="1:13" ht="35.1" customHeight="1" x14ac:dyDescent="0.2">
      <c r="A2809" s="187"/>
      <c r="B2809" s="188"/>
      <c r="C2809" s="189" t="str">
        <f t="shared" si="65"/>
        <v/>
      </c>
      <c r="D2809" s="190"/>
      <c r="E2809" s="191" t="str">
        <f>IF(Table2[[#This Row],[Tên hàng hóa]]&lt;&gt;0,VLOOKUP(Table2[[#This Row],[Tên hàng hóa]],Table1[[Tên hàng hóa]:[Quy cách]],2,0),"")</f>
        <v/>
      </c>
      <c r="F2809" s="191" t="str">
        <f>IF(Table2[[#This Row],[Tên hàng hóa]]&lt;&gt;0,VLOOKUP(Table2[[#This Row],[Tên hàng hóa]],Table1[[Tên hàng hóa]:[ĐVT]],3,0),"")</f>
        <v/>
      </c>
      <c r="G2809" s="192"/>
      <c r="H2809" s="192"/>
      <c r="I2809" s="193" t="str">
        <f>IF(Table2[[#This Row],[Số lượng]]&lt;&gt;0,Table2[[#This Row],[Số lượng]]*Table2[[#This Row],[Đơn giá mua]],"")</f>
        <v/>
      </c>
      <c r="J2809" s="193" t="str">
        <f ca="1">IF(AND(Table2[[#This Row],[Tên hàng hóa]]&lt;&gt;0,D2810=""),SUM(OFFSET(Table2[[#This Row],[Thành tiền]],0,0,-COUNTIF(Table2[Số HĐ],Table2[[#This Row],[Số HĐ]]))),"")</f>
        <v/>
      </c>
      <c r="K2809" s="192"/>
      <c r="L28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09" s="194"/>
    </row>
    <row r="2810" spans="1:13" ht="35.1" customHeight="1" x14ac:dyDescent="0.2">
      <c r="A2810" s="187"/>
      <c r="B2810" s="188"/>
      <c r="C2810" s="189" t="str">
        <f t="shared" si="65"/>
        <v/>
      </c>
      <c r="D2810" s="190"/>
      <c r="E2810" s="191" t="str">
        <f>IF(Table2[[#This Row],[Tên hàng hóa]]&lt;&gt;0,VLOOKUP(Table2[[#This Row],[Tên hàng hóa]],Table1[[Tên hàng hóa]:[Quy cách]],2,0),"")</f>
        <v/>
      </c>
      <c r="F2810" s="191" t="str">
        <f>IF(Table2[[#This Row],[Tên hàng hóa]]&lt;&gt;0,VLOOKUP(Table2[[#This Row],[Tên hàng hóa]],Table1[[Tên hàng hóa]:[ĐVT]],3,0),"")</f>
        <v/>
      </c>
      <c r="G2810" s="192"/>
      <c r="H2810" s="192"/>
      <c r="I2810" s="193" t="str">
        <f>IF(Table2[[#This Row],[Số lượng]]&lt;&gt;0,Table2[[#This Row],[Số lượng]]*Table2[[#This Row],[Đơn giá mua]],"")</f>
        <v/>
      </c>
      <c r="J2810" s="193" t="str">
        <f ca="1">IF(AND(Table2[[#This Row],[Tên hàng hóa]]&lt;&gt;0,D2811=""),SUM(OFFSET(Table2[[#This Row],[Thành tiền]],0,0,-COUNTIF(Table2[Số HĐ],Table2[[#This Row],[Số HĐ]]))),"")</f>
        <v/>
      </c>
      <c r="K2810" s="192"/>
      <c r="L28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10" s="194"/>
    </row>
    <row r="2811" spans="1:13" ht="35.1" customHeight="1" x14ac:dyDescent="0.2">
      <c r="A2811" s="187"/>
      <c r="B2811" s="188"/>
      <c r="C2811" s="189" t="str">
        <f t="shared" si="65"/>
        <v/>
      </c>
      <c r="D2811" s="190"/>
      <c r="E2811" s="191" t="str">
        <f>IF(Table2[[#This Row],[Tên hàng hóa]]&lt;&gt;0,VLOOKUP(Table2[[#This Row],[Tên hàng hóa]],Table1[[Tên hàng hóa]:[Quy cách]],2,0),"")</f>
        <v/>
      </c>
      <c r="F2811" s="191" t="str">
        <f>IF(Table2[[#This Row],[Tên hàng hóa]]&lt;&gt;0,VLOOKUP(Table2[[#This Row],[Tên hàng hóa]],Table1[[Tên hàng hóa]:[ĐVT]],3,0),"")</f>
        <v/>
      </c>
      <c r="G2811" s="192"/>
      <c r="H2811" s="192"/>
      <c r="I2811" s="193" t="str">
        <f>IF(Table2[[#This Row],[Số lượng]]&lt;&gt;0,Table2[[#This Row],[Số lượng]]*Table2[[#This Row],[Đơn giá mua]],"")</f>
        <v/>
      </c>
      <c r="J2811" s="193" t="str">
        <f ca="1">IF(AND(Table2[[#This Row],[Tên hàng hóa]]&lt;&gt;0,D2812=""),SUM(OFFSET(Table2[[#This Row],[Thành tiền]],0,0,-COUNTIF(Table2[Số HĐ],Table2[[#This Row],[Số HĐ]]))),"")</f>
        <v/>
      </c>
      <c r="K2811" s="192"/>
      <c r="L281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11" s="194"/>
    </row>
    <row r="2812" spans="1:13" ht="35.1" customHeight="1" x14ac:dyDescent="0.2">
      <c r="A2812" s="187"/>
      <c r="B2812" s="188"/>
      <c r="C2812" s="189" t="str">
        <f t="shared" si="65"/>
        <v/>
      </c>
      <c r="D2812" s="190"/>
      <c r="E2812" s="191" t="str">
        <f>IF(Table2[[#This Row],[Tên hàng hóa]]&lt;&gt;0,VLOOKUP(Table2[[#This Row],[Tên hàng hóa]],Table1[[Tên hàng hóa]:[Quy cách]],2,0),"")</f>
        <v/>
      </c>
      <c r="F2812" s="191" t="str">
        <f>IF(Table2[[#This Row],[Tên hàng hóa]]&lt;&gt;0,VLOOKUP(Table2[[#This Row],[Tên hàng hóa]],Table1[[Tên hàng hóa]:[ĐVT]],3,0),"")</f>
        <v/>
      </c>
      <c r="G2812" s="192"/>
      <c r="H2812" s="192"/>
      <c r="I2812" s="193" t="str">
        <f>IF(Table2[[#This Row],[Số lượng]]&lt;&gt;0,Table2[[#This Row],[Số lượng]]*Table2[[#This Row],[Đơn giá mua]],"")</f>
        <v/>
      </c>
      <c r="J2812" s="193" t="str">
        <f ca="1">IF(AND(Table2[[#This Row],[Tên hàng hóa]]&lt;&gt;0,D2813=""),SUM(OFFSET(Table2[[#This Row],[Thành tiền]],0,0,-COUNTIF(Table2[Số HĐ],Table2[[#This Row],[Số HĐ]]))),"")</f>
        <v/>
      </c>
      <c r="K2812" s="192"/>
      <c r="L28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12" s="194"/>
    </row>
    <row r="2813" spans="1:13" ht="35.1" customHeight="1" x14ac:dyDescent="0.2">
      <c r="A2813" s="187"/>
      <c r="B2813" s="188"/>
      <c r="C2813" s="189" t="str">
        <f t="shared" si="65"/>
        <v/>
      </c>
      <c r="D2813" s="190"/>
      <c r="E2813" s="191" t="str">
        <f>IF(Table2[[#This Row],[Tên hàng hóa]]&lt;&gt;0,VLOOKUP(Table2[[#This Row],[Tên hàng hóa]],Table1[[Tên hàng hóa]:[Quy cách]],2,0),"")</f>
        <v/>
      </c>
      <c r="F2813" s="191" t="str">
        <f>IF(Table2[[#This Row],[Tên hàng hóa]]&lt;&gt;0,VLOOKUP(Table2[[#This Row],[Tên hàng hóa]],Table1[[Tên hàng hóa]:[ĐVT]],3,0),"")</f>
        <v/>
      </c>
      <c r="G2813" s="192"/>
      <c r="H2813" s="192"/>
      <c r="I2813" s="193" t="str">
        <f>IF(Table2[[#This Row],[Số lượng]]&lt;&gt;0,Table2[[#This Row],[Số lượng]]*Table2[[#This Row],[Đơn giá mua]],"")</f>
        <v/>
      </c>
      <c r="J2813" s="193" t="str">
        <f ca="1">IF(AND(Table2[[#This Row],[Tên hàng hóa]]&lt;&gt;0,D2814=""),SUM(OFFSET(Table2[[#This Row],[Thành tiền]],0,0,-COUNTIF(Table2[Số HĐ],Table2[[#This Row],[Số HĐ]]))),"")</f>
        <v/>
      </c>
      <c r="K2813" s="192"/>
      <c r="L28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13" s="194"/>
    </row>
    <row r="2814" spans="1:13" ht="35.1" customHeight="1" x14ac:dyDescent="0.2">
      <c r="A2814" s="187"/>
      <c r="B2814" s="188"/>
      <c r="C2814" s="189" t="str">
        <f t="shared" si="65"/>
        <v/>
      </c>
      <c r="D2814" s="190"/>
      <c r="E2814" s="191" t="str">
        <f>IF(Table2[[#This Row],[Tên hàng hóa]]&lt;&gt;0,VLOOKUP(Table2[[#This Row],[Tên hàng hóa]],Table1[[Tên hàng hóa]:[Quy cách]],2,0),"")</f>
        <v/>
      </c>
      <c r="F2814" s="191" t="str">
        <f>IF(Table2[[#This Row],[Tên hàng hóa]]&lt;&gt;0,VLOOKUP(Table2[[#This Row],[Tên hàng hóa]],Table1[[Tên hàng hóa]:[ĐVT]],3,0),"")</f>
        <v/>
      </c>
      <c r="G2814" s="192"/>
      <c r="H2814" s="192"/>
      <c r="I2814" s="193" t="str">
        <f>IF(Table2[[#This Row],[Số lượng]]&lt;&gt;0,Table2[[#This Row],[Số lượng]]*Table2[[#This Row],[Đơn giá mua]],"")</f>
        <v/>
      </c>
      <c r="J2814" s="193" t="str">
        <f ca="1">IF(AND(Table2[[#This Row],[Tên hàng hóa]]&lt;&gt;0,D2815=""),SUM(OFFSET(Table2[[#This Row],[Thành tiền]],0,0,-COUNTIF(Table2[Số HĐ],Table2[[#This Row],[Số HĐ]]))),"")</f>
        <v/>
      </c>
      <c r="K2814" s="192"/>
      <c r="L28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14" s="194"/>
    </row>
    <row r="2815" spans="1:13" ht="35.1" customHeight="1" x14ac:dyDescent="0.2">
      <c r="A2815" s="187"/>
      <c r="B2815" s="188"/>
      <c r="C2815" s="189" t="str">
        <f t="shared" si="65"/>
        <v/>
      </c>
      <c r="D2815" s="190"/>
      <c r="E2815" s="191" t="str">
        <f>IF(Table2[[#This Row],[Tên hàng hóa]]&lt;&gt;0,VLOOKUP(Table2[[#This Row],[Tên hàng hóa]],Table1[[Tên hàng hóa]:[Quy cách]],2,0),"")</f>
        <v/>
      </c>
      <c r="F2815" s="191" t="str">
        <f>IF(Table2[[#This Row],[Tên hàng hóa]]&lt;&gt;0,VLOOKUP(Table2[[#This Row],[Tên hàng hóa]],Table1[[Tên hàng hóa]:[ĐVT]],3,0),"")</f>
        <v/>
      </c>
      <c r="G2815" s="192"/>
      <c r="H2815" s="192"/>
      <c r="I2815" s="193" t="str">
        <f>IF(Table2[[#This Row],[Số lượng]]&lt;&gt;0,Table2[[#This Row],[Số lượng]]*Table2[[#This Row],[Đơn giá mua]],"")</f>
        <v/>
      </c>
      <c r="J2815" s="193" t="str">
        <f ca="1">IF(AND(Table2[[#This Row],[Tên hàng hóa]]&lt;&gt;0,D2816=""),SUM(OFFSET(Table2[[#This Row],[Thành tiền]],0,0,-COUNTIF(Table2[Số HĐ],Table2[[#This Row],[Số HĐ]]))),"")</f>
        <v/>
      </c>
      <c r="K2815" s="192"/>
      <c r="L28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15" s="194"/>
    </row>
    <row r="2816" spans="1:13" ht="35.1" customHeight="1" x14ac:dyDescent="0.2">
      <c r="A2816" s="187"/>
      <c r="B2816" s="188"/>
      <c r="C2816" s="189" t="str">
        <f t="shared" si="65"/>
        <v/>
      </c>
      <c r="D2816" s="190"/>
      <c r="E2816" s="191" t="str">
        <f>IF(Table2[[#This Row],[Tên hàng hóa]]&lt;&gt;0,VLOOKUP(Table2[[#This Row],[Tên hàng hóa]],Table1[[Tên hàng hóa]:[Quy cách]],2,0),"")</f>
        <v/>
      </c>
      <c r="F2816" s="191" t="str">
        <f>IF(Table2[[#This Row],[Tên hàng hóa]]&lt;&gt;0,VLOOKUP(Table2[[#This Row],[Tên hàng hóa]],Table1[[Tên hàng hóa]:[ĐVT]],3,0),"")</f>
        <v/>
      </c>
      <c r="G2816" s="192"/>
      <c r="H2816" s="192"/>
      <c r="I2816" s="193" t="str">
        <f>IF(Table2[[#This Row],[Số lượng]]&lt;&gt;0,Table2[[#This Row],[Số lượng]]*Table2[[#This Row],[Đơn giá mua]],"")</f>
        <v/>
      </c>
      <c r="J2816" s="193" t="str">
        <f ca="1">IF(AND(Table2[[#This Row],[Tên hàng hóa]]&lt;&gt;0,D2817=""),SUM(OFFSET(Table2[[#This Row],[Thành tiền]],0,0,-COUNTIF(Table2[Số HĐ],Table2[[#This Row],[Số HĐ]]))),"")</f>
        <v/>
      </c>
      <c r="K2816" s="192"/>
      <c r="L28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16" s="194"/>
    </row>
    <row r="2817" spans="1:13" ht="35.1" customHeight="1" x14ac:dyDescent="0.2">
      <c r="A2817" s="187"/>
      <c r="B2817" s="188"/>
      <c r="C2817" s="189" t="str">
        <f t="shared" si="65"/>
        <v/>
      </c>
      <c r="D2817" s="190"/>
      <c r="E2817" s="191" t="str">
        <f>IF(Table2[[#This Row],[Tên hàng hóa]]&lt;&gt;0,VLOOKUP(Table2[[#This Row],[Tên hàng hóa]],Table1[[Tên hàng hóa]:[Quy cách]],2,0),"")</f>
        <v/>
      </c>
      <c r="F2817" s="191" t="str">
        <f>IF(Table2[[#This Row],[Tên hàng hóa]]&lt;&gt;0,VLOOKUP(Table2[[#This Row],[Tên hàng hóa]],Table1[[Tên hàng hóa]:[ĐVT]],3,0),"")</f>
        <v/>
      </c>
      <c r="G2817" s="192"/>
      <c r="H2817" s="192"/>
      <c r="I2817" s="193" t="str">
        <f>IF(Table2[[#This Row],[Số lượng]]&lt;&gt;0,Table2[[#This Row],[Số lượng]]*Table2[[#This Row],[Đơn giá mua]],"")</f>
        <v/>
      </c>
      <c r="J2817" s="193" t="str">
        <f ca="1">IF(AND(Table2[[#This Row],[Tên hàng hóa]]&lt;&gt;0,D2818=""),SUM(OFFSET(Table2[[#This Row],[Thành tiền]],0,0,-COUNTIF(Table2[Số HĐ],Table2[[#This Row],[Số HĐ]]))),"")</f>
        <v/>
      </c>
      <c r="K2817" s="192"/>
      <c r="L281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17" s="194"/>
    </row>
    <row r="2818" spans="1:13" ht="35.1" customHeight="1" x14ac:dyDescent="0.2">
      <c r="A2818" s="187"/>
      <c r="B2818" s="188"/>
      <c r="C2818" s="189" t="str">
        <f t="shared" si="65"/>
        <v/>
      </c>
      <c r="D2818" s="190"/>
      <c r="E2818" s="191" t="str">
        <f>IF(Table2[[#This Row],[Tên hàng hóa]]&lt;&gt;0,VLOOKUP(Table2[[#This Row],[Tên hàng hóa]],Table1[[Tên hàng hóa]:[Quy cách]],2,0),"")</f>
        <v/>
      </c>
      <c r="F2818" s="191" t="str">
        <f>IF(Table2[[#This Row],[Tên hàng hóa]]&lt;&gt;0,VLOOKUP(Table2[[#This Row],[Tên hàng hóa]],Table1[[Tên hàng hóa]:[ĐVT]],3,0),"")</f>
        <v/>
      </c>
      <c r="G2818" s="192"/>
      <c r="H2818" s="192"/>
      <c r="I2818" s="193" t="str">
        <f>IF(Table2[[#This Row],[Số lượng]]&lt;&gt;0,Table2[[#This Row],[Số lượng]]*Table2[[#This Row],[Đơn giá mua]],"")</f>
        <v/>
      </c>
      <c r="J2818" s="193" t="str">
        <f ca="1">IF(AND(Table2[[#This Row],[Tên hàng hóa]]&lt;&gt;0,D2819=""),SUM(OFFSET(Table2[[#This Row],[Thành tiền]],0,0,-COUNTIF(Table2[Số HĐ],Table2[[#This Row],[Số HĐ]]))),"")</f>
        <v/>
      </c>
      <c r="K2818" s="192"/>
      <c r="L28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18" s="194"/>
    </row>
    <row r="2819" spans="1:13" ht="35.1" customHeight="1" x14ac:dyDescent="0.2">
      <c r="A2819" s="187"/>
      <c r="B2819" s="188"/>
      <c r="C2819" s="189" t="str">
        <f t="shared" si="65"/>
        <v/>
      </c>
      <c r="D2819" s="190"/>
      <c r="E2819" s="191" t="str">
        <f>IF(Table2[[#This Row],[Tên hàng hóa]]&lt;&gt;0,VLOOKUP(Table2[[#This Row],[Tên hàng hóa]],Table1[[Tên hàng hóa]:[Quy cách]],2,0),"")</f>
        <v/>
      </c>
      <c r="F2819" s="191" t="str">
        <f>IF(Table2[[#This Row],[Tên hàng hóa]]&lt;&gt;0,VLOOKUP(Table2[[#This Row],[Tên hàng hóa]],Table1[[Tên hàng hóa]:[ĐVT]],3,0),"")</f>
        <v/>
      </c>
      <c r="G2819" s="192"/>
      <c r="H2819" s="192"/>
      <c r="I2819" s="193" t="str">
        <f>IF(Table2[[#This Row],[Số lượng]]&lt;&gt;0,Table2[[#This Row],[Số lượng]]*Table2[[#This Row],[Đơn giá mua]],"")</f>
        <v/>
      </c>
      <c r="J2819" s="193" t="str">
        <f ca="1">IF(AND(Table2[[#This Row],[Tên hàng hóa]]&lt;&gt;0,D2820=""),SUM(OFFSET(Table2[[#This Row],[Thành tiền]],0,0,-COUNTIF(Table2[Số HĐ],Table2[[#This Row],[Số HĐ]]))),"")</f>
        <v/>
      </c>
      <c r="K2819" s="192"/>
      <c r="L281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19" s="194"/>
    </row>
    <row r="2820" spans="1:13" ht="35.1" customHeight="1" x14ac:dyDescent="0.2">
      <c r="A2820" s="187"/>
      <c r="B2820" s="188"/>
      <c r="C2820" s="189" t="str">
        <f t="shared" si="65"/>
        <v/>
      </c>
      <c r="D2820" s="190"/>
      <c r="E2820" s="191" t="str">
        <f>IF(Table2[[#This Row],[Tên hàng hóa]]&lt;&gt;0,VLOOKUP(Table2[[#This Row],[Tên hàng hóa]],Table1[[Tên hàng hóa]:[Quy cách]],2,0),"")</f>
        <v/>
      </c>
      <c r="F2820" s="191" t="str">
        <f>IF(Table2[[#This Row],[Tên hàng hóa]]&lt;&gt;0,VLOOKUP(Table2[[#This Row],[Tên hàng hóa]],Table1[[Tên hàng hóa]:[ĐVT]],3,0),"")</f>
        <v/>
      </c>
      <c r="G2820" s="192"/>
      <c r="H2820" s="192"/>
      <c r="I2820" s="193" t="str">
        <f>IF(Table2[[#This Row],[Số lượng]]&lt;&gt;0,Table2[[#This Row],[Số lượng]]*Table2[[#This Row],[Đơn giá mua]],"")</f>
        <v/>
      </c>
      <c r="J2820" s="193" t="str">
        <f ca="1">IF(AND(Table2[[#This Row],[Tên hàng hóa]]&lt;&gt;0,D2821=""),SUM(OFFSET(Table2[[#This Row],[Thành tiền]],0,0,-COUNTIF(Table2[Số HĐ],Table2[[#This Row],[Số HĐ]]))),"")</f>
        <v/>
      </c>
      <c r="K2820" s="192"/>
      <c r="L28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20" s="194"/>
    </row>
    <row r="2821" spans="1:13" ht="35.1" customHeight="1" x14ac:dyDescent="0.2">
      <c r="A2821" s="187"/>
      <c r="B2821" s="188"/>
      <c r="C2821" s="189" t="str">
        <f t="shared" si="65"/>
        <v/>
      </c>
      <c r="D2821" s="190"/>
      <c r="E2821" s="191" t="str">
        <f>IF(Table2[[#This Row],[Tên hàng hóa]]&lt;&gt;0,VLOOKUP(Table2[[#This Row],[Tên hàng hóa]],Table1[[Tên hàng hóa]:[Quy cách]],2,0),"")</f>
        <v/>
      </c>
      <c r="F2821" s="191" t="str">
        <f>IF(Table2[[#This Row],[Tên hàng hóa]]&lt;&gt;0,VLOOKUP(Table2[[#This Row],[Tên hàng hóa]],Table1[[Tên hàng hóa]:[ĐVT]],3,0),"")</f>
        <v/>
      </c>
      <c r="G2821" s="192"/>
      <c r="H2821" s="192"/>
      <c r="I2821" s="193" t="str">
        <f>IF(Table2[[#This Row],[Số lượng]]&lt;&gt;0,Table2[[#This Row],[Số lượng]]*Table2[[#This Row],[Đơn giá mua]],"")</f>
        <v/>
      </c>
      <c r="J2821" s="193" t="str">
        <f ca="1">IF(AND(Table2[[#This Row],[Tên hàng hóa]]&lt;&gt;0,D2822=""),SUM(OFFSET(Table2[[#This Row],[Thành tiền]],0,0,-COUNTIF(Table2[Số HĐ],Table2[[#This Row],[Số HĐ]]))),"")</f>
        <v/>
      </c>
      <c r="K2821" s="192"/>
      <c r="L282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21" s="194"/>
    </row>
    <row r="2822" spans="1:13" ht="35.1" customHeight="1" x14ac:dyDescent="0.2">
      <c r="A2822" s="187"/>
      <c r="B2822" s="188"/>
      <c r="C2822" s="189" t="str">
        <f t="shared" si="65"/>
        <v/>
      </c>
      <c r="D2822" s="190"/>
      <c r="E2822" s="191" t="str">
        <f>IF(Table2[[#This Row],[Tên hàng hóa]]&lt;&gt;0,VLOOKUP(Table2[[#This Row],[Tên hàng hóa]],Table1[[Tên hàng hóa]:[Quy cách]],2,0),"")</f>
        <v/>
      </c>
      <c r="F2822" s="191" t="str">
        <f>IF(Table2[[#This Row],[Tên hàng hóa]]&lt;&gt;0,VLOOKUP(Table2[[#This Row],[Tên hàng hóa]],Table1[[Tên hàng hóa]:[ĐVT]],3,0),"")</f>
        <v/>
      </c>
      <c r="G2822" s="192"/>
      <c r="H2822" s="192"/>
      <c r="I2822" s="193" t="str">
        <f>IF(Table2[[#This Row],[Số lượng]]&lt;&gt;0,Table2[[#This Row],[Số lượng]]*Table2[[#This Row],[Đơn giá mua]],"")</f>
        <v/>
      </c>
      <c r="J2822" s="193" t="str">
        <f ca="1">IF(AND(Table2[[#This Row],[Tên hàng hóa]]&lt;&gt;0,D2823=""),SUM(OFFSET(Table2[[#This Row],[Thành tiền]],0,0,-COUNTIF(Table2[Số HĐ],Table2[[#This Row],[Số HĐ]]))),"")</f>
        <v/>
      </c>
      <c r="K2822" s="192"/>
      <c r="L28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22" s="194"/>
    </row>
    <row r="2823" spans="1:13" ht="35.1" customHeight="1" x14ac:dyDescent="0.2">
      <c r="A2823" s="187"/>
      <c r="B2823" s="188"/>
      <c r="C2823" s="189" t="str">
        <f t="shared" si="65"/>
        <v/>
      </c>
      <c r="D2823" s="190"/>
      <c r="E2823" s="191" t="str">
        <f>IF(Table2[[#This Row],[Tên hàng hóa]]&lt;&gt;0,VLOOKUP(Table2[[#This Row],[Tên hàng hóa]],Table1[[Tên hàng hóa]:[Quy cách]],2,0),"")</f>
        <v/>
      </c>
      <c r="F2823" s="191" t="str">
        <f>IF(Table2[[#This Row],[Tên hàng hóa]]&lt;&gt;0,VLOOKUP(Table2[[#This Row],[Tên hàng hóa]],Table1[[Tên hàng hóa]:[ĐVT]],3,0),"")</f>
        <v/>
      </c>
      <c r="G2823" s="192"/>
      <c r="H2823" s="192"/>
      <c r="I2823" s="193" t="str">
        <f>IF(Table2[[#This Row],[Số lượng]]&lt;&gt;0,Table2[[#This Row],[Số lượng]]*Table2[[#This Row],[Đơn giá mua]],"")</f>
        <v/>
      </c>
      <c r="J2823" s="193" t="str">
        <f ca="1">IF(AND(Table2[[#This Row],[Tên hàng hóa]]&lt;&gt;0,D2824=""),SUM(OFFSET(Table2[[#This Row],[Thành tiền]],0,0,-COUNTIF(Table2[Số HĐ],Table2[[#This Row],[Số HĐ]]))),"")</f>
        <v/>
      </c>
      <c r="K2823" s="192"/>
      <c r="L28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23" s="194"/>
    </row>
    <row r="2824" spans="1:13" ht="35.1" customHeight="1" x14ac:dyDescent="0.2">
      <c r="A2824" s="187"/>
      <c r="B2824" s="188"/>
      <c r="C2824" s="189" t="str">
        <f t="shared" si="65"/>
        <v/>
      </c>
      <c r="D2824" s="190"/>
      <c r="E2824" s="191" t="str">
        <f>IF(Table2[[#This Row],[Tên hàng hóa]]&lt;&gt;0,VLOOKUP(Table2[[#This Row],[Tên hàng hóa]],Table1[[Tên hàng hóa]:[Quy cách]],2,0),"")</f>
        <v/>
      </c>
      <c r="F2824" s="191" t="str">
        <f>IF(Table2[[#This Row],[Tên hàng hóa]]&lt;&gt;0,VLOOKUP(Table2[[#This Row],[Tên hàng hóa]],Table1[[Tên hàng hóa]:[ĐVT]],3,0),"")</f>
        <v/>
      </c>
      <c r="G2824" s="192"/>
      <c r="H2824" s="192"/>
      <c r="I2824" s="193" t="str">
        <f>IF(Table2[[#This Row],[Số lượng]]&lt;&gt;0,Table2[[#This Row],[Số lượng]]*Table2[[#This Row],[Đơn giá mua]],"")</f>
        <v/>
      </c>
      <c r="J2824" s="193" t="str">
        <f ca="1">IF(AND(Table2[[#This Row],[Tên hàng hóa]]&lt;&gt;0,D2825=""),SUM(OFFSET(Table2[[#This Row],[Thành tiền]],0,0,-COUNTIF(Table2[Số HĐ],Table2[[#This Row],[Số HĐ]]))),"")</f>
        <v/>
      </c>
      <c r="K2824" s="192"/>
      <c r="L28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24" s="194"/>
    </row>
    <row r="2825" spans="1:13" ht="35.1" customHeight="1" x14ac:dyDescent="0.2">
      <c r="A2825" s="187"/>
      <c r="B2825" s="188"/>
      <c r="C2825" s="189" t="str">
        <f t="shared" si="65"/>
        <v/>
      </c>
      <c r="D2825" s="190"/>
      <c r="E2825" s="191" t="str">
        <f>IF(Table2[[#This Row],[Tên hàng hóa]]&lt;&gt;0,VLOOKUP(Table2[[#This Row],[Tên hàng hóa]],Table1[[Tên hàng hóa]:[Quy cách]],2,0),"")</f>
        <v/>
      </c>
      <c r="F2825" s="191" t="str">
        <f>IF(Table2[[#This Row],[Tên hàng hóa]]&lt;&gt;0,VLOOKUP(Table2[[#This Row],[Tên hàng hóa]],Table1[[Tên hàng hóa]:[ĐVT]],3,0),"")</f>
        <v/>
      </c>
      <c r="G2825" s="192"/>
      <c r="H2825" s="192"/>
      <c r="I2825" s="193" t="str">
        <f>IF(Table2[[#This Row],[Số lượng]]&lt;&gt;0,Table2[[#This Row],[Số lượng]]*Table2[[#This Row],[Đơn giá mua]],"")</f>
        <v/>
      </c>
      <c r="J2825" s="193" t="str">
        <f ca="1">IF(AND(Table2[[#This Row],[Tên hàng hóa]]&lt;&gt;0,D2826=""),SUM(OFFSET(Table2[[#This Row],[Thành tiền]],0,0,-COUNTIF(Table2[Số HĐ],Table2[[#This Row],[Số HĐ]]))),"")</f>
        <v/>
      </c>
      <c r="K2825" s="192"/>
      <c r="L282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25" s="194"/>
    </row>
    <row r="2826" spans="1:13" ht="35.1" customHeight="1" x14ac:dyDescent="0.2">
      <c r="A2826" s="187"/>
      <c r="B2826" s="188"/>
      <c r="C2826" s="189" t="str">
        <f t="shared" si="65"/>
        <v/>
      </c>
      <c r="D2826" s="190"/>
      <c r="E2826" s="191" t="str">
        <f>IF(Table2[[#This Row],[Tên hàng hóa]]&lt;&gt;0,VLOOKUP(Table2[[#This Row],[Tên hàng hóa]],Table1[[Tên hàng hóa]:[Quy cách]],2,0),"")</f>
        <v/>
      </c>
      <c r="F2826" s="191" t="str">
        <f>IF(Table2[[#This Row],[Tên hàng hóa]]&lt;&gt;0,VLOOKUP(Table2[[#This Row],[Tên hàng hóa]],Table1[[Tên hàng hóa]:[ĐVT]],3,0),"")</f>
        <v/>
      </c>
      <c r="G2826" s="192"/>
      <c r="H2826" s="192"/>
      <c r="I2826" s="193" t="str">
        <f>IF(Table2[[#This Row],[Số lượng]]&lt;&gt;0,Table2[[#This Row],[Số lượng]]*Table2[[#This Row],[Đơn giá mua]],"")</f>
        <v/>
      </c>
      <c r="J2826" s="193" t="str">
        <f ca="1">IF(AND(Table2[[#This Row],[Tên hàng hóa]]&lt;&gt;0,D2827=""),SUM(OFFSET(Table2[[#This Row],[Thành tiền]],0,0,-COUNTIF(Table2[Số HĐ],Table2[[#This Row],[Số HĐ]]))),"")</f>
        <v/>
      </c>
      <c r="K2826" s="192"/>
      <c r="L28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26" s="194"/>
    </row>
    <row r="2827" spans="1:13" ht="35.1" customHeight="1" x14ac:dyDescent="0.2">
      <c r="A2827" s="187"/>
      <c r="B2827" s="188"/>
      <c r="C2827" s="189" t="str">
        <f t="shared" si="65"/>
        <v/>
      </c>
      <c r="D2827" s="190"/>
      <c r="E2827" s="191" t="str">
        <f>IF(Table2[[#This Row],[Tên hàng hóa]]&lt;&gt;0,VLOOKUP(Table2[[#This Row],[Tên hàng hóa]],Table1[[Tên hàng hóa]:[Quy cách]],2,0),"")</f>
        <v/>
      </c>
      <c r="F2827" s="191" t="str">
        <f>IF(Table2[[#This Row],[Tên hàng hóa]]&lt;&gt;0,VLOOKUP(Table2[[#This Row],[Tên hàng hóa]],Table1[[Tên hàng hóa]:[ĐVT]],3,0),"")</f>
        <v/>
      </c>
      <c r="G2827" s="192"/>
      <c r="H2827" s="192"/>
      <c r="I2827" s="193" t="str">
        <f>IF(Table2[[#This Row],[Số lượng]]&lt;&gt;0,Table2[[#This Row],[Số lượng]]*Table2[[#This Row],[Đơn giá mua]],"")</f>
        <v/>
      </c>
      <c r="J2827" s="193" t="str">
        <f ca="1">IF(AND(Table2[[#This Row],[Tên hàng hóa]]&lt;&gt;0,D2828=""),SUM(OFFSET(Table2[[#This Row],[Thành tiền]],0,0,-COUNTIF(Table2[Số HĐ],Table2[[#This Row],[Số HĐ]]))),"")</f>
        <v/>
      </c>
      <c r="K2827" s="192"/>
      <c r="L282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27" s="194"/>
    </row>
    <row r="2828" spans="1:13" ht="35.1" customHeight="1" x14ac:dyDescent="0.2">
      <c r="A2828" s="187"/>
      <c r="B2828" s="188"/>
      <c r="C2828" s="189" t="str">
        <f t="shared" si="65"/>
        <v/>
      </c>
      <c r="D2828" s="190"/>
      <c r="E2828" s="191" t="str">
        <f>IF(Table2[[#This Row],[Tên hàng hóa]]&lt;&gt;0,VLOOKUP(Table2[[#This Row],[Tên hàng hóa]],Table1[[Tên hàng hóa]:[Quy cách]],2,0),"")</f>
        <v/>
      </c>
      <c r="F2828" s="191" t="str">
        <f>IF(Table2[[#This Row],[Tên hàng hóa]]&lt;&gt;0,VLOOKUP(Table2[[#This Row],[Tên hàng hóa]],Table1[[Tên hàng hóa]:[ĐVT]],3,0),"")</f>
        <v/>
      </c>
      <c r="G2828" s="192"/>
      <c r="H2828" s="192"/>
      <c r="I2828" s="193" t="str">
        <f>IF(Table2[[#This Row],[Số lượng]]&lt;&gt;0,Table2[[#This Row],[Số lượng]]*Table2[[#This Row],[Đơn giá mua]],"")</f>
        <v/>
      </c>
      <c r="J2828" s="193" t="str">
        <f ca="1">IF(AND(Table2[[#This Row],[Tên hàng hóa]]&lt;&gt;0,D2829=""),SUM(OFFSET(Table2[[#This Row],[Thành tiền]],0,0,-COUNTIF(Table2[Số HĐ],Table2[[#This Row],[Số HĐ]]))),"")</f>
        <v/>
      </c>
      <c r="K2828" s="192"/>
      <c r="L28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28" s="194"/>
    </row>
    <row r="2829" spans="1:13" ht="35.1" customHeight="1" x14ac:dyDescent="0.2">
      <c r="A2829" s="187"/>
      <c r="B2829" s="188"/>
      <c r="C2829" s="189" t="str">
        <f t="shared" si="65"/>
        <v/>
      </c>
      <c r="D2829" s="190"/>
      <c r="E2829" s="191" t="str">
        <f>IF(Table2[[#This Row],[Tên hàng hóa]]&lt;&gt;0,VLOOKUP(Table2[[#This Row],[Tên hàng hóa]],Table1[[Tên hàng hóa]:[Quy cách]],2,0),"")</f>
        <v/>
      </c>
      <c r="F2829" s="191" t="str">
        <f>IF(Table2[[#This Row],[Tên hàng hóa]]&lt;&gt;0,VLOOKUP(Table2[[#This Row],[Tên hàng hóa]],Table1[[Tên hàng hóa]:[ĐVT]],3,0),"")</f>
        <v/>
      </c>
      <c r="G2829" s="192"/>
      <c r="H2829" s="192"/>
      <c r="I2829" s="193" t="str">
        <f>IF(Table2[[#This Row],[Số lượng]]&lt;&gt;0,Table2[[#This Row],[Số lượng]]*Table2[[#This Row],[Đơn giá mua]],"")</f>
        <v/>
      </c>
      <c r="J2829" s="193" t="str">
        <f ca="1">IF(AND(Table2[[#This Row],[Tên hàng hóa]]&lt;&gt;0,D2830=""),SUM(OFFSET(Table2[[#This Row],[Thành tiền]],0,0,-COUNTIF(Table2[Số HĐ],Table2[[#This Row],[Số HĐ]]))),"")</f>
        <v/>
      </c>
      <c r="K2829" s="192"/>
      <c r="L28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29" s="194"/>
    </row>
    <row r="2830" spans="1:13" ht="35.1" customHeight="1" x14ac:dyDescent="0.2">
      <c r="A2830" s="187"/>
      <c r="B2830" s="188"/>
      <c r="C2830" s="189" t="str">
        <f t="shared" si="65"/>
        <v/>
      </c>
      <c r="D2830" s="190"/>
      <c r="E2830" s="191" t="str">
        <f>IF(Table2[[#This Row],[Tên hàng hóa]]&lt;&gt;0,VLOOKUP(Table2[[#This Row],[Tên hàng hóa]],Table1[[Tên hàng hóa]:[Quy cách]],2,0),"")</f>
        <v/>
      </c>
      <c r="F2830" s="191" t="str">
        <f>IF(Table2[[#This Row],[Tên hàng hóa]]&lt;&gt;0,VLOOKUP(Table2[[#This Row],[Tên hàng hóa]],Table1[[Tên hàng hóa]:[ĐVT]],3,0),"")</f>
        <v/>
      </c>
      <c r="G2830" s="192"/>
      <c r="H2830" s="192"/>
      <c r="I2830" s="193" t="str">
        <f>IF(Table2[[#This Row],[Số lượng]]&lt;&gt;0,Table2[[#This Row],[Số lượng]]*Table2[[#This Row],[Đơn giá mua]],"")</f>
        <v/>
      </c>
      <c r="J2830" s="193" t="str">
        <f ca="1">IF(AND(Table2[[#This Row],[Tên hàng hóa]]&lt;&gt;0,D2831=""),SUM(OFFSET(Table2[[#This Row],[Thành tiền]],0,0,-COUNTIF(Table2[Số HĐ],Table2[[#This Row],[Số HĐ]]))),"")</f>
        <v/>
      </c>
      <c r="K2830" s="192"/>
      <c r="L28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30" s="194"/>
    </row>
    <row r="2831" spans="1:13" ht="35.1" customHeight="1" x14ac:dyDescent="0.2">
      <c r="A2831" s="187"/>
      <c r="B2831" s="188"/>
      <c r="C2831" s="189" t="str">
        <f t="shared" si="65"/>
        <v/>
      </c>
      <c r="D2831" s="190"/>
      <c r="E2831" s="191" t="str">
        <f>IF(Table2[[#This Row],[Tên hàng hóa]]&lt;&gt;0,VLOOKUP(Table2[[#This Row],[Tên hàng hóa]],Table1[[Tên hàng hóa]:[Quy cách]],2,0),"")</f>
        <v/>
      </c>
      <c r="F2831" s="191" t="str">
        <f>IF(Table2[[#This Row],[Tên hàng hóa]]&lt;&gt;0,VLOOKUP(Table2[[#This Row],[Tên hàng hóa]],Table1[[Tên hàng hóa]:[ĐVT]],3,0),"")</f>
        <v/>
      </c>
      <c r="G2831" s="192"/>
      <c r="H2831" s="192"/>
      <c r="I2831" s="193" t="str">
        <f>IF(Table2[[#This Row],[Số lượng]]&lt;&gt;0,Table2[[#This Row],[Số lượng]]*Table2[[#This Row],[Đơn giá mua]],"")</f>
        <v/>
      </c>
      <c r="J2831" s="193" t="str">
        <f ca="1">IF(AND(Table2[[#This Row],[Tên hàng hóa]]&lt;&gt;0,D2832=""),SUM(OFFSET(Table2[[#This Row],[Thành tiền]],0,0,-COUNTIF(Table2[Số HĐ],Table2[[#This Row],[Số HĐ]]))),"")</f>
        <v/>
      </c>
      <c r="K2831" s="192"/>
      <c r="L283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31" s="194"/>
    </row>
    <row r="2832" spans="1:13" ht="35.1" customHeight="1" x14ac:dyDescent="0.2">
      <c r="A2832" s="187"/>
      <c r="B2832" s="188"/>
      <c r="C2832" s="189" t="str">
        <f t="shared" si="65"/>
        <v/>
      </c>
      <c r="D2832" s="190"/>
      <c r="E2832" s="191" t="str">
        <f>IF(Table2[[#This Row],[Tên hàng hóa]]&lt;&gt;0,VLOOKUP(Table2[[#This Row],[Tên hàng hóa]],Table1[[Tên hàng hóa]:[Quy cách]],2,0),"")</f>
        <v/>
      </c>
      <c r="F2832" s="191" t="str">
        <f>IF(Table2[[#This Row],[Tên hàng hóa]]&lt;&gt;0,VLOOKUP(Table2[[#This Row],[Tên hàng hóa]],Table1[[Tên hàng hóa]:[ĐVT]],3,0),"")</f>
        <v/>
      </c>
      <c r="G2832" s="192"/>
      <c r="H2832" s="192"/>
      <c r="I2832" s="193" t="str">
        <f>IF(Table2[[#This Row],[Số lượng]]&lt;&gt;0,Table2[[#This Row],[Số lượng]]*Table2[[#This Row],[Đơn giá mua]],"")</f>
        <v/>
      </c>
      <c r="J2832" s="193" t="str">
        <f ca="1">IF(AND(Table2[[#This Row],[Tên hàng hóa]]&lt;&gt;0,D2833=""),SUM(OFFSET(Table2[[#This Row],[Thành tiền]],0,0,-COUNTIF(Table2[Số HĐ],Table2[[#This Row],[Số HĐ]]))),"")</f>
        <v/>
      </c>
      <c r="K2832" s="192"/>
      <c r="L28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32" s="194"/>
    </row>
    <row r="2833" spans="1:13" ht="35.1" customHeight="1" x14ac:dyDescent="0.2">
      <c r="A2833" s="187"/>
      <c r="B2833" s="188"/>
      <c r="C2833" s="189" t="str">
        <f t="shared" si="65"/>
        <v/>
      </c>
      <c r="D2833" s="190"/>
      <c r="E2833" s="191" t="str">
        <f>IF(Table2[[#This Row],[Tên hàng hóa]]&lt;&gt;0,VLOOKUP(Table2[[#This Row],[Tên hàng hóa]],Table1[[Tên hàng hóa]:[Quy cách]],2,0),"")</f>
        <v/>
      </c>
      <c r="F2833" s="191" t="str">
        <f>IF(Table2[[#This Row],[Tên hàng hóa]]&lt;&gt;0,VLOOKUP(Table2[[#This Row],[Tên hàng hóa]],Table1[[Tên hàng hóa]:[ĐVT]],3,0),"")</f>
        <v/>
      </c>
      <c r="G2833" s="192"/>
      <c r="H2833" s="192"/>
      <c r="I2833" s="193" t="str">
        <f>IF(Table2[[#This Row],[Số lượng]]&lt;&gt;0,Table2[[#This Row],[Số lượng]]*Table2[[#This Row],[Đơn giá mua]],"")</f>
        <v/>
      </c>
      <c r="J2833" s="193" t="str">
        <f ca="1">IF(AND(Table2[[#This Row],[Tên hàng hóa]]&lt;&gt;0,D2834=""),SUM(OFFSET(Table2[[#This Row],[Thành tiền]],0,0,-COUNTIF(Table2[Số HĐ],Table2[[#This Row],[Số HĐ]]))),"")</f>
        <v/>
      </c>
      <c r="K2833" s="192"/>
      <c r="L283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33" s="194"/>
    </row>
    <row r="2834" spans="1:13" ht="35.1" customHeight="1" x14ac:dyDescent="0.2">
      <c r="A2834" s="187"/>
      <c r="B2834" s="188"/>
      <c r="C2834" s="189" t="str">
        <f t="shared" si="65"/>
        <v/>
      </c>
      <c r="D2834" s="190"/>
      <c r="E2834" s="191" t="str">
        <f>IF(Table2[[#This Row],[Tên hàng hóa]]&lt;&gt;0,VLOOKUP(Table2[[#This Row],[Tên hàng hóa]],Table1[[Tên hàng hóa]:[Quy cách]],2,0),"")</f>
        <v/>
      </c>
      <c r="F2834" s="191" t="str">
        <f>IF(Table2[[#This Row],[Tên hàng hóa]]&lt;&gt;0,VLOOKUP(Table2[[#This Row],[Tên hàng hóa]],Table1[[Tên hàng hóa]:[ĐVT]],3,0),"")</f>
        <v/>
      </c>
      <c r="G2834" s="192"/>
      <c r="H2834" s="192"/>
      <c r="I2834" s="193" t="str">
        <f>IF(Table2[[#This Row],[Số lượng]]&lt;&gt;0,Table2[[#This Row],[Số lượng]]*Table2[[#This Row],[Đơn giá mua]],"")</f>
        <v/>
      </c>
      <c r="J2834" s="193" t="str">
        <f ca="1">IF(AND(Table2[[#This Row],[Tên hàng hóa]]&lt;&gt;0,D2835=""),SUM(OFFSET(Table2[[#This Row],[Thành tiền]],0,0,-COUNTIF(Table2[Số HĐ],Table2[[#This Row],[Số HĐ]]))),"")</f>
        <v/>
      </c>
      <c r="K2834" s="192"/>
      <c r="L28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34" s="194"/>
    </row>
    <row r="2835" spans="1:13" ht="35.1" customHeight="1" x14ac:dyDescent="0.2">
      <c r="A2835" s="187"/>
      <c r="B2835" s="188"/>
      <c r="C2835" s="189" t="str">
        <f t="shared" si="65"/>
        <v/>
      </c>
      <c r="D2835" s="190"/>
      <c r="E2835" s="191" t="str">
        <f>IF(Table2[[#This Row],[Tên hàng hóa]]&lt;&gt;0,VLOOKUP(Table2[[#This Row],[Tên hàng hóa]],Table1[[Tên hàng hóa]:[Quy cách]],2,0),"")</f>
        <v/>
      </c>
      <c r="F2835" s="191" t="str">
        <f>IF(Table2[[#This Row],[Tên hàng hóa]]&lt;&gt;0,VLOOKUP(Table2[[#This Row],[Tên hàng hóa]],Table1[[Tên hàng hóa]:[ĐVT]],3,0),"")</f>
        <v/>
      </c>
      <c r="G2835" s="192"/>
      <c r="H2835" s="192"/>
      <c r="I2835" s="193" t="str">
        <f>IF(Table2[[#This Row],[Số lượng]]&lt;&gt;0,Table2[[#This Row],[Số lượng]]*Table2[[#This Row],[Đơn giá mua]],"")</f>
        <v/>
      </c>
      <c r="J2835" s="193" t="str">
        <f ca="1">IF(AND(Table2[[#This Row],[Tên hàng hóa]]&lt;&gt;0,D2836=""),SUM(OFFSET(Table2[[#This Row],[Thành tiền]],0,0,-COUNTIF(Table2[Số HĐ],Table2[[#This Row],[Số HĐ]]))),"")</f>
        <v/>
      </c>
      <c r="K2835" s="192"/>
      <c r="L283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35" s="194"/>
    </row>
    <row r="2836" spans="1:13" ht="35.1" customHeight="1" x14ac:dyDescent="0.2">
      <c r="A2836" s="187"/>
      <c r="B2836" s="188"/>
      <c r="C2836" s="189" t="str">
        <f t="shared" si="65"/>
        <v/>
      </c>
      <c r="D2836" s="190"/>
      <c r="E2836" s="191" t="str">
        <f>IF(Table2[[#This Row],[Tên hàng hóa]]&lt;&gt;0,VLOOKUP(Table2[[#This Row],[Tên hàng hóa]],Table1[[Tên hàng hóa]:[Quy cách]],2,0),"")</f>
        <v/>
      </c>
      <c r="F2836" s="191" t="str">
        <f>IF(Table2[[#This Row],[Tên hàng hóa]]&lt;&gt;0,VLOOKUP(Table2[[#This Row],[Tên hàng hóa]],Table1[[Tên hàng hóa]:[ĐVT]],3,0),"")</f>
        <v/>
      </c>
      <c r="G2836" s="192"/>
      <c r="H2836" s="192"/>
      <c r="I2836" s="193" t="str">
        <f>IF(Table2[[#This Row],[Số lượng]]&lt;&gt;0,Table2[[#This Row],[Số lượng]]*Table2[[#This Row],[Đơn giá mua]],"")</f>
        <v/>
      </c>
      <c r="J2836" s="193" t="str">
        <f ca="1">IF(AND(Table2[[#This Row],[Tên hàng hóa]]&lt;&gt;0,D2837=""),SUM(OFFSET(Table2[[#This Row],[Thành tiền]],0,0,-COUNTIF(Table2[Số HĐ],Table2[[#This Row],[Số HĐ]]))),"")</f>
        <v/>
      </c>
      <c r="K2836" s="192"/>
      <c r="L28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36" s="194"/>
    </row>
    <row r="2837" spans="1:13" ht="35.1" customHeight="1" x14ac:dyDescent="0.2">
      <c r="A2837" s="187"/>
      <c r="B2837" s="188"/>
      <c r="C2837" s="189" t="str">
        <f t="shared" si="65"/>
        <v/>
      </c>
      <c r="D2837" s="190"/>
      <c r="E2837" s="191" t="str">
        <f>IF(Table2[[#This Row],[Tên hàng hóa]]&lt;&gt;0,VLOOKUP(Table2[[#This Row],[Tên hàng hóa]],Table1[[Tên hàng hóa]:[Quy cách]],2,0),"")</f>
        <v/>
      </c>
      <c r="F2837" s="191" t="str">
        <f>IF(Table2[[#This Row],[Tên hàng hóa]]&lt;&gt;0,VLOOKUP(Table2[[#This Row],[Tên hàng hóa]],Table1[[Tên hàng hóa]:[ĐVT]],3,0),"")</f>
        <v/>
      </c>
      <c r="G2837" s="192"/>
      <c r="H2837" s="192"/>
      <c r="I2837" s="193" t="str">
        <f>IF(Table2[[#This Row],[Số lượng]]&lt;&gt;0,Table2[[#This Row],[Số lượng]]*Table2[[#This Row],[Đơn giá mua]],"")</f>
        <v/>
      </c>
      <c r="J2837" s="193" t="str">
        <f ca="1">IF(AND(Table2[[#This Row],[Tên hàng hóa]]&lt;&gt;0,D2838=""),SUM(OFFSET(Table2[[#This Row],[Thành tiền]],0,0,-COUNTIF(Table2[Số HĐ],Table2[[#This Row],[Số HĐ]]))),"")</f>
        <v/>
      </c>
      <c r="K2837" s="192"/>
      <c r="L283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37" s="194"/>
    </row>
    <row r="2838" spans="1:13" ht="35.1" customHeight="1" x14ac:dyDescent="0.2">
      <c r="A2838" s="187"/>
      <c r="B2838" s="188"/>
      <c r="C2838" s="189" t="str">
        <f t="shared" ref="C2838:C2861" si="66">IF(AND(D2838&lt;&gt;0,D2839=""),C2837,"")</f>
        <v/>
      </c>
      <c r="D2838" s="190"/>
      <c r="E2838" s="191" t="str">
        <f>IF(Table2[[#This Row],[Tên hàng hóa]]&lt;&gt;0,VLOOKUP(Table2[[#This Row],[Tên hàng hóa]],Table1[[Tên hàng hóa]:[Quy cách]],2,0),"")</f>
        <v/>
      </c>
      <c r="F2838" s="191" t="str">
        <f>IF(Table2[[#This Row],[Tên hàng hóa]]&lt;&gt;0,VLOOKUP(Table2[[#This Row],[Tên hàng hóa]],Table1[[Tên hàng hóa]:[ĐVT]],3,0),"")</f>
        <v/>
      </c>
      <c r="G2838" s="192"/>
      <c r="H2838" s="192"/>
      <c r="I2838" s="193" t="str">
        <f>IF(Table2[[#This Row],[Số lượng]]&lt;&gt;0,Table2[[#This Row],[Số lượng]]*Table2[[#This Row],[Đơn giá mua]],"")</f>
        <v/>
      </c>
      <c r="J2838" s="193" t="str">
        <f ca="1">IF(AND(Table2[[#This Row],[Tên hàng hóa]]&lt;&gt;0,D2839=""),SUM(OFFSET(Table2[[#This Row],[Thành tiền]],0,0,-COUNTIF(Table2[Số HĐ],Table2[[#This Row],[Số HĐ]]))),"")</f>
        <v/>
      </c>
      <c r="K2838" s="192"/>
      <c r="L28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38" s="194"/>
    </row>
    <row r="2839" spans="1:13" ht="35.1" customHeight="1" x14ac:dyDescent="0.2">
      <c r="A2839" s="187"/>
      <c r="B2839" s="188"/>
      <c r="C2839" s="189" t="str">
        <f t="shared" si="66"/>
        <v/>
      </c>
      <c r="D2839" s="190"/>
      <c r="E2839" s="191" t="str">
        <f>IF(Table2[[#This Row],[Tên hàng hóa]]&lt;&gt;0,VLOOKUP(Table2[[#This Row],[Tên hàng hóa]],Table1[[Tên hàng hóa]:[Quy cách]],2,0),"")</f>
        <v/>
      </c>
      <c r="F2839" s="191" t="str">
        <f>IF(Table2[[#This Row],[Tên hàng hóa]]&lt;&gt;0,VLOOKUP(Table2[[#This Row],[Tên hàng hóa]],Table1[[Tên hàng hóa]:[ĐVT]],3,0),"")</f>
        <v/>
      </c>
      <c r="G2839" s="192"/>
      <c r="H2839" s="192"/>
      <c r="I2839" s="193" t="str">
        <f>IF(Table2[[#This Row],[Số lượng]]&lt;&gt;0,Table2[[#This Row],[Số lượng]]*Table2[[#This Row],[Đơn giá mua]],"")</f>
        <v/>
      </c>
      <c r="J2839" s="193" t="str">
        <f ca="1">IF(AND(Table2[[#This Row],[Tên hàng hóa]]&lt;&gt;0,D2840=""),SUM(OFFSET(Table2[[#This Row],[Thành tiền]],0,0,-COUNTIF(Table2[Số HĐ],Table2[[#This Row],[Số HĐ]]))),"")</f>
        <v/>
      </c>
      <c r="K2839" s="192"/>
      <c r="L28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39" s="194"/>
    </row>
    <row r="2840" spans="1:13" ht="35.1" customHeight="1" x14ac:dyDescent="0.2">
      <c r="A2840" s="187"/>
      <c r="B2840" s="188"/>
      <c r="C2840" s="189" t="str">
        <f t="shared" si="66"/>
        <v/>
      </c>
      <c r="D2840" s="190"/>
      <c r="E2840" s="191" t="str">
        <f>IF(Table2[[#This Row],[Tên hàng hóa]]&lt;&gt;0,VLOOKUP(Table2[[#This Row],[Tên hàng hóa]],Table1[[Tên hàng hóa]:[Quy cách]],2,0),"")</f>
        <v/>
      </c>
      <c r="F2840" s="191" t="str">
        <f>IF(Table2[[#This Row],[Tên hàng hóa]]&lt;&gt;0,VLOOKUP(Table2[[#This Row],[Tên hàng hóa]],Table1[[Tên hàng hóa]:[ĐVT]],3,0),"")</f>
        <v/>
      </c>
      <c r="G2840" s="192"/>
      <c r="H2840" s="192"/>
      <c r="I2840" s="193" t="str">
        <f>IF(Table2[[#This Row],[Số lượng]]&lt;&gt;0,Table2[[#This Row],[Số lượng]]*Table2[[#This Row],[Đơn giá mua]],"")</f>
        <v/>
      </c>
      <c r="J2840" s="193" t="str">
        <f ca="1">IF(AND(Table2[[#This Row],[Tên hàng hóa]]&lt;&gt;0,D2841=""),SUM(OFFSET(Table2[[#This Row],[Thành tiền]],0,0,-COUNTIF(Table2[Số HĐ],Table2[[#This Row],[Số HĐ]]))),"")</f>
        <v/>
      </c>
      <c r="K2840" s="192"/>
      <c r="L28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40" s="194"/>
    </row>
    <row r="2841" spans="1:13" ht="35.1" customHeight="1" x14ac:dyDescent="0.2">
      <c r="A2841" s="187"/>
      <c r="B2841" s="188"/>
      <c r="C2841" s="189" t="str">
        <f t="shared" si="66"/>
        <v/>
      </c>
      <c r="D2841" s="190"/>
      <c r="E2841" s="191" t="str">
        <f>IF(Table2[[#This Row],[Tên hàng hóa]]&lt;&gt;0,VLOOKUP(Table2[[#This Row],[Tên hàng hóa]],Table1[[Tên hàng hóa]:[Quy cách]],2,0),"")</f>
        <v/>
      </c>
      <c r="F2841" s="191" t="str">
        <f>IF(Table2[[#This Row],[Tên hàng hóa]]&lt;&gt;0,VLOOKUP(Table2[[#This Row],[Tên hàng hóa]],Table1[[Tên hàng hóa]:[ĐVT]],3,0),"")</f>
        <v/>
      </c>
      <c r="G2841" s="192"/>
      <c r="H2841" s="192"/>
      <c r="I2841" s="193" t="str">
        <f>IF(Table2[[#This Row],[Số lượng]]&lt;&gt;0,Table2[[#This Row],[Số lượng]]*Table2[[#This Row],[Đơn giá mua]],"")</f>
        <v/>
      </c>
      <c r="J2841" s="193" t="str">
        <f ca="1">IF(AND(Table2[[#This Row],[Tên hàng hóa]]&lt;&gt;0,D2842=""),SUM(OFFSET(Table2[[#This Row],[Thành tiền]],0,0,-COUNTIF(Table2[Số HĐ],Table2[[#This Row],[Số HĐ]]))),"")</f>
        <v/>
      </c>
      <c r="K2841" s="192"/>
      <c r="L28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41" s="194"/>
    </row>
    <row r="2842" spans="1:13" ht="35.1" customHeight="1" x14ac:dyDescent="0.2">
      <c r="A2842" s="187"/>
      <c r="B2842" s="188"/>
      <c r="C2842" s="189" t="str">
        <f t="shared" si="66"/>
        <v/>
      </c>
      <c r="D2842" s="190"/>
      <c r="E2842" s="191" t="str">
        <f>IF(Table2[[#This Row],[Tên hàng hóa]]&lt;&gt;0,VLOOKUP(Table2[[#This Row],[Tên hàng hóa]],Table1[[Tên hàng hóa]:[Quy cách]],2,0),"")</f>
        <v/>
      </c>
      <c r="F2842" s="191" t="str">
        <f>IF(Table2[[#This Row],[Tên hàng hóa]]&lt;&gt;0,VLOOKUP(Table2[[#This Row],[Tên hàng hóa]],Table1[[Tên hàng hóa]:[ĐVT]],3,0),"")</f>
        <v/>
      </c>
      <c r="G2842" s="192"/>
      <c r="H2842" s="192"/>
      <c r="I2842" s="193" t="str">
        <f>IF(Table2[[#This Row],[Số lượng]]&lt;&gt;0,Table2[[#This Row],[Số lượng]]*Table2[[#This Row],[Đơn giá mua]],"")</f>
        <v/>
      </c>
      <c r="J2842" s="193" t="str">
        <f ca="1">IF(AND(Table2[[#This Row],[Tên hàng hóa]]&lt;&gt;0,D2843=""),SUM(OFFSET(Table2[[#This Row],[Thành tiền]],0,0,-COUNTIF(Table2[Số HĐ],Table2[[#This Row],[Số HĐ]]))),"")</f>
        <v/>
      </c>
      <c r="K2842" s="192"/>
      <c r="L28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42" s="194"/>
    </row>
    <row r="2843" spans="1:13" ht="35.1" customHeight="1" x14ac:dyDescent="0.2">
      <c r="A2843" s="187"/>
      <c r="B2843" s="188"/>
      <c r="C2843" s="189" t="str">
        <f t="shared" si="66"/>
        <v/>
      </c>
      <c r="D2843" s="190"/>
      <c r="E2843" s="191" t="str">
        <f>IF(Table2[[#This Row],[Tên hàng hóa]]&lt;&gt;0,VLOOKUP(Table2[[#This Row],[Tên hàng hóa]],Table1[[Tên hàng hóa]:[Quy cách]],2,0),"")</f>
        <v/>
      </c>
      <c r="F2843" s="191" t="str">
        <f>IF(Table2[[#This Row],[Tên hàng hóa]]&lt;&gt;0,VLOOKUP(Table2[[#This Row],[Tên hàng hóa]],Table1[[Tên hàng hóa]:[ĐVT]],3,0),"")</f>
        <v/>
      </c>
      <c r="G2843" s="192"/>
      <c r="H2843" s="192"/>
      <c r="I2843" s="193" t="str">
        <f>IF(Table2[[#This Row],[Số lượng]]&lt;&gt;0,Table2[[#This Row],[Số lượng]]*Table2[[#This Row],[Đơn giá mua]],"")</f>
        <v/>
      </c>
      <c r="J2843" s="193" t="str">
        <f ca="1">IF(AND(Table2[[#This Row],[Tên hàng hóa]]&lt;&gt;0,D2844=""),SUM(OFFSET(Table2[[#This Row],[Thành tiền]],0,0,-COUNTIF(Table2[Số HĐ],Table2[[#This Row],[Số HĐ]]))),"")</f>
        <v/>
      </c>
      <c r="K2843" s="192"/>
      <c r="L284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43" s="194"/>
    </row>
    <row r="2844" spans="1:13" ht="35.1" customHeight="1" x14ac:dyDescent="0.2">
      <c r="A2844" s="187"/>
      <c r="B2844" s="188"/>
      <c r="C2844" s="189" t="str">
        <f t="shared" si="66"/>
        <v/>
      </c>
      <c r="D2844" s="190"/>
      <c r="E2844" s="191" t="str">
        <f>IF(Table2[[#This Row],[Tên hàng hóa]]&lt;&gt;0,VLOOKUP(Table2[[#This Row],[Tên hàng hóa]],Table1[[Tên hàng hóa]:[Quy cách]],2,0),"")</f>
        <v/>
      </c>
      <c r="F2844" s="191" t="str">
        <f>IF(Table2[[#This Row],[Tên hàng hóa]]&lt;&gt;0,VLOOKUP(Table2[[#This Row],[Tên hàng hóa]],Table1[[Tên hàng hóa]:[ĐVT]],3,0),"")</f>
        <v/>
      </c>
      <c r="G2844" s="192"/>
      <c r="H2844" s="192"/>
      <c r="I2844" s="193" t="str">
        <f>IF(Table2[[#This Row],[Số lượng]]&lt;&gt;0,Table2[[#This Row],[Số lượng]]*Table2[[#This Row],[Đơn giá mua]],"")</f>
        <v/>
      </c>
      <c r="J2844" s="193" t="str">
        <f ca="1">IF(AND(Table2[[#This Row],[Tên hàng hóa]]&lt;&gt;0,D2845=""),SUM(OFFSET(Table2[[#This Row],[Thành tiền]],0,0,-COUNTIF(Table2[Số HĐ],Table2[[#This Row],[Số HĐ]]))),"")</f>
        <v/>
      </c>
      <c r="K2844" s="192"/>
      <c r="L28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44" s="194"/>
    </row>
    <row r="2845" spans="1:13" ht="35.1" customHeight="1" x14ac:dyDescent="0.2">
      <c r="A2845" s="187"/>
      <c r="B2845" s="188"/>
      <c r="C2845" s="189" t="str">
        <f t="shared" si="66"/>
        <v/>
      </c>
      <c r="D2845" s="190"/>
      <c r="E2845" s="191" t="str">
        <f>IF(Table2[[#This Row],[Tên hàng hóa]]&lt;&gt;0,VLOOKUP(Table2[[#This Row],[Tên hàng hóa]],Table1[[Tên hàng hóa]:[Quy cách]],2,0),"")</f>
        <v/>
      </c>
      <c r="F2845" s="191" t="str">
        <f>IF(Table2[[#This Row],[Tên hàng hóa]]&lt;&gt;0,VLOOKUP(Table2[[#This Row],[Tên hàng hóa]],Table1[[Tên hàng hóa]:[ĐVT]],3,0),"")</f>
        <v/>
      </c>
      <c r="G2845" s="192"/>
      <c r="H2845" s="192"/>
      <c r="I2845" s="193" t="str">
        <f>IF(Table2[[#This Row],[Số lượng]]&lt;&gt;0,Table2[[#This Row],[Số lượng]]*Table2[[#This Row],[Đơn giá mua]],"")</f>
        <v/>
      </c>
      <c r="J2845" s="193" t="str">
        <f ca="1">IF(AND(Table2[[#This Row],[Tên hàng hóa]]&lt;&gt;0,D2846=""),SUM(OFFSET(Table2[[#This Row],[Thành tiền]],0,0,-COUNTIF(Table2[Số HĐ],Table2[[#This Row],[Số HĐ]]))),"")</f>
        <v/>
      </c>
      <c r="K2845" s="192"/>
      <c r="L284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45" s="194"/>
    </row>
    <row r="2846" spans="1:13" ht="35.1" customHeight="1" x14ac:dyDescent="0.2">
      <c r="A2846" s="187"/>
      <c r="B2846" s="188"/>
      <c r="C2846" s="189" t="str">
        <f t="shared" si="66"/>
        <v/>
      </c>
      <c r="D2846" s="190"/>
      <c r="E2846" s="191" t="str">
        <f>IF(Table2[[#This Row],[Tên hàng hóa]]&lt;&gt;0,VLOOKUP(Table2[[#This Row],[Tên hàng hóa]],Table1[[Tên hàng hóa]:[Quy cách]],2,0),"")</f>
        <v/>
      </c>
      <c r="F2846" s="191" t="str">
        <f>IF(Table2[[#This Row],[Tên hàng hóa]]&lt;&gt;0,VLOOKUP(Table2[[#This Row],[Tên hàng hóa]],Table1[[Tên hàng hóa]:[ĐVT]],3,0),"")</f>
        <v/>
      </c>
      <c r="G2846" s="192"/>
      <c r="H2846" s="192"/>
      <c r="I2846" s="193" t="str">
        <f>IF(Table2[[#This Row],[Số lượng]]&lt;&gt;0,Table2[[#This Row],[Số lượng]]*Table2[[#This Row],[Đơn giá mua]],"")</f>
        <v/>
      </c>
      <c r="J2846" s="193" t="str">
        <f ca="1">IF(AND(Table2[[#This Row],[Tên hàng hóa]]&lt;&gt;0,D2847=""),SUM(OFFSET(Table2[[#This Row],[Thành tiền]],0,0,-COUNTIF(Table2[Số HĐ],Table2[[#This Row],[Số HĐ]]))),"")</f>
        <v/>
      </c>
      <c r="K2846" s="192"/>
      <c r="L28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46" s="194"/>
    </row>
    <row r="2847" spans="1:13" ht="35.1" customHeight="1" x14ac:dyDescent="0.2">
      <c r="A2847" s="187"/>
      <c r="B2847" s="188"/>
      <c r="C2847" s="189" t="str">
        <f t="shared" si="66"/>
        <v/>
      </c>
      <c r="D2847" s="190"/>
      <c r="E2847" s="191" t="str">
        <f>IF(Table2[[#This Row],[Tên hàng hóa]]&lt;&gt;0,VLOOKUP(Table2[[#This Row],[Tên hàng hóa]],Table1[[Tên hàng hóa]:[Quy cách]],2,0),"")</f>
        <v/>
      </c>
      <c r="F2847" s="191" t="str">
        <f>IF(Table2[[#This Row],[Tên hàng hóa]]&lt;&gt;0,VLOOKUP(Table2[[#This Row],[Tên hàng hóa]],Table1[[Tên hàng hóa]:[ĐVT]],3,0),"")</f>
        <v/>
      </c>
      <c r="G2847" s="192"/>
      <c r="H2847" s="192"/>
      <c r="I2847" s="193" t="str">
        <f>IF(Table2[[#This Row],[Số lượng]]&lt;&gt;0,Table2[[#This Row],[Số lượng]]*Table2[[#This Row],[Đơn giá mua]],"")</f>
        <v/>
      </c>
      <c r="J2847" s="193" t="str">
        <f ca="1">IF(AND(Table2[[#This Row],[Tên hàng hóa]]&lt;&gt;0,D2848=""),SUM(OFFSET(Table2[[#This Row],[Thành tiền]],0,0,-COUNTIF(Table2[Số HĐ],Table2[[#This Row],[Số HĐ]]))),"")</f>
        <v/>
      </c>
      <c r="K2847" s="192"/>
      <c r="L28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47" s="194"/>
    </row>
    <row r="2848" spans="1:13" ht="35.1" customHeight="1" x14ac:dyDescent="0.2">
      <c r="A2848" s="187"/>
      <c r="B2848" s="188"/>
      <c r="C2848" s="189" t="str">
        <f t="shared" si="66"/>
        <v/>
      </c>
      <c r="D2848" s="190"/>
      <c r="E2848" s="191" t="str">
        <f>IF(Table2[[#This Row],[Tên hàng hóa]]&lt;&gt;0,VLOOKUP(Table2[[#This Row],[Tên hàng hóa]],Table1[[Tên hàng hóa]:[Quy cách]],2,0),"")</f>
        <v/>
      </c>
      <c r="F2848" s="191" t="str">
        <f>IF(Table2[[#This Row],[Tên hàng hóa]]&lt;&gt;0,VLOOKUP(Table2[[#This Row],[Tên hàng hóa]],Table1[[Tên hàng hóa]:[ĐVT]],3,0),"")</f>
        <v/>
      </c>
      <c r="G2848" s="192"/>
      <c r="H2848" s="192"/>
      <c r="I2848" s="193" t="str">
        <f>IF(Table2[[#This Row],[Số lượng]]&lt;&gt;0,Table2[[#This Row],[Số lượng]]*Table2[[#This Row],[Đơn giá mua]],"")</f>
        <v/>
      </c>
      <c r="J2848" s="193" t="str">
        <f ca="1">IF(AND(Table2[[#This Row],[Tên hàng hóa]]&lt;&gt;0,D2849=""),SUM(OFFSET(Table2[[#This Row],[Thành tiền]],0,0,-COUNTIF(Table2[Số HĐ],Table2[[#This Row],[Số HĐ]]))),"")</f>
        <v/>
      </c>
      <c r="K2848" s="192"/>
      <c r="L284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48" s="194"/>
    </row>
    <row r="2849" spans="1:13" ht="35.1" customHeight="1" x14ac:dyDescent="0.2">
      <c r="A2849" s="187"/>
      <c r="B2849" s="188"/>
      <c r="C2849" s="189" t="str">
        <f t="shared" si="66"/>
        <v/>
      </c>
      <c r="D2849" s="190"/>
      <c r="E2849" s="191" t="str">
        <f>IF(Table2[[#This Row],[Tên hàng hóa]]&lt;&gt;0,VLOOKUP(Table2[[#This Row],[Tên hàng hóa]],Table1[[Tên hàng hóa]:[Quy cách]],2,0),"")</f>
        <v/>
      </c>
      <c r="F2849" s="191" t="str">
        <f>IF(Table2[[#This Row],[Tên hàng hóa]]&lt;&gt;0,VLOOKUP(Table2[[#This Row],[Tên hàng hóa]],Table1[[Tên hàng hóa]:[ĐVT]],3,0),"")</f>
        <v/>
      </c>
      <c r="G2849" s="192"/>
      <c r="H2849" s="192"/>
      <c r="I2849" s="193" t="str">
        <f>IF(Table2[[#This Row],[Số lượng]]&lt;&gt;0,Table2[[#This Row],[Số lượng]]*Table2[[#This Row],[Đơn giá mua]],"")</f>
        <v/>
      </c>
      <c r="J2849" s="193" t="str">
        <f ca="1">IF(AND(Table2[[#This Row],[Tên hàng hóa]]&lt;&gt;0,D2850=""),SUM(OFFSET(Table2[[#This Row],[Thành tiền]],0,0,-COUNTIF(Table2[Số HĐ],Table2[[#This Row],[Số HĐ]]))),"")</f>
        <v/>
      </c>
      <c r="K2849" s="192"/>
      <c r="L28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49" s="194"/>
    </row>
    <row r="2850" spans="1:13" ht="35.1" customHeight="1" x14ac:dyDescent="0.2">
      <c r="A2850" s="187"/>
      <c r="B2850" s="188"/>
      <c r="C2850" s="189" t="str">
        <f t="shared" si="66"/>
        <v/>
      </c>
      <c r="D2850" s="190"/>
      <c r="E2850" s="191" t="str">
        <f>IF(Table2[[#This Row],[Tên hàng hóa]]&lt;&gt;0,VLOOKUP(Table2[[#This Row],[Tên hàng hóa]],Table1[[Tên hàng hóa]:[Quy cách]],2,0),"")</f>
        <v/>
      </c>
      <c r="F2850" s="191" t="str">
        <f>IF(Table2[[#This Row],[Tên hàng hóa]]&lt;&gt;0,VLOOKUP(Table2[[#This Row],[Tên hàng hóa]],Table1[[Tên hàng hóa]:[ĐVT]],3,0),"")</f>
        <v/>
      </c>
      <c r="G2850" s="192"/>
      <c r="H2850" s="192"/>
      <c r="I2850" s="193" t="str">
        <f>IF(Table2[[#This Row],[Số lượng]]&lt;&gt;0,Table2[[#This Row],[Số lượng]]*Table2[[#This Row],[Đơn giá mua]],"")</f>
        <v/>
      </c>
      <c r="J2850" s="193" t="str">
        <f ca="1">IF(AND(Table2[[#This Row],[Tên hàng hóa]]&lt;&gt;0,D2851=""),SUM(OFFSET(Table2[[#This Row],[Thành tiền]],0,0,-COUNTIF(Table2[Số HĐ],Table2[[#This Row],[Số HĐ]]))),"")</f>
        <v/>
      </c>
      <c r="K2850" s="192"/>
      <c r="L28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50" s="194"/>
    </row>
    <row r="2851" spans="1:13" ht="35.1" customHeight="1" x14ac:dyDescent="0.2">
      <c r="A2851" s="187"/>
      <c r="B2851" s="188"/>
      <c r="C2851" s="189" t="str">
        <f t="shared" si="66"/>
        <v/>
      </c>
      <c r="D2851" s="190"/>
      <c r="E2851" s="191" t="str">
        <f>IF(Table2[[#This Row],[Tên hàng hóa]]&lt;&gt;0,VLOOKUP(Table2[[#This Row],[Tên hàng hóa]],Table1[[Tên hàng hóa]:[Quy cách]],2,0),"")</f>
        <v/>
      </c>
      <c r="F2851" s="191" t="str">
        <f>IF(Table2[[#This Row],[Tên hàng hóa]]&lt;&gt;0,VLOOKUP(Table2[[#This Row],[Tên hàng hóa]],Table1[[Tên hàng hóa]:[ĐVT]],3,0),"")</f>
        <v/>
      </c>
      <c r="G2851" s="192"/>
      <c r="H2851" s="192"/>
      <c r="I2851" s="193" t="str">
        <f>IF(Table2[[#This Row],[Số lượng]]&lt;&gt;0,Table2[[#This Row],[Số lượng]]*Table2[[#This Row],[Đơn giá mua]],"")</f>
        <v/>
      </c>
      <c r="J2851" s="193" t="str">
        <f ca="1">IF(AND(Table2[[#This Row],[Tên hàng hóa]]&lt;&gt;0,D2852=""),SUM(OFFSET(Table2[[#This Row],[Thành tiền]],0,0,-COUNTIF(Table2[Số HĐ],Table2[[#This Row],[Số HĐ]]))),"")</f>
        <v/>
      </c>
      <c r="K2851" s="192"/>
      <c r="L28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51" s="194"/>
    </row>
    <row r="2852" spans="1:13" ht="35.1" customHeight="1" x14ac:dyDescent="0.2">
      <c r="A2852" s="187"/>
      <c r="B2852" s="188"/>
      <c r="C2852" s="189" t="str">
        <f t="shared" si="66"/>
        <v/>
      </c>
      <c r="D2852" s="190"/>
      <c r="E2852" s="191" t="str">
        <f>IF(Table2[[#This Row],[Tên hàng hóa]]&lt;&gt;0,VLOOKUP(Table2[[#This Row],[Tên hàng hóa]],Table1[[Tên hàng hóa]:[Quy cách]],2,0),"")</f>
        <v/>
      </c>
      <c r="F2852" s="191" t="str">
        <f>IF(Table2[[#This Row],[Tên hàng hóa]]&lt;&gt;0,VLOOKUP(Table2[[#This Row],[Tên hàng hóa]],Table1[[Tên hàng hóa]:[ĐVT]],3,0),"")</f>
        <v/>
      </c>
      <c r="G2852" s="192"/>
      <c r="H2852" s="192"/>
      <c r="I2852" s="193" t="str">
        <f>IF(Table2[[#This Row],[Số lượng]]&lt;&gt;0,Table2[[#This Row],[Số lượng]]*Table2[[#This Row],[Đơn giá mua]],"")</f>
        <v/>
      </c>
      <c r="J2852" s="193" t="str">
        <f ca="1">IF(AND(Table2[[#This Row],[Tên hàng hóa]]&lt;&gt;0,D2853=""),SUM(OFFSET(Table2[[#This Row],[Thành tiền]],0,0,-COUNTIF(Table2[Số HĐ],Table2[[#This Row],[Số HĐ]]))),"")</f>
        <v/>
      </c>
      <c r="K2852" s="192"/>
      <c r="L28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52" s="194"/>
    </row>
    <row r="2853" spans="1:13" ht="35.1" customHeight="1" x14ac:dyDescent="0.2">
      <c r="A2853" s="187"/>
      <c r="B2853" s="188"/>
      <c r="C2853" s="189" t="str">
        <f t="shared" si="66"/>
        <v/>
      </c>
      <c r="D2853" s="190"/>
      <c r="E2853" s="191" t="str">
        <f>IF(Table2[[#This Row],[Tên hàng hóa]]&lt;&gt;0,VLOOKUP(Table2[[#This Row],[Tên hàng hóa]],Table1[[Tên hàng hóa]:[Quy cách]],2,0),"")</f>
        <v/>
      </c>
      <c r="F2853" s="191" t="str">
        <f>IF(Table2[[#This Row],[Tên hàng hóa]]&lt;&gt;0,VLOOKUP(Table2[[#This Row],[Tên hàng hóa]],Table1[[Tên hàng hóa]:[ĐVT]],3,0),"")</f>
        <v/>
      </c>
      <c r="G2853" s="192"/>
      <c r="H2853" s="192"/>
      <c r="I2853" s="193" t="str">
        <f>IF(Table2[[#This Row],[Số lượng]]&lt;&gt;0,Table2[[#This Row],[Số lượng]]*Table2[[#This Row],[Đơn giá mua]],"")</f>
        <v/>
      </c>
      <c r="J2853" s="193" t="str">
        <f ca="1">IF(AND(Table2[[#This Row],[Tên hàng hóa]]&lt;&gt;0,D2854=""),SUM(OFFSET(Table2[[#This Row],[Thành tiền]],0,0,-COUNTIF(Table2[Số HĐ],Table2[[#This Row],[Số HĐ]]))),"")</f>
        <v/>
      </c>
      <c r="K2853" s="192"/>
      <c r="L28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53" s="194"/>
    </row>
    <row r="2854" spans="1:13" ht="35.1" customHeight="1" x14ac:dyDescent="0.2">
      <c r="A2854" s="187"/>
      <c r="B2854" s="188"/>
      <c r="C2854" s="189" t="str">
        <f t="shared" si="66"/>
        <v/>
      </c>
      <c r="D2854" s="190"/>
      <c r="E2854" s="191" t="str">
        <f>IF(Table2[[#This Row],[Tên hàng hóa]]&lt;&gt;0,VLOOKUP(Table2[[#This Row],[Tên hàng hóa]],Table1[[Tên hàng hóa]:[Quy cách]],2,0),"")</f>
        <v/>
      </c>
      <c r="F2854" s="191" t="str">
        <f>IF(Table2[[#This Row],[Tên hàng hóa]]&lt;&gt;0,VLOOKUP(Table2[[#This Row],[Tên hàng hóa]],Table1[[Tên hàng hóa]:[ĐVT]],3,0),"")</f>
        <v/>
      </c>
      <c r="G2854" s="192"/>
      <c r="H2854" s="192"/>
      <c r="I2854" s="193" t="str">
        <f>IF(Table2[[#This Row],[Số lượng]]&lt;&gt;0,Table2[[#This Row],[Số lượng]]*Table2[[#This Row],[Đơn giá mua]],"")</f>
        <v/>
      </c>
      <c r="J2854" s="193" t="str">
        <f ca="1">IF(AND(Table2[[#This Row],[Tên hàng hóa]]&lt;&gt;0,D2855=""),SUM(OFFSET(Table2[[#This Row],[Thành tiền]],0,0,-COUNTIF(Table2[Số HĐ],Table2[[#This Row],[Số HĐ]]))),"")</f>
        <v/>
      </c>
      <c r="K2854" s="192"/>
      <c r="L285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54" s="194"/>
    </row>
    <row r="2855" spans="1:13" ht="35.1" customHeight="1" x14ac:dyDescent="0.2">
      <c r="A2855" s="187"/>
      <c r="B2855" s="188"/>
      <c r="C2855" s="189" t="str">
        <f t="shared" si="66"/>
        <v/>
      </c>
      <c r="D2855" s="190"/>
      <c r="E2855" s="191" t="str">
        <f>IF(Table2[[#This Row],[Tên hàng hóa]]&lt;&gt;0,VLOOKUP(Table2[[#This Row],[Tên hàng hóa]],Table1[[Tên hàng hóa]:[Quy cách]],2,0),"")</f>
        <v/>
      </c>
      <c r="F2855" s="191" t="str">
        <f>IF(Table2[[#This Row],[Tên hàng hóa]]&lt;&gt;0,VLOOKUP(Table2[[#This Row],[Tên hàng hóa]],Table1[[Tên hàng hóa]:[ĐVT]],3,0),"")</f>
        <v/>
      </c>
      <c r="G2855" s="192"/>
      <c r="H2855" s="192"/>
      <c r="I2855" s="193" t="str">
        <f>IF(Table2[[#This Row],[Số lượng]]&lt;&gt;0,Table2[[#This Row],[Số lượng]]*Table2[[#This Row],[Đơn giá mua]],"")</f>
        <v/>
      </c>
      <c r="J2855" s="193" t="str">
        <f ca="1">IF(AND(Table2[[#This Row],[Tên hàng hóa]]&lt;&gt;0,D2856=""),SUM(OFFSET(Table2[[#This Row],[Thành tiền]],0,0,-COUNTIF(Table2[Số HĐ],Table2[[#This Row],[Số HĐ]]))),"")</f>
        <v/>
      </c>
      <c r="K2855" s="192"/>
      <c r="L28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55" s="194"/>
    </row>
    <row r="2856" spans="1:13" ht="35.1" customHeight="1" x14ac:dyDescent="0.2">
      <c r="A2856" s="187"/>
      <c r="B2856" s="188"/>
      <c r="C2856" s="189" t="str">
        <f t="shared" si="66"/>
        <v/>
      </c>
      <c r="D2856" s="190"/>
      <c r="E2856" s="191" t="str">
        <f>IF(Table2[[#This Row],[Tên hàng hóa]]&lt;&gt;0,VLOOKUP(Table2[[#This Row],[Tên hàng hóa]],Table1[[Tên hàng hóa]:[Quy cách]],2,0),"")</f>
        <v/>
      </c>
      <c r="F2856" s="191" t="str">
        <f>IF(Table2[[#This Row],[Tên hàng hóa]]&lt;&gt;0,VLOOKUP(Table2[[#This Row],[Tên hàng hóa]],Table1[[Tên hàng hóa]:[ĐVT]],3,0),"")</f>
        <v/>
      </c>
      <c r="G2856" s="192"/>
      <c r="H2856" s="192"/>
      <c r="I2856" s="193" t="str">
        <f>IF(Table2[[#This Row],[Số lượng]]&lt;&gt;0,Table2[[#This Row],[Số lượng]]*Table2[[#This Row],[Đơn giá mua]],"")</f>
        <v/>
      </c>
      <c r="J2856" s="193" t="str">
        <f ca="1">IF(AND(Table2[[#This Row],[Tên hàng hóa]]&lt;&gt;0,D2857=""),SUM(OFFSET(Table2[[#This Row],[Thành tiền]],0,0,-COUNTIF(Table2[Số HĐ],Table2[[#This Row],[Số HĐ]]))),"")</f>
        <v/>
      </c>
      <c r="K2856" s="192"/>
      <c r="L285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56" s="194"/>
    </row>
    <row r="2857" spans="1:13" ht="35.1" customHeight="1" x14ac:dyDescent="0.2">
      <c r="A2857" s="187"/>
      <c r="B2857" s="188"/>
      <c r="C2857" s="189" t="str">
        <f t="shared" si="66"/>
        <v/>
      </c>
      <c r="D2857" s="190"/>
      <c r="E2857" s="191" t="str">
        <f>IF(Table2[[#This Row],[Tên hàng hóa]]&lt;&gt;0,VLOOKUP(Table2[[#This Row],[Tên hàng hóa]],Table1[[Tên hàng hóa]:[Quy cách]],2,0),"")</f>
        <v/>
      </c>
      <c r="F2857" s="191" t="str">
        <f>IF(Table2[[#This Row],[Tên hàng hóa]]&lt;&gt;0,VLOOKUP(Table2[[#This Row],[Tên hàng hóa]],Table1[[Tên hàng hóa]:[ĐVT]],3,0),"")</f>
        <v/>
      </c>
      <c r="G2857" s="192"/>
      <c r="H2857" s="192"/>
      <c r="I2857" s="193" t="str">
        <f>IF(Table2[[#This Row],[Số lượng]]&lt;&gt;0,Table2[[#This Row],[Số lượng]]*Table2[[#This Row],[Đơn giá mua]],"")</f>
        <v/>
      </c>
      <c r="J2857" s="193" t="str">
        <f ca="1">IF(AND(Table2[[#This Row],[Tên hàng hóa]]&lt;&gt;0,D2858=""),SUM(OFFSET(Table2[[#This Row],[Thành tiền]],0,0,-COUNTIF(Table2[Số HĐ],Table2[[#This Row],[Số HĐ]]))),"")</f>
        <v/>
      </c>
      <c r="K2857" s="192"/>
      <c r="L28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57" s="194"/>
    </row>
    <row r="2858" spans="1:13" ht="35.1" customHeight="1" x14ac:dyDescent="0.2">
      <c r="A2858" s="187"/>
      <c r="B2858" s="188"/>
      <c r="C2858" s="189" t="str">
        <f t="shared" si="66"/>
        <v/>
      </c>
      <c r="D2858" s="190"/>
      <c r="E2858" s="191" t="str">
        <f>IF(Table2[[#This Row],[Tên hàng hóa]]&lt;&gt;0,VLOOKUP(Table2[[#This Row],[Tên hàng hóa]],Table1[[Tên hàng hóa]:[Quy cách]],2,0),"")</f>
        <v/>
      </c>
      <c r="F2858" s="191" t="str">
        <f>IF(Table2[[#This Row],[Tên hàng hóa]]&lt;&gt;0,VLOOKUP(Table2[[#This Row],[Tên hàng hóa]],Table1[[Tên hàng hóa]:[ĐVT]],3,0),"")</f>
        <v/>
      </c>
      <c r="G2858" s="192"/>
      <c r="H2858" s="192"/>
      <c r="I2858" s="193" t="str">
        <f>IF(Table2[[#This Row],[Số lượng]]&lt;&gt;0,Table2[[#This Row],[Số lượng]]*Table2[[#This Row],[Đơn giá mua]],"")</f>
        <v/>
      </c>
      <c r="J2858" s="193" t="str">
        <f ca="1">IF(AND(Table2[[#This Row],[Tên hàng hóa]]&lt;&gt;0,D2859=""),SUM(OFFSET(Table2[[#This Row],[Thành tiền]],0,0,-COUNTIF(Table2[Số HĐ],Table2[[#This Row],[Số HĐ]]))),"")</f>
        <v/>
      </c>
      <c r="K2858" s="192"/>
      <c r="L285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58" s="194"/>
    </row>
    <row r="2859" spans="1:13" ht="35.1" customHeight="1" x14ac:dyDescent="0.2">
      <c r="A2859" s="187"/>
      <c r="B2859" s="188"/>
      <c r="C2859" s="189" t="str">
        <f t="shared" si="66"/>
        <v/>
      </c>
      <c r="D2859" s="190"/>
      <c r="E2859" s="191" t="str">
        <f>IF(Table2[[#This Row],[Tên hàng hóa]]&lt;&gt;0,VLOOKUP(Table2[[#This Row],[Tên hàng hóa]],Table1[[Tên hàng hóa]:[Quy cách]],2,0),"")</f>
        <v/>
      </c>
      <c r="F2859" s="191" t="str">
        <f>IF(Table2[[#This Row],[Tên hàng hóa]]&lt;&gt;0,VLOOKUP(Table2[[#This Row],[Tên hàng hóa]],Table1[[Tên hàng hóa]:[ĐVT]],3,0),"")</f>
        <v/>
      </c>
      <c r="G2859" s="192"/>
      <c r="H2859" s="192"/>
      <c r="I2859" s="193" t="str">
        <f>IF(Table2[[#This Row],[Số lượng]]&lt;&gt;0,Table2[[#This Row],[Số lượng]]*Table2[[#This Row],[Đơn giá mua]],"")</f>
        <v/>
      </c>
      <c r="J2859" s="193" t="str">
        <f ca="1">IF(AND(Table2[[#This Row],[Tên hàng hóa]]&lt;&gt;0,D2860=""),SUM(OFFSET(Table2[[#This Row],[Thành tiền]],0,0,-COUNTIF(Table2[Số HĐ],Table2[[#This Row],[Số HĐ]]))),"")</f>
        <v/>
      </c>
      <c r="K2859" s="192"/>
      <c r="L28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59" s="194"/>
    </row>
    <row r="2860" spans="1:13" ht="35.1" customHeight="1" x14ac:dyDescent="0.2">
      <c r="A2860" s="187"/>
      <c r="B2860" s="188"/>
      <c r="C2860" s="189" t="str">
        <f t="shared" si="66"/>
        <v/>
      </c>
      <c r="D2860" s="190"/>
      <c r="E2860" s="191" t="str">
        <f>IF(Table2[[#This Row],[Tên hàng hóa]]&lt;&gt;0,VLOOKUP(Table2[[#This Row],[Tên hàng hóa]],Table1[[Tên hàng hóa]:[Quy cách]],2,0),"")</f>
        <v/>
      </c>
      <c r="F2860" s="191" t="str">
        <f>IF(Table2[[#This Row],[Tên hàng hóa]]&lt;&gt;0,VLOOKUP(Table2[[#This Row],[Tên hàng hóa]],Table1[[Tên hàng hóa]:[ĐVT]],3,0),"")</f>
        <v/>
      </c>
      <c r="G2860" s="192"/>
      <c r="H2860" s="192"/>
      <c r="I2860" s="193" t="str">
        <f>IF(Table2[[#This Row],[Số lượng]]&lt;&gt;0,Table2[[#This Row],[Số lượng]]*Table2[[#This Row],[Đơn giá mua]],"")</f>
        <v/>
      </c>
      <c r="J2860" s="193" t="str">
        <f ca="1">IF(AND(Table2[[#This Row],[Tên hàng hóa]]&lt;&gt;0,D2861=""),SUM(OFFSET(Table2[[#This Row],[Thành tiền]],0,0,-COUNTIF(Table2[Số HĐ],Table2[[#This Row],[Số HĐ]]))),"")</f>
        <v/>
      </c>
      <c r="K2860" s="192"/>
      <c r="L286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60" s="194"/>
    </row>
    <row r="2861" spans="1:13" ht="35.1" customHeight="1" x14ac:dyDescent="0.2">
      <c r="A2861" s="187"/>
      <c r="B2861" s="188"/>
      <c r="C2861" s="189" t="str">
        <f t="shared" si="66"/>
        <v/>
      </c>
      <c r="D2861" s="190"/>
      <c r="E2861" s="191" t="str">
        <f>IF(Table2[[#This Row],[Tên hàng hóa]]&lt;&gt;0,VLOOKUP(Table2[[#This Row],[Tên hàng hóa]],Table1[[Tên hàng hóa]:[Quy cách]],2,0),"")</f>
        <v/>
      </c>
      <c r="F2861" s="191" t="str">
        <f>IF(Table2[[#This Row],[Tên hàng hóa]]&lt;&gt;0,VLOOKUP(Table2[[#This Row],[Tên hàng hóa]],Table1[[Tên hàng hóa]:[ĐVT]],3,0),"")</f>
        <v/>
      </c>
      <c r="G2861" s="192"/>
      <c r="H2861" s="192"/>
      <c r="I2861" s="193" t="str">
        <f>IF(Table2[[#This Row],[Số lượng]]&lt;&gt;0,Table2[[#This Row],[Số lượng]]*Table2[[#This Row],[Đơn giá mua]],"")</f>
        <v/>
      </c>
      <c r="J2861" s="193" t="str">
        <f ca="1">IF(AND(Table2[[#This Row],[Tên hàng hóa]]&lt;&gt;0,D2862=""),SUM(OFFSET(Table2[[#This Row],[Thành tiền]],0,0,-COUNTIF(Table2[Số HĐ],Table2[[#This Row],[Số HĐ]]))),"")</f>
        <v/>
      </c>
      <c r="K2861" s="192"/>
      <c r="L28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61" s="194"/>
    </row>
    <row r="2862" spans="1:13" ht="35.1" customHeight="1" x14ac:dyDescent="0.2">
      <c r="A2862" s="187"/>
      <c r="B2862" s="188"/>
      <c r="C2862" s="189" t="str">
        <f>IF(AND(D2862&lt;&gt;0,D2863=""),C1831,"")</f>
        <v/>
      </c>
      <c r="D2862" s="190"/>
      <c r="E2862" s="191" t="str">
        <f>IF(Table2[[#This Row],[Tên hàng hóa]]&lt;&gt;0,VLOOKUP(Table2[[#This Row],[Tên hàng hóa]],Table1[[Tên hàng hóa]:[Quy cách]],2,0),"")</f>
        <v/>
      </c>
      <c r="F2862" s="191" t="str">
        <f>IF(Table2[[#This Row],[Tên hàng hóa]]&lt;&gt;0,VLOOKUP(Table2[[#This Row],[Tên hàng hóa]],Table1[[Tên hàng hóa]:[ĐVT]],3,0),"")</f>
        <v/>
      </c>
      <c r="G2862" s="192"/>
      <c r="H2862" s="192"/>
      <c r="I2862" s="193" t="str">
        <f>IF(Table2[[#This Row],[Số lượng]]&lt;&gt;0,Table2[[#This Row],[Số lượng]]*Table2[[#This Row],[Đơn giá mua]],"")</f>
        <v/>
      </c>
      <c r="J2862" s="193" t="str">
        <f ca="1">IF(AND(Table2[[#This Row],[Tên hàng hóa]]&lt;&gt;0,D2863=""),SUM(OFFSET(Table2[[#This Row],[Thành tiền]],0,0,-COUNTIF(Table2[Số HĐ],Table2[[#This Row],[Số HĐ]]))),"")</f>
        <v/>
      </c>
      <c r="K2862" s="192"/>
      <c r="L28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62" s="194"/>
    </row>
    <row r="2863" spans="1:13" ht="35.1" customHeight="1" x14ac:dyDescent="0.2">
      <c r="A2863" s="187"/>
      <c r="B2863" s="188"/>
      <c r="C2863" s="189" t="str">
        <f t="shared" ref="C2863:C2893" si="67">IF(AND(D2863&lt;&gt;0,D2864=""),C2862,"")</f>
        <v/>
      </c>
      <c r="D2863" s="190"/>
      <c r="E2863" s="191" t="str">
        <f>IF(Table2[[#This Row],[Tên hàng hóa]]&lt;&gt;0,VLOOKUP(Table2[[#This Row],[Tên hàng hóa]],Table1[[Tên hàng hóa]:[Quy cách]],2,0),"")</f>
        <v/>
      </c>
      <c r="F2863" s="191" t="str">
        <f>IF(Table2[[#This Row],[Tên hàng hóa]]&lt;&gt;0,VLOOKUP(Table2[[#This Row],[Tên hàng hóa]],Table1[[Tên hàng hóa]:[ĐVT]],3,0),"")</f>
        <v/>
      </c>
      <c r="G2863" s="192"/>
      <c r="H2863" s="192"/>
      <c r="I2863" s="193" t="str">
        <f>IF(Table2[[#This Row],[Số lượng]]&lt;&gt;0,Table2[[#This Row],[Số lượng]]*Table2[[#This Row],[Đơn giá mua]],"")</f>
        <v/>
      </c>
      <c r="J2863" s="193" t="str">
        <f ca="1">IF(AND(Table2[[#This Row],[Tên hàng hóa]]&lt;&gt;0,D2864=""),SUM(OFFSET(Table2[[#This Row],[Thành tiền]],0,0,-COUNTIF(Table2[Số HĐ],Table2[[#This Row],[Số HĐ]]))),"")</f>
        <v/>
      </c>
      <c r="K2863" s="192"/>
      <c r="L286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63" s="194"/>
    </row>
    <row r="2864" spans="1:13" ht="35.1" customHeight="1" x14ac:dyDescent="0.2">
      <c r="A2864" s="187"/>
      <c r="B2864" s="188"/>
      <c r="C2864" s="189" t="str">
        <f t="shared" si="67"/>
        <v/>
      </c>
      <c r="D2864" s="190"/>
      <c r="E2864" s="191" t="str">
        <f>IF(Table2[[#This Row],[Tên hàng hóa]]&lt;&gt;0,VLOOKUP(Table2[[#This Row],[Tên hàng hóa]],Table1[[Tên hàng hóa]:[Quy cách]],2,0),"")</f>
        <v/>
      </c>
      <c r="F2864" s="191" t="str">
        <f>IF(Table2[[#This Row],[Tên hàng hóa]]&lt;&gt;0,VLOOKUP(Table2[[#This Row],[Tên hàng hóa]],Table1[[Tên hàng hóa]:[ĐVT]],3,0),"")</f>
        <v/>
      </c>
      <c r="G2864" s="192"/>
      <c r="H2864" s="192"/>
      <c r="I2864" s="193" t="str">
        <f>IF(Table2[[#This Row],[Số lượng]]&lt;&gt;0,Table2[[#This Row],[Số lượng]]*Table2[[#This Row],[Đơn giá mua]],"")</f>
        <v/>
      </c>
      <c r="J2864" s="193" t="str">
        <f ca="1">IF(AND(Table2[[#This Row],[Tên hàng hóa]]&lt;&gt;0,D2865=""),SUM(OFFSET(Table2[[#This Row],[Thành tiền]],0,0,-COUNTIF(Table2[Số HĐ],Table2[[#This Row],[Số HĐ]]))),"")</f>
        <v/>
      </c>
      <c r="K2864" s="192"/>
      <c r="L28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64" s="194"/>
    </row>
    <row r="2865" spans="1:13" ht="35.1" customHeight="1" x14ac:dyDescent="0.2">
      <c r="A2865" s="187"/>
      <c r="B2865" s="188"/>
      <c r="C2865" s="189" t="str">
        <f t="shared" si="67"/>
        <v/>
      </c>
      <c r="D2865" s="190"/>
      <c r="E2865" s="191" t="str">
        <f>IF(Table2[[#This Row],[Tên hàng hóa]]&lt;&gt;0,VLOOKUP(Table2[[#This Row],[Tên hàng hóa]],Table1[[Tên hàng hóa]:[Quy cách]],2,0),"")</f>
        <v/>
      </c>
      <c r="F2865" s="191" t="str">
        <f>IF(Table2[[#This Row],[Tên hàng hóa]]&lt;&gt;0,VLOOKUP(Table2[[#This Row],[Tên hàng hóa]],Table1[[Tên hàng hóa]:[ĐVT]],3,0),"")</f>
        <v/>
      </c>
      <c r="G2865" s="192"/>
      <c r="H2865" s="192"/>
      <c r="I2865" s="193" t="str">
        <f>IF(Table2[[#This Row],[Số lượng]]&lt;&gt;0,Table2[[#This Row],[Số lượng]]*Table2[[#This Row],[Đơn giá mua]],"")</f>
        <v/>
      </c>
      <c r="J2865" s="193" t="str">
        <f ca="1">IF(AND(Table2[[#This Row],[Tên hàng hóa]]&lt;&gt;0,D2866=""),SUM(OFFSET(Table2[[#This Row],[Thành tiền]],0,0,-COUNTIF(Table2[Số HĐ],Table2[[#This Row],[Số HĐ]]))),"")</f>
        <v/>
      </c>
      <c r="K2865" s="192"/>
      <c r="L28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65" s="194"/>
    </row>
    <row r="2866" spans="1:13" ht="35.1" customHeight="1" x14ac:dyDescent="0.2">
      <c r="A2866" s="187"/>
      <c r="B2866" s="188"/>
      <c r="C2866" s="189" t="str">
        <f t="shared" si="67"/>
        <v/>
      </c>
      <c r="D2866" s="190"/>
      <c r="E2866" s="191" t="str">
        <f>IF(Table2[[#This Row],[Tên hàng hóa]]&lt;&gt;0,VLOOKUP(Table2[[#This Row],[Tên hàng hóa]],Table1[[Tên hàng hóa]:[Quy cách]],2,0),"")</f>
        <v/>
      </c>
      <c r="F2866" s="191" t="str">
        <f>IF(Table2[[#This Row],[Tên hàng hóa]]&lt;&gt;0,VLOOKUP(Table2[[#This Row],[Tên hàng hóa]],Table1[[Tên hàng hóa]:[ĐVT]],3,0),"")</f>
        <v/>
      </c>
      <c r="G2866" s="192"/>
      <c r="H2866" s="192"/>
      <c r="I2866" s="193" t="str">
        <f>IF(Table2[[#This Row],[Số lượng]]&lt;&gt;0,Table2[[#This Row],[Số lượng]]*Table2[[#This Row],[Đơn giá mua]],"")</f>
        <v/>
      </c>
      <c r="J2866" s="193" t="str">
        <f ca="1">IF(AND(Table2[[#This Row],[Tên hàng hóa]]&lt;&gt;0,D2867=""),SUM(OFFSET(Table2[[#This Row],[Thành tiền]],0,0,-COUNTIF(Table2[Số HĐ],Table2[[#This Row],[Số HĐ]]))),"")</f>
        <v/>
      </c>
      <c r="K2866" s="192"/>
      <c r="L28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66" s="194"/>
    </row>
    <row r="2867" spans="1:13" ht="35.1" customHeight="1" x14ac:dyDescent="0.2">
      <c r="A2867" s="187"/>
      <c r="B2867" s="188"/>
      <c r="C2867" s="189" t="str">
        <f t="shared" si="67"/>
        <v/>
      </c>
      <c r="D2867" s="190"/>
      <c r="E2867" s="191" t="str">
        <f>IF(Table2[[#This Row],[Tên hàng hóa]]&lt;&gt;0,VLOOKUP(Table2[[#This Row],[Tên hàng hóa]],Table1[[Tên hàng hóa]:[Quy cách]],2,0),"")</f>
        <v/>
      </c>
      <c r="F2867" s="191" t="str">
        <f>IF(Table2[[#This Row],[Tên hàng hóa]]&lt;&gt;0,VLOOKUP(Table2[[#This Row],[Tên hàng hóa]],Table1[[Tên hàng hóa]:[ĐVT]],3,0),"")</f>
        <v/>
      </c>
      <c r="G2867" s="192"/>
      <c r="H2867" s="192"/>
      <c r="I2867" s="193" t="str">
        <f>IF(Table2[[#This Row],[Số lượng]]&lt;&gt;0,Table2[[#This Row],[Số lượng]]*Table2[[#This Row],[Đơn giá mua]],"")</f>
        <v/>
      </c>
      <c r="J2867" s="193" t="str">
        <f ca="1">IF(AND(Table2[[#This Row],[Tên hàng hóa]]&lt;&gt;0,D2868=""),SUM(OFFSET(Table2[[#This Row],[Thành tiền]],0,0,-COUNTIF(Table2[Số HĐ],Table2[[#This Row],[Số HĐ]]))),"")</f>
        <v/>
      </c>
      <c r="K2867" s="192"/>
      <c r="L28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67" s="194"/>
    </row>
    <row r="2868" spans="1:13" ht="35.1" customHeight="1" x14ac:dyDescent="0.2">
      <c r="A2868" s="187"/>
      <c r="B2868" s="188"/>
      <c r="C2868" s="189" t="str">
        <f t="shared" si="67"/>
        <v/>
      </c>
      <c r="D2868" s="190"/>
      <c r="E2868" s="191" t="str">
        <f>IF(Table2[[#This Row],[Tên hàng hóa]]&lt;&gt;0,VLOOKUP(Table2[[#This Row],[Tên hàng hóa]],Table1[[Tên hàng hóa]:[Quy cách]],2,0),"")</f>
        <v/>
      </c>
      <c r="F2868" s="191" t="str">
        <f>IF(Table2[[#This Row],[Tên hàng hóa]]&lt;&gt;0,VLOOKUP(Table2[[#This Row],[Tên hàng hóa]],Table1[[Tên hàng hóa]:[ĐVT]],3,0),"")</f>
        <v/>
      </c>
      <c r="G2868" s="192"/>
      <c r="H2868" s="192"/>
      <c r="I2868" s="193" t="str">
        <f>IF(Table2[[#This Row],[Số lượng]]&lt;&gt;0,Table2[[#This Row],[Số lượng]]*Table2[[#This Row],[Đơn giá mua]],"")</f>
        <v/>
      </c>
      <c r="J2868" s="193" t="str">
        <f ca="1">IF(AND(Table2[[#This Row],[Tên hàng hóa]]&lt;&gt;0,D2869=""),SUM(OFFSET(Table2[[#This Row],[Thành tiền]],0,0,-COUNTIF(Table2[Số HĐ],Table2[[#This Row],[Số HĐ]]))),"")</f>
        <v/>
      </c>
      <c r="K2868" s="192"/>
      <c r="L286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68" s="194"/>
    </row>
    <row r="2869" spans="1:13" ht="35.1" customHeight="1" x14ac:dyDescent="0.2">
      <c r="A2869" s="187"/>
      <c r="B2869" s="188"/>
      <c r="C2869" s="189" t="str">
        <f t="shared" si="67"/>
        <v/>
      </c>
      <c r="D2869" s="190"/>
      <c r="E2869" s="191" t="str">
        <f>IF(Table2[[#This Row],[Tên hàng hóa]]&lt;&gt;0,VLOOKUP(Table2[[#This Row],[Tên hàng hóa]],Table1[[Tên hàng hóa]:[Quy cách]],2,0),"")</f>
        <v/>
      </c>
      <c r="F2869" s="191" t="str">
        <f>IF(Table2[[#This Row],[Tên hàng hóa]]&lt;&gt;0,VLOOKUP(Table2[[#This Row],[Tên hàng hóa]],Table1[[Tên hàng hóa]:[ĐVT]],3,0),"")</f>
        <v/>
      </c>
      <c r="G2869" s="192"/>
      <c r="H2869" s="192"/>
      <c r="I2869" s="193" t="str">
        <f>IF(Table2[[#This Row],[Số lượng]]&lt;&gt;0,Table2[[#This Row],[Số lượng]]*Table2[[#This Row],[Đơn giá mua]],"")</f>
        <v/>
      </c>
      <c r="J2869" s="193" t="str">
        <f ca="1">IF(AND(Table2[[#This Row],[Tên hàng hóa]]&lt;&gt;0,D2870=""),SUM(OFFSET(Table2[[#This Row],[Thành tiền]],0,0,-COUNTIF(Table2[Số HĐ],Table2[[#This Row],[Số HĐ]]))),"")</f>
        <v/>
      </c>
      <c r="K2869" s="192"/>
      <c r="L28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69" s="194"/>
    </row>
    <row r="2870" spans="1:13" ht="35.1" customHeight="1" x14ac:dyDescent="0.2">
      <c r="A2870" s="187"/>
      <c r="B2870" s="188"/>
      <c r="C2870" s="189" t="str">
        <f t="shared" si="67"/>
        <v/>
      </c>
      <c r="D2870" s="190"/>
      <c r="E2870" s="191" t="str">
        <f>IF(Table2[[#This Row],[Tên hàng hóa]]&lt;&gt;0,VLOOKUP(Table2[[#This Row],[Tên hàng hóa]],Table1[[Tên hàng hóa]:[Quy cách]],2,0),"")</f>
        <v/>
      </c>
      <c r="F2870" s="191" t="str">
        <f>IF(Table2[[#This Row],[Tên hàng hóa]]&lt;&gt;0,VLOOKUP(Table2[[#This Row],[Tên hàng hóa]],Table1[[Tên hàng hóa]:[ĐVT]],3,0),"")</f>
        <v/>
      </c>
      <c r="G2870" s="192"/>
      <c r="H2870" s="192"/>
      <c r="I2870" s="193" t="str">
        <f>IF(Table2[[#This Row],[Số lượng]]&lt;&gt;0,Table2[[#This Row],[Số lượng]]*Table2[[#This Row],[Đơn giá mua]],"")</f>
        <v/>
      </c>
      <c r="J2870" s="193" t="str">
        <f ca="1">IF(AND(Table2[[#This Row],[Tên hàng hóa]]&lt;&gt;0,D2871=""),SUM(OFFSET(Table2[[#This Row],[Thành tiền]],0,0,-COUNTIF(Table2[Số HĐ],Table2[[#This Row],[Số HĐ]]))),"")</f>
        <v/>
      </c>
      <c r="K2870" s="192"/>
      <c r="L28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70" s="194"/>
    </row>
    <row r="2871" spans="1:13" ht="35.1" customHeight="1" x14ac:dyDescent="0.2">
      <c r="A2871" s="187"/>
      <c r="B2871" s="188"/>
      <c r="C2871" s="189" t="str">
        <f t="shared" si="67"/>
        <v/>
      </c>
      <c r="D2871" s="190"/>
      <c r="E2871" s="191" t="str">
        <f>IF(Table2[[#This Row],[Tên hàng hóa]]&lt;&gt;0,VLOOKUP(Table2[[#This Row],[Tên hàng hóa]],Table1[[Tên hàng hóa]:[Quy cách]],2,0),"")</f>
        <v/>
      </c>
      <c r="F2871" s="191" t="str">
        <f>IF(Table2[[#This Row],[Tên hàng hóa]]&lt;&gt;0,VLOOKUP(Table2[[#This Row],[Tên hàng hóa]],Table1[[Tên hàng hóa]:[ĐVT]],3,0),"")</f>
        <v/>
      </c>
      <c r="G2871" s="192"/>
      <c r="H2871" s="192"/>
      <c r="I2871" s="193" t="str">
        <f>IF(Table2[[#This Row],[Số lượng]]&lt;&gt;0,Table2[[#This Row],[Số lượng]]*Table2[[#This Row],[Đơn giá mua]],"")</f>
        <v/>
      </c>
      <c r="J2871" s="193" t="str">
        <f ca="1">IF(AND(Table2[[#This Row],[Tên hàng hóa]]&lt;&gt;0,D2872=""),SUM(OFFSET(Table2[[#This Row],[Thành tiền]],0,0,-COUNTIF(Table2[Số HĐ],Table2[[#This Row],[Số HĐ]]))),"")</f>
        <v/>
      </c>
      <c r="K2871" s="192"/>
      <c r="L28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71" s="194"/>
    </row>
    <row r="2872" spans="1:13" ht="35.1" customHeight="1" x14ac:dyDescent="0.2">
      <c r="A2872" s="187"/>
      <c r="B2872" s="188"/>
      <c r="C2872" s="189" t="str">
        <f t="shared" si="67"/>
        <v/>
      </c>
      <c r="D2872" s="190"/>
      <c r="E2872" s="191" t="str">
        <f>IF(Table2[[#This Row],[Tên hàng hóa]]&lt;&gt;0,VLOOKUP(Table2[[#This Row],[Tên hàng hóa]],Table1[[Tên hàng hóa]:[Quy cách]],2,0),"")</f>
        <v/>
      </c>
      <c r="F2872" s="191" t="str">
        <f>IF(Table2[[#This Row],[Tên hàng hóa]]&lt;&gt;0,VLOOKUP(Table2[[#This Row],[Tên hàng hóa]],Table1[[Tên hàng hóa]:[ĐVT]],3,0),"")</f>
        <v/>
      </c>
      <c r="G2872" s="192"/>
      <c r="H2872" s="192"/>
      <c r="I2872" s="193" t="str">
        <f>IF(Table2[[#This Row],[Số lượng]]&lt;&gt;0,Table2[[#This Row],[Số lượng]]*Table2[[#This Row],[Đơn giá mua]],"")</f>
        <v/>
      </c>
      <c r="J2872" s="193" t="str">
        <f ca="1">IF(AND(Table2[[#This Row],[Tên hàng hóa]]&lt;&gt;0,D2873=""),SUM(OFFSET(Table2[[#This Row],[Thành tiền]],0,0,-COUNTIF(Table2[Số HĐ],Table2[[#This Row],[Số HĐ]]))),"")</f>
        <v/>
      </c>
      <c r="K2872" s="192"/>
      <c r="L28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72" s="194"/>
    </row>
    <row r="2873" spans="1:13" ht="35.1" customHeight="1" x14ac:dyDescent="0.2">
      <c r="A2873" s="187"/>
      <c r="B2873" s="188"/>
      <c r="C2873" s="189" t="str">
        <f t="shared" si="67"/>
        <v/>
      </c>
      <c r="D2873" s="190"/>
      <c r="E2873" s="191" t="str">
        <f>IF(Table2[[#This Row],[Tên hàng hóa]]&lt;&gt;0,VLOOKUP(Table2[[#This Row],[Tên hàng hóa]],Table1[[Tên hàng hóa]:[Quy cách]],2,0),"")</f>
        <v/>
      </c>
      <c r="F2873" s="191" t="str">
        <f>IF(Table2[[#This Row],[Tên hàng hóa]]&lt;&gt;0,VLOOKUP(Table2[[#This Row],[Tên hàng hóa]],Table1[[Tên hàng hóa]:[ĐVT]],3,0),"")</f>
        <v/>
      </c>
      <c r="G2873" s="192"/>
      <c r="H2873" s="192"/>
      <c r="I2873" s="193" t="str">
        <f>IF(Table2[[#This Row],[Số lượng]]&lt;&gt;0,Table2[[#This Row],[Số lượng]]*Table2[[#This Row],[Đơn giá mua]],"")</f>
        <v/>
      </c>
      <c r="J2873" s="193" t="str">
        <f ca="1">IF(AND(Table2[[#This Row],[Tên hàng hóa]]&lt;&gt;0,D2874=""),SUM(OFFSET(Table2[[#This Row],[Thành tiền]],0,0,-COUNTIF(Table2[Số HĐ],Table2[[#This Row],[Số HĐ]]))),"")</f>
        <v/>
      </c>
      <c r="K2873" s="192"/>
      <c r="L28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73" s="194"/>
    </row>
    <row r="2874" spans="1:13" ht="35.1" customHeight="1" x14ac:dyDescent="0.2">
      <c r="A2874" s="187"/>
      <c r="B2874" s="188"/>
      <c r="C2874" s="189" t="str">
        <f t="shared" si="67"/>
        <v/>
      </c>
      <c r="D2874" s="190"/>
      <c r="E2874" s="191" t="str">
        <f>IF(Table2[[#This Row],[Tên hàng hóa]]&lt;&gt;0,VLOOKUP(Table2[[#This Row],[Tên hàng hóa]],Table1[[Tên hàng hóa]:[Quy cách]],2,0),"")</f>
        <v/>
      </c>
      <c r="F2874" s="191" t="str">
        <f>IF(Table2[[#This Row],[Tên hàng hóa]]&lt;&gt;0,VLOOKUP(Table2[[#This Row],[Tên hàng hóa]],Table1[[Tên hàng hóa]:[ĐVT]],3,0),"")</f>
        <v/>
      </c>
      <c r="G2874" s="192"/>
      <c r="H2874" s="192"/>
      <c r="I2874" s="193" t="str">
        <f>IF(Table2[[#This Row],[Số lượng]]&lt;&gt;0,Table2[[#This Row],[Số lượng]]*Table2[[#This Row],[Đơn giá mua]],"")</f>
        <v/>
      </c>
      <c r="J2874" s="193" t="str">
        <f ca="1">IF(AND(Table2[[#This Row],[Tên hàng hóa]]&lt;&gt;0,D2875=""),SUM(OFFSET(Table2[[#This Row],[Thành tiền]],0,0,-COUNTIF(Table2[Số HĐ],Table2[[#This Row],[Số HĐ]]))),"")</f>
        <v/>
      </c>
      <c r="K2874" s="192"/>
      <c r="L28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74" s="194"/>
    </row>
    <row r="2875" spans="1:13" ht="35.1" customHeight="1" x14ac:dyDescent="0.2">
      <c r="A2875" s="187"/>
      <c r="B2875" s="188"/>
      <c r="C2875" s="189" t="str">
        <f t="shared" si="67"/>
        <v/>
      </c>
      <c r="D2875" s="190"/>
      <c r="E2875" s="191" t="str">
        <f>IF(Table2[[#This Row],[Tên hàng hóa]]&lt;&gt;0,VLOOKUP(Table2[[#This Row],[Tên hàng hóa]],Table1[[Tên hàng hóa]:[Quy cách]],2,0),"")</f>
        <v/>
      </c>
      <c r="F2875" s="191" t="str">
        <f>IF(Table2[[#This Row],[Tên hàng hóa]]&lt;&gt;0,VLOOKUP(Table2[[#This Row],[Tên hàng hóa]],Table1[[Tên hàng hóa]:[ĐVT]],3,0),"")</f>
        <v/>
      </c>
      <c r="G2875" s="192"/>
      <c r="H2875" s="192"/>
      <c r="I2875" s="193" t="str">
        <f>IF(Table2[[#This Row],[Số lượng]]&lt;&gt;0,Table2[[#This Row],[Số lượng]]*Table2[[#This Row],[Đơn giá mua]],"")</f>
        <v/>
      </c>
      <c r="J2875" s="193" t="str">
        <f ca="1">IF(AND(Table2[[#This Row],[Tên hàng hóa]]&lt;&gt;0,D2876=""),SUM(OFFSET(Table2[[#This Row],[Thành tiền]],0,0,-COUNTIF(Table2[Số HĐ],Table2[[#This Row],[Số HĐ]]))),"")</f>
        <v/>
      </c>
      <c r="K2875" s="192"/>
      <c r="L28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75" s="194"/>
    </row>
    <row r="2876" spans="1:13" ht="35.1" customHeight="1" x14ac:dyDescent="0.2">
      <c r="A2876" s="187"/>
      <c r="B2876" s="188"/>
      <c r="C2876" s="189" t="str">
        <f t="shared" si="67"/>
        <v/>
      </c>
      <c r="D2876" s="190"/>
      <c r="E2876" s="191" t="str">
        <f>IF(Table2[[#This Row],[Tên hàng hóa]]&lt;&gt;0,VLOOKUP(Table2[[#This Row],[Tên hàng hóa]],Table1[[Tên hàng hóa]:[Quy cách]],2,0),"")</f>
        <v/>
      </c>
      <c r="F2876" s="191" t="str">
        <f>IF(Table2[[#This Row],[Tên hàng hóa]]&lt;&gt;0,VLOOKUP(Table2[[#This Row],[Tên hàng hóa]],Table1[[Tên hàng hóa]:[ĐVT]],3,0),"")</f>
        <v/>
      </c>
      <c r="G2876" s="192"/>
      <c r="H2876" s="192"/>
      <c r="I2876" s="193" t="str">
        <f>IF(Table2[[#This Row],[Số lượng]]&lt;&gt;0,Table2[[#This Row],[Số lượng]]*Table2[[#This Row],[Đơn giá mua]],"")</f>
        <v/>
      </c>
      <c r="J2876" s="193" t="str">
        <f ca="1">IF(AND(Table2[[#This Row],[Tên hàng hóa]]&lt;&gt;0,D2877=""),SUM(OFFSET(Table2[[#This Row],[Thành tiền]],0,0,-COUNTIF(Table2[Số HĐ],Table2[[#This Row],[Số HĐ]]))),"")</f>
        <v/>
      </c>
      <c r="K2876" s="192"/>
      <c r="L28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76" s="194"/>
    </row>
    <row r="2877" spans="1:13" ht="35.1" customHeight="1" x14ac:dyDescent="0.2">
      <c r="A2877" s="187"/>
      <c r="B2877" s="188"/>
      <c r="C2877" s="189" t="str">
        <f t="shared" si="67"/>
        <v/>
      </c>
      <c r="D2877" s="190"/>
      <c r="E2877" s="191" t="str">
        <f>IF(Table2[[#This Row],[Tên hàng hóa]]&lt;&gt;0,VLOOKUP(Table2[[#This Row],[Tên hàng hóa]],Table1[[Tên hàng hóa]:[Quy cách]],2,0),"")</f>
        <v/>
      </c>
      <c r="F2877" s="191" t="str">
        <f>IF(Table2[[#This Row],[Tên hàng hóa]]&lt;&gt;0,VLOOKUP(Table2[[#This Row],[Tên hàng hóa]],Table1[[Tên hàng hóa]:[ĐVT]],3,0),"")</f>
        <v/>
      </c>
      <c r="G2877" s="192"/>
      <c r="H2877" s="192"/>
      <c r="I2877" s="193" t="str">
        <f>IF(Table2[[#This Row],[Số lượng]]&lt;&gt;0,Table2[[#This Row],[Số lượng]]*Table2[[#This Row],[Đơn giá mua]],"")</f>
        <v/>
      </c>
      <c r="J2877" s="193" t="str">
        <f ca="1">IF(AND(Table2[[#This Row],[Tên hàng hóa]]&lt;&gt;0,D2878=""),SUM(OFFSET(Table2[[#This Row],[Thành tiền]],0,0,-COUNTIF(Table2[Số HĐ],Table2[[#This Row],[Số HĐ]]))),"")</f>
        <v/>
      </c>
      <c r="K2877" s="192"/>
      <c r="L28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77" s="194"/>
    </row>
    <row r="2878" spans="1:13" ht="35.1" customHeight="1" x14ac:dyDescent="0.2">
      <c r="A2878" s="187"/>
      <c r="B2878" s="188"/>
      <c r="C2878" s="189" t="str">
        <f t="shared" si="67"/>
        <v/>
      </c>
      <c r="D2878" s="190"/>
      <c r="E2878" s="191" t="str">
        <f>IF(Table2[[#This Row],[Tên hàng hóa]]&lt;&gt;0,VLOOKUP(Table2[[#This Row],[Tên hàng hóa]],Table1[[Tên hàng hóa]:[Quy cách]],2,0),"")</f>
        <v/>
      </c>
      <c r="F2878" s="191" t="str">
        <f>IF(Table2[[#This Row],[Tên hàng hóa]]&lt;&gt;0,VLOOKUP(Table2[[#This Row],[Tên hàng hóa]],Table1[[Tên hàng hóa]:[ĐVT]],3,0),"")</f>
        <v/>
      </c>
      <c r="G2878" s="192"/>
      <c r="H2878" s="192"/>
      <c r="I2878" s="193" t="str">
        <f>IF(Table2[[#This Row],[Số lượng]]&lt;&gt;0,Table2[[#This Row],[Số lượng]]*Table2[[#This Row],[Đơn giá mua]],"")</f>
        <v/>
      </c>
      <c r="J2878" s="193" t="str">
        <f ca="1">IF(AND(Table2[[#This Row],[Tên hàng hóa]]&lt;&gt;0,D2879=""),SUM(OFFSET(Table2[[#This Row],[Thành tiền]],0,0,-COUNTIF(Table2[Số HĐ],Table2[[#This Row],[Số HĐ]]))),"")</f>
        <v/>
      </c>
      <c r="K2878" s="192"/>
      <c r="L28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78" s="194"/>
    </row>
    <row r="2879" spans="1:13" ht="35.1" customHeight="1" x14ac:dyDescent="0.2">
      <c r="A2879" s="187"/>
      <c r="B2879" s="188"/>
      <c r="C2879" s="189" t="str">
        <f t="shared" si="67"/>
        <v/>
      </c>
      <c r="D2879" s="190"/>
      <c r="E2879" s="191" t="str">
        <f>IF(Table2[[#This Row],[Tên hàng hóa]]&lt;&gt;0,VLOOKUP(Table2[[#This Row],[Tên hàng hóa]],Table1[[Tên hàng hóa]:[Quy cách]],2,0),"")</f>
        <v/>
      </c>
      <c r="F2879" s="191" t="str">
        <f>IF(Table2[[#This Row],[Tên hàng hóa]]&lt;&gt;0,VLOOKUP(Table2[[#This Row],[Tên hàng hóa]],Table1[[Tên hàng hóa]:[ĐVT]],3,0),"")</f>
        <v/>
      </c>
      <c r="G2879" s="192"/>
      <c r="H2879" s="192"/>
      <c r="I2879" s="193" t="str">
        <f>IF(Table2[[#This Row],[Số lượng]]&lt;&gt;0,Table2[[#This Row],[Số lượng]]*Table2[[#This Row],[Đơn giá mua]],"")</f>
        <v/>
      </c>
      <c r="J2879" s="193" t="str">
        <f ca="1">IF(AND(Table2[[#This Row],[Tên hàng hóa]]&lt;&gt;0,D2880=""),SUM(OFFSET(Table2[[#This Row],[Thành tiền]],0,0,-COUNTIF(Table2[Số HĐ],Table2[[#This Row],[Số HĐ]]))),"")</f>
        <v/>
      </c>
      <c r="K2879" s="192"/>
      <c r="L28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79" s="194"/>
    </row>
    <row r="2880" spans="1:13" ht="35.1" customHeight="1" x14ac:dyDescent="0.2">
      <c r="A2880" s="187"/>
      <c r="B2880" s="188"/>
      <c r="C2880" s="189" t="str">
        <f t="shared" si="67"/>
        <v/>
      </c>
      <c r="D2880" s="190"/>
      <c r="E2880" s="191" t="str">
        <f>IF(Table2[[#This Row],[Tên hàng hóa]]&lt;&gt;0,VLOOKUP(Table2[[#This Row],[Tên hàng hóa]],Table1[[Tên hàng hóa]:[Quy cách]],2,0),"")</f>
        <v/>
      </c>
      <c r="F2880" s="191" t="str">
        <f>IF(Table2[[#This Row],[Tên hàng hóa]]&lt;&gt;0,VLOOKUP(Table2[[#This Row],[Tên hàng hóa]],Table1[[Tên hàng hóa]:[ĐVT]],3,0),"")</f>
        <v/>
      </c>
      <c r="G2880" s="192"/>
      <c r="H2880" s="192"/>
      <c r="I2880" s="193" t="str">
        <f>IF(Table2[[#This Row],[Số lượng]]&lt;&gt;0,Table2[[#This Row],[Số lượng]]*Table2[[#This Row],[Đơn giá mua]],"")</f>
        <v/>
      </c>
      <c r="J2880" s="193" t="str">
        <f ca="1">IF(AND(Table2[[#This Row],[Tên hàng hóa]]&lt;&gt;0,D2881=""),SUM(OFFSET(Table2[[#This Row],[Thành tiền]],0,0,-COUNTIF(Table2[Số HĐ],Table2[[#This Row],[Số HĐ]]))),"")</f>
        <v/>
      </c>
      <c r="K2880" s="192"/>
      <c r="L28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80" s="194"/>
    </row>
    <row r="2881" spans="1:13" ht="35.1" customHeight="1" x14ac:dyDescent="0.2">
      <c r="A2881" s="187"/>
      <c r="B2881" s="188"/>
      <c r="C2881" s="189" t="str">
        <f t="shared" si="67"/>
        <v/>
      </c>
      <c r="D2881" s="190"/>
      <c r="E2881" s="191" t="str">
        <f>IF(Table2[[#This Row],[Tên hàng hóa]]&lt;&gt;0,VLOOKUP(Table2[[#This Row],[Tên hàng hóa]],Table1[[Tên hàng hóa]:[Quy cách]],2,0),"")</f>
        <v/>
      </c>
      <c r="F2881" s="191" t="str">
        <f>IF(Table2[[#This Row],[Tên hàng hóa]]&lt;&gt;0,VLOOKUP(Table2[[#This Row],[Tên hàng hóa]],Table1[[Tên hàng hóa]:[ĐVT]],3,0),"")</f>
        <v/>
      </c>
      <c r="G2881" s="192"/>
      <c r="H2881" s="192"/>
      <c r="I2881" s="193" t="str">
        <f>IF(Table2[[#This Row],[Số lượng]]&lt;&gt;0,Table2[[#This Row],[Số lượng]]*Table2[[#This Row],[Đơn giá mua]],"")</f>
        <v/>
      </c>
      <c r="J2881" s="193" t="str">
        <f ca="1">IF(AND(Table2[[#This Row],[Tên hàng hóa]]&lt;&gt;0,D2882=""),SUM(OFFSET(Table2[[#This Row],[Thành tiền]],0,0,-COUNTIF(Table2[Số HĐ],Table2[[#This Row],[Số HĐ]]))),"")</f>
        <v/>
      </c>
      <c r="K2881" s="192"/>
      <c r="L28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81" s="194"/>
    </row>
    <row r="2882" spans="1:13" ht="35.1" customHeight="1" x14ac:dyDescent="0.2">
      <c r="A2882" s="187"/>
      <c r="B2882" s="188"/>
      <c r="C2882" s="189" t="str">
        <f t="shared" si="67"/>
        <v/>
      </c>
      <c r="D2882" s="190"/>
      <c r="E2882" s="191" t="str">
        <f>IF(Table2[[#This Row],[Tên hàng hóa]]&lt;&gt;0,VLOOKUP(Table2[[#This Row],[Tên hàng hóa]],Table1[[Tên hàng hóa]:[Quy cách]],2,0),"")</f>
        <v/>
      </c>
      <c r="F2882" s="191" t="str">
        <f>IF(Table2[[#This Row],[Tên hàng hóa]]&lt;&gt;0,VLOOKUP(Table2[[#This Row],[Tên hàng hóa]],Table1[[Tên hàng hóa]:[ĐVT]],3,0),"")</f>
        <v/>
      </c>
      <c r="G2882" s="192"/>
      <c r="H2882" s="192"/>
      <c r="I2882" s="193" t="str">
        <f>IF(Table2[[#This Row],[Số lượng]]&lt;&gt;0,Table2[[#This Row],[Số lượng]]*Table2[[#This Row],[Đơn giá mua]],"")</f>
        <v/>
      </c>
      <c r="J2882" s="193" t="str">
        <f ca="1">IF(AND(Table2[[#This Row],[Tên hàng hóa]]&lt;&gt;0,D2883=""),SUM(OFFSET(Table2[[#This Row],[Thành tiền]],0,0,-COUNTIF(Table2[Số HĐ],Table2[[#This Row],[Số HĐ]]))),"")</f>
        <v/>
      </c>
      <c r="K2882" s="192"/>
      <c r="L288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82" s="194"/>
    </row>
    <row r="2883" spans="1:13" ht="35.1" customHeight="1" x14ac:dyDescent="0.2">
      <c r="A2883" s="187"/>
      <c r="B2883" s="188"/>
      <c r="C2883" s="189" t="str">
        <f t="shared" si="67"/>
        <v/>
      </c>
      <c r="D2883" s="190"/>
      <c r="E2883" s="191" t="str">
        <f>IF(Table2[[#This Row],[Tên hàng hóa]]&lt;&gt;0,VLOOKUP(Table2[[#This Row],[Tên hàng hóa]],Table1[[Tên hàng hóa]:[Quy cách]],2,0),"")</f>
        <v/>
      </c>
      <c r="F2883" s="191" t="str">
        <f>IF(Table2[[#This Row],[Tên hàng hóa]]&lt;&gt;0,VLOOKUP(Table2[[#This Row],[Tên hàng hóa]],Table1[[Tên hàng hóa]:[ĐVT]],3,0),"")</f>
        <v/>
      </c>
      <c r="G2883" s="192"/>
      <c r="H2883" s="192"/>
      <c r="I2883" s="193" t="str">
        <f>IF(Table2[[#This Row],[Số lượng]]&lt;&gt;0,Table2[[#This Row],[Số lượng]]*Table2[[#This Row],[Đơn giá mua]],"")</f>
        <v/>
      </c>
      <c r="J2883" s="193" t="str">
        <f ca="1">IF(AND(Table2[[#This Row],[Tên hàng hóa]]&lt;&gt;0,D2884=""),SUM(OFFSET(Table2[[#This Row],[Thành tiền]],0,0,-COUNTIF(Table2[Số HĐ],Table2[[#This Row],[Số HĐ]]))),"")</f>
        <v/>
      </c>
      <c r="K2883" s="192"/>
      <c r="L28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83" s="194"/>
    </row>
    <row r="2884" spans="1:13" ht="35.1" customHeight="1" x14ac:dyDescent="0.2">
      <c r="A2884" s="187"/>
      <c r="B2884" s="188"/>
      <c r="C2884" s="189" t="str">
        <f t="shared" si="67"/>
        <v/>
      </c>
      <c r="D2884" s="190"/>
      <c r="E2884" s="191" t="str">
        <f>IF(Table2[[#This Row],[Tên hàng hóa]]&lt;&gt;0,VLOOKUP(Table2[[#This Row],[Tên hàng hóa]],Table1[[Tên hàng hóa]:[Quy cách]],2,0),"")</f>
        <v/>
      </c>
      <c r="F2884" s="191" t="str">
        <f>IF(Table2[[#This Row],[Tên hàng hóa]]&lt;&gt;0,VLOOKUP(Table2[[#This Row],[Tên hàng hóa]],Table1[[Tên hàng hóa]:[ĐVT]],3,0),"")</f>
        <v/>
      </c>
      <c r="G2884" s="192"/>
      <c r="H2884" s="192"/>
      <c r="I2884" s="193" t="str">
        <f>IF(Table2[[#This Row],[Số lượng]]&lt;&gt;0,Table2[[#This Row],[Số lượng]]*Table2[[#This Row],[Đơn giá mua]],"")</f>
        <v/>
      </c>
      <c r="J2884" s="193" t="str">
        <f ca="1">IF(AND(Table2[[#This Row],[Tên hàng hóa]]&lt;&gt;0,D2885=""),SUM(OFFSET(Table2[[#This Row],[Thành tiền]],0,0,-COUNTIF(Table2[Số HĐ],Table2[[#This Row],[Số HĐ]]))),"")</f>
        <v/>
      </c>
      <c r="K2884" s="192"/>
      <c r="L28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84" s="194"/>
    </row>
    <row r="2885" spans="1:13" ht="35.1" customHeight="1" x14ac:dyDescent="0.2">
      <c r="A2885" s="187"/>
      <c r="B2885" s="188"/>
      <c r="C2885" s="189" t="str">
        <f t="shared" si="67"/>
        <v/>
      </c>
      <c r="D2885" s="190"/>
      <c r="E2885" s="191" t="str">
        <f>IF(Table2[[#This Row],[Tên hàng hóa]]&lt;&gt;0,VLOOKUP(Table2[[#This Row],[Tên hàng hóa]],Table1[[Tên hàng hóa]:[Quy cách]],2,0),"")</f>
        <v/>
      </c>
      <c r="F2885" s="191" t="str">
        <f>IF(Table2[[#This Row],[Tên hàng hóa]]&lt;&gt;0,VLOOKUP(Table2[[#This Row],[Tên hàng hóa]],Table1[[Tên hàng hóa]:[ĐVT]],3,0),"")</f>
        <v/>
      </c>
      <c r="G2885" s="192"/>
      <c r="H2885" s="192"/>
      <c r="I2885" s="193" t="str">
        <f>IF(Table2[[#This Row],[Số lượng]]&lt;&gt;0,Table2[[#This Row],[Số lượng]]*Table2[[#This Row],[Đơn giá mua]],"")</f>
        <v/>
      </c>
      <c r="J2885" s="193" t="str">
        <f ca="1">IF(AND(Table2[[#This Row],[Tên hàng hóa]]&lt;&gt;0,D2886=""),SUM(OFFSET(Table2[[#This Row],[Thành tiền]],0,0,-COUNTIF(Table2[Số HĐ],Table2[[#This Row],[Số HĐ]]))),"")</f>
        <v/>
      </c>
      <c r="K2885" s="192"/>
      <c r="L28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85" s="194"/>
    </row>
    <row r="2886" spans="1:13" ht="35.1" customHeight="1" x14ac:dyDescent="0.2">
      <c r="A2886" s="187"/>
      <c r="B2886" s="188"/>
      <c r="C2886" s="189" t="str">
        <f t="shared" si="67"/>
        <v/>
      </c>
      <c r="D2886" s="190"/>
      <c r="E2886" s="191" t="str">
        <f>IF(Table2[[#This Row],[Tên hàng hóa]]&lt;&gt;0,VLOOKUP(Table2[[#This Row],[Tên hàng hóa]],Table1[[Tên hàng hóa]:[Quy cách]],2,0),"")</f>
        <v/>
      </c>
      <c r="F2886" s="191" t="str">
        <f>IF(Table2[[#This Row],[Tên hàng hóa]]&lt;&gt;0,VLOOKUP(Table2[[#This Row],[Tên hàng hóa]],Table1[[Tên hàng hóa]:[ĐVT]],3,0),"")</f>
        <v/>
      </c>
      <c r="G2886" s="192"/>
      <c r="H2886" s="192"/>
      <c r="I2886" s="193" t="str">
        <f>IF(Table2[[#This Row],[Số lượng]]&lt;&gt;0,Table2[[#This Row],[Số lượng]]*Table2[[#This Row],[Đơn giá mua]],"")</f>
        <v/>
      </c>
      <c r="J2886" s="193" t="str">
        <f ca="1">IF(AND(Table2[[#This Row],[Tên hàng hóa]]&lt;&gt;0,D2887=""),SUM(OFFSET(Table2[[#This Row],[Thành tiền]],0,0,-COUNTIF(Table2[Số HĐ],Table2[[#This Row],[Số HĐ]]))),"")</f>
        <v/>
      </c>
      <c r="K2886" s="192"/>
      <c r="L28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86" s="194"/>
    </row>
    <row r="2887" spans="1:13" ht="35.1" customHeight="1" x14ac:dyDescent="0.2">
      <c r="A2887" s="187"/>
      <c r="B2887" s="188"/>
      <c r="C2887" s="189" t="str">
        <f t="shared" si="67"/>
        <v/>
      </c>
      <c r="D2887" s="190"/>
      <c r="E2887" s="191" t="str">
        <f>IF(Table2[[#This Row],[Tên hàng hóa]]&lt;&gt;0,VLOOKUP(Table2[[#This Row],[Tên hàng hóa]],Table1[[Tên hàng hóa]:[Quy cách]],2,0),"")</f>
        <v/>
      </c>
      <c r="F2887" s="191" t="str">
        <f>IF(Table2[[#This Row],[Tên hàng hóa]]&lt;&gt;0,VLOOKUP(Table2[[#This Row],[Tên hàng hóa]],Table1[[Tên hàng hóa]:[ĐVT]],3,0),"")</f>
        <v/>
      </c>
      <c r="G2887" s="192"/>
      <c r="H2887" s="192"/>
      <c r="I2887" s="193" t="str">
        <f>IF(Table2[[#This Row],[Số lượng]]&lt;&gt;0,Table2[[#This Row],[Số lượng]]*Table2[[#This Row],[Đơn giá mua]],"")</f>
        <v/>
      </c>
      <c r="J2887" s="193" t="str">
        <f ca="1">IF(AND(Table2[[#This Row],[Tên hàng hóa]]&lt;&gt;0,D2888=""),SUM(OFFSET(Table2[[#This Row],[Thành tiền]],0,0,-COUNTIF(Table2[Số HĐ],Table2[[#This Row],[Số HĐ]]))),"")</f>
        <v/>
      </c>
      <c r="K2887" s="192"/>
      <c r="L28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87" s="194"/>
    </row>
    <row r="2888" spans="1:13" ht="35.1" customHeight="1" x14ac:dyDescent="0.2">
      <c r="A2888" s="187"/>
      <c r="B2888" s="188"/>
      <c r="C2888" s="189" t="str">
        <f t="shared" si="67"/>
        <v/>
      </c>
      <c r="D2888" s="190"/>
      <c r="E2888" s="191" t="str">
        <f>IF(Table2[[#This Row],[Tên hàng hóa]]&lt;&gt;0,VLOOKUP(Table2[[#This Row],[Tên hàng hóa]],Table1[[Tên hàng hóa]:[Quy cách]],2,0),"")</f>
        <v/>
      </c>
      <c r="F2888" s="191" t="str">
        <f>IF(Table2[[#This Row],[Tên hàng hóa]]&lt;&gt;0,VLOOKUP(Table2[[#This Row],[Tên hàng hóa]],Table1[[Tên hàng hóa]:[ĐVT]],3,0),"")</f>
        <v/>
      </c>
      <c r="G2888" s="192"/>
      <c r="H2888" s="192"/>
      <c r="I2888" s="193" t="str">
        <f>IF(Table2[[#This Row],[Số lượng]]&lt;&gt;0,Table2[[#This Row],[Số lượng]]*Table2[[#This Row],[Đơn giá mua]],"")</f>
        <v/>
      </c>
      <c r="J2888" s="193" t="str">
        <f ca="1">IF(AND(Table2[[#This Row],[Tên hàng hóa]]&lt;&gt;0,D2889=""),SUM(OFFSET(Table2[[#This Row],[Thành tiền]],0,0,-COUNTIF(Table2[Số HĐ],Table2[[#This Row],[Số HĐ]]))),"")</f>
        <v/>
      </c>
      <c r="K2888" s="192"/>
      <c r="L28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88" s="194"/>
    </row>
    <row r="2889" spans="1:13" ht="35.1" customHeight="1" x14ac:dyDescent="0.2">
      <c r="A2889" s="187"/>
      <c r="B2889" s="188"/>
      <c r="C2889" s="189" t="str">
        <f t="shared" si="67"/>
        <v/>
      </c>
      <c r="D2889" s="190"/>
      <c r="E2889" s="191" t="str">
        <f>IF(Table2[[#This Row],[Tên hàng hóa]]&lt;&gt;0,VLOOKUP(Table2[[#This Row],[Tên hàng hóa]],Table1[[Tên hàng hóa]:[Quy cách]],2,0),"")</f>
        <v/>
      </c>
      <c r="F2889" s="191" t="str">
        <f>IF(Table2[[#This Row],[Tên hàng hóa]]&lt;&gt;0,VLOOKUP(Table2[[#This Row],[Tên hàng hóa]],Table1[[Tên hàng hóa]:[ĐVT]],3,0),"")</f>
        <v/>
      </c>
      <c r="G2889" s="192"/>
      <c r="H2889" s="192"/>
      <c r="I2889" s="193" t="str">
        <f>IF(Table2[[#This Row],[Số lượng]]&lt;&gt;0,Table2[[#This Row],[Số lượng]]*Table2[[#This Row],[Đơn giá mua]],"")</f>
        <v/>
      </c>
      <c r="J2889" s="193" t="str">
        <f ca="1">IF(AND(Table2[[#This Row],[Tên hàng hóa]]&lt;&gt;0,D2890=""),SUM(OFFSET(Table2[[#This Row],[Thành tiền]],0,0,-COUNTIF(Table2[Số HĐ],Table2[[#This Row],[Số HĐ]]))),"")</f>
        <v/>
      </c>
      <c r="K2889" s="192"/>
      <c r="L28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89" s="194"/>
    </row>
    <row r="2890" spans="1:13" ht="35.1" customHeight="1" x14ac:dyDescent="0.2">
      <c r="A2890" s="187"/>
      <c r="B2890" s="188"/>
      <c r="C2890" s="189" t="str">
        <f t="shared" si="67"/>
        <v/>
      </c>
      <c r="D2890" s="190"/>
      <c r="E2890" s="191" t="str">
        <f>IF(Table2[[#This Row],[Tên hàng hóa]]&lt;&gt;0,VLOOKUP(Table2[[#This Row],[Tên hàng hóa]],Table1[[Tên hàng hóa]:[Quy cách]],2,0),"")</f>
        <v/>
      </c>
      <c r="F2890" s="191" t="str">
        <f>IF(Table2[[#This Row],[Tên hàng hóa]]&lt;&gt;0,VLOOKUP(Table2[[#This Row],[Tên hàng hóa]],Table1[[Tên hàng hóa]:[ĐVT]],3,0),"")</f>
        <v/>
      </c>
      <c r="G2890" s="192"/>
      <c r="H2890" s="192"/>
      <c r="I2890" s="193" t="str">
        <f>IF(Table2[[#This Row],[Số lượng]]&lt;&gt;0,Table2[[#This Row],[Số lượng]]*Table2[[#This Row],[Đơn giá mua]],"")</f>
        <v/>
      </c>
      <c r="J2890" s="193" t="str">
        <f ca="1">IF(AND(Table2[[#This Row],[Tên hàng hóa]]&lt;&gt;0,D2891=""),SUM(OFFSET(Table2[[#This Row],[Thành tiền]],0,0,-COUNTIF(Table2[Số HĐ],Table2[[#This Row],[Số HĐ]]))),"")</f>
        <v/>
      </c>
      <c r="K2890" s="192"/>
      <c r="L289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90" s="194"/>
    </row>
    <row r="2891" spans="1:13" ht="35.1" customHeight="1" x14ac:dyDescent="0.2">
      <c r="A2891" s="187"/>
      <c r="B2891" s="188"/>
      <c r="C2891" s="189" t="str">
        <f t="shared" si="67"/>
        <v/>
      </c>
      <c r="D2891" s="190"/>
      <c r="E2891" s="191" t="str">
        <f>IF(Table2[[#This Row],[Tên hàng hóa]]&lt;&gt;0,VLOOKUP(Table2[[#This Row],[Tên hàng hóa]],Table1[[Tên hàng hóa]:[Quy cách]],2,0),"")</f>
        <v/>
      </c>
      <c r="F2891" s="191" t="str">
        <f>IF(Table2[[#This Row],[Tên hàng hóa]]&lt;&gt;0,VLOOKUP(Table2[[#This Row],[Tên hàng hóa]],Table1[[Tên hàng hóa]:[ĐVT]],3,0),"")</f>
        <v/>
      </c>
      <c r="G2891" s="192"/>
      <c r="H2891" s="192"/>
      <c r="I2891" s="193" t="str">
        <f>IF(Table2[[#This Row],[Số lượng]]&lt;&gt;0,Table2[[#This Row],[Số lượng]]*Table2[[#This Row],[Đơn giá mua]],"")</f>
        <v/>
      </c>
      <c r="J2891" s="193" t="str">
        <f ca="1">IF(AND(Table2[[#This Row],[Tên hàng hóa]]&lt;&gt;0,D2892=""),SUM(OFFSET(Table2[[#This Row],[Thành tiền]],0,0,-COUNTIF(Table2[Số HĐ],Table2[[#This Row],[Số HĐ]]))),"")</f>
        <v/>
      </c>
      <c r="K2891" s="192"/>
      <c r="L28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91" s="194"/>
    </row>
    <row r="2892" spans="1:13" ht="35.1" customHeight="1" x14ac:dyDescent="0.2">
      <c r="A2892" s="187"/>
      <c r="B2892" s="188"/>
      <c r="C2892" s="189" t="str">
        <f t="shared" si="67"/>
        <v/>
      </c>
      <c r="D2892" s="190"/>
      <c r="E2892" s="191" t="str">
        <f>IF(Table2[[#This Row],[Tên hàng hóa]]&lt;&gt;0,VLOOKUP(Table2[[#This Row],[Tên hàng hóa]],Table1[[Tên hàng hóa]:[Quy cách]],2,0),"")</f>
        <v/>
      </c>
      <c r="F2892" s="191" t="str">
        <f>IF(Table2[[#This Row],[Tên hàng hóa]]&lt;&gt;0,VLOOKUP(Table2[[#This Row],[Tên hàng hóa]],Table1[[Tên hàng hóa]:[ĐVT]],3,0),"")</f>
        <v/>
      </c>
      <c r="G2892" s="192"/>
      <c r="H2892" s="192"/>
      <c r="I2892" s="193" t="str">
        <f>IF(Table2[[#This Row],[Số lượng]]&lt;&gt;0,Table2[[#This Row],[Số lượng]]*Table2[[#This Row],[Đơn giá mua]],"")</f>
        <v/>
      </c>
      <c r="J2892" s="193" t="str">
        <f ca="1">IF(AND(Table2[[#This Row],[Tên hàng hóa]]&lt;&gt;0,D2893=""),SUM(OFFSET(Table2[[#This Row],[Thành tiền]],0,0,-COUNTIF(Table2[Số HĐ],Table2[[#This Row],[Số HĐ]]))),"")</f>
        <v/>
      </c>
      <c r="K2892" s="192"/>
      <c r="L28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92" s="194"/>
    </row>
    <row r="2893" spans="1:13" ht="35.1" customHeight="1" x14ac:dyDescent="0.2">
      <c r="A2893" s="187"/>
      <c r="B2893" s="188"/>
      <c r="C2893" s="189" t="str">
        <f t="shared" si="67"/>
        <v/>
      </c>
      <c r="D2893" s="190"/>
      <c r="E2893" s="191" t="str">
        <f>IF(Table2[[#This Row],[Tên hàng hóa]]&lt;&gt;0,VLOOKUP(Table2[[#This Row],[Tên hàng hóa]],Table1[[Tên hàng hóa]:[Quy cách]],2,0),"")</f>
        <v/>
      </c>
      <c r="F2893" s="191" t="str">
        <f>IF(Table2[[#This Row],[Tên hàng hóa]]&lt;&gt;0,VLOOKUP(Table2[[#This Row],[Tên hàng hóa]],Table1[[Tên hàng hóa]:[ĐVT]],3,0),"")</f>
        <v/>
      </c>
      <c r="G2893" s="192"/>
      <c r="H2893" s="192"/>
      <c r="I2893" s="193" t="str">
        <f>IF(Table2[[#This Row],[Số lượng]]&lt;&gt;0,Table2[[#This Row],[Số lượng]]*Table2[[#This Row],[Đơn giá mua]],"")</f>
        <v/>
      </c>
      <c r="J2893" s="193" t="str">
        <f ca="1">IF(AND(Table2[[#This Row],[Tên hàng hóa]]&lt;&gt;0,D2894=""),SUM(OFFSET(Table2[[#This Row],[Thành tiền]],0,0,-COUNTIF(Table2[Số HĐ],Table2[[#This Row],[Số HĐ]]))),"")</f>
        <v/>
      </c>
      <c r="K2893" s="192"/>
      <c r="L28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93" s="194"/>
    </row>
    <row r="2894" spans="1:13" ht="35.1" customHeight="1" x14ac:dyDescent="0.2">
      <c r="A2894" s="187"/>
      <c r="B2894" s="188"/>
      <c r="C2894" s="189" t="str">
        <f t="shared" ref="C2894:C2917" si="68">IF(AND(D2894&lt;&gt;0,D2895=""),C2893,"")</f>
        <v/>
      </c>
      <c r="D2894" s="190"/>
      <c r="E2894" s="191" t="str">
        <f>IF(Table2[[#This Row],[Tên hàng hóa]]&lt;&gt;0,VLOOKUP(Table2[[#This Row],[Tên hàng hóa]],Table1[[Tên hàng hóa]:[Quy cách]],2,0),"")</f>
        <v/>
      </c>
      <c r="F2894" s="191" t="str">
        <f>IF(Table2[[#This Row],[Tên hàng hóa]]&lt;&gt;0,VLOOKUP(Table2[[#This Row],[Tên hàng hóa]],Table1[[Tên hàng hóa]:[ĐVT]],3,0),"")</f>
        <v/>
      </c>
      <c r="G2894" s="192"/>
      <c r="H2894" s="192"/>
      <c r="I2894" s="193" t="str">
        <f>IF(Table2[[#This Row],[Số lượng]]&lt;&gt;0,Table2[[#This Row],[Số lượng]]*Table2[[#This Row],[Đơn giá mua]],"")</f>
        <v/>
      </c>
      <c r="J2894" s="193" t="str">
        <f ca="1">IF(AND(Table2[[#This Row],[Tên hàng hóa]]&lt;&gt;0,D2895=""),SUM(OFFSET(Table2[[#This Row],[Thành tiền]],0,0,-COUNTIF(Table2[Số HĐ],Table2[[#This Row],[Số HĐ]]))),"")</f>
        <v/>
      </c>
      <c r="K2894" s="192"/>
      <c r="L28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94" s="194"/>
    </row>
    <row r="2895" spans="1:13" ht="35.1" customHeight="1" x14ac:dyDescent="0.2">
      <c r="A2895" s="187"/>
      <c r="B2895" s="188"/>
      <c r="C2895" s="189" t="str">
        <f t="shared" si="68"/>
        <v/>
      </c>
      <c r="D2895" s="190"/>
      <c r="E2895" s="191" t="str">
        <f>IF(Table2[[#This Row],[Tên hàng hóa]]&lt;&gt;0,VLOOKUP(Table2[[#This Row],[Tên hàng hóa]],Table1[[Tên hàng hóa]:[Quy cách]],2,0),"")</f>
        <v/>
      </c>
      <c r="F2895" s="191" t="str">
        <f>IF(Table2[[#This Row],[Tên hàng hóa]]&lt;&gt;0,VLOOKUP(Table2[[#This Row],[Tên hàng hóa]],Table1[[Tên hàng hóa]:[ĐVT]],3,0),"")</f>
        <v/>
      </c>
      <c r="G2895" s="192"/>
      <c r="H2895" s="192"/>
      <c r="I2895" s="193" t="str">
        <f>IF(Table2[[#This Row],[Số lượng]]&lt;&gt;0,Table2[[#This Row],[Số lượng]]*Table2[[#This Row],[Đơn giá mua]],"")</f>
        <v/>
      </c>
      <c r="J2895" s="193" t="str">
        <f ca="1">IF(AND(Table2[[#This Row],[Tên hàng hóa]]&lt;&gt;0,D2896=""),SUM(OFFSET(Table2[[#This Row],[Thành tiền]],0,0,-COUNTIF(Table2[Số HĐ],Table2[[#This Row],[Số HĐ]]))),"")</f>
        <v/>
      </c>
      <c r="K2895" s="192"/>
      <c r="L28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95" s="194"/>
    </row>
    <row r="2896" spans="1:13" ht="35.1" customHeight="1" x14ac:dyDescent="0.2">
      <c r="A2896" s="187"/>
      <c r="B2896" s="188"/>
      <c r="C2896" s="189" t="str">
        <f t="shared" si="68"/>
        <v/>
      </c>
      <c r="D2896" s="190"/>
      <c r="E2896" s="191" t="str">
        <f>IF(Table2[[#This Row],[Tên hàng hóa]]&lt;&gt;0,VLOOKUP(Table2[[#This Row],[Tên hàng hóa]],Table1[[Tên hàng hóa]:[Quy cách]],2,0),"")</f>
        <v/>
      </c>
      <c r="F2896" s="191" t="str">
        <f>IF(Table2[[#This Row],[Tên hàng hóa]]&lt;&gt;0,VLOOKUP(Table2[[#This Row],[Tên hàng hóa]],Table1[[Tên hàng hóa]:[ĐVT]],3,0),"")</f>
        <v/>
      </c>
      <c r="G2896" s="192"/>
      <c r="H2896" s="192"/>
      <c r="I2896" s="193" t="str">
        <f>IF(Table2[[#This Row],[Số lượng]]&lt;&gt;0,Table2[[#This Row],[Số lượng]]*Table2[[#This Row],[Đơn giá mua]],"")</f>
        <v/>
      </c>
      <c r="J2896" s="193" t="str">
        <f ca="1">IF(AND(Table2[[#This Row],[Tên hàng hóa]]&lt;&gt;0,D2897=""),SUM(OFFSET(Table2[[#This Row],[Thành tiền]],0,0,-COUNTIF(Table2[Số HĐ],Table2[[#This Row],[Số HĐ]]))),"")</f>
        <v/>
      </c>
      <c r="K2896" s="192"/>
      <c r="L28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96" s="194"/>
    </row>
    <row r="2897" spans="1:13" ht="35.1" customHeight="1" x14ac:dyDescent="0.2">
      <c r="A2897" s="187"/>
      <c r="B2897" s="188"/>
      <c r="C2897" s="189" t="str">
        <f t="shared" si="68"/>
        <v/>
      </c>
      <c r="D2897" s="190"/>
      <c r="E2897" s="191" t="str">
        <f>IF(Table2[[#This Row],[Tên hàng hóa]]&lt;&gt;0,VLOOKUP(Table2[[#This Row],[Tên hàng hóa]],Table1[[Tên hàng hóa]:[Quy cách]],2,0),"")</f>
        <v/>
      </c>
      <c r="F2897" s="191" t="str">
        <f>IF(Table2[[#This Row],[Tên hàng hóa]]&lt;&gt;0,VLOOKUP(Table2[[#This Row],[Tên hàng hóa]],Table1[[Tên hàng hóa]:[ĐVT]],3,0),"")</f>
        <v/>
      </c>
      <c r="G2897" s="192"/>
      <c r="H2897" s="192"/>
      <c r="I2897" s="193" t="str">
        <f>IF(Table2[[#This Row],[Số lượng]]&lt;&gt;0,Table2[[#This Row],[Số lượng]]*Table2[[#This Row],[Đơn giá mua]],"")</f>
        <v/>
      </c>
      <c r="J2897" s="193" t="str">
        <f ca="1">IF(AND(Table2[[#This Row],[Tên hàng hóa]]&lt;&gt;0,D2898=""),SUM(OFFSET(Table2[[#This Row],[Thành tiền]],0,0,-COUNTIF(Table2[Số HĐ],Table2[[#This Row],[Số HĐ]]))),"")</f>
        <v/>
      </c>
      <c r="K2897" s="192"/>
      <c r="L28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97" s="194"/>
    </row>
    <row r="2898" spans="1:13" ht="35.1" customHeight="1" x14ac:dyDescent="0.2">
      <c r="A2898" s="187"/>
      <c r="B2898" s="188"/>
      <c r="C2898" s="189" t="str">
        <f t="shared" si="68"/>
        <v/>
      </c>
      <c r="D2898" s="190"/>
      <c r="E2898" s="191" t="str">
        <f>IF(Table2[[#This Row],[Tên hàng hóa]]&lt;&gt;0,VLOOKUP(Table2[[#This Row],[Tên hàng hóa]],Table1[[Tên hàng hóa]:[Quy cách]],2,0),"")</f>
        <v/>
      </c>
      <c r="F2898" s="191" t="str">
        <f>IF(Table2[[#This Row],[Tên hàng hóa]]&lt;&gt;0,VLOOKUP(Table2[[#This Row],[Tên hàng hóa]],Table1[[Tên hàng hóa]:[ĐVT]],3,0),"")</f>
        <v/>
      </c>
      <c r="G2898" s="192"/>
      <c r="H2898" s="192"/>
      <c r="I2898" s="193" t="str">
        <f>IF(Table2[[#This Row],[Số lượng]]&lt;&gt;0,Table2[[#This Row],[Số lượng]]*Table2[[#This Row],[Đơn giá mua]],"")</f>
        <v/>
      </c>
      <c r="J2898" s="193" t="str">
        <f ca="1">IF(AND(Table2[[#This Row],[Tên hàng hóa]]&lt;&gt;0,D2899=""),SUM(OFFSET(Table2[[#This Row],[Thành tiền]],0,0,-COUNTIF(Table2[Số HĐ],Table2[[#This Row],[Số HĐ]]))),"")</f>
        <v/>
      </c>
      <c r="K2898" s="192"/>
      <c r="L28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98" s="194"/>
    </row>
    <row r="2899" spans="1:13" ht="35.1" customHeight="1" x14ac:dyDescent="0.2">
      <c r="A2899" s="187"/>
      <c r="B2899" s="188"/>
      <c r="C2899" s="189" t="str">
        <f t="shared" si="68"/>
        <v/>
      </c>
      <c r="D2899" s="190"/>
      <c r="E2899" s="191" t="str">
        <f>IF(Table2[[#This Row],[Tên hàng hóa]]&lt;&gt;0,VLOOKUP(Table2[[#This Row],[Tên hàng hóa]],Table1[[Tên hàng hóa]:[Quy cách]],2,0),"")</f>
        <v/>
      </c>
      <c r="F2899" s="191" t="str">
        <f>IF(Table2[[#This Row],[Tên hàng hóa]]&lt;&gt;0,VLOOKUP(Table2[[#This Row],[Tên hàng hóa]],Table1[[Tên hàng hóa]:[ĐVT]],3,0),"")</f>
        <v/>
      </c>
      <c r="G2899" s="192"/>
      <c r="H2899" s="192"/>
      <c r="I2899" s="193" t="str">
        <f>IF(Table2[[#This Row],[Số lượng]]&lt;&gt;0,Table2[[#This Row],[Số lượng]]*Table2[[#This Row],[Đơn giá mua]],"")</f>
        <v/>
      </c>
      <c r="J2899" s="193" t="str">
        <f ca="1">IF(AND(Table2[[#This Row],[Tên hàng hóa]]&lt;&gt;0,D2900=""),SUM(OFFSET(Table2[[#This Row],[Thành tiền]],0,0,-COUNTIF(Table2[Số HĐ],Table2[[#This Row],[Số HĐ]]))),"")</f>
        <v/>
      </c>
      <c r="K2899" s="192"/>
      <c r="L28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899" s="194"/>
    </row>
    <row r="2900" spans="1:13" ht="35.1" customHeight="1" x14ac:dyDescent="0.2">
      <c r="A2900" s="187"/>
      <c r="B2900" s="188"/>
      <c r="C2900" s="189" t="str">
        <f t="shared" si="68"/>
        <v/>
      </c>
      <c r="D2900" s="190"/>
      <c r="E2900" s="191" t="str">
        <f>IF(Table2[[#This Row],[Tên hàng hóa]]&lt;&gt;0,VLOOKUP(Table2[[#This Row],[Tên hàng hóa]],Table1[[Tên hàng hóa]:[Quy cách]],2,0),"")</f>
        <v/>
      </c>
      <c r="F2900" s="191" t="str">
        <f>IF(Table2[[#This Row],[Tên hàng hóa]]&lt;&gt;0,VLOOKUP(Table2[[#This Row],[Tên hàng hóa]],Table1[[Tên hàng hóa]:[ĐVT]],3,0),"")</f>
        <v/>
      </c>
      <c r="G2900" s="192"/>
      <c r="H2900" s="192"/>
      <c r="I2900" s="193" t="str">
        <f>IF(Table2[[#This Row],[Số lượng]]&lt;&gt;0,Table2[[#This Row],[Số lượng]]*Table2[[#This Row],[Đơn giá mua]],"")</f>
        <v/>
      </c>
      <c r="J2900" s="193" t="str">
        <f ca="1">IF(AND(Table2[[#This Row],[Tên hàng hóa]]&lt;&gt;0,D2901=""),SUM(OFFSET(Table2[[#This Row],[Thành tiền]],0,0,-COUNTIF(Table2[Số HĐ],Table2[[#This Row],[Số HĐ]]))),"")</f>
        <v/>
      </c>
      <c r="K2900" s="192"/>
      <c r="L29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00" s="194"/>
    </row>
    <row r="2901" spans="1:13" ht="35.1" customHeight="1" x14ac:dyDescent="0.2">
      <c r="A2901" s="187"/>
      <c r="B2901" s="188"/>
      <c r="C2901" s="189" t="str">
        <f t="shared" si="68"/>
        <v/>
      </c>
      <c r="D2901" s="190"/>
      <c r="E2901" s="191" t="str">
        <f>IF(Table2[[#This Row],[Tên hàng hóa]]&lt;&gt;0,VLOOKUP(Table2[[#This Row],[Tên hàng hóa]],Table1[[Tên hàng hóa]:[Quy cách]],2,0),"")</f>
        <v/>
      </c>
      <c r="F2901" s="191" t="str">
        <f>IF(Table2[[#This Row],[Tên hàng hóa]]&lt;&gt;0,VLOOKUP(Table2[[#This Row],[Tên hàng hóa]],Table1[[Tên hàng hóa]:[ĐVT]],3,0),"")</f>
        <v/>
      </c>
      <c r="G2901" s="192"/>
      <c r="H2901" s="192"/>
      <c r="I2901" s="193" t="str">
        <f>IF(Table2[[#This Row],[Số lượng]]&lt;&gt;0,Table2[[#This Row],[Số lượng]]*Table2[[#This Row],[Đơn giá mua]],"")</f>
        <v/>
      </c>
      <c r="J2901" s="193" t="str">
        <f ca="1">IF(AND(Table2[[#This Row],[Tên hàng hóa]]&lt;&gt;0,D2902=""),SUM(OFFSET(Table2[[#This Row],[Thành tiền]],0,0,-COUNTIF(Table2[Số HĐ],Table2[[#This Row],[Số HĐ]]))),"")</f>
        <v/>
      </c>
      <c r="K2901" s="192"/>
      <c r="L29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01" s="194"/>
    </row>
    <row r="2902" spans="1:13" ht="35.1" customHeight="1" x14ac:dyDescent="0.2">
      <c r="A2902" s="187"/>
      <c r="B2902" s="188"/>
      <c r="C2902" s="189" t="str">
        <f t="shared" si="68"/>
        <v/>
      </c>
      <c r="D2902" s="190"/>
      <c r="E2902" s="191" t="str">
        <f>IF(Table2[[#This Row],[Tên hàng hóa]]&lt;&gt;0,VLOOKUP(Table2[[#This Row],[Tên hàng hóa]],Table1[[Tên hàng hóa]:[Quy cách]],2,0),"")</f>
        <v/>
      </c>
      <c r="F2902" s="191" t="str">
        <f>IF(Table2[[#This Row],[Tên hàng hóa]]&lt;&gt;0,VLOOKUP(Table2[[#This Row],[Tên hàng hóa]],Table1[[Tên hàng hóa]:[ĐVT]],3,0),"")</f>
        <v/>
      </c>
      <c r="G2902" s="192"/>
      <c r="H2902" s="192"/>
      <c r="I2902" s="193" t="str">
        <f>IF(Table2[[#This Row],[Số lượng]]&lt;&gt;0,Table2[[#This Row],[Số lượng]]*Table2[[#This Row],[Đơn giá mua]],"")</f>
        <v/>
      </c>
      <c r="J2902" s="193" t="str">
        <f ca="1">IF(AND(Table2[[#This Row],[Tên hàng hóa]]&lt;&gt;0,D2903=""),SUM(OFFSET(Table2[[#This Row],[Thành tiền]],0,0,-COUNTIF(Table2[Số HĐ],Table2[[#This Row],[Số HĐ]]))),"")</f>
        <v/>
      </c>
      <c r="K2902" s="192"/>
      <c r="L29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02" s="194"/>
    </row>
    <row r="2903" spans="1:13" ht="35.1" customHeight="1" x14ac:dyDescent="0.2">
      <c r="A2903" s="187"/>
      <c r="B2903" s="188"/>
      <c r="C2903" s="189" t="str">
        <f t="shared" si="68"/>
        <v/>
      </c>
      <c r="D2903" s="190"/>
      <c r="E2903" s="191" t="str">
        <f>IF(Table2[[#This Row],[Tên hàng hóa]]&lt;&gt;0,VLOOKUP(Table2[[#This Row],[Tên hàng hóa]],Table1[[Tên hàng hóa]:[Quy cách]],2,0),"")</f>
        <v/>
      </c>
      <c r="F2903" s="191" t="str">
        <f>IF(Table2[[#This Row],[Tên hàng hóa]]&lt;&gt;0,VLOOKUP(Table2[[#This Row],[Tên hàng hóa]],Table1[[Tên hàng hóa]:[ĐVT]],3,0),"")</f>
        <v/>
      </c>
      <c r="G2903" s="192"/>
      <c r="H2903" s="192"/>
      <c r="I2903" s="193" t="str">
        <f>IF(Table2[[#This Row],[Số lượng]]&lt;&gt;0,Table2[[#This Row],[Số lượng]]*Table2[[#This Row],[Đơn giá mua]],"")</f>
        <v/>
      </c>
      <c r="J2903" s="193" t="str">
        <f ca="1">IF(AND(Table2[[#This Row],[Tên hàng hóa]]&lt;&gt;0,D2904=""),SUM(OFFSET(Table2[[#This Row],[Thành tiền]],0,0,-COUNTIF(Table2[Số HĐ],Table2[[#This Row],[Số HĐ]]))),"")</f>
        <v/>
      </c>
      <c r="K2903" s="192"/>
      <c r="L29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03" s="194"/>
    </row>
    <row r="2904" spans="1:13" ht="35.1" customHeight="1" x14ac:dyDescent="0.2">
      <c r="A2904" s="187"/>
      <c r="B2904" s="188"/>
      <c r="C2904" s="189" t="str">
        <f t="shared" si="68"/>
        <v/>
      </c>
      <c r="D2904" s="190"/>
      <c r="E2904" s="191" t="str">
        <f>IF(Table2[[#This Row],[Tên hàng hóa]]&lt;&gt;0,VLOOKUP(Table2[[#This Row],[Tên hàng hóa]],Table1[[Tên hàng hóa]:[Quy cách]],2,0),"")</f>
        <v/>
      </c>
      <c r="F2904" s="191" t="str">
        <f>IF(Table2[[#This Row],[Tên hàng hóa]]&lt;&gt;0,VLOOKUP(Table2[[#This Row],[Tên hàng hóa]],Table1[[Tên hàng hóa]:[ĐVT]],3,0),"")</f>
        <v/>
      </c>
      <c r="G2904" s="192"/>
      <c r="H2904" s="192"/>
      <c r="I2904" s="193" t="str">
        <f>IF(Table2[[#This Row],[Số lượng]]&lt;&gt;0,Table2[[#This Row],[Số lượng]]*Table2[[#This Row],[Đơn giá mua]],"")</f>
        <v/>
      </c>
      <c r="J2904" s="193" t="str">
        <f ca="1">IF(AND(Table2[[#This Row],[Tên hàng hóa]]&lt;&gt;0,D2905=""),SUM(OFFSET(Table2[[#This Row],[Thành tiền]],0,0,-COUNTIF(Table2[Số HĐ],Table2[[#This Row],[Số HĐ]]))),"")</f>
        <v/>
      </c>
      <c r="K2904" s="192"/>
      <c r="L29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04" s="194"/>
    </row>
    <row r="2905" spans="1:13" ht="35.1" customHeight="1" x14ac:dyDescent="0.2">
      <c r="A2905" s="187"/>
      <c r="B2905" s="188"/>
      <c r="C2905" s="189" t="str">
        <f t="shared" si="68"/>
        <v/>
      </c>
      <c r="D2905" s="190"/>
      <c r="E2905" s="191" t="str">
        <f>IF(Table2[[#This Row],[Tên hàng hóa]]&lt;&gt;0,VLOOKUP(Table2[[#This Row],[Tên hàng hóa]],Table1[[Tên hàng hóa]:[Quy cách]],2,0),"")</f>
        <v/>
      </c>
      <c r="F2905" s="191" t="str">
        <f>IF(Table2[[#This Row],[Tên hàng hóa]]&lt;&gt;0,VLOOKUP(Table2[[#This Row],[Tên hàng hóa]],Table1[[Tên hàng hóa]:[ĐVT]],3,0),"")</f>
        <v/>
      </c>
      <c r="G2905" s="192"/>
      <c r="H2905" s="192"/>
      <c r="I2905" s="193" t="str">
        <f>IF(Table2[[#This Row],[Số lượng]]&lt;&gt;0,Table2[[#This Row],[Số lượng]]*Table2[[#This Row],[Đơn giá mua]],"")</f>
        <v/>
      </c>
      <c r="J2905" s="193" t="str">
        <f ca="1">IF(AND(Table2[[#This Row],[Tên hàng hóa]]&lt;&gt;0,D2906=""),SUM(OFFSET(Table2[[#This Row],[Thành tiền]],0,0,-COUNTIF(Table2[Số HĐ],Table2[[#This Row],[Số HĐ]]))),"")</f>
        <v/>
      </c>
      <c r="K2905" s="192"/>
      <c r="L29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05" s="194"/>
    </row>
    <row r="2906" spans="1:13" ht="35.1" customHeight="1" x14ac:dyDescent="0.2">
      <c r="A2906" s="187"/>
      <c r="B2906" s="188"/>
      <c r="C2906" s="189" t="str">
        <f t="shared" si="68"/>
        <v/>
      </c>
      <c r="D2906" s="190"/>
      <c r="E2906" s="191" t="str">
        <f>IF(Table2[[#This Row],[Tên hàng hóa]]&lt;&gt;0,VLOOKUP(Table2[[#This Row],[Tên hàng hóa]],Table1[[Tên hàng hóa]:[Quy cách]],2,0),"")</f>
        <v/>
      </c>
      <c r="F2906" s="191" t="str">
        <f>IF(Table2[[#This Row],[Tên hàng hóa]]&lt;&gt;0,VLOOKUP(Table2[[#This Row],[Tên hàng hóa]],Table1[[Tên hàng hóa]:[ĐVT]],3,0),"")</f>
        <v/>
      </c>
      <c r="G2906" s="192"/>
      <c r="H2906" s="192"/>
      <c r="I2906" s="193" t="str">
        <f>IF(Table2[[#This Row],[Số lượng]]&lt;&gt;0,Table2[[#This Row],[Số lượng]]*Table2[[#This Row],[Đơn giá mua]],"")</f>
        <v/>
      </c>
      <c r="J2906" s="193" t="str">
        <f ca="1">IF(AND(Table2[[#This Row],[Tên hàng hóa]]&lt;&gt;0,D2907=""),SUM(OFFSET(Table2[[#This Row],[Thành tiền]],0,0,-COUNTIF(Table2[Số HĐ],Table2[[#This Row],[Số HĐ]]))),"")</f>
        <v/>
      </c>
      <c r="K2906" s="192"/>
      <c r="L29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06" s="194"/>
    </row>
    <row r="2907" spans="1:13" ht="35.1" customHeight="1" x14ac:dyDescent="0.2">
      <c r="A2907" s="187"/>
      <c r="B2907" s="188"/>
      <c r="C2907" s="189" t="str">
        <f t="shared" si="68"/>
        <v/>
      </c>
      <c r="D2907" s="190"/>
      <c r="E2907" s="191" t="str">
        <f>IF(Table2[[#This Row],[Tên hàng hóa]]&lt;&gt;0,VLOOKUP(Table2[[#This Row],[Tên hàng hóa]],Table1[[Tên hàng hóa]:[Quy cách]],2,0),"")</f>
        <v/>
      </c>
      <c r="F2907" s="191" t="str">
        <f>IF(Table2[[#This Row],[Tên hàng hóa]]&lt;&gt;0,VLOOKUP(Table2[[#This Row],[Tên hàng hóa]],Table1[[Tên hàng hóa]:[ĐVT]],3,0),"")</f>
        <v/>
      </c>
      <c r="G2907" s="192"/>
      <c r="H2907" s="192"/>
      <c r="I2907" s="193" t="str">
        <f>IF(Table2[[#This Row],[Số lượng]]&lt;&gt;0,Table2[[#This Row],[Số lượng]]*Table2[[#This Row],[Đơn giá mua]],"")</f>
        <v/>
      </c>
      <c r="J2907" s="193" t="str">
        <f ca="1">IF(AND(Table2[[#This Row],[Tên hàng hóa]]&lt;&gt;0,D2908=""),SUM(OFFSET(Table2[[#This Row],[Thành tiền]],0,0,-COUNTIF(Table2[Số HĐ],Table2[[#This Row],[Số HĐ]]))),"")</f>
        <v/>
      </c>
      <c r="K2907" s="192"/>
      <c r="L290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07" s="194"/>
    </row>
    <row r="2908" spans="1:13" ht="35.1" customHeight="1" x14ac:dyDescent="0.2">
      <c r="A2908" s="187"/>
      <c r="B2908" s="188"/>
      <c r="C2908" s="189" t="str">
        <f t="shared" si="68"/>
        <v/>
      </c>
      <c r="D2908" s="190"/>
      <c r="E2908" s="191" t="str">
        <f>IF(Table2[[#This Row],[Tên hàng hóa]]&lt;&gt;0,VLOOKUP(Table2[[#This Row],[Tên hàng hóa]],Table1[[Tên hàng hóa]:[Quy cách]],2,0),"")</f>
        <v/>
      </c>
      <c r="F2908" s="191" t="str">
        <f>IF(Table2[[#This Row],[Tên hàng hóa]]&lt;&gt;0,VLOOKUP(Table2[[#This Row],[Tên hàng hóa]],Table1[[Tên hàng hóa]:[ĐVT]],3,0),"")</f>
        <v/>
      </c>
      <c r="G2908" s="192"/>
      <c r="H2908" s="192"/>
      <c r="I2908" s="193" t="str">
        <f>IF(Table2[[#This Row],[Số lượng]]&lt;&gt;0,Table2[[#This Row],[Số lượng]]*Table2[[#This Row],[Đơn giá mua]],"")</f>
        <v/>
      </c>
      <c r="J2908" s="193" t="str">
        <f ca="1">IF(AND(Table2[[#This Row],[Tên hàng hóa]]&lt;&gt;0,D2909=""),SUM(OFFSET(Table2[[#This Row],[Thành tiền]],0,0,-COUNTIF(Table2[Số HĐ],Table2[[#This Row],[Số HĐ]]))),"")</f>
        <v/>
      </c>
      <c r="K2908" s="192"/>
      <c r="L29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08" s="194"/>
    </row>
    <row r="2909" spans="1:13" ht="35.1" customHeight="1" x14ac:dyDescent="0.2">
      <c r="A2909" s="187"/>
      <c r="B2909" s="188"/>
      <c r="C2909" s="189" t="str">
        <f t="shared" si="68"/>
        <v/>
      </c>
      <c r="D2909" s="190"/>
      <c r="E2909" s="191" t="str">
        <f>IF(Table2[[#This Row],[Tên hàng hóa]]&lt;&gt;0,VLOOKUP(Table2[[#This Row],[Tên hàng hóa]],Table1[[Tên hàng hóa]:[Quy cách]],2,0),"")</f>
        <v/>
      </c>
      <c r="F2909" s="191" t="str">
        <f>IF(Table2[[#This Row],[Tên hàng hóa]]&lt;&gt;0,VLOOKUP(Table2[[#This Row],[Tên hàng hóa]],Table1[[Tên hàng hóa]:[ĐVT]],3,0),"")</f>
        <v/>
      </c>
      <c r="G2909" s="192"/>
      <c r="H2909" s="192"/>
      <c r="I2909" s="193" t="str">
        <f>IF(Table2[[#This Row],[Số lượng]]&lt;&gt;0,Table2[[#This Row],[Số lượng]]*Table2[[#This Row],[Đơn giá mua]],"")</f>
        <v/>
      </c>
      <c r="J2909" s="193" t="str">
        <f ca="1">IF(AND(Table2[[#This Row],[Tên hàng hóa]]&lt;&gt;0,D2910=""),SUM(OFFSET(Table2[[#This Row],[Thành tiền]],0,0,-COUNTIF(Table2[Số HĐ],Table2[[#This Row],[Số HĐ]]))),"")</f>
        <v/>
      </c>
      <c r="K2909" s="192"/>
      <c r="L29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09" s="194"/>
    </row>
    <row r="2910" spans="1:13" ht="35.1" customHeight="1" x14ac:dyDescent="0.2">
      <c r="A2910" s="187"/>
      <c r="B2910" s="188"/>
      <c r="C2910" s="189" t="str">
        <f t="shared" si="68"/>
        <v/>
      </c>
      <c r="D2910" s="190"/>
      <c r="E2910" s="191" t="str">
        <f>IF(Table2[[#This Row],[Tên hàng hóa]]&lt;&gt;0,VLOOKUP(Table2[[#This Row],[Tên hàng hóa]],Table1[[Tên hàng hóa]:[Quy cách]],2,0),"")</f>
        <v/>
      </c>
      <c r="F2910" s="191" t="str">
        <f>IF(Table2[[#This Row],[Tên hàng hóa]]&lt;&gt;0,VLOOKUP(Table2[[#This Row],[Tên hàng hóa]],Table1[[Tên hàng hóa]:[ĐVT]],3,0),"")</f>
        <v/>
      </c>
      <c r="G2910" s="192"/>
      <c r="H2910" s="192"/>
      <c r="I2910" s="193" t="str">
        <f>IF(Table2[[#This Row],[Số lượng]]&lt;&gt;0,Table2[[#This Row],[Số lượng]]*Table2[[#This Row],[Đơn giá mua]],"")</f>
        <v/>
      </c>
      <c r="J2910" s="193" t="str">
        <f ca="1">IF(AND(Table2[[#This Row],[Tên hàng hóa]]&lt;&gt;0,D2911=""),SUM(OFFSET(Table2[[#This Row],[Thành tiền]],0,0,-COUNTIF(Table2[Số HĐ],Table2[[#This Row],[Số HĐ]]))),"")</f>
        <v/>
      </c>
      <c r="K2910" s="192"/>
      <c r="L29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10" s="194"/>
    </row>
    <row r="2911" spans="1:13" ht="35.1" customHeight="1" x14ac:dyDescent="0.2">
      <c r="A2911" s="187"/>
      <c r="B2911" s="188"/>
      <c r="C2911" s="189" t="str">
        <f t="shared" si="68"/>
        <v/>
      </c>
      <c r="D2911" s="190"/>
      <c r="E2911" s="191" t="str">
        <f>IF(Table2[[#This Row],[Tên hàng hóa]]&lt;&gt;0,VLOOKUP(Table2[[#This Row],[Tên hàng hóa]],Table1[[Tên hàng hóa]:[Quy cách]],2,0),"")</f>
        <v/>
      </c>
      <c r="F2911" s="191" t="str">
        <f>IF(Table2[[#This Row],[Tên hàng hóa]]&lt;&gt;0,VLOOKUP(Table2[[#This Row],[Tên hàng hóa]],Table1[[Tên hàng hóa]:[ĐVT]],3,0),"")</f>
        <v/>
      </c>
      <c r="G2911" s="192"/>
      <c r="H2911" s="192"/>
      <c r="I2911" s="193" t="str">
        <f>IF(Table2[[#This Row],[Số lượng]]&lt;&gt;0,Table2[[#This Row],[Số lượng]]*Table2[[#This Row],[Đơn giá mua]],"")</f>
        <v/>
      </c>
      <c r="J2911" s="193" t="str">
        <f ca="1">IF(AND(Table2[[#This Row],[Tên hàng hóa]]&lt;&gt;0,D2912=""),SUM(OFFSET(Table2[[#This Row],[Thành tiền]],0,0,-COUNTIF(Table2[Số HĐ],Table2[[#This Row],[Số HĐ]]))),"")</f>
        <v/>
      </c>
      <c r="K2911" s="192"/>
      <c r="L291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11" s="194"/>
    </row>
    <row r="2912" spans="1:13" ht="35.1" customHeight="1" x14ac:dyDescent="0.2">
      <c r="A2912" s="187"/>
      <c r="B2912" s="188"/>
      <c r="C2912" s="189" t="str">
        <f t="shared" si="68"/>
        <v/>
      </c>
      <c r="D2912" s="190"/>
      <c r="E2912" s="191" t="str">
        <f>IF(Table2[[#This Row],[Tên hàng hóa]]&lt;&gt;0,VLOOKUP(Table2[[#This Row],[Tên hàng hóa]],Table1[[Tên hàng hóa]:[Quy cách]],2,0),"")</f>
        <v/>
      </c>
      <c r="F2912" s="191" t="str">
        <f>IF(Table2[[#This Row],[Tên hàng hóa]]&lt;&gt;0,VLOOKUP(Table2[[#This Row],[Tên hàng hóa]],Table1[[Tên hàng hóa]:[ĐVT]],3,0),"")</f>
        <v/>
      </c>
      <c r="G2912" s="192"/>
      <c r="H2912" s="192"/>
      <c r="I2912" s="193" t="str">
        <f>IF(Table2[[#This Row],[Số lượng]]&lt;&gt;0,Table2[[#This Row],[Số lượng]]*Table2[[#This Row],[Đơn giá mua]],"")</f>
        <v/>
      </c>
      <c r="J2912" s="193" t="str">
        <f ca="1">IF(AND(Table2[[#This Row],[Tên hàng hóa]]&lt;&gt;0,D2913=""),SUM(OFFSET(Table2[[#This Row],[Thành tiền]],0,0,-COUNTIF(Table2[Số HĐ],Table2[[#This Row],[Số HĐ]]))),"")</f>
        <v/>
      </c>
      <c r="K2912" s="192"/>
      <c r="L29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12" s="194"/>
    </row>
    <row r="2913" spans="1:13" ht="35.1" customHeight="1" x14ac:dyDescent="0.2">
      <c r="A2913" s="187"/>
      <c r="B2913" s="188"/>
      <c r="C2913" s="189" t="str">
        <f t="shared" si="68"/>
        <v/>
      </c>
      <c r="D2913" s="190"/>
      <c r="E2913" s="191" t="str">
        <f>IF(Table2[[#This Row],[Tên hàng hóa]]&lt;&gt;0,VLOOKUP(Table2[[#This Row],[Tên hàng hóa]],Table1[[Tên hàng hóa]:[Quy cách]],2,0),"")</f>
        <v/>
      </c>
      <c r="F2913" s="191" t="str">
        <f>IF(Table2[[#This Row],[Tên hàng hóa]]&lt;&gt;0,VLOOKUP(Table2[[#This Row],[Tên hàng hóa]],Table1[[Tên hàng hóa]:[ĐVT]],3,0),"")</f>
        <v/>
      </c>
      <c r="G2913" s="192"/>
      <c r="H2913" s="192"/>
      <c r="I2913" s="193" t="str">
        <f>IF(Table2[[#This Row],[Số lượng]]&lt;&gt;0,Table2[[#This Row],[Số lượng]]*Table2[[#This Row],[Đơn giá mua]],"")</f>
        <v/>
      </c>
      <c r="J2913" s="193" t="str">
        <f ca="1">IF(AND(Table2[[#This Row],[Tên hàng hóa]]&lt;&gt;0,D2914=""),SUM(OFFSET(Table2[[#This Row],[Thành tiền]],0,0,-COUNTIF(Table2[Số HĐ],Table2[[#This Row],[Số HĐ]]))),"")</f>
        <v/>
      </c>
      <c r="K2913" s="192"/>
      <c r="L29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13" s="194"/>
    </row>
    <row r="2914" spans="1:13" ht="35.1" customHeight="1" x14ac:dyDescent="0.2">
      <c r="A2914" s="187"/>
      <c r="B2914" s="188"/>
      <c r="C2914" s="189" t="str">
        <f t="shared" si="68"/>
        <v/>
      </c>
      <c r="D2914" s="190"/>
      <c r="E2914" s="191" t="str">
        <f>IF(Table2[[#This Row],[Tên hàng hóa]]&lt;&gt;0,VLOOKUP(Table2[[#This Row],[Tên hàng hóa]],Table1[[Tên hàng hóa]:[Quy cách]],2,0),"")</f>
        <v/>
      </c>
      <c r="F2914" s="191" t="str">
        <f>IF(Table2[[#This Row],[Tên hàng hóa]]&lt;&gt;0,VLOOKUP(Table2[[#This Row],[Tên hàng hóa]],Table1[[Tên hàng hóa]:[ĐVT]],3,0),"")</f>
        <v/>
      </c>
      <c r="G2914" s="192"/>
      <c r="H2914" s="192"/>
      <c r="I2914" s="193" t="str">
        <f>IF(Table2[[#This Row],[Số lượng]]&lt;&gt;0,Table2[[#This Row],[Số lượng]]*Table2[[#This Row],[Đơn giá mua]],"")</f>
        <v/>
      </c>
      <c r="J2914" s="193" t="str">
        <f ca="1">IF(AND(Table2[[#This Row],[Tên hàng hóa]]&lt;&gt;0,D2915=""),SUM(OFFSET(Table2[[#This Row],[Thành tiền]],0,0,-COUNTIF(Table2[Số HĐ],Table2[[#This Row],[Số HĐ]]))),"")</f>
        <v/>
      </c>
      <c r="K2914" s="192"/>
      <c r="L29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14" s="194"/>
    </row>
    <row r="2915" spans="1:13" ht="35.1" customHeight="1" x14ac:dyDescent="0.2">
      <c r="A2915" s="187"/>
      <c r="B2915" s="188"/>
      <c r="C2915" s="189" t="str">
        <f t="shared" si="68"/>
        <v/>
      </c>
      <c r="D2915" s="190"/>
      <c r="E2915" s="191" t="str">
        <f>IF(Table2[[#This Row],[Tên hàng hóa]]&lt;&gt;0,VLOOKUP(Table2[[#This Row],[Tên hàng hóa]],Table1[[Tên hàng hóa]:[Quy cách]],2,0),"")</f>
        <v/>
      </c>
      <c r="F2915" s="191" t="str">
        <f>IF(Table2[[#This Row],[Tên hàng hóa]]&lt;&gt;0,VLOOKUP(Table2[[#This Row],[Tên hàng hóa]],Table1[[Tên hàng hóa]:[ĐVT]],3,0),"")</f>
        <v/>
      </c>
      <c r="G2915" s="192"/>
      <c r="H2915" s="192"/>
      <c r="I2915" s="193" t="str">
        <f>IF(Table2[[#This Row],[Số lượng]]&lt;&gt;0,Table2[[#This Row],[Số lượng]]*Table2[[#This Row],[Đơn giá mua]],"")</f>
        <v/>
      </c>
      <c r="J2915" s="193" t="str">
        <f ca="1">IF(AND(Table2[[#This Row],[Tên hàng hóa]]&lt;&gt;0,D2916=""),SUM(OFFSET(Table2[[#This Row],[Thành tiền]],0,0,-COUNTIF(Table2[Số HĐ],Table2[[#This Row],[Số HĐ]]))),"")</f>
        <v/>
      </c>
      <c r="K2915" s="192"/>
      <c r="L29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15" s="194"/>
    </row>
    <row r="2916" spans="1:13" ht="35.1" customHeight="1" x14ac:dyDescent="0.2">
      <c r="A2916" s="187"/>
      <c r="B2916" s="188"/>
      <c r="C2916" s="189" t="str">
        <f t="shared" si="68"/>
        <v/>
      </c>
      <c r="D2916" s="190"/>
      <c r="E2916" s="191" t="str">
        <f>IF(Table2[[#This Row],[Tên hàng hóa]]&lt;&gt;0,VLOOKUP(Table2[[#This Row],[Tên hàng hóa]],Table1[[Tên hàng hóa]:[Quy cách]],2,0),"")</f>
        <v/>
      </c>
      <c r="F2916" s="191" t="str">
        <f>IF(Table2[[#This Row],[Tên hàng hóa]]&lt;&gt;0,VLOOKUP(Table2[[#This Row],[Tên hàng hóa]],Table1[[Tên hàng hóa]:[ĐVT]],3,0),"")</f>
        <v/>
      </c>
      <c r="G2916" s="192"/>
      <c r="H2916" s="192"/>
      <c r="I2916" s="193" t="str">
        <f>IF(Table2[[#This Row],[Số lượng]]&lt;&gt;0,Table2[[#This Row],[Số lượng]]*Table2[[#This Row],[Đơn giá mua]],"")</f>
        <v/>
      </c>
      <c r="J2916" s="193" t="str">
        <f ca="1">IF(AND(Table2[[#This Row],[Tên hàng hóa]]&lt;&gt;0,D2917=""),SUM(OFFSET(Table2[[#This Row],[Thành tiền]],0,0,-COUNTIF(Table2[Số HĐ],Table2[[#This Row],[Số HĐ]]))),"")</f>
        <v/>
      </c>
      <c r="K2916" s="192"/>
      <c r="L291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16" s="194"/>
    </row>
    <row r="2917" spans="1:13" ht="35.1" customHeight="1" x14ac:dyDescent="0.2">
      <c r="A2917" s="187"/>
      <c r="B2917" s="188"/>
      <c r="C2917" s="189" t="str">
        <f t="shared" si="68"/>
        <v/>
      </c>
      <c r="D2917" s="190"/>
      <c r="E2917" s="191" t="str">
        <f>IF(Table2[[#This Row],[Tên hàng hóa]]&lt;&gt;0,VLOOKUP(Table2[[#This Row],[Tên hàng hóa]],Table1[[Tên hàng hóa]:[Quy cách]],2,0),"")</f>
        <v/>
      </c>
      <c r="F2917" s="191" t="str">
        <f>IF(Table2[[#This Row],[Tên hàng hóa]]&lt;&gt;0,VLOOKUP(Table2[[#This Row],[Tên hàng hóa]],Table1[[Tên hàng hóa]:[ĐVT]],3,0),"")</f>
        <v/>
      </c>
      <c r="G2917" s="192"/>
      <c r="H2917" s="192"/>
      <c r="I2917" s="193" t="str">
        <f>IF(Table2[[#This Row],[Số lượng]]&lt;&gt;0,Table2[[#This Row],[Số lượng]]*Table2[[#This Row],[Đơn giá mua]],"")</f>
        <v/>
      </c>
      <c r="J2917" s="193" t="str">
        <f ca="1">IF(AND(Table2[[#This Row],[Tên hàng hóa]]&lt;&gt;0,D2918=""),SUM(OFFSET(Table2[[#This Row],[Thành tiền]],0,0,-COUNTIF(Table2[Số HĐ],Table2[[#This Row],[Số HĐ]]))),"")</f>
        <v/>
      </c>
      <c r="K2917" s="192"/>
      <c r="L291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17" s="194"/>
    </row>
    <row r="2918" spans="1:13" ht="35.1" customHeight="1" x14ac:dyDescent="0.2">
      <c r="A2918" s="187"/>
      <c r="B2918" s="188"/>
      <c r="C2918" s="189" t="str">
        <f>IF(AND(D2918&lt;&gt;0,D2919=""),C1831,"")</f>
        <v/>
      </c>
      <c r="D2918" s="190"/>
      <c r="E2918" s="191" t="str">
        <f>IF(Table2[[#This Row],[Tên hàng hóa]]&lt;&gt;0,VLOOKUP(Table2[[#This Row],[Tên hàng hóa]],Table1[[Tên hàng hóa]:[Quy cách]],2,0),"")</f>
        <v/>
      </c>
      <c r="F2918" s="191" t="str">
        <f>IF(Table2[[#This Row],[Tên hàng hóa]]&lt;&gt;0,VLOOKUP(Table2[[#This Row],[Tên hàng hóa]],Table1[[Tên hàng hóa]:[ĐVT]],3,0),"")</f>
        <v/>
      </c>
      <c r="G2918" s="192"/>
      <c r="H2918" s="192"/>
      <c r="I2918" s="193" t="str">
        <f>IF(Table2[[#This Row],[Số lượng]]&lt;&gt;0,Table2[[#This Row],[Số lượng]]*Table2[[#This Row],[Đơn giá mua]],"")</f>
        <v/>
      </c>
      <c r="J2918" s="193" t="str">
        <f ca="1">IF(AND(Table2[[#This Row],[Tên hàng hóa]]&lt;&gt;0,D2919=""),SUM(OFFSET(Table2[[#This Row],[Thành tiền]],0,0,-COUNTIF(Table2[Số HĐ],Table2[[#This Row],[Số HĐ]]))),"")</f>
        <v/>
      </c>
      <c r="K2918" s="192"/>
      <c r="L291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18" s="194"/>
    </row>
    <row r="2919" spans="1:13" ht="35.1" customHeight="1" x14ac:dyDescent="0.2">
      <c r="A2919" s="187"/>
      <c r="B2919" s="188"/>
      <c r="C2919" s="189" t="str">
        <f t="shared" ref="C2919:C2949" si="69">IF(AND(D2919&lt;&gt;0,D2920=""),C2918,"")</f>
        <v/>
      </c>
      <c r="D2919" s="190"/>
      <c r="E2919" s="191" t="str">
        <f>IF(Table2[[#This Row],[Tên hàng hóa]]&lt;&gt;0,VLOOKUP(Table2[[#This Row],[Tên hàng hóa]],Table1[[Tên hàng hóa]:[Quy cách]],2,0),"")</f>
        <v/>
      </c>
      <c r="F2919" s="191" t="str">
        <f>IF(Table2[[#This Row],[Tên hàng hóa]]&lt;&gt;0,VLOOKUP(Table2[[#This Row],[Tên hàng hóa]],Table1[[Tên hàng hóa]:[ĐVT]],3,0),"")</f>
        <v/>
      </c>
      <c r="G2919" s="192"/>
      <c r="H2919" s="192"/>
      <c r="I2919" s="193" t="str">
        <f>IF(Table2[[#This Row],[Số lượng]]&lt;&gt;0,Table2[[#This Row],[Số lượng]]*Table2[[#This Row],[Đơn giá mua]],"")</f>
        <v/>
      </c>
      <c r="J2919" s="193" t="str">
        <f ca="1">IF(AND(Table2[[#This Row],[Tên hàng hóa]]&lt;&gt;0,D2920=""),SUM(OFFSET(Table2[[#This Row],[Thành tiền]],0,0,-COUNTIF(Table2[Số HĐ],Table2[[#This Row],[Số HĐ]]))),"")</f>
        <v/>
      </c>
      <c r="K2919" s="192"/>
      <c r="L291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19" s="194"/>
    </row>
    <row r="2920" spans="1:13" ht="35.1" customHeight="1" x14ac:dyDescent="0.2">
      <c r="A2920" s="187"/>
      <c r="B2920" s="188"/>
      <c r="C2920" s="189" t="str">
        <f t="shared" si="69"/>
        <v/>
      </c>
      <c r="D2920" s="190"/>
      <c r="E2920" s="191" t="str">
        <f>IF(Table2[[#This Row],[Tên hàng hóa]]&lt;&gt;0,VLOOKUP(Table2[[#This Row],[Tên hàng hóa]],Table1[[Tên hàng hóa]:[Quy cách]],2,0),"")</f>
        <v/>
      </c>
      <c r="F2920" s="191" t="str">
        <f>IF(Table2[[#This Row],[Tên hàng hóa]]&lt;&gt;0,VLOOKUP(Table2[[#This Row],[Tên hàng hóa]],Table1[[Tên hàng hóa]:[ĐVT]],3,0),"")</f>
        <v/>
      </c>
      <c r="G2920" s="192"/>
      <c r="H2920" s="192"/>
      <c r="I2920" s="193" t="str">
        <f>IF(Table2[[#This Row],[Số lượng]]&lt;&gt;0,Table2[[#This Row],[Số lượng]]*Table2[[#This Row],[Đơn giá mua]],"")</f>
        <v/>
      </c>
      <c r="J2920" s="193" t="str">
        <f ca="1">IF(AND(Table2[[#This Row],[Tên hàng hóa]]&lt;&gt;0,D2921=""),SUM(OFFSET(Table2[[#This Row],[Thành tiền]],0,0,-COUNTIF(Table2[Số HĐ],Table2[[#This Row],[Số HĐ]]))),"")</f>
        <v/>
      </c>
      <c r="K2920" s="192"/>
      <c r="L292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20" s="194"/>
    </row>
    <row r="2921" spans="1:13" ht="35.1" customHeight="1" x14ac:dyDescent="0.2">
      <c r="A2921" s="187"/>
      <c r="B2921" s="188"/>
      <c r="C2921" s="189" t="str">
        <f t="shared" si="69"/>
        <v/>
      </c>
      <c r="D2921" s="190"/>
      <c r="E2921" s="191" t="str">
        <f>IF(Table2[[#This Row],[Tên hàng hóa]]&lt;&gt;0,VLOOKUP(Table2[[#This Row],[Tên hàng hóa]],Table1[[Tên hàng hóa]:[Quy cách]],2,0),"")</f>
        <v/>
      </c>
      <c r="F2921" s="191" t="str">
        <f>IF(Table2[[#This Row],[Tên hàng hóa]]&lt;&gt;0,VLOOKUP(Table2[[#This Row],[Tên hàng hóa]],Table1[[Tên hàng hóa]:[ĐVT]],3,0),"")</f>
        <v/>
      </c>
      <c r="G2921" s="192"/>
      <c r="H2921" s="192"/>
      <c r="I2921" s="193" t="str">
        <f>IF(Table2[[#This Row],[Số lượng]]&lt;&gt;0,Table2[[#This Row],[Số lượng]]*Table2[[#This Row],[Đơn giá mua]],"")</f>
        <v/>
      </c>
      <c r="J2921" s="193" t="str">
        <f ca="1">IF(AND(Table2[[#This Row],[Tên hàng hóa]]&lt;&gt;0,D2922=""),SUM(OFFSET(Table2[[#This Row],[Thành tiền]],0,0,-COUNTIF(Table2[Số HĐ],Table2[[#This Row],[Số HĐ]]))),"")</f>
        <v/>
      </c>
      <c r="K2921" s="192"/>
      <c r="L292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21" s="194"/>
    </row>
    <row r="2922" spans="1:13" ht="35.1" customHeight="1" x14ac:dyDescent="0.2">
      <c r="A2922" s="187"/>
      <c r="B2922" s="188"/>
      <c r="C2922" s="189" t="str">
        <f t="shared" si="69"/>
        <v/>
      </c>
      <c r="D2922" s="190"/>
      <c r="E2922" s="191" t="str">
        <f>IF(Table2[[#This Row],[Tên hàng hóa]]&lt;&gt;0,VLOOKUP(Table2[[#This Row],[Tên hàng hóa]],Table1[[Tên hàng hóa]:[Quy cách]],2,0),"")</f>
        <v/>
      </c>
      <c r="F2922" s="191" t="str">
        <f>IF(Table2[[#This Row],[Tên hàng hóa]]&lt;&gt;0,VLOOKUP(Table2[[#This Row],[Tên hàng hóa]],Table1[[Tên hàng hóa]:[ĐVT]],3,0),"")</f>
        <v/>
      </c>
      <c r="G2922" s="192"/>
      <c r="H2922" s="192"/>
      <c r="I2922" s="193" t="str">
        <f>IF(Table2[[#This Row],[Số lượng]]&lt;&gt;0,Table2[[#This Row],[Số lượng]]*Table2[[#This Row],[Đơn giá mua]],"")</f>
        <v/>
      </c>
      <c r="J2922" s="193" t="str">
        <f ca="1">IF(AND(Table2[[#This Row],[Tên hàng hóa]]&lt;&gt;0,D2923=""),SUM(OFFSET(Table2[[#This Row],[Thành tiền]],0,0,-COUNTIF(Table2[Số HĐ],Table2[[#This Row],[Số HĐ]]))),"")</f>
        <v/>
      </c>
      <c r="K2922" s="192"/>
      <c r="L292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22" s="194"/>
    </row>
    <row r="2923" spans="1:13" ht="35.1" customHeight="1" x14ac:dyDescent="0.2">
      <c r="A2923" s="187"/>
      <c r="B2923" s="188"/>
      <c r="C2923" s="189" t="str">
        <f t="shared" si="69"/>
        <v/>
      </c>
      <c r="D2923" s="190"/>
      <c r="E2923" s="191" t="str">
        <f>IF(Table2[[#This Row],[Tên hàng hóa]]&lt;&gt;0,VLOOKUP(Table2[[#This Row],[Tên hàng hóa]],Table1[[Tên hàng hóa]:[Quy cách]],2,0),"")</f>
        <v/>
      </c>
      <c r="F2923" s="191" t="str">
        <f>IF(Table2[[#This Row],[Tên hàng hóa]]&lt;&gt;0,VLOOKUP(Table2[[#This Row],[Tên hàng hóa]],Table1[[Tên hàng hóa]:[ĐVT]],3,0),"")</f>
        <v/>
      </c>
      <c r="G2923" s="192"/>
      <c r="H2923" s="192"/>
      <c r="I2923" s="193" t="str">
        <f>IF(Table2[[#This Row],[Số lượng]]&lt;&gt;0,Table2[[#This Row],[Số lượng]]*Table2[[#This Row],[Đơn giá mua]],"")</f>
        <v/>
      </c>
      <c r="J2923" s="193" t="str">
        <f ca="1">IF(AND(Table2[[#This Row],[Tên hàng hóa]]&lt;&gt;0,D2924=""),SUM(OFFSET(Table2[[#This Row],[Thành tiền]],0,0,-COUNTIF(Table2[Số HĐ],Table2[[#This Row],[Số HĐ]]))),"")</f>
        <v/>
      </c>
      <c r="K2923" s="192"/>
      <c r="L292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23" s="194"/>
    </row>
    <row r="2924" spans="1:13" ht="35.1" customHeight="1" x14ac:dyDescent="0.2">
      <c r="A2924" s="187"/>
      <c r="B2924" s="188"/>
      <c r="C2924" s="189" t="str">
        <f t="shared" si="69"/>
        <v/>
      </c>
      <c r="D2924" s="190"/>
      <c r="E2924" s="191" t="str">
        <f>IF(Table2[[#This Row],[Tên hàng hóa]]&lt;&gt;0,VLOOKUP(Table2[[#This Row],[Tên hàng hóa]],Table1[[Tên hàng hóa]:[Quy cách]],2,0),"")</f>
        <v/>
      </c>
      <c r="F2924" s="191" t="str">
        <f>IF(Table2[[#This Row],[Tên hàng hóa]]&lt;&gt;0,VLOOKUP(Table2[[#This Row],[Tên hàng hóa]],Table1[[Tên hàng hóa]:[ĐVT]],3,0),"")</f>
        <v/>
      </c>
      <c r="G2924" s="192"/>
      <c r="H2924" s="192"/>
      <c r="I2924" s="193" t="str">
        <f>IF(Table2[[#This Row],[Số lượng]]&lt;&gt;0,Table2[[#This Row],[Số lượng]]*Table2[[#This Row],[Đơn giá mua]],"")</f>
        <v/>
      </c>
      <c r="J2924" s="193" t="str">
        <f ca="1">IF(AND(Table2[[#This Row],[Tên hàng hóa]]&lt;&gt;0,D2925=""),SUM(OFFSET(Table2[[#This Row],[Thành tiền]],0,0,-COUNTIF(Table2[Số HĐ],Table2[[#This Row],[Số HĐ]]))),"")</f>
        <v/>
      </c>
      <c r="K2924" s="192"/>
      <c r="L292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24" s="194"/>
    </row>
    <row r="2925" spans="1:13" ht="35.1" customHeight="1" x14ac:dyDescent="0.2">
      <c r="A2925" s="187"/>
      <c r="B2925" s="188"/>
      <c r="C2925" s="189" t="str">
        <f t="shared" si="69"/>
        <v/>
      </c>
      <c r="D2925" s="190"/>
      <c r="E2925" s="191" t="str">
        <f>IF(Table2[[#This Row],[Tên hàng hóa]]&lt;&gt;0,VLOOKUP(Table2[[#This Row],[Tên hàng hóa]],Table1[[Tên hàng hóa]:[Quy cách]],2,0),"")</f>
        <v/>
      </c>
      <c r="F2925" s="191" t="str">
        <f>IF(Table2[[#This Row],[Tên hàng hóa]]&lt;&gt;0,VLOOKUP(Table2[[#This Row],[Tên hàng hóa]],Table1[[Tên hàng hóa]:[ĐVT]],3,0),"")</f>
        <v/>
      </c>
      <c r="G2925" s="192"/>
      <c r="H2925" s="192"/>
      <c r="I2925" s="193" t="str">
        <f>IF(Table2[[#This Row],[Số lượng]]&lt;&gt;0,Table2[[#This Row],[Số lượng]]*Table2[[#This Row],[Đơn giá mua]],"")</f>
        <v/>
      </c>
      <c r="J2925" s="193" t="str">
        <f ca="1">IF(AND(Table2[[#This Row],[Tên hàng hóa]]&lt;&gt;0,D2926=""),SUM(OFFSET(Table2[[#This Row],[Thành tiền]],0,0,-COUNTIF(Table2[Số HĐ],Table2[[#This Row],[Số HĐ]]))),"")</f>
        <v/>
      </c>
      <c r="K2925" s="192"/>
      <c r="L292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25" s="194"/>
    </row>
    <row r="2926" spans="1:13" ht="35.1" customHeight="1" x14ac:dyDescent="0.2">
      <c r="A2926" s="187"/>
      <c r="B2926" s="188"/>
      <c r="C2926" s="189" t="str">
        <f t="shared" si="69"/>
        <v/>
      </c>
      <c r="D2926" s="190"/>
      <c r="E2926" s="191" t="str">
        <f>IF(Table2[[#This Row],[Tên hàng hóa]]&lt;&gt;0,VLOOKUP(Table2[[#This Row],[Tên hàng hóa]],Table1[[Tên hàng hóa]:[Quy cách]],2,0),"")</f>
        <v/>
      </c>
      <c r="F2926" s="191" t="str">
        <f>IF(Table2[[#This Row],[Tên hàng hóa]]&lt;&gt;0,VLOOKUP(Table2[[#This Row],[Tên hàng hóa]],Table1[[Tên hàng hóa]:[ĐVT]],3,0),"")</f>
        <v/>
      </c>
      <c r="G2926" s="192"/>
      <c r="H2926" s="192"/>
      <c r="I2926" s="193" t="str">
        <f>IF(Table2[[#This Row],[Số lượng]]&lt;&gt;0,Table2[[#This Row],[Số lượng]]*Table2[[#This Row],[Đơn giá mua]],"")</f>
        <v/>
      </c>
      <c r="J2926" s="193" t="str">
        <f ca="1">IF(AND(Table2[[#This Row],[Tên hàng hóa]]&lt;&gt;0,D2927=""),SUM(OFFSET(Table2[[#This Row],[Thành tiền]],0,0,-COUNTIF(Table2[Số HĐ],Table2[[#This Row],[Số HĐ]]))),"")</f>
        <v/>
      </c>
      <c r="K2926" s="192"/>
      <c r="L292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26" s="194"/>
    </row>
    <row r="2927" spans="1:13" ht="35.1" customHeight="1" x14ac:dyDescent="0.2">
      <c r="A2927" s="187"/>
      <c r="B2927" s="188"/>
      <c r="C2927" s="189" t="str">
        <f t="shared" si="69"/>
        <v/>
      </c>
      <c r="D2927" s="190"/>
      <c r="E2927" s="191" t="str">
        <f>IF(Table2[[#This Row],[Tên hàng hóa]]&lt;&gt;0,VLOOKUP(Table2[[#This Row],[Tên hàng hóa]],Table1[[Tên hàng hóa]:[Quy cách]],2,0),"")</f>
        <v/>
      </c>
      <c r="F2927" s="191" t="str">
        <f>IF(Table2[[#This Row],[Tên hàng hóa]]&lt;&gt;0,VLOOKUP(Table2[[#This Row],[Tên hàng hóa]],Table1[[Tên hàng hóa]:[ĐVT]],3,0),"")</f>
        <v/>
      </c>
      <c r="G2927" s="192"/>
      <c r="H2927" s="192"/>
      <c r="I2927" s="193" t="str">
        <f>IF(Table2[[#This Row],[Số lượng]]&lt;&gt;0,Table2[[#This Row],[Số lượng]]*Table2[[#This Row],[Đơn giá mua]],"")</f>
        <v/>
      </c>
      <c r="J2927" s="193" t="str">
        <f ca="1">IF(AND(Table2[[#This Row],[Tên hàng hóa]]&lt;&gt;0,D2928=""),SUM(OFFSET(Table2[[#This Row],[Thành tiền]],0,0,-COUNTIF(Table2[Số HĐ],Table2[[#This Row],[Số HĐ]]))),"")</f>
        <v/>
      </c>
      <c r="K2927" s="192"/>
      <c r="L292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27" s="194"/>
    </row>
    <row r="2928" spans="1:13" ht="35.1" customHeight="1" x14ac:dyDescent="0.2">
      <c r="A2928" s="187"/>
      <c r="B2928" s="188"/>
      <c r="C2928" s="189" t="str">
        <f t="shared" si="69"/>
        <v/>
      </c>
      <c r="D2928" s="190"/>
      <c r="E2928" s="191" t="str">
        <f>IF(Table2[[#This Row],[Tên hàng hóa]]&lt;&gt;0,VLOOKUP(Table2[[#This Row],[Tên hàng hóa]],Table1[[Tên hàng hóa]:[Quy cách]],2,0),"")</f>
        <v/>
      </c>
      <c r="F2928" s="191" t="str">
        <f>IF(Table2[[#This Row],[Tên hàng hóa]]&lt;&gt;0,VLOOKUP(Table2[[#This Row],[Tên hàng hóa]],Table1[[Tên hàng hóa]:[ĐVT]],3,0),"")</f>
        <v/>
      </c>
      <c r="G2928" s="192"/>
      <c r="H2928" s="192"/>
      <c r="I2928" s="193" t="str">
        <f>IF(Table2[[#This Row],[Số lượng]]&lt;&gt;0,Table2[[#This Row],[Số lượng]]*Table2[[#This Row],[Đơn giá mua]],"")</f>
        <v/>
      </c>
      <c r="J2928" s="193" t="str">
        <f ca="1">IF(AND(Table2[[#This Row],[Tên hàng hóa]]&lt;&gt;0,D2929=""),SUM(OFFSET(Table2[[#This Row],[Thành tiền]],0,0,-COUNTIF(Table2[Số HĐ],Table2[[#This Row],[Số HĐ]]))),"")</f>
        <v/>
      </c>
      <c r="K2928" s="192"/>
      <c r="L292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28" s="194"/>
    </row>
    <row r="2929" spans="1:13" ht="35.1" customHeight="1" x14ac:dyDescent="0.2">
      <c r="A2929" s="187"/>
      <c r="B2929" s="188"/>
      <c r="C2929" s="189" t="str">
        <f t="shared" si="69"/>
        <v/>
      </c>
      <c r="D2929" s="190"/>
      <c r="E2929" s="191" t="str">
        <f>IF(Table2[[#This Row],[Tên hàng hóa]]&lt;&gt;0,VLOOKUP(Table2[[#This Row],[Tên hàng hóa]],Table1[[Tên hàng hóa]:[Quy cách]],2,0),"")</f>
        <v/>
      </c>
      <c r="F2929" s="191" t="str">
        <f>IF(Table2[[#This Row],[Tên hàng hóa]]&lt;&gt;0,VLOOKUP(Table2[[#This Row],[Tên hàng hóa]],Table1[[Tên hàng hóa]:[ĐVT]],3,0),"")</f>
        <v/>
      </c>
      <c r="G2929" s="192"/>
      <c r="H2929" s="192"/>
      <c r="I2929" s="193" t="str">
        <f>IF(Table2[[#This Row],[Số lượng]]&lt;&gt;0,Table2[[#This Row],[Số lượng]]*Table2[[#This Row],[Đơn giá mua]],"")</f>
        <v/>
      </c>
      <c r="J2929" s="193" t="str">
        <f ca="1">IF(AND(Table2[[#This Row],[Tên hàng hóa]]&lt;&gt;0,D2930=""),SUM(OFFSET(Table2[[#This Row],[Thành tiền]],0,0,-COUNTIF(Table2[Số HĐ],Table2[[#This Row],[Số HĐ]]))),"")</f>
        <v/>
      </c>
      <c r="K2929" s="192"/>
      <c r="L292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29" s="194"/>
    </row>
    <row r="2930" spans="1:13" ht="35.1" customHeight="1" x14ac:dyDescent="0.2">
      <c r="A2930" s="187"/>
      <c r="B2930" s="188"/>
      <c r="C2930" s="189" t="str">
        <f t="shared" si="69"/>
        <v/>
      </c>
      <c r="D2930" s="190"/>
      <c r="E2930" s="191" t="str">
        <f>IF(Table2[[#This Row],[Tên hàng hóa]]&lt;&gt;0,VLOOKUP(Table2[[#This Row],[Tên hàng hóa]],Table1[[Tên hàng hóa]:[Quy cách]],2,0),"")</f>
        <v/>
      </c>
      <c r="F2930" s="191" t="str">
        <f>IF(Table2[[#This Row],[Tên hàng hóa]]&lt;&gt;0,VLOOKUP(Table2[[#This Row],[Tên hàng hóa]],Table1[[Tên hàng hóa]:[ĐVT]],3,0),"")</f>
        <v/>
      </c>
      <c r="G2930" s="192"/>
      <c r="H2930" s="192"/>
      <c r="I2930" s="193" t="str">
        <f>IF(Table2[[#This Row],[Số lượng]]&lt;&gt;0,Table2[[#This Row],[Số lượng]]*Table2[[#This Row],[Đơn giá mua]],"")</f>
        <v/>
      </c>
      <c r="J2930" s="193" t="str">
        <f ca="1">IF(AND(Table2[[#This Row],[Tên hàng hóa]]&lt;&gt;0,D2931=""),SUM(OFFSET(Table2[[#This Row],[Thành tiền]],0,0,-COUNTIF(Table2[Số HĐ],Table2[[#This Row],[Số HĐ]]))),"")</f>
        <v/>
      </c>
      <c r="K2930" s="192"/>
      <c r="L293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30" s="194"/>
    </row>
    <row r="2931" spans="1:13" ht="35.1" customHeight="1" x14ac:dyDescent="0.2">
      <c r="A2931" s="187"/>
      <c r="B2931" s="188"/>
      <c r="C2931" s="189" t="str">
        <f t="shared" si="69"/>
        <v/>
      </c>
      <c r="D2931" s="190"/>
      <c r="E2931" s="191" t="str">
        <f>IF(Table2[[#This Row],[Tên hàng hóa]]&lt;&gt;0,VLOOKUP(Table2[[#This Row],[Tên hàng hóa]],Table1[[Tên hàng hóa]:[Quy cách]],2,0),"")</f>
        <v/>
      </c>
      <c r="F2931" s="191" t="str">
        <f>IF(Table2[[#This Row],[Tên hàng hóa]]&lt;&gt;0,VLOOKUP(Table2[[#This Row],[Tên hàng hóa]],Table1[[Tên hàng hóa]:[ĐVT]],3,0),"")</f>
        <v/>
      </c>
      <c r="G2931" s="192"/>
      <c r="H2931" s="192"/>
      <c r="I2931" s="193" t="str">
        <f>IF(Table2[[#This Row],[Số lượng]]&lt;&gt;0,Table2[[#This Row],[Số lượng]]*Table2[[#This Row],[Đơn giá mua]],"")</f>
        <v/>
      </c>
      <c r="J2931" s="193" t="str">
        <f ca="1">IF(AND(Table2[[#This Row],[Tên hàng hóa]]&lt;&gt;0,D2932=""),SUM(OFFSET(Table2[[#This Row],[Thành tiền]],0,0,-COUNTIF(Table2[Số HĐ],Table2[[#This Row],[Số HĐ]]))),"")</f>
        <v/>
      </c>
      <c r="K2931" s="192"/>
      <c r="L293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31" s="194"/>
    </row>
    <row r="2932" spans="1:13" ht="35.1" customHeight="1" x14ac:dyDescent="0.2">
      <c r="A2932" s="187"/>
      <c r="B2932" s="188"/>
      <c r="C2932" s="189" t="str">
        <f t="shared" si="69"/>
        <v/>
      </c>
      <c r="D2932" s="190"/>
      <c r="E2932" s="191" t="str">
        <f>IF(Table2[[#This Row],[Tên hàng hóa]]&lt;&gt;0,VLOOKUP(Table2[[#This Row],[Tên hàng hóa]],Table1[[Tên hàng hóa]:[Quy cách]],2,0),"")</f>
        <v/>
      </c>
      <c r="F2932" s="191" t="str">
        <f>IF(Table2[[#This Row],[Tên hàng hóa]]&lt;&gt;0,VLOOKUP(Table2[[#This Row],[Tên hàng hóa]],Table1[[Tên hàng hóa]:[ĐVT]],3,0),"")</f>
        <v/>
      </c>
      <c r="G2932" s="192"/>
      <c r="H2932" s="192"/>
      <c r="I2932" s="193" t="str">
        <f>IF(Table2[[#This Row],[Số lượng]]&lt;&gt;0,Table2[[#This Row],[Số lượng]]*Table2[[#This Row],[Đơn giá mua]],"")</f>
        <v/>
      </c>
      <c r="J2932" s="193" t="str">
        <f ca="1">IF(AND(Table2[[#This Row],[Tên hàng hóa]]&lt;&gt;0,D2933=""),SUM(OFFSET(Table2[[#This Row],[Thành tiền]],0,0,-COUNTIF(Table2[Số HĐ],Table2[[#This Row],[Số HĐ]]))),"")</f>
        <v/>
      </c>
      <c r="K2932" s="192"/>
      <c r="L293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32" s="194"/>
    </row>
    <row r="2933" spans="1:13" ht="35.1" customHeight="1" x14ac:dyDescent="0.2">
      <c r="A2933" s="187"/>
      <c r="B2933" s="188"/>
      <c r="C2933" s="189" t="str">
        <f t="shared" si="69"/>
        <v/>
      </c>
      <c r="D2933" s="190"/>
      <c r="E2933" s="191" t="str">
        <f>IF(Table2[[#This Row],[Tên hàng hóa]]&lt;&gt;0,VLOOKUP(Table2[[#This Row],[Tên hàng hóa]],Table1[[Tên hàng hóa]:[Quy cách]],2,0),"")</f>
        <v/>
      </c>
      <c r="F2933" s="191" t="str">
        <f>IF(Table2[[#This Row],[Tên hàng hóa]]&lt;&gt;0,VLOOKUP(Table2[[#This Row],[Tên hàng hóa]],Table1[[Tên hàng hóa]:[ĐVT]],3,0),"")</f>
        <v/>
      </c>
      <c r="G2933" s="192"/>
      <c r="H2933" s="192"/>
      <c r="I2933" s="193" t="str">
        <f>IF(Table2[[#This Row],[Số lượng]]&lt;&gt;0,Table2[[#This Row],[Số lượng]]*Table2[[#This Row],[Đơn giá mua]],"")</f>
        <v/>
      </c>
      <c r="J2933" s="193" t="str">
        <f ca="1">IF(AND(Table2[[#This Row],[Tên hàng hóa]]&lt;&gt;0,D2934=""),SUM(OFFSET(Table2[[#This Row],[Thành tiền]],0,0,-COUNTIF(Table2[Số HĐ],Table2[[#This Row],[Số HĐ]]))),"")</f>
        <v/>
      </c>
      <c r="K2933" s="192"/>
      <c r="L293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33" s="194"/>
    </row>
    <row r="2934" spans="1:13" ht="35.1" customHeight="1" x14ac:dyDescent="0.2">
      <c r="A2934" s="187"/>
      <c r="B2934" s="188"/>
      <c r="C2934" s="189" t="str">
        <f t="shared" si="69"/>
        <v/>
      </c>
      <c r="D2934" s="190"/>
      <c r="E2934" s="191" t="str">
        <f>IF(Table2[[#This Row],[Tên hàng hóa]]&lt;&gt;0,VLOOKUP(Table2[[#This Row],[Tên hàng hóa]],Table1[[Tên hàng hóa]:[Quy cách]],2,0),"")</f>
        <v/>
      </c>
      <c r="F2934" s="191" t="str">
        <f>IF(Table2[[#This Row],[Tên hàng hóa]]&lt;&gt;0,VLOOKUP(Table2[[#This Row],[Tên hàng hóa]],Table1[[Tên hàng hóa]:[ĐVT]],3,0),"")</f>
        <v/>
      </c>
      <c r="G2934" s="192"/>
      <c r="H2934" s="192"/>
      <c r="I2934" s="193" t="str">
        <f>IF(Table2[[#This Row],[Số lượng]]&lt;&gt;0,Table2[[#This Row],[Số lượng]]*Table2[[#This Row],[Đơn giá mua]],"")</f>
        <v/>
      </c>
      <c r="J2934" s="193" t="str">
        <f ca="1">IF(AND(Table2[[#This Row],[Tên hàng hóa]]&lt;&gt;0,D2935=""),SUM(OFFSET(Table2[[#This Row],[Thành tiền]],0,0,-COUNTIF(Table2[Số HĐ],Table2[[#This Row],[Số HĐ]]))),"")</f>
        <v/>
      </c>
      <c r="K2934" s="192"/>
      <c r="L293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34" s="194"/>
    </row>
    <row r="2935" spans="1:13" ht="35.1" customHeight="1" x14ac:dyDescent="0.2">
      <c r="A2935" s="187"/>
      <c r="B2935" s="188"/>
      <c r="C2935" s="189" t="str">
        <f t="shared" si="69"/>
        <v/>
      </c>
      <c r="D2935" s="190"/>
      <c r="E2935" s="191" t="str">
        <f>IF(Table2[[#This Row],[Tên hàng hóa]]&lt;&gt;0,VLOOKUP(Table2[[#This Row],[Tên hàng hóa]],Table1[[Tên hàng hóa]:[Quy cách]],2,0),"")</f>
        <v/>
      </c>
      <c r="F2935" s="191" t="str">
        <f>IF(Table2[[#This Row],[Tên hàng hóa]]&lt;&gt;0,VLOOKUP(Table2[[#This Row],[Tên hàng hóa]],Table1[[Tên hàng hóa]:[ĐVT]],3,0),"")</f>
        <v/>
      </c>
      <c r="G2935" s="192"/>
      <c r="H2935" s="192"/>
      <c r="I2935" s="193" t="str">
        <f>IF(Table2[[#This Row],[Số lượng]]&lt;&gt;0,Table2[[#This Row],[Số lượng]]*Table2[[#This Row],[Đơn giá mua]],"")</f>
        <v/>
      </c>
      <c r="J2935" s="193" t="str">
        <f ca="1">IF(AND(Table2[[#This Row],[Tên hàng hóa]]&lt;&gt;0,D2936=""),SUM(OFFSET(Table2[[#This Row],[Thành tiền]],0,0,-COUNTIF(Table2[Số HĐ],Table2[[#This Row],[Số HĐ]]))),"")</f>
        <v/>
      </c>
      <c r="K2935" s="192"/>
      <c r="L293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35" s="194"/>
    </row>
    <row r="2936" spans="1:13" ht="35.1" customHeight="1" x14ac:dyDescent="0.2">
      <c r="A2936" s="187"/>
      <c r="B2936" s="188"/>
      <c r="C2936" s="189" t="str">
        <f t="shared" si="69"/>
        <v/>
      </c>
      <c r="D2936" s="190"/>
      <c r="E2936" s="191" t="str">
        <f>IF(Table2[[#This Row],[Tên hàng hóa]]&lt;&gt;0,VLOOKUP(Table2[[#This Row],[Tên hàng hóa]],Table1[[Tên hàng hóa]:[Quy cách]],2,0),"")</f>
        <v/>
      </c>
      <c r="F2936" s="191" t="str">
        <f>IF(Table2[[#This Row],[Tên hàng hóa]]&lt;&gt;0,VLOOKUP(Table2[[#This Row],[Tên hàng hóa]],Table1[[Tên hàng hóa]:[ĐVT]],3,0),"")</f>
        <v/>
      </c>
      <c r="G2936" s="192"/>
      <c r="H2936" s="192"/>
      <c r="I2936" s="193" t="str">
        <f>IF(Table2[[#This Row],[Số lượng]]&lt;&gt;0,Table2[[#This Row],[Số lượng]]*Table2[[#This Row],[Đơn giá mua]],"")</f>
        <v/>
      </c>
      <c r="J2936" s="193" t="str">
        <f ca="1">IF(AND(Table2[[#This Row],[Tên hàng hóa]]&lt;&gt;0,D2937=""),SUM(OFFSET(Table2[[#This Row],[Thành tiền]],0,0,-COUNTIF(Table2[Số HĐ],Table2[[#This Row],[Số HĐ]]))),"")</f>
        <v/>
      </c>
      <c r="K2936" s="192"/>
      <c r="L293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36" s="194"/>
    </row>
    <row r="2937" spans="1:13" ht="35.1" customHeight="1" x14ac:dyDescent="0.2">
      <c r="A2937" s="187"/>
      <c r="B2937" s="188"/>
      <c r="C2937" s="189" t="str">
        <f t="shared" si="69"/>
        <v/>
      </c>
      <c r="D2937" s="190"/>
      <c r="E2937" s="191" t="str">
        <f>IF(Table2[[#This Row],[Tên hàng hóa]]&lt;&gt;0,VLOOKUP(Table2[[#This Row],[Tên hàng hóa]],Table1[[Tên hàng hóa]:[Quy cách]],2,0),"")</f>
        <v/>
      </c>
      <c r="F2937" s="191" t="str">
        <f>IF(Table2[[#This Row],[Tên hàng hóa]]&lt;&gt;0,VLOOKUP(Table2[[#This Row],[Tên hàng hóa]],Table1[[Tên hàng hóa]:[ĐVT]],3,0),"")</f>
        <v/>
      </c>
      <c r="G2937" s="192"/>
      <c r="H2937" s="192"/>
      <c r="I2937" s="193" t="str">
        <f>IF(Table2[[#This Row],[Số lượng]]&lt;&gt;0,Table2[[#This Row],[Số lượng]]*Table2[[#This Row],[Đơn giá mua]],"")</f>
        <v/>
      </c>
      <c r="J2937" s="193" t="str">
        <f ca="1">IF(AND(Table2[[#This Row],[Tên hàng hóa]]&lt;&gt;0,D2938=""),SUM(OFFSET(Table2[[#This Row],[Thành tiền]],0,0,-COUNTIF(Table2[Số HĐ],Table2[[#This Row],[Số HĐ]]))),"")</f>
        <v/>
      </c>
      <c r="K2937" s="192"/>
      <c r="L293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37" s="194"/>
    </row>
    <row r="2938" spans="1:13" ht="35.1" customHeight="1" x14ac:dyDescent="0.2">
      <c r="A2938" s="187"/>
      <c r="B2938" s="188"/>
      <c r="C2938" s="189" t="str">
        <f t="shared" si="69"/>
        <v/>
      </c>
      <c r="D2938" s="190"/>
      <c r="E2938" s="191" t="str">
        <f>IF(Table2[[#This Row],[Tên hàng hóa]]&lt;&gt;0,VLOOKUP(Table2[[#This Row],[Tên hàng hóa]],Table1[[Tên hàng hóa]:[Quy cách]],2,0),"")</f>
        <v/>
      </c>
      <c r="F2938" s="191" t="str">
        <f>IF(Table2[[#This Row],[Tên hàng hóa]]&lt;&gt;0,VLOOKUP(Table2[[#This Row],[Tên hàng hóa]],Table1[[Tên hàng hóa]:[ĐVT]],3,0),"")</f>
        <v/>
      </c>
      <c r="G2938" s="192"/>
      <c r="H2938" s="192"/>
      <c r="I2938" s="193" t="str">
        <f>IF(Table2[[#This Row],[Số lượng]]&lt;&gt;0,Table2[[#This Row],[Số lượng]]*Table2[[#This Row],[Đơn giá mua]],"")</f>
        <v/>
      </c>
      <c r="J2938" s="193" t="str">
        <f ca="1">IF(AND(Table2[[#This Row],[Tên hàng hóa]]&lt;&gt;0,D2939=""),SUM(OFFSET(Table2[[#This Row],[Thành tiền]],0,0,-COUNTIF(Table2[Số HĐ],Table2[[#This Row],[Số HĐ]]))),"")</f>
        <v/>
      </c>
      <c r="K2938" s="192"/>
      <c r="L293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38" s="194"/>
    </row>
    <row r="2939" spans="1:13" ht="35.1" customHeight="1" x14ac:dyDescent="0.2">
      <c r="A2939" s="187"/>
      <c r="B2939" s="188"/>
      <c r="C2939" s="189" t="str">
        <f t="shared" si="69"/>
        <v/>
      </c>
      <c r="D2939" s="190"/>
      <c r="E2939" s="191" t="str">
        <f>IF(Table2[[#This Row],[Tên hàng hóa]]&lt;&gt;0,VLOOKUP(Table2[[#This Row],[Tên hàng hóa]],Table1[[Tên hàng hóa]:[Quy cách]],2,0),"")</f>
        <v/>
      </c>
      <c r="F2939" s="191" t="str">
        <f>IF(Table2[[#This Row],[Tên hàng hóa]]&lt;&gt;0,VLOOKUP(Table2[[#This Row],[Tên hàng hóa]],Table1[[Tên hàng hóa]:[ĐVT]],3,0),"")</f>
        <v/>
      </c>
      <c r="G2939" s="192"/>
      <c r="H2939" s="192"/>
      <c r="I2939" s="193" t="str">
        <f>IF(Table2[[#This Row],[Số lượng]]&lt;&gt;0,Table2[[#This Row],[Số lượng]]*Table2[[#This Row],[Đơn giá mua]],"")</f>
        <v/>
      </c>
      <c r="J2939" s="193" t="str">
        <f ca="1">IF(AND(Table2[[#This Row],[Tên hàng hóa]]&lt;&gt;0,D2940=""),SUM(OFFSET(Table2[[#This Row],[Thành tiền]],0,0,-COUNTIF(Table2[Số HĐ],Table2[[#This Row],[Số HĐ]]))),"")</f>
        <v/>
      </c>
      <c r="K2939" s="192"/>
      <c r="L293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39" s="194"/>
    </row>
    <row r="2940" spans="1:13" ht="35.1" customHeight="1" x14ac:dyDescent="0.2">
      <c r="A2940" s="187"/>
      <c r="B2940" s="188"/>
      <c r="C2940" s="189" t="str">
        <f t="shared" si="69"/>
        <v/>
      </c>
      <c r="D2940" s="190"/>
      <c r="E2940" s="191" t="str">
        <f>IF(Table2[[#This Row],[Tên hàng hóa]]&lt;&gt;0,VLOOKUP(Table2[[#This Row],[Tên hàng hóa]],Table1[[Tên hàng hóa]:[Quy cách]],2,0),"")</f>
        <v/>
      </c>
      <c r="F2940" s="191" t="str">
        <f>IF(Table2[[#This Row],[Tên hàng hóa]]&lt;&gt;0,VLOOKUP(Table2[[#This Row],[Tên hàng hóa]],Table1[[Tên hàng hóa]:[ĐVT]],3,0),"")</f>
        <v/>
      </c>
      <c r="G2940" s="192"/>
      <c r="H2940" s="192"/>
      <c r="I2940" s="193" t="str">
        <f>IF(Table2[[#This Row],[Số lượng]]&lt;&gt;0,Table2[[#This Row],[Số lượng]]*Table2[[#This Row],[Đơn giá mua]],"")</f>
        <v/>
      </c>
      <c r="J2940" s="193" t="str">
        <f ca="1">IF(AND(Table2[[#This Row],[Tên hàng hóa]]&lt;&gt;0,D2941=""),SUM(OFFSET(Table2[[#This Row],[Thành tiền]],0,0,-COUNTIF(Table2[Số HĐ],Table2[[#This Row],[Số HĐ]]))),"")</f>
        <v/>
      </c>
      <c r="K2940" s="192"/>
      <c r="L294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40" s="194"/>
    </row>
    <row r="2941" spans="1:13" ht="35.1" customHeight="1" x14ac:dyDescent="0.2">
      <c r="A2941" s="187"/>
      <c r="B2941" s="188"/>
      <c r="C2941" s="189" t="str">
        <f t="shared" si="69"/>
        <v/>
      </c>
      <c r="D2941" s="190"/>
      <c r="E2941" s="191" t="str">
        <f>IF(Table2[[#This Row],[Tên hàng hóa]]&lt;&gt;0,VLOOKUP(Table2[[#This Row],[Tên hàng hóa]],Table1[[Tên hàng hóa]:[Quy cách]],2,0),"")</f>
        <v/>
      </c>
      <c r="F2941" s="191" t="str">
        <f>IF(Table2[[#This Row],[Tên hàng hóa]]&lt;&gt;0,VLOOKUP(Table2[[#This Row],[Tên hàng hóa]],Table1[[Tên hàng hóa]:[ĐVT]],3,0),"")</f>
        <v/>
      </c>
      <c r="G2941" s="192"/>
      <c r="H2941" s="192"/>
      <c r="I2941" s="193" t="str">
        <f>IF(Table2[[#This Row],[Số lượng]]&lt;&gt;0,Table2[[#This Row],[Số lượng]]*Table2[[#This Row],[Đơn giá mua]],"")</f>
        <v/>
      </c>
      <c r="J2941" s="193" t="str">
        <f ca="1">IF(AND(Table2[[#This Row],[Tên hàng hóa]]&lt;&gt;0,D2942=""),SUM(OFFSET(Table2[[#This Row],[Thành tiền]],0,0,-COUNTIF(Table2[Số HĐ],Table2[[#This Row],[Số HĐ]]))),"")</f>
        <v/>
      </c>
      <c r="K2941" s="192"/>
      <c r="L294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41" s="194"/>
    </row>
    <row r="2942" spans="1:13" ht="35.1" customHeight="1" x14ac:dyDescent="0.2">
      <c r="A2942" s="187"/>
      <c r="B2942" s="188"/>
      <c r="C2942" s="189" t="str">
        <f t="shared" si="69"/>
        <v/>
      </c>
      <c r="D2942" s="190"/>
      <c r="E2942" s="191" t="str">
        <f>IF(Table2[[#This Row],[Tên hàng hóa]]&lt;&gt;0,VLOOKUP(Table2[[#This Row],[Tên hàng hóa]],Table1[[Tên hàng hóa]:[Quy cách]],2,0),"")</f>
        <v/>
      </c>
      <c r="F2942" s="191" t="str">
        <f>IF(Table2[[#This Row],[Tên hàng hóa]]&lt;&gt;0,VLOOKUP(Table2[[#This Row],[Tên hàng hóa]],Table1[[Tên hàng hóa]:[ĐVT]],3,0),"")</f>
        <v/>
      </c>
      <c r="G2942" s="192"/>
      <c r="H2942" s="192"/>
      <c r="I2942" s="193" t="str">
        <f>IF(Table2[[#This Row],[Số lượng]]&lt;&gt;0,Table2[[#This Row],[Số lượng]]*Table2[[#This Row],[Đơn giá mua]],"")</f>
        <v/>
      </c>
      <c r="J2942" s="193" t="str">
        <f ca="1">IF(AND(Table2[[#This Row],[Tên hàng hóa]]&lt;&gt;0,D2943=""),SUM(OFFSET(Table2[[#This Row],[Thành tiền]],0,0,-COUNTIF(Table2[Số HĐ],Table2[[#This Row],[Số HĐ]]))),"")</f>
        <v/>
      </c>
      <c r="K2942" s="192"/>
      <c r="L294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42" s="194"/>
    </row>
    <row r="2943" spans="1:13" ht="35.1" customHeight="1" x14ac:dyDescent="0.2">
      <c r="A2943" s="187"/>
      <c r="B2943" s="188"/>
      <c r="C2943" s="189" t="str">
        <f t="shared" si="69"/>
        <v/>
      </c>
      <c r="D2943" s="190"/>
      <c r="E2943" s="191" t="str">
        <f>IF(Table2[[#This Row],[Tên hàng hóa]]&lt;&gt;0,VLOOKUP(Table2[[#This Row],[Tên hàng hóa]],Table1[[Tên hàng hóa]:[Quy cách]],2,0),"")</f>
        <v/>
      </c>
      <c r="F2943" s="191" t="str">
        <f>IF(Table2[[#This Row],[Tên hàng hóa]]&lt;&gt;0,VLOOKUP(Table2[[#This Row],[Tên hàng hóa]],Table1[[Tên hàng hóa]:[ĐVT]],3,0),"")</f>
        <v/>
      </c>
      <c r="G2943" s="192"/>
      <c r="H2943" s="192"/>
      <c r="I2943" s="193" t="str">
        <f>IF(Table2[[#This Row],[Số lượng]]&lt;&gt;0,Table2[[#This Row],[Số lượng]]*Table2[[#This Row],[Đơn giá mua]],"")</f>
        <v/>
      </c>
      <c r="J2943" s="193" t="str">
        <f ca="1">IF(AND(Table2[[#This Row],[Tên hàng hóa]]&lt;&gt;0,D2944=""),SUM(OFFSET(Table2[[#This Row],[Thành tiền]],0,0,-COUNTIF(Table2[Số HĐ],Table2[[#This Row],[Số HĐ]]))),"")</f>
        <v/>
      </c>
      <c r="K2943" s="192"/>
      <c r="L294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43" s="194"/>
    </row>
    <row r="2944" spans="1:13" ht="35.1" customHeight="1" x14ac:dyDescent="0.2">
      <c r="A2944" s="187"/>
      <c r="B2944" s="188"/>
      <c r="C2944" s="189" t="str">
        <f t="shared" si="69"/>
        <v/>
      </c>
      <c r="D2944" s="190"/>
      <c r="E2944" s="191" t="str">
        <f>IF(Table2[[#This Row],[Tên hàng hóa]]&lt;&gt;0,VLOOKUP(Table2[[#This Row],[Tên hàng hóa]],Table1[[Tên hàng hóa]:[Quy cách]],2,0),"")</f>
        <v/>
      </c>
      <c r="F2944" s="191" t="str">
        <f>IF(Table2[[#This Row],[Tên hàng hóa]]&lt;&gt;0,VLOOKUP(Table2[[#This Row],[Tên hàng hóa]],Table1[[Tên hàng hóa]:[ĐVT]],3,0),"")</f>
        <v/>
      </c>
      <c r="G2944" s="192"/>
      <c r="H2944" s="192"/>
      <c r="I2944" s="193" t="str">
        <f>IF(Table2[[#This Row],[Số lượng]]&lt;&gt;0,Table2[[#This Row],[Số lượng]]*Table2[[#This Row],[Đơn giá mua]],"")</f>
        <v/>
      </c>
      <c r="J2944" s="193" t="str">
        <f ca="1">IF(AND(Table2[[#This Row],[Tên hàng hóa]]&lt;&gt;0,D2945=""),SUM(OFFSET(Table2[[#This Row],[Thành tiền]],0,0,-COUNTIF(Table2[Số HĐ],Table2[[#This Row],[Số HĐ]]))),"")</f>
        <v/>
      </c>
      <c r="K2944" s="192"/>
      <c r="L294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44" s="194"/>
    </row>
    <row r="2945" spans="1:13" ht="35.1" customHeight="1" x14ac:dyDescent="0.2">
      <c r="A2945" s="187"/>
      <c r="B2945" s="188"/>
      <c r="C2945" s="189" t="str">
        <f t="shared" si="69"/>
        <v/>
      </c>
      <c r="D2945" s="190"/>
      <c r="E2945" s="191" t="str">
        <f>IF(Table2[[#This Row],[Tên hàng hóa]]&lt;&gt;0,VLOOKUP(Table2[[#This Row],[Tên hàng hóa]],Table1[[Tên hàng hóa]:[Quy cách]],2,0),"")</f>
        <v/>
      </c>
      <c r="F2945" s="191" t="str">
        <f>IF(Table2[[#This Row],[Tên hàng hóa]]&lt;&gt;0,VLOOKUP(Table2[[#This Row],[Tên hàng hóa]],Table1[[Tên hàng hóa]:[ĐVT]],3,0),"")</f>
        <v/>
      </c>
      <c r="G2945" s="192"/>
      <c r="H2945" s="192"/>
      <c r="I2945" s="193" t="str">
        <f>IF(Table2[[#This Row],[Số lượng]]&lt;&gt;0,Table2[[#This Row],[Số lượng]]*Table2[[#This Row],[Đơn giá mua]],"")</f>
        <v/>
      </c>
      <c r="J2945" s="193" t="str">
        <f ca="1">IF(AND(Table2[[#This Row],[Tên hàng hóa]]&lt;&gt;0,D2946=""),SUM(OFFSET(Table2[[#This Row],[Thành tiền]],0,0,-COUNTIF(Table2[Số HĐ],Table2[[#This Row],[Số HĐ]]))),"")</f>
        <v/>
      </c>
      <c r="K2945" s="192"/>
      <c r="L294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45" s="194"/>
    </row>
    <row r="2946" spans="1:13" ht="35.1" customHeight="1" x14ac:dyDescent="0.2">
      <c r="A2946" s="187"/>
      <c r="B2946" s="188"/>
      <c r="C2946" s="189" t="str">
        <f t="shared" si="69"/>
        <v/>
      </c>
      <c r="D2946" s="190"/>
      <c r="E2946" s="191" t="str">
        <f>IF(Table2[[#This Row],[Tên hàng hóa]]&lt;&gt;0,VLOOKUP(Table2[[#This Row],[Tên hàng hóa]],Table1[[Tên hàng hóa]:[Quy cách]],2,0),"")</f>
        <v/>
      </c>
      <c r="F2946" s="191" t="str">
        <f>IF(Table2[[#This Row],[Tên hàng hóa]]&lt;&gt;0,VLOOKUP(Table2[[#This Row],[Tên hàng hóa]],Table1[[Tên hàng hóa]:[ĐVT]],3,0),"")</f>
        <v/>
      </c>
      <c r="G2946" s="192"/>
      <c r="H2946" s="192"/>
      <c r="I2946" s="193" t="str">
        <f>IF(Table2[[#This Row],[Số lượng]]&lt;&gt;0,Table2[[#This Row],[Số lượng]]*Table2[[#This Row],[Đơn giá mua]],"")</f>
        <v/>
      </c>
      <c r="J2946" s="193" t="str">
        <f ca="1">IF(AND(Table2[[#This Row],[Tên hàng hóa]]&lt;&gt;0,D2947=""),SUM(OFFSET(Table2[[#This Row],[Thành tiền]],0,0,-COUNTIF(Table2[Số HĐ],Table2[[#This Row],[Số HĐ]]))),"")</f>
        <v/>
      </c>
      <c r="K2946" s="192"/>
      <c r="L294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46" s="194"/>
    </row>
    <row r="2947" spans="1:13" ht="35.1" customHeight="1" x14ac:dyDescent="0.2">
      <c r="A2947" s="187"/>
      <c r="B2947" s="188"/>
      <c r="C2947" s="189" t="str">
        <f t="shared" si="69"/>
        <v/>
      </c>
      <c r="D2947" s="190"/>
      <c r="E2947" s="191" t="str">
        <f>IF(Table2[[#This Row],[Tên hàng hóa]]&lt;&gt;0,VLOOKUP(Table2[[#This Row],[Tên hàng hóa]],Table1[[Tên hàng hóa]:[Quy cách]],2,0),"")</f>
        <v/>
      </c>
      <c r="F2947" s="191" t="str">
        <f>IF(Table2[[#This Row],[Tên hàng hóa]]&lt;&gt;0,VLOOKUP(Table2[[#This Row],[Tên hàng hóa]],Table1[[Tên hàng hóa]:[ĐVT]],3,0),"")</f>
        <v/>
      </c>
      <c r="G2947" s="192"/>
      <c r="H2947" s="192"/>
      <c r="I2947" s="193" t="str">
        <f>IF(Table2[[#This Row],[Số lượng]]&lt;&gt;0,Table2[[#This Row],[Số lượng]]*Table2[[#This Row],[Đơn giá mua]],"")</f>
        <v/>
      </c>
      <c r="J2947" s="193" t="str">
        <f ca="1">IF(AND(Table2[[#This Row],[Tên hàng hóa]]&lt;&gt;0,D2948=""),SUM(OFFSET(Table2[[#This Row],[Thành tiền]],0,0,-COUNTIF(Table2[Số HĐ],Table2[[#This Row],[Số HĐ]]))),"")</f>
        <v/>
      </c>
      <c r="K2947" s="192"/>
      <c r="L294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47" s="194"/>
    </row>
    <row r="2948" spans="1:13" ht="35.1" customHeight="1" x14ac:dyDescent="0.2">
      <c r="A2948" s="187"/>
      <c r="B2948" s="188"/>
      <c r="C2948" s="189" t="str">
        <f t="shared" si="69"/>
        <v/>
      </c>
      <c r="D2948" s="190"/>
      <c r="E2948" s="191" t="str">
        <f>IF(Table2[[#This Row],[Tên hàng hóa]]&lt;&gt;0,VLOOKUP(Table2[[#This Row],[Tên hàng hóa]],Table1[[Tên hàng hóa]:[Quy cách]],2,0),"")</f>
        <v/>
      </c>
      <c r="F2948" s="191" t="str">
        <f>IF(Table2[[#This Row],[Tên hàng hóa]]&lt;&gt;0,VLOOKUP(Table2[[#This Row],[Tên hàng hóa]],Table1[[Tên hàng hóa]:[ĐVT]],3,0),"")</f>
        <v/>
      </c>
      <c r="G2948" s="192"/>
      <c r="H2948" s="192"/>
      <c r="I2948" s="193" t="str">
        <f>IF(Table2[[#This Row],[Số lượng]]&lt;&gt;0,Table2[[#This Row],[Số lượng]]*Table2[[#This Row],[Đơn giá mua]],"")</f>
        <v/>
      </c>
      <c r="J2948" s="193" t="str">
        <f ca="1">IF(AND(Table2[[#This Row],[Tên hàng hóa]]&lt;&gt;0,D2949=""),SUM(OFFSET(Table2[[#This Row],[Thành tiền]],0,0,-COUNTIF(Table2[Số HĐ],Table2[[#This Row],[Số HĐ]]))),"")</f>
        <v/>
      </c>
      <c r="K2948" s="192"/>
      <c r="L294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48" s="194"/>
    </row>
    <row r="2949" spans="1:13" ht="35.1" customHeight="1" x14ac:dyDescent="0.2">
      <c r="A2949" s="187"/>
      <c r="B2949" s="188"/>
      <c r="C2949" s="189" t="str">
        <f t="shared" si="69"/>
        <v/>
      </c>
      <c r="D2949" s="190"/>
      <c r="E2949" s="191" t="str">
        <f>IF(Table2[[#This Row],[Tên hàng hóa]]&lt;&gt;0,VLOOKUP(Table2[[#This Row],[Tên hàng hóa]],Table1[[Tên hàng hóa]:[Quy cách]],2,0),"")</f>
        <v/>
      </c>
      <c r="F2949" s="191" t="str">
        <f>IF(Table2[[#This Row],[Tên hàng hóa]]&lt;&gt;0,VLOOKUP(Table2[[#This Row],[Tên hàng hóa]],Table1[[Tên hàng hóa]:[ĐVT]],3,0),"")</f>
        <v/>
      </c>
      <c r="G2949" s="192"/>
      <c r="H2949" s="192"/>
      <c r="I2949" s="193" t="str">
        <f>IF(Table2[[#This Row],[Số lượng]]&lt;&gt;0,Table2[[#This Row],[Số lượng]]*Table2[[#This Row],[Đơn giá mua]],"")</f>
        <v/>
      </c>
      <c r="J2949" s="193" t="str">
        <f ca="1">IF(AND(Table2[[#This Row],[Tên hàng hóa]]&lt;&gt;0,D2950=""),SUM(OFFSET(Table2[[#This Row],[Thành tiền]],0,0,-COUNTIF(Table2[Số HĐ],Table2[[#This Row],[Số HĐ]]))),"")</f>
        <v/>
      </c>
      <c r="K2949" s="192"/>
      <c r="L294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49" s="194"/>
    </row>
    <row r="2950" spans="1:13" ht="35.1" customHeight="1" x14ac:dyDescent="0.2">
      <c r="A2950" s="187"/>
      <c r="B2950" s="188"/>
      <c r="C2950" s="189" t="str">
        <f t="shared" ref="C2950:C2973" si="70">IF(AND(D2950&lt;&gt;0,D2951=""),C2949,"")</f>
        <v/>
      </c>
      <c r="D2950" s="190"/>
      <c r="E2950" s="191" t="str">
        <f>IF(Table2[[#This Row],[Tên hàng hóa]]&lt;&gt;0,VLOOKUP(Table2[[#This Row],[Tên hàng hóa]],Table1[[Tên hàng hóa]:[Quy cách]],2,0),"")</f>
        <v/>
      </c>
      <c r="F2950" s="191" t="str">
        <f>IF(Table2[[#This Row],[Tên hàng hóa]]&lt;&gt;0,VLOOKUP(Table2[[#This Row],[Tên hàng hóa]],Table1[[Tên hàng hóa]:[ĐVT]],3,0),"")</f>
        <v/>
      </c>
      <c r="G2950" s="192"/>
      <c r="H2950" s="192"/>
      <c r="I2950" s="193" t="str">
        <f>IF(Table2[[#This Row],[Số lượng]]&lt;&gt;0,Table2[[#This Row],[Số lượng]]*Table2[[#This Row],[Đơn giá mua]],"")</f>
        <v/>
      </c>
      <c r="J2950" s="193" t="str">
        <f ca="1">IF(AND(Table2[[#This Row],[Tên hàng hóa]]&lt;&gt;0,D2951=""),SUM(OFFSET(Table2[[#This Row],[Thành tiền]],0,0,-COUNTIF(Table2[Số HĐ],Table2[[#This Row],[Số HĐ]]))),"")</f>
        <v/>
      </c>
      <c r="K2950" s="192"/>
      <c r="L295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50" s="194"/>
    </row>
    <row r="2951" spans="1:13" ht="35.1" customHeight="1" x14ac:dyDescent="0.2">
      <c r="A2951" s="187"/>
      <c r="B2951" s="188"/>
      <c r="C2951" s="189" t="str">
        <f t="shared" si="70"/>
        <v/>
      </c>
      <c r="D2951" s="190"/>
      <c r="E2951" s="191" t="str">
        <f>IF(Table2[[#This Row],[Tên hàng hóa]]&lt;&gt;0,VLOOKUP(Table2[[#This Row],[Tên hàng hóa]],Table1[[Tên hàng hóa]:[Quy cách]],2,0),"")</f>
        <v/>
      </c>
      <c r="F2951" s="191" t="str">
        <f>IF(Table2[[#This Row],[Tên hàng hóa]]&lt;&gt;0,VLOOKUP(Table2[[#This Row],[Tên hàng hóa]],Table1[[Tên hàng hóa]:[ĐVT]],3,0),"")</f>
        <v/>
      </c>
      <c r="G2951" s="192"/>
      <c r="H2951" s="192"/>
      <c r="I2951" s="193" t="str">
        <f>IF(Table2[[#This Row],[Số lượng]]&lt;&gt;0,Table2[[#This Row],[Số lượng]]*Table2[[#This Row],[Đơn giá mua]],"")</f>
        <v/>
      </c>
      <c r="J2951" s="193" t="str">
        <f ca="1">IF(AND(Table2[[#This Row],[Tên hàng hóa]]&lt;&gt;0,D2952=""),SUM(OFFSET(Table2[[#This Row],[Thành tiền]],0,0,-COUNTIF(Table2[Số HĐ],Table2[[#This Row],[Số HĐ]]))),"")</f>
        <v/>
      </c>
      <c r="K2951" s="192"/>
      <c r="L295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51" s="194"/>
    </row>
    <row r="2952" spans="1:13" ht="35.1" customHeight="1" x14ac:dyDescent="0.2">
      <c r="A2952" s="187"/>
      <c r="B2952" s="188"/>
      <c r="C2952" s="189" t="str">
        <f t="shared" si="70"/>
        <v/>
      </c>
      <c r="D2952" s="190"/>
      <c r="E2952" s="191" t="str">
        <f>IF(Table2[[#This Row],[Tên hàng hóa]]&lt;&gt;0,VLOOKUP(Table2[[#This Row],[Tên hàng hóa]],Table1[[Tên hàng hóa]:[Quy cách]],2,0),"")</f>
        <v/>
      </c>
      <c r="F2952" s="191" t="str">
        <f>IF(Table2[[#This Row],[Tên hàng hóa]]&lt;&gt;0,VLOOKUP(Table2[[#This Row],[Tên hàng hóa]],Table1[[Tên hàng hóa]:[ĐVT]],3,0),"")</f>
        <v/>
      </c>
      <c r="G2952" s="192"/>
      <c r="H2952" s="192"/>
      <c r="I2952" s="193" t="str">
        <f>IF(Table2[[#This Row],[Số lượng]]&lt;&gt;0,Table2[[#This Row],[Số lượng]]*Table2[[#This Row],[Đơn giá mua]],"")</f>
        <v/>
      </c>
      <c r="J2952" s="193" t="str">
        <f ca="1">IF(AND(Table2[[#This Row],[Tên hàng hóa]]&lt;&gt;0,D2953=""),SUM(OFFSET(Table2[[#This Row],[Thành tiền]],0,0,-COUNTIF(Table2[Số HĐ],Table2[[#This Row],[Số HĐ]]))),"")</f>
        <v/>
      </c>
      <c r="K2952" s="192"/>
      <c r="L295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52" s="194"/>
    </row>
    <row r="2953" spans="1:13" ht="35.1" customHeight="1" x14ac:dyDescent="0.2">
      <c r="A2953" s="187"/>
      <c r="B2953" s="188"/>
      <c r="C2953" s="189" t="str">
        <f t="shared" si="70"/>
        <v/>
      </c>
      <c r="D2953" s="190"/>
      <c r="E2953" s="191" t="str">
        <f>IF(Table2[[#This Row],[Tên hàng hóa]]&lt;&gt;0,VLOOKUP(Table2[[#This Row],[Tên hàng hóa]],Table1[[Tên hàng hóa]:[Quy cách]],2,0),"")</f>
        <v/>
      </c>
      <c r="F2953" s="191" t="str">
        <f>IF(Table2[[#This Row],[Tên hàng hóa]]&lt;&gt;0,VLOOKUP(Table2[[#This Row],[Tên hàng hóa]],Table1[[Tên hàng hóa]:[ĐVT]],3,0),"")</f>
        <v/>
      </c>
      <c r="G2953" s="192"/>
      <c r="H2953" s="192"/>
      <c r="I2953" s="193" t="str">
        <f>IF(Table2[[#This Row],[Số lượng]]&lt;&gt;0,Table2[[#This Row],[Số lượng]]*Table2[[#This Row],[Đơn giá mua]],"")</f>
        <v/>
      </c>
      <c r="J2953" s="193" t="str">
        <f ca="1">IF(AND(Table2[[#This Row],[Tên hàng hóa]]&lt;&gt;0,D2954=""),SUM(OFFSET(Table2[[#This Row],[Thành tiền]],0,0,-COUNTIF(Table2[Số HĐ],Table2[[#This Row],[Số HĐ]]))),"")</f>
        <v/>
      </c>
      <c r="K2953" s="192"/>
      <c r="L295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53" s="194"/>
    </row>
    <row r="2954" spans="1:13" ht="35.1" customHeight="1" x14ac:dyDescent="0.2">
      <c r="A2954" s="187"/>
      <c r="B2954" s="188"/>
      <c r="C2954" s="189" t="str">
        <f t="shared" si="70"/>
        <v/>
      </c>
      <c r="D2954" s="190"/>
      <c r="E2954" s="191" t="str">
        <f>IF(Table2[[#This Row],[Tên hàng hóa]]&lt;&gt;0,VLOOKUP(Table2[[#This Row],[Tên hàng hóa]],Table1[[Tên hàng hóa]:[Quy cách]],2,0),"")</f>
        <v/>
      </c>
      <c r="F2954" s="191" t="str">
        <f>IF(Table2[[#This Row],[Tên hàng hóa]]&lt;&gt;0,VLOOKUP(Table2[[#This Row],[Tên hàng hóa]],Table1[[Tên hàng hóa]:[ĐVT]],3,0),"")</f>
        <v/>
      </c>
      <c r="G2954" s="192"/>
      <c r="H2954" s="192"/>
      <c r="I2954" s="193" t="str">
        <f>IF(Table2[[#This Row],[Số lượng]]&lt;&gt;0,Table2[[#This Row],[Số lượng]]*Table2[[#This Row],[Đơn giá mua]],"")</f>
        <v/>
      </c>
      <c r="J2954" s="193" t="str">
        <f ca="1">IF(AND(Table2[[#This Row],[Tên hàng hóa]]&lt;&gt;0,D2955=""),SUM(OFFSET(Table2[[#This Row],[Thành tiền]],0,0,-COUNTIF(Table2[Số HĐ],Table2[[#This Row],[Số HĐ]]))),"")</f>
        <v/>
      </c>
      <c r="K2954" s="192"/>
      <c r="L295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54" s="194"/>
    </row>
    <row r="2955" spans="1:13" ht="35.1" customHeight="1" x14ac:dyDescent="0.2">
      <c r="A2955" s="187"/>
      <c r="B2955" s="188"/>
      <c r="C2955" s="189" t="str">
        <f t="shared" si="70"/>
        <v/>
      </c>
      <c r="D2955" s="190"/>
      <c r="E2955" s="191" t="str">
        <f>IF(Table2[[#This Row],[Tên hàng hóa]]&lt;&gt;0,VLOOKUP(Table2[[#This Row],[Tên hàng hóa]],Table1[[Tên hàng hóa]:[Quy cách]],2,0),"")</f>
        <v/>
      </c>
      <c r="F2955" s="191" t="str">
        <f>IF(Table2[[#This Row],[Tên hàng hóa]]&lt;&gt;0,VLOOKUP(Table2[[#This Row],[Tên hàng hóa]],Table1[[Tên hàng hóa]:[ĐVT]],3,0),"")</f>
        <v/>
      </c>
      <c r="G2955" s="192"/>
      <c r="H2955" s="192"/>
      <c r="I2955" s="193" t="str">
        <f>IF(Table2[[#This Row],[Số lượng]]&lt;&gt;0,Table2[[#This Row],[Số lượng]]*Table2[[#This Row],[Đơn giá mua]],"")</f>
        <v/>
      </c>
      <c r="J2955" s="193" t="str">
        <f ca="1">IF(AND(Table2[[#This Row],[Tên hàng hóa]]&lt;&gt;0,D2956=""),SUM(OFFSET(Table2[[#This Row],[Thành tiền]],0,0,-COUNTIF(Table2[Số HĐ],Table2[[#This Row],[Số HĐ]]))),"")</f>
        <v/>
      </c>
      <c r="K2955" s="192"/>
      <c r="L295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55" s="194"/>
    </row>
    <row r="2956" spans="1:13" ht="35.1" customHeight="1" x14ac:dyDescent="0.2">
      <c r="A2956" s="187"/>
      <c r="B2956" s="188"/>
      <c r="C2956" s="189" t="str">
        <f t="shared" si="70"/>
        <v/>
      </c>
      <c r="D2956" s="190"/>
      <c r="E2956" s="191" t="str">
        <f>IF(Table2[[#This Row],[Tên hàng hóa]]&lt;&gt;0,VLOOKUP(Table2[[#This Row],[Tên hàng hóa]],Table1[[Tên hàng hóa]:[Quy cách]],2,0),"")</f>
        <v/>
      </c>
      <c r="F2956" s="191" t="str">
        <f>IF(Table2[[#This Row],[Tên hàng hóa]]&lt;&gt;0,VLOOKUP(Table2[[#This Row],[Tên hàng hóa]],Table1[[Tên hàng hóa]:[ĐVT]],3,0),"")</f>
        <v/>
      </c>
      <c r="G2956" s="192"/>
      <c r="H2956" s="192"/>
      <c r="I2956" s="193" t="str">
        <f>IF(Table2[[#This Row],[Số lượng]]&lt;&gt;0,Table2[[#This Row],[Số lượng]]*Table2[[#This Row],[Đơn giá mua]],"")</f>
        <v/>
      </c>
      <c r="J2956" s="193" t="str">
        <f ca="1">IF(AND(Table2[[#This Row],[Tên hàng hóa]]&lt;&gt;0,D2957=""),SUM(OFFSET(Table2[[#This Row],[Thành tiền]],0,0,-COUNTIF(Table2[Số HĐ],Table2[[#This Row],[Số HĐ]]))),"")</f>
        <v/>
      </c>
      <c r="K2956" s="192"/>
      <c r="L295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56" s="194"/>
    </row>
    <row r="2957" spans="1:13" ht="35.1" customHeight="1" x14ac:dyDescent="0.2">
      <c r="A2957" s="187"/>
      <c r="B2957" s="188"/>
      <c r="C2957" s="189" t="str">
        <f t="shared" si="70"/>
        <v/>
      </c>
      <c r="D2957" s="190"/>
      <c r="E2957" s="191" t="str">
        <f>IF(Table2[[#This Row],[Tên hàng hóa]]&lt;&gt;0,VLOOKUP(Table2[[#This Row],[Tên hàng hóa]],Table1[[Tên hàng hóa]:[Quy cách]],2,0),"")</f>
        <v/>
      </c>
      <c r="F2957" s="191" t="str">
        <f>IF(Table2[[#This Row],[Tên hàng hóa]]&lt;&gt;0,VLOOKUP(Table2[[#This Row],[Tên hàng hóa]],Table1[[Tên hàng hóa]:[ĐVT]],3,0),"")</f>
        <v/>
      </c>
      <c r="G2957" s="192"/>
      <c r="H2957" s="192"/>
      <c r="I2957" s="193" t="str">
        <f>IF(Table2[[#This Row],[Số lượng]]&lt;&gt;0,Table2[[#This Row],[Số lượng]]*Table2[[#This Row],[Đơn giá mua]],"")</f>
        <v/>
      </c>
      <c r="J2957" s="193" t="str">
        <f ca="1">IF(AND(Table2[[#This Row],[Tên hàng hóa]]&lt;&gt;0,D2958=""),SUM(OFFSET(Table2[[#This Row],[Thành tiền]],0,0,-COUNTIF(Table2[Số HĐ],Table2[[#This Row],[Số HĐ]]))),"")</f>
        <v/>
      </c>
      <c r="K2957" s="192"/>
      <c r="L295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57" s="194"/>
    </row>
    <row r="2958" spans="1:13" ht="35.1" customHeight="1" x14ac:dyDescent="0.2">
      <c r="A2958" s="187"/>
      <c r="B2958" s="188"/>
      <c r="C2958" s="189" t="str">
        <f t="shared" si="70"/>
        <v/>
      </c>
      <c r="D2958" s="190"/>
      <c r="E2958" s="191" t="str">
        <f>IF(Table2[[#This Row],[Tên hàng hóa]]&lt;&gt;0,VLOOKUP(Table2[[#This Row],[Tên hàng hóa]],Table1[[Tên hàng hóa]:[Quy cách]],2,0),"")</f>
        <v/>
      </c>
      <c r="F2958" s="191" t="str">
        <f>IF(Table2[[#This Row],[Tên hàng hóa]]&lt;&gt;0,VLOOKUP(Table2[[#This Row],[Tên hàng hóa]],Table1[[Tên hàng hóa]:[ĐVT]],3,0),"")</f>
        <v/>
      </c>
      <c r="G2958" s="192"/>
      <c r="H2958" s="192"/>
      <c r="I2958" s="193" t="str">
        <f>IF(Table2[[#This Row],[Số lượng]]&lt;&gt;0,Table2[[#This Row],[Số lượng]]*Table2[[#This Row],[Đơn giá mua]],"")</f>
        <v/>
      </c>
      <c r="J2958" s="193" t="str">
        <f ca="1">IF(AND(Table2[[#This Row],[Tên hàng hóa]]&lt;&gt;0,D2959=""),SUM(OFFSET(Table2[[#This Row],[Thành tiền]],0,0,-COUNTIF(Table2[Số HĐ],Table2[[#This Row],[Số HĐ]]))),"")</f>
        <v/>
      </c>
      <c r="K2958" s="192"/>
      <c r="L295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58" s="194"/>
    </row>
    <row r="2959" spans="1:13" ht="35.1" customHeight="1" x14ac:dyDescent="0.2">
      <c r="A2959" s="187"/>
      <c r="B2959" s="188"/>
      <c r="C2959" s="189" t="str">
        <f t="shared" si="70"/>
        <v/>
      </c>
      <c r="D2959" s="190"/>
      <c r="E2959" s="191" t="str">
        <f>IF(Table2[[#This Row],[Tên hàng hóa]]&lt;&gt;0,VLOOKUP(Table2[[#This Row],[Tên hàng hóa]],Table1[[Tên hàng hóa]:[Quy cách]],2,0),"")</f>
        <v/>
      </c>
      <c r="F2959" s="191" t="str">
        <f>IF(Table2[[#This Row],[Tên hàng hóa]]&lt;&gt;0,VLOOKUP(Table2[[#This Row],[Tên hàng hóa]],Table1[[Tên hàng hóa]:[ĐVT]],3,0),"")</f>
        <v/>
      </c>
      <c r="G2959" s="192"/>
      <c r="H2959" s="192"/>
      <c r="I2959" s="193" t="str">
        <f>IF(Table2[[#This Row],[Số lượng]]&lt;&gt;0,Table2[[#This Row],[Số lượng]]*Table2[[#This Row],[Đơn giá mua]],"")</f>
        <v/>
      </c>
      <c r="J2959" s="193" t="str">
        <f ca="1">IF(AND(Table2[[#This Row],[Tên hàng hóa]]&lt;&gt;0,D2960=""),SUM(OFFSET(Table2[[#This Row],[Thành tiền]],0,0,-COUNTIF(Table2[Số HĐ],Table2[[#This Row],[Số HĐ]]))),"")</f>
        <v/>
      </c>
      <c r="K2959" s="192"/>
      <c r="L295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59" s="194"/>
    </row>
    <row r="2960" spans="1:13" ht="35.1" customHeight="1" x14ac:dyDescent="0.2">
      <c r="A2960" s="187"/>
      <c r="B2960" s="188"/>
      <c r="C2960" s="189" t="str">
        <f t="shared" si="70"/>
        <v/>
      </c>
      <c r="D2960" s="190"/>
      <c r="E2960" s="191" t="str">
        <f>IF(Table2[[#This Row],[Tên hàng hóa]]&lt;&gt;0,VLOOKUP(Table2[[#This Row],[Tên hàng hóa]],Table1[[Tên hàng hóa]:[Quy cách]],2,0),"")</f>
        <v/>
      </c>
      <c r="F2960" s="191" t="str">
        <f>IF(Table2[[#This Row],[Tên hàng hóa]]&lt;&gt;0,VLOOKUP(Table2[[#This Row],[Tên hàng hóa]],Table1[[Tên hàng hóa]:[ĐVT]],3,0),"")</f>
        <v/>
      </c>
      <c r="G2960" s="192"/>
      <c r="H2960" s="192"/>
      <c r="I2960" s="193" t="str">
        <f>IF(Table2[[#This Row],[Số lượng]]&lt;&gt;0,Table2[[#This Row],[Số lượng]]*Table2[[#This Row],[Đơn giá mua]],"")</f>
        <v/>
      </c>
      <c r="J2960" s="193" t="str">
        <f ca="1">IF(AND(Table2[[#This Row],[Tên hàng hóa]]&lt;&gt;0,D2961=""),SUM(OFFSET(Table2[[#This Row],[Thành tiền]],0,0,-COUNTIF(Table2[Số HĐ],Table2[[#This Row],[Số HĐ]]))),"")</f>
        <v/>
      </c>
      <c r="K2960" s="192"/>
      <c r="L296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60" s="194"/>
    </row>
    <row r="2961" spans="1:13" ht="35.1" customHeight="1" x14ac:dyDescent="0.2">
      <c r="A2961" s="187"/>
      <c r="B2961" s="188"/>
      <c r="C2961" s="189" t="str">
        <f t="shared" si="70"/>
        <v/>
      </c>
      <c r="D2961" s="190"/>
      <c r="E2961" s="191" t="str">
        <f>IF(Table2[[#This Row],[Tên hàng hóa]]&lt;&gt;0,VLOOKUP(Table2[[#This Row],[Tên hàng hóa]],Table1[[Tên hàng hóa]:[Quy cách]],2,0),"")</f>
        <v/>
      </c>
      <c r="F2961" s="191" t="str">
        <f>IF(Table2[[#This Row],[Tên hàng hóa]]&lt;&gt;0,VLOOKUP(Table2[[#This Row],[Tên hàng hóa]],Table1[[Tên hàng hóa]:[ĐVT]],3,0),"")</f>
        <v/>
      </c>
      <c r="G2961" s="192"/>
      <c r="H2961" s="192"/>
      <c r="I2961" s="193" t="str">
        <f>IF(Table2[[#This Row],[Số lượng]]&lt;&gt;0,Table2[[#This Row],[Số lượng]]*Table2[[#This Row],[Đơn giá mua]],"")</f>
        <v/>
      </c>
      <c r="J2961" s="193" t="str">
        <f ca="1">IF(AND(Table2[[#This Row],[Tên hàng hóa]]&lt;&gt;0,D2962=""),SUM(OFFSET(Table2[[#This Row],[Thành tiền]],0,0,-COUNTIF(Table2[Số HĐ],Table2[[#This Row],[Số HĐ]]))),"")</f>
        <v/>
      </c>
      <c r="K2961" s="192"/>
      <c r="L296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61" s="194"/>
    </row>
    <row r="2962" spans="1:13" ht="35.1" customHeight="1" x14ac:dyDescent="0.2">
      <c r="A2962" s="187"/>
      <c r="B2962" s="188"/>
      <c r="C2962" s="189" t="str">
        <f t="shared" si="70"/>
        <v/>
      </c>
      <c r="D2962" s="190"/>
      <c r="E2962" s="191" t="str">
        <f>IF(Table2[[#This Row],[Tên hàng hóa]]&lt;&gt;0,VLOOKUP(Table2[[#This Row],[Tên hàng hóa]],Table1[[Tên hàng hóa]:[Quy cách]],2,0),"")</f>
        <v/>
      </c>
      <c r="F2962" s="191" t="str">
        <f>IF(Table2[[#This Row],[Tên hàng hóa]]&lt;&gt;0,VLOOKUP(Table2[[#This Row],[Tên hàng hóa]],Table1[[Tên hàng hóa]:[ĐVT]],3,0),"")</f>
        <v/>
      </c>
      <c r="G2962" s="192"/>
      <c r="H2962" s="192"/>
      <c r="I2962" s="193" t="str">
        <f>IF(Table2[[#This Row],[Số lượng]]&lt;&gt;0,Table2[[#This Row],[Số lượng]]*Table2[[#This Row],[Đơn giá mua]],"")</f>
        <v/>
      </c>
      <c r="J2962" s="193" t="str">
        <f ca="1">IF(AND(Table2[[#This Row],[Tên hàng hóa]]&lt;&gt;0,D2963=""),SUM(OFFSET(Table2[[#This Row],[Thành tiền]],0,0,-COUNTIF(Table2[Số HĐ],Table2[[#This Row],[Số HĐ]]))),"")</f>
        <v/>
      </c>
      <c r="K2962" s="192"/>
      <c r="L296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62" s="194"/>
    </row>
    <row r="2963" spans="1:13" ht="35.1" customHeight="1" x14ac:dyDescent="0.2">
      <c r="A2963" s="187"/>
      <c r="B2963" s="188"/>
      <c r="C2963" s="189" t="str">
        <f t="shared" si="70"/>
        <v/>
      </c>
      <c r="D2963" s="190"/>
      <c r="E2963" s="191" t="str">
        <f>IF(Table2[[#This Row],[Tên hàng hóa]]&lt;&gt;0,VLOOKUP(Table2[[#This Row],[Tên hàng hóa]],Table1[[Tên hàng hóa]:[Quy cách]],2,0),"")</f>
        <v/>
      </c>
      <c r="F2963" s="191" t="str">
        <f>IF(Table2[[#This Row],[Tên hàng hóa]]&lt;&gt;0,VLOOKUP(Table2[[#This Row],[Tên hàng hóa]],Table1[[Tên hàng hóa]:[ĐVT]],3,0),"")</f>
        <v/>
      </c>
      <c r="G2963" s="192"/>
      <c r="H2963" s="192"/>
      <c r="I2963" s="193" t="str">
        <f>IF(Table2[[#This Row],[Số lượng]]&lt;&gt;0,Table2[[#This Row],[Số lượng]]*Table2[[#This Row],[Đơn giá mua]],"")</f>
        <v/>
      </c>
      <c r="J2963" s="193" t="str">
        <f ca="1">IF(AND(Table2[[#This Row],[Tên hàng hóa]]&lt;&gt;0,D2964=""),SUM(OFFSET(Table2[[#This Row],[Thành tiền]],0,0,-COUNTIF(Table2[Số HĐ],Table2[[#This Row],[Số HĐ]]))),"")</f>
        <v/>
      </c>
      <c r="K2963" s="192"/>
      <c r="L296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63" s="194"/>
    </row>
    <row r="2964" spans="1:13" ht="35.1" customHeight="1" x14ac:dyDescent="0.2">
      <c r="A2964" s="187"/>
      <c r="B2964" s="188"/>
      <c r="C2964" s="189" t="str">
        <f t="shared" si="70"/>
        <v/>
      </c>
      <c r="D2964" s="190"/>
      <c r="E2964" s="191" t="str">
        <f>IF(Table2[[#This Row],[Tên hàng hóa]]&lt;&gt;0,VLOOKUP(Table2[[#This Row],[Tên hàng hóa]],Table1[[Tên hàng hóa]:[Quy cách]],2,0),"")</f>
        <v/>
      </c>
      <c r="F2964" s="191" t="str">
        <f>IF(Table2[[#This Row],[Tên hàng hóa]]&lt;&gt;0,VLOOKUP(Table2[[#This Row],[Tên hàng hóa]],Table1[[Tên hàng hóa]:[ĐVT]],3,0),"")</f>
        <v/>
      </c>
      <c r="G2964" s="192"/>
      <c r="H2964" s="192"/>
      <c r="I2964" s="193" t="str">
        <f>IF(Table2[[#This Row],[Số lượng]]&lt;&gt;0,Table2[[#This Row],[Số lượng]]*Table2[[#This Row],[Đơn giá mua]],"")</f>
        <v/>
      </c>
      <c r="J2964" s="193" t="str">
        <f ca="1">IF(AND(Table2[[#This Row],[Tên hàng hóa]]&lt;&gt;0,D2965=""),SUM(OFFSET(Table2[[#This Row],[Thành tiền]],0,0,-COUNTIF(Table2[Số HĐ],Table2[[#This Row],[Số HĐ]]))),"")</f>
        <v/>
      </c>
      <c r="K2964" s="192"/>
      <c r="L296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64" s="194"/>
    </row>
    <row r="2965" spans="1:13" ht="35.1" customHeight="1" x14ac:dyDescent="0.2">
      <c r="A2965" s="187"/>
      <c r="B2965" s="188"/>
      <c r="C2965" s="189" t="str">
        <f t="shared" si="70"/>
        <v/>
      </c>
      <c r="D2965" s="190"/>
      <c r="E2965" s="191" t="str">
        <f>IF(Table2[[#This Row],[Tên hàng hóa]]&lt;&gt;0,VLOOKUP(Table2[[#This Row],[Tên hàng hóa]],Table1[[Tên hàng hóa]:[Quy cách]],2,0),"")</f>
        <v/>
      </c>
      <c r="F2965" s="191" t="str">
        <f>IF(Table2[[#This Row],[Tên hàng hóa]]&lt;&gt;0,VLOOKUP(Table2[[#This Row],[Tên hàng hóa]],Table1[[Tên hàng hóa]:[ĐVT]],3,0),"")</f>
        <v/>
      </c>
      <c r="G2965" s="192"/>
      <c r="H2965" s="192"/>
      <c r="I2965" s="193" t="str">
        <f>IF(Table2[[#This Row],[Số lượng]]&lt;&gt;0,Table2[[#This Row],[Số lượng]]*Table2[[#This Row],[Đơn giá mua]],"")</f>
        <v/>
      </c>
      <c r="J2965" s="193" t="str">
        <f ca="1">IF(AND(Table2[[#This Row],[Tên hàng hóa]]&lt;&gt;0,D2966=""),SUM(OFFSET(Table2[[#This Row],[Thành tiền]],0,0,-COUNTIF(Table2[Số HĐ],Table2[[#This Row],[Số HĐ]]))),"")</f>
        <v/>
      </c>
      <c r="K2965" s="192"/>
      <c r="L296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65" s="194"/>
    </row>
    <row r="2966" spans="1:13" ht="35.1" customHeight="1" x14ac:dyDescent="0.2">
      <c r="A2966" s="187"/>
      <c r="B2966" s="188"/>
      <c r="C2966" s="189" t="str">
        <f t="shared" si="70"/>
        <v/>
      </c>
      <c r="D2966" s="190"/>
      <c r="E2966" s="191" t="str">
        <f>IF(Table2[[#This Row],[Tên hàng hóa]]&lt;&gt;0,VLOOKUP(Table2[[#This Row],[Tên hàng hóa]],Table1[[Tên hàng hóa]:[Quy cách]],2,0),"")</f>
        <v/>
      </c>
      <c r="F2966" s="191" t="str">
        <f>IF(Table2[[#This Row],[Tên hàng hóa]]&lt;&gt;0,VLOOKUP(Table2[[#This Row],[Tên hàng hóa]],Table1[[Tên hàng hóa]:[ĐVT]],3,0),"")</f>
        <v/>
      </c>
      <c r="G2966" s="192"/>
      <c r="H2966" s="192"/>
      <c r="I2966" s="193" t="str">
        <f>IF(Table2[[#This Row],[Số lượng]]&lt;&gt;0,Table2[[#This Row],[Số lượng]]*Table2[[#This Row],[Đơn giá mua]],"")</f>
        <v/>
      </c>
      <c r="J2966" s="193" t="str">
        <f ca="1">IF(AND(Table2[[#This Row],[Tên hàng hóa]]&lt;&gt;0,D2967=""),SUM(OFFSET(Table2[[#This Row],[Thành tiền]],0,0,-COUNTIF(Table2[Số HĐ],Table2[[#This Row],[Số HĐ]]))),"")</f>
        <v/>
      </c>
      <c r="K2966" s="192"/>
      <c r="L296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66" s="194"/>
    </row>
    <row r="2967" spans="1:13" ht="35.1" customHeight="1" x14ac:dyDescent="0.2">
      <c r="A2967" s="187"/>
      <c r="B2967" s="188"/>
      <c r="C2967" s="189" t="str">
        <f t="shared" si="70"/>
        <v/>
      </c>
      <c r="D2967" s="190"/>
      <c r="E2967" s="191" t="str">
        <f>IF(Table2[[#This Row],[Tên hàng hóa]]&lt;&gt;0,VLOOKUP(Table2[[#This Row],[Tên hàng hóa]],Table1[[Tên hàng hóa]:[Quy cách]],2,0),"")</f>
        <v/>
      </c>
      <c r="F2967" s="191" t="str">
        <f>IF(Table2[[#This Row],[Tên hàng hóa]]&lt;&gt;0,VLOOKUP(Table2[[#This Row],[Tên hàng hóa]],Table1[[Tên hàng hóa]:[ĐVT]],3,0),"")</f>
        <v/>
      </c>
      <c r="G2967" s="192"/>
      <c r="H2967" s="192"/>
      <c r="I2967" s="193" t="str">
        <f>IF(Table2[[#This Row],[Số lượng]]&lt;&gt;0,Table2[[#This Row],[Số lượng]]*Table2[[#This Row],[Đơn giá mua]],"")</f>
        <v/>
      </c>
      <c r="J2967" s="193" t="str">
        <f ca="1">IF(AND(Table2[[#This Row],[Tên hàng hóa]]&lt;&gt;0,D2968=""),SUM(OFFSET(Table2[[#This Row],[Thành tiền]],0,0,-COUNTIF(Table2[Số HĐ],Table2[[#This Row],[Số HĐ]]))),"")</f>
        <v/>
      </c>
      <c r="K2967" s="192"/>
      <c r="L296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67" s="194"/>
    </row>
    <row r="2968" spans="1:13" ht="35.1" customHeight="1" x14ac:dyDescent="0.2">
      <c r="A2968" s="187"/>
      <c r="B2968" s="188"/>
      <c r="C2968" s="189" t="str">
        <f t="shared" si="70"/>
        <v/>
      </c>
      <c r="D2968" s="190"/>
      <c r="E2968" s="191" t="str">
        <f>IF(Table2[[#This Row],[Tên hàng hóa]]&lt;&gt;0,VLOOKUP(Table2[[#This Row],[Tên hàng hóa]],Table1[[Tên hàng hóa]:[Quy cách]],2,0),"")</f>
        <v/>
      </c>
      <c r="F2968" s="191" t="str">
        <f>IF(Table2[[#This Row],[Tên hàng hóa]]&lt;&gt;0,VLOOKUP(Table2[[#This Row],[Tên hàng hóa]],Table1[[Tên hàng hóa]:[ĐVT]],3,0),"")</f>
        <v/>
      </c>
      <c r="G2968" s="192"/>
      <c r="H2968" s="192"/>
      <c r="I2968" s="193" t="str">
        <f>IF(Table2[[#This Row],[Số lượng]]&lt;&gt;0,Table2[[#This Row],[Số lượng]]*Table2[[#This Row],[Đơn giá mua]],"")</f>
        <v/>
      </c>
      <c r="J2968" s="193" t="str">
        <f ca="1">IF(AND(Table2[[#This Row],[Tên hàng hóa]]&lt;&gt;0,D2969=""),SUM(OFFSET(Table2[[#This Row],[Thành tiền]],0,0,-COUNTIF(Table2[Số HĐ],Table2[[#This Row],[Số HĐ]]))),"")</f>
        <v/>
      </c>
      <c r="K2968" s="192"/>
      <c r="L296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68" s="194"/>
    </row>
    <row r="2969" spans="1:13" ht="35.1" customHeight="1" x14ac:dyDescent="0.2">
      <c r="A2969" s="187"/>
      <c r="B2969" s="188"/>
      <c r="C2969" s="189" t="str">
        <f t="shared" si="70"/>
        <v/>
      </c>
      <c r="D2969" s="190"/>
      <c r="E2969" s="191" t="str">
        <f>IF(Table2[[#This Row],[Tên hàng hóa]]&lt;&gt;0,VLOOKUP(Table2[[#This Row],[Tên hàng hóa]],Table1[[Tên hàng hóa]:[Quy cách]],2,0),"")</f>
        <v/>
      </c>
      <c r="F2969" s="191" t="str">
        <f>IF(Table2[[#This Row],[Tên hàng hóa]]&lt;&gt;0,VLOOKUP(Table2[[#This Row],[Tên hàng hóa]],Table1[[Tên hàng hóa]:[ĐVT]],3,0),"")</f>
        <v/>
      </c>
      <c r="G2969" s="192"/>
      <c r="H2969" s="192"/>
      <c r="I2969" s="193" t="str">
        <f>IF(Table2[[#This Row],[Số lượng]]&lt;&gt;0,Table2[[#This Row],[Số lượng]]*Table2[[#This Row],[Đơn giá mua]],"")</f>
        <v/>
      </c>
      <c r="J2969" s="193" t="str">
        <f ca="1">IF(AND(Table2[[#This Row],[Tên hàng hóa]]&lt;&gt;0,D2970=""),SUM(OFFSET(Table2[[#This Row],[Thành tiền]],0,0,-COUNTIF(Table2[Số HĐ],Table2[[#This Row],[Số HĐ]]))),"")</f>
        <v/>
      </c>
      <c r="K2969" s="192"/>
      <c r="L296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69" s="194"/>
    </row>
    <row r="2970" spans="1:13" ht="35.1" customHeight="1" x14ac:dyDescent="0.2">
      <c r="A2970" s="187"/>
      <c r="B2970" s="188"/>
      <c r="C2970" s="189" t="str">
        <f t="shared" si="70"/>
        <v/>
      </c>
      <c r="D2970" s="190"/>
      <c r="E2970" s="191" t="str">
        <f>IF(Table2[[#This Row],[Tên hàng hóa]]&lt;&gt;0,VLOOKUP(Table2[[#This Row],[Tên hàng hóa]],Table1[[Tên hàng hóa]:[Quy cách]],2,0),"")</f>
        <v/>
      </c>
      <c r="F2970" s="191" t="str">
        <f>IF(Table2[[#This Row],[Tên hàng hóa]]&lt;&gt;0,VLOOKUP(Table2[[#This Row],[Tên hàng hóa]],Table1[[Tên hàng hóa]:[ĐVT]],3,0),"")</f>
        <v/>
      </c>
      <c r="G2970" s="192"/>
      <c r="H2970" s="192"/>
      <c r="I2970" s="193" t="str">
        <f>IF(Table2[[#This Row],[Số lượng]]&lt;&gt;0,Table2[[#This Row],[Số lượng]]*Table2[[#This Row],[Đơn giá mua]],"")</f>
        <v/>
      </c>
      <c r="J2970" s="193" t="str">
        <f ca="1">IF(AND(Table2[[#This Row],[Tên hàng hóa]]&lt;&gt;0,D2971=""),SUM(OFFSET(Table2[[#This Row],[Thành tiền]],0,0,-COUNTIF(Table2[Số HĐ],Table2[[#This Row],[Số HĐ]]))),"")</f>
        <v/>
      </c>
      <c r="K2970" s="192"/>
      <c r="L297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70" s="194"/>
    </row>
    <row r="2971" spans="1:13" ht="35.1" customHeight="1" x14ac:dyDescent="0.2">
      <c r="A2971" s="187"/>
      <c r="B2971" s="188"/>
      <c r="C2971" s="189" t="str">
        <f t="shared" si="70"/>
        <v/>
      </c>
      <c r="D2971" s="190"/>
      <c r="E2971" s="191" t="str">
        <f>IF(Table2[[#This Row],[Tên hàng hóa]]&lt;&gt;0,VLOOKUP(Table2[[#This Row],[Tên hàng hóa]],Table1[[Tên hàng hóa]:[Quy cách]],2,0),"")</f>
        <v/>
      </c>
      <c r="F2971" s="191" t="str">
        <f>IF(Table2[[#This Row],[Tên hàng hóa]]&lt;&gt;0,VLOOKUP(Table2[[#This Row],[Tên hàng hóa]],Table1[[Tên hàng hóa]:[ĐVT]],3,0),"")</f>
        <v/>
      </c>
      <c r="G2971" s="192"/>
      <c r="H2971" s="192"/>
      <c r="I2971" s="193" t="str">
        <f>IF(Table2[[#This Row],[Số lượng]]&lt;&gt;0,Table2[[#This Row],[Số lượng]]*Table2[[#This Row],[Đơn giá mua]],"")</f>
        <v/>
      </c>
      <c r="J2971" s="193" t="str">
        <f ca="1">IF(AND(Table2[[#This Row],[Tên hàng hóa]]&lt;&gt;0,D2972=""),SUM(OFFSET(Table2[[#This Row],[Thành tiền]],0,0,-COUNTIF(Table2[Số HĐ],Table2[[#This Row],[Số HĐ]]))),"")</f>
        <v/>
      </c>
      <c r="K2971" s="192"/>
      <c r="L297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71" s="194"/>
    </row>
    <row r="2972" spans="1:13" ht="35.1" customHeight="1" x14ac:dyDescent="0.2">
      <c r="A2972" s="187"/>
      <c r="B2972" s="188"/>
      <c r="C2972" s="189" t="str">
        <f t="shared" si="70"/>
        <v/>
      </c>
      <c r="D2972" s="190"/>
      <c r="E2972" s="191" t="str">
        <f>IF(Table2[[#This Row],[Tên hàng hóa]]&lt;&gt;0,VLOOKUP(Table2[[#This Row],[Tên hàng hóa]],Table1[[Tên hàng hóa]:[Quy cách]],2,0),"")</f>
        <v/>
      </c>
      <c r="F2972" s="191" t="str">
        <f>IF(Table2[[#This Row],[Tên hàng hóa]]&lt;&gt;0,VLOOKUP(Table2[[#This Row],[Tên hàng hóa]],Table1[[Tên hàng hóa]:[ĐVT]],3,0),"")</f>
        <v/>
      </c>
      <c r="G2972" s="192"/>
      <c r="H2972" s="192"/>
      <c r="I2972" s="193" t="str">
        <f>IF(Table2[[#This Row],[Số lượng]]&lt;&gt;0,Table2[[#This Row],[Số lượng]]*Table2[[#This Row],[Đơn giá mua]],"")</f>
        <v/>
      </c>
      <c r="J2972" s="193" t="str">
        <f ca="1">IF(AND(Table2[[#This Row],[Tên hàng hóa]]&lt;&gt;0,D2973=""),SUM(OFFSET(Table2[[#This Row],[Thành tiền]],0,0,-COUNTIF(Table2[Số HĐ],Table2[[#This Row],[Số HĐ]]))),"")</f>
        <v/>
      </c>
      <c r="K2972" s="192"/>
      <c r="L297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72" s="194"/>
    </row>
    <row r="2973" spans="1:13" ht="35.1" customHeight="1" x14ac:dyDescent="0.2">
      <c r="A2973" s="187"/>
      <c r="B2973" s="188"/>
      <c r="C2973" s="189" t="str">
        <f t="shared" si="70"/>
        <v/>
      </c>
      <c r="D2973" s="190"/>
      <c r="E2973" s="191" t="str">
        <f>IF(Table2[[#This Row],[Tên hàng hóa]]&lt;&gt;0,VLOOKUP(Table2[[#This Row],[Tên hàng hóa]],Table1[[Tên hàng hóa]:[Quy cách]],2,0),"")</f>
        <v/>
      </c>
      <c r="F2973" s="191" t="str">
        <f>IF(Table2[[#This Row],[Tên hàng hóa]]&lt;&gt;0,VLOOKUP(Table2[[#This Row],[Tên hàng hóa]],Table1[[Tên hàng hóa]:[ĐVT]],3,0),"")</f>
        <v/>
      </c>
      <c r="G2973" s="192"/>
      <c r="H2973" s="192"/>
      <c r="I2973" s="193" t="str">
        <f>IF(Table2[[#This Row],[Số lượng]]&lt;&gt;0,Table2[[#This Row],[Số lượng]]*Table2[[#This Row],[Đơn giá mua]],"")</f>
        <v/>
      </c>
      <c r="J2973" s="193" t="str">
        <f ca="1">IF(AND(Table2[[#This Row],[Tên hàng hóa]]&lt;&gt;0,D2974=""),SUM(OFFSET(Table2[[#This Row],[Thành tiền]],0,0,-COUNTIF(Table2[Số HĐ],Table2[[#This Row],[Số HĐ]]))),"")</f>
        <v/>
      </c>
      <c r="K2973" s="192"/>
      <c r="L297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73" s="194"/>
    </row>
    <row r="2974" spans="1:13" ht="35.1" customHeight="1" x14ac:dyDescent="0.2">
      <c r="A2974" s="187"/>
      <c r="B2974" s="188"/>
      <c r="C2974" s="189" t="str">
        <f>IF(AND(D2974&lt;&gt;0,D2975=""),C1831,"")</f>
        <v/>
      </c>
      <c r="D2974" s="190"/>
      <c r="E2974" s="191" t="str">
        <f>IF(Table2[[#This Row],[Tên hàng hóa]]&lt;&gt;0,VLOOKUP(Table2[[#This Row],[Tên hàng hóa]],Table1[[Tên hàng hóa]:[Quy cách]],2,0),"")</f>
        <v/>
      </c>
      <c r="F2974" s="191" t="str">
        <f>IF(Table2[[#This Row],[Tên hàng hóa]]&lt;&gt;0,VLOOKUP(Table2[[#This Row],[Tên hàng hóa]],Table1[[Tên hàng hóa]:[ĐVT]],3,0),"")</f>
        <v/>
      </c>
      <c r="G2974" s="192"/>
      <c r="H2974" s="192"/>
      <c r="I2974" s="193" t="str">
        <f>IF(Table2[[#This Row],[Số lượng]]&lt;&gt;0,Table2[[#This Row],[Số lượng]]*Table2[[#This Row],[Đơn giá mua]],"")</f>
        <v/>
      </c>
      <c r="J2974" s="193" t="str">
        <f ca="1">IF(AND(Table2[[#This Row],[Tên hàng hóa]]&lt;&gt;0,D2975=""),SUM(OFFSET(Table2[[#This Row],[Thành tiền]],0,0,-COUNTIF(Table2[Số HĐ],Table2[[#This Row],[Số HĐ]]))),"")</f>
        <v/>
      </c>
      <c r="K2974" s="192"/>
      <c r="L297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74" s="194"/>
    </row>
    <row r="2975" spans="1:13" ht="35.1" customHeight="1" x14ac:dyDescent="0.2">
      <c r="A2975" s="187"/>
      <c r="B2975" s="188"/>
      <c r="C2975" s="189" t="str">
        <f t="shared" ref="C2975:C3001" si="71">IF(AND(D2975&lt;&gt;0,D2976=""),C2974,"")</f>
        <v/>
      </c>
      <c r="D2975" s="190"/>
      <c r="E2975" s="191" t="str">
        <f>IF(Table2[[#This Row],[Tên hàng hóa]]&lt;&gt;0,VLOOKUP(Table2[[#This Row],[Tên hàng hóa]],Table1[[Tên hàng hóa]:[Quy cách]],2,0),"")</f>
        <v/>
      </c>
      <c r="F2975" s="191" t="str">
        <f>IF(Table2[[#This Row],[Tên hàng hóa]]&lt;&gt;0,VLOOKUP(Table2[[#This Row],[Tên hàng hóa]],Table1[[Tên hàng hóa]:[ĐVT]],3,0),"")</f>
        <v/>
      </c>
      <c r="G2975" s="192"/>
      <c r="H2975" s="192"/>
      <c r="I2975" s="193" t="str">
        <f>IF(Table2[[#This Row],[Số lượng]]&lt;&gt;0,Table2[[#This Row],[Số lượng]]*Table2[[#This Row],[Đơn giá mua]],"")</f>
        <v/>
      </c>
      <c r="J2975" s="193" t="str">
        <f ca="1">IF(AND(Table2[[#This Row],[Tên hàng hóa]]&lt;&gt;0,D2976=""),SUM(OFFSET(Table2[[#This Row],[Thành tiền]],0,0,-COUNTIF(Table2[Số HĐ],Table2[[#This Row],[Số HĐ]]))),"")</f>
        <v/>
      </c>
      <c r="K2975" s="192"/>
      <c r="L297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75" s="194"/>
    </row>
    <row r="2976" spans="1:13" ht="35.1" customHeight="1" x14ac:dyDescent="0.2">
      <c r="A2976" s="187"/>
      <c r="B2976" s="188"/>
      <c r="C2976" s="189" t="str">
        <f t="shared" si="71"/>
        <v/>
      </c>
      <c r="D2976" s="190"/>
      <c r="E2976" s="191" t="str">
        <f>IF(Table2[[#This Row],[Tên hàng hóa]]&lt;&gt;0,VLOOKUP(Table2[[#This Row],[Tên hàng hóa]],Table1[[Tên hàng hóa]:[Quy cách]],2,0),"")</f>
        <v/>
      </c>
      <c r="F2976" s="191" t="str">
        <f>IF(Table2[[#This Row],[Tên hàng hóa]]&lt;&gt;0,VLOOKUP(Table2[[#This Row],[Tên hàng hóa]],Table1[[Tên hàng hóa]:[ĐVT]],3,0),"")</f>
        <v/>
      </c>
      <c r="G2976" s="192"/>
      <c r="H2976" s="192"/>
      <c r="I2976" s="193" t="str">
        <f>IF(Table2[[#This Row],[Số lượng]]&lt;&gt;0,Table2[[#This Row],[Số lượng]]*Table2[[#This Row],[Đơn giá mua]],"")</f>
        <v/>
      </c>
      <c r="J2976" s="193" t="str">
        <f ca="1">IF(AND(Table2[[#This Row],[Tên hàng hóa]]&lt;&gt;0,D2977=""),SUM(OFFSET(Table2[[#This Row],[Thành tiền]],0,0,-COUNTIF(Table2[Số HĐ],Table2[[#This Row],[Số HĐ]]))),"")</f>
        <v/>
      </c>
      <c r="K2976" s="192"/>
      <c r="L297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76" s="194"/>
    </row>
    <row r="2977" spans="1:13" ht="35.1" customHeight="1" x14ac:dyDescent="0.2">
      <c r="A2977" s="187"/>
      <c r="B2977" s="188"/>
      <c r="C2977" s="189" t="str">
        <f t="shared" si="71"/>
        <v/>
      </c>
      <c r="D2977" s="190"/>
      <c r="E2977" s="191" t="str">
        <f>IF(Table2[[#This Row],[Tên hàng hóa]]&lt;&gt;0,VLOOKUP(Table2[[#This Row],[Tên hàng hóa]],Table1[[Tên hàng hóa]:[Quy cách]],2,0),"")</f>
        <v/>
      </c>
      <c r="F2977" s="191" t="str">
        <f>IF(Table2[[#This Row],[Tên hàng hóa]]&lt;&gt;0,VLOOKUP(Table2[[#This Row],[Tên hàng hóa]],Table1[[Tên hàng hóa]:[ĐVT]],3,0),"")</f>
        <v/>
      </c>
      <c r="G2977" s="192"/>
      <c r="H2977" s="192"/>
      <c r="I2977" s="193" t="str">
        <f>IF(Table2[[#This Row],[Số lượng]]&lt;&gt;0,Table2[[#This Row],[Số lượng]]*Table2[[#This Row],[Đơn giá mua]],"")</f>
        <v/>
      </c>
      <c r="J2977" s="193" t="str">
        <f ca="1">IF(AND(Table2[[#This Row],[Tên hàng hóa]]&lt;&gt;0,D2978=""),SUM(OFFSET(Table2[[#This Row],[Thành tiền]],0,0,-COUNTIF(Table2[Số HĐ],Table2[[#This Row],[Số HĐ]]))),"")</f>
        <v/>
      </c>
      <c r="K2977" s="192"/>
      <c r="L297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77" s="194"/>
    </row>
    <row r="2978" spans="1:13" ht="35.1" customHeight="1" x14ac:dyDescent="0.2">
      <c r="A2978" s="187"/>
      <c r="B2978" s="188"/>
      <c r="C2978" s="189" t="str">
        <f t="shared" si="71"/>
        <v/>
      </c>
      <c r="D2978" s="190"/>
      <c r="E2978" s="191" t="str">
        <f>IF(Table2[[#This Row],[Tên hàng hóa]]&lt;&gt;0,VLOOKUP(Table2[[#This Row],[Tên hàng hóa]],Table1[[Tên hàng hóa]:[Quy cách]],2,0),"")</f>
        <v/>
      </c>
      <c r="F2978" s="191" t="str">
        <f>IF(Table2[[#This Row],[Tên hàng hóa]]&lt;&gt;0,VLOOKUP(Table2[[#This Row],[Tên hàng hóa]],Table1[[Tên hàng hóa]:[ĐVT]],3,0),"")</f>
        <v/>
      </c>
      <c r="G2978" s="192"/>
      <c r="H2978" s="192"/>
      <c r="I2978" s="193" t="str">
        <f>IF(Table2[[#This Row],[Số lượng]]&lt;&gt;0,Table2[[#This Row],[Số lượng]]*Table2[[#This Row],[Đơn giá mua]],"")</f>
        <v/>
      </c>
      <c r="J2978" s="193" t="str">
        <f ca="1">IF(AND(Table2[[#This Row],[Tên hàng hóa]]&lt;&gt;0,D2979=""),SUM(OFFSET(Table2[[#This Row],[Thành tiền]],0,0,-COUNTIF(Table2[Số HĐ],Table2[[#This Row],[Số HĐ]]))),"")</f>
        <v/>
      </c>
      <c r="K2978" s="192"/>
      <c r="L297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78" s="194"/>
    </row>
    <row r="2979" spans="1:13" ht="35.1" customHeight="1" x14ac:dyDescent="0.2">
      <c r="A2979" s="187"/>
      <c r="B2979" s="188"/>
      <c r="C2979" s="189" t="str">
        <f t="shared" si="71"/>
        <v/>
      </c>
      <c r="D2979" s="190"/>
      <c r="E2979" s="191" t="str">
        <f>IF(Table2[[#This Row],[Tên hàng hóa]]&lt;&gt;0,VLOOKUP(Table2[[#This Row],[Tên hàng hóa]],Table1[[Tên hàng hóa]:[Quy cách]],2,0),"")</f>
        <v/>
      </c>
      <c r="F2979" s="191" t="str">
        <f>IF(Table2[[#This Row],[Tên hàng hóa]]&lt;&gt;0,VLOOKUP(Table2[[#This Row],[Tên hàng hóa]],Table1[[Tên hàng hóa]:[ĐVT]],3,0),"")</f>
        <v/>
      </c>
      <c r="G2979" s="192"/>
      <c r="H2979" s="192"/>
      <c r="I2979" s="193" t="str">
        <f>IF(Table2[[#This Row],[Số lượng]]&lt;&gt;0,Table2[[#This Row],[Số lượng]]*Table2[[#This Row],[Đơn giá mua]],"")</f>
        <v/>
      </c>
      <c r="J2979" s="193" t="str">
        <f ca="1">IF(AND(Table2[[#This Row],[Tên hàng hóa]]&lt;&gt;0,D2980=""),SUM(OFFSET(Table2[[#This Row],[Thành tiền]],0,0,-COUNTIF(Table2[Số HĐ],Table2[[#This Row],[Số HĐ]]))),"")</f>
        <v/>
      </c>
      <c r="K2979" s="192"/>
      <c r="L297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79" s="194"/>
    </row>
    <row r="2980" spans="1:13" ht="35.1" customHeight="1" x14ac:dyDescent="0.2">
      <c r="A2980" s="187"/>
      <c r="B2980" s="188"/>
      <c r="C2980" s="189" t="str">
        <f t="shared" si="71"/>
        <v/>
      </c>
      <c r="D2980" s="190"/>
      <c r="E2980" s="191" t="str">
        <f>IF(Table2[[#This Row],[Tên hàng hóa]]&lt;&gt;0,VLOOKUP(Table2[[#This Row],[Tên hàng hóa]],Table1[[Tên hàng hóa]:[Quy cách]],2,0),"")</f>
        <v/>
      </c>
      <c r="F2980" s="191" t="str">
        <f>IF(Table2[[#This Row],[Tên hàng hóa]]&lt;&gt;0,VLOOKUP(Table2[[#This Row],[Tên hàng hóa]],Table1[[Tên hàng hóa]:[ĐVT]],3,0),"")</f>
        <v/>
      </c>
      <c r="G2980" s="192"/>
      <c r="H2980" s="192"/>
      <c r="I2980" s="193" t="str">
        <f>IF(Table2[[#This Row],[Số lượng]]&lt;&gt;0,Table2[[#This Row],[Số lượng]]*Table2[[#This Row],[Đơn giá mua]],"")</f>
        <v/>
      </c>
      <c r="J2980" s="193" t="str">
        <f ca="1">IF(AND(Table2[[#This Row],[Tên hàng hóa]]&lt;&gt;0,D2981=""),SUM(OFFSET(Table2[[#This Row],[Thành tiền]],0,0,-COUNTIF(Table2[Số HĐ],Table2[[#This Row],[Số HĐ]]))),"")</f>
        <v/>
      </c>
      <c r="K2980" s="192"/>
      <c r="L298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80" s="194"/>
    </row>
    <row r="2981" spans="1:13" ht="35.1" customHeight="1" x14ac:dyDescent="0.2">
      <c r="A2981" s="187"/>
      <c r="B2981" s="188"/>
      <c r="C2981" s="189" t="str">
        <f t="shared" si="71"/>
        <v/>
      </c>
      <c r="D2981" s="190"/>
      <c r="E2981" s="191" t="str">
        <f>IF(Table2[[#This Row],[Tên hàng hóa]]&lt;&gt;0,VLOOKUP(Table2[[#This Row],[Tên hàng hóa]],Table1[[Tên hàng hóa]:[Quy cách]],2,0),"")</f>
        <v/>
      </c>
      <c r="F2981" s="191" t="str">
        <f>IF(Table2[[#This Row],[Tên hàng hóa]]&lt;&gt;0,VLOOKUP(Table2[[#This Row],[Tên hàng hóa]],Table1[[Tên hàng hóa]:[ĐVT]],3,0),"")</f>
        <v/>
      </c>
      <c r="G2981" s="192"/>
      <c r="H2981" s="192"/>
      <c r="I2981" s="193" t="str">
        <f>IF(Table2[[#This Row],[Số lượng]]&lt;&gt;0,Table2[[#This Row],[Số lượng]]*Table2[[#This Row],[Đơn giá mua]],"")</f>
        <v/>
      </c>
      <c r="J2981" s="193" t="str">
        <f ca="1">IF(AND(Table2[[#This Row],[Tên hàng hóa]]&lt;&gt;0,D2982=""),SUM(OFFSET(Table2[[#This Row],[Thành tiền]],0,0,-COUNTIF(Table2[Số HĐ],Table2[[#This Row],[Số HĐ]]))),"")</f>
        <v/>
      </c>
      <c r="K2981" s="192"/>
      <c r="L298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81" s="194"/>
    </row>
    <row r="2982" spans="1:13" ht="35.1" customHeight="1" x14ac:dyDescent="0.2">
      <c r="A2982" s="187"/>
      <c r="B2982" s="188"/>
      <c r="C2982" s="189" t="str">
        <f t="shared" si="71"/>
        <v/>
      </c>
      <c r="D2982" s="190"/>
      <c r="E2982" s="191" t="str">
        <f>IF(Table2[[#This Row],[Tên hàng hóa]]&lt;&gt;0,VLOOKUP(Table2[[#This Row],[Tên hàng hóa]],Table1[[Tên hàng hóa]:[Quy cách]],2,0),"")</f>
        <v/>
      </c>
      <c r="F2982" s="191" t="str">
        <f>IF(Table2[[#This Row],[Tên hàng hóa]]&lt;&gt;0,VLOOKUP(Table2[[#This Row],[Tên hàng hóa]],Table1[[Tên hàng hóa]:[ĐVT]],3,0),"")</f>
        <v/>
      </c>
      <c r="G2982" s="192"/>
      <c r="H2982" s="192"/>
      <c r="I2982" s="193" t="str">
        <f>IF(Table2[[#This Row],[Số lượng]]&lt;&gt;0,Table2[[#This Row],[Số lượng]]*Table2[[#This Row],[Đơn giá mua]],"")</f>
        <v/>
      </c>
      <c r="J2982" s="193" t="str">
        <f ca="1">IF(AND(Table2[[#This Row],[Tên hàng hóa]]&lt;&gt;0,D2983=""),SUM(OFFSET(Table2[[#This Row],[Thành tiền]],0,0,-COUNTIF(Table2[Số HĐ],Table2[[#This Row],[Số HĐ]]))),"")</f>
        <v/>
      </c>
      <c r="K2982" s="192"/>
      <c r="L298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82" s="194"/>
    </row>
    <row r="2983" spans="1:13" ht="35.1" customHeight="1" x14ac:dyDescent="0.2">
      <c r="A2983" s="187"/>
      <c r="B2983" s="188"/>
      <c r="C2983" s="189" t="str">
        <f t="shared" si="71"/>
        <v/>
      </c>
      <c r="D2983" s="190"/>
      <c r="E2983" s="191" t="str">
        <f>IF(Table2[[#This Row],[Tên hàng hóa]]&lt;&gt;0,VLOOKUP(Table2[[#This Row],[Tên hàng hóa]],Table1[[Tên hàng hóa]:[Quy cách]],2,0),"")</f>
        <v/>
      </c>
      <c r="F2983" s="191" t="str">
        <f>IF(Table2[[#This Row],[Tên hàng hóa]]&lt;&gt;0,VLOOKUP(Table2[[#This Row],[Tên hàng hóa]],Table1[[Tên hàng hóa]:[ĐVT]],3,0),"")</f>
        <v/>
      </c>
      <c r="G2983" s="192"/>
      <c r="H2983" s="192"/>
      <c r="I2983" s="193" t="str">
        <f>IF(Table2[[#This Row],[Số lượng]]&lt;&gt;0,Table2[[#This Row],[Số lượng]]*Table2[[#This Row],[Đơn giá mua]],"")</f>
        <v/>
      </c>
      <c r="J2983" s="193" t="str">
        <f ca="1">IF(AND(Table2[[#This Row],[Tên hàng hóa]]&lt;&gt;0,D2984=""),SUM(OFFSET(Table2[[#This Row],[Thành tiền]],0,0,-COUNTIF(Table2[Số HĐ],Table2[[#This Row],[Số HĐ]]))),"")</f>
        <v/>
      </c>
      <c r="K2983" s="192"/>
      <c r="L298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83" s="194"/>
    </row>
    <row r="2984" spans="1:13" ht="35.1" customHeight="1" x14ac:dyDescent="0.2">
      <c r="A2984" s="187"/>
      <c r="B2984" s="188"/>
      <c r="C2984" s="189" t="str">
        <f t="shared" si="71"/>
        <v/>
      </c>
      <c r="D2984" s="190"/>
      <c r="E2984" s="191" t="str">
        <f>IF(Table2[[#This Row],[Tên hàng hóa]]&lt;&gt;0,VLOOKUP(Table2[[#This Row],[Tên hàng hóa]],Table1[[Tên hàng hóa]:[Quy cách]],2,0),"")</f>
        <v/>
      </c>
      <c r="F2984" s="191" t="str">
        <f>IF(Table2[[#This Row],[Tên hàng hóa]]&lt;&gt;0,VLOOKUP(Table2[[#This Row],[Tên hàng hóa]],Table1[[Tên hàng hóa]:[ĐVT]],3,0),"")</f>
        <v/>
      </c>
      <c r="G2984" s="192"/>
      <c r="H2984" s="192"/>
      <c r="I2984" s="193" t="str">
        <f>IF(Table2[[#This Row],[Số lượng]]&lt;&gt;0,Table2[[#This Row],[Số lượng]]*Table2[[#This Row],[Đơn giá mua]],"")</f>
        <v/>
      </c>
      <c r="J2984" s="193" t="str">
        <f ca="1">IF(AND(Table2[[#This Row],[Tên hàng hóa]]&lt;&gt;0,D2985=""),SUM(OFFSET(Table2[[#This Row],[Thành tiền]],0,0,-COUNTIF(Table2[Số HĐ],Table2[[#This Row],[Số HĐ]]))),"")</f>
        <v/>
      </c>
      <c r="K2984" s="192"/>
      <c r="L298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84" s="194"/>
    </row>
    <row r="2985" spans="1:13" ht="35.1" customHeight="1" x14ac:dyDescent="0.2">
      <c r="A2985" s="187"/>
      <c r="B2985" s="188"/>
      <c r="C2985" s="189" t="str">
        <f t="shared" si="71"/>
        <v/>
      </c>
      <c r="D2985" s="190"/>
      <c r="E2985" s="191" t="str">
        <f>IF(Table2[[#This Row],[Tên hàng hóa]]&lt;&gt;0,VLOOKUP(Table2[[#This Row],[Tên hàng hóa]],Table1[[Tên hàng hóa]:[Quy cách]],2,0),"")</f>
        <v/>
      </c>
      <c r="F2985" s="191" t="str">
        <f>IF(Table2[[#This Row],[Tên hàng hóa]]&lt;&gt;0,VLOOKUP(Table2[[#This Row],[Tên hàng hóa]],Table1[[Tên hàng hóa]:[ĐVT]],3,0),"")</f>
        <v/>
      </c>
      <c r="G2985" s="192"/>
      <c r="H2985" s="192"/>
      <c r="I2985" s="193" t="str">
        <f>IF(Table2[[#This Row],[Số lượng]]&lt;&gt;0,Table2[[#This Row],[Số lượng]]*Table2[[#This Row],[Đơn giá mua]],"")</f>
        <v/>
      </c>
      <c r="J2985" s="193" t="str">
        <f ca="1">IF(AND(Table2[[#This Row],[Tên hàng hóa]]&lt;&gt;0,D2986=""),SUM(OFFSET(Table2[[#This Row],[Thành tiền]],0,0,-COUNTIF(Table2[Số HĐ],Table2[[#This Row],[Số HĐ]]))),"")</f>
        <v/>
      </c>
      <c r="K2985" s="192"/>
      <c r="L298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85" s="194"/>
    </row>
    <row r="2986" spans="1:13" ht="35.1" customHeight="1" x14ac:dyDescent="0.2">
      <c r="A2986" s="187"/>
      <c r="B2986" s="188"/>
      <c r="C2986" s="189" t="str">
        <f t="shared" si="71"/>
        <v/>
      </c>
      <c r="D2986" s="190"/>
      <c r="E2986" s="191" t="str">
        <f>IF(Table2[[#This Row],[Tên hàng hóa]]&lt;&gt;0,VLOOKUP(Table2[[#This Row],[Tên hàng hóa]],Table1[[Tên hàng hóa]:[Quy cách]],2,0),"")</f>
        <v/>
      </c>
      <c r="F2986" s="191" t="str">
        <f>IF(Table2[[#This Row],[Tên hàng hóa]]&lt;&gt;0,VLOOKUP(Table2[[#This Row],[Tên hàng hóa]],Table1[[Tên hàng hóa]:[ĐVT]],3,0),"")</f>
        <v/>
      </c>
      <c r="G2986" s="192"/>
      <c r="H2986" s="192"/>
      <c r="I2986" s="193" t="str">
        <f>IF(Table2[[#This Row],[Số lượng]]&lt;&gt;0,Table2[[#This Row],[Số lượng]]*Table2[[#This Row],[Đơn giá mua]],"")</f>
        <v/>
      </c>
      <c r="J2986" s="193" t="str">
        <f ca="1">IF(AND(Table2[[#This Row],[Tên hàng hóa]]&lt;&gt;0,D2987=""),SUM(OFFSET(Table2[[#This Row],[Thành tiền]],0,0,-COUNTIF(Table2[Số HĐ],Table2[[#This Row],[Số HĐ]]))),"")</f>
        <v/>
      </c>
      <c r="K2986" s="192"/>
      <c r="L298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86" s="194"/>
    </row>
    <row r="2987" spans="1:13" ht="35.1" customHeight="1" x14ac:dyDescent="0.2">
      <c r="A2987" s="187"/>
      <c r="B2987" s="188"/>
      <c r="C2987" s="189" t="str">
        <f t="shared" si="71"/>
        <v/>
      </c>
      <c r="D2987" s="190"/>
      <c r="E2987" s="191" t="str">
        <f>IF(Table2[[#This Row],[Tên hàng hóa]]&lt;&gt;0,VLOOKUP(Table2[[#This Row],[Tên hàng hóa]],Table1[[Tên hàng hóa]:[Quy cách]],2,0),"")</f>
        <v/>
      </c>
      <c r="F2987" s="191" t="str">
        <f>IF(Table2[[#This Row],[Tên hàng hóa]]&lt;&gt;0,VLOOKUP(Table2[[#This Row],[Tên hàng hóa]],Table1[[Tên hàng hóa]:[ĐVT]],3,0),"")</f>
        <v/>
      </c>
      <c r="G2987" s="192"/>
      <c r="H2987" s="192"/>
      <c r="I2987" s="193" t="str">
        <f>IF(Table2[[#This Row],[Số lượng]]&lt;&gt;0,Table2[[#This Row],[Số lượng]]*Table2[[#This Row],[Đơn giá mua]],"")</f>
        <v/>
      </c>
      <c r="J2987" s="193" t="str">
        <f ca="1">IF(AND(Table2[[#This Row],[Tên hàng hóa]]&lt;&gt;0,D2988=""),SUM(OFFSET(Table2[[#This Row],[Thành tiền]],0,0,-COUNTIF(Table2[Số HĐ],Table2[[#This Row],[Số HĐ]]))),"")</f>
        <v/>
      </c>
      <c r="K2987" s="192"/>
      <c r="L298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87" s="194"/>
    </row>
    <row r="2988" spans="1:13" ht="35.1" customHeight="1" x14ac:dyDescent="0.2">
      <c r="A2988" s="187"/>
      <c r="B2988" s="188"/>
      <c r="C2988" s="189" t="str">
        <f t="shared" si="71"/>
        <v/>
      </c>
      <c r="D2988" s="190"/>
      <c r="E2988" s="191" t="str">
        <f>IF(Table2[[#This Row],[Tên hàng hóa]]&lt;&gt;0,VLOOKUP(Table2[[#This Row],[Tên hàng hóa]],Table1[[Tên hàng hóa]:[Quy cách]],2,0),"")</f>
        <v/>
      </c>
      <c r="F2988" s="191" t="str">
        <f>IF(Table2[[#This Row],[Tên hàng hóa]]&lt;&gt;0,VLOOKUP(Table2[[#This Row],[Tên hàng hóa]],Table1[[Tên hàng hóa]:[ĐVT]],3,0),"")</f>
        <v/>
      </c>
      <c r="G2988" s="192"/>
      <c r="H2988" s="192"/>
      <c r="I2988" s="193" t="str">
        <f>IF(Table2[[#This Row],[Số lượng]]&lt;&gt;0,Table2[[#This Row],[Số lượng]]*Table2[[#This Row],[Đơn giá mua]],"")</f>
        <v/>
      </c>
      <c r="J2988" s="193" t="str">
        <f ca="1">IF(AND(Table2[[#This Row],[Tên hàng hóa]]&lt;&gt;0,D2989=""),SUM(OFFSET(Table2[[#This Row],[Thành tiền]],0,0,-COUNTIF(Table2[Số HĐ],Table2[[#This Row],[Số HĐ]]))),"")</f>
        <v/>
      </c>
      <c r="K2988" s="192"/>
      <c r="L298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88" s="194"/>
    </row>
    <row r="2989" spans="1:13" ht="35.1" customHeight="1" x14ac:dyDescent="0.2">
      <c r="A2989" s="187"/>
      <c r="B2989" s="188"/>
      <c r="C2989" s="189" t="str">
        <f t="shared" si="71"/>
        <v/>
      </c>
      <c r="D2989" s="190"/>
      <c r="E2989" s="191" t="str">
        <f>IF(Table2[[#This Row],[Tên hàng hóa]]&lt;&gt;0,VLOOKUP(Table2[[#This Row],[Tên hàng hóa]],Table1[[Tên hàng hóa]:[Quy cách]],2,0),"")</f>
        <v/>
      </c>
      <c r="F2989" s="191" t="str">
        <f>IF(Table2[[#This Row],[Tên hàng hóa]]&lt;&gt;0,VLOOKUP(Table2[[#This Row],[Tên hàng hóa]],Table1[[Tên hàng hóa]:[ĐVT]],3,0),"")</f>
        <v/>
      </c>
      <c r="G2989" s="192"/>
      <c r="H2989" s="192"/>
      <c r="I2989" s="193" t="str">
        <f>IF(Table2[[#This Row],[Số lượng]]&lt;&gt;0,Table2[[#This Row],[Số lượng]]*Table2[[#This Row],[Đơn giá mua]],"")</f>
        <v/>
      </c>
      <c r="J2989" s="193" t="str">
        <f ca="1">IF(AND(Table2[[#This Row],[Tên hàng hóa]]&lt;&gt;0,D2990=""),SUM(OFFSET(Table2[[#This Row],[Thành tiền]],0,0,-COUNTIF(Table2[Số HĐ],Table2[[#This Row],[Số HĐ]]))),"")</f>
        <v/>
      </c>
      <c r="K2989" s="192"/>
      <c r="L298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89" s="194"/>
    </row>
    <row r="2990" spans="1:13" ht="35.1" customHeight="1" x14ac:dyDescent="0.2">
      <c r="A2990" s="187"/>
      <c r="B2990" s="188"/>
      <c r="C2990" s="189" t="str">
        <f t="shared" si="71"/>
        <v/>
      </c>
      <c r="D2990" s="190"/>
      <c r="E2990" s="191" t="str">
        <f>IF(Table2[[#This Row],[Tên hàng hóa]]&lt;&gt;0,VLOOKUP(Table2[[#This Row],[Tên hàng hóa]],Table1[[Tên hàng hóa]:[Quy cách]],2,0),"")</f>
        <v/>
      </c>
      <c r="F2990" s="191" t="str">
        <f>IF(Table2[[#This Row],[Tên hàng hóa]]&lt;&gt;0,VLOOKUP(Table2[[#This Row],[Tên hàng hóa]],Table1[[Tên hàng hóa]:[ĐVT]],3,0),"")</f>
        <v/>
      </c>
      <c r="G2990" s="192"/>
      <c r="H2990" s="192"/>
      <c r="I2990" s="193" t="str">
        <f>IF(Table2[[#This Row],[Số lượng]]&lt;&gt;0,Table2[[#This Row],[Số lượng]]*Table2[[#This Row],[Đơn giá mua]],"")</f>
        <v/>
      </c>
      <c r="J2990" s="193" t="str">
        <f ca="1">IF(AND(Table2[[#This Row],[Tên hàng hóa]]&lt;&gt;0,D2991=""),SUM(OFFSET(Table2[[#This Row],[Thành tiền]],0,0,-COUNTIF(Table2[Số HĐ],Table2[[#This Row],[Số HĐ]]))),"")</f>
        <v/>
      </c>
      <c r="K2990" s="192"/>
      <c r="L299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90" s="194"/>
    </row>
    <row r="2991" spans="1:13" ht="35.1" customHeight="1" x14ac:dyDescent="0.2">
      <c r="A2991" s="187"/>
      <c r="B2991" s="188"/>
      <c r="C2991" s="189" t="str">
        <f t="shared" si="71"/>
        <v/>
      </c>
      <c r="D2991" s="190"/>
      <c r="E2991" s="191" t="str">
        <f>IF(Table2[[#This Row],[Tên hàng hóa]]&lt;&gt;0,VLOOKUP(Table2[[#This Row],[Tên hàng hóa]],Table1[[Tên hàng hóa]:[Quy cách]],2,0),"")</f>
        <v/>
      </c>
      <c r="F2991" s="191" t="str">
        <f>IF(Table2[[#This Row],[Tên hàng hóa]]&lt;&gt;0,VLOOKUP(Table2[[#This Row],[Tên hàng hóa]],Table1[[Tên hàng hóa]:[ĐVT]],3,0),"")</f>
        <v/>
      </c>
      <c r="G2991" s="192"/>
      <c r="H2991" s="192"/>
      <c r="I2991" s="193" t="str">
        <f>IF(Table2[[#This Row],[Số lượng]]&lt;&gt;0,Table2[[#This Row],[Số lượng]]*Table2[[#This Row],[Đơn giá mua]],"")</f>
        <v/>
      </c>
      <c r="J2991" s="193" t="str">
        <f ca="1">IF(AND(Table2[[#This Row],[Tên hàng hóa]]&lt;&gt;0,D2992=""),SUM(OFFSET(Table2[[#This Row],[Thành tiền]],0,0,-COUNTIF(Table2[Số HĐ],Table2[[#This Row],[Số HĐ]]))),"")</f>
        <v/>
      </c>
      <c r="K2991" s="192"/>
      <c r="L299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91" s="194"/>
    </row>
    <row r="2992" spans="1:13" ht="35.1" customHeight="1" x14ac:dyDescent="0.2">
      <c r="A2992" s="187"/>
      <c r="B2992" s="188"/>
      <c r="C2992" s="189" t="str">
        <f t="shared" si="71"/>
        <v/>
      </c>
      <c r="D2992" s="190"/>
      <c r="E2992" s="191" t="str">
        <f>IF(Table2[[#This Row],[Tên hàng hóa]]&lt;&gt;0,VLOOKUP(Table2[[#This Row],[Tên hàng hóa]],Table1[[Tên hàng hóa]:[Quy cách]],2,0),"")</f>
        <v/>
      </c>
      <c r="F2992" s="191" t="str">
        <f>IF(Table2[[#This Row],[Tên hàng hóa]]&lt;&gt;0,VLOOKUP(Table2[[#This Row],[Tên hàng hóa]],Table1[[Tên hàng hóa]:[ĐVT]],3,0),"")</f>
        <v/>
      </c>
      <c r="G2992" s="192"/>
      <c r="H2992" s="192"/>
      <c r="I2992" s="193" t="str">
        <f>IF(Table2[[#This Row],[Số lượng]]&lt;&gt;0,Table2[[#This Row],[Số lượng]]*Table2[[#This Row],[Đơn giá mua]],"")</f>
        <v/>
      </c>
      <c r="J2992" s="193" t="str">
        <f ca="1">IF(AND(Table2[[#This Row],[Tên hàng hóa]]&lt;&gt;0,D2993=""),SUM(OFFSET(Table2[[#This Row],[Thành tiền]],0,0,-COUNTIF(Table2[Số HĐ],Table2[[#This Row],[Số HĐ]]))),"")</f>
        <v/>
      </c>
      <c r="K2992" s="192"/>
      <c r="L299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92" s="194"/>
    </row>
    <row r="2993" spans="1:13" ht="35.1" customHeight="1" x14ac:dyDescent="0.2">
      <c r="A2993" s="187"/>
      <c r="B2993" s="188"/>
      <c r="C2993" s="189" t="str">
        <f t="shared" si="71"/>
        <v/>
      </c>
      <c r="D2993" s="190"/>
      <c r="E2993" s="191" t="str">
        <f>IF(Table2[[#This Row],[Tên hàng hóa]]&lt;&gt;0,VLOOKUP(Table2[[#This Row],[Tên hàng hóa]],Table1[[Tên hàng hóa]:[Quy cách]],2,0),"")</f>
        <v/>
      </c>
      <c r="F2993" s="191" t="str">
        <f>IF(Table2[[#This Row],[Tên hàng hóa]]&lt;&gt;0,VLOOKUP(Table2[[#This Row],[Tên hàng hóa]],Table1[[Tên hàng hóa]:[ĐVT]],3,0),"")</f>
        <v/>
      </c>
      <c r="G2993" s="192"/>
      <c r="H2993" s="192"/>
      <c r="I2993" s="193" t="str">
        <f>IF(Table2[[#This Row],[Số lượng]]&lt;&gt;0,Table2[[#This Row],[Số lượng]]*Table2[[#This Row],[Đơn giá mua]],"")</f>
        <v/>
      </c>
      <c r="J2993" s="193" t="str">
        <f ca="1">IF(AND(Table2[[#This Row],[Tên hàng hóa]]&lt;&gt;0,D2994=""),SUM(OFFSET(Table2[[#This Row],[Thành tiền]],0,0,-COUNTIF(Table2[Số HĐ],Table2[[#This Row],[Số HĐ]]))),"")</f>
        <v/>
      </c>
      <c r="K2993" s="192"/>
      <c r="L299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93" s="194"/>
    </row>
    <row r="2994" spans="1:13" ht="35.1" customHeight="1" x14ac:dyDescent="0.2">
      <c r="A2994" s="187"/>
      <c r="B2994" s="188"/>
      <c r="C2994" s="189" t="str">
        <f t="shared" si="71"/>
        <v/>
      </c>
      <c r="D2994" s="190"/>
      <c r="E2994" s="191" t="str">
        <f>IF(Table2[[#This Row],[Tên hàng hóa]]&lt;&gt;0,VLOOKUP(Table2[[#This Row],[Tên hàng hóa]],Table1[[Tên hàng hóa]:[Quy cách]],2,0),"")</f>
        <v/>
      </c>
      <c r="F2994" s="191" t="str">
        <f>IF(Table2[[#This Row],[Tên hàng hóa]]&lt;&gt;0,VLOOKUP(Table2[[#This Row],[Tên hàng hóa]],Table1[[Tên hàng hóa]:[ĐVT]],3,0),"")</f>
        <v/>
      </c>
      <c r="G2994" s="192"/>
      <c r="H2994" s="192"/>
      <c r="I2994" s="193" t="str">
        <f>IF(Table2[[#This Row],[Số lượng]]&lt;&gt;0,Table2[[#This Row],[Số lượng]]*Table2[[#This Row],[Đơn giá mua]],"")</f>
        <v/>
      </c>
      <c r="J2994" s="193" t="str">
        <f ca="1">IF(AND(Table2[[#This Row],[Tên hàng hóa]]&lt;&gt;0,D2995=""),SUM(OFFSET(Table2[[#This Row],[Thành tiền]],0,0,-COUNTIF(Table2[Số HĐ],Table2[[#This Row],[Số HĐ]]))),"")</f>
        <v/>
      </c>
      <c r="K2994" s="192"/>
      <c r="L299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94" s="194"/>
    </row>
    <row r="2995" spans="1:13" ht="35.1" customHeight="1" x14ac:dyDescent="0.2">
      <c r="A2995" s="187"/>
      <c r="B2995" s="188"/>
      <c r="C2995" s="189" t="str">
        <f t="shared" si="71"/>
        <v/>
      </c>
      <c r="D2995" s="190"/>
      <c r="E2995" s="191" t="str">
        <f>IF(Table2[[#This Row],[Tên hàng hóa]]&lt;&gt;0,VLOOKUP(Table2[[#This Row],[Tên hàng hóa]],Table1[[Tên hàng hóa]:[Quy cách]],2,0),"")</f>
        <v/>
      </c>
      <c r="F2995" s="191" t="str">
        <f>IF(Table2[[#This Row],[Tên hàng hóa]]&lt;&gt;0,VLOOKUP(Table2[[#This Row],[Tên hàng hóa]],Table1[[Tên hàng hóa]:[ĐVT]],3,0),"")</f>
        <v/>
      </c>
      <c r="G2995" s="192"/>
      <c r="H2995" s="192"/>
      <c r="I2995" s="193" t="str">
        <f>IF(Table2[[#This Row],[Số lượng]]&lt;&gt;0,Table2[[#This Row],[Số lượng]]*Table2[[#This Row],[Đơn giá mua]],"")</f>
        <v/>
      </c>
      <c r="J2995" s="193" t="str">
        <f ca="1">IF(AND(Table2[[#This Row],[Tên hàng hóa]]&lt;&gt;0,D2996=""),SUM(OFFSET(Table2[[#This Row],[Thành tiền]],0,0,-COUNTIF(Table2[Số HĐ],Table2[[#This Row],[Số HĐ]]))),"")</f>
        <v/>
      </c>
      <c r="K2995" s="192"/>
      <c r="L299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95" s="194"/>
    </row>
    <row r="2996" spans="1:13" ht="35.1" customHeight="1" x14ac:dyDescent="0.2">
      <c r="A2996" s="187"/>
      <c r="B2996" s="188"/>
      <c r="C2996" s="189" t="str">
        <f t="shared" si="71"/>
        <v/>
      </c>
      <c r="D2996" s="190"/>
      <c r="E2996" s="191" t="str">
        <f>IF(Table2[[#This Row],[Tên hàng hóa]]&lt;&gt;0,VLOOKUP(Table2[[#This Row],[Tên hàng hóa]],Table1[[Tên hàng hóa]:[Quy cách]],2,0),"")</f>
        <v/>
      </c>
      <c r="F2996" s="191" t="str">
        <f>IF(Table2[[#This Row],[Tên hàng hóa]]&lt;&gt;0,VLOOKUP(Table2[[#This Row],[Tên hàng hóa]],Table1[[Tên hàng hóa]:[ĐVT]],3,0),"")</f>
        <v/>
      </c>
      <c r="G2996" s="192"/>
      <c r="H2996" s="192"/>
      <c r="I2996" s="193" t="str">
        <f>IF(Table2[[#This Row],[Số lượng]]&lt;&gt;0,Table2[[#This Row],[Số lượng]]*Table2[[#This Row],[Đơn giá mua]],"")</f>
        <v/>
      </c>
      <c r="J2996" s="193" t="str">
        <f ca="1">IF(AND(Table2[[#This Row],[Tên hàng hóa]]&lt;&gt;0,D2997=""),SUM(OFFSET(Table2[[#This Row],[Thành tiền]],0,0,-COUNTIF(Table2[Số HĐ],Table2[[#This Row],[Số HĐ]]))),"")</f>
        <v/>
      </c>
      <c r="K2996" s="192"/>
      <c r="L299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96" s="194"/>
    </row>
    <row r="2997" spans="1:13" ht="35.1" customHeight="1" x14ac:dyDescent="0.2">
      <c r="A2997" s="187"/>
      <c r="B2997" s="188"/>
      <c r="C2997" s="189" t="str">
        <f t="shared" si="71"/>
        <v/>
      </c>
      <c r="D2997" s="190"/>
      <c r="E2997" s="191" t="str">
        <f>IF(Table2[[#This Row],[Tên hàng hóa]]&lt;&gt;0,VLOOKUP(Table2[[#This Row],[Tên hàng hóa]],Table1[[Tên hàng hóa]:[Quy cách]],2,0),"")</f>
        <v/>
      </c>
      <c r="F2997" s="191" t="str">
        <f>IF(Table2[[#This Row],[Tên hàng hóa]]&lt;&gt;0,VLOOKUP(Table2[[#This Row],[Tên hàng hóa]],Table1[[Tên hàng hóa]:[ĐVT]],3,0),"")</f>
        <v/>
      </c>
      <c r="G2997" s="192"/>
      <c r="H2997" s="192"/>
      <c r="I2997" s="193" t="str">
        <f>IF(Table2[[#This Row],[Số lượng]]&lt;&gt;0,Table2[[#This Row],[Số lượng]]*Table2[[#This Row],[Đơn giá mua]],"")</f>
        <v/>
      </c>
      <c r="J2997" s="193" t="str">
        <f ca="1">IF(AND(Table2[[#This Row],[Tên hàng hóa]]&lt;&gt;0,D2998=""),SUM(OFFSET(Table2[[#This Row],[Thành tiền]],0,0,-COUNTIF(Table2[Số HĐ],Table2[[#This Row],[Số HĐ]]))),"")</f>
        <v/>
      </c>
      <c r="K2997" s="192"/>
      <c r="L299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97" s="194"/>
    </row>
    <row r="2998" spans="1:13" ht="35.1" customHeight="1" x14ac:dyDescent="0.2">
      <c r="A2998" s="187"/>
      <c r="B2998" s="188"/>
      <c r="C2998" s="189" t="str">
        <f t="shared" si="71"/>
        <v/>
      </c>
      <c r="D2998" s="190"/>
      <c r="E2998" s="191" t="str">
        <f>IF(Table2[[#This Row],[Tên hàng hóa]]&lt;&gt;0,VLOOKUP(Table2[[#This Row],[Tên hàng hóa]],Table1[[Tên hàng hóa]:[Quy cách]],2,0),"")</f>
        <v/>
      </c>
      <c r="F2998" s="191" t="str">
        <f>IF(Table2[[#This Row],[Tên hàng hóa]]&lt;&gt;0,VLOOKUP(Table2[[#This Row],[Tên hàng hóa]],Table1[[Tên hàng hóa]:[ĐVT]],3,0),"")</f>
        <v/>
      </c>
      <c r="G2998" s="192"/>
      <c r="H2998" s="192"/>
      <c r="I2998" s="193" t="str">
        <f>IF(Table2[[#This Row],[Số lượng]]&lt;&gt;0,Table2[[#This Row],[Số lượng]]*Table2[[#This Row],[Đơn giá mua]],"")</f>
        <v/>
      </c>
      <c r="J2998" s="193" t="str">
        <f ca="1">IF(AND(Table2[[#This Row],[Tên hàng hóa]]&lt;&gt;0,D2999=""),SUM(OFFSET(Table2[[#This Row],[Thành tiền]],0,0,-COUNTIF(Table2[Số HĐ],Table2[[#This Row],[Số HĐ]]))),"")</f>
        <v/>
      </c>
      <c r="K2998" s="192"/>
      <c r="L299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98" s="194"/>
    </row>
    <row r="2999" spans="1:13" ht="35.1" customHeight="1" x14ac:dyDescent="0.2">
      <c r="A2999" s="187"/>
      <c r="B2999" s="188"/>
      <c r="C2999" s="189" t="str">
        <f t="shared" si="71"/>
        <v/>
      </c>
      <c r="D2999" s="190"/>
      <c r="E2999" s="191" t="str">
        <f>IF(Table2[[#This Row],[Tên hàng hóa]]&lt;&gt;0,VLOOKUP(Table2[[#This Row],[Tên hàng hóa]],Table1[[Tên hàng hóa]:[Quy cách]],2,0),"")</f>
        <v/>
      </c>
      <c r="F2999" s="191" t="str">
        <f>IF(Table2[[#This Row],[Tên hàng hóa]]&lt;&gt;0,VLOOKUP(Table2[[#This Row],[Tên hàng hóa]],Table1[[Tên hàng hóa]:[ĐVT]],3,0),"")</f>
        <v/>
      </c>
      <c r="G2999" s="192"/>
      <c r="H2999" s="192"/>
      <c r="I2999" s="193" t="str">
        <f>IF(Table2[[#This Row],[Số lượng]]&lt;&gt;0,Table2[[#This Row],[Số lượng]]*Table2[[#This Row],[Đơn giá mua]],"")</f>
        <v/>
      </c>
      <c r="J2999" s="193" t="str">
        <f ca="1">IF(AND(Table2[[#This Row],[Tên hàng hóa]]&lt;&gt;0,D3000=""),SUM(OFFSET(Table2[[#This Row],[Thành tiền]],0,0,-COUNTIF(Table2[Số HĐ],Table2[[#This Row],[Số HĐ]]))),"")</f>
        <v/>
      </c>
      <c r="K2999" s="192"/>
      <c r="L299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2999" s="194"/>
    </row>
    <row r="3000" spans="1:13" ht="35.1" customHeight="1" x14ac:dyDescent="0.2">
      <c r="A3000" s="187"/>
      <c r="B3000" s="188"/>
      <c r="C3000" s="189" t="str">
        <f t="shared" si="71"/>
        <v/>
      </c>
      <c r="D3000" s="190"/>
      <c r="E3000" s="191" t="str">
        <f>IF(Table2[[#This Row],[Tên hàng hóa]]&lt;&gt;0,VLOOKUP(Table2[[#This Row],[Tên hàng hóa]],Table1[[Tên hàng hóa]:[Quy cách]],2,0),"")</f>
        <v/>
      </c>
      <c r="F3000" s="191" t="str">
        <f>IF(Table2[[#This Row],[Tên hàng hóa]]&lt;&gt;0,VLOOKUP(Table2[[#This Row],[Tên hàng hóa]],Table1[[Tên hàng hóa]:[ĐVT]],3,0),"")</f>
        <v/>
      </c>
      <c r="G3000" s="192"/>
      <c r="H3000" s="192"/>
      <c r="I3000" s="193" t="str">
        <f>IF(Table2[[#This Row],[Số lượng]]&lt;&gt;0,Table2[[#This Row],[Số lượng]]*Table2[[#This Row],[Đơn giá mua]],"")</f>
        <v/>
      </c>
      <c r="J3000" s="193" t="str">
        <f ca="1">IF(AND(Table2[[#This Row],[Tên hàng hóa]]&lt;&gt;0,D3001=""),SUM(OFFSET(Table2[[#This Row],[Thành tiền]],0,0,-COUNTIF(Table2[Số HĐ],Table2[[#This Row],[Số HĐ]]))),"")</f>
        <v/>
      </c>
      <c r="K3000" s="192"/>
      <c r="L300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00" s="194"/>
    </row>
    <row r="3001" spans="1:13" ht="35.1" customHeight="1" x14ac:dyDescent="0.2">
      <c r="A3001" s="187"/>
      <c r="B3001" s="188"/>
      <c r="C3001" s="189" t="str">
        <f t="shared" si="71"/>
        <v/>
      </c>
      <c r="D3001" s="190"/>
      <c r="E3001" s="191" t="str">
        <f>IF(Table2[[#This Row],[Tên hàng hóa]]&lt;&gt;0,VLOOKUP(Table2[[#This Row],[Tên hàng hóa]],Table1[[Tên hàng hóa]:[Quy cách]],2,0),"")</f>
        <v/>
      </c>
      <c r="F3001" s="191" t="str">
        <f>IF(Table2[[#This Row],[Tên hàng hóa]]&lt;&gt;0,VLOOKUP(Table2[[#This Row],[Tên hàng hóa]],Table1[[Tên hàng hóa]:[ĐVT]],3,0),"")</f>
        <v/>
      </c>
      <c r="G3001" s="192"/>
      <c r="H3001" s="192"/>
      <c r="I3001" s="193" t="str">
        <f>IF(Table2[[#This Row],[Số lượng]]&lt;&gt;0,Table2[[#This Row],[Số lượng]]*Table2[[#This Row],[Đơn giá mua]],"")</f>
        <v/>
      </c>
      <c r="J3001" s="193" t="str">
        <f ca="1">IF(AND(Table2[[#This Row],[Tên hàng hóa]]&lt;&gt;0,D3002=""),SUM(OFFSET(Table2[[#This Row],[Thành tiền]],0,0,-COUNTIF(Table2[Số HĐ],Table2[[#This Row],[Số HĐ]]))),"")</f>
        <v/>
      </c>
      <c r="K3001" s="192"/>
      <c r="L300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01" s="194"/>
    </row>
    <row r="3002" spans="1:13" ht="35.1" customHeight="1" x14ac:dyDescent="0.2">
      <c r="A3002" s="187"/>
      <c r="B3002" s="188"/>
      <c r="C3002" s="189" t="str">
        <f>IF(AND(D3002&lt;&gt;0,D3003=""),C1831,"")</f>
        <v/>
      </c>
      <c r="D3002" s="190"/>
      <c r="E3002" s="191" t="str">
        <f>IF(Table2[[#This Row],[Tên hàng hóa]]&lt;&gt;0,VLOOKUP(Table2[[#This Row],[Tên hàng hóa]],Table1[[Tên hàng hóa]:[Quy cách]],2,0),"")</f>
        <v/>
      </c>
      <c r="F3002" s="191" t="str">
        <f>IF(Table2[[#This Row],[Tên hàng hóa]]&lt;&gt;0,VLOOKUP(Table2[[#This Row],[Tên hàng hóa]],Table1[[Tên hàng hóa]:[ĐVT]],3,0),"")</f>
        <v/>
      </c>
      <c r="G3002" s="192"/>
      <c r="H3002" s="192"/>
      <c r="I3002" s="193" t="str">
        <f>IF(Table2[[#This Row],[Số lượng]]&lt;&gt;0,Table2[[#This Row],[Số lượng]]*Table2[[#This Row],[Đơn giá mua]],"")</f>
        <v/>
      </c>
      <c r="J3002" s="193" t="str">
        <f ca="1">IF(AND(Table2[[#This Row],[Tên hàng hóa]]&lt;&gt;0,D3003=""),SUM(OFFSET(Table2[[#This Row],[Thành tiền]],0,0,-COUNTIF(Table2[Số HĐ],Table2[[#This Row],[Số HĐ]]))),"")</f>
        <v/>
      </c>
      <c r="K3002" s="192"/>
      <c r="L300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02" s="194"/>
    </row>
    <row r="3003" spans="1:13" ht="35.1" customHeight="1" x14ac:dyDescent="0.2">
      <c r="A3003" s="187"/>
      <c r="B3003" s="188"/>
      <c r="C3003" s="189" t="str">
        <f t="shared" ref="C3003:C3015" si="72">IF(AND(D3003&lt;&gt;0,D3004=""),C3002,"")</f>
        <v/>
      </c>
      <c r="D3003" s="190"/>
      <c r="E3003" s="191" t="str">
        <f>IF(Table2[[#This Row],[Tên hàng hóa]]&lt;&gt;0,VLOOKUP(Table2[[#This Row],[Tên hàng hóa]],Table1[[Tên hàng hóa]:[Quy cách]],2,0),"")</f>
        <v/>
      </c>
      <c r="F3003" s="191" t="str">
        <f>IF(Table2[[#This Row],[Tên hàng hóa]]&lt;&gt;0,VLOOKUP(Table2[[#This Row],[Tên hàng hóa]],Table1[[Tên hàng hóa]:[ĐVT]],3,0),"")</f>
        <v/>
      </c>
      <c r="G3003" s="192"/>
      <c r="H3003" s="192"/>
      <c r="I3003" s="193" t="str">
        <f>IF(Table2[[#This Row],[Số lượng]]&lt;&gt;0,Table2[[#This Row],[Số lượng]]*Table2[[#This Row],[Đơn giá mua]],"")</f>
        <v/>
      </c>
      <c r="J3003" s="193" t="str">
        <f ca="1">IF(AND(Table2[[#This Row],[Tên hàng hóa]]&lt;&gt;0,D3004=""),SUM(OFFSET(Table2[[#This Row],[Thành tiền]],0,0,-COUNTIF(Table2[Số HĐ],Table2[[#This Row],[Số HĐ]]))),"")</f>
        <v/>
      </c>
      <c r="K3003" s="192"/>
      <c r="L300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03" s="194"/>
    </row>
    <row r="3004" spans="1:13" ht="35.1" customHeight="1" x14ac:dyDescent="0.2">
      <c r="A3004" s="187"/>
      <c r="B3004" s="188"/>
      <c r="C3004" s="189" t="str">
        <f t="shared" si="72"/>
        <v/>
      </c>
      <c r="D3004" s="190"/>
      <c r="E3004" s="191" t="str">
        <f>IF(Table2[[#This Row],[Tên hàng hóa]]&lt;&gt;0,VLOOKUP(Table2[[#This Row],[Tên hàng hóa]],Table1[[Tên hàng hóa]:[Quy cách]],2,0),"")</f>
        <v/>
      </c>
      <c r="F3004" s="191" t="str">
        <f>IF(Table2[[#This Row],[Tên hàng hóa]]&lt;&gt;0,VLOOKUP(Table2[[#This Row],[Tên hàng hóa]],Table1[[Tên hàng hóa]:[ĐVT]],3,0),"")</f>
        <v/>
      </c>
      <c r="G3004" s="192"/>
      <c r="H3004" s="192"/>
      <c r="I3004" s="193" t="str">
        <f>IF(Table2[[#This Row],[Số lượng]]&lt;&gt;0,Table2[[#This Row],[Số lượng]]*Table2[[#This Row],[Đơn giá mua]],"")</f>
        <v/>
      </c>
      <c r="J3004" s="193" t="str">
        <f ca="1">IF(AND(Table2[[#This Row],[Tên hàng hóa]]&lt;&gt;0,D3005=""),SUM(OFFSET(Table2[[#This Row],[Thành tiền]],0,0,-COUNTIF(Table2[Số HĐ],Table2[[#This Row],[Số HĐ]]))),"")</f>
        <v/>
      </c>
      <c r="K3004" s="192"/>
      <c r="L300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04" s="194"/>
    </row>
    <row r="3005" spans="1:13" ht="35.1" customHeight="1" x14ac:dyDescent="0.2">
      <c r="A3005" s="187"/>
      <c r="B3005" s="188"/>
      <c r="C3005" s="189" t="str">
        <f t="shared" si="72"/>
        <v/>
      </c>
      <c r="D3005" s="190"/>
      <c r="E3005" s="191" t="str">
        <f>IF(Table2[[#This Row],[Tên hàng hóa]]&lt;&gt;0,VLOOKUP(Table2[[#This Row],[Tên hàng hóa]],Table1[[Tên hàng hóa]:[Quy cách]],2,0),"")</f>
        <v/>
      </c>
      <c r="F3005" s="191" t="str">
        <f>IF(Table2[[#This Row],[Tên hàng hóa]]&lt;&gt;0,VLOOKUP(Table2[[#This Row],[Tên hàng hóa]],Table1[[Tên hàng hóa]:[ĐVT]],3,0),"")</f>
        <v/>
      </c>
      <c r="G3005" s="192"/>
      <c r="H3005" s="192"/>
      <c r="I3005" s="193" t="str">
        <f>IF(Table2[[#This Row],[Số lượng]]&lt;&gt;0,Table2[[#This Row],[Số lượng]]*Table2[[#This Row],[Đơn giá mua]],"")</f>
        <v/>
      </c>
      <c r="J3005" s="193" t="str">
        <f ca="1">IF(AND(Table2[[#This Row],[Tên hàng hóa]]&lt;&gt;0,D3006=""),SUM(OFFSET(Table2[[#This Row],[Thành tiền]],0,0,-COUNTIF(Table2[Số HĐ],Table2[[#This Row],[Số HĐ]]))),"")</f>
        <v/>
      </c>
      <c r="K3005" s="192"/>
      <c r="L300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05" s="194"/>
    </row>
    <row r="3006" spans="1:13" ht="35.1" customHeight="1" x14ac:dyDescent="0.2">
      <c r="A3006" s="187"/>
      <c r="B3006" s="188"/>
      <c r="C3006" s="189" t="str">
        <f t="shared" si="72"/>
        <v/>
      </c>
      <c r="D3006" s="190"/>
      <c r="E3006" s="191" t="str">
        <f>IF(Table2[[#This Row],[Tên hàng hóa]]&lt;&gt;0,VLOOKUP(Table2[[#This Row],[Tên hàng hóa]],Table1[[Tên hàng hóa]:[Quy cách]],2,0),"")</f>
        <v/>
      </c>
      <c r="F3006" s="191" t="str">
        <f>IF(Table2[[#This Row],[Tên hàng hóa]]&lt;&gt;0,VLOOKUP(Table2[[#This Row],[Tên hàng hóa]],Table1[[Tên hàng hóa]:[ĐVT]],3,0),"")</f>
        <v/>
      </c>
      <c r="G3006" s="192"/>
      <c r="H3006" s="192"/>
      <c r="I3006" s="193" t="str">
        <f>IF(Table2[[#This Row],[Số lượng]]&lt;&gt;0,Table2[[#This Row],[Số lượng]]*Table2[[#This Row],[Đơn giá mua]],"")</f>
        <v/>
      </c>
      <c r="J3006" s="193" t="str">
        <f ca="1">IF(AND(Table2[[#This Row],[Tên hàng hóa]]&lt;&gt;0,D3007=""),SUM(OFFSET(Table2[[#This Row],[Thành tiền]],0,0,-COUNTIF(Table2[Số HĐ],Table2[[#This Row],[Số HĐ]]))),"")</f>
        <v/>
      </c>
      <c r="K3006" s="192"/>
      <c r="L3006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06" s="194"/>
    </row>
    <row r="3007" spans="1:13" ht="35.1" customHeight="1" x14ac:dyDescent="0.2">
      <c r="A3007" s="187"/>
      <c r="B3007" s="188"/>
      <c r="C3007" s="189" t="str">
        <f t="shared" si="72"/>
        <v/>
      </c>
      <c r="D3007" s="190"/>
      <c r="E3007" s="191" t="str">
        <f>IF(Table2[[#This Row],[Tên hàng hóa]]&lt;&gt;0,VLOOKUP(Table2[[#This Row],[Tên hàng hóa]],Table1[[Tên hàng hóa]:[Quy cách]],2,0),"")</f>
        <v/>
      </c>
      <c r="F3007" s="191" t="str">
        <f>IF(Table2[[#This Row],[Tên hàng hóa]]&lt;&gt;0,VLOOKUP(Table2[[#This Row],[Tên hàng hóa]],Table1[[Tên hàng hóa]:[ĐVT]],3,0),"")</f>
        <v/>
      </c>
      <c r="G3007" s="192"/>
      <c r="H3007" s="192"/>
      <c r="I3007" s="193" t="str">
        <f>IF(Table2[[#This Row],[Số lượng]]&lt;&gt;0,Table2[[#This Row],[Số lượng]]*Table2[[#This Row],[Đơn giá mua]],"")</f>
        <v/>
      </c>
      <c r="J3007" s="193" t="str">
        <f ca="1">IF(AND(Table2[[#This Row],[Tên hàng hóa]]&lt;&gt;0,D3008=""),SUM(OFFSET(Table2[[#This Row],[Thành tiền]],0,0,-COUNTIF(Table2[Số HĐ],Table2[[#This Row],[Số HĐ]]))),"")</f>
        <v/>
      </c>
      <c r="K3007" s="192"/>
      <c r="L3007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07" s="194"/>
    </row>
    <row r="3008" spans="1:13" ht="35.1" customHeight="1" x14ac:dyDescent="0.2">
      <c r="A3008" s="187"/>
      <c r="B3008" s="188"/>
      <c r="C3008" s="189" t="str">
        <f t="shared" si="72"/>
        <v/>
      </c>
      <c r="D3008" s="190"/>
      <c r="E3008" s="191" t="str">
        <f>IF(Table2[[#This Row],[Tên hàng hóa]]&lt;&gt;0,VLOOKUP(Table2[[#This Row],[Tên hàng hóa]],Table1[[Tên hàng hóa]:[Quy cách]],2,0),"")</f>
        <v/>
      </c>
      <c r="F3008" s="191" t="str">
        <f>IF(Table2[[#This Row],[Tên hàng hóa]]&lt;&gt;0,VLOOKUP(Table2[[#This Row],[Tên hàng hóa]],Table1[[Tên hàng hóa]:[ĐVT]],3,0),"")</f>
        <v/>
      </c>
      <c r="G3008" s="192"/>
      <c r="H3008" s="192"/>
      <c r="I3008" s="193" t="str">
        <f>IF(Table2[[#This Row],[Số lượng]]&lt;&gt;0,Table2[[#This Row],[Số lượng]]*Table2[[#This Row],[Đơn giá mua]],"")</f>
        <v/>
      </c>
      <c r="J3008" s="193" t="str">
        <f ca="1">IF(AND(Table2[[#This Row],[Tên hàng hóa]]&lt;&gt;0,D3009=""),SUM(OFFSET(Table2[[#This Row],[Thành tiền]],0,0,-COUNTIF(Table2[Số HĐ],Table2[[#This Row],[Số HĐ]]))),"")</f>
        <v/>
      </c>
      <c r="K3008" s="192"/>
      <c r="L3008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08" s="194"/>
    </row>
    <row r="3009" spans="1:13" ht="35.1" customHeight="1" x14ac:dyDescent="0.2">
      <c r="A3009" s="187"/>
      <c r="B3009" s="188"/>
      <c r="C3009" s="189" t="str">
        <f t="shared" si="72"/>
        <v/>
      </c>
      <c r="D3009" s="190"/>
      <c r="E3009" s="191" t="str">
        <f>IF(Table2[[#This Row],[Tên hàng hóa]]&lt;&gt;0,VLOOKUP(Table2[[#This Row],[Tên hàng hóa]],Table1[[Tên hàng hóa]:[Quy cách]],2,0),"")</f>
        <v/>
      </c>
      <c r="F3009" s="191" t="str">
        <f>IF(Table2[[#This Row],[Tên hàng hóa]]&lt;&gt;0,VLOOKUP(Table2[[#This Row],[Tên hàng hóa]],Table1[[Tên hàng hóa]:[ĐVT]],3,0),"")</f>
        <v/>
      </c>
      <c r="G3009" s="192"/>
      <c r="H3009" s="192"/>
      <c r="I3009" s="193" t="str">
        <f>IF(Table2[[#This Row],[Số lượng]]&lt;&gt;0,Table2[[#This Row],[Số lượng]]*Table2[[#This Row],[Đơn giá mua]],"")</f>
        <v/>
      </c>
      <c r="J3009" s="193" t="str">
        <f ca="1">IF(AND(Table2[[#This Row],[Tên hàng hóa]]&lt;&gt;0,D3010=""),SUM(OFFSET(Table2[[#This Row],[Thành tiền]],0,0,-COUNTIF(Table2[Số HĐ],Table2[[#This Row],[Số HĐ]]))),"")</f>
        <v/>
      </c>
      <c r="K3009" s="192"/>
      <c r="L3009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09" s="194"/>
    </row>
    <row r="3010" spans="1:13" ht="35.1" customHeight="1" x14ac:dyDescent="0.2">
      <c r="A3010" s="187"/>
      <c r="B3010" s="188"/>
      <c r="C3010" s="189" t="str">
        <f t="shared" si="72"/>
        <v/>
      </c>
      <c r="D3010" s="190"/>
      <c r="E3010" s="191" t="str">
        <f>IF(Table2[[#This Row],[Tên hàng hóa]]&lt;&gt;0,VLOOKUP(Table2[[#This Row],[Tên hàng hóa]],Table1[[Tên hàng hóa]:[Quy cách]],2,0),"")</f>
        <v/>
      </c>
      <c r="F3010" s="191" t="str">
        <f>IF(Table2[[#This Row],[Tên hàng hóa]]&lt;&gt;0,VLOOKUP(Table2[[#This Row],[Tên hàng hóa]],Table1[[Tên hàng hóa]:[ĐVT]],3,0),"")</f>
        <v/>
      </c>
      <c r="G3010" s="192"/>
      <c r="H3010" s="192"/>
      <c r="I3010" s="193" t="str">
        <f>IF(Table2[[#This Row],[Số lượng]]&lt;&gt;0,Table2[[#This Row],[Số lượng]]*Table2[[#This Row],[Đơn giá mua]],"")</f>
        <v/>
      </c>
      <c r="J3010" s="193" t="str">
        <f ca="1">IF(AND(Table2[[#This Row],[Tên hàng hóa]]&lt;&gt;0,D3011=""),SUM(OFFSET(Table2[[#This Row],[Thành tiền]],0,0,-COUNTIF(Table2[Số HĐ],Table2[[#This Row],[Số HĐ]]))),"")</f>
        <v/>
      </c>
      <c r="K3010" s="192"/>
      <c r="L3010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10" s="194"/>
    </row>
    <row r="3011" spans="1:13" ht="35.1" customHeight="1" x14ac:dyDescent="0.2">
      <c r="A3011" s="187"/>
      <c r="B3011" s="188"/>
      <c r="C3011" s="189" t="str">
        <f t="shared" si="72"/>
        <v/>
      </c>
      <c r="D3011" s="190"/>
      <c r="E3011" s="191" t="str">
        <f>IF(Table2[[#This Row],[Tên hàng hóa]]&lt;&gt;0,VLOOKUP(Table2[[#This Row],[Tên hàng hóa]],Table1[[Tên hàng hóa]:[Quy cách]],2,0),"")</f>
        <v/>
      </c>
      <c r="F3011" s="191" t="str">
        <f>IF(Table2[[#This Row],[Tên hàng hóa]]&lt;&gt;0,VLOOKUP(Table2[[#This Row],[Tên hàng hóa]],Table1[[Tên hàng hóa]:[ĐVT]],3,0),"")</f>
        <v/>
      </c>
      <c r="G3011" s="192"/>
      <c r="H3011" s="192"/>
      <c r="I3011" s="193" t="str">
        <f>IF(Table2[[#This Row],[Số lượng]]&lt;&gt;0,Table2[[#This Row],[Số lượng]]*Table2[[#This Row],[Đơn giá mua]],"")</f>
        <v/>
      </c>
      <c r="J3011" s="193" t="str">
        <f ca="1">IF(AND(Table2[[#This Row],[Tên hàng hóa]]&lt;&gt;0,D3012=""),SUM(OFFSET(Table2[[#This Row],[Thành tiền]],0,0,-COUNTIF(Table2[Số HĐ],Table2[[#This Row],[Số HĐ]]))),"")</f>
        <v/>
      </c>
      <c r="K3011" s="192"/>
      <c r="L3011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11" s="194"/>
    </row>
    <row r="3012" spans="1:13" ht="35.1" customHeight="1" x14ac:dyDescent="0.2">
      <c r="A3012" s="187"/>
      <c r="B3012" s="188"/>
      <c r="C3012" s="189" t="str">
        <f t="shared" si="72"/>
        <v/>
      </c>
      <c r="D3012" s="190"/>
      <c r="E3012" s="191" t="str">
        <f>IF(Table2[[#This Row],[Tên hàng hóa]]&lt;&gt;0,VLOOKUP(Table2[[#This Row],[Tên hàng hóa]],Table1[[Tên hàng hóa]:[Quy cách]],2,0),"")</f>
        <v/>
      </c>
      <c r="F3012" s="191" t="str">
        <f>IF(Table2[[#This Row],[Tên hàng hóa]]&lt;&gt;0,VLOOKUP(Table2[[#This Row],[Tên hàng hóa]],Table1[[Tên hàng hóa]:[ĐVT]],3,0),"")</f>
        <v/>
      </c>
      <c r="G3012" s="192"/>
      <c r="H3012" s="192"/>
      <c r="I3012" s="193" t="str">
        <f>IF(Table2[[#This Row],[Số lượng]]&lt;&gt;0,Table2[[#This Row],[Số lượng]]*Table2[[#This Row],[Đơn giá mua]],"")</f>
        <v/>
      </c>
      <c r="J3012" s="193" t="str">
        <f ca="1">IF(AND(Table2[[#This Row],[Tên hàng hóa]]&lt;&gt;0,D3013=""),SUM(OFFSET(Table2[[#This Row],[Thành tiền]],0,0,-COUNTIF(Table2[Số HĐ],Table2[[#This Row],[Số HĐ]]))),"")</f>
        <v/>
      </c>
      <c r="K3012" s="192"/>
      <c r="L3012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12" s="194"/>
    </row>
    <row r="3013" spans="1:13" ht="35.1" customHeight="1" x14ac:dyDescent="0.2">
      <c r="A3013" s="187"/>
      <c r="B3013" s="188"/>
      <c r="C3013" s="189" t="str">
        <f t="shared" si="72"/>
        <v/>
      </c>
      <c r="D3013" s="190"/>
      <c r="E3013" s="191" t="str">
        <f>IF(Table2[[#This Row],[Tên hàng hóa]]&lt;&gt;0,VLOOKUP(Table2[[#This Row],[Tên hàng hóa]],Table1[[Tên hàng hóa]:[Quy cách]],2,0),"")</f>
        <v/>
      </c>
      <c r="F3013" s="191" t="str">
        <f>IF(Table2[[#This Row],[Tên hàng hóa]]&lt;&gt;0,VLOOKUP(Table2[[#This Row],[Tên hàng hóa]],Table1[[Tên hàng hóa]:[ĐVT]],3,0),"")</f>
        <v/>
      </c>
      <c r="G3013" s="192"/>
      <c r="H3013" s="192"/>
      <c r="I3013" s="193" t="str">
        <f>IF(Table2[[#This Row],[Số lượng]]&lt;&gt;0,Table2[[#This Row],[Số lượng]]*Table2[[#This Row],[Đơn giá mua]],"")</f>
        <v/>
      </c>
      <c r="J3013" s="193" t="str">
        <f ca="1">IF(AND(Table2[[#This Row],[Tên hàng hóa]]&lt;&gt;0,D3014=""),SUM(OFFSET(Table2[[#This Row],[Thành tiền]],0,0,-COUNTIF(Table2[Số HĐ],Table2[[#This Row],[Số HĐ]]))),"")</f>
        <v/>
      </c>
      <c r="K3013" s="192"/>
      <c r="L3013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13" s="194"/>
    </row>
    <row r="3014" spans="1:13" ht="35.1" customHeight="1" x14ac:dyDescent="0.2">
      <c r="A3014" s="187"/>
      <c r="B3014" s="188"/>
      <c r="C3014" s="189" t="str">
        <f t="shared" si="72"/>
        <v/>
      </c>
      <c r="D3014" s="190"/>
      <c r="E3014" s="191" t="str">
        <f>IF(Table2[[#This Row],[Tên hàng hóa]]&lt;&gt;0,VLOOKUP(Table2[[#This Row],[Tên hàng hóa]],Table1[[Tên hàng hóa]:[Quy cách]],2,0),"")</f>
        <v/>
      </c>
      <c r="F3014" s="191" t="str">
        <f>IF(Table2[[#This Row],[Tên hàng hóa]]&lt;&gt;0,VLOOKUP(Table2[[#This Row],[Tên hàng hóa]],Table1[[Tên hàng hóa]:[ĐVT]],3,0),"")</f>
        <v/>
      </c>
      <c r="G3014" s="192"/>
      <c r="H3014" s="192"/>
      <c r="I3014" s="193" t="str">
        <f>IF(Table2[[#This Row],[Số lượng]]&lt;&gt;0,Table2[[#This Row],[Số lượng]]*Table2[[#This Row],[Đơn giá mua]],"")</f>
        <v/>
      </c>
      <c r="J3014" s="193" t="str">
        <f ca="1">IF(AND(Table2[[#This Row],[Tên hàng hóa]]&lt;&gt;0,D3015=""),SUM(OFFSET(Table2[[#This Row],[Thành tiền]],0,0,-COUNTIF(Table2[Số HĐ],Table2[[#This Row],[Số HĐ]]))),"")</f>
        <v/>
      </c>
      <c r="K3014" s="192"/>
      <c r="L3014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14" s="194"/>
    </row>
    <row r="3015" spans="1:13" ht="35.1" customHeight="1" x14ac:dyDescent="0.2">
      <c r="A3015" s="187"/>
      <c r="B3015" s="188"/>
      <c r="C3015" s="189" t="str">
        <f t="shared" si="72"/>
        <v/>
      </c>
      <c r="D3015" s="190"/>
      <c r="E3015" s="191" t="str">
        <f>IF(Table2[[#This Row],[Tên hàng hóa]]&lt;&gt;0,VLOOKUP(Table2[[#This Row],[Tên hàng hóa]],Table1[[Tên hàng hóa]:[Quy cách]],2,0),"")</f>
        <v/>
      </c>
      <c r="F3015" s="191" t="str">
        <f>IF(Table2[[#This Row],[Tên hàng hóa]]&lt;&gt;0,VLOOKUP(Table2[[#This Row],[Tên hàng hóa]],Table1[[Tên hàng hóa]:[ĐVT]],3,0),"")</f>
        <v/>
      </c>
      <c r="G3015" s="192"/>
      <c r="H3015" s="192"/>
      <c r="I3015" s="193" t="str">
        <f>IF(Table2[[#This Row],[Số lượng]]&lt;&gt;0,Table2[[#This Row],[Số lượng]]*Table2[[#This Row],[Đơn giá mua]],"")</f>
        <v/>
      </c>
      <c r="J3015" s="193" t="str">
        <f ca="1">IF(AND(Table2[[#This Row],[Tên hàng hóa]]&lt;&gt;0,D3016=""),SUM(OFFSET(Table2[[#This Row],[Thành tiền]],0,0,-COUNTIF(Table2[Số HĐ],Table2[[#This Row],[Số HĐ]]))),"")</f>
        <v/>
      </c>
      <c r="K3015" s="192"/>
      <c r="L3015" s="193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15" s="194"/>
    </row>
    <row r="3016" spans="1:13" ht="35.1" customHeight="1" x14ac:dyDescent="0.2">
      <c r="A3016" s="169"/>
      <c r="B3016" s="170"/>
      <c r="C3016" s="171" t="str">
        <f>IF(AND(D3016&lt;&gt;0,D3017=""),C1733,"")</f>
        <v/>
      </c>
      <c r="D3016" s="172"/>
      <c r="E3016" s="173" t="str">
        <f>IF(Table2[[#This Row],[Tên hàng hóa]]&lt;&gt;0,VLOOKUP(Table2[[#This Row],[Tên hàng hóa]],Table1[[Tên hàng hóa]:[Quy cách]],2,0),"")</f>
        <v/>
      </c>
      <c r="F3016" s="173" t="str">
        <f>IF(Table2[[#This Row],[Tên hàng hóa]]&lt;&gt;0,VLOOKUP(Table2[[#This Row],[Tên hàng hóa]],Table1[[Tên hàng hóa]:[ĐVT]],3,0),"")</f>
        <v/>
      </c>
      <c r="G3016" s="174"/>
      <c r="H3016" s="174"/>
      <c r="I3016" s="175" t="str">
        <f>IF(Table2[[#This Row],[Số lượng]]&lt;&gt;0,Table2[[#This Row],[Số lượng]]*Table2[[#This Row],[Đơn giá mua]],"")</f>
        <v/>
      </c>
      <c r="J3016" s="175" t="str">
        <f ca="1">IF(AND(Table2[[#This Row],[Tên hàng hóa]]&lt;&gt;0,D3017=""),SUM(OFFSET(Table2[[#This Row],[Thành tiền]],0,0,-COUNTIF(Table2[Số HĐ],Table2[[#This Row],[Số HĐ]]))),"")</f>
        <v/>
      </c>
      <c r="K3016" s="174"/>
      <c r="L3016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16" s="176"/>
    </row>
    <row r="3017" spans="1:13" ht="35.1" customHeight="1" x14ac:dyDescent="0.2">
      <c r="A3017" s="169"/>
      <c r="B3017" s="170"/>
      <c r="C3017" s="171" t="str">
        <f t="shared" si="40"/>
        <v/>
      </c>
      <c r="D3017" s="172"/>
      <c r="E3017" s="173" t="str">
        <f>IF(Table2[[#This Row],[Tên hàng hóa]]&lt;&gt;0,VLOOKUP(Table2[[#This Row],[Tên hàng hóa]],Table1[[Tên hàng hóa]:[Quy cách]],2,0),"")</f>
        <v/>
      </c>
      <c r="F3017" s="173" t="str">
        <f>IF(Table2[[#This Row],[Tên hàng hóa]]&lt;&gt;0,VLOOKUP(Table2[[#This Row],[Tên hàng hóa]],Table1[[Tên hàng hóa]:[ĐVT]],3,0),"")</f>
        <v/>
      </c>
      <c r="G3017" s="174"/>
      <c r="H3017" s="174"/>
      <c r="I3017" s="175" t="str">
        <f>IF(Table2[[#This Row],[Số lượng]]&lt;&gt;0,Table2[[#This Row],[Số lượng]]*Table2[[#This Row],[Đơn giá mua]],"")</f>
        <v/>
      </c>
      <c r="J3017" s="175" t="str">
        <f ca="1">IF(AND(Table2[[#This Row],[Tên hàng hóa]]&lt;&gt;0,D3018=""),SUM(OFFSET(Table2[[#This Row],[Thành tiền]],0,0,-COUNTIF(Table2[Số HĐ],Table2[[#This Row],[Số HĐ]]))),"")</f>
        <v/>
      </c>
      <c r="K3017" s="174"/>
      <c r="L3017" s="175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17" s="176"/>
    </row>
    <row r="3018" spans="1:13" ht="35.1" customHeight="1" x14ac:dyDescent="0.2">
      <c r="A3018" s="126"/>
      <c r="B3018" s="127"/>
      <c r="C3018" s="128" t="str">
        <f>IF(AND(D3018&lt;&gt;0,D3019=""),C1459,"")</f>
        <v/>
      </c>
      <c r="D3018" s="129"/>
      <c r="E3018" s="131" t="str">
        <f>IF(Table2[[#This Row],[Tên hàng hóa]]&lt;&gt;0,VLOOKUP(Table2[[#This Row],[Tên hàng hóa]],Table1[[Tên hàng hóa]:[Quy cách]],2,0),"")</f>
        <v/>
      </c>
      <c r="F3018" s="131" t="str">
        <f>IF(Table2[[#This Row],[Tên hàng hóa]]&lt;&gt;0,VLOOKUP(Table2[[#This Row],[Tên hàng hóa]],Table1[[Tên hàng hóa]:[ĐVT]],3,0),"")</f>
        <v/>
      </c>
      <c r="G3018" s="133"/>
      <c r="H3018" s="133"/>
      <c r="I3018" s="134" t="str">
        <f>IF(Table2[[#This Row],[Số lượng]]&lt;&gt;0,Table2[[#This Row],[Số lượng]]*Table2[[#This Row],[Đơn giá mua]],"")</f>
        <v/>
      </c>
      <c r="J3018" s="134" t="str">
        <f ca="1">IF(AND(Table2[[#This Row],[Tên hàng hóa]]&lt;&gt;0,D3019=""),SUM(OFFSET(Table2[[#This Row],[Thành tiền]],0,0,-COUNTIF(Table2[Số HĐ],Table2[[#This Row],[Số HĐ]]))),"")</f>
        <v/>
      </c>
      <c r="K3018" s="133"/>
      <c r="L3018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18" s="135"/>
    </row>
    <row r="3019" spans="1:13" ht="35.1" customHeight="1" x14ac:dyDescent="0.2">
      <c r="A3019" s="126"/>
      <c r="B3019" s="127"/>
      <c r="C3019" s="128" t="str">
        <f t="shared" si="30"/>
        <v/>
      </c>
      <c r="D3019" s="129"/>
      <c r="E3019" s="131" t="str">
        <f>IF(Table2[[#This Row],[Tên hàng hóa]]&lt;&gt;0,VLOOKUP(Table2[[#This Row],[Tên hàng hóa]],Table1[[Tên hàng hóa]:[Quy cách]],2,0),"")</f>
        <v/>
      </c>
      <c r="F3019" s="131" t="str">
        <f>IF(Table2[[#This Row],[Tên hàng hóa]]&lt;&gt;0,VLOOKUP(Table2[[#This Row],[Tên hàng hóa]],Table1[[Tên hàng hóa]:[ĐVT]],3,0),"")</f>
        <v/>
      </c>
      <c r="G3019" s="133"/>
      <c r="H3019" s="133"/>
      <c r="I3019" s="134" t="str">
        <f>IF(Table2[[#This Row],[Số lượng]]&lt;&gt;0,Table2[[#This Row],[Số lượng]]*Table2[[#This Row],[Đơn giá mua]],"")</f>
        <v/>
      </c>
      <c r="J3019" s="134" t="str">
        <f ca="1">IF(AND(Table2[[#This Row],[Tên hàng hóa]]&lt;&gt;0,D3020=""),SUM(OFFSET(Table2[[#This Row],[Thành tiền]],0,0,-COUNTIF(Table2[Số HĐ],Table2[[#This Row],[Số HĐ]]))),"")</f>
        <v/>
      </c>
      <c r="K3019" s="133"/>
      <c r="L3019" s="13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19" s="135"/>
    </row>
    <row r="3020" spans="1:13" ht="35.1" customHeight="1" x14ac:dyDescent="0.2">
      <c r="A3020" s="103"/>
      <c r="B3020" s="104"/>
      <c r="C3020" s="105" t="str">
        <f>IF(AND(D3020&lt;&gt;0,D3021=""),C1006,"")</f>
        <v/>
      </c>
      <c r="D3020" s="106"/>
      <c r="E3020" s="107" t="str">
        <f>IF(Table2[[#This Row],[Tên hàng hóa]]&lt;&gt;0,VLOOKUP(Table2[[#This Row],[Tên hàng hóa]],Table1[[Tên hàng hóa]:[Quy cách]],2,0),"")</f>
        <v/>
      </c>
      <c r="F3020" s="107" t="str">
        <f>IF(Table2[[#This Row],[Tên hàng hóa]]&lt;&gt;0,VLOOKUP(Table2[[#This Row],[Tên hàng hóa]],Table1[[Tên hàng hóa]:[ĐVT]],3,0),"")</f>
        <v/>
      </c>
      <c r="G3020" s="108"/>
      <c r="H3020" s="108"/>
      <c r="I3020" s="109" t="str">
        <f>IF(Table2[[#This Row],[Số lượng]]&lt;&gt;0,Table2[[#This Row],[Số lượng]]*Table2[[#This Row],[Đơn giá mua]],"")</f>
        <v/>
      </c>
      <c r="J3020" s="109" t="str">
        <f ca="1">IF(AND(Table2[[#This Row],[Tên hàng hóa]]&lt;&gt;0,D3021=""),SUM(OFFSET(Table2[[#This Row],[Thành tiền]],0,0,-COUNTIF(Table2[Số HĐ],Table2[[#This Row],[Số HĐ]]))),"")</f>
        <v/>
      </c>
      <c r="K3020" s="108"/>
      <c r="L3020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20" s="110"/>
    </row>
    <row r="3021" spans="1:13" ht="35.1" customHeight="1" x14ac:dyDescent="0.2">
      <c r="A3021" s="103"/>
      <c r="B3021" s="104"/>
      <c r="C3021" s="105" t="str">
        <f>IF(AND(D3021&lt;&gt;0,D3022=""),C503,"")</f>
        <v/>
      </c>
      <c r="D3021" s="106"/>
      <c r="E3021" s="107" t="str">
        <f>IF(Table2[[#This Row],[Tên hàng hóa]]&lt;&gt;0,VLOOKUP(Table2[[#This Row],[Tên hàng hóa]],Table1[[Tên hàng hóa]:[Quy cách]],2,0),"")</f>
        <v/>
      </c>
      <c r="F3021" s="107" t="str">
        <f>IF(Table2[[#This Row],[Tên hàng hóa]]&lt;&gt;0,VLOOKUP(Table2[[#This Row],[Tên hàng hóa]],Table1[[Tên hàng hóa]:[ĐVT]],3,0),"")</f>
        <v/>
      </c>
      <c r="G3021" s="108"/>
      <c r="H3021" s="108"/>
      <c r="I3021" s="109" t="str">
        <f>IF(Table2[[#This Row],[Số lượng]]&lt;&gt;0,Table2[[#This Row],[Số lượng]]*Table2[[#This Row],[Đơn giá mua]],"")</f>
        <v/>
      </c>
      <c r="J3021" s="109" t="str">
        <f ca="1">IF(AND(Table2[[#This Row],[Tên hàng hóa]]&lt;&gt;0,D3022=""),SUM(OFFSET(Table2[[#This Row],[Thành tiền]],0,0,-COUNTIF(Table2[Số HĐ],Table2[[#This Row],[Số HĐ]]))),"")</f>
        <v/>
      </c>
      <c r="K3021" s="108"/>
      <c r="L3021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21" s="110"/>
    </row>
    <row r="3022" spans="1:13" ht="35.1" customHeight="1" x14ac:dyDescent="0.2">
      <c r="A3022" s="103"/>
      <c r="B3022" s="104"/>
      <c r="C3022" s="105" t="str">
        <f t="shared" ref="C3022:C3024" si="73">IF(AND(D3022&lt;&gt;0,D3023=""),C3021,"")</f>
        <v/>
      </c>
      <c r="D3022" s="106"/>
      <c r="E3022" s="107" t="str">
        <f>IF(Table2[[#This Row],[Tên hàng hóa]]&lt;&gt;0,VLOOKUP(Table2[[#This Row],[Tên hàng hóa]],Table1[[Tên hàng hóa]:[Quy cách]],2,0),"")</f>
        <v/>
      </c>
      <c r="F3022" s="107" t="str">
        <f>IF(Table2[[#This Row],[Tên hàng hóa]]&lt;&gt;0,VLOOKUP(Table2[[#This Row],[Tên hàng hóa]],Table1[[Tên hàng hóa]:[ĐVT]],3,0),"")</f>
        <v/>
      </c>
      <c r="G3022" s="108"/>
      <c r="H3022" s="108"/>
      <c r="I3022" s="109" t="str">
        <f>IF(Table2[[#This Row],[Số lượng]]&lt;&gt;0,Table2[[#This Row],[Số lượng]]*Table2[[#This Row],[Đơn giá mua]],"")</f>
        <v/>
      </c>
      <c r="J3022" s="109" t="str">
        <f ca="1">IF(AND(Table2[[#This Row],[Tên hàng hóa]]&lt;&gt;0,D3023=""),SUM(OFFSET(Table2[[#This Row],[Thành tiền]],0,0,-COUNTIF(Table2[Số HĐ],Table2[[#This Row],[Số HĐ]]))),"")</f>
        <v/>
      </c>
      <c r="K3022" s="108"/>
      <c r="L3022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22" s="110"/>
    </row>
    <row r="3023" spans="1:13" ht="35.1" customHeight="1" x14ac:dyDescent="0.2">
      <c r="A3023" s="103"/>
      <c r="B3023" s="104"/>
      <c r="C3023" s="105" t="str">
        <f t="shared" si="73"/>
        <v/>
      </c>
      <c r="D3023" s="106"/>
      <c r="E3023" s="107" t="str">
        <f>IF(Table2[[#This Row],[Tên hàng hóa]]&lt;&gt;0,VLOOKUP(Table2[[#This Row],[Tên hàng hóa]],Table1[[Tên hàng hóa]:[Quy cách]],2,0),"")</f>
        <v/>
      </c>
      <c r="F3023" s="107" t="str">
        <f>IF(Table2[[#This Row],[Tên hàng hóa]]&lt;&gt;0,VLOOKUP(Table2[[#This Row],[Tên hàng hóa]],Table1[[Tên hàng hóa]:[ĐVT]],3,0),"")</f>
        <v/>
      </c>
      <c r="G3023" s="108"/>
      <c r="H3023" s="108"/>
      <c r="I3023" s="109" t="str">
        <f>IF(Table2[[#This Row],[Số lượng]]&lt;&gt;0,Table2[[#This Row],[Số lượng]]*Table2[[#This Row],[Đơn giá mua]],"")</f>
        <v/>
      </c>
      <c r="J3023" s="109" t="str">
        <f ca="1">IF(AND(Table2[[#This Row],[Tên hàng hóa]]&lt;&gt;0,D3024=""),SUM(OFFSET(Table2[[#This Row],[Thành tiền]],0,0,-COUNTIF(Table2[Số HĐ],Table2[[#This Row],[Số HĐ]]))),"")</f>
        <v/>
      </c>
      <c r="K3023" s="108"/>
      <c r="L3023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23" s="110"/>
    </row>
    <row r="3024" spans="1:13" ht="35.1" customHeight="1" x14ac:dyDescent="0.2">
      <c r="A3024" s="103"/>
      <c r="B3024" s="104"/>
      <c r="C3024" s="105" t="str">
        <f t="shared" si="73"/>
        <v/>
      </c>
      <c r="D3024" s="106"/>
      <c r="E3024" s="107" t="str">
        <f>IF(Table2[[#This Row],[Tên hàng hóa]]&lt;&gt;0,VLOOKUP(Table2[[#This Row],[Tên hàng hóa]],Table1[[Tên hàng hóa]:[Quy cách]],2,0),"")</f>
        <v/>
      </c>
      <c r="F3024" s="107" t="str">
        <f>IF(Table2[[#This Row],[Tên hàng hóa]]&lt;&gt;0,VLOOKUP(Table2[[#This Row],[Tên hàng hóa]],Table1[[Tên hàng hóa]:[ĐVT]],3,0),"")</f>
        <v/>
      </c>
      <c r="G3024" s="108"/>
      <c r="H3024" s="108"/>
      <c r="I3024" s="109" t="str">
        <f>IF(Table2[[#This Row],[Số lượng]]&lt;&gt;0,Table2[[#This Row],[Số lượng]]*Table2[[#This Row],[Đơn giá mua]],"")</f>
        <v/>
      </c>
      <c r="J3024" s="109" t="str">
        <f ca="1">IF(AND(Table2[[#This Row],[Tên hàng hóa]]&lt;&gt;0,D3025=""),SUM(OFFSET(Table2[[#This Row],[Thành tiền]],0,0,-COUNTIF(Table2[Số HĐ],Table2[[#This Row],[Số HĐ]]))),"")</f>
        <v/>
      </c>
      <c r="K3024" s="108"/>
      <c r="L3024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24" s="110"/>
    </row>
    <row r="3025" spans="1:13" ht="35.1" customHeight="1" x14ac:dyDescent="0.2">
      <c r="A3025" s="103"/>
      <c r="B3025" s="104"/>
      <c r="C3025" s="105" t="str">
        <f>IF(AND(D3025&lt;&gt;0,D3026=""),C503,"")</f>
        <v/>
      </c>
      <c r="D3025" s="106"/>
      <c r="E3025" s="107" t="str">
        <f>IF(Table2[[#This Row],[Tên hàng hóa]]&lt;&gt;0,VLOOKUP(Table2[[#This Row],[Tên hàng hóa]],Table1[[Tên hàng hóa]:[Quy cách]],2,0),"")</f>
        <v/>
      </c>
      <c r="F3025" s="107" t="str">
        <f>IF(Table2[[#This Row],[Tên hàng hóa]]&lt;&gt;0,VLOOKUP(Table2[[#This Row],[Tên hàng hóa]],Table1[[Tên hàng hóa]:[ĐVT]],3,0),"")</f>
        <v/>
      </c>
      <c r="G3025" s="108"/>
      <c r="H3025" s="108"/>
      <c r="I3025" s="109" t="str">
        <f>IF(Table2[[#This Row],[Số lượng]]&lt;&gt;0,Table2[[#This Row],[Số lượng]]*Table2[[#This Row],[Đơn giá mua]],"")</f>
        <v/>
      </c>
      <c r="J3025" s="109" t="str">
        <f ca="1">IF(AND(Table2[[#This Row],[Tên hàng hóa]]&lt;&gt;0,D3026=""),SUM(OFFSET(Table2[[#This Row],[Thành tiền]],0,0,-COUNTIF(Table2[Số HĐ],Table2[[#This Row],[Số HĐ]]))),"")</f>
        <v/>
      </c>
      <c r="K3025" s="108"/>
      <c r="L3025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25" s="110"/>
    </row>
    <row r="3026" spans="1:13" ht="35.1" customHeight="1" x14ac:dyDescent="0.2">
      <c r="A3026" s="103"/>
      <c r="B3026" s="104"/>
      <c r="C3026" s="105" t="str">
        <f t="shared" ref="C3026" si="74">IF(AND(D3026&lt;&gt;0,D3027=""),C3025,"")</f>
        <v/>
      </c>
      <c r="D3026" s="106"/>
      <c r="E3026" s="107" t="str">
        <f>IF(Table2[[#This Row],[Tên hàng hóa]]&lt;&gt;0,VLOOKUP(Table2[[#This Row],[Tên hàng hóa]],Table1[[Tên hàng hóa]:[Quy cách]],2,0),"")</f>
        <v/>
      </c>
      <c r="F3026" s="107" t="str">
        <f>IF(Table2[[#This Row],[Tên hàng hóa]]&lt;&gt;0,VLOOKUP(Table2[[#This Row],[Tên hàng hóa]],Table1[[Tên hàng hóa]:[ĐVT]],3,0),"")</f>
        <v/>
      </c>
      <c r="G3026" s="108"/>
      <c r="H3026" s="108"/>
      <c r="I3026" s="109" t="str">
        <f>IF(Table2[[#This Row],[Số lượng]]&lt;&gt;0,Table2[[#This Row],[Số lượng]]*Table2[[#This Row],[Đơn giá mua]],"")</f>
        <v/>
      </c>
      <c r="J3026" s="109" t="str">
        <f ca="1">IF(AND(Table2[[#This Row],[Tên hàng hóa]]&lt;&gt;0,D3027=""),SUM(OFFSET(Table2[[#This Row],[Thành tiền]],0,0,-COUNTIF(Table2[Số HĐ],Table2[[#This Row],[Số HĐ]]))),"")</f>
        <v/>
      </c>
      <c r="K3026" s="108"/>
      <c r="L3026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26" s="110"/>
    </row>
    <row r="3027" spans="1:13" ht="35.1" customHeight="1" x14ac:dyDescent="0.2">
      <c r="A3027" s="103"/>
      <c r="B3027" s="104"/>
      <c r="C3027" s="105" t="str">
        <f>IF(AND(D3027&lt;&gt;0,D3028=""),C503,"")</f>
        <v/>
      </c>
      <c r="D3027" s="106"/>
      <c r="E3027" s="107" t="str">
        <f>IF(Table2[[#This Row],[Tên hàng hóa]]&lt;&gt;0,VLOOKUP(Table2[[#This Row],[Tên hàng hóa]],Table1[[Tên hàng hóa]:[Quy cách]],2,0),"")</f>
        <v/>
      </c>
      <c r="F3027" s="107" t="str">
        <f>IF(Table2[[#This Row],[Tên hàng hóa]]&lt;&gt;0,VLOOKUP(Table2[[#This Row],[Tên hàng hóa]],Table1[[Tên hàng hóa]:[ĐVT]],3,0),"")</f>
        <v/>
      </c>
      <c r="G3027" s="108"/>
      <c r="H3027" s="108"/>
      <c r="I3027" s="109" t="str">
        <f>IF(Table2[[#This Row],[Số lượng]]&lt;&gt;0,Table2[[#This Row],[Số lượng]]*Table2[[#This Row],[Đơn giá mua]],"")</f>
        <v/>
      </c>
      <c r="J3027" s="109" t="str">
        <f ca="1">IF(AND(Table2[[#This Row],[Tên hàng hóa]]&lt;&gt;0,D3028=""),SUM(OFFSET(Table2[[#This Row],[Thành tiền]],0,0,-COUNTIF(Table2[Số HĐ],Table2[[#This Row],[Số HĐ]]))),"")</f>
        <v/>
      </c>
      <c r="K3027" s="108"/>
      <c r="L3027" s="109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27" s="110"/>
    </row>
    <row r="3028" spans="1:13" ht="35.1" customHeight="1" x14ac:dyDescent="0.2">
      <c r="A3028" s="11" t="str">
        <f>IF(Table2[[#This Row],[Tên hàng hóa]]="","",A503)</f>
        <v/>
      </c>
      <c r="B3028" s="12" t="str">
        <f>IF(Table2[[#This Row],[Tên hàng hóa]]="","",B503)</f>
        <v/>
      </c>
      <c r="C3028" s="13" t="str">
        <f>IF(Table2[[#This Row],[Tên hàng hóa]]="","",C503)</f>
        <v/>
      </c>
      <c r="D3028" s="16"/>
      <c r="E3028" s="18" t="str">
        <f>IF(Table2[[#This Row],[Tên hàng hóa]]&lt;&gt;0,VLOOKUP(Table2[[#This Row],[Tên hàng hóa]],Table1[[Tên hàng hóa]:[Quy cách]],2,0),"")</f>
        <v/>
      </c>
      <c r="F3028" s="18" t="str">
        <f>IF(Table2[[#This Row],[Tên hàng hóa]]&lt;&gt;0,VLOOKUP(Table2[[#This Row],[Tên hàng hóa]],Table1[[Tên hàng hóa]:[ĐVT]],3,0),"")</f>
        <v/>
      </c>
      <c r="G3028" s="108"/>
      <c r="H3028" s="17"/>
      <c r="I3028" s="14" t="str">
        <f>IF(Table2[[#This Row],[Số lượng]]&lt;&gt;0,Table2[[#This Row],[Số lượng]]*Table2[[#This Row],[Đơn giá mua]],"")</f>
        <v/>
      </c>
      <c r="J3028" s="14" t="str">
        <f ca="1">IF(AND(Table2[[#This Row],[Tên hàng hóa]]&lt;&gt;0,D3029=""),SUM(OFFSET(Table2[[#This Row],[Thành tiền]],0,0,-COUNTIF(Table2[Số HĐ],Table2[[#This Row],[Số HĐ]]))),"")</f>
        <v/>
      </c>
      <c r="K3028" s="17"/>
      <c r="L3028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28" s="15"/>
    </row>
    <row r="3029" spans="1:13" ht="35.1" customHeight="1" x14ac:dyDescent="0.2">
      <c r="A3029" s="11" t="str">
        <f>IF(Table2[[#This Row],[Tên hàng hóa]]="","",A3028)</f>
        <v/>
      </c>
      <c r="B3029" s="12" t="str">
        <f>IF(Table2[[#This Row],[Tên hàng hóa]]="","",B3028)</f>
        <v/>
      </c>
      <c r="C3029" s="13" t="str">
        <f>IF(Table2[[#This Row],[Tên hàng hóa]]="","",C3028)</f>
        <v/>
      </c>
      <c r="D3029" s="16"/>
      <c r="E3029" s="18" t="str">
        <f>IF(Table2[[#This Row],[Tên hàng hóa]]&lt;&gt;0,VLOOKUP(Table2[[#This Row],[Tên hàng hóa]],Table1[[Tên hàng hóa]:[Quy cách]],2,0),"")</f>
        <v/>
      </c>
      <c r="F3029" s="18" t="str">
        <f>IF(Table2[[#This Row],[Tên hàng hóa]]&lt;&gt;0,VLOOKUP(Table2[[#This Row],[Tên hàng hóa]],Table1[[Tên hàng hóa]:[ĐVT]],3,0),"")</f>
        <v/>
      </c>
      <c r="G3029" s="108"/>
      <c r="H3029" s="17"/>
      <c r="I3029" s="14" t="str">
        <f>IF(Table2[[#This Row],[Số lượng]]&lt;&gt;0,Table2[[#This Row],[Số lượng]]*Table2[[#This Row],[Đơn giá mua]],"")</f>
        <v/>
      </c>
      <c r="J3029" s="14" t="str">
        <f ca="1">IF(AND(Table2[[#This Row],[Tên hàng hóa]]&lt;&gt;0,D3030=""),SUM(OFFSET(Table2[[#This Row],[Thành tiền]],0,0,-COUNTIF(Table2[Số HĐ],Table2[[#This Row],[Số HĐ]]))),"")</f>
        <v/>
      </c>
      <c r="K3029" s="17"/>
      <c r="L3029" s="14" t="str">
        <f>IF(Table2[[#This Row],[Thanh toán
(R/Số tiền)]]="R",0,IF(Table2[[#This Row],[Thanh toán
(R/Số tiền)]]="N",Table2[[#This Row],[Tổng giá trị đơn hàng]],IF(Table2[[#This Row],[Thanh toán
(R/Số tiền)]]="","",(Table2[[#This Row],[Tổng giá trị đơn hàng]]-Table2[[#This Row],[Thanh toán
(R/Số tiền)]]))))</f>
        <v/>
      </c>
      <c r="M3029" s="15"/>
    </row>
    <row r="3030" spans="1:13" ht="35.1" customHeight="1" x14ac:dyDescent="0.2">
      <c r="A3030" s="212" t="s">
        <v>14</v>
      </c>
      <c r="B3030" s="213"/>
      <c r="C3030" s="213"/>
      <c r="D3030" s="213"/>
      <c r="E3030" s="213"/>
      <c r="F3030" s="213"/>
      <c r="G3030" s="213"/>
      <c r="H3030" s="213"/>
      <c r="I3030" s="214"/>
      <c r="J3030" s="21">
        <f ca="1">SUBTOTAL(9,Table2[Tổng giá trị đơn hàng])</f>
        <v>4972843790.0225849</v>
      </c>
      <c r="K3030" s="21">
        <f ca="1">J3030-L3030</f>
        <v>4665062440.0225849</v>
      </c>
      <c r="L3030" s="21">
        <f ca="1">SUBTOTAL(9,Table2[Nợ phải trả])</f>
        <v>307781350</v>
      </c>
      <c r="M3030" s="22"/>
    </row>
  </sheetData>
  <sheetProtection autoFilter="0"/>
  <mergeCells count="2">
    <mergeCell ref="A3:M3"/>
    <mergeCell ref="A3030:I3030"/>
  </mergeCells>
  <conditionalFormatting sqref="C454:C460 C462:C472 D541 C5:C452 C474:C564 C569:C574 C579:C582 C584:C595 C606:C611 C614:C617 C619:C638 C652:C653 C656 C660 C662:C666 C670:C675 C679 C687 C689 C691 C693 C698:C700 C702 C704:C712 C719:C720 C724 C726 C728:C729 C731:C734 C738 C741:C743 C747:C750 C752:C757 C760 C762:C766 C770 C782 C786 C788 C790:C791 C793 C798:C801 C805 C807:C809 C813 C815 C819 C823 C838:C841 C843:C845 C847 C852:C854 C856:C858 C863 C865 C867:C868 C872 C876:C888 C890:C895 C897:C903 C916:C918 C922:C927 C930:C931 C934 C936 C938 C942 C944 C946:C947 C949:C950 C955:C962 C974:C980 C964 C966 C968 C970 C972 C982:C985 C991:C993 C999 C1003 C1005:C1009 C1013 C1015:C1021 C1026:C1030 C1032:C1035 C1039 C1041:C1055 C1058 C1060:C1064 C1068:C1071 C1073 C1075:C1081 C1083:C1085 C1098:C1117 C1119:C1123 C1126 C1128:C1145 C1148:C1162 C1169 C1171:C1172 C1174 C1176 C1178 C1180 C1182:C1184 C1186 C1188:C1190 C1195 C1200 C1213 C1218 C1202:C1209 C1220 C1222 C1224 C1226 C1228:C1229 C1233 C1235:C1239 C1242:C1244 C1252 C1254 C1256:C1257 C1262 C1264:C1265 C1278 C1280:C1282 C1286 C1293 C1295 C1441 C1456 C1458 C3018:C3029 C825:C827">
    <cfRule type="expression" dxfId="417" priority="381">
      <formula>"Số dư đầu kỳ"</formula>
    </cfRule>
  </conditionalFormatting>
  <conditionalFormatting sqref="C453">
    <cfRule type="expression" dxfId="416" priority="380">
      <formula>"Số dư đầu kỳ"</formula>
    </cfRule>
  </conditionalFormatting>
  <conditionalFormatting sqref="C461">
    <cfRule type="expression" dxfId="415" priority="379">
      <formula>"Số dư đầu kỳ"</formula>
    </cfRule>
  </conditionalFormatting>
  <conditionalFormatting sqref="C473">
    <cfRule type="expression" dxfId="414" priority="378">
      <formula>"Số dư đầu kỳ"</formula>
    </cfRule>
  </conditionalFormatting>
  <conditionalFormatting sqref="C565">
    <cfRule type="expression" dxfId="413" priority="377">
      <formula>"Số dư đầu kỳ"</formula>
    </cfRule>
  </conditionalFormatting>
  <conditionalFormatting sqref="C566">
    <cfRule type="expression" dxfId="412" priority="376">
      <formula>"Số dư đầu kỳ"</formula>
    </cfRule>
  </conditionalFormatting>
  <conditionalFormatting sqref="C567">
    <cfRule type="expression" dxfId="411" priority="375">
      <formula>"Số dư đầu kỳ"</formula>
    </cfRule>
  </conditionalFormatting>
  <conditionalFormatting sqref="C568">
    <cfRule type="expression" dxfId="410" priority="374">
      <formula>"Số dư đầu kỳ"</formula>
    </cfRule>
  </conditionalFormatting>
  <conditionalFormatting sqref="C575">
    <cfRule type="expression" dxfId="409" priority="373">
      <formula>"Số dư đầu kỳ"</formula>
    </cfRule>
  </conditionalFormatting>
  <conditionalFormatting sqref="C576">
    <cfRule type="expression" dxfId="408" priority="372">
      <formula>"Số dư đầu kỳ"</formula>
    </cfRule>
  </conditionalFormatting>
  <conditionalFormatting sqref="C577">
    <cfRule type="expression" dxfId="407" priority="371">
      <formula>"Số dư đầu kỳ"</formula>
    </cfRule>
  </conditionalFormatting>
  <conditionalFormatting sqref="C578">
    <cfRule type="expression" dxfId="406" priority="370">
      <formula>"Số dư đầu kỳ"</formula>
    </cfRule>
  </conditionalFormatting>
  <conditionalFormatting sqref="C583">
    <cfRule type="expression" dxfId="405" priority="369">
      <formula>"Số dư đầu kỳ"</formula>
    </cfRule>
  </conditionalFormatting>
  <conditionalFormatting sqref="C596 C598 C600 C602 C604">
    <cfRule type="expression" dxfId="404" priority="368">
      <formula>"Số dư đầu kỳ"</formula>
    </cfRule>
  </conditionalFormatting>
  <conditionalFormatting sqref="C597 C599 C601 C603 C605">
    <cfRule type="expression" dxfId="403" priority="367">
      <formula>"Số dư đầu kỳ"</formula>
    </cfRule>
  </conditionalFormatting>
  <conditionalFormatting sqref="C612">
    <cfRule type="expression" dxfId="402" priority="366">
      <formula>"Số dư đầu kỳ"</formula>
    </cfRule>
  </conditionalFormatting>
  <conditionalFormatting sqref="C613">
    <cfRule type="expression" dxfId="401" priority="365">
      <formula>"Số dư đầu kỳ"</formula>
    </cfRule>
  </conditionalFormatting>
  <conditionalFormatting sqref="C618">
    <cfRule type="expression" dxfId="400" priority="364">
      <formula>"Số dư đầu kỳ"</formula>
    </cfRule>
  </conditionalFormatting>
  <conditionalFormatting sqref="C639">
    <cfRule type="expression" dxfId="399" priority="363">
      <formula>"Số dư đầu kỳ"</formula>
    </cfRule>
  </conditionalFormatting>
  <conditionalFormatting sqref="C640:C651">
    <cfRule type="expression" dxfId="398" priority="362">
      <formula>"Số dư đầu kỳ"</formula>
    </cfRule>
  </conditionalFormatting>
  <conditionalFormatting sqref="C654">
    <cfRule type="expression" dxfId="397" priority="361">
      <formula>"Số dư đầu kỳ"</formula>
    </cfRule>
  </conditionalFormatting>
  <conditionalFormatting sqref="C655">
    <cfRule type="expression" dxfId="396" priority="360">
      <formula>"Số dư đầu kỳ"</formula>
    </cfRule>
  </conditionalFormatting>
  <conditionalFormatting sqref="C657">
    <cfRule type="expression" dxfId="395" priority="359">
      <formula>"Số dư đầu kỳ"</formula>
    </cfRule>
  </conditionalFormatting>
  <conditionalFormatting sqref="C658">
    <cfRule type="expression" dxfId="394" priority="358">
      <formula>"Số dư đầu kỳ"</formula>
    </cfRule>
  </conditionalFormatting>
  <conditionalFormatting sqref="C659">
    <cfRule type="expression" dxfId="393" priority="357">
      <formula>"Số dư đầu kỳ"</formula>
    </cfRule>
  </conditionalFormatting>
  <conditionalFormatting sqref="C661">
    <cfRule type="expression" dxfId="392" priority="356">
      <formula>"Số dư đầu kỳ"</formula>
    </cfRule>
  </conditionalFormatting>
  <conditionalFormatting sqref="C667">
    <cfRule type="expression" dxfId="391" priority="355">
      <formula>"Số dư đầu kỳ"</formula>
    </cfRule>
  </conditionalFormatting>
  <conditionalFormatting sqref="C668">
    <cfRule type="expression" dxfId="390" priority="354">
      <formula>"Số dư đầu kỳ"</formula>
    </cfRule>
  </conditionalFormatting>
  <conditionalFormatting sqref="C669">
    <cfRule type="expression" dxfId="389" priority="353">
      <formula>"Số dư đầu kỳ"</formula>
    </cfRule>
  </conditionalFormatting>
  <conditionalFormatting sqref="C676">
    <cfRule type="expression" dxfId="388" priority="352">
      <formula>"Số dư đầu kỳ"</formula>
    </cfRule>
  </conditionalFormatting>
  <conditionalFormatting sqref="C677">
    <cfRule type="expression" dxfId="387" priority="351">
      <formula>"Số dư đầu kỳ"</formula>
    </cfRule>
  </conditionalFormatting>
  <conditionalFormatting sqref="C678">
    <cfRule type="expression" dxfId="386" priority="350">
      <formula>"Số dư đầu kỳ"</formula>
    </cfRule>
  </conditionalFormatting>
  <conditionalFormatting sqref="C680">
    <cfRule type="expression" dxfId="385" priority="349">
      <formula>"Số dư đầu kỳ"</formula>
    </cfRule>
  </conditionalFormatting>
  <conditionalFormatting sqref="C681">
    <cfRule type="expression" dxfId="384" priority="348">
      <formula>"Số dư đầu kỳ"</formula>
    </cfRule>
  </conditionalFormatting>
  <conditionalFormatting sqref="C682">
    <cfRule type="expression" dxfId="383" priority="347">
      <formula>"Số dư đầu kỳ"</formula>
    </cfRule>
  </conditionalFormatting>
  <conditionalFormatting sqref="C683">
    <cfRule type="expression" dxfId="382" priority="346">
      <formula>"Số dư đầu kỳ"</formula>
    </cfRule>
  </conditionalFormatting>
  <conditionalFormatting sqref="C684">
    <cfRule type="expression" dxfId="381" priority="345">
      <formula>"Số dư đầu kỳ"</formula>
    </cfRule>
  </conditionalFormatting>
  <conditionalFormatting sqref="C685">
    <cfRule type="expression" dxfId="380" priority="344">
      <formula>"Số dư đầu kỳ"</formula>
    </cfRule>
  </conditionalFormatting>
  <conditionalFormatting sqref="C686">
    <cfRule type="expression" dxfId="379" priority="343">
      <formula>"Số dư đầu kỳ"</formula>
    </cfRule>
  </conditionalFormatting>
  <conditionalFormatting sqref="C688">
    <cfRule type="expression" dxfId="378" priority="342">
      <formula>"Số dư đầu kỳ"</formula>
    </cfRule>
  </conditionalFormatting>
  <conditionalFormatting sqref="C690">
    <cfRule type="expression" dxfId="377" priority="341">
      <formula>"Số dư đầu kỳ"</formula>
    </cfRule>
  </conditionalFormatting>
  <conditionalFormatting sqref="C692">
    <cfRule type="expression" dxfId="376" priority="340">
      <formula>"Số dư đầu kỳ"</formula>
    </cfRule>
  </conditionalFormatting>
  <conditionalFormatting sqref="C694">
    <cfRule type="expression" dxfId="375" priority="339">
      <formula>"Số dư đầu kỳ"</formula>
    </cfRule>
  </conditionalFormatting>
  <conditionalFormatting sqref="C695:C696">
    <cfRule type="expression" dxfId="374" priority="337">
      <formula>"Số dư đầu kỳ"</formula>
    </cfRule>
  </conditionalFormatting>
  <conditionalFormatting sqref="C697">
    <cfRule type="expression" dxfId="373" priority="336">
      <formula>"Số dư đầu kỳ"</formula>
    </cfRule>
  </conditionalFormatting>
  <conditionalFormatting sqref="C701">
    <cfRule type="expression" dxfId="372" priority="335">
      <formula>"Số dư đầu kỳ"</formula>
    </cfRule>
  </conditionalFormatting>
  <conditionalFormatting sqref="C703">
    <cfRule type="expression" dxfId="371" priority="334">
      <formula>"Số dư đầu kỳ"</formula>
    </cfRule>
  </conditionalFormatting>
  <conditionalFormatting sqref="C713">
    <cfRule type="expression" dxfId="370" priority="333">
      <formula>"Số dư đầu kỳ"</formula>
    </cfRule>
  </conditionalFormatting>
  <conditionalFormatting sqref="C714">
    <cfRule type="expression" dxfId="369" priority="332">
      <formula>"Số dư đầu kỳ"</formula>
    </cfRule>
  </conditionalFormatting>
  <conditionalFormatting sqref="C715">
    <cfRule type="expression" dxfId="368" priority="331">
      <formula>"Số dư đầu kỳ"</formula>
    </cfRule>
  </conditionalFormatting>
  <conditionalFormatting sqref="C716">
    <cfRule type="expression" dxfId="367" priority="330">
      <formula>"Số dư đầu kỳ"</formula>
    </cfRule>
  </conditionalFormatting>
  <conditionalFormatting sqref="C717:C718">
    <cfRule type="expression" dxfId="366" priority="328">
      <formula>"Số dư đầu kỳ"</formula>
    </cfRule>
  </conditionalFormatting>
  <conditionalFormatting sqref="C721">
    <cfRule type="expression" dxfId="365" priority="327">
      <formula>"Số dư đầu kỳ"</formula>
    </cfRule>
  </conditionalFormatting>
  <conditionalFormatting sqref="C722">
    <cfRule type="expression" dxfId="364" priority="326">
      <formula>"Số dư đầu kỳ"</formula>
    </cfRule>
  </conditionalFormatting>
  <conditionalFormatting sqref="C723">
    <cfRule type="expression" dxfId="363" priority="325">
      <formula>"Số dư đầu kỳ"</formula>
    </cfRule>
  </conditionalFormatting>
  <conditionalFormatting sqref="C725">
    <cfRule type="expression" dxfId="362" priority="324">
      <formula>"Số dư đầu kỳ"</formula>
    </cfRule>
  </conditionalFormatting>
  <conditionalFormatting sqref="C727">
    <cfRule type="expression" dxfId="361" priority="323">
      <formula>"Số dư đầu kỳ"</formula>
    </cfRule>
  </conditionalFormatting>
  <conditionalFormatting sqref="C730">
    <cfRule type="expression" dxfId="360" priority="322">
      <formula>"Số dư đầu kỳ"</formula>
    </cfRule>
  </conditionalFormatting>
  <conditionalFormatting sqref="C735">
    <cfRule type="expression" dxfId="359" priority="321">
      <formula>"Số dư đầu kỳ"</formula>
    </cfRule>
  </conditionalFormatting>
  <conditionalFormatting sqref="C736">
    <cfRule type="expression" dxfId="358" priority="320">
      <formula>"Số dư đầu kỳ"</formula>
    </cfRule>
  </conditionalFormatting>
  <conditionalFormatting sqref="C737">
    <cfRule type="expression" dxfId="357" priority="319">
      <formula>"Số dư đầu kỳ"</formula>
    </cfRule>
  </conditionalFormatting>
  <conditionalFormatting sqref="C739">
    <cfRule type="expression" dxfId="356" priority="318">
      <formula>"Số dư đầu kỳ"</formula>
    </cfRule>
  </conditionalFormatting>
  <conditionalFormatting sqref="C740">
    <cfRule type="expression" dxfId="355" priority="317">
      <formula>"Số dư đầu kỳ"</formula>
    </cfRule>
  </conditionalFormatting>
  <conditionalFormatting sqref="C744">
    <cfRule type="expression" dxfId="354" priority="316">
      <formula>"Số dư đầu kỳ"</formula>
    </cfRule>
  </conditionalFormatting>
  <conditionalFormatting sqref="C745">
    <cfRule type="expression" dxfId="353" priority="315">
      <formula>"Số dư đầu kỳ"</formula>
    </cfRule>
  </conditionalFormatting>
  <conditionalFormatting sqref="C746">
    <cfRule type="expression" dxfId="352" priority="314">
      <formula>"Số dư đầu kỳ"</formula>
    </cfRule>
  </conditionalFormatting>
  <conditionalFormatting sqref="C751">
    <cfRule type="expression" dxfId="351" priority="313">
      <formula>"Số dư đầu kỳ"</formula>
    </cfRule>
  </conditionalFormatting>
  <conditionalFormatting sqref="C758">
    <cfRule type="expression" dxfId="350" priority="312">
      <formula>"Số dư đầu kỳ"</formula>
    </cfRule>
  </conditionalFormatting>
  <conditionalFormatting sqref="C759">
    <cfRule type="expression" dxfId="349" priority="311">
      <formula>"Số dư đầu kỳ"</formula>
    </cfRule>
  </conditionalFormatting>
  <conditionalFormatting sqref="C761">
    <cfRule type="expression" dxfId="348" priority="310">
      <formula>"Số dư đầu kỳ"</formula>
    </cfRule>
  </conditionalFormatting>
  <conditionalFormatting sqref="C767:C769">
    <cfRule type="expression" dxfId="347" priority="309">
      <formula>"Số dư đầu kỳ"</formula>
    </cfRule>
  </conditionalFormatting>
  <conditionalFormatting sqref="C771 C773 C775 C777 C779">
    <cfRule type="expression" dxfId="346" priority="308">
      <formula>"Số dư đầu kỳ"</formula>
    </cfRule>
  </conditionalFormatting>
  <conditionalFormatting sqref="C772 C774 C776 C778 C780:C781">
    <cfRule type="expression" dxfId="345" priority="307">
      <formula>"Số dư đầu kỳ"</formula>
    </cfRule>
  </conditionalFormatting>
  <conditionalFormatting sqref="C783">
    <cfRule type="expression" dxfId="344" priority="306">
      <formula>"Số dư đầu kỳ"</formula>
    </cfRule>
  </conditionalFormatting>
  <conditionalFormatting sqref="C784">
    <cfRule type="expression" dxfId="343" priority="305">
      <formula>"Số dư đầu kỳ"</formula>
    </cfRule>
  </conditionalFormatting>
  <conditionalFormatting sqref="C785">
    <cfRule type="expression" dxfId="342" priority="304">
      <formula>"Số dư đầu kỳ"</formula>
    </cfRule>
  </conditionalFormatting>
  <conditionalFormatting sqref="C787">
    <cfRule type="expression" dxfId="341" priority="303">
      <formula>"Số dư đầu kỳ"</formula>
    </cfRule>
  </conditionalFormatting>
  <conditionalFormatting sqref="C789">
    <cfRule type="expression" dxfId="340" priority="302">
      <formula>"Số dư đầu kỳ"</formula>
    </cfRule>
  </conditionalFormatting>
  <conditionalFormatting sqref="C792">
    <cfRule type="expression" dxfId="339" priority="301">
      <formula>"Số dư đầu kỳ"</formula>
    </cfRule>
  </conditionalFormatting>
  <conditionalFormatting sqref="C794">
    <cfRule type="expression" dxfId="338" priority="300">
      <formula>"Số dư đầu kỳ"</formula>
    </cfRule>
  </conditionalFormatting>
  <conditionalFormatting sqref="C795">
    <cfRule type="expression" dxfId="337" priority="299">
      <formula>"Số dư đầu kỳ"</formula>
    </cfRule>
  </conditionalFormatting>
  <conditionalFormatting sqref="C796:C797">
    <cfRule type="expression" dxfId="336" priority="297">
      <formula>"Số dư đầu kỳ"</formula>
    </cfRule>
  </conditionalFormatting>
  <conditionalFormatting sqref="C802">
    <cfRule type="expression" dxfId="335" priority="296">
      <formula>"Số dư đầu kỳ"</formula>
    </cfRule>
  </conditionalFormatting>
  <conditionalFormatting sqref="C803">
    <cfRule type="expression" dxfId="334" priority="295">
      <formula>"Số dư đầu kỳ"</formula>
    </cfRule>
  </conditionalFormatting>
  <conditionalFormatting sqref="C804">
    <cfRule type="expression" dxfId="333" priority="294">
      <formula>"Số dư đầu kỳ"</formula>
    </cfRule>
  </conditionalFormatting>
  <conditionalFormatting sqref="C806">
    <cfRule type="expression" dxfId="332" priority="293">
      <formula>"Số dư đầu kỳ"</formula>
    </cfRule>
  </conditionalFormatting>
  <conditionalFormatting sqref="C810">
    <cfRule type="expression" dxfId="331" priority="292">
      <formula>"Số dư đầu kỳ"</formula>
    </cfRule>
  </conditionalFormatting>
  <conditionalFormatting sqref="C811">
    <cfRule type="expression" dxfId="330" priority="291">
      <formula>"Số dư đầu kỳ"</formula>
    </cfRule>
  </conditionalFormatting>
  <conditionalFormatting sqref="C812">
    <cfRule type="expression" dxfId="329" priority="290">
      <formula>"Số dư đầu kỳ"</formula>
    </cfRule>
  </conditionalFormatting>
  <conditionalFormatting sqref="C814">
    <cfRule type="expression" dxfId="328" priority="289">
      <formula>"Số dư đầu kỳ"</formula>
    </cfRule>
  </conditionalFormatting>
  <conditionalFormatting sqref="C816">
    <cfRule type="expression" dxfId="327" priority="288">
      <formula>"Số dư đầu kỳ"</formula>
    </cfRule>
  </conditionalFormatting>
  <conditionalFormatting sqref="C817">
    <cfRule type="expression" dxfId="326" priority="287">
      <formula>"Số dư đầu kỳ"</formula>
    </cfRule>
  </conditionalFormatting>
  <conditionalFormatting sqref="C818">
    <cfRule type="expression" dxfId="325" priority="286">
      <formula>"Số dư đầu kỳ"</formula>
    </cfRule>
  </conditionalFormatting>
  <conditionalFormatting sqref="C820">
    <cfRule type="expression" dxfId="324" priority="285">
      <formula>"Số dư đầu kỳ"</formula>
    </cfRule>
  </conditionalFormatting>
  <conditionalFormatting sqref="C821">
    <cfRule type="expression" dxfId="323" priority="284">
      <formula>"Số dư đầu kỳ"</formula>
    </cfRule>
  </conditionalFormatting>
  <conditionalFormatting sqref="C822">
    <cfRule type="expression" dxfId="322" priority="283">
      <formula>"Số dư đầu kỳ"</formula>
    </cfRule>
  </conditionalFormatting>
  <conditionalFormatting sqref="C824">
    <cfRule type="expression" dxfId="321" priority="282">
      <formula>"Số dư đầu kỳ"</formula>
    </cfRule>
  </conditionalFormatting>
  <conditionalFormatting sqref="C828">
    <cfRule type="expression" dxfId="320" priority="281">
      <formula>"Số dư đầu kỳ"</formula>
    </cfRule>
  </conditionalFormatting>
  <conditionalFormatting sqref="C829">
    <cfRule type="expression" dxfId="319" priority="280">
      <formula>"Số dư đầu kỳ"</formula>
    </cfRule>
  </conditionalFormatting>
  <conditionalFormatting sqref="C830">
    <cfRule type="expression" dxfId="318" priority="279">
      <formula>"Số dư đầu kỳ"</formula>
    </cfRule>
  </conditionalFormatting>
  <conditionalFormatting sqref="C831">
    <cfRule type="expression" dxfId="317" priority="278">
      <formula>"Số dư đầu kỳ"</formula>
    </cfRule>
  </conditionalFormatting>
  <conditionalFormatting sqref="C832">
    <cfRule type="expression" dxfId="316" priority="277">
      <formula>"Số dư đầu kỳ"</formula>
    </cfRule>
  </conditionalFormatting>
  <conditionalFormatting sqref="C833">
    <cfRule type="expression" dxfId="315" priority="276">
      <formula>"Số dư đầu kỳ"</formula>
    </cfRule>
  </conditionalFormatting>
  <conditionalFormatting sqref="C834">
    <cfRule type="expression" dxfId="314" priority="275">
      <formula>"Số dư đầu kỳ"</formula>
    </cfRule>
  </conditionalFormatting>
  <conditionalFormatting sqref="C835">
    <cfRule type="expression" dxfId="313" priority="274">
      <formula>"Số dư đầu kỳ"</formula>
    </cfRule>
  </conditionalFormatting>
  <conditionalFormatting sqref="C836">
    <cfRule type="expression" dxfId="312" priority="273">
      <formula>"Số dư đầu kỳ"</formula>
    </cfRule>
  </conditionalFormatting>
  <conditionalFormatting sqref="C837">
    <cfRule type="expression" dxfId="311" priority="272">
      <formula>"Số dư đầu kỳ"</formula>
    </cfRule>
  </conditionalFormatting>
  <conditionalFormatting sqref="C842">
    <cfRule type="expression" dxfId="310" priority="271">
      <formula>"Số dư đầu kỳ"</formula>
    </cfRule>
  </conditionalFormatting>
  <conditionalFormatting sqref="C846">
    <cfRule type="expression" dxfId="309" priority="270">
      <formula>"Số dư đầu kỳ"</formula>
    </cfRule>
  </conditionalFormatting>
  <conditionalFormatting sqref="C848">
    <cfRule type="expression" dxfId="308" priority="269">
      <formula>"Số dư đầu kỳ"</formula>
    </cfRule>
  </conditionalFormatting>
  <conditionalFormatting sqref="C849">
    <cfRule type="expression" dxfId="307" priority="268">
      <formula>"Số dư đầu kỳ"</formula>
    </cfRule>
  </conditionalFormatting>
  <conditionalFormatting sqref="C850">
    <cfRule type="expression" dxfId="306" priority="267">
      <formula>"Số dư đầu kỳ"</formula>
    </cfRule>
  </conditionalFormatting>
  <conditionalFormatting sqref="C851">
    <cfRule type="expression" dxfId="305" priority="266">
      <formula>"Số dư đầu kỳ"</formula>
    </cfRule>
  </conditionalFormatting>
  <conditionalFormatting sqref="C855">
    <cfRule type="expression" dxfId="304" priority="265">
      <formula>"Số dư đầu kỳ"</formula>
    </cfRule>
  </conditionalFormatting>
  <conditionalFormatting sqref="C859">
    <cfRule type="expression" dxfId="303" priority="264">
      <formula>"Số dư đầu kỳ"</formula>
    </cfRule>
  </conditionalFormatting>
  <conditionalFormatting sqref="C860:C862">
    <cfRule type="expression" dxfId="302" priority="263">
      <formula>"Số dư đầu kỳ"</formula>
    </cfRule>
  </conditionalFormatting>
  <conditionalFormatting sqref="C864">
    <cfRule type="expression" dxfId="301" priority="262">
      <formula>"Số dư đầu kỳ"</formula>
    </cfRule>
  </conditionalFormatting>
  <conditionalFormatting sqref="C866">
    <cfRule type="expression" dxfId="300" priority="261">
      <formula>"Số dư đầu kỳ"</formula>
    </cfRule>
  </conditionalFormatting>
  <conditionalFormatting sqref="C869">
    <cfRule type="expression" dxfId="299" priority="260">
      <formula>"Số dư đầu kỳ"</formula>
    </cfRule>
  </conditionalFormatting>
  <conditionalFormatting sqref="C870:C871">
    <cfRule type="expression" dxfId="298" priority="259">
      <formula>"Số dư đầu kỳ"</formula>
    </cfRule>
  </conditionalFormatting>
  <conditionalFormatting sqref="C873">
    <cfRule type="expression" dxfId="297" priority="258">
      <formula>"Số dư đầu kỳ"</formula>
    </cfRule>
  </conditionalFormatting>
  <conditionalFormatting sqref="C874:C875">
    <cfRule type="expression" dxfId="296" priority="257">
      <formula>"Số dư đầu kỳ"</formula>
    </cfRule>
  </conditionalFormatting>
  <conditionalFormatting sqref="C889">
    <cfRule type="expression" dxfId="295" priority="256">
      <formula>"Số dư đầu kỳ"</formula>
    </cfRule>
  </conditionalFormatting>
  <conditionalFormatting sqref="C896">
    <cfRule type="expression" dxfId="294" priority="255">
      <formula>"Số dư đầu kỳ"</formula>
    </cfRule>
  </conditionalFormatting>
  <conditionalFormatting sqref="C904">
    <cfRule type="expression" dxfId="293" priority="254">
      <formula>"Số dư đầu kỳ"</formula>
    </cfRule>
  </conditionalFormatting>
  <conditionalFormatting sqref="C905:C915">
    <cfRule type="expression" dxfId="292" priority="253">
      <formula>"Số dư đầu kỳ"</formula>
    </cfRule>
  </conditionalFormatting>
  <conditionalFormatting sqref="C919">
    <cfRule type="expression" dxfId="291" priority="252">
      <formula>"Số dư đầu kỳ"</formula>
    </cfRule>
  </conditionalFormatting>
  <conditionalFormatting sqref="C920:C921">
    <cfRule type="expression" dxfId="290" priority="251">
      <formula>"Số dư đầu kỳ"</formula>
    </cfRule>
  </conditionalFormatting>
  <conditionalFormatting sqref="C928:C929">
    <cfRule type="expression" dxfId="289" priority="250">
      <formula>"Số dư đầu kỳ"</formula>
    </cfRule>
  </conditionalFormatting>
  <conditionalFormatting sqref="C932:C933">
    <cfRule type="expression" dxfId="288" priority="249">
      <formula>"Số dư đầu kỳ"</formula>
    </cfRule>
  </conditionalFormatting>
  <conditionalFormatting sqref="C935">
    <cfRule type="expression" dxfId="287" priority="248">
      <formula>"Số dư đầu kỳ"</formula>
    </cfRule>
  </conditionalFormatting>
  <conditionalFormatting sqref="C937">
    <cfRule type="expression" dxfId="286" priority="247">
      <formula>"Số dư đầu kỳ"</formula>
    </cfRule>
  </conditionalFormatting>
  <conditionalFormatting sqref="C939">
    <cfRule type="expression" dxfId="285" priority="246">
      <formula>"Số dư đầu kỳ"</formula>
    </cfRule>
  </conditionalFormatting>
  <conditionalFormatting sqref="C940:C941">
    <cfRule type="expression" dxfId="284" priority="245">
      <formula>"Số dư đầu kỳ"</formula>
    </cfRule>
  </conditionalFormatting>
  <conditionalFormatting sqref="C943">
    <cfRule type="expression" dxfId="283" priority="244">
      <formula>"Số dư đầu kỳ"</formula>
    </cfRule>
  </conditionalFormatting>
  <conditionalFormatting sqref="C945">
    <cfRule type="expression" dxfId="282" priority="243">
      <formula>"Số dư đầu kỳ"</formula>
    </cfRule>
  </conditionalFormatting>
  <conditionalFormatting sqref="C948">
    <cfRule type="expression" dxfId="281" priority="242">
      <formula>"Số dư đầu kỳ"</formula>
    </cfRule>
  </conditionalFormatting>
  <conditionalFormatting sqref="C951">
    <cfRule type="expression" dxfId="280" priority="241">
      <formula>"Số dư đầu kỳ"</formula>
    </cfRule>
  </conditionalFormatting>
  <conditionalFormatting sqref="C952">
    <cfRule type="expression" dxfId="279" priority="240">
      <formula>"Số dư đầu kỳ"</formula>
    </cfRule>
  </conditionalFormatting>
  <conditionalFormatting sqref="C953">
    <cfRule type="expression" dxfId="278" priority="239">
      <formula>"Số dư đầu kỳ"</formula>
    </cfRule>
  </conditionalFormatting>
  <conditionalFormatting sqref="C954">
    <cfRule type="expression" dxfId="277" priority="238">
      <formula>"Số dư đầu kỳ"</formula>
    </cfRule>
  </conditionalFormatting>
  <conditionalFormatting sqref="C963 C965 C967 C969 C971 C973">
    <cfRule type="expression" dxfId="276" priority="237">
      <formula>"Số dư đầu kỳ"</formula>
    </cfRule>
  </conditionalFormatting>
  <conditionalFormatting sqref="C981">
    <cfRule type="expression" dxfId="275" priority="236">
      <formula>"Số dư đầu kỳ"</formula>
    </cfRule>
  </conditionalFormatting>
  <conditionalFormatting sqref="C986">
    <cfRule type="expression" dxfId="274" priority="235">
      <formula>"Số dư đầu kỳ"</formula>
    </cfRule>
  </conditionalFormatting>
  <conditionalFormatting sqref="C987:C990">
    <cfRule type="expression" dxfId="273" priority="234">
      <formula>"Số dư đầu kỳ"</formula>
    </cfRule>
  </conditionalFormatting>
  <conditionalFormatting sqref="C994 C996 C998">
    <cfRule type="expression" dxfId="272" priority="233">
      <formula>"Số dư đầu kỳ"</formula>
    </cfRule>
  </conditionalFormatting>
  <conditionalFormatting sqref="C995 C997">
    <cfRule type="expression" dxfId="271" priority="232">
      <formula>"Số dư đầu kỳ"</formula>
    </cfRule>
  </conditionalFormatting>
  <conditionalFormatting sqref="C1000">
    <cfRule type="expression" dxfId="270" priority="231">
      <formula>"Số dư đầu kỳ"</formula>
    </cfRule>
  </conditionalFormatting>
  <conditionalFormatting sqref="C1001:C1002">
    <cfRule type="expression" dxfId="269" priority="229">
      <formula>"Số dư đầu kỳ"</formula>
    </cfRule>
  </conditionalFormatting>
  <conditionalFormatting sqref="C1004">
    <cfRule type="expression" dxfId="268" priority="228">
      <formula>"Số dư đầu kỳ"</formula>
    </cfRule>
  </conditionalFormatting>
  <conditionalFormatting sqref="C1010">
    <cfRule type="expression" dxfId="267" priority="227">
      <formula>"Số dư đầu kỳ"</formula>
    </cfRule>
  </conditionalFormatting>
  <conditionalFormatting sqref="C1011">
    <cfRule type="expression" dxfId="266" priority="226">
      <formula>"Số dư đầu kỳ"</formula>
    </cfRule>
  </conditionalFormatting>
  <conditionalFormatting sqref="C1012">
    <cfRule type="expression" dxfId="265" priority="225">
      <formula>"Số dư đầu kỳ"</formula>
    </cfRule>
  </conditionalFormatting>
  <conditionalFormatting sqref="C1014">
    <cfRule type="expression" dxfId="264" priority="224">
      <formula>"Số dư đầu kỳ"</formula>
    </cfRule>
  </conditionalFormatting>
  <conditionalFormatting sqref="C1022">
    <cfRule type="expression" dxfId="263" priority="223">
      <formula>"Số dư đầu kỳ"</formula>
    </cfRule>
  </conditionalFormatting>
  <conditionalFormatting sqref="C1023">
    <cfRule type="expression" dxfId="262" priority="222">
      <formula>"Số dư đầu kỳ"</formula>
    </cfRule>
  </conditionalFormatting>
  <conditionalFormatting sqref="C1024">
    <cfRule type="expression" dxfId="261" priority="221">
      <formula>"Số dư đầu kỳ"</formula>
    </cfRule>
  </conditionalFormatting>
  <conditionalFormatting sqref="C1025">
    <cfRule type="expression" dxfId="260" priority="220">
      <formula>"Số dư đầu kỳ"</formula>
    </cfRule>
  </conditionalFormatting>
  <conditionalFormatting sqref="C1031">
    <cfRule type="expression" dxfId="259" priority="219">
      <formula>"Số dư đầu kỳ"</formula>
    </cfRule>
  </conditionalFormatting>
  <conditionalFormatting sqref="C1036:C1038">
    <cfRule type="expression" dxfId="258" priority="218">
      <formula>"Số dư đầu kỳ"</formula>
    </cfRule>
  </conditionalFormatting>
  <conditionalFormatting sqref="C1040">
    <cfRule type="expression" dxfId="257" priority="217">
      <formula>"Số dư đầu kỳ"</formula>
    </cfRule>
  </conditionalFormatting>
  <conditionalFormatting sqref="C1056:C1057">
    <cfRule type="expression" dxfId="256" priority="216">
      <formula>"Số dư đầu kỳ"</formula>
    </cfRule>
  </conditionalFormatting>
  <conditionalFormatting sqref="C1059">
    <cfRule type="expression" dxfId="255" priority="215">
      <formula>"Số dư đầu kỳ"</formula>
    </cfRule>
  </conditionalFormatting>
  <conditionalFormatting sqref="C1065:C1067">
    <cfRule type="expression" dxfId="254" priority="214">
      <formula>"Số dư đầu kỳ"</formula>
    </cfRule>
  </conditionalFormatting>
  <conditionalFormatting sqref="C1072">
    <cfRule type="expression" dxfId="253" priority="213">
      <formula>"Số dư đầu kỳ"</formula>
    </cfRule>
  </conditionalFormatting>
  <conditionalFormatting sqref="C1074">
    <cfRule type="expression" dxfId="252" priority="212">
      <formula>"Số dư đầu kỳ"</formula>
    </cfRule>
  </conditionalFormatting>
  <conditionalFormatting sqref="C1082">
    <cfRule type="expression" dxfId="251" priority="211">
      <formula>"Số dư đầu kỳ"</formula>
    </cfRule>
  </conditionalFormatting>
  <conditionalFormatting sqref="C1086:C1097">
    <cfRule type="expression" dxfId="250" priority="210">
      <formula>"Số dư đầu kỳ"</formula>
    </cfRule>
  </conditionalFormatting>
  <conditionalFormatting sqref="C1118">
    <cfRule type="expression" dxfId="249" priority="209">
      <formula>"Số dư đầu kỳ"</formula>
    </cfRule>
  </conditionalFormatting>
  <conditionalFormatting sqref="C1124:C1125">
    <cfRule type="expression" dxfId="248" priority="208">
      <formula>"Số dư đầu kỳ"</formula>
    </cfRule>
  </conditionalFormatting>
  <conditionalFormatting sqref="C1127">
    <cfRule type="expression" dxfId="247" priority="207">
      <formula>"Số dư đầu kỳ"</formula>
    </cfRule>
  </conditionalFormatting>
  <conditionalFormatting sqref="C1146:C1147">
    <cfRule type="expression" dxfId="246" priority="206">
      <formula>"Số dư đầu kỳ"</formula>
    </cfRule>
  </conditionalFormatting>
  <conditionalFormatting sqref="C1163">
    <cfRule type="expression" dxfId="245" priority="205">
      <formula>"Số dư đầu kỳ"</formula>
    </cfRule>
  </conditionalFormatting>
  <conditionalFormatting sqref="C1164:C1168">
    <cfRule type="expression" dxfId="244" priority="204">
      <formula>"Số dư đầu kỳ"</formula>
    </cfRule>
  </conditionalFormatting>
  <conditionalFormatting sqref="C1170">
    <cfRule type="expression" dxfId="243" priority="203">
      <formula>"Số dư đầu kỳ"</formula>
    </cfRule>
  </conditionalFormatting>
  <conditionalFormatting sqref="C1173 C1175 C1177 C1179 C1181">
    <cfRule type="expression" dxfId="242" priority="202">
      <formula>"Số dư đầu kỳ"</formula>
    </cfRule>
  </conditionalFormatting>
  <conditionalFormatting sqref="C1185 C1187">
    <cfRule type="expression" dxfId="241" priority="201">
      <formula>"Số dư đầu kỳ"</formula>
    </cfRule>
  </conditionalFormatting>
  <conditionalFormatting sqref="C1191">
    <cfRule type="expression" dxfId="240" priority="200">
      <formula>"Số dư đầu kỳ"</formula>
    </cfRule>
  </conditionalFormatting>
  <conditionalFormatting sqref="C1192">
    <cfRule type="expression" dxfId="239" priority="199">
      <formula>"Số dư đầu kỳ"</formula>
    </cfRule>
  </conditionalFormatting>
  <conditionalFormatting sqref="C1193">
    <cfRule type="expression" dxfId="238" priority="198">
      <formula>"Số dư đầu kỳ"</formula>
    </cfRule>
  </conditionalFormatting>
  <conditionalFormatting sqref="C1194">
    <cfRule type="expression" dxfId="237" priority="197">
      <formula>"Số dư đầu kỳ"</formula>
    </cfRule>
  </conditionalFormatting>
  <conditionalFormatting sqref="C1196">
    <cfRule type="expression" dxfId="236" priority="196">
      <formula>"Số dư đầu kỳ"</formula>
    </cfRule>
  </conditionalFormatting>
  <conditionalFormatting sqref="C1197">
    <cfRule type="expression" dxfId="235" priority="195">
      <formula>"Số dư đầu kỳ"</formula>
    </cfRule>
  </conditionalFormatting>
  <conditionalFormatting sqref="C1198">
    <cfRule type="expression" dxfId="234" priority="194">
      <formula>"Số dư đầu kỳ"</formula>
    </cfRule>
  </conditionalFormatting>
  <conditionalFormatting sqref="C1199">
    <cfRule type="expression" dxfId="233" priority="193">
      <formula>"Số dư đầu kỳ"</formula>
    </cfRule>
  </conditionalFormatting>
  <conditionalFormatting sqref="C1201">
    <cfRule type="expression" dxfId="232" priority="192">
      <formula>"Số dư đầu kỳ"</formula>
    </cfRule>
  </conditionalFormatting>
  <conditionalFormatting sqref="C1210">
    <cfRule type="expression" dxfId="231" priority="191">
      <formula>"Số dư đầu kỳ"</formula>
    </cfRule>
  </conditionalFormatting>
  <conditionalFormatting sqref="C1211">
    <cfRule type="expression" dxfId="230" priority="190">
      <formula>"Số dư đầu kỳ"</formula>
    </cfRule>
  </conditionalFormatting>
  <conditionalFormatting sqref="C1212">
    <cfRule type="expression" dxfId="229" priority="189">
      <formula>"Số dư đầu kỳ"</formula>
    </cfRule>
  </conditionalFormatting>
  <conditionalFormatting sqref="C1214">
    <cfRule type="expression" dxfId="228" priority="188">
      <formula>"Số dư đầu kỳ"</formula>
    </cfRule>
  </conditionalFormatting>
  <conditionalFormatting sqref="C1215">
    <cfRule type="expression" dxfId="227" priority="187">
      <formula>"Số dư đầu kỳ"</formula>
    </cfRule>
  </conditionalFormatting>
  <conditionalFormatting sqref="C1216">
    <cfRule type="expression" dxfId="226" priority="186">
      <formula>"Số dư đầu kỳ"</formula>
    </cfRule>
  </conditionalFormatting>
  <conditionalFormatting sqref="C1217">
    <cfRule type="expression" dxfId="225" priority="185">
      <formula>"Số dư đầu kỳ"</formula>
    </cfRule>
  </conditionalFormatting>
  <conditionalFormatting sqref="C1219">
    <cfRule type="expression" dxfId="224" priority="184">
      <formula>"Số dư đầu kỳ"</formula>
    </cfRule>
  </conditionalFormatting>
  <conditionalFormatting sqref="C1221">
    <cfRule type="expression" dxfId="223" priority="183">
      <formula>"Số dư đầu kỳ"</formula>
    </cfRule>
  </conditionalFormatting>
  <conditionalFormatting sqref="C1223">
    <cfRule type="expression" dxfId="222" priority="182">
      <formula>"Số dư đầu kỳ"</formula>
    </cfRule>
  </conditionalFormatting>
  <conditionalFormatting sqref="C1225">
    <cfRule type="expression" dxfId="221" priority="181">
      <formula>"Số dư đầu kỳ"</formula>
    </cfRule>
  </conditionalFormatting>
  <conditionalFormatting sqref="C1227">
    <cfRule type="expression" dxfId="220" priority="180">
      <formula>"Số dư đầu kỳ"</formula>
    </cfRule>
  </conditionalFormatting>
  <conditionalFormatting sqref="C1230:C1232">
    <cfRule type="expression" dxfId="219" priority="179">
      <formula>"Số dư đầu kỳ"</formula>
    </cfRule>
  </conditionalFormatting>
  <conditionalFormatting sqref="C1234">
    <cfRule type="expression" dxfId="218" priority="178">
      <formula>"Số dư đầu kỳ"</formula>
    </cfRule>
  </conditionalFormatting>
  <conditionalFormatting sqref="C1240:C1241">
    <cfRule type="expression" dxfId="217" priority="177">
      <formula>"Số dư đầu kỳ"</formula>
    </cfRule>
  </conditionalFormatting>
  <conditionalFormatting sqref="C1245">
    <cfRule type="expression" dxfId="216" priority="176">
      <formula>"Số dư đầu kỳ"</formula>
    </cfRule>
  </conditionalFormatting>
  <conditionalFormatting sqref="C1246:C1251">
    <cfRule type="expression" dxfId="215" priority="175">
      <formula>"Số dư đầu kỳ"</formula>
    </cfRule>
  </conditionalFormatting>
  <conditionalFormatting sqref="C1253">
    <cfRule type="expression" dxfId="214" priority="174">
      <formula>"Số dư đầu kỳ"</formula>
    </cfRule>
  </conditionalFormatting>
  <conditionalFormatting sqref="C1255">
    <cfRule type="expression" dxfId="213" priority="173">
      <formula>"Số dư đầu kỳ"</formula>
    </cfRule>
  </conditionalFormatting>
  <conditionalFormatting sqref="C1258">
    <cfRule type="expression" dxfId="212" priority="172">
      <formula>"Số dư đầu kỳ"</formula>
    </cfRule>
  </conditionalFormatting>
  <conditionalFormatting sqref="C1259">
    <cfRule type="expression" dxfId="211" priority="171">
      <formula>"Số dư đầu kỳ"</formula>
    </cfRule>
  </conditionalFormatting>
  <conditionalFormatting sqref="C1260">
    <cfRule type="expression" dxfId="210" priority="170">
      <formula>"Số dư đầu kỳ"</formula>
    </cfRule>
  </conditionalFormatting>
  <conditionalFormatting sqref="C1261">
    <cfRule type="expression" dxfId="209" priority="169">
      <formula>"Số dư đầu kỳ"</formula>
    </cfRule>
  </conditionalFormatting>
  <conditionalFormatting sqref="C1263">
    <cfRule type="expression" dxfId="208" priority="168">
      <formula>"Số dư đầu kỳ"</formula>
    </cfRule>
  </conditionalFormatting>
  <conditionalFormatting sqref="C1266:C1277">
    <cfRule type="expression" dxfId="207" priority="167">
      <formula>"Số dư đầu kỳ"</formula>
    </cfRule>
  </conditionalFormatting>
  <conditionalFormatting sqref="C1279">
    <cfRule type="expression" dxfId="206" priority="166">
      <formula>"Số dư đầu kỳ"</formula>
    </cfRule>
  </conditionalFormatting>
  <conditionalFormatting sqref="C1283:C1285">
    <cfRule type="expression" dxfId="205" priority="165">
      <formula>"Số dư đầu kỳ"</formula>
    </cfRule>
  </conditionalFormatting>
  <conditionalFormatting sqref="C1287">
    <cfRule type="expression" dxfId="204" priority="164">
      <formula>"Số dư đầu kỳ"</formula>
    </cfRule>
  </conditionalFormatting>
  <conditionalFormatting sqref="C1288:C1292">
    <cfRule type="expression" dxfId="203" priority="163">
      <formula>"Số dư đầu kỳ"</formula>
    </cfRule>
  </conditionalFormatting>
  <conditionalFormatting sqref="C1294">
    <cfRule type="expression" dxfId="202" priority="162">
      <formula>"Số dư đầu kỳ"</formula>
    </cfRule>
  </conditionalFormatting>
  <conditionalFormatting sqref="C1296:C1297 C1299 C1301:C1309 C1316 C1318 C1320 C1325 C1327 C1329:C1331 C1334 C1350 C1354 C1356 C1358 C1360 C1366 C1374 C1378:C1385 C1387:C1392 C1394:C1398 C1400:C1401 C1403:C1404 C1408 C1411:C1413 C1419 C1421:C1425 C1427 C1429 C1431:C1436">
    <cfRule type="expression" dxfId="201" priority="161">
      <formula>"Số dư đầu kỳ"</formula>
    </cfRule>
  </conditionalFormatting>
  <conditionalFormatting sqref="C1298">
    <cfRule type="expression" dxfId="200" priority="160">
      <formula>"Số dư đầu kỳ"</formula>
    </cfRule>
  </conditionalFormatting>
  <conditionalFormatting sqref="C1300">
    <cfRule type="expression" dxfId="199" priority="159">
      <formula>"Số dư đầu kỳ"</formula>
    </cfRule>
  </conditionalFormatting>
  <conditionalFormatting sqref="C1310">
    <cfRule type="expression" dxfId="198" priority="158">
      <formula>"Số dư đầu kỳ"</formula>
    </cfRule>
  </conditionalFormatting>
  <conditionalFormatting sqref="C1311:C1315">
    <cfRule type="expression" dxfId="197" priority="157">
      <formula>"Số dư đầu kỳ"</formula>
    </cfRule>
  </conditionalFormatting>
  <conditionalFormatting sqref="C1317">
    <cfRule type="expression" dxfId="196" priority="156">
      <formula>"Số dư đầu kỳ"</formula>
    </cfRule>
  </conditionalFormatting>
  <conditionalFormatting sqref="C1319">
    <cfRule type="expression" dxfId="195" priority="155">
      <formula>"Số dư đầu kỳ"</formula>
    </cfRule>
  </conditionalFormatting>
  <conditionalFormatting sqref="C1321">
    <cfRule type="expression" dxfId="194" priority="154">
      <formula>"Số dư đầu kỳ"</formula>
    </cfRule>
  </conditionalFormatting>
  <conditionalFormatting sqref="C1322:C1324">
    <cfRule type="expression" dxfId="193" priority="153">
      <formula>"Số dư đầu kỳ"</formula>
    </cfRule>
  </conditionalFormatting>
  <conditionalFormatting sqref="C1326">
    <cfRule type="expression" dxfId="192" priority="152">
      <formula>"Số dư đầu kỳ"</formula>
    </cfRule>
  </conditionalFormatting>
  <conditionalFormatting sqref="C1328">
    <cfRule type="expression" dxfId="191" priority="151">
      <formula>"Số dư đầu kỳ"</formula>
    </cfRule>
  </conditionalFormatting>
  <conditionalFormatting sqref="C1332:C1333">
    <cfRule type="expression" dxfId="190" priority="150">
      <formula>"Số dư đầu kỳ"</formula>
    </cfRule>
  </conditionalFormatting>
  <conditionalFormatting sqref="C1335">
    <cfRule type="expression" dxfId="189" priority="149">
      <formula>"Số dư đầu kỳ"</formula>
    </cfRule>
  </conditionalFormatting>
  <conditionalFormatting sqref="C1336:C1349">
    <cfRule type="expression" dxfId="188" priority="148">
      <formula>"Số dư đầu kỳ"</formula>
    </cfRule>
  </conditionalFormatting>
  <conditionalFormatting sqref="C1351">
    <cfRule type="expression" dxfId="187" priority="147">
      <formula>"Số dư đầu kỳ"</formula>
    </cfRule>
  </conditionalFormatting>
  <conditionalFormatting sqref="C1352:C1353">
    <cfRule type="expression" dxfId="186" priority="146">
      <formula>"Số dư đầu kỳ"</formula>
    </cfRule>
  </conditionalFormatting>
  <conditionalFormatting sqref="C1355">
    <cfRule type="expression" dxfId="185" priority="145">
      <formula>"Số dư đầu kỳ"</formula>
    </cfRule>
  </conditionalFormatting>
  <conditionalFormatting sqref="C1357">
    <cfRule type="expression" dxfId="184" priority="144">
      <formula>"Số dư đầu kỳ"</formula>
    </cfRule>
  </conditionalFormatting>
  <conditionalFormatting sqref="C1359">
    <cfRule type="expression" dxfId="183" priority="143">
      <formula>"Số dư đầu kỳ"</formula>
    </cfRule>
  </conditionalFormatting>
  <conditionalFormatting sqref="C1361">
    <cfRule type="expression" dxfId="182" priority="142">
      <formula>"Số dư đầu kỳ"</formula>
    </cfRule>
  </conditionalFormatting>
  <conditionalFormatting sqref="C1362:C1365">
    <cfRule type="expression" dxfId="181" priority="141">
      <formula>"Số dư đầu kỳ"</formula>
    </cfRule>
  </conditionalFormatting>
  <conditionalFormatting sqref="C1367">
    <cfRule type="expression" dxfId="180" priority="140">
      <formula>"Số dư đầu kỳ"</formula>
    </cfRule>
  </conditionalFormatting>
  <conditionalFormatting sqref="C1368:C1373">
    <cfRule type="expression" dxfId="179" priority="139">
      <formula>"Số dư đầu kỳ"</formula>
    </cfRule>
  </conditionalFormatting>
  <conditionalFormatting sqref="C1375">
    <cfRule type="expression" dxfId="178" priority="138">
      <formula>"Số dư đầu kỳ"</formula>
    </cfRule>
  </conditionalFormatting>
  <conditionalFormatting sqref="C1376:C1377">
    <cfRule type="expression" dxfId="177" priority="137">
      <formula>"Số dư đầu kỳ"</formula>
    </cfRule>
  </conditionalFormatting>
  <conditionalFormatting sqref="C1386">
    <cfRule type="expression" dxfId="176" priority="136">
      <formula>"Số dư đầu kỳ"</formula>
    </cfRule>
  </conditionalFormatting>
  <conditionalFormatting sqref="C1393">
    <cfRule type="expression" dxfId="175" priority="135">
      <formula>"Số dư đầu kỳ"</formula>
    </cfRule>
  </conditionalFormatting>
  <conditionalFormatting sqref="C1399">
    <cfRule type="expression" dxfId="174" priority="134">
      <formula>"Số dư đầu kỳ"</formula>
    </cfRule>
  </conditionalFormatting>
  <conditionalFormatting sqref="C1402">
    <cfRule type="expression" dxfId="173" priority="133">
      <formula>"Số dư đầu kỳ"</formula>
    </cfRule>
  </conditionalFormatting>
  <conditionalFormatting sqref="C1405:C1407">
    <cfRule type="expression" dxfId="172" priority="132">
      <formula>"Số dư đầu kỳ"</formula>
    </cfRule>
  </conditionalFormatting>
  <conditionalFormatting sqref="C1409">
    <cfRule type="expression" dxfId="171" priority="131">
      <formula>"Số dư đầu kỳ"</formula>
    </cfRule>
  </conditionalFormatting>
  <conditionalFormatting sqref="C1410">
    <cfRule type="expression" dxfId="170" priority="130">
      <formula>"Số dư đầu kỳ"</formula>
    </cfRule>
  </conditionalFormatting>
  <conditionalFormatting sqref="C1414">
    <cfRule type="expression" dxfId="169" priority="129">
      <formula>"Số dư đầu kỳ"</formula>
    </cfRule>
  </conditionalFormatting>
  <conditionalFormatting sqref="C1415:C1418">
    <cfRule type="expression" dxfId="168" priority="128">
      <formula>"Số dư đầu kỳ"</formula>
    </cfRule>
  </conditionalFormatting>
  <conditionalFormatting sqref="C1420">
    <cfRule type="expression" dxfId="167" priority="127">
      <formula>"Số dư đầu kỳ"</formula>
    </cfRule>
  </conditionalFormatting>
  <conditionalFormatting sqref="C1426">
    <cfRule type="expression" dxfId="166" priority="126">
      <formula>"Số dư đầu kỳ"</formula>
    </cfRule>
  </conditionalFormatting>
  <conditionalFormatting sqref="C1428">
    <cfRule type="expression" dxfId="165" priority="125">
      <formula>"Số dư đầu kỳ"</formula>
    </cfRule>
  </conditionalFormatting>
  <conditionalFormatting sqref="C1430">
    <cfRule type="expression" dxfId="164" priority="124">
      <formula>"Số dư đầu kỳ"</formula>
    </cfRule>
  </conditionalFormatting>
  <conditionalFormatting sqref="C1437">
    <cfRule type="expression" dxfId="163" priority="123">
      <formula>"Số dư đầu kỳ"</formula>
    </cfRule>
  </conditionalFormatting>
  <conditionalFormatting sqref="C1438:C1440">
    <cfRule type="expression" dxfId="162" priority="122">
      <formula>"Số dư đầu kỳ"</formula>
    </cfRule>
  </conditionalFormatting>
  <conditionalFormatting sqref="C1442">
    <cfRule type="expression" dxfId="161" priority="121">
      <formula>"Số dư đầu kỳ"</formula>
    </cfRule>
  </conditionalFormatting>
  <conditionalFormatting sqref="C1443:C1455">
    <cfRule type="expression" dxfId="160" priority="120">
      <formula>"Số dư đầu kỳ"</formula>
    </cfRule>
  </conditionalFormatting>
  <conditionalFormatting sqref="C1457">
    <cfRule type="expression" dxfId="159" priority="119">
      <formula>"Số dư đầu kỳ"</formula>
    </cfRule>
  </conditionalFormatting>
  <conditionalFormatting sqref="C1459:C1460 C1464 C1466:C1468 C1471:C1476 C1478:C1480 C1483 C1485 C1487:C1492 C1499 C1509 C1511:C1519 C1523:C1524 C1528:C1530 C1534 C1536:C1549 C1553:C1556 C1566:C1568 C1580 C1585:C1592 C1594:C1596 C1600:C1604 C1606 C1609 C1613 C1616 C1619:C1620 C1625 C1628 C1630:C1631 C1633:C1638 C1645:C1648 C1652 C1654:C1655 C1659 C1669:C1680 C1682:C1696 C1698 C1708:C1711 C1714 C1716:C1721 C1725 C1727 C1729:C1730 C1732 C3016:C3017">
    <cfRule type="expression" dxfId="158" priority="118">
      <formula>"Số dư đầu kỳ"</formula>
    </cfRule>
  </conditionalFormatting>
  <conditionalFormatting sqref="C1461">
    <cfRule type="expression" dxfId="157" priority="117">
      <formula>"Số dư đầu kỳ"</formula>
    </cfRule>
  </conditionalFormatting>
  <conditionalFormatting sqref="C1462:C1463">
    <cfRule type="expression" dxfId="156" priority="116">
      <formula>"Số dư đầu kỳ"</formula>
    </cfRule>
  </conditionalFormatting>
  <conditionalFormatting sqref="C1465">
    <cfRule type="expression" dxfId="155" priority="115">
      <formula>"Số dư đầu kỳ"</formula>
    </cfRule>
  </conditionalFormatting>
  <conditionalFormatting sqref="C1469:C1470">
    <cfRule type="expression" dxfId="154" priority="114">
      <formula>"Số dư đầu kỳ"</formula>
    </cfRule>
  </conditionalFormatting>
  <conditionalFormatting sqref="C1477">
    <cfRule type="expression" dxfId="153" priority="113">
      <formula>"Số dư đầu kỳ"</formula>
    </cfRule>
  </conditionalFormatting>
  <conditionalFormatting sqref="C1481:C1482">
    <cfRule type="expression" dxfId="152" priority="112">
      <formula>"Số dư đầu kỳ"</formula>
    </cfRule>
  </conditionalFormatting>
  <conditionalFormatting sqref="C1484">
    <cfRule type="expression" dxfId="151" priority="111">
      <formula>"Số dư đầu kỳ"</formula>
    </cfRule>
  </conditionalFormatting>
  <conditionalFormatting sqref="C1486">
    <cfRule type="expression" dxfId="150" priority="110">
      <formula>"Số dư đầu kỳ"</formula>
    </cfRule>
  </conditionalFormatting>
  <conditionalFormatting sqref="C1493">
    <cfRule type="expression" dxfId="149" priority="109">
      <formula>"Số dư đầu kỳ"</formula>
    </cfRule>
  </conditionalFormatting>
  <conditionalFormatting sqref="C1494:C1498">
    <cfRule type="expression" dxfId="148" priority="108">
      <formula>"Số dư đầu kỳ"</formula>
    </cfRule>
  </conditionalFormatting>
  <conditionalFormatting sqref="C1500">
    <cfRule type="expression" dxfId="147" priority="107">
      <formula>"Số dư đầu kỳ"</formula>
    </cfRule>
  </conditionalFormatting>
  <conditionalFormatting sqref="C1501:C1508">
    <cfRule type="expression" dxfId="146" priority="106">
      <formula>"Số dư đầu kỳ"</formula>
    </cfRule>
  </conditionalFormatting>
  <conditionalFormatting sqref="C1510">
    <cfRule type="expression" dxfId="145" priority="105">
      <formula>"Số dư đầu kỳ"</formula>
    </cfRule>
  </conditionalFormatting>
  <conditionalFormatting sqref="C1520">
    <cfRule type="expression" dxfId="144" priority="104">
      <formula>"Số dư đầu kỳ"</formula>
    </cfRule>
  </conditionalFormatting>
  <conditionalFormatting sqref="C1521:C1522">
    <cfRule type="expression" dxfId="143" priority="103">
      <formula>"Số dư đầu kỳ"</formula>
    </cfRule>
  </conditionalFormatting>
  <conditionalFormatting sqref="C1525:C1527">
    <cfRule type="expression" dxfId="142" priority="102">
      <formula>"Số dư đầu kỳ"</formula>
    </cfRule>
  </conditionalFormatting>
  <conditionalFormatting sqref="C1531">
    <cfRule type="expression" dxfId="141" priority="101">
      <formula>"Số dư đầu kỳ"</formula>
    </cfRule>
  </conditionalFormatting>
  <conditionalFormatting sqref="C1532:C1533">
    <cfRule type="expression" dxfId="140" priority="100">
      <formula>"Số dư đầu kỳ"</formula>
    </cfRule>
  </conditionalFormatting>
  <conditionalFormatting sqref="C1535">
    <cfRule type="expression" dxfId="139" priority="99">
      <formula>"Số dư đầu kỳ"</formula>
    </cfRule>
  </conditionalFormatting>
  <conditionalFormatting sqref="C1550:C1552">
    <cfRule type="expression" dxfId="138" priority="98">
      <formula>"Số dư đầu kỳ"</formula>
    </cfRule>
  </conditionalFormatting>
  <conditionalFormatting sqref="C1557:C1565">
    <cfRule type="expression" dxfId="137" priority="97">
      <formula>"Số dư đầu kỳ"</formula>
    </cfRule>
  </conditionalFormatting>
  <conditionalFormatting sqref="C1569">
    <cfRule type="expression" dxfId="136" priority="96">
      <formula>"Số dư đầu kỳ"</formula>
    </cfRule>
  </conditionalFormatting>
  <conditionalFormatting sqref="C1570:C1579">
    <cfRule type="expression" dxfId="135" priority="95">
      <formula>"Số dư đầu kỳ"</formula>
    </cfRule>
  </conditionalFormatting>
  <conditionalFormatting sqref="C1581">
    <cfRule type="expression" dxfId="134" priority="94">
      <formula>"Số dư đầu kỳ"</formula>
    </cfRule>
  </conditionalFormatting>
  <conditionalFormatting sqref="C1582:C1584">
    <cfRule type="expression" dxfId="133" priority="93">
      <formula>"Số dư đầu kỳ"</formula>
    </cfRule>
  </conditionalFormatting>
  <conditionalFormatting sqref="C1593">
    <cfRule type="expression" dxfId="132" priority="92">
      <formula>"Số dư đầu kỳ"</formula>
    </cfRule>
  </conditionalFormatting>
  <conditionalFormatting sqref="C1597">
    <cfRule type="expression" dxfId="131" priority="91">
      <formula>"Số dư đầu kỳ"</formula>
    </cfRule>
  </conditionalFormatting>
  <conditionalFormatting sqref="C1598">
    <cfRule type="expression" dxfId="130" priority="90">
      <formula>"Số dư đầu kỳ"</formula>
    </cfRule>
  </conditionalFormatting>
  <conditionalFormatting sqref="C1599">
    <cfRule type="expression" dxfId="129" priority="89">
      <formula>"Số dư đầu kỳ"</formula>
    </cfRule>
  </conditionalFormatting>
  <conditionalFormatting sqref="C1605">
    <cfRule type="expression" dxfId="128" priority="88">
      <formula>"Số dư đầu kỳ"</formula>
    </cfRule>
  </conditionalFormatting>
  <conditionalFormatting sqref="C1607">
    <cfRule type="expression" dxfId="127" priority="87">
      <formula>"Số dư đầu kỳ"</formula>
    </cfRule>
  </conditionalFormatting>
  <conditionalFormatting sqref="C1608">
    <cfRule type="expression" dxfId="126" priority="86">
      <formula>"Số dư đầu kỳ"</formula>
    </cfRule>
  </conditionalFormatting>
  <conditionalFormatting sqref="C1610">
    <cfRule type="expression" dxfId="125" priority="85">
      <formula>"Số dư đầu kỳ"</formula>
    </cfRule>
  </conditionalFormatting>
  <conditionalFormatting sqref="C1611:C1612">
    <cfRule type="expression" dxfId="124" priority="84">
      <formula>"Số dư đầu kỳ"</formula>
    </cfRule>
  </conditionalFormatting>
  <conditionalFormatting sqref="C1614">
    <cfRule type="expression" dxfId="123" priority="83">
      <formula>"Số dư đầu kỳ"</formula>
    </cfRule>
  </conditionalFormatting>
  <conditionalFormatting sqref="C1615">
    <cfRule type="expression" dxfId="122" priority="82">
      <formula>"Số dư đầu kỳ"</formula>
    </cfRule>
  </conditionalFormatting>
  <conditionalFormatting sqref="C1617">
    <cfRule type="expression" dxfId="121" priority="81">
      <formula>"Số dư đầu kỳ"</formula>
    </cfRule>
  </conditionalFormatting>
  <conditionalFormatting sqref="C1618">
    <cfRule type="expression" dxfId="120" priority="80">
      <formula>"Số dư đầu kỳ"</formula>
    </cfRule>
  </conditionalFormatting>
  <conditionalFormatting sqref="C1622">
    <cfRule type="expression" dxfId="119" priority="79">
      <formula>"Số dư đầu kỳ"</formula>
    </cfRule>
  </conditionalFormatting>
  <conditionalFormatting sqref="C1621">
    <cfRule type="expression" dxfId="118" priority="78">
      <formula>"Số dư đầu kỳ"</formula>
    </cfRule>
  </conditionalFormatting>
  <conditionalFormatting sqref="C1623">
    <cfRule type="expression" dxfId="117" priority="77">
      <formula>"Số dư đầu kỳ"</formula>
    </cfRule>
  </conditionalFormatting>
  <conditionalFormatting sqref="C1624">
    <cfRule type="expression" dxfId="116" priority="76">
      <formula>"Số dư đầu kỳ"</formula>
    </cfRule>
  </conditionalFormatting>
  <conditionalFormatting sqref="C1626">
    <cfRule type="expression" dxfId="115" priority="75">
      <formula>"Số dư đầu kỳ"</formula>
    </cfRule>
  </conditionalFormatting>
  <conditionalFormatting sqref="C1627">
    <cfRule type="expression" dxfId="114" priority="74">
      <formula>"Số dư đầu kỳ"</formula>
    </cfRule>
  </conditionalFormatting>
  <conditionalFormatting sqref="C1629">
    <cfRule type="expression" dxfId="113" priority="73">
      <formula>"Số dư đầu kỳ"</formula>
    </cfRule>
  </conditionalFormatting>
  <conditionalFormatting sqref="C1632">
    <cfRule type="expression" dxfId="112" priority="72">
      <formula>"Số dư đầu kỳ"</formula>
    </cfRule>
  </conditionalFormatting>
  <conditionalFormatting sqref="C1639">
    <cfRule type="expression" dxfId="111" priority="71">
      <formula>"Số dư đầu kỳ"</formula>
    </cfRule>
  </conditionalFormatting>
  <conditionalFormatting sqref="C1640:C1644">
    <cfRule type="expression" dxfId="110" priority="70">
      <formula>"Số dư đầu kỳ"</formula>
    </cfRule>
  </conditionalFormatting>
  <conditionalFormatting sqref="C1650:C1651">
    <cfRule type="expression" dxfId="109" priority="69">
      <formula>"Số dư đầu kỳ"</formula>
    </cfRule>
  </conditionalFormatting>
  <conditionalFormatting sqref="C1649">
    <cfRule type="expression" dxfId="108" priority="68">
      <formula>"Số dư đầu kỳ"</formula>
    </cfRule>
  </conditionalFormatting>
  <conditionalFormatting sqref="C1653">
    <cfRule type="expression" dxfId="107" priority="67">
      <formula>"Số dư đầu kỳ"</formula>
    </cfRule>
  </conditionalFormatting>
  <conditionalFormatting sqref="C1656:C1658">
    <cfRule type="expression" dxfId="106" priority="66">
      <formula>"Số dư đầu kỳ"</formula>
    </cfRule>
  </conditionalFormatting>
  <conditionalFormatting sqref="C1660">
    <cfRule type="expression" dxfId="105" priority="65">
      <formula>"Số dư đầu kỳ"</formula>
    </cfRule>
  </conditionalFormatting>
  <conditionalFormatting sqref="C1661:C1668">
    <cfRule type="expression" dxfId="104" priority="64">
      <formula>"Số dư đầu kỳ"</formula>
    </cfRule>
  </conditionalFormatting>
  <conditionalFormatting sqref="C1681">
    <cfRule type="expression" dxfId="103" priority="63">
      <formula>"Số dư đầu kỳ"</formula>
    </cfRule>
  </conditionalFormatting>
  <conditionalFormatting sqref="C1697">
    <cfRule type="expression" dxfId="102" priority="61">
      <formula>"Số dư đầu kỳ"</formula>
    </cfRule>
  </conditionalFormatting>
  <conditionalFormatting sqref="C1699">
    <cfRule type="expression" dxfId="101" priority="60">
      <formula>"Số dư đầu kỳ"</formula>
    </cfRule>
  </conditionalFormatting>
  <conditionalFormatting sqref="C1700:C1707">
    <cfRule type="expression" dxfId="100" priority="59">
      <formula>"Số dư đầu kỳ"</formula>
    </cfRule>
  </conditionalFormatting>
  <conditionalFormatting sqref="C1712:C1713">
    <cfRule type="expression" dxfId="99" priority="58">
      <formula>"Số dư đầu kỳ"</formula>
    </cfRule>
  </conditionalFormatting>
  <conditionalFormatting sqref="C1715">
    <cfRule type="expression" dxfId="98" priority="57">
      <formula>"Số dư đầu kỳ"</formula>
    </cfRule>
  </conditionalFormatting>
  <conditionalFormatting sqref="C1722:C1724">
    <cfRule type="expression" dxfId="97" priority="56">
      <formula>"Số dư đầu kỳ"</formula>
    </cfRule>
  </conditionalFormatting>
  <conditionalFormatting sqref="C1726">
    <cfRule type="expression" dxfId="96" priority="55">
      <formula>"Số dư đầu kỳ"</formula>
    </cfRule>
  </conditionalFormatting>
  <conditionalFormatting sqref="C1728">
    <cfRule type="expression" dxfId="95" priority="54">
      <formula>"Số dư đầu kỳ"</formula>
    </cfRule>
  </conditionalFormatting>
  <conditionalFormatting sqref="C1731">
    <cfRule type="expression" dxfId="94" priority="53">
      <formula>"Số dư đầu kỳ"</formula>
    </cfRule>
  </conditionalFormatting>
  <conditionalFormatting sqref="C1733:C1734 C1736:C1738 C1742 C1744:C1791 C1806:C1812 C1818 C1820 C1822:C1823 C1826:C1827">
    <cfRule type="expression" dxfId="93" priority="52">
      <formula>"Số dư đầu kỳ"</formula>
    </cfRule>
  </conditionalFormatting>
  <conditionalFormatting sqref="C1735">
    <cfRule type="expression" dxfId="92" priority="51">
      <formula>"Số dư đầu kỳ"</formula>
    </cfRule>
  </conditionalFormatting>
  <conditionalFormatting sqref="C1739">
    <cfRule type="expression" dxfId="91" priority="50">
      <formula>"Số dư đầu kỳ"</formula>
    </cfRule>
  </conditionalFormatting>
  <conditionalFormatting sqref="C1740:C1741">
    <cfRule type="expression" dxfId="90" priority="49">
      <formula>"Số dư đầu kỳ"</formula>
    </cfRule>
  </conditionalFormatting>
  <conditionalFormatting sqref="C1743">
    <cfRule type="expression" dxfId="89" priority="48">
      <formula>"Số dư đầu kỳ"</formula>
    </cfRule>
  </conditionalFormatting>
  <conditionalFormatting sqref="C1792">
    <cfRule type="expression" dxfId="88" priority="47">
      <formula>"Số dư đầu kỳ"</formula>
    </cfRule>
  </conditionalFormatting>
  <conditionalFormatting sqref="C1793:C1805">
    <cfRule type="expression" dxfId="87" priority="46">
      <formula>"Số dư đầu kỳ"</formula>
    </cfRule>
  </conditionalFormatting>
  <conditionalFormatting sqref="C1813:C1817">
    <cfRule type="expression" dxfId="86" priority="45">
      <formula>"Số dư đầu kỳ"</formula>
    </cfRule>
  </conditionalFormatting>
  <conditionalFormatting sqref="C1819">
    <cfRule type="expression" dxfId="85" priority="44">
      <formula>"Số dư đầu kỳ"</formula>
    </cfRule>
  </conditionalFormatting>
  <conditionalFormatting sqref="C1821">
    <cfRule type="expression" dxfId="84" priority="43">
      <formula>"Số dư đầu kỳ"</formula>
    </cfRule>
  </conditionalFormatting>
  <conditionalFormatting sqref="C1824:C1825">
    <cfRule type="expression" dxfId="83" priority="42">
      <formula>"Số dư đầu kỳ"</formula>
    </cfRule>
  </conditionalFormatting>
  <conditionalFormatting sqref="C1828:C1834 C1836 C1838:C1846 C1848:C1852 C1855 C1857:C1862 C1864:C1865 C1869 C1874:C1875 C1879 C1883 C1887:C1894 C1909:C1914 C1916 C1918 C1920 C1922 C1926 C1928 C1934 C1936:C1938 C1944 C1946:C1950 C1952:C1959 C1961 C1963 C1965:C1973 C1976 C1980 C1982:C1986 C2001:C2005 C2007:C3015">
    <cfRule type="expression" dxfId="82" priority="41">
      <formula>"Số dư đầu kỳ"</formula>
    </cfRule>
  </conditionalFormatting>
  <conditionalFormatting sqref="C1835">
    <cfRule type="expression" dxfId="81" priority="40">
      <formula>"Số dư đầu kỳ"</formula>
    </cfRule>
  </conditionalFormatting>
  <conditionalFormatting sqref="C1837">
    <cfRule type="expression" dxfId="80" priority="39">
      <formula>"Số dư đầu kỳ"</formula>
    </cfRule>
  </conditionalFormatting>
  <conditionalFormatting sqref="C1847">
    <cfRule type="expression" dxfId="79" priority="38">
      <formula>"Số dư đầu kỳ"</formula>
    </cfRule>
  </conditionalFormatting>
  <conditionalFormatting sqref="C1853:C1854">
    <cfRule type="expression" dxfId="78" priority="37">
      <formula>"Số dư đầu kỳ"</formula>
    </cfRule>
  </conditionalFormatting>
  <conditionalFormatting sqref="C1856">
    <cfRule type="expression" dxfId="77" priority="36">
      <formula>"Số dư đầu kỳ"</formula>
    </cfRule>
  </conditionalFormatting>
  <conditionalFormatting sqref="C1863">
    <cfRule type="expression" dxfId="76" priority="35">
      <formula>"Số dư đầu kỳ"</formula>
    </cfRule>
  </conditionalFormatting>
  <conditionalFormatting sqref="C1866:C1868">
    <cfRule type="expression" dxfId="75" priority="34">
      <formula>"Số dư đầu kỳ"</formula>
    </cfRule>
  </conditionalFormatting>
  <conditionalFormatting sqref="C1870">
    <cfRule type="expression" dxfId="74" priority="33">
      <formula>"Số dư đầu kỳ"</formula>
    </cfRule>
  </conditionalFormatting>
  <conditionalFormatting sqref="C1871:C1873">
    <cfRule type="expression" dxfId="73" priority="32">
      <formula>"Số dư đầu kỳ"</formula>
    </cfRule>
  </conditionalFormatting>
  <conditionalFormatting sqref="C1876:C1878">
    <cfRule type="expression" dxfId="72" priority="31">
      <formula>"Số dư đầu kỳ"</formula>
    </cfRule>
  </conditionalFormatting>
  <conditionalFormatting sqref="C1880">
    <cfRule type="expression" dxfId="71" priority="30">
      <formula>"Số dư đầu kỳ"</formula>
    </cfRule>
  </conditionalFormatting>
  <conditionalFormatting sqref="C1881:C1882">
    <cfRule type="expression" dxfId="70" priority="29">
      <formula>"Số dư đầu kỳ"</formula>
    </cfRule>
  </conditionalFormatting>
  <conditionalFormatting sqref="C1884">
    <cfRule type="expression" dxfId="69" priority="28">
      <formula>"Số dư đầu kỳ"</formula>
    </cfRule>
  </conditionalFormatting>
  <conditionalFormatting sqref="C1885:C1886">
    <cfRule type="expression" dxfId="68" priority="27">
      <formula>"Số dư đầu kỳ"</formula>
    </cfRule>
  </conditionalFormatting>
  <conditionalFormatting sqref="C1895">
    <cfRule type="expression" dxfId="67" priority="26">
      <formula>"Số dư đầu kỳ"</formula>
    </cfRule>
  </conditionalFormatting>
  <conditionalFormatting sqref="C1896:C1908">
    <cfRule type="expression" dxfId="66" priority="25">
      <formula>"Số dư đầu kỳ"</formula>
    </cfRule>
  </conditionalFormatting>
  <conditionalFormatting sqref="C1915">
    <cfRule type="expression" dxfId="65" priority="24">
      <formula>"Số dư đầu kỳ"</formula>
    </cfRule>
  </conditionalFormatting>
  <conditionalFormatting sqref="C1917">
    <cfRule type="expression" dxfId="64" priority="23">
      <formula>"Số dư đầu kỳ"</formula>
    </cfRule>
  </conditionalFormatting>
  <conditionalFormatting sqref="C1919">
    <cfRule type="expression" dxfId="63" priority="22">
      <formula>"Số dư đầu kỳ"</formula>
    </cfRule>
  </conditionalFormatting>
  <conditionalFormatting sqref="C1921">
    <cfRule type="expression" dxfId="62" priority="21">
      <formula>"Số dư đầu kỳ"</formula>
    </cfRule>
  </conditionalFormatting>
  <conditionalFormatting sqref="C1923">
    <cfRule type="expression" dxfId="61" priority="20">
      <formula>"Số dư đầu kỳ"</formula>
    </cfRule>
  </conditionalFormatting>
  <conditionalFormatting sqref="C1924:C1925">
    <cfRule type="expression" dxfId="60" priority="19">
      <formula>"Số dư đầu kỳ"</formula>
    </cfRule>
  </conditionalFormatting>
  <conditionalFormatting sqref="C1927">
    <cfRule type="expression" dxfId="59" priority="18">
      <formula>"Số dư đầu kỳ"</formula>
    </cfRule>
  </conditionalFormatting>
  <conditionalFormatting sqref="C1929">
    <cfRule type="expression" dxfId="58" priority="17">
      <formula>"Số dư đầu kỳ"</formula>
    </cfRule>
  </conditionalFormatting>
  <conditionalFormatting sqref="C1930:C1933">
    <cfRule type="expression" dxfId="57" priority="16">
      <formula>"Số dư đầu kỳ"</formula>
    </cfRule>
  </conditionalFormatting>
  <conditionalFormatting sqref="C1935">
    <cfRule type="expression" dxfId="56" priority="15">
      <formula>"Số dư đầu kỳ"</formula>
    </cfRule>
  </conditionalFormatting>
  <conditionalFormatting sqref="C1939">
    <cfRule type="expression" dxfId="55" priority="14">
      <formula>"Số dư đầu kỳ"</formula>
    </cfRule>
  </conditionalFormatting>
  <conditionalFormatting sqref="C1940:C1943">
    <cfRule type="expression" dxfId="54" priority="13">
      <formula>"Số dư đầu kỳ"</formula>
    </cfRule>
  </conditionalFormatting>
  <conditionalFormatting sqref="C1945">
    <cfRule type="expression" dxfId="53" priority="12">
      <formula>"Số dư đầu kỳ"</formula>
    </cfRule>
  </conditionalFormatting>
  <conditionalFormatting sqref="C1951">
    <cfRule type="expression" dxfId="52" priority="11">
      <formula>"Số dư đầu kỳ"</formula>
    </cfRule>
  </conditionalFormatting>
  <conditionalFormatting sqref="C1960">
    <cfRule type="expression" dxfId="51" priority="10">
      <formula>"Số dư đầu kỳ"</formula>
    </cfRule>
  </conditionalFormatting>
  <conditionalFormatting sqref="C1962">
    <cfRule type="expression" dxfId="50" priority="9">
      <formula>"Số dư đầu kỳ"</formula>
    </cfRule>
  </conditionalFormatting>
  <conditionalFormatting sqref="C1964">
    <cfRule type="expression" dxfId="49" priority="8">
      <formula>"Số dư đầu kỳ"</formula>
    </cfRule>
  </conditionalFormatting>
  <conditionalFormatting sqref="C1974:C1975">
    <cfRule type="expression" dxfId="48" priority="7">
      <formula>"Số dư đầu kỳ"</formula>
    </cfRule>
  </conditionalFormatting>
  <conditionalFormatting sqref="C1977">
    <cfRule type="expression" dxfId="47" priority="6">
      <formula>"Số dư đầu kỳ"</formula>
    </cfRule>
  </conditionalFormatting>
  <conditionalFormatting sqref="C1978:C1979">
    <cfRule type="expression" dxfId="46" priority="5">
      <formula>"Số dư đầu kỳ"</formula>
    </cfRule>
  </conditionalFormatting>
  <conditionalFormatting sqref="C1981">
    <cfRule type="expression" dxfId="45" priority="4">
      <formula>"Số dư đầu kỳ"</formula>
    </cfRule>
  </conditionalFormatting>
  <conditionalFormatting sqref="C1987">
    <cfRule type="expression" dxfId="44" priority="3">
      <formula>"Số dư đầu kỳ"</formula>
    </cfRule>
  </conditionalFormatting>
  <conditionalFormatting sqref="C1988:C2000">
    <cfRule type="expression" dxfId="43" priority="2">
      <formula>"Số dư đầu kỳ"</formula>
    </cfRule>
  </conditionalFormatting>
  <conditionalFormatting sqref="C2006">
    <cfRule type="expression" dxfId="42" priority="1">
      <formula>"Số dư đầu kỳ"</formula>
    </cfRule>
  </conditionalFormatting>
  <printOptions horizontalCentered="1"/>
  <pageMargins left="0.11811023622047245" right="0.11811023622047245" top="0.19685039370078741" bottom="0.19685039370078741" header="0.11811023622047245" footer="0.11811023622047245"/>
  <pageSetup scale="71" fitToHeight="0" orientation="landscape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DanhMụcHH!$B$5:$B$1006</xm:f>
          </x14:formula1>
          <xm:sqref>D5:D540 D542:D3029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  <pageSetUpPr fitToPage="1"/>
  </sheetPr>
  <dimension ref="A1:F2029"/>
  <sheetViews>
    <sheetView showGridLines="0" zoomScale="85" zoomScaleNormal="85" workbookViewId="0">
      <pane ySplit="4" topLeftCell="A1037" activePane="bottomLeft" state="frozen"/>
      <selection pane="bottomLeft" sqref="A1:XFD1"/>
    </sheetView>
  </sheetViews>
  <sheetFormatPr defaultRowHeight="15" x14ac:dyDescent="0.2"/>
  <cols>
    <col min="1" max="1" width="7.88671875" style="1" customWidth="1"/>
    <col min="2" max="2" width="25.77734375" style="1" customWidth="1"/>
    <col min="3" max="3" width="12.77734375" style="3" customWidth="1"/>
    <col min="4" max="4" width="8.77734375" style="3" customWidth="1"/>
    <col min="5" max="5" width="17.77734375" style="4" customWidth="1"/>
    <col min="6" max="6" width="20.77734375" style="1" customWidth="1"/>
    <col min="7" max="16384" width="8.88671875" style="1"/>
  </cols>
  <sheetData>
    <row r="1" spans="1:6" x14ac:dyDescent="0.2">
      <c r="A1" s="38"/>
    </row>
    <row r="3" spans="1:6" ht="25.5" customHeight="1" x14ac:dyDescent="0.2">
      <c r="A3" s="215" t="s">
        <v>46</v>
      </c>
      <c r="B3" s="215"/>
      <c r="C3" s="215"/>
      <c r="D3" s="215"/>
      <c r="E3" s="215"/>
      <c r="F3" s="215"/>
    </row>
    <row r="4" spans="1:6" ht="19.5" customHeight="1" x14ac:dyDescent="0.2">
      <c r="A4" s="3" t="s">
        <v>0</v>
      </c>
      <c r="B4" s="3" t="s">
        <v>25</v>
      </c>
      <c r="C4" s="3" t="s">
        <v>1</v>
      </c>
      <c r="D4" s="3" t="s">
        <v>2</v>
      </c>
      <c r="E4" s="5" t="s">
        <v>3</v>
      </c>
      <c r="F4" s="3" t="s">
        <v>4</v>
      </c>
    </row>
    <row r="5" spans="1:6" ht="18" customHeight="1" x14ac:dyDescent="0.2">
      <c r="A5" s="2">
        <v>1</v>
      </c>
      <c r="B5" s="73" t="s">
        <v>48</v>
      </c>
      <c r="C5" s="73" t="s">
        <v>444</v>
      </c>
      <c r="D5" s="73" t="s">
        <v>460</v>
      </c>
      <c r="E5" s="59"/>
      <c r="F5" s="58"/>
    </row>
    <row r="6" spans="1:6" ht="18" customHeight="1" x14ac:dyDescent="0.2">
      <c r="A6" s="2">
        <v>2</v>
      </c>
      <c r="B6" s="73" t="s">
        <v>49</v>
      </c>
      <c r="C6" s="73" t="s">
        <v>444</v>
      </c>
      <c r="D6" s="73" t="s">
        <v>460</v>
      </c>
      <c r="E6" s="59"/>
      <c r="F6" s="58"/>
    </row>
    <row r="7" spans="1:6" ht="18" customHeight="1" x14ac:dyDescent="0.2">
      <c r="A7" s="2">
        <v>3</v>
      </c>
      <c r="B7" s="73" t="s">
        <v>50</v>
      </c>
      <c r="C7" s="73" t="s">
        <v>445</v>
      </c>
      <c r="D7" s="73" t="s">
        <v>460</v>
      </c>
      <c r="E7" s="59"/>
      <c r="F7" s="58"/>
    </row>
    <row r="8" spans="1:6" ht="18" customHeight="1" x14ac:dyDescent="0.2">
      <c r="A8" s="2">
        <v>4</v>
      </c>
      <c r="B8" s="73" t="s">
        <v>51</v>
      </c>
      <c r="C8" s="73" t="s">
        <v>445</v>
      </c>
      <c r="D8" s="73" t="s">
        <v>460</v>
      </c>
      <c r="E8" s="59"/>
      <c r="F8" s="58"/>
    </row>
    <row r="9" spans="1:6" ht="18" customHeight="1" x14ac:dyDescent="0.2">
      <c r="A9" s="2">
        <v>5</v>
      </c>
      <c r="B9" s="73" t="s">
        <v>52</v>
      </c>
      <c r="C9" s="73" t="s">
        <v>445</v>
      </c>
      <c r="D9" s="73" t="s">
        <v>460</v>
      </c>
      <c r="E9" s="59"/>
      <c r="F9" s="58"/>
    </row>
    <row r="10" spans="1:6" ht="18" customHeight="1" x14ac:dyDescent="0.2">
      <c r="A10" s="2">
        <v>6</v>
      </c>
      <c r="B10" s="73" t="s">
        <v>53</v>
      </c>
      <c r="C10" s="73" t="s">
        <v>445</v>
      </c>
      <c r="D10" s="73" t="s">
        <v>460</v>
      </c>
      <c r="E10" s="59"/>
      <c r="F10" s="58"/>
    </row>
    <row r="11" spans="1:6" ht="18" customHeight="1" x14ac:dyDescent="0.2">
      <c r="A11" s="2">
        <v>7</v>
      </c>
      <c r="B11" s="73" t="s">
        <v>54</v>
      </c>
      <c r="C11" s="73" t="s">
        <v>445</v>
      </c>
      <c r="D11" s="73" t="s">
        <v>460</v>
      </c>
      <c r="E11" s="59"/>
      <c r="F11" s="58"/>
    </row>
    <row r="12" spans="1:6" ht="18" customHeight="1" x14ac:dyDescent="0.2">
      <c r="A12" s="2">
        <v>8</v>
      </c>
      <c r="B12" s="73" t="s">
        <v>55</v>
      </c>
      <c r="C12" s="73" t="s">
        <v>445</v>
      </c>
      <c r="D12" s="73" t="s">
        <v>460</v>
      </c>
      <c r="E12" s="59"/>
      <c r="F12" s="58"/>
    </row>
    <row r="13" spans="1:6" ht="18" customHeight="1" x14ac:dyDescent="0.2">
      <c r="A13" s="2">
        <v>9</v>
      </c>
      <c r="B13" s="73" t="s">
        <v>56</v>
      </c>
      <c r="C13" s="73" t="s">
        <v>445</v>
      </c>
      <c r="D13" s="73" t="s">
        <v>460</v>
      </c>
      <c r="E13" s="59"/>
      <c r="F13" s="58"/>
    </row>
    <row r="14" spans="1:6" ht="18" customHeight="1" x14ac:dyDescent="0.2">
      <c r="A14" s="2">
        <v>10</v>
      </c>
      <c r="B14" s="73" t="s">
        <v>57</v>
      </c>
      <c r="C14" s="73" t="s">
        <v>445</v>
      </c>
      <c r="D14" s="73" t="s">
        <v>460</v>
      </c>
      <c r="E14" s="59"/>
      <c r="F14" s="58"/>
    </row>
    <row r="15" spans="1:6" ht="18" customHeight="1" x14ac:dyDescent="0.2">
      <c r="A15" s="2">
        <v>11</v>
      </c>
      <c r="B15" s="73" t="s">
        <v>58</v>
      </c>
      <c r="C15" s="73" t="s">
        <v>445</v>
      </c>
      <c r="D15" s="73" t="s">
        <v>460</v>
      </c>
      <c r="E15" s="59"/>
      <c r="F15" s="58"/>
    </row>
    <row r="16" spans="1:6" ht="18" customHeight="1" x14ac:dyDescent="0.2">
      <c r="A16" s="2">
        <v>12</v>
      </c>
      <c r="B16" s="73" t="s">
        <v>59</v>
      </c>
      <c r="C16" s="73" t="s">
        <v>445</v>
      </c>
      <c r="D16" s="73" t="s">
        <v>460</v>
      </c>
      <c r="E16" s="59"/>
      <c r="F16" s="58"/>
    </row>
    <row r="17" spans="1:6" ht="18" customHeight="1" x14ac:dyDescent="0.2">
      <c r="A17" s="2">
        <v>13</v>
      </c>
      <c r="B17" s="73" t="s">
        <v>60</v>
      </c>
      <c r="C17" s="73" t="s">
        <v>445</v>
      </c>
      <c r="D17" s="73" t="s">
        <v>460</v>
      </c>
      <c r="E17" s="59"/>
      <c r="F17" s="58"/>
    </row>
    <row r="18" spans="1:6" ht="18" customHeight="1" x14ac:dyDescent="0.2">
      <c r="A18" s="2">
        <v>14</v>
      </c>
      <c r="B18" s="73" t="s">
        <v>61</v>
      </c>
      <c r="C18" s="73" t="s">
        <v>445</v>
      </c>
      <c r="D18" s="73" t="s">
        <v>460</v>
      </c>
      <c r="E18" s="59"/>
      <c r="F18" s="58"/>
    </row>
    <row r="19" spans="1:6" ht="18" customHeight="1" x14ac:dyDescent="0.2">
      <c r="A19" s="2">
        <v>15</v>
      </c>
      <c r="B19" s="73" t="s">
        <v>62</v>
      </c>
      <c r="C19" s="73" t="s">
        <v>445</v>
      </c>
      <c r="D19" s="73" t="s">
        <v>460</v>
      </c>
      <c r="E19" s="59"/>
      <c r="F19" s="58"/>
    </row>
    <row r="20" spans="1:6" ht="18" customHeight="1" x14ac:dyDescent="0.2">
      <c r="A20" s="2">
        <v>16</v>
      </c>
      <c r="B20" s="73" t="s">
        <v>63</v>
      </c>
      <c r="C20" s="73" t="s">
        <v>445</v>
      </c>
      <c r="D20" s="73" t="s">
        <v>460</v>
      </c>
      <c r="E20" s="59"/>
      <c r="F20" s="58"/>
    </row>
    <row r="21" spans="1:6" ht="18" customHeight="1" x14ac:dyDescent="0.2">
      <c r="A21" s="2">
        <v>17</v>
      </c>
      <c r="B21" s="73" t="s">
        <v>64</v>
      </c>
      <c r="C21" s="73" t="s">
        <v>445</v>
      </c>
      <c r="D21" s="73" t="s">
        <v>460</v>
      </c>
      <c r="E21" s="59"/>
      <c r="F21" s="58"/>
    </row>
    <row r="22" spans="1:6" ht="18" customHeight="1" x14ac:dyDescent="0.2">
      <c r="A22" s="2">
        <v>18</v>
      </c>
      <c r="B22" s="73" t="s">
        <v>65</v>
      </c>
      <c r="C22" s="73" t="s">
        <v>445</v>
      </c>
      <c r="D22" s="73" t="s">
        <v>460</v>
      </c>
      <c r="E22" s="59"/>
      <c r="F22" s="58"/>
    </row>
    <row r="23" spans="1:6" ht="18" customHeight="1" x14ac:dyDescent="0.2">
      <c r="A23" s="2">
        <v>19</v>
      </c>
      <c r="B23" s="73" t="s">
        <v>66</v>
      </c>
      <c r="C23" s="73" t="s">
        <v>445</v>
      </c>
      <c r="D23" s="73" t="s">
        <v>460</v>
      </c>
      <c r="E23" s="59"/>
      <c r="F23" s="58"/>
    </row>
    <row r="24" spans="1:6" ht="18" customHeight="1" x14ac:dyDescent="0.2">
      <c r="A24" s="2">
        <v>20</v>
      </c>
      <c r="B24" s="73" t="s">
        <v>67</v>
      </c>
      <c r="C24" s="73" t="s">
        <v>445</v>
      </c>
      <c r="D24" s="73" t="s">
        <v>460</v>
      </c>
      <c r="E24" s="59"/>
      <c r="F24" s="58"/>
    </row>
    <row r="25" spans="1:6" ht="18" customHeight="1" x14ac:dyDescent="0.2">
      <c r="A25" s="2">
        <v>21</v>
      </c>
      <c r="B25" s="73" t="s">
        <v>68</v>
      </c>
      <c r="C25" s="73" t="s">
        <v>445</v>
      </c>
      <c r="D25" s="73" t="s">
        <v>460</v>
      </c>
      <c r="E25" s="59"/>
      <c r="F25" s="58"/>
    </row>
    <row r="26" spans="1:6" ht="18" customHeight="1" x14ac:dyDescent="0.2">
      <c r="A26" s="2">
        <v>22</v>
      </c>
      <c r="B26" s="73" t="s">
        <v>69</v>
      </c>
      <c r="C26" s="73" t="s">
        <v>445</v>
      </c>
      <c r="D26" s="73" t="s">
        <v>460</v>
      </c>
      <c r="E26" s="59"/>
      <c r="F26" s="58"/>
    </row>
    <row r="27" spans="1:6" ht="18" customHeight="1" x14ac:dyDescent="0.2">
      <c r="A27" s="2">
        <v>23</v>
      </c>
      <c r="B27" s="73" t="s">
        <v>70</v>
      </c>
      <c r="C27" s="73" t="s">
        <v>445</v>
      </c>
      <c r="D27" s="73" t="s">
        <v>460</v>
      </c>
      <c r="E27" s="59"/>
      <c r="F27" s="58"/>
    </row>
    <row r="28" spans="1:6" ht="18" customHeight="1" x14ac:dyDescent="0.2">
      <c r="A28" s="2">
        <v>24</v>
      </c>
      <c r="B28" s="73" t="s">
        <v>71</v>
      </c>
      <c r="C28" s="73" t="s">
        <v>445</v>
      </c>
      <c r="D28" s="73" t="s">
        <v>460</v>
      </c>
      <c r="E28" s="59"/>
      <c r="F28" s="58"/>
    </row>
    <row r="29" spans="1:6" ht="18" customHeight="1" x14ac:dyDescent="0.2">
      <c r="A29" s="2">
        <v>25</v>
      </c>
      <c r="B29" s="73" t="s">
        <v>72</v>
      </c>
      <c r="C29" s="73" t="s">
        <v>445</v>
      </c>
      <c r="D29" s="73" t="s">
        <v>460</v>
      </c>
      <c r="E29" s="59"/>
      <c r="F29" s="58"/>
    </row>
    <row r="30" spans="1:6" ht="18" customHeight="1" x14ac:dyDescent="0.2">
      <c r="A30" s="2">
        <v>26</v>
      </c>
      <c r="B30" s="73" t="s">
        <v>73</v>
      </c>
      <c r="C30" s="73" t="s">
        <v>445</v>
      </c>
      <c r="D30" s="73" t="s">
        <v>460</v>
      </c>
      <c r="E30" s="59"/>
      <c r="F30" s="58"/>
    </row>
    <row r="31" spans="1:6" ht="18" customHeight="1" x14ac:dyDescent="0.2">
      <c r="A31" s="2">
        <v>27</v>
      </c>
      <c r="B31" s="73" t="s">
        <v>74</v>
      </c>
      <c r="C31" s="73" t="s">
        <v>445</v>
      </c>
      <c r="D31" s="73" t="s">
        <v>460</v>
      </c>
      <c r="E31" s="59"/>
      <c r="F31" s="58"/>
    </row>
    <row r="32" spans="1:6" ht="18" customHeight="1" x14ac:dyDescent="0.2">
      <c r="A32" s="2">
        <v>28</v>
      </c>
      <c r="B32" s="73" t="s">
        <v>75</v>
      </c>
      <c r="C32" s="73" t="s">
        <v>445</v>
      </c>
      <c r="D32" s="73" t="s">
        <v>460</v>
      </c>
      <c r="E32" s="59"/>
      <c r="F32" s="58"/>
    </row>
    <row r="33" spans="1:6" ht="18" customHeight="1" x14ac:dyDescent="0.2">
      <c r="A33" s="2">
        <v>29</v>
      </c>
      <c r="B33" s="73" t="s">
        <v>76</v>
      </c>
      <c r="C33" s="73" t="s">
        <v>445</v>
      </c>
      <c r="D33" s="73" t="s">
        <v>460</v>
      </c>
      <c r="E33" s="59"/>
      <c r="F33" s="58"/>
    </row>
    <row r="34" spans="1:6" ht="18" customHeight="1" x14ac:dyDescent="0.2">
      <c r="A34" s="2">
        <v>30</v>
      </c>
      <c r="B34" s="73" t="s">
        <v>77</v>
      </c>
      <c r="C34" s="73" t="s">
        <v>445</v>
      </c>
      <c r="D34" s="73" t="s">
        <v>460</v>
      </c>
      <c r="E34" s="59"/>
      <c r="F34" s="58"/>
    </row>
    <row r="35" spans="1:6" ht="18" customHeight="1" x14ac:dyDescent="0.2">
      <c r="A35" s="2">
        <v>31</v>
      </c>
      <c r="B35" s="73" t="s">
        <v>78</v>
      </c>
      <c r="C35" s="73" t="s">
        <v>445</v>
      </c>
      <c r="D35" s="73" t="s">
        <v>460</v>
      </c>
      <c r="E35" s="59"/>
      <c r="F35" s="58"/>
    </row>
    <row r="36" spans="1:6" ht="18" customHeight="1" x14ac:dyDescent="0.2">
      <c r="A36" s="2">
        <v>32</v>
      </c>
      <c r="B36" s="73" t="s">
        <v>79</v>
      </c>
      <c r="C36" s="73" t="s">
        <v>445</v>
      </c>
      <c r="D36" s="73" t="s">
        <v>460</v>
      </c>
      <c r="E36" s="59"/>
      <c r="F36" s="58"/>
    </row>
    <row r="37" spans="1:6" ht="18" customHeight="1" x14ac:dyDescent="0.2">
      <c r="A37" s="2">
        <v>33</v>
      </c>
      <c r="B37" s="73" t="s">
        <v>80</v>
      </c>
      <c r="C37" s="73" t="s">
        <v>445</v>
      </c>
      <c r="D37" s="73" t="s">
        <v>460</v>
      </c>
      <c r="E37" s="59"/>
      <c r="F37" s="58"/>
    </row>
    <row r="38" spans="1:6" ht="18" customHeight="1" x14ac:dyDescent="0.2">
      <c r="A38" s="2">
        <v>34</v>
      </c>
      <c r="B38" s="73" t="s">
        <v>81</v>
      </c>
      <c r="C38" s="73" t="s">
        <v>445</v>
      </c>
      <c r="D38" s="73" t="s">
        <v>460</v>
      </c>
      <c r="E38" s="59"/>
      <c r="F38" s="58"/>
    </row>
    <row r="39" spans="1:6" ht="18" customHeight="1" x14ac:dyDescent="0.2">
      <c r="A39" s="2">
        <v>35</v>
      </c>
      <c r="B39" s="73" t="s">
        <v>82</v>
      </c>
      <c r="C39" s="73" t="s">
        <v>445</v>
      </c>
      <c r="D39" s="73" t="s">
        <v>460</v>
      </c>
      <c r="E39" s="59"/>
      <c r="F39" s="58"/>
    </row>
    <row r="40" spans="1:6" ht="18" customHeight="1" x14ac:dyDescent="0.2">
      <c r="A40" s="2">
        <v>36</v>
      </c>
      <c r="B40" s="73" t="s">
        <v>83</v>
      </c>
      <c r="C40" s="73" t="s">
        <v>445</v>
      </c>
      <c r="D40" s="73" t="s">
        <v>460</v>
      </c>
      <c r="E40" s="59"/>
      <c r="F40" s="58"/>
    </row>
    <row r="41" spans="1:6" ht="18" customHeight="1" x14ac:dyDescent="0.2">
      <c r="A41" s="2">
        <v>37</v>
      </c>
      <c r="B41" s="73" t="s">
        <v>84</v>
      </c>
      <c r="C41" s="73" t="s">
        <v>445</v>
      </c>
      <c r="D41" s="73" t="s">
        <v>460</v>
      </c>
      <c r="E41" s="59"/>
      <c r="F41" s="58"/>
    </row>
    <row r="42" spans="1:6" ht="18" customHeight="1" x14ac:dyDescent="0.2">
      <c r="A42" s="2">
        <v>38</v>
      </c>
      <c r="B42" s="73" t="s">
        <v>85</v>
      </c>
      <c r="C42" s="73" t="s">
        <v>445</v>
      </c>
      <c r="D42" s="73" t="s">
        <v>460</v>
      </c>
      <c r="E42" s="59"/>
      <c r="F42" s="58"/>
    </row>
    <row r="43" spans="1:6" ht="18" customHeight="1" x14ac:dyDescent="0.2">
      <c r="A43" s="2">
        <v>39</v>
      </c>
      <c r="B43" s="73" t="s">
        <v>86</v>
      </c>
      <c r="C43" s="73" t="s">
        <v>445</v>
      </c>
      <c r="D43" s="73" t="s">
        <v>460</v>
      </c>
      <c r="E43" s="59"/>
      <c r="F43" s="58"/>
    </row>
    <row r="44" spans="1:6" ht="18" customHeight="1" x14ac:dyDescent="0.2">
      <c r="A44" s="2">
        <v>40</v>
      </c>
      <c r="B44" s="74" t="s">
        <v>87</v>
      </c>
      <c r="C44" s="74" t="s">
        <v>445</v>
      </c>
      <c r="D44" s="74" t="s">
        <v>460</v>
      </c>
      <c r="E44" s="59"/>
      <c r="F44" s="58"/>
    </row>
    <row r="45" spans="1:6" ht="18" customHeight="1" x14ac:dyDescent="0.2">
      <c r="A45" s="2">
        <v>41</v>
      </c>
      <c r="B45" s="74" t="s">
        <v>88</v>
      </c>
      <c r="C45" s="74" t="s">
        <v>445</v>
      </c>
      <c r="D45" s="74" t="s">
        <v>460</v>
      </c>
      <c r="E45" s="59"/>
      <c r="F45" s="58"/>
    </row>
    <row r="46" spans="1:6" ht="18" customHeight="1" x14ac:dyDescent="0.2">
      <c r="A46" s="2">
        <v>42</v>
      </c>
      <c r="B46" s="74" t="s">
        <v>89</v>
      </c>
      <c r="C46" s="74" t="s">
        <v>445</v>
      </c>
      <c r="D46" s="74" t="s">
        <v>460</v>
      </c>
      <c r="E46" s="59"/>
      <c r="F46" s="58"/>
    </row>
    <row r="47" spans="1:6" ht="18" customHeight="1" x14ac:dyDescent="0.2">
      <c r="A47" s="2">
        <v>43</v>
      </c>
      <c r="B47" s="74" t="s">
        <v>90</v>
      </c>
      <c r="C47" s="74" t="s">
        <v>445</v>
      </c>
      <c r="D47" s="74" t="s">
        <v>460</v>
      </c>
      <c r="E47" s="59"/>
      <c r="F47" s="58"/>
    </row>
    <row r="48" spans="1:6" ht="18" customHeight="1" x14ac:dyDescent="0.2">
      <c r="A48" s="2">
        <v>44</v>
      </c>
      <c r="B48" s="74" t="s">
        <v>91</v>
      </c>
      <c r="C48" s="74" t="s">
        <v>445</v>
      </c>
      <c r="D48" s="74" t="s">
        <v>460</v>
      </c>
      <c r="E48" s="59"/>
      <c r="F48" s="58"/>
    </row>
    <row r="49" spans="1:6" ht="18" customHeight="1" x14ac:dyDescent="0.2">
      <c r="A49" s="2">
        <v>45</v>
      </c>
      <c r="B49" s="74" t="s">
        <v>92</v>
      </c>
      <c r="C49" s="74" t="s">
        <v>445</v>
      </c>
      <c r="D49" s="74" t="s">
        <v>460</v>
      </c>
      <c r="E49" s="59"/>
      <c r="F49" s="58"/>
    </row>
    <row r="50" spans="1:6" ht="18" customHeight="1" x14ac:dyDescent="0.2">
      <c r="A50" s="2">
        <v>46</v>
      </c>
      <c r="B50" s="74" t="s">
        <v>93</v>
      </c>
      <c r="C50" s="74" t="s">
        <v>445</v>
      </c>
      <c r="D50" s="74" t="s">
        <v>460</v>
      </c>
      <c r="E50" s="59"/>
      <c r="F50" s="58"/>
    </row>
    <row r="51" spans="1:6" ht="18" customHeight="1" x14ac:dyDescent="0.2">
      <c r="A51" s="2">
        <v>47</v>
      </c>
      <c r="B51" s="74" t="s">
        <v>94</v>
      </c>
      <c r="C51" s="74" t="s">
        <v>445</v>
      </c>
      <c r="D51" s="74" t="s">
        <v>460</v>
      </c>
      <c r="E51" s="59"/>
      <c r="F51" s="58"/>
    </row>
    <row r="52" spans="1:6" ht="18" customHeight="1" x14ac:dyDescent="0.2">
      <c r="A52" s="2">
        <v>48</v>
      </c>
      <c r="B52" s="74" t="s">
        <v>95</v>
      </c>
      <c r="C52" s="74" t="s">
        <v>445</v>
      </c>
      <c r="D52" s="74" t="s">
        <v>460</v>
      </c>
      <c r="E52" s="59"/>
      <c r="F52" s="58"/>
    </row>
    <row r="53" spans="1:6" ht="18" customHeight="1" x14ac:dyDescent="0.2">
      <c r="A53" s="2">
        <v>49</v>
      </c>
      <c r="B53" s="74" t="s">
        <v>96</v>
      </c>
      <c r="C53" s="74" t="s">
        <v>445</v>
      </c>
      <c r="D53" s="74" t="s">
        <v>460</v>
      </c>
      <c r="E53" s="59"/>
      <c r="F53" s="58"/>
    </row>
    <row r="54" spans="1:6" ht="18" customHeight="1" x14ac:dyDescent="0.2">
      <c r="A54" s="2">
        <v>50</v>
      </c>
      <c r="B54" s="74" t="s">
        <v>97</v>
      </c>
      <c r="C54" s="74" t="s">
        <v>445</v>
      </c>
      <c r="D54" s="74" t="s">
        <v>460</v>
      </c>
      <c r="E54" s="59"/>
      <c r="F54" s="58"/>
    </row>
    <row r="55" spans="1:6" ht="18" customHeight="1" x14ac:dyDescent="0.2">
      <c r="A55" s="2">
        <v>51</v>
      </c>
      <c r="B55" s="74" t="s">
        <v>98</v>
      </c>
      <c r="C55" s="74" t="s">
        <v>445</v>
      </c>
      <c r="D55" s="74" t="s">
        <v>460</v>
      </c>
      <c r="E55" s="59"/>
      <c r="F55" s="58"/>
    </row>
    <row r="56" spans="1:6" ht="18" customHeight="1" x14ac:dyDescent="0.2">
      <c r="A56" s="2">
        <v>52</v>
      </c>
      <c r="B56" s="74" t="s">
        <v>99</v>
      </c>
      <c r="C56" s="74" t="s">
        <v>445</v>
      </c>
      <c r="D56" s="74" t="s">
        <v>460</v>
      </c>
      <c r="E56" s="59"/>
      <c r="F56" s="58"/>
    </row>
    <row r="57" spans="1:6" ht="18" customHeight="1" x14ac:dyDescent="0.2">
      <c r="A57" s="2">
        <v>53</v>
      </c>
      <c r="B57" s="74" t="s">
        <v>100</v>
      </c>
      <c r="C57" s="74" t="s">
        <v>445</v>
      </c>
      <c r="D57" s="74" t="s">
        <v>460</v>
      </c>
      <c r="E57" s="59"/>
      <c r="F57" s="58"/>
    </row>
    <row r="58" spans="1:6" ht="18" customHeight="1" x14ac:dyDescent="0.2">
      <c r="A58" s="2">
        <v>54</v>
      </c>
      <c r="B58" s="74" t="s">
        <v>101</v>
      </c>
      <c r="C58" s="74" t="s">
        <v>445</v>
      </c>
      <c r="D58" s="74" t="s">
        <v>460</v>
      </c>
      <c r="E58" s="59"/>
      <c r="F58" s="58"/>
    </row>
    <row r="59" spans="1:6" ht="18" customHeight="1" x14ac:dyDescent="0.2">
      <c r="A59" s="2">
        <v>55</v>
      </c>
      <c r="B59" s="73" t="s">
        <v>102</v>
      </c>
      <c r="C59" s="73" t="s">
        <v>445</v>
      </c>
      <c r="D59" s="73" t="s">
        <v>460</v>
      </c>
      <c r="E59" s="59"/>
      <c r="F59" s="58"/>
    </row>
    <row r="60" spans="1:6" ht="18" customHeight="1" x14ac:dyDescent="0.2">
      <c r="A60" s="2">
        <v>56</v>
      </c>
      <c r="B60" s="73" t="s">
        <v>103</v>
      </c>
      <c r="C60" s="73" t="s">
        <v>445</v>
      </c>
      <c r="D60" s="73" t="s">
        <v>460</v>
      </c>
      <c r="E60" s="59"/>
      <c r="F60" s="58"/>
    </row>
    <row r="61" spans="1:6" ht="18" customHeight="1" x14ac:dyDescent="0.2">
      <c r="A61" s="2">
        <v>57</v>
      </c>
      <c r="B61" s="73" t="s">
        <v>104</v>
      </c>
      <c r="C61" s="73" t="s">
        <v>445</v>
      </c>
      <c r="D61" s="73" t="s">
        <v>460</v>
      </c>
      <c r="E61" s="59"/>
      <c r="F61" s="58"/>
    </row>
    <row r="62" spans="1:6" ht="18" customHeight="1" x14ac:dyDescent="0.2">
      <c r="A62" s="2">
        <v>58</v>
      </c>
      <c r="B62" s="73" t="s">
        <v>105</v>
      </c>
      <c r="C62" s="73" t="s">
        <v>445</v>
      </c>
      <c r="D62" s="73" t="s">
        <v>460</v>
      </c>
      <c r="E62" s="59"/>
      <c r="F62" s="58"/>
    </row>
    <row r="63" spans="1:6" ht="18" customHeight="1" x14ac:dyDescent="0.2">
      <c r="A63" s="2">
        <v>59</v>
      </c>
      <c r="B63" s="73" t="s">
        <v>106</v>
      </c>
      <c r="C63" s="73" t="s">
        <v>445</v>
      </c>
      <c r="D63" s="73" t="s">
        <v>460</v>
      </c>
      <c r="E63" s="59"/>
      <c r="F63" s="58"/>
    </row>
    <row r="64" spans="1:6" ht="18" customHeight="1" x14ac:dyDescent="0.2">
      <c r="A64" s="2">
        <v>60</v>
      </c>
      <c r="B64" s="73" t="s">
        <v>107</v>
      </c>
      <c r="C64" s="73" t="s">
        <v>445</v>
      </c>
      <c r="D64" s="73" t="s">
        <v>460</v>
      </c>
      <c r="E64" s="59"/>
      <c r="F64" s="58"/>
    </row>
    <row r="65" spans="1:6" ht="18" customHeight="1" x14ac:dyDescent="0.2">
      <c r="A65" s="2">
        <v>61</v>
      </c>
      <c r="B65" s="73" t="s">
        <v>108</v>
      </c>
      <c r="C65" s="73" t="s">
        <v>445</v>
      </c>
      <c r="D65" s="73" t="s">
        <v>460</v>
      </c>
      <c r="E65" s="59"/>
      <c r="F65" s="58"/>
    </row>
    <row r="66" spans="1:6" ht="18" customHeight="1" x14ac:dyDescent="0.2">
      <c r="A66" s="2">
        <v>62</v>
      </c>
      <c r="B66" s="73" t="s">
        <v>109</v>
      </c>
      <c r="C66" s="73" t="s">
        <v>446</v>
      </c>
      <c r="D66" s="73" t="s">
        <v>460</v>
      </c>
      <c r="E66" s="59"/>
      <c r="F66" s="58"/>
    </row>
    <row r="67" spans="1:6" ht="18" customHeight="1" x14ac:dyDescent="0.2">
      <c r="A67" s="2">
        <v>63</v>
      </c>
      <c r="B67" s="74" t="s">
        <v>110</v>
      </c>
      <c r="C67" s="74" t="s">
        <v>446</v>
      </c>
      <c r="D67" s="74" t="s">
        <v>460</v>
      </c>
      <c r="E67" s="59"/>
      <c r="F67" s="58"/>
    </row>
    <row r="68" spans="1:6" ht="18" customHeight="1" x14ac:dyDescent="0.2">
      <c r="A68" s="2">
        <v>64</v>
      </c>
      <c r="B68" s="73" t="s">
        <v>111</v>
      </c>
      <c r="C68" s="73" t="s">
        <v>446</v>
      </c>
      <c r="D68" s="73" t="s">
        <v>460</v>
      </c>
      <c r="E68" s="59"/>
      <c r="F68" s="58"/>
    </row>
    <row r="69" spans="1:6" ht="18" customHeight="1" x14ac:dyDescent="0.2">
      <c r="A69" s="2">
        <v>65</v>
      </c>
      <c r="B69" s="74" t="s">
        <v>112</v>
      </c>
      <c r="C69" s="74" t="s">
        <v>446</v>
      </c>
      <c r="D69" s="74" t="s">
        <v>460</v>
      </c>
      <c r="E69" s="59"/>
      <c r="F69" s="58"/>
    </row>
    <row r="70" spans="1:6" ht="18" customHeight="1" x14ac:dyDescent="0.2">
      <c r="A70" s="2">
        <v>66</v>
      </c>
      <c r="B70" s="73" t="s">
        <v>113</v>
      </c>
      <c r="C70" s="73" t="s">
        <v>446</v>
      </c>
      <c r="D70" s="73" t="s">
        <v>460</v>
      </c>
      <c r="E70" s="59"/>
      <c r="F70" s="58"/>
    </row>
    <row r="71" spans="1:6" ht="18" customHeight="1" x14ac:dyDescent="0.2">
      <c r="A71" s="2">
        <v>67</v>
      </c>
      <c r="B71" s="73" t="s">
        <v>114</v>
      </c>
      <c r="C71" s="73" t="s">
        <v>446</v>
      </c>
      <c r="D71" s="73" t="s">
        <v>460</v>
      </c>
      <c r="E71" s="59"/>
      <c r="F71" s="58"/>
    </row>
    <row r="72" spans="1:6" ht="18" customHeight="1" x14ac:dyDescent="0.2">
      <c r="A72" s="2">
        <v>68</v>
      </c>
      <c r="B72" s="73" t="s">
        <v>115</v>
      </c>
      <c r="C72" s="73" t="s">
        <v>446</v>
      </c>
      <c r="D72" s="73" t="s">
        <v>460</v>
      </c>
      <c r="E72" s="59"/>
      <c r="F72" s="58"/>
    </row>
    <row r="73" spans="1:6" ht="18" customHeight="1" x14ac:dyDescent="0.2">
      <c r="A73" s="2">
        <v>69</v>
      </c>
      <c r="B73" s="74" t="s">
        <v>116</v>
      </c>
      <c r="C73" s="74" t="s">
        <v>446</v>
      </c>
      <c r="D73" s="74" t="s">
        <v>460</v>
      </c>
      <c r="E73" s="59"/>
      <c r="F73" s="58"/>
    </row>
    <row r="74" spans="1:6" ht="18" customHeight="1" x14ac:dyDescent="0.2">
      <c r="A74" s="2">
        <v>70</v>
      </c>
      <c r="B74" s="74" t="s">
        <v>117</v>
      </c>
      <c r="C74" s="74" t="s">
        <v>446</v>
      </c>
      <c r="D74" s="74" t="s">
        <v>460</v>
      </c>
      <c r="E74" s="59"/>
      <c r="F74" s="58"/>
    </row>
    <row r="75" spans="1:6" ht="18" customHeight="1" x14ac:dyDescent="0.2">
      <c r="A75" s="2">
        <v>71</v>
      </c>
      <c r="B75" s="74" t="s">
        <v>118</v>
      </c>
      <c r="C75" s="74" t="s">
        <v>446</v>
      </c>
      <c r="D75" s="74" t="s">
        <v>460</v>
      </c>
      <c r="E75" s="59"/>
      <c r="F75" s="58"/>
    </row>
    <row r="76" spans="1:6" ht="18" customHeight="1" x14ac:dyDescent="0.2">
      <c r="A76" s="2">
        <v>72</v>
      </c>
      <c r="B76" s="73" t="s">
        <v>119</v>
      </c>
      <c r="C76" s="73" t="s">
        <v>446</v>
      </c>
      <c r="D76" s="73" t="s">
        <v>460</v>
      </c>
      <c r="E76" s="59"/>
      <c r="F76" s="58"/>
    </row>
    <row r="77" spans="1:6" ht="18" customHeight="1" x14ac:dyDescent="0.2">
      <c r="A77" s="2">
        <v>73</v>
      </c>
      <c r="B77" s="73" t="s">
        <v>120</v>
      </c>
      <c r="C77" s="73" t="s">
        <v>446</v>
      </c>
      <c r="D77" s="73" t="s">
        <v>460</v>
      </c>
      <c r="E77" s="59"/>
      <c r="F77" s="58"/>
    </row>
    <row r="78" spans="1:6" ht="18" customHeight="1" x14ac:dyDescent="0.2">
      <c r="A78" s="2">
        <v>74</v>
      </c>
      <c r="B78" s="74" t="s">
        <v>121</v>
      </c>
      <c r="C78" s="74" t="s">
        <v>446</v>
      </c>
      <c r="D78" s="74" t="s">
        <v>460</v>
      </c>
      <c r="E78" s="59"/>
      <c r="F78" s="58"/>
    </row>
    <row r="79" spans="1:6" ht="18" customHeight="1" x14ac:dyDescent="0.2">
      <c r="A79" s="2">
        <v>75</v>
      </c>
      <c r="B79" s="74" t="s">
        <v>122</v>
      </c>
      <c r="C79" s="74" t="s">
        <v>446</v>
      </c>
      <c r="D79" s="74" t="s">
        <v>460</v>
      </c>
      <c r="E79" s="59"/>
      <c r="F79" s="58"/>
    </row>
    <row r="80" spans="1:6" ht="18" customHeight="1" x14ac:dyDescent="0.2">
      <c r="A80" s="2">
        <v>76</v>
      </c>
      <c r="B80" s="74" t="s">
        <v>123</v>
      </c>
      <c r="C80" s="74" t="s">
        <v>446</v>
      </c>
      <c r="D80" s="74" t="s">
        <v>460</v>
      </c>
      <c r="E80" s="59"/>
      <c r="F80" s="58"/>
    </row>
    <row r="81" spans="1:6" ht="18" customHeight="1" x14ac:dyDescent="0.2">
      <c r="A81" s="2">
        <v>77</v>
      </c>
      <c r="B81" s="74" t="s">
        <v>124</v>
      </c>
      <c r="C81" s="74" t="s">
        <v>446</v>
      </c>
      <c r="D81" s="74" t="s">
        <v>460</v>
      </c>
      <c r="E81" s="59"/>
      <c r="F81" s="58"/>
    </row>
    <row r="82" spans="1:6" ht="18" customHeight="1" x14ac:dyDescent="0.2">
      <c r="A82" s="2">
        <v>78</v>
      </c>
      <c r="B82" s="74" t="s">
        <v>125</v>
      </c>
      <c r="C82" s="74" t="s">
        <v>446</v>
      </c>
      <c r="D82" s="74" t="s">
        <v>460</v>
      </c>
      <c r="E82" s="59"/>
      <c r="F82" s="58"/>
    </row>
    <row r="83" spans="1:6" ht="18" customHeight="1" x14ac:dyDescent="0.2">
      <c r="A83" s="2">
        <v>79</v>
      </c>
      <c r="B83" s="74" t="s">
        <v>126</v>
      </c>
      <c r="C83" s="74" t="s">
        <v>446</v>
      </c>
      <c r="D83" s="74" t="s">
        <v>460</v>
      </c>
      <c r="E83" s="59"/>
      <c r="F83" s="58"/>
    </row>
    <row r="84" spans="1:6" ht="18" customHeight="1" x14ac:dyDescent="0.2">
      <c r="A84" s="2">
        <v>80</v>
      </c>
      <c r="B84" s="74" t="s">
        <v>127</v>
      </c>
      <c r="C84" s="74" t="s">
        <v>446</v>
      </c>
      <c r="D84" s="74" t="s">
        <v>460</v>
      </c>
      <c r="E84" s="59"/>
      <c r="F84" s="58"/>
    </row>
    <row r="85" spans="1:6" ht="18" customHeight="1" x14ac:dyDescent="0.2">
      <c r="A85" s="2">
        <v>81</v>
      </c>
      <c r="B85" s="74" t="s">
        <v>128</v>
      </c>
      <c r="C85" s="74" t="s">
        <v>446</v>
      </c>
      <c r="D85" s="74" t="s">
        <v>460</v>
      </c>
      <c r="E85" s="59"/>
      <c r="F85" s="58"/>
    </row>
    <row r="86" spans="1:6" ht="18" customHeight="1" x14ac:dyDescent="0.2">
      <c r="A86" s="2">
        <v>82</v>
      </c>
      <c r="B86" s="73" t="s">
        <v>129</v>
      </c>
      <c r="C86" s="73" t="s">
        <v>446</v>
      </c>
      <c r="D86" s="73" t="s">
        <v>460</v>
      </c>
      <c r="E86" s="59"/>
      <c r="F86" s="58"/>
    </row>
    <row r="87" spans="1:6" ht="18" customHeight="1" x14ac:dyDescent="0.2">
      <c r="A87" s="2">
        <v>83</v>
      </c>
      <c r="B87" s="73" t="s">
        <v>130</v>
      </c>
      <c r="C87" s="73" t="s">
        <v>446</v>
      </c>
      <c r="D87" s="73" t="s">
        <v>460</v>
      </c>
      <c r="E87" s="59"/>
      <c r="F87" s="58"/>
    </row>
    <row r="88" spans="1:6" ht="18" customHeight="1" x14ac:dyDescent="0.2">
      <c r="A88" s="2">
        <v>84</v>
      </c>
      <c r="B88" s="73" t="s">
        <v>131</v>
      </c>
      <c r="C88" s="73" t="s">
        <v>446</v>
      </c>
      <c r="D88" s="73" t="s">
        <v>460</v>
      </c>
      <c r="E88" s="59"/>
      <c r="F88" s="58"/>
    </row>
    <row r="89" spans="1:6" ht="18" customHeight="1" x14ac:dyDescent="0.2">
      <c r="A89" s="2">
        <v>85</v>
      </c>
      <c r="B89" s="73" t="s">
        <v>132</v>
      </c>
      <c r="C89" s="73" t="s">
        <v>446</v>
      </c>
      <c r="D89" s="73" t="s">
        <v>460</v>
      </c>
      <c r="E89" s="59"/>
      <c r="F89" s="58"/>
    </row>
    <row r="90" spans="1:6" ht="18" customHeight="1" x14ac:dyDescent="0.2">
      <c r="A90" s="2">
        <v>86</v>
      </c>
      <c r="B90" s="74" t="s">
        <v>133</v>
      </c>
      <c r="C90" s="74" t="s">
        <v>446</v>
      </c>
      <c r="D90" s="74" t="s">
        <v>460</v>
      </c>
      <c r="E90" s="59"/>
      <c r="F90" s="58"/>
    </row>
    <row r="91" spans="1:6" ht="18" customHeight="1" x14ac:dyDescent="0.2">
      <c r="A91" s="2">
        <v>87</v>
      </c>
      <c r="B91" s="74" t="s">
        <v>134</v>
      </c>
      <c r="C91" s="74" t="s">
        <v>446</v>
      </c>
      <c r="D91" s="74" t="s">
        <v>460</v>
      </c>
      <c r="E91" s="59"/>
      <c r="F91" s="58"/>
    </row>
    <row r="92" spans="1:6" ht="18" customHeight="1" x14ac:dyDescent="0.2">
      <c r="A92" s="2">
        <v>88</v>
      </c>
      <c r="B92" s="74" t="s">
        <v>135</v>
      </c>
      <c r="C92" s="74" t="s">
        <v>446</v>
      </c>
      <c r="D92" s="74" t="s">
        <v>460</v>
      </c>
      <c r="E92" s="59"/>
      <c r="F92" s="58"/>
    </row>
    <row r="93" spans="1:6" ht="18" customHeight="1" x14ac:dyDescent="0.2">
      <c r="A93" s="2">
        <v>89</v>
      </c>
      <c r="B93" s="74" t="s">
        <v>136</v>
      </c>
      <c r="C93" s="74" t="s">
        <v>446</v>
      </c>
      <c r="D93" s="74" t="s">
        <v>460</v>
      </c>
      <c r="E93" s="59"/>
      <c r="F93" s="58"/>
    </row>
    <row r="94" spans="1:6" ht="18" customHeight="1" x14ac:dyDescent="0.2">
      <c r="A94" s="2">
        <v>90</v>
      </c>
      <c r="B94" s="74" t="s">
        <v>137</v>
      </c>
      <c r="C94" s="74" t="s">
        <v>446</v>
      </c>
      <c r="D94" s="74" t="s">
        <v>460</v>
      </c>
      <c r="E94" s="59"/>
      <c r="F94" s="58"/>
    </row>
    <row r="95" spans="1:6" ht="18" customHeight="1" x14ac:dyDescent="0.2">
      <c r="A95" s="2">
        <v>91</v>
      </c>
      <c r="B95" s="73" t="s">
        <v>138</v>
      </c>
      <c r="C95" s="73" t="s">
        <v>446</v>
      </c>
      <c r="D95" s="73" t="s">
        <v>460</v>
      </c>
      <c r="E95" s="59"/>
      <c r="F95" s="58"/>
    </row>
    <row r="96" spans="1:6" ht="18" customHeight="1" x14ac:dyDescent="0.2">
      <c r="A96" s="2">
        <v>92</v>
      </c>
      <c r="B96" s="74" t="s">
        <v>139</v>
      </c>
      <c r="C96" s="74" t="s">
        <v>446</v>
      </c>
      <c r="D96" s="74" t="s">
        <v>460</v>
      </c>
      <c r="E96" s="59"/>
      <c r="F96" s="58"/>
    </row>
    <row r="97" spans="1:6" ht="18" customHeight="1" x14ac:dyDescent="0.2">
      <c r="A97" s="2">
        <v>93</v>
      </c>
      <c r="B97" s="74" t="s">
        <v>140</v>
      </c>
      <c r="C97" s="74" t="s">
        <v>446</v>
      </c>
      <c r="D97" s="74" t="s">
        <v>460</v>
      </c>
      <c r="E97" s="59"/>
      <c r="F97" s="58"/>
    </row>
    <row r="98" spans="1:6" ht="18" customHeight="1" x14ac:dyDescent="0.2">
      <c r="A98" s="2">
        <v>94</v>
      </c>
      <c r="B98" s="74" t="s">
        <v>141</v>
      </c>
      <c r="C98" s="74" t="s">
        <v>446</v>
      </c>
      <c r="D98" s="74" t="s">
        <v>460</v>
      </c>
      <c r="E98" s="59"/>
      <c r="F98" s="58"/>
    </row>
    <row r="99" spans="1:6" ht="18" customHeight="1" x14ac:dyDescent="0.2">
      <c r="A99" s="2">
        <v>95</v>
      </c>
      <c r="B99" s="74" t="s">
        <v>142</v>
      </c>
      <c r="C99" s="74" t="s">
        <v>446</v>
      </c>
      <c r="D99" s="74" t="s">
        <v>460</v>
      </c>
      <c r="E99" s="59"/>
      <c r="F99" s="58"/>
    </row>
    <row r="100" spans="1:6" ht="18" customHeight="1" x14ac:dyDescent="0.2">
      <c r="A100" s="2">
        <v>96</v>
      </c>
      <c r="B100" s="74" t="s">
        <v>143</v>
      </c>
      <c r="C100" s="74" t="s">
        <v>446</v>
      </c>
      <c r="D100" s="74" t="s">
        <v>460</v>
      </c>
      <c r="E100" s="59"/>
      <c r="F100" s="58"/>
    </row>
    <row r="101" spans="1:6" ht="18" customHeight="1" x14ac:dyDescent="0.2">
      <c r="A101" s="2">
        <v>97</v>
      </c>
      <c r="B101" s="73" t="s">
        <v>2108</v>
      </c>
      <c r="C101" s="73" t="s">
        <v>447</v>
      </c>
      <c r="D101" s="73" t="s">
        <v>460</v>
      </c>
      <c r="E101" s="59"/>
      <c r="F101" s="58"/>
    </row>
    <row r="102" spans="1:6" ht="18" customHeight="1" x14ac:dyDescent="0.2">
      <c r="A102" s="2">
        <v>98</v>
      </c>
      <c r="B102" s="73" t="s">
        <v>2109</v>
      </c>
      <c r="C102" s="73" t="s">
        <v>447</v>
      </c>
      <c r="D102" s="73" t="s">
        <v>460</v>
      </c>
      <c r="E102" s="59"/>
      <c r="F102" s="58"/>
    </row>
    <row r="103" spans="1:6" ht="18" customHeight="1" x14ac:dyDescent="0.2">
      <c r="A103" s="2">
        <v>99</v>
      </c>
      <c r="B103" s="73" t="s">
        <v>2110</v>
      </c>
      <c r="C103" s="73" t="s">
        <v>447</v>
      </c>
      <c r="D103" s="73" t="s">
        <v>460</v>
      </c>
      <c r="E103" s="59"/>
      <c r="F103" s="58"/>
    </row>
    <row r="104" spans="1:6" ht="18" customHeight="1" x14ac:dyDescent="0.2">
      <c r="A104" s="2">
        <v>100</v>
      </c>
      <c r="B104" s="73" t="s">
        <v>2111</v>
      </c>
      <c r="C104" s="73" t="s">
        <v>447</v>
      </c>
      <c r="D104" s="73" t="s">
        <v>460</v>
      </c>
      <c r="E104" s="59"/>
      <c r="F104" s="58"/>
    </row>
    <row r="105" spans="1:6" ht="18" customHeight="1" x14ac:dyDescent="0.2">
      <c r="A105" s="2">
        <v>101</v>
      </c>
      <c r="B105" s="73" t="s">
        <v>2112</v>
      </c>
      <c r="C105" s="73" t="s">
        <v>447</v>
      </c>
      <c r="D105" s="73" t="s">
        <v>460</v>
      </c>
      <c r="E105" s="59"/>
      <c r="F105" s="58"/>
    </row>
    <row r="106" spans="1:6" ht="18" customHeight="1" x14ac:dyDescent="0.2">
      <c r="A106" s="2">
        <v>102</v>
      </c>
      <c r="B106" s="73" t="s">
        <v>2113</v>
      </c>
      <c r="C106" s="73" t="s">
        <v>447</v>
      </c>
      <c r="D106" s="73" t="s">
        <v>460</v>
      </c>
      <c r="E106" s="59"/>
      <c r="F106" s="58"/>
    </row>
    <row r="107" spans="1:6" ht="18" customHeight="1" x14ac:dyDescent="0.2">
      <c r="A107" s="2">
        <v>103</v>
      </c>
      <c r="B107" s="73" t="s">
        <v>144</v>
      </c>
      <c r="C107" s="73" t="s">
        <v>448</v>
      </c>
      <c r="D107" s="73" t="s">
        <v>460</v>
      </c>
      <c r="E107" s="59"/>
      <c r="F107" s="58"/>
    </row>
    <row r="108" spans="1:6" ht="18" customHeight="1" x14ac:dyDescent="0.2">
      <c r="A108" s="2">
        <v>104</v>
      </c>
      <c r="B108" s="73" t="s">
        <v>145</v>
      </c>
      <c r="C108" s="73" t="s">
        <v>448</v>
      </c>
      <c r="D108" s="73" t="s">
        <v>460</v>
      </c>
      <c r="E108" s="59"/>
      <c r="F108" s="58"/>
    </row>
    <row r="109" spans="1:6" ht="18" customHeight="1" x14ac:dyDescent="0.2">
      <c r="A109" s="2">
        <v>105</v>
      </c>
      <c r="B109" s="73" t="s">
        <v>146</v>
      </c>
      <c r="C109" s="73" t="s">
        <v>448</v>
      </c>
      <c r="D109" s="73" t="s">
        <v>460</v>
      </c>
      <c r="E109" s="59"/>
      <c r="F109" s="58"/>
    </row>
    <row r="110" spans="1:6" ht="18" customHeight="1" x14ac:dyDescent="0.2">
      <c r="A110" s="2">
        <v>106</v>
      </c>
      <c r="B110" s="73" t="s">
        <v>147</v>
      </c>
      <c r="C110" s="73" t="s">
        <v>448</v>
      </c>
      <c r="D110" s="73" t="s">
        <v>460</v>
      </c>
      <c r="E110" s="59"/>
      <c r="F110" s="58"/>
    </row>
    <row r="111" spans="1:6" ht="18" customHeight="1" x14ac:dyDescent="0.2">
      <c r="A111" s="2">
        <v>107</v>
      </c>
      <c r="B111" s="73" t="s">
        <v>148</v>
      </c>
      <c r="C111" s="73" t="s">
        <v>448</v>
      </c>
      <c r="D111" s="73" t="s">
        <v>460</v>
      </c>
      <c r="E111" s="59"/>
      <c r="F111" s="58"/>
    </row>
    <row r="112" spans="1:6" ht="18" customHeight="1" x14ac:dyDescent="0.2">
      <c r="A112" s="2">
        <v>108</v>
      </c>
      <c r="B112" s="73" t="s">
        <v>149</v>
      </c>
      <c r="C112" s="73" t="s">
        <v>448</v>
      </c>
      <c r="D112" s="73" t="s">
        <v>460</v>
      </c>
      <c r="E112" s="59"/>
      <c r="F112" s="58"/>
    </row>
    <row r="113" spans="1:6" ht="18" customHeight="1" x14ac:dyDescent="0.2">
      <c r="A113" s="2">
        <v>109</v>
      </c>
      <c r="B113" s="73" t="s">
        <v>150</v>
      </c>
      <c r="C113" s="73" t="s">
        <v>448</v>
      </c>
      <c r="D113" s="73" t="s">
        <v>460</v>
      </c>
      <c r="E113" s="59"/>
      <c r="F113" s="58"/>
    </row>
    <row r="114" spans="1:6" ht="18" customHeight="1" x14ac:dyDescent="0.2">
      <c r="A114" s="2">
        <v>110</v>
      </c>
      <c r="B114" s="73" t="s">
        <v>151</v>
      </c>
      <c r="C114" s="73" t="s">
        <v>448</v>
      </c>
      <c r="D114" s="73" t="s">
        <v>460</v>
      </c>
      <c r="E114" s="59"/>
      <c r="F114" s="58"/>
    </row>
    <row r="115" spans="1:6" ht="18" customHeight="1" x14ac:dyDescent="0.2">
      <c r="A115" s="2">
        <v>111</v>
      </c>
      <c r="B115" s="73" t="s">
        <v>152</v>
      </c>
      <c r="C115" s="73" t="s">
        <v>448</v>
      </c>
      <c r="D115" s="73" t="s">
        <v>460</v>
      </c>
      <c r="E115" s="59"/>
      <c r="F115" s="58"/>
    </row>
    <row r="116" spans="1:6" ht="18" customHeight="1" x14ac:dyDescent="0.2">
      <c r="A116" s="2">
        <v>112</v>
      </c>
      <c r="B116" s="73" t="s">
        <v>153</v>
      </c>
      <c r="C116" s="73" t="s">
        <v>448</v>
      </c>
      <c r="D116" s="73" t="s">
        <v>460</v>
      </c>
      <c r="E116" s="59"/>
      <c r="F116" s="58"/>
    </row>
    <row r="117" spans="1:6" ht="18" customHeight="1" x14ac:dyDescent="0.2">
      <c r="A117" s="2">
        <v>113</v>
      </c>
      <c r="B117" s="73" t="s">
        <v>154</v>
      </c>
      <c r="C117" s="73" t="s">
        <v>448</v>
      </c>
      <c r="D117" s="73" t="s">
        <v>460</v>
      </c>
      <c r="E117" s="59"/>
      <c r="F117" s="58"/>
    </row>
    <row r="118" spans="1:6" ht="18" customHeight="1" x14ac:dyDescent="0.2">
      <c r="A118" s="2">
        <v>114</v>
      </c>
      <c r="B118" s="73" t="s">
        <v>155</v>
      </c>
      <c r="C118" s="73" t="s">
        <v>448</v>
      </c>
      <c r="D118" s="73" t="s">
        <v>460</v>
      </c>
      <c r="E118" s="59"/>
      <c r="F118" s="58"/>
    </row>
    <row r="119" spans="1:6" ht="18" customHeight="1" x14ac:dyDescent="0.2">
      <c r="A119" s="2">
        <v>115</v>
      </c>
      <c r="B119" s="73" t="s">
        <v>156</v>
      </c>
      <c r="C119" s="73" t="s">
        <v>448</v>
      </c>
      <c r="D119" s="73" t="s">
        <v>460</v>
      </c>
      <c r="E119" s="59"/>
      <c r="F119" s="58"/>
    </row>
    <row r="120" spans="1:6" ht="18" customHeight="1" x14ac:dyDescent="0.2">
      <c r="A120" s="2">
        <v>116</v>
      </c>
      <c r="B120" s="73" t="s">
        <v>157</v>
      </c>
      <c r="C120" s="73" t="s">
        <v>448</v>
      </c>
      <c r="D120" s="73" t="s">
        <v>460</v>
      </c>
      <c r="E120" s="59"/>
      <c r="F120" s="58"/>
    </row>
    <row r="121" spans="1:6" ht="18" customHeight="1" x14ac:dyDescent="0.2">
      <c r="A121" s="2">
        <v>117</v>
      </c>
      <c r="B121" s="73" t="s">
        <v>158</v>
      </c>
      <c r="C121" s="73" t="s">
        <v>448</v>
      </c>
      <c r="D121" s="73" t="s">
        <v>460</v>
      </c>
      <c r="E121" s="59"/>
      <c r="F121" s="58"/>
    </row>
    <row r="122" spans="1:6" ht="18" customHeight="1" x14ac:dyDescent="0.2">
      <c r="A122" s="2">
        <v>118</v>
      </c>
      <c r="B122" s="73" t="s">
        <v>159</v>
      </c>
      <c r="C122" s="73" t="s">
        <v>448</v>
      </c>
      <c r="D122" s="73" t="s">
        <v>460</v>
      </c>
      <c r="E122" s="59"/>
      <c r="F122" s="58"/>
    </row>
    <row r="123" spans="1:6" ht="18" customHeight="1" x14ac:dyDescent="0.2">
      <c r="A123" s="2">
        <v>119</v>
      </c>
      <c r="B123" s="73" t="s">
        <v>160</v>
      </c>
      <c r="C123" s="73" t="s">
        <v>448</v>
      </c>
      <c r="D123" s="73" t="s">
        <v>460</v>
      </c>
      <c r="E123" s="59"/>
      <c r="F123" s="58"/>
    </row>
    <row r="124" spans="1:6" ht="18" customHeight="1" x14ac:dyDescent="0.2">
      <c r="A124" s="2">
        <v>120</v>
      </c>
      <c r="B124" s="73" t="s">
        <v>161</v>
      </c>
      <c r="C124" s="73" t="s">
        <v>448</v>
      </c>
      <c r="D124" s="73" t="s">
        <v>460</v>
      </c>
      <c r="E124" s="59"/>
      <c r="F124" s="58"/>
    </row>
    <row r="125" spans="1:6" ht="18" customHeight="1" x14ac:dyDescent="0.2">
      <c r="A125" s="2">
        <v>121</v>
      </c>
      <c r="B125" s="73" t="s">
        <v>162</v>
      </c>
      <c r="C125" s="73" t="s">
        <v>448</v>
      </c>
      <c r="D125" s="73" t="s">
        <v>460</v>
      </c>
      <c r="E125" s="59"/>
      <c r="F125" s="58"/>
    </row>
    <row r="126" spans="1:6" ht="18" customHeight="1" x14ac:dyDescent="0.2">
      <c r="A126" s="2">
        <v>122</v>
      </c>
      <c r="B126" s="73" t="s">
        <v>163</v>
      </c>
      <c r="C126" s="73" t="s">
        <v>448</v>
      </c>
      <c r="D126" s="73" t="s">
        <v>460</v>
      </c>
      <c r="E126" s="59"/>
      <c r="F126" s="58"/>
    </row>
    <row r="127" spans="1:6" ht="18" customHeight="1" x14ac:dyDescent="0.2">
      <c r="A127" s="2">
        <v>123</v>
      </c>
      <c r="B127" s="73" t="s">
        <v>164</v>
      </c>
      <c r="C127" s="73" t="s">
        <v>448</v>
      </c>
      <c r="D127" s="73" t="s">
        <v>460</v>
      </c>
      <c r="E127" s="59"/>
      <c r="F127" s="58"/>
    </row>
    <row r="128" spans="1:6" ht="18" customHeight="1" x14ac:dyDescent="0.2">
      <c r="A128" s="2">
        <v>124</v>
      </c>
      <c r="B128" s="73" t="s">
        <v>165</v>
      </c>
      <c r="C128" s="73" t="s">
        <v>448</v>
      </c>
      <c r="D128" s="73" t="s">
        <v>460</v>
      </c>
      <c r="E128" s="59"/>
      <c r="F128" s="58"/>
    </row>
    <row r="129" spans="1:6" ht="18" customHeight="1" x14ac:dyDescent="0.2">
      <c r="A129" s="2">
        <v>125</v>
      </c>
      <c r="B129" s="73" t="s">
        <v>166</v>
      </c>
      <c r="C129" s="73" t="s">
        <v>448</v>
      </c>
      <c r="D129" s="73" t="s">
        <v>460</v>
      </c>
      <c r="E129" s="59"/>
      <c r="F129" s="58"/>
    </row>
    <row r="130" spans="1:6" ht="18" customHeight="1" x14ac:dyDescent="0.2">
      <c r="A130" s="2">
        <v>126</v>
      </c>
      <c r="B130" s="73" t="s">
        <v>167</v>
      </c>
      <c r="C130" s="73" t="s">
        <v>448</v>
      </c>
      <c r="D130" s="73" t="s">
        <v>460</v>
      </c>
      <c r="E130" s="59"/>
      <c r="F130" s="58"/>
    </row>
    <row r="131" spans="1:6" ht="18" customHeight="1" x14ac:dyDescent="0.2">
      <c r="A131" s="2">
        <v>127</v>
      </c>
      <c r="B131" s="73" t="s">
        <v>168</v>
      </c>
      <c r="C131" s="73" t="s">
        <v>448</v>
      </c>
      <c r="D131" s="73" t="s">
        <v>460</v>
      </c>
      <c r="E131" s="59"/>
      <c r="F131" s="58"/>
    </row>
    <row r="132" spans="1:6" ht="18" customHeight="1" x14ac:dyDescent="0.2">
      <c r="A132" s="2">
        <v>128</v>
      </c>
      <c r="B132" s="73" t="s">
        <v>169</v>
      </c>
      <c r="C132" s="73" t="s">
        <v>448</v>
      </c>
      <c r="D132" s="73" t="s">
        <v>460</v>
      </c>
      <c r="E132" s="59"/>
      <c r="F132" s="58"/>
    </row>
    <row r="133" spans="1:6" ht="18" customHeight="1" x14ac:dyDescent="0.2">
      <c r="A133" s="2">
        <v>129</v>
      </c>
      <c r="B133" s="73" t="s">
        <v>170</v>
      </c>
      <c r="C133" s="73" t="s">
        <v>448</v>
      </c>
      <c r="D133" s="73" t="s">
        <v>460</v>
      </c>
      <c r="E133" s="59"/>
      <c r="F133" s="58"/>
    </row>
    <row r="134" spans="1:6" ht="18" customHeight="1" x14ac:dyDescent="0.2">
      <c r="A134" s="2">
        <v>130</v>
      </c>
      <c r="B134" s="73" t="s">
        <v>171</v>
      </c>
      <c r="C134" s="73" t="s">
        <v>448</v>
      </c>
      <c r="D134" s="73" t="s">
        <v>460</v>
      </c>
      <c r="E134" s="59"/>
      <c r="F134" s="58"/>
    </row>
    <row r="135" spans="1:6" ht="18" customHeight="1" x14ac:dyDescent="0.2">
      <c r="A135" s="2">
        <v>131</v>
      </c>
      <c r="B135" s="73" t="s">
        <v>172</v>
      </c>
      <c r="C135" s="73" t="s">
        <v>448</v>
      </c>
      <c r="D135" s="73" t="s">
        <v>460</v>
      </c>
      <c r="E135" s="59"/>
      <c r="F135" s="58"/>
    </row>
    <row r="136" spans="1:6" ht="18" customHeight="1" x14ac:dyDescent="0.2">
      <c r="A136" s="2">
        <v>132</v>
      </c>
      <c r="B136" s="73" t="s">
        <v>173</v>
      </c>
      <c r="C136" s="73" t="s">
        <v>448</v>
      </c>
      <c r="D136" s="73" t="s">
        <v>460</v>
      </c>
      <c r="E136" s="59"/>
      <c r="F136" s="58"/>
    </row>
    <row r="137" spans="1:6" ht="18" customHeight="1" x14ac:dyDescent="0.2">
      <c r="A137" s="2">
        <v>133</v>
      </c>
      <c r="B137" s="73" t="s">
        <v>174</v>
      </c>
      <c r="C137" s="73" t="s">
        <v>448</v>
      </c>
      <c r="D137" s="73" t="s">
        <v>460</v>
      </c>
      <c r="E137" s="59"/>
      <c r="F137" s="58"/>
    </row>
    <row r="138" spans="1:6" ht="18" customHeight="1" x14ac:dyDescent="0.2">
      <c r="A138" s="2">
        <v>134</v>
      </c>
      <c r="B138" s="73" t="s">
        <v>175</v>
      </c>
      <c r="C138" s="73" t="s">
        <v>448</v>
      </c>
      <c r="D138" s="73" t="s">
        <v>460</v>
      </c>
      <c r="E138" s="59"/>
      <c r="F138" s="58"/>
    </row>
    <row r="139" spans="1:6" ht="18" customHeight="1" x14ac:dyDescent="0.2">
      <c r="A139" s="2">
        <v>135</v>
      </c>
      <c r="B139" s="73" t="s">
        <v>176</v>
      </c>
      <c r="C139" s="73" t="s">
        <v>448</v>
      </c>
      <c r="D139" s="73" t="s">
        <v>460</v>
      </c>
      <c r="E139" s="59"/>
      <c r="F139" s="58"/>
    </row>
    <row r="140" spans="1:6" ht="18" customHeight="1" x14ac:dyDescent="0.2">
      <c r="A140" s="2">
        <v>136</v>
      </c>
      <c r="B140" s="73" t="s">
        <v>177</v>
      </c>
      <c r="C140" s="73" t="s">
        <v>448</v>
      </c>
      <c r="D140" s="73" t="s">
        <v>460</v>
      </c>
      <c r="E140" s="59"/>
      <c r="F140" s="58"/>
    </row>
    <row r="141" spans="1:6" ht="18" customHeight="1" x14ac:dyDescent="0.2">
      <c r="A141" s="2">
        <v>137</v>
      </c>
      <c r="B141" s="73" t="s">
        <v>178</v>
      </c>
      <c r="C141" s="73" t="s">
        <v>448</v>
      </c>
      <c r="D141" s="73" t="s">
        <v>460</v>
      </c>
      <c r="E141" s="59"/>
      <c r="F141" s="58"/>
    </row>
    <row r="142" spans="1:6" ht="18" customHeight="1" x14ac:dyDescent="0.2">
      <c r="A142" s="2">
        <v>138</v>
      </c>
      <c r="B142" s="73" t="s">
        <v>179</v>
      </c>
      <c r="C142" s="73" t="s">
        <v>448</v>
      </c>
      <c r="D142" s="73" t="s">
        <v>460</v>
      </c>
      <c r="E142" s="59"/>
      <c r="F142" s="58"/>
    </row>
    <row r="143" spans="1:6" ht="18" customHeight="1" x14ac:dyDescent="0.2">
      <c r="A143" s="2">
        <v>139</v>
      </c>
      <c r="B143" s="73" t="s">
        <v>180</v>
      </c>
      <c r="C143" s="73" t="s">
        <v>448</v>
      </c>
      <c r="D143" s="73" t="s">
        <v>460</v>
      </c>
      <c r="E143" s="59"/>
      <c r="F143" s="58"/>
    </row>
    <row r="144" spans="1:6" ht="18" customHeight="1" x14ac:dyDescent="0.2">
      <c r="A144" s="2">
        <v>140</v>
      </c>
      <c r="B144" s="73" t="s">
        <v>181</v>
      </c>
      <c r="C144" s="73" t="s">
        <v>448</v>
      </c>
      <c r="D144" s="73" t="s">
        <v>460</v>
      </c>
      <c r="E144" s="59"/>
      <c r="F144" s="58"/>
    </row>
    <row r="145" spans="1:6" ht="18" customHeight="1" x14ac:dyDescent="0.2">
      <c r="A145" s="2">
        <v>141</v>
      </c>
      <c r="B145" s="73" t="s">
        <v>182</v>
      </c>
      <c r="C145" s="73" t="s">
        <v>448</v>
      </c>
      <c r="D145" s="73" t="s">
        <v>460</v>
      </c>
      <c r="E145" s="59"/>
      <c r="F145" s="58"/>
    </row>
    <row r="146" spans="1:6" ht="18" customHeight="1" x14ac:dyDescent="0.2">
      <c r="A146" s="2">
        <v>142</v>
      </c>
      <c r="B146" s="73" t="s">
        <v>183</v>
      </c>
      <c r="C146" s="73" t="s">
        <v>448</v>
      </c>
      <c r="D146" s="73" t="s">
        <v>460</v>
      </c>
      <c r="E146" s="59"/>
      <c r="F146" s="58"/>
    </row>
    <row r="147" spans="1:6" ht="18" customHeight="1" x14ac:dyDescent="0.2">
      <c r="A147" s="2">
        <v>143</v>
      </c>
      <c r="B147" s="73" t="s">
        <v>184</v>
      </c>
      <c r="C147" s="73" t="s">
        <v>448</v>
      </c>
      <c r="D147" s="73" t="s">
        <v>460</v>
      </c>
      <c r="E147" s="59"/>
      <c r="F147" s="58"/>
    </row>
    <row r="148" spans="1:6" ht="18" customHeight="1" x14ac:dyDescent="0.2">
      <c r="A148" s="2">
        <v>144</v>
      </c>
      <c r="B148" s="73" t="s">
        <v>185</v>
      </c>
      <c r="C148" s="73" t="s">
        <v>448</v>
      </c>
      <c r="D148" s="73" t="s">
        <v>460</v>
      </c>
      <c r="E148" s="59"/>
      <c r="F148" s="58"/>
    </row>
    <row r="149" spans="1:6" ht="18" customHeight="1" x14ac:dyDescent="0.2">
      <c r="A149" s="2">
        <v>145</v>
      </c>
      <c r="B149" s="73" t="s">
        <v>186</v>
      </c>
      <c r="C149" s="73" t="s">
        <v>448</v>
      </c>
      <c r="D149" s="73" t="s">
        <v>460</v>
      </c>
      <c r="E149" s="59"/>
      <c r="F149" s="58"/>
    </row>
    <row r="150" spans="1:6" ht="18" customHeight="1" x14ac:dyDescent="0.2">
      <c r="A150" s="2">
        <v>146</v>
      </c>
      <c r="B150" s="73" t="s">
        <v>187</v>
      </c>
      <c r="C150" s="73" t="s">
        <v>448</v>
      </c>
      <c r="D150" s="73" t="s">
        <v>460</v>
      </c>
      <c r="E150" s="59"/>
      <c r="F150" s="58"/>
    </row>
    <row r="151" spans="1:6" ht="18" customHeight="1" x14ac:dyDescent="0.2">
      <c r="A151" s="2">
        <v>147</v>
      </c>
      <c r="B151" s="73" t="s">
        <v>188</v>
      </c>
      <c r="C151" s="73" t="s">
        <v>448</v>
      </c>
      <c r="D151" s="73" t="s">
        <v>460</v>
      </c>
      <c r="E151" s="59"/>
      <c r="F151" s="58"/>
    </row>
    <row r="152" spans="1:6" ht="18" customHeight="1" x14ac:dyDescent="0.2">
      <c r="A152" s="2">
        <v>148</v>
      </c>
      <c r="B152" s="73" t="s">
        <v>189</v>
      </c>
      <c r="C152" s="73" t="s">
        <v>448</v>
      </c>
      <c r="D152" s="73" t="s">
        <v>460</v>
      </c>
      <c r="E152" s="59"/>
      <c r="F152" s="58"/>
    </row>
    <row r="153" spans="1:6" ht="18" customHeight="1" x14ac:dyDescent="0.2">
      <c r="A153" s="2">
        <v>149</v>
      </c>
      <c r="B153" s="73" t="s">
        <v>190</v>
      </c>
      <c r="C153" s="73" t="s">
        <v>448</v>
      </c>
      <c r="D153" s="73" t="s">
        <v>460</v>
      </c>
      <c r="E153" s="59"/>
      <c r="F153" s="58"/>
    </row>
    <row r="154" spans="1:6" ht="18" customHeight="1" x14ac:dyDescent="0.2">
      <c r="A154" s="2">
        <v>150</v>
      </c>
      <c r="B154" s="73" t="s">
        <v>191</v>
      </c>
      <c r="C154" s="73" t="s">
        <v>448</v>
      </c>
      <c r="D154" s="73" t="s">
        <v>460</v>
      </c>
      <c r="E154" s="59"/>
      <c r="F154" s="58"/>
    </row>
    <row r="155" spans="1:6" ht="18" customHeight="1" x14ac:dyDescent="0.2">
      <c r="A155" s="2">
        <v>151</v>
      </c>
      <c r="B155" s="73" t="s">
        <v>192</v>
      </c>
      <c r="C155" s="73" t="s">
        <v>448</v>
      </c>
      <c r="D155" s="73" t="s">
        <v>460</v>
      </c>
      <c r="E155" s="59"/>
      <c r="F155" s="58"/>
    </row>
    <row r="156" spans="1:6" ht="18" customHeight="1" x14ac:dyDescent="0.2">
      <c r="A156" s="2">
        <v>152</v>
      </c>
      <c r="B156" s="73" t="s">
        <v>193</v>
      </c>
      <c r="C156" s="73" t="s">
        <v>449</v>
      </c>
      <c r="D156" s="73" t="s">
        <v>460</v>
      </c>
      <c r="E156" s="59"/>
      <c r="F156" s="58"/>
    </row>
    <row r="157" spans="1:6" ht="18" customHeight="1" x14ac:dyDescent="0.2">
      <c r="A157" s="2">
        <v>153</v>
      </c>
      <c r="B157" s="73" t="s">
        <v>194</v>
      </c>
      <c r="C157" s="73" t="s">
        <v>449</v>
      </c>
      <c r="D157" s="73" t="s">
        <v>460</v>
      </c>
      <c r="E157" s="59"/>
      <c r="F157" s="58"/>
    </row>
    <row r="158" spans="1:6" ht="18" customHeight="1" x14ac:dyDescent="0.2">
      <c r="A158" s="2">
        <v>154</v>
      </c>
      <c r="B158" s="73" t="s">
        <v>195</v>
      </c>
      <c r="C158" s="73" t="s">
        <v>449</v>
      </c>
      <c r="D158" s="73" t="s">
        <v>460</v>
      </c>
      <c r="E158" s="59"/>
      <c r="F158" s="58"/>
    </row>
    <row r="159" spans="1:6" ht="18" customHeight="1" x14ac:dyDescent="0.2">
      <c r="A159" s="2">
        <v>155</v>
      </c>
      <c r="B159" s="73" t="s">
        <v>196</v>
      </c>
      <c r="C159" s="73" t="s">
        <v>449</v>
      </c>
      <c r="D159" s="73" t="s">
        <v>460</v>
      </c>
      <c r="E159" s="59"/>
      <c r="F159" s="58"/>
    </row>
    <row r="160" spans="1:6" ht="18" customHeight="1" x14ac:dyDescent="0.2">
      <c r="A160" s="2">
        <v>156</v>
      </c>
      <c r="B160" s="73" t="s">
        <v>197</v>
      </c>
      <c r="C160" s="73" t="s">
        <v>449</v>
      </c>
      <c r="D160" s="73" t="s">
        <v>460</v>
      </c>
      <c r="E160" s="59"/>
      <c r="F160" s="58"/>
    </row>
    <row r="161" spans="1:6" ht="18" customHeight="1" x14ac:dyDescent="0.2">
      <c r="A161" s="2">
        <v>157</v>
      </c>
      <c r="B161" s="73" t="s">
        <v>198</v>
      </c>
      <c r="C161" s="73" t="s">
        <v>449</v>
      </c>
      <c r="D161" s="73" t="s">
        <v>460</v>
      </c>
      <c r="E161" s="59"/>
      <c r="F161" s="58"/>
    </row>
    <row r="162" spans="1:6" ht="18" customHeight="1" x14ac:dyDescent="0.2">
      <c r="A162" s="2">
        <v>158</v>
      </c>
      <c r="B162" s="73" t="s">
        <v>199</v>
      </c>
      <c r="C162" s="73" t="s">
        <v>449</v>
      </c>
      <c r="D162" s="73" t="s">
        <v>460</v>
      </c>
      <c r="E162" s="59"/>
      <c r="F162" s="58"/>
    </row>
    <row r="163" spans="1:6" ht="18" customHeight="1" x14ac:dyDescent="0.2">
      <c r="A163" s="2">
        <v>159</v>
      </c>
      <c r="B163" s="73" t="s">
        <v>200</v>
      </c>
      <c r="C163" s="73" t="s">
        <v>449</v>
      </c>
      <c r="D163" s="73" t="s">
        <v>460</v>
      </c>
      <c r="E163" s="59"/>
      <c r="F163" s="58"/>
    </row>
    <row r="164" spans="1:6" ht="18" customHeight="1" x14ac:dyDescent="0.2">
      <c r="A164" s="2">
        <v>160</v>
      </c>
      <c r="B164" s="73" t="s">
        <v>201</v>
      </c>
      <c r="C164" s="73" t="s">
        <v>449</v>
      </c>
      <c r="D164" s="73" t="s">
        <v>460</v>
      </c>
      <c r="E164" s="59"/>
      <c r="F164" s="58"/>
    </row>
    <row r="165" spans="1:6" ht="18" customHeight="1" x14ac:dyDescent="0.2">
      <c r="A165" s="2">
        <v>161</v>
      </c>
      <c r="B165" s="74" t="s">
        <v>202</v>
      </c>
      <c r="C165" s="74" t="s">
        <v>449</v>
      </c>
      <c r="D165" s="74" t="s">
        <v>460</v>
      </c>
      <c r="E165" s="59"/>
      <c r="F165" s="58"/>
    </row>
    <row r="166" spans="1:6" ht="18" customHeight="1" x14ac:dyDescent="0.2">
      <c r="A166" s="2">
        <v>162</v>
      </c>
      <c r="B166" s="74" t="s">
        <v>203</v>
      </c>
      <c r="C166" s="74" t="s">
        <v>449</v>
      </c>
      <c r="D166" s="74" t="s">
        <v>460</v>
      </c>
      <c r="E166" s="59"/>
      <c r="F166" s="58"/>
    </row>
    <row r="167" spans="1:6" ht="18" customHeight="1" x14ac:dyDescent="0.2">
      <c r="A167" s="2">
        <v>163</v>
      </c>
      <c r="B167" s="74" t="s">
        <v>204</v>
      </c>
      <c r="C167" s="74" t="s">
        <v>449</v>
      </c>
      <c r="D167" s="74" t="s">
        <v>460</v>
      </c>
      <c r="E167" s="59"/>
      <c r="F167" s="58"/>
    </row>
    <row r="168" spans="1:6" ht="18" customHeight="1" x14ac:dyDescent="0.2">
      <c r="A168" s="2">
        <v>164</v>
      </c>
      <c r="B168" s="74" t="s">
        <v>205</v>
      </c>
      <c r="C168" s="74" t="s">
        <v>449</v>
      </c>
      <c r="D168" s="74" t="s">
        <v>460</v>
      </c>
      <c r="E168" s="59"/>
      <c r="F168" s="58"/>
    </row>
    <row r="169" spans="1:6" ht="18" customHeight="1" x14ac:dyDescent="0.2">
      <c r="A169" s="2">
        <v>165</v>
      </c>
      <c r="B169" s="74" t="s">
        <v>206</v>
      </c>
      <c r="C169" s="74" t="s">
        <v>449</v>
      </c>
      <c r="D169" s="74" t="s">
        <v>460</v>
      </c>
      <c r="E169" s="59"/>
      <c r="F169" s="58"/>
    </row>
    <row r="170" spans="1:6" ht="18" customHeight="1" x14ac:dyDescent="0.2">
      <c r="A170" s="2">
        <v>166</v>
      </c>
      <c r="B170" s="74" t="s">
        <v>207</v>
      </c>
      <c r="C170" s="74" t="s">
        <v>449</v>
      </c>
      <c r="D170" s="74" t="s">
        <v>460</v>
      </c>
      <c r="E170" s="59"/>
      <c r="F170" s="58"/>
    </row>
    <row r="171" spans="1:6" ht="18" customHeight="1" x14ac:dyDescent="0.2">
      <c r="A171" s="2">
        <v>167</v>
      </c>
      <c r="B171" s="74" t="s">
        <v>208</v>
      </c>
      <c r="C171" s="74" t="s">
        <v>449</v>
      </c>
      <c r="D171" s="74" t="s">
        <v>460</v>
      </c>
      <c r="E171" s="59"/>
      <c r="F171" s="58"/>
    </row>
    <row r="172" spans="1:6" ht="18" customHeight="1" x14ac:dyDescent="0.2">
      <c r="A172" s="2">
        <v>168</v>
      </c>
      <c r="B172" s="74" t="s">
        <v>209</v>
      </c>
      <c r="C172" s="74" t="s">
        <v>449</v>
      </c>
      <c r="D172" s="74" t="s">
        <v>460</v>
      </c>
      <c r="E172" s="59"/>
      <c r="F172" s="58"/>
    </row>
    <row r="173" spans="1:6" ht="18" customHeight="1" x14ac:dyDescent="0.2">
      <c r="A173" s="2">
        <v>169</v>
      </c>
      <c r="B173" s="74" t="s">
        <v>210</v>
      </c>
      <c r="C173" s="74" t="s">
        <v>449</v>
      </c>
      <c r="D173" s="74" t="s">
        <v>460</v>
      </c>
      <c r="E173" s="59"/>
      <c r="F173" s="58"/>
    </row>
    <row r="174" spans="1:6" ht="18" customHeight="1" x14ac:dyDescent="0.2">
      <c r="A174" s="2">
        <v>170</v>
      </c>
      <c r="B174" s="74" t="s">
        <v>211</v>
      </c>
      <c r="C174" s="74" t="s">
        <v>449</v>
      </c>
      <c r="D174" s="74" t="s">
        <v>460</v>
      </c>
      <c r="E174" s="59"/>
      <c r="F174" s="58"/>
    </row>
    <row r="175" spans="1:6" ht="18" customHeight="1" x14ac:dyDescent="0.2">
      <c r="A175" s="2">
        <v>171</v>
      </c>
      <c r="B175" s="74" t="s">
        <v>212</v>
      </c>
      <c r="C175" s="74" t="s">
        <v>449</v>
      </c>
      <c r="D175" s="74" t="s">
        <v>460</v>
      </c>
      <c r="E175" s="59"/>
      <c r="F175" s="58"/>
    </row>
    <row r="176" spans="1:6" ht="18" customHeight="1" x14ac:dyDescent="0.2">
      <c r="A176" s="2">
        <v>172</v>
      </c>
      <c r="B176" s="73" t="s">
        <v>213</v>
      </c>
      <c r="C176" s="73" t="s">
        <v>450</v>
      </c>
      <c r="D176" s="73" t="s">
        <v>460</v>
      </c>
      <c r="E176" s="59"/>
      <c r="F176" s="58"/>
    </row>
    <row r="177" spans="1:6" ht="18" customHeight="1" x14ac:dyDescent="0.2">
      <c r="A177" s="2">
        <v>173</v>
      </c>
      <c r="B177" s="73" t="s">
        <v>214</v>
      </c>
      <c r="C177" s="73" t="s">
        <v>450</v>
      </c>
      <c r="D177" s="73" t="s">
        <v>460</v>
      </c>
      <c r="E177" s="59"/>
      <c r="F177" s="58"/>
    </row>
    <row r="178" spans="1:6" ht="18" customHeight="1" x14ac:dyDescent="0.2">
      <c r="A178" s="2">
        <v>174</v>
      </c>
      <c r="B178" s="73" t="s">
        <v>215</v>
      </c>
      <c r="C178" s="73" t="s">
        <v>450</v>
      </c>
      <c r="D178" s="73" t="s">
        <v>460</v>
      </c>
      <c r="E178" s="59"/>
      <c r="F178" s="58"/>
    </row>
    <row r="179" spans="1:6" ht="18" customHeight="1" x14ac:dyDescent="0.2">
      <c r="A179" s="2">
        <v>175</v>
      </c>
      <c r="B179" s="73" t="s">
        <v>216</v>
      </c>
      <c r="C179" s="73" t="s">
        <v>450</v>
      </c>
      <c r="D179" s="73" t="s">
        <v>460</v>
      </c>
      <c r="E179" s="59"/>
      <c r="F179" s="58"/>
    </row>
    <row r="180" spans="1:6" ht="18" customHeight="1" x14ac:dyDescent="0.2">
      <c r="A180" s="2">
        <v>176</v>
      </c>
      <c r="B180" s="73" t="s">
        <v>217</v>
      </c>
      <c r="C180" s="73" t="s">
        <v>450</v>
      </c>
      <c r="D180" s="73" t="s">
        <v>460</v>
      </c>
      <c r="E180" s="59"/>
      <c r="F180" s="58"/>
    </row>
    <row r="181" spans="1:6" ht="18" customHeight="1" x14ac:dyDescent="0.2">
      <c r="A181" s="2">
        <v>177</v>
      </c>
      <c r="B181" s="73" t="s">
        <v>218</v>
      </c>
      <c r="C181" s="73" t="s">
        <v>450</v>
      </c>
      <c r="D181" s="73" t="s">
        <v>460</v>
      </c>
      <c r="E181" s="59"/>
      <c r="F181" s="58"/>
    </row>
    <row r="182" spans="1:6" ht="18" customHeight="1" x14ac:dyDescent="0.2">
      <c r="A182" s="2">
        <v>178</v>
      </c>
      <c r="B182" s="73" t="s">
        <v>219</v>
      </c>
      <c r="C182" s="73" t="s">
        <v>450</v>
      </c>
      <c r="D182" s="73" t="s">
        <v>460</v>
      </c>
      <c r="E182" s="59"/>
      <c r="F182" s="58"/>
    </row>
    <row r="183" spans="1:6" ht="18" customHeight="1" x14ac:dyDescent="0.2">
      <c r="A183" s="2">
        <v>179</v>
      </c>
      <c r="B183" s="73" t="s">
        <v>220</v>
      </c>
      <c r="C183" s="73" t="s">
        <v>450</v>
      </c>
      <c r="D183" s="73" t="s">
        <v>460</v>
      </c>
      <c r="E183" s="59"/>
      <c r="F183" s="58"/>
    </row>
    <row r="184" spans="1:6" ht="18" customHeight="1" x14ac:dyDescent="0.2">
      <c r="A184" s="2">
        <v>180</v>
      </c>
      <c r="B184" s="73" t="s">
        <v>221</v>
      </c>
      <c r="C184" s="73" t="s">
        <v>450</v>
      </c>
      <c r="D184" s="73" t="s">
        <v>460</v>
      </c>
      <c r="E184" s="59"/>
      <c r="F184" s="58"/>
    </row>
    <row r="185" spans="1:6" ht="18" customHeight="1" x14ac:dyDescent="0.2">
      <c r="A185" s="2">
        <v>181</v>
      </c>
      <c r="B185" s="73" t="s">
        <v>222</v>
      </c>
      <c r="C185" s="73" t="s">
        <v>450</v>
      </c>
      <c r="D185" s="73" t="s">
        <v>460</v>
      </c>
      <c r="E185" s="59"/>
      <c r="F185" s="58"/>
    </row>
    <row r="186" spans="1:6" ht="18" customHeight="1" x14ac:dyDescent="0.2">
      <c r="A186" s="2">
        <v>182</v>
      </c>
      <c r="B186" s="73" t="s">
        <v>223</v>
      </c>
      <c r="C186" s="73" t="s">
        <v>450</v>
      </c>
      <c r="D186" s="73" t="s">
        <v>460</v>
      </c>
      <c r="E186" s="59"/>
      <c r="F186" s="58"/>
    </row>
    <row r="187" spans="1:6" ht="18" customHeight="1" x14ac:dyDescent="0.2">
      <c r="A187" s="2">
        <v>183</v>
      </c>
      <c r="B187" s="73" t="s">
        <v>224</v>
      </c>
      <c r="C187" s="73" t="s">
        <v>450</v>
      </c>
      <c r="D187" s="73" t="s">
        <v>460</v>
      </c>
      <c r="E187" s="59"/>
      <c r="F187" s="58"/>
    </row>
    <row r="188" spans="1:6" ht="18" customHeight="1" x14ac:dyDescent="0.2">
      <c r="A188" s="2">
        <v>184</v>
      </c>
      <c r="B188" s="73" t="s">
        <v>225</v>
      </c>
      <c r="C188" s="73" t="s">
        <v>450</v>
      </c>
      <c r="D188" s="73" t="s">
        <v>460</v>
      </c>
      <c r="E188" s="59"/>
      <c r="F188" s="58"/>
    </row>
    <row r="189" spans="1:6" ht="18" customHeight="1" x14ac:dyDescent="0.2">
      <c r="A189" s="2">
        <v>185</v>
      </c>
      <c r="B189" s="73" t="s">
        <v>226</v>
      </c>
      <c r="C189" s="73" t="s">
        <v>450</v>
      </c>
      <c r="D189" s="73" t="s">
        <v>460</v>
      </c>
      <c r="E189" s="59"/>
      <c r="F189" s="58"/>
    </row>
    <row r="190" spans="1:6" ht="18" customHeight="1" x14ac:dyDescent="0.2">
      <c r="A190" s="2">
        <v>186</v>
      </c>
      <c r="B190" s="73" t="s">
        <v>227</v>
      </c>
      <c r="C190" s="73" t="s">
        <v>450</v>
      </c>
      <c r="D190" s="73" t="s">
        <v>460</v>
      </c>
      <c r="E190" s="59"/>
      <c r="F190" s="58"/>
    </row>
    <row r="191" spans="1:6" ht="18" customHeight="1" x14ac:dyDescent="0.2">
      <c r="A191" s="2">
        <v>187</v>
      </c>
      <c r="B191" s="73" t="s">
        <v>228</v>
      </c>
      <c r="C191" s="73" t="s">
        <v>450</v>
      </c>
      <c r="D191" s="73" t="s">
        <v>460</v>
      </c>
      <c r="E191" s="59"/>
      <c r="F191" s="58"/>
    </row>
    <row r="192" spans="1:6" ht="18" customHeight="1" x14ac:dyDescent="0.2">
      <c r="A192" s="2">
        <v>188</v>
      </c>
      <c r="B192" s="73" t="s">
        <v>229</v>
      </c>
      <c r="C192" s="73" t="s">
        <v>450</v>
      </c>
      <c r="D192" s="73" t="s">
        <v>460</v>
      </c>
      <c r="E192" s="59"/>
      <c r="F192" s="58"/>
    </row>
    <row r="193" spans="1:6" ht="18" customHeight="1" x14ac:dyDescent="0.2">
      <c r="A193" s="2">
        <v>189</v>
      </c>
      <c r="B193" s="73" t="s">
        <v>230</v>
      </c>
      <c r="C193" s="73" t="s">
        <v>450</v>
      </c>
      <c r="D193" s="73" t="s">
        <v>460</v>
      </c>
      <c r="E193" s="59"/>
      <c r="F193" s="58"/>
    </row>
    <row r="194" spans="1:6" ht="18" customHeight="1" x14ac:dyDescent="0.2">
      <c r="A194" s="2">
        <v>190</v>
      </c>
      <c r="B194" s="73" t="s">
        <v>231</v>
      </c>
      <c r="C194" s="73" t="s">
        <v>450</v>
      </c>
      <c r="D194" s="73" t="s">
        <v>460</v>
      </c>
      <c r="E194" s="59"/>
      <c r="F194" s="58"/>
    </row>
    <row r="195" spans="1:6" ht="18" customHeight="1" x14ac:dyDescent="0.2">
      <c r="A195" s="2">
        <v>191</v>
      </c>
      <c r="B195" s="73" t="s">
        <v>232</v>
      </c>
      <c r="C195" s="73" t="s">
        <v>450</v>
      </c>
      <c r="D195" s="73" t="s">
        <v>460</v>
      </c>
      <c r="E195" s="59"/>
      <c r="F195" s="58"/>
    </row>
    <row r="196" spans="1:6" ht="18" customHeight="1" x14ac:dyDescent="0.2">
      <c r="A196" s="2">
        <v>192</v>
      </c>
      <c r="B196" s="74" t="s">
        <v>233</v>
      </c>
      <c r="C196" s="74" t="s">
        <v>450</v>
      </c>
      <c r="D196" s="74" t="s">
        <v>460</v>
      </c>
      <c r="E196" s="59"/>
      <c r="F196" s="58"/>
    </row>
    <row r="197" spans="1:6" ht="18" customHeight="1" x14ac:dyDescent="0.2">
      <c r="A197" s="2">
        <v>193</v>
      </c>
      <c r="B197" s="73" t="s">
        <v>234</v>
      </c>
      <c r="C197" s="73" t="s">
        <v>450</v>
      </c>
      <c r="D197" s="73" t="s">
        <v>460</v>
      </c>
      <c r="E197" s="59"/>
      <c r="F197" s="58"/>
    </row>
    <row r="198" spans="1:6" ht="18" customHeight="1" x14ac:dyDescent="0.2">
      <c r="A198" s="2">
        <v>194</v>
      </c>
      <c r="B198" s="74" t="s">
        <v>235</v>
      </c>
      <c r="C198" s="74" t="s">
        <v>450</v>
      </c>
      <c r="D198" s="74" t="s">
        <v>460</v>
      </c>
      <c r="E198" s="59"/>
      <c r="F198" s="58"/>
    </row>
    <row r="199" spans="1:6" ht="18" customHeight="1" x14ac:dyDescent="0.2">
      <c r="A199" s="2">
        <v>195</v>
      </c>
      <c r="B199" s="74" t="s">
        <v>236</v>
      </c>
      <c r="C199" s="74" t="s">
        <v>450</v>
      </c>
      <c r="D199" s="74" t="s">
        <v>460</v>
      </c>
      <c r="E199" s="59"/>
      <c r="F199" s="58"/>
    </row>
    <row r="200" spans="1:6" ht="18" customHeight="1" x14ac:dyDescent="0.2">
      <c r="A200" s="2">
        <v>196</v>
      </c>
      <c r="B200" s="74" t="s">
        <v>237</v>
      </c>
      <c r="C200" s="74" t="s">
        <v>450</v>
      </c>
      <c r="D200" s="74" t="s">
        <v>460</v>
      </c>
      <c r="E200" s="59"/>
      <c r="F200" s="58"/>
    </row>
    <row r="201" spans="1:6" ht="18" customHeight="1" x14ac:dyDescent="0.2">
      <c r="A201" s="2">
        <v>197</v>
      </c>
      <c r="B201" s="73" t="s">
        <v>238</v>
      </c>
      <c r="C201" s="73" t="s">
        <v>450</v>
      </c>
      <c r="D201" s="73" t="s">
        <v>460</v>
      </c>
      <c r="E201" s="59"/>
      <c r="F201" s="58"/>
    </row>
    <row r="202" spans="1:6" ht="18" customHeight="1" x14ac:dyDescent="0.2">
      <c r="A202" s="2">
        <v>198</v>
      </c>
      <c r="B202" s="73" t="s">
        <v>239</v>
      </c>
      <c r="C202" s="73" t="s">
        <v>450</v>
      </c>
      <c r="D202" s="73" t="s">
        <v>460</v>
      </c>
      <c r="E202" s="59"/>
      <c r="F202" s="58"/>
    </row>
    <row r="203" spans="1:6" ht="18" customHeight="1" x14ac:dyDescent="0.2">
      <c r="A203" s="2">
        <v>199</v>
      </c>
      <c r="B203" s="74" t="s">
        <v>240</v>
      </c>
      <c r="C203" s="74" t="s">
        <v>450</v>
      </c>
      <c r="D203" s="74" t="s">
        <v>460</v>
      </c>
      <c r="E203" s="59"/>
      <c r="F203" s="58"/>
    </row>
    <row r="204" spans="1:6" ht="18" customHeight="1" x14ac:dyDescent="0.2">
      <c r="A204" s="2">
        <v>200</v>
      </c>
      <c r="B204" s="74" t="s">
        <v>241</v>
      </c>
      <c r="C204" s="74" t="s">
        <v>450</v>
      </c>
      <c r="D204" s="74" t="s">
        <v>460</v>
      </c>
      <c r="E204" s="72"/>
      <c r="F204" s="71"/>
    </row>
    <row r="205" spans="1:6" ht="18" customHeight="1" x14ac:dyDescent="0.2">
      <c r="A205" s="2">
        <v>201</v>
      </c>
      <c r="B205" s="74" t="s">
        <v>242</v>
      </c>
      <c r="C205" s="74" t="s">
        <v>450</v>
      </c>
      <c r="D205" s="74" t="s">
        <v>460</v>
      </c>
      <c r="E205" s="72"/>
      <c r="F205" s="71"/>
    </row>
    <row r="206" spans="1:6" ht="18" customHeight="1" x14ac:dyDescent="0.2">
      <c r="A206" s="2">
        <v>202</v>
      </c>
      <c r="B206" s="74" t="s">
        <v>243</v>
      </c>
      <c r="C206" s="74" t="s">
        <v>450</v>
      </c>
      <c r="D206" s="74" t="s">
        <v>460</v>
      </c>
      <c r="E206" s="72"/>
      <c r="F206" s="71"/>
    </row>
    <row r="207" spans="1:6" ht="18" customHeight="1" x14ac:dyDescent="0.2">
      <c r="A207" s="2">
        <v>203</v>
      </c>
      <c r="B207" s="74" t="s">
        <v>244</v>
      </c>
      <c r="C207" s="74" t="s">
        <v>450</v>
      </c>
      <c r="D207" s="74" t="s">
        <v>460</v>
      </c>
      <c r="E207" s="72"/>
      <c r="F207" s="71"/>
    </row>
    <row r="208" spans="1:6" ht="18" customHeight="1" x14ac:dyDescent="0.2">
      <c r="A208" s="2">
        <v>204</v>
      </c>
      <c r="B208" s="74" t="s">
        <v>245</v>
      </c>
      <c r="C208" s="74" t="s">
        <v>450</v>
      </c>
      <c r="D208" s="74" t="s">
        <v>460</v>
      </c>
      <c r="E208" s="72"/>
      <c r="F208" s="71"/>
    </row>
    <row r="209" spans="1:6" ht="18" customHeight="1" x14ac:dyDescent="0.2">
      <c r="A209" s="2">
        <v>205</v>
      </c>
      <c r="B209" s="74" t="s">
        <v>246</v>
      </c>
      <c r="C209" s="74" t="s">
        <v>450</v>
      </c>
      <c r="D209" s="74" t="s">
        <v>460</v>
      </c>
      <c r="E209" s="72"/>
      <c r="F209" s="71"/>
    </row>
    <row r="210" spans="1:6" ht="18" customHeight="1" x14ac:dyDescent="0.2">
      <c r="A210" s="2">
        <v>206</v>
      </c>
      <c r="B210" s="73" t="s">
        <v>247</v>
      </c>
      <c r="C210" s="73" t="s">
        <v>450</v>
      </c>
      <c r="D210" s="73" t="s">
        <v>460</v>
      </c>
      <c r="E210" s="72"/>
      <c r="F210" s="71"/>
    </row>
    <row r="211" spans="1:6" ht="18" customHeight="1" x14ac:dyDescent="0.2">
      <c r="A211" s="2">
        <v>207</v>
      </c>
      <c r="B211" s="74" t="s">
        <v>248</v>
      </c>
      <c r="C211" s="74" t="s">
        <v>450</v>
      </c>
      <c r="D211" s="74" t="s">
        <v>460</v>
      </c>
      <c r="E211" s="72"/>
      <c r="F211" s="71"/>
    </row>
    <row r="212" spans="1:6" ht="18" customHeight="1" x14ac:dyDescent="0.2">
      <c r="A212" s="2">
        <v>208</v>
      </c>
      <c r="B212" s="74" t="s">
        <v>249</v>
      </c>
      <c r="C212" s="74" t="s">
        <v>450</v>
      </c>
      <c r="D212" s="74" t="s">
        <v>460</v>
      </c>
      <c r="E212" s="72"/>
      <c r="F212" s="71"/>
    </row>
    <row r="213" spans="1:6" ht="18" customHeight="1" x14ac:dyDescent="0.2">
      <c r="A213" s="2">
        <v>209</v>
      </c>
      <c r="B213" s="74" t="s">
        <v>250</v>
      </c>
      <c r="C213" s="74" t="s">
        <v>450</v>
      </c>
      <c r="D213" s="74" t="s">
        <v>460</v>
      </c>
      <c r="E213" s="72"/>
      <c r="F213" s="71"/>
    </row>
    <row r="214" spans="1:6" ht="18" customHeight="1" x14ac:dyDescent="0.2">
      <c r="A214" s="2">
        <v>210</v>
      </c>
      <c r="B214" s="73" t="s">
        <v>251</v>
      </c>
      <c r="C214" s="73" t="s">
        <v>450</v>
      </c>
      <c r="D214" s="73" t="s">
        <v>460</v>
      </c>
      <c r="E214" s="72"/>
      <c r="F214" s="71"/>
    </row>
    <row r="215" spans="1:6" ht="18" customHeight="1" x14ac:dyDescent="0.2">
      <c r="A215" s="2">
        <v>211</v>
      </c>
      <c r="B215" s="73" t="s">
        <v>252</v>
      </c>
      <c r="C215" s="73" t="s">
        <v>450</v>
      </c>
      <c r="D215" s="73" t="s">
        <v>460</v>
      </c>
      <c r="E215" s="72"/>
      <c r="F215" s="71"/>
    </row>
    <row r="216" spans="1:6" ht="18" customHeight="1" x14ac:dyDescent="0.2">
      <c r="A216" s="2">
        <v>212</v>
      </c>
      <c r="B216" s="73" t="s">
        <v>253</v>
      </c>
      <c r="C216" s="73" t="s">
        <v>450</v>
      </c>
      <c r="D216" s="73" t="s">
        <v>460</v>
      </c>
      <c r="E216" s="72"/>
      <c r="F216" s="71"/>
    </row>
    <row r="217" spans="1:6" ht="18" customHeight="1" x14ac:dyDescent="0.2">
      <c r="A217" s="2">
        <v>213</v>
      </c>
      <c r="B217" s="73" t="s">
        <v>254</v>
      </c>
      <c r="C217" s="73" t="s">
        <v>450</v>
      </c>
      <c r="D217" s="73" t="s">
        <v>460</v>
      </c>
      <c r="E217" s="72"/>
      <c r="F217" s="71"/>
    </row>
    <row r="218" spans="1:6" ht="18" customHeight="1" x14ac:dyDescent="0.2">
      <c r="A218" s="2">
        <v>214</v>
      </c>
      <c r="B218" s="73" t="s">
        <v>255</v>
      </c>
      <c r="C218" s="73" t="s">
        <v>450</v>
      </c>
      <c r="D218" s="73" t="s">
        <v>460</v>
      </c>
      <c r="E218" s="72"/>
      <c r="F218" s="71"/>
    </row>
    <row r="219" spans="1:6" ht="18" customHeight="1" x14ac:dyDescent="0.2">
      <c r="A219" s="2">
        <v>215</v>
      </c>
      <c r="B219" s="73" t="s">
        <v>256</v>
      </c>
      <c r="C219" s="73" t="s">
        <v>450</v>
      </c>
      <c r="D219" s="73" t="s">
        <v>460</v>
      </c>
      <c r="E219" s="72"/>
      <c r="F219" s="71"/>
    </row>
    <row r="220" spans="1:6" ht="18" customHeight="1" x14ac:dyDescent="0.2">
      <c r="A220" s="2">
        <v>216</v>
      </c>
      <c r="B220" s="73" t="s">
        <v>257</v>
      </c>
      <c r="C220" s="73" t="s">
        <v>450</v>
      </c>
      <c r="D220" s="73" t="s">
        <v>460</v>
      </c>
      <c r="E220" s="72"/>
      <c r="F220" s="71"/>
    </row>
    <row r="221" spans="1:6" ht="18" customHeight="1" x14ac:dyDescent="0.2">
      <c r="A221" s="2">
        <v>217</v>
      </c>
      <c r="B221" s="73" t="s">
        <v>258</v>
      </c>
      <c r="C221" s="73" t="s">
        <v>450</v>
      </c>
      <c r="D221" s="73" t="s">
        <v>460</v>
      </c>
      <c r="E221" s="72"/>
      <c r="F221" s="71"/>
    </row>
    <row r="222" spans="1:6" ht="18" customHeight="1" x14ac:dyDescent="0.2">
      <c r="A222" s="2">
        <v>218</v>
      </c>
      <c r="B222" s="74" t="s">
        <v>259</v>
      </c>
      <c r="C222" s="74" t="s">
        <v>450</v>
      </c>
      <c r="D222" s="74" t="s">
        <v>460</v>
      </c>
      <c r="E222" s="72"/>
      <c r="F222" s="71"/>
    </row>
    <row r="223" spans="1:6" ht="18" customHeight="1" x14ac:dyDescent="0.2">
      <c r="A223" s="2">
        <v>219</v>
      </c>
      <c r="B223" s="73" t="s">
        <v>260</v>
      </c>
      <c r="C223" s="73" t="s">
        <v>450</v>
      </c>
      <c r="D223" s="73" t="s">
        <v>460</v>
      </c>
      <c r="E223" s="72"/>
      <c r="F223" s="71"/>
    </row>
    <row r="224" spans="1:6" ht="18" customHeight="1" x14ac:dyDescent="0.2">
      <c r="A224" s="2">
        <v>220</v>
      </c>
      <c r="B224" s="73" t="s">
        <v>261</v>
      </c>
      <c r="C224" s="73" t="s">
        <v>450</v>
      </c>
      <c r="D224" s="73" t="s">
        <v>460</v>
      </c>
      <c r="E224" s="72"/>
      <c r="F224" s="71"/>
    </row>
    <row r="225" spans="1:6" ht="18" customHeight="1" x14ac:dyDescent="0.2">
      <c r="A225" s="2">
        <v>221</v>
      </c>
      <c r="B225" s="74" t="s">
        <v>262</v>
      </c>
      <c r="C225" s="74" t="s">
        <v>450</v>
      </c>
      <c r="D225" s="74" t="s">
        <v>460</v>
      </c>
      <c r="E225" s="72"/>
      <c r="F225" s="71"/>
    </row>
    <row r="226" spans="1:6" ht="18" customHeight="1" x14ac:dyDescent="0.2">
      <c r="A226" s="2">
        <v>222</v>
      </c>
      <c r="B226" s="74" t="s">
        <v>263</v>
      </c>
      <c r="C226" s="74" t="s">
        <v>450</v>
      </c>
      <c r="D226" s="74" t="s">
        <v>460</v>
      </c>
      <c r="E226" s="72"/>
      <c r="F226" s="71"/>
    </row>
    <row r="227" spans="1:6" ht="18" customHeight="1" x14ac:dyDescent="0.2">
      <c r="A227" s="2">
        <v>223</v>
      </c>
      <c r="B227" s="74" t="s">
        <v>264</v>
      </c>
      <c r="C227" s="74" t="s">
        <v>450</v>
      </c>
      <c r="D227" s="74" t="s">
        <v>460</v>
      </c>
      <c r="E227" s="72"/>
      <c r="F227" s="71"/>
    </row>
    <row r="228" spans="1:6" ht="18" customHeight="1" x14ac:dyDescent="0.2">
      <c r="A228" s="2">
        <v>224</v>
      </c>
      <c r="B228" s="74" t="s">
        <v>265</v>
      </c>
      <c r="C228" s="74" t="s">
        <v>450</v>
      </c>
      <c r="D228" s="74" t="s">
        <v>460</v>
      </c>
      <c r="E228" s="72"/>
      <c r="F228" s="71"/>
    </row>
    <row r="229" spans="1:6" ht="18" customHeight="1" x14ac:dyDescent="0.2">
      <c r="A229" s="2">
        <v>225</v>
      </c>
      <c r="B229" s="74" t="s">
        <v>266</v>
      </c>
      <c r="C229" s="74" t="s">
        <v>450</v>
      </c>
      <c r="D229" s="74" t="s">
        <v>460</v>
      </c>
      <c r="E229" s="72"/>
      <c r="F229" s="71"/>
    </row>
    <row r="230" spans="1:6" ht="18" customHeight="1" x14ac:dyDescent="0.2">
      <c r="A230" s="2">
        <v>226</v>
      </c>
      <c r="B230" s="73" t="s">
        <v>267</v>
      </c>
      <c r="C230" s="73" t="s">
        <v>450</v>
      </c>
      <c r="D230" s="73" t="s">
        <v>460</v>
      </c>
      <c r="E230" s="72"/>
      <c r="F230" s="71"/>
    </row>
    <row r="231" spans="1:6" ht="18" customHeight="1" x14ac:dyDescent="0.2">
      <c r="A231" s="2">
        <v>227</v>
      </c>
      <c r="B231" s="73" t="s">
        <v>268</v>
      </c>
      <c r="C231" s="73" t="s">
        <v>450</v>
      </c>
      <c r="D231" s="73" t="s">
        <v>460</v>
      </c>
      <c r="E231" s="72"/>
      <c r="F231" s="71"/>
    </row>
    <row r="232" spans="1:6" ht="18" customHeight="1" x14ac:dyDescent="0.2">
      <c r="A232" s="2">
        <v>228</v>
      </c>
      <c r="B232" s="73" t="s">
        <v>269</v>
      </c>
      <c r="C232" s="73" t="s">
        <v>450</v>
      </c>
      <c r="D232" s="73" t="s">
        <v>460</v>
      </c>
      <c r="E232" s="72"/>
      <c r="F232" s="71"/>
    </row>
    <row r="233" spans="1:6" ht="18" customHeight="1" x14ac:dyDescent="0.2">
      <c r="A233" s="2">
        <v>229</v>
      </c>
      <c r="B233" s="73" t="s">
        <v>270</v>
      </c>
      <c r="C233" s="73" t="s">
        <v>450</v>
      </c>
      <c r="D233" s="73" t="s">
        <v>460</v>
      </c>
      <c r="E233" s="72"/>
      <c r="F233" s="71"/>
    </row>
    <row r="234" spans="1:6" ht="18" customHeight="1" x14ac:dyDescent="0.2">
      <c r="A234" s="2">
        <v>230</v>
      </c>
      <c r="B234" s="73" t="s">
        <v>271</v>
      </c>
      <c r="C234" s="73" t="s">
        <v>450</v>
      </c>
      <c r="D234" s="73" t="s">
        <v>460</v>
      </c>
      <c r="E234" s="72"/>
      <c r="F234" s="71"/>
    </row>
    <row r="235" spans="1:6" ht="18" customHeight="1" x14ac:dyDescent="0.2">
      <c r="A235" s="2">
        <v>231</v>
      </c>
      <c r="B235" s="74" t="s">
        <v>272</v>
      </c>
      <c r="C235" s="74" t="s">
        <v>450</v>
      </c>
      <c r="D235" s="74" t="s">
        <v>460</v>
      </c>
      <c r="E235" s="72"/>
      <c r="F235" s="71"/>
    </row>
    <row r="236" spans="1:6" ht="18" customHeight="1" x14ac:dyDescent="0.2">
      <c r="A236" s="2">
        <v>232</v>
      </c>
      <c r="B236" s="73" t="s">
        <v>273</v>
      </c>
      <c r="C236" s="73" t="s">
        <v>450</v>
      </c>
      <c r="D236" s="73" t="s">
        <v>460</v>
      </c>
      <c r="E236" s="72"/>
      <c r="F236" s="71"/>
    </row>
    <row r="237" spans="1:6" ht="18" customHeight="1" x14ac:dyDescent="0.2">
      <c r="A237" s="2">
        <v>233</v>
      </c>
      <c r="B237" s="73" t="s">
        <v>274</v>
      </c>
      <c r="C237" s="73" t="s">
        <v>450</v>
      </c>
      <c r="D237" s="73" t="s">
        <v>460</v>
      </c>
      <c r="E237" s="72"/>
      <c r="F237" s="71"/>
    </row>
    <row r="238" spans="1:6" ht="18" customHeight="1" x14ac:dyDescent="0.2">
      <c r="A238" s="2">
        <v>234</v>
      </c>
      <c r="B238" s="73" t="s">
        <v>275</v>
      </c>
      <c r="C238" s="73" t="s">
        <v>450</v>
      </c>
      <c r="D238" s="73" t="s">
        <v>460</v>
      </c>
      <c r="E238" s="72"/>
      <c r="F238" s="71"/>
    </row>
    <row r="239" spans="1:6" ht="18" customHeight="1" x14ac:dyDescent="0.2">
      <c r="A239" s="2">
        <v>235</v>
      </c>
      <c r="B239" s="73" t="s">
        <v>276</v>
      </c>
      <c r="C239" s="73" t="s">
        <v>450</v>
      </c>
      <c r="D239" s="73" t="s">
        <v>460</v>
      </c>
      <c r="E239" s="72"/>
      <c r="F239" s="71"/>
    </row>
    <row r="240" spans="1:6" ht="18" customHeight="1" x14ac:dyDescent="0.2">
      <c r="A240" s="2">
        <v>236</v>
      </c>
      <c r="B240" s="73" t="s">
        <v>277</v>
      </c>
      <c r="C240" s="73" t="s">
        <v>450</v>
      </c>
      <c r="D240" s="73" t="s">
        <v>460</v>
      </c>
      <c r="E240" s="72"/>
      <c r="F240" s="71"/>
    </row>
    <row r="241" spans="1:6" ht="18" customHeight="1" x14ac:dyDescent="0.2">
      <c r="A241" s="2">
        <v>237</v>
      </c>
      <c r="B241" s="73" t="s">
        <v>278</v>
      </c>
      <c r="C241" s="73" t="s">
        <v>450</v>
      </c>
      <c r="D241" s="73" t="s">
        <v>460</v>
      </c>
      <c r="E241" s="72"/>
      <c r="F241" s="71"/>
    </row>
    <row r="242" spans="1:6" ht="18" customHeight="1" x14ac:dyDescent="0.2">
      <c r="A242" s="2">
        <v>238</v>
      </c>
      <c r="B242" s="73" t="s">
        <v>279</v>
      </c>
      <c r="C242" s="73" t="s">
        <v>450</v>
      </c>
      <c r="D242" s="73" t="s">
        <v>460</v>
      </c>
      <c r="E242" s="72"/>
      <c r="F242" s="71"/>
    </row>
    <row r="243" spans="1:6" ht="18" customHeight="1" x14ac:dyDescent="0.2">
      <c r="A243" s="2">
        <v>239</v>
      </c>
      <c r="B243" s="73" t="s">
        <v>280</v>
      </c>
      <c r="C243" s="73" t="s">
        <v>451</v>
      </c>
      <c r="D243" s="73" t="s">
        <v>460</v>
      </c>
      <c r="E243" s="72"/>
      <c r="F243" s="71"/>
    </row>
    <row r="244" spans="1:6" ht="18" customHeight="1" x14ac:dyDescent="0.2">
      <c r="A244" s="2">
        <v>240</v>
      </c>
      <c r="B244" s="74" t="s">
        <v>281</v>
      </c>
      <c r="C244" s="74" t="s">
        <v>451</v>
      </c>
      <c r="D244" s="74" t="s">
        <v>460</v>
      </c>
      <c r="E244" s="72"/>
      <c r="F244" s="71"/>
    </row>
    <row r="245" spans="1:6" ht="18" customHeight="1" x14ac:dyDescent="0.2">
      <c r="A245" s="2">
        <v>241</v>
      </c>
      <c r="B245" s="74" t="s">
        <v>282</v>
      </c>
      <c r="C245" s="74" t="s">
        <v>451</v>
      </c>
      <c r="D245" s="74" t="s">
        <v>460</v>
      </c>
      <c r="E245" s="72"/>
      <c r="F245" s="71"/>
    </row>
    <row r="246" spans="1:6" ht="18" customHeight="1" x14ac:dyDescent="0.2">
      <c r="A246" s="2">
        <v>242</v>
      </c>
      <c r="B246" s="74" t="s">
        <v>283</v>
      </c>
      <c r="C246" s="74" t="s">
        <v>451</v>
      </c>
      <c r="D246" s="74" t="s">
        <v>460</v>
      </c>
      <c r="E246" s="72"/>
      <c r="F246" s="71"/>
    </row>
    <row r="247" spans="1:6" ht="18" customHeight="1" x14ac:dyDescent="0.2">
      <c r="A247" s="2">
        <v>243</v>
      </c>
      <c r="B247" s="74" t="s">
        <v>284</v>
      </c>
      <c r="C247" s="74" t="s">
        <v>451</v>
      </c>
      <c r="D247" s="74" t="s">
        <v>460</v>
      </c>
      <c r="E247" s="72"/>
      <c r="F247" s="71"/>
    </row>
    <row r="248" spans="1:6" ht="18" customHeight="1" x14ac:dyDescent="0.2">
      <c r="A248" s="2">
        <v>244</v>
      </c>
      <c r="B248" s="74" t="s">
        <v>285</v>
      </c>
      <c r="C248" s="74" t="s">
        <v>451</v>
      </c>
      <c r="D248" s="74" t="s">
        <v>460</v>
      </c>
      <c r="E248" s="72"/>
      <c r="F248" s="71"/>
    </row>
    <row r="249" spans="1:6" ht="18" customHeight="1" x14ac:dyDescent="0.2">
      <c r="A249" s="2">
        <v>245</v>
      </c>
      <c r="B249" s="74" t="s">
        <v>286</v>
      </c>
      <c r="C249" s="74" t="s">
        <v>451</v>
      </c>
      <c r="D249" s="74" t="s">
        <v>460</v>
      </c>
      <c r="E249" s="72"/>
      <c r="F249" s="71"/>
    </row>
    <row r="250" spans="1:6" ht="18" customHeight="1" x14ac:dyDescent="0.2">
      <c r="A250" s="2">
        <v>246</v>
      </c>
      <c r="B250" s="74" t="s">
        <v>287</v>
      </c>
      <c r="C250" s="74" t="s">
        <v>451</v>
      </c>
      <c r="D250" s="74" t="s">
        <v>460</v>
      </c>
      <c r="E250" s="72"/>
      <c r="F250" s="71"/>
    </row>
    <row r="251" spans="1:6" ht="18" customHeight="1" x14ac:dyDescent="0.2">
      <c r="A251" s="2">
        <v>247</v>
      </c>
      <c r="B251" s="74" t="s">
        <v>288</v>
      </c>
      <c r="C251" s="74" t="s">
        <v>451</v>
      </c>
      <c r="D251" s="74" t="s">
        <v>460</v>
      </c>
      <c r="E251" s="72"/>
      <c r="F251" s="71"/>
    </row>
    <row r="252" spans="1:6" ht="18" customHeight="1" x14ac:dyDescent="0.2">
      <c r="A252" s="2">
        <v>248</v>
      </c>
      <c r="B252" s="74" t="s">
        <v>289</v>
      </c>
      <c r="C252" s="74" t="s">
        <v>451</v>
      </c>
      <c r="D252" s="74" t="s">
        <v>460</v>
      </c>
      <c r="E252" s="72"/>
      <c r="F252" s="71"/>
    </row>
    <row r="253" spans="1:6" ht="18" customHeight="1" x14ac:dyDescent="0.2">
      <c r="A253" s="2">
        <v>249</v>
      </c>
      <c r="B253" s="74" t="s">
        <v>290</v>
      </c>
      <c r="C253" s="74" t="s">
        <v>451</v>
      </c>
      <c r="D253" s="74" t="s">
        <v>460</v>
      </c>
      <c r="E253" s="72"/>
      <c r="F253" s="71"/>
    </row>
    <row r="254" spans="1:6" ht="18" customHeight="1" x14ac:dyDescent="0.2">
      <c r="A254" s="2">
        <v>250</v>
      </c>
      <c r="B254" s="74" t="s">
        <v>291</v>
      </c>
      <c r="C254" s="74" t="s">
        <v>451</v>
      </c>
      <c r="D254" s="74" t="s">
        <v>460</v>
      </c>
      <c r="E254" s="72"/>
      <c r="F254" s="71"/>
    </row>
    <row r="255" spans="1:6" ht="18" customHeight="1" x14ac:dyDescent="0.2">
      <c r="A255" s="2">
        <v>251</v>
      </c>
      <c r="B255" s="74" t="s">
        <v>292</v>
      </c>
      <c r="C255" s="74" t="s">
        <v>451</v>
      </c>
      <c r="D255" s="74" t="s">
        <v>460</v>
      </c>
      <c r="E255" s="72"/>
      <c r="F255" s="71"/>
    </row>
    <row r="256" spans="1:6" ht="18" customHeight="1" x14ac:dyDescent="0.2">
      <c r="A256" s="2">
        <v>252</v>
      </c>
      <c r="B256" s="74" t="s">
        <v>293</v>
      </c>
      <c r="C256" s="74" t="s">
        <v>451</v>
      </c>
      <c r="D256" s="74" t="s">
        <v>460</v>
      </c>
      <c r="E256" s="72"/>
      <c r="F256" s="71"/>
    </row>
    <row r="257" spans="1:6" ht="18" customHeight="1" x14ac:dyDescent="0.2">
      <c r="A257" s="2">
        <v>253</v>
      </c>
      <c r="B257" s="74" t="s">
        <v>294</v>
      </c>
      <c r="C257" s="74" t="s">
        <v>451</v>
      </c>
      <c r="D257" s="74" t="s">
        <v>460</v>
      </c>
      <c r="E257" s="72"/>
      <c r="F257" s="71"/>
    </row>
    <row r="258" spans="1:6" ht="18" customHeight="1" x14ac:dyDescent="0.2">
      <c r="A258" s="2">
        <v>254</v>
      </c>
      <c r="B258" s="74" t="s">
        <v>295</v>
      </c>
      <c r="C258" s="74" t="s">
        <v>451</v>
      </c>
      <c r="D258" s="74" t="s">
        <v>460</v>
      </c>
      <c r="E258" s="72"/>
      <c r="F258" s="71"/>
    </row>
    <row r="259" spans="1:6" ht="18" customHeight="1" x14ac:dyDescent="0.2">
      <c r="A259" s="2">
        <v>255</v>
      </c>
      <c r="B259" s="74" t="s">
        <v>296</v>
      </c>
      <c r="C259" s="74" t="s">
        <v>451</v>
      </c>
      <c r="D259" s="74" t="s">
        <v>460</v>
      </c>
      <c r="E259" s="72"/>
      <c r="F259" s="71"/>
    </row>
    <row r="260" spans="1:6" ht="18" customHeight="1" x14ac:dyDescent="0.2">
      <c r="A260" s="2">
        <v>256</v>
      </c>
      <c r="B260" s="74" t="s">
        <v>297</v>
      </c>
      <c r="C260" s="74" t="s">
        <v>451</v>
      </c>
      <c r="D260" s="74" t="s">
        <v>460</v>
      </c>
      <c r="E260" s="72"/>
      <c r="F260" s="71"/>
    </row>
    <row r="261" spans="1:6" ht="18" customHeight="1" x14ac:dyDescent="0.2">
      <c r="A261" s="2">
        <v>257</v>
      </c>
      <c r="B261" s="74" t="s">
        <v>298</v>
      </c>
      <c r="C261" s="74" t="s">
        <v>451</v>
      </c>
      <c r="D261" s="74" t="s">
        <v>460</v>
      </c>
      <c r="E261" s="72"/>
      <c r="F261" s="71"/>
    </row>
    <row r="262" spans="1:6" ht="18" customHeight="1" x14ac:dyDescent="0.2">
      <c r="A262" s="2">
        <v>258</v>
      </c>
      <c r="B262" s="74" t="s">
        <v>299</v>
      </c>
      <c r="C262" s="74" t="s">
        <v>451</v>
      </c>
      <c r="D262" s="74" t="s">
        <v>460</v>
      </c>
      <c r="E262" s="72"/>
      <c r="F262" s="71"/>
    </row>
    <row r="263" spans="1:6" ht="18" customHeight="1" x14ac:dyDescent="0.2">
      <c r="A263" s="2">
        <v>259</v>
      </c>
      <c r="B263" s="74" t="s">
        <v>300</v>
      </c>
      <c r="C263" s="74" t="s">
        <v>451</v>
      </c>
      <c r="D263" s="74" t="s">
        <v>460</v>
      </c>
      <c r="E263" s="72"/>
      <c r="F263" s="71"/>
    </row>
    <row r="264" spans="1:6" ht="18" customHeight="1" x14ac:dyDescent="0.2">
      <c r="A264" s="2">
        <v>260</v>
      </c>
      <c r="B264" s="74" t="s">
        <v>301</v>
      </c>
      <c r="C264" s="74" t="s">
        <v>451</v>
      </c>
      <c r="D264" s="74" t="s">
        <v>460</v>
      </c>
      <c r="E264" s="72"/>
      <c r="F264" s="71"/>
    </row>
    <row r="265" spans="1:6" ht="18" customHeight="1" x14ac:dyDescent="0.2">
      <c r="A265" s="2">
        <v>261</v>
      </c>
      <c r="B265" s="74" t="s">
        <v>302</v>
      </c>
      <c r="C265" s="74" t="s">
        <v>451</v>
      </c>
      <c r="D265" s="74" t="s">
        <v>460</v>
      </c>
      <c r="E265" s="72"/>
      <c r="F265" s="71"/>
    </row>
    <row r="266" spans="1:6" ht="18" customHeight="1" x14ac:dyDescent="0.2">
      <c r="A266" s="2">
        <v>262</v>
      </c>
      <c r="B266" s="74" t="s">
        <v>303</v>
      </c>
      <c r="C266" s="74" t="s">
        <v>451</v>
      </c>
      <c r="D266" s="74" t="s">
        <v>460</v>
      </c>
      <c r="E266" s="72"/>
      <c r="F266" s="71"/>
    </row>
    <row r="267" spans="1:6" ht="18" customHeight="1" x14ac:dyDescent="0.2">
      <c r="A267" s="2">
        <v>263</v>
      </c>
      <c r="B267" s="74" t="s">
        <v>304</v>
      </c>
      <c r="C267" s="74" t="s">
        <v>452</v>
      </c>
      <c r="D267" s="74" t="s">
        <v>460</v>
      </c>
      <c r="E267" s="72"/>
      <c r="F267" s="71"/>
    </row>
    <row r="268" spans="1:6" ht="18" customHeight="1" x14ac:dyDescent="0.2">
      <c r="A268" s="2">
        <v>264</v>
      </c>
      <c r="B268" s="74" t="s">
        <v>305</v>
      </c>
      <c r="C268" s="74" t="s">
        <v>452</v>
      </c>
      <c r="D268" s="74" t="s">
        <v>460</v>
      </c>
      <c r="E268" s="72"/>
      <c r="F268" s="71"/>
    </row>
    <row r="269" spans="1:6" ht="18" customHeight="1" x14ac:dyDescent="0.2">
      <c r="A269" s="2">
        <v>265</v>
      </c>
      <c r="B269" s="74" t="s">
        <v>306</v>
      </c>
      <c r="C269" s="74" t="s">
        <v>452</v>
      </c>
      <c r="D269" s="74" t="s">
        <v>460</v>
      </c>
      <c r="E269" s="72"/>
      <c r="F269" s="71"/>
    </row>
    <row r="270" spans="1:6" ht="18" customHeight="1" x14ac:dyDescent="0.2">
      <c r="A270" s="2">
        <v>266</v>
      </c>
      <c r="B270" s="74" t="s">
        <v>307</v>
      </c>
      <c r="C270" s="74" t="s">
        <v>452</v>
      </c>
      <c r="D270" s="74" t="s">
        <v>460</v>
      </c>
      <c r="E270" s="72"/>
      <c r="F270" s="71"/>
    </row>
    <row r="271" spans="1:6" ht="18" customHeight="1" x14ac:dyDescent="0.2">
      <c r="A271" s="2">
        <v>267</v>
      </c>
      <c r="B271" s="74" t="s">
        <v>308</v>
      </c>
      <c r="C271" s="74" t="s">
        <v>452</v>
      </c>
      <c r="D271" s="74" t="s">
        <v>460</v>
      </c>
      <c r="E271" s="72"/>
      <c r="F271" s="71"/>
    </row>
    <row r="272" spans="1:6" ht="18" customHeight="1" x14ac:dyDescent="0.2">
      <c r="A272" s="2">
        <v>268</v>
      </c>
      <c r="B272" s="74" t="s">
        <v>309</v>
      </c>
      <c r="C272" s="74" t="s">
        <v>452</v>
      </c>
      <c r="D272" s="74" t="s">
        <v>460</v>
      </c>
      <c r="E272" s="72"/>
      <c r="F272" s="71"/>
    </row>
    <row r="273" spans="1:6" ht="18" customHeight="1" x14ac:dyDescent="0.2">
      <c r="A273" s="2">
        <v>269</v>
      </c>
      <c r="B273" s="74" t="s">
        <v>310</v>
      </c>
      <c r="C273" s="74" t="s">
        <v>452</v>
      </c>
      <c r="D273" s="74" t="s">
        <v>460</v>
      </c>
      <c r="E273" s="72"/>
      <c r="F273" s="71"/>
    </row>
    <row r="274" spans="1:6" ht="18" customHeight="1" x14ac:dyDescent="0.2">
      <c r="A274" s="2">
        <v>270</v>
      </c>
      <c r="B274" s="74" t="s">
        <v>311</v>
      </c>
      <c r="C274" s="74" t="s">
        <v>452</v>
      </c>
      <c r="D274" s="74" t="s">
        <v>460</v>
      </c>
      <c r="E274" s="72"/>
      <c r="F274" s="71"/>
    </row>
    <row r="275" spans="1:6" ht="18" customHeight="1" x14ac:dyDescent="0.2">
      <c r="A275" s="2">
        <v>271</v>
      </c>
      <c r="B275" s="74" t="s">
        <v>312</v>
      </c>
      <c r="C275" s="74" t="s">
        <v>452</v>
      </c>
      <c r="D275" s="74" t="s">
        <v>460</v>
      </c>
      <c r="E275" s="72"/>
      <c r="F275" s="71"/>
    </row>
    <row r="276" spans="1:6" ht="18" customHeight="1" x14ac:dyDescent="0.2">
      <c r="A276" s="2">
        <v>272</v>
      </c>
      <c r="B276" s="73" t="s">
        <v>313</v>
      </c>
      <c r="C276" s="73" t="s">
        <v>452</v>
      </c>
      <c r="D276" s="73" t="s">
        <v>460</v>
      </c>
      <c r="E276" s="72"/>
      <c r="F276" s="71"/>
    </row>
    <row r="277" spans="1:6" ht="18" customHeight="1" x14ac:dyDescent="0.2">
      <c r="A277" s="2">
        <v>273</v>
      </c>
      <c r="B277" s="74" t="s">
        <v>314</v>
      </c>
      <c r="C277" s="74" t="s">
        <v>452</v>
      </c>
      <c r="D277" s="74" t="s">
        <v>460</v>
      </c>
      <c r="E277" s="72"/>
      <c r="F277" s="71"/>
    </row>
    <row r="278" spans="1:6" ht="18" customHeight="1" x14ac:dyDescent="0.2">
      <c r="A278" s="2">
        <v>274</v>
      </c>
      <c r="B278" s="74" t="s">
        <v>315</v>
      </c>
      <c r="C278" s="74" t="s">
        <v>453</v>
      </c>
      <c r="D278" s="74" t="s">
        <v>460</v>
      </c>
      <c r="E278" s="72"/>
      <c r="F278" s="71"/>
    </row>
    <row r="279" spans="1:6" ht="18" customHeight="1" x14ac:dyDescent="0.2">
      <c r="A279" s="2">
        <v>275</v>
      </c>
      <c r="B279" s="73" t="s">
        <v>316</v>
      </c>
      <c r="C279" s="73" t="s">
        <v>453</v>
      </c>
      <c r="D279" s="73" t="s">
        <v>460</v>
      </c>
      <c r="E279" s="72"/>
      <c r="F279" s="71"/>
    </row>
    <row r="280" spans="1:6" ht="18" customHeight="1" x14ac:dyDescent="0.2">
      <c r="A280" s="2">
        <v>276</v>
      </c>
      <c r="B280" s="73" t="s">
        <v>317</v>
      </c>
      <c r="C280" s="73" t="s">
        <v>453</v>
      </c>
      <c r="D280" s="73" t="s">
        <v>460</v>
      </c>
      <c r="E280" s="72"/>
      <c r="F280" s="71"/>
    </row>
    <row r="281" spans="1:6" ht="18" customHeight="1" x14ac:dyDescent="0.2">
      <c r="A281" s="2">
        <v>277</v>
      </c>
      <c r="B281" s="74" t="s">
        <v>318</v>
      </c>
      <c r="C281" s="74" t="s">
        <v>453</v>
      </c>
      <c r="D281" s="74" t="s">
        <v>460</v>
      </c>
      <c r="E281" s="72"/>
      <c r="F281" s="71"/>
    </row>
    <row r="282" spans="1:6" ht="18" customHeight="1" x14ac:dyDescent="0.2">
      <c r="A282" s="2">
        <v>278</v>
      </c>
      <c r="B282" s="73" t="s">
        <v>319</v>
      </c>
      <c r="C282" s="73" t="s">
        <v>453</v>
      </c>
      <c r="D282" s="73" t="s">
        <v>460</v>
      </c>
      <c r="E282" s="72"/>
      <c r="F282" s="71"/>
    </row>
    <row r="283" spans="1:6" ht="18" customHeight="1" x14ac:dyDescent="0.2">
      <c r="A283" s="2">
        <v>279</v>
      </c>
      <c r="B283" s="74" t="s">
        <v>320</v>
      </c>
      <c r="C283" s="74" t="s">
        <v>453</v>
      </c>
      <c r="D283" s="74" t="s">
        <v>460</v>
      </c>
      <c r="E283" s="72"/>
      <c r="F283" s="71"/>
    </row>
    <row r="284" spans="1:6" ht="18" customHeight="1" x14ac:dyDescent="0.2">
      <c r="A284" s="2">
        <v>280</v>
      </c>
      <c r="B284" s="74" t="s">
        <v>321</v>
      </c>
      <c r="C284" s="74" t="s">
        <v>453</v>
      </c>
      <c r="D284" s="74" t="s">
        <v>460</v>
      </c>
      <c r="E284" s="72"/>
      <c r="F284" s="71"/>
    </row>
    <row r="285" spans="1:6" ht="18" customHeight="1" x14ac:dyDescent="0.2">
      <c r="A285" s="2">
        <v>281</v>
      </c>
      <c r="B285" s="74" t="s">
        <v>322</v>
      </c>
      <c r="C285" s="74" t="s">
        <v>453</v>
      </c>
      <c r="D285" s="74" t="s">
        <v>460</v>
      </c>
      <c r="E285" s="72"/>
      <c r="F285" s="71"/>
    </row>
    <row r="286" spans="1:6" ht="18" customHeight="1" x14ac:dyDescent="0.2">
      <c r="A286" s="2">
        <v>282</v>
      </c>
      <c r="B286" s="74" t="s">
        <v>323</v>
      </c>
      <c r="C286" s="74" t="s">
        <v>453</v>
      </c>
      <c r="D286" s="74" t="s">
        <v>460</v>
      </c>
      <c r="E286" s="72"/>
      <c r="F286" s="71"/>
    </row>
    <row r="287" spans="1:6" ht="18" customHeight="1" x14ac:dyDescent="0.2">
      <c r="A287" s="2">
        <v>283</v>
      </c>
      <c r="B287" s="74" t="s">
        <v>324</v>
      </c>
      <c r="C287" s="74" t="s">
        <v>453</v>
      </c>
      <c r="D287" s="74" t="s">
        <v>460</v>
      </c>
      <c r="E287" s="72"/>
      <c r="F287" s="71"/>
    </row>
    <row r="288" spans="1:6" ht="18" customHeight="1" x14ac:dyDescent="0.2">
      <c r="A288" s="2">
        <v>284</v>
      </c>
      <c r="B288" s="74" t="s">
        <v>325</v>
      </c>
      <c r="C288" s="74" t="s">
        <v>453</v>
      </c>
      <c r="D288" s="74" t="s">
        <v>460</v>
      </c>
      <c r="E288" s="72"/>
      <c r="F288" s="71"/>
    </row>
    <row r="289" spans="1:6" ht="18" customHeight="1" x14ac:dyDescent="0.2">
      <c r="A289" s="2">
        <v>285</v>
      </c>
      <c r="B289" s="74" t="s">
        <v>326</v>
      </c>
      <c r="C289" s="74" t="s">
        <v>453</v>
      </c>
      <c r="D289" s="74" t="s">
        <v>460</v>
      </c>
      <c r="E289" s="72"/>
      <c r="F289" s="71"/>
    </row>
    <row r="290" spans="1:6" ht="18" customHeight="1" x14ac:dyDescent="0.2">
      <c r="A290" s="2">
        <v>286</v>
      </c>
      <c r="B290" s="73" t="s">
        <v>327</v>
      </c>
      <c r="C290" s="73" t="s">
        <v>453</v>
      </c>
      <c r="D290" s="73" t="s">
        <v>460</v>
      </c>
      <c r="E290" s="72"/>
      <c r="F290" s="71"/>
    </row>
    <row r="291" spans="1:6" ht="18" customHeight="1" x14ac:dyDescent="0.2">
      <c r="A291" s="2">
        <v>287</v>
      </c>
      <c r="B291" s="74" t="s">
        <v>328</v>
      </c>
      <c r="C291" s="74" t="s">
        <v>454</v>
      </c>
      <c r="D291" s="74" t="s">
        <v>460</v>
      </c>
      <c r="E291" s="72"/>
      <c r="F291" s="71"/>
    </row>
    <row r="292" spans="1:6" ht="18" customHeight="1" x14ac:dyDescent="0.2">
      <c r="A292" s="2">
        <v>288</v>
      </c>
      <c r="B292" s="74" t="s">
        <v>329</v>
      </c>
      <c r="C292" s="74" t="s">
        <v>454</v>
      </c>
      <c r="D292" s="74" t="s">
        <v>460</v>
      </c>
      <c r="E292" s="72"/>
      <c r="F292" s="71"/>
    </row>
    <row r="293" spans="1:6" ht="18" customHeight="1" x14ac:dyDescent="0.2">
      <c r="A293" s="2">
        <v>289</v>
      </c>
      <c r="B293" s="73" t="s">
        <v>330</v>
      </c>
      <c r="C293" s="73" t="s">
        <v>454</v>
      </c>
      <c r="D293" s="73" t="s">
        <v>460</v>
      </c>
      <c r="E293" s="72"/>
      <c r="F293" s="71"/>
    </row>
    <row r="294" spans="1:6" ht="18" customHeight="1" x14ac:dyDescent="0.2">
      <c r="A294" s="2">
        <v>290</v>
      </c>
      <c r="B294" s="73" t="s">
        <v>331</v>
      </c>
      <c r="C294" s="73" t="s">
        <v>454</v>
      </c>
      <c r="D294" s="73" t="s">
        <v>460</v>
      </c>
      <c r="E294" s="72"/>
      <c r="F294" s="71"/>
    </row>
    <row r="295" spans="1:6" ht="18" customHeight="1" x14ac:dyDescent="0.2">
      <c r="A295" s="2">
        <v>291</v>
      </c>
      <c r="B295" s="73" t="s">
        <v>332</v>
      </c>
      <c r="C295" s="73" t="s">
        <v>455</v>
      </c>
      <c r="D295" s="73" t="s">
        <v>460</v>
      </c>
      <c r="E295" s="72"/>
      <c r="F295" s="71"/>
    </row>
    <row r="296" spans="1:6" ht="18" customHeight="1" x14ac:dyDescent="0.2">
      <c r="A296" s="2">
        <v>292</v>
      </c>
      <c r="B296" s="73" t="s">
        <v>333</v>
      </c>
      <c r="C296" s="73" t="s">
        <v>455</v>
      </c>
      <c r="D296" s="73" t="s">
        <v>460</v>
      </c>
      <c r="E296" s="72"/>
      <c r="F296" s="71"/>
    </row>
    <row r="297" spans="1:6" ht="18" customHeight="1" x14ac:dyDescent="0.2">
      <c r="A297" s="2">
        <v>293</v>
      </c>
      <c r="B297" s="73" t="s">
        <v>334</v>
      </c>
      <c r="C297" s="73" t="s">
        <v>455</v>
      </c>
      <c r="D297" s="73" t="s">
        <v>460</v>
      </c>
      <c r="E297" s="72"/>
      <c r="F297" s="71"/>
    </row>
    <row r="298" spans="1:6" ht="18" customHeight="1" x14ac:dyDescent="0.2">
      <c r="A298" s="2">
        <v>294</v>
      </c>
      <c r="B298" s="73" t="s">
        <v>335</v>
      </c>
      <c r="C298" s="73" t="s">
        <v>455</v>
      </c>
      <c r="D298" s="73" t="s">
        <v>460</v>
      </c>
      <c r="E298" s="72"/>
      <c r="F298" s="71"/>
    </row>
    <row r="299" spans="1:6" ht="18" customHeight="1" x14ac:dyDescent="0.2">
      <c r="A299" s="2">
        <v>295</v>
      </c>
      <c r="B299" s="73" t="s">
        <v>336</v>
      </c>
      <c r="C299" s="73" t="s">
        <v>455</v>
      </c>
      <c r="D299" s="73" t="s">
        <v>460</v>
      </c>
      <c r="E299" s="72"/>
      <c r="F299" s="71"/>
    </row>
    <row r="300" spans="1:6" ht="18" customHeight="1" x14ac:dyDescent="0.2">
      <c r="A300" s="2">
        <v>296</v>
      </c>
      <c r="B300" s="73" t="s">
        <v>337</v>
      </c>
      <c r="C300" s="73" t="s">
        <v>455</v>
      </c>
      <c r="D300" s="73" t="s">
        <v>460</v>
      </c>
      <c r="E300" s="72"/>
      <c r="F300" s="71"/>
    </row>
    <row r="301" spans="1:6" ht="18" customHeight="1" x14ac:dyDescent="0.2">
      <c r="A301" s="2">
        <v>297</v>
      </c>
      <c r="B301" s="73" t="s">
        <v>338</v>
      </c>
      <c r="C301" s="73" t="s">
        <v>455</v>
      </c>
      <c r="D301" s="73" t="s">
        <v>460</v>
      </c>
      <c r="E301" s="72"/>
      <c r="F301" s="71"/>
    </row>
    <row r="302" spans="1:6" ht="18" customHeight="1" x14ac:dyDescent="0.2">
      <c r="A302" s="2">
        <v>298</v>
      </c>
      <c r="B302" s="73" t="s">
        <v>339</v>
      </c>
      <c r="C302" s="73" t="s">
        <v>455</v>
      </c>
      <c r="D302" s="73" t="s">
        <v>460</v>
      </c>
      <c r="E302" s="72"/>
      <c r="F302" s="71"/>
    </row>
    <row r="303" spans="1:6" ht="18" customHeight="1" x14ac:dyDescent="0.2">
      <c r="A303" s="2">
        <v>299</v>
      </c>
      <c r="B303" s="73" t="s">
        <v>340</v>
      </c>
      <c r="C303" s="73" t="s">
        <v>455</v>
      </c>
      <c r="D303" s="73" t="s">
        <v>460</v>
      </c>
      <c r="E303" s="72"/>
      <c r="F303" s="71"/>
    </row>
    <row r="304" spans="1:6" ht="18" customHeight="1" x14ac:dyDescent="0.2">
      <c r="A304" s="2">
        <v>300</v>
      </c>
      <c r="B304" s="73" t="s">
        <v>341</v>
      </c>
      <c r="C304" s="73" t="s">
        <v>455</v>
      </c>
      <c r="D304" s="73" t="s">
        <v>460</v>
      </c>
      <c r="E304" s="72"/>
      <c r="F304" s="71"/>
    </row>
    <row r="305" spans="1:6" ht="18" customHeight="1" x14ac:dyDescent="0.2">
      <c r="A305" s="2">
        <v>301</v>
      </c>
      <c r="B305" s="73" t="s">
        <v>342</v>
      </c>
      <c r="C305" s="73" t="s">
        <v>455</v>
      </c>
      <c r="D305" s="73" t="s">
        <v>460</v>
      </c>
      <c r="E305" s="72"/>
      <c r="F305" s="71"/>
    </row>
    <row r="306" spans="1:6" ht="18" customHeight="1" x14ac:dyDescent="0.2">
      <c r="A306" s="2">
        <v>302</v>
      </c>
      <c r="B306" s="73" t="s">
        <v>343</v>
      </c>
      <c r="C306" s="73" t="s">
        <v>455</v>
      </c>
      <c r="D306" s="73" t="s">
        <v>460</v>
      </c>
      <c r="E306" s="72"/>
      <c r="F306" s="71"/>
    </row>
    <row r="307" spans="1:6" ht="18" customHeight="1" x14ac:dyDescent="0.2">
      <c r="A307" s="2">
        <v>303</v>
      </c>
      <c r="B307" s="73" t="s">
        <v>344</v>
      </c>
      <c r="C307" s="73" t="s">
        <v>455</v>
      </c>
      <c r="D307" s="73" t="s">
        <v>460</v>
      </c>
      <c r="E307" s="72"/>
      <c r="F307" s="71"/>
    </row>
    <row r="308" spans="1:6" ht="18" customHeight="1" x14ac:dyDescent="0.2">
      <c r="A308" s="2">
        <v>304</v>
      </c>
      <c r="B308" s="73" t="s">
        <v>345</v>
      </c>
      <c r="C308" s="73" t="s">
        <v>455</v>
      </c>
      <c r="D308" s="73" t="s">
        <v>460</v>
      </c>
      <c r="E308" s="72"/>
      <c r="F308" s="71"/>
    </row>
    <row r="309" spans="1:6" ht="18" customHeight="1" x14ac:dyDescent="0.2">
      <c r="A309" s="2">
        <v>305</v>
      </c>
      <c r="B309" s="73" t="s">
        <v>346</v>
      </c>
      <c r="C309" s="73" t="s">
        <v>455</v>
      </c>
      <c r="D309" s="73" t="s">
        <v>460</v>
      </c>
      <c r="E309" s="72"/>
      <c r="F309" s="71"/>
    </row>
    <row r="310" spans="1:6" ht="18" customHeight="1" x14ac:dyDescent="0.2">
      <c r="A310" s="2">
        <v>306</v>
      </c>
      <c r="B310" s="73" t="s">
        <v>347</v>
      </c>
      <c r="C310" s="73" t="s">
        <v>455</v>
      </c>
      <c r="D310" s="73" t="s">
        <v>460</v>
      </c>
      <c r="E310" s="72"/>
      <c r="F310" s="71"/>
    </row>
    <row r="311" spans="1:6" ht="18" customHeight="1" x14ac:dyDescent="0.2">
      <c r="A311" s="2">
        <v>307</v>
      </c>
      <c r="B311" s="73" t="s">
        <v>348</v>
      </c>
      <c r="C311" s="73" t="s">
        <v>455</v>
      </c>
      <c r="D311" s="73" t="s">
        <v>460</v>
      </c>
      <c r="E311" s="72"/>
      <c r="F311" s="71"/>
    </row>
    <row r="312" spans="1:6" ht="18" customHeight="1" x14ac:dyDescent="0.2">
      <c r="A312" s="2">
        <v>308</v>
      </c>
      <c r="B312" s="73" t="s">
        <v>349</v>
      </c>
      <c r="C312" s="73" t="s">
        <v>455</v>
      </c>
      <c r="D312" s="73" t="s">
        <v>460</v>
      </c>
      <c r="E312" s="72"/>
      <c r="F312" s="71"/>
    </row>
    <row r="313" spans="1:6" ht="18" customHeight="1" x14ac:dyDescent="0.2">
      <c r="A313" s="2">
        <v>309</v>
      </c>
      <c r="B313" s="73" t="s">
        <v>350</v>
      </c>
      <c r="C313" s="73" t="s">
        <v>455</v>
      </c>
      <c r="D313" s="73" t="s">
        <v>460</v>
      </c>
      <c r="E313" s="72"/>
      <c r="F313" s="71"/>
    </row>
    <row r="314" spans="1:6" ht="18" customHeight="1" x14ac:dyDescent="0.2">
      <c r="A314" s="2">
        <v>310</v>
      </c>
      <c r="B314" s="73" t="s">
        <v>351</v>
      </c>
      <c r="C314" s="73" t="s">
        <v>455</v>
      </c>
      <c r="D314" s="73" t="s">
        <v>460</v>
      </c>
      <c r="E314" s="72"/>
      <c r="F314" s="71"/>
    </row>
    <row r="315" spans="1:6" ht="18" customHeight="1" x14ac:dyDescent="0.2">
      <c r="A315" s="2">
        <v>311</v>
      </c>
      <c r="B315" s="73" t="s">
        <v>352</v>
      </c>
      <c r="C315" s="73" t="s">
        <v>455</v>
      </c>
      <c r="D315" s="73" t="s">
        <v>460</v>
      </c>
      <c r="E315" s="72"/>
      <c r="F315" s="71"/>
    </row>
    <row r="316" spans="1:6" ht="18" customHeight="1" x14ac:dyDescent="0.2">
      <c r="A316" s="2">
        <v>312</v>
      </c>
      <c r="B316" s="73" t="s">
        <v>353</v>
      </c>
      <c r="C316" s="73" t="s">
        <v>455</v>
      </c>
      <c r="D316" s="73" t="s">
        <v>460</v>
      </c>
      <c r="E316" s="72"/>
      <c r="F316" s="71"/>
    </row>
    <row r="317" spans="1:6" ht="18" customHeight="1" x14ac:dyDescent="0.2">
      <c r="A317" s="2">
        <v>313</v>
      </c>
      <c r="B317" s="73" t="s">
        <v>354</v>
      </c>
      <c r="C317" s="73" t="s">
        <v>455</v>
      </c>
      <c r="D317" s="73" t="s">
        <v>460</v>
      </c>
      <c r="E317" s="72"/>
      <c r="F317" s="71"/>
    </row>
    <row r="318" spans="1:6" ht="18" customHeight="1" x14ac:dyDescent="0.2">
      <c r="A318" s="2">
        <v>314</v>
      </c>
      <c r="B318" s="73" t="s">
        <v>355</v>
      </c>
      <c r="C318" s="73" t="s">
        <v>455</v>
      </c>
      <c r="D318" s="73" t="s">
        <v>460</v>
      </c>
      <c r="E318" s="72"/>
      <c r="F318" s="71"/>
    </row>
    <row r="319" spans="1:6" ht="18" customHeight="1" x14ac:dyDescent="0.2">
      <c r="A319" s="2">
        <v>315</v>
      </c>
      <c r="B319" s="73" t="s">
        <v>356</v>
      </c>
      <c r="C319" s="73" t="s">
        <v>455</v>
      </c>
      <c r="D319" s="73" t="s">
        <v>460</v>
      </c>
      <c r="E319" s="72"/>
      <c r="F319" s="71"/>
    </row>
    <row r="320" spans="1:6" ht="18" customHeight="1" x14ac:dyDescent="0.2">
      <c r="A320" s="2">
        <v>316</v>
      </c>
      <c r="B320" s="73" t="s">
        <v>357</v>
      </c>
      <c r="C320" s="73" t="s">
        <v>455</v>
      </c>
      <c r="D320" s="73" t="s">
        <v>460</v>
      </c>
      <c r="E320" s="72"/>
      <c r="F320" s="71"/>
    </row>
    <row r="321" spans="1:6" ht="18" customHeight="1" x14ac:dyDescent="0.2">
      <c r="A321" s="2">
        <v>317</v>
      </c>
      <c r="B321" s="73" t="s">
        <v>358</v>
      </c>
      <c r="C321" s="73" t="s">
        <v>455</v>
      </c>
      <c r="D321" s="73" t="s">
        <v>460</v>
      </c>
      <c r="E321" s="72"/>
      <c r="F321" s="71"/>
    </row>
    <row r="322" spans="1:6" ht="18" customHeight="1" x14ac:dyDescent="0.2">
      <c r="A322" s="2">
        <v>318</v>
      </c>
      <c r="B322" s="73" t="s">
        <v>359</v>
      </c>
      <c r="C322" s="73" t="s">
        <v>455</v>
      </c>
      <c r="D322" s="73" t="s">
        <v>460</v>
      </c>
      <c r="E322" s="72"/>
      <c r="F322" s="71"/>
    </row>
    <row r="323" spans="1:6" ht="18" customHeight="1" x14ac:dyDescent="0.2">
      <c r="A323" s="2">
        <v>319</v>
      </c>
      <c r="B323" s="73" t="s">
        <v>360</v>
      </c>
      <c r="C323" s="73" t="s">
        <v>455</v>
      </c>
      <c r="D323" s="73" t="s">
        <v>460</v>
      </c>
      <c r="E323" s="72"/>
      <c r="F323" s="71"/>
    </row>
    <row r="324" spans="1:6" ht="18" customHeight="1" x14ac:dyDescent="0.2">
      <c r="A324" s="2">
        <v>320</v>
      </c>
      <c r="B324" s="73" t="s">
        <v>361</v>
      </c>
      <c r="C324" s="73" t="s">
        <v>455</v>
      </c>
      <c r="D324" s="73" t="s">
        <v>460</v>
      </c>
      <c r="E324" s="72"/>
      <c r="F324" s="71"/>
    </row>
    <row r="325" spans="1:6" ht="18" customHeight="1" x14ac:dyDescent="0.2">
      <c r="A325" s="2">
        <v>321</v>
      </c>
      <c r="B325" s="73" t="s">
        <v>362</v>
      </c>
      <c r="C325" s="73" t="s">
        <v>455</v>
      </c>
      <c r="D325" s="73" t="s">
        <v>460</v>
      </c>
      <c r="E325" s="72"/>
      <c r="F325" s="71"/>
    </row>
    <row r="326" spans="1:6" ht="18" customHeight="1" x14ac:dyDescent="0.2">
      <c r="A326" s="2">
        <v>322</v>
      </c>
      <c r="B326" s="73" t="s">
        <v>363</v>
      </c>
      <c r="C326" s="73" t="s">
        <v>455</v>
      </c>
      <c r="D326" s="73" t="s">
        <v>460</v>
      </c>
      <c r="E326" s="72"/>
      <c r="F326" s="71"/>
    </row>
    <row r="327" spans="1:6" ht="18" customHeight="1" x14ac:dyDescent="0.2">
      <c r="A327" s="2">
        <v>323</v>
      </c>
      <c r="B327" s="73" t="s">
        <v>364</v>
      </c>
      <c r="C327" s="73" t="s">
        <v>455</v>
      </c>
      <c r="D327" s="73" t="s">
        <v>460</v>
      </c>
      <c r="E327" s="72"/>
      <c r="F327" s="71"/>
    </row>
    <row r="328" spans="1:6" ht="18" customHeight="1" x14ac:dyDescent="0.2">
      <c r="A328" s="2">
        <v>324</v>
      </c>
      <c r="B328" s="73" t="s">
        <v>365</v>
      </c>
      <c r="C328" s="73" t="s">
        <v>455</v>
      </c>
      <c r="D328" s="73" t="s">
        <v>460</v>
      </c>
      <c r="E328" s="72"/>
      <c r="F328" s="71"/>
    </row>
    <row r="329" spans="1:6" ht="18" customHeight="1" x14ac:dyDescent="0.2">
      <c r="A329" s="2">
        <v>325</v>
      </c>
      <c r="B329" s="73" t="s">
        <v>366</v>
      </c>
      <c r="C329" s="73" t="s">
        <v>455</v>
      </c>
      <c r="D329" s="73" t="s">
        <v>460</v>
      </c>
      <c r="E329" s="72"/>
      <c r="F329" s="71"/>
    </row>
    <row r="330" spans="1:6" ht="18" customHeight="1" x14ac:dyDescent="0.2">
      <c r="A330" s="2">
        <v>326</v>
      </c>
      <c r="B330" s="73" t="s">
        <v>367</v>
      </c>
      <c r="C330" s="73" t="s">
        <v>455</v>
      </c>
      <c r="D330" s="73" t="s">
        <v>460</v>
      </c>
      <c r="E330" s="72"/>
      <c r="F330" s="71"/>
    </row>
    <row r="331" spans="1:6" ht="18" customHeight="1" x14ac:dyDescent="0.2">
      <c r="A331" s="2">
        <v>327</v>
      </c>
      <c r="B331" s="73" t="s">
        <v>368</v>
      </c>
      <c r="C331" s="73" t="s">
        <v>455</v>
      </c>
      <c r="D331" s="73" t="s">
        <v>460</v>
      </c>
      <c r="E331" s="72"/>
      <c r="F331" s="71"/>
    </row>
    <row r="332" spans="1:6" ht="18" customHeight="1" x14ac:dyDescent="0.2">
      <c r="A332" s="2">
        <v>328</v>
      </c>
      <c r="B332" s="73" t="s">
        <v>369</v>
      </c>
      <c r="C332" s="73" t="s">
        <v>455</v>
      </c>
      <c r="D332" s="73" t="s">
        <v>460</v>
      </c>
      <c r="E332" s="72"/>
      <c r="F332" s="71"/>
    </row>
    <row r="333" spans="1:6" ht="18" customHeight="1" x14ac:dyDescent="0.2">
      <c r="A333" s="2">
        <v>329</v>
      </c>
      <c r="B333" s="73" t="s">
        <v>370</v>
      </c>
      <c r="C333" s="73" t="s">
        <v>455</v>
      </c>
      <c r="D333" s="73" t="s">
        <v>460</v>
      </c>
      <c r="E333" s="72"/>
      <c r="F333" s="71"/>
    </row>
    <row r="334" spans="1:6" ht="18" customHeight="1" x14ac:dyDescent="0.2">
      <c r="A334" s="2">
        <v>330</v>
      </c>
      <c r="B334" s="73" t="s">
        <v>371</v>
      </c>
      <c r="C334" s="73" t="s">
        <v>455</v>
      </c>
      <c r="D334" s="73" t="s">
        <v>460</v>
      </c>
      <c r="E334" s="72"/>
      <c r="F334" s="71"/>
    </row>
    <row r="335" spans="1:6" ht="18" customHeight="1" x14ac:dyDescent="0.2">
      <c r="A335" s="2">
        <v>331</v>
      </c>
      <c r="B335" s="73" t="s">
        <v>372</v>
      </c>
      <c r="C335" s="73" t="s">
        <v>455</v>
      </c>
      <c r="D335" s="73" t="s">
        <v>460</v>
      </c>
      <c r="E335" s="72"/>
      <c r="F335" s="71"/>
    </row>
    <row r="336" spans="1:6" ht="18" customHeight="1" x14ac:dyDescent="0.2">
      <c r="A336" s="2">
        <v>332</v>
      </c>
      <c r="B336" s="73" t="s">
        <v>373</v>
      </c>
      <c r="C336" s="73" t="s">
        <v>455</v>
      </c>
      <c r="D336" s="73" t="s">
        <v>460</v>
      </c>
      <c r="E336" s="72"/>
      <c r="F336" s="71"/>
    </row>
    <row r="337" spans="1:6" ht="18" customHeight="1" x14ac:dyDescent="0.2">
      <c r="A337" s="2">
        <v>333</v>
      </c>
      <c r="B337" s="73" t="s">
        <v>374</v>
      </c>
      <c r="C337" s="73" t="s">
        <v>455</v>
      </c>
      <c r="D337" s="73" t="s">
        <v>460</v>
      </c>
      <c r="E337" s="72"/>
      <c r="F337" s="71"/>
    </row>
    <row r="338" spans="1:6" ht="18" customHeight="1" x14ac:dyDescent="0.2">
      <c r="A338" s="2">
        <v>334</v>
      </c>
      <c r="B338" s="73" t="s">
        <v>375</v>
      </c>
      <c r="C338" s="73" t="s">
        <v>455</v>
      </c>
      <c r="D338" s="73" t="s">
        <v>460</v>
      </c>
      <c r="E338" s="72"/>
      <c r="F338" s="71"/>
    </row>
    <row r="339" spans="1:6" ht="18" customHeight="1" x14ac:dyDescent="0.2">
      <c r="A339" s="2">
        <v>335</v>
      </c>
      <c r="B339" s="73" t="s">
        <v>376</v>
      </c>
      <c r="C339" s="73" t="s">
        <v>455</v>
      </c>
      <c r="D339" s="73" t="s">
        <v>460</v>
      </c>
      <c r="E339" s="72"/>
      <c r="F339" s="71"/>
    </row>
    <row r="340" spans="1:6" ht="18" customHeight="1" x14ac:dyDescent="0.2">
      <c r="A340" s="2">
        <v>336</v>
      </c>
      <c r="B340" s="73" t="s">
        <v>377</v>
      </c>
      <c r="C340" s="73" t="s">
        <v>455</v>
      </c>
      <c r="D340" s="73" t="s">
        <v>460</v>
      </c>
      <c r="E340" s="72"/>
      <c r="F340" s="71"/>
    </row>
    <row r="341" spans="1:6" ht="18" customHeight="1" x14ac:dyDescent="0.2">
      <c r="A341" s="2">
        <v>337</v>
      </c>
      <c r="B341" s="73" t="s">
        <v>378</v>
      </c>
      <c r="C341" s="73" t="s">
        <v>455</v>
      </c>
      <c r="D341" s="73" t="s">
        <v>460</v>
      </c>
      <c r="E341" s="72"/>
      <c r="F341" s="71"/>
    </row>
    <row r="342" spans="1:6" ht="18" customHeight="1" x14ac:dyDescent="0.2">
      <c r="A342" s="2">
        <v>338</v>
      </c>
      <c r="B342" s="73" t="s">
        <v>379</v>
      </c>
      <c r="C342" s="73" t="s">
        <v>455</v>
      </c>
      <c r="D342" s="73" t="s">
        <v>460</v>
      </c>
      <c r="E342" s="72"/>
      <c r="F342" s="71"/>
    </row>
    <row r="343" spans="1:6" ht="18" customHeight="1" x14ac:dyDescent="0.2">
      <c r="A343" s="2">
        <v>339</v>
      </c>
      <c r="B343" s="73" t="s">
        <v>380</v>
      </c>
      <c r="C343" s="73" t="s">
        <v>455</v>
      </c>
      <c r="D343" s="73" t="s">
        <v>460</v>
      </c>
      <c r="E343" s="72"/>
      <c r="F343" s="71"/>
    </row>
    <row r="344" spans="1:6" ht="18" customHeight="1" x14ac:dyDescent="0.2">
      <c r="A344" s="2">
        <v>340</v>
      </c>
      <c r="B344" s="73" t="s">
        <v>381</v>
      </c>
      <c r="C344" s="73" t="s">
        <v>455</v>
      </c>
      <c r="D344" s="73" t="s">
        <v>460</v>
      </c>
      <c r="E344" s="72"/>
      <c r="F344" s="71"/>
    </row>
    <row r="345" spans="1:6" ht="18" customHeight="1" x14ac:dyDescent="0.2">
      <c r="A345" s="2">
        <v>341</v>
      </c>
      <c r="B345" s="73" t="s">
        <v>382</v>
      </c>
      <c r="C345" s="73" t="s">
        <v>455</v>
      </c>
      <c r="D345" s="73" t="s">
        <v>460</v>
      </c>
      <c r="E345" s="72"/>
      <c r="F345" s="71"/>
    </row>
    <row r="346" spans="1:6" ht="18" customHeight="1" x14ac:dyDescent="0.2">
      <c r="A346" s="2">
        <v>342</v>
      </c>
      <c r="B346" s="73" t="s">
        <v>383</v>
      </c>
      <c r="C346" s="73" t="s">
        <v>455</v>
      </c>
      <c r="D346" s="73" t="s">
        <v>460</v>
      </c>
      <c r="E346" s="72"/>
      <c r="F346" s="71"/>
    </row>
    <row r="347" spans="1:6" ht="18" customHeight="1" x14ac:dyDescent="0.2">
      <c r="A347" s="2">
        <v>343</v>
      </c>
      <c r="B347" s="73" t="s">
        <v>384</v>
      </c>
      <c r="C347" s="73" t="s">
        <v>455</v>
      </c>
      <c r="D347" s="73" t="s">
        <v>460</v>
      </c>
      <c r="E347" s="72"/>
      <c r="F347" s="71"/>
    </row>
    <row r="348" spans="1:6" ht="18" customHeight="1" x14ac:dyDescent="0.2">
      <c r="A348" s="2">
        <v>344</v>
      </c>
      <c r="B348" s="73" t="s">
        <v>385</v>
      </c>
      <c r="C348" s="73" t="s">
        <v>455</v>
      </c>
      <c r="D348" s="73" t="s">
        <v>460</v>
      </c>
      <c r="E348" s="72"/>
      <c r="F348" s="71"/>
    </row>
    <row r="349" spans="1:6" ht="18" customHeight="1" x14ac:dyDescent="0.2">
      <c r="A349" s="2">
        <v>345</v>
      </c>
      <c r="B349" s="73" t="s">
        <v>386</v>
      </c>
      <c r="C349" s="73" t="s">
        <v>455</v>
      </c>
      <c r="D349" s="73" t="s">
        <v>460</v>
      </c>
      <c r="E349" s="72"/>
      <c r="F349" s="71"/>
    </row>
    <row r="350" spans="1:6" ht="18" customHeight="1" x14ac:dyDescent="0.2">
      <c r="A350" s="2">
        <v>346</v>
      </c>
      <c r="B350" s="73" t="s">
        <v>387</v>
      </c>
      <c r="C350" s="73" t="s">
        <v>455</v>
      </c>
      <c r="D350" s="73" t="s">
        <v>460</v>
      </c>
      <c r="E350" s="72"/>
      <c r="F350" s="71"/>
    </row>
    <row r="351" spans="1:6" ht="18" customHeight="1" x14ac:dyDescent="0.2">
      <c r="A351" s="2">
        <v>347</v>
      </c>
      <c r="B351" s="73" t="s">
        <v>388</v>
      </c>
      <c r="C351" s="73" t="s">
        <v>455</v>
      </c>
      <c r="D351" s="73" t="s">
        <v>460</v>
      </c>
      <c r="E351" s="72"/>
      <c r="F351" s="71"/>
    </row>
    <row r="352" spans="1:6" ht="18" customHeight="1" x14ac:dyDescent="0.2">
      <c r="A352" s="2">
        <v>348</v>
      </c>
      <c r="B352" s="73" t="s">
        <v>389</v>
      </c>
      <c r="C352" s="73" t="s">
        <v>455</v>
      </c>
      <c r="D352" s="73" t="s">
        <v>460</v>
      </c>
      <c r="E352" s="72"/>
      <c r="F352" s="71"/>
    </row>
    <row r="353" spans="1:6" ht="18" customHeight="1" x14ac:dyDescent="0.2">
      <c r="A353" s="2">
        <v>349</v>
      </c>
      <c r="B353" s="73" t="s">
        <v>390</v>
      </c>
      <c r="C353" s="73" t="s">
        <v>456</v>
      </c>
      <c r="D353" s="73" t="s">
        <v>460</v>
      </c>
      <c r="E353" s="72"/>
      <c r="F353" s="71"/>
    </row>
    <row r="354" spans="1:6" ht="18" customHeight="1" x14ac:dyDescent="0.2">
      <c r="A354" s="2">
        <v>350</v>
      </c>
      <c r="B354" s="73" t="s">
        <v>391</v>
      </c>
      <c r="C354" s="73" t="s">
        <v>456</v>
      </c>
      <c r="D354" s="73" t="s">
        <v>460</v>
      </c>
      <c r="E354" s="72"/>
      <c r="F354" s="71"/>
    </row>
    <row r="355" spans="1:6" ht="18" customHeight="1" x14ac:dyDescent="0.2">
      <c r="A355" s="2">
        <v>351</v>
      </c>
      <c r="B355" s="73" t="s">
        <v>392</v>
      </c>
      <c r="C355" s="73" t="s">
        <v>456</v>
      </c>
      <c r="D355" s="73" t="s">
        <v>460</v>
      </c>
      <c r="E355" s="72"/>
      <c r="F355" s="71"/>
    </row>
    <row r="356" spans="1:6" ht="18" customHeight="1" x14ac:dyDescent="0.2">
      <c r="A356" s="2">
        <v>352</v>
      </c>
      <c r="B356" s="73" t="s">
        <v>393</v>
      </c>
      <c r="C356" s="73" t="s">
        <v>456</v>
      </c>
      <c r="D356" s="73" t="s">
        <v>460</v>
      </c>
      <c r="E356" s="72"/>
      <c r="F356" s="71"/>
    </row>
    <row r="357" spans="1:6" ht="18" customHeight="1" x14ac:dyDescent="0.2">
      <c r="A357" s="2">
        <v>353</v>
      </c>
      <c r="B357" s="73" t="s">
        <v>394</v>
      </c>
      <c r="C357" s="73" t="s">
        <v>456</v>
      </c>
      <c r="D357" s="73" t="s">
        <v>460</v>
      </c>
      <c r="E357" s="72"/>
      <c r="F357" s="71"/>
    </row>
    <row r="358" spans="1:6" ht="18" customHeight="1" x14ac:dyDescent="0.2">
      <c r="A358" s="2">
        <v>354</v>
      </c>
      <c r="B358" s="73" t="s">
        <v>395</v>
      </c>
      <c r="C358" s="73" t="s">
        <v>456</v>
      </c>
      <c r="D358" s="73" t="s">
        <v>460</v>
      </c>
      <c r="E358" s="72"/>
      <c r="F358" s="71"/>
    </row>
    <row r="359" spans="1:6" ht="18" customHeight="1" x14ac:dyDescent="0.2">
      <c r="A359" s="2">
        <v>355</v>
      </c>
      <c r="B359" s="73" t="s">
        <v>396</v>
      </c>
      <c r="C359" s="73" t="s">
        <v>456</v>
      </c>
      <c r="D359" s="73" t="s">
        <v>460</v>
      </c>
      <c r="E359" s="72"/>
      <c r="F359" s="71"/>
    </row>
    <row r="360" spans="1:6" ht="18" customHeight="1" x14ac:dyDescent="0.2">
      <c r="A360" s="2">
        <v>356</v>
      </c>
      <c r="B360" s="73" t="s">
        <v>397</v>
      </c>
      <c r="C360" s="73" t="s">
        <v>456</v>
      </c>
      <c r="D360" s="73" t="s">
        <v>460</v>
      </c>
      <c r="E360" s="72"/>
      <c r="F360" s="71"/>
    </row>
    <row r="361" spans="1:6" ht="18" customHeight="1" x14ac:dyDescent="0.2">
      <c r="A361" s="2">
        <v>357</v>
      </c>
      <c r="B361" s="73" t="s">
        <v>398</v>
      </c>
      <c r="C361" s="73" t="s">
        <v>456</v>
      </c>
      <c r="D361" s="73" t="s">
        <v>460</v>
      </c>
      <c r="E361" s="72"/>
      <c r="F361" s="71"/>
    </row>
    <row r="362" spans="1:6" ht="18" customHeight="1" x14ac:dyDescent="0.2">
      <c r="A362" s="2">
        <v>358</v>
      </c>
      <c r="B362" s="73" t="s">
        <v>399</v>
      </c>
      <c r="C362" s="73" t="s">
        <v>456</v>
      </c>
      <c r="D362" s="73" t="s">
        <v>460</v>
      </c>
      <c r="E362" s="72"/>
      <c r="F362" s="71"/>
    </row>
    <row r="363" spans="1:6" ht="18" customHeight="1" x14ac:dyDescent="0.2">
      <c r="A363" s="2">
        <v>359</v>
      </c>
      <c r="B363" s="73" t="s">
        <v>400</v>
      </c>
      <c r="C363" s="73" t="s">
        <v>456</v>
      </c>
      <c r="D363" s="73" t="s">
        <v>460</v>
      </c>
      <c r="E363" s="72"/>
      <c r="F363" s="71"/>
    </row>
    <row r="364" spans="1:6" ht="18" customHeight="1" x14ac:dyDescent="0.2">
      <c r="A364" s="2">
        <v>360</v>
      </c>
      <c r="B364" s="73" t="s">
        <v>401</v>
      </c>
      <c r="C364" s="73" t="s">
        <v>456</v>
      </c>
      <c r="D364" s="73" t="s">
        <v>460</v>
      </c>
      <c r="E364" s="72"/>
      <c r="F364" s="71"/>
    </row>
    <row r="365" spans="1:6" ht="18" customHeight="1" x14ac:dyDescent="0.2">
      <c r="A365" s="2">
        <v>361</v>
      </c>
      <c r="B365" s="73" t="s">
        <v>402</v>
      </c>
      <c r="C365" s="73" t="s">
        <v>456</v>
      </c>
      <c r="D365" s="73" t="s">
        <v>460</v>
      </c>
      <c r="E365" s="72"/>
      <c r="F365" s="71"/>
    </row>
    <row r="366" spans="1:6" ht="18" customHeight="1" x14ac:dyDescent="0.2">
      <c r="A366" s="2">
        <v>362</v>
      </c>
      <c r="B366" s="73" t="s">
        <v>403</v>
      </c>
      <c r="C366" s="73" t="s">
        <v>456</v>
      </c>
      <c r="D366" s="73" t="s">
        <v>460</v>
      </c>
      <c r="E366" s="72"/>
      <c r="F366" s="71"/>
    </row>
    <row r="367" spans="1:6" ht="18" customHeight="1" x14ac:dyDescent="0.2">
      <c r="A367" s="2">
        <v>363</v>
      </c>
      <c r="B367" s="73" t="s">
        <v>404</v>
      </c>
      <c r="C367" s="73" t="s">
        <v>456</v>
      </c>
      <c r="D367" s="73" t="s">
        <v>460</v>
      </c>
      <c r="E367" s="72"/>
      <c r="F367" s="71"/>
    </row>
    <row r="368" spans="1:6" ht="18" customHeight="1" x14ac:dyDescent="0.2">
      <c r="A368" s="2">
        <v>364</v>
      </c>
      <c r="B368" s="73" t="s">
        <v>405</v>
      </c>
      <c r="C368" s="73" t="s">
        <v>456</v>
      </c>
      <c r="D368" s="73" t="s">
        <v>460</v>
      </c>
      <c r="E368" s="72"/>
      <c r="F368" s="71"/>
    </row>
    <row r="369" spans="1:6" ht="18" customHeight="1" x14ac:dyDescent="0.2">
      <c r="A369" s="2">
        <v>365</v>
      </c>
      <c r="B369" s="73" t="s">
        <v>406</v>
      </c>
      <c r="C369" s="73" t="s">
        <v>456</v>
      </c>
      <c r="D369" s="73" t="s">
        <v>460</v>
      </c>
      <c r="E369" s="72"/>
      <c r="F369" s="71"/>
    </row>
    <row r="370" spans="1:6" ht="18" customHeight="1" x14ac:dyDescent="0.2">
      <c r="A370" s="2">
        <v>366</v>
      </c>
      <c r="B370" s="73" t="s">
        <v>407</v>
      </c>
      <c r="C370" s="73" t="s">
        <v>456</v>
      </c>
      <c r="D370" s="73" t="s">
        <v>460</v>
      </c>
      <c r="E370" s="72"/>
      <c r="F370" s="71"/>
    </row>
    <row r="371" spans="1:6" ht="18" customHeight="1" x14ac:dyDescent="0.2">
      <c r="A371" s="2">
        <v>367</v>
      </c>
      <c r="B371" s="73" t="s">
        <v>408</v>
      </c>
      <c r="C371" s="73" t="s">
        <v>456</v>
      </c>
      <c r="D371" s="73" t="s">
        <v>460</v>
      </c>
      <c r="E371" s="72"/>
      <c r="F371" s="71"/>
    </row>
    <row r="372" spans="1:6" ht="18" customHeight="1" x14ac:dyDescent="0.2">
      <c r="A372" s="2">
        <v>368</v>
      </c>
      <c r="B372" s="73" t="s">
        <v>409</v>
      </c>
      <c r="C372" s="73" t="s">
        <v>456</v>
      </c>
      <c r="D372" s="73" t="s">
        <v>460</v>
      </c>
      <c r="E372" s="72"/>
      <c r="F372" s="71"/>
    </row>
    <row r="373" spans="1:6" ht="18" customHeight="1" x14ac:dyDescent="0.2">
      <c r="A373" s="2">
        <v>369</v>
      </c>
      <c r="B373" s="73" t="s">
        <v>410</v>
      </c>
      <c r="C373" s="73" t="s">
        <v>456</v>
      </c>
      <c r="D373" s="73" t="s">
        <v>460</v>
      </c>
      <c r="E373" s="72"/>
      <c r="F373" s="71"/>
    </row>
    <row r="374" spans="1:6" ht="18" customHeight="1" x14ac:dyDescent="0.2">
      <c r="A374" s="2">
        <v>370</v>
      </c>
      <c r="B374" s="73" t="s">
        <v>411</v>
      </c>
      <c r="C374" s="73" t="s">
        <v>456</v>
      </c>
      <c r="D374" s="73" t="s">
        <v>460</v>
      </c>
      <c r="E374" s="72"/>
      <c r="F374" s="71"/>
    </row>
    <row r="375" spans="1:6" ht="18" customHeight="1" x14ac:dyDescent="0.2">
      <c r="A375" s="2">
        <v>371</v>
      </c>
      <c r="B375" s="73" t="s">
        <v>412</v>
      </c>
      <c r="C375" s="73" t="s">
        <v>456</v>
      </c>
      <c r="D375" s="73" t="s">
        <v>460</v>
      </c>
      <c r="E375" s="72"/>
      <c r="F375" s="71"/>
    </row>
    <row r="376" spans="1:6" ht="18" customHeight="1" x14ac:dyDescent="0.2">
      <c r="A376" s="2">
        <v>372</v>
      </c>
      <c r="B376" s="73" t="s">
        <v>413</v>
      </c>
      <c r="C376" s="73" t="s">
        <v>456</v>
      </c>
      <c r="D376" s="73" t="s">
        <v>460</v>
      </c>
      <c r="E376" s="72"/>
      <c r="F376" s="71"/>
    </row>
    <row r="377" spans="1:6" ht="18" customHeight="1" x14ac:dyDescent="0.2">
      <c r="A377" s="2">
        <v>373</v>
      </c>
      <c r="B377" s="73" t="s">
        <v>414</v>
      </c>
      <c r="C377" s="73" t="s">
        <v>456</v>
      </c>
      <c r="D377" s="73" t="s">
        <v>460</v>
      </c>
      <c r="E377" s="72"/>
      <c r="F377" s="71"/>
    </row>
    <row r="378" spans="1:6" ht="18" customHeight="1" x14ac:dyDescent="0.2">
      <c r="A378" s="2">
        <v>374</v>
      </c>
      <c r="B378" s="73" t="s">
        <v>415</v>
      </c>
      <c r="C378" s="73" t="s">
        <v>456</v>
      </c>
      <c r="D378" s="73" t="s">
        <v>460</v>
      </c>
      <c r="E378" s="72"/>
      <c r="F378" s="71"/>
    </row>
    <row r="379" spans="1:6" ht="18" customHeight="1" x14ac:dyDescent="0.2">
      <c r="A379" s="2">
        <v>375</v>
      </c>
      <c r="B379" s="73" t="s">
        <v>416</v>
      </c>
      <c r="C379" s="73" t="s">
        <v>456</v>
      </c>
      <c r="D379" s="73" t="s">
        <v>460</v>
      </c>
      <c r="E379" s="72"/>
      <c r="F379" s="71"/>
    </row>
    <row r="380" spans="1:6" ht="18" customHeight="1" x14ac:dyDescent="0.2">
      <c r="A380" s="2">
        <v>376</v>
      </c>
      <c r="B380" s="73" t="s">
        <v>417</v>
      </c>
      <c r="C380" s="73" t="s">
        <v>456</v>
      </c>
      <c r="D380" s="73" t="s">
        <v>460</v>
      </c>
      <c r="E380" s="72"/>
      <c r="F380" s="71"/>
    </row>
    <row r="381" spans="1:6" ht="18" customHeight="1" x14ac:dyDescent="0.2">
      <c r="A381" s="2">
        <v>377</v>
      </c>
      <c r="B381" s="73" t="s">
        <v>418</v>
      </c>
      <c r="C381" s="73" t="s">
        <v>456</v>
      </c>
      <c r="D381" s="73" t="s">
        <v>460</v>
      </c>
      <c r="E381" s="72"/>
      <c r="F381" s="71"/>
    </row>
    <row r="382" spans="1:6" ht="18" customHeight="1" x14ac:dyDescent="0.2">
      <c r="A382" s="2">
        <v>378</v>
      </c>
      <c r="B382" s="73" t="s">
        <v>419</v>
      </c>
      <c r="C382" s="73" t="s">
        <v>456</v>
      </c>
      <c r="D382" s="73" t="s">
        <v>460</v>
      </c>
      <c r="E382" s="72"/>
      <c r="F382" s="71"/>
    </row>
    <row r="383" spans="1:6" ht="18" customHeight="1" x14ac:dyDescent="0.2">
      <c r="A383" s="2">
        <v>379</v>
      </c>
      <c r="B383" s="73" t="s">
        <v>420</v>
      </c>
      <c r="C383" s="73" t="s">
        <v>456</v>
      </c>
      <c r="D383" s="73" t="s">
        <v>460</v>
      </c>
      <c r="E383" s="72"/>
      <c r="F383" s="71"/>
    </row>
    <row r="384" spans="1:6" ht="18" customHeight="1" x14ac:dyDescent="0.2">
      <c r="A384" s="2">
        <v>380</v>
      </c>
      <c r="B384" s="73" t="s">
        <v>421</v>
      </c>
      <c r="C384" s="73" t="s">
        <v>456</v>
      </c>
      <c r="D384" s="73" t="s">
        <v>460</v>
      </c>
      <c r="E384" s="72"/>
      <c r="F384" s="71"/>
    </row>
    <row r="385" spans="1:6" ht="18" customHeight="1" x14ac:dyDescent="0.2">
      <c r="A385" s="2">
        <v>381</v>
      </c>
      <c r="B385" s="73" t="s">
        <v>422</v>
      </c>
      <c r="C385" s="73" t="s">
        <v>456</v>
      </c>
      <c r="D385" s="73" t="s">
        <v>460</v>
      </c>
      <c r="E385" s="72"/>
      <c r="F385" s="71"/>
    </row>
    <row r="386" spans="1:6" ht="18" customHeight="1" x14ac:dyDescent="0.2">
      <c r="A386" s="2">
        <v>382</v>
      </c>
      <c r="B386" s="73" t="s">
        <v>423</v>
      </c>
      <c r="C386" s="73" t="s">
        <v>456</v>
      </c>
      <c r="D386" s="73" t="s">
        <v>460</v>
      </c>
      <c r="E386" s="72"/>
      <c r="F386" s="71"/>
    </row>
    <row r="387" spans="1:6" ht="18" customHeight="1" x14ac:dyDescent="0.2">
      <c r="A387" s="2">
        <v>383</v>
      </c>
      <c r="B387" s="73" t="s">
        <v>424</v>
      </c>
      <c r="C387" s="73" t="s">
        <v>456</v>
      </c>
      <c r="D387" s="73" t="s">
        <v>460</v>
      </c>
      <c r="E387" s="72"/>
      <c r="F387" s="71"/>
    </row>
    <row r="388" spans="1:6" ht="18" customHeight="1" x14ac:dyDescent="0.2">
      <c r="A388" s="2">
        <v>384</v>
      </c>
      <c r="B388" s="73" t="s">
        <v>425</v>
      </c>
      <c r="C388" s="73" t="s">
        <v>456</v>
      </c>
      <c r="D388" s="73" t="s">
        <v>460</v>
      </c>
      <c r="E388" s="72"/>
      <c r="F388" s="71"/>
    </row>
    <row r="389" spans="1:6" ht="18" customHeight="1" x14ac:dyDescent="0.2">
      <c r="A389" s="2">
        <v>385</v>
      </c>
      <c r="B389" s="73" t="s">
        <v>426</v>
      </c>
      <c r="C389" s="73" t="s">
        <v>456</v>
      </c>
      <c r="D389" s="73" t="s">
        <v>460</v>
      </c>
      <c r="E389" s="72"/>
      <c r="F389" s="71"/>
    </row>
    <row r="390" spans="1:6" ht="18" customHeight="1" x14ac:dyDescent="0.2">
      <c r="A390" s="2">
        <v>386</v>
      </c>
      <c r="B390" s="73" t="s">
        <v>427</v>
      </c>
      <c r="C390" s="73" t="s">
        <v>456</v>
      </c>
      <c r="D390" s="73" t="s">
        <v>460</v>
      </c>
      <c r="E390" s="72"/>
      <c r="F390" s="71"/>
    </row>
    <row r="391" spans="1:6" ht="18" customHeight="1" x14ac:dyDescent="0.2">
      <c r="A391" s="2">
        <v>387</v>
      </c>
      <c r="B391" s="73" t="s">
        <v>428</v>
      </c>
      <c r="C391" s="73" t="s">
        <v>457</v>
      </c>
      <c r="D391" s="73" t="s">
        <v>460</v>
      </c>
      <c r="E391" s="72"/>
      <c r="F391" s="71"/>
    </row>
    <row r="392" spans="1:6" ht="18" customHeight="1" x14ac:dyDescent="0.2">
      <c r="A392" s="2">
        <v>388</v>
      </c>
      <c r="B392" s="73" t="s">
        <v>429</v>
      </c>
      <c r="C392" s="73" t="s">
        <v>457</v>
      </c>
      <c r="D392" s="73" t="s">
        <v>460</v>
      </c>
      <c r="E392" s="72"/>
      <c r="F392" s="71"/>
    </row>
    <row r="393" spans="1:6" ht="18" customHeight="1" x14ac:dyDescent="0.2">
      <c r="A393" s="2">
        <v>389</v>
      </c>
      <c r="B393" s="73" t="s">
        <v>430</v>
      </c>
      <c r="C393" s="73" t="s">
        <v>457</v>
      </c>
      <c r="D393" s="73" t="s">
        <v>460</v>
      </c>
      <c r="E393" s="72"/>
      <c r="F393" s="71"/>
    </row>
    <row r="394" spans="1:6" ht="18" customHeight="1" x14ac:dyDescent="0.2">
      <c r="A394" s="2">
        <v>390</v>
      </c>
      <c r="B394" s="73" t="s">
        <v>431</v>
      </c>
      <c r="C394" s="73" t="s">
        <v>457</v>
      </c>
      <c r="D394" s="73" t="s">
        <v>460</v>
      </c>
      <c r="E394" s="72"/>
      <c r="F394" s="71"/>
    </row>
    <row r="395" spans="1:6" ht="18" customHeight="1" x14ac:dyDescent="0.2">
      <c r="A395" s="2">
        <v>391</v>
      </c>
      <c r="B395" s="73" t="s">
        <v>432</v>
      </c>
      <c r="C395" s="73" t="s">
        <v>457</v>
      </c>
      <c r="D395" s="73" t="s">
        <v>460</v>
      </c>
      <c r="E395" s="72"/>
      <c r="F395" s="71"/>
    </row>
    <row r="396" spans="1:6" ht="18" customHeight="1" x14ac:dyDescent="0.2">
      <c r="A396" s="2">
        <v>392</v>
      </c>
      <c r="B396" s="73" t="s">
        <v>433</v>
      </c>
      <c r="C396" s="73" t="s">
        <v>457</v>
      </c>
      <c r="D396" s="73" t="s">
        <v>460</v>
      </c>
      <c r="E396" s="72"/>
      <c r="F396" s="71"/>
    </row>
    <row r="397" spans="1:6" ht="18" customHeight="1" x14ac:dyDescent="0.2">
      <c r="A397" s="2">
        <v>393</v>
      </c>
      <c r="B397" s="73" t="s">
        <v>434</v>
      </c>
      <c r="C397" s="73" t="s">
        <v>458</v>
      </c>
      <c r="D397" s="73" t="s">
        <v>460</v>
      </c>
      <c r="E397" s="72"/>
      <c r="F397" s="71"/>
    </row>
    <row r="398" spans="1:6" ht="18" customHeight="1" x14ac:dyDescent="0.2">
      <c r="A398" s="2">
        <v>394</v>
      </c>
      <c r="B398" s="73" t="s">
        <v>435</v>
      </c>
      <c r="C398" s="73" t="s">
        <v>458</v>
      </c>
      <c r="D398" s="73" t="s">
        <v>460</v>
      </c>
      <c r="E398" s="72"/>
      <c r="F398" s="71"/>
    </row>
    <row r="399" spans="1:6" ht="18" customHeight="1" x14ac:dyDescent="0.2">
      <c r="A399" s="2">
        <v>395</v>
      </c>
      <c r="B399" s="73" t="s">
        <v>436</v>
      </c>
      <c r="C399" s="73" t="s">
        <v>458</v>
      </c>
      <c r="D399" s="73" t="s">
        <v>460</v>
      </c>
      <c r="E399" s="72"/>
      <c r="F399" s="71"/>
    </row>
    <row r="400" spans="1:6" ht="18" customHeight="1" x14ac:dyDescent="0.2">
      <c r="A400" s="2">
        <v>396</v>
      </c>
      <c r="B400" s="73" t="s">
        <v>437</v>
      </c>
      <c r="C400" s="73" t="s">
        <v>458</v>
      </c>
      <c r="D400" s="73" t="s">
        <v>460</v>
      </c>
      <c r="E400" s="72"/>
      <c r="F400" s="71"/>
    </row>
    <row r="401" spans="1:6" ht="18" customHeight="1" x14ac:dyDescent="0.2">
      <c r="A401" s="2">
        <v>397</v>
      </c>
      <c r="B401" s="73" t="s">
        <v>438</v>
      </c>
      <c r="C401" s="73" t="s">
        <v>458</v>
      </c>
      <c r="D401" s="73" t="s">
        <v>460</v>
      </c>
      <c r="E401" s="72"/>
      <c r="F401" s="71"/>
    </row>
    <row r="402" spans="1:6" ht="18" customHeight="1" x14ac:dyDescent="0.2">
      <c r="A402" s="2">
        <v>398</v>
      </c>
      <c r="B402" s="73" t="s">
        <v>439</v>
      </c>
      <c r="C402" s="73" t="s">
        <v>458</v>
      </c>
      <c r="D402" s="73" t="s">
        <v>460</v>
      </c>
      <c r="E402" s="72"/>
      <c r="F402" s="71"/>
    </row>
    <row r="403" spans="1:6" ht="18" customHeight="1" x14ac:dyDescent="0.2">
      <c r="A403" s="2">
        <v>399</v>
      </c>
      <c r="B403" s="73" t="s">
        <v>440</v>
      </c>
      <c r="C403" s="73" t="s">
        <v>458</v>
      </c>
      <c r="D403" s="73" t="s">
        <v>460</v>
      </c>
      <c r="E403" s="72"/>
      <c r="F403" s="71"/>
    </row>
    <row r="404" spans="1:6" ht="18" customHeight="1" x14ac:dyDescent="0.2">
      <c r="A404" s="2">
        <v>400</v>
      </c>
      <c r="B404" s="73" t="s">
        <v>441</v>
      </c>
      <c r="C404" s="73" t="s">
        <v>459</v>
      </c>
      <c r="D404" s="73" t="s">
        <v>460</v>
      </c>
      <c r="E404" s="72"/>
      <c r="F404" s="71"/>
    </row>
    <row r="405" spans="1:6" ht="18" customHeight="1" x14ac:dyDescent="0.2">
      <c r="A405" s="2">
        <v>401</v>
      </c>
      <c r="B405" s="73" t="s">
        <v>442</v>
      </c>
      <c r="C405" s="73" t="s">
        <v>459</v>
      </c>
      <c r="D405" s="73" t="s">
        <v>460</v>
      </c>
      <c r="E405" s="72"/>
      <c r="F405" s="71"/>
    </row>
    <row r="406" spans="1:6" ht="18" customHeight="1" x14ac:dyDescent="0.2">
      <c r="A406" s="2">
        <v>402</v>
      </c>
      <c r="B406" s="73" t="s">
        <v>443</v>
      </c>
      <c r="C406" s="73" t="s">
        <v>459</v>
      </c>
      <c r="D406" s="73" t="s">
        <v>460</v>
      </c>
      <c r="E406" s="72"/>
      <c r="F406" s="71"/>
    </row>
    <row r="407" spans="1:6" ht="18" customHeight="1" x14ac:dyDescent="0.2">
      <c r="A407" s="2">
        <v>403</v>
      </c>
      <c r="B407" s="73" t="s">
        <v>476</v>
      </c>
      <c r="C407" s="74" t="s">
        <v>451</v>
      </c>
      <c r="D407" s="73" t="s">
        <v>460</v>
      </c>
      <c r="E407" s="72"/>
      <c r="F407" s="71"/>
    </row>
    <row r="408" spans="1:6" ht="18" customHeight="1" x14ac:dyDescent="0.2">
      <c r="A408" s="2">
        <v>404</v>
      </c>
      <c r="B408" s="73" t="s">
        <v>486</v>
      </c>
      <c r="C408" s="73" t="s">
        <v>444</v>
      </c>
      <c r="D408" s="73" t="s">
        <v>460</v>
      </c>
      <c r="E408" s="72"/>
      <c r="F408" s="71"/>
    </row>
    <row r="409" spans="1:6" ht="18" customHeight="1" x14ac:dyDescent="0.2">
      <c r="A409" s="2">
        <v>405</v>
      </c>
      <c r="B409" s="73" t="s">
        <v>487</v>
      </c>
      <c r="C409" s="73" t="s">
        <v>444</v>
      </c>
      <c r="D409" s="73" t="s">
        <v>460</v>
      </c>
      <c r="E409" s="72"/>
      <c r="F409" s="71"/>
    </row>
    <row r="410" spans="1:6" ht="18" customHeight="1" x14ac:dyDescent="0.2">
      <c r="A410" s="2">
        <v>406</v>
      </c>
      <c r="B410" s="73" t="s">
        <v>488</v>
      </c>
      <c r="C410" s="73" t="s">
        <v>444</v>
      </c>
      <c r="D410" s="73" t="s">
        <v>460</v>
      </c>
      <c r="E410" s="72"/>
      <c r="F410" s="71"/>
    </row>
    <row r="411" spans="1:6" ht="18" customHeight="1" x14ac:dyDescent="0.2">
      <c r="A411" s="2">
        <v>407</v>
      </c>
      <c r="B411" s="73" t="s">
        <v>489</v>
      </c>
      <c r="C411" s="73" t="s">
        <v>444</v>
      </c>
      <c r="D411" s="73" t="s">
        <v>460</v>
      </c>
      <c r="E411" s="72"/>
      <c r="F411" s="71"/>
    </row>
    <row r="412" spans="1:6" ht="18" customHeight="1" x14ac:dyDescent="0.2">
      <c r="A412" s="2">
        <v>408</v>
      </c>
      <c r="B412" s="73" t="s">
        <v>490</v>
      </c>
      <c r="C412" s="73" t="s">
        <v>444</v>
      </c>
      <c r="D412" s="73" t="s">
        <v>460</v>
      </c>
      <c r="E412" s="72"/>
      <c r="F412" s="71"/>
    </row>
    <row r="413" spans="1:6" ht="18" customHeight="1" x14ac:dyDescent="0.2">
      <c r="A413" s="2">
        <v>409</v>
      </c>
      <c r="B413" s="73" t="s">
        <v>491</v>
      </c>
      <c r="C413" s="73" t="s">
        <v>444</v>
      </c>
      <c r="D413" s="73" t="s">
        <v>460</v>
      </c>
      <c r="E413" s="72"/>
      <c r="F413" s="71"/>
    </row>
    <row r="414" spans="1:6" ht="18" customHeight="1" x14ac:dyDescent="0.2">
      <c r="A414" s="2">
        <v>410</v>
      </c>
      <c r="B414" s="73" t="s">
        <v>492</v>
      </c>
      <c r="C414" s="73" t="s">
        <v>444</v>
      </c>
      <c r="D414" s="73" t="s">
        <v>460</v>
      </c>
      <c r="E414" s="72"/>
      <c r="F414" s="71"/>
    </row>
    <row r="415" spans="1:6" ht="18" customHeight="1" x14ac:dyDescent="0.2">
      <c r="A415" s="2">
        <v>411</v>
      </c>
      <c r="B415" s="73" t="s">
        <v>493</v>
      </c>
      <c r="C415" s="73" t="s">
        <v>444</v>
      </c>
      <c r="D415" s="73" t="s">
        <v>460</v>
      </c>
      <c r="E415" s="72"/>
      <c r="F415" s="71"/>
    </row>
    <row r="416" spans="1:6" ht="18" customHeight="1" x14ac:dyDescent="0.2">
      <c r="A416" s="2">
        <v>412</v>
      </c>
      <c r="B416" s="73" t="s">
        <v>494</v>
      </c>
      <c r="C416" s="73" t="s">
        <v>444</v>
      </c>
      <c r="D416" s="73" t="s">
        <v>460</v>
      </c>
      <c r="E416" s="72"/>
      <c r="F416" s="71"/>
    </row>
    <row r="417" spans="1:6" ht="18" customHeight="1" x14ac:dyDescent="0.2">
      <c r="A417" s="2">
        <v>413</v>
      </c>
      <c r="B417" s="73" t="s">
        <v>495</v>
      </c>
      <c r="C417" s="73" t="s">
        <v>444</v>
      </c>
      <c r="D417" s="73" t="s">
        <v>460</v>
      </c>
      <c r="E417" s="72"/>
      <c r="F417" s="71"/>
    </row>
    <row r="418" spans="1:6" ht="18" customHeight="1" x14ac:dyDescent="0.2">
      <c r="A418" s="2">
        <v>414</v>
      </c>
      <c r="B418" s="73" t="s">
        <v>496</v>
      </c>
      <c r="C418" s="73" t="s">
        <v>444</v>
      </c>
      <c r="D418" s="73" t="s">
        <v>460</v>
      </c>
      <c r="E418" s="72"/>
      <c r="F418" s="71"/>
    </row>
    <row r="419" spans="1:6" ht="18" customHeight="1" x14ac:dyDescent="0.2">
      <c r="A419" s="2">
        <v>415</v>
      </c>
      <c r="B419" s="73" t="s">
        <v>497</v>
      </c>
      <c r="C419" s="73" t="s">
        <v>444</v>
      </c>
      <c r="D419" s="73" t="s">
        <v>460</v>
      </c>
      <c r="E419" s="72"/>
      <c r="F419" s="71"/>
    </row>
    <row r="420" spans="1:6" ht="18" customHeight="1" x14ac:dyDescent="0.2">
      <c r="A420" s="2">
        <v>416</v>
      </c>
      <c r="B420" s="73" t="s">
        <v>498</v>
      </c>
      <c r="C420" s="73" t="s">
        <v>444</v>
      </c>
      <c r="D420" s="73" t="s">
        <v>460</v>
      </c>
      <c r="E420" s="72"/>
      <c r="F420" s="71"/>
    </row>
    <row r="421" spans="1:6" ht="18" customHeight="1" x14ac:dyDescent="0.2">
      <c r="A421" s="2">
        <v>417</v>
      </c>
      <c r="B421" s="73" t="s">
        <v>499</v>
      </c>
      <c r="C421" s="73" t="s">
        <v>444</v>
      </c>
      <c r="D421" s="73" t="s">
        <v>460</v>
      </c>
      <c r="E421" s="72"/>
      <c r="F421" s="71"/>
    </row>
    <row r="422" spans="1:6" ht="18" customHeight="1" x14ac:dyDescent="0.2">
      <c r="A422" s="2">
        <v>418</v>
      </c>
      <c r="B422" s="73" t="s">
        <v>500</v>
      </c>
      <c r="C422" s="73" t="s">
        <v>444</v>
      </c>
      <c r="D422" s="73" t="s">
        <v>460</v>
      </c>
      <c r="E422" s="72"/>
      <c r="F422" s="71"/>
    </row>
    <row r="423" spans="1:6" ht="18" customHeight="1" x14ac:dyDescent="0.2">
      <c r="A423" s="2">
        <v>419</v>
      </c>
      <c r="B423" s="73" t="s">
        <v>501</v>
      </c>
      <c r="C423" s="73" t="s">
        <v>444</v>
      </c>
      <c r="D423" s="73" t="s">
        <v>460</v>
      </c>
      <c r="E423" s="72"/>
      <c r="F423" s="71"/>
    </row>
    <row r="424" spans="1:6" ht="18" customHeight="1" x14ac:dyDescent="0.2">
      <c r="A424" s="2">
        <v>420</v>
      </c>
      <c r="B424" s="73" t="s">
        <v>502</v>
      </c>
      <c r="C424" s="73" t="s">
        <v>444</v>
      </c>
      <c r="D424" s="73" t="s">
        <v>460</v>
      </c>
      <c r="E424" s="72"/>
      <c r="F424" s="71"/>
    </row>
    <row r="425" spans="1:6" ht="18" customHeight="1" x14ac:dyDescent="0.2">
      <c r="A425" s="2">
        <v>421</v>
      </c>
      <c r="B425" s="73" t="s">
        <v>503</v>
      </c>
      <c r="C425" s="73" t="s">
        <v>444</v>
      </c>
      <c r="D425" s="73" t="s">
        <v>460</v>
      </c>
      <c r="E425" s="72"/>
      <c r="F425" s="71"/>
    </row>
    <row r="426" spans="1:6" ht="18" customHeight="1" x14ac:dyDescent="0.2">
      <c r="A426" s="2">
        <v>422</v>
      </c>
      <c r="B426" s="73" t="s">
        <v>504</v>
      </c>
      <c r="C426" s="73" t="s">
        <v>444</v>
      </c>
      <c r="D426" s="73" t="s">
        <v>460</v>
      </c>
      <c r="E426" s="72"/>
      <c r="F426" s="71"/>
    </row>
    <row r="427" spans="1:6" ht="18" customHeight="1" x14ac:dyDescent="0.2">
      <c r="A427" s="2">
        <v>423</v>
      </c>
      <c r="B427" s="73" t="s">
        <v>505</v>
      </c>
      <c r="C427" s="73" t="s">
        <v>444</v>
      </c>
      <c r="D427" s="73" t="s">
        <v>460</v>
      </c>
      <c r="E427" s="72"/>
      <c r="F427" s="71"/>
    </row>
    <row r="428" spans="1:6" ht="18" customHeight="1" x14ac:dyDescent="0.2">
      <c r="A428" s="2">
        <v>424</v>
      </c>
      <c r="B428" s="73" t="s">
        <v>506</v>
      </c>
      <c r="C428" s="73" t="s">
        <v>444</v>
      </c>
      <c r="D428" s="73" t="s">
        <v>460</v>
      </c>
      <c r="E428" s="72"/>
      <c r="F428" s="71"/>
    </row>
    <row r="429" spans="1:6" ht="18" customHeight="1" x14ac:dyDescent="0.2">
      <c r="A429" s="2">
        <v>425</v>
      </c>
      <c r="B429" s="73" t="s">
        <v>507</v>
      </c>
      <c r="C429" s="73" t="s">
        <v>444</v>
      </c>
      <c r="D429" s="73" t="s">
        <v>460</v>
      </c>
      <c r="E429" s="72"/>
      <c r="F429" s="71"/>
    </row>
    <row r="430" spans="1:6" ht="18" customHeight="1" x14ac:dyDescent="0.2">
      <c r="A430" s="2">
        <v>426</v>
      </c>
      <c r="B430" s="73" t="s">
        <v>508</v>
      </c>
      <c r="C430" s="73" t="s">
        <v>444</v>
      </c>
      <c r="D430" s="73" t="s">
        <v>460</v>
      </c>
      <c r="E430" s="72"/>
      <c r="F430" s="71"/>
    </row>
    <row r="431" spans="1:6" ht="18" customHeight="1" x14ac:dyDescent="0.2">
      <c r="A431" s="2">
        <v>427</v>
      </c>
      <c r="B431" s="73" t="s">
        <v>509</v>
      </c>
      <c r="C431" s="73" t="s">
        <v>453</v>
      </c>
      <c r="D431" s="73" t="s">
        <v>460</v>
      </c>
      <c r="E431" s="72"/>
      <c r="F431" s="71"/>
    </row>
    <row r="432" spans="1:6" ht="18" customHeight="1" x14ac:dyDescent="0.2">
      <c r="A432" s="2">
        <v>428</v>
      </c>
      <c r="B432" s="73" t="s">
        <v>510</v>
      </c>
      <c r="C432" s="73" t="s">
        <v>453</v>
      </c>
      <c r="D432" s="73" t="s">
        <v>460</v>
      </c>
      <c r="E432" s="72"/>
      <c r="F432" s="71"/>
    </row>
    <row r="433" spans="1:6" ht="18" customHeight="1" x14ac:dyDescent="0.2">
      <c r="A433" s="2">
        <v>429</v>
      </c>
      <c r="B433" s="73" t="s">
        <v>511</v>
      </c>
      <c r="C433" s="73" t="s">
        <v>453</v>
      </c>
      <c r="D433" s="73" t="s">
        <v>460</v>
      </c>
      <c r="E433" s="72"/>
      <c r="F433" s="71"/>
    </row>
    <row r="434" spans="1:6" ht="18" customHeight="1" x14ac:dyDescent="0.2">
      <c r="A434" s="2">
        <v>430</v>
      </c>
      <c r="B434" s="73" t="s">
        <v>512</v>
      </c>
      <c r="C434" s="73" t="s">
        <v>453</v>
      </c>
      <c r="D434" s="73" t="s">
        <v>460</v>
      </c>
      <c r="E434" s="72"/>
      <c r="F434" s="71"/>
    </row>
    <row r="435" spans="1:6" ht="18" customHeight="1" x14ac:dyDescent="0.2">
      <c r="A435" s="2">
        <v>431</v>
      </c>
      <c r="B435" s="73" t="s">
        <v>2114</v>
      </c>
      <c r="C435" s="73" t="s">
        <v>447</v>
      </c>
      <c r="D435" s="73" t="s">
        <v>460</v>
      </c>
      <c r="E435" s="72"/>
      <c r="F435" s="71"/>
    </row>
    <row r="436" spans="1:6" ht="18" customHeight="1" x14ac:dyDescent="0.2">
      <c r="A436" s="2">
        <v>432</v>
      </c>
      <c r="B436" s="73" t="s">
        <v>513</v>
      </c>
      <c r="C436" s="73" t="s">
        <v>514</v>
      </c>
      <c r="D436" s="73" t="s">
        <v>460</v>
      </c>
      <c r="E436" s="72"/>
      <c r="F436" s="71"/>
    </row>
    <row r="437" spans="1:6" ht="18" customHeight="1" x14ac:dyDescent="0.2">
      <c r="A437" s="2">
        <v>433</v>
      </c>
      <c r="B437" s="73" t="s">
        <v>515</v>
      </c>
      <c r="C437" s="73" t="s">
        <v>450</v>
      </c>
      <c r="D437" s="73" t="s">
        <v>460</v>
      </c>
      <c r="E437" s="72"/>
      <c r="F437" s="71"/>
    </row>
    <row r="438" spans="1:6" ht="18" customHeight="1" x14ac:dyDescent="0.2">
      <c r="A438" s="2">
        <v>434</v>
      </c>
      <c r="B438" s="73" t="s">
        <v>516</v>
      </c>
      <c r="C438" s="73" t="s">
        <v>450</v>
      </c>
      <c r="D438" s="73" t="s">
        <v>460</v>
      </c>
      <c r="E438" s="72"/>
      <c r="F438" s="71"/>
    </row>
    <row r="439" spans="1:6" ht="18" customHeight="1" x14ac:dyDescent="0.2">
      <c r="A439" s="2">
        <v>435</v>
      </c>
      <c r="B439" s="73" t="s">
        <v>517</v>
      </c>
      <c r="C439" s="73" t="s">
        <v>518</v>
      </c>
      <c r="D439" s="73" t="s">
        <v>460</v>
      </c>
      <c r="E439" s="72"/>
      <c r="F439" s="71"/>
    </row>
    <row r="440" spans="1:6" ht="18" customHeight="1" x14ac:dyDescent="0.2">
      <c r="A440" s="2">
        <v>436</v>
      </c>
      <c r="B440" s="73" t="s">
        <v>520</v>
      </c>
      <c r="C440" s="73" t="s">
        <v>450</v>
      </c>
      <c r="D440" s="73" t="s">
        <v>460</v>
      </c>
      <c r="E440" s="72"/>
      <c r="F440" s="71"/>
    </row>
    <row r="441" spans="1:6" ht="18" customHeight="1" x14ac:dyDescent="0.2">
      <c r="A441" s="2">
        <v>437</v>
      </c>
      <c r="B441" s="73" t="s">
        <v>522</v>
      </c>
      <c r="C441" s="73" t="s">
        <v>514</v>
      </c>
      <c r="D441" s="73" t="s">
        <v>460</v>
      </c>
      <c r="E441" s="72"/>
      <c r="F441" s="71"/>
    </row>
    <row r="442" spans="1:6" ht="18" customHeight="1" x14ac:dyDescent="0.2">
      <c r="A442" s="2">
        <v>438</v>
      </c>
      <c r="B442" s="73" t="s">
        <v>523</v>
      </c>
      <c r="C442" s="73" t="s">
        <v>514</v>
      </c>
      <c r="D442" s="73" t="s">
        <v>460</v>
      </c>
      <c r="E442" s="72"/>
      <c r="F442" s="71"/>
    </row>
    <row r="443" spans="1:6" ht="18" customHeight="1" x14ac:dyDescent="0.2">
      <c r="A443" s="2">
        <v>439</v>
      </c>
      <c r="B443" s="73" t="s">
        <v>524</v>
      </c>
      <c r="C443" s="73" t="s">
        <v>514</v>
      </c>
      <c r="D443" s="73" t="s">
        <v>460</v>
      </c>
      <c r="E443" s="72"/>
      <c r="F443" s="71"/>
    </row>
    <row r="444" spans="1:6" ht="18" customHeight="1" x14ac:dyDescent="0.2">
      <c r="A444" s="2">
        <v>440</v>
      </c>
      <c r="B444" s="73" t="s">
        <v>525</v>
      </c>
      <c r="C444" s="73" t="s">
        <v>514</v>
      </c>
      <c r="D444" s="73" t="s">
        <v>460</v>
      </c>
      <c r="E444" s="72"/>
      <c r="F444" s="71"/>
    </row>
    <row r="445" spans="1:6" ht="18" customHeight="1" x14ac:dyDescent="0.2">
      <c r="A445" s="2">
        <v>441</v>
      </c>
      <c r="B445" s="73" t="s">
        <v>526</v>
      </c>
      <c r="C445" s="73" t="s">
        <v>514</v>
      </c>
      <c r="D445" s="73" t="s">
        <v>460</v>
      </c>
      <c r="E445" s="72"/>
      <c r="F445" s="71"/>
    </row>
    <row r="446" spans="1:6" ht="18" customHeight="1" x14ac:dyDescent="0.2">
      <c r="A446" s="2">
        <v>442</v>
      </c>
      <c r="B446" s="73" t="s">
        <v>527</v>
      </c>
      <c r="C446" s="73" t="s">
        <v>514</v>
      </c>
      <c r="D446" s="73" t="s">
        <v>460</v>
      </c>
      <c r="E446" s="72"/>
      <c r="F446" s="71"/>
    </row>
    <row r="447" spans="1:6" ht="18" customHeight="1" x14ac:dyDescent="0.2">
      <c r="A447" s="2">
        <v>443</v>
      </c>
      <c r="B447" s="73" t="s">
        <v>528</v>
      </c>
      <c r="C447" s="73" t="s">
        <v>514</v>
      </c>
      <c r="D447" s="73" t="s">
        <v>460</v>
      </c>
      <c r="E447" s="72"/>
      <c r="F447" s="71"/>
    </row>
    <row r="448" spans="1:6" ht="18" customHeight="1" x14ac:dyDescent="0.2">
      <c r="A448" s="2">
        <v>444</v>
      </c>
      <c r="B448" s="73" t="s">
        <v>529</v>
      </c>
      <c r="C448" s="73" t="s">
        <v>445</v>
      </c>
      <c r="D448" s="73" t="s">
        <v>460</v>
      </c>
      <c r="E448" s="72"/>
      <c r="F448" s="71"/>
    </row>
    <row r="449" spans="1:6" ht="18" customHeight="1" x14ac:dyDescent="0.2">
      <c r="A449" s="2">
        <v>445</v>
      </c>
      <c r="B449" s="73" t="s">
        <v>530</v>
      </c>
      <c r="C449" s="73" t="s">
        <v>445</v>
      </c>
      <c r="D449" s="73" t="s">
        <v>460</v>
      </c>
      <c r="E449" s="72"/>
      <c r="F449" s="71"/>
    </row>
    <row r="450" spans="1:6" ht="18" customHeight="1" x14ac:dyDescent="0.2">
      <c r="A450" s="2">
        <v>446</v>
      </c>
      <c r="B450" s="73" t="s">
        <v>531</v>
      </c>
      <c r="C450" s="73" t="s">
        <v>445</v>
      </c>
      <c r="D450" s="73" t="s">
        <v>460</v>
      </c>
      <c r="E450" s="72"/>
      <c r="F450" s="71"/>
    </row>
    <row r="451" spans="1:6" ht="18" customHeight="1" x14ac:dyDescent="0.2">
      <c r="A451" s="2">
        <v>447</v>
      </c>
      <c r="B451" s="73" t="s">
        <v>532</v>
      </c>
      <c r="C451" s="73" t="s">
        <v>445</v>
      </c>
      <c r="D451" s="73" t="s">
        <v>460</v>
      </c>
      <c r="E451" s="72"/>
      <c r="F451" s="71"/>
    </row>
    <row r="452" spans="1:6" ht="18" customHeight="1" x14ac:dyDescent="0.2">
      <c r="A452" s="2">
        <v>448</v>
      </c>
      <c r="B452" s="73" t="s">
        <v>533</v>
      </c>
      <c r="C452" s="73" t="s">
        <v>445</v>
      </c>
      <c r="D452" s="73" t="s">
        <v>460</v>
      </c>
      <c r="E452" s="72"/>
      <c r="F452" s="71"/>
    </row>
    <row r="453" spans="1:6" ht="18" customHeight="1" x14ac:dyDescent="0.2">
      <c r="A453" s="2">
        <v>449</v>
      </c>
      <c r="B453" s="73" t="s">
        <v>534</v>
      </c>
      <c r="C453" s="73" t="s">
        <v>445</v>
      </c>
      <c r="D453" s="73" t="s">
        <v>460</v>
      </c>
      <c r="E453" s="72"/>
      <c r="F453" s="71"/>
    </row>
    <row r="454" spans="1:6" ht="18" customHeight="1" x14ac:dyDescent="0.2">
      <c r="A454" s="2">
        <v>450</v>
      </c>
      <c r="B454" s="73" t="s">
        <v>535</v>
      </c>
      <c r="C454" s="73" t="s">
        <v>445</v>
      </c>
      <c r="D454" s="73" t="s">
        <v>460</v>
      </c>
      <c r="E454" s="72"/>
      <c r="F454" s="71"/>
    </row>
    <row r="455" spans="1:6" ht="18" customHeight="1" x14ac:dyDescent="0.2">
      <c r="A455" s="2">
        <v>451</v>
      </c>
      <c r="B455" s="73" t="s">
        <v>538</v>
      </c>
      <c r="C455" s="73" t="s">
        <v>444</v>
      </c>
      <c r="D455" s="73" t="s">
        <v>539</v>
      </c>
      <c r="E455" s="72"/>
      <c r="F455" s="71"/>
    </row>
    <row r="456" spans="1:6" ht="18" customHeight="1" x14ac:dyDescent="0.2">
      <c r="A456" s="2">
        <v>452</v>
      </c>
      <c r="B456" s="73" t="s">
        <v>2115</v>
      </c>
      <c r="C456" s="73" t="s">
        <v>447</v>
      </c>
      <c r="D456" s="73" t="s">
        <v>460</v>
      </c>
      <c r="E456" s="72"/>
      <c r="F456" s="71"/>
    </row>
    <row r="457" spans="1:6" ht="18" customHeight="1" x14ac:dyDescent="0.2">
      <c r="A457" s="2">
        <v>453</v>
      </c>
      <c r="B457" s="73" t="s">
        <v>564</v>
      </c>
      <c r="C457" s="73" t="s">
        <v>456</v>
      </c>
      <c r="D457" s="73" t="s">
        <v>460</v>
      </c>
      <c r="E457" s="72"/>
      <c r="F457" s="71"/>
    </row>
    <row r="458" spans="1:6" ht="18" customHeight="1" x14ac:dyDescent="0.2">
      <c r="A458" s="2">
        <v>454</v>
      </c>
      <c r="B458" s="73" t="s">
        <v>565</v>
      </c>
      <c r="C458" s="73" t="s">
        <v>445</v>
      </c>
      <c r="D458" s="73" t="s">
        <v>460</v>
      </c>
      <c r="E458" s="72"/>
      <c r="F458" s="71"/>
    </row>
    <row r="459" spans="1:6" ht="18" customHeight="1" x14ac:dyDescent="0.2">
      <c r="A459" s="2">
        <v>455</v>
      </c>
      <c r="B459" s="73" t="s">
        <v>566</v>
      </c>
      <c r="C459" s="73" t="s">
        <v>455</v>
      </c>
      <c r="D459" s="73" t="s">
        <v>460</v>
      </c>
      <c r="E459" s="72"/>
      <c r="F459" s="71"/>
    </row>
    <row r="460" spans="1:6" ht="18" customHeight="1" x14ac:dyDescent="0.2">
      <c r="A460" s="2">
        <v>456</v>
      </c>
      <c r="B460" s="85" t="s">
        <v>593</v>
      </c>
      <c r="C460" s="85" t="s">
        <v>456</v>
      </c>
      <c r="D460" s="85" t="s">
        <v>460</v>
      </c>
      <c r="E460" s="72"/>
      <c r="F460" s="71"/>
    </row>
    <row r="461" spans="1:6" ht="18" customHeight="1" x14ac:dyDescent="0.2">
      <c r="A461" s="2">
        <v>457</v>
      </c>
      <c r="B461" s="85" t="s">
        <v>594</v>
      </c>
      <c r="C461" s="85" t="s">
        <v>450</v>
      </c>
      <c r="D461" s="85" t="s">
        <v>460</v>
      </c>
      <c r="E461" s="72"/>
      <c r="F461" s="71"/>
    </row>
    <row r="462" spans="1:6" ht="18" customHeight="1" x14ac:dyDescent="0.2">
      <c r="A462" s="2">
        <v>458</v>
      </c>
      <c r="B462" s="85" t="s">
        <v>595</v>
      </c>
      <c r="C462" s="85" t="s">
        <v>450</v>
      </c>
      <c r="D462" s="85" t="s">
        <v>460</v>
      </c>
      <c r="E462" s="72"/>
      <c r="F462" s="71"/>
    </row>
    <row r="463" spans="1:6" ht="18" customHeight="1" x14ac:dyDescent="0.2">
      <c r="A463" s="2">
        <v>459</v>
      </c>
      <c r="B463" s="85" t="s">
        <v>596</v>
      </c>
      <c r="C463" s="85" t="s">
        <v>450</v>
      </c>
      <c r="D463" s="85" t="s">
        <v>460</v>
      </c>
      <c r="E463" s="72"/>
      <c r="F463" s="71"/>
    </row>
    <row r="464" spans="1:6" ht="18" customHeight="1" x14ac:dyDescent="0.2">
      <c r="A464" s="2">
        <v>460</v>
      </c>
      <c r="B464" s="85" t="s">
        <v>597</v>
      </c>
      <c r="C464" s="85" t="s">
        <v>450</v>
      </c>
      <c r="D464" s="85" t="s">
        <v>460</v>
      </c>
      <c r="E464" s="72"/>
      <c r="F464" s="71"/>
    </row>
    <row r="465" spans="1:6" ht="18" customHeight="1" x14ac:dyDescent="0.2">
      <c r="A465" s="2">
        <v>461</v>
      </c>
      <c r="B465" s="85" t="s">
        <v>598</v>
      </c>
      <c r="C465" s="85" t="s">
        <v>450</v>
      </c>
      <c r="D465" s="85" t="s">
        <v>460</v>
      </c>
      <c r="E465" s="72"/>
      <c r="F465" s="71"/>
    </row>
    <row r="466" spans="1:6" ht="18" customHeight="1" x14ac:dyDescent="0.2">
      <c r="A466" s="2">
        <v>462</v>
      </c>
      <c r="B466" s="85" t="s">
        <v>599</v>
      </c>
      <c r="C466" s="85" t="s">
        <v>450</v>
      </c>
      <c r="D466" s="85" t="s">
        <v>460</v>
      </c>
      <c r="E466" s="72"/>
      <c r="F466" s="71"/>
    </row>
    <row r="467" spans="1:6" ht="18" customHeight="1" x14ac:dyDescent="0.2">
      <c r="A467" s="2">
        <v>463</v>
      </c>
      <c r="B467" s="85" t="s">
        <v>600</v>
      </c>
      <c r="C467" s="85" t="s">
        <v>450</v>
      </c>
      <c r="D467" s="85" t="s">
        <v>460</v>
      </c>
      <c r="E467" s="72"/>
      <c r="F467" s="71"/>
    </row>
    <row r="468" spans="1:6" ht="18" customHeight="1" x14ac:dyDescent="0.2">
      <c r="A468" s="2">
        <v>464</v>
      </c>
      <c r="B468" s="85" t="s">
        <v>601</v>
      </c>
      <c r="C468" s="85" t="s">
        <v>450</v>
      </c>
      <c r="D468" s="85" t="s">
        <v>460</v>
      </c>
      <c r="E468" s="72"/>
      <c r="F468" s="71"/>
    </row>
    <row r="469" spans="1:6" ht="18" customHeight="1" x14ac:dyDescent="0.2">
      <c r="A469" s="2">
        <v>465</v>
      </c>
      <c r="B469" s="85" t="s">
        <v>602</v>
      </c>
      <c r="C469" s="85" t="s">
        <v>450</v>
      </c>
      <c r="D469" s="85" t="s">
        <v>460</v>
      </c>
      <c r="E469" s="72"/>
      <c r="F469" s="71"/>
    </row>
    <row r="470" spans="1:6" ht="18" customHeight="1" x14ac:dyDescent="0.2">
      <c r="A470" s="2">
        <v>466</v>
      </c>
      <c r="B470" s="85" t="s">
        <v>603</v>
      </c>
      <c r="C470" s="85" t="s">
        <v>450</v>
      </c>
      <c r="D470" s="85" t="s">
        <v>460</v>
      </c>
      <c r="E470" s="72"/>
      <c r="F470" s="71"/>
    </row>
    <row r="471" spans="1:6" ht="18" customHeight="1" x14ac:dyDescent="0.2">
      <c r="A471" s="2">
        <v>467</v>
      </c>
      <c r="B471" s="85" t="s">
        <v>604</v>
      </c>
      <c r="C471" s="85" t="s">
        <v>450</v>
      </c>
      <c r="D471" s="85" t="s">
        <v>460</v>
      </c>
      <c r="E471" s="72"/>
      <c r="F471" s="71"/>
    </row>
    <row r="472" spans="1:6" ht="18" customHeight="1" x14ac:dyDescent="0.2">
      <c r="A472" s="2">
        <v>468</v>
      </c>
      <c r="B472" s="85" t="s">
        <v>605</v>
      </c>
      <c r="C472" s="85" t="s">
        <v>450</v>
      </c>
      <c r="D472" s="85" t="s">
        <v>460</v>
      </c>
      <c r="E472" s="72"/>
      <c r="F472" s="71"/>
    </row>
    <row r="473" spans="1:6" ht="18" customHeight="1" x14ac:dyDescent="0.2">
      <c r="A473" s="2">
        <v>469</v>
      </c>
      <c r="B473" s="85" t="s">
        <v>606</v>
      </c>
      <c r="C473" s="85" t="s">
        <v>450</v>
      </c>
      <c r="D473" s="85" t="s">
        <v>460</v>
      </c>
      <c r="E473" s="72"/>
      <c r="F473" s="71"/>
    </row>
    <row r="474" spans="1:6" ht="18" customHeight="1" x14ac:dyDescent="0.2">
      <c r="A474" s="2">
        <v>470</v>
      </c>
      <c r="B474" s="85" t="s">
        <v>607</v>
      </c>
      <c r="C474" s="85" t="s">
        <v>450</v>
      </c>
      <c r="D474" s="85" t="s">
        <v>460</v>
      </c>
      <c r="E474" s="72"/>
      <c r="F474" s="71"/>
    </row>
    <row r="475" spans="1:6" ht="18" customHeight="1" x14ac:dyDescent="0.2">
      <c r="A475" s="2">
        <v>471</v>
      </c>
      <c r="B475" s="85" t="s">
        <v>608</v>
      </c>
      <c r="C475" s="85" t="s">
        <v>450</v>
      </c>
      <c r="D475" s="85" t="s">
        <v>460</v>
      </c>
      <c r="E475" s="72"/>
      <c r="F475" s="71"/>
    </row>
    <row r="476" spans="1:6" ht="18" customHeight="1" x14ac:dyDescent="0.2">
      <c r="A476" s="2">
        <v>472</v>
      </c>
      <c r="B476" s="85" t="s">
        <v>609</v>
      </c>
      <c r="C476" s="85" t="s">
        <v>450</v>
      </c>
      <c r="D476" s="85" t="s">
        <v>460</v>
      </c>
      <c r="E476" s="72"/>
      <c r="F476" s="71"/>
    </row>
    <row r="477" spans="1:6" ht="18" customHeight="1" x14ac:dyDescent="0.2">
      <c r="A477" s="2">
        <v>473</v>
      </c>
      <c r="B477" s="85" t="s">
        <v>610</v>
      </c>
      <c r="C477" s="85" t="s">
        <v>450</v>
      </c>
      <c r="D477" s="85" t="s">
        <v>460</v>
      </c>
      <c r="E477" s="72"/>
      <c r="F477" s="71"/>
    </row>
    <row r="478" spans="1:6" ht="18" customHeight="1" x14ac:dyDescent="0.2">
      <c r="A478" s="2">
        <v>474</v>
      </c>
      <c r="B478" s="85" t="s">
        <v>611</v>
      </c>
      <c r="C478" s="85" t="s">
        <v>450</v>
      </c>
      <c r="D478" s="85" t="s">
        <v>460</v>
      </c>
      <c r="E478" s="72"/>
      <c r="F478" s="71"/>
    </row>
    <row r="479" spans="1:6" ht="18" customHeight="1" x14ac:dyDescent="0.2">
      <c r="A479" s="2">
        <v>475</v>
      </c>
      <c r="B479" s="85" t="s">
        <v>612</v>
      </c>
      <c r="C479" s="85" t="s">
        <v>450</v>
      </c>
      <c r="D479" s="85" t="s">
        <v>460</v>
      </c>
      <c r="E479" s="72"/>
      <c r="F479" s="71"/>
    </row>
    <row r="480" spans="1:6" ht="18" customHeight="1" x14ac:dyDescent="0.2">
      <c r="A480" s="2">
        <v>476</v>
      </c>
      <c r="B480" s="85" t="s">
        <v>613</v>
      </c>
      <c r="C480" s="85" t="s">
        <v>648</v>
      </c>
      <c r="D480" s="85" t="s">
        <v>460</v>
      </c>
      <c r="E480" s="72"/>
      <c r="F480" s="71"/>
    </row>
    <row r="481" spans="1:6" ht="18" customHeight="1" x14ac:dyDescent="0.2">
      <c r="A481" s="2">
        <v>477</v>
      </c>
      <c r="B481" s="85" t="s">
        <v>614</v>
      </c>
      <c r="C481" s="85" t="s">
        <v>648</v>
      </c>
      <c r="D481" s="85" t="s">
        <v>460</v>
      </c>
      <c r="E481" s="72"/>
      <c r="F481" s="71"/>
    </row>
    <row r="482" spans="1:6" ht="18" customHeight="1" x14ac:dyDescent="0.2">
      <c r="A482" s="2">
        <v>478</v>
      </c>
      <c r="B482" s="85" t="s">
        <v>615</v>
      </c>
      <c r="C482" s="85" t="s">
        <v>648</v>
      </c>
      <c r="D482" s="85" t="s">
        <v>460</v>
      </c>
      <c r="E482" s="72"/>
      <c r="F482" s="71"/>
    </row>
    <row r="483" spans="1:6" ht="18" customHeight="1" x14ac:dyDescent="0.2">
      <c r="A483" s="2">
        <v>479</v>
      </c>
      <c r="B483" s="85" t="s">
        <v>616</v>
      </c>
      <c r="C483" s="85" t="s">
        <v>648</v>
      </c>
      <c r="D483" s="85" t="s">
        <v>460</v>
      </c>
      <c r="E483" s="72"/>
      <c r="F483" s="71"/>
    </row>
    <row r="484" spans="1:6" ht="18" customHeight="1" x14ac:dyDescent="0.2">
      <c r="A484" s="2">
        <v>480</v>
      </c>
      <c r="B484" s="85" t="s">
        <v>617</v>
      </c>
      <c r="C484" s="85" t="s">
        <v>648</v>
      </c>
      <c r="D484" s="85" t="s">
        <v>460</v>
      </c>
      <c r="E484" s="72"/>
      <c r="F484" s="71"/>
    </row>
    <row r="485" spans="1:6" ht="18" customHeight="1" x14ac:dyDescent="0.2">
      <c r="A485" s="2">
        <v>481</v>
      </c>
      <c r="B485" s="85" t="s">
        <v>618</v>
      </c>
      <c r="C485" s="85" t="s">
        <v>648</v>
      </c>
      <c r="D485" s="85" t="s">
        <v>460</v>
      </c>
      <c r="E485" s="72"/>
      <c r="F485" s="71"/>
    </row>
    <row r="486" spans="1:6" ht="18" customHeight="1" x14ac:dyDescent="0.2">
      <c r="A486" s="2">
        <v>482</v>
      </c>
      <c r="B486" s="85" t="s">
        <v>619</v>
      </c>
      <c r="C486" s="85" t="s">
        <v>648</v>
      </c>
      <c r="D486" s="85" t="s">
        <v>460</v>
      </c>
      <c r="E486" s="72"/>
      <c r="F486" s="71"/>
    </row>
    <row r="487" spans="1:6" ht="18" customHeight="1" x14ac:dyDescent="0.2">
      <c r="A487" s="2">
        <v>483</v>
      </c>
      <c r="B487" s="85" t="s">
        <v>620</v>
      </c>
      <c r="C487" s="85" t="s">
        <v>648</v>
      </c>
      <c r="D487" s="85" t="s">
        <v>460</v>
      </c>
      <c r="E487" s="72"/>
      <c r="F487" s="71"/>
    </row>
    <row r="488" spans="1:6" ht="18" customHeight="1" x14ac:dyDescent="0.2">
      <c r="A488" s="2">
        <v>484</v>
      </c>
      <c r="B488" s="85" t="s">
        <v>621</v>
      </c>
      <c r="C488" s="85" t="s">
        <v>648</v>
      </c>
      <c r="D488" s="85" t="s">
        <v>460</v>
      </c>
      <c r="E488" s="72"/>
      <c r="F488" s="71"/>
    </row>
    <row r="489" spans="1:6" ht="18" customHeight="1" x14ac:dyDescent="0.2">
      <c r="A489" s="2">
        <v>485</v>
      </c>
      <c r="B489" s="85" t="s">
        <v>622</v>
      </c>
      <c r="C489" s="85" t="s">
        <v>648</v>
      </c>
      <c r="D489" s="85" t="s">
        <v>460</v>
      </c>
      <c r="E489" s="72"/>
      <c r="F489" s="71"/>
    </row>
    <row r="490" spans="1:6" ht="18" customHeight="1" x14ac:dyDescent="0.2">
      <c r="A490" s="2">
        <v>486</v>
      </c>
      <c r="B490" s="85" t="s">
        <v>623</v>
      </c>
      <c r="C490" s="85" t="s">
        <v>648</v>
      </c>
      <c r="D490" s="85" t="s">
        <v>460</v>
      </c>
      <c r="E490" s="72"/>
      <c r="F490" s="71"/>
    </row>
    <row r="491" spans="1:6" ht="18" customHeight="1" x14ac:dyDescent="0.2">
      <c r="A491" s="2">
        <v>487</v>
      </c>
      <c r="B491" s="85" t="s">
        <v>624</v>
      </c>
      <c r="C491" s="85" t="s">
        <v>648</v>
      </c>
      <c r="D491" s="85" t="s">
        <v>460</v>
      </c>
      <c r="E491" s="72"/>
      <c r="F491" s="71"/>
    </row>
    <row r="492" spans="1:6" ht="18" customHeight="1" x14ac:dyDescent="0.2">
      <c r="A492" s="2">
        <v>488</v>
      </c>
      <c r="B492" s="85" t="s">
        <v>625</v>
      </c>
      <c r="C492" s="85" t="s">
        <v>648</v>
      </c>
      <c r="D492" s="85" t="s">
        <v>460</v>
      </c>
      <c r="E492" s="72"/>
      <c r="F492" s="71"/>
    </row>
    <row r="493" spans="1:6" ht="18" customHeight="1" x14ac:dyDescent="0.2">
      <c r="A493" s="2">
        <v>489</v>
      </c>
      <c r="B493" s="85" t="s">
        <v>626</v>
      </c>
      <c r="C493" s="85" t="s">
        <v>648</v>
      </c>
      <c r="D493" s="85" t="s">
        <v>460</v>
      </c>
      <c r="E493" s="72"/>
      <c r="F493" s="71"/>
    </row>
    <row r="494" spans="1:6" ht="18" customHeight="1" x14ac:dyDescent="0.2">
      <c r="A494" s="2">
        <v>490</v>
      </c>
      <c r="B494" s="85" t="s">
        <v>627</v>
      </c>
      <c r="C494" s="85" t="s">
        <v>648</v>
      </c>
      <c r="D494" s="85" t="s">
        <v>460</v>
      </c>
      <c r="E494" s="72"/>
      <c r="F494" s="71"/>
    </row>
    <row r="495" spans="1:6" ht="18" customHeight="1" x14ac:dyDescent="0.2">
      <c r="A495" s="2">
        <v>491</v>
      </c>
      <c r="B495" s="85" t="s">
        <v>628</v>
      </c>
      <c r="C495" s="85" t="s">
        <v>648</v>
      </c>
      <c r="D495" s="85" t="s">
        <v>460</v>
      </c>
      <c r="E495" s="72"/>
      <c r="F495" s="71"/>
    </row>
    <row r="496" spans="1:6" ht="18" customHeight="1" x14ac:dyDescent="0.2">
      <c r="A496" s="2">
        <v>492</v>
      </c>
      <c r="B496" s="85" t="s">
        <v>629</v>
      </c>
      <c r="C496" s="85" t="s">
        <v>648</v>
      </c>
      <c r="D496" s="85" t="s">
        <v>460</v>
      </c>
      <c r="E496" s="72"/>
      <c r="F496" s="71"/>
    </row>
    <row r="497" spans="1:6" ht="18" customHeight="1" x14ac:dyDescent="0.2">
      <c r="A497" s="2">
        <v>493</v>
      </c>
      <c r="B497" s="85" t="s">
        <v>630</v>
      </c>
      <c r="C497" s="85" t="s">
        <v>648</v>
      </c>
      <c r="D497" s="85" t="s">
        <v>460</v>
      </c>
      <c r="E497" s="72"/>
      <c r="F497" s="71"/>
    </row>
    <row r="498" spans="1:6" ht="18" customHeight="1" x14ac:dyDescent="0.2">
      <c r="A498" s="2">
        <v>494</v>
      </c>
      <c r="B498" s="85" t="s">
        <v>631</v>
      </c>
      <c r="C498" s="85" t="s">
        <v>648</v>
      </c>
      <c r="D498" s="85" t="s">
        <v>460</v>
      </c>
      <c r="E498" s="72"/>
      <c r="F498" s="71"/>
    </row>
    <row r="499" spans="1:6" ht="18" customHeight="1" x14ac:dyDescent="0.2">
      <c r="A499" s="2">
        <v>495</v>
      </c>
      <c r="B499" s="85" t="s">
        <v>632</v>
      </c>
      <c r="C499" s="85" t="s">
        <v>648</v>
      </c>
      <c r="D499" s="85" t="s">
        <v>460</v>
      </c>
      <c r="E499" s="72"/>
      <c r="F499" s="71"/>
    </row>
    <row r="500" spans="1:6" ht="18" customHeight="1" x14ac:dyDescent="0.2">
      <c r="A500" s="2">
        <v>496</v>
      </c>
      <c r="B500" s="85" t="s">
        <v>633</v>
      </c>
      <c r="C500" s="85" t="s">
        <v>648</v>
      </c>
      <c r="D500" s="85" t="s">
        <v>460</v>
      </c>
      <c r="E500" s="72"/>
      <c r="F500" s="71"/>
    </row>
    <row r="501" spans="1:6" ht="18" customHeight="1" x14ac:dyDescent="0.2">
      <c r="A501" s="2">
        <v>497</v>
      </c>
      <c r="B501" s="85" t="s">
        <v>634</v>
      </c>
      <c r="C501" s="85" t="s">
        <v>648</v>
      </c>
      <c r="D501" s="85" t="s">
        <v>460</v>
      </c>
      <c r="E501" s="72"/>
      <c r="F501" s="71"/>
    </row>
    <row r="502" spans="1:6" ht="18" customHeight="1" x14ac:dyDescent="0.2">
      <c r="A502" s="2">
        <v>498</v>
      </c>
      <c r="B502" s="85" t="s">
        <v>635</v>
      </c>
      <c r="C502" s="85" t="s">
        <v>648</v>
      </c>
      <c r="D502" s="85" t="s">
        <v>460</v>
      </c>
      <c r="E502" s="72"/>
      <c r="F502" s="71"/>
    </row>
    <row r="503" spans="1:6" ht="18" customHeight="1" x14ac:dyDescent="0.2">
      <c r="A503" s="2">
        <v>499</v>
      </c>
      <c r="B503" s="85" t="s">
        <v>636</v>
      </c>
      <c r="C503" s="85" t="s">
        <v>648</v>
      </c>
      <c r="D503" s="85" t="s">
        <v>460</v>
      </c>
      <c r="E503" s="72"/>
      <c r="F503" s="71"/>
    </row>
    <row r="504" spans="1:6" ht="18" customHeight="1" x14ac:dyDescent="0.2">
      <c r="A504" s="2">
        <v>500</v>
      </c>
      <c r="B504" s="85" t="s">
        <v>637</v>
      </c>
      <c r="C504" s="85" t="s">
        <v>648</v>
      </c>
      <c r="D504" s="85" t="s">
        <v>460</v>
      </c>
      <c r="E504" s="72"/>
      <c r="F504" s="71"/>
    </row>
    <row r="505" spans="1:6" ht="18" customHeight="1" x14ac:dyDescent="0.2">
      <c r="A505" s="2">
        <v>501</v>
      </c>
      <c r="B505" s="85" t="s">
        <v>638</v>
      </c>
      <c r="C505" s="85" t="s">
        <v>456</v>
      </c>
      <c r="D505" s="85" t="s">
        <v>460</v>
      </c>
      <c r="E505" s="72"/>
      <c r="F505" s="71"/>
    </row>
    <row r="506" spans="1:6" ht="18" customHeight="1" x14ac:dyDescent="0.2">
      <c r="A506" s="2">
        <v>502</v>
      </c>
      <c r="B506" s="85" t="s">
        <v>639</v>
      </c>
      <c r="C506" s="85" t="s">
        <v>456</v>
      </c>
      <c r="D506" s="85" t="s">
        <v>460</v>
      </c>
      <c r="E506" s="72"/>
      <c r="F506" s="71"/>
    </row>
    <row r="507" spans="1:6" ht="18" customHeight="1" x14ac:dyDescent="0.2">
      <c r="A507" s="2">
        <v>503</v>
      </c>
      <c r="B507" s="85" t="s">
        <v>640</v>
      </c>
      <c r="C507" s="85" t="s">
        <v>456</v>
      </c>
      <c r="D507" s="85" t="s">
        <v>460</v>
      </c>
      <c r="E507" s="72"/>
      <c r="F507" s="71"/>
    </row>
    <row r="508" spans="1:6" ht="18" customHeight="1" x14ac:dyDescent="0.2">
      <c r="A508" s="2">
        <v>504</v>
      </c>
      <c r="B508" s="85" t="s">
        <v>641</v>
      </c>
      <c r="C508" s="85" t="s">
        <v>456</v>
      </c>
      <c r="D508" s="85" t="s">
        <v>460</v>
      </c>
      <c r="E508" s="72"/>
      <c r="F508" s="71"/>
    </row>
    <row r="509" spans="1:6" ht="18" customHeight="1" x14ac:dyDescent="0.2">
      <c r="A509" s="2">
        <v>505</v>
      </c>
      <c r="B509" s="85" t="s">
        <v>642</v>
      </c>
      <c r="C509" s="85" t="s">
        <v>448</v>
      </c>
      <c r="D509" s="85" t="s">
        <v>460</v>
      </c>
      <c r="E509" s="72"/>
      <c r="F509" s="71"/>
    </row>
    <row r="510" spans="1:6" ht="18" customHeight="1" x14ac:dyDescent="0.2">
      <c r="A510" s="2">
        <v>506</v>
      </c>
      <c r="B510" s="85" t="s">
        <v>643</v>
      </c>
      <c r="C510" s="85" t="s">
        <v>448</v>
      </c>
      <c r="D510" s="85" t="s">
        <v>460</v>
      </c>
      <c r="E510" s="72"/>
      <c r="F510" s="71"/>
    </row>
    <row r="511" spans="1:6" ht="18" customHeight="1" x14ac:dyDescent="0.2">
      <c r="A511" s="2">
        <v>507</v>
      </c>
      <c r="B511" s="85" t="s">
        <v>644</v>
      </c>
      <c r="C511" s="85" t="s">
        <v>448</v>
      </c>
      <c r="D511" s="85" t="s">
        <v>460</v>
      </c>
      <c r="E511" s="72"/>
      <c r="F511" s="71"/>
    </row>
    <row r="512" spans="1:6" ht="18" customHeight="1" x14ac:dyDescent="0.2">
      <c r="A512" s="2">
        <v>508</v>
      </c>
      <c r="B512" s="85" t="s">
        <v>645</v>
      </c>
      <c r="C512" s="85" t="s">
        <v>448</v>
      </c>
      <c r="D512" s="85" t="s">
        <v>460</v>
      </c>
      <c r="E512" s="72"/>
      <c r="F512" s="71"/>
    </row>
    <row r="513" spans="1:6" ht="18" customHeight="1" x14ac:dyDescent="0.2">
      <c r="A513" s="2">
        <v>509</v>
      </c>
      <c r="B513" s="85" t="s">
        <v>646</v>
      </c>
      <c r="C513" s="85" t="s">
        <v>450</v>
      </c>
      <c r="D513" s="85" t="s">
        <v>460</v>
      </c>
      <c r="E513" s="72"/>
      <c r="F513" s="71"/>
    </row>
    <row r="514" spans="1:6" ht="18" customHeight="1" x14ac:dyDescent="0.2">
      <c r="A514" s="2">
        <v>510</v>
      </c>
      <c r="B514" s="85" t="s">
        <v>647</v>
      </c>
      <c r="C514" s="85" t="s">
        <v>450</v>
      </c>
      <c r="D514" s="85" t="s">
        <v>460</v>
      </c>
      <c r="E514" s="72"/>
      <c r="F514" s="71"/>
    </row>
    <row r="515" spans="1:6" ht="18" customHeight="1" x14ac:dyDescent="0.2">
      <c r="A515" s="2">
        <v>511</v>
      </c>
      <c r="B515" s="73" t="s">
        <v>665</v>
      </c>
      <c r="C515" s="73" t="s">
        <v>455</v>
      </c>
      <c r="D515" s="73" t="s">
        <v>460</v>
      </c>
      <c r="E515" s="72"/>
      <c r="F515" s="71"/>
    </row>
    <row r="516" spans="1:6" ht="18" customHeight="1" x14ac:dyDescent="0.2">
      <c r="A516" s="2">
        <v>512</v>
      </c>
      <c r="B516" s="73" t="s">
        <v>666</v>
      </c>
      <c r="C516" s="73" t="s">
        <v>455</v>
      </c>
      <c r="D516" s="73" t="s">
        <v>460</v>
      </c>
      <c r="E516" s="72"/>
      <c r="F516" s="71"/>
    </row>
    <row r="517" spans="1:6" ht="18" customHeight="1" x14ac:dyDescent="0.2">
      <c r="A517" s="2">
        <v>513</v>
      </c>
      <c r="B517" s="73" t="s">
        <v>667</v>
      </c>
      <c r="C517" s="73" t="s">
        <v>455</v>
      </c>
      <c r="D517" s="73" t="s">
        <v>460</v>
      </c>
      <c r="E517" s="72"/>
      <c r="F517" s="71"/>
    </row>
    <row r="518" spans="1:6" ht="18" customHeight="1" x14ac:dyDescent="0.2">
      <c r="A518" s="2">
        <v>514</v>
      </c>
      <c r="B518" s="73" t="s">
        <v>668</v>
      </c>
      <c r="C518" s="73" t="s">
        <v>455</v>
      </c>
      <c r="D518" s="73" t="s">
        <v>460</v>
      </c>
      <c r="E518" s="72"/>
      <c r="F518" s="71"/>
    </row>
    <row r="519" spans="1:6" ht="18" customHeight="1" x14ac:dyDescent="0.2">
      <c r="A519" s="2">
        <v>515</v>
      </c>
      <c r="B519" s="73" t="s">
        <v>669</v>
      </c>
      <c r="C519" s="73" t="s">
        <v>455</v>
      </c>
      <c r="D519" s="73" t="s">
        <v>460</v>
      </c>
      <c r="E519" s="72"/>
      <c r="F519" s="71"/>
    </row>
    <row r="520" spans="1:6" ht="18" customHeight="1" x14ac:dyDescent="0.2">
      <c r="A520" s="2">
        <v>516</v>
      </c>
      <c r="B520" s="73" t="s">
        <v>670</v>
      </c>
      <c r="C520" s="73" t="s">
        <v>455</v>
      </c>
      <c r="D520" s="73" t="s">
        <v>460</v>
      </c>
      <c r="E520" s="72"/>
      <c r="F520" s="71"/>
    </row>
    <row r="521" spans="1:6" ht="18" customHeight="1" x14ac:dyDescent="0.2">
      <c r="A521" s="2">
        <v>517</v>
      </c>
      <c r="B521" s="73" t="s">
        <v>671</v>
      </c>
      <c r="C521" s="73" t="s">
        <v>455</v>
      </c>
      <c r="D521" s="73" t="s">
        <v>460</v>
      </c>
      <c r="E521" s="72"/>
      <c r="F521" s="71"/>
    </row>
    <row r="522" spans="1:6" ht="18" customHeight="1" x14ac:dyDescent="0.2">
      <c r="A522" s="2">
        <v>518</v>
      </c>
      <c r="B522" s="73" t="s">
        <v>672</v>
      </c>
      <c r="C522" s="73" t="s">
        <v>455</v>
      </c>
      <c r="D522" s="73" t="s">
        <v>460</v>
      </c>
      <c r="E522" s="72"/>
      <c r="F522" s="71"/>
    </row>
    <row r="523" spans="1:6" ht="18" customHeight="1" x14ac:dyDescent="0.2">
      <c r="A523" s="2">
        <v>519</v>
      </c>
      <c r="B523" s="73" t="s">
        <v>673</v>
      </c>
      <c r="C523" s="73" t="s">
        <v>455</v>
      </c>
      <c r="D523" s="73" t="s">
        <v>460</v>
      </c>
      <c r="E523" s="72"/>
      <c r="F523" s="71"/>
    </row>
    <row r="524" spans="1:6" ht="18" customHeight="1" x14ac:dyDescent="0.2">
      <c r="A524" s="2">
        <v>520</v>
      </c>
      <c r="B524" s="73" t="s">
        <v>674</v>
      </c>
      <c r="C524" s="73" t="s">
        <v>455</v>
      </c>
      <c r="D524" s="73" t="s">
        <v>460</v>
      </c>
      <c r="E524" s="72"/>
      <c r="F524" s="71"/>
    </row>
    <row r="525" spans="1:6" ht="18" customHeight="1" x14ac:dyDescent="0.2">
      <c r="A525" s="2">
        <v>521</v>
      </c>
      <c r="B525" s="73" t="s">
        <v>675</v>
      </c>
      <c r="C525" s="73" t="s">
        <v>455</v>
      </c>
      <c r="D525" s="73" t="s">
        <v>460</v>
      </c>
      <c r="E525" s="72"/>
      <c r="F525" s="71"/>
    </row>
    <row r="526" spans="1:6" ht="18" customHeight="1" x14ac:dyDescent="0.2">
      <c r="A526" s="2">
        <v>522</v>
      </c>
      <c r="B526" s="73" t="s">
        <v>676</v>
      </c>
      <c r="C526" s="73" t="s">
        <v>455</v>
      </c>
      <c r="D526" s="73" t="s">
        <v>460</v>
      </c>
      <c r="E526" s="72"/>
      <c r="F526" s="71"/>
    </row>
    <row r="527" spans="1:6" ht="18" customHeight="1" x14ac:dyDescent="0.2">
      <c r="A527" s="2">
        <v>523</v>
      </c>
      <c r="B527" s="73" t="s">
        <v>677</v>
      </c>
      <c r="C527" s="73" t="s">
        <v>455</v>
      </c>
      <c r="D527" s="73" t="s">
        <v>460</v>
      </c>
      <c r="E527" s="72"/>
      <c r="F527" s="71"/>
    </row>
    <row r="528" spans="1:6" ht="18" customHeight="1" x14ac:dyDescent="0.2">
      <c r="A528" s="2">
        <v>524</v>
      </c>
      <c r="B528" s="73" t="s">
        <v>678</v>
      </c>
      <c r="C528" s="73" t="s">
        <v>455</v>
      </c>
      <c r="D528" s="73" t="s">
        <v>460</v>
      </c>
      <c r="E528" s="72"/>
      <c r="F528" s="71"/>
    </row>
    <row r="529" spans="1:6" ht="18" customHeight="1" x14ac:dyDescent="0.2">
      <c r="A529" s="2">
        <v>525</v>
      </c>
      <c r="B529" s="73" t="s">
        <v>679</v>
      </c>
      <c r="C529" s="73" t="s">
        <v>455</v>
      </c>
      <c r="D529" s="73" t="s">
        <v>460</v>
      </c>
      <c r="E529" s="72"/>
      <c r="F529" s="71"/>
    </row>
    <row r="530" spans="1:6" ht="18" customHeight="1" x14ac:dyDescent="0.2">
      <c r="A530" s="2">
        <v>526</v>
      </c>
      <c r="B530" s="73" t="s">
        <v>680</v>
      </c>
      <c r="C530" s="73" t="s">
        <v>455</v>
      </c>
      <c r="D530" s="73" t="s">
        <v>460</v>
      </c>
      <c r="E530" s="72"/>
      <c r="F530" s="71"/>
    </row>
    <row r="531" spans="1:6" ht="18" customHeight="1" x14ac:dyDescent="0.2">
      <c r="A531" s="2">
        <v>527</v>
      </c>
      <c r="B531" s="73" t="s">
        <v>681</v>
      </c>
      <c r="C531" s="73" t="s">
        <v>455</v>
      </c>
      <c r="D531" s="73" t="s">
        <v>460</v>
      </c>
      <c r="E531" s="72"/>
      <c r="F531" s="71"/>
    </row>
    <row r="532" spans="1:6" ht="18" customHeight="1" x14ac:dyDescent="0.2">
      <c r="A532" s="2">
        <v>528</v>
      </c>
      <c r="B532" s="73" t="s">
        <v>682</v>
      </c>
      <c r="C532" s="73" t="s">
        <v>455</v>
      </c>
      <c r="D532" s="73" t="s">
        <v>460</v>
      </c>
      <c r="E532" s="72"/>
      <c r="F532" s="71"/>
    </row>
    <row r="533" spans="1:6" ht="18" customHeight="1" x14ac:dyDescent="0.2">
      <c r="A533" s="2">
        <v>529</v>
      </c>
      <c r="B533" s="73" t="s">
        <v>683</v>
      </c>
      <c r="C533" s="73" t="s">
        <v>455</v>
      </c>
      <c r="D533" s="73" t="s">
        <v>460</v>
      </c>
      <c r="E533" s="72"/>
      <c r="F533" s="71"/>
    </row>
    <row r="534" spans="1:6" ht="18" customHeight="1" x14ac:dyDescent="0.2">
      <c r="A534" s="2">
        <v>530</v>
      </c>
      <c r="B534" s="73" t="s">
        <v>684</v>
      </c>
      <c r="C534" s="73" t="s">
        <v>455</v>
      </c>
      <c r="D534" s="73" t="s">
        <v>460</v>
      </c>
      <c r="E534" s="72"/>
      <c r="F534" s="71"/>
    </row>
    <row r="535" spans="1:6" ht="18" customHeight="1" x14ac:dyDescent="0.2">
      <c r="A535" s="2">
        <v>531</v>
      </c>
      <c r="B535" s="73" t="s">
        <v>685</v>
      </c>
      <c r="C535" s="73" t="s">
        <v>455</v>
      </c>
      <c r="D535" s="73" t="s">
        <v>460</v>
      </c>
      <c r="E535" s="72"/>
      <c r="F535" s="71"/>
    </row>
    <row r="536" spans="1:6" ht="18" customHeight="1" x14ac:dyDescent="0.2">
      <c r="A536" s="2">
        <v>532</v>
      </c>
      <c r="B536" s="73" t="s">
        <v>686</v>
      </c>
      <c r="C536" s="73" t="s">
        <v>455</v>
      </c>
      <c r="D536" s="73" t="s">
        <v>460</v>
      </c>
      <c r="E536" s="72"/>
      <c r="F536" s="71"/>
    </row>
    <row r="537" spans="1:6" ht="18" customHeight="1" x14ac:dyDescent="0.2">
      <c r="A537" s="2">
        <v>533</v>
      </c>
      <c r="B537" s="73" t="s">
        <v>687</v>
      </c>
      <c r="C537" s="73" t="s">
        <v>455</v>
      </c>
      <c r="D537" s="73" t="s">
        <v>460</v>
      </c>
      <c r="E537" s="72"/>
      <c r="F537" s="71"/>
    </row>
    <row r="538" spans="1:6" ht="18" customHeight="1" x14ac:dyDescent="0.2">
      <c r="A538" s="2">
        <v>534</v>
      </c>
      <c r="B538" s="73" t="s">
        <v>688</v>
      </c>
      <c r="C538" s="73" t="s">
        <v>455</v>
      </c>
      <c r="D538" s="73" t="s">
        <v>460</v>
      </c>
      <c r="E538" s="72"/>
      <c r="F538" s="71"/>
    </row>
    <row r="539" spans="1:6" ht="18" customHeight="1" x14ac:dyDescent="0.2">
      <c r="A539" s="2">
        <v>535</v>
      </c>
      <c r="B539" s="73" t="s">
        <v>689</v>
      </c>
      <c r="C539" s="73" t="s">
        <v>455</v>
      </c>
      <c r="D539" s="73" t="s">
        <v>460</v>
      </c>
      <c r="E539" s="72"/>
      <c r="F539" s="71"/>
    </row>
    <row r="540" spans="1:6" ht="18" customHeight="1" x14ac:dyDescent="0.2">
      <c r="A540" s="2">
        <v>536</v>
      </c>
      <c r="B540" s="73" t="s">
        <v>690</v>
      </c>
      <c r="C540" s="73" t="s">
        <v>455</v>
      </c>
      <c r="D540" s="73" t="s">
        <v>460</v>
      </c>
      <c r="E540" s="72"/>
      <c r="F540" s="71"/>
    </row>
    <row r="541" spans="1:6" ht="18" customHeight="1" x14ac:dyDescent="0.2">
      <c r="A541" s="2">
        <v>537</v>
      </c>
      <c r="B541" s="73" t="s">
        <v>691</v>
      </c>
      <c r="C541" s="73" t="s">
        <v>455</v>
      </c>
      <c r="D541" s="73" t="s">
        <v>460</v>
      </c>
      <c r="E541" s="72"/>
      <c r="F541" s="71"/>
    </row>
    <row r="542" spans="1:6" ht="18" customHeight="1" x14ac:dyDescent="0.2">
      <c r="A542" s="2">
        <v>538</v>
      </c>
      <c r="B542" s="73" t="s">
        <v>692</v>
      </c>
      <c r="C542" s="73" t="s">
        <v>455</v>
      </c>
      <c r="D542" s="73" t="s">
        <v>460</v>
      </c>
      <c r="E542" s="72"/>
      <c r="F542" s="71"/>
    </row>
    <row r="543" spans="1:6" ht="18" customHeight="1" x14ac:dyDescent="0.2">
      <c r="A543" s="2">
        <v>539</v>
      </c>
      <c r="B543" s="73" t="s">
        <v>693</v>
      </c>
      <c r="C543" s="73" t="s">
        <v>455</v>
      </c>
      <c r="D543" s="73" t="s">
        <v>460</v>
      </c>
      <c r="E543" s="72"/>
      <c r="F543" s="71"/>
    </row>
    <row r="544" spans="1:6" ht="18" customHeight="1" x14ac:dyDescent="0.2">
      <c r="A544" s="2">
        <v>540</v>
      </c>
      <c r="B544" s="73" t="s">
        <v>694</v>
      </c>
      <c r="C544" s="73" t="s">
        <v>455</v>
      </c>
      <c r="D544" s="73" t="s">
        <v>460</v>
      </c>
      <c r="E544" s="72"/>
      <c r="F544" s="71"/>
    </row>
    <row r="545" spans="1:6" ht="18" customHeight="1" x14ac:dyDescent="0.2">
      <c r="A545" s="2">
        <v>541</v>
      </c>
      <c r="B545" s="73" t="s">
        <v>695</v>
      </c>
      <c r="C545" s="73" t="s">
        <v>455</v>
      </c>
      <c r="D545" s="73" t="s">
        <v>460</v>
      </c>
      <c r="E545" s="72"/>
      <c r="F545" s="71"/>
    </row>
    <row r="546" spans="1:6" ht="18" customHeight="1" x14ac:dyDescent="0.2">
      <c r="A546" s="2">
        <v>542</v>
      </c>
      <c r="B546" s="73" t="s">
        <v>696</v>
      </c>
      <c r="C546" s="73" t="s">
        <v>455</v>
      </c>
      <c r="D546" s="73" t="s">
        <v>460</v>
      </c>
      <c r="E546" s="72"/>
      <c r="F546" s="71"/>
    </row>
    <row r="547" spans="1:6" ht="18" customHeight="1" x14ac:dyDescent="0.2">
      <c r="A547" s="2">
        <v>543</v>
      </c>
      <c r="B547" s="73" t="s">
        <v>697</v>
      </c>
      <c r="C547" s="73" t="s">
        <v>455</v>
      </c>
      <c r="D547" s="73" t="s">
        <v>460</v>
      </c>
      <c r="E547" s="72"/>
      <c r="F547" s="71"/>
    </row>
    <row r="548" spans="1:6" ht="18" customHeight="1" x14ac:dyDescent="0.2">
      <c r="A548" s="2">
        <v>544</v>
      </c>
      <c r="B548" s="73" t="s">
        <v>3905</v>
      </c>
      <c r="C548" s="73" t="s">
        <v>457</v>
      </c>
      <c r="D548" s="73" t="s">
        <v>460</v>
      </c>
      <c r="E548" s="72"/>
      <c r="F548" s="71"/>
    </row>
    <row r="549" spans="1:6" ht="18" customHeight="1" x14ac:dyDescent="0.2">
      <c r="A549" s="2">
        <v>545</v>
      </c>
      <c r="B549" s="73" t="s">
        <v>698</v>
      </c>
      <c r="C549" s="73" t="s">
        <v>457</v>
      </c>
      <c r="D549" s="73" t="s">
        <v>460</v>
      </c>
      <c r="E549" s="72"/>
      <c r="F549" s="71"/>
    </row>
    <row r="550" spans="1:6" ht="18" customHeight="1" x14ac:dyDescent="0.2">
      <c r="A550" s="2">
        <v>546</v>
      </c>
      <c r="B550" s="73" t="s">
        <v>699</v>
      </c>
      <c r="C550" s="73" t="s">
        <v>450</v>
      </c>
      <c r="D550" s="73" t="s">
        <v>460</v>
      </c>
      <c r="E550" s="72"/>
      <c r="F550" s="71"/>
    </row>
    <row r="551" spans="1:6" ht="18" customHeight="1" x14ac:dyDescent="0.2">
      <c r="A551" s="2">
        <v>547</v>
      </c>
      <c r="B551" s="73" t="s">
        <v>700</v>
      </c>
      <c r="C551" s="73" t="s">
        <v>450</v>
      </c>
      <c r="D551" s="73" t="s">
        <v>460</v>
      </c>
      <c r="E551" s="72"/>
      <c r="F551" s="71"/>
    </row>
    <row r="552" spans="1:6" ht="18" customHeight="1" x14ac:dyDescent="0.2">
      <c r="A552" s="2">
        <v>548</v>
      </c>
      <c r="B552" s="73" t="s">
        <v>701</v>
      </c>
      <c r="C552" s="73" t="s">
        <v>450</v>
      </c>
      <c r="D552" s="73" t="s">
        <v>460</v>
      </c>
      <c r="E552" s="72"/>
      <c r="F552" s="71"/>
    </row>
    <row r="553" spans="1:6" ht="18" customHeight="1" x14ac:dyDescent="0.2">
      <c r="A553" s="2">
        <v>549</v>
      </c>
      <c r="B553" s="73" t="s">
        <v>702</v>
      </c>
      <c r="C553" s="73" t="s">
        <v>450</v>
      </c>
      <c r="D553" s="73" t="s">
        <v>460</v>
      </c>
      <c r="E553" s="72"/>
      <c r="F553" s="71"/>
    </row>
    <row r="554" spans="1:6" ht="18" customHeight="1" x14ac:dyDescent="0.2">
      <c r="A554" s="2">
        <v>550</v>
      </c>
      <c r="B554" s="73" t="s">
        <v>703</v>
      </c>
      <c r="C554" s="73" t="s">
        <v>450</v>
      </c>
      <c r="D554" s="73" t="s">
        <v>460</v>
      </c>
      <c r="E554" s="72"/>
      <c r="F554" s="71"/>
    </row>
    <row r="555" spans="1:6" ht="18" customHeight="1" x14ac:dyDescent="0.2">
      <c r="A555" s="2">
        <v>551</v>
      </c>
      <c r="B555" s="73" t="s">
        <v>704</v>
      </c>
      <c r="C555" s="73" t="s">
        <v>450</v>
      </c>
      <c r="D555" s="73" t="s">
        <v>460</v>
      </c>
      <c r="E555" s="72"/>
      <c r="F555" s="71"/>
    </row>
    <row r="556" spans="1:6" ht="18" customHeight="1" x14ac:dyDescent="0.2">
      <c r="A556" s="2">
        <v>552</v>
      </c>
      <c r="B556" s="73" t="s">
        <v>705</v>
      </c>
      <c r="C556" s="73" t="s">
        <v>450</v>
      </c>
      <c r="D556" s="73" t="s">
        <v>460</v>
      </c>
      <c r="E556" s="72"/>
      <c r="F556" s="71"/>
    </row>
    <row r="557" spans="1:6" ht="18" customHeight="1" x14ac:dyDescent="0.2">
      <c r="A557" s="2">
        <v>553</v>
      </c>
      <c r="B557" s="73" t="s">
        <v>706</v>
      </c>
      <c r="C557" s="73" t="s">
        <v>450</v>
      </c>
      <c r="D557" s="73" t="s">
        <v>460</v>
      </c>
      <c r="E557" s="72"/>
      <c r="F557" s="71"/>
    </row>
    <row r="558" spans="1:6" ht="18" customHeight="1" x14ac:dyDescent="0.2">
      <c r="A558" s="2">
        <v>554</v>
      </c>
      <c r="B558" s="73" t="s">
        <v>707</v>
      </c>
      <c r="C558" s="73" t="s">
        <v>450</v>
      </c>
      <c r="D558" s="73" t="s">
        <v>460</v>
      </c>
      <c r="E558" s="72"/>
      <c r="F558" s="71"/>
    </row>
    <row r="559" spans="1:6" ht="18" customHeight="1" x14ac:dyDescent="0.2">
      <c r="A559" s="2">
        <v>555</v>
      </c>
      <c r="B559" s="73" t="s">
        <v>708</v>
      </c>
      <c r="C559" s="73" t="s">
        <v>450</v>
      </c>
      <c r="D559" s="73" t="s">
        <v>460</v>
      </c>
      <c r="E559" s="72"/>
      <c r="F559" s="71"/>
    </row>
    <row r="560" spans="1:6" ht="18" customHeight="1" x14ac:dyDescent="0.2">
      <c r="A560" s="2">
        <v>556</v>
      </c>
      <c r="B560" s="73" t="s">
        <v>709</v>
      </c>
      <c r="C560" s="73" t="s">
        <v>450</v>
      </c>
      <c r="D560" s="73" t="s">
        <v>460</v>
      </c>
      <c r="E560" s="72"/>
      <c r="F560" s="71"/>
    </row>
    <row r="561" spans="1:6" ht="18" customHeight="1" x14ac:dyDescent="0.2">
      <c r="A561" s="2">
        <v>557</v>
      </c>
      <c r="B561" s="73" t="s">
        <v>710</v>
      </c>
      <c r="C561" s="73" t="s">
        <v>450</v>
      </c>
      <c r="D561" s="73" t="s">
        <v>460</v>
      </c>
      <c r="E561" s="72"/>
      <c r="F561" s="71"/>
    </row>
    <row r="562" spans="1:6" ht="18" customHeight="1" x14ac:dyDescent="0.2">
      <c r="A562" s="2">
        <v>558</v>
      </c>
      <c r="B562" s="73" t="s">
        <v>711</v>
      </c>
      <c r="C562" s="73" t="s">
        <v>450</v>
      </c>
      <c r="D562" s="73" t="s">
        <v>460</v>
      </c>
      <c r="E562" s="72"/>
      <c r="F562" s="71"/>
    </row>
    <row r="563" spans="1:6" ht="18" customHeight="1" x14ac:dyDescent="0.2">
      <c r="A563" s="2">
        <v>559</v>
      </c>
      <c r="B563" s="73" t="s">
        <v>712</v>
      </c>
      <c r="C563" s="73" t="s">
        <v>450</v>
      </c>
      <c r="D563" s="73" t="s">
        <v>460</v>
      </c>
      <c r="E563" s="72"/>
      <c r="F563" s="71"/>
    </row>
    <row r="564" spans="1:6" ht="18" customHeight="1" x14ac:dyDescent="0.2">
      <c r="A564" s="2">
        <v>560</v>
      </c>
      <c r="B564" s="73" t="s">
        <v>713</v>
      </c>
      <c r="C564" s="73" t="s">
        <v>450</v>
      </c>
      <c r="D564" s="73" t="s">
        <v>460</v>
      </c>
      <c r="E564" s="72"/>
      <c r="F564" s="71"/>
    </row>
    <row r="565" spans="1:6" ht="18" customHeight="1" x14ac:dyDescent="0.2">
      <c r="A565" s="2">
        <v>561</v>
      </c>
      <c r="B565" s="73" t="s">
        <v>714</v>
      </c>
      <c r="C565" s="73" t="s">
        <v>450</v>
      </c>
      <c r="D565" s="73" t="s">
        <v>460</v>
      </c>
      <c r="E565" s="72"/>
      <c r="F565" s="71"/>
    </row>
    <row r="566" spans="1:6" ht="18" customHeight="1" x14ac:dyDescent="0.2">
      <c r="A566" s="2">
        <v>562</v>
      </c>
      <c r="B566" s="73" t="s">
        <v>715</v>
      </c>
      <c r="C566" s="73" t="s">
        <v>450</v>
      </c>
      <c r="D566" s="73" t="s">
        <v>460</v>
      </c>
      <c r="E566" s="72"/>
      <c r="F566" s="71"/>
    </row>
    <row r="567" spans="1:6" ht="18" customHeight="1" x14ac:dyDescent="0.2">
      <c r="A567" s="2">
        <v>563</v>
      </c>
      <c r="B567" s="73" t="s">
        <v>716</v>
      </c>
      <c r="C567" s="73" t="s">
        <v>450</v>
      </c>
      <c r="D567" s="73" t="s">
        <v>460</v>
      </c>
      <c r="E567" s="72"/>
      <c r="F567" s="71"/>
    </row>
    <row r="568" spans="1:6" ht="18" customHeight="1" x14ac:dyDescent="0.2">
      <c r="A568" s="2">
        <v>564</v>
      </c>
      <c r="B568" s="73" t="s">
        <v>717</v>
      </c>
      <c r="C568" s="73" t="s">
        <v>450</v>
      </c>
      <c r="D568" s="73" t="s">
        <v>460</v>
      </c>
      <c r="E568" s="72"/>
      <c r="F568" s="71"/>
    </row>
    <row r="569" spans="1:6" ht="18" customHeight="1" x14ac:dyDescent="0.2">
      <c r="A569" s="2">
        <v>565</v>
      </c>
      <c r="B569" s="73" t="s">
        <v>718</v>
      </c>
      <c r="C569" s="73" t="s">
        <v>450</v>
      </c>
      <c r="D569" s="73" t="s">
        <v>460</v>
      </c>
      <c r="E569" s="72"/>
      <c r="F569" s="71"/>
    </row>
    <row r="570" spans="1:6" ht="18" customHeight="1" x14ac:dyDescent="0.2">
      <c r="A570" s="2">
        <v>566</v>
      </c>
      <c r="B570" s="73" t="s">
        <v>719</v>
      </c>
      <c r="C570" s="73" t="s">
        <v>450</v>
      </c>
      <c r="D570" s="73" t="s">
        <v>460</v>
      </c>
      <c r="E570" s="72"/>
      <c r="F570" s="71"/>
    </row>
    <row r="571" spans="1:6" ht="18" customHeight="1" x14ac:dyDescent="0.2">
      <c r="A571" s="2">
        <v>567</v>
      </c>
      <c r="B571" s="73" t="s">
        <v>720</v>
      </c>
      <c r="C571" s="73" t="s">
        <v>450</v>
      </c>
      <c r="D571" s="73" t="s">
        <v>460</v>
      </c>
      <c r="E571" s="72"/>
      <c r="F571" s="71"/>
    </row>
    <row r="572" spans="1:6" ht="18" customHeight="1" x14ac:dyDescent="0.2">
      <c r="A572" s="2">
        <v>568</v>
      </c>
      <c r="B572" s="73" t="s">
        <v>721</v>
      </c>
      <c r="C572" s="73" t="s">
        <v>450</v>
      </c>
      <c r="D572" s="73" t="s">
        <v>460</v>
      </c>
      <c r="E572" s="72"/>
      <c r="F572" s="71"/>
    </row>
    <row r="573" spans="1:6" ht="18" customHeight="1" x14ac:dyDescent="0.2">
      <c r="A573" s="2">
        <v>569</v>
      </c>
      <c r="B573" s="73" t="s">
        <v>722</v>
      </c>
      <c r="C573" s="73" t="s">
        <v>450</v>
      </c>
      <c r="D573" s="73" t="s">
        <v>460</v>
      </c>
      <c r="E573" s="72"/>
      <c r="F573" s="71"/>
    </row>
    <row r="574" spans="1:6" ht="18" customHeight="1" x14ac:dyDescent="0.2">
      <c r="A574" s="2">
        <v>570</v>
      </c>
      <c r="B574" s="73" t="s">
        <v>723</v>
      </c>
      <c r="C574" s="73" t="s">
        <v>450</v>
      </c>
      <c r="D574" s="73" t="s">
        <v>460</v>
      </c>
      <c r="E574" s="72"/>
      <c r="F574" s="71"/>
    </row>
    <row r="575" spans="1:6" ht="18" customHeight="1" x14ac:dyDescent="0.2">
      <c r="A575" s="2">
        <v>571</v>
      </c>
      <c r="B575" s="73" t="s">
        <v>724</v>
      </c>
      <c r="C575" s="73" t="s">
        <v>450</v>
      </c>
      <c r="D575" s="73" t="s">
        <v>460</v>
      </c>
      <c r="E575" s="72"/>
      <c r="F575" s="71"/>
    </row>
    <row r="576" spans="1:6" ht="18" customHeight="1" x14ac:dyDescent="0.2">
      <c r="A576" s="2">
        <v>572</v>
      </c>
      <c r="B576" s="73" t="s">
        <v>725</v>
      </c>
      <c r="C576" s="73" t="s">
        <v>450</v>
      </c>
      <c r="D576" s="73" t="s">
        <v>460</v>
      </c>
      <c r="E576" s="72"/>
      <c r="F576" s="71"/>
    </row>
    <row r="577" spans="1:6" ht="18" customHeight="1" x14ac:dyDescent="0.2">
      <c r="A577" s="2">
        <v>573</v>
      </c>
      <c r="B577" s="73" t="s">
        <v>726</v>
      </c>
      <c r="C577" s="73" t="s">
        <v>450</v>
      </c>
      <c r="D577" s="73" t="s">
        <v>460</v>
      </c>
      <c r="E577" s="72"/>
      <c r="F577" s="71"/>
    </row>
    <row r="578" spans="1:6" ht="18" customHeight="1" x14ac:dyDescent="0.2">
      <c r="A578" s="2">
        <v>574</v>
      </c>
      <c r="B578" s="73" t="s">
        <v>727</v>
      </c>
      <c r="C578" s="73" t="s">
        <v>450</v>
      </c>
      <c r="D578" s="73" t="s">
        <v>460</v>
      </c>
      <c r="E578" s="72"/>
      <c r="F578" s="71"/>
    </row>
    <row r="579" spans="1:6" ht="18" customHeight="1" x14ac:dyDescent="0.2">
      <c r="A579" s="2">
        <v>575</v>
      </c>
      <c r="B579" s="73" t="s">
        <v>728</v>
      </c>
      <c r="C579" s="73" t="s">
        <v>450</v>
      </c>
      <c r="D579" s="73" t="s">
        <v>460</v>
      </c>
      <c r="E579" s="72"/>
      <c r="F579" s="71"/>
    </row>
    <row r="580" spans="1:6" ht="18" customHeight="1" x14ac:dyDescent="0.2">
      <c r="A580" s="2">
        <v>576</v>
      </c>
      <c r="B580" s="73" t="s">
        <v>729</v>
      </c>
      <c r="C580" s="73" t="s">
        <v>450</v>
      </c>
      <c r="D580" s="73" t="s">
        <v>460</v>
      </c>
      <c r="E580" s="72"/>
      <c r="F580" s="71"/>
    </row>
    <row r="581" spans="1:6" ht="18" customHeight="1" x14ac:dyDescent="0.2">
      <c r="A581" s="2">
        <v>577</v>
      </c>
      <c r="B581" s="73" t="s">
        <v>730</v>
      </c>
      <c r="C581" s="73" t="s">
        <v>450</v>
      </c>
      <c r="D581" s="73" t="s">
        <v>460</v>
      </c>
      <c r="E581" s="72"/>
      <c r="F581" s="71"/>
    </row>
    <row r="582" spans="1:6" ht="18" customHeight="1" x14ac:dyDescent="0.2">
      <c r="A582" s="2">
        <v>578</v>
      </c>
      <c r="B582" s="73" t="s">
        <v>731</v>
      </c>
      <c r="C582" s="73" t="s">
        <v>450</v>
      </c>
      <c r="D582" s="73" t="s">
        <v>460</v>
      </c>
      <c r="E582" s="72"/>
      <c r="F582" s="71"/>
    </row>
    <row r="583" spans="1:6" ht="18" customHeight="1" x14ac:dyDescent="0.2">
      <c r="A583" s="2">
        <v>579</v>
      </c>
      <c r="B583" s="73" t="s">
        <v>732</v>
      </c>
      <c r="C583" s="73" t="s">
        <v>450</v>
      </c>
      <c r="D583" s="73" t="s">
        <v>460</v>
      </c>
      <c r="E583" s="72"/>
      <c r="F583" s="71"/>
    </row>
    <row r="584" spans="1:6" ht="18" customHeight="1" x14ac:dyDescent="0.2">
      <c r="A584" s="2">
        <v>580</v>
      </c>
      <c r="B584" s="73" t="s">
        <v>733</v>
      </c>
      <c r="C584" s="73" t="s">
        <v>450</v>
      </c>
      <c r="D584" s="73" t="s">
        <v>460</v>
      </c>
      <c r="E584" s="72"/>
      <c r="F584" s="71"/>
    </row>
    <row r="585" spans="1:6" ht="18" customHeight="1" x14ac:dyDescent="0.2">
      <c r="A585" s="2">
        <v>581</v>
      </c>
      <c r="B585" s="73" t="s">
        <v>764</v>
      </c>
      <c r="C585" s="73" t="s">
        <v>450</v>
      </c>
      <c r="D585" s="73" t="s">
        <v>460</v>
      </c>
      <c r="E585" s="72"/>
      <c r="F585" s="71"/>
    </row>
    <row r="586" spans="1:6" ht="18" customHeight="1" x14ac:dyDescent="0.2">
      <c r="A586" s="2">
        <v>582</v>
      </c>
      <c r="B586" s="73" t="s">
        <v>734</v>
      </c>
      <c r="C586" s="73" t="s">
        <v>450</v>
      </c>
      <c r="D586" s="73" t="s">
        <v>460</v>
      </c>
      <c r="E586" s="72"/>
      <c r="F586" s="71"/>
    </row>
    <row r="587" spans="1:6" ht="18" customHeight="1" x14ac:dyDescent="0.2">
      <c r="A587" s="2">
        <v>583</v>
      </c>
      <c r="B587" s="73" t="s">
        <v>735</v>
      </c>
      <c r="C587" s="73" t="s">
        <v>450</v>
      </c>
      <c r="D587" s="73" t="s">
        <v>460</v>
      </c>
      <c r="E587" s="72"/>
      <c r="F587" s="71"/>
    </row>
    <row r="588" spans="1:6" ht="18" customHeight="1" x14ac:dyDescent="0.2">
      <c r="A588" s="2">
        <v>584</v>
      </c>
      <c r="B588" s="73" t="s">
        <v>736</v>
      </c>
      <c r="C588" s="73" t="s">
        <v>450</v>
      </c>
      <c r="D588" s="73" t="s">
        <v>460</v>
      </c>
      <c r="E588" s="72"/>
      <c r="F588" s="71"/>
    </row>
    <row r="589" spans="1:6" ht="18" customHeight="1" x14ac:dyDescent="0.2">
      <c r="A589" s="2">
        <v>585</v>
      </c>
      <c r="B589" s="73" t="s">
        <v>737</v>
      </c>
      <c r="C589" s="73" t="s">
        <v>450</v>
      </c>
      <c r="D589" s="73" t="s">
        <v>460</v>
      </c>
      <c r="E589" s="72"/>
      <c r="F589" s="71"/>
    </row>
    <row r="590" spans="1:6" ht="18" customHeight="1" x14ac:dyDescent="0.2">
      <c r="A590" s="2">
        <v>586</v>
      </c>
      <c r="B590" s="73" t="s">
        <v>738</v>
      </c>
      <c r="C590" s="73" t="s">
        <v>450</v>
      </c>
      <c r="D590" s="73" t="s">
        <v>460</v>
      </c>
      <c r="E590" s="72"/>
      <c r="F590" s="71"/>
    </row>
    <row r="591" spans="1:6" ht="18" customHeight="1" x14ac:dyDescent="0.2">
      <c r="A591" s="2">
        <v>587</v>
      </c>
      <c r="B591" s="73" t="s">
        <v>739</v>
      </c>
      <c r="C591" s="73" t="s">
        <v>450</v>
      </c>
      <c r="D591" s="73" t="s">
        <v>460</v>
      </c>
      <c r="E591" s="72"/>
      <c r="F591" s="71"/>
    </row>
    <row r="592" spans="1:6" ht="18" customHeight="1" x14ac:dyDescent="0.2">
      <c r="A592" s="2">
        <v>588</v>
      </c>
      <c r="B592" s="73" t="s">
        <v>740</v>
      </c>
      <c r="C592" s="73" t="s">
        <v>450</v>
      </c>
      <c r="D592" s="73" t="s">
        <v>460</v>
      </c>
      <c r="E592" s="72"/>
      <c r="F592" s="71"/>
    </row>
    <row r="593" spans="1:6" ht="18" customHeight="1" x14ac:dyDescent="0.2">
      <c r="A593" s="2">
        <v>589</v>
      </c>
      <c r="B593" s="73" t="s">
        <v>741</v>
      </c>
      <c r="C593" s="73" t="s">
        <v>450</v>
      </c>
      <c r="D593" s="73" t="s">
        <v>460</v>
      </c>
      <c r="E593" s="72"/>
      <c r="F593" s="71"/>
    </row>
    <row r="594" spans="1:6" ht="18" customHeight="1" x14ac:dyDescent="0.2">
      <c r="A594" s="2">
        <v>590</v>
      </c>
      <c r="B594" s="73" t="s">
        <v>742</v>
      </c>
      <c r="C594" s="73" t="s">
        <v>450</v>
      </c>
      <c r="D594" s="73" t="s">
        <v>460</v>
      </c>
      <c r="E594" s="72"/>
      <c r="F594" s="71"/>
    </row>
    <row r="595" spans="1:6" ht="18" customHeight="1" x14ac:dyDescent="0.2">
      <c r="A595" s="2">
        <v>591</v>
      </c>
      <c r="B595" s="73" t="s">
        <v>743</v>
      </c>
      <c r="C595" s="73" t="s">
        <v>450</v>
      </c>
      <c r="D595" s="73" t="s">
        <v>460</v>
      </c>
      <c r="E595" s="72"/>
      <c r="F595" s="71"/>
    </row>
    <row r="596" spans="1:6" ht="18" customHeight="1" x14ac:dyDescent="0.2">
      <c r="A596" s="2">
        <v>592</v>
      </c>
      <c r="B596" s="73" t="s">
        <v>744</v>
      </c>
      <c r="C596" s="73" t="s">
        <v>450</v>
      </c>
      <c r="D596" s="73" t="s">
        <v>460</v>
      </c>
      <c r="E596" s="72"/>
      <c r="F596" s="71"/>
    </row>
    <row r="597" spans="1:6" ht="18" customHeight="1" x14ac:dyDescent="0.2">
      <c r="A597" s="2">
        <v>593</v>
      </c>
      <c r="B597" s="73" t="s">
        <v>745</v>
      </c>
      <c r="C597" s="73" t="s">
        <v>450</v>
      </c>
      <c r="D597" s="73" t="s">
        <v>460</v>
      </c>
      <c r="E597" s="72"/>
      <c r="F597" s="71"/>
    </row>
    <row r="598" spans="1:6" ht="18" customHeight="1" x14ac:dyDescent="0.2">
      <c r="A598" s="2">
        <v>594</v>
      </c>
      <c r="B598" s="73" t="s">
        <v>746</v>
      </c>
      <c r="C598" s="73" t="s">
        <v>450</v>
      </c>
      <c r="D598" s="73" t="s">
        <v>460</v>
      </c>
      <c r="E598" s="72"/>
      <c r="F598" s="71"/>
    </row>
    <row r="599" spans="1:6" ht="18" customHeight="1" x14ac:dyDescent="0.2">
      <c r="A599" s="2">
        <v>595</v>
      </c>
      <c r="B599" s="73" t="s">
        <v>747</v>
      </c>
      <c r="C599" s="73" t="s">
        <v>450</v>
      </c>
      <c r="D599" s="73" t="s">
        <v>460</v>
      </c>
      <c r="E599" s="72"/>
      <c r="F599" s="71"/>
    </row>
    <row r="600" spans="1:6" ht="18" customHeight="1" x14ac:dyDescent="0.2">
      <c r="A600" s="2">
        <v>596</v>
      </c>
      <c r="B600" s="73" t="s">
        <v>748</v>
      </c>
      <c r="C600" s="73" t="s">
        <v>450</v>
      </c>
      <c r="D600" s="73" t="s">
        <v>460</v>
      </c>
      <c r="E600" s="72"/>
      <c r="F600" s="71"/>
    </row>
    <row r="601" spans="1:6" ht="18" customHeight="1" x14ac:dyDescent="0.2">
      <c r="A601" s="2">
        <v>597</v>
      </c>
      <c r="B601" s="73" t="s">
        <v>749</v>
      </c>
      <c r="C601" s="73" t="s">
        <v>450</v>
      </c>
      <c r="D601" s="73" t="s">
        <v>460</v>
      </c>
      <c r="E601" s="72"/>
      <c r="F601" s="71"/>
    </row>
    <row r="602" spans="1:6" ht="18" customHeight="1" x14ac:dyDescent="0.2">
      <c r="A602" s="2">
        <v>598</v>
      </c>
      <c r="B602" s="73" t="s">
        <v>750</v>
      </c>
      <c r="C602" s="73" t="s">
        <v>450</v>
      </c>
      <c r="D602" s="73" t="s">
        <v>460</v>
      </c>
      <c r="E602" s="72"/>
      <c r="F602" s="71"/>
    </row>
    <row r="603" spans="1:6" ht="18" customHeight="1" x14ac:dyDescent="0.2">
      <c r="A603" s="2">
        <v>599</v>
      </c>
      <c r="B603" s="73" t="s">
        <v>751</v>
      </c>
      <c r="C603" s="73" t="s">
        <v>450</v>
      </c>
      <c r="D603" s="73" t="s">
        <v>460</v>
      </c>
      <c r="E603" s="72"/>
      <c r="F603" s="71"/>
    </row>
    <row r="604" spans="1:6" ht="18" customHeight="1" x14ac:dyDescent="0.2">
      <c r="A604" s="2">
        <v>600</v>
      </c>
      <c r="B604" s="73" t="s">
        <v>752</v>
      </c>
      <c r="C604" s="73" t="s">
        <v>450</v>
      </c>
      <c r="D604" s="73" t="s">
        <v>460</v>
      </c>
      <c r="E604" s="72"/>
      <c r="F604" s="71"/>
    </row>
    <row r="605" spans="1:6" ht="18" customHeight="1" x14ac:dyDescent="0.2">
      <c r="A605" s="2">
        <v>601</v>
      </c>
      <c r="B605" s="73" t="s">
        <v>664</v>
      </c>
      <c r="C605" s="73" t="s">
        <v>450</v>
      </c>
      <c r="D605" s="73" t="s">
        <v>460</v>
      </c>
      <c r="E605" s="72"/>
      <c r="F605" s="71"/>
    </row>
    <row r="606" spans="1:6" ht="18" customHeight="1" x14ac:dyDescent="0.2">
      <c r="A606" s="2">
        <v>602</v>
      </c>
      <c r="B606" s="73" t="s">
        <v>754</v>
      </c>
      <c r="C606" s="73" t="s">
        <v>456</v>
      </c>
      <c r="D606" s="73" t="s">
        <v>460</v>
      </c>
      <c r="E606" s="72"/>
      <c r="F606" s="71"/>
    </row>
    <row r="607" spans="1:6" ht="18" customHeight="1" x14ac:dyDescent="0.2">
      <c r="A607" s="2">
        <v>603</v>
      </c>
      <c r="B607" s="73" t="s">
        <v>768</v>
      </c>
      <c r="C607" s="73" t="s">
        <v>459</v>
      </c>
      <c r="D607" s="73" t="s">
        <v>769</v>
      </c>
      <c r="E607" s="72"/>
      <c r="F607" s="71"/>
    </row>
    <row r="608" spans="1:6" ht="18" customHeight="1" x14ac:dyDescent="0.2">
      <c r="A608" s="2">
        <v>604</v>
      </c>
      <c r="B608" s="73" t="s">
        <v>786</v>
      </c>
      <c r="C608" s="73" t="s">
        <v>449</v>
      </c>
      <c r="D608" s="73" t="s">
        <v>769</v>
      </c>
      <c r="E608" s="72"/>
      <c r="F608" s="71"/>
    </row>
    <row r="609" spans="1:6" ht="18" customHeight="1" x14ac:dyDescent="0.2">
      <c r="A609" s="2">
        <v>605</v>
      </c>
      <c r="B609" s="73" t="s">
        <v>787</v>
      </c>
      <c r="C609" s="73" t="s">
        <v>788</v>
      </c>
      <c r="D609" s="73" t="s">
        <v>769</v>
      </c>
      <c r="E609" s="72"/>
      <c r="F609" s="71"/>
    </row>
    <row r="610" spans="1:6" ht="18" customHeight="1" x14ac:dyDescent="0.2">
      <c r="A610" s="2">
        <v>606</v>
      </c>
      <c r="B610" s="73" t="s">
        <v>800</v>
      </c>
      <c r="C610" s="73" t="s">
        <v>457</v>
      </c>
      <c r="D610" s="73" t="s">
        <v>769</v>
      </c>
      <c r="E610" s="72"/>
      <c r="F610" s="71"/>
    </row>
    <row r="611" spans="1:6" ht="18" customHeight="1" x14ac:dyDescent="0.2">
      <c r="A611" s="2">
        <v>607</v>
      </c>
      <c r="B611" s="73" t="s">
        <v>817</v>
      </c>
      <c r="C611" s="73" t="s">
        <v>459</v>
      </c>
      <c r="D611" s="73" t="s">
        <v>769</v>
      </c>
      <c r="E611" s="72"/>
      <c r="F611" s="71"/>
    </row>
    <row r="612" spans="1:6" ht="18" customHeight="1" x14ac:dyDescent="0.2">
      <c r="A612" s="2">
        <v>608</v>
      </c>
      <c r="B612" s="73" t="s">
        <v>819</v>
      </c>
      <c r="C612" s="74" t="s">
        <v>452</v>
      </c>
      <c r="D612" s="73" t="s">
        <v>460</v>
      </c>
      <c r="E612" s="72"/>
      <c r="F612" s="71"/>
    </row>
    <row r="613" spans="1:6" ht="18" customHeight="1" x14ac:dyDescent="0.2">
      <c r="A613" s="2">
        <v>609</v>
      </c>
      <c r="B613" s="73" t="s">
        <v>841</v>
      </c>
      <c r="C613" s="73" t="s">
        <v>450</v>
      </c>
      <c r="D613" s="73" t="s">
        <v>460</v>
      </c>
      <c r="E613" s="72"/>
      <c r="F613" s="71"/>
    </row>
    <row r="614" spans="1:6" ht="18" customHeight="1" x14ac:dyDescent="0.2">
      <c r="A614" s="2">
        <v>610</v>
      </c>
      <c r="B614" s="73" t="s">
        <v>842</v>
      </c>
      <c r="C614" s="73" t="s">
        <v>445</v>
      </c>
      <c r="D614" s="73" t="s">
        <v>460</v>
      </c>
      <c r="E614" s="72"/>
      <c r="F614" s="71"/>
    </row>
    <row r="615" spans="1:6" ht="18" customHeight="1" x14ac:dyDescent="0.2">
      <c r="A615" s="2">
        <v>611</v>
      </c>
      <c r="B615" s="73" t="s">
        <v>843</v>
      </c>
      <c r="C615" s="73" t="s">
        <v>445</v>
      </c>
      <c r="D615" s="73" t="s">
        <v>460</v>
      </c>
      <c r="E615" s="72"/>
      <c r="F615" s="71"/>
    </row>
    <row r="616" spans="1:6" ht="18" customHeight="1" x14ac:dyDescent="0.2">
      <c r="A616" s="2">
        <v>612</v>
      </c>
      <c r="B616" s="73" t="s">
        <v>844</v>
      </c>
      <c r="C616" s="73" t="s">
        <v>445</v>
      </c>
      <c r="D616" s="73" t="s">
        <v>460</v>
      </c>
      <c r="E616" s="72"/>
      <c r="F616" s="71"/>
    </row>
    <row r="617" spans="1:6" ht="18" customHeight="1" x14ac:dyDescent="0.2">
      <c r="A617" s="2">
        <v>613</v>
      </c>
      <c r="B617" s="73" t="s">
        <v>845</v>
      </c>
      <c r="C617" s="73" t="s">
        <v>445</v>
      </c>
      <c r="D617" s="73" t="s">
        <v>460</v>
      </c>
      <c r="E617" s="72"/>
      <c r="F617" s="71"/>
    </row>
    <row r="618" spans="1:6" ht="18" customHeight="1" x14ac:dyDescent="0.2">
      <c r="A618" s="2">
        <v>614</v>
      </c>
      <c r="B618" s="73" t="s">
        <v>848</v>
      </c>
      <c r="C618" s="73" t="s">
        <v>445</v>
      </c>
      <c r="D618" s="73" t="s">
        <v>460</v>
      </c>
      <c r="E618" s="72"/>
      <c r="F618" s="71"/>
    </row>
    <row r="619" spans="1:6" ht="18" customHeight="1" x14ac:dyDescent="0.2">
      <c r="A619" s="2">
        <v>615</v>
      </c>
      <c r="B619" s="73" t="s">
        <v>853</v>
      </c>
      <c r="C619" s="73" t="s">
        <v>450</v>
      </c>
      <c r="D619" s="73" t="s">
        <v>460</v>
      </c>
      <c r="E619" s="72"/>
      <c r="F619" s="71"/>
    </row>
    <row r="620" spans="1:6" ht="18" customHeight="1" x14ac:dyDescent="0.2">
      <c r="A620" s="2">
        <v>616</v>
      </c>
      <c r="B620" s="73" t="s">
        <v>857</v>
      </c>
      <c r="C620" s="73" t="s">
        <v>450</v>
      </c>
      <c r="D620" s="73" t="s">
        <v>460</v>
      </c>
      <c r="E620" s="72"/>
      <c r="F620" s="71"/>
    </row>
    <row r="621" spans="1:6" ht="18" customHeight="1" x14ac:dyDescent="0.2">
      <c r="A621" s="2">
        <v>617</v>
      </c>
      <c r="B621" s="73" t="s">
        <v>874</v>
      </c>
      <c r="C621" s="73" t="s">
        <v>444</v>
      </c>
      <c r="D621" s="73" t="s">
        <v>460</v>
      </c>
      <c r="E621" s="72"/>
      <c r="F621" s="71"/>
    </row>
    <row r="622" spans="1:6" ht="18" customHeight="1" x14ac:dyDescent="0.2">
      <c r="A622" s="2">
        <v>618</v>
      </c>
      <c r="B622" s="73" t="s">
        <v>884</v>
      </c>
      <c r="C622" s="73" t="s">
        <v>450</v>
      </c>
      <c r="D622" s="73" t="s">
        <v>460</v>
      </c>
      <c r="E622" s="72"/>
      <c r="F622" s="71"/>
    </row>
    <row r="623" spans="1:6" ht="18" customHeight="1" x14ac:dyDescent="0.2">
      <c r="A623" s="2">
        <v>619</v>
      </c>
      <c r="B623" s="73" t="s">
        <v>924</v>
      </c>
      <c r="C623" s="73" t="s">
        <v>450</v>
      </c>
      <c r="D623" s="73" t="s">
        <v>460</v>
      </c>
      <c r="E623" s="72"/>
      <c r="F623" s="71"/>
    </row>
    <row r="624" spans="1:6" ht="18" customHeight="1" x14ac:dyDescent="0.2">
      <c r="A624" s="2">
        <v>620</v>
      </c>
      <c r="B624" s="73" t="s">
        <v>949</v>
      </c>
      <c r="C624" s="73" t="s">
        <v>455</v>
      </c>
      <c r="D624" s="73" t="s">
        <v>460</v>
      </c>
      <c r="E624" s="72"/>
      <c r="F624" s="71"/>
    </row>
    <row r="625" spans="1:6" ht="18" customHeight="1" x14ac:dyDescent="0.2">
      <c r="A625" s="2">
        <v>621</v>
      </c>
      <c r="B625" s="73" t="s">
        <v>950</v>
      </c>
      <c r="C625" s="73" t="s">
        <v>455</v>
      </c>
      <c r="D625" s="73" t="s">
        <v>460</v>
      </c>
      <c r="E625" s="72"/>
      <c r="F625" s="71"/>
    </row>
    <row r="626" spans="1:6" ht="18" customHeight="1" x14ac:dyDescent="0.2">
      <c r="A626" s="2">
        <v>622</v>
      </c>
      <c r="B626" s="73" t="s">
        <v>951</v>
      </c>
      <c r="C626" s="73" t="s">
        <v>457</v>
      </c>
      <c r="D626" s="73" t="s">
        <v>460</v>
      </c>
      <c r="E626" s="72"/>
      <c r="F626" s="71"/>
    </row>
    <row r="627" spans="1:6" ht="18" customHeight="1" x14ac:dyDescent="0.2">
      <c r="A627" s="2">
        <v>623</v>
      </c>
      <c r="B627" s="73" t="s">
        <v>954</v>
      </c>
      <c r="C627" s="73" t="s">
        <v>450</v>
      </c>
      <c r="D627" s="73" t="s">
        <v>460</v>
      </c>
      <c r="E627" s="72"/>
      <c r="F627" s="71"/>
    </row>
    <row r="628" spans="1:6" ht="18" customHeight="1" x14ac:dyDescent="0.2">
      <c r="A628" s="2">
        <v>624</v>
      </c>
      <c r="B628" s="73" t="s">
        <v>969</v>
      </c>
      <c r="C628" s="73" t="s">
        <v>970</v>
      </c>
      <c r="D628" s="73" t="s">
        <v>460</v>
      </c>
      <c r="E628" s="72"/>
      <c r="F628" s="71"/>
    </row>
    <row r="629" spans="1:6" ht="18" customHeight="1" x14ac:dyDescent="0.2">
      <c r="A629" s="2">
        <v>625</v>
      </c>
      <c r="B629" s="73" t="s">
        <v>974</v>
      </c>
      <c r="C629" s="73" t="s">
        <v>451</v>
      </c>
      <c r="D629" s="73" t="s">
        <v>460</v>
      </c>
      <c r="E629" s="72"/>
      <c r="F629" s="71"/>
    </row>
    <row r="630" spans="1:6" ht="18" customHeight="1" x14ac:dyDescent="0.2">
      <c r="A630" s="2">
        <v>626</v>
      </c>
      <c r="B630" s="73" t="s">
        <v>975</v>
      </c>
      <c r="C630" s="73" t="s">
        <v>456</v>
      </c>
      <c r="D630" s="73" t="s">
        <v>460</v>
      </c>
      <c r="E630" s="72"/>
      <c r="F630" s="71"/>
    </row>
    <row r="631" spans="1:6" ht="18" customHeight="1" x14ac:dyDescent="0.2">
      <c r="A631" s="2">
        <v>627</v>
      </c>
      <c r="B631" s="73" t="s">
        <v>1058</v>
      </c>
      <c r="C631" s="73" t="s">
        <v>450</v>
      </c>
      <c r="D631" s="73" t="s">
        <v>460</v>
      </c>
      <c r="E631" s="72"/>
      <c r="F631" s="71"/>
    </row>
    <row r="632" spans="1:6" ht="18" customHeight="1" x14ac:dyDescent="0.2">
      <c r="A632" s="2">
        <v>628</v>
      </c>
      <c r="B632" s="73" t="s">
        <v>1101</v>
      </c>
      <c r="C632" s="73" t="s">
        <v>455</v>
      </c>
      <c r="D632" s="73" t="s">
        <v>460</v>
      </c>
      <c r="E632" s="72"/>
      <c r="F632" s="71"/>
    </row>
    <row r="633" spans="1:6" ht="18" customHeight="1" x14ac:dyDescent="0.2">
      <c r="A633" s="2">
        <v>629</v>
      </c>
      <c r="B633" s="73" t="s">
        <v>1102</v>
      </c>
      <c r="C633" s="73" t="s">
        <v>455</v>
      </c>
      <c r="D633" s="73" t="s">
        <v>460</v>
      </c>
      <c r="E633" s="72"/>
      <c r="F633" s="71"/>
    </row>
    <row r="634" spans="1:6" ht="18" customHeight="1" x14ac:dyDescent="0.2">
      <c r="A634" s="2">
        <v>630</v>
      </c>
      <c r="B634" s="73" t="s">
        <v>1103</v>
      </c>
      <c r="C634" s="73" t="s">
        <v>445</v>
      </c>
      <c r="D634" s="73" t="s">
        <v>460</v>
      </c>
      <c r="E634" s="72"/>
      <c r="F634" s="71"/>
    </row>
    <row r="635" spans="1:6" ht="18" customHeight="1" x14ac:dyDescent="0.2">
      <c r="A635" s="2">
        <v>631</v>
      </c>
      <c r="B635" s="73" t="s">
        <v>1110</v>
      </c>
      <c r="C635" s="73" t="s">
        <v>459</v>
      </c>
      <c r="D635" s="73" t="s">
        <v>460</v>
      </c>
      <c r="E635" s="72"/>
      <c r="F635" s="71"/>
    </row>
    <row r="636" spans="1:6" ht="18" customHeight="1" x14ac:dyDescent="0.2">
      <c r="A636" s="2">
        <v>632</v>
      </c>
      <c r="B636" s="73" t="s">
        <v>1111</v>
      </c>
      <c r="C636" s="73" t="s">
        <v>459</v>
      </c>
      <c r="D636" s="73" t="s">
        <v>460</v>
      </c>
      <c r="E636" s="72"/>
      <c r="F636" s="71"/>
    </row>
    <row r="637" spans="1:6" ht="18" customHeight="1" x14ac:dyDescent="0.2">
      <c r="A637" s="2">
        <v>633</v>
      </c>
      <c r="B637" s="73" t="s">
        <v>1112</v>
      </c>
      <c r="C637" s="73" t="s">
        <v>459</v>
      </c>
      <c r="D637" s="73" t="s">
        <v>460</v>
      </c>
      <c r="E637" s="72"/>
      <c r="F637" s="71"/>
    </row>
    <row r="638" spans="1:6" ht="18" customHeight="1" x14ac:dyDescent="0.2">
      <c r="A638" s="2">
        <v>634</v>
      </c>
      <c r="B638" s="73" t="s">
        <v>1113</v>
      </c>
      <c r="C638" s="73" t="s">
        <v>1114</v>
      </c>
      <c r="D638" s="73" t="s">
        <v>460</v>
      </c>
      <c r="E638" s="72"/>
      <c r="F638" s="71"/>
    </row>
    <row r="639" spans="1:6" ht="18" customHeight="1" x14ac:dyDescent="0.2">
      <c r="A639" s="2">
        <v>635</v>
      </c>
      <c r="B639" s="73" t="s">
        <v>1142</v>
      </c>
      <c r="C639" s="73" t="s">
        <v>455</v>
      </c>
      <c r="D639" s="73" t="s">
        <v>460</v>
      </c>
      <c r="E639" s="72"/>
      <c r="F639" s="71"/>
    </row>
    <row r="640" spans="1:6" ht="18" customHeight="1" x14ac:dyDescent="0.2">
      <c r="A640" s="2">
        <v>636</v>
      </c>
      <c r="B640" s="73" t="s">
        <v>1143</v>
      </c>
      <c r="C640" s="73" t="s">
        <v>455</v>
      </c>
      <c r="D640" s="73" t="s">
        <v>460</v>
      </c>
      <c r="E640" s="72"/>
      <c r="F640" s="71"/>
    </row>
    <row r="641" spans="1:6" ht="18" customHeight="1" x14ac:dyDescent="0.2">
      <c r="A641" s="2">
        <v>637</v>
      </c>
      <c r="B641" s="73" t="s">
        <v>1144</v>
      </c>
      <c r="C641" s="73" t="s">
        <v>455</v>
      </c>
      <c r="D641" s="73" t="s">
        <v>460</v>
      </c>
      <c r="E641" s="72"/>
      <c r="F641" s="71"/>
    </row>
    <row r="642" spans="1:6" ht="18" customHeight="1" x14ac:dyDescent="0.2">
      <c r="A642" s="2">
        <v>638</v>
      </c>
      <c r="B642" s="73" t="s">
        <v>1145</v>
      </c>
      <c r="C642" s="73" t="s">
        <v>455</v>
      </c>
      <c r="D642" s="73" t="s">
        <v>460</v>
      </c>
      <c r="E642" s="72"/>
      <c r="F642" s="71"/>
    </row>
    <row r="643" spans="1:6" ht="18" customHeight="1" x14ac:dyDescent="0.2">
      <c r="A643" s="2">
        <v>639</v>
      </c>
      <c r="B643" s="73" t="s">
        <v>1165</v>
      </c>
      <c r="C643" s="73" t="s">
        <v>1166</v>
      </c>
      <c r="D643" s="73" t="s">
        <v>460</v>
      </c>
      <c r="E643" s="72"/>
      <c r="F643" s="71"/>
    </row>
    <row r="644" spans="1:6" ht="18" customHeight="1" x14ac:dyDescent="0.2">
      <c r="A644" s="2">
        <v>640</v>
      </c>
      <c r="B644" s="73" t="s">
        <v>1175</v>
      </c>
      <c r="C644" s="73" t="s">
        <v>450</v>
      </c>
      <c r="D644" s="73" t="s">
        <v>460</v>
      </c>
      <c r="E644" s="72"/>
      <c r="F644" s="71"/>
    </row>
    <row r="645" spans="1:6" ht="18" customHeight="1" x14ac:dyDescent="0.2">
      <c r="A645" s="2">
        <v>641</v>
      </c>
      <c r="B645" s="73" t="s">
        <v>1174</v>
      </c>
      <c r="C645" s="73" t="s">
        <v>450</v>
      </c>
      <c r="D645" s="73" t="s">
        <v>460</v>
      </c>
      <c r="E645" s="72"/>
      <c r="F645" s="71"/>
    </row>
    <row r="646" spans="1:6" ht="18" customHeight="1" x14ac:dyDescent="0.2">
      <c r="A646" s="2">
        <v>642</v>
      </c>
      <c r="B646" s="73" t="s">
        <v>1181</v>
      </c>
      <c r="C646" s="73" t="s">
        <v>450</v>
      </c>
      <c r="D646" s="73" t="s">
        <v>460</v>
      </c>
      <c r="E646" s="72"/>
      <c r="F646" s="71"/>
    </row>
    <row r="647" spans="1:6" ht="18" customHeight="1" x14ac:dyDescent="0.2">
      <c r="A647" s="2">
        <v>643</v>
      </c>
      <c r="B647" s="73" t="s">
        <v>1193</v>
      </c>
      <c r="C647" s="73" t="s">
        <v>445</v>
      </c>
      <c r="D647" s="73" t="s">
        <v>460</v>
      </c>
      <c r="E647" s="72"/>
      <c r="F647" s="71"/>
    </row>
    <row r="648" spans="1:6" ht="18" customHeight="1" x14ac:dyDescent="0.2">
      <c r="A648" s="2">
        <v>644</v>
      </c>
      <c r="B648" s="73" t="s">
        <v>1194</v>
      </c>
      <c r="C648" s="73" t="s">
        <v>445</v>
      </c>
      <c r="D648" s="73" t="s">
        <v>460</v>
      </c>
      <c r="E648" s="72"/>
      <c r="F648" s="71"/>
    </row>
    <row r="649" spans="1:6" ht="18" customHeight="1" x14ac:dyDescent="0.2">
      <c r="A649" s="2">
        <v>645</v>
      </c>
      <c r="B649" s="73" t="s">
        <v>1903</v>
      </c>
      <c r="C649" s="73" t="s">
        <v>1201</v>
      </c>
      <c r="D649" s="73" t="s">
        <v>460</v>
      </c>
      <c r="E649" s="72"/>
      <c r="F649" s="71"/>
    </row>
    <row r="650" spans="1:6" ht="18" customHeight="1" x14ac:dyDescent="0.2">
      <c r="A650" s="2">
        <v>646</v>
      </c>
      <c r="B650" s="73" t="s">
        <v>1210</v>
      </c>
      <c r="C650" s="73" t="s">
        <v>1211</v>
      </c>
      <c r="D650" s="73" t="s">
        <v>460</v>
      </c>
      <c r="E650" s="72"/>
      <c r="F650" s="71"/>
    </row>
    <row r="651" spans="1:6" ht="18" customHeight="1" x14ac:dyDescent="0.2">
      <c r="A651" s="2">
        <v>647</v>
      </c>
      <c r="B651" s="73" t="s">
        <v>1215</v>
      </c>
      <c r="C651" s="73" t="s">
        <v>1235</v>
      </c>
      <c r="D651" s="73" t="s">
        <v>460</v>
      </c>
      <c r="E651" s="72"/>
      <c r="F651" s="71"/>
    </row>
    <row r="652" spans="1:6" ht="18" customHeight="1" x14ac:dyDescent="0.2">
      <c r="A652" s="2">
        <v>648</v>
      </c>
      <c r="B652" s="73" t="s">
        <v>1216</v>
      </c>
      <c r="C652" s="73" t="s">
        <v>1235</v>
      </c>
      <c r="D652" s="73" t="s">
        <v>460</v>
      </c>
      <c r="E652" s="72"/>
      <c r="F652" s="71"/>
    </row>
    <row r="653" spans="1:6" ht="18" customHeight="1" x14ac:dyDescent="0.2">
      <c r="A653" s="2">
        <v>649</v>
      </c>
      <c r="B653" s="73" t="s">
        <v>1217</v>
      </c>
      <c r="C653" s="73" t="s">
        <v>1235</v>
      </c>
      <c r="D653" s="73" t="s">
        <v>460</v>
      </c>
      <c r="E653" s="72"/>
      <c r="F653" s="71"/>
    </row>
    <row r="654" spans="1:6" ht="18" customHeight="1" x14ac:dyDescent="0.2">
      <c r="A654" s="2">
        <v>650</v>
      </c>
      <c r="B654" s="73" t="s">
        <v>1225</v>
      </c>
      <c r="C654" s="73" t="s">
        <v>450</v>
      </c>
      <c r="D654" s="73" t="s">
        <v>460</v>
      </c>
      <c r="E654" s="72"/>
      <c r="F654" s="71"/>
    </row>
    <row r="655" spans="1:6" ht="18" customHeight="1" x14ac:dyDescent="0.2">
      <c r="A655" s="2">
        <v>651</v>
      </c>
      <c r="B655" s="73" t="s">
        <v>1226</v>
      </c>
      <c r="C655" s="73" t="s">
        <v>450</v>
      </c>
      <c r="D655" s="73" t="s">
        <v>460</v>
      </c>
      <c r="E655" s="72"/>
      <c r="F655" s="71"/>
    </row>
    <row r="656" spans="1:6" ht="18" customHeight="1" x14ac:dyDescent="0.2">
      <c r="A656" s="2">
        <v>652</v>
      </c>
      <c r="B656" s="73" t="s">
        <v>2116</v>
      </c>
      <c r="C656" s="73" t="s">
        <v>447</v>
      </c>
      <c r="D656" s="73" t="s">
        <v>460</v>
      </c>
      <c r="E656" s="72"/>
      <c r="F656" s="71"/>
    </row>
    <row r="657" spans="1:6" ht="18" customHeight="1" x14ac:dyDescent="0.2">
      <c r="A657" s="2">
        <v>653</v>
      </c>
      <c r="B657" s="73" t="s">
        <v>1236</v>
      </c>
      <c r="C657" s="73" t="s">
        <v>1235</v>
      </c>
      <c r="D657" s="73" t="s">
        <v>460</v>
      </c>
      <c r="E657" s="72"/>
      <c r="F657" s="71"/>
    </row>
    <row r="658" spans="1:6" ht="18" customHeight="1" x14ac:dyDescent="0.2">
      <c r="A658" s="2">
        <v>654</v>
      </c>
      <c r="B658" s="73" t="s">
        <v>1237</v>
      </c>
      <c r="C658" s="73" t="s">
        <v>1235</v>
      </c>
      <c r="D658" s="73" t="s">
        <v>460</v>
      </c>
      <c r="E658" s="72"/>
      <c r="F658" s="71"/>
    </row>
    <row r="659" spans="1:6" ht="18" customHeight="1" x14ac:dyDescent="0.2">
      <c r="A659" s="2">
        <v>655</v>
      </c>
      <c r="B659" s="73" t="s">
        <v>1238</v>
      </c>
      <c r="C659" s="73" t="s">
        <v>1235</v>
      </c>
      <c r="D659" s="73" t="s">
        <v>460</v>
      </c>
      <c r="E659" s="72"/>
      <c r="F659" s="71"/>
    </row>
    <row r="660" spans="1:6" ht="18" customHeight="1" x14ac:dyDescent="0.2">
      <c r="A660" s="2">
        <v>656</v>
      </c>
      <c r="B660" s="73" t="s">
        <v>1239</v>
      </c>
      <c r="C660" s="73" t="s">
        <v>1235</v>
      </c>
      <c r="D660" s="73" t="s">
        <v>460</v>
      </c>
      <c r="E660" s="72"/>
      <c r="F660" s="71"/>
    </row>
    <row r="661" spans="1:6" ht="18" customHeight="1" x14ac:dyDescent="0.2">
      <c r="A661" s="2">
        <v>657</v>
      </c>
      <c r="B661" s="73" t="s">
        <v>1240</v>
      </c>
      <c r="C661" s="73" t="s">
        <v>1235</v>
      </c>
      <c r="D661" s="73" t="s">
        <v>460</v>
      </c>
      <c r="E661" s="72"/>
      <c r="F661" s="71"/>
    </row>
    <row r="662" spans="1:6" ht="18" customHeight="1" x14ac:dyDescent="0.2">
      <c r="A662" s="2">
        <v>658</v>
      </c>
      <c r="B662" s="73" t="s">
        <v>1274</v>
      </c>
      <c r="C662" s="73" t="s">
        <v>1268</v>
      </c>
      <c r="D662" s="73" t="s">
        <v>460</v>
      </c>
      <c r="E662" s="72"/>
      <c r="F662" s="71"/>
    </row>
    <row r="663" spans="1:6" ht="18" customHeight="1" x14ac:dyDescent="0.2">
      <c r="A663" s="2">
        <v>659</v>
      </c>
      <c r="B663" s="73" t="s">
        <v>1287</v>
      </c>
      <c r="C663" s="73" t="s">
        <v>445</v>
      </c>
      <c r="D663" s="73" t="s">
        <v>460</v>
      </c>
      <c r="E663" s="72"/>
      <c r="F663" s="71"/>
    </row>
    <row r="664" spans="1:6" ht="18" customHeight="1" x14ac:dyDescent="0.2">
      <c r="A664" s="2">
        <v>660</v>
      </c>
      <c r="B664" s="73" t="s">
        <v>1289</v>
      </c>
      <c r="C664" s="73" t="s">
        <v>446</v>
      </c>
      <c r="D664" s="73" t="s">
        <v>460</v>
      </c>
      <c r="E664" s="72"/>
      <c r="F664" s="71"/>
    </row>
    <row r="665" spans="1:6" ht="18" customHeight="1" x14ac:dyDescent="0.2">
      <c r="A665" s="2">
        <v>661</v>
      </c>
      <c r="B665" s="73" t="s">
        <v>1288</v>
      </c>
      <c r="C665" s="73" t="s">
        <v>445</v>
      </c>
      <c r="D665" s="73" t="s">
        <v>460</v>
      </c>
      <c r="E665" s="72"/>
      <c r="F665" s="71"/>
    </row>
    <row r="666" spans="1:6" ht="18" customHeight="1" x14ac:dyDescent="0.2">
      <c r="A666" s="2">
        <v>662</v>
      </c>
      <c r="B666" s="73" t="s">
        <v>1337</v>
      </c>
      <c r="C666" s="73" t="s">
        <v>1338</v>
      </c>
      <c r="D666" s="73" t="s">
        <v>460</v>
      </c>
      <c r="E666" s="72"/>
      <c r="F666" s="71"/>
    </row>
    <row r="667" spans="1:6" ht="18" customHeight="1" x14ac:dyDescent="0.2">
      <c r="A667" s="2">
        <v>663</v>
      </c>
      <c r="B667" s="73" t="s">
        <v>1360</v>
      </c>
      <c r="C667" s="73" t="s">
        <v>1361</v>
      </c>
      <c r="D667" s="73" t="s">
        <v>460</v>
      </c>
      <c r="E667" s="72"/>
      <c r="F667" s="71"/>
    </row>
    <row r="668" spans="1:6" ht="18" customHeight="1" x14ac:dyDescent="0.2">
      <c r="A668" s="2">
        <v>664</v>
      </c>
      <c r="B668" s="73" t="s">
        <v>1363</v>
      </c>
      <c r="C668" s="73" t="s">
        <v>1364</v>
      </c>
      <c r="D668" s="73" t="s">
        <v>460</v>
      </c>
      <c r="E668" s="72"/>
      <c r="F668" s="71"/>
    </row>
    <row r="669" spans="1:6" ht="18" customHeight="1" x14ac:dyDescent="0.2">
      <c r="A669" s="2">
        <v>665</v>
      </c>
      <c r="B669" s="73" t="s">
        <v>1370</v>
      </c>
      <c r="C669" s="73" t="s">
        <v>451</v>
      </c>
      <c r="D669" s="73" t="s">
        <v>460</v>
      </c>
      <c r="E669" s="72"/>
      <c r="F669" s="71"/>
    </row>
    <row r="670" spans="1:6" ht="18" customHeight="1" x14ac:dyDescent="0.2">
      <c r="A670" s="2">
        <v>666</v>
      </c>
      <c r="B670" s="73" t="s">
        <v>1380</v>
      </c>
      <c r="C670" s="73" t="s">
        <v>450</v>
      </c>
      <c r="D670" s="73" t="s">
        <v>460</v>
      </c>
      <c r="E670" s="72"/>
      <c r="F670" s="71"/>
    </row>
    <row r="671" spans="1:6" ht="18" customHeight="1" x14ac:dyDescent="0.2">
      <c r="A671" s="2">
        <v>667</v>
      </c>
      <c r="B671" s="73" t="s">
        <v>1382</v>
      </c>
      <c r="C671" s="73" t="s">
        <v>450</v>
      </c>
      <c r="D671" s="73" t="s">
        <v>460</v>
      </c>
      <c r="E671" s="72"/>
      <c r="F671" s="71"/>
    </row>
    <row r="672" spans="1:6" ht="18" customHeight="1" x14ac:dyDescent="0.2">
      <c r="A672" s="2">
        <v>668</v>
      </c>
      <c r="B672" s="73" t="s">
        <v>1383</v>
      </c>
      <c r="C672" s="73" t="s">
        <v>450</v>
      </c>
      <c r="D672" s="73" t="s">
        <v>460</v>
      </c>
      <c r="E672" s="72"/>
      <c r="F672" s="71"/>
    </row>
    <row r="673" spans="1:6" ht="18" customHeight="1" x14ac:dyDescent="0.2">
      <c r="A673" s="2">
        <v>669</v>
      </c>
      <c r="B673" s="73" t="s">
        <v>1384</v>
      </c>
      <c r="C673" s="73" t="s">
        <v>450</v>
      </c>
      <c r="D673" s="73" t="s">
        <v>460</v>
      </c>
      <c r="E673" s="72"/>
      <c r="F673" s="71"/>
    </row>
    <row r="674" spans="1:6" ht="18" customHeight="1" x14ac:dyDescent="0.2">
      <c r="A674" s="2">
        <v>670</v>
      </c>
      <c r="B674" s="73" t="s">
        <v>1385</v>
      </c>
      <c r="C674" s="73" t="s">
        <v>450</v>
      </c>
      <c r="D674" s="73" t="s">
        <v>460</v>
      </c>
      <c r="E674" s="72"/>
      <c r="F674" s="71"/>
    </row>
    <row r="675" spans="1:6" ht="18" customHeight="1" x14ac:dyDescent="0.2">
      <c r="A675" s="2">
        <v>671</v>
      </c>
      <c r="B675" s="73" t="s">
        <v>1386</v>
      </c>
      <c r="C675" s="73" t="s">
        <v>450</v>
      </c>
      <c r="D675" s="73" t="s">
        <v>460</v>
      </c>
      <c r="E675" s="72"/>
      <c r="F675" s="71"/>
    </row>
    <row r="676" spans="1:6" ht="18" customHeight="1" x14ac:dyDescent="0.2">
      <c r="A676" s="2">
        <v>672</v>
      </c>
      <c r="B676" s="73" t="s">
        <v>1387</v>
      </c>
      <c r="C676" s="73" t="s">
        <v>450</v>
      </c>
      <c r="D676" s="73" t="s">
        <v>460</v>
      </c>
      <c r="E676" s="72"/>
      <c r="F676" s="71"/>
    </row>
    <row r="677" spans="1:6" ht="18" customHeight="1" x14ac:dyDescent="0.2">
      <c r="A677" s="2">
        <v>673</v>
      </c>
      <c r="B677" s="73" t="s">
        <v>1388</v>
      </c>
      <c r="C677" s="73" t="s">
        <v>450</v>
      </c>
      <c r="D677" s="73" t="s">
        <v>460</v>
      </c>
      <c r="E677" s="72"/>
      <c r="F677" s="71"/>
    </row>
    <row r="678" spans="1:6" ht="18" customHeight="1" x14ac:dyDescent="0.2">
      <c r="A678" s="2">
        <v>674</v>
      </c>
      <c r="B678" s="73" t="s">
        <v>1389</v>
      </c>
      <c r="C678" s="73" t="s">
        <v>450</v>
      </c>
      <c r="D678" s="73" t="s">
        <v>460</v>
      </c>
      <c r="E678" s="72"/>
      <c r="F678" s="71"/>
    </row>
    <row r="679" spans="1:6" ht="18" customHeight="1" x14ac:dyDescent="0.2">
      <c r="A679" s="2">
        <v>675</v>
      </c>
      <c r="B679" s="73" t="s">
        <v>1390</v>
      </c>
      <c r="C679" s="73" t="s">
        <v>450</v>
      </c>
      <c r="D679" s="73" t="s">
        <v>460</v>
      </c>
      <c r="E679" s="72"/>
      <c r="F679" s="71"/>
    </row>
    <row r="680" spans="1:6" ht="18" customHeight="1" x14ac:dyDescent="0.2">
      <c r="A680" s="2">
        <v>676</v>
      </c>
      <c r="B680" s="73" t="s">
        <v>1391</v>
      </c>
      <c r="C680" s="73" t="s">
        <v>450</v>
      </c>
      <c r="D680" s="73" t="s">
        <v>460</v>
      </c>
      <c r="E680" s="72"/>
      <c r="F680" s="71"/>
    </row>
    <row r="681" spans="1:6" ht="18" customHeight="1" x14ac:dyDescent="0.2">
      <c r="A681" s="2">
        <v>677</v>
      </c>
      <c r="B681" s="73" t="s">
        <v>1392</v>
      </c>
      <c r="C681" s="73" t="s">
        <v>450</v>
      </c>
      <c r="D681" s="73" t="s">
        <v>460</v>
      </c>
      <c r="E681" s="72"/>
      <c r="F681" s="71"/>
    </row>
    <row r="682" spans="1:6" ht="18" customHeight="1" x14ac:dyDescent="0.2">
      <c r="A682" s="2">
        <v>678</v>
      </c>
      <c r="B682" s="73" t="s">
        <v>1393</v>
      </c>
      <c r="C682" s="73" t="s">
        <v>450</v>
      </c>
      <c r="D682" s="73" t="s">
        <v>460</v>
      </c>
      <c r="E682" s="72"/>
      <c r="F682" s="71"/>
    </row>
    <row r="683" spans="1:6" ht="18" customHeight="1" x14ac:dyDescent="0.2">
      <c r="A683" s="2">
        <v>679</v>
      </c>
      <c r="B683" s="73" t="s">
        <v>1394</v>
      </c>
      <c r="C683" s="73" t="s">
        <v>450</v>
      </c>
      <c r="D683" s="73" t="s">
        <v>460</v>
      </c>
      <c r="E683" s="72"/>
      <c r="F683" s="71"/>
    </row>
    <row r="684" spans="1:6" ht="18" customHeight="1" x14ac:dyDescent="0.2">
      <c r="A684" s="2">
        <v>680</v>
      </c>
      <c r="B684" s="73" t="s">
        <v>1395</v>
      </c>
      <c r="C684" s="73" t="s">
        <v>648</v>
      </c>
      <c r="D684" s="73" t="s">
        <v>460</v>
      </c>
      <c r="E684" s="72"/>
      <c r="F684" s="71"/>
    </row>
    <row r="685" spans="1:6" ht="18" customHeight="1" x14ac:dyDescent="0.2">
      <c r="A685" s="2">
        <v>681</v>
      </c>
      <c r="B685" s="73" t="s">
        <v>1417</v>
      </c>
      <c r="C685" s="73" t="s">
        <v>446</v>
      </c>
      <c r="D685" s="73" t="s">
        <v>460</v>
      </c>
      <c r="E685" s="72"/>
      <c r="F685" s="71"/>
    </row>
    <row r="686" spans="1:6" ht="18" customHeight="1" x14ac:dyDescent="0.2">
      <c r="A686" s="2">
        <v>682</v>
      </c>
      <c r="B686" s="73" t="s">
        <v>1458</v>
      </c>
      <c r="C686" s="73" t="s">
        <v>1418</v>
      </c>
      <c r="D686" s="73" t="s">
        <v>460</v>
      </c>
      <c r="E686" s="72"/>
      <c r="F686" s="71"/>
    </row>
    <row r="687" spans="1:6" ht="18" customHeight="1" x14ac:dyDescent="0.2">
      <c r="A687" s="2">
        <v>683</v>
      </c>
      <c r="B687" s="73" t="s">
        <v>1419</v>
      </c>
      <c r="C687" s="73" t="s">
        <v>1420</v>
      </c>
      <c r="D687" s="73" t="s">
        <v>460</v>
      </c>
      <c r="E687" s="72"/>
      <c r="F687" s="71"/>
    </row>
    <row r="688" spans="1:6" ht="18" customHeight="1" x14ac:dyDescent="0.2">
      <c r="A688" s="2">
        <v>684</v>
      </c>
      <c r="B688" s="73" t="s">
        <v>1421</v>
      </c>
      <c r="C688" s="73" t="s">
        <v>1422</v>
      </c>
      <c r="D688" s="73" t="s">
        <v>460</v>
      </c>
      <c r="E688" s="72"/>
      <c r="F688" s="71"/>
    </row>
    <row r="689" spans="1:6" ht="18" customHeight="1" x14ac:dyDescent="0.2">
      <c r="A689" s="2">
        <v>685</v>
      </c>
      <c r="B689" s="73" t="s">
        <v>1423</v>
      </c>
      <c r="C689" s="73" t="s">
        <v>1422</v>
      </c>
      <c r="D689" s="73" t="s">
        <v>460</v>
      </c>
      <c r="E689" s="72"/>
      <c r="F689" s="71"/>
    </row>
    <row r="690" spans="1:6" ht="18" customHeight="1" x14ac:dyDescent="0.2">
      <c r="A690" s="2">
        <v>686</v>
      </c>
      <c r="B690" s="73" t="s">
        <v>1424</v>
      </c>
      <c r="C690" s="73" t="s">
        <v>1422</v>
      </c>
      <c r="D690" s="73" t="s">
        <v>460</v>
      </c>
      <c r="E690" s="72"/>
      <c r="F690" s="71"/>
    </row>
    <row r="691" spans="1:6" ht="18" customHeight="1" x14ac:dyDescent="0.2">
      <c r="A691" s="2">
        <v>687</v>
      </c>
      <c r="B691" s="73" t="s">
        <v>1425</v>
      </c>
      <c r="C691" s="73" t="s">
        <v>1426</v>
      </c>
      <c r="D691" s="73" t="s">
        <v>460</v>
      </c>
      <c r="E691" s="72"/>
      <c r="F691" s="71"/>
    </row>
    <row r="692" spans="1:6" ht="18" customHeight="1" x14ac:dyDescent="0.2">
      <c r="A692" s="2">
        <v>688</v>
      </c>
      <c r="B692" s="73" t="s">
        <v>1427</v>
      </c>
      <c r="C692" s="73" t="s">
        <v>1426</v>
      </c>
      <c r="D692" s="73" t="s">
        <v>460</v>
      </c>
      <c r="E692" s="72"/>
      <c r="F692" s="71"/>
    </row>
    <row r="693" spans="1:6" ht="18" customHeight="1" x14ac:dyDescent="0.2">
      <c r="A693" s="2">
        <v>689</v>
      </c>
      <c r="B693" s="73" t="s">
        <v>1428</v>
      </c>
      <c r="C693" s="73" t="s">
        <v>1426</v>
      </c>
      <c r="D693" s="73" t="s">
        <v>460</v>
      </c>
      <c r="E693" s="72"/>
      <c r="F693" s="71"/>
    </row>
    <row r="694" spans="1:6" ht="18" customHeight="1" x14ac:dyDescent="0.2">
      <c r="A694" s="2">
        <v>690</v>
      </c>
      <c r="B694" s="73" t="s">
        <v>1429</v>
      </c>
      <c r="C694" s="73" t="s">
        <v>1426</v>
      </c>
      <c r="D694" s="73" t="s">
        <v>460</v>
      </c>
      <c r="E694" s="72"/>
      <c r="F694" s="71"/>
    </row>
    <row r="695" spans="1:6" ht="18" customHeight="1" x14ac:dyDescent="0.2">
      <c r="A695" s="2">
        <v>691</v>
      </c>
      <c r="B695" s="73" t="s">
        <v>1430</v>
      </c>
      <c r="C695" s="73" t="s">
        <v>1426</v>
      </c>
      <c r="D695" s="73" t="s">
        <v>460</v>
      </c>
      <c r="E695" s="72"/>
      <c r="F695" s="71"/>
    </row>
    <row r="696" spans="1:6" ht="18" customHeight="1" x14ac:dyDescent="0.2">
      <c r="A696" s="2">
        <v>692</v>
      </c>
      <c r="B696" s="73" t="s">
        <v>1436</v>
      </c>
      <c r="C696" s="73" t="s">
        <v>1437</v>
      </c>
      <c r="D696" s="73" t="s">
        <v>460</v>
      </c>
      <c r="E696" s="72"/>
      <c r="F696" s="71"/>
    </row>
    <row r="697" spans="1:6" ht="18" customHeight="1" x14ac:dyDescent="0.2">
      <c r="A697" s="2">
        <v>693</v>
      </c>
      <c r="B697" s="73" t="s">
        <v>1444</v>
      </c>
      <c r="C697" s="73" t="s">
        <v>1445</v>
      </c>
      <c r="D697" s="73" t="s">
        <v>460</v>
      </c>
      <c r="E697" s="72"/>
      <c r="F697" s="71"/>
    </row>
    <row r="698" spans="1:6" ht="18" customHeight="1" x14ac:dyDescent="0.2">
      <c r="A698" s="2">
        <v>694</v>
      </c>
      <c r="B698" s="73" t="s">
        <v>1446</v>
      </c>
      <c r="C698" s="73" t="s">
        <v>450</v>
      </c>
      <c r="D698" s="73" t="s">
        <v>460</v>
      </c>
      <c r="E698" s="72"/>
      <c r="F698" s="71"/>
    </row>
    <row r="699" spans="1:6" ht="18" customHeight="1" x14ac:dyDescent="0.2">
      <c r="A699" s="2">
        <v>695</v>
      </c>
      <c r="B699" s="73" t="s">
        <v>1448</v>
      </c>
      <c r="C699" s="73" t="s">
        <v>1449</v>
      </c>
      <c r="D699" s="73" t="s">
        <v>460</v>
      </c>
      <c r="E699" s="72"/>
      <c r="F699" s="71"/>
    </row>
    <row r="700" spans="1:6" ht="18" customHeight="1" x14ac:dyDescent="0.2">
      <c r="A700" s="2">
        <v>696</v>
      </c>
      <c r="B700" s="73" t="s">
        <v>1452</v>
      </c>
      <c r="C700" s="73" t="s">
        <v>1453</v>
      </c>
      <c r="D700" s="73" t="s">
        <v>460</v>
      </c>
      <c r="E700" s="72"/>
      <c r="F700" s="71"/>
    </row>
    <row r="701" spans="1:6" ht="18" customHeight="1" x14ac:dyDescent="0.2">
      <c r="A701" s="2">
        <v>697</v>
      </c>
      <c r="B701" s="73">
        <v>85002</v>
      </c>
      <c r="C701" s="73" t="s">
        <v>1499</v>
      </c>
      <c r="D701" s="73" t="s">
        <v>460</v>
      </c>
      <c r="E701" s="72"/>
      <c r="F701" s="71"/>
    </row>
    <row r="702" spans="1:6" ht="18" customHeight="1" x14ac:dyDescent="0.2">
      <c r="A702" s="2">
        <v>698</v>
      </c>
      <c r="B702" s="73" t="s">
        <v>1501</v>
      </c>
      <c r="C702" s="73" t="s">
        <v>450</v>
      </c>
      <c r="D702" s="73" t="s">
        <v>1503</v>
      </c>
      <c r="E702" s="72"/>
      <c r="F702" s="71"/>
    </row>
    <row r="703" spans="1:6" ht="18" customHeight="1" x14ac:dyDescent="0.2">
      <c r="A703" s="2">
        <v>699</v>
      </c>
      <c r="B703" s="73" t="s">
        <v>1502</v>
      </c>
      <c r="C703" s="73" t="s">
        <v>450</v>
      </c>
      <c r="D703" s="73" t="s">
        <v>1503</v>
      </c>
      <c r="E703" s="72"/>
      <c r="F703" s="71"/>
    </row>
    <row r="704" spans="1:6" ht="18" customHeight="1" x14ac:dyDescent="0.2">
      <c r="A704" s="2">
        <v>700</v>
      </c>
      <c r="B704" s="73" t="s">
        <v>1546</v>
      </c>
      <c r="C704" s="73" t="s">
        <v>788</v>
      </c>
      <c r="D704" s="73" t="s">
        <v>1503</v>
      </c>
      <c r="E704" s="72"/>
      <c r="F704" s="71"/>
    </row>
    <row r="705" spans="1:6" ht="18" customHeight="1" x14ac:dyDescent="0.2">
      <c r="A705" s="2">
        <v>701</v>
      </c>
      <c r="B705" s="73" t="s">
        <v>1558</v>
      </c>
      <c r="C705" s="73" t="s">
        <v>445</v>
      </c>
      <c r="D705" s="73" t="s">
        <v>460</v>
      </c>
      <c r="E705" s="72"/>
      <c r="F705" s="71"/>
    </row>
    <row r="706" spans="1:6" ht="18" customHeight="1" x14ac:dyDescent="0.2">
      <c r="A706" s="2">
        <v>702</v>
      </c>
      <c r="B706" s="73" t="s">
        <v>1571</v>
      </c>
      <c r="C706" s="73" t="s">
        <v>1572</v>
      </c>
      <c r="D706" s="73" t="s">
        <v>460</v>
      </c>
      <c r="E706" s="72"/>
      <c r="F706" s="71"/>
    </row>
    <row r="707" spans="1:6" ht="18" customHeight="1" x14ac:dyDescent="0.2">
      <c r="A707" s="2">
        <v>703</v>
      </c>
      <c r="B707" s="73" t="s">
        <v>1579</v>
      </c>
      <c r="C707" s="73" t="s">
        <v>1580</v>
      </c>
      <c r="D707" s="73" t="s">
        <v>460</v>
      </c>
      <c r="E707" s="72"/>
      <c r="F707" s="71"/>
    </row>
    <row r="708" spans="1:6" ht="18" customHeight="1" x14ac:dyDescent="0.2">
      <c r="A708" s="2">
        <v>704</v>
      </c>
      <c r="B708" s="73" t="s">
        <v>1594</v>
      </c>
      <c r="C708" s="73" t="s">
        <v>455</v>
      </c>
      <c r="D708" s="73" t="s">
        <v>460</v>
      </c>
      <c r="E708" s="72"/>
      <c r="F708" s="71"/>
    </row>
    <row r="709" spans="1:6" ht="18" customHeight="1" x14ac:dyDescent="0.2">
      <c r="A709" s="2">
        <v>705</v>
      </c>
      <c r="B709" s="73" t="s">
        <v>1597</v>
      </c>
      <c r="C709" s="73" t="s">
        <v>1598</v>
      </c>
      <c r="D709" s="73" t="s">
        <v>460</v>
      </c>
      <c r="E709" s="72"/>
      <c r="F709" s="71"/>
    </row>
    <row r="710" spans="1:6" ht="18" customHeight="1" x14ac:dyDescent="0.2">
      <c r="A710" s="2">
        <v>706</v>
      </c>
      <c r="B710" s="73" t="s">
        <v>1599</v>
      </c>
      <c r="C710" s="73" t="s">
        <v>970</v>
      </c>
      <c r="D710" s="73" t="s">
        <v>460</v>
      </c>
      <c r="E710" s="72"/>
      <c r="F710" s="71"/>
    </row>
    <row r="711" spans="1:6" ht="18" customHeight="1" x14ac:dyDescent="0.2">
      <c r="A711" s="2">
        <v>707</v>
      </c>
      <c r="B711" s="73" t="s">
        <v>1602</v>
      </c>
      <c r="C711" s="73" t="s">
        <v>1603</v>
      </c>
      <c r="D711" s="73" t="s">
        <v>460</v>
      </c>
      <c r="E711" s="72"/>
      <c r="F711" s="71"/>
    </row>
    <row r="712" spans="1:6" ht="18" customHeight="1" x14ac:dyDescent="0.2">
      <c r="A712" s="2">
        <v>708</v>
      </c>
      <c r="B712" s="73" t="s">
        <v>1605</v>
      </c>
      <c r="C712" s="73" t="s">
        <v>1606</v>
      </c>
      <c r="D712" s="73" t="s">
        <v>460</v>
      </c>
      <c r="E712" s="72"/>
      <c r="F712" s="71"/>
    </row>
    <row r="713" spans="1:6" ht="18" customHeight="1" x14ac:dyDescent="0.2">
      <c r="A713" s="2">
        <v>709</v>
      </c>
      <c r="B713" s="73" t="s">
        <v>1609</v>
      </c>
      <c r="C713" s="73" t="s">
        <v>450</v>
      </c>
      <c r="D713" s="73" t="s">
        <v>460</v>
      </c>
      <c r="E713" s="72"/>
      <c r="F713" s="71"/>
    </row>
    <row r="714" spans="1:6" ht="18" customHeight="1" x14ac:dyDescent="0.2">
      <c r="A714" s="2">
        <v>710</v>
      </c>
      <c r="B714" s="73" t="s">
        <v>1610</v>
      </c>
      <c r="C714" s="73" t="s">
        <v>450</v>
      </c>
      <c r="D714" s="73" t="s">
        <v>460</v>
      </c>
      <c r="E714" s="72"/>
      <c r="F714" s="71"/>
    </row>
    <row r="715" spans="1:6" ht="18" customHeight="1" x14ac:dyDescent="0.2">
      <c r="A715" s="2">
        <v>711</v>
      </c>
      <c r="B715" s="73" t="s">
        <v>1611</v>
      </c>
      <c r="C715" s="73" t="s">
        <v>445</v>
      </c>
      <c r="D715" s="73" t="s">
        <v>460</v>
      </c>
      <c r="E715" s="72"/>
      <c r="F715" s="71"/>
    </row>
    <row r="716" spans="1:6" ht="18" customHeight="1" x14ac:dyDescent="0.2">
      <c r="A716" s="2">
        <v>712</v>
      </c>
      <c r="B716" s="73" t="s">
        <v>1615</v>
      </c>
      <c r="C716" s="73" t="s">
        <v>1616</v>
      </c>
      <c r="D716" s="73" t="s">
        <v>460</v>
      </c>
      <c r="E716" s="72"/>
      <c r="F716" s="71"/>
    </row>
    <row r="717" spans="1:6" ht="18" customHeight="1" x14ac:dyDescent="0.2">
      <c r="A717" s="2">
        <v>713</v>
      </c>
      <c r="B717" s="73" t="s">
        <v>1618</v>
      </c>
      <c r="C717" s="74" t="s">
        <v>453</v>
      </c>
      <c r="D717" s="73" t="s">
        <v>460</v>
      </c>
      <c r="E717" s="72"/>
      <c r="F717" s="71"/>
    </row>
    <row r="718" spans="1:6" ht="18" customHeight="1" x14ac:dyDescent="0.2">
      <c r="A718" s="2">
        <v>714</v>
      </c>
      <c r="B718" s="73" t="s">
        <v>1619</v>
      </c>
      <c r="C718" s="73" t="s">
        <v>451</v>
      </c>
      <c r="D718" s="73" t="s">
        <v>460</v>
      </c>
      <c r="E718" s="72"/>
      <c r="F718" s="71"/>
    </row>
    <row r="719" spans="1:6" ht="18" customHeight="1" x14ac:dyDescent="0.2">
      <c r="A719" s="2">
        <v>715</v>
      </c>
      <c r="B719" s="73" t="s">
        <v>1650</v>
      </c>
      <c r="C719" s="73" t="s">
        <v>1647</v>
      </c>
      <c r="D719" s="73" t="s">
        <v>460</v>
      </c>
      <c r="E719" s="72"/>
      <c r="F719" s="71"/>
    </row>
    <row r="720" spans="1:6" ht="18" customHeight="1" x14ac:dyDescent="0.2">
      <c r="A720" s="2">
        <v>716</v>
      </c>
      <c r="B720" s="73" t="s">
        <v>1673</v>
      </c>
      <c r="C720" s="73" t="s">
        <v>450</v>
      </c>
      <c r="D720" s="73" t="s">
        <v>460</v>
      </c>
      <c r="E720" s="72"/>
      <c r="F720" s="71"/>
    </row>
    <row r="721" spans="1:6" ht="18" customHeight="1" x14ac:dyDescent="0.2">
      <c r="A721" s="2">
        <v>717</v>
      </c>
      <c r="B721" s="73" t="s">
        <v>1675</v>
      </c>
      <c r="C721" s="73" t="s">
        <v>970</v>
      </c>
      <c r="D721" s="73" t="s">
        <v>460</v>
      </c>
      <c r="E721" s="72"/>
      <c r="F721" s="71"/>
    </row>
    <row r="722" spans="1:6" ht="18" customHeight="1" x14ac:dyDescent="0.2">
      <c r="A722" s="2">
        <v>718</v>
      </c>
      <c r="B722" s="73" t="s">
        <v>1699</v>
      </c>
      <c r="C722" s="73" t="s">
        <v>1437</v>
      </c>
      <c r="D722" s="73" t="s">
        <v>460</v>
      </c>
      <c r="E722" s="72"/>
      <c r="F722" s="71"/>
    </row>
    <row r="723" spans="1:6" ht="18" customHeight="1" x14ac:dyDescent="0.2">
      <c r="A723" s="2">
        <v>719</v>
      </c>
      <c r="B723" s="73" t="s">
        <v>1730</v>
      </c>
      <c r="C723" s="73" t="s">
        <v>459</v>
      </c>
      <c r="D723" s="73" t="s">
        <v>460</v>
      </c>
      <c r="E723" s="72"/>
      <c r="F723" s="71"/>
    </row>
    <row r="724" spans="1:6" ht="18" customHeight="1" x14ac:dyDescent="0.2">
      <c r="A724" s="2">
        <v>720</v>
      </c>
      <c r="B724" s="73" t="s">
        <v>1731</v>
      </c>
      <c r="C724" s="73" t="s">
        <v>459</v>
      </c>
      <c r="D724" s="73" t="s">
        <v>460</v>
      </c>
      <c r="E724" s="72"/>
      <c r="F724" s="71"/>
    </row>
    <row r="725" spans="1:6" ht="18" customHeight="1" x14ac:dyDescent="0.2">
      <c r="A725" s="2">
        <v>721</v>
      </c>
      <c r="B725" s="73" t="s">
        <v>1786</v>
      </c>
      <c r="C725" s="74" t="s">
        <v>445</v>
      </c>
      <c r="D725" s="73" t="s">
        <v>460</v>
      </c>
      <c r="E725" s="72"/>
      <c r="F725" s="71"/>
    </row>
    <row r="726" spans="1:6" ht="18" customHeight="1" x14ac:dyDescent="0.2">
      <c r="A726" s="2">
        <v>722</v>
      </c>
      <c r="B726" s="73" t="s">
        <v>1806</v>
      </c>
      <c r="C726" s="73" t="s">
        <v>459</v>
      </c>
      <c r="D726" s="73" t="s">
        <v>460</v>
      </c>
      <c r="E726" s="72"/>
      <c r="F726" s="71"/>
    </row>
    <row r="727" spans="1:6" ht="18" customHeight="1" x14ac:dyDescent="0.2">
      <c r="A727" s="2">
        <v>723</v>
      </c>
      <c r="B727" s="73" t="s">
        <v>1807</v>
      </c>
      <c r="C727" s="73" t="s">
        <v>459</v>
      </c>
      <c r="D727" s="73" t="s">
        <v>460</v>
      </c>
      <c r="E727" s="72"/>
      <c r="F727" s="71"/>
    </row>
    <row r="728" spans="1:6" ht="18" customHeight="1" x14ac:dyDescent="0.2">
      <c r="A728" s="2">
        <v>724</v>
      </c>
      <c r="B728" s="73" t="s">
        <v>1815</v>
      </c>
      <c r="C728" s="73" t="s">
        <v>446</v>
      </c>
      <c r="D728" s="73" t="s">
        <v>460</v>
      </c>
      <c r="E728" s="72"/>
      <c r="F728" s="71"/>
    </row>
    <row r="729" spans="1:6" ht="18" customHeight="1" x14ac:dyDescent="0.2">
      <c r="A729" s="2">
        <v>725</v>
      </c>
      <c r="B729" s="73" t="s">
        <v>1836</v>
      </c>
      <c r="C729" s="73" t="s">
        <v>1837</v>
      </c>
      <c r="D729" s="73" t="s">
        <v>460</v>
      </c>
      <c r="E729" s="72"/>
      <c r="F729" s="71"/>
    </row>
    <row r="730" spans="1:6" ht="18" customHeight="1" x14ac:dyDescent="0.2">
      <c r="A730" s="2">
        <v>726</v>
      </c>
      <c r="B730" s="73" t="s">
        <v>1842</v>
      </c>
      <c r="C730" s="73" t="s">
        <v>1843</v>
      </c>
      <c r="D730" s="73" t="s">
        <v>460</v>
      </c>
      <c r="E730" s="72"/>
      <c r="F730" s="71"/>
    </row>
    <row r="731" spans="1:6" ht="18" customHeight="1" x14ac:dyDescent="0.2">
      <c r="A731" s="2">
        <v>727</v>
      </c>
      <c r="B731" s="73" t="s">
        <v>1859</v>
      </c>
      <c r="C731" s="73" t="s">
        <v>1860</v>
      </c>
      <c r="D731" s="73" t="s">
        <v>460</v>
      </c>
      <c r="E731" s="72"/>
      <c r="F731" s="71"/>
    </row>
    <row r="732" spans="1:6" ht="18" customHeight="1" x14ac:dyDescent="0.2">
      <c r="A732" s="2">
        <v>728</v>
      </c>
      <c r="B732" s="73" t="s">
        <v>1861</v>
      </c>
      <c r="C732" s="73" t="s">
        <v>1862</v>
      </c>
      <c r="D732" s="73" t="s">
        <v>460</v>
      </c>
      <c r="E732" s="72"/>
      <c r="F732" s="71"/>
    </row>
    <row r="733" spans="1:6" ht="18" customHeight="1" x14ac:dyDescent="0.2">
      <c r="A733" s="2">
        <v>729</v>
      </c>
      <c r="B733" s="73" t="s">
        <v>1905</v>
      </c>
      <c r="C733" s="73" t="s">
        <v>456</v>
      </c>
      <c r="D733" s="73" t="s">
        <v>460</v>
      </c>
      <c r="E733" s="72"/>
      <c r="F733" s="71"/>
    </row>
    <row r="734" spans="1:6" ht="18" customHeight="1" x14ac:dyDescent="0.2">
      <c r="A734" s="2">
        <v>730</v>
      </c>
      <c r="B734" s="73" t="s">
        <v>1911</v>
      </c>
      <c r="C734" s="73" t="s">
        <v>1912</v>
      </c>
      <c r="D734" s="73" t="s">
        <v>460</v>
      </c>
      <c r="E734" s="72"/>
      <c r="F734" s="71"/>
    </row>
    <row r="735" spans="1:6" ht="18" customHeight="1" x14ac:dyDescent="0.2">
      <c r="A735" s="2">
        <v>731</v>
      </c>
      <c r="B735" s="73" t="s">
        <v>1921</v>
      </c>
      <c r="C735" s="73" t="s">
        <v>1922</v>
      </c>
      <c r="D735" s="73" t="s">
        <v>460</v>
      </c>
      <c r="E735" s="72"/>
      <c r="F735" s="71"/>
    </row>
    <row r="736" spans="1:6" ht="18" customHeight="1" x14ac:dyDescent="0.2">
      <c r="A736" s="2">
        <v>732</v>
      </c>
      <c r="B736" s="73" t="s">
        <v>1927</v>
      </c>
      <c r="C736" s="73" t="s">
        <v>1922</v>
      </c>
      <c r="D736" s="73" t="s">
        <v>460</v>
      </c>
      <c r="E736" s="72"/>
      <c r="F736" s="71"/>
    </row>
    <row r="737" spans="1:6" ht="18" customHeight="1" x14ac:dyDescent="0.2">
      <c r="A737" s="2">
        <v>733</v>
      </c>
      <c r="B737" s="73" t="s">
        <v>1924</v>
      </c>
      <c r="C737" s="73" t="s">
        <v>1925</v>
      </c>
      <c r="D737" s="73" t="s">
        <v>1929</v>
      </c>
      <c r="E737" s="72"/>
      <c r="F737" s="71"/>
    </row>
    <row r="738" spans="1:6" ht="18" customHeight="1" x14ac:dyDescent="0.2">
      <c r="A738" s="2">
        <v>734</v>
      </c>
      <c r="B738" s="73" t="s">
        <v>1926</v>
      </c>
      <c r="C738" s="73" t="s">
        <v>1925</v>
      </c>
      <c r="D738" s="73" t="s">
        <v>1929</v>
      </c>
      <c r="E738" s="72"/>
      <c r="F738" s="71"/>
    </row>
    <row r="739" spans="1:6" ht="18" customHeight="1" x14ac:dyDescent="0.2">
      <c r="A739" s="2">
        <v>735</v>
      </c>
      <c r="B739" s="73" t="s">
        <v>1928</v>
      </c>
      <c r="C739" s="73" t="s">
        <v>1843</v>
      </c>
      <c r="D739" s="73" t="s">
        <v>460</v>
      </c>
      <c r="E739" s="72"/>
      <c r="F739" s="71"/>
    </row>
    <row r="740" spans="1:6" ht="18" customHeight="1" x14ac:dyDescent="0.2">
      <c r="A740" s="2">
        <v>736</v>
      </c>
      <c r="B740" s="73" t="s">
        <v>1944</v>
      </c>
      <c r="C740" s="73" t="s">
        <v>450</v>
      </c>
      <c r="D740" s="73" t="s">
        <v>460</v>
      </c>
      <c r="E740" s="72"/>
      <c r="F740" s="71"/>
    </row>
    <row r="741" spans="1:6" ht="18" customHeight="1" x14ac:dyDescent="0.2">
      <c r="A741" s="2">
        <v>737</v>
      </c>
      <c r="B741" s="73" t="s">
        <v>1943</v>
      </c>
      <c r="C741" s="73" t="s">
        <v>445</v>
      </c>
      <c r="D741" s="73" t="s">
        <v>460</v>
      </c>
      <c r="E741" s="72"/>
      <c r="F741" s="71"/>
    </row>
    <row r="742" spans="1:6" ht="18" customHeight="1" x14ac:dyDescent="0.2">
      <c r="A742" s="2">
        <v>738</v>
      </c>
      <c r="B742" s="73" t="s">
        <v>1949</v>
      </c>
      <c r="C742" s="73" t="s">
        <v>459</v>
      </c>
      <c r="D742" s="73" t="s">
        <v>460</v>
      </c>
      <c r="E742" s="72"/>
      <c r="F742" s="71"/>
    </row>
    <row r="743" spans="1:6" ht="18" customHeight="1" x14ac:dyDescent="0.2">
      <c r="A743" s="2">
        <v>739</v>
      </c>
      <c r="B743" s="73" t="s">
        <v>1975</v>
      </c>
      <c r="C743" s="73" t="s">
        <v>451</v>
      </c>
      <c r="D743" s="73" t="s">
        <v>460</v>
      </c>
      <c r="E743" s="72"/>
      <c r="F743" s="71"/>
    </row>
    <row r="744" spans="1:6" ht="18" customHeight="1" x14ac:dyDescent="0.2">
      <c r="A744" s="2">
        <v>740</v>
      </c>
      <c r="B744" s="73" t="s">
        <v>1977</v>
      </c>
      <c r="C744" s="73" t="s">
        <v>451</v>
      </c>
      <c r="D744" s="73" t="s">
        <v>460</v>
      </c>
      <c r="E744" s="72"/>
      <c r="F744" s="71"/>
    </row>
    <row r="745" spans="1:6" ht="18" customHeight="1" x14ac:dyDescent="0.2">
      <c r="A745" s="2">
        <v>741</v>
      </c>
      <c r="B745" s="73" t="s">
        <v>1992</v>
      </c>
      <c r="C745" s="73" t="s">
        <v>1993</v>
      </c>
      <c r="D745" s="73" t="s">
        <v>460</v>
      </c>
      <c r="E745" s="72"/>
      <c r="F745" s="71"/>
    </row>
    <row r="746" spans="1:6" ht="18" customHeight="1" x14ac:dyDescent="0.2">
      <c r="A746" s="2">
        <v>742</v>
      </c>
      <c r="B746" s="73" t="s">
        <v>1994</v>
      </c>
      <c r="C746" s="73" t="s">
        <v>1993</v>
      </c>
      <c r="D746" s="73" t="s">
        <v>460</v>
      </c>
      <c r="E746" s="72"/>
      <c r="F746" s="71"/>
    </row>
    <row r="747" spans="1:6" ht="18" customHeight="1" x14ac:dyDescent="0.2">
      <c r="A747" s="2">
        <v>743</v>
      </c>
      <c r="B747" s="73" t="s">
        <v>2005</v>
      </c>
      <c r="C747" s="73" t="s">
        <v>459</v>
      </c>
      <c r="D747" s="73" t="s">
        <v>460</v>
      </c>
      <c r="E747" s="72"/>
      <c r="F747" s="71"/>
    </row>
    <row r="748" spans="1:6" ht="18" customHeight="1" x14ac:dyDescent="0.2">
      <c r="A748" s="2">
        <v>744</v>
      </c>
      <c r="B748" s="73" t="s">
        <v>2007</v>
      </c>
      <c r="C748" s="73" t="s">
        <v>459</v>
      </c>
      <c r="D748" s="73" t="s">
        <v>460</v>
      </c>
      <c r="E748" s="72"/>
      <c r="F748" s="71"/>
    </row>
    <row r="749" spans="1:6" ht="18" customHeight="1" x14ac:dyDescent="0.2">
      <c r="A749" s="2">
        <v>745</v>
      </c>
      <c r="B749" s="73" t="s">
        <v>2008</v>
      </c>
      <c r="C749" s="73" t="s">
        <v>459</v>
      </c>
      <c r="D749" s="73" t="s">
        <v>460</v>
      </c>
      <c r="E749" s="72"/>
      <c r="F749" s="71"/>
    </row>
    <row r="750" spans="1:6" ht="18" customHeight="1" x14ac:dyDescent="0.2">
      <c r="A750" s="2">
        <v>746</v>
      </c>
      <c r="B750" s="73" t="s">
        <v>2028</v>
      </c>
      <c r="C750" s="73" t="s">
        <v>2029</v>
      </c>
      <c r="D750" s="73" t="s">
        <v>460</v>
      </c>
      <c r="E750" s="72"/>
      <c r="F750" s="71"/>
    </row>
    <row r="751" spans="1:6" ht="18" customHeight="1" x14ac:dyDescent="0.2">
      <c r="A751" s="2">
        <v>747</v>
      </c>
      <c r="B751" s="73" t="s">
        <v>2035</v>
      </c>
      <c r="C751" s="73" t="s">
        <v>2036</v>
      </c>
      <c r="D751" s="73" t="s">
        <v>460</v>
      </c>
      <c r="E751" s="72"/>
      <c r="F751" s="71"/>
    </row>
    <row r="752" spans="1:6" ht="18" customHeight="1" x14ac:dyDescent="0.2">
      <c r="A752" s="2">
        <v>748</v>
      </c>
      <c r="B752" s="73" t="s">
        <v>2037</v>
      </c>
      <c r="C752" s="73" t="s">
        <v>2038</v>
      </c>
      <c r="D752" s="73" t="s">
        <v>460</v>
      </c>
      <c r="E752" s="72"/>
      <c r="F752" s="71"/>
    </row>
    <row r="753" spans="1:6" ht="18" customHeight="1" x14ac:dyDescent="0.2">
      <c r="A753" s="2">
        <v>749</v>
      </c>
      <c r="B753" s="73" t="s">
        <v>2044</v>
      </c>
      <c r="C753" s="73" t="s">
        <v>2844</v>
      </c>
      <c r="D753" s="73" t="s">
        <v>460</v>
      </c>
      <c r="E753" s="72"/>
      <c r="F753" s="71"/>
    </row>
    <row r="754" spans="1:6" ht="18" customHeight="1" x14ac:dyDescent="0.2">
      <c r="A754" s="2">
        <v>750</v>
      </c>
      <c r="B754" s="73" t="s">
        <v>2045</v>
      </c>
      <c r="C754" s="73" t="s">
        <v>2844</v>
      </c>
      <c r="D754" s="73" t="s">
        <v>460</v>
      </c>
      <c r="E754" s="72"/>
      <c r="F754" s="71"/>
    </row>
    <row r="755" spans="1:6" ht="18" customHeight="1" x14ac:dyDescent="0.2">
      <c r="A755" s="2">
        <v>751</v>
      </c>
      <c r="B755" s="73" t="s">
        <v>2046</v>
      </c>
      <c r="C755" s="73" t="s">
        <v>2844</v>
      </c>
      <c r="D755" s="73" t="s">
        <v>460</v>
      </c>
      <c r="E755" s="72"/>
      <c r="F755" s="71"/>
    </row>
    <row r="756" spans="1:6" ht="18" customHeight="1" x14ac:dyDescent="0.2">
      <c r="A756" s="2">
        <v>752</v>
      </c>
      <c r="B756" s="73" t="s">
        <v>2047</v>
      </c>
      <c r="C756" s="73" t="s">
        <v>2844</v>
      </c>
      <c r="D756" s="73" t="s">
        <v>460</v>
      </c>
      <c r="E756" s="72"/>
      <c r="F756" s="71"/>
    </row>
    <row r="757" spans="1:6" ht="18" customHeight="1" x14ac:dyDescent="0.2">
      <c r="A757" s="2">
        <v>753</v>
      </c>
      <c r="B757" s="73" t="s">
        <v>2048</v>
      </c>
      <c r="C757" s="73" t="s">
        <v>2844</v>
      </c>
      <c r="D757" s="73" t="s">
        <v>460</v>
      </c>
      <c r="E757" s="72"/>
      <c r="F757" s="71"/>
    </row>
    <row r="758" spans="1:6" ht="18" customHeight="1" x14ac:dyDescent="0.2">
      <c r="A758" s="2">
        <v>754</v>
      </c>
      <c r="B758" s="73" t="s">
        <v>2049</v>
      </c>
      <c r="C758" s="73" t="s">
        <v>2844</v>
      </c>
      <c r="D758" s="73" t="s">
        <v>460</v>
      </c>
      <c r="E758" s="72"/>
      <c r="F758" s="71"/>
    </row>
    <row r="759" spans="1:6" ht="18" customHeight="1" x14ac:dyDescent="0.2">
      <c r="A759" s="2">
        <v>755</v>
      </c>
      <c r="B759" s="73" t="s">
        <v>2050</v>
      </c>
      <c r="C759" s="73" t="s">
        <v>2844</v>
      </c>
      <c r="D759" s="73" t="s">
        <v>460</v>
      </c>
      <c r="E759" s="72"/>
      <c r="F759" s="71"/>
    </row>
    <row r="760" spans="1:6" ht="18" customHeight="1" x14ac:dyDescent="0.2">
      <c r="A760" s="2">
        <v>756</v>
      </c>
      <c r="B760" s="73" t="s">
        <v>2051</v>
      </c>
      <c r="C760" s="73" t="s">
        <v>2844</v>
      </c>
      <c r="D760" s="73" t="s">
        <v>460</v>
      </c>
      <c r="E760" s="72"/>
      <c r="F760" s="71"/>
    </row>
    <row r="761" spans="1:6" ht="18" customHeight="1" x14ac:dyDescent="0.2">
      <c r="A761" s="2">
        <v>757</v>
      </c>
      <c r="B761" s="73" t="s">
        <v>2052</v>
      </c>
      <c r="C761" s="73" t="s">
        <v>2844</v>
      </c>
      <c r="D761" s="73" t="s">
        <v>460</v>
      </c>
      <c r="E761" s="72"/>
      <c r="F761" s="71"/>
    </row>
    <row r="762" spans="1:6" ht="18" customHeight="1" x14ac:dyDescent="0.2">
      <c r="A762" s="2">
        <v>758</v>
      </c>
      <c r="B762" s="73" t="s">
        <v>2053</v>
      </c>
      <c r="C762" s="73" t="s">
        <v>2844</v>
      </c>
      <c r="D762" s="73" t="s">
        <v>460</v>
      </c>
      <c r="E762" s="72"/>
      <c r="F762" s="71"/>
    </row>
    <row r="763" spans="1:6" ht="18" customHeight="1" x14ac:dyDescent="0.2">
      <c r="A763" s="2">
        <v>759</v>
      </c>
      <c r="B763" s="73" t="s">
        <v>2054</v>
      </c>
      <c r="C763" s="73" t="s">
        <v>2844</v>
      </c>
      <c r="D763" s="73" t="s">
        <v>460</v>
      </c>
      <c r="E763" s="72"/>
      <c r="F763" s="71"/>
    </row>
    <row r="764" spans="1:6" ht="18" customHeight="1" x14ac:dyDescent="0.2">
      <c r="A764" s="2">
        <v>760</v>
      </c>
      <c r="B764" s="73" t="s">
        <v>2055</v>
      </c>
      <c r="C764" s="73" t="s">
        <v>2844</v>
      </c>
      <c r="D764" s="73" t="s">
        <v>460</v>
      </c>
      <c r="E764" s="72"/>
      <c r="F764" s="71"/>
    </row>
    <row r="765" spans="1:6" ht="18" customHeight="1" x14ac:dyDescent="0.2">
      <c r="A765" s="2">
        <v>761</v>
      </c>
      <c r="B765" s="73" t="s">
        <v>2056</v>
      </c>
      <c r="C765" s="73" t="s">
        <v>2844</v>
      </c>
      <c r="D765" s="73" t="s">
        <v>460</v>
      </c>
      <c r="E765" s="72"/>
      <c r="F765" s="71"/>
    </row>
    <row r="766" spans="1:6" ht="18" customHeight="1" x14ac:dyDescent="0.2">
      <c r="A766" s="2">
        <v>762</v>
      </c>
      <c r="B766" s="73" t="s">
        <v>2057</v>
      </c>
      <c r="C766" s="73" t="s">
        <v>2844</v>
      </c>
      <c r="D766" s="73" t="s">
        <v>460</v>
      </c>
      <c r="E766" s="72"/>
      <c r="F766" s="71"/>
    </row>
    <row r="767" spans="1:6" ht="18" customHeight="1" x14ac:dyDescent="0.2">
      <c r="A767" s="2">
        <v>763</v>
      </c>
      <c r="B767" s="73" t="s">
        <v>2058</v>
      </c>
      <c r="C767" s="73" t="s">
        <v>2844</v>
      </c>
      <c r="D767" s="73" t="s">
        <v>460</v>
      </c>
      <c r="E767" s="72"/>
      <c r="F767" s="71"/>
    </row>
    <row r="768" spans="1:6" ht="18" customHeight="1" x14ac:dyDescent="0.2">
      <c r="A768" s="2">
        <v>764</v>
      </c>
      <c r="B768" s="73" t="s">
        <v>2059</v>
      </c>
      <c r="C768" s="73" t="s">
        <v>2844</v>
      </c>
      <c r="D768" s="73" t="s">
        <v>460</v>
      </c>
      <c r="E768" s="72"/>
      <c r="F768" s="71"/>
    </row>
    <row r="769" spans="1:6" ht="18" customHeight="1" x14ac:dyDescent="0.2">
      <c r="A769" s="2">
        <v>765</v>
      </c>
      <c r="B769" s="73" t="s">
        <v>2060</v>
      </c>
      <c r="C769" s="73" t="s">
        <v>2844</v>
      </c>
      <c r="D769" s="73" t="s">
        <v>460</v>
      </c>
      <c r="E769" s="72"/>
      <c r="F769" s="71"/>
    </row>
    <row r="770" spans="1:6" ht="18" customHeight="1" x14ac:dyDescent="0.2">
      <c r="A770" s="2">
        <v>766</v>
      </c>
      <c r="B770" s="73" t="s">
        <v>2061</v>
      </c>
      <c r="C770" s="73" t="s">
        <v>2844</v>
      </c>
      <c r="D770" s="73" t="s">
        <v>460</v>
      </c>
      <c r="E770" s="72"/>
      <c r="F770" s="71"/>
    </row>
    <row r="771" spans="1:6" ht="18" customHeight="1" x14ac:dyDescent="0.2">
      <c r="A771" s="2">
        <v>767</v>
      </c>
      <c r="B771" s="73" t="s">
        <v>2062</v>
      </c>
      <c r="C771" s="73" t="s">
        <v>2844</v>
      </c>
      <c r="D771" s="73" t="s">
        <v>460</v>
      </c>
      <c r="E771" s="72"/>
      <c r="F771" s="71"/>
    </row>
    <row r="772" spans="1:6" ht="18" customHeight="1" x14ac:dyDescent="0.2">
      <c r="A772" s="2">
        <v>768</v>
      </c>
      <c r="B772" s="73" t="s">
        <v>2063</v>
      </c>
      <c r="C772" s="73" t="s">
        <v>2844</v>
      </c>
      <c r="D772" s="73" t="s">
        <v>460</v>
      </c>
      <c r="E772" s="72"/>
      <c r="F772" s="71"/>
    </row>
    <row r="773" spans="1:6" ht="18" customHeight="1" x14ac:dyDescent="0.2">
      <c r="A773" s="2">
        <v>769</v>
      </c>
      <c r="B773" s="73" t="s">
        <v>2064</v>
      </c>
      <c r="C773" s="73" t="s">
        <v>2844</v>
      </c>
      <c r="D773" s="73" t="s">
        <v>460</v>
      </c>
      <c r="E773" s="72"/>
      <c r="F773" s="71"/>
    </row>
    <row r="774" spans="1:6" ht="18" customHeight="1" x14ac:dyDescent="0.2">
      <c r="A774" s="2">
        <v>770</v>
      </c>
      <c r="B774" s="73" t="s">
        <v>2065</v>
      </c>
      <c r="C774" s="73" t="s">
        <v>2844</v>
      </c>
      <c r="D774" s="73" t="s">
        <v>460</v>
      </c>
      <c r="E774" s="72"/>
      <c r="F774" s="71"/>
    </row>
    <row r="775" spans="1:6" ht="18" customHeight="1" x14ac:dyDescent="0.2">
      <c r="A775" s="2">
        <v>771</v>
      </c>
      <c r="B775" s="73" t="s">
        <v>2103</v>
      </c>
      <c r="C775" s="73" t="s">
        <v>2844</v>
      </c>
      <c r="D775" s="73" t="s">
        <v>460</v>
      </c>
      <c r="E775" s="72"/>
      <c r="F775" s="71"/>
    </row>
    <row r="776" spans="1:6" ht="18" customHeight="1" x14ac:dyDescent="0.2">
      <c r="A776" s="2">
        <v>772</v>
      </c>
      <c r="B776" s="73" t="s">
        <v>2107</v>
      </c>
      <c r="C776" s="73" t="s">
        <v>2844</v>
      </c>
      <c r="D776" s="73" t="s">
        <v>460</v>
      </c>
      <c r="E776" s="72"/>
      <c r="F776" s="71"/>
    </row>
    <row r="777" spans="1:6" ht="18" customHeight="1" x14ac:dyDescent="0.2">
      <c r="A777" s="2">
        <v>773</v>
      </c>
      <c r="B777" s="73" t="s">
        <v>2117</v>
      </c>
      <c r="C777" s="73" t="s">
        <v>2844</v>
      </c>
      <c r="D777" s="73" t="s">
        <v>460</v>
      </c>
      <c r="E777" s="72"/>
      <c r="F777" s="71"/>
    </row>
    <row r="778" spans="1:6" ht="18" customHeight="1" x14ac:dyDescent="0.2">
      <c r="A778" s="2">
        <v>774</v>
      </c>
      <c r="B778" s="73" t="s">
        <v>2120</v>
      </c>
      <c r="C778" s="73" t="s">
        <v>2844</v>
      </c>
      <c r="D778" s="73" t="s">
        <v>460</v>
      </c>
      <c r="E778" s="72"/>
      <c r="F778" s="71"/>
    </row>
    <row r="779" spans="1:6" ht="18" customHeight="1" x14ac:dyDescent="0.2">
      <c r="A779" s="2">
        <v>775</v>
      </c>
      <c r="B779" s="73" t="s">
        <v>2121</v>
      </c>
      <c r="C779" s="73" t="s">
        <v>2844</v>
      </c>
      <c r="D779" s="73" t="s">
        <v>460</v>
      </c>
      <c r="E779" s="72"/>
      <c r="F779" s="71"/>
    </row>
    <row r="780" spans="1:6" ht="18" customHeight="1" x14ac:dyDescent="0.2">
      <c r="A780" s="2">
        <v>776</v>
      </c>
      <c r="B780" s="73" t="s">
        <v>2124</v>
      </c>
      <c r="C780" s="73" t="s">
        <v>2844</v>
      </c>
      <c r="D780" s="73" t="s">
        <v>460</v>
      </c>
      <c r="E780" s="72"/>
      <c r="F780" s="71"/>
    </row>
    <row r="781" spans="1:6" ht="18" customHeight="1" x14ac:dyDescent="0.2">
      <c r="A781" s="2">
        <v>777</v>
      </c>
      <c r="B781" s="73" t="s">
        <v>2159</v>
      </c>
      <c r="C781" s="73" t="s">
        <v>1993</v>
      </c>
      <c r="D781" s="73" t="s">
        <v>460</v>
      </c>
      <c r="E781" s="72"/>
      <c r="F781" s="71"/>
    </row>
    <row r="782" spans="1:6" ht="18" customHeight="1" x14ac:dyDescent="0.2">
      <c r="A782" s="2">
        <v>778</v>
      </c>
      <c r="B782" s="73" t="s">
        <v>2170</v>
      </c>
      <c r="C782" s="73" t="s">
        <v>2844</v>
      </c>
      <c r="D782" s="73" t="s">
        <v>460</v>
      </c>
      <c r="E782" s="72"/>
      <c r="F782" s="71"/>
    </row>
    <row r="783" spans="1:6" ht="18" customHeight="1" x14ac:dyDescent="0.2">
      <c r="A783" s="2">
        <v>779</v>
      </c>
      <c r="B783" s="73" t="s">
        <v>2191</v>
      </c>
      <c r="C783" s="73" t="s">
        <v>2192</v>
      </c>
      <c r="D783" s="73" t="s">
        <v>460</v>
      </c>
      <c r="E783" s="72"/>
      <c r="F783" s="71"/>
    </row>
    <row r="784" spans="1:6" ht="18" customHeight="1" x14ac:dyDescent="0.2">
      <c r="A784" s="2">
        <v>780</v>
      </c>
      <c r="B784" s="73" t="s">
        <v>2193</v>
      </c>
      <c r="C784" s="73" t="s">
        <v>2194</v>
      </c>
      <c r="D784" s="73" t="s">
        <v>460</v>
      </c>
      <c r="E784" s="72"/>
      <c r="F784" s="71"/>
    </row>
    <row r="785" spans="1:6" ht="18" customHeight="1" x14ac:dyDescent="0.2">
      <c r="A785" s="2">
        <v>781</v>
      </c>
      <c r="B785" s="73" t="s">
        <v>2197</v>
      </c>
      <c r="C785" s="73" t="s">
        <v>459</v>
      </c>
      <c r="D785" s="73" t="s">
        <v>460</v>
      </c>
      <c r="E785" s="72"/>
      <c r="F785" s="71"/>
    </row>
    <row r="786" spans="1:6" ht="18" customHeight="1" x14ac:dyDescent="0.2">
      <c r="A786" s="2">
        <v>782</v>
      </c>
      <c r="B786" s="73" t="s">
        <v>2198</v>
      </c>
      <c r="C786" s="73" t="s">
        <v>459</v>
      </c>
      <c r="D786" s="73" t="s">
        <v>460</v>
      </c>
      <c r="E786" s="72"/>
      <c r="F786" s="71"/>
    </row>
    <row r="787" spans="1:6" ht="18" customHeight="1" x14ac:dyDescent="0.2">
      <c r="A787" s="2">
        <v>783</v>
      </c>
      <c r="B787" s="73" t="s">
        <v>2199</v>
      </c>
      <c r="C787" s="73" t="s">
        <v>459</v>
      </c>
      <c r="D787" s="73" t="s">
        <v>460</v>
      </c>
      <c r="E787" s="72"/>
      <c r="F787" s="71"/>
    </row>
    <row r="788" spans="1:6" ht="18" customHeight="1" x14ac:dyDescent="0.2">
      <c r="A788" s="2">
        <v>784</v>
      </c>
      <c r="B788" s="73" t="s">
        <v>2225</v>
      </c>
      <c r="C788" s="73" t="s">
        <v>788</v>
      </c>
      <c r="D788" s="73" t="s">
        <v>460</v>
      </c>
      <c r="E788" s="72"/>
      <c r="F788" s="71"/>
    </row>
    <row r="789" spans="1:6" ht="18" customHeight="1" x14ac:dyDescent="0.2">
      <c r="A789" s="2">
        <v>785</v>
      </c>
      <c r="B789" s="73" t="s">
        <v>2235</v>
      </c>
      <c r="C789" s="73" t="s">
        <v>2238</v>
      </c>
      <c r="D789" s="73" t="s">
        <v>460</v>
      </c>
      <c r="E789" s="72"/>
      <c r="F789" s="71"/>
    </row>
    <row r="790" spans="1:6" ht="18" customHeight="1" x14ac:dyDescent="0.2">
      <c r="A790" s="2">
        <v>786</v>
      </c>
      <c r="B790" s="73" t="s">
        <v>2236</v>
      </c>
      <c r="C790" s="73" t="s">
        <v>1449</v>
      </c>
      <c r="D790" s="73" t="s">
        <v>460</v>
      </c>
      <c r="E790" s="72"/>
      <c r="F790" s="71"/>
    </row>
    <row r="791" spans="1:6" ht="18" customHeight="1" x14ac:dyDescent="0.2">
      <c r="A791" s="2">
        <v>787</v>
      </c>
      <c r="B791" s="73" t="s">
        <v>2237</v>
      </c>
      <c r="C791" s="73" t="s">
        <v>1449</v>
      </c>
      <c r="D791" s="73" t="s">
        <v>460</v>
      </c>
      <c r="E791" s="72"/>
      <c r="F791" s="71"/>
    </row>
    <row r="792" spans="1:6" ht="18" customHeight="1" x14ac:dyDescent="0.2">
      <c r="A792" s="2">
        <v>788</v>
      </c>
      <c r="B792" s="73" t="s">
        <v>2254</v>
      </c>
      <c r="C792" s="73" t="s">
        <v>2255</v>
      </c>
      <c r="D792" s="73" t="s">
        <v>460</v>
      </c>
      <c r="E792" s="72"/>
      <c r="F792" s="71"/>
    </row>
    <row r="793" spans="1:6" ht="18" customHeight="1" x14ac:dyDescent="0.2">
      <c r="A793" s="2">
        <v>789</v>
      </c>
      <c r="B793" s="73" t="s">
        <v>2256</v>
      </c>
      <c r="C793" s="73" t="s">
        <v>2255</v>
      </c>
      <c r="D793" s="73" t="s">
        <v>460</v>
      </c>
      <c r="E793" s="72"/>
      <c r="F793" s="71"/>
    </row>
    <row r="794" spans="1:6" ht="18" customHeight="1" x14ac:dyDescent="0.2">
      <c r="A794" s="2">
        <v>790</v>
      </c>
      <c r="B794" s="73" t="s">
        <v>2262</v>
      </c>
      <c r="C794" s="73" t="s">
        <v>3542</v>
      </c>
      <c r="D794" s="73" t="s">
        <v>460</v>
      </c>
      <c r="E794" s="72"/>
      <c r="F794" s="71"/>
    </row>
    <row r="795" spans="1:6" ht="18" customHeight="1" x14ac:dyDescent="0.2">
      <c r="A795" s="2">
        <v>791</v>
      </c>
      <c r="B795" s="73" t="s">
        <v>2284</v>
      </c>
      <c r="C795" s="73" t="s">
        <v>450</v>
      </c>
      <c r="D795" s="73" t="s">
        <v>460</v>
      </c>
      <c r="E795" s="72"/>
      <c r="F795" s="71"/>
    </row>
    <row r="796" spans="1:6" ht="18" customHeight="1" x14ac:dyDescent="0.2">
      <c r="A796" s="2">
        <v>792</v>
      </c>
      <c r="B796" s="73" t="s">
        <v>2285</v>
      </c>
      <c r="C796" s="73" t="s">
        <v>456</v>
      </c>
      <c r="D796" s="73" t="s">
        <v>460</v>
      </c>
      <c r="E796" s="72"/>
      <c r="F796" s="71"/>
    </row>
    <row r="797" spans="1:6" ht="18" customHeight="1" x14ac:dyDescent="0.2">
      <c r="A797" s="2">
        <v>793</v>
      </c>
      <c r="B797" s="73" t="s">
        <v>2286</v>
      </c>
      <c r="C797" s="73" t="s">
        <v>2287</v>
      </c>
      <c r="D797" s="73" t="s">
        <v>460</v>
      </c>
      <c r="E797" s="72"/>
      <c r="F797" s="71"/>
    </row>
    <row r="798" spans="1:6" ht="18" customHeight="1" x14ac:dyDescent="0.2">
      <c r="A798" s="2">
        <v>794</v>
      </c>
      <c r="B798" s="73" t="s">
        <v>2293</v>
      </c>
      <c r="C798" s="73" t="s">
        <v>2294</v>
      </c>
      <c r="D798" s="73" t="s">
        <v>460</v>
      </c>
      <c r="E798" s="72"/>
      <c r="F798" s="71"/>
    </row>
    <row r="799" spans="1:6" ht="18" customHeight="1" x14ac:dyDescent="0.2">
      <c r="A799" s="2">
        <v>795</v>
      </c>
      <c r="B799" s="73" t="s">
        <v>2295</v>
      </c>
      <c r="C799" s="73" t="s">
        <v>2294</v>
      </c>
      <c r="D799" s="73" t="s">
        <v>460</v>
      </c>
      <c r="E799" s="72"/>
      <c r="F799" s="71"/>
    </row>
    <row r="800" spans="1:6" ht="18" customHeight="1" x14ac:dyDescent="0.2">
      <c r="A800" s="2">
        <v>796</v>
      </c>
      <c r="B800" s="73" t="s">
        <v>2296</v>
      </c>
      <c r="C800" s="73" t="s">
        <v>455</v>
      </c>
      <c r="D800" s="73" t="s">
        <v>460</v>
      </c>
      <c r="E800" s="72"/>
      <c r="F800" s="71"/>
    </row>
    <row r="801" spans="1:6" ht="18" customHeight="1" x14ac:dyDescent="0.2">
      <c r="A801" s="2">
        <v>797</v>
      </c>
      <c r="B801" s="73" t="s">
        <v>2297</v>
      </c>
      <c r="C801" s="73" t="s">
        <v>2298</v>
      </c>
      <c r="D801" s="73" t="s">
        <v>460</v>
      </c>
      <c r="E801" s="72"/>
      <c r="F801" s="71"/>
    </row>
    <row r="802" spans="1:6" ht="18" customHeight="1" x14ac:dyDescent="0.2">
      <c r="A802" s="2">
        <v>798</v>
      </c>
      <c r="B802" s="73" t="s">
        <v>2315</v>
      </c>
      <c r="C802" s="73" t="s">
        <v>456</v>
      </c>
      <c r="D802" s="73" t="s">
        <v>460</v>
      </c>
      <c r="E802" s="72"/>
      <c r="F802" s="71"/>
    </row>
    <row r="803" spans="1:6" ht="18" customHeight="1" x14ac:dyDescent="0.2">
      <c r="A803" s="2">
        <v>799</v>
      </c>
      <c r="B803" s="73" t="s">
        <v>2332</v>
      </c>
      <c r="C803" s="73" t="s">
        <v>1499</v>
      </c>
      <c r="D803" s="73" t="s">
        <v>460</v>
      </c>
      <c r="E803" s="72"/>
      <c r="F803" s="71"/>
    </row>
    <row r="804" spans="1:6" ht="18" customHeight="1" x14ac:dyDescent="0.2">
      <c r="A804" s="2">
        <v>800</v>
      </c>
      <c r="B804" s="73" t="s">
        <v>2333</v>
      </c>
      <c r="C804" s="73" t="s">
        <v>459</v>
      </c>
      <c r="D804" s="73" t="s">
        <v>460</v>
      </c>
      <c r="E804" s="72"/>
      <c r="F804" s="71"/>
    </row>
    <row r="805" spans="1:6" ht="18" customHeight="1" x14ac:dyDescent="0.2">
      <c r="A805" s="2">
        <v>801</v>
      </c>
      <c r="B805" s="73" t="s">
        <v>2370</v>
      </c>
      <c r="C805" s="73" t="s">
        <v>455</v>
      </c>
      <c r="D805" s="73" t="s">
        <v>460</v>
      </c>
      <c r="E805" s="72"/>
      <c r="F805" s="71"/>
    </row>
    <row r="806" spans="1:6" ht="18" customHeight="1" x14ac:dyDescent="0.2">
      <c r="A806" s="2">
        <v>802</v>
      </c>
      <c r="B806" s="73" t="s">
        <v>2384</v>
      </c>
      <c r="C806" s="73" t="s">
        <v>2385</v>
      </c>
      <c r="D806" s="73" t="s">
        <v>460</v>
      </c>
      <c r="E806" s="72"/>
      <c r="F806" s="71"/>
    </row>
    <row r="807" spans="1:6" ht="18" customHeight="1" x14ac:dyDescent="0.2">
      <c r="A807" s="2">
        <v>803</v>
      </c>
      <c r="B807" s="73" t="s">
        <v>2394</v>
      </c>
      <c r="C807" s="73" t="s">
        <v>2395</v>
      </c>
      <c r="D807" s="73" t="s">
        <v>460</v>
      </c>
      <c r="E807" s="72"/>
      <c r="F807" s="71"/>
    </row>
    <row r="808" spans="1:6" ht="18" customHeight="1" x14ac:dyDescent="0.2">
      <c r="A808" s="2">
        <v>804</v>
      </c>
      <c r="B808" s="73" t="s">
        <v>2403</v>
      </c>
      <c r="C808" s="73" t="s">
        <v>2404</v>
      </c>
      <c r="D808" s="73" t="s">
        <v>460</v>
      </c>
      <c r="E808" s="72"/>
      <c r="F808" s="71"/>
    </row>
    <row r="809" spans="1:6" ht="18" customHeight="1" x14ac:dyDescent="0.2">
      <c r="A809" s="2">
        <v>805</v>
      </c>
      <c r="B809" s="73" t="s">
        <v>2411</v>
      </c>
      <c r="C809" s="73" t="s">
        <v>788</v>
      </c>
      <c r="D809" s="73" t="s">
        <v>460</v>
      </c>
      <c r="E809" s="72"/>
      <c r="F809" s="71"/>
    </row>
    <row r="810" spans="1:6" ht="18" customHeight="1" x14ac:dyDescent="0.2">
      <c r="A810" s="2">
        <v>806</v>
      </c>
      <c r="B810" s="73" t="s">
        <v>2412</v>
      </c>
      <c r="C810" s="73" t="s">
        <v>788</v>
      </c>
      <c r="D810" s="73" t="s">
        <v>460</v>
      </c>
      <c r="E810" s="72"/>
      <c r="F810" s="71"/>
    </row>
    <row r="811" spans="1:6" ht="18" customHeight="1" x14ac:dyDescent="0.2">
      <c r="A811" s="2">
        <v>807</v>
      </c>
      <c r="B811" s="73" t="s">
        <v>2424</v>
      </c>
      <c r="C811" s="73" t="s">
        <v>2425</v>
      </c>
      <c r="D811" s="73" t="s">
        <v>460</v>
      </c>
      <c r="E811" s="72"/>
      <c r="F811" s="71"/>
    </row>
    <row r="812" spans="1:6" ht="18" customHeight="1" x14ac:dyDescent="0.2">
      <c r="A812" s="2">
        <v>808</v>
      </c>
      <c r="B812" s="73" t="s">
        <v>2426</v>
      </c>
      <c r="C812" s="73" t="s">
        <v>2425</v>
      </c>
      <c r="D812" s="73" t="s">
        <v>460</v>
      </c>
      <c r="E812" s="72"/>
      <c r="F812" s="71"/>
    </row>
    <row r="813" spans="1:6" ht="18" customHeight="1" x14ac:dyDescent="0.2">
      <c r="A813" s="2">
        <v>809</v>
      </c>
      <c r="B813" s="73" t="s">
        <v>2427</v>
      </c>
      <c r="C813" s="73" t="s">
        <v>445</v>
      </c>
      <c r="D813" s="73" t="s">
        <v>460</v>
      </c>
      <c r="E813" s="72"/>
      <c r="F813" s="71"/>
    </row>
    <row r="814" spans="1:6" ht="18" customHeight="1" x14ac:dyDescent="0.2">
      <c r="A814" s="2">
        <v>810</v>
      </c>
      <c r="B814" s="73" t="s">
        <v>2435</v>
      </c>
      <c r="C814" s="73" t="s">
        <v>450</v>
      </c>
      <c r="D814" s="73" t="s">
        <v>460</v>
      </c>
      <c r="E814" s="72"/>
      <c r="F814" s="71"/>
    </row>
    <row r="815" spans="1:6" ht="18" customHeight="1" x14ac:dyDescent="0.2">
      <c r="A815" s="2">
        <v>811</v>
      </c>
      <c r="B815" s="73" t="s">
        <v>2436</v>
      </c>
      <c r="C815" s="73" t="s">
        <v>459</v>
      </c>
      <c r="D815" s="73" t="s">
        <v>460</v>
      </c>
      <c r="E815" s="72"/>
      <c r="F815" s="71"/>
    </row>
    <row r="816" spans="1:6" ht="18" customHeight="1" x14ac:dyDescent="0.2">
      <c r="A816" s="2">
        <v>812</v>
      </c>
      <c r="B816" s="73" t="s">
        <v>2437</v>
      </c>
      <c r="C816" s="73" t="s">
        <v>459</v>
      </c>
      <c r="D816" s="73" t="s">
        <v>460</v>
      </c>
      <c r="E816" s="72"/>
      <c r="F816" s="71"/>
    </row>
    <row r="817" spans="1:6" ht="18" customHeight="1" x14ac:dyDescent="0.2">
      <c r="A817" s="2">
        <v>813</v>
      </c>
      <c r="B817" s="73" t="s">
        <v>2438</v>
      </c>
      <c r="C817" s="73" t="s">
        <v>459</v>
      </c>
      <c r="D817" s="73" t="s">
        <v>460</v>
      </c>
      <c r="E817" s="72"/>
      <c r="F817" s="71"/>
    </row>
    <row r="818" spans="1:6" ht="18" customHeight="1" x14ac:dyDescent="0.2">
      <c r="A818" s="2">
        <v>814</v>
      </c>
      <c r="B818" s="73" t="s">
        <v>2448</v>
      </c>
      <c r="C818" s="73" t="s">
        <v>1925</v>
      </c>
      <c r="D818" s="73" t="s">
        <v>1929</v>
      </c>
      <c r="E818" s="72"/>
      <c r="F818" s="71"/>
    </row>
    <row r="819" spans="1:6" ht="18" customHeight="1" x14ac:dyDescent="0.2">
      <c r="A819" s="2">
        <v>815</v>
      </c>
      <c r="B819" s="73" t="s">
        <v>2449</v>
      </c>
      <c r="C819" s="73" t="s">
        <v>2844</v>
      </c>
      <c r="D819" s="73" t="s">
        <v>460</v>
      </c>
      <c r="E819" s="72"/>
      <c r="F819" s="71"/>
    </row>
    <row r="820" spans="1:6" ht="18" customHeight="1" x14ac:dyDescent="0.2">
      <c r="A820" s="2">
        <v>816</v>
      </c>
      <c r="B820" s="73" t="s">
        <v>2450</v>
      </c>
      <c r="C820" s="73" t="s">
        <v>450</v>
      </c>
      <c r="D820" s="73" t="s">
        <v>460</v>
      </c>
      <c r="E820" s="72"/>
      <c r="F820" s="71"/>
    </row>
    <row r="821" spans="1:6" ht="18" customHeight="1" x14ac:dyDescent="0.2">
      <c r="A821" s="2">
        <v>817</v>
      </c>
      <c r="B821" s="73" t="s">
        <v>2482</v>
      </c>
      <c r="C821" s="73" t="s">
        <v>2490</v>
      </c>
      <c r="D821" s="73" t="s">
        <v>460</v>
      </c>
      <c r="E821" s="72"/>
      <c r="F821" s="71"/>
    </row>
    <row r="822" spans="1:6" ht="18" customHeight="1" x14ac:dyDescent="0.2">
      <c r="A822" s="2">
        <v>818</v>
      </c>
      <c r="B822" s="73" t="s">
        <v>2483</v>
      </c>
      <c r="C822" s="73" t="s">
        <v>2490</v>
      </c>
      <c r="D822" s="73" t="s">
        <v>460</v>
      </c>
      <c r="E822" s="72"/>
      <c r="F822" s="71"/>
    </row>
    <row r="823" spans="1:6" ht="18" customHeight="1" x14ac:dyDescent="0.2">
      <c r="A823" s="2">
        <v>819</v>
      </c>
      <c r="B823" s="73" t="s">
        <v>2494</v>
      </c>
      <c r="C823" s="73" t="s">
        <v>2495</v>
      </c>
      <c r="D823" s="73" t="s">
        <v>460</v>
      </c>
      <c r="E823" s="72"/>
      <c r="F823" s="71"/>
    </row>
    <row r="824" spans="1:6" ht="18" customHeight="1" x14ac:dyDescent="0.2">
      <c r="A824" s="2">
        <v>820</v>
      </c>
      <c r="B824" s="73" t="s">
        <v>2503</v>
      </c>
      <c r="C824" s="73" t="s">
        <v>450</v>
      </c>
      <c r="D824" s="73" t="s">
        <v>460</v>
      </c>
      <c r="E824" s="72"/>
      <c r="F824" s="71"/>
    </row>
    <row r="825" spans="1:6" ht="18" customHeight="1" x14ac:dyDescent="0.2">
      <c r="A825" s="2">
        <v>821</v>
      </c>
      <c r="B825" s="73" t="s">
        <v>2520</v>
      </c>
      <c r="C825" s="73" t="s">
        <v>450</v>
      </c>
      <c r="D825" s="73" t="s">
        <v>460</v>
      </c>
      <c r="E825" s="72"/>
      <c r="F825" s="71"/>
    </row>
    <row r="826" spans="1:6" ht="18" customHeight="1" x14ac:dyDescent="0.2">
      <c r="A826" s="2">
        <v>822</v>
      </c>
      <c r="B826" s="73" t="s">
        <v>2521</v>
      </c>
      <c r="C826" s="73" t="s">
        <v>455</v>
      </c>
      <c r="D826" s="73" t="s">
        <v>460</v>
      </c>
      <c r="E826" s="72"/>
      <c r="F826" s="71"/>
    </row>
    <row r="827" spans="1:6" ht="18" customHeight="1" x14ac:dyDescent="0.2">
      <c r="A827" s="2">
        <v>823</v>
      </c>
      <c r="B827" s="73" t="s">
        <v>2522</v>
      </c>
      <c r="C827" s="73" t="s">
        <v>2523</v>
      </c>
      <c r="D827" s="73" t="s">
        <v>460</v>
      </c>
      <c r="E827" s="72"/>
      <c r="F827" s="71"/>
    </row>
    <row r="828" spans="1:6" ht="18" customHeight="1" x14ac:dyDescent="0.2">
      <c r="A828" s="2">
        <v>824</v>
      </c>
      <c r="B828" s="73" t="s">
        <v>2524</v>
      </c>
      <c r="C828" s="73" t="s">
        <v>1922</v>
      </c>
      <c r="D828" s="73" t="s">
        <v>460</v>
      </c>
      <c r="E828" s="72"/>
      <c r="F828" s="71"/>
    </row>
    <row r="829" spans="1:6" ht="18" customHeight="1" x14ac:dyDescent="0.2">
      <c r="A829" s="2">
        <v>825</v>
      </c>
      <c r="B829" s="73" t="s">
        <v>2525</v>
      </c>
      <c r="C829" s="73" t="s">
        <v>1922</v>
      </c>
      <c r="D829" s="73" t="s">
        <v>460</v>
      </c>
      <c r="E829" s="72"/>
      <c r="F829" s="71"/>
    </row>
    <row r="830" spans="1:6" ht="18" customHeight="1" x14ac:dyDescent="0.2">
      <c r="A830" s="2">
        <v>826</v>
      </c>
      <c r="B830" s="73" t="s">
        <v>2526</v>
      </c>
      <c r="C830" s="73" t="s">
        <v>1843</v>
      </c>
      <c r="D830" s="73" t="s">
        <v>460</v>
      </c>
      <c r="E830" s="72"/>
      <c r="F830" s="71"/>
    </row>
    <row r="831" spans="1:6" ht="18" customHeight="1" x14ac:dyDescent="0.2">
      <c r="A831" s="2">
        <v>827</v>
      </c>
      <c r="B831" s="73" t="s">
        <v>2534</v>
      </c>
      <c r="C831" s="73" t="s">
        <v>2844</v>
      </c>
      <c r="D831" s="73" t="s">
        <v>460</v>
      </c>
      <c r="E831" s="72"/>
      <c r="F831" s="71"/>
    </row>
    <row r="832" spans="1:6" ht="18" customHeight="1" x14ac:dyDescent="0.2">
      <c r="A832" s="2">
        <v>828</v>
      </c>
      <c r="B832" s="73" t="s">
        <v>2544</v>
      </c>
      <c r="C832" s="73" t="s">
        <v>2545</v>
      </c>
      <c r="D832" s="73" t="s">
        <v>460</v>
      </c>
      <c r="E832" s="72"/>
      <c r="F832" s="71"/>
    </row>
    <row r="833" spans="1:6" ht="18" customHeight="1" x14ac:dyDescent="0.2">
      <c r="A833" s="2">
        <v>829</v>
      </c>
      <c r="B833" s="73" t="s">
        <v>2559</v>
      </c>
      <c r="C833" s="73" t="s">
        <v>3543</v>
      </c>
      <c r="D833" s="73" t="s">
        <v>1503</v>
      </c>
      <c r="E833" s="72"/>
      <c r="F833" s="71"/>
    </row>
    <row r="834" spans="1:6" ht="18" customHeight="1" x14ac:dyDescent="0.2">
      <c r="A834" s="2">
        <v>830</v>
      </c>
      <c r="B834" s="73" t="s">
        <v>2551</v>
      </c>
      <c r="C834" s="73" t="s">
        <v>459</v>
      </c>
      <c r="D834" s="73" t="s">
        <v>460</v>
      </c>
      <c r="E834" s="72"/>
      <c r="F834" s="71"/>
    </row>
    <row r="835" spans="1:6" ht="18" customHeight="1" x14ac:dyDescent="0.2">
      <c r="A835" s="2">
        <v>831</v>
      </c>
      <c r="B835" s="73" t="s">
        <v>2553</v>
      </c>
      <c r="C835" s="73" t="s">
        <v>2554</v>
      </c>
      <c r="D835" s="73" t="s">
        <v>460</v>
      </c>
      <c r="E835" s="72"/>
      <c r="F835" s="71"/>
    </row>
    <row r="836" spans="1:6" ht="18" customHeight="1" x14ac:dyDescent="0.2">
      <c r="A836" s="2">
        <v>832</v>
      </c>
      <c r="B836" s="73" t="s">
        <v>2555</v>
      </c>
      <c r="C836" s="73" t="s">
        <v>2554</v>
      </c>
      <c r="D836" s="73" t="s">
        <v>460</v>
      </c>
      <c r="E836" s="72"/>
      <c r="F836" s="71"/>
    </row>
    <row r="837" spans="1:6" ht="18" customHeight="1" x14ac:dyDescent="0.2">
      <c r="A837" s="2">
        <v>833</v>
      </c>
      <c r="B837" s="73" t="s">
        <v>2552</v>
      </c>
      <c r="C837" s="73" t="s">
        <v>459</v>
      </c>
      <c r="D837" s="73" t="s">
        <v>460</v>
      </c>
      <c r="E837" s="72"/>
      <c r="F837" s="71"/>
    </row>
    <row r="838" spans="1:6" ht="18" customHeight="1" x14ac:dyDescent="0.2">
      <c r="A838" s="2">
        <v>834</v>
      </c>
      <c r="B838" s="73" t="s">
        <v>2556</v>
      </c>
      <c r="C838" s="73" t="s">
        <v>459</v>
      </c>
      <c r="D838" s="73" t="s">
        <v>460</v>
      </c>
      <c r="E838" s="72"/>
      <c r="F838" s="71"/>
    </row>
    <row r="839" spans="1:6" ht="18" customHeight="1" x14ac:dyDescent="0.2">
      <c r="A839" s="2">
        <v>835</v>
      </c>
      <c r="B839" s="73" t="s">
        <v>2591</v>
      </c>
      <c r="C839" s="73" t="s">
        <v>2598</v>
      </c>
      <c r="D839" s="73" t="s">
        <v>460</v>
      </c>
      <c r="E839" s="72"/>
      <c r="F839" s="71"/>
    </row>
    <row r="840" spans="1:6" ht="18" customHeight="1" x14ac:dyDescent="0.2">
      <c r="A840" s="2">
        <v>836</v>
      </c>
      <c r="B840" s="73" t="s">
        <v>2597</v>
      </c>
      <c r="C840" s="73" t="s">
        <v>2844</v>
      </c>
      <c r="D840" s="73" t="s">
        <v>460</v>
      </c>
      <c r="E840" s="72"/>
      <c r="F840" s="71"/>
    </row>
    <row r="841" spans="1:6" ht="18" customHeight="1" x14ac:dyDescent="0.2">
      <c r="A841" s="2">
        <v>837</v>
      </c>
      <c r="B841" s="73" t="s">
        <v>2599</v>
      </c>
      <c r="C841" s="73" t="s">
        <v>456</v>
      </c>
      <c r="D841" s="73" t="s">
        <v>460</v>
      </c>
      <c r="E841" s="72"/>
      <c r="F841" s="71"/>
    </row>
    <row r="842" spans="1:6" ht="18" customHeight="1" x14ac:dyDescent="0.2">
      <c r="A842" s="2">
        <v>838</v>
      </c>
      <c r="B842" s="73" t="s">
        <v>2611</v>
      </c>
      <c r="C842" s="73" t="s">
        <v>1616</v>
      </c>
      <c r="D842" s="73" t="s">
        <v>460</v>
      </c>
      <c r="E842" s="72"/>
      <c r="F842" s="71"/>
    </row>
    <row r="843" spans="1:6" ht="18" customHeight="1" x14ac:dyDescent="0.2">
      <c r="A843" s="2">
        <v>839</v>
      </c>
      <c r="B843" s="73" t="s">
        <v>2642</v>
      </c>
      <c r="C843" s="73" t="s">
        <v>459</v>
      </c>
      <c r="D843" s="73" t="s">
        <v>460</v>
      </c>
      <c r="E843" s="72"/>
      <c r="F843" s="71"/>
    </row>
    <row r="844" spans="1:6" ht="18" customHeight="1" x14ac:dyDescent="0.2">
      <c r="A844" s="2">
        <v>840</v>
      </c>
      <c r="B844" s="73" t="s">
        <v>2648</v>
      </c>
      <c r="C844" s="73" t="s">
        <v>2649</v>
      </c>
      <c r="D844" s="73" t="s">
        <v>460</v>
      </c>
      <c r="E844" s="72"/>
      <c r="F844" s="71"/>
    </row>
    <row r="845" spans="1:6" ht="18" customHeight="1" x14ac:dyDescent="0.2">
      <c r="A845" s="2">
        <v>841</v>
      </c>
      <c r="B845" s="73" t="s">
        <v>2655</v>
      </c>
      <c r="C845" s="73" t="s">
        <v>3543</v>
      </c>
      <c r="D845" s="73" t="s">
        <v>460</v>
      </c>
      <c r="E845" s="72"/>
      <c r="F845" s="71"/>
    </row>
    <row r="846" spans="1:6" ht="18" customHeight="1" x14ac:dyDescent="0.2">
      <c r="A846" s="2">
        <v>842</v>
      </c>
      <c r="B846" s="73" t="s">
        <v>2667</v>
      </c>
      <c r="C846" s="73" t="s">
        <v>3544</v>
      </c>
      <c r="D846" s="73" t="s">
        <v>460</v>
      </c>
      <c r="E846" s="72"/>
      <c r="F846" s="71"/>
    </row>
    <row r="847" spans="1:6" ht="18" customHeight="1" x14ac:dyDescent="0.2">
      <c r="A847" s="2">
        <v>843</v>
      </c>
      <c r="B847" s="73" t="s">
        <v>2734</v>
      </c>
      <c r="C847" s="73" t="s">
        <v>2844</v>
      </c>
      <c r="D847" s="73" t="s">
        <v>460</v>
      </c>
      <c r="E847" s="72"/>
      <c r="F847" s="71"/>
    </row>
    <row r="848" spans="1:6" ht="18" customHeight="1" x14ac:dyDescent="0.2">
      <c r="A848" s="2">
        <v>844</v>
      </c>
      <c r="B848" s="73" t="s">
        <v>2735</v>
      </c>
      <c r="C848" s="73" t="s">
        <v>450</v>
      </c>
      <c r="D848" s="73" t="s">
        <v>460</v>
      </c>
      <c r="E848" s="72"/>
      <c r="F848" s="71"/>
    </row>
    <row r="849" spans="1:6" ht="18" customHeight="1" x14ac:dyDescent="0.2">
      <c r="A849" s="2">
        <v>845</v>
      </c>
      <c r="B849" s="73" t="s">
        <v>2754</v>
      </c>
      <c r="C849" s="73" t="s">
        <v>459</v>
      </c>
      <c r="D849" s="73" t="s">
        <v>460</v>
      </c>
      <c r="E849" s="72"/>
      <c r="F849" s="71"/>
    </row>
    <row r="850" spans="1:6" ht="18" customHeight="1" x14ac:dyDescent="0.2">
      <c r="A850" s="2">
        <v>846</v>
      </c>
      <c r="B850" s="73" t="s">
        <v>2758</v>
      </c>
      <c r="C850" s="73" t="s">
        <v>2844</v>
      </c>
      <c r="D850" s="73" t="s">
        <v>460</v>
      </c>
      <c r="E850" s="72"/>
      <c r="F850" s="71"/>
    </row>
    <row r="851" spans="1:6" ht="18" customHeight="1" x14ac:dyDescent="0.2">
      <c r="A851" s="2">
        <v>847</v>
      </c>
      <c r="B851" s="73" t="s">
        <v>2760</v>
      </c>
      <c r="C851" s="73" t="s">
        <v>788</v>
      </c>
      <c r="D851" s="73" t="s">
        <v>460</v>
      </c>
      <c r="E851" s="72"/>
      <c r="F851" s="71"/>
    </row>
    <row r="852" spans="1:6" ht="18" customHeight="1" x14ac:dyDescent="0.2">
      <c r="A852" s="2">
        <v>848</v>
      </c>
      <c r="B852" s="73" t="s">
        <v>2780</v>
      </c>
      <c r="C852" s="73" t="s">
        <v>2844</v>
      </c>
      <c r="D852" s="73" t="s">
        <v>460</v>
      </c>
      <c r="E852" s="72"/>
      <c r="F852" s="71"/>
    </row>
    <row r="853" spans="1:6" ht="18" customHeight="1" x14ac:dyDescent="0.2">
      <c r="A853" s="2">
        <v>849</v>
      </c>
      <c r="B853" s="73" t="s">
        <v>2784</v>
      </c>
      <c r="C853" s="73" t="s">
        <v>2785</v>
      </c>
      <c r="D853" s="73" t="s">
        <v>460</v>
      </c>
      <c r="E853" s="72"/>
      <c r="F853" s="71"/>
    </row>
    <row r="854" spans="1:6" ht="18" customHeight="1" x14ac:dyDescent="0.2">
      <c r="A854" s="2">
        <v>850</v>
      </c>
      <c r="B854" s="73" t="s">
        <v>2809</v>
      </c>
      <c r="C854" s="73" t="s">
        <v>2490</v>
      </c>
      <c r="D854" s="73" t="s">
        <v>460</v>
      </c>
      <c r="E854" s="72"/>
      <c r="F854" s="71"/>
    </row>
    <row r="855" spans="1:6" ht="18" customHeight="1" x14ac:dyDescent="0.2">
      <c r="A855" s="2">
        <v>851</v>
      </c>
      <c r="B855" s="73" t="s">
        <v>2815</v>
      </c>
      <c r="C855" s="73" t="s">
        <v>2817</v>
      </c>
      <c r="D855" s="73" t="s">
        <v>460</v>
      </c>
      <c r="E855" s="72"/>
      <c r="F855" s="71"/>
    </row>
    <row r="856" spans="1:6" ht="18" customHeight="1" x14ac:dyDescent="0.2">
      <c r="A856" s="2">
        <v>852</v>
      </c>
      <c r="B856" s="73" t="s">
        <v>2816</v>
      </c>
      <c r="C856" s="73" t="s">
        <v>2818</v>
      </c>
      <c r="D856" s="73" t="s">
        <v>460</v>
      </c>
      <c r="E856" s="72"/>
      <c r="F856" s="71"/>
    </row>
    <row r="857" spans="1:6" ht="18" customHeight="1" x14ac:dyDescent="0.2">
      <c r="A857" s="2">
        <v>853</v>
      </c>
      <c r="B857" s="73" t="s">
        <v>2820</v>
      </c>
      <c r="C857" s="73" t="s">
        <v>2821</v>
      </c>
      <c r="D857" s="73" t="s">
        <v>460</v>
      </c>
      <c r="E857" s="72"/>
      <c r="F857" s="71"/>
    </row>
    <row r="858" spans="1:6" ht="18" customHeight="1" x14ac:dyDescent="0.2">
      <c r="A858" s="2">
        <v>854</v>
      </c>
      <c r="B858" s="73" t="s">
        <v>2824</v>
      </c>
      <c r="C858" s="73" t="s">
        <v>1843</v>
      </c>
      <c r="D858" s="73" t="s">
        <v>460</v>
      </c>
      <c r="E858" s="72"/>
      <c r="F858" s="71"/>
    </row>
    <row r="859" spans="1:6" ht="18" customHeight="1" x14ac:dyDescent="0.2">
      <c r="A859" s="2">
        <v>855</v>
      </c>
      <c r="B859" s="73" t="s">
        <v>2826</v>
      </c>
      <c r="C859" s="73" t="s">
        <v>2598</v>
      </c>
      <c r="D859" s="73" t="s">
        <v>460</v>
      </c>
      <c r="E859" s="72"/>
      <c r="F859" s="71"/>
    </row>
    <row r="860" spans="1:6" ht="18" customHeight="1" x14ac:dyDescent="0.2">
      <c r="A860" s="2">
        <v>856</v>
      </c>
      <c r="B860" s="73" t="s">
        <v>2834</v>
      </c>
      <c r="C860" s="73" t="s">
        <v>4262</v>
      </c>
      <c r="D860" s="73" t="s">
        <v>460</v>
      </c>
      <c r="E860" s="72"/>
      <c r="F860" s="71"/>
    </row>
    <row r="861" spans="1:6" ht="18" customHeight="1" x14ac:dyDescent="0.2">
      <c r="A861" s="2">
        <v>857</v>
      </c>
      <c r="B861" s="73" t="s">
        <v>2835</v>
      </c>
      <c r="C861" s="73" t="s">
        <v>459</v>
      </c>
      <c r="D861" s="73" t="s">
        <v>460</v>
      </c>
      <c r="E861" s="72"/>
      <c r="F861" s="71"/>
    </row>
    <row r="862" spans="1:6" ht="18" customHeight="1" x14ac:dyDescent="0.2">
      <c r="A862" s="2">
        <v>858</v>
      </c>
      <c r="B862" s="73" t="s">
        <v>2836</v>
      </c>
      <c r="C862" s="73" t="s">
        <v>459</v>
      </c>
      <c r="D862" s="73" t="s">
        <v>460</v>
      </c>
      <c r="E862" s="72"/>
      <c r="F862" s="71"/>
    </row>
    <row r="863" spans="1:6" ht="18" customHeight="1" x14ac:dyDescent="0.2">
      <c r="A863" s="2">
        <v>859</v>
      </c>
      <c r="B863" s="73" t="s">
        <v>2837</v>
      </c>
      <c r="C863" s="73" t="s">
        <v>459</v>
      </c>
      <c r="D863" s="73" t="s">
        <v>460</v>
      </c>
      <c r="E863" s="72"/>
      <c r="F863" s="71"/>
    </row>
    <row r="864" spans="1:6" ht="18" customHeight="1" x14ac:dyDescent="0.2">
      <c r="A864" s="2">
        <v>860</v>
      </c>
      <c r="B864" s="73" t="s">
        <v>2839</v>
      </c>
      <c r="C864" s="73" t="s">
        <v>2840</v>
      </c>
      <c r="D864" s="73" t="s">
        <v>460</v>
      </c>
      <c r="E864" s="72"/>
      <c r="F864" s="71"/>
    </row>
    <row r="865" spans="1:6" ht="18" customHeight="1" x14ac:dyDescent="0.2">
      <c r="A865" s="2">
        <v>861</v>
      </c>
      <c r="B865" s="73" t="s">
        <v>2843</v>
      </c>
      <c r="C865" s="73" t="s">
        <v>2844</v>
      </c>
      <c r="D865" s="73" t="s">
        <v>460</v>
      </c>
      <c r="E865" s="72"/>
      <c r="F865" s="71"/>
    </row>
    <row r="866" spans="1:6" ht="18" customHeight="1" x14ac:dyDescent="0.2">
      <c r="A866" s="2">
        <v>862</v>
      </c>
      <c r="B866" s="73" t="s">
        <v>2849</v>
      </c>
      <c r="C866" s="73" t="s">
        <v>2844</v>
      </c>
      <c r="D866" s="73" t="s">
        <v>460</v>
      </c>
      <c r="E866" s="72"/>
      <c r="F866" s="71"/>
    </row>
    <row r="867" spans="1:6" ht="18" customHeight="1" x14ac:dyDescent="0.2">
      <c r="A867" s="2">
        <v>863</v>
      </c>
      <c r="B867" s="73" t="s">
        <v>2871</v>
      </c>
      <c r="C867" s="73" t="s">
        <v>2844</v>
      </c>
      <c r="D867" s="73" t="s">
        <v>460</v>
      </c>
      <c r="E867" s="72"/>
      <c r="F867" s="71"/>
    </row>
    <row r="868" spans="1:6" ht="18" customHeight="1" x14ac:dyDescent="0.2">
      <c r="A868" s="2">
        <v>864</v>
      </c>
      <c r="B868" s="73" t="s">
        <v>2882</v>
      </c>
      <c r="C868" s="73" t="s">
        <v>450</v>
      </c>
      <c r="D868" s="73" t="s">
        <v>460</v>
      </c>
      <c r="E868" s="72"/>
      <c r="F868" s="71"/>
    </row>
    <row r="869" spans="1:6" ht="18" customHeight="1" x14ac:dyDescent="0.2">
      <c r="A869" s="2">
        <v>865</v>
      </c>
      <c r="B869" s="73" t="s">
        <v>2912</v>
      </c>
      <c r="C869" s="73" t="s">
        <v>2913</v>
      </c>
      <c r="D869" s="73" t="s">
        <v>2914</v>
      </c>
      <c r="E869" s="72"/>
      <c r="F869" s="71"/>
    </row>
    <row r="870" spans="1:6" ht="18" customHeight="1" x14ac:dyDescent="0.2">
      <c r="A870" s="2">
        <v>866</v>
      </c>
      <c r="B870" s="73" t="s">
        <v>2925</v>
      </c>
      <c r="C870" s="73" t="s">
        <v>2844</v>
      </c>
      <c r="D870" s="73" t="s">
        <v>460</v>
      </c>
      <c r="E870" s="72"/>
      <c r="F870" s="71"/>
    </row>
    <row r="871" spans="1:6" ht="18" customHeight="1" x14ac:dyDescent="0.2">
      <c r="A871" s="2">
        <v>867</v>
      </c>
      <c r="B871" s="73" t="s">
        <v>2935</v>
      </c>
      <c r="C871" s="73" t="s">
        <v>2844</v>
      </c>
      <c r="D871" s="73" t="s">
        <v>460</v>
      </c>
      <c r="E871" s="72"/>
      <c r="F871" s="71"/>
    </row>
    <row r="872" spans="1:6" ht="18" customHeight="1" x14ac:dyDescent="0.2">
      <c r="A872" s="2">
        <v>868</v>
      </c>
      <c r="B872" s="73" t="s">
        <v>2937</v>
      </c>
      <c r="C872" s="73" t="s">
        <v>459</v>
      </c>
      <c r="D872" s="73" t="s">
        <v>460</v>
      </c>
      <c r="E872" s="72"/>
      <c r="F872" s="71"/>
    </row>
    <row r="873" spans="1:6" ht="18" customHeight="1" x14ac:dyDescent="0.2">
      <c r="A873" s="2">
        <v>869</v>
      </c>
      <c r="B873" s="73" t="s">
        <v>2964</v>
      </c>
      <c r="C873" s="73" t="s">
        <v>1445</v>
      </c>
      <c r="D873" s="73" t="s">
        <v>460</v>
      </c>
      <c r="E873" s="72"/>
      <c r="F873" s="71"/>
    </row>
    <row r="874" spans="1:6" ht="18" customHeight="1" x14ac:dyDescent="0.2">
      <c r="A874" s="2">
        <v>870</v>
      </c>
      <c r="B874" s="73" t="s">
        <v>2965</v>
      </c>
      <c r="C874" s="73" t="s">
        <v>2987</v>
      </c>
      <c r="D874" s="73" t="s">
        <v>460</v>
      </c>
      <c r="E874" s="72"/>
      <c r="F874" s="71"/>
    </row>
    <row r="875" spans="1:6" ht="18" customHeight="1" x14ac:dyDescent="0.2">
      <c r="A875" s="2">
        <v>871</v>
      </c>
      <c r="B875" s="73" t="s">
        <v>2966</v>
      </c>
      <c r="C875" s="73" t="s">
        <v>2844</v>
      </c>
      <c r="D875" s="73" t="s">
        <v>460</v>
      </c>
      <c r="E875" s="72"/>
      <c r="F875" s="71"/>
    </row>
    <row r="876" spans="1:6" ht="18" customHeight="1" x14ac:dyDescent="0.2">
      <c r="A876" s="2">
        <v>872</v>
      </c>
      <c r="B876" s="73" t="s">
        <v>2967</v>
      </c>
      <c r="C876" s="73" t="s">
        <v>2844</v>
      </c>
      <c r="D876" s="73" t="s">
        <v>460</v>
      </c>
      <c r="E876" s="72"/>
      <c r="F876" s="71"/>
    </row>
    <row r="877" spans="1:6" ht="18" customHeight="1" x14ac:dyDescent="0.2">
      <c r="A877" s="2">
        <v>873</v>
      </c>
      <c r="B877" s="73" t="s">
        <v>2988</v>
      </c>
      <c r="C877" s="73" t="s">
        <v>2844</v>
      </c>
      <c r="D877" s="73" t="s">
        <v>460</v>
      </c>
      <c r="E877" s="72"/>
      <c r="F877" s="71"/>
    </row>
    <row r="878" spans="1:6" ht="18" customHeight="1" x14ac:dyDescent="0.2">
      <c r="A878" s="2">
        <v>874</v>
      </c>
      <c r="B878" s="73" t="s">
        <v>2993</v>
      </c>
      <c r="C878" s="73" t="s">
        <v>2844</v>
      </c>
      <c r="D878" s="73" t="s">
        <v>460</v>
      </c>
      <c r="E878" s="72"/>
      <c r="F878" s="71"/>
    </row>
    <row r="879" spans="1:6" ht="18" customHeight="1" x14ac:dyDescent="0.2">
      <c r="A879" s="2">
        <v>875</v>
      </c>
      <c r="B879" s="73" t="s">
        <v>3050</v>
      </c>
      <c r="C879" s="73" t="s">
        <v>459</v>
      </c>
      <c r="D879" s="73" t="s">
        <v>460</v>
      </c>
      <c r="E879" s="72"/>
      <c r="F879" s="71"/>
    </row>
    <row r="880" spans="1:6" ht="18" customHeight="1" x14ac:dyDescent="0.2">
      <c r="A880" s="2">
        <v>876</v>
      </c>
      <c r="B880" s="73" t="s">
        <v>3051</v>
      </c>
      <c r="C880" s="73" t="s">
        <v>459</v>
      </c>
      <c r="D880" s="73" t="s">
        <v>460</v>
      </c>
      <c r="E880" s="72"/>
      <c r="F880" s="71"/>
    </row>
    <row r="881" spans="1:6" ht="18" customHeight="1" x14ac:dyDescent="0.2">
      <c r="A881" s="2">
        <v>877</v>
      </c>
      <c r="B881" s="73" t="s">
        <v>3054</v>
      </c>
      <c r="C881" s="73" t="s">
        <v>459</v>
      </c>
      <c r="D881" s="73" t="s">
        <v>460</v>
      </c>
      <c r="E881" s="72"/>
      <c r="F881" s="71"/>
    </row>
    <row r="882" spans="1:6" ht="18" customHeight="1" x14ac:dyDescent="0.2">
      <c r="A882" s="2">
        <v>878</v>
      </c>
      <c r="B882" s="73" t="s">
        <v>3055</v>
      </c>
      <c r="C882" s="73" t="s">
        <v>459</v>
      </c>
      <c r="D882" s="73" t="s">
        <v>460</v>
      </c>
      <c r="E882" s="72"/>
      <c r="F882" s="71"/>
    </row>
    <row r="883" spans="1:6" ht="18" customHeight="1" x14ac:dyDescent="0.2">
      <c r="A883" s="2">
        <v>879</v>
      </c>
      <c r="B883" s="73" t="s">
        <v>3059</v>
      </c>
      <c r="C883" s="73" t="s">
        <v>459</v>
      </c>
      <c r="D883" s="73" t="s">
        <v>460</v>
      </c>
      <c r="E883" s="72"/>
      <c r="F883" s="71"/>
    </row>
    <row r="884" spans="1:6" ht="18" customHeight="1" x14ac:dyDescent="0.2">
      <c r="A884" s="2">
        <v>880</v>
      </c>
      <c r="B884" s="73" t="s">
        <v>3061</v>
      </c>
      <c r="C884" s="73" t="s">
        <v>2844</v>
      </c>
      <c r="D884" s="73" t="s">
        <v>460</v>
      </c>
      <c r="E884" s="72"/>
      <c r="F884" s="71"/>
    </row>
    <row r="885" spans="1:6" ht="18" customHeight="1" x14ac:dyDescent="0.2">
      <c r="A885" s="2">
        <v>881</v>
      </c>
      <c r="B885" s="73" t="s">
        <v>3074</v>
      </c>
      <c r="C885" s="73" t="s">
        <v>2844</v>
      </c>
      <c r="D885" s="73" t="s">
        <v>460</v>
      </c>
      <c r="E885" s="72"/>
      <c r="F885" s="71"/>
    </row>
    <row r="886" spans="1:6" ht="18" customHeight="1" x14ac:dyDescent="0.2">
      <c r="A886" s="2">
        <v>882</v>
      </c>
      <c r="B886" s="73" t="s">
        <v>3093</v>
      </c>
      <c r="C886" s="73" t="s">
        <v>3077</v>
      </c>
      <c r="D886" s="73" t="s">
        <v>460</v>
      </c>
      <c r="E886" s="72"/>
      <c r="F886" s="71"/>
    </row>
    <row r="887" spans="1:6" ht="18" customHeight="1" x14ac:dyDescent="0.2">
      <c r="A887" s="2">
        <v>883</v>
      </c>
      <c r="B887" s="73" t="s">
        <v>3078</v>
      </c>
      <c r="C887" s="73" t="s">
        <v>3079</v>
      </c>
      <c r="D887" s="73" t="s">
        <v>460</v>
      </c>
      <c r="E887" s="72"/>
      <c r="F887" s="71"/>
    </row>
    <row r="888" spans="1:6" ht="18" customHeight="1" x14ac:dyDescent="0.2">
      <c r="A888" s="2">
        <v>884</v>
      </c>
      <c r="B888" s="73" t="s">
        <v>3090</v>
      </c>
      <c r="C888" s="73" t="s">
        <v>455</v>
      </c>
      <c r="D888" s="73" t="s">
        <v>460</v>
      </c>
      <c r="E888" s="72"/>
      <c r="F888" s="71"/>
    </row>
    <row r="889" spans="1:6" ht="18" customHeight="1" x14ac:dyDescent="0.2">
      <c r="A889" s="2">
        <v>885</v>
      </c>
      <c r="B889" s="73" t="s">
        <v>3091</v>
      </c>
      <c r="C889" s="73" t="s">
        <v>1993</v>
      </c>
      <c r="D889" s="73" t="s">
        <v>460</v>
      </c>
      <c r="E889" s="72"/>
      <c r="F889" s="71"/>
    </row>
    <row r="890" spans="1:6" ht="18" customHeight="1" x14ac:dyDescent="0.2">
      <c r="A890" s="2">
        <v>886</v>
      </c>
      <c r="B890" s="73" t="s">
        <v>3114</v>
      </c>
      <c r="C890" s="73" t="s">
        <v>459</v>
      </c>
      <c r="D890" s="73" t="s">
        <v>460</v>
      </c>
      <c r="E890" s="72"/>
      <c r="F890" s="71"/>
    </row>
    <row r="891" spans="1:6" ht="18" customHeight="1" x14ac:dyDescent="0.2">
      <c r="A891" s="2">
        <v>887</v>
      </c>
      <c r="B891" s="73" t="s">
        <v>3121</v>
      </c>
      <c r="C891" s="73" t="s">
        <v>3122</v>
      </c>
      <c r="D891" s="73" t="s">
        <v>460</v>
      </c>
      <c r="E891" s="72"/>
      <c r="F891" s="71"/>
    </row>
    <row r="892" spans="1:6" ht="18" customHeight="1" x14ac:dyDescent="0.2">
      <c r="A892" s="2">
        <v>888</v>
      </c>
      <c r="B892" s="73" t="s">
        <v>3131</v>
      </c>
      <c r="C892" s="73" t="s">
        <v>459</v>
      </c>
      <c r="D892" s="73" t="s">
        <v>460</v>
      </c>
      <c r="E892" s="72"/>
      <c r="F892" s="71"/>
    </row>
    <row r="893" spans="1:6" ht="18" customHeight="1" x14ac:dyDescent="0.2">
      <c r="A893" s="2">
        <v>889</v>
      </c>
      <c r="B893" s="73" t="s">
        <v>3143</v>
      </c>
      <c r="C893" s="73" t="s">
        <v>2844</v>
      </c>
      <c r="D893" s="73" t="s">
        <v>460</v>
      </c>
      <c r="E893" s="72"/>
      <c r="F893" s="71"/>
    </row>
    <row r="894" spans="1:6" ht="18" customHeight="1" x14ac:dyDescent="0.2">
      <c r="A894" s="2">
        <v>890</v>
      </c>
      <c r="B894" s="73" t="s">
        <v>3144</v>
      </c>
      <c r="C894" s="73" t="s">
        <v>2844</v>
      </c>
      <c r="D894" s="73" t="s">
        <v>460</v>
      </c>
      <c r="E894" s="72"/>
      <c r="F894" s="71"/>
    </row>
    <row r="895" spans="1:6" ht="18" customHeight="1" x14ac:dyDescent="0.2">
      <c r="A895" s="2">
        <v>891</v>
      </c>
      <c r="B895" s="73" t="s">
        <v>3145</v>
      </c>
      <c r="C895" s="73" t="s">
        <v>2844</v>
      </c>
      <c r="D895" s="73" t="s">
        <v>460</v>
      </c>
      <c r="E895" s="72"/>
      <c r="F895" s="71"/>
    </row>
    <row r="896" spans="1:6" ht="18" customHeight="1" x14ac:dyDescent="0.2">
      <c r="A896" s="2">
        <v>892</v>
      </c>
      <c r="B896" s="73" t="s">
        <v>3146</v>
      </c>
      <c r="C896" s="73" t="s">
        <v>2844</v>
      </c>
      <c r="D896" s="73" t="s">
        <v>460</v>
      </c>
      <c r="E896" s="72"/>
      <c r="F896" s="71"/>
    </row>
    <row r="897" spans="1:6" ht="18" customHeight="1" x14ac:dyDescent="0.2">
      <c r="A897" s="2">
        <v>893</v>
      </c>
      <c r="B897" s="73" t="s">
        <v>3168</v>
      </c>
      <c r="C897" s="73" t="s">
        <v>459</v>
      </c>
      <c r="D897" s="73" t="s">
        <v>460</v>
      </c>
      <c r="E897" s="72"/>
      <c r="F897" s="71"/>
    </row>
    <row r="898" spans="1:6" ht="18" customHeight="1" x14ac:dyDescent="0.2">
      <c r="A898" s="2">
        <v>894</v>
      </c>
      <c r="B898" s="73" t="s">
        <v>3169</v>
      </c>
      <c r="C898" s="73" t="s">
        <v>459</v>
      </c>
      <c r="D898" s="73" t="s">
        <v>460</v>
      </c>
      <c r="E898" s="72"/>
      <c r="F898" s="71"/>
    </row>
    <row r="899" spans="1:6" ht="18" customHeight="1" x14ac:dyDescent="0.2">
      <c r="A899" s="2">
        <v>895</v>
      </c>
      <c r="B899" s="73" t="s">
        <v>3184</v>
      </c>
      <c r="C899" s="73" t="s">
        <v>2844</v>
      </c>
      <c r="D899" s="73" t="s">
        <v>460</v>
      </c>
      <c r="E899" s="72"/>
      <c r="F899" s="71"/>
    </row>
    <row r="900" spans="1:6" ht="18" customHeight="1" x14ac:dyDescent="0.2">
      <c r="A900" s="2">
        <v>896</v>
      </c>
      <c r="B900" s="73" t="s">
        <v>3185</v>
      </c>
      <c r="C900" s="73" t="s">
        <v>2844</v>
      </c>
      <c r="D900" s="73" t="s">
        <v>460</v>
      </c>
      <c r="E900" s="72"/>
      <c r="F900" s="71"/>
    </row>
    <row r="901" spans="1:6" ht="18" customHeight="1" x14ac:dyDescent="0.2">
      <c r="A901" s="2">
        <v>897</v>
      </c>
      <c r="B901" s="73" t="s">
        <v>3186</v>
      </c>
      <c r="C901" s="73" t="s">
        <v>459</v>
      </c>
      <c r="D901" s="73" t="s">
        <v>460</v>
      </c>
      <c r="E901" s="72"/>
      <c r="F901" s="71"/>
    </row>
    <row r="902" spans="1:6" ht="18" customHeight="1" x14ac:dyDescent="0.2">
      <c r="A902" s="2">
        <v>898</v>
      </c>
      <c r="B902" s="73" t="s">
        <v>3187</v>
      </c>
      <c r="C902" s="73" t="s">
        <v>459</v>
      </c>
      <c r="D902" s="73" t="s">
        <v>460</v>
      </c>
      <c r="E902" s="72"/>
      <c r="F902" s="71"/>
    </row>
    <row r="903" spans="1:6" ht="18" customHeight="1" x14ac:dyDescent="0.2">
      <c r="A903" s="2">
        <v>899</v>
      </c>
      <c r="B903" s="73" t="s">
        <v>3188</v>
      </c>
      <c r="C903" s="73" t="s">
        <v>459</v>
      </c>
      <c r="D903" s="73" t="s">
        <v>460</v>
      </c>
      <c r="E903" s="72"/>
      <c r="F903" s="71"/>
    </row>
    <row r="904" spans="1:6" ht="18" customHeight="1" x14ac:dyDescent="0.2">
      <c r="A904" s="2">
        <v>900</v>
      </c>
      <c r="B904" s="73" t="s">
        <v>3272</v>
      </c>
      <c r="C904" s="73" t="s">
        <v>3191</v>
      </c>
      <c r="D904" s="73" t="s">
        <v>460</v>
      </c>
      <c r="E904" s="72"/>
      <c r="F904" s="71"/>
    </row>
    <row r="905" spans="1:6" ht="18" customHeight="1" x14ac:dyDescent="0.2">
      <c r="A905" s="2">
        <v>901</v>
      </c>
      <c r="B905" s="168" t="s">
        <v>3344</v>
      </c>
      <c r="C905" s="73" t="s">
        <v>3331</v>
      </c>
      <c r="D905" s="73" t="s">
        <v>460</v>
      </c>
      <c r="E905" s="72"/>
      <c r="F905" s="71"/>
    </row>
    <row r="906" spans="1:6" ht="18" customHeight="1" x14ac:dyDescent="0.2">
      <c r="A906" s="2">
        <v>902</v>
      </c>
      <c r="B906" s="168" t="s">
        <v>3345</v>
      </c>
      <c r="C906" s="73" t="s">
        <v>3331</v>
      </c>
      <c r="D906" s="73" t="s">
        <v>460</v>
      </c>
      <c r="E906" s="72"/>
      <c r="F906" s="71"/>
    </row>
    <row r="907" spans="1:6" ht="18" customHeight="1" x14ac:dyDescent="0.2">
      <c r="A907" s="2">
        <v>903</v>
      </c>
      <c r="B907" s="73" t="s">
        <v>3230</v>
      </c>
      <c r="C907" s="73" t="s">
        <v>3231</v>
      </c>
      <c r="D907" s="73" t="s">
        <v>539</v>
      </c>
      <c r="E907" s="72"/>
      <c r="F907" s="71"/>
    </row>
    <row r="908" spans="1:6" ht="18" customHeight="1" x14ac:dyDescent="0.2">
      <c r="A908" s="2">
        <v>904</v>
      </c>
      <c r="B908" s="73" t="s">
        <v>3238</v>
      </c>
      <c r="C908" s="73" t="s">
        <v>3239</v>
      </c>
      <c r="D908" s="73" t="s">
        <v>460</v>
      </c>
      <c r="E908" s="72"/>
      <c r="F908" s="71"/>
    </row>
    <row r="909" spans="1:6" ht="18" customHeight="1" x14ac:dyDescent="0.2">
      <c r="A909" s="2">
        <v>905</v>
      </c>
      <c r="B909" s="73" t="s">
        <v>3243</v>
      </c>
      <c r="C909" s="73" t="s">
        <v>3244</v>
      </c>
      <c r="D909" s="73" t="s">
        <v>460</v>
      </c>
      <c r="E909" s="72"/>
      <c r="F909" s="71"/>
    </row>
    <row r="910" spans="1:6" ht="18" customHeight="1" x14ac:dyDescent="0.2">
      <c r="A910" s="2">
        <v>906</v>
      </c>
      <c r="B910" s="73" t="s">
        <v>3266</v>
      </c>
      <c r="C910" s="73" t="s">
        <v>459</v>
      </c>
      <c r="D910" s="73" t="s">
        <v>460</v>
      </c>
      <c r="E910" s="72"/>
      <c r="F910" s="71"/>
    </row>
    <row r="911" spans="1:6" ht="18" customHeight="1" x14ac:dyDescent="0.2">
      <c r="A911" s="2">
        <v>907</v>
      </c>
      <c r="B911" s="73" t="s">
        <v>3267</v>
      </c>
      <c r="C911" s="73" t="s">
        <v>459</v>
      </c>
      <c r="D911" s="73" t="s">
        <v>460</v>
      </c>
      <c r="E911" s="72"/>
      <c r="F911" s="71"/>
    </row>
    <row r="912" spans="1:6" ht="18" customHeight="1" x14ac:dyDescent="0.2">
      <c r="A912" s="2">
        <v>908</v>
      </c>
      <c r="B912" s="73" t="s">
        <v>3268</v>
      </c>
      <c r="C912" s="73" t="s">
        <v>459</v>
      </c>
      <c r="D912" s="73" t="s">
        <v>460</v>
      </c>
      <c r="E912" s="72"/>
      <c r="F912" s="71"/>
    </row>
    <row r="913" spans="1:6" ht="18" customHeight="1" x14ac:dyDescent="0.2">
      <c r="A913" s="2">
        <v>909</v>
      </c>
      <c r="B913" s="73" t="s">
        <v>3269</v>
      </c>
      <c r="C913" s="73" t="s">
        <v>459</v>
      </c>
      <c r="D913" s="73" t="s">
        <v>460</v>
      </c>
      <c r="E913" s="72"/>
      <c r="F913" s="71"/>
    </row>
    <row r="914" spans="1:6" ht="18" customHeight="1" x14ac:dyDescent="0.2">
      <c r="A914" s="2">
        <v>910</v>
      </c>
      <c r="B914" s="73" t="s">
        <v>3275</v>
      </c>
      <c r="C914" s="73" t="s">
        <v>2844</v>
      </c>
      <c r="D914" s="73" t="s">
        <v>460</v>
      </c>
      <c r="E914" s="72"/>
      <c r="F914" s="71"/>
    </row>
    <row r="915" spans="1:6" ht="18" customHeight="1" x14ac:dyDescent="0.2">
      <c r="A915" s="2">
        <v>911</v>
      </c>
      <c r="B915" s="73" t="s">
        <v>3281</v>
      </c>
      <c r="C915" s="73" t="s">
        <v>459</v>
      </c>
      <c r="D915" s="73" t="s">
        <v>460</v>
      </c>
      <c r="E915" s="72"/>
      <c r="F915" s="71"/>
    </row>
    <row r="916" spans="1:6" ht="18" customHeight="1" x14ac:dyDescent="0.2">
      <c r="A916" s="2">
        <v>912</v>
      </c>
      <c r="B916" s="73" t="s">
        <v>3283</v>
      </c>
      <c r="C916" s="73" t="s">
        <v>3284</v>
      </c>
      <c r="D916" s="73" t="s">
        <v>460</v>
      </c>
      <c r="E916" s="72"/>
      <c r="F916" s="71"/>
    </row>
    <row r="917" spans="1:6" ht="18" customHeight="1" x14ac:dyDescent="0.2">
      <c r="A917" s="2">
        <v>913</v>
      </c>
      <c r="B917" s="73" t="s">
        <v>3298</v>
      </c>
      <c r="C917" s="73" t="s">
        <v>2844</v>
      </c>
      <c r="D917" s="73" t="s">
        <v>460</v>
      </c>
      <c r="E917" s="72"/>
      <c r="F917" s="71"/>
    </row>
    <row r="918" spans="1:6" ht="18" customHeight="1" x14ac:dyDescent="0.2">
      <c r="A918" s="2">
        <v>914</v>
      </c>
      <c r="B918" s="73" t="s">
        <v>3299</v>
      </c>
      <c r="C918" s="73" t="s">
        <v>2844</v>
      </c>
      <c r="D918" s="73" t="s">
        <v>460</v>
      </c>
      <c r="E918" s="72"/>
      <c r="F918" s="71"/>
    </row>
    <row r="919" spans="1:6" ht="18" customHeight="1" x14ac:dyDescent="0.2">
      <c r="A919" s="2">
        <v>915</v>
      </c>
      <c r="B919" s="73" t="s">
        <v>3300</v>
      </c>
      <c r="C919" s="73" t="s">
        <v>2844</v>
      </c>
      <c r="D919" s="73" t="s">
        <v>460</v>
      </c>
      <c r="E919" s="72"/>
      <c r="F919" s="71"/>
    </row>
    <row r="920" spans="1:6" ht="18" customHeight="1" x14ac:dyDescent="0.2">
      <c r="A920" s="2">
        <v>916</v>
      </c>
      <c r="B920" s="73" t="s">
        <v>3304</v>
      </c>
      <c r="C920" s="73" t="s">
        <v>2844</v>
      </c>
      <c r="D920" s="73" t="s">
        <v>460</v>
      </c>
      <c r="E920" s="72"/>
      <c r="F920" s="71"/>
    </row>
    <row r="921" spans="1:6" ht="18" customHeight="1" x14ac:dyDescent="0.2">
      <c r="A921" s="2">
        <v>917</v>
      </c>
      <c r="B921" s="73" t="s">
        <v>3307</v>
      </c>
      <c r="C921" s="73" t="s">
        <v>2844</v>
      </c>
      <c r="D921" s="73" t="s">
        <v>460</v>
      </c>
      <c r="E921" s="72"/>
      <c r="F921" s="71"/>
    </row>
    <row r="922" spans="1:6" ht="18" customHeight="1" x14ac:dyDescent="0.2">
      <c r="A922" s="2">
        <v>918</v>
      </c>
      <c r="B922" s="73" t="s">
        <v>3324</v>
      </c>
      <c r="C922" s="73" t="s">
        <v>3330</v>
      </c>
      <c r="D922" s="73" t="s">
        <v>460</v>
      </c>
      <c r="E922" s="72"/>
      <c r="F922" s="71"/>
    </row>
    <row r="923" spans="1:6" ht="18" customHeight="1" x14ac:dyDescent="0.2">
      <c r="A923" s="2">
        <v>919</v>
      </c>
      <c r="B923" s="73" t="s">
        <v>3328</v>
      </c>
      <c r="C923" s="73" t="s">
        <v>2844</v>
      </c>
      <c r="D923" s="73" t="s">
        <v>460</v>
      </c>
      <c r="E923" s="72"/>
      <c r="F923" s="71"/>
    </row>
    <row r="924" spans="1:6" ht="18" customHeight="1" x14ac:dyDescent="0.2">
      <c r="A924" s="2">
        <v>920</v>
      </c>
      <c r="B924" s="73" t="s">
        <v>3335</v>
      </c>
      <c r="C924" s="73" t="s">
        <v>2844</v>
      </c>
      <c r="D924" s="73" t="s">
        <v>460</v>
      </c>
      <c r="E924" s="72"/>
      <c r="F924" s="71"/>
    </row>
    <row r="925" spans="1:6" ht="18" customHeight="1" x14ac:dyDescent="0.2">
      <c r="A925" s="2">
        <v>921</v>
      </c>
      <c r="B925" s="73" t="s">
        <v>3355</v>
      </c>
      <c r="C925" s="73" t="s">
        <v>459</v>
      </c>
      <c r="D925" s="73" t="s">
        <v>460</v>
      </c>
      <c r="E925" s="72"/>
      <c r="F925" s="71"/>
    </row>
    <row r="926" spans="1:6" ht="18" customHeight="1" x14ac:dyDescent="0.2">
      <c r="A926" s="2">
        <v>922</v>
      </c>
      <c r="B926" s="73" t="s">
        <v>3360</v>
      </c>
      <c r="C926" s="73" t="s">
        <v>2844</v>
      </c>
      <c r="D926" s="73" t="s">
        <v>460</v>
      </c>
      <c r="E926" s="72"/>
      <c r="F926" s="71"/>
    </row>
    <row r="927" spans="1:6" ht="18" customHeight="1" x14ac:dyDescent="0.2">
      <c r="A927" s="2">
        <v>923</v>
      </c>
      <c r="B927" s="73" t="s">
        <v>3384</v>
      </c>
      <c r="C927" s="73" t="s">
        <v>3382</v>
      </c>
      <c r="D927" s="73" t="s">
        <v>3383</v>
      </c>
      <c r="E927" s="72"/>
      <c r="F927" s="71"/>
    </row>
    <row r="928" spans="1:6" ht="18" customHeight="1" x14ac:dyDescent="0.2">
      <c r="A928" s="2">
        <v>924</v>
      </c>
      <c r="B928" s="73" t="s">
        <v>3390</v>
      </c>
      <c r="C928" s="73" t="s">
        <v>2844</v>
      </c>
      <c r="D928" s="73" t="s">
        <v>460</v>
      </c>
      <c r="E928" s="72"/>
      <c r="F928" s="71"/>
    </row>
    <row r="929" spans="1:6" ht="18" customHeight="1" x14ac:dyDescent="0.2">
      <c r="A929" s="2">
        <v>925</v>
      </c>
      <c r="B929" s="73" t="s">
        <v>3391</v>
      </c>
      <c r="C929" s="73" t="s">
        <v>2844</v>
      </c>
      <c r="D929" s="73" t="s">
        <v>460</v>
      </c>
      <c r="E929" s="72"/>
      <c r="F929" s="71"/>
    </row>
    <row r="930" spans="1:6" ht="18" customHeight="1" x14ac:dyDescent="0.2">
      <c r="A930" s="2">
        <v>926</v>
      </c>
      <c r="B930" s="73" t="s">
        <v>3399</v>
      </c>
      <c r="C930" s="73" t="s">
        <v>459</v>
      </c>
      <c r="D930" s="73" t="s">
        <v>460</v>
      </c>
      <c r="E930" s="72"/>
      <c r="F930" s="71"/>
    </row>
    <row r="931" spans="1:6" ht="18" customHeight="1" x14ac:dyDescent="0.2">
      <c r="A931" s="2">
        <v>927</v>
      </c>
      <c r="B931" s="73" t="s">
        <v>3400</v>
      </c>
      <c r="C931" s="73" t="s">
        <v>459</v>
      </c>
      <c r="D931" s="73" t="s">
        <v>460</v>
      </c>
      <c r="E931" s="72"/>
      <c r="F931" s="71"/>
    </row>
    <row r="932" spans="1:6" ht="18" customHeight="1" x14ac:dyDescent="0.2">
      <c r="A932" s="2">
        <v>928</v>
      </c>
      <c r="B932" s="73" t="s">
        <v>3416</v>
      </c>
      <c r="C932" s="73" t="s">
        <v>3417</v>
      </c>
      <c r="D932" s="73" t="s">
        <v>460</v>
      </c>
      <c r="E932" s="72"/>
      <c r="F932" s="71"/>
    </row>
    <row r="933" spans="1:6" ht="18" customHeight="1" x14ac:dyDescent="0.2">
      <c r="A933" s="2">
        <v>929</v>
      </c>
      <c r="B933" s="73" t="s">
        <v>3435</v>
      </c>
      <c r="C933" s="73" t="s">
        <v>2844</v>
      </c>
      <c r="D933" s="73" t="s">
        <v>460</v>
      </c>
      <c r="E933" s="72"/>
      <c r="F933" s="71"/>
    </row>
    <row r="934" spans="1:6" ht="18" customHeight="1" x14ac:dyDescent="0.2">
      <c r="A934" s="2">
        <v>930</v>
      </c>
      <c r="B934" s="73" t="s">
        <v>3444</v>
      </c>
      <c r="C934" s="73" t="s">
        <v>459</v>
      </c>
      <c r="D934" s="73" t="s">
        <v>460</v>
      </c>
      <c r="E934" s="72"/>
      <c r="F934" s="71"/>
    </row>
    <row r="935" spans="1:6" ht="18" customHeight="1" x14ac:dyDescent="0.2">
      <c r="A935" s="2">
        <v>931</v>
      </c>
      <c r="B935" s="73" t="s">
        <v>3445</v>
      </c>
      <c r="C935" s="73" t="s">
        <v>3542</v>
      </c>
      <c r="D935" s="73" t="s">
        <v>460</v>
      </c>
      <c r="E935" s="72"/>
      <c r="F935" s="71"/>
    </row>
    <row r="936" spans="1:6" ht="18" customHeight="1" x14ac:dyDescent="0.2">
      <c r="A936" s="2">
        <v>932</v>
      </c>
      <c r="B936" s="73" t="s">
        <v>3450</v>
      </c>
      <c r="C936" s="73" t="s">
        <v>2844</v>
      </c>
      <c r="D936" s="73" t="s">
        <v>460</v>
      </c>
      <c r="E936" s="72"/>
      <c r="F936" s="71"/>
    </row>
    <row r="937" spans="1:6" ht="18" customHeight="1" x14ac:dyDescent="0.2">
      <c r="A937" s="2">
        <v>933</v>
      </c>
      <c r="B937" s="73" t="s">
        <v>3477</v>
      </c>
      <c r="C937" s="73" t="s">
        <v>2598</v>
      </c>
      <c r="D937" s="73" t="s">
        <v>460</v>
      </c>
      <c r="E937" s="72"/>
      <c r="F937" s="71"/>
    </row>
    <row r="938" spans="1:6" ht="18" customHeight="1" x14ac:dyDescent="0.2">
      <c r="A938" s="2">
        <v>934</v>
      </c>
      <c r="B938" s="73" t="s">
        <v>3480</v>
      </c>
      <c r="C938" s="73" t="s">
        <v>3481</v>
      </c>
      <c r="D938" s="73" t="s">
        <v>460</v>
      </c>
      <c r="E938" s="72"/>
      <c r="F938" s="71"/>
    </row>
    <row r="939" spans="1:6" ht="18" customHeight="1" x14ac:dyDescent="0.2">
      <c r="A939" s="2">
        <v>935</v>
      </c>
      <c r="B939" s="73" t="s">
        <v>3488</v>
      </c>
      <c r="C939" s="73" t="s">
        <v>2844</v>
      </c>
      <c r="D939" s="73" t="s">
        <v>460</v>
      </c>
      <c r="E939" s="72"/>
      <c r="F939" s="71"/>
    </row>
    <row r="940" spans="1:6" ht="18" customHeight="1" x14ac:dyDescent="0.2">
      <c r="A940" s="2">
        <v>936</v>
      </c>
      <c r="B940" s="73" t="s">
        <v>3508</v>
      </c>
      <c r="C940" s="73" t="s">
        <v>1993</v>
      </c>
      <c r="D940" s="73" t="s">
        <v>460</v>
      </c>
      <c r="E940" s="72"/>
      <c r="F940" s="71"/>
    </row>
    <row r="941" spans="1:6" ht="18" customHeight="1" x14ac:dyDescent="0.2">
      <c r="A941" s="2">
        <v>937</v>
      </c>
      <c r="B941" s="73" t="s">
        <v>3515</v>
      </c>
      <c r="C941" s="73" t="s">
        <v>1114</v>
      </c>
      <c r="D941" s="73" t="s">
        <v>460</v>
      </c>
      <c r="E941" s="72"/>
      <c r="F941" s="71"/>
    </row>
    <row r="942" spans="1:6" ht="18" customHeight="1" x14ac:dyDescent="0.2">
      <c r="A942" s="2">
        <v>938</v>
      </c>
      <c r="B942" s="73" t="s">
        <v>3516</v>
      </c>
      <c r="C942" s="73" t="s">
        <v>1114</v>
      </c>
      <c r="D942" s="73" t="s">
        <v>460</v>
      </c>
      <c r="E942" s="72"/>
      <c r="F942" s="71"/>
    </row>
    <row r="943" spans="1:6" ht="18" customHeight="1" x14ac:dyDescent="0.2">
      <c r="A943" s="2">
        <v>939</v>
      </c>
      <c r="B943" s="73" t="s">
        <v>3517</v>
      </c>
      <c r="C943" s="73" t="s">
        <v>459</v>
      </c>
      <c r="D943" s="73" t="s">
        <v>460</v>
      </c>
      <c r="E943" s="72"/>
      <c r="F943" s="71"/>
    </row>
    <row r="944" spans="1:6" ht="18" customHeight="1" x14ac:dyDescent="0.2">
      <c r="A944" s="2">
        <v>940</v>
      </c>
      <c r="B944" s="73" t="s">
        <v>3519</v>
      </c>
      <c r="C944" s="73" t="s">
        <v>3518</v>
      </c>
      <c r="D944" s="73" t="s">
        <v>460</v>
      </c>
      <c r="E944" s="72"/>
      <c r="F944" s="71"/>
    </row>
    <row r="945" spans="1:6" ht="18" customHeight="1" x14ac:dyDescent="0.2">
      <c r="A945" s="2">
        <v>941</v>
      </c>
      <c r="B945" s="73" t="s">
        <v>3520</v>
      </c>
      <c r="C945" s="73" t="s">
        <v>3518</v>
      </c>
      <c r="D945" s="73" t="s">
        <v>460</v>
      </c>
      <c r="E945" s="72"/>
      <c r="F945" s="71"/>
    </row>
    <row r="946" spans="1:6" ht="18" customHeight="1" x14ac:dyDescent="0.2">
      <c r="A946" s="2">
        <v>942</v>
      </c>
      <c r="B946" s="73" t="s">
        <v>3521</v>
      </c>
      <c r="C946" s="73" t="s">
        <v>3518</v>
      </c>
      <c r="D946" s="73" t="s">
        <v>460</v>
      </c>
      <c r="E946" s="72"/>
      <c r="F946" s="71"/>
    </row>
    <row r="947" spans="1:6" ht="18" customHeight="1" x14ac:dyDescent="0.2">
      <c r="A947" s="2">
        <v>943</v>
      </c>
      <c r="B947" s="73" t="s">
        <v>3522</v>
      </c>
      <c r="C947" s="73" t="s">
        <v>3518</v>
      </c>
      <c r="D947" s="73" t="s">
        <v>460</v>
      </c>
      <c r="E947" s="72"/>
      <c r="F947" s="71"/>
    </row>
    <row r="948" spans="1:6" ht="18" customHeight="1" x14ac:dyDescent="0.2">
      <c r="A948" s="2">
        <v>944</v>
      </c>
      <c r="B948" s="73" t="s">
        <v>3523</v>
      </c>
      <c r="C948" s="73" t="s">
        <v>3518</v>
      </c>
      <c r="D948" s="73" t="s">
        <v>460</v>
      </c>
      <c r="E948" s="72"/>
      <c r="F948" s="71"/>
    </row>
    <row r="949" spans="1:6" ht="18" customHeight="1" x14ac:dyDescent="0.2">
      <c r="A949" s="2">
        <v>945</v>
      </c>
      <c r="B949" s="73" t="s">
        <v>3524</v>
      </c>
      <c r="C949" s="73" t="s">
        <v>3518</v>
      </c>
      <c r="D949" s="73" t="s">
        <v>460</v>
      </c>
      <c r="E949" s="72"/>
      <c r="F949" s="71"/>
    </row>
    <row r="950" spans="1:6" ht="18" customHeight="1" x14ac:dyDescent="0.2">
      <c r="A950" s="2">
        <v>946</v>
      </c>
      <c r="B950" s="73" t="s">
        <v>3525</v>
      </c>
      <c r="C950" s="73" t="s">
        <v>3518</v>
      </c>
      <c r="D950" s="73" t="s">
        <v>460</v>
      </c>
      <c r="E950" s="72"/>
      <c r="F950" s="71"/>
    </row>
    <row r="951" spans="1:6" ht="18" customHeight="1" x14ac:dyDescent="0.2">
      <c r="A951" s="2">
        <v>947</v>
      </c>
      <c r="B951" s="73" t="s">
        <v>3526</v>
      </c>
      <c r="C951" s="73" t="s">
        <v>3518</v>
      </c>
      <c r="D951" s="73" t="s">
        <v>460</v>
      </c>
      <c r="E951" s="72"/>
      <c r="F951" s="71"/>
    </row>
    <row r="952" spans="1:6" ht="18" customHeight="1" x14ac:dyDescent="0.2">
      <c r="A952" s="2">
        <v>948</v>
      </c>
      <c r="B952" s="73" t="s">
        <v>3527</v>
      </c>
      <c r="C952" s="73" t="s">
        <v>3518</v>
      </c>
      <c r="D952" s="73" t="s">
        <v>460</v>
      </c>
      <c r="E952" s="72"/>
      <c r="F952" s="71"/>
    </row>
    <row r="953" spans="1:6" ht="18" customHeight="1" x14ac:dyDescent="0.2">
      <c r="A953" s="2">
        <v>949</v>
      </c>
      <c r="B953" s="73" t="s">
        <v>3528</v>
      </c>
      <c r="C953" s="73" t="s">
        <v>3518</v>
      </c>
      <c r="D953" s="73" t="s">
        <v>460</v>
      </c>
      <c r="E953" s="72"/>
      <c r="F953" s="71"/>
    </row>
    <row r="954" spans="1:6" ht="18" customHeight="1" x14ac:dyDescent="0.2">
      <c r="A954" s="2">
        <v>950</v>
      </c>
      <c r="B954" s="73" t="s">
        <v>3540</v>
      </c>
      <c r="C954" s="73" t="s">
        <v>3541</v>
      </c>
      <c r="D954" s="73" t="s">
        <v>460</v>
      </c>
      <c r="E954" s="72"/>
      <c r="F954" s="71"/>
    </row>
    <row r="955" spans="1:6" ht="18" customHeight="1" x14ac:dyDescent="0.2">
      <c r="A955" s="2">
        <v>951</v>
      </c>
      <c r="B955" s="73" t="s">
        <v>3553</v>
      </c>
      <c r="C955" s="73" t="s">
        <v>2844</v>
      </c>
      <c r="D955" s="73" t="s">
        <v>460</v>
      </c>
      <c r="E955" s="72"/>
      <c r="F955" s="71"/>
    </row>
    <row r="956" spans="1:6" ht="18" customHeight="1" x14ac:dyDescent="0.2">
      <c r="A956" s="2">
        <v>952</v>
      </c>
      <c r="B956" s="73" t="s">
        <v>3556</v>
      </c>
      <c r="C956" s="73" t="s">
        <v>3557</v>
      </c>
      <c r="D956" s="73" t="s">
        <v>460</v>
      </c>
      <c r="E956" s="72"/>
      <c r="F956" s="71"/>
    </row>
    <row r="957" spans="1:6" ht="18" customHeight="1" x14ac:dyDescent="0.2">
      <c r="A957" s="2">
        <v>953</v>
      </c>
      <c r="B957" s="73" t="s">
        <v>3574</v>
      </c>
      <c r="C957" s="73" t="s">
        <v>2844</v>
      </c>
      <c r="D957" s="73" t="s">
        <v>460</v>
      </c>
      <c r="E957" s="72"/>
      <c r="F957" s="71"/>
    </row>
    <row r="958" spans="1:6" ht="18" customHeight="1" x14ac:dyDescent="0.2">
      <c r="A958" s="2">
        <v>954</v>
      </c>
      <c r="B958" s="73" t="s">
        <v>3576</v>
      </c>
      <c r="C958" s="73" t="s">
        <v>3577</v>
      </c>
      <c r="D958" s="73" t="s">
        <v>460</v>
      </c>
      <c r="E958" s="72"/>
      <c r="F958" s="71"/>
    </row>
    <row r="959" spans="1:6" ht="18" customHeight="1" x14ac:dyDescent="0.2">
      <c r="A959" s="2">
        <v>955</v>
      </c>
      <c r="B959" s="73" t="s">
        <v>3606</v>
      </c>
      <c r="C959" s="73" t="s">
        <v>1580</v>
      </c>
      <c r="D959" s="73" t="s">
        <v>460</v>
      </c>
      <c r="E959" s="72"/>
      <c r="F959" s="71"/>
    </row>
    <row r="960" spans="1:6" ht="18" customHeight="1" x14ac:dyDescent="0.2">
      <c r="A960" s="2">
        <v>956</v>
      </c>
      <c r="B960" s="73" t="s">
        <v>3619</v>
      </c>
      <c r="C960" s="73" t="s">
        <v>2844</v>
      </c>
      <c r="D960" s="73" t="s">
        <v>460</v>
      </c>
      <c r="E960" s="72"/>
      <c r="F960" s="71"/>
    </row>
    <row r="961" spans="1:6" ht="18" customHeight="1" x14ac:dyDescent="0.2">
      <c r="A961" s="2">
        <v>957</v>
      </c>
      <c r="B961" s="73" t="s">
        <v>3624</v>
      </c>
      <c r="C961" s="73" t="s">
        <v>3625</v>
      </c>
      <c r="D961" s="73" t="s">
        <v>460</v>
      </c>
      <c r="E961" s="72"/>
      <c r="F961" s="71"/>
    </row>
    <row r="962" spans="1:6" ht="18" customHeight="1" x14ac:dyDescent="0.2">
      <c r="A962" s="2">
        <v>958</v>
      </c>
      <c r="B962" s="73" t="s">
        <v>3649</v>
      </c>
      <c r="C962" s="73" t="s">
        <v>3650</v>
      </c>
      <c r="D962" s="73" t="s">
        <v>460</v>
      </c>
      <c r="E962" s="72"/>
      <c r="F962" s="71"/>
    </row>
    <row r="963" spans="1:6" ht="18" customHeight="1" x14ac:dyDescent="0.2">
      <c r="A963" s="2">
        <v>959</v>
      </c>
      <c r="B963" s="73" t="s">
        <v>3663</v>
      </c>
      <c r="C963" s="73" t="s">
        <v>3664</v>
      </c>
      <c r="D963" s="73" t="s">
        <v>460</v>
      </c>
      <c r="E963" s="72"/>
      <c r="F963" s="71"/>
    </row>
    <row r="964" spans="1:6" ht="18" customHeight="1" x14ac:dyDescent="0.2">
      <c r="A964" s="2">
        <v>960</v>
      </c>
      <c r="B964" s="73" t="s">
        <v>3667</v>
      </c>
      <c r="C964" s="73" t="s">
        <v>3664</v>
      </c>
      <c r="D964" s="73" t="s">
        <v>3668</v>
      </c>
      <c r="E964" s="72"/>
      <c r="F964" s="71"/>
    </row>
    <row r="965" spans="1:6" ht="18" customHeight="1" x14ac:dyDescent="0.2">
      <c r="A965" s="2">
        <v>961</v>
      </c>
      <c r="B965" s="73" t="s">
        <v>3700</v>
      </c>
      <c r="C965" s="73" t="s">
        <v>3701</v>
      </c>
      <c r="D965" s="73" t="s">
        <v>460</v>
      </c>
      <c r="E965" s="72"/>
      <c r="F965" s="71"/>
    </row>
    <row r="966" spans="1:6" ht="18" customHeight="1" x14ac:dyDescent="0.2">
      <c r="A966" s="2">
        <v>962</v>
      </c>
      <c r="B966" s="73" t="s">
        <v>3712</v>
      </c>
      <c r="C966" s="73" t="s">
        <v>3713</v>
      </c>
      <c r="D966" s="73" t="s">
        <v>460</v>
      </c>
      <c r="E966" s="72"/>
      <c r="F966" s="71"/>
    </row>
    <row r="967" spans="1:6" ht="18" customHeight="1" x14ac:dyDescent="0.2">
      <c r="A967" s="2">
        <v>963</v>
      </c>
      <c r="B967" s="73" t="s">
        <v>3714</v>
      </c>
      <c r="C967" s="73" t="s">
        <v>3715</v>
      </c>
      <c r="D967" s="73" t="s">
        <v>460</v>
      </c>
      <c r="E967" s="72"/>
      <c r="F967" s="71"/>
    </row>
    <row r="968" spans="1:6" ht="18" customHeight="1" x14ac:dyDescent="0.2">
      <c r="A968" s="2">
        <v>964</v>
      </c>
      <c r="B968" s="73" t="s">
        <v>3755</v>
      </c>
      <c r="C968" s="73" t="s">
        <v>2844</v>
      </c>
      <c r="D968" s="73" t="s">
        <v>460</v>
      </c>
      <c r="E968" s="72"/>
      <c r="F968" s="71"/>
    </row>
    <row r="969" spans="1:6" ht="18" customHeight="1" x14ac:dyDescent="0.2">
      <c r="A969" s="2">
        <v>965</v>
      </c>
      <c r="B969" s="73" t="s">
        <v>3741</v>
      </c>
      <c r="C969" s="73" t="s">
        <v>3742</v>
      </c>
      <c r="D969" s="73" t="s">
        <v>460</v>
      </c>
      <c r="E969" s="72"/>
      <c r="F969" s="71"/>
    </row>
    <row r="970" spans="1:6" ht="18" customHeight="1" x14ac:dyDescent="0.2">
      <c r="A970" s="2">
        <v>966</v>
      </c>
      <c r="B970" s="73" t="s">
        <v>3887</v>
      </c>
      <c r="C970" s="73" t="s">
        <v>3742</v>
      </c>
      <c r="D970" s="73" t="s">
        <v>460</v>
      </c>
      <c r="E970" s="72"/>
      <c r="F970" s="71"/>
    </row>
    <row r="971" spans="1:6" ht="18" customHeight="1" x14ac:dyDescent="0.2">
      <c r="A971" s="2">
        <v>967</v>
      </c>
      <c r="B971" s="73" t="s">
        <v>3743</v>
      </c>
      <c r="C971" s="73" t="s">
        <v>3744</v>
      </c>
      <c r="D971" s="73" t="s">
        <v>460</v>
      </c>
      <c r="E971" s="72"/>
      <c r="F971" s="71"/>
    </row>
    <row r="972" spans="1:6" ht="18" customHeight="1" x14ac:dyDescent="0.2">
      <c r="A972" s="2">
        <v>968</v>
      </c>
      <c r="B972" s="73" t="s">
        <v>3748</v>
      </c>
      <c r="C972" s="73" t="s">
        <v>2844</v>
      </c>
      <c r="D972" s="73" t="s">
        <v>460</v>
      </c>
      <c r="E972" s="72"/>
      <c r="F972" s="71"/>
    </row>
    <row r="973" spans="1:6" ht="18" customHeight="1" x14ac:dyDescent="0.2">
      <c r="A973" s="2">
        <v>969</v>
      </c>
      <c r="B973" s="73" t="s">
        <v>3750</v>
      </c>
      <c r="C973" s="73" t="s">
        <v>1993</v>
      </c>
      <c r="D973" s="73" t="s">
        <v>460</v>
      </c>
      <c r="E973" s="72"/>
      <c r="F973" s="71"/>
    </row>
    <row r="974" spans="1:6" ht="18" customHeight="1" x14ac:dyDescent="0.2">
      <c r="A974" s="2">
        <v>970</v>
      </c>
      <c r="B974" s="73" t="s">
        <v>3756</v>
      </c>
      <c r="C974" s="73" t="s">
        <v>3757</v>
      </c>
      <c r="D974" s="73" t="s">
        <v>460</v>
      </c>
      <c r="E974" s="72"/>
      <c r="F974" s="71"/>
    </row>
    <row r="975" spans="1:6" ht="18" customHeight="1" x14ac:dyDescent="0.2">
      <c r="A975" s="2">
        <v>971</v>
      </c>
      <c r="B975" s="73" t="s">
        <v>3768</v>
      </c>
      <c r="C975" s="73" t="s">
        <v>3769</v>
      </c>
      <c r="D975" s="73" t="s">
        <v>460</v>
      </c>
      <c r="E975" s="72"/>
      <c r="F975" s="71"/>
    </row>
    <row r="976" spans="1:6" ht="18" customHeight="1" x14ac:dyDescent="0.2">
      <c r="A976" s="2">
        <v>972</v>
      </c>
      <c r="B976" s="73" t="s">
        <v>3795</v>
      </c>
      <c r="C976" s="73" t="s">
        <v>3701</v>
      </c>
      <c r="D976" s="73" t="s">
        <v>460</v>
      </c>
      <c r="E976" s="72"/>
      <c r="F976" s="71"/>
    </row>
    <row r="977" spans="1:6" ht="18" customHeight="1" x14ac:dyDescent="0.2">
      <c r="A977" s="2">
        <v>973</v>
      </c>
      <c r="B977" s="73" t="s">
        <v>3796</v>
      </c>
      <c r="C977" s="73" t="s">
        <v>3797</v>
      </c>
      <c r="D977" s="73" t="s">
        <v>460</v>
      </c>
      <c r="E977" s="72"/>
      <c r="F977" s="71"/>
    </row>
    <row r="978" spans="1:6" ht="18" customHeight="1" x14ac:dyDescent="0.2">
      <c r="A978" s="2">
        <v>974</v>
      </c>
      <c r="B978" s="73" t="s">
        <v>3799</v>
      </c>
      <c r="C978" s="73" t="s">
        <v>3800</v>
      </c>
      <c r="D978" s="73" t="s">
        <v>460</v>
      </c>
      <c r="E978" s="72"/>
      <c r="F978" s="71"/>
    </row>
    <row r="979" spans="1:6" ht="18" customHeight="1" x14ac:dyDescent="0.2">
      <c r="A979" s="2">
        <v>975</v>
      </c>
      <c r="B979" s="73" t="s">
        <v>3803</v>
      </c>
      <c r="C979" s="73" t="s">
        <v>2844</v>
      </c>
      <c r="D979" s="73" t="s">
        <v>460</v>
      </c>
      <c r="E979" s="72"/>
      <c r="F979" s="71"/>
    </row>
    <row r="980" spans="1:6" ht="18" customHeight="1" x14ac:dyDescent="0.2">
      <c r="A980" s="2">
        <v>976</v>
      </c>
      <c r="B980" s="73" t="s">
        <v>3818</v>
      </c>
      <c r="C980" s="73" t="s">
        <v>3757</v>
      </c>
      <c r="D980" s="73" t="s">
        <v>460</v>
      </c>
      <c r="E980" s="72"/>
      <c r="F980" s="71"/>
    </row>
    <row r="981" spans="1:6" ht="18" customHeight="1" x14ac:dyDescent="0.2">
      <c r="A981" s="2">
        <v>977</v>
      </c>
      <c r="B981" s="73" t="s">
        <v>3820</v>
      </c>
      <c r="C981" s="73" t="s">
        <v>3821</v>
      </c>
      <c r="D981" s="73" t="s">
        <v>460</v>
      </c>
      <c r="E981" s="72"/>
      <c r="F981" s="71"/>
    </row>
    <row r="982" spans="1:6" ht="18" customHeight="1" x14ac:dyDescent="0.2">
      <c r="A982" s="2">
        <v>978</v>
      </c>
      <c r="B982" s="73" t="s">
        <v>3825</v>
      </c>
      <c r="C982" s="73" t="s">
        <v>3826</v>
      </c>
      <c r="D982" s="73" t="s">
        <v>460</v>
      </c>
      <c r="E982" s="72"/>
      <c r="F982" s="71"/>
    </row>
    <row r="983" spans="1:6" ht="18" customHeight="1" x14ac:dyDescent="0.2">
      <c r="A983" s="2">
        <v>979</v>
      </c>
      <c r="B983" s="73" t="s">
        <v>3878</v>
      </c>
      <c r="C983" s="73" t="s">
        <v>3382</v>
      </c>
      <c r="D983" s="73" t="s">
        <v>460</v>
      </c>
      <c r="E983" s="72"/>
      <c r="F983" s="71"/>
    </row>
    <row r="984" spans="1:6" ht="18" customHeight="1" x14ac:dyDescent="0.2">
      <c r="A984" s="2">
        <v>980</v>
      </c>
      <c r="B984" s="73" t="s">
        <v>3891</v>
      </c>
      <c r="C984" s="73" t="s">
        <v>2844</v>
      </c>
      <c r="D984" s="73" t="s">
        <v>460</v>
      </c>
      <c r="E984" s="72"/>
      <c r="F984" s="71"/>
    </row>
    <row r="985" spans="1:6" ht="18" customHeight="1" x14ac:dyDescent="0.2">
      <c r="A985" s="2">
        <v>981</v>
      </c>
      <c r="B985" s="73" t="s">
        <v>3892</v>
      </c>
      <c r="C985" s="73" t="s">
        <v>3757</v>
      </c>
      <c r="D985" s="73" t="s">
        <v>460</v>
      </c>
      <c r="E985" s="72"/>
      <c r="F985" s="71"/>
    </row>
    <row r="986" spans="1:6" ht="18" customHeight="1" x14ac:dyDescent="0.2">
      <c r="A986" s="2">
        <v>982</v>
      </c>
      <c r="B986" s="73" t="s">
        <v>3893</v>
      </c>
      <c r="C986" s="73" t="s">
        <v>2844</v>
      </c>
      <c r="D986" s="73" t="s">
        <v>460</v>
      </c>
      <c r="E986" s="72"/>
      <c r="F986" s="71"/>
    </row>
    <row r="987" spans="1:6" ht="18" customHeight="1" x14ac:dyDescent="0.2">
      <c r="A987" s="2">
        <v>983</v>
      </c>
      <c r="B987" s="73" t="s">
        <v>3894</v>
      </c>
      <c r="C987" s="73" t="s">
        <v>2844</v>
      </c>
      <c r="D987" s="73" t="s">
        <v>460</v>
      </c>
      <c r="E987" s="72"/>
      <c r="F987" s="71"/>
    </row>
    <row r="988" spans="1:6" ht="18" customHeight="1" x14ac:dyDescent="0.2">
      <c r="A988" s="2">
        <v>984</v>
      </c>
      <c r="B988" s="73" t="s">
        <v>3895</v>
      </c>
      <c r="C988" s="73" t="s">
        <v>3896</v>
      </c>
      <c r="D988" s="73" t="s">
        <v>3897</v>
      </c>
      <c r="E988" s="72"/>
      <c r="F988" s="71"/>
    </row>
    <row r="989" spans="1:6" ht="18" customHeight="1" x14ac:dyDescent="0.2">
      <c r="A989" s="2">
        <v>985</v>
      </c>
      <c r="B989" s="73" t="s">
        <v>3898</v>
      </c>
      <c r="C989" s="73" t="s">
        <v>3899</v>
      </c>
      <c r="D989" s="73" t="s">
        <v>460</v>
      </c>
      <c r="E989" s="72"/>
      <c r="F989" s="71"/>
    </row>
    <row r="990" spans="1:6" ht="18" customHeight="1" x14ac:dyDescent="0.2">
      <c r="A990" s="2">
        <v>986</v>
      </c>
      <c r="B990" s="73" t="s">
        <v>3900</v>
      </c>
      <c r="C990" s="73" t="s">
        <v>3901</v>
      </c>
      <c r="D990" s="73" t="s">
        <v>460</v>
      </c>
      <c r="E990" s="72"/>
      <c r="F990" s="71"/>
    </row>
    <row r="991" spans="1:6" ht="18" customHeight="1" x14ac:dyDescent="0.2">
      <c r="A991" s="2">
        <v>987</v>
      </c>
      <c r="B991" s="73" t="s">
        <v>3902</v>
      </c>
      <c r="C991" s="73" t="s">
        <v>3903</v>
      </c>
      <c r="D991" s="73" t="s">
        <v>460</v>
      </c>
      <c r="E991" s="72"/>
      <c r="F991" s="71"/>
    </row>
    <row r="992" spans="1:6" ht="18" customHeight="1" x14ac:dyDescent="0.2">
      <c r="A992" s="2">
        <v>988</v>
      </c>
      <c r="B992" s="73" t="s">
        <v>3904</v>
      </c>
      <c r="C992" s="73" t="s">
        <v>3903</v>
      </c>
      <c r="D992" s="73" t="s">
        <v>460</v>
      </c>
      <c r="E992" s="72"/>
      <c r="F992" s="71"/>
    </row>
    <row r="993" spans="1:6" ht="18" customHeight="1" x14ac:dyDescent="0.2">
      <c r="A993" s="2">
        <v>989</v>
      </c>
      <c r="B993" s="73" t="s">
        <v>3964</v>
      </c>
      <c r="C993" s="73" t="s">
        <v>3417</v>
      </c>
      <c r="D993" s="73" t="s">
        <v>460</v>
      </c>
      <c r="E993" s="72"/>
      <c r="F993" s="71"/>
    </row>
    <row r="994" spans="1:6" ht="18" customHeight="1" x14ac:dyDescent="0.2">
      <c r="A994" s="2">
        <v>990</v>
      </c>
      <c r="B994" s="73" t="s">
        <v>3965</v>
      </c>
      <c r="C994" s="73" t="s">
        <v>3417</v>
      </c>
      <c r="D994" s="73" t="s">
        <v>460</v>
      </c>
      <c r="E994" s="72"/>
      <c r="F994" s="71"/>
    </row>
    <row r="995" spans="1:6" ht="18" customHeight="1" x14ac:dyDescent="0.2">
      <c r="A995" s="2">
        <v>991</v>
      </c>
      <c r="B995" s="73" t="s">
        <v>3988</v>
      </c>
      <c r="C995" s="73" t="s">
        <v>2844</v>
      </c>
      <c r="D995" s="73" t="s">
        <v>460</v>
      </c>
      <c r="E995" s="72"/>
      <c r="F995" s="71"/>
    </row>
    <row r="996" spans="1:6" ht="18" customHeight="1" x14ac:dyDescent="0.2">
      <c r="A996" s="2">
        <v>992</v>
      </c>
      <c r="B996" s="73" t="s">
        <v>4013</v>
      </c>
      <c r="C996" s="73" t="s">
        <v>2844</v>
      </c>
      <c r="D996" s="73" t="s">
        <v>460</v>
      </c>
      <c r="E996" s="72"/>
      <c r="F996" s="71"/>
    </row>
    <row r="997" spans="1:6" ht="18" customHeight="1" x14ac:dyDescent="0.2">
      <c r="A997" s="2">
        <v>993</v>
      </c>
      <c r="B997" s="73" t="s">
        <v>4034</v>
      </c>
      <c r="C997" s="73" t="s">
        <v>788</v>
      </c>
      <c r="D997" s="73" t="s">
        <v>460</v>
      </c>
      <c r="E997" s="72"/>
      <c r="F997" s="71"/>
    </row>
    <row r="998" spans="1:6" ht="18" customHeight="1" x14ac:dyDescent="0.2">
      <c r="A998" s="2">
        <v>994</v>
      </c>
      <c r="B998" s="73" t="s">
        <v>4035</v>
      </c>
      <c r="C998" s="73" t="s">
        <v>3797</v>
      </c>
      <c r="D998" s="73" t="s">
        <v>460</v>
      </c>
      <c r="E998" s="72"/>
      <c r="F998" s="71"/>
    </row>
    <row r="999" spans="1:6" ht="18" customHeight="1" x14ac:dyDescent="0.2">
      <c r="A999" s="2">
        <v>995</v>
      </c>
      <c r="B999" s="73" t="s">
        <v>4058</v>
      </c>
      <c r="C999" s="73" t="s">
        <v>3896</v>
      </c>
      <c r="D999" s="73" t="s">
        <v>3897</v>
      </c>
      <c r="E999" s="72"/>
      <c r="F999" s="71"/>
    </row>
    <row r="1000" spans="1:6" ht="18" customHeight="1" x14ac:dyDescent="0.2">
      <c r="A1000" s="2">
        <v>996</v>
      </c>
      <c r="B1000" s="73" t="s">
        <v>4059</v>
      </c>
      <c r="C1000" s="73" t="s">
        <v>4064</v>
      </c>
      <c r="D1000" s="73" t="s">
        <v>3897</v>
      </c>
      <c r="E1000" s="72"/>
      <c r="F1000" s="71"/>
    </row>
    <row r="1001" spans="1:6" ht="18" customHeight="1" x14ac:dyDescent="0.2">
      <c r="A1001" s="2">
        <v>997</v>
      </c>
      <c r="B1001" s="73" t="s">
        <v>4072</v>
      </c>
      <c r="C1001" s="73" t="s">
        <v>459</v>
      </c>
      <c r="D1001" s="73" t="s">
        <v>460</v>
      </c>
      <c r="E1001" s="72"/>
      <c r="F1001" s="71"/>
    </row>
    <row r="1002" spans="1:6" ht="18" customHeight="1" x14ac:dyDescent="0.2">
      <c r="A1002" s="2">
        <v>998</v>
      </c>
      <c r="B1002" s="73" t="s">
        <v>4073</v>
      </c>
      <c r="C1002" s="73" t="s">
        <v>4074</v>
      </c>
      <c r="D1002" s="73" t="s">
        <v>460</v>
      </c>
      <c r="E1002" s="72"/>
      <c r="F1002" s="71"/>
    </row>
    <row r="1003" spans="1:6" ht="18" customHeight="1" x14ac:dyDescent="0.2">
      <c r="A1003" s="2">
        <v>999</v>
      </c>
      <c r="B1003" s="73" t="s">
        <v>4075</v>
      </c>
      <c r="C1003" s="73" t="s">
        <v>2844</v>
      </c>
      <c r="D1003" s="73" t="s">
        <v>460</v>
      </c>
      <c r="E1003" s="72"/>
      <c r="F1003" s="71"/>
    </row>
    <row r="1004" spans="1:6" ht="18" customHeight="1" x14ac:dyDescent="0.2">
      <c r="A1004" s="2">
        <v>1000</v>
      </c>
      <c r="B1004" s="73" t="s">
        <v>4076</v>
      </c>
      <c r="C1004" s="73" t="s">
        <v>2844</v>
      </c>
      <c r="D1004" s="73" t="s">
        <v>460</v>
      </c>
      <c r="E1004" s="72"/>
      <c r="F1004" s="71"/>
    </row>
    <row r="1005" spans="1:6" ht="18" customHeight="1" x14ac:dyDescent="0.2">
      <c r="A1005" s="2">
        <v>1001</v>
      </c>
      <c r="B1005" s="73" t="s">
        <v>4077</v>
      </c>
      <c r="C1005" s="73" t="s">
        <v>2844</v>
      </c>
      <c r="D1005" s="73" t="s">
        <v>460</v>
      </c>
      <c r="E1005" s="72"/>
      <c r="F1005" s="71"/>
    </row>
    <row r="1006" spans="1:6" ht="18" customHeight="1" x14ac:dyDescent="0.2">
      <c r="A1006" s="2">
        <v>1002</v>
      </c>
      <c r="B1006" s="73" t="s">
        <v>4083</v>
      </c>
      <c r="C1006" s="73" t="s">
        <v>2844</v>
      </c>
      <c r="D1006" s="73" t="s">
        <v>460</v>
      </c>
      <c r="E1006" s="59"/>
      <c r="F1006" s="58"/>
    </row>
    <row r="1007" spans="1:6" ht="18" customHeight="1" x14ac:dyDescent="0.2">
      <c r="A1007" s="2">
        <v>1003</v>
      </c>
      <c r="B1007" s="73" t="s">
        <v>4078</v>
      </c>
      <c r="C1007" s="73" t="s">
        <v>3417</v>
      </c>
      <c r="D1007" s="73" t="s">
        <v>460</v>
      </c>
      <c r="E1007" s="197"/>
      <c r="F1007" s="198"/>
    </row>
    <row r="1008" spans="1:6" ht="18" customHeight="1" x14ac:dyDescent="0.2">
      <c r="A1008" s="2">
        <v>1004</v>
      </c>
      <c r="B1008" s="73" t="s">
        <v>4079</v>
      </c>
      <c r="C1008" s="73" t="s">
        <v>4080</v>
      </c>
      <c r="D1008" s="73" t="s">
        <v>460</v>
      </c>
      <c r="E1008" s="197"/>
      <c r="F1008" s="198"/>
    </row>
    <row r="1009" spans="1:6" ht="18" customHeight="1" x14ac:dyDescent="0.2">
      <c r="A1009" s="2">
        <v>1005</v>
      </c>
      <c r="B1009" s="73" t="s">
        <v>4089</v>
      </c>
      <c r="C1009" s="73" t="s">
        <v>3331</v>
      </c>
      <c r="D1009" s="73" t="s">
        <v>460</v>
      </c>
      <c r="E1009" s="197"/>
      <c r="F1009" s="198"/>
    </row>
    <row r="1010" spans="1:6" ht="18" customHeight="1" x14ac:dyDescent="0.2">
      <c r="A1010" s="2">
        <v>1006</v>
      </c>
      <c r="B1010" s="204" t="s">
        <v>4090</v>
      </c>
      <c r="C1010" s="73" t="s">
        <v>1925</v>
      </c>
      <c r="D1010" s="73" t="s">
        <v>460</v>
      </c>
      <c r="E1010" s="197"/>
      <c r="F1010" s="198"/>
    </row>
    <row r="1011" spans="1:6" ht="18" customHeight="1" x14ac:dyDescent="0.2">
      <c r="A1011" s="2">
        <v>1007</v>
      </c>
      <c r="B1011" s="73" t="s">
        <v>4147</v>
      </c>
      <c r="C1011" s="73" t="s">
        <v>2844</v>
      </c>
      <c r="D1011" s="73" t="s">
        <v>460</v>
      </c>
      <c r="E1011" s="197"/>
      <c r="F1011" s="198"/>
    </row>
    <row r="1012" spans="1:6" ht="18" customHeight="1" x14ac:dyDescent="0.2">
      <c r="A1012" s="2">
        <v>1008</v>
      </c>
      <c r="B1012" s="73" t="s">
        <v>4157</v>
      </c>
      <c r="C1012" s="73" t="s">
        <v>4202</v>
      </c>
      <c r="D1012" s="73" t="s">
        <v>460</v>
      </c>
      <c r="E1012" s="197"/>
      <c r="F1012" s="198"/>
    </row>
    <row r="1013" spans="1:6" ht="18" customHeight="1" x14ac:dyDescent="0.2">
      <c r="A1013" s="2">
        <v>1009</v>
      </c>
      <c r="B1013" s="207" t="s">
        <v>4158</v>
      </c>
      <c r="C1013" s="73" t="s">
        <v>4202</v>
      </c>
      <c r="D1013" s="73" t="s">
        <v>460</v>
      </c>
      <c r="E1013" s="197"/>
      <c r="F1013" s="198"/>
    </row>
    <row r="1014" spans="1:6" ht="18" customHeight="1" x14ac:dyDescent="0.2">
      <c r="A1014" s="2">
        <v>1010</v>
      </c>
      <c r="B1014" s="73" t="s">
        <v>4160</v>
      </c>
      <c r="C1014" s="73" t="s">
        <v>3417</v>
      </c>
      <c r="D1014" s="73" t="s">
        <v>460</v>
      </c>
      <c r="E1014" s="197"/>
      <c r="F1014" s="198"/>
    </row>
    <row r="1015" spans="1:6" ht="18" customHeight="1" x14ac:dyDescent="0.2">
      <c r="A1015" s="2">
        <v>1011</v>
      </c>
      <c r="B1015" s="73" t="s">
        <v>4175</v>
      </c>
      <c r="C1015" s="73" t="s">
        <v>3417</v>
      </c>
      <c r="D1015" s="73" t="s">
        <v>4178</v>
      </c>
      <c r="E1015" s="197"/>
      <c r="F1015" s="198"/>
    </row>
    <row r="1016" spans="1:6" ht="18" customHeight="1" x14ac:dyDescent="0.2">
      <c r="A1016" s="2">
        <v>1012</v>
      </c>
      <c r="B1016" s="73" t="s">
        <v>4176</v>
      </c>
      <c r="C1016" s="73" t="s">
        <v>2844</v>
      </c>
      <c r="D1016" s="73" t="s">
        <v>460</v>
      </c>
      <c r="E1016" s="197"/>
      <c r="F1016" s="198"/>
    </row>
    <row r="1017" spans="1:6" ht="18" customHeight="1" x14ac:dyDescent="0.2">
      <c r="A1017" s="2">
        <v>1013</v>
      </c>
      <c r="B1017" s="73" t="s">
        <v>4177</v>
      </c>
      <c r="C1017" s="73" t="s">
        <v>2844</v>
      </c>
      <c r="D1017" s="73" t="s">
        <v>460</v>
      </c>
      <c r="E1017" s="197"/>
      <c r="F1017" s="198"/>
    </row>
    <row r="1018" spans="1:6" ht="18" customHeight="1" x14ac:dyDescent="0.2">
      <c r="A1018" s="2">
        <v>1014</v>
      </c>
      <c r="B1018" s="73" t="s">
        <v>4188</v>
      </c>
      <c r="C1018" s="73" t="s">
        <v>2844</v>
      </c>
      <c r="D1018" s="73" t="s">
        <v>460</v>
      </c>
      <c r="E1018" s="197"/>
      <c r="F1018" s="198"/>
    </row>
    <row r="1019" spans="1:6" ht="18" customHeight="1" x14ac:dyDescent="0.2">
      <c r="A1019" s="2">
        <v>1015</v>
      </c>
      <c r="B1019" s="208" t="s">
        <v>4224</v>
      </c>
      <c r="C1019" s="73" t="s">
        <v>4074</v>
      </c>
      <c r="D1019" s="73" t="s">
        <v>460</v>
      </c>
      <c r="E1019" s="197"/>
      <c r="F1019" s="198"/>
    </row>
    <row r="1020" spans="1:6" ht="18" customHeight="1" x14ac:dyDescent="0.2">
      <c r="A1020" s="2">
        <v>1016</v>
      </c>
      <c r="B1020" s="208" t="s">
        <v>4317</v>
      </c>
      <c r="C1020" s="73" t="s">
        <v>4254</v>
      </c>
      <c r="D1020" s="73" t="s">
        <v>460</v>
      </c>
      <c r="E1020" s="197"/>
      <c r="F1020" s="198"/>
    </row>
    <row r="1021" spans="1:6" ht="18" customHeight="1" x14ac:dyDescent="0.2">
      <c r="A1021" s="2">
        <v>1017</v>
      </c>
      <c r="B1021" s="73" t="s">
        <v>4257</v>
      </c>
      <c r="C1021" s="73" t="s">
        <v>4262</v>
      </c>
      <c r="D1021" s="73" t="s">
        <v>460</v>
      </c>
      <c r="E1021" s="197"/>
      <c r="F1021" s="198"/>
    </row>
    <row r="1022" spans="1:6" ht="18" customHeight="1" x14ac:dyDescent="0.2">
      <c r="A1022" s="2">
        <v>1018</v>
      </c>
      <c r="B1022" s="73" t="s">
        <v>4258</v>
      </c>
      <c r="C1022" s="73" t="s">
        <v>4262</v>
      </c>
      <c r="D1022" s="73" t="s">
        <v>460</v>
      </c>
      <c r="E1022" s="197"/>
      <c r="F1022" s="198"/>
    </row>
    <row r="1023" spans="1:6" ht="18" customHeight="1" x14ac:dyDescent="0.2">
      <c r="A1023" s="2">
        <v>1019</v>
      </c>
      <c r="B1023" s="73" t="s">
        <v>4259</v>
      </c>
      <c r="C1023" s="73" t="s">
        <v>4262</v>
      </c>
      <c r="D1023" s="73" t="s">
        <v>460</v>
      </c>
      <c r="E1023" s="197"/>
      <c r="F1023" s="198"/>
    </row>
    <row r="1024" spans="1:6" ht="18" customHeight="1" x14ac:dyDescent="0.2">
      <c r="A1024" s="2">
        <v>1020</v>
      </c>
      <c r="B1024" s="73" t="s">
        <v>4260</v>
      </c>
      <c r="C1024" s="73" t="s">
        <v>4261</v>
      </c>
      <c r="D1024" s="73" t="s">
        <v>460</v>
      </c>
      <c r="E1024" s="197"/>
      <c r="F1024" s="198"/>
    </row>
    <row r="1025" spans="1:6" ht="18" customHeight="1" x14ac:dyDescent="0.2">
      <c r="A1025" s="2">
        <v>1021</v>
      </c>
      <c r="B1025" s="73" t="s">
        <v>4265</v>
      </c>
      <c r="C1025" s="73" t="s">
        <v>4266</v>
      </c>
      <c r="D1025" s="73" t="s">
        <v>460</v>
      </c>
      <c r="E1025" s="197"/>
      <c r="F1025" s="198"/>
    </row>
    <row r="1026" spans="1:6" ht="18" customHeight="1" x14ac:dyDescent="0.2">
      <c r="A1026" s="2">
        <v>1022</v>
      </c>
      <c r="B1026" s="73" t="s">
        <v>4267</v>
      </c>
      <c r="C1026" s="73" t="s">
        <v>4262</v>
      </c>
      <c r="D1026" s="73" t="s">
        <v>460</v>
      </c>
      <c r="E1026" s="197"/>
      <c r="F1026" s="198"/>
    </row>
    <row r="1027" spans="1:6" ht="18" customHeight="1" x14ac:dyDescent="0.2">
      <c r="A1027" s="2">
        <v>1023</v>
      </c>
      <c r="B1027" s="73" t="s">
        <v>4268</v>
      </c>
      <c r="C1027" s="73" t="s">
        <v>4269</v>
      </c>
      <c r="D1027" s="73" t="s">
        <v>460</v>
      </c>
      <c r="E1027" s="197"/>
      <c r="F1027" s="198"/>
    </row>
    <row r="1028" spans="1:6" ht="18" customHeight="1" x14ac:dyDescent="0.2">
      <c r="A1028" s="2">
        <v>1024</v>
      </c>
      <c r="B1028" s="73" t="s">
        <v>4285</v>
      </c>
      <c r="C1028" s="73" t="s">
        <v>4286</v>
      </c>
      <c r="D1028" s="73" t="s">
        <v>460</v>
      </c>
      <c r="E1028" s="197"/>
      <c r="F1028" s="198"/>
    </row>
    <row r="1029" spans="1:6" ht="18" customHeight="1" x14ac:dyDescent="0.2">
      <c r="A1029" s="2">
        <v>1025</v>
      </c>
      <c r="B1029" s="73" t="s">
        <v>4300</v>
      </c>
      <c r="C1029" s="73" t="s">
        <v>4301</v>
      </c>
      <c r="D1029" s="73" t="s">
        <v>460</v>
      </c>
      <c r="E1029" s="197"/>
      <c r="F1029" s="198"/>
    </row>
    <row r="1030" spans="1:6" ht="18" customHeight="1" x14ac:dyDescent="0.2">
      <c r="A1030" s="2">
        <v>1026</v>
      </c>
      <c r="B1030" s="73" t="s">
        <v>4302</v>
      </c>
      <c r="C1030" s="73" t="s">
        <v>4303</v>
      </c>
      <c r="D1030" s="73" t="s">
        <v>460</v>
      </c>
      <c r="E1030" s="197"/>
      <c r="F1030" s="198"/>
    </row>
    <row r="1031" spans="1:6" ht="18" customHeight="1" x14ac:dyDescent="0.2">
      <c r="A1031" s="2">
        <v>1027</v>
      </c>
      <c r="B1031" s="73" t="s">
        <v>4312</v>
      </c>
      <c r="C1031" s="73" t="s">
        <v>2844</v>
      </c>
      <c r="D1031" s="73" t="s">
        <v>460</v>
      </c>
      <c r="E1031" s="197"/>
      <c r="F1031" s="198"/>
    </row>
    <row r="1032" spans="1:6" ht="18" customHeight="1" x14ac:dyDescent="0.2">
      <c r="A1032" s="2">
        <v>1028</v>
      </c>
      <c r="B1032" s="73" t="s">
        <v>4334</v>
      </c>
      <c r="C1032" s="73" t="s">
        <v>4335</v>
      </c>
      <c r="D1032" s="73" t="s">
        <v>460</v>
      </c>
      <c r="E1032" s="197"/>
      <c r="F1032" s="198"/>
    </row>
    <row r="1033" spans="1:6" ht="18" customHeight="1" x14ac:dyDescent="0.2">
      <c r="A1033" s="2">
        <v>1029</v>
      </c>
      <c r="B1033" s="73" t="s">
        <v>4337</v>
      </c>
      <c r="C1033" s="73" t="s">
        <v>2844</v>
      </c>
      <c r="D1033" s="73" t="s">
        <v>460</v>
      </c>
      <c r="E1033" s="197"/>
      <c r="F1033" s="198"/>
    </row>
    <row r="1034" spans="1:6" ht="18" customHeight="1" x14ac:dyDescent="0.2">
      <c r="A1034" s="2">
        <v>1030</v>
      </c>
      <c r="B1034" s="73" t="s">
        <v>4339</v>
      </c>
      <c r="C1034" s="73" t="s">
        <v>4407</v>
      </c>
      <c r="D1034" s="73" t="s">
        <v>460</v>
      </c>
      <c r="E1034" s="197"/>
      <c r="F1034" s="198"/>
    </row>
    <row r="1035" spans="1:6" ht="18" customHeight="1" x14ac:dyDescent="0.2">
      <c r="A1035" s="2">
        <v>1031</v>
      </c>
      <c r="B1035" s="73" t="s">
        <v>4340</v>
      </c>
      <c r="C1035" s="73" t="s">
        <v>4341</v>
      </c>
      <c r="D1035" s="73" t="s">
        <v>460</v>
      </c>
      <c r="E1035" s="197"/>
      <c r="F1035" s="198"/>
    </row>
    <row r="1036" spans="1:6" ht="18" customHeight="1" x14ac:dyDescent="0.2">
      <c r="A1036" s="2">
        <v>1032</v>
      </c>
      <c r="B1036" s="73" t="s">
        <v>4348</v>
      </c>
      <c r="C1036" s="73" t="s">
        <v>2844</v>
      </c>
      <c r="D1036" s="73" t="s">
        <v>460</v>
      </c>
      <c r="E1036" s="197"/>
      <c r="F1036" s="198"/>
    </row>
    <row r="1037" spans="1:6" ht="18" customHeight="1" x14ac:dyDescent="0.2">
      <c r="A1037" s="2">
        <v>1033</v>
      </c>
      <c r="B1037" s="73" t="s">
        <v>4349</v>
      </c>
      <c r="C1037" s="73" t="s">
        <v>2844</v>
      </c>
      <c r="D1037" s="73" t="s">
        <v>460</v>
      </c>
      <c r="E1037" s="197"/>
      <c r="F1037" s="198"/>
    </row>
    <row r="1038" spans="1:6" ht="18" customHeight="1" x14ac:dyDescent="0.2">
      <c r="A1038" s="2">
        <v>1034</v>
      </c>
      <c r="B1038" s="73" t="s">
        <v>4350</v>
      </c>
      <c r="C1038" s="73" t="s">
        <v>2844</v>
      </c>
      <c r="D1038" s="73" t="s">
        <v>460</v>
      </c>
      <c r="E1038" s="197"/>
      <c r="F1038" s="198"/>
    </row>
    <row r="1039" spans="1:6" ht="18" customHeight="1" x14ac:dyDescent="0.2">
      <c r="A1039" s="2">
        <v>1035</v>
      </c>
      <c r="B1039" s="73" t="s">
        <v>4392</v>
      </c>
      <c r="C1039" s="73" t="s">
        <v>4393</v>
      </c>
      <c r="D1039" s="73" t="s">
        <v>460</v>
      </c>
      <c r="E1039" s="197"/>
      <c r="F1039" s="198"/>
    </row>
    <row r="1040" spans="1:6" ht="18" customHeight="1" x14ac:dyDescent="0.2">
      <c r="A1040" s="2">
        <v>1036</v>
      </c>
      <c r="B1040" s="73" t="s">
        <v>4401</v>
      </c>
      <c r="C1040" s="73" t="s">
        <v>459</v>
      </c>
      <c r="D1040" s="73" t="s">
        <v>460</v>
      </c>
      <c r="E1040" s="197"/>
      <c r="F1040" s="198"/>
    </row>
    <row r="1041" spans="1:6" ht="18" customHeight="1" x14ac:dyDescent="0.2">
      <c r="A1041" s="2">
        <v>1037</v>
      </c>
      <c r="B1041" s="73" t="s">
        <v>4404</v>
      </c>
      <c r="C1041" s="73" t="s">
        <v>2844</v>
      </c>
      <c r="D1041" s="73" t="s">
        <v>460</v>
      </c>
      <c r="E1041" s="197"/>
      <c r="F1041" s="198"/>
    </row>
    <row r="1042" spans="1:6" ht="18" customHeight="1" x14ac:dyDescent="0.2">
      <c r="A1042" s="2">
        <v>1038</v>
      </c>
      <c r="B1042" s="73" t="s">
        <v>4405</v>
      </c>
      <c r="C1042" s="73" t="s">
        <v>2844</v>
      </c>
      <c r="D1042" s="73" t="s">
        <v>460</v>
      </c>
      <c r="E1042" s="197"/>
      <c r="F1042" s="198"/>
    </row>
    <row r="1043" spans="1:6" ht="18" customHeight="1" x14ac:dyDescent="0.2">
      <c r="A1043" s="2">
        <v>1039</v>
      </c>
      <c r="B1043" s="73" t="s">
        <v>4406</v>
      </c>
      <c r="C1043" s="73" t="s">
        <v>4407</v>
      </c>
      <c r="D1043" s="73" t="s">
        <v>460</v>
      </c>
      <c r="E1043" s="197"/>
      <c r="F1043" s="198"/>
    </row>
    <row r="1044" spans="1:6" ht="18" customHeight="1" x14ac:dyDescent="0.2">
      <c r="A1044" s="2">
        <v>1040</v>
      </c>
      <c r="B1044" s="73" t="s">
        <v>4409</v>
      </c>
      <c r="C1044" s="73" t="s">
        <v>4408</v>
      </c>
      <c r="D1044" s="73" t="s">
        <v>460</v>
      </c>
      <c r="E1044" s="197"/>
      <c r="F1044" s="198"/>
    </row>
    <row r="1045" spans="1:6" ht="18" customHeight="1" x14ac:dyDescent="0.2">
      <c r="A1045" s="2">
        <v>1041</v>
      </c>
      <c r="B1045" s="199"/>
      <c r="C1045" s="73"/>
      <c r="D1045" s="73"/>
      <c r="E1045" s="197"/>
      <c r="F1045" s="198"/>
    </row>
    <row r="1046" spans="1:6" ht="18" customHeight="1" x14ac:dyDescent="0.2">
      <c r="A1046" s="2">
        <v>1042</v>
      </c>
      <c r="B1046" s="199"/>
      <c r="C1046" s="73"/>
      <c r="D1046" s="73"/>
      <c r="E1046" s="197"/>
      <c r="F1046" s="198"/>
    </row>
    <row r="1047" spans="1:6" ht="18" customHeight="1" x14ac:dyDescent="0.2">
      <c r="A1047" s="2">
        <v>1043</v>
      </c>
      <c r="B1047" s="199"/>
      <c r="C1047" s="200"/>
      <c r="D1047" s="200"/>
      <c r="E1047" s="197"/>
      <c r="F1047" s="198"/>
    </row>
    <row r="1048" spans="1:6" ht="18" customHeight="1" x14ac:dyDescent="0.2">
      <c r="A1048" s="2">
        <v>1044</v>
      </c>
      <c r="B1048" s="199"/>
      <c r="C1048" s="200"/>
      <c r="D1048" s="200"/>
      <c r="E1048" s="197"/>
      <c r="F1048" s="198"/>
    </row>
    <row r="1049" spans="1:6" ht="18" customHeight="1" x14ac:dyDescent="0.2">
      <c r="A1049" s="2">
        <v>1045</v>
      </c>
      <c r="B1049" s="199"/>
      <c r="C1049" s="200"/>
      <c r="D1049" s="200"/>
      <c r="E1049" s="197"/>
      <c r="F1049" s="198"/>
    </row>
    <row r="1050" spans="1:6" ht="18" customHeight="1" x14ac:dyDescent="0.2">
      <c r="A1050" s="2">
        <v>1046</v>
      </c>
      <c r="B1050" s="199"/>
      <c r="C1050" s="200"/>
      <c r="D1050" s="200"/>
      <c r="E1050" s="197"/>
      <c r="F1050" s="198"/>
    </row>
    <row r="1051" spans="1:6" ht="18" customHeight="1" x14ac:dyDescent="0.2">
      <c r="A1051" s="2">
        <v>1047</v>
      </c>
      <c r="B1051" s="199"/>
      <c r="C1051" s="200"/>
      <c r="D1051" s="200"/>
      <c r="E1051" s="197"/>
      <c r="F1051" s="198"/>
    </row>
    <row r="1052" spans="1:6" ht="18" customHeight="1" x14ac:dyDescent="0.2">
      <c r="A1052" s="2">
        <v>1048</v>
      </c>
      <c r="B1052" s="199"/>
      <c r="C1052" s="200"/>
      <c r="D1052" s="200"/>
      <c r="E1052" s="197"/>
      <c r="F1052" s="198"/>
    </row>
    <row r="1053" spans="1:6" ht="18" customHeight="1" x14ac:dyDescent="0.2">
      <c r="A1053" s="2">
        <v>1049</v>
      </c>
      <c r="B1053" s="199"/>
      <c r="C1053" s="200"/>
      <c r="D1053" s="200"/>
      <c r="E1053" s="197"/>
      <c r="F1053" s="198"/>
    </row>
    <row r="1054" spans="1:6" ht="18" customHeight="1" x14ac:dyDescent="0.2">
      <c r="A1054" s="2">
        <v>1050</v>
      </c>
      <c r="B1054" s="199"/>
      <c r="C1054" s="200"/>
      <c r="D1054" s="200"/>
      <c r="E1054" s="197"/>
      <c r="F1054" s="198"/>
    </row>
    <row r="1055" spans="1:6" ht="18" customHeight="1" x14ac:dyDescent="0.2">
      <c r="A1055" s="2">
        <v>1051</v>
      </c>
      <c r="B1055" s="199"/>
      <c r="C1055" s="200"/>
      <c r="D1055" s="200"/>
      <c r="E1055" s="197"/>
      <c r="F1055" s="198"/>
    </row>
    <row r="1056" spans="1:6" ht="18" customHeight="1" x14ac:dyDescent="0.2">
      <c r="A1056" s="2">
        <v>1052</v>
      </c>
      <c r="B1056" s="199"/>
      <c r="C1056" s="200"/>
      <c r="D1056" s="200"/>
      <c r="E1056" s="197"/>
      <c r="F1056" s="198"/>
    </row>
    <row r="1057" spans="1:6" ht="18" customHeight="1" x14ac:dyDescent="0.2">
      <c r="A1057" s="2">
        <v>1053</v>
      </c>
      <c r="B1057" s="199"/>
      <c r="C1057" s="200"/>
      <c r="D1057" s="200"/>
      <c r="E1057" s="197"/>
      <c r="F1057" s="198"/>
    </row>
    <row r="1058" spans="1:6" ht="18" customHeight="1" x14ac:dyDescent="0.2">
      <c r="A1058" s="2">
        <v>1054</v>
      </c>
      <c r="B1058" s="199"/>
      <c r="C1058" s="200"/>
      <c r="D1058" s="200"/>
      <c r="E1058" s="197"/>
      <c r="F1058" s="198"/>
    </row>
    <row r="1059" spans="1:6" ht="18" customHeight="1" x14ac:dyDescent="0.2">
      <c r="A1059" s="2">
        <v>1055</v>
      </c>
      <c r="B1059" s="199"/>
      <c r="C1059" s="200"/>
      <c r="D1059" s="200"/>
      <c r="E1059" s="197"/>
      <c r="F1059" s="198"/>
    </row>
    <row r="1060" spans="1:6" ht="18" customHeight="1" x14ac:dyDescent="0.2">
      <c r="A1060" s="2">
        <v>1056</v>
      </c>
      <c r="B1060" s="199"/>
      <c r="C1060" s="200"/>
      <c r="D1060" s="200"/>
      <c r="E1060" s="197"/>
      <c r="F1060" s="198"/>
    </row>
    <row r="1061" spans="1:6" ht="18" customHeight="1" x14ac:dyDescent="0.2">
      <c r="A1061" s="2">
        <v>1057</v>
      </c>
      <c r="B1061" s="199"/>
      <c r="C1061" s="200"/>
      <c r="D1061" s="200"/>
      <c r="E1061" s="197"/>
      <c r="F1061" s="198"/>
    </row>
    <row r="1062" spans="1:6" ht="18" customHeight="1" x14ac:dyDescent="0.2">
      <c r="A1062" s="2">
        <v>1058</v>
      </c>
      <c r="B1062" s="199"/>
      <c r="C1062" s="200"/>
      <c r="D1062" s="200"/>
      <c r="E1062" s="197"/>
      <c r="F1062" s="198"/>
    </row>
    <row r="1063" spans="1:6" ht="18" customHeight="1" x14ac:dyDescent="0.2">
      <c r="A1063" s="2">
        <v>1059</v>
      </c>
      <c r="B1063" s="199"/>
      <c r="C1063" s="200"/>
      <c r="D1063" s="200"/>
      <c r="E1063" s="197"/>
      <c r="F1063" s="198"/>
    </row>
    <row r="1064" spans="1:6" ht="18" customHeight="1" x14ac:dyDescent="0.2">
      <c r="A1064" s="2">
        <v>1060</v>
      </c>
      <c r="B1064" s="199"/>
      <c r="C1064" s="200"/>
      <c r="D1064" s="200"/>
      <c r="E1064" s="197"/>
      <c r="F1064" s="198"/>
    </row>
    <row r="1065" spans="1:6" ht="18" customHeight="1" x14ac:dyDescent="0.2">
      <c r="A1065" s="2">
        <v>1061</v>
      </c>
      <c r="B1065" s="199"/>
      <c r="C1065" s="200"/>
      <c r="D1065" s="200"/>
      <c r="E1065" s="197"/>
      <c r="F1065" s="198"/>
    </row>
    <row r="1066" spans="1:6" ht="18" customHeight="1" x14ac:dyDescent="0.2">
      <c r="A1066" s="2">
        <v>1062</v>
      </c>
      <c r="B1066" s="199"/>
      <c r="C1066" s="200"/>
      <c r="D1066" s="200"/>
      <c r="E1066" s="197"/>
      <c r="F1066" s="198"/>
    </row>
    <row r="1067" spans="1:6" ht="18" customHeight="1" x14ac:dyDescent="0.2">
      <c r="A1067" s="2">
        <v>1063</v>
      </c>
      <c r="B1067" s="199"/>
      <c r="C1067" s="200"/>
      <c r="D1067" s="200"/>
      <c r="E1067" s="197"/>
      <c r="F1067" s="198"/>
    </row>
    <row r="1068" spans="1:6" ht="18" customHeight="1" x14ac:dyDescent="0.2">
      <c r="A1068" s="2">
        <v>1064</v>
      </c>
      <c r="B1068" s="199"/>
      <c r="C1068" s="200"/>
      <c r="D1068" s="200"/>
      <c r="E1068" s="197"/>
      <c r="F1068" s="198"/>
    </row>
    <row r="1069" spans="1:6" ht="18" customHeight="1" x14ac:dyDescent="0.2">
      <c r="A1069" s="2">
        <v>1065</v>
      </c>
      <c r="B1069" s="199"/>
      <c r="C1069" s="200"/>
      <c r="D1069" s="200"/>
      <c r="E1069" s="197"/>
      <c r="F1069" s="198"/>
    </row>
    <row r="1070" spans="1:6" ht="18" customHeight="1" x14ac:dyDescent="0.2">
      <c r="A1070" s="2">
        <v>1066</v>
      </c>
      <c r="B1070" s="199"/>
      <c r="C1070" s="200"/>
      <c r="D1070" s="200"/>
      <c r="E1070" s="197"/>
      <c r="F1070" s="198"/>
    </row>
    <row r="1071" spans="1:6" ht="18" customHeight="1" x14ac:dyDescent="0.2">
      <c r="A1071" s="2">
        <v>1067</v>
      </c>
      <c r="B1071" s="199"/>
      <c r="C1071" s="200"/>
      <c r="D1071" s="200"/>
      <c r="E1071" s="197"/>
      <c r="F1071" s="198"/>
    </row>
    <row r="1072" spans="1:6" ht="18" customHeight="1" x14ac:dyDescent="0.2">
      <c r="A1072" s="2">
        <v>1068</v>
      </c>
      <c r="B1072" s="199"/>
      <c r="C1072" s="200"/>
      <c r="D1072" s="200"/>
      <c r="E1072" s="197"/>
      <c r="F1072" s="198"/>
    </row>
    <row r="1073" spans="1:6" ht="18" customHeight="1" x14ac:dyDescent="0.2">
      <c r="A1073" s="2">
        <v>1069</v>
      </c>
      <c r="B1073" s="199"/>
      <c r="C1073" s="200"/>
      <c r="D1073" s="200"/>
      <c r="E1073" s="197"/>
      <c r="F1073" s="198"/>
    </row>
    <row r="1074" spans="1:6" ht="18" customHeight="1" x14ac:dyDescent="0.2">
      <c r="A1074" s="2">
        <v>1070</v>
      </c>
      <c r="B1074" s="199"/>
      <c r="C1074" s="200"/>
      <c r="D1074" s="200"/>
      <c r="E1074" s="197"/>
      <c r="F1074" s="198"/>
    </row>
    <row r="1075" spans="1:6" ht="18" customHeight="1" x14ac:dyDescent="0.2">
      <c r="A1075" s="2">
        <v>1071</v>
      </c>
      <c r="B1075" s="199"/>
      <c r="C1075" s="200"/>
      <c r="D1075" s="200"/>
      <c r="E1075" s="197"/>
      <c r="F1075" s="198"/>
    </row>
    <row r="1076" spans="1:6" ht="18" customHeight="1" x14ac:dyDescent="0.2">
      <c r="A1076" s="2">
        <v>1072</v>
      </c>
      <c r="B1076" s="199"/>
      <c r="C1076" s="200"/>
      <c r="D1076" s="200"/>
      <c r="E1076" s="197"/>
      <c r="F1076" s="198"/>
    </row>
    <row r="1077" spans="1:6" ht="18" customHeight="1" x14ac:dyDescent="0.2">
      <c r="A1077" s="2">
        <v>1073</v>
      </c>
      <c r="B1077" s="199"/>
      <c r="C1077" s="200"/>
      <c r="D1077" s="200"/>
      <c r="E1077" s="197"/>
      <c r="F1077" s="198"/>
    </row>
    <row r="1078" spans="1:6" ht="18" customHeight="1" x14ac:dyDescent="0.2">
      <c r="A1078" s="2">
        <v>1074</v>
      </c>
      <c r="B1078" s="199"/>
      <c r="C1078" s="200"/>
      <c r="D1078" s="200"/>
      <c r="E1078" s="197"/>
      <c r="F1078" s="198"/>
    </row>
    <row r="1079" spans="1:6" ht="18" customHeight="1" x14ac:dyDescent="0.2">
      <c r="A1079" s="2">
        <v>1075</v>
      </c>
      <c r="B1079" s="199"/>
      <c r="C1079" s="200"/>
      <c r="D1079" s="200"/>
      <c r="E1079" s="197"/>
      <c r="F1079" s="198"/>
    </row>
    <row r="1080" spans="1:6" ht="18" customHeight="1" x14ac:dyDescent="0.2">
      <c r="A1080" s="2">
        <v>1076</v>
      </c>
      <c r="B1080" s="199"/>
      <c r="C1080" s="200"/>
      <c r="D1080" s="200"/>
      <c r="E1080" s="197"/>
      <c r="F1080" s="198"/>
    </row>
    <row r="1081" spans="1:6" ht="18" customHeight="1" x14ac:dyDescent="0.2">
      <c r="A1081" s="2">
        <v>1077</v>
      </c>
      <c r="B1081" s="199"/>
      <c r="C1081" s="200"/>
      <c r="D1081" s="200"/>
      <c r="E1081" s="197"/>
      <c r="F1081" s="198"/>
    </row>
    <row r="1082" spans="1:6" ht="18" customHeight="1" x14ac:dyDescent="0.2">
      <c r="A1082" s="2">
        <v>1078</v>
      </c>
      <c r="B1082" s="199"/>
      <c r="C1082" s="200"/>
      <c r="D1082" s="200"/>
      <c r="E1082" s="197"/>
      <c r="F1082" s="198"/>
    </row>
    <row r="1083" spans="1:6" ht="18" customHeight="1" x14ac:dyDescent="0.2">
      <c r="A1083" s="2">
        <v>1079</v>
      </c>
      <c r="B1083" s="199"/>
      <c r="C1083" s="200"/>
      <c r="D1083" s="200"/>
      <c r="E1083" s="197"/>
      <c r="F1083" s="198"/>
    </row>
    <row r="1084" spans="1:6" ht="18" customHeight="1" x14ac:dyDescent="0.2">
      <c r="A1084" s="2">
        <v>1080</v>
      </c>
      <c r="B1084" s="199"/>
      <c r="C1084" s="200"/>
      <c r="D1084" s="200"/>
      <c r="E1084" s="197"/>
      <c r="F1084" s="198"/>
    </row>
    <row r="1085" spans="1:6" ht="18" customHeight="1" x14ac:dyDescent="0.2">
      <c r="A1085" s="2">
        <v>1081</v>
      </c>
      <c r="B1085" s="199"/>
      <c r="C1085" s="200"/>
      <c r="D1085" s="200"/>
      <c r="E1085" s="197"/>
      <c r="F1085" s="198"/>
    </row>
    <row r="1086" spans="1:6" ht="18" customHeight="1" x14ac:dyDescent="0.2">
      <c r="A1086" s="2">
        <v>1082</v>
      </c>
      <c r="B1086" s="199"/>
      <c r="C1086" s="200"/>
      <c r="D1086" s="200"/>
      <c r="E1086" s="197"/>
      <c r="F1086" s="198"/>
    </row>
    <row r="1087" spans="1:6" ht="18" customHeight="1" x14ac:dyDescent="0.2">
      <c r="A1087" s="2">
        <v>1083</v>
      </c>
      <c r="B1087" s="199"/>
      <c r="C1087" s="200"/>
      <c r="D1087" s="200"/>
      <c r="E1087" s="197"/>
      <c r="F1087" s="198"/>
    </row>
    <row r="1088" spans="1:6" ht="18" customHeight="1" x14ac:dyDescent="0.2">
      <c r="A1088" s="2">
        <v>1084</v>
      </c>
      <c r="B1088" s="199"/>
      <c r="C1088" s="200"/>
      <c r="D1088" s="200"/>
      <c r="E1088" s="197"/>
      <c r="F1088" s="198"/>
    </row>
    <row r="1089" spans="1:6" ht="18" customHeight="1" x14ac:dyDescent="0.2">
      <c r="A1089" s="2">
        <v>1085</v>
      </c>
      <c r="B1089" s="199"/>
      <c r="C1089" s="200"/>
      <c r="D1089" s="200"/>
      <c r="E1089" s="197"/>
      <c r="F1089" s="198"/>
    </row>
    <row r="1090" spans="1:6" ht="18" customHeight="1" x14ac:dyDescent="0.2">
      <c r="A1090" s="2">
        <v>1086</v>
      </c>
      <c r="B1090" s="199"/>
      <c r="C1090" s="200"/>
      <c r="D1090" s="200"/>
      <c r="E1090" s="197"/>
      <c r="F1090" s="198"/>
    </row>
    <row r="1091" spans="1:6" ht="18" customHeight="1" x14ac:dyDescent="0.2">
      <c r="A1091" s="2">
        <v>1087</v>
      </c>
      <c r="B1091" s="199"/>
      <c r="C1091" s="200"/>
      <c r="D1091" s="200"/>
      <c r="E1091" s="197"/>
      <c r="F1091" s="198"/>
    </row>
    <row r="1092" spans="1:6" ht="18" customHeight="1" x14ac:dyDescent="0.2">
      <c r="A1092" s="2">
        <v>1088</v>
      </c>
      <c r="B1092" s="199"/>
      <c r="C1092" s="200"/>
      <c r="D1092" s="200"/>
      <c r="E1092" s="197"/>
      <c r="F1092" s="198"/>
    </row>
    <row r="1093" spans="1:6" ht="18" customHeight="1" x14ac:dyDescent="0.2">
      <c r="A1093" s="2">
        <v>1089</v>
      </c>
      <c r="B1093" s="199"/>
      <c r="C1093" s="200"/>
      <c r="D1093" s="200"/>
      <c r="E1093" s="197"/>
      <c r="F1093" s="198"/>
    </row>
    <row r="1094" spans="1:6" ht="18" customHeight="1" x14ac:dyDescent="0.2">
      <c r="A1094" s="2">
        <v>1090</v>
      </c>
      <c r="B1094" s="199"/>
      <c r="C1094" s="200"/>
      <c r="D1094" s="200"/>
      <c r="E1094" s="197"/>
      <c r="F1094" s="198"/>
    </row>
    <row r="1095" spans="1:6" ht="18" customHeight="1" x14ac:dyDescent="0.2">
      <c r="A1095" s="2">
        <v>1091</v>
      </c>
      <c r="B1095" s="199"/>
      <c r="C1095" s="200"/>
      <c r="D1095" s="200"/>
      <c r="E1095" s="197"/>
      <c r="F1095" s="198"/>
    </row>
    <row r="1096" spans="1:6" ht="18" customHeight="1" x14ac:dyDescent="0.2">
      <c r="A1096" s="2">
        <v>1092</v>
      </c>
      <c r="B1096" s="199"/>
      <c r="C1096" s="200"/>
      <c r="D1096" s="200"/>
      <c r="E1096" s="197"/>
      <c r="F1096" s="198"/>
    </row>
    <row r="1097" spans="1:6" ht="18" customHeight="1" x14ac:dyDescent="0.2">
      <c r="A1097" s="2">
        <v>1093</v>
      </c>
      <c r="B1097" s="199"/>
      <c r="C1097" s="200"/>
      <c r="D1097" s="200"/>
      <c r="E1097" s="197"/>
      <c r="F1097" s="198"/>
    </row>
    <row r="1098" spans="1:6" ht="18" customHeight="1" x14ac:dyDescent="0.2">
      <c r="A1098" s="2">
        <v>1094</v>
      </c>
      <c r="B1098" s="199"/>
      <c r="C1098" s="200"/>
      <c r="D1098" s="200"/>
      <c r="E1098" s="197"/>
      <c r="F1098" s="198"/>
    </row>
    <row r="1099" spans="1:6" ht="18" customHeight="1" x14ac:dyDescent="0.2">
      <c r="A1099" s="2">
        <v>1095</v>
      </c>
      <c r="B1099" s="199"/>
      <c r="C1099" s="200"/>
      <c r="D1099" s="200"/>
      <c r="E1099" s="197"/>
      <c r="F1099" s="198"/>
    </row>
    <row r="1100" spans="1:6" ht="18" customHeight="1" x14ac:dyDescent="0.2">
      <c r="A1100" s="2">
        <v>1096</v>
      </c>
      <c r="B1100" s="199"/>
      <c r="C1100" s="200"/>
      <c r="D1100" s="200"/>
      <c r="E1100" s="197"/>
      <c r="F1100" s="198"/>
    </row>
    <row r="1101" spans="1:6" ht="18" customHeight="1" x14ac:dyDescent="0.2">
      <c r="A1101" s="2">
        <v>1097</v>
      </c>
      <c r="B1101" s="199"/>
      <c r="C1101" s="200"/>
      <c r="D1101" s="200"/>
      <c r="E1101" s="197"/>
      <c r="F1101" s="198"/>
    </row>
    <row r="1102" spans="1:6" ht="18" customHeight="1" x14ac:dyDescent="0.2">
      <c r="A1102" s="2">
        <v>1098</v>
      </c>
      <c r="B1102" s="199"/>
      <c r="C1102" s="200"/>
      <c r="D1102" s="200"/>
      <c r="E1102" s="197"/>
      <c r="F1102" s="198"/>
    </row>
    <row r="1103" spans="1:6" ht="18" customHeight="1" x14ac:dyDescent="0.2">
      <c r="A1103" s="2">
        <v>1099</v>
      </c>
      <c r="B1103" s="199"/>
      <c r="C1103" s="200"/>
      <c r="D1103" s="200"/>
      <c r="E1103" s="197"/>
      <c r="F1103" s="198"/>
    </row>
    <row r="1104" spans="1:6" ht="18" customHeight="1" x14ac:dyDescent="0.2">
      <c r="A1104" s="2">
        <v>1100</v>
      </c>
      <c r="B1104" s="199"/>
      <c r="C1104" s="200"/>
      <c r="D1104" s="200"/>
      <c r="E1104" s="197"/>
      <c r="F1104" s="198"/>
    </row>
    <row r="1105" spans="1:6" ht="18" customHeight="1" x14ac:dyDescent="0.2">
      <c r="A1105" s="2">
        <v>1101</v>
      </c>
      <c r="B1105" s="199"/>
      <c r="C1105" s="200"/>
      <c r="D1105" s="200"/>
      <c r="E1105" s="197"/>
      <c r="F1105" s="198"/>
    </row>
    <row r="1106" spans="1:6" ht="18" customHeight="1" x14ac:dyDescent="0.2">
      <c r="A1106" s="2">
        <v>1102</v>
      </c>
      <c r="B1106" s="199"/>
      <c r="C1106" s="200"/>
      <c r="D1106" s="200"/>
      <c r="E1106" s="197"/>
      <c r="F1106" s="198"/>
    </row>
    <row r="1107" spans="1:6" ht="18" customHeight="1" x14ac:dyDescent="0.2">
      <c r="A1107" s="2">
        <v>1103</v>
      </c>
      <c r="B1107" s="199"/>
      <c r="C1107" s="200"/>
      <c r="D1107" s="200"/>
      <c r="E1107" s="197"/>
      <c r="F1107" s="198"/>
    </row>
    <row r="1108" spans="1:6" ht="18" customHeight="1" x14ac:dyDescent="0.2">
      <c r="A1108" s="2">
        <v>1104</v>
      </c>
      <c r="B1108" s="199"/>
      <c r="C1108" s="200"/>
      <c r="D1108" s="200"/>
      <c r="E1108" s="197"/>
      <c r="F1108" s="198"/>
    </row>
    <row r="1109" spans="1:6" ht="18" customHeight="1" x14ac:dyDescent="0.2">
      <c r="A1109" s="2">
        <v>1105</v>
      </c>
      <c r="B1109" s="199"/>
      <c r="C1109" s="200"/>
      <c r="D1109" s="200"/>
      <c r="E1109" s="197"/>
      <c r="F1109" s="198"/>
    </row>
    <row r="1110" spans="1:6" ht="18" customHeight="1" x14ac:dyDescent="0.2">
      <c r="A1110" s="2">
        <v>1106</v>
      </c>
      <c r="B1110" s="199"/>
      <c r="C1110" s="200"/>
      <c r="D1110" s="200"/>
      <c r="E1110" s="197"/>
      <c r="F1110" s="198"/>
    </row>
    <row r="1111" spans="1:6" ht="18" customHeight="1" x14ac:dyDescent="0.2">
      <c r="A1111" s="2">
        <v>1107</v>
      </c>
      <c r="B1111" s="199"/>
      <c r="C1111" s="200"/>
      <c r="D1111" s="200"/>
      <c r="E1111" s="197"/>
      <c r="F1111" s="198"/>
    </row>
    <row r="1112" spans="1:6" ht="18" customHeight="1" x14ac:dyDescent="0.2">
      <c r="A1112" s="2">
        <v>1108</v>
      </c>
      <c r="B1112" s="199"/>
      <c r="C1112" s="200"/>
      <c r="D1112" s="200"/>
      <c r="E1112" s="197"/>
      <c r="F1112" s="198"/>
    </row>
    <row r="1113" spans="1:6" ht="18" customHeight="1" x14ac:dyDescent="0.2">
      <c r="A1113" s="2">
        <v>1109</v>
      </c>
      <c r="B1113" s="199"/>
      <c r="C1113" s="200"/>
      <c r="D1113" s="200"/>
      <c r="E1113" s="197"/>
      <c r="F1113" s="198"/>
    </row>
    <row r="1114" spans="1:6" ht="18" customHeight="1" x14ac:dyDescent="0.2">
      <c r="A1114" s="2">
        <v>1110</v>
      </c>
      <c r="B1114" s="199"/>
      <c r="C1114" s="200"/>
      <c r="D1114" s="200"/>
      <c r="E1114" s="197"/>
      <c r="F1114" s="198"/>
    </row>
    <row r="1115" spans="1:6" ht="18" customHeight="1" x14ac:dyDescent="0.2">
      <c r="A1115" s="2">
        <v>1111</v>
      </c>
      <c r="B1115" s="199"/>
      <c r="C1115" s="200"/>
      <c r="D1115" s="200"/>
      <c r="E1115" s="197"/>
      <c r="F1115" s="198"/>
    </row>
    <row r="1116" spans="1:6" ht="18" customHeight="1" x14ac:dyDescent="0.2">
      <c r="A1116" s="2">
        <v>1112</v>
      </c>
      <c r="B1116" s="199"/>
      <c r="C1116" s="200"/>
      <c r="D1116" s="200"/>
      <c r="E1116" s="197"/>
      <c r="F1116" s="198"/>
    </row>
    <row r="1117" spans="1:6" ht="18" customHeight="1" x14ac:dyDescent="0.2">
      <c r="A1117" s="2">
        <v>1113</v>
      </c>
      <c r="B1117" s="199"/>
      <c r="C1117" s="200"/>
      <c r="D1117" s="200"/>
      <c r="E1117" s="197"/>
      <c r="F1117" s="198"/>
    </row>
    <row r="1118" spans="1:6" ht="18" customHeight="1" x14ac:dyDescent="0.2">
      <c r="A1118" s="2">
        <v>1114</v>
      </c>
      <c r="B1118" s="199"/>
      <c r="C1118" s="200"/>
      <c r="D1118" s="200"/>
      <c r="E1118" s="197"/>
      <c r="F1118" s="198"/>
    </row>
    <row r="1119" spans="1:6" ht="18" customHeight="1" x14ac:dyDescent="0.2">
      <c r="A1119" s="2">
        <v>1115</v>
      </c>
      <c r="B1119" s="199"/>
      <c r="C1119" s="200"/>
      <c r="D1119" s="200"/>
      <c r="E1119" s="197"/>
      <c r="F1119" s="198"/>
    </row>
    <row r="1120" spans="1:6" ht="18" customHeight="1" x14ac:dyDescent="0.2">
      <c r="A1120" s="2">
        <v>1116</v>
      </c>
      <c r="B1120" s="199"/>
      <c r="C1120" s="200"/>
      <c r="D1120" s="200"/>
      <c r="E1120" s="197"/>
      <c r="F1120" s="198"/>
    </row>
    <row r="1121" spans="1:6" ht="18" customHeight="1" x14ac:dyDescent="0.2">
      <c r="A1121" s="2">
        <v>1117</v>
      </c>
      <c r="B1121" s="199"/>
      <c r="C1121" s="200"/>
      <c r="D1121" s="200"/>
      <c r="E1121" s="197"/>
      <c r="F1121" s="198"/>
    </row>
    <row r="1122" spans="1:6" ht="18" customHeight="1" x14ac:dyDescent="0.2">
      <c r="A1122" s="2">
        <v>1118</v>
      </c>
      <c r="B1122" s="199"/>
      <c r="C1122" s="200"/>
      <c r="D1122" s="200"/>
      <c r="E1122" s="197"/>
      <c r="F1122" s="198"/>
    </row>
    <row r="1123" spans="1:6" ht="18" customHeight="1" x14ac:dyDescent="0.2">
      <c r="A1123" s="2">
        <v>1119</v>
      </c>
      <c r="B1123" s="199"/>
      <c r="C1123" s="200"/>
      <c r="D1123" s="200"/>
      <c r="E1123" s="197"/>
      <c r="F1123" s="198"/>
    </row>
    <row r="1124" spans="1:6" ht="18" customHeight="1" x14ac:dyDescent="0.2">
      <c r="A1124" s="2">
        <v>1120</v>
      </c>
      <c r="B1124" s="199"/>
      <c r="C1124" s="200"/>
      <c r="D1124" s="200"/>
      <c r="E1124" s="197"/>
      <c r="F1124" s="198"/>
    </row>
    <row r="1125" spans="1:6" ht="18" customHeight="1" x14ac:dyDescent="0.2">
      <c r="A1125" s="2">
        <v>1121</v>
      </c>
      <c r="B1125" s="199"/>
      <c r="C1125" s="200"/>
      <c r="D1125" s="200"/>
      <c r="E1125" s="197"/>
      <c r="F1125" s="198"/>
    </row>
    <row r="1126" spans="1:6" ht="18" customHeight="1" x14ac:dyDescent="0.2">
      <c r="A1126" s="2">
        <v>1122</v>
      </c>
      <c r="B1126" s="199"/>
      <c r="C1126" s="200"/>
      <c r="D1126" s="200"/>
      <c r="E1126" s="197"/>
      <c r="F1126" s="198"/>
    </row>
    <row r="1127" spans="1:6" ht="18" customHeight="1" x14ac:dyDescent="0.2">
      <c r="A1127" s="2">
        <v>1123</v>
      </c>
      <c r="B1127" s="199"/>
      <c r="C1127" s="200"/>
      <c r="D1127" s="200"/>
      <c r="E1127" s="197"/>
      <c r="F1127" s="198"/>
    </row>
    <row r="1128" spans="1:6" ht="18" customHeight="1" x14ac:dyDescent="0.2">
      <c r="A1128" s="2">
        <v>1124</v>
      </c>
      <c r="B1128" s="199"/>
      <c r="C1128" s="200"/>
      <c r="D1128" s="200"/>
      <c r="E1128" s="197"/>
      <c r="F1128" s="198"/>
    </row>
    <row r="1129" spans="1:6" ht="18" customHeight="1" x14ac:dyDescent="0.2">
      <c r="A1129" s="2">
        <v>1125</v>
      </c>
      <c r="B1129" s="199"/>
      <c r="C1129" s="200"/>
      <c r="D1129" s="200"/>
      <c r="E1129" s="197"/>
      <c r="F1129" s="198"/>
    </row>
    <row r="1130" spans="1:6" ht="18" customHeight="1" x14ac:dyDescent="0.2">
      <c r="A1130" s="2">
        <v>1126</v>
      </c>
      <c r="B1130" s="199"/>
      <c r="C1130" s="200"/>
      <c r="D1130" s="200"/>
      <c r="E1130" s="197"/>
      <c r="F1130" s="198"/>
    </row>
    <row r="1131" spans="1:6" ht="18" customHeight="1" x14ac:dyDescent="0.2">
      <c r="A1131" s="2">
        <v>1127</v>
      </c>
      <c r="B1131" s="199"/>
      <c r="C1131" s="200"/>
      <c r="D1131" s="200"/>
      <c r="E1131" s="197"/>
      <c r="F1131" s="198"/>
    </row>
    <row r="1132" spans="1:6" ht="18" customHeight="1" x14ac:dyDescent="0.2">
      <c r="A1132" s="2">
        <v>1128</v>
      </c>
      <c r="B1132" s="199"/>
      <c r="C1132" s="200"/>
      <c r="D1132" s="200"/>
      <c r="E1132" s="197"/>
      <c r="F1132" s="198"/>
    </row>
    <row r="1133" spans="1:6" ht="18" customHeight="1" x14ac:dyDescent="0.2">
      <c r="A1133" s="2">
        <v>1129</v>
      </c>
      <c r="B1133" s="199"/>
      <c r="C1133" s="200"/>
      <c r="D1133" s="200"/>
      <c r="E1133" s="197"/>
      <c r="F1133" s="198"/>
    </row>
    <row r="1134" spans="1:6" ht="18" customHeight="1" x14ac:dyDescent="0.2">
      <c r="A1134" s="2">
        <v>1130</v>
      </c>
      <c r="B1134" s="199"/>
      <c r="C1134" s="200"/>
      <c r="D1134" s="200"/>
      <c r="E1134" s="197"/>
      <c r="F1134" s="198"/>
    </row>
    <row r="1135" spans="1:6" ht="18" customHeight="1" x14ac:dyDescent="0.2">
      <c r="A1135" s="2">
        <v>1131</v>
      </c>
      <c r="B1135" s="199"/>
      <c r="C1135" s="200"/>
      <c r="D1135" s="200"/>
      <c r="E1135" s="197"/>
      <c r="F1135" s="198"/>
    </row>
    <row r="1136" spans="1:6" ht="18" customHeight="1" x14ac:dyDescent="0.2">
      <c r="A1136" s="2">
        <v>1132</v>
      </c>
      <c r="B1136" s="199"/>
      <c r="C1136" s="200"/>
      <c r="D1136" s="200"/>
      <c r="E1136" s="197"/>
      <c r="F1136" s="198"/>
    </row>
    <row r="1137" spans="1:6" ht="18" customHeight="1" x14ac:dyDescent="0.2">
      <c r="A1137" s="2">
        <v>1133</v>
      </c>
      <c r="B1137" s="199"/>
      <c r="C1137" s="200"/>
      <c r="D1137" s="200"/>
      <c r="E1137" s="197"/>
      <c r="F1137" s="198"/>
    </row>
    <row r="1138" spans="1:6" ht="18" customHeight="1" x14ac:dyDescent="0.2">
      <c r="A1138" s="2">
        <v>1134</v>
      </c>
      <c r="B1138" s="199"/>
      <c r="C1138" s="200"/>
      <c r="D1138" s="200"/>
      <c r="E1138" s="197"/>
      <c r="F1138" s="198"/>
    </row>
    <row r="1139" spans="1:6" ht="18" customHeight="1" x14ac:dyDescent="0.2">
      <c r="A1139" s="2">
        <v>1135</v>
      </c>
      <c r="B1139" s="199"/>
      <c r="C1139" s="200"/>
      <c r="D1139" s="200"/>
      <c r="E1139" s="197"/>
      <c r="F1139" s="198"/>
    </row>
    <row r="1140" spans="1:6" ht="18" customHeight="1" x14ac:dyDescent="0.2">
      <c r="A1140" s="2">
        <v>1136</v>
      </c>
      <c r="B1140" s="199"/>
      <c r="C1140" s="200"/>
      <c r="D1140" s="200"/>
      <c r="E1140" s="197"/>
      <c r="F1140" s="198"/>
    </row>
    <row r="1141" spans="1:6" ht="18" customHeight="1" x14ac:dyDescent="0.2">
      <c r="A1141" s="2">
        <v>1137</v>
      </c>
      <c r="B1141" s="199"/>
      <c r="C1141" s="200"/>
      <c r="D1141" s="200"/>
      <c r="E1141" s="197"/>
      <c r="F1141" s="198"/>
    </row>
    <row r="1142" spans="1:6" ht="18" customHeight="1" x14ac:dyDescent="0.2">
      <c r="A1142" s="2">
        <v>1138</v>
      </c>
      <c r="B1142" s="199"/>
      <c r="C1142" s="200"/>
      <c r="D1142" s="200"/>
      <c r="E1142" s="197"/>
      <c r="F1142" s="198"/>
    </row>
    <row r="1143" spans="1:6" ht="18" customHeight="1" x14ac:dyDescent="0.2">
      <c r="A1143" s="2">
        <v>1139</v>
      </c>
      <c r="B1143" s="199"/>
      <c r="C1143" s="200"/>
      <c r="D1143" s="200"/>
      <c r="E1143" s="197"/>
      <c r="F1143" s="198"/>
    </row>
    <row r="1144" spans="1:6" ht="18" customHeight="1" x14ac:dyDescent="0.2">
      <c r="A1144" s="2">
        <v>1140</v>
      </c>
      <c r="B1144" s="199"/>
      <c r="C1144" s="200"/>
      <c r="D1144" s="200"/>
      <c r="E1144" s="197"/>
      <c r="F1144" s="198"/>
    </row>
    <row r="1145" spans="1:6" ht="18" customHeight="1" x14ac:dyDescent="0.2">
      <c r="A1145" s="2">
        <v>1141</v>
      </c>
      <c r="B1145" s="199"/>
      <c r="C1145" s="200"/>
      <c r="D1145" s="200"/>
      <c r="E1145" s="197"/>
      <c r="F1145" s="198"/>
    </row>
    <row r="1146" spans="1:6" ht="18" customHeight="1" x14ac:dyDescent="0.2">
      <c r="A1146" s="2">
        <v>1142</v>
      </c>
      <c r="B1146" s="199"/>
      <c r="C1146" s="200"/>
      <c r="D1146" s="200"/>
      <c r="E1146" s="197"/>
      <c r="F1146" s="198"/>
    </row>
    <row r="1147" spans="1:6" ht="18" customHeight="1" x14ac:dyDescent="0.2">
      <c r="A1147" s="2">
        <v>1143</v>
      </c>
      <c r="B1147" s="199"/>
      <c r="C1147" s="200"/>
      <c r="D1147" s="200"/>
      <c r="E1147" s="197"/>
      <c r="F1147" s="198"/>
    </row>
    <row r="1148" spans="1:6" ht="18" customHeight="1" x14ac:dyDescent="0.2">
      <c r="A1148" s="2">
        <v>1144</v>
      </c>
      <c r="B1148" s="199"/>
      <c r="C1148" s="200"/>
      <c r="D1148" s="200"/>
      <c r="E1148" s="197"/>
      <c r="F1148" s="198"/>
    </row>
    <row r="1149" spans="1:6" ht="18" customHeight="1" x14ac:dyDescent="0.2">
      <c r="A1149" s="2">
        <v>1145</v>
      </c>
      <c r="B1149" s="199"/>
      <c r="C1149" s="200"/>
      <c r="D1149" s="200"/>
      <c r="E1149" s="197"/>
      <c r="F1149" s="198"/>
    </row>
    <row r="1150" spans="1:6" ht="18" customHeight="1" x14ac:dyDescent="0.2">
      <c r="A1150" s="2">
        <v>1146</v>
      </c>
      <c r="B1150" s="199"/>
      <c r="C1150" s="200"/>
      <c r="D1150" s="200"/>
      <c r="E1150" s="197"/>
      <c r="F1150" s="198"/>
    </row>
    <row r="1151" spans="1:6" ht="18" customHeight="1" x14ac:dyDescent="0.2">
      <c r="A1151" s="2">
        <v>1147</v>
      </c>
      <c r="B1151" s="199"/>
      <c r="C1151" s="200"/>
      <c r="D1151" s="200"/>
      <c r="E1151" s="197"/>
      <c r="F1151" s="198"/>
    </row>
    <row r="1152" spans="1:6" ht="18" customHeight="1" x14ac:dyDescent="0.2">
      <c r="A1152" s="2">
        <v>1148</v>
      </c>
      <c r="B1152" s="199"/>
      <c r="C1152" s="200"/>
      <c r="D1152" s="200"/>
      <c r="E1152" s="197"/>
      <c r="F1152" s="198"/>
    </row>
    <row r="1153" spans="1:6" ht="18" customHeight="1" x14ac:dyDescent="0.2">
      <c r="A1153" s="2">
        <v>1149</v>
      </c>
      <c r="B1153" s="199"/>
      <c r="C1153" s="200"/>
      <c r="D1153" s="200"/>
      <c r="E1153" s="197"/>
      <c r="F1153" s="198"/>
    </row>
    <row r="1154" spans="1:6" ht="18" customHeight="1" x14ac:dyDescent="0.2">
      <c r="A1154" s="2">
        <v>1150</v>
      </c>
      <c r="B1154" s="199"/>
      <c r="C1154" s="200"/>
      <c r="D1154" s="200"/>
      <c r="E1154" s="197"/>
      <c r="F1154" s="198"/>
    </row>
    <row r="1155" spans="1:6" ht="18" customHeight="1" x14ac:dyDescent="0.2">
      <c r="A1155" s="2">
        <v>1151</v>
      </c>
      <c r="B1155" s="199"/>
      <c r="C1155" s="200"/>
      <c r="D1155" s="200"/>
      <c r="E1155" s="197"/>
      <c r="F1155" s="198"/>
    </row>
    <row r="1156" spans="1:6" ht="18" customHeight="1" x14ac:dyDescent="0.2">
      <c r="A1156" s="2">
        <v>1152</v>
      </c>
      <c r="B1156" s="199"/>
      <c r="C1156" s="200"/>
      <c r="D1156" s="200"/>
      <c r="E1156" s="197"/>
      <c r="F1156" s="198"/>
    </row>
    <row r="1157" spans="1:6" ht="18" customHeight="1" x14ac:dyDescent="0.2">
      <c r="A1157" s="2">
        <v>1153</v>
      </c>
      <c r="B1157" s="199"/>
      <c r="C1157" s="200"/>
      <c r="D1157" s="200"/>
      <c r="E1157" s="197"/>
      <c r="F1157" s="198"/>
    </row>
    <row r="1158" spans="1:6" ht="18" customHeight="1" x14ac:dyDescent="0.2">
      <c r="A1158" s="2">
        <v>1154</v>
      </c>
      <c r="B1158" s="199"/>
      <c r="C1158" s="200"/>
      <c r="D1158" s="200"/>
      <c r="E1158" s="197"/>
      <c r="F1158" s="198"/>
    </row>
    <row r="1159" spans="1:6" ht="18" customHeight="1" x14ac:dyDescent="0.2">
      <c r="A1159" s="2">
        <v>1155</v>
      </c>
      <c r="B1159" s="199"/>
      <c r="C1159" s="200"/>
      <c r="D1159" s="200"/>
      <c r="E1159" s="197"/>
      <c r="F1159" s="198"/>
    </row>
    <row r="1160" spans="1:6" ht="18" customHeight="1" x14ac:dyDescent="0.2">
      <c r="A1160" s="2">
        <v>1156</v>
      </c>
      <c r="B1160" s="199"/>
      <c r="C1160" s="200"/>
      <c r="D1160" s="200"/>
      <c r="E1160" s="197"/>
      <c r="F1160" s="198"/>
    </row>
    <row r="1161" spans="1:6" ht="18" customHeight="1" x14ac:dyDescent="0.2">
      <c r="A1161" s="2">
        <v>1157</v>
      </c>
      <c r="B1161" s="199"/>
      <c r="C1161" s="200"/>
      <c r="D1161" s="200"/>
      <c r="E1161" s="197"/>
      <c r="F1161" s="198"/>
    </row>
    <row r="1162" spans="1:6" ht="18" customHeight="1" x14ac:dyDescent="0.2">
      <c r="A1162" s="2">
        <v>1158</v>
      </c>
      <c r="B1162" s="199"/>
      <c r="C1162" s="200"/>
      <c r="D1162" s="200"/>
      <c r="E1162" s="197"/>
      <c r="F1162" s="198"/>
    </row>
    <row r="1163" spans="1:6" ht="18" customHeight="1" x14ac:dyDescent="0.2">
      <c r="A1163" s="2">
        <v>1159</v>
      </c>
      <c r="B1163" s="199"/>
      <c r="C1163" s="200"/>
      <c r="D1163" s="200"/>
      <c r="E1163" s="197"/>
      <c r="F1163" s="198"/>
    </row>
    <row r="1164" spans="1:6" ht="18" customHeight="1" x14ac:dyDescent="0.2">
      <c r="A1164" s="2">
        <v>1160</v>
      </c>
      <c r="B1164" s="199"/>
      <c r="C1164" s="200"/>
      <c r="D1164" s="200"/>
      <c r="E1164" s="197"/>
      <c r="F1164" s="198"/>
    </row>
    <row r="1165" spans="1:6" ht="18" customHeight="1" x14ac:dyDescent="0.2">
      <c r="A1165" s="2">
        <v>1161</v>
      </c>
      <c r="B1165" s="199"/>
      <c r="C1165" s="200"/>
      <c r="D1165" s="200"/>
      <c r="E1165" s="197"/>
      <c r="F1165" s="198"/>
    </row>
    <row r="1166" spans="1:6" ht="18" customHeight="1" x14ac:dyDescent="0.2">
      <c r="A1166" s="2">
        <v>1162</v>
      </c>
      <c r="B1166" s="199"/>
      <c r="C1166" s="200"/>
      <c r="D1166" s="200"/>
      <c r="E1166" s="197"/>
      <c r="F1166" s="198"/>
    </row>
    <row r="1167" spans="1:6" ht="18" customHeight="1" x14ac:dyDescent="0.2">
      <c r="A1167" s="2">
        <v>1163</v>
      </c>
      <c r="B1167" s="199"/>
      <c r="C1167" s="200"/>
      <c r="D1167" s="200"/>
      <c r="E1167" s="197"/>
      <c r="F1167" s="198"/>
    </row>
    <row r="1168" spans="1:6" ht="18" customHeight="1" x14ac:dyDescent="0.2">
      <c r="A1168" s="2">
        <v>1164</v>
      </c>
      <c r="B1168" s="199"/>
      <c r="C1168" s="200"/>
      <c r="D1168" s="200"/>
      <c r="E1168" s="197"/>
      <c r="F1168" s="198"/>
    </row>
    <row r="1169" spans="1:6" ht="18" customHeight="1" x14ac:dyDescent="0.2">
      <c r="A1169" s="2">
        <v>1165</v>
      </c>
      <c r="B1169" s="199"/>
      <c r="C1169" s="200"/>
      <c r="D1169" s="200"/>
      <c r="E1169" s="197"/>
      <c r="F1169" s="198"/>
    </row>
    <row r="1170" spans="1:6" ht="18" customHeight="1" x14ac:dyDescent="0.2">
      <c r="A1170" s="2">
        <v>1166</v>
      </c>
      <c r="B1170" s="199"/>
      <c r="C1170" s="200"/>
      <c r="D1170" s="200"/>
      <c r="E1170" s="197"/>
      <c r="F1170" s="198"/>
    </row>
    <row r="1171" spans="1:6" ht="18" customHeight="1" x14ac:dyDescent="0.2">
      <c r="A1171" s="2">
        <v>1167</v>
      </c>
      <c r="B1171" s="199"/>
      <c r="C1171" s="200"/>
      <c r="D1171" s="200"/>
      <c r="E1171" s="197"/>
      <c r="F1171" s="198"/>
    </row>
    <row r="1172" spans="1:6" ht="18" customHeight="1" x14ac:dyDescent="0.2">
      <c r="A1172" s="2">
        <v>1168</v>
      </c>
      <c r="B1172" s="199"/>
      <c r="C1172" s="200"/>
      <c r="D1172" s="200"/>
      <c r="E1172" s="197"/>
      <c r="F1172" s="198"/>
    </row>
    <row r="1173" spans="1:6" ht="18" customHeight="1" x14ac:dyDescent="0.2">
      <c r="A1173" s="2">
        <v>1169</v>
      </c>
      <c r="B1173" s="199"/>
      <c r="C1173" s="200"/>
      <c r="D1173" s="200"/>
      <c r="E1173" s="197"/>
      <c r="F1173" s="198"/>
    </row>
    <row r="1174" spans="1:6" ht="18" customHeight="1" x14ac:dyDescent="0.2">
      <c r="A1174" s="2">
        <v>1170</v>
      </c>
      <c r="B1174" s="199"/>
      <c r="C1174" s="200"/>
      <c r="D1174" s="200"/>
      <c r="E1174" s="197"/>
      <c r="F1174" s="198"/>
    </row>
    <row r="1175" spans="1:6" ht="18" customHeight="1" x14ac:dyDescent="0.2">
      <c r="A1175" s="2">
        <v>1171</v>
      </c>
      <c r="B1175" s="199"/>
      <c r="C1175" s="200"/>
      <c r="D1175" s="200"/>
      <c r="E1175" s="197"/>
      <c r="F1175" s="198"/>
    </row>
    <row r="1176" spans="1:6" ht="18" customHeight="1" x14ac:dyDescent="0.2">
      <c r="A1176" s="2">
        <v>1172</v>
      </c>
      <c r="B1176" s="199"/>
      <c r="C1176" s="200"/>
      <c r="D1176" s="200"/>
      <c r="E1176" s="197"/>
      <c r="F1176" s="198"/>
    </row>
    <row r="1177" spans="1:6" ht="18" customHeight="1" x14ac:dyDescent="0.2">
      <c r="A1177" s="2">
        <v>1173</v>
      </c>
      <c r="B1177" s="199"/>
      <c r="C1177" s="200"/>
      <c r="D1177" s="200"/>
      <c r="E1177" s="197"/>
      <c r="F1177" s="198"/>
    </row>
    <row r="1178" spans="1:6" ht="18" customHeight="1" x14ac:dyDescent="0.2">
      <c r="A1178" s="2">
        <v>1174</v>
      </c>
      <c r="B1178" s="199"/>
      <c r="C1178" s="200"/>
      <c r="D1178" s="200"/>
      <c r="E1178" s="197"/>
      <c r="F1178" s="198"/>
    </row>
    <row r="1179" spans="1:6" ht="18" customHeight="1" x14ac:dyDescent="0.2">
      <c r="A1179" s="2">
        <v>1175</v>
      </c>
      <c r="B1179" s="199"/>
      <c r="C1179" s="200"/>
      <c r="D1179" s="200"/>
      <c r="E1179" s="197"/>
      <c r="F1179" s="198"/>
    </row>
    <row r="1180" spans="1:6" ht="18" customHeight="1" x14ac:dyDescent="0.2">
      <c r="A1180" s="2">
        <v>1176</v>
      </c>
      <c r="B1180" s="199"/>
      <c r="C1180" s="200"/>
      <c r="D1180" s="200"/>
      <c r="E1180" s="197"/>
      <c r="F1180" s="198"/>
    </row>
    <row r="1181" spans="1:6" ht="18" customHeight="1" x14ac:dyDescent="0.2">
      <c r="A1181" s="2">
        <v>1177</v>
      </c>
      <c r="B1181" s="199"/>
      <c r="C1181" s="200"/>
      <c r="D1181" s="200"/>
      <c r="E1181" s="197"/>
      <c r="F1181" s="198"/>
    </row>
    <row r="1182" spans="1:6" ht="18" customHeight="1" x14ac:dyDescent="0.2">
      <c r="A1182" s="2">
        <v>1178</v>
      </c>
      <c r="B1182" s="199"/>
      <c r="C1182" s="200"/>
      <c r="D1182" s="200"/>
      <c r="E1182" s="197"/>
      <c r="F1182" s="198"/>
    </row>
    <row r="1183" spans="1:6" ht="18" customHeight="1" x14ac:dyDescent="0.2">
      <c r="A1183" s="2">
        <v>1179</v>
      </c>
      <c r="B1183" s="199"/>
      <c r="C1183" s="200"/>
      <c r="D1183" s="200"/>
      <c r="E1183" s="197"/>
      <c r="F1183" s="198"/>
    </row>
    <row r="1184" spans="1:6" ht="18" customHeight="1" x14ac:dyDescent="0.2">
      <c r="A1184" s="2">
        <v>1180</v>
      </c>
      <c r="B1184" s="199"/>
      <c r="C1184" s="200"/>
      <c r="D1184" s="200"/>
      <c r="E1184" s="197"/>
      <c r="F1184" s="198"/>
    </row>
    <row r="1185" spans="1:6" ht="18" customHeight="1" x14ac:dyDescent="0.2">
      <c r="A1185" s="2">
        <v>1181</v>
      </c>
      <c r="B1185" s="199"/>
      <c r="C1185" s="200"/>
      <c r="D1185" s="200"/>
      <c r="E1185" s="197"/>
      <c r="F1185" s="198"/>
    </row>
    <row r="1186" spans="1:6" ht="18" customHeight="1" x14ac:dyDescent="0.2">
      <c r="A1186" s="2">
        <v>1182</v>
      </c>
      <c r="B1186" s="199"/>
      <c r="C1186" s="200"/>
      <c r="D1186" s="200"/>
      <c r="E1186" s="197"/>
      <c r="F1186" s="198"/>
    </row>
    <row r="1187" spans="1:6" ht="18" customHeight="1" x14ac:dyDescent="0.2">
      <c r="A1187" s="2">
        <v>1183</v>
      </c>
      <c r="B1187" s="199"/>
      <c r="C1187" s="200"/>
      <c r="D1187" s="200"/>
      <c r="E1187" s="197"/>
      <c r="F1187" s="198"/>
    </row>
    <row r="1188" spans="1:6" ht="18" customHeight="1" x14ac:dyDescent="0.2">
      <c r="A1188" s="2">
        <v>1184</v>
      </c>
      <c r="B1188" s="199"/>
      <c r="C1188" s="200"/>
      <c r="D1188" s="200"/>
      <c r="E1188" s="197"/>
      <c r="F1188" s="198"/>
    </row>
    <row r="1189" spans="1:6" ht="18" customHeight="1" x14ac:dyDescent="0.2">
      <c r="A1189" s="2">
        <v>1185</v>
      </c>
      <c r="B1189" s="199"/>
      <c r="C1189" s="200"/>
      <c r="D1189" s="200"/>
      <c r="E1189" s="197"/>
      <c r="F1189" s="198"/>
    </row>
    <row r="1190" spans="1:6" ht="18" customHeight="1" x14ac:dyDescent="0.2">
      <c r="A1190" s="2">
        <v>1186</v>
      </c>
      <c r="B1190" s="199"/>
      <c r="C1190" s="200"/>
      <c r="D1190" s="200"/>
      <c r="E1190" s="197"/>
      <c r="F1190" s="198"/>
    </row>
    <row r="1191" spans="1:6" ht="18" customHeight="1" x14ac:dyDescent="0.2">
      <c r="A1191" s="2">
        <v>1187</v>
      </c>
      <c r="B1191" s="199"/>
      <c r="C1191" s="200"/>
      <c r="D1191" s="200"/>
      <c r="E1191" s="197"/>
      <c r="F1191" s="198"/>
    </row>
    <row r="1192" spans="1:6" ht="18" customHeight="1" x14ac:dyDescent="0.2">
      <c r="A1192" s="2">
        <v>1188</v>
      </c>
      <c r="B1192" s="199"/>
      <c r="C1192" s="200"/>
      <c r="D1192" s="200"/>
      <c r="E1192" s="197"/>
      <c r="F1192" s="198"/>
    </row>
    <row r="1193" spans="1:6" ht="18" customHeight="1" x14ac:dyDescent="0.2">
      <c r="A1193" s="2">
        <v>1189</v>
      </c>
      <c r="B1193" s="199"/>
      <c r="C1193" s="200"/>
      <c r="D1193" s="200"/>
      <c r="E1193" s="197"/>
      <c r="F1193" s="198"/>
    </row>
    <row r="1194" spans="1:6" ht="18" customHeight="1" x14ac:dyDescent="0.2">
      <c r="A1194" s="2">
        <v>1190</v>
      </c>
      <c r="B1194" s="199"/>
      <c r="C1194" s="200"/>
      <c r="D1194" s="200"/>
      <c r="E1194" s="197"/>
      <c r="F1194" s="198"/>
    </row>
    <row r="1195" spans="1:6" ht="18" customHeight="1" x14ac:dyDescent="0.2">
      <c r="A1195" s="2">
        <v>1191</v>
      </c>
      <c r="B1195" s="199"/>
      <c r="C1195" s="200"/>
      <c r="D1195" s="200"/>
      <c r="E1195" s="197"/>
      <c r="F1195" s="198"/>
    </row>
    <row r="1196" spans="1:6" ht="18" customHeight="1" x14ac:dyDescent="0.2">
      <c r="A1196" s="2">
        <v>1192</v>
      </c>
      <c r="B1196" s="199"/>
      <c r="C1196" s="200"/>
      <c r="D1196" s="200"/>
      <c r="E1196" s="197"/>
      <c r="F1196" s="198"/>
    </row>
    <row r="1197" spans="1:6" ht="18" customHeight="1" x14ac:dyDescent="0.2">
      <c r="A1197" s="2">
        <v>1193</v>
      </c>
      <c r="B1197" s="199"/>
      <c r="C1197" s="200"/>
      <c r="D1197" s="200"/>
      <c r="E1197" s="197"/>
      <c r="F1197" s="198"/>
    </row>
    <row r="1198" spans="1:6" ht="18" customHeight="1" x14ac:dyDescent="0.2">
      <c r="A1198" s="2">
        <v>1194</v>
      </c>
      <c r="B1198" s="199"/>
      <c r="C1198" s="200"/>
      <c r="D1198" s="200"/>
      <c r="E1198" s="197"/>
      <c r="F1198" s="198"/>
    </row>
    <row r="1199" spans="1:6" ht="18" customHeight="1" x14ac:dyDescent="0.2">
      <c r="A1199" s="2">
        <v>1195</v>
      </c>
      <c r="B1199" s="199"/>
      <c r="C1199" s="200"/>
      <c r="D1199" s="200"/>
      <c r="E1199" s="197"/>
      <c r="F1199" s="198"/>
    </row>
    <row r="1200" spans="1:6" ht="18" customHeight="1" x14ac:dyDescent="0.2">
      <c r="A1200" s="2">
        <v>1196</v>
      </c>
      <c r="B1200" s="199"/>
      <c r="C1200" s="200"/>
      <c r="D1200" s="200"/>
      <c r="E1200" s="197"/>
      <c r="F1200" s="198"/>
    </row>
    <row r="1201" spans="1:6" ht="18" customHeight="1" x14ac:dyDescent="0.2">
      <c r="A1201" s="2">
        <v>1197</v>
      </c>
      <c r="B1201" s="199"/>
      <c r="C1201" s="200"/>
      <c r="D1201" s="200"/>
      <c r="E1201" s="197"/>
      <c r="F1201" s="198"/>
    </row>
    <row r="1202" spans="1:6" ht="18" customHeight="1" x14ac:dyDescent="0.2">
      <c r="A1202" s="2">
        <v>1198</v>
      </c>
      <c r="B1202" s="199"/>
      <c r="C1202" s="200"/>
      <c r="D1202" s="200"/>
      <c r="E1202" s="197"/>
      <c r="F1202" s="198"/>
    </row>
    <row r="1203" spans="1:6" ht="18" customHeight="1" x14ac:dyDescent="0.2">
      <c r="A1203" s="2">
        <v>1199</v>
      </c>
      <c r="B1203" s="199"/>
      <c r="C1203" s="200"/>
      <c r="D1203" s="200"/>
      <c r="E1203" s="197"/>
      <c r="F1203" s="198"/>
    </row>
    <row r="1204" spans="1:6" ht="18" customHeight="1" x14ac:dyDescent="0.2">
      <c r="A1204" s="2">
        <v>1200</v>
      </c>
      <c r="B1204" s="199"/>
      <c r="C1204" s="200"/>
      <c r="D1204" s="200"/>
      <c r="E1204" s="197"/>
      <c r="F1204" s="198"/>
    </row>
    <row r="1205" spans="1:6" ht="18" customHeight="1" x14ac:dyDescent="0.2">
      <c r="A1205" s="2">
        <v>1201</v>
      </c>
      <c r="B1205" s="199"/>
      <c r="C1205" s="200"/>
      <c r="D1205" s="200"/>
      <c r="E1205" s="197"/>
      <c r="F1205" s="198"/>
    </row>
    <row r="1206" spans="1:6" ht="18" customHeight="1" x14ac:dyDescent="0.2">
      <c r="A1206" s="2">
        <v>1202</v>
      </c>
      <c r="B1206" s="199"/>
      <c r="C1206" s="200"/>
      <c r="D1206" s="200"/>
      <c r="E1206" s="197"/>
      <c r="F1206" s="198"/>
    </row>
    <row r="1207" spans="1:6" ht="18" customHeight="1" x14ac:dyDescent="0.2">
      <c r="A1207" s="2">
        <v>1203</v>
      </c>
      <c r="B1207" s="199"/>
      <c r="C1207" s="200"/>
      <c r="D1207" s="200"/>
      <c r="E1207" s="197"/>
      <c r="F1207" s="198"/>
    </row>
    <row r="1208" spans="1:6" ht="18" customHeight="1" x14ac:dyDescent="0.2">
      <c r="A1208" s="2">
        <v>1204</v>
      </c>
      <c r="B1208" s="199"/>
      <c r="C1208" s="200"/>
      <c r="D1208" s="200"/>
      <c r="E1208" s="197"/>
      <c r="F1208" s="198"/>
    </row>
    <row r="1209" spans="1:6" ht="18" customHeight="1" x14ac:dyDescent="0.2">
      <c r="A1209" s="2">
        <v>1205</v>
      </c>
      <c r="B1209" s="199"/>
      <c r="C1209" s="200"/>
      <c r="D1209" s="200"/>
      <c r="E1209" s="197"/>
      <c r="F1209" s="198"/>
    </row>
    <row r="1210" spans="1:6" ht="18" customHeight="1" x14ac:dyDescent="0.2">
      <c r="A1210" s="2">
        <v>1206</v>
      </c>
      <c r="B1210" s="199"/>
      <c r="C1210" s="200"/>
      <c r="D1210" s="200"/>
      <c r="E1210" s="197"/>
      <c r="F1210" s="198"/>
    </row>
    <row r="1211" spans="1:6" ht="18" customHeight="1" x14ac:dyDescent="0.2">
      <c r="A1211" s="2">
        <v>1207</v>
      </c>
      <c r="B1211" s="199"/>
      <c r="C1211" s="200"/>
      <c r="D1211" s="200"/>
      <c r="E1211" s="197"/>
      <c r="F1211" s="198"/>
    </row>
    <row r="1212" spans="1:6" ht="18" customHeight="1" x14ac:dyDescent="0.2">
      <c r="A1212" s="2">
        <v>1208</v>
      </c>
      <c r="B1212" s="199"/>
      <c r="C1212" s="200"/>
      <c r="D1212" s="200"/>
      <c r="E1212" s="197"/>
      <c r="F1212" s="198"/>
    </row>
    <row r="1213" spans="1:6" ht="18" customHeight="1" x14ac:dyDescent="0.2">
      <c r="A1213" s="2">
        <v>1209</v>
      </c>
      <c r="B1213" s="199"/>
      <c r="C1213" s="200"/>
      <c r="D1213" s="200"/>
      <c r="E1213" s="197"/>
      <c r="F1213" s="198"/>
    </row>
    <row r="1214" spans="1:6" ht="18" customHeight="1" x14ac:dyDescent="0.2">
      <c r="A1214" s="2">
        <v>1210</v>
      </c>
      <c r="B1214" s="199"/>
      <c r="C1214" s="200"/>
      <c r="D1214" s="200"/>
      <c r="E1214" s="197"/>
      <c r="F1214" s="198"/>
    </row>
    <row r="1215" spans="1:6" ht="18" customHeight="1" x14ac:dyDescent="0.2">
      <c r="A1215" s="2">
        <v>1211</v>
      </c>
      <c r="B1215" s="199"/>
      <c r="C1215" s="200"/>
      <c r="D1215" s="200"/>
      <c r="E1215" s="197"/>
      <c r="F1215" s="198"/>
    </row>
    <row r="1216" spans="1:6" ht="18" customHeight="1" x14ac:dyDescent="0.2">
      <c r="A1216" s="2">
        <v>1212</v>
      </c>
      <c r="B1216" s="199"/>
      <c r="C1216" s="200"/>
      <c r="D1216" s="200"/>
      <c r="E1216" s="197"/>
      <c r="F1216" s="198"/>
    </row>
    <row r="1217" spans="1:6" ht="18" customHeight="1" x14ac:dyDescent="0.2">
      <c r="A1217" s="2">
        <v>1213</v>
      </c>
      <c r="B1217" s="199"/>
      <c r="C1217" s="200"/>
      <c r="D1217" s="200"/>
      <c r="E1217" s="197"/>
      <c r="F1217" s="198"/>
    </row>
    <row r="1218" spans="1:6" ht="18" customHeight="1" x14ac:dyDescent="0.2">
      <c r="A1218" s="2">
        <v>1214</v>
      </c>
      <c r="B1218" s="199"/>
      <c r="C1218" s="200"/>
      <c r="D1218" s="200"/>
      <c r="E1218" s="197"/>
      <c r="F1218" s="198"/>
    </row>
    <row r="1219" spans="1:6" ht="18" customHeight="1" x14ac:dyDescent="0.2">
      <c r="A1219" s="2">
        <v>1215</v>
      </c>
      <c r="B1219" s="199"/>
      <c r="C1219" s="200"/>
      <c r="D1219" s="200"/>
      <c r="E1219" s="197"/>
      <c r="F1219" s="198"/>
    </row>
    <row r="1220" spans="1:6" ht="18" customHeight="1" x14ac:dyDescent="0.2">
      <c r="A1220" s="2">
        <v>1216</v>
      </c>
      <c r="B1220" s="199"/>
      <c r="C1220" s="200"/>
      <c r="D1220" s="200"/>
      <c r="E1220" s="197"/>
      <c r="F1220" s="198"/>
    </row>
    <row r="1221" spans="1:6" ht="18" customHeight="1" x14ac:dyDescent="0.2">
      <c r="A1221" s="2">
        <v>1217</v>
      </c>
      <c r="B1221" s="199"/>
      <c r="C1221" s="200"/>
      <c r="D1221" s="200"/>
      <c r="E1221" s="197"/>
      <c r="F1221" s="198"/>
    </row>
    <row r="1222" spans="1:6" ht="18" customHeight="1" x14ac:dyDescent="0.2">
      <c r="A1222" s="2">
        <v>1218</v>
      </c>
      <c r="B1222" s="199"/>
      <c r="C1222" s="200"/>
      <c r="D1222" s="200"/>
      <c r="E1222" s="197"/>
      <c r="F1222" s="198"/>
    </row>
    <row r="1223" spans="1:6" ht="18" customHeight="1" x14ac:dyDescent="0.2">
      <c r="A1223" s="2">
        <v>1219</v>
      </c>
      <c r="B1223" s="199"/>
      <c r="C1223" s="200"/>
      <c r="D1223" s="200"/>
      <c r="E1223" s="197"/>
      <c r="F1223" s="198"/>
    </row>
    <row r="1224" spans="1:6" ht="18" customHeight="1" x14ac:dyDescent="0.2">
      <c r="A1224" s="2">
        <v>1220</v>
      </c>
      <c r="B1224" s="199"/>
      <c r="C1224" s="200"/>
      <c r="D1224" s="200"/>
      <c r="E1224" s="197"/>
      <c r="F1224" s="198"/>
    </row>
    <row r="1225" spans="1:6" ht="18" customHeight="1" x14ac:dyDescent="0.2">
      <c r="A1225" s="2">
        <v>1221</v>
      </c>
      <c r="B1225" s="199"/>
      <c r="C1225" s="200"/>
      <c r="D1225" s="200"/>
      <c r="E1225" s="197"/>
      <c r="F1225" s="198"/>
    </row>
    <row r="1226" spans="1:6" ht="18" customHeight="1" x14ac:dyDescent="0.2">
      <c r="A1226" s="2">
        <v>1222</v>
      </c>
      <c r="B1226" s="199"/>
      <c r="C1226" s="200"/>
      <c r="D1226" s="200"/>
      <c r="E1226" s="197"/>
      <c r="F1226" s="198"/>
    </row>
    <row r="1227" spans="1:6" ht="18" customHeight="1" x14ac:dyDescent="0.2">
      <c r="A1227" s="2">
        <v>1223</v>
      </c>
      <c r="B1227" s="199"/>
      <c r="C1227" s="200"/>
      <c r="D1227" s="200"/>
      <c r="E1227" s="197"/>
      <c r="F1227" s="198"/>
    </row>
    <row r="1228" spans="1:6" ht="18" customHeight="1" x14ac:dyDescent="0.2">
      <c r="A1228" s="2">
        <v>1224</v>
      </c>
      <c r="B1228" s="199"/>
      <c r="C1228" s="200"/>
      <c r="D1228" s="200"/>
      <c r="E1228" s="197"/>
      <c r="F1228" s="198"/>
    </row>
    <row r="1229" spans="1:6" ht="18" customHeight="1" x14ac:dyDescent="0.2">
      <c r="A1229" s="2">
        <v>1225</v>
      </c>
      <c r="B1229" s="199"/>
      <c r="C1229" s="200"/>
      <c r="D1229" s="200"/>
      <c r="E1229" s="197"/>
      <c r="F1229" s="198"/>
    </row>
    <row r="1230" spans="1:6" ht="18" customHeight="1" x14ac:dyDescent="0.2">
      <c r="A1230" s="2">
        <v>1226</v>
      </c>
      <c r="B1230" s="199"/>
      <c r="C1230" s="200"/>
      <c r="D1230" s="200"/>
      <c r="E1230" s="197"/>
      <c r="F1230" s="198"/>
    </row>
    <row r="1231" spans="1:6" ht="18" customHeight="1" x14ac:dyDescent="0.2">
      <c r="A1231" s="2">
        <v>1227</v>
      </c>
      <c r="B1231" s="199"/>
      <c r="C1231" s="200"/>
      <c r="D1231" s="200"/>
      <c r="E1231" s="197"/>
      <c r="F1231" s="198"/>
    </row>
    <row r="1232" spans="1:6" ht="18" customHeight="1" x14ac:dyDescent="0.2">
      <c r="A1232" s="2">
        <v>1228</v>
      </c>
      <c r="B1232" s="199"/>
      <c r="C1232" s="200"/>
      <c r="D1232" s="200"/>
      <c r="E1232" s="197"/>
      <c r="F1232" s="198"/>
    </row>
    <row r="1233" spans="1:6" ht="18" customHeight="1" x14ac:dyDescent="0.2">
      <c r="A1233" s="2">
        <v>1229</v>
      </c>
      <c r="B1233" s="199"/>
      <c r="C1233" s="200"/>
      <c r="D1233" s="200"/>
      <c r="E1233" s="197"/>
      <c r="F1233" s="198"/>
    </row>
    <row r="1234" spans="1:6" ht="18" customHeight="1" x14ac:dyDescent="0.2">
      <c r="A1234" s="2">
        <v>1230</v>
      </c>
      <c r="B1234" s="199"/>
      <c r="C1234" s="200"/>
      <c r="D1234" s="200"/>
      <c r="E1234" s="197"/>
      <c r="F1234" s="198"/>
    </row>
    <row r="1235" spans="1:6" ht="18" customHeight="1" x14ac:dyDescent="0.2">
      <c r="A1235" s="2">
        <v>1231</v>
      </c>
      <c r="B1235" s="199"/>
      <c r="C1235" s="200"/>
      <c r="D1235" s="200"/>
      <c r="E1235" s="197"/>
      <c r="F1235" s="198"/>
    </row>
    <row r="1236" spans="1:6" ht="18" customHeight="1" x14ac:dyDescent="0.2">
      <c r="A1236" s="2">
        <v>1232</v>
      </c>
      <c r="B1236" s="199"/>
      <c r="C1236" s="200"/>
      <c r="D1236" s="200"/>
      <c r="E1236" s="197"/>
      <c r="F1236" s="198"/>
    </row>
    <row r="1237" spans="1:6" ht="18" customHeight="1" x14ac:dyDescent="0.2">
      <c r="A1237" s="2">
        <v>1233</v>
      </c>
      <c r="B1237" s="199"/>
      <c r="C1237" s="200"/>
      <c r="D1237" s="200"/>
      <c r="E1237" s="197"/>
      <c r="F1237" s="198"/>
    </row>
    <row r="1238" spans="1:6" ht="18" customHeight="1" x14ac:dyDescent="0.2">
      <c r="A1238" s="2">
        <v>1234</v>
      </c>
      <c r="B1238" s="199"/>
      <c r="C1238" s="200"/>
      <c r="D1238" s="200"/>
      <c r="E1238" s="197"/>
      <c r="F1238" s="198"/>
    </row>
    <row r="1239" spans="1:6" ht="18" customHeight="1" x14ac:dyDescent="0.2">
      <c r="A1239" s="2">
        <v>1235</v>
      </c>
      <c r="B1239" s="199"/>
      <c r="C1239" s="200"/>
      <c r="D1239" s="200"/>
      <c r="E1239" s="197"/>
      <c r="F1239" s="198"/>
    </row>
    <row r="1240" spans="1:6" ht="18" customHeight="1" x14ac:dyDescent="0.2">
      <c r="A1240" s="2">
        <v>1236</v>
      </c>
      <c r="B1240" s="199"/>
      <c r="C1240" s="200"/>
      <c r="D1240" s="200"/>
      <c r="E1240" s="197"/>
      <c r="F1240" s="198"/>
    </row>
    <row r="1241" spans="1:6" ht="18" customHeight="1" x14ac:dyDescent="0.2">
      <c r="A1241" s="2">
        <v>1237</v>
      </c>
      <c r="B1241" s="199"/>
      <c r="C1241" s="200"/>
      <c r="D1241" s="200"/>
      <c r="E1241" s="197"/>
      <c r="F1241" s="198"/>
    </row>
    <row r="1242" spans="1:6" ht="18" customHeight="1" x14ac:dyDescent="0.2">
      <c r="A1242" s="2">
        <v>1238</v>
      </c>
      <c r="B1242" s="199"/>
      <c r="C1242" s="200"/>
      <c r="D1242" s="200"/>
      <c r="E1242" s="197"/>
      <c r="F1242" s="198"/>
    </row>
    <row r="1243" spans="1:6" ht="18" customHeight="1" x14ac:dyDescent="0.2">
      <c r="A1243" s="2">
        <v>1239</v>
      </c>
      <c r="B1243" s="199"/>
      <c r="C1243" s="200"/>
      <c r="D1243" s="200"/>
      <c r="E1243" s="197"/>
      <c r="F1243" s="198"/>
    </row>
    <row r="1244" spans="1:6" ht="18" customHeight="1" x14ac:dyDescent="0.2">
      <c r="A1244" s="2">
        <v>1240</v>
      </c>
      <c r="B1244" s="199"/>
      <c r="C1244" s="200"/>
      <c r="D1244" s="200"/>
      <c r="E1244" s="197"/>
      <c r="F1244" s="198"/>
    </row>
    <row r="1245" spans="1:6" ht="18" customHeight="1" x14ac:dyDescent="0.2">
      <c r="A1245" s="2">
        <v>1241</v>
      </c>
      <c r="B1245" s="199"/>
      <c r="C1245" s="200"/>
      <c r="D1245" s="200"/>
      <c r="E1245" s="197"/>
      <c r="F1245" s="198"/>
    </row>
    <row r="1246" spans="1:6" ht="18" customHeight="1" x14ac:dyDescent="0.2">
      <c r="A1246" s="2">
        <v>1242</v>
      </c>
      <c r="B1246" s="199"/>
      <c r="C1246" s="200"/>
      <c r="D1246" s="200"/>
      <c r="E1246" s="197"/>
      <c r="F1246" s="198"/>
    </row>
    <row r="1247" spans="1:6" ht="18" customHeight="1" x14ac:dyDescent="0.2">
      <c r="A1247" s="2">
        <v>1243</v>
      </c>
      <c r="B1247" s="199"/>
      <c r="C1247" s="200"/>
      <c r="D1247" s="200"/>
      <c r="E1247" s="197"/>
      <c r="F1247" s="198"/>
    </row>
    <row r="1248" spans="1:6" ht="18" customHeight="1" x14ac:dyDescent="0.2">
      <c r="A1248" s="2">
        <v>1244</v>
      </c>
      <c r="B1248" s="199"/>
      <c r="C1248" s="200"/>
      <c r="D1248" s="200"/>
      <c r="E1248" s="197"/>
      <c r="F1248" s="198"/>
    </row>
    <row r="1249" spans="1:6" ht="18" customHeight="1" x14ac:dyDescent="0.2">
      <c r="A1249" s="2">
        <v>1245</v>
      </c>
      <c r="B1249" s="199"/>
      <c r="C1249" s="200"/>
      <c r="D1249" s="200"/>
      <c r="E1249" s="197"/>
      <c r="F1249" s="198"/>
    </row>
    <row r="1250" spans="1:6" ht="18" customHeight="1" x14ac:dyDescent="0.2">
      <c r="A1250" s="2">
        <v>1246</v>
      </c>
      <c r="B1250" s="199"/>
      <c r="C1250" s="200"/>
      <c r="D1250" s="200"/>
      <c r="E1250" s="197"/>
      <c r="F1250" s="198"/>
    </row>
    <row r="1251" spans="1:6" ht="18" customHeight="1" x14ac:dyDescent="0.2">
      <c r="A1251" s="2">
        <v>1247</v>
      </c>
      <c r="B1251" s="199"/>
      <c r="C1251" s="200"/>
      <c r="D1251" s="200"/>
      <c r="E1251" s="197"/>
      <c r="F1251" s="198"/>
    </row>
    <row r="1252" spans="1:6" ht="18" customHeight="1" x14ac:dyDescent="0.2">
      <c r="A1252" s="2">
        <v>1248</v>
      </c>
      <c r="B1252" s="199"/>
      <c r="C1252" s="200"/>
      <c r="D1252" s="200"/>
      <c r="E1252" s="197"/>
      <c r="F1252" s="198"/>
    </row>
    <row r="1253" spans="1:6" ht="18" customHeight="1" x14ac:dyDescent="0.2">
      <c r="A1253" s="2">
        <v>1249</v>
      </c>
      <c r="B1253" s="199"/>
      <c r="C1253" s="200"/>
      <c r="D1253" s="200"/>
      <c r="E1253" s="197"/>
      <c r="F1253" s="198"/>
    </row>
    <row r="1254" spans="1:6" ht="18" customHeight="1" x14ac:dyDescent="0.2">
      <c r="A1254" s="2">
        <v>1250</v>
      </c>
      <c r="B1254" s="199"/>
      <c r="C1254" s="200"/>
      <c r="D1254" s="200"/>
      <c r="E1254" s="197"/>
      <c r="F1254" s="198"/>
    </row>
    <row r="1255" spans="1:6" ht="18" customHeight="1" x14ac:dyDescent="0.2">
      <c r="A1255" s="2">
        <v>1251</v>
      </c>
      <c r="B1255" s="199"/>
      <c r="C1255" s="200"/>
      <c r="D1255" s="200"/>
      <c r="E1255" s="197"/>
      <c r="F1255" s="198"/>
    </row>
    <row r="1256" spans="1:6" ht="18" customHeight="1" x14ac:dyDescent="0.2">
      <c r="A1256" s="2">
        <v>1252</v>
      </c>
      <c r="B1256" s="199"/>
      <c r="C1256" s="200"/>
      <c r="D1256" s="200"/>
      <c r="E1256" s="197"/>
      <c r="F1256" s="198"/>
    </row>
    <row r="1257" spans="1:6" ht="18" customHeight="1" x14ac:dyDescent="0.2">
      <c r="A1257" s="2">
        <v>1253</v>
      </c>
      <c r="B1257" s="199"/>
      <c r="C1257" s="200"/>
      <c r="D1257" s="200"/>
      <c r="E1257" s="197"/>
      <c r="F1257" s="198"/>
    </row>
    <row r="1258" spans="1:6" ht="18" customHeight="1" x14ac:dyDescent="0.2">
      <c r="A1258" s="2">
        <v>1254</v>
      </c>
      <c r="B1258" s="199"/>
      <c r="C1258" s="200"/>
      <c r="D1258" s="200"/>
      <c r="E1258" s="197"/>
      <c r="F1258" s="198"/>
    </row>
    <row r="1259" spans="1:6" ht="18" customHeight="1" x14ac:dyDescent="0.2">
      <c r="A1259" s="2">
        <v>1255</v>
      </c>
      <c r="B1259" s="199"/>
      <c r="C1259" s="200"/>
      <c r="D1259" s="200"/>
      <c r="E1259" s="197"/>
      <c r="F1259" s="198"/>
    </row>
    <row r="1260" spans="1:6" ht="18" customHeight="1" x14ac:dyDescent="0.2">
      <c r="A1260" s="2">
        <v>1256</v>
      </c>
      <c r="B1260" s="199"/>
      <c r="C1260" s="200"/>
      <c r="D1260" s="200"/>
      <c r="E1260" s="197"/>
      <c r="F1260" s="198"/>
    </row>
    <row r="1261" spans="1:6" ht="18" customHeight="1" x14ac:dyDescent="0.2">
      <c r="A1261" s="2">
        <v>1257</v>
      </c>
      <c r="B1261" s="199"/>
      <c r="C1261" s="200"/>
      <c r="D1261" s="200"/>
      <c r="E1261" s="197"/>
      <c r="F1261" s="198"/>
    </row>
    <row r="1262" spans="1:6" ht="18" customHeight="1" x14ac:dyDescent="0.2">
      <c r="A1262" s="2">
        <v>1258</v>
      </c>
      <c r="B1262" s="199"/>
      <c r="C1262" s="200"/>
      <c r="D1262" s="200"/>
      <c r="E1262" s="197"/>
      <c r="F1262" s="198"/>
    </row>
    <row r="1263" spans="1:6" ht="18" customHeight="1" x14ac:dyDescent="0.2">
      <c r="A1263" s="2">
        <v>1259</v>
      </c>
      <c r="B1263" s="199"/>
      <c r="C1263" s="200"/>
      <c r="D1263" s="200"/>
      <c r="E1263" s="197"/>
      <c r="F1263" s="198"/>
    </row>
    <row r="1264" spans="1:6" ht="18" customHeight="1" x14ac:dyDescent="0.2">
      <c r="A1264" s="2">
        <v>1260</v>
      </c>
      <c r="B1264" s="199"/>
      <c r="C1264" s="200"/>
      <c r="D1264" s="200"/>
      <c r="E1264" s="197"/>
      <c r="F1264" s="198"/>
    </row>
    <row r="1265" spans="1:6" ht="18" customHeight="1" x14ac:dyDescent="0.2">
      <c r="A1265" s="2">
        <v>1261</v>
      </c>
      <c r="B1265" s="199"/>
      <c r="C1265" s="200"/>
      <c r="D1265" s="200"/>
      <c r="E1265" s="197"/>
      <c r="F1265" s="198"/>
    </row>
    <row r="1266" spans="1:6" ht="18" customHeight="1" x14ac:dyDescent="0.2">
      <c r="A1266" s="2">
        <v>1262</v>
      </c>
      <c r="B1266" s="199"/>
      <c r="C1266" s="200"/>
      <c r="D1266" s="200"/>
      <c r="E1266" s="197"/>
      <c r="F1266" s="198"/>
    </row>
    <row r="1267" spans="1:6" ht="18" customHeight="1" x14ac:dyDescent="0.2">
      <c r="A1267" s="2">
        <v>1263</v>
      </c>
      <c r="B1267" s="199"/>
      <c r="C1267" s="200"/>
      <c r="D1267" s="200"/>
      <c r="E1267" s="197"/>
      <c r="F1267" s="198"/>
    </row>
    <row r="1268" spans="1:6" ht="18" customHeight="1" x14ac:dyDescent="0.2">
      <c r="A1268" s="2">
        <v>1264</v>
      </c>
      <c r="B1268" s="199"/>
      <c r="C1268" s="200"/>
      <c r="D1268" s="200"/>
      <c r="E1268" s="197"/>
      <c r="F1268" s="198"/>
    </row>
    <row r="1269" spans="1:6" ht="18" customHeight="1" x14ac:dyDescent="0.2">
      <c r="A1269" s="2">
        <v>1265</v>
      </c>
      <c r="B1269" s="199"/>
      <c r="C1269" s="200"/>
      <c r="D1269" s="200"/>
      <c r="E1269" s="197"/>
      <c r="F1269" s="198"/>
    </row>
    <row r="1270" spans="1:6" ht="18" customHeight="1" x14ac:dyDescent="0.2">
      <c r="A1270" s="2">
        <v>1266</v>
      </c>
      <c r="B1270" s="199"/>
      <c r="C1270" s="200"/>
      <c r="D1270" s="200"/>
      <c r="E1270" s="197"/>
      <c r="F1270" s="198"/>
    </row>
    <row r="1271" spans="1:6" ht="18" customHeight="1" x14ac:dyDescent="0.2">
      <c r="A1271" s="2">
        <v>1267</v>
      </c>
      <c r="B1271" s="199"/>
      <c r="C1271" s="200"/>
      <c r="D1271" s="200"/>
      <c r="E1271" s="197"/>
      <c r="F1271" s="198"/>
    </row>
    <row r="1272" spans="1:6" ht="18" customHeight="1" x14ac:dyDescent="0.2">
      <c r="A1272" s="2">
        <v>1268</v>
      </c>
      <c r="B1272" s="199"/>
      <c r="C1272" s="200"/>
      <c r="D1272" s="200"/>
      <c r="E1272" s="197"/>
      <c r="F1272" s="198"/>
    </row>
    <row r="1273" spans="1:6" ht="18" customHeight="1" x14ac:dyDescent="0.2">
      <c r="A1273" s="2">
        <v>1269</v>
      </c>
      <c r="B1273" s="199"/>
      <c r="C1273" s="200"/>
      <c r="D1273" s="200"/>
      <c r="E1273" s="197"/>
      <c r="F1273" s="198"/>
    </row>
    <row r="1274" spans="1:6" ht="18" customHeight="1" x14ac:dyDescent="0.2">
      <c r="A1274" s="2">
        <v>1270</v>
      </c>
      <c r="B1274" s="199"/>
      <c r="C1274" s="200"/>
      <c r="D1274" s="200"/>
      <c r="E1274" s="197"/>
      <c r="F1274" s="198"/>
    </row>
    <row r="1275" spans="1:6" ht="18" customHeight="1" x14ac:dyDescent="0.2">
      <c r="A1275" s="2">
        <v>1271</v>
      </c>
      <c r="B1275" s="199"/>
      <c r="C1275" s="200"/>
      <c r="D1275" s="200"/>
      <c r="E1275" s="197"/>
      <c r="F1275" s="198"/>
    </row>
    <row r="1276" spans="1:6" ht="18" customHeight="1" x14ac:dyDescent="0.2">
      <c r="A1276" s="2">
        <v>1272</v>
      </c>
      <c r="B1276" s="199"/>
      <c r="C1276" s="200"/>
      <c r="D1276" s="200"/>
      <c r="E1276" s="197"/>
      <c r="F1276" s="198"/>
    </row>
    <row r="1277" spans="1:6" ht="18" customHeight="1" x14ac:dyDescent="0.2">
      <c r="A1277" s="2">
        <v>1273</v>
      </c>
      <c r="B1277" s="199"/>
      <c r="C1277" s="200"/>
      <c r="D1277" s="200"/>
      <c r="E1277" s="197"/>
      <c r="F1277" s="198"/>
    </row>
    <row r="1278" spans="1:6" ht="18" customHeight="1" x14ac:dyDescent="0.2">
      <c r="A1278" s="2">
        <v>1274</v>
      </c>
      <c r="B1278" s="199"/>
      <c r="C1278" s="200"/>
      <c r="D1278" s="200"/>
      <c r="E1278" s="197"/>
      <c r="F1278" s="198"/>
    </row>
    <row r="1279" spans="1:6" ht="18" customHeight="1" x14ac:dyDescent="0.2">
      <c r="A1279" s="2">
        <v>1275</v>
      </c>
      <c r="B1279" s="199"/>
      <c r="C1279" s="200"/>
      <c r="D1279" s="200"/>
      <c r="E1279" s="197"/>
      <c r="F1279" s="198"/>
    </row>
    <row r="1280" spans="1:6" ht="18" customHeight="1" x14ac:dyDescent="0.2">
      <c r="A1280" s="2">
        <v>1276</v>
      </c>
      <c r="B1280" s="199"/>
      <c r="C1280" s="200"/>
      <c r="D1280" s="200"/>
      <c r="E1280" s="197"/>
      <c r="F1280" s="198"/>
    </row>
    <row r="1281" spans="1:6" ht="18" customHeight="1" x14ac:dyDescent="0.2">
      <c r="A1281" s="2">
        <v>1277</v>
      </c>
      <c r="B1281" s="199"/>
      <c r="C1281" s="200"/>
      <c r="D1281" s="200"/>
      <c r="E1281" s="197"/>
      <c r="F1281" s="198"/>
    </row>
    <row r="1282" spans="1:6" ht="18" customHeight="1" x14ac:dyDescent="0.2">
      <c r="A1282" s="2">
        <v>1278</v>
      </c>
      <c r="B1282" s="199"/>
      <c r="C1282" s="200"/>
      <c r="D1282" s="200"/>
      <c r="E1282" s="197"/>
      <c r="F1282" s="198"/>
    </row>
    <row r="1283" spans="1:6" ht="18" customHeight="1" x14ac:dyDescent="0.2">
      <c r="A1283" s="2">
        <v>1279</v>
      </c>
      <c r="B1283" s="199"/>
      <c r="C1283" s="200"/>
      <c r="D1283" s="200"/>
      <c r="E1283" s="197"/>
      <c r="F1283" s="198"/>
    </row>
    <row r="1284" spans="1:6" ht="18" customHeight="1" x14ac:dyDescent="0.2">
      <c r="A1284" s="2">
        <v>1280</v>
      </c>
      <c r="B1284" s="199"/>
      <c r="C1284" s="200"/>
      <c r="D1284" s="200"/>
      <c r="E1284" s="197"/>
      <c r="F1284" s="198"/>
    </row>
    <row r="1285" spans="1:6" ht="18" customHeight="1" x14ac:dyDescent="0.2">
      <c r="A1285" s="2">
        <v>1281</v>
      </c>
      <c r="B1285" s="199"/>
      <c r="C1285" s="200"/>
      <c r="D1285" s="200"/>
      <c r="E1285" s="197"/>
      <c r="F1285" s="198"/>
    </row>
    <row r="1286" spans="1:6" ht="18" customHeight="1" x14ac:dyDescent="0.2">
      <c r="A1286" s="2">
        <v>1282</v>
      </c>
      <c r="B1286" s="199"/>
      <c r="C1286" s="200"/>
      <c r="D1286" s="200"/>
      <c r="E1286" s="197"/>
      <c r="F1286" s="198"/>
    </row>
    <row r="1287" spans="1:6" ht="18" customHeight="1" x14ac:dyDescent="0.2">
      <c r="A1287" s="2">
        <v>1283</v>
      </c>
      <c r="B1287" s="199"/>
      <c r="C1287" s="200"/>
      <c r="D1287" s="200"/>
      <c r="E1287" s="197"/>
      <c r="F1287" s="198"/>
    </row>
    <row r="1288" spans="1:6" ht="18" customHeight="1" x14ac:dyDescent="0.2">
      <c r="A1288" s="2">
        <v>1284</v>
      </c>
      <c r="B1288" s="199"/>
      <c r="C1288" s="200"/>
      <c r="D1288" s="200"/>
      <c r="E1288" s="197"/>
      <c r="F1288" s="198"/>
    </row>
    <row r="1289" spans="1:6" ht="18" customHeight="1" x14ac:dyDescent="0.2">
      <c r="A1289" s="2">
        <v>1285</v>
      </c>
      <c r="B1289" s="199"/>
      <c r="C1289" s="200"/>
      <c r="D1289" s="200"/>
      <c r="E1289" s="197"/>
      <c r="F1289" s="198"/>
    </row>
    <row r="1290" spans="1:6" ht="18" customHeight="1" x14ac:dyDescent="0.2">
      <c r="A1290" s="2">
        <v>1286</v>
      </c>
      <c r="B1290" s="199"/>
      <c r="C1290" s="200"/>
      <c r="D1290" s="200"/>
      <c r="E1290" s="197"/>
      <c r="F1290" s="198"/>
    </row>
    <row r="1291" spans="1:6" ht="18" customHeight="1" x14ac:dyDescent="0.2">
      <c r="A1291" s="2">
        <v>1287</v>
      </c>
      <c r="B1291" s="199"/>
      <c r="C1291" s="200"/>
      <c r="D1291" s="200"/>
      <c r="E1291" s="197"/>
      <c r="F1291" s="198"/>
    </row>
    <row r="1292" spans="1:6" ht="18" customHeight="1" x14ac:dyDescent="0.2">
      <c r="A1292" s="2">
        <v>1288</v>
      </c>
      <c r="B1292" s="199"/>
      <c r="C1292" s="200"/>
      <c r="D1292" s="200"/>
      <c r="E1292" s="197"/>
      <c r="F1292" s="198"/>
    </row>
    <row r="1293" spans="1:6" ht="18" customHeight="1" x14ac:dyDescent="0.2">
      <c r="A1293" s="2">
        <v>1289</v>
      </c>
      <c r="B1293" s="199"/>
      <c r="C1293" s="200"/>
      <c r="D1293" s="200"/>
      <c r="E1293" s="197"/>
      <c r="F1293" s="198"/>
    </row>
    <row r="1294" spans="1:6" ht="18" customHeight="1" x14ac:dyDescent="0.2">
      <c r="A1294" s="2">
        <v>1290</v>
      </c>
      <c r="B1294" s="199"/>
      <c r="C1294" s="200"/>
      <c r="D1294" s="200"/>
      <c r="E1294" s="197"/>
      <c r="F1294" s="198"/>
    </row>
    <row r="1295" spans="1:6" ht="18" customHeight="1" x14ac:dyDescent="0.2">
      <c r="A1295" s="2">
        <v>1291</v>
      </c>
      <c r="B1295" s="199"/>
      <c r="C1295" s="200"/>
      <c r="D1295" s="200"/>
      <c r="E1295" s="197"/>
      <c r="F1295" s="198"/>
    </row>
    <row r="1296" spans="1:6" ht="18" customHeight="1" x14ac:dyDescent="0.2">
      <c r="A1296" s="2">
        <v>1292</v>
      </c>
      <c r="B1296" s="199"/>
      <c r="C1296" s="200"/>
      <c r="D1296" s="200"/>
      <c r="E1296" s="197"/>
      <c r="F1296" s="198"/>
    </row>
    <row r="1297" spans="1:6" ht="18" customHeight="1" x14ac:dyDescent="0.2">
      <c r="A1297" s="2">
        <v>1293</v>
      </c>
      <c r="B1297" s="199"/>
      <c r="C1297" s="200"/>
      <c r="D1297" s="200"/>
      <c r="E1297" s="197"/>
      <c r="F1297" s="198"/>
    </row>
    <row r="1298" spans="1:6" ht="18" customHeight="1" x14ac:dyDescent="0.2">
      <c r="A1298" s="2">
        <v>1294</v>
      </c>
      <c r="B1298" s="199"/>
      <c r="C1298" s="200"/>
      <c r="D1298" s="200"/>
      <c r="E1298" s="197"/>
      <c r="F1298" s="198"/>
    </row>
    <row r="1299" spans="1:6" ht="18" customHeight="1" x14ac:dyDescent="0.2">
      <c r="A1299" s="2">
        <v>1295</v>
      </c>
      <c r="B1299" s="199"/>
      <c r="C1299" s="200"/>
      <c r="D1299" s="200"/>
      <c r="E1299" s="197"/>
      <c r="F1299" s="198"/>
    </row>
    <row r="1300" spans="1:6" ht="18" customHeight="1" x14ac:dyDescent="0.2">
      <c r="A1300" s="2">
        <v>1296</v>
      </c>
      <c r="B1300" s="199"/>
      <c r="C1300" s="200"/>
      <c r="D1300" s="200"/>
      <c r="E1300" s="197"/>
      <c r="F1300" s="198"/>
    </row>
    <row r="1301" spans="1:6" ht="18" customHeight="1" x14ac:dyDescent="0.2">
      <c r="A1301" s="2">
        <v>1297</v>
      </c>
      <c r="B1301" s="199"/>
      <c r="C1301" s="200"/>
      <c r="D1301" s="200"/>
      <c r="E1301" s="197"/>
      <c r="F1301" s="198"/>
    </row>
    <row r="1302" spans="1:6" ht="18" customHeight="1" x14ac:dyDescent="0.2">
      <c r="A1302" s="2">
        <v>1298</v>
      </c>
      <c r="B1302" s="199"/>
      <c r="C1302" s="200"/>
      <c r="D1302" s="200"/>
      <c r="E1302" s="197"/>
      <c r="F1302" s="198"/>
    </row>
    <row r="1303" spans="1:6" ht="18" customHeight="1" x14ac:dyDescent="0.2">
      <c r="A1303" s="2">
        <v>1299</v>
      </c>
      <c r="B1303" s="199"/>
      <c r="C1303" s="200"/>
      <c r="D1303" s="200"/>
      <c r="E1303" s="197"/>
      <c r="F1303" s="198"/>
    </row>
    <row r="1304" spans="1:6" ht="18" customHeight="1" x14ac:dyDescent="0.2">
      <c r="A1304" s="2">
        <v>1300</v>
      </c>
      <c r="B1304" s="199"/>
      <c r="C1304" s="200"/>
      <c r="D1304" s="200"/>
      <c r="E1304" s="197"/>
      <c r="F1304" s="198"/>
    </row>
    <row r="1305" spans="1:6" ht="18" customHeight="1" x14ac:dyDescent="0.2">
      <c r="A1305" s="2">
        <v>1301</v>
      </c>
      <c r="B1305" s="199"/>
      <c r="C1305" s="200"/>
      <c r="D1305" s="200"/>
      <c r="E1305" s="197"/>
      <c r="F1305" s="198"/>
    </row>
    <row r="1306" spans="1:6" ht="18" customHeight="1" x14ac:dyDescent="0.2">
      <c r="A1306" s="2">
        <v>1302</v>
      </c>
      <c r="B1306" s="199"/>
      <c r="C1306" s="200"/>
      <c r="D1306" s="200"/>
      <c r="E1306" s="197"/>
      <c r="F1306" s="198"/>
    </row>
    <row r="1307" spans="1:6" ht="18" customHeight="1" x14ac:dyDescent="0.2">
      <c r="A1307" s="2">
        <v>1303</v>
      </c>
      <c r="B1307" s="199"/>
      <c r="C1307" s="200"/>
      <c r="D1307" s="200"/>
      <c r="E1307" s="197"/>
      <c r="F1307" s="198"/>
    </row>
    <row r="1308" spans="1:6" ht="18" customHeight="1" x14ac:dyDescent="0.2">
      <c r="A1308" s="2">
        <v>1304</v>
      </c>
      <c r="B1308" s="199"/>
      <c r="C1308" s="200"/>
      <c r="D1308" s="200"/>
      <c r="E1308" s="197"/>
      <c r="F1308" s="198"/>
    </row>
    <row r="1309" spans="1:6" ht="18" customHeight="1" x14ac:dyDescent="0.2">
      <c r="A1309" s="2">
        <v>1305</v>
      </c>
      <c r="B1309" s="199"/>
      <c r="C1309" s="200"/>
      <c r="D1309" s="200"/>
      <c r="E1309" s="197"/>
      <c r="F1309" s="198"/>
    </row>
    <row r="1310" spans="1:6" ht="18" customHeight="1" x14ac:dyDescent="0.2">
      <c r="A1310" s="2">
        <v>1306</v>
      </c>
      <c r="B1310" s="199"/>
      <c r="C1310" s="200"/>
      <c r="D1310" s="200"/>
      <c r="E1310" s="197"/>
      <c r="F1310" s="198"/>
    </row>
    <row r="1311" spans="1:6" ht="18" customHeight="1" x14ac:dyDescent="0.2">
      <c r="A1311" s="2">
        <v>1307</v>
      </c>
      <c r="B1311" s="199"/>
      <c r="C1311" s="200"/>
      <c r="D1311" s="200"/>
      <c r="E1311" s="197"/>
      <c r="F1311" s="198"/>
    </row>
    <row r="1312" spans="1:6" ht="18" customHeight="1" x14ac:dyDescent="0.2">
      <c r="A1312" s="2">
        <v>1308</v>
      </c>
      <c r="B1312" s="199"/>
      <c r="C1312" s="200"/>
      <c r="D1312" s="200"/>
      <c r="E1312" s="197"/>
      <c r="F1312" s="198"/>
    </row>
    <row r="1313" spans="1:6" ht="18" customHeight="1" x14ac:dyDescent="0.2">
      <c r="A1313" s="2">
        <v>1309</v>
      </c>
      <c r="B1313" s="199"/>
      <c r="C1313" s="200"/>
      <c r="D1313" s="200"/>
      <c r="E1313" s="197"/>
      <c r="F1313" s="198"/>
    </row>
    <row r="1314" spans="1:6" ht="18" customHeight="1" x14ac:dyDescent="0.2">
      <c r="A1314" s="2">
        <v>1310</v>
      </c>
      <c r="B1314" s="199"/>
      <c r="C1314" s="200"/>
      <c r="D1314" s="200"/>
      <c r="E1314" s="197"/>
      <c r="F1314" s="198"/>
    </row>
    <row r="1315" spans="1:6" ht="18" customHeight="1" x14ac:dyDescent="0.2">
      <c r="A1315" s="2">
        <v>1311</v>
      </c>
      <c r="B1315" s="199"/>
      <c r="C1315" s="200"/>
      <c r="D1315" s="200"/>
      <c r="E1315" s="197"/>
      <c r="F1315" s="198"/>
    </row>
    <row r="1316" spans="1:6" ht="18" customHeight="1" x14ac:dyDescent="0.2">
      <c r="A1316" s="2">
        <v>1312</v>
      </c>
      <c r="B1316" s="199"/>
      <c r="C1316" s="200"/>
      <c r="D1316" s="200"/>
      <c r="E1316" s="197"/>
      <c r="F1316" s="198"/>
    </row>
    <row r="1317" spans="1:6" ht="18" customHeight="1" x14ac:dyDescent="0.2">
      <c r="A1317" s="2">
        <v>1313</v>
      </c>
      <c r="B1317" s="199"/>
      <c r="C1317" s="200"/>
      <c r="D1317" s="200"/>
      <c r="E1317" s="197"/>
      <c r="F1317" s="198"/>
    </row>
    <row r="1318" spans="1:6" ht="18" customHeight="1" x14ac:dyDescent="0.2">
      <c r="A1318" s="2">
        <v>1314</v>
      </c>
      <c r="B1318" s="199"/>
      <c r="C1318" s="200"/>
      <c r="D1318" s="200"/>
      <c r="E1318" s="197"/>
      <c r="F1318" s="198"/>
    </row>
    <row r="1319" spans="1:6" ht="18" customHeight="1" x14ac:dyDescent="0.2">
      <c r="A1319" s="2">
        <v>1315</v>
      </c>
      <c r="B1319" s="199"/>
      <c r="C1319" s="200"/>
      <c r="D1319" s="200"/>
      <c r="E1319" s="197"/>
      <c r="F1319" s="198"/>
    </row>
    <row r="1320" spans="1:6" ht="18" customHeight="1" x14ac:dyDescent="0.2">
      <c r="A1320" s="2">
        <v>1316</v>
      </c>
      <c r="B1320" s="199"/>
      <c r="C1320" s="200"/>
      <c r="D1320" s="200"/>
      <c r="E1320" s="197"/>
      <c r="F1320" s="198"/>
    </row>
    <row r="1321" spans="1:6" ht="18" customHeight="1" x14ac:dyDescent="0.2">
      <c r="A1321" s="2">
        <v>1317</v>
      </c>
      <c r="B1321" s="199"/>
      <c r="C1321" s="200"/>
      <c r="D1321" s="200"/>
      <c r="E1321" s="197"/>
      <c r="F1321" s="198"/>
    </row>
    <row r="1322" spans="1:6" ht="18" customHeight="1" x14ac:dyDescent="0.2">
      <c r="A1322" s="2">
        <v>1318</v>
      </c>
      <c r="B1322" s="199"/>
      <c r="C1322" s="200"/>
      <c r="D1322" s="200"/>
      <c r="E1322" s="197"/>
      <c r="F1322" s="198"/>
    </row>
    <row r="1323" spans="1:6" ht="18" customHeight="1" x14ac:dyDescent="0.2">
      <c r="A1323" s="2">
        <v>1319</v>
      </c>
      <c r="B1323" s="199"/>
      <c r="C1323" s="200"/>
      <c r="D1323" s="200"/>
      <c r="E1323" s="197"/>
      <c r="F1323" s="198"/>
    </row>
    <row r="1324" spans="1:6" ht="18" customHeight="1" x14ac:dyDescent="0.2">
      <c r="A1324" s="2">
        <v>1320</v>
      </c>
      <c r="B1324" s="199"/>
      <c r="C1324" s="200"/>
      <c r="D1324" s="200"/>
      <c r="E1324" s="197"/>
      <c r="F1324" s="198"/>
    </row>
    <row r="1325" spans="1:6" ht="18" customHeight="1" x14ac:dyDescent="0.2">
      <c r="A1325" s="2">
        <v>1321</v>
      </c>
      <c r="B1325" s="199"/>
      <c r="C1325" s="200"/>
      <c r="D1325" s="200"/>
      <c r="E1325" s="197"/>
      <c r="F1325" s="198"/>
    </row>
    <row r="1326" spans="1:6" ht="18" customHeight="1" x14ac:dyDescent="0.2">
      <c r="A1326" s="2">
        <v>1322</v>
      </c>
      <c r="B1326" s="199"/>
      <c r="C1326" s="200"/>
      <c r="D1326" s="200"/>
      <c r="E1326" s="197"/>
      <c r="F1326" s="198"/>
    </row>
    <row r="1327" spans="1:6" ht="18" customHeight="1" x14ac:dyDescent="0.2">
      <c r="A1327" s="2">
        <v>1323</v>
      </c>
      <c r="B1327" s="199"/>
      <c r="C1327" s="200"/>
      <c r="D1327" s="200"/>
      <c r="E1327" s="197"/>
      <c r="F1327" s="198"/>
    </row>
    <row r="1328" spans="1:6" ht="18" customHeight="1" x14ac:dyDescent="0.2">
      <c r="A1328" s="2">
        <v>1324</v>
      </c>
      <c r="B1328" s="199"/>
      <c r="C1328" s="200"/>
      <c r="D1328" s="200"/>
      <c r="E1328" s="197"/>
      <c r="F1328" s="198"/>
    </row>
    <row r="1329" spans="1:6" ht="18" customHeight="1" x14ac:dyDescent="0.2">
      <c r="A1329" s="2">
        <v>1325</v>
      </c>
      <c r="B1329" s="199"/>
      <c r="C1329" s="200"/>
      <c r="D1329" s="200"/>
      <c r="E1329" s="197"/>
      <c r="F1329" s="198"/>
    </row>
    <row r="1330" spans="1:6" ht="18" customHeight="1" x14ac:dyDescent="0.2">
      <c r="A1330" s="2">
        <v>1326</v>
      </c>
      <c r="B1330" s="199"/>
      <c r="C1330" s="200"/>
      <c r="D1330" s="200"/>
      <c r="E1330" s="197"/>
      <c r="F1330" s="198"/>
    </row>
    <row r="1331" spans="1:6" ht="18" customHeight="1" x14ac:dyDescent="0.2">
      <c r="A1331" s="2">
        <v>1327</v>
      </c>
      <c r="B1331" s="199"/>
      <c r="C1331" s="200"/>
      <c r="D1331" s="200"/>
      <c r="E1331" s="197"/>
      <c r="F1331" s="198"/>
    </row>
    <row r="1332" spans="1:6" ht="18" customHeight="1" x14ac:dyDescent="0.2">
      <c r="A1332" s="2">
        <v>1328</v>
      </c>
      <c r="B1332" s="199"/>
      <c r="C1332" s="200"/>
      <c r="D1332" s="200"/>
      <c r="E1332" s="197"/>
      <c r="F1332" s="198"/>
    </row>
    <row r="1333" spans="1:6" ht="18" customHeight="1" x14ac:dyDescent="0.2">
      <c r="A1333" s="2">
        <v>1329</v>
      </c>
      <c r="B1333" s="199"/>
      <c r="C1333" s="200"/>
      <c r="D1333" s="200"/>
      <c r="E1333" s="197"/>
      <c r="F1333" s="198"/>
    </row>
    <row r="1334" spans="1:6" ht="18" customHeight="1" x14ac:dyDescent="0.2">
      <c r="A1334" s="2">
        <v>1330</v>
      </c>
      <c r="B1334" s="199"/>
      <c r="C1334" s="200"/>
      <c r="D1334" s="200"/>
      <c r="E1334" s="197"/>
      <c r="F1334" s="198"/>
    </row>
    <row r="1335" spans="1:6" ht="18" customHeight="1" x14ac:dyDescent="0.2">
      <c r="A1335" s="2">
        <v>1331</v>
      </c>
      <c r="B1335" s="199"/>
      <c r="C1335" s="200"/>
      <c r="D1335" s="200"/>
      <c r="E1335" s="197"/>
      <c r="F1335" s="198"/>
    </row>
    <row r="1336" spans="1:6" ht="18" customHeight="1" x14ac:dyDescent="0.2">
      <c r="A1336" s="2">
        <v>1332</v>
      </c>
      <c r="B1336" s="199"/>
      <c r="C1336" s="200"/>
      <c r="D1336" s="200"/>
      <c r="E1336" s="197"/>
      <c r="F1336" s="198"/>
    </row>
    <row r="1337" spans="1:6" ht="18" customHeight="1" x14ac:dyDescent="0.2">
      <c r="A1337" s="2">
        <v>1333</v>
      </c>
      <c r="B1337" s="199"/>
      <c r="C1337" s="200"/>
      <c r="D1337" s="200"/>
      <c r="E1337" s="197"/>
      <c r="F1337" s="198"/>
    </row>
    <row r="1338" spans="1:6" ht="18" customHeight="1" x14ac:dyDescent="0.2">
      <c r="A1338" s="2">
        <v>1334</v>
      </c>
      <c r="B1338" s="199"/>
      <c r="C1338" s="200"/>
      <c r="D1338" s="200"/>
      <c r="E1338" s="197"/>
      <c r="F1338" s="198"/>
    </row>
    <row r="1339" spans="1:6" ht="18" customHeight="1" x14ac:dyDescent="0.2">
      <c r="A1339" s="2">
        <v>1335</v>
      </c>
      <c r="B1339" s="199"/>
      <c r="C1339" s="200"/>
      <c r="D1339" s="200"/>
      <c r="E1339" s="197"/>
      <c r="F1339" s="198"/>
    </row>
    <row r="1340" spans="1:6" ht="18" customHeight="1" x14ac:dyDescent="0.2">
      <c r="A1340" s="2">
        <v>1336</v>
      </c>
      <c r="B1340" s="199"/>
      <c r="C1340" s="200"/>
      <c r="D1340" s="200"/>
      <c r="E1340" s="197"/>
      <c r="F1340" s="198"/>
    </row>
    <row r="1341" spans="1:6" ht="18" customHeight="1" x14ac:dyDescent="0.2">
      <c r="A1341" s="2">
        <v>1337</v>
      </c>
      <c r="B1341" s="199"/>
      <c r="C1341" s="200"/>
      <c r="D1341" s="200"/>
      <c r="E1341" s="197"/>
      <c r="F1341" s="198"/>
    </row>
    <row r="1342" spans="1:6" ht="18" customHeight="1" x14ac:dyDescent="0.2">
      <c r="A1342" s="2">
        <v>1338</v>
      </c>
      <c r="B1342" s="199"/>
      <c r="C1342" s="200"/>
      <c r="D1342" s="200"/>
      <c r="E1342" s="197"/>
      <c r="F1342" s="198"/>
    </row>
    <row r="1343" spans="1:6" ht="18" customHeight="1" x14ac:dyDescent="0.2">
      <c r="A1343" s="2">
        <v>1339</v>
      </c>
      <c r="B1343" s="199"/>
      <c r="C1343" s="200"/>
      <c r="D1343" s="200"/>
      <c r="E1343" s="197"/>
      <c r="F1343" s="198"/>
    </row>
    <row r="1344" spans="1:6" ht="18" customHeight="1" x14ac:dyDescent="0.2">
      <c r="A1344" s="2">
        <v>1340</v>
      </c>
      <c r="B1344" s="199"/>
      <c r="C1344" s="200"/>
      <c r="D1344" s="200"/>
      <c r="E1344" s="197"/>
      <c r="F1344" s="198"/>
    </row>
    <row r="1345" spans="1:6" ht="18" customHeight="1" x14ac:dyDescent="0.2">
      <c r="A1345" s="2">
        <v>1341</v>
      </c>
      <c r="B1345" s="199"/>
      <c r="C1345" s="200"/>
      <c r="D1345" s="200"/>
      <c r="E1345" s="197"/>
      <c r="F1345" s="198"/>
    </row>
    <row r="1346" spans="1:6" ht="18" customHeight="1" x14ac:dyDescent="0.2">
      <c r="A1346" s="2">
        <v>1342</v>
      </c>
      <c r="B1346" s="199"/>
      <c r="C1346" s="200"/>
      <c r="D1346" s="200"/>
      <c r="E1346" s="197"/>
      <c r="F1346" s="198"/>
    </row>
    <row r="1347" spans="1:6" ht="18" customHeight="1" x14ac:dyDescent="0.2">
      <c r="A1347" s="2">
        <v>1343</v>
      </c>
      <c r="B1347" s="199"/>
      <c r="C1347" s="200"/>
      <c r="D1347" s="200"/>
      <c r="E1347" s="197"/>
      <c r="F1347" s="198"/>
    </row>
    <row r="1348" spans="1:6" ht="18" customHeight="1" x14ac:dyDescent="0.2">
      <c r="A1348" s="2">
        <v>1344</v>
      </c>
      <c r="B1348" s="199"/>
      <c r="C1348" s="200"/>
      <c r="D1348" s="200"/>
      <c r="E1348" s="197"/>
      <c r="F1348" s="198"/>
    </row>
    <row r="1349" spans="1:6" ht="18" customHeight="1" x14ac:dyDescent="0.2">
      <c r="A1349" s="2">
        <v>1345</v>
      </c>
      <c r="B1349" s="199"/>
      <c r="C1349" s="200"/>
      <c r="D1349" s="200"/>
      <c r="E1349" s="197"/>
      <c r="F1349" s="198"/>
    </row>
    <row r="1350" spans="1:6" ht="18" customHeight="1" x14ac:dyDescent="0.2">
      <c r="A1350" s="2">
        <v>1346</v>
      </c>
      <c r="B1350" s="199"/>
      <c r="C1350" s="200"/>
      <c r="D1350" s="200"/>
      <c r="E1350" s="197"/>
      <c r="F1350" s="198"/>
    </row>
    <row r="1351" spans="1:6" ht="18" customHeight="1" x14ac:dyDescent="0.2">
      <c r="A1351" s="2">
        <v>1347</v>
      </c>
      <c r="B1351" s="199"/>
      <c r="C1351" s="200"/>
      <c r="D1351" s="200"/>
      <c r="E1351" s="197"/>
      <c r="F1351" s="198"/>
    </row>
    <row r="1352" spans="1:6" ht="18" customHeight="1" x14ac:dyDescent="0.2">
      <c r="A1352" s="2">
        <v>1348</v>
      </c>
      <c r="B1352" s="199"/>
      <c r="C1352" s="200"/>
      <c r="D1352" s="200"/>
      <c r="E1352" s="197"/>
      <c r="F1352" s="198"/>
    </row>
    <row r="1353" spans="1:6" ht="18" customHeight="1" x14ac:dyDescent="0.2">
      <c r="A1353" s="2">
        <v>1349</v>
      </c>
      <c r="B1353" s="199"/>
      <c r="C1353" s="200"/>
      <c r="D1353" s="200"/>
      <c r="E1353" s="197"/>
      <c r="F1353" s="198"/>
    </row>
    <row r="1354" spans="1:6" ht="18" customHeight="1" x14ac:dyDescent="0.2">
      <c r="A1354" s="2">
        <v>1350</v>
      </c>
      <c r="B1354" s="199"/>
      <c r="C1354" s="200"/>
      <c r="D1354" s="200"/>
      <c r="E1354" s="197"/>
      <c r="F1354" s="198"/>
    </row>
    <row r="1355" spans="1:6" ht="18" customHeight="1" x14ac:dyDescent="0.2">
      <c r="A1355" s="2">
        <v>1351</v>
      </c>
      <c r="B1355" s="199"/>
      <c r="C1355" s="200"/>
      <c r="D1355" s="200"/>
      <c r="E1355" s="197"/>
      <c r="F1355" s="198"/>
    </row>
    <row r="1356" spans="1:6" ht="18" customHeight="1" x14ac:dyDescent="0.2">
      <c r="A1356" s="2">
        <v>1352</v>
      </c>
      <c r="B1356" s="199"/>
      <c r="C1356" s="200"/>
      <c r="D1356" s="200"/>
      <c r="E1356" s="197"/>
      <c r="F1356" s="198"/>
    </row>
    <row r="1357" spans="1:6" ht="18" customHeight="1" x14ac:dyDescent="0.2">
      <c r="A1357" s="2">
        <v>1353</v>
      </c>
      <c r="B1357" s="199"/>
      <c r="C1357" s="200"/>
      <c r="D1357" s="200"/>
      <c r="E1357" s="197"/>
      <c r="F1357" s="198"/>
    </row>
    <row r="1358" spans="1:6" ht="18" customHeight="1" x14ac:dyDescent="0.2">
      <c r="A1358" s="2">
        <v>1354</v>
      </c>
      <c r="B1358" s="199"/>
      <c r="C1358" s="200"/>
      <c r="D1358" s="200"/>
      <c r="E1358" s="197"/>
      <c r="F1358" s="198"/>
    </row>
    <row r="1359" spans="1:6" ht="18" customHeight="1" x14ac:dyDescent="0.2">
      <c r="A1359" s="2">
        <v>1355</v>
      </c>
      <c r="B1359" s="199"/>
      <c r="C1359" s="200"/>
      <c r="D1359" s="200"/>
      <c r="E1359" s="197"/>
      <c r="F1359" s="198"/>
    </row>
    <row r="1360" spans="1:6" ht="18" customHeight="1" x14ac:dyDescent="0.2">
      <c r="A1360" s="2">
        <v>1356</v>
      </c>
      <c r="B1360" s="199"/>
      <c r="C1360" s="200"/>
      <c r="D1360" s="200"/>
      <c r="E1360" s="197"/>
      <c r="F1360" s="198"/>
    </row>
    <row r="1361" spans="1:6" ht="18" customHeight="1" x14ac:dyDescent="0.2">
      <c r="A1361" s="2">
        <v>1357</v>
      </c>
      <c r="B1361" s="199"/>
      <c r="C1361" s="200"/>
      <c r="D1361" s="200"/>
      <c r="E1361" s="197"/>
      <c r="F1361" s="198"/>
    </row>
    <row r="1362" spans="1:6" ht="18" customHeight="1" x14ac:dyDescent="0.2">
      <c r="A1362" s="2">
        <v>1358</v>
      </c>
      <c r="B1362" s="199"/>
      <c r="C1362" s="200"/>
      <c r="D1362" s="200"/>
      <c r="E1362" s="197"/>
      <c r="F1362" s="198"/>
    </row>
    <row r="1363" spans="1:6" ht="18" customHeight="1" x14ac:dyDescent="0.2">
      <c r="A1363" s="2">
        <v>1359</v>
      </c>
      <c r="B1363" s="199"/>
      <c r="C1363" s="200"/>
      <c r="D1363" s="200"/>
      <c r="E1363" s="197"/>
      <c r="F1363" s="198"/>
    </row>
    <row r="1364" spans="1:6" ht="18" customHeight="1" x14ac:dyDescent="0.2">
      <c r="A1364" s="2">
        <v>1360</v>
      </c>
      <c r="B1364" s="199"/>
      <c r="C1364" s="200"/>
      <c r="D1364" s="200"/>
      <c r="E1364" s="197"/>
      <c r="F1364" s="198"/>
    </row>
    <row r="1365" spans="1:6" ht="18" customHeight="1" x14ac:dyDescent="0.2">
      <c r="A1365" s="2">
        <v>1361</v>
      </c>
      <c r="B1365" s="199"/>
      <c r="C1365" s="200"/>
      <c r="D1365" s="200"/>
      <c r="E1365" s="197"/>
      <c r="F1365" s="198"/>
    </row>
    <row r="1366" spans="1:6" ht="18" customHeight="1" x14ac:dyDescent="0.2">
      <c r="A1366" s="2">
        <v>1362</v>
      </c>
      <c r="B1366" s="199"/>
      <c r="C1366" s="200"/>
      <c r="D1366" s="200"/>
      <c r="E1366" s="197"/>
      <c r="F1366" s="198"/>
    </row>
    <row r="1367" spans="1:6" ht="18" customHeight="1" x14ac:dyDescent="0.2">
      <c r="A1367" s="2">
        <v>1363</v>
      </c>
      <c r="B1367" s="199"/>
      <c r="C1367" s="200"/>
      <c r="D1367" s="200"/>
      <c r="E1367" s="197"/>
      <c r="F1367" s="198"/>
    </row>
    <row r="1368" spans="1:6" ht="18" customHeight="1" x14ac:dyDescent="0.2">
      <c r="A1368" s="2">
        <v>1364</v>
      </c>
      <c r="B1368" s="199"/>
      <c r="C1368" s="200"/>
      <c r="D1368" s="200"/>
      <c r="E1368" s="197"/>
      <c r="F1368" s="198"/>
    </row>
    <row r="1369" spans="1:6" ht="18" customHeight="1" x14ac:dyDescent="0.2">
      <c r="A1369" s="2">
        <v>1365</v>
      </c>
      <c r="B1369" s="199"/>
      <c r="C1369" s="200"/>
      <c r="D1369" s="200"/>
      <c r="E1369" s="197"/>
      <c r="F1369" s="198"/>
    </row>
    <row r="1370" spans="1:6" ht="18" customHeight="1" x14ac:dyDescent="0.2">
      <c r="A1370" s="2">
        <v>1366</v>
      </c>
      <c r="B1370" s="199"/>
      <c r="C1370" s="200"/>
      <c r="D1370" s="200"/>
      <c r="E1370" s="197"/>
      <c r="F1370" s="198"/>
    </row>
    <row r="1371" spans="1:6" ht="18" customHeight="1" x14ac:dyDescent="0.2">
      <c r="A1371" s="2">
        <v>1367</v>
      </c>
      <c r="B1371" s="199"/>
      <c r="C1371" s="200"/>
      <c r="D1371" s="200"/>
      <c r="E1371" s="197"/>
      <c r="F1371" s="198"/>
    </row>
    <row r="1372" spans="1:6" ht="18" customHeight="1" x14ac:dyDescent="0.2">
      <c r="A1372" s="2">
        <v>1368</v>
      </c>
      <c r="B1372" s="199"/>
      <c r="C1372" s="200"/>
      <c r="D1372" s="200"/>
      <c r="E1372" s="197"/>
      <c r="F1372" s="198"/>
    </row>
    <row r="1373" spans="1:6" ht="18" customHeight="1" x14ac:dyDescent="0.2">
      <c r="A1373" s="2">
        <v>1369</v>
      </c>
      <c r="B1373" s="199"/>
      <c r="C1373" s="200"/>
      <c r="D1373" s="200"/>
      <c r="E1373" s="197"/>
      <c r="F1373" s="198"/>
    </row>
    <row r="1374" spans="1:6" ht="18" customHeight="1" x14ac:dyDescent="0.2">
      <c r="A1374" s="2">
        <v>1370</v>
      </c>
      <c r="B1374" s="199"/>
      <c r="C1374" s="200"/>
      <c r="D1374" s="200"/>
      <c r="E1374" s="197"/>
      <c r="F1374" s="198"/>
    </row>
    <row r="1375" spans="1:6" ht="18" customHeight="1" x14ac:dyDescent="0.2">
      <c r="A1375" s="2">
        <v>1371</v>
      </c>
      <c r="B1375" s="199"/>
      <c r="C1375" s="200"/>
      <c r="D1375" s="200"/>
      <c r="E1375" s="197"/>
      <c r="F1375" s="198"/>
    </row>
    <row r="1376" spans="1:6" ht="18" customHeight="1" x14ac:dyDescent="0.2">
      <c r="A1376" s="2">
        <v>1372</v>
      </c>
      <c r="B1376" s="199"/>
      <c r="C1376" s="200"/>
      <c r="D1376" s="200"/>
      <c r="E1376" s="197"/>
      <c r="F1376" s="198"/>
    </row>
    <row r="1377" spans="1:6" ht="18" customHeight="1" x14ac:dyDescent="0.2">
      <c r="A1377" s="2">
        <v>1373</v>
      </c>
      <c r="B1377" s="199"/>
      <c r="C1377" s="200"/>
      <c r="D1377" s="200"/>
      <c r="E1377" s="197"/>
      <c r="F1377" s="198"/>
    </row>
    <row r="1378" spans="1:6" ht="18" customHeight="1" x14ac:dyDescent="0.2">
      <c r="A1378" s="2">
        <v>1374</v>
      </c>
      <c r="B1378" s="199"/>
      <c r="C1378" s="200"/>
      <c r="D1378" s="200"/>
      <c r="E1378" s="197"/>
      <c r="F1378" s="198"/>
    </row>
    <row r="1379" spans="1:6" ht="18" customHeight="1" x14ac:dyDescent="0.2">
      <c r="A1379" s="2">
        <v>1375</v>
      </c>
      <c r="B1379" s="199"/>
      <c r="C1379" s="200"/>
      <c r="D1379" s="200"/>
      <c r="E1379" s="197"/>
      <c r="F1379" s="198"/>
    </row>
    <row r="1380" spans="1:6" ht="18" customHeight="1" x14ac:dyDescent="0.2">
      <c r="A1380" s="2">
        <v>1376</v>
      </c>
      <c r="B1380" s="199"/>
      <c r="C1380" s="200"/>
      <c r="D1380" s="200"/>
      <c r="E1380" s="197"/>
      <c r="F1380" s="198"/>
    </row>
    <row r="1381" spans="1:6" ht="18" customHeight="1" x14ac:dyDescent="0.2">
      <c r="A1381" s="2">
        <v>1377</v>
      </c>
      <c r="B1381" s="199"/>
      <c r="C1381" s="200"/>
      <c r="D1381" s="200"/>
      <c r="E1381" s="197"/>
      <c r="F1381" s="198"/>
    </row>
    <row r="1382" spans="1:6" ht="18" customHeight="1" x14ac:dyDescent="0.2">
      <c r="A1382" s="2">
        <v>1378</v>
      </c>
      <c r="B1382" s="199"/>
      <c r="C1382" s="200"/>
      <c r="D1382" s="200"/>
      <c r="E1382" s="197"/>
      <c r="F1382" s="198"/>
    </row>
    <row r="1383" spans="1:6" ht="18" customHeight="1" x14ac:dyDescent="0.2">
      <c r="A1383" s="2">
        <v>1379</v>
      </c>
      <c r="B1383" s="199"/>
      <c r="C1383" s="200"/>
      <c r="D1383" s="200"/>
      <c r="E1383" s="197"/>
      <c r="F1383" s="198"/>
    </row>
    <row r="1384" spans="1:6" ht="18" customHeight="1" x14ac:dyDescent="0.2">
      <c r="A1384" s="2">
        <v>1380</v>
      </c>
      <c r="B1384" s="199"/>
      <c r="C1384" s="200"/>
      <c r="D1384" s="200"/>
      <c r="E1384" s="197"/>
      <c r="F1384" s="198"/>
    </row>
    <row r="1385" spans="1:6" ht="18" customHeight="1" x14ac:dyDescent="0.2">
      <c r="A1385" s="2">
        <v>1381</v>
      </c>
      <c r="B1385" s="199"/>
      <c r="C1385" s="200"/>
      <c r="D1385" s="200"/>
      <c r="E1385" s="197"/>
      <c r="F1385" s="198"/>
    </row>
    <row r="1386" spans="1:6" ht="18" customHeight="1" x14ac:dyDescent="0.2">
      <c r="A1386" s="2">
        <v>1382</v>
      </c>
      <c r="B1386" s="199"/>
      <c r="C1386" s="200"/>
      <c r="D1386" s="200"/>
      <c r="E1386" s="197"/>
      <c r="F1386" s="198"/>
    </row>
    <row r="1387" spans="1:6" ht="18" customHeight="1" x14ac:dyDescent="0.2">
      <c r="A1387" s="2">
        <v>1383</v>
      </c>
      <c r="B1387" s="199"/>
      <c r="C1387" s="200"/>
      <c r="D1387" s="200"/>
      <c r="E1387" s="197"/>
      <c r="F1387" s="198"/>
    </row>
    <row r="1388" spans="1:6" ht="18" customHeight="1" x14ac:dyDescent="0.2">
      <c r="A1388" s="2">
        <v>1384</v>
      </c>
      <c r="B1388" s="199"/>
      <c r="C1388" s="200"/>
      <c r="D1388" s="200"/>
      <c r="E1388" s="197"/>
      <c r="F1388" s="198"/>
    </row>
    <row r="1389" spans="1:6" ht="18" customHeight="1" x14ac:dyDescent="0.2">
      <c r="A1389" s="2">
        <v>1385</v>
      </c>
      <c r="B1389" s="199"/>
      <c r="C1389" s="200"/>
      <c r="D1389" s="200"/>
      <c r="E1389" s="197"/>
      <c r="F1389" s="198"/>
    </row>
    <row r="1390" spans="1:6" ht="18" customHeight="1" x14ac:dyDescent="0.2">
      <c r="A1390" s="2">
        <v>1386</v>
      </c>
      <c r="B1390" s="199"/>
      <c r="C1390" s="200"/>
      <c r="D1390" s="200"/>
      <c r="E1390" s="197"/>
      <c r="F1390" s="198"/>
    </row>
    <row r="1391" spans="1:6" ht="18" customHeight="1" x14ac:dyDescent="0.2">
      <c r="A1391" s="2">
        <v>1387</v>
      </c>
      <c r="B1391" s="199"/>
      <c r="C1391" s="200"/>
      <c r="D1391" s="200"/>
      <c r="E1391" s="197"/>
      <c r="F1391" s="198"/>
    </row>
    <row r="1392" spans="1:6" ht="18" customHeight="1" x14ac:dyDescent="0.2">
      <c r="A1392" s="2">
        <v>1388</v>
      </c>
      <c r="B1392" s="199"/>
      <c r="C1392" s="200"/>
      <c r="D1392" s="200"/>
      <c r="E1392" s="197"/>
      <c r="F1392" s="198"/>
    </row>
    <row r="1393" spans="1:6" ht="18" customHeight="1" x14ac:dyDescent="0.2">
      <c r="A1393" s="2">
        <v>1389</v>
      </c>
      <c r="B1393" s="199"/>
      <c r="C1393" s="200"/>
      <c r="D1393" s="200"/>
      <c r="E1393" s="197"/>
      <c r="F1393" s="198"/>
    </row>
    <row r="1394" spans="1:6" ht="18" customHeight="1" x14ac:dyDescent="0.2">
      <c r="A1394" s="2">
        <v>1390</v>
      </c>
      <c r="B1394" s="199"/>
      <c r="C1394" s="200"/>
      <c r="D1394" s="200"/>
      <c r="E1394" s="197"/>
      <c r="F1394" s="198"/>
    </row>
    <row r="1395" spans="1:6" ht="18" customHeight="1" x14ac:dyDescent="0.2">
      <c r="A1395" s="2">
        <v>1391</v>
      </c>
      <c r="B1395" s="199"/>
      <c r="C1395" s="200"/>
      <c r="D1395" s="200"/>
      <c r="E1395" s="197"/>
      <c r="F1395" s="198"/>
    </row>
    <row r="1396" spans="1:6" ht="18" customHeight="1" x14ac:dyDescent="0.2">
      <c r="A1396" s="2">
        <v>1392</v>
      </c>
      <c r="B1396" s="199"/>
      <c r="C1396" s="200"/>
      <c r="D1396" s="200"/>
      <c r="E1396" s="197"/>
      <c r="F1396" s="198"/>
    </row>
    <row r="1397" spans="1:6" ht="18" customHeight="1" x14ac:dyDescent="0.2">
      <c r="A1397" s="2">
        <v>1393</v>
      </c>
      <c r="B1397" s="199"/>
      <c r="C1397" s="200"/>
      <c r="D1397" s="200"/>
      <c r="E1397" s="197"/>
      <c r="F1397" s="198"/>
    </row>
    <row r="1398" spans="1:6" ht="18" customHeight="1" x14ac:dyDescent="0.2">
      <c r="A1398" s="2">
        <v>1394</v>
      </c>
      <c r="B1398" s="199"/>
      <c r="C1398" s="200"/>
      <c r="D1398" s="200"/>
      <c r="E1398" s="197"/>
      <c r="F1398" s="198"/>
    </row>
    <row r="1399" spans="1:6" ht="18" customHeight="1" x14ac:dyDescent="0.2">
      <c r="A1399" s="2">
        <v>1395</v>
      </c>
      <c r="B1399" s="199"/>
      <c r="C1399" s="200"/>
      <c r="D1399" s="200"/>
      <c r="E1399" s="197"/>
      <c r="F1399" s="198"/>
    </row>
    <row r="1400" spans="1:6" ht="18" customHeight="1" x14ac:dyDescent="0.2">
      <c r="A1400" s="2">
        <v>1396</v>
      </c>
      <c r="B1400" s="199"/>
      <c r="C1400" s="200"/>
      <c r="D1400" s="200"/>
      <c r="E1400" s="197"/>
      <c r="F1400" s="198"/>
    </row>
    <row r="1401" spans="1:6" ht="18" customHeight="1" x14ac:dyDescent="0.2">
      <c r="A1401" s="2">
        <v>1397</v>
      </c>
      <c r="B1401" s="199"/>
      <c r="C1401" s="200"/>
      <c r="D1401" s="200"/>
      <c r="E1401" s="197"/>
      <c r="F1401" s="198"/>
    </row>
    <row r="1402" spans="1:6" ht="18" customHeight="1" x14ac:dyDescent="0.2">
      <c r="A1402" s="2">
        <v>1398</v>
      </c>
      <c r="B1402" s="199"/>
      <c r="C1402" s="200"/>
      <c r="D1402" s="200"/>
      <c r="E1402" s="197"/>
      <c r="F1402" s="198"/>
    </row>
    <row r="1403" spans="1:6" ht="18" customHeight="1" x14ac:dyDescent="0.2">
      <c r="A1403" s="2">
        <v>1399</v>
      </c>
      <c r="B1403" s="199"/>
      <c r="C1403" s="200"/>
      <c r="D1403" s="200"/>
      <c r="E1403" s="197"/>
      <c r="F1403" s="198"/>
    </row>
    <row r="1404" spans="1:6" ht="18" customHeight="1" x14ac:dyDescent="0.2">
      <c r="A1404" s="2">
        <v>1400</v>
      </c>
      <c r="B1404" s="199"/>
      <c r="C1404" s="200"/>
      <c r="D1404" s="200"/>
      <c r="E1404" s="197"/>
      <c r="F1404" s="198"/>
    </row>
    <row r="1405" spans="1:6" ht="18" customHeight="1" x14ac:dyDescent="0.2">
      <c r="A1405" s="2">
        <v>1401</v>
      </c>
      <c r="B1405" s="199"/>
      <c r="C1405" s="200"/>
      <c r="D1405" s="200"/>
      <c r="E1405" s="197"/>
      <c r="F1405" s="198"/>
    </row>
    <row r="1406" spans="1:6" ht="18" customHeight="1" x14ac:dyDescent="0.2">
      <c r="A1406" s="2">
        <v>1402</v>
      </c>
      <c r="B1406" s="199"/>
      <c r="C1406" s="200"/>
      <c r="D1406" s="200"/>
      <c r="E1406" s="197"/>
      <c r="F1406" s="198"/>
    </row>
    <row r="1407" spans="1:6" ht="18" customHeight="1" x14ac:dyDescent="0.2">
      <c r="A1407" s="2">
        <v>1403</v>
      </c>
      <c r="B1407" s="199"/>
      <c r="C1407" s="200"/>
      <c r="D1407" s="200"/>
      <c r="E1407" s="197"/>
      <c r="F1407" s="198"/>
    </row>
    <row r="1408" spans="1:6" ht="18" customHeight="1" x14ac:dyDescent="0.2">
      <c r="A1408" s="2">
        <v>1404</v>
      </c>
      <c r="B1408" s="199"/>
      <c r="C1408" s="200"/>
      <c r="D1408" s="200"/>
      <c r="E1408" s="197"/>
      <c r="F1408" s="198"/>
    </row>
    <row r="1409" spans="1:6" ht="18" customHeight="1" x14ac:dyDescent="0.2">
      <c r="A1409" s="2">
        <v>1405</v>
      </c>
      <c r="B1409" s="199"/>
      <c r="C1409" s="200"/>
      <c r="D1409" s="200"/>
      <c r="E1409" s="197"/>
      <c r="F1409" s="198"/>
    </row>
    <row r="1410" spans="1:6" ht="18" customHeight="1" x14ac:dyDescent="0.2">
      <c r="A1410" s="2">
        <v>1406</v>
      </c>
      <c r="B1410" s="199"/>
      <c r="C1410" s="200"/>
      <c r="D1410" s="200"/>
      <c r="E1410" s="197"/>
      <c r="F1410" s="198"/>
    </row>
    <row r="1411" spans="1:6" ht="18" customHeight="1" x14ac:dyDescent="0.2">
      <c r="A1411" s="2">
        <v>1407</v>
      </c>
      <c r="B1411" s="199"/>
      <c r="C1411" s="200"/>
      <c r="D1411" s="200"/>
      <c r="E1411" s="197"/>
      <c r="F1411" s="198"/>
    </row>
    <row r="1412" spans="1:6" ht="18" customHeight="1" x14ac:dyDescent="0.2">
      <c r="A1412" s="2">
        <v>1408</v>
      </c>
      <c r="B1412" s="199"/>
      <c r="C1412" s="200"/>
      <c r="D1412" s="200"/>
      <c r="E1412" s="197"/>
      <c r="F1412" s="198"/>
    </row>
    <row r="1413" spans="1:6" ht="18" customHeight="1" x14ac:dyDescent="0.2">
      <c r="A1413" s="2">
        <v>1409</v>
      </c>
      <c r="B1413" s="199"/>
      <c r="C1413" s="200"/>
      <c r="D1413" s="200"/>
      <c r="E1413" s="197"/>
      <c r="F1413" s="198"/>
    </row>
    <row r="1414" spans="1:6" ht="18" customHeight="1" x14ac:dyDescent="0.2">
      <c r="A1414" s="2">
        <v>1410</v>
      </c>
      <c r="B1414" s="199"/>
      <c r="C1414" s="200"/>
      <c r="D1414" s="200"/>
      <c r="E1414" s="197"/>
      <c r="F1414" s="198"/>
    </row>
    <row r="1415" spans="1:6" ht="18" customHeight="1" x14ac:dyDescent="0.2">
      <c r="A1415" s="2">
        <v>1411</v>
      </c>
      <c r="B1415" s="199"/>
      <c r="C1415" s="200"/>
      <c r="D1415" s="200"/>
      <c r="E1415" s="197"/>
      <c r="F1415" s="198"/>
    </row>
    <row r="1416" spans="1:6" ht="18" customHeight="1" x14ac:dyDescent="0.2">
      <c r="A1416" s="2">
        <v>1412</v>
      </c>
      <c r="B1416" s="199"/>
      <c r="C1416" s="200"/>
      <c r="D1416" s="200"/>
      <c r="E1416" s="197"/>
      <c r="F1416" s="198"/>
    </row>
    <row r="1417" spans="1:6" ht="18" customHeight="1" x14ac:dyDescent="0.2">
      <c r="A1417" s="2">
        <v>1413</v>
      </c>
      <c r="B1417" s="199"/>
      <c r="C1417" s="200"/>
      <c r="D1417" s="200"/>
      <c r="E1417" s="197"/>
      <c r="F1417" s="198"/>
    </row>
    <row r="1418" spans="1:6" ht="18" customHeight="1" x14ac:dyDescent="0.2">
      <c r="A1418" s="2">
        <v>1414</v>
      </c>
      <c r="B1418" s="199"/>
      <c r="C1418" s="200"/>
      <c r="D1418" s="200"/>
      <c r="E1418" s="197"/>
      <c r="F1418" s="198"/>
    </row>
    <row r="1419" spans="1:6" ht="18" customHeight="1" x14ac:dyDescent="0.2">
      <c r="A1419" s="2">
        <v>1415</v>
      </c>
      <c r="B1419" s="199"/>
      <c r="C1419" s="200"/>
      <c r="D1419" s="200"/>
      <c r="E1419" s="197"/>
      <c r="F1419" s="198"/>
    </row>
    <row r="1420" spans="1:6" ht="18" customHeight="1" x14ac:dyDescent="0.2">
      <c r="A1420" s="2">
        <v>1416</v>
      </c>
      <c r="B1420" s="199"/>
      <c r="C1420" s="200"/>
      <c r="D1420" s="200"/>
      <c r="E1420" s="197"/>
      <c r="F1420" s="198"/>
    </row>
    <row r="1421" spans="1:6" ht="18" customHeight="1" x14ac:dyDescent="0.2">
      <c r="A1421" s="2">
        <v>1417</v>
      </c>
      <c r="B1421" s="199"/>
      <c r="C1421" s="200"/>
      <c r="D1421" s="200"/>
      <c r="E1421" s="197"/>
      <c r="F1421" s="198"/>
    </row>
    <row r="1422" spans="1:6" ht="18" customHeight="1" x14ac:dyDescent="0.2">
      <c r="A1422" s="2">
        <v>1418</v>
      </c>
      <c r="B1422" s="199"/>
      <c r="C1422" s="200"/>
      <c r="D1422" s="200"/>
      <c r="E1422" s="197"/>
      <c r="F1422" s="198"/>
    </row>
    <row r="1423" spans="1:6" ht="18" customHeight="1" x14ac:dyDescent="0.2">
      <c r="A1423" s="2">
        <v>1419</v>
      </c>
      <c r="B1423" s="199"/>
      <c r="C1423" s="200"/>
      <c r="D1423" s="200"/>
      <c r="E1423" s="197"/>
      <c r="F1423" s="198"/>
    </row>
    <row r="1424" spans="1:6" ht="18" customHeight="1" x14ac:dyDescent="0.2">
      <c r="A1424" s="2">
        <v>1420</v>
      </c>
      <c r="B1424" s="199"/>
      <c r="C1424" s="200"/>
      <c r="D1424" s="200"/>
      <c r="E1424" s="197"/>
      <c r="F1424" s="198"/>
    </row>
    <row r="1425" spans="1:6" ht="18" customHeight="1" x14ac:dyDescent="0.2">
      <c r="A1425" s="2">
        <v>1421</v>
      </c>
      <c r="B1425" s="199"/>
      <c r="C1425" s="200"/>
      <c r="D1425" s="200"/>
      <c r="E1425" s="197"/>
      <c r="F1425" s="198"/>
    </row>
    <row r="1426" spans="1:6" ht="18" customHeight="1" x14ac:dyDescent="0.2">
      <c r="A1426" s="2">
        <v>1422</v>
      </c>
      <c r="B1426" s="199"/>
      <c r="C1426" s="200"/>
      <c r="D1426" s="200"/>
      <c r="E1426" s="197"/>
      <c r="F1426" s="198"/>
    </row>
    <row r="1427" spans="1:6" ht="18" customHeight="1" x14ac:dyDescent="0.2">
      <c r="A1427" s="2">
        <v>1423</v>
      </c>
      <c r="B1427" s="199"/>
      <c r="C1427" s="200"/>
      <c r="D1427" s="200"/>
      <c r="E1427" s="197"/>
      <c r="F1427" s="198"/>
    </row>
    <row r="1428" spans="1:6" ht="18" customHeight="1" x14ac:dyDescent="0.2">
      <c r="A1428" s="2">
        <v>1424</v>
      </c>
      <c r="B1428" s="199"/>
      <c r="C1428" s="200"/>
      <c r="D1428" s="200"/>
      <c r="E1428" s="197"/>
      <c r="F1428" s="198"/>
    </row>
    <row r="1429" spans="1:6" ht="18" customHeight="1" x14ac:dyDescent="0.2">
      <c r="A1429" s="2">
        <v>1425</v>
      </c>
      <c r="B1429" s="199"/>
      <c r="C1429" s="200"/>
      <c r="D1429" s="200"/>
      <c r="E1429" s="197"/>
      <c r="F1429" s="198"/>
    </row>
    <row r="1430" spans="1:6" ht="18" customHeight="1" x14ac:dyDescent="0.2">
      <c r="A1430" s="2">
        <v>1426</v>
      </c>
      <c r="B1430" s="199"/>
      <c r="C1430" s="200"/>
      <c r="D1430" s="200"/>
      <c r="E1430" s="197"/>
      <c r="F1430" s="198"/>
    </row>
    <row r="1431" spans="1:6" ht="18" customHeight="1" x14ac:dyDescent="0.2">
      <c r="A1431" s="2">
        <v>1427</v>
      </c>
      <c r="B1431" s="199"/>
      <c r="C1431" s="200"/>
      <c r="D1431" s="200"/>
      <c r="E1431" s="197"/>
      <c r="F1431" s="198"/>
    </row>
    <row r="1432" spans="1:6" ht="18" customHeight="1" x14ac:dyDescent="0.2">
      <c r="A1432" s="2">
        <v>1428</v>
      </c>
      <c r="B1432" s="199"/>
      <c r="C1432" s="200"/>
      <c r="D1432" s="200"/>
      <c r="E1432" s="197"/>
      <c r="F1432" s="198"/>
    </row>
    <row r="1433" spans="1:6" ht="18" customHeight="1" x14ac:dyDescent="0.2">
      <c r="A1433" s="2">
        <v>1429</v>
      </c>
      <c r="B1433" s="199"/>
      <c r="C1433" s="200"/>
      <c r="D1433" s="200"/>
      <c r="E1433" s="197"/>
      <c r="F1433" s="198"/>
    </row>
    <row r="1434" spans="1:6" ht="18" customHeight="1" x14ac:dyDescent="0.2">
      <c r="A1434" s="2">
        <v>1430</v>
      </c>
      <c r="B1434" s="199"/>
      <c r="C1434" s="200"/>
      <c r="D1434" s="200"/>
      <c r="E1434" s="197"/>
      <c r="F1434" s="198"/>
    </row>
    <row r="1435" spans="1:6" ht="18" customHeight="1" x14ac:dyDescent="0.2">
      <c r="A1435" s="2">
        <v>1431</v>
      </c>
      <c r="B1435" s="199"/>
      <c r="C1435" s="200"/>
      <c r="D1435" s="200"/>
      <c r="E1435" s="197"/>
      <c r="F1435" s="198"/>
    </row>
    <row r="1436" spans="1:6" ht="18" customHeight="1" x14ac:dyDescent="0.2">
      <c r="A1436" s="2">
        <v>1432</v>
      </c>
      <c r="B1436" s="199"/>
      <c r="C1436" s="200"/>
      <c r="D1436" s="200"/>
      <c r="E1436" s="197"/>
      <c r="F1436" s="198"/>
    </row>
    <row r="1437" spans="1:6" ht="18" customHeight="1" x14ac:dyDescent="0.2">
      <c r="A1437" s="2">
        <v>1433</v>
      </c>
      <c r="B1437" s="199"/>
      <c r="C1437" s="200"/>
      <c r="D1437" s="200"/>
      <c r="E1437" s="197"/>
      <c r="F1437" s="198"/>
    </row>
    <row r="1438" spans="1:6" ht="18" customHeight="1" x14ac:dyDescent="0.2">
      <c r="A1438" s="2">
        <v>1434</v>
      </c>
      <c r="B1438" s="199"/>
      <c r="C1438" s="200"/>
      <c r="D1438" s="200"/>
      <c r="E1438" s="197"/>
      <c r="F1438" s="198"/>
    </row>
    <row r="1439" spans="1:6" ht="18" customHeight="1" x14ac:dyDescent="0.2">
      <c r="A1439" s="2">
        <v>1435</v>
      </c>
      <c r="B1439" s="199"/>
      <c r="C1439" s="200"/>
      <c r="D1439" s="200"/>
      <c r="E1439" s="197"/>
      <c r="F1439" s="198"/>
    </row>
    <row r="1440" spans="1:6" ht="18" customHeight="1" x14ac:dyDescent="0.2">
      <c r="A1440" s="2">
        <v>1436</v>
      </c>
      <c r="B1440" s="199"/>
      <c r="C1440" s="200"/>
      <c r="D1440" s="200"/>
      <c r="E1440" s="197"/>
      <c r="F1440" s="198"/>
    </row>
    <row r="1441" spans="1:6" ht="18" customHeight="1" x14ac:dyDescent="0.2">
      <c r="A1441" s="2">
        <v>1437</v>
      </c>
      <c r="B1441" s="199"/>
      <c r="C1441" s="200"/>
      <c r="D1441" s="200"/>
      <c r="E1441" s="197"/>
      <c r="F1441" s="198"/>
    </row>
    <row r="1442" spans="1:6" ht="18" customHeight="1" x14ac:dyDescent="0.2">
      <c r="A1442" s="2">
        <v>1438</v>
      </c>
      <c r="B1442" s="199"/>
      <c r="C1442" s="200"/>
      <c r="D1442" s="200"/>
      <c r="E1442" s="197"/>
      <c r="F1442" s="198"/>
    </row>
    <row r="1443" spans="1:6" ht="18" customHeight="1" x14ac:dyDescent="0.2">
      <c r="A1443" s="2">
        <v>1439</v>
      </c>
      <c r="B1443" s="199"/>
      <c r="C1443" s="200"/>
      <c r="D1443" s="200"/>
      <c r="E1443" s="197"/>
      <c r="F1443" s="198"/>
    </row>
    <row r="1444" spans="1:6" ht="18" customHeight="1" x14ac:dyDescent="0.2">
      <c r="A1444" s="2">
        <v>1440</v>
      </c>
      <c r="B1444" s="199"/>
      <c r="C1444" s="200"/>
      <c r="D1444" s="200"/>
      <c r="E1444" s="197"/>
      <c r="F1444" s="198"/>
    </row>
    <row r="1445" spans="1:6" ht="18" customHeight="1" x14ac:dyDescent="0.2">
      <c r="A1445" s="2">
        <v>1441</v>
      </c>
      <c r="B1445" s="199"/>
      <c r="C1445" s="200"/>
      <c r="D1445" s="200"/>
      <c r="E1445" s="197"/>
      <c r="F1445" s="198"/>
    </row>
    <row r="1446" spans="1:6" ht="18" customHeight="1" x14ac:dyDescent="0.2">
      <c r="A1446" s="2">
        <v>1442</v>
      </c>
      <c r="B1446" s="199"/>
      <c r="C1446" s="200"/>
      <c r="D1446" s="200"/>
      <c r="E1446" s="197"/>
      <c r="F1446" s="198"/>
    </row>
    <row r="1447" spans="1:6" ht="18" customHeight="1" x14ac:dyDescent="0.2">
      <c r="A1447" s="2">
        <v>1443</v>
      </c>
      <c r="B1447" s="199"/>
      <c r="C1447" s="200"/>
      <c r="D1447" s="200"/>
      <c r="E1447" s="197"/>
      <c r="F1447" s="198"/>
    </row>
    <row r="1448" spans="1:6" ht="18" customHeight="1" x14ac:dyDescent="0.2">
      <c r="A1448" s="2">
        <v>1444</v>
      </c>
      <c r="B1448" s="199"/>
      <c r="C1448" s="200"/>
      <c r="D1448" s="200"/>
      <c r="E1448" s="197"/>
      <c r="F1448" s="198"/>
    </row>
    <row r="1449" spans="1:6" ht="18" customHeight="1" x14ac:dyDescent="0.2">
      <c r="A1449" s="2">
        <v>1445</v>
      </c>
      <c r="B1449" s="199"/>
      <c r="C1449" s="200"/>
      <c r="D1449" s="200"/>
      <c r="E1449" s="197"/>
      <c r="F1449" s="198"/>
    </row>
    <row r="1450" spans="1:6" ht="18" customHeight="1" x14ac:dyDescent="0.2">
      <c r="A1450" s="2">
        <v>1446</v>
      </c>
      <c r="B1450" s="199"/>
      <c r="C1450" s="200"/>
      <c r="D1450" s="200"/>
      <c r="E1450" s="197"/>
      <c r="F1450" s="198"/>
    </row>
    <row r="1451" spans="1:6" ht="18" customHeight="1" x14ac:dyDescent="0.2">
      <c r="A1451" s="2">
        <v>1447</v>
      </c>
      <c r="B1451" s="199"/>
      <c r="C1451" s="200"/>
      <c r="D1451" s="200"/>
      <c r="E1451" s="197"/>
      <c r="F1451" s="198"/>
    </row>
    <row r="1452" spans="1:6" ht="18" customHeight="1" x14ac:dyDescent="0.2">
      <c r="A1452" s="2">
        <v>1448</v>
      </c>
      <c r="B1452" s="199"/>
      <c r="C1452" s="200"/>
      <c r="D1452" s="200"/>
      <c r="E1452" s="197"/>
      <c r="F1452" s="198"/>
    </row>
    <row r="1453" spans="1:6" ht="18" customHeight="1" x14ac:dyDescent="0.2">
      <c r="A1453" s="2">
        <v>1449</v>
      </c>
      <c r="B1453" s="199"/>
      <c r="C1453" s="200"/>
      <c r="D1453" s="200"/>
      <c r="E1453" s="197"/>
      <c r="F1453" s="198"/>
    </row>
    <row r="1454" spans="1:6" ht="18" customHeight="1" x14ac:dyDescent="0.2">
      <c r="A1454" s="2">
        <v>1450</v>
      </c>
      <c r="B1454" s="199"/>
      <c r="C1454" s="200"/>
      <c r="D1454" s="200"/>
      <c r="E1454" s="197"/>
      <c r="F1454" s="198"/>
    </row>
    <row r="1455" spans="1:6" ht="18" customHeight="1" x14ac:dyDescent="0.2">
      <c r="A1455" s="2">
        <v>1451</v>
      </c>
      <c r="B1455" s="199"/>
      <c r="C1455" s="200"/>
      <c r="D1455" s="200"/>
      <c r="E1455" s="197"/>
      <c r="F1455" s="198"/>
    </row>
    <row r="1456" spans="1:6" ht="18" customHeight="1" x14ac:dyDescent="0.2">
      <c r="A1456" s="2">
        <v>1452</v>
      </c>
      <c r="B1456" s="199"/>
      <c r="C1456" s="200"/>
      <c r="D1456" s="200"/>
      <c r="E1456" s="197"/>
      <c r="F1456" s="198"/>
    </row>
    <row r="1457" spans="1:6" ht="18" customHeight="1" x14ac:dyDescent="0.2">
      <c r="A1457" s="2">
        <v>1453</v>
      </c>
      <c r="B1457" s="199"/>
      <c r="C1457" s="200"/>
      <c r="D1457" s="200"/>
      <c r="E1457" s="197"/>
      <c r="F1457" s="198"/>
    </row>
    <row r="1458" spans="1:6" ht="18" customHeight="1" x14ac:dyDescent="0.2">
      <c r="A1458" s="2">
        <v>1454</v>
      </c>
      <c r="B1458" s="199"/>
      <c r="C1458" s="200"/>
      <c r="D1458" s="200"/>
      <c r="E1458" s="197"/>
      <c r="F1458" s="198"/>
    </row>
    <row r="1459" spans="1:6" ht="18" customHeight="1" x14ac:dyDescent="0.2">
      <c r="A1459" s="2">
        <v>1455</v>
      </c>
      <c r="B1459" s="199"/>
      <c r="C1459" s="200"/>
      <c r="D1459" s="200"/>
      <c r="E1459" s="197"/>
      <c r="F1459" s="198"/>
    </row>
    <row r="1460" spans="1:6" ht="18" customHeight="1" x14ac:dyDescent="0.2">
      <c r="A1460" s="2">
        <v>1456</v>
      </c>
      <c r="B1460" s="199"/>
      <c r="C1460" s="200"/>
      <c r="D1460" s="200"/>
      <c r="E1460" s="197"/>
      <c r="F1460" s="198"/>
    </row>
    <row r="1461" spans="1:6" ht="18" customHeight="1" x14ac:dyDescent="0.2">
      <c r="A1461" s="2">
        <v>1457</v>
      </c>
      <c r="B1461" s="199"/>
      <c r="C1461" s="200"/>
      <c r="D1461" s="200"/>
      <c r="E1461" s="197"/>
      <c r="F1461" s="198"/>
    </row>
    <row r="1462" spans="1:6" ht="18" customHeight="1" x14ac:dyDescent="0.2">
      <c r="A1462" s="2">
        <v>1458</v>
      </c>
      <c r="B1462" s="199"/>
      <c r="C1462" s="200"/>
      <c r="D1462" s="200"/>
      <c r="E1462" s="197"/>
      <c r="F1462" s="198"/>
    </row>
    <row r="1463" spans="1:6" ht="18" customHeight="1" x14ac:dyDescent="0.2">
      <c r="A1463" s="2">
        <v>1459</v>
      </c>
      <c r="B1463" s="199"/>
      <c r="C1463" s="200"/>
      <c r="D1463" s="200"/>
      <c r="E1463" s="197"/>
      <c r="F1463" s="198"/>
    </row>
    <row r="1464" spans="1:6" ht="18" customHeight="1" x14ac:dyDescent="0.2">
      <c r="A1464" s="2">
        <v>1460</v>
      </c>
      <c r="B1464" s="199"/>
      <c r="C1464" s="200"/>
      <c r="D1464" s="200"/>
      <c r="E1464" s="197"/>
      <c r="F1464" s="198"/>
    </row>
    <row r="1465" spans="1:6" ht="18" customHeight="1" x14ac:dyDescent="0.2">
      <c r="A1465" s="2">
        <v>1461</v>
      </c>
      <c r="B1465" s="199"/>
      <c r="C1465" s="200"/>
      <c r="D1465" s="200"/>
      <c r="E1465" s="197"/>
      <c r="F1465" s="198"/>
    </row>
    <row r="1466" spans="1:6" ht="18" customHeight="1" x14ac:dyDescent="0.2">
      <c r="A1466" s="2">
        <v>1462</v>
      </c>
      <c r="B1466" s="199"/>
      <c r="C1466" s="200"/>
      <c r="D1466" s="200"/>
      <c r="E1466" s="197"/>
      <c r="F1466" s="198"/>
    </row>
    <row r="1467" spans="1:6" ht="18" customHeight="1" x14ac:dyDescent="0.2">
      <c r="A1467" s="2">
        <v>1463</v>
      </c>
      <c r="B1467" s="199"/>
      <c r="C1467" s="200"/>
      <c r="D1467" s="200"/>
      <c r="E1467" s="197"/>
      <c r="F1467" s="198"/>
    </row>
    <row r="1468" spans="1:6" ht="18" customHeight="1" x14ac:dyDescent="0.2">
      <c r="A1468" s="2">
        <v>1464</v>
      </c>
      <c r="B1468" s="199"/>
      <c r="C1468" s="200"/>
      <c r="D1468" s="200"/>
      <c r="E1468" s="197"/>
      <c r="F1468" s="198"/>
    </row>
    <row r="1469" spans="1:6" ht="18" customHeight="1" x14ac:dyDescent="0.2">
      <c r="A1469" s="2">
        <v>1465</v>
      </c>
      <c r="B1469" s="199"/>
      <c r="C1469" s="200"/>
      <c r="D1469" s="200"/>
      <c r="E1469" s="197"/>
      <c r="F1469" s="198"/>
    </row>
    <row r="1470" spans="1:6" ht="18" customHeight="1" x14ac:dyDescent="0.2">
      <c r="A1470" s="2">
        <v>1466</v>
      </c>
      <c r="B1470" s="199"/>
      <c r="C1470" s="200"/>
      <c r="D1470" s="200"/>
      <c r="E1470" s="197"/>
      <c r="F1470" s="198"/>
    </row>
    <row r="1471" spans="1:6" ht="18" customHeight="1" x14ac:dyDescent="0.2">
      <c r="A1471" s="2">
        <v>1467</v>
      </c>
      <c r="B1471" s="199"/>
      <c r="C1471" s="200"/>
      <c r="D1471" s="200"/>
      <c r="E1471" s="197"/>
      <c r="F1471" s="198"/>
    </row>
    <row r="1472" spans="1:6" ht="18" customHeight="1" x14ac:dyDescent="0.2">
      <c r="A1472" s="2">
        <v>1468</v>
      </c>
      <c r="B1472" s="199"/>
      <c r="C1472" s="200"/>
      <c r="D1472" s="200"/>
      <c r="E1472" s="197"/>
      <c r="F1472" s="198"/>
    </row>
    <row r="1473" spans="1:6" ht="18" customHeight="1" x14ac:dyDescent="0.2">
      <c r="A1473" s="2">
        <v>1469</v>
      </c>
      <c r="B1473" s="199"/>
      <c r="C1473" s="200"/>
      <c r="D1473" s="200"/>
      <c r="E1473" s="197"/>
      <c r="F1473" s="198"/>
    </row>
    <row r="1474" spans="1:6" ht="18" customHeight="1" x14ac:dyDescent="0.2">
      <c r="A1474" s="2">
        <v>1470</v>
      </c>
      <c r="B1474" s="199"/>
      <c r="C1474" s="200"/>
      <c r="D1474" s="200"/>
      <c r="E1474" s="197"/>
      <c r="F1474" s="198"/>
    </row>
    <row r="1475" spans="1:6" ht="18" customHeight="1" x14ac:dyDescent="0.2">
      <c r="A1475" s="2">
        <v>1471</v>
      </c>
      <c r="B1475" s="199"/>
      <c r="C1475" s="200"/>
      <c r="D1475" s="200"/>
      <c r="E1475" s="197"/>
      <c r="F1475" s="198"/>
    </row>
    <row r="1476" spans="1:6" ht="18" customHeight="1" x14ac:dyDescent="0.2">
      <c r="A1476" s="2">
        <v>1472</v>
      </c>
      <c r="B1476" s="199"/>
      <c r="C1476" s="200"/>
      <c r="D1476" s="200"/>
      <c r="E1476" s="197"/>
      <c r="F1476" s="198"/>
    </row>
    <row r="1477" spans="1:6" ht="18" customHeight="1" x14ac:dyDescent="0.2">
      <c r="A1477" s="2">
        <v>1473</v>
      </c>
      <c r="B1477" s="199"/>
      <c r="C1477" s="200"/>
      <c r="D1477" s="200"/>
      <c r="E1477" s="197"/>
      <c r="F1477" s="198"/>
    </row>
    <row r="1478" spans="1:6" ht="18" customHeight="1" x14ac:dyDescent="0.2">
      <c r="A1478" s="2">
        <v>1474</v>
      </c>
      <c r="B1478" s="199"/>
      <c r="C1478" s="200"/>
      <c r="D1478" s="200"/>
      <c r="E1478" s="197"/>
      <c r="F1478" s="198"/>
    </row>
    <row r="1479" spans="1:6" ht="18" customHeight="1" x14ac:dyDescent="0.2">
      <c r="A1479" s="2">
        <v>1475</v>
      </c>
      <c r="B1479" s="199"/>
      <c r="C1479" s="200"/>
      <c r="D1479" s="200"/>
      <c r="E1479" s="197"/>
      <c r="F1479" s="198"/>
    </row>
    <row r="1480" spans="1:6" ht="18" customHeight="1" x14ac:dyDescent="0.2">
      <c r="A1480" s="2">
        <v>1476</v>
      </c>
      <c r="B1480" s="199"/>
      <c r="C1480" s="200"/>
      <c r="D1480" s="200"/>
      <c r="E1480" s="197"/>
      <c r="F1480" s="198"/>
    </row>
    <row r="1481" spans="1:6" ht="18" customHeight="1" x14ac:dyDescent="0.2">
      <c r="A1481" s="2">
        <v>1477</v>
      </c>
      <c r="B1481" s="199"/>
      <c r="C1481" s="200"/>
      <c r="D1481" s="200"/>
      <c r="E1481" s="197"/>
      <c r="F1481" s="198"/>
    </row>
    <row r="1482" spans="1:6" ht="18" customHeight="1" x14ac:dyDescent="0.2">
      <c r="A1482" s="2">
        <v>1478</v>
      </c>
      <c r="B1482" s="199"/>
      <c r="C1482" s="200"/>
      <c r="D1482" s="200"/>
      <c r="E1482" s="197"/>
      <c r="F1482" s="198"/>
    </row>
    <row r="1483" spans="1:6" ht="18" customHeight="1" x14ac:dyDescent="0.2">
      <c r="A1483" s="2">
        <v>1479</v>
      </c>
      <c r="B1483" s="199"/>
      <c r="C1483" s="200"/>
      <c r="D1483" s="200"/>
      <c r="E1483" s="197"/>
      <c r="F1483" s="198"/>
    </row>
    <row r="1484" spans="1:6" ht="18" customHeight="1" x14ac:dyDescent="0.2">
      <c r="A1484" s="2">
        <v>1480</v>
      </c>
      <c r="B1484" s="199"/>
      <c r="C1484" s="200"/>
      <c r="D1484" s="200"/>
      <c r="E1484" s="197"/>
      <c r="F1484" s="198"/>
    </row>
    <row r="1485" spans="1:6" ht="18" customHeight="1" x14ac:dyDescent="0.2">
      <c r="A1485" s="2">
        <v>1481</v>
      </c>
      <c r="B1485" s="199"/>
      <c r="C1485" s="200"/>
      <c r="D1485" s="200"/>
      <c r="E1485" s="197"/>
      <c r="F1485" s="198"/>
    </row>
    <row r="1486" spans="1:6" ht="18" customHeight="1" x14ac:dyDescent="0.2">
      <c r="A1486" s="2">
        <v>1482</v>
      </c>
      <c r="B1486" s="199"/>
      <c r="C1486" s="200"/>
      <c r="D1486" s="200"/>
      <c r="E1486" s="197"/>
      <c r="F1486" s="198"/>
    </row>
    <row r="1487" spans="1:6" ht="18" customHeight="1" x14ac:dyDescent="0.2">
      <c r="A1487" s="2">
        <v>1483</v>
      </c>
      <c r="B1487" s="199"/>
      <c r="C1487" s="200"/>
      <c r="D1487" s="200"/>
      <c r="E1487" s="197"/>
      <c r="F1487" s="198"/>
    </row>
    <row r="1488" spans="1:6" ht="18" customHeight="1" x14ac:dyDescent="0.2">
      <c r="A1488" s="2">
        <v>1484</v>
      </c>
      <c r="B1488" s="199"/>
      <c r="C1488" s="200"/>
      <c r="D1488" s="200"/>
      <c r="E1488" s="197"/>
      <c r="F1488" s="198"/>
    </row>
    <row r="1489" spans="1:6" ht="18" customHeight="1" x14ac:dyDescent="0.2">
      <c r="A1489" s="2">
        <v>1485</v>
      </c>
      <c r="B1489" s="199"/>
      <c r="C1489" s="200"/>
      <c r="D1489" s="200"/>
      <c r="E1489" s="197"/>
      <c r="F1489" s="198"/>
    </row>
    <row r="1490" spans="1:6" ht="18" customHeight="1" x14ac:dyDescent="0.2">
      <c r="A1490" s="2">
        <v>1486</v>
      </c>
      <c r="B1490" s="199"/>
      <c r="C1490" s="200"/>
      <c r="D1490" s="200"/>
      <c r="E1490" s="197"/>
      <c r="F1490" s="198"/>
    </row>
    <row r="1491" spans="1:6" ht="18" customHeight="1" x14ac:dyDescent="0.2">
      <c r="A1491" s="2">
        <v>1487</v>
      </c>
      <c r="B1491" s="199"/>
      <c r="C1491" s="200"/>
      <c r="D1491" s="200"/>
      <c r="E1491" s="197"/>
      <c r="F1491" s="198"/>
    </row>
    <row r="1492" spans="1:6" ht="18" customHeight="1" x14ac:dyDescent="0.2">
      <c r="A1492" s="2">
        <v>1488</v>
      </c>
      <c r="B1492" s="199"/>
      <c r="C1492" s="200"/>
      <c r="D1492" s="200"/>
      <c r="E1492" s="197"/>
      <c r="F1492" s="198"/>
    </row>
    <row r="1493" spans="1:6" ht="18" customHeight="1" x14ac:dyDescent="0.2">
      <c r="A1493" s="2">
        <v>1489</v>
      </c>
      <c r="B1493" s="199"/>
      <c r="C1493" s="200"/>
      <c r="D1493" s="200"/>
      <c r="E1493" s="197"/>
      <c r="F1493" s="198"/>
    </row>
    <row r="1494" spans="1:6" ht="18" customHeight="1" x14ac:dyDescent="0.2">
      <c r="A1494" s="2">
        <v>1490</v>
      </c>
      <c r="B1494" s="199"/>
      <c r="C1494" s="200"/>
      <c r="D1494" s="200"/>
      <c r="E1494" s="197"/>
      <c r="F1494" s="198"/>
    </row>
    <row r="1495" spans="1:6" ht="18" customHeight="1" x14ac:dyDescent="0.2">
      <c r="A1495" s="2">
        <v>1491</v>
      </c>
      <c r="B1495" s="199"/>
      <c r="C1495" s="200"/>
      <c r="D1495" s="200"/>
      <c r="E1495" s="197"/>
      <c r="F1495" s="198"/>
    </row>
    <row r="1496" spans="1:6" ht="18" customHeight="1" x14ac:dyDescent="0.2">
      <c r="A1496" s="2">
        <v>1492</v>
      </c>
      <c r="B1496" s="199"/>
      <c r="C1496" s="200"/>
      <c r="D1496" s="200"/>
      <c r="E1496" s="197"/>
      <c r="F1496" s="198"/>
    </row>
    <row r="1497" spans="1:6" ht="18" customHeight="1" x14ac:dyDescent="0.2">
      <c r="A1497" s="2">
        <v>1493</v>
      </c>
      <c r="B1497" s="199"/>
      <c r="C1497" s="200"/>
      <c r="D1497" s="200"/>
      <c r="E1497" s="197"/>
      <c r="F1497" s="198"/>
    </row>
    <row r="1498" spans="1:6" ht="18" customHeight="1" x14ac:dyDescent="0.2">
      <c r="A1498" s="2">
        <v>1494</v>
      </c>
      <c r="B1498" s="199"/>
      <c r="C1498" s="200"/>
      <c r="D1498" s="200"/>
      <c r="E1498" s="197"/>
      <c r="F1498" s="198"/>
    </row>
    <row r="1499" spans="1:6" ht="18" customHeight="1" x14ac:dyDescent="0.2">
      <c r="A1499" s="2">
        <v>1495</v>
      </c>
      <c r="B1499" s="199"/>
      <c r="C1499" s="200"/>
      <c r="D1499" s="200"/>
      <c r="E1499" s="197"/>
      <c r="F1499" s="198"/>
    </row>
    <row r="1500" spans="1:6" ht="18" customHeight="1" x14ac:dyDescent="0.2">
      <c r="A1500" s="2">
        <v>1496</v>
      </c>
      <c r="B1500" s="199"/>
      <c r="C1500" s="200"/>
      <c r="D1500" s="200"/>
      <c r="E1500" s="197"/>
      <c r="F1500" s="198"/>
    </row>
    <row r="1501" spans="1:6" ht="18" customHeight="1" x14ac:dyDescent="0.2">
      <c r="A1501" s="2">
        <v>1497</v>
      </c>
      <c r="B1501" s="199"/>
      <c r="C1501" s="200"/>
      <c r="D1501" s="200"/>
      <c r="E1501" s="197"/>
      <c r="F1501" s="198"/>
    </row>
    <row r="1502" spans="1:6" ht="18" customHeight="1" x14ac:dyDescent="0.2">
      <c r="A1502" s="2">
        <v>1498</v>
      </c>
      <c r="B1502" s="199"/>
      <c r="C1502" s="200"/>
      <c r="D1502" s="200"/>
      <c r="E1502" s="197"/>
      <c r="F1502" s="198"/>
    </row>
    <row r="1503" spans="1:6" ht="18" customHeight="1" x14ac:dyDescent="0.2">
      <c r="A1503" s="2">
        <v>1499</v>
      </c>
      <c r="B1503" s="199"/>
      <c r="C1503" s="200"/>
      <c r="D1503" s="200"/>
      <c r="E1503" s="197"/>
      <c r="F1503" s="198"/>
    </row>
    <row r="1504" spans="1:6" ht="18" customHeight="1" x14ac:dyDescent="0.2">
      <c r="A1504" s="2">
        <v>1500</v>
      </c>
      <c r="B1504" s="199"/>
      <c r="C1504" s="200"/>
      <c r="D1504" s="200"/>
      <c r="E1504" s="197"/>
      <c r="F1504" s="198"/>
    </row>
    <row r="1505" spans="1:6" ht="18" customHeight="1" x14ac:dyDescent="0.2">
      <c r="A1505" s="2">
        <v>1501</v>
      </c>
      <c r="B1505" s="199"/>
      <c r="C1505" s="200"/>
      <c r="D1505" s="200"/>
      <c r="E1505" s="197"/>
      <c r="F1505" s="198"/>
    </row>
    <row r="1506" spans="1:6" ht="18" customHeight="1" x14ac:dyDescent="0.2">
      <c r="A1506" s="2">
        <v>1502</v>
      </c>
      <c r="B1506" s="199"/>
      <c r="C1506" s="200"/>
      <c r="D1506" s="200"/>
      <c r="E1506" s="197"/>
      <c r="F1506" s="198"/>
    </row>
    <row r="1507" spans="1:6" ht="18" customHeight="1" x14ac:dyDescent="0.2">
      <c r="A1507" s="2">
        <v>1503</v>
      </c>
      <c r="B1507" s="199"/>
      <c r="C1507" s="200"/>
      <c r="D1507" s="200"/>
      <c r="E1507" s="197"/>
      <c r="F1507" s="198"/>
    </row>
    <row r="1508" spans="1:6" ht="18" customHeight="1" x14ac:dyDescent="0.2">
      <c r="A1508" s="2">
        <v>1504</v>
      </c>
      <c r="B1508" s="199"/>
      <c r="C1508" s="200"/>
      <c r="D1508" s="200"/>
      <c r="E1508" s="197"/>
      <c r="F1508" s="198"/>
    </row>
    <row r="1509" spans="1:6" ht="18" customHeight="1" x14ac:dyDescent="0.2">
      <c r="A1509" s="2">
        <v>1505</v>
      </c>
      <c r="B1509" s="199"/>
      <c r="C1509" s="200"/>
      <c r="D1509" s="200"/>
      <c r="E1509" s="197"/>
      <c r="F1509" s="198"/>
    </row>
    <row r="1510" spans="1:6" ht="18" customHeight="1" x14ac:dyDescent="0.2">
      <c r="A1510" s="2">
        <v>1506</v>
      </c>
      <c r="B1510" s="199"/>
      <c r="C1510" s="200"/>
      <c r="D1510" s="200"/>
      <c r="E1510" s="197"/>
      <c r="F1510" s="198"/>
    </row>
    <row r="1511" spans="1:6" ht="18" customHeight="1" x14ac:dyDescent="0.2">
      <c r="A1511" s="2">
        <v>1507</v>
      </c>
      <c r="B1511" s="199"/>
      <c r="C1511" s="200"/>
      <c r="D1511" s="200"/>
      <c r="E1511" s="197"/>
      <c r="F1511" s="198"/>
    </row>
    <row r="1512" spans="1:6" ht="18" customHeight="1" x14ac:dyDescent="0.2">
      <c r="A1512" s="2">
        <v>1508</v>
      </c>
      <c r="B1512" s="199"/>
      <c r="C1512" s="200"/>
      <c r="D1512" s="200"/>
      <c r="E1512" s="197"/>
      <c r="F1512" s="198"/>
    </row>
    <row r="1513" spans="1:6" ht="18" customHeight="1" x14ac:dyDescent="0.2">
      <c r="A1513" s="2">
        <v>1509</v>
      </c>
      <c r="B1513" s="199"/>
      <c r="C1513" s="200"/>
      <c r="D1513" s="200"/>
      <c r="E1513" s="197"/>
      <c r="F1513" s="198"/>
    </row>
    <row r="1514" spans="1:6" ht="18" customHeight="1" x14ac:dyDescent="0.2">
      <c r="A1514" s="2">
        <v>1510</v>
      </c>
      <c r="B1514" s="199"/>
      <c r="C1514" s="200"/>
      <c r="D1514" s="200"/>
      <c r="E1514" s="197"/>
      <c r="F1514" s="198"/>
    </row>
    <row r="1515" spans="1:6" ht="18" customHeight="1" x14ac:dyDescent="0.2">
      <c r="A1515" s="2">
        <v>1511</v>
      </c>
      <c r="B1515" s="199"/>
      <c r="C1515" s="200"/>
      <c r="D1515" s="200"/>
      <c r="E1515" s="197"/>
      <c r="F1515" s="198"/>
    </row>
    <row r="1516" spans="1:6" ht="18" customHeight="1" x14ac:dyDescent="0.2">
      <c r="A1516" s="2">
        <v>1512</v>
      </c>
      <c r="B1516" s="199"/>
      <c r="C1516" s="200"/>
      <c r="D1516" s="200"/>
      <c r="E1516" s="197"/>
      <c r="F1516" s="198"/>
    </row>
    <row r="1517" spans="1:6" ht="18" customHeight="1" x14ac:dyDescent="0.2">
      <c r="A1517" s="2">
        <v>1513</v>
      </c>
      <c r="B1517" s="199"/>
      <c r="C1517" s="200"/>
      <c r="D1517" s="200"/>
      <c r="E1517" s="197"/>
      <c r="F1517" s="198"/>
    </row>
    <row r="1518" spans="1:6" ht="18" customHeight="1" x14ac:dyDescent="0.2">
      <c r="A1518" s="2">
        <v>1514</v>
      </c>
      <c r="B1518" s="199"/>
      <c r="C1518" s="200"/>
      <c r="D1518" s="200"/>
      <c r="E1518" s="197"/>
      <c r="F1518" s="198"/>
    </row>
    <row r="1519" spans="1:6" ht="18" customHeight="1" x14ac:dyDescent="0.2">
      <c r="A1519" s="2">
        <v>1515</v>
      </c>
      <c r="B1519" s="199"/>
      <c r="C1519" s="200"/>
      <c r="D1519" s="200"/>
      <c r="E1519" s="197"/>
      <c r="F1519" s="198"/>
    </row>
    <row r="1520" spans="1:6" ht="18" customHeight="1" x14ac:dyDescent="0.2">
      <c r="A1520" s="2">
        <v>1516</v>
      </c>
      <c r="B1520" s="199"/>
      <c r="C1520" s="200"/>
      <c r="D1520" s="200"/>
      <c r="E1520" s="197"/>
      <c r="F1520" s="198"/>
    </row>
    <row r="1521" spans="1:6" ht="18" customHeight="1" x14ac:dyDescent="0.2">
      <c r="A1521" s="2">
        <v>1517</v>
      </c>
      <c r="B1521" s="199"/>
      <c r="C1521" s="200"/>
      <c r="D1521" s="200"/>
      <c r="E1521" s="197"/>
      <c r="F1521" s="198"/>
    </row>
    <row r="1522" spans="1:6" ht="18" customHeight="1" x14ac:dyDescent="0.2">
      <c r="A1522" s="2">
        <v>1518</v>
      </c>
      <c r="B1522" s="199"/>
      <c r="C1522" s="200"/>
      <c r="D1522" s="200"/>
      <c r="E1522" s="197"/>
      <c r="F1522" s="198"/>
    </row>
    <row r="1523" spans="1:6" ht="18" customHeight="1" x14ac:dyDescent="0.2">
      <c r="A1523" s="2">
        <v>1519</v>
      </c>
      <c r="B1523" s="199"/>
      <c r="C1523" s="200"/>
      <c r="D1523" s="200"/>
      <c r="E1523" s="197"/>
      <c r="F1523" s="198"/>
    </row>
    <row r="1524" spans="1:6" ht="18" customHeight="1" x14ac:dyDescent="0.2">
      <c r="A1524" s="2">
        <v>1520</v>
      </c>
      <c r="B1524" s="199"/>
      <c r="C1524" s="200"/>
      <c r="D1524" s="200"/>
      <c r="E1524" s="197"/>
      <c r="F1524" s="198"/>
    </row>
    <row r="1525" spans="1:6" ht="18" customHeight="1" x14ac:dyDescent="0.2">
      <c r="A1525" s="2">
        <v>1521</v>
      </c>
      <c r="B1525" s="199"/>
      <c r="C1525" s="200"/>
      <c r="D1525" s="200"/>
      <c r="E1525" s="197"/>
      <c r="F1525" s="198"/>
    </row>
    <row r="1526" spans="1:6" ht="18" customHeight="1" x14ac:dyDescent="0.2">
      <c r="A1526" s="2">
        <v>1522</v>
      </c>
      <c r="B1526" s="199"/>
      <c r="C1526" s="200"/>
      <c r="D1526" s="200"/>
      <c r="E1526" s="197"/>
      <c r="F1526" s="198"/>
    </row>
    <row r="1527" spans="1:6" ht="18" customHeight="1" x14ac:dyDescent="0.2">
      <c r="A1527" s="2">
        <v>1523</v>
      </c>
      <c r="B1527" s="199"/>
      <c r="C1527" s="200"/>
      <c r="D1527" s="200"/>
      <c r="E1527" s="197"/>
      <c r="F1527" s="198"/>
    </row>
    <row r="1528" spans="1:6" ht="18" customHeight="1" x14ac:dyDescent="0.2">
      <c r="A1528" s="2">
        <v>1524</v>
      </c>
      <c r="B1528" s="199"/>
      <c r="C1528" s="200"/>
      <c r="D1528" s="200"/>
      <c r="E1528" s="197"/>
      <c r="F1528" s="198"/>
    </row>
    <row r="1529" spans="1:6" ht="18" customHeight="1" x14ac:dyDescent="0.2">
      <c r="A1529" s="2">
        <v>1525</v>
      </c>
      <c r="B1529" s="199"/>
      <c r="C1529" s="200"/>
      <c r="D1529" s="200"/>
      <c r="E1529" s="197"/>
      <c r="F1529" s="198"/>
    </row>
    <row r="1530" spans="1:6" ht="18" customHeight="1" x14ac:dyDescent="0.2">
      <c r="A1530" s="2">
        <v>1526</v>
      </c>
      <c r="B1530" s="199"/>
      <c r="C1530" s="200"/>
      <c r="D1530" s="200"/>
      <c r="E1530" s="197"/>
      <c r="F1530" s="198"/>
    </row>
    <row r="1531" spans="1:6" ht="18" customHeight="1" x14ac:dyDescent="0.2">
      <c r="A1531" s="2">
        <v>1527</v>
      </c>
      <c r="B1531" s="199"/>
      <c r="C1531" s="200"/>
      <c r="D1531" s="200"/>
      <c r="E1531" s="197"/>
      <c r="F1531" s="198"/>
    </row>
    <row r="1532" spans="1:6" ht="18" customHeight="1" x14ac:dyDescent="0.2">
      <c r="A1532" s="2">
        <v>1528</v>
      </c>
      <c r="B1532" s="199"/>
      <c r="C1532" s="200"/>
      <c r="D1532" s="200"/>
      <c r="E1532" s="197"/>
      <c r="F1532" s="198"/>
    </row>
    <row r="1533" spans="1:6" ht="18" customHeight="1" x14ac:dyDescent="0.2">
      <c r="A1533" s="2">
        <v>1529</v>
      </c>
      <c r="B1533" s="199"/>
      <c r="C1533" s="200"/>
      <c r="D1533" s="200"/>
      <c r="E1533" s="197"/>
      <c r="F1533" s="198"/>
    </row>
    <row r="1534" spans="1:6" ht="18" customHeight="1" x14ac:dyDescent="0.2">
      <c r="A1534" s="2">
        <v>1530</v>
      </c>
      <c r="B1534" s="199"/>
      <c r="C1534" s="200"/>
      <c r="D1534" s="200"/>
      <c r="E1534" s="197"/>
      <c r="F1534" s="198"/>
    </row>
    <row r="1535" spans="1:6" ht="18" customHeight="1" x14ac:dyDescent="0.2">
      <c r="A1535" s="2">
        <v>1531</v>
      </c>
      <c r="B1535" s="199"/>
      <c r="C1535" s="200"/>
      <c r="D1535" s="200"/>
      <c r="E1535" s="197"/>
      <c r="F1535" s="198"/>
    </row>
    <row r="1536" spans="1:6" ht="18" customHeight="1" x14ac:dyDescent="0.2">
      <c r="A1536" s="2">
        <v>1532</v>
      </c>
      <c r="B1536" s="199"/>
      <c r="C1536" s="200"/>
      <c r="D1536" s="200"/>
      <c r="E1536" s="197"/>
      <c r="F1536" s="198"/>
    </row>
    <row r="1537" spans="1:6" ht="18" customHeight="1" x14ac:dyDescent="0.2">
      <c r="A1537" s="2">
        <v>1533</v>
      </c>
      <c r="B1537" s="199"/>
      <c r="C1537" s="200"/>
      <c r="D1537" s="200"/>
      <c r="E1537" s="197"/>
      <c r="F1537" s="198"/>
    </row>
    <row r="1538" spans="1:6" ht="18" customHeight="1" x14ac:dyDescent="0.2">
      <c r="A1538" s="2">
        <v>1534</v>
      </c>
      <c r="B1538" s="199"/>
      <c r="C1538" s="200"/>
      <c r="D1538" s="200"/>
      <c r="E1538" s="197"/>
      <c r="F1538" s="198"/>
    </row>
    <row r="1539" spans="1:6" ht="18" customHeight="1" x14ac:dyDescent="0.2">
      <c r="A1539" s="2">
        <v>1535</v>
      </c>
      <c r="B1539" s="199"/>
      <c r="C1539" s="200"/>
      <c r="D1539" s="200"/>
      <c r="E1539" s="197"/>
      <c r="F1539" s="198"/>
    </row>
    <row r="1540" spans="1:6" ht="18" customHeight="1" x14ac:dyDescent="0.2">
      <c r="A1540" s="2">
        <v>1536</v>
      </c>
      <c r="B1540" s="199"/>
      <c r="C1540" s="200"/>
      <c r="D1540" s="200"/>
      <c r="E1540" s="197"/>
      <c r="F1540" s="198"/>
    </row>
    <row r="1541" spans="1:6" ht="18" customHeight="1" x14ac:dyDescent="0.2">
      <c r="A1541" s="2">
        <v>1537</v>
      </c>
      <c r="B1541" s="199"/>
      <c r="C1541" s="200"/>
      <c r="D1541" s="200"/>
      <c r="E1541" s="197"/>
      <c r="F1541" s="198"/>
    </row>
    <row r="1542" spans="1:6" ht="18" customHeight="1" x14ac:dyDescent="0.2">
      <c r="A1542" s="2">
        <v>1538</v>
      </c>
      <c r="B1542" s="199"/>
      <c r="C1542" s="200"/>
      <c r="D1542" s="200"/>
      <c r="E1542" s="197"/>
      <c r="F1542" s="198"/>
    </row>
    <row r="1543" spans="1:6" ht="18" customHeight="1" x14ac:dyDescent="0.2">
      <c r="A1543" s="2">
        <v>1539</v>
      </c>
      <c r="B1543" s="199"/>
      <c r="C1543" s="200"/>
      <c r="D1543" s="200"/>
      <c r="E1543" s="197"/>
      <c r="F1543" s="198"/>
    </row>
    <row r="1544" spans="1:6" ht="18" customHeight="1" x14ac:dyDescent="0.2">
      <c r="A1544" s="2">
        <v>1540</v>
      </c>
      <c r="B1544" s="199"/>
      <c r="C1544" s="200"/>
      <c r="D1544" s="200"/>
      <c r="E1544" s="197"/>
      <c r="F1544" s="198"/>
    </row>
    <row r="1545" spans="1:6" ht="18" customHeight="1" x14ac:dyDescent="0.2">
      <c r="A1545" s="2">
        <v>1541</v>
      </c>
      <c r="B1545" s="199"/>
      <c r="C1545" s="200"/>
      <c r="D1545" s="200"/>
      <c r="E1545" s="197"/>
      <c r="F1545" s="198"/>
    </row>
    <row r="1546" spans="1:6" ht="18" customHeight="1" x14ac:dyDescent="0.2">
      <c r="A1546" s="2">
        <v>1542</v>
      </c>
      <c r="B1546" s="199"/>
      <c r="C1546" s="200"/>
      <c r="D1546" s="200"/>
      <c r="E1546" s="197"/>
      <c r="F1546" s="198"/>
    </row>
    <row r="1547" spans="1:6" ht="18" customHeight="1" x14ac:dyDescent="0.2">
      <c r="A1547" s="2">
        <v>1543</v>
      </c>
      <c r="B1547" s="199"/>
      <c r="C1547" s="200"/>
      <c r="D1547" s="200"/>
      <c r="E1547" s="197"/>
      <c r="F1547" s="198"/>
    </row>
    <row r="1548" spans="1:6" ht="18" customHeight="1" x14ac:dyDescent="0.2">
      <c r="A1548" s="2">
        <v>1544</v>
      </c>
      <c r="B1548" s="199"/>
      <c r="C1548" s="200"/>
      <c r="D1548" s="200"/>
      <c r="E1548" s="197"/>
      <c r="F1548" s="198"/>
    </row>
    <row r="1549" spans="1:6" ht="18" customHeight="1" x14ac:dyDescent="0.2">
      <c r="A1549" s="2">
        <v>1545</v>
      </c>
      <c r="B1549" s="199"/>
      <c r="C1549" s="200"/>
      <c r="D1549" s="200"/>
      <c r="E1549" s="197"/>
      <c r="F1549" s="198"/>
    </row>
    <row r="1550" spans="1:6" ht="18" customHeight="1" x14ac:dyDescent="0.2">
      <c r="A1550" s="2">
        <v>1546</v>
      </c>
      <c r="B1550" s="199"/>
      <c r="C1550" s="200"/>
      <c r="D1550" s="200"/>
      <c r="E1550" s="197"/>
      <c r="F1550" s="198"/>
    </row>
    <row r="1551" spans="1:6" ht="18" customHeight="1" x14ac:dyDescent="0.2">
      <c r="A1551" s="2">
        <v>1547</v>
      </c>
      <c r="B1551" s="199"/>
      <c r="C1551" s="200"/>
      <c r="D1551" s="200"/>
      <c r="E1551" s="197"/>
      <c r="F1551" s="198"/>
    </row>
    <row r="1552" spans="1:6" ht="18" customHeight="1" x14ac:dyDescent="0.2">
      <c r="A1552" s="2">
        <v>1548</v>
      </c>
      <c r="B1552" s="199"/>
      <c r="C1552" s="200"/>
      <c r="D1552" s="200"/>
      <c r="E1552" s="197"/>
      <c r="F1552" s="198"/>
    </row>
    <row r="1553" spans="1:6" ht="18" customHeight="1" x14ac:dyDescent="0.2">
      <c r="A1553" s="2">
        <v>1549</v>
      </c>
      <c r="B1553" s="199"/>
      <c r="C1553" s="200"/>
      <c r="D1553" s="200"/>
      <c r="E1553" s="197"/>
      <c r="F1553" s="198"/>
    </row>
    <row r="1554" spans="1:6" ht="18" customHeight="1" x14ac:dyDescent="0.2">
      <c r="A1554" s="2">
        <v>1550</v>
      </c>
      <c r="B1554" s="199"/>
      <c r="C1554" s="200"/>
      <c r="D1554" s="200"/>
      <c r="E1554" s="197"/>
      <c r="F1554" s="198"/>
    </row>
    <row r="1555" spans="1:6" ht="18" customHeight="1" x14ac:dyDescent="0.2">
      <c r="A1555" s="2">
        <v>1551</v>
      </c>
      <c r="B1555" s="199"/>
      <c r="C1555" s="200"/>
      <c r="D1555" s="200"/>
      <c r="E1555" s="197"/>
      <c r="F1555" s="198"/>
    </row>
    <row r="1556" spans="1:6" ht="18" customHeight="1" x14ac:dyDescent="0.2">
      <c r="A1556" s="2">
        <v>1552</v>
      </c>
      <c r="B1556" s="199"/>
      <c r="C1556" s="200"/>
      <c r="D1556" s="200"/>
      <c r="E1556" s="197"/>
      <c r="F1556" s="198"/>
    </row>
    <row r="1557" spans="1:6" ht="18" customHeight="1" x14ac:dyDescent="0.2">
      <c r="A1557" s="2">
        <v>1553</v>
      </c>
      <c r="B1557" s="199"/>
      <c r="C1557" s="200"/>
      <c r="D1557" s="200"/>
      <c r="E1557" s="197"/>
      <c r="F1557" s="198"/>
    </row>
    <row r="1558" spans="1:6" ht="18" customHeight="1" x14ac:dyDescent="0.2">
      <c r="A1558" s="2">
        <v>1554</v>
      </c>
      <c r="B1558" s="199"/>
      <c r="C1558" s="200"/>
      <c r="D1558" s="200"/>
      <c r="E1558" s="197"/>
      <c r="F1558" s="198"/>
    </row>
    <row r="1559" spans="1:6" ht="18" customHeight="1" x14ac:dyDescent="0.2">
      <c r="A1559" s="2">
        <v>1555</v>
      </c>
      <c r="B1559" s="199"/>
      <c r="C1559" s="200"/>
      <c r="D1559" s="200"/>
      <c r="E1559" s="197"/>
      <c r="F1559" s="198"/>
    </row>
    <row r="1560" spans="1:6" ht="18" customHeight="1" x14ac:dyDescent="0.2">
      <c r="A1560" s="2">
        <v>1556</v>
      </c>
      <c r="B1560" s="199"/>
      <c r="C1560" s="200"/>
      <c r="D1560" s="200"/>
      <c r="E1560" s="197"/>
      <c r="F1560" s="198"/>
    </row>
    <row r="1561" spans="1:6" ht="18" customHeight="1" x14ac:dyDescent="0.2">
      <c r="A1561" s="2">
        <v>1557</v>
      </c>
      <c r="B1561" s="199"/>
      <c r="C1561" s="200"/>
      <c r="D1561" s="200"/>
      <c r="E1561" s="197"/>
      <c r="F1561" s="198"/>
    </row>
    <row r="1562" spans="1:6" ht="18" customHeight="1" x14ac:dyDescent="0.2">
      <c r="A1562" s="2">
        <v>1558</v>
      </c>
      <c r="B1562" s="199"/>
      <c r="C1562" s="200"/>
      <c r="D1562" s="200"/>
      <c r="E1562" s="197"/>
      <c r="F1562" s="198"/>
    </row>
    <row r="1563" spans="1:6" ht="18" customHeight="1" x14ac:dyDescent="0.2">
      <c r="A1563" s="2">
        <v>1559</v>
      </c>
      <c r="B1563" s="199"/>
      <c r="C1563" s="200"/>
      <c r="D1563" s="200"/>
      <c r="E1563" s="197"/>
      <c r="F1563" s="198"/>
    </row>
    <row r="1564" spans="1:6" ht="18" customHeight="1" x14ac:dyDescent="0.2">
      <c r="A1564" s="2">
        <v>1560</v>
      </c>
      <c r="B1564" s="199"/>
      <c r="C1564" s="200"/>
      <c r="D1564" s="200"/>
      <c r="E1564" s="197"/>
      <c r="F1564" s="198"/>
    </row>
    <row r="1565" spans="1:6" ht="18" customHeight="1" x14ac:dyDescent="0.2">
      <c r="A1565" s="2">
        <v>1561</v>
      </c>
      <c r="B1565" s="199"/>
      <c r="C1565" s="200"/>
      <c r="D1565" s="200"/>
      <c r="E1565" s="197"/>
      <c r="F1565" s="198"/>
    </row>
    <row r="1566" spans="1:6" ht="18" customHeight="1" x14ac:dyDescent="0.2">
      <c r="A1566" s="2">
        <v>1562</v>
      </c>
      <c r="B1566" s="199"/>
      <c r="C1566" s="200"/>
      <c r="D1566" s="200"/>
      <c r="E1566" s="197"/>
      <c r="F1566" s="198"/>
    </row>
    <row r="1567" spans="1:6" ht="18" customHeight="1" x14ac:dyDescent="0.2">
      <c r="A1567" s="2">
        <v>1563</v>
      </c>
      <c r="B1567" s="199"/>
      <c r="C1567" s="200"/>
      <c r="D1567" s="200"/>
      <c r="E1567" s="197"/>
      <c r="F1567" s="198"/>
    </row>
    <row r="1568" spans="1:6" ht="18" customHeight="1" x14ac:dyDescent="0.2">
      <c r="A1568" s="2">
        <v>1564</v>
      </c>
      <c r="B1568" s="199"/>
      <c r="C1568" s="200"/>
      <c r="D1568" s="200"/>
      <c r="E1568" s="197"/>
      <c r="F1568" s="198"/>
    </row>
    <row r="1569" spans="1:6" ht="18" customHeight="1" x14ac:dyDescent="0.2">
      <c r="A1569" s="2">
        <v>1565</v>
      </c>
      <c r="B1569" s="199"/>
      <c r="C1569" s="200"/>
      <c r="D1569" s="200"/>
      <c r="E1569" s="197"/>
      <c r="F1569" s="198"/>
    </row>
    <row r="1570" spans="1:6" ht="18" customHeight="1" x14ac:dyDescent="0.2">
      <c r="A1570" s="2">
        <v>1566</v>
      </c>
      <c r="B1570" s="199"/>
      <c r="C1570" s="200"/>
      <c r="D1570" s="200"/>
      <c r="E1570" s="197"/>
      <c r="F1570" s="198"/>
    </row>
    <row r="1571" spans="1:6" ht="18" customHeight="1" x14ac:dyDescent="0.2">
      <c r="A1571" s="2">
        <v>1567</v>
      </c>
      <c r="B1571" s="199"/>
      <c r="C1571" s="200"/>
      <c r="D1571" s="200"/>
      <c r="E1571" s="197"/>
      <c r="F1571" s="198"/>
    </row>
    <row r="1572" spans="1:6" ht="18" customHeight="1" x14ac:dyDescent="0.2">
      <c r="A1572" s="2">
        <v>1568</v>
      </c>
      <c r="B1572" s="199"/>
      <c r="C1572" s="200"/>
      <c r="D1572" s="200"/>
      <c r="E1572" s="197"/>
      <c r="F1572" s="198"/>
    </row>
    <row r="1573" spans="1:6" ht="18" customHeight="1" x14ac:dyDescent="0.2">
      <c r="A1573" s="2">
        <v>1569</v>
      </c>
      <c r="B1573" s="199"/>
      <c r="C1573" s="200"/>
      <c r="D1573" s="200"/>
      <c r="E1573" s="197"/>
      <c r="F1573" s="198"/>
    </row>
    <row r="1574" spans="1:6" ht="18" customHeight="1" x14ac:dyDescent="0.2">
      <c r="A1574" s="2">
        <v>1570</v>
      </c>
      <c r="B1574" s="199"/>
      <c r="C1574" s="200"/>
      <c r="D1574" s="200"/>
      <c r="E1574" s="197"/>
      <c r="F1574" s="198"/>
    </row>
    <row r="1575" spans="1:6" ht="18" customHeight="1" x14ac:dyDescent="0.2">
      <c r="A1575" s="2">
        <v>1571</v>
      </c>
      <c r="B1575" s="199"/>
      <c r="C1575" s="200"/>
      <c r="D1575" s="200"/>
      <c r="E1575" s="197"/>
      <c r="F1575" s="198"/>
    </row>
    <row r="1576" spans="1:6" ht="18" customHeight="1" x14ac:dyDescent="0.2">
      <c r="A1576" s="2">
        <v>1572</v>
      </c>
      <c r="B1576" s="199"/>
      <c r="C1576" s="200"/>
      <c r="D1576" s="200"/>
      <c r="E1576" s="197"/>
      <c r="F1576" s="198"/>
    </row>
    <row r="1577" spans="1:6" ht="18" customHeight="1" x14ac:dyDescent="0.2">
      <c r="A1577" s="2">
        <v>1573</v>
      </c>
      <c r="B1577" s="199"/>
      <c r="C1577" s="200"/>
      <c r="D1577" s="200"/>
      <c r="E1577" s="197"/>
      <c r="F1577" s="198"/>
    </row>
    <row r="1578" spans="1:6" ht="18" customHeight="1" x14ac:dyDescent="0.2">
      <c r="A1578" s="2">
        <v>1574</v>
      </c>
      <c r="B1578" s="199"/>
      <c r="C1578" s="200"/>
      <c r="D1578" s="200"/>
      <c r="E1578" s="197"/>
      <c r="F1578" s="198"/>
    </row>
    <row r="1579" spans="1:6" ht="18" customHeight="1" x14ac:dyDescent="0.2">
      <c r="A1579" s="2">
        <v>1575</v>
      </c>
      <c r="B1579" s="199"/>
      <c r="C1579" s="200"/>
      <c r="D1579" s="200"/>
      <c r="E1579" s="197"/>
      <c r="F1579" s="198"/>
    </row>
    <row r="1580" spans="1:6" ht="18" customHeight="1" x14ac:dyDescent="0.2">
      <c r="A1580" s="2">
        <v>1576</v>
      </c>
      <c r="B1580" s="199"/>
      <c r="C1580" s="200"/>
      <c r="D1580" s="200"/>
      <c r="E1580" s="197"/>
      <c r="F1580" s="198"/>
    </row>
    <row r="1581" spans="1:6" ht="18" customHeight="1" x14ac:dyDescent="0.2">
      <c r="A1581" s="2">
        <v>1577</v>
      </c>
      <c r="B1581" s="199"/>
      <c r="C1581" s="200"/>
      <c r="D1581" s="200"/>
      <c r="E1581" s="197"/>
      <c r="F1581" s="198"/>
    </row>
    <row r="1582" spans="1:6" ht="18" customHeight="1" x14ac:dyDescent="0.2">
      <c r="A1582" s="2">
        <v>1578</v>
      </c>
      <c r="B1582" s="199"/>
      <c r="C1582" s="200"/>
      <c r="D1582" s="200"/>
      <c r="E1582" s="197"/>
      <c r="F1582" s="198"/>
    </row>
    <row r="1583" spans="1:6" ht="18" customHeight="1" x14ac:dyDescent="0.2">
      <c r="A1583" s="2">
        <v>1579</v>
      </c>
      <c r="B1583" s="199"/>
      <c r="C1583" s="200"/>
      <c r="D1583" s="200"/>
      <c r="E1583" s="197"/>
      <c r="F1583" s="198"/>
    </row>
    <row r="1584" spans="1:6" ht="18" customHeight="1" x14ac:dyDescent="0.2">
      <c r="A1584" s="2">
        <v>1580</v>
      </c>
      <c r="B1584" s="199"/>
      <c r="C1584" s="200"/>
      <c r="D1584" s="200"/>
      <c r="E1584" s="197"/>
      <c r="F1584" s="198"/>
    </row>
    <row r="1585" spans="1:6" ht="18" customHeight="1" x14ac:dyDescent="0.2">
      <c r="A1585" s="2">
        <v>1581</v>
      </c>
      <c r="B1585" s="199"/>
      <c r="C1585" s="200"/>
      <c r="D1585" s="200"/>
      <c r="E1585" s="197"/>
      <c r="F1585" s="198"/>
    </row>
    <row r="1586" spans="1:6" ht="18" customHeight="1" x14ac:dyDescent="0.2">
      <c r="A1586" s="2">
        <v>1582</v>
      </c>
      <c r="B1586" s="199"/>
      <c r="C1586" s="200"/>
      <c r="D1586" s="200"/>
      <c r="E1586" s="197"/>
      <c r="F1586" s="198"/>
    </row>
    <row r="1587" spans="1:6" ht="18" customHeight="1" x14ac:dyDescent="0.2">
      <c r="A1587" s="2">
        <v>1583</v>
      </c>
      <c r="B1587" s="199"/>
      <c r="C1587" s="200"/>
      <c r="D1587" s="200"/>
      <c r="E1587" s="197"/>
      <c r="F1587" s="198"/>
    </row>
    <row r="1588" spans="1:6" ht="18" customHeight="1" x14ac:dyDescent="0.2">
      <c r="A1588" s="2">
        <v>1584</v>
      </c>
      <c r="B1588" s="199"/>
      <c r="C1588" s="200"/>
      <c r="D1588" s="200"/>
      <c r="E1588" s="197"/>
      <c r="F1588" s="198"/>
    </row>
    <row r="1589" spans="1:6" ht="18" customHeight="1" x14ac:dyDescent="0.2">
      <c r="A1589" s="2">
        <v>1585</v>
      </c>
      <c r="B1589" s="199"/>
      <c r="C1589" s="200"/>
      <c r="D1589" s="200"/>
      <c r="E1589" s="197"/>
      <c r="F1589" s="198"/>
    </row>
    <row r="1590" spans="1:6" ht="18" customHeight="1" x14ac:dyDescent="0.2">
      <c r="A1590" s="2">
        <v>1586</v>
      </c>
      <c r="B1590" s="199"/>
      <c r="C1590" s="200"/>
      <c r="D1590" s="200"/>
      <c r="E1590" s="197"/>
      <c r="F1590" s="198"/>
    </row>
    <row r="1591" spans="1:6" ht="18" customHeight="1" x14ac:dyDescent="0.2">
      <c r="A1591" s="2">
        <v>1587</v>
      </c>
      <c r="B1591" s="199"/>
      <c r="C1591" s="200"/>
      <c r="D1591" s="200"/>
      <c r="E1591" s="197"/>
      <c r="F1591" s="198"/>
    </row>
    <row r="1592" spans="1:6" ht="18" customHeight="1" x14ac:dyDescent="0.2">
      <c r="A1592" s="2">
        <v>1588</v>
      </c>
      <c r="B1592" s="199"/>
      <c r="C1592" s="200"/>
      <c r="D1592" s="200"/>
      <c r="E1592" s="197"/>
      <c r="F1592" s="198"/>
    </row>
    <row r="1593" spans="1:6" ht="18" customHeight="1" x14ac:dyDescent="0.2">
      <c r="A1593" s="2">
        <v>1589</v>
      </c>
      <c r="B1593" s="199"/>
      <c r="C1593" s="200"/>
      <c r="D1593" s="200"/>
      <c r="E1593" s="197"/>
      <c r="F1593" s="198"/>
    </row>
    <row r="1594" spans="1:6" ht="18" customHeight="1" x14ac:dyDescent="0.2">
      <c r="A1594" s="2">
        <v>1590</v>
      </c>
      <c r="B1594" s="199"/>
      <c r="C1594" s="200"/>
      <c r="D1594" s="200"/>
      <c r="E1594" s="197"/>
      <c r="F1594" s="198"/>
    </row>
    <row r="1595" spans="1:6" ht="18" customHeight="1" x14ac:dyDescent="0.2">
      <c r="A1595" s="2">
        <v>1591</v>
      </c>
      <c r="B1595" s="199"/>
      <c r="C1595" s="200"/>
      <c r="D1595" s="200"/>
      <c r="E1595" s="197"/>
      <c r="F1595" s="198"/>
    </row>
    <row r="1596" spans="1:6" ht="18" customHeight="1" x14ac:dyDescent="0.2">
      <c r="A1596" s="2">
        <v>1592</v>
      </c>
      <c r="B1596" s="199"/>
      <c r="C1596" s="200"/>
      <c r="D1596" s="200"/>
      <c r="E1596" s="197"/>
      <c r="F1596" s="198"/>
    </row>
    <row r="1597" spans="1:6" ht="18" customHeight="1" x14ac:dyDescent="0.2">
      <c r="A1597" s="2">
        <v>1593</v>
      </c>
      <c r="B1597" s="199"/>
      <c r="C1597" s="200"/>
      <c r="D1597" s="200"/>
      <c r="E1597" s="197"/>
      <c r="F1597" s="198"/>
    </row>
    <row r="1598" spans="1:6" ht="18" customHeight="1" x14ac:dyDescent="0.2">
      <c r="A1598" s="2">
        <v>1594</v>
      </c>
      <c r="B1598" s="199"/>
      <c r="C1598" s="200"/>
      <c r="D1598" s="200"/>
      <c r="E1598" s="197"/>
      <c r="F1598" s="198"/>
    </row>
    <row r="1599" spans="1:6" ht="18" customHeight="1" x14ac:dyDescent="0.2">
      <c r="A1599" s="2">
        <v>1595</v>
      </c>
      <c r="B1599" s="199"/>
      <c r="C1599" s="200"/>
      <c r="D1599" s="200"/>
      <c r="E1599" s="197"/>
      <c r="F1599" s="198"/>
    </row>
    <row r="1600" spans="1:6" ht="18" customHeight="1" x14ac:dyDescent="0.2">
      <c r="A1600" s="2">
        <v>1596</v>
      </c>
      <c r="B1600" s="199"/>
      <c r="C1600" s="200"/>
      <c r="D1600" s="200"/>
      <c r="E1600" s="197"/>
      <c r="F1600" s="198"/>
    </row>
    <row r="1601" spans="1:6" ht="18" customHeight="1" x14ac:dyDescent="0.2">
      <c r="A1601" s="2">
        <v>1597</v>
      </c>
      <c r="B1601" s="199"/>
      <c r="C1601" s="200"/>
      <c r="D1601" s="200"/>
      <c r="E1601" s="197"/>
      <c r="F1601" s="198"/>
    </row>
    <row r="1602" spans="1:6" ht="18" customHeight="1" x14ac:dyDescent="0.2">
      <c r="A1602" s="2">
        <v>1598</v>
      </c>
      <c r="B1602" s="199"/>
      <c r="C1602" s="200"/>
      <c r="D1602" s="200"/>
      <c r="E1602" s="197"/>
      <c r="F1602" s="198"/>
    </row>
    <row r="1603" spans="1:6" ht="18" customHeight="1" x14ac:dyDescent="0.2">
      <c r="A1603" s="2">
        <v>1599</v>
      </c>
      <c r="B1603" s="199"/>
      <c r="C1603" s="200"/>
      <c r="D1603" s="200"/>
      <c r="E1603" s="197"/>
      <c r="F1603" s="198"/>
    </row>
    <row r="1604" spans="1:6" ht="18" customHeight="1" x14ac:dyDescent="0.2">
      <c r="A1604" s="2">
        <v>1600</v>
      </c>
      <c r="B1604" s="199"/>
      <c r="C1604" s="200"/>
      <c r="D1604" s="200"/>
      <c r="E1604" s="197"/>
      <c r="F1604" s="198"/>
    </row>
    <row r="1605" spans="1:6" ht="18" customHeight="1" x14ac:dyDescent="0.2">
      <c r="A1605" s="2">
        <v>1601</v>
      </c>
      <c r="B1605" s="199"/>
      <c r="C1605" s="200"/>
      <c r="D1605" s="200"/>
      <c r="E1605" s="197"/>
      <c r="F1605" s="198"/>
    </row>
    <row r="1606" spans="1:6" ht="18" customHeight="1" x14ac:dyDescent="0.2">
      <c r="A1606" s="2">
        <v>1602</v>
      </c>
      <c r="B1606" s="199"/>
      <c r="C1606" s="200"/>
      <c r="D1606" s="200"/>
      <c r="E1606" s="197"/>
      <c r="F1606" s="198"/>
    </row>
    <row r="1607" spans="1:6" ht="18" customHeight="1" x14ac:dyDescent="0.2">
      <c r="A1607" s="2">
        <v>1603</v>
      </c>
      <c r="B1607" s="199"/>
      <c r="C1607" s="200"/>
      <c r="D1607" s="200"/>
      <c r="E1607" s="197"/>
      <c r="F1607" s="198"/>
    </row>
    <row r="1608" spans="1:6" ht="18" customHeight="1" x14ac:dyDescent="0.2">
      <c r="A1608" s="2">
        <v>1604</v>
      </c>
      <c r="B1608" s="199"/>
      <c r="C1608" s="200"/>
      <c r="D1608" s="200"/>
      <c r="E1608" s="197"/>
      <c r="F1608" s="198"/>
    </row>
    <row r="1609" spans="1:6" ht="18" customHeight="1" x14ac:dyDescent="0.2">
      <c r="A1609" s="2">
        <v>1605</v>
      </c>
      <c r="B1609" s="199"/>
      <c r="C1609" s="200"/>
      <c r="D1609" s="200"/>
      <c r="E1609" s="197"/>
      <c r="F1609" s="198"/>
    </row>
    <row r="1610" spans="1:6" ht="18" customHeight="1" x14ac:dyDescent="0.2">
      <c r="A1610" s="2">
        <v>1606</v>
      </c>
      <c r="B1610" s="199"/>
      <c r="C1610" s="200"/>
      <c r="D1610" s="200"/>
      <c r="E1610" s="197"/>
      <c r="F1610" s="198"/>
    </row>
    <row r="1611" spans="1:6" ht="18" customHeight="1" x14ac:dyDescent="0.2">
      <c r="A1611" s="2">
        <v>1607</v>
      </c>
      <c r="B1611" s="199"/>
      <c r="C1611" s="200"/>
      <c r="D1611" s="200"/>
      <c r="E1611" s="197"/>
      <c r="F1611" s="198"/>
    </row>
    <row r="1612" spans="1:6" ht="18" customHeight="1" x14ac:dyDescent="0.2">
      <c r="A1612" s="2">
        <v>1608</v>
      </c>
      <c r="B1612" s="199"/>
      <c r="C1612" s="200"/>
      <c r="D1612" s="200"/>
      <c r="E1612" s="197"/>
      <c r="F1612" s="198"/>
    </row>
    <row r="1613" spans="1:6" ht="18" customHeight="1" x14ac:dyDescent="0.2">
      <c r="A1613" s="2">
        <v>1609</v>
      </c>
      <c r="B1613" s="199"/>
      <c r="C1613" s="200"/>
      <c r="D1613" s="200"/>
      <c r="E1613" s="197"/>
      <c r="F1613" s="198"/>
    </row>
    <row r="1614" spans="1:6" ht="18" customHeight="1" x14ac:dyDescent="0.2">
      <c r="A1614" s="2">
        <v>1610</v>
      </c>
      <c r="B1614" s="199"/>
      <c r="C1614" s="200"/>
      <c r="D1614" s="200"/>
      <c r="E1614" s="197"/>
      <c r="F1614" s="198"/>
    </row>
    <row r="1615" spans="1:6" ht="18" customHeight="1" x14ac:dyDescent="0.2">
      <c r="A1615" s="2">
        <v>1611</v>
      </c>
      <c r="B1615" s="199"/>
      <c r="C1615" s="200"/>
      <c r="D1615" s="200"/>
      <c r="E1615" s="197"/>
      <c r="F1615" s="198"/>
    </row>
    <row r="1616" spans="1:6" ht="18" customHeight="1" x14ac:dyDescent="0.2">
      <c r="A1616" s="2">
        <v>1612</v>
      </c>
      <c r="B1616" s="199"/>
      <c r="C1616" s="200"/>
      <c r="D1616" s="200"/>
      <c r="E1616" s="197"/>
      <c r="F1616" s="198"/>
    </row>
    <row r="1617" spans="1:6" ht="18" customHeight="1" x14ac:dyDescent="0.2">
      <c r="A1617" s="2">
        <v>1613</v>
      </c>
      <c r="B1617" s="199"/>
      <c r="C1617" s="200"/>
      <c r="D1617" s="200"/>
      <c r="E1617" s="197"/>
      <c r="F1617" s="198"/>
    </row>
    <row r="1618" spans="1:6" ht="18" customHeight="1" x14ac:dyDescent="0.2">
      <c r="A1618" s="2">
        <v>1614</v>
      </c>
      <c r="B1618" s="199"/>
      <c r="C1618" s="200"/>
      <c r="D1618" s="200"/>
      <c r="E1618" s="197"/>
      <c r="F1618" s="198"/>
    </row>
    <row r="1619" spans="1:6" ht="18" customHeight="1" x14ac:dyDescent="0.2">
      <c r="A1619" s="2">
        <v>1615</v>
      </c>
      <c r="B1619" s="199"/>
      <c r="C1619" s="200"/>
      <c r="D1619" s="200"/>
      <c r="E1619" s="197"/>
      <c r="F1619" s="198"/>
    </row>
    <row r="1620" spans="1:6" ht="18" customHeight="1" x14ac:dyDescent="0.2">
      <c r="A1620" s="2">
        <v>1616</v>
      </c>
      <c r="B1620" s="199"/>
      <c r="C1620" s="200"/>
      <c r="D1620" s="200"/>
      <c r="E1620" s="197"/>
      <c r="F1620" s="198"/>
    </row>
    <row r="1621" spans="1:6" ht="18" customHeight="1" x14ac:dyDescent="0.2">
      <c r="A1621" s="2">
        <v>1617</v>
      </c>
      <c r="B1621" s="199"/>
      <c r="C1621" s="200"/>
      <c r="D1621" s="200"/>
      <c r="E1621" s="197"/>
      <c r="F1621" s="198"/>
    </row>
    <row r="1622" spans="1:6" ht="18" customHeight="1" x14ac:dyDescent="0.2">
      <c r="A1622" s="2">
        <v>1618</v>
      </c>
      <c r="B1622" s="199"/>
      <c r="C1622" s="200"/>
      <c r="D1622" s="200"/>
      <c r="E1622" s="197"/>
      <c r="F1622" s="198"/>
    </row>
    <row r="1623" spans="1:6" ht="18" customHeight="1" x14ac:dyDescent="0.2">
      <c r="A1623" s="2">
        <v>1619</v>
      </c>
      <c r="B1623" s="199"/>
      <c r="C1623" s="200"/>
      <c r="D1623" s="200"/>
      <c r="E1623" s="197"/>
      <c r="F1623" s="198"/>
    </row>
    <row r="1624" spans="1:6" ht="18" customHeight="1" x14ac:dyDescent="0.2">
      <c r="A1624" s="2">
        <v>1620</v>
      </c>
      <c r="B1624" s="199"/>
      <c r="C1624" s="200"/>
      <c r="D1624" s="200"/>
      <c r="E1624" s="197"/>
      <c r="F1624" s="198"/>
    </row>
    <row r="1625" spans="1:6" ht="18" customHeight="1" x14ac:dyDescent="0.2">
      <c r="A1625" s="2">
        <v>1621</v>
      </c>
      <c r="B1625" s="199"/>
      <c r="C1625" s="200"/>
      <c r="D1625" s="200"/>
      <c r="E1625" s="197"/>
      <c r="F1625" s="198"/>
    </row>
    <row r="1626" spans="1:6" ht="18" customHeight="1" x14ac:dyDescent="0.2">
      <c r="A1626" s="2">
        <v>1622</v>
      </c>
      <c r="B1626" s="199"/>
      <c r="C1626" s="200"/>
      <c r="D1626" s="200"/>
      <c r="E1626" s="197"/>
      <c r="F1626" s="198"/>
    </row>
    <row r="1627" spans="1:6" ht="18" customHeight="1" x14ac:dyDescent="0.2">
      <c r="A1627" s="2">
        <v>1623</v>
      </c>
      <c r="B1627" s="199"/>
      <c r="C1627" s="200"/>
      <c r="D1627" s="200"/>
      <c r="E1627" s="197"/>
      <c r="F1627" s="198"/>
    </row>
    <row r="1628" spans="1:6" ht="18" customHeight="1" x14ac:dyDescent="0.2">
      <c r="A1628" s="2">
        <v>1624</v>
      </c>
      <c r="B1628" s="199"/>
      <c r="C1628" s="200"/>
      <c r="D1628" s="200"/>
      <c r="E1628" s="197"/>
      <c r="F1628" s="198"/>
    </row>
    <row r="1629" spans="1:6" ht="18" customHeight="1" x14ac:dyDescent="0.2">
      <c r="A1629" s="2">
        <v>1625</v>
      </c>
      <c r="B1629" s="199"/>
      <c r="C1629" s="200"/>
      <c r="D1629" s="200"/>
      <c r="E1629" s="197"/>
      <c r="F1629" s="198"/>
    </row>
    <row r="1630" spans="1:6" ht="18" customHeight="1" x14ac:dyDescent="0.2">
      <c r="A1630" s="2">
        <v>1626</v>
      </c>
      <c r="B1630" s="199"/>
      <c r="C1630" s="200"/>
      <c r="D1630" s="200"/>
      <c r="E1630" s="197"/>
      <c r="F1630" s="198"/>
    </row>
    <row r="1631" spans="1:6" ht="18" customHeight="1" x14ac:dyDescent="0.2">
      <c r="A1631" s="2">
        <v>1627</v>
      </c>
      <c r="B1631" s="199"/>
      <c r="C1631" s="200"/>
      <c r="D1631" s="200"/>
      <c r="E1631" s="197"/>
      <c r="F1631" s="198"/>
    </row>
    <row r="1632" spans="1:6" ht="18" customHeight="1" x14ac:dyDescent="0.2">
      <c r="A1632" s="2">
        <v>1628</v>
      </c>
      <c r="B1632" s="199"/>
      <c r="C1632" s="200"/>
      <c r="D1632" s="200"/>
      <c r="E1632" s="197"/>
      <c r="F1632" s="198"/>
    </row>
    <row r="1633" spans="1:6" ht="18" customHeight="1" x14ac:dyDescent="0.2">
      <c r="A1633" s="2">
        <v>1629</v>
      </c>
      <c r="B1633" s="199"/>
      <c r="C1633" s="200"/>
      <c r="D1633" s="200"/>
      <c r="E1633" s="197"/>
      <c r="F1633" s="198"/>
    </row>
    <row r="1634" spans="1:6" ht="18" customHeight="1" x14ac:dyDescent="0.2">
      <c r="A1634" s="2">
        <v>1630</v>
      </c>
      <c r="B1634" s="199"/>
      <c r="C1634" s="200"/>
      <c r="D1634" s="200"/>
      <c r="E1634" s="197"/>
      <c r="F1634" s="198"/>
    </row>
    <row r="1635" spans="1:6" ht="18" customHeight="1" x14ac:dyDescent="0.2">
      <c r="A1635" s="2">
        <v>1631</v>
      </c>
      <c r="B1635" s="199"/>
      <c r="C1635" s="200"/>
      <c r="D1635" s="200"/>
      <c r="E1635" s="197"/>
      <c r="F1635" s="198"/>
    </row>
    <row r="1636" spans="1:6" ht="18" customHeight="1" x14ac:dyDescent="0.2">
      <c r="A1636" s="2">
        <v>1632</v>
      </c>
      <c r="B1636" s="199"/>
      <c r="C1636" s="200"/>
      <c r="D1636" s="200"/>
      <c r="E1636" s="197"/>
      <c r="F1636" s="198"/>
    </row>
    <row r="1637" spans="1:6" ht="18" customHeight="1" x14ac:dyDescent="0.2">
      <c r="A1637" s="2">
        <v>1633</v>
      </c>
      <c r="B1637" s="199"/>
      <c r="C1637" s="200"/>
      <c r="D1637" s="200"/>
      <c r="E1637" s="197"/>
      <c r="F1637" s="198"/>
    </row>
    <row r="1638" spans="1:6" ht="18" customHeight="1" x14ac:dyDescent="0.2">
      <c r="A1638" s="2">
        <v>1634</v>
      </c>
      <c r="B1638" s="199"/>
      <c r="C1638" s="200"/>
      <c r="D1638" s="200"/>
      <c r="E1638" s="197"/>
      <c r="F1638" s="198"/>
    </row>
    <row r="1639" spans="1:6" ht="18" customHeight="1" x14ac:dyDescent="0.2">
      <c r="A1639" s="2">
        <v>1635</v>
      </c>
      <c r="B1639" s="199"/>
      <c r="C1639" s="200"/>
      <c r="D1639" s="200"/>
      <c r="E1639" s="197"/>
      <c r="F1639" s="198"/>
    </row>
    <row r="1640" spans="1:6" ht="18" customHeight="1" x14ac:dyDescent="0.2">
      <c r="A1640" s="2">
        <v>1636</v>
      </c>
      <c r="B1640" s="199"/>
      <c r="C1640" s="200"/>
      <c r="D1640" s="200"/>
      <c r="E1640" s="197"/>
      <c r="F1640" s="198"/>
    </row>
    <row r="1641" spans="1:6" ht="18" customHeight="1" x14ac:dyDescent="0.2">
      <c r="A1641" s="2">
        <v>1637</v>
      </c>
      <c r="B1641" s="199"/>
      <c r="C1641" s="200"/>
      <c r="D1641" s="200"/>
      <c r="E1641" s="197"/>
      <c r="F1641" s="198"/>
    </row>
    <row r="1642" spans="1:6" ht="18" customHeight="1" x14ac:dyDescent="0.2">
      <c r="A1642" s="2">
        <v>1638</v>
      </c>
      <c r="B1642" s="199"/>
      <c r="C1642" s="200"/>
      <c r="D1642" s="200"/>
      <c r="E1642" s="197"/>
      <c r="F1642" s="198"/>
    </row>
    <row r="1643" spans="1:6" ht="18" customHeight="1" x14ac:dyDescent="0.2">
      <c r="A1643" s="2">
        <v>1639</v>
      </c>
      <c r="B1643" s="199"/>
      <c r="C1643" s="200"/>
      <c r="D1643" s="200"/>
      <c r="E1643" s="197"/>
      <c r="F1643" s="198"/>
    </row>
    <row r="1644" spans="1:6" ht="18" customHeight="1" x14ac:dyDescent="0.2">
      <c r="A1644" s="2">
        <v>1640</v>
      </c>
      <c r="B1644" s="199"/>
      <c r="C1644" s="200"/>
      <c r="D1644" s="200"/>
      <c r="E1644" s="197"/>
      <c r="F1644" s="198"/>
    </row>
    <row r="1645" spans="1:6" ht="18" customHeight="1" x14ac:dyDescent="0.2">
      <c r="A1645" s="2">
        <v>1641</v>
      </c>
      <c r="B1645" s="199"/>
      <c r="C1645" s="200"/>
      <c r="D1645" s="200"/>
      <c r="E1645" s="197"/>
      <c r="F1645" s="198"/>
    </row>
    <row r="1646" spans="1:6" ht="18" customHeight="1" x14ac:dyDescent="0.2">
      <c r="A1646" s="2">
        <v>1642</v>
      </c>
      <c r="B1646" s="199"/>
      <c r="C1646" s="200"/>
      <c r="D1646" s="200"/>
      <c r="E1646" s="197"/>
      <c r="F1646" s="198"/>
    </row>
    <row r="1647" spans="1:6" ht="18" customHeight="1" x14ac:dyDescent="0.2">
      <c r="A1647" s="2">
        <v>1643</v>
      </c>
      <c r="B1647" s="199"/>
      <c r="C1647" s="200"/>
      <c r="D1647" s="200"/>
      <c r="E1647" s="197"/>
      <c r="F1647" s="198"/>
    </row>
    <row r="1648" spans="1:6" ht="18" customHeight="1" x14ac:dyDescent="0.2">
      <c r="A1648" s="2">
        <v>1644</v>
      </c>
      <c r="B1648" s="199"/>
      <c r="C1648" s="200"/>
      <c r="D1648" s="200"/>
      <c r="E1648" s="197"/>
      <c r="F1648" s="198"/>
    </row>
    <row r="1649" spans="1:6" ht="18" customHeight="1" x14ac:dyDescent="0.2">
      <c r="A1649" s="2">
        <v>1645</v>
      </c>
      <c r="B1649" s="199"/>
      <c r="C1649" s="200"/>
      <c r="D1649" s="200"/>
      <c r="E1649" s="197"/>
      <c r="F1649" s="198"/>
    </row>
    <row r="1650" spans="1:6" ht="18" customHeight="1" x14ac:dyDescent="0.2">
      <c r="A1650" s="2">
        <v>1646</v>
      </c>
      <c r="B1650" s="199"/>
      <c r="C1650" s="200"/>
      <c r="D1650" s="200"/>
      <c r="E1650" s="197"/>
      <c r="F1650" s="198"/>
    </row>
    <row r="1651" spans="1:6" ht="18" customHeight="1" x14ac:dyDescent="0.2">
      <c r="A1651" s="2">
        <v>1647</v>
      </c>
      <c r="B1651" s="199"/>
      <c r="C1651" s="200"/>
      <c r="D1651" s="200"/>
      <c r="E1651" s="197"/>
      <c r="F1651" s="198"/>
    </row>
    <row r="1652" spans="1:6" ht="18" customHeight="1" x14ac:dyDescent="0.2">
      <c r="A1652" s="2">
        <v>1648</v>
      </c>
      <c r="B1652" s="199"/>
      <c r="C1652" s="200"/>
      <c r="D1652" s="200"/>
      <c r="E1652" s="197"/>
      <c r="F1652" s="198"/>
    </row>
    <row r="1653" spans="1:6" ht="18" customHeight="1" x14ac:dyDescent="0.2">
      <c r="A1653" s="2">
        <v>1649</v>
      </c>
      <c r="B1653" s="199"/>
      <c r="C1653" s="200"/>
      <c r="D1653" s="200"/>
      <c r="E1653" s="197"/>
      <c r="F1653" s="198"/>
    </row>
    <row r="1654" spans="1:6" ht="18" customHeight="1" x14ac:dyDescent="0.2">
      <c r="A1654" s="2">
        <v>1650</v>
      </c>
      <c r="B1654" s="199"/>
      <c r="C1654" s="200"/>
      <c r="D1654" s="200"/>
      <c r="E1654" s="197"/>
      <c r="F1654" s="198"/>
    </row>
    <row r="1655" spans="1:6" ht="18" customHeight="1" x14ac:dyDescent="0.2">
      <c r="A1655" s="2">
        <v>1651</v>
      </c>
      <c r="B1655" s="199"/>
      <c r="C1655" s="200"/>
      <c r="D1655" s="200"/>
      <c r="E1655" s="197"/>
      <c r="F1655" s="198"/>
    </row>
    <row r="1656" spans="1:6" ht="18" customHeight="1" x14ac:dyDescent="0.2">
      <c r="A1656" s="2">
        <v>1652</v>
      </c>
      <c r="B1656" s="199"/>
      <c r="C1656" s="200"/>
      <c r="D1656" s="200"/>
      <c r="E1656" s="197"/>
      <c r="F1656" s="198"/>
    </row>
    <row r="1657" spans="1:6" ht="18" customHeight="1" x14ac:dyDescent="0.2">
      <c r="A1657" s="2">
        <v>1653</v>
      </c>
      <c r="B1657" s="199"/>
      <c r="C1657" s="200"/>
      <c r="D1657" s="200"/>
      <c r="E1657" s="197"/>
      <c r="F1657" s="198"/>
    </row>
    <row r="1658" spans="1:6" ht="18" customHeight="1" x14ac:dyDescent="0.2">
      <c r="A1658" s="2">
        <v>1654</v>
      </c>
      <c r="B1658" s="199"/>
      <c r="C1658" s="200"/>
      <c r="D1658" s="200"/>
      <c r="E1658" s="197"/>
      <c r="F1658" s="198"/>
    </row>
    <row r="1659" spans="1:6" ht="18" customHeight="1" x14ac:dyDescent="0.2">
      <c r="A1659" s="2">
        <v>1655</v>
      </c>
      <c r="B1659" s="199"/>
      <c r="C1659" s="200"/>
      <c r="D1659" s="200"/>
      <c r="E1659" s="197"/>
      <c r="F1659" s="198"/>
    </row>
    <row r="1660" spans="1:6" ht="18" customHeight="1" x14ac:dyDescent="0.2">
      <c r="A1660" s="2">
        <v>1656</v>
      </c>
      <c r="B1660" s="199"/>
      <c r="C1660" s="200"/>
      <c r="D1660" s="200"/>
      <c r="E1660" s="197"/>
      <c r="F1660" s="198"/>
    </row>
    <row r="1661" spans="1:6" ht="18" customHeight="1" x14ac:dyDescent="0.2">
      <c r="A1661" s="2">
        <v>1657</v>
      </c>
      <c r="B1661" s="199"/>
      <c r="C1661" s="200"/>
      <c r="D1661" s="200"/>
      <c r="E1661" s="197"/>
      <c r="F1661" s="198"/>
    </row>
    <row r="1662" spans="1:6" ht="18" customHeight="1" x14ac:dyDescent="0.2">
      <c r="A1662" s="2">
        <v>1658</v>
      </c>
      <c r="B1662" s="199"/>
      <c r="C1662" s="200"/>
      <c r="D1662" s="200"/>
      <c r="E1662" s="197"/>
      <c r="F1662" s="198"/>
    </row>
    <row r="1663" spans="1:6" ht="18" customHeight="1" x14ac:dyDescent="0.2">
      <c r="A1663" s="2">
        <v>1659</v>
      </c>
      <c r="B1663" s="199"/>
      <c r="C1663" s="200"/>
      <c r="D1663" s="200"/>
      <c r="E1663" s="197"/>
      <c r="F1663" s="198"/>
    </row>
    <row r="1664" spans="1:6" ht="18" customHeight="1" x14ac:dyDescent="0.2">
      <c r="A1664" s="2">
        <v>1660</v>
      </c>
      <c r="B1664" s="199"/>
      <c r="C1664" s="200"/>
      <c r="D1664" s="200"/>
      <c r="E1664" s="197"/>
      <c r="F1664" s="198"/>
    </row>
    <row r="1665" spans="1:6" ht="18" customHeight="1" x14ac:dyDescent="0.2">
      <c r="A1665" s="2">
        <v>1661</v>
      </c>
      <c r="B1665" s="199"/>
      <c r="C1665" s="200"/>
      <c r="D1665" s="200"/>
      <c r="E1665" s="197"/>
      <c r="F1665" s="198"/>
    </row>
    <row r="1666" spans="1:6" ht="18" customHeight="1" x14ac:dyDescent="0.2">
      <c r="A1666" s="2">
        <v>1662</v>
      </c>
      <c r="B1666" s="199"/>
      <c r="C1666" s="200"/>
      <c r="D1666" s="200"/>
      <c r="E1666" s="197"/>
      <c r="F1666" s="198"/>
    </row>
    <row r="1667" spans="1:6" ht="18" customHeight="1" x14ac:dyDescent="0.2">
      <c r="A1667" s="2">
        <v>1663</v>
      </c>
      <c r="B1667" s="199"/>
      <c r="C1667" s="200"/>
      <c r="D1667" s="200"/>
      <c r="E1667" s="197"/>
      <c r="F1667" s="198"/>
    </row>
    <row r="1668" spans="1:6" ht="18" customHeight="1" x14ac:dyDescent="0.2">
      <c r="A1668" s="2">
        <v>1664</v>
      </c>
      <c r="B1668" s="199"/>
      <c r="C1668" s="200"/>
      <c r="D1668" s="200"/>
      <c r="E1668" s="197"/>
      <c r="F1668" s="198"/>
    </row>
    <row r="1669" spans="1:6" ht="18" customHeight="1" x14ac:dyDescent="0.2">
      <c r="A1669" s="2">
        <v>1665</v>
      </c>
      <c r="B1669" s="199"/>
      <c r="C1669" s="200"/>
      <c r="D1669" s="200"/>
      <c r="E1669" s="197"/>
      <c r="F1669" s="198"/>
    </row>
    <row r="1670" spans="1:6" ht="18" customHeight="1" x14ac:dyDescent="0.2">
      <c r="A1670" s="2">
        <v>1666</v>
      </c>
      <c r="B1670" s="199"/>
      <c r="C1670" s="200"/>
      <c r="D1670" s="200"/>
      <c r="E1670" s="197"/>
      <c r="F1670" s="198"/>
    </row>
    <row r="1671" spans="1:6" ht="18" customHeight="1" x14ac:dyDescent="0.2">
      <c r="A1671" s="2">
        <v>1667</v>
      </c>
      <c r="B1671" s="199"/>
      <c r="C1671" s="200"/>
      <c r="D1671" s="200"/>
      <c r="E1671" s="197"/>
      <c r="F1671" s="198"/>
    </row>
    <row r="1672" spans="1:6" ht="18" customHeight="1" x14ac:dyDescent="0.2">
      <c r="A1672" s="2">
        <v>1668</v>
      </c>
      <c r="B1672" s="199"/>
      <c r="C1672" s="200"/>
      <c r="D1672" s="200"/>
      <c r="E1672" s="197"/>
      <c r="F1672" s="198"/>
    </row>
    <row r="1673" spans="1:6" ht="18" customHeight="1" x14ac:dyDescent="0.2">
      <c r="A1673" s="2">
        <v>1669</v>
      </c>
      <c r="B1673" s="199"/>
      <c r="C1673" s="200"/>
      <c r="D1673" s="200"/>
      <c r="E1673" s="197"/>
      <c r="F1673" s="198"/>
    </row>
    <row r="1674" spans="1:6" ht="18" customHeight="1" x14ac:dyDescent="0.2">
      <c r="A1674" s="2">
        <v>1670</v>
      </c>
      <c r="B1674" s="199"/>
      <c r="C1674" s="200"/>
      <c r="D1674" s="200"/>
      <c r="E1674" s="197"/>
      <c r="F1674" s="198"/>
    </row>
    <row r="1675" spans="1:6" ht="18" customHeight="1" x14ac:dyDescent="0.2">
      <c r="A1675" s="2">
        <v>1671</v>
      </c>
      <c r="B1675" s="199"/>
      <c r="C1675" s="200"/>
      <c r="D1675" s="200"/>
      <c r="E1675" s="197"/>
      <c r="F1675" s="198"/>
    </row>
    <row r="1676" spans="1:6" ht="18" customHeight="1" x14ac:dyDescent="0.2">
      <c r="A1676" s="2">
        <v>1672</v>
      </c>
      <c r="B1676" s="199"/>
      <c r="C1676" s="200"/>
      <c r="D1676" s="200"/>
      <c r="E1676" s="197"/>
      <c r="F1676" s="198"/>
    </row>
    <row r="1677" spans="1:6" ht="18" customHeight="1" x14ac:dyDescent="0.2">
      <c r="A1677" s="2">
        <v>1673</v>
      </c>
      <c r="B1677" s="199"/>
      <c r="C1677" s="200"/>
      <c r="D1677" s="200"/>
      <c r="E1677" s="197"/>
      <c r="F1677" s="198"/>
    </row>
    <row r="1678" spans="1:6" ht="18" customHeight="1" x14ac:dyDescent="0.2">
      <c r="A1678" s="2">
        <v>1674</v>
      </c>
      <c r="B1678" s="199"/>
      <c r="C1678" s="200"/>
      <c r="D1678" s="200"/>
      <c r="E1678" s="197"/>
      <c r="F1678" s="198"/>
    </row>
    <row r="1679" spans="1:6" ht="18" customHeight="1" x14ac:dyDescent="0.2">
      <c r="A1679" s="2">
        <v>1675</v>
      </c>
      <c r="B1679" s="199"/>
      <c r="C1679" s="200"/>
      <c r="D1679" s="200"/>
      <c r="E1679" s="197"/>
      <c r="F1679" s="198"/>
    </row>
    <row r="1680" spans="1:6" ht="18" customHeight="1" x14ac:dyDescent="0.2">
      <c r="A1680" s="2">
        <v>1676</v>
      </c>
      <c r="B1680" s="199"/>
      <c r="C1680" s="200"/>
      <c r="D1680" s="200"/>
      <c r="E1680" s="197"/>
      <c r="F1680" s="198"/>
    </row>
    <row r="1681" spans="1:6" ht="18" customHeight="1" x14ac:dyDescent="0.2">
      <c r="A1681" s="2">
        <v>1677</v>
      </c>
      <c r="B1681" s="199"/>
      <c r="C1681" s="200"/>
      <c r="D1681" s="200"/>
      <c r="E1681" s="197"/>
      <c r="F1681" s="198"/>
    </row>
    <row r="1682" spans="1:6" ht="18" customHeight="1" x14ac:dyDescent="0.2">
      <c r="A1682" s="2">
        <v>1678</v>
      </c>
      <c r="B1682" s="199"/>
      <c r="C1682" s="200"/>
      <c r="D1682" s="200"/>
      <c r="E1682" s="197"/>
      <c r="F1682" s="198"/>
    </row>
    <row r="1683" spans="1:6" ht="18" customHeight="1" x14ac:dyDescent="0.2">
      <c r="A1683" s="2">
        <v>1679</v>
      </c>
      <c r="B1683" s="199"/>
      <c r="C1683" s="200"/>
      <c r="D1683" s="200"/>
      <c r="E1683" s="197"/>
      <c r="F1683" s="198"/>
    </row>
    <row r="1684" spans="1:6" ht="18" customHeight="1" x14ac:dyDescent="0.2">
      <c r="A1684" s="2">
        <v>1680</v>
      </c>
      <c r="B1684" s="199"/>
      <c r="C1684" s="200"/>
      <c r="D1684" s="200"/>
      <c r="E1684" s="197"/>
      <c r="F1684" s="198"/>
    </row>
    <row r="1685" spans="1:6" ht="18" customHeight="1" x14ac:dyDescent="0.2">
      <c r="A1685" s="2">
        <v>1681</v>
      </c>
      <c r="B1685" s="199"/>
      <c r="C1685" s="200"/>
      <c r="D1685" s="200"/>
      <c r="E1685" s="197"/>
      <c r="F1685" s="198"/>
    </row>
    <row r="1686" spans="1:6" ht="18" customHeight="1" x14ac:dyDescent="0.2">
      <c r="A1686" s="2">
        <v>1682</v>
      </c>
      <c r="B1686" s="199"/>
      <c r="C1686" s="200"/>
      <c r="D1686" s="200"/>
      <c r="E1686" s="197"/>
      <c r="F1686" s="198"/>
    </row>
    <row r="1687" spans="1:6" ht="18" customHeight="1" x14ac:dyDescent="0.2">
      <c r="A1687" s="2">
        <v>1683</v>
      </c>
      <c r="B1687" s="199"/>
      <c r="C1687" s="200"/>
      <c r="D1687" s="200"/>
      <c r="E1687" s="197"/>
      <c r="F1687" s="198"/>
    </row>
    <row r="1688" spans="1:6" ht="18" customHeight="1" x14ac:dyDescent="0.2">
      <c r="A1688" s="2">
        <v>1684</v>
      </c>
      <c r="B1688" s="199"/>
      <c r="C1688" s="200"/>
      <c r="D1688" s="200"/>
      <c r="E1688" s="197"/>
      <c r="F1688" s="198"/>
    </row>
    <row r="1689" spans="1:6" ht="18" customHeight="1" x14ac:dyDescent="0.2">
      <c r="A1689" s="2">
        <v>1685</v>
      </c>
      <c r="B1689" s="199"/>
      <c r="C1689" s="200"/>
      <c r="D1689" s="200"/>
      <c r="E1689" s="197"/>
      <c r="F1689" s="198"/>
    </row>
    <row r="1690" spans="1:6" ht="18" customHeight="1" x14ac:dyDescent="0.2">
      <c r="A1690" s="2">
        <v>1686</v>
      </c>
      <c r="B1690" s="199"/>
      <c r="C1690" s="200"/>
      <c r="D1690" s="200"/>
      <c r="E1690" s="197"/>
      <c r="F1690" s="198"/>
    </row>
    <row r="1691" spans="1:6" ht="18" customHeight="1" x14ac:dyDescent="0.2">
      <c r="A1691" s="2">
        <v>1687</v>
      </c>
      <c r="B1691" s="199"/>
      <c r="C1691" s="200"/>
      <c r="D1691" s="200"/>
      <c r="E1691" s="197"/>
      <c r="F1691" s="198"/>
    </row>
    <row r="1692" spans="1:6" ht="18" customHeight="1" x14ac:dyDescent="0.2">
      <c r="A1692" s="2">
        <v>1688</v>
      </c>
      <c r="B1692" s="199"/>
      <c r="C1692" s="200"/>
      <c r="D1692" s="200"/>
      <c r="E1692" s="197"/>
      <c r="F1692" s="198"/>
    </row>
    <row r="1693" spans="1:6" ht="18" customHeight="1" x14ac:dyDescent="0.2">
      <c r="A1693" s="2">
        <v>1689</v>
      </c>
      <c r="B1693" s="199"/>
      <c r="C1693" s="200"/>
      <c r="D1693" s="200"/>
      <c r="E1693" s="197"/>
      <c r="F1693" s="198"/>
    </row>
    <row r="1694" spans="1:6" ht="18" customHeight="1" x14ac:dyDescent="0.2">
      <c r="A1694" s="2">
        <v>1690</v>
      </c>
      <c r="B1694" s="199"/>
      <c r="C1694" s="200"/>
      <c r="D1694" s="200"/>
      <c r="E1694" s="197"/>
      <c r="F1694" s="198"/>
    </row>
    <row r="1695" spans="1:6" ht="18" customHeight="1" x14ac:dyDescent="0.2">
      <c r="A1695" s="2">
        <v>1691</v>
      </c>
      <c r="B1695" s="199"/>
      <c r="C1695" s="200"/>
      <c r="D1695" s="200"/>
      <c r="E1695" s="197"/>
      <c r="F1695" s="198"/>
    </row>
    <row r="1696" spans="1:6" ht="18" customHeight="1" x14ac:dyDescent="0.2">
      <c r="A1696" s="2">
        <v>1692</v>
      </c>
      <c r="B1696" s="199"/>
      <c r="C1696" s="200"/>
      <c r="D1696" s="200"/>
      <c r="E1696" s="197"/>
      <c r="F1696" s="198"/>
    </row>
    <row r="1697" spans="1:6" ht="18" customHeight="1" x14ac:dyDescent="0.2">
      <c r="A1697" s="2">
        <v>1693</v>
      </c>
      <c r="B1697" s="199"/>
      <c r="C1697" s="200"/>
      <c r="D1697" s="200"/>
      <c r="E1697" s="197"/>
      <c r="F1697" s="198"/>
    </row>
    <row r="1698" spans="1:6" ht="18" customHeight="1" x14ac:dyDescent="0.2">
      <c r="A1698" s="2">
        <v>1694</v>
      </c>
      <c r="B1698" s="199"/>
      <c r="C1698" s="200"/>
      <c r="D1698" s="200"/>
      <c r="E1698" s="197"/>
      <c r="F1698" s="198"/>
    </row>
    <row r="1699" spans="1:6" ht="18" customHeight="1" x14ac:dyDescent="0.2">
      <c r="A1699" s="2">
        <v>1695</v>
      </c>
      <c r="B1699" s="199"/>
      <c r="C1699" s="200"/>
      <c r="D1699" s="200"/>
      <c r="E1699" s="197"/>
      <c r="F1699" s="198"/>
    </row>
    <row r="1700" spans="1:6" ht="18" customHeight="1" x14ac:dyDescent="0.2">
      <c r="A1700" s="2">
        <v>1696</v>
      </c>
      <c r="B1700" s="199"/>
      <c r="C1700" s="200"/>
      <c r="D1700" s="200"/>
      <c r="E1700" s="197"/>
      <c r="F1700" s="198"/>
    </row>
    <row r="1701" spans="1:6" ht="18" customHeight="1" x14ac:dyDescent="0.2">
      <c r="A1701" s="2">
        <v>1697</v>
      </c>
      <c r="B1701" s="199"/>
      <c r="C1701" s="200"/>
      <c r="D1701" s="200"/>
      <c r="E1701" s="197"/>
      <c r="F1701" s="198"/>
    </row>
    <row r="1702" spans="1:6" ht="18" customHeight="1" x14ac:dyDescent="0.2">
      <c r="A1702" s="2">
        <v>1698</v>
      </c>
      <c r="B1702" s="199"/>
      <c r="C1702" s="200"/>
      <c r="D1702" s="200"/>
      <c r="E1702" s="197"/>
      <c r="F1702" s="198"/>
    </row>
    <row r="1703" spans="1:6" ht="18" customHeight="1" x14ac:dyDescent="0.2">
      <c r="A1703" s="2">
        <v>1699</v>
      </c>
      <c r="B1703" s="199"/>
      <c r="C1703" s="200"/>
      <c r="D1703" s="200"/>
      <c r="E1703" s="197"/>
      <c r="F1703" s="198"/>
    </row>
    <row r="1704" spans="1:6" ht="18" customHeight="1" x14ac:dyDescent="0.2">
      <c r="A1704" s="2">
        <v>1700</v>
      </c>
      <c r="B1704" s="199"/>
      <c r="C1704" s="200"/>
      <c r="D1704" s="200"/>
      <c r="E1704" s="197"/>
      <c r="F1704" s="198"/>
    </row>
    <row r="1705" spans="1:6" ht="18" customHeight="1" x14ac:dyDescent="0.2">
      <c r="A1705" s="2">
        <v>1701</v>
      </c>
      <c r="B1705" s="199"/>
      <c r="C1705" s="200"/>
      <c r="D1705" s="200"/>
      <c r="E1705" s="197"/>
      <c r="F1705" s="198"/>
    </row>
    <row r="1706" spans="1:6" ht="18" customHeight="1" x14ac:dyDescent="0.2">
      <c r="A1706" s="2">
        <v>1702</v>
      </c>
      <c r="B1706" s="199"/>
      <c r="C1706" s="200"/>
      <c r="D1706" s="200"/>
      <c r="E1706" s="197"/>
      <c r="F1706" s="198"/>
    </row>
    <row r="1707" spans="1:6" ht="18" customHeight="1" x14ac:dyDescent="0.2">
      <c r="A1707" s="2">
        <v>1703</v>
      </c>
      <c r="B1707" s="199"/>
      <c r="C1707" s="200"/>
      <c r="D1707" s="200"/>
      <c r="E1707" s="197"/>
      <c r="F1707" s="198"/>
    </row>
    <row r="1708" spans="1:6" ht="18" customHeight="1" x14ac:dyDescent="0.2">
      <c r="A1708" s="2">
        <v>1704</v>
      </c>
      <c r="B1708" s="199"/>
      <c r="C1708" s="200"/>
      <c r="D1708" s="200"/>
      <c r="E1708" s="197"/>
      <c r="F1708" s="198"/>
    </row>
    <row r="1709" spans="1:6" ht="18" customHeight="1" x14ac:dyDescent="0.2">
      <c r="A1709" s="2">
        <v>1705</v>
      </c>
      <c r="B1709" s="199"/>
      <c r="C1709" s="200"/>
      <c r="D1709" s="200"/>
      <c r="E1709" s="197"/>
      <c r="F1709" s="198"/>
    </row>
    <row r="1710" spans="1:6" ht="18" customHeight="1" x14ac:dyDescent="0.2">
      <c r="A1710" s="2">
        <v>1706</v>
      </c>
      <c r="B1710" s="199"/>
      <c r="C1710" s="200"/>
      <c r="D1710" s="200"/>
      <c r="E1710" s="197"/>
      <c r="F1710" s="198"/>
    </row>
    <row r="1711" spans="1:6" ht="18" customHeight="1" x14ac:dyDescent="0.2">
      <c r="A1711" s="2">
        <v>1707</v>
      </c>
      <c r="B1711" s="199"/>
      <c r="C1711" s="200"/>
      <c r="D1711" s="200"/>
      <c r="E1711" s="197"/>
      <c r="F1711" s="198"/>
    </row>
    <row r="1712" spans="1:6" ht="18" customHeight="1" x14ac:dyDescent="0.2">
      <c r="A1712" s="2">
        <v>1708</v>
      </c>
      <c r="B1712" s="199"/>
      <c r="C1712" s="200"/>
      <c r="D1712" s="200"/>
      <c r="E1712" s="197"/>
      <c r="F1712" s="198"/>
    </row>
    <row r="1713" spans="1:6" ht="18" customHeight="1" x14ac:dyDescent="0.2">
      <c r="A1713" s="2">
        <v>1709</v>
      </c>
      <c r="B1713" s="199"/>
      <c r="C1713" s="200"/>
      <c r="D1713" s="200"/>
      <c r="E1713" s="197"/>
      <c r="F1713" s="198"/>
    </row>
    <row r="1714" spans="1:6" ht="18" customHeight="1" x14ac:dyDescent="0.2">
      <c r="A1714" s="2">
        <v>1710</v>
      </c>
      <c r="B1714" s="199"/>
      <c r="C1714" s="200"/>
      <c r="D1714" s="200"/>
      <c r="E1714" s="197"/>
      <c r="F1714" s="198"/>
    </row>
    <row r="1715" spans="1:6" ht="18" customHeight="1" x14ac:dyDescent="0.2">
      <c r="A1715" s="2">
        <v>1711</v>
      </c>
      <c r="B1715" s="199"/>
      <c r="C1715" s="200"/>
      <c r="D1715" s="200"/>
      <c r="E1715" s="197"/>
      <c r="F1715" s="198"/>
    </row>
    <row r="1716" spans="1:6" ht="18" customHeight="1" x14ac:dyDescent="0.2">
      <c r="A1716" s="2">
        <v>1712</v>
      </c>
      <c r="B1716" s="199"/>
      <c r="C1716" s="200"/>
      <c r="D1716" s="200"/>
      <c r="E1716" s="197"/>
      <c r="F1716" s="198"/>
    </row>
    <row r="1717" spans="1:6" ht="18" customHeight="1" x14ac:dyDescent="0.2">
      <c r="A1717" s="2">
        <v>1713</v>
      </c>
      <c r="B1717" s="199"/>
      <c r="C1717" s="200"/>
      <c r="D1717" s="200"/>
      <c r="E1717" s="197"/>
      <c r="F1717" s="198"/>
    </row>
    <row r="1718" spans="1:6" ht="18" customHeight="1" x14ac:dyDescent="0.2">
      <c r="A1718" s="2">
        <v>1714</v>
      </c>
      <c r="B1718" s="199"/>
      <c r="C1718" s="200"/>
      <c r="D1718" s="200"/>
      <c r="E1718" s="197"/>
      <c r="F1718" s="198"/>
    </row>
    <row r="1719" spans="1:6" ht="18" customHeight="1" x14ac:dyDescent="0.2">
      <c r="A1719" s="2">
        <v>1715</v>
      </c>
      <c r="B1719" s="199"/>
      <c r="C1719" s="200"/>
      <c r="D1719" s="200"/>
      <c r="E1719" s="197"/>
      <c r="F1719" s="198"/>
    </row>
    <row r="1720" spans="1:6" ht="18" customHeight="1" x14ac:dyDescent="0.2">
      <c r="A1720" s="2">
        <v>1716</v>
      </c>
      <c r="B1720" s="199"/>
      <c r="C1720" s="200"/>
      <c r="D1720" s="200"/>
      <c r="E1720" s="197"/>
      <c r="F1720" s="198"/>
    </row>
    <row r="1721" spans="1:6" ht="18" customHeight="1" x14ac:dyDescent="0.2">
      <c r="A1721" s="2">
        <v>1717</v>
      </c>
      <c r="B1721" s="199"/>
      <c r="C1721" s="200"/>
      <c r="D1721" s="200"/>
      <c r="E1721" s="197"/>
      <c r="F1721" s="198"/>
    </row>
    <row r="1722" spans="1:6" ht="18" customHeight="1" x14ac:dyDescent="0.2">
      <c r="A1722" s="2">
        <v>1718</v>
      </c>
      <c r="B1722" s="199"/>
      <c r="C1722" s="200"/>
      <c r="D1722" s="200"/>
      <c r="E1722" s="197"/>
      <c r="F1722" s="198"/>
    </row>
    <row r="1723" spans="1:6" ht="18" customHeight="1" x14ac:dyDescent="0.2">
      <c r="A1723" s="2">
        <v>1719</v>
      </c>
      <c r="B1723" s="199"/>
      <c r="C1723" s="200"/>
      <c r="D1723" s="200"/>
      <c r="E1723" s="197"/>
      <c r="F1723" s="198"/>
    </row>
    <row r="1724" spans="1:6" ht="18" customHeight="1" x14ac:dyDescent="0.2">
      <c r="A1724" s="2">
        <v>1720</v>
      </c>
      <c r="B1724" s="199"/>
      <c r="C1724" s="200"/>
      <c r="D1724" s="200"/>
      <c r="E1724" s="197"/>
      <c r="F1724" s="198"/>
    </row>
    <row r="1725" spans="1:6" ht="18" customHeight="1" x14ac:dyDescent="0.2">
      <c r="A1725" s="2">
        <v>1721</v>
      </c>
      <c r="B1725" s="199"/>
      <c r="C1725" s="200"/>
      <c r="D1725" s="200"/>
      <c r="E1725" s="197"/>
      <c r="F1725" s="198"/>
    </row>
    <row r="1726" spans="1:6" ht="18" customHeight="1" x14ac:dyDescent="0.2">
      <c r="A1726" s="2">
        <v>1722</v>
      </c>
      <c r="B1726" s="199"/>
      <c r="C1726" s="200"/>
      <c r="D1726" s="200"/>
      <c r="E1726" s="197"/>
      <c r="F1726" s="198"/>
    </row>
    <row r="1727" spans="1:6" ht="18" customHeight="1" x14ac:dyDescent="0.2">
      <c r="A1727" s="2">
        <v>1723</v>
      </c>
      <c r="B1727" s="199"/>
      <c r="C1727" s="200"/>
      <c r="D1727" s="200"/>
      <c r="E1727" s="197"/>
      <c r="F1727" s="198"/>
    </row>
    <row r="1728" spans="1:6" ht="18" customHeight="1" x14ac:dyDescent="0.2">
      <c r="A1728" s="2">
        <v>1724</v>
      </c>
      <c r="B1728" s="199"/>
      <c r="C1728" s="200"/>
      <c r="D1728" s="200"/>
      <c r="E1728" s="197"/>
      <c r="F1728" s="198"/>
    </row>
    <row r="1729" spans="1:6" ht="18" customHeight="1" x14ac:dyDescent="0.2">
      <c r="A1729" s="2">
        <v>1725</v>
      </c>
      <c r="B1729" s="199"/>
      <c r="C1729" s="200"/>
      <c r="D1729" s="200"/>
      <c r="E1729" s="197"/>
      <c r="F1729" s="198"/>
    </row>
    <row r="1730" spans="1:6" ht="18" customHeight="1" x14ac:dyDescent="0.2">
      <c r="A1730" s="2">
        <v>1726</v>
      </c>
      <c r="B1730" s="199"/>
      <c r="C1730" s="200"/>
      <c r="D1730" s="200"/>
      <c r="E1730" s="197"/>
      <c r="F1730" s="198"/>
    </row>
    <row r="1731" spans="1:6" ht="18" customHeight="1" x14ac:dyDescent="0.2">
      <c r="A1731" s="2">
        <v>1727</v>
      </c>
      <c r="B1731" s="199"/>
      <c r="C1731" s="200"/>
      <c r="D1731" s="200"/>
      <c r="E1731" s="197"/>
      <c r="F1731" s="198"/>
    </row>
    <row r="1732" spans="1:6" ht="18" customHeight="1" x14ac:dyDescent="0.2">
      <c r="A1732" s="2">
        <v>1728</v>
      </c>
      <c r="B1732" s="199"/>
      <c r="C1732" s="200"/>
      <c r="D1732" s="200"/>
      <c r="E1732" s="197"/>
      <c r="F1732" s="198"/>
    </row>
    <row r="1733" spans="1:6" ht="18" customHeight="1" x14ac:dyDescent="0.2">
      <c r="A1733" s="2">
        <v>1729</v>
      </c>
      <c r="B1733" s="199"/>
      <c r="C1733" s="200"/>
      <c r="D1733" s="200"/>
      <c r="E1733" s="197"/>
      <c r="F1733" s="198"/>
    </row>
    <row r="1734" spans="1:6" ht="18" customHeight="1" x14ac:dyDescent="0.2">
      <c r="A1734" s="2">
        <v>1730</v>
      </c>
      <c r="B1734" s="199"/>
      <c r="C1734" s="200"/>
      <c r="D1734" s="200"/>
      <c r="E1734" s="197"/>
      <c r="F1734" s="198"/>
    </row>
    <row r="1735" spans="1:6" ht="18" customHeight="1" x14ac:dyDescent="0.2">
      <c r="A1735" s="2">
        <v>1731</v>
      </c>
      <c r="B1735" s="199"/>
      <c r="C1735" s="200"/>
      <c r="D1735" s="200"/>
      <c r="E1735" s="197"/>
      <c r="F1735" s="198"/>
    </row>
    <row r="1736" spans="1:6" ht="18" customHeight="1" x14ac:dyDescent="0.2">
      <c r="A1736" s="2">
        <v>1732</v>
      </c>
      <c r="B1736" s="199"/>
      <c r="C1736" s="200"/>
      <c r="D1736" s="200"/>
      <c r="E1736" s="197"/>
      <c r="F1736" s="198"/>
    </row>
    <row r="1737" spans="1:6" ht="18" customHeight="1" x14ac:dyDescent="0.2">
      <c r="A1737" s="2">
        <v>1733</v>
      </c>
      <c r="B1737" s="199"/>
      <c r="C1737" s="200"/>
      <c r="D1737" s="200"/>
      <c r="E1737" s="197"/>
      <c r="F1737" s="198"/>
    </row>
    <row r="1738" spans="1:6" ht="18" customHeight="1" x14ac:dyDescent="0.2">
      <c r="A1738" s="2">
        <v>1734</v>
      </c>
      <c r="B1738" s="199"/>
      <c r="C1738" s="200"/>
      <c r="D1738" s="200"/>
      <c r="E1738" s="197"/>
      <c r="F1738" s="198"/>
    </row>
    <row r="1739" spans="1:6" ht="18" customHeight="1" x14ac:dyDescent="0.2">
      <c r="A1739" s="2">
        <v>1735</v>
      </c>
      <c r="B1739" s="199"/>
      <c r="C1739" s="200"/>
      <c r="D1739" s="200"/>
      <c r="E1739" s="197"/>
      <c r="F1739" s="198"/>
    </row>
    <row r="1740" spans="1:6" ht="18" customHeight="1" x14ac:dyDescent="0.2">
      <c r="A1740" s="2">
        <v>1736</v>
      </c>
      <c r="B1740" s="199"/>
      <c r="C1740" s="200"/>
      <c r="D1740" s="200"/>
      <c r="E1740" s="197"/>
      <c r="F1740" s="198"/>
    </row>
    <row r="1741" spans="1:6" ht="18" customHeight="1" x14ac:dyDescent="0.2">
      <c r="A1741" s="2">
        <v>1737</v>
      </c>
      <c r="B1741" s="199"/>
      <c r="C1741" s="200"/>
      <c r="D1741" s="200"/>
      <c r="E1741" s="197"/>
      <c r="F1741" s="198"/>
    </row>
    <row r="1742" spans="1:6" ht="18" customHeight="1" x14ac:dyDescent="0.2">
      <c r="A1742" s="2">
        <v>1738</v>
      </c>
      <c r="B1742" s="199"/>
      <c r="C1742" s="200"/>
      <c r="D1742" s="200"/>
      <c r="E1742" s="197"/>
      <c r="F1742" s="198"/>
    </row>
    <row r="1743" spans="1:6" ht="18" customHeight="1" x14ac:dyDescent="0.2">
      <c r="A1743" s="2">
        <v>1739</v>
      </c>
      <c r="B1743" s="199"/>
      <c r="C1743" s="200"/>
      <c r="D1743" s="200"/>
      <c r="E1743" s="197"/>
      <c r="F1743" s="198"/>
    </row>
    <row r="1744" spans="1:6" ht="18" customHeight="1" x14ac:dyDescent="0.2">
      <c r="A1744" s="2">
        <v>1740</v>
      </c>
      <c r="B1744" s="199"/>
      <c r="C1744" s="200"/>
      <c r="D1744" s="200"/>
      <c r="E1744" s="197"/>
      <c r="F1744" s="198"/>
    </row>
    <row r="1745" spans="1:6" ht="18" customHeight="1" x14ac:dyDescent="0.2">
      <c r="A1745" s="2">
        <v>1741</v>
      </c>
      <c r="B1745" s="199"/>
      <c r="C1745" s="200"/>
      <c r="D1745" s="200"/>
      <c r="E1745" s="197"/>
      <c r="F1745" s="198"/>
    </row>
    <row r="1746" spans="1:6" ht="18" customHeight="1" x14ac:dyDescent="0.2">
      <c r="A1746" s="2">
        <v>1742</v>
      </c>
      <c r="B1746" s="199"/>
      <c r="C1746" s="200"/>
      <c r="D1746" s="200"/>
      <c r="E1746" s="197"/>
      <c r="F1746" s="198"/>
    </row>
    <row r="1747" spans="1:6" ht="18" customHeight="1" x14ac:dyDescent="0.2">
      <c r="A1747" s="2">
        <v>1743</v>
      </c>
      <c r="B1747" s="199"/>
      <c r="C1747" s="200"/>
      <c r="D1747" s="200"/>
      <c r="E1747" s="197"/>
      <c r="F1747" s="198"/>
    </row>
    <row r="1748" spans="1:6" ht="18" customHeight="1" x14ac:dyDescent="0.2">
      <c r="A1748" s="2">
        <v>1744</v>
      </c>
      <c r="B1748" s="199"/>
      <c r="C1748" s="200"/>
      <c r="D1748" s="200"/>
      <c r="E1748" s="197"/>
      <c r="F1748" s="198"/>
    </row>
    <row r="1749" spans="1:6" ht="18" customHeight="1" x14ac:dyDescent="0.2">
      <c r="A1749" s="2">
        <v>1745</v>
      </c>
      <c r="B1749" s="199"/>
      <c r="C1749" s="200"/>
      <c r="D1749" s="200"/>
      <c r="E1749" s="197"/>
      <c r="F1749" s="198"/>
    </row>
    <row r="1750" spans="1:6" ht="18" customHeight="1" x14ac:dyDescent="0.2">
      <c r="A1750" s="2">
        <v>1746</v>
      </c>
      <c r="B1750" s="199"/>
      <c r="C1750" s="200"/>
      <c r="D1750" s="200"/>
      <c r="E1750" s="197"/>
      <c r="F1750" s="198"/>
    </row>
    <row r="1751" spans="1:6" ht="18" customHeight="1" x14ac:dyDescent="0.2">
      <c r="A1751" s="2">
        <v>1747</v>
      </c>
      <c r="B1751" s="199"/>
      <c r="C1751" s="200"/>
      <c r="D1751" s="200"/>
      <c r="E1751" s="197"/>
      <c r="F1751" s="198"/>
    </row>
    <row r="1752" spans="1:6" ht="18" customHeight="1" x14ac:dyDescent="0.2">
      <c r="A1752" s="2">
        <v>1748</v>
      </c>
      <c r="B1752" s="199"/>
      <c r="C1752" s="200"/>
      <c r="D1752" s="200"/>
      <c r="E1752" s="197"/>
      <c r="F1752" s="198"/>
    </row>
    <row r="1753" spans="1:6" ht="18" customHeight="1" x14ac:dyDescent="0.2">
      <c r="A1753" s="2">
        <v>1749</v>
      </c>
      <c r="B1753" s="199"/>
      <c r="C1753" s="200"/>
      <c r="D1753" s="200"/>
      <c r="E1753" s="197"/>
      <c r="F1753" s="198"/>
    </row>
    <row r="1754" spans="1:6" ht="18" customHeight="1" x14ac:dyDescent="0.2">
      <c r="A1754" s="2">
        <v>1750</v>
      </c>
      <c r="B1754" s="199"/>
      <c r="C1754" s="200"/>
      <c r="D1754" s="200"/>
      <c r="E1754" s="197"/>
      <c r="F1754" s="198"/>
    </row>
    <row r="1755" spans="1:6" ht="18" customHeight="1" x14ac:dyDescent="0.2">
      <c r="A1755" s="2">
        <v>1751</v>
      </c>
      <c r="B1755" s="199"/>
      <c r="C1755" s="200"/>
      <c r="D1755" s="200"/>
      <c r="E1755" s="197"/>
      <c r="F1755" s="198"/>
    </row>
    <row r="1756" spans="1:6" ht="18" customHeight="1" x14ac:dyDescent="0.2">
      <c r="A1756" s="2">
        <v>1752</v>
      </c>
      <c r="B1756" s="199"/>
      <c r="C1756" s="200"/>
      <c r="D1756" s="200"/>
      <c r="E1756" s="197"/>
      <c r="F1756" s="198"/>
    </row>
    <row r="1757" spans="1:6" ht="18" customHeight="1" x14ac:dyDescent="0.2">
      <c r="A1757" s="2">
        <v>1753</v>
      </c>
      <c r="B1757" s="199"/>
      <c r="C1757" s="200"/>
      <c r="D1757" s="200"/>
      <c r="E1757" s="197"/>
      <c r="F1757" s="198"/>
    </row>
    <row r="1758" spans="1:6" ht="18" customHeight="1" x14ac:dyDescent="0.2">
      <c r="A1758" s="2">
        <v>1754</v>
      </c>
      <c r="B1758" s="199"/>
      <c r="C1758" s="200"/>
      <c r="D1758" s="200"/>
      <c r="E1758" s="197"/>
      <c r="F1758" s="198"/>
    </row>
    <row r="1759" spans="1:6" ht="18" customHeight="1" x14ac:dyDescent="0.2">
      <c r="A1759" s="2">
        <v>1755</v>
      </c>
      <c r="B1759" s="199"/>
      <c r="C1759" s="200"/>
      <c r="D1759" s="200"/>
      <c r="E1759" s="197"/>
      <c r="F1759" s="198"/>
    </row>
    <row r="1760" spans="1:6" ht="18" customHeight="1" x14ac:dyDescent="0.2">
      <c r="A1760" s="2">
        <v>1756</v>
      </c>
      <c r="B1760" s="199"/>
      <c r="C1760" s="200"/>
      <c r="D1760" s="200"/>
      <c r="E1760" s="197"/>
      <c r="F1760" s="198"/>
    </row>
    <row r="1761" spans="1:6" ht="18" customHeight="1" x14ac:dyDescent="0.2">
      <c r="A1761" s="2">
        <v>1757</v>
      </c>
      <c r="B1761" s="199"/>
      <c r="C1761" s="200"/>
      <c r="D1761" s="200"/>
      <c r="E1761" s="197"/>
      <c r="F1761" s="198"/>
    </row>
    <row r="1762" spans="1:6" ht="18" customHeight="1" x14ac:dyDescent="0.2">
      <c r="A1762" s="2">
        <v>1758</v>
      </c>
      <c r="B1762" s="199"/>
      <c r="C1762" s="200"/>
      <c r="D1762" s="200"/>
      <c r="E1762" s="197"/>
      <c r="F1762" s="198"/>
    </row>
    <row r="1763" spans="1:6" ht="18" customHeight="1" x14ac:dyDescent="0.2">
      <c r="A1763" s="2">
        <v>1759</v>
      </c>
      <c r="B1763" s="199"/>
      <c r="C1763" s="200"/>
      <c r="D1763" s="200"/>
      <c r="E1763" s="197"/>
      <c r="F1763" s="198"/>
    </row>
    <row r="1764" spans="1:6" ht="18" customHeight="1" x14ac:dyDescent="0.2">
      <c r="A1764" s="2">
        <v>1760</v>
      </c>
      <c r="B1764" s="199"/>
      <c r="C1764" s="200"/>
      <c r="D1764" s="200"/>
      <c r="E1764" s="197"/>
      <c r="F1764" s="198"/>
    </row>
    <row r="1765" spans="1:6" ht="18" customHeight="1" x14ac:dyDescent="0.2">
      <c r="A1765" s="2">
        <v>1761</v>
      </c>
      <c r="B1765" s="199"/>
      <c r="C1765" s="200"/>
      <c r="D1765" s="200"/>
      <c r="E1765" s="197"/>
      <c r="F1765" s="198"/>
    </row>
    <row r="1766" spans="1:6" ht="18" customHeight="1" x14ac:dyDescent="0.2">
      <c r="A1766" s="2">
        <v>1762</v>
      </c>
      <c r="B1766" s="199"/>
      <c r="C1766" s="200"/>
      <c r="D1766" s="200"/>
      <c r="E1766" s="197"/>
      <c r="F1766" s="198"/>
    </row>
    <row r="1767" spans="1:6" ht="18" customHeight="1" x14ac:dyDescent="0.2">
      <c r="A1767" s="2">
        <v>1763</v>
      </c>
      <c r="B1767" s="199"/>
      <c r="C1767" s="200"/>
      <c r="D1767" s="200"/>
      <c r="E1767" s="197"/>
      <c r="F1767" s="198"/>
    </row>
    <row r="1768" spans="1:6" ht="18" customHeight="1" x14ac:dyDescent="0.2">
      <c r="A1768" s="2">
        <v>1764</v>
      </c>
      <c r="B1768" s="199"/>
      <c r="C1768" s="200"/>
      <c r="D1768" s="200"/>
      <c r="E1768" s="197"/>
      <c r="F1768" s="198"/>
    </row>
    <row r="1769" spans="1:6" ht="18" customHeight="1" x14ac:dyDescent="0.2">
      <c r="A1769" s="2">
        <v>1765</v>
      </c>
      <c r="B1769" s="199"/>
      <c r="C1769" s="200"/>
      <c r="D1769" s="200"/>
      <c r="E1769" s="197"/>
      <c r="F1769" s="198"/>
    </row>
    <row r="1770" spans="1:6" ht="18" customHeight="1" x14ac:dyDescent="0.2">
      <c r="A1770" s="2">
        <v>1766</v>
      </c>
      <c r="B1770" s="199"/>
      <c r="C1770" s="200"/>
      <c r="D1770" s="200"/>
      <c r="E1770" s="197"/>
      <c r="F1770" s="198"/>
    </row>
    <row r="1771" spans="1:6" ht="18" customHeight="1" x14ac:dyDescent="0.2">
      <c r="A1771" s="2">
        <v>1767</v>
      </c>
      <c r="B1771" s="199"/>
      <c r="C1771" s="200"/>
      <c r="D1771" s="200"/>
      <c r="E1771" s="197"/>
      <c r="F1771" s="198"/>
    </row>
    <row r="1772" spans="1:6" ht="18" customHeight="1" x14ac:dyDescent="0.2">
      <c r="A1772" s="2">
        <v>1768</v>
      </c>
      <c r="B1772" s="199"/>
      <c r="C1772" s="200"/>
      <c r="D1772" s="200"/>
      <c r="E1772" s="197"/>
      <c r="F1772" s="198"/>
    </row>
    <row r="1773" spans="1:6" ht="18" customHeight="1" x14ac:dyDescent="0.2">
      <c r="A1773" s="2">
        <v>1769</v>
      </c>
      <c r="B1773" s="199"/>
      <c r="C1773" s="200"/>
      <c r="D1773" s="200"/>
      <c r="E1773" s="197"/>
      <c r="F1773" s="198"/>
    </row>
    <row r="1774" spans="1:6" ht="18" customHeight="1" x14ac:dyDescent="0.2">
      <c r="A1774" s="2">
        <v>1770</v>
      </c>
      <c r="B1774" s="199"/>
      <c r="C1774" s="200"/>
      <c r="D1774" s="200"/>
      <c r="E1774" s="197"/>
      <c r="F1774" s="198"/>
    </row>
    <row r="1775" spans="1:6" ht="18" customHeight="1" x14ac:dyDescent="0.2">
      <c r="A1775" s="2">
        <v>1771</v>
      </c>
      <c r="B1775" s="199"/>
      <c r="C1775" s="200"/>
      <c r="D1775" s="200"/>
      <c r="E1775" s="197"/>
      <c r="F1775" s="198"/>
    </row>
    <row r="1776" spans="1:6" ht="18" customHeight="1" x14ac:dyDescent="0.2">
      <c r="A1776" s="2">
        <v>1772</v>
      </c>
      <c r="B1776" s="199"/>
      <c r="C1776" s="200"/>
      <c r="D1776" s="200"/>
      <c r="E1776" s="197"/>
      <c r="F1776" s="198"/>
    </row>
    <row r="1777" spans="1:6" ht="18" customHeight="1" x14ac:dyDescent="0.2">
      <c r="A1777" s="2">
        <v>1773</v>
      </c>
      <c r="B1777" s="199"/>
      <c r="C1777" s="200"/>
      <c r="D1777" s="200"/>
      <c r="E1777" s="197"/>
      <c r="F1777" s="198"/>
    </row>
    <row r="1778" spans="1:6" ht="18" customHeight="1" x14ac:dyDescent="0.2">
      <c r="A1778" s="2">
        <v>1774</v>
      </c>
      <c r="B1778" s="199"/>
      <c r="C1778" s="200"/>
      <c r="D1778" s="200"/>
      <c r="E1778" s="197"/>
      <c r="F1778" s="198"/>
    </row>
    <row r="1779" spans="1:6" ht="18" customHeight="1" x14ac:dyDescent="0.2">
      <c r="A1779" s="2">
        <v>1775</v>
      </c>
      <c r="B1779" s="199"/>
      <c r="C1779" s="200"/>
      <c r="D1779" s="200"/>
      <c r="E1779" s="197"/>
      <c r="F1779" s="198"/>
    </row>
    <row r="1780" spans="1:6" ht="18" customHeight="1" x14ac:dyDescent="0.2">
      <c r="A1780" s="2">
        <v>1776</v>
      </c>
      <c r="B1780" s="199"/>
      <c r="C1780" s="200"/>
      <c r="D1780" s="200"/>
      <c r="E1780" s="197"/>
      <c r="F1780" s="198"/>
    </row>
    <row r="1781" spans="1:6" ht="18" customHeight="1" x14ac:dyDescent="0.2">
      <c r="A1781" s="2">
        <v>1777</v>
      </c>
      <c r="B1781" s="199"/>
      <c r="C1781" s="200"/>
      <c r="D1781" s="200"/>
      <c r="E1781" s="197"/>
      <c r="F1781" s="198"/>
    </row>
    <row r="1782" spans="1:6" ht="18" customHeight="1" x14ac:dyDescent="0.2">
      <c r="A1782" s="2">
        <v>1778</v>
      </c>
      <c r="B1782" s="199"/>
      <c r="C1782" s="200"/>
      <c r="D1782" s="200"/>
      <c r="E1782" s="197"/>
      <c r="F1782" s="198"/>
    </row>
    <row r="1783" spans="1:6" ht="18" customHeight="1" x14ac:dyDescent="0.2">
      <c r="A1783" s="2">
        <v>1779</v>
      </c>
      <c r="B1783" s="199"/>
      <c r="C1783" s="200"/>
      <c r="D1783" s="200"/>
      <c r="E1783" s="197"/>
      <c r="F1783" s="198"/>
    </row>
    <row r="1784" spans="1:6" ht="18" customHeight="1" x14ac:dyDescent="0.2">
      <c r="A1784" s="2">
        <v>1780</v>
      </c>
      <c r="B1784" s="199"/>
      <c r="C1784" s="200"/>
      <c r="D1784" s="200"/>
      <c r="E1784" s="197"/>
      <c r="F1784" s="198"/>
    </row>
    <row r="1785" spans="1:6" ht="18" customHeight="1" x14ac:dyDescent="0.2">
      <c r="A1785" s="2">
        <v>1781</v>
      </c>
      <c r="B1785" s="199"/>
      <c r="C1785" s="200"/>
      <c r="D1785" s="200"/>
      <c r="E1785" s="197"/>
      <c r="F1785" s="198"/>
    </row>
    <row r="1786" spans="1:6" ht="18" customHeight="1" x14ac:dyDescent="0.2">
      <c r="A1786" s="2">
        <v>1782</v>
      </c>
      <c r="B1786" s="199"/>
      <c r="C1786" s="200"/>
      <c r="D1786" s="200"/>
      <c r="E1786" s="197"/>
      <c r="F1786" s="198"/>
    </row>
    <row r="1787" spans="1:6" ht="18" customHeight="1" x14ac:dyDescent="0.2">
      <c r="A1787" s="2">
        <v>1783</v>
      </c>
      <c r="B1787" s="199"/>
      <c r="C1787" s="200"/>
      <c r="D1787" s="200"/>
      <c r="E1787" s="197"/>
      <c r="F1787" s="198"/>
    </row>
    <row r="1788" spans="1:6" ht="18" customHeight="1" x14ac:dyDescent="0.2">
      <c r="A1788" s="2">
        <v>1784</v>
      </c>
      <c r="B1788" s="199"/>
      <c r="C1788" s="200"/>
      <c r="D1788" s="200"/>
      <c r="E1788" s="197"/>
      <c r="F1788" s="198"/>
    </row>
    <row r="1789" spans="1:6" ht="18" customHeight="1" x14ac:dyDescent="0.2">
      <c r="A1789" s="2">
        <v>1785</v>
      </c>
      <c r="B1789" s="199"/>
      <c r="C1789" s="200"/>
      <c r="D1789" s="200"/>
      <c r="E1789" s="197"/>
      <c r="F1789" s="198"/>
    </row>
    <row r="1790" spans="1:6" ht="18" customHeight="1" x14ac:dyDescent="0.2">
      <c r="A1790" s="2">
        <v>1786</v>
      </c>
      <c r="B1790" s="199"/>
      <c r="C1790" s="200"/>
      <c r="D1790" s="200"/>
      <c r="E1790" s="197"/>
      <c r="F1790" s="198"/>
    </row>
    <row r="1791" spans="1:6" ht="18" customHeight="1" x14ac:dyDescent="0.2">
      <c r="A1791" s="2">
        <v>1787</v>
      </c>
      <c r="B1791" s="199"/>
      <c r="C1791" s="200"/>
      <c r="D1791" s="200"/>
      <c r="E1791" s="197"/>
      <c r="F1791" s="198"/>
    </row>
    <row r="1792" spans="1:6" ht="18" customHeight="1" x14ac:dyDescent="0.2">
      <c r="A1792" s="2">
        <v>1788</v>
      </c>
      <c r="B1792" s="199"/>
      <c r="C1792" s="200"/>
      <c r="D1792" s="200"/>
      <c r="E1792" s="197"/>
      <c r="F1792" s="198"/>
    </row>
    <row r="1793" spans="1:6" ht="18" customHeight="1" x14ac:dyDescent="0.2">
      <c r="A1793" s="2">
        <v>1789</v>
      </c>
      <c r="B1793" s="199"/>
      <c r="C1793" s="200"/>
      <c r="D1793" s="200"/>
      <c r="E1793" s="197"/>
      <c r="F1793" s="198"/>
    </row>
    <row r="1794" spans="1:6" ht="18" customHeight="1" x14ac:dyDescent="0.2">
      <c r="A1794" s="2">
        <v>1790</v>
      </c>
      <c r="B1794" s="199"/>
      <c r="C1794" s="200"/>
      <c r="D1794" s="200"/>
      <c r="E1794" s="197"/>
      <c r="F1794" s="198"/>
    </row>
    <row r="1795" spans="1:6" ht="18" customHeight="1" x14ac:dyDescent="0.2">
      <c r="A1795" s="2">
        <v>1791</v>
      </c>
      <c r="B1795" s="199"/>
      <c r="C1795" s="200"/>
      <c r="D1795" s="200"/>
      <c r="E1795" s="197"/>
      <c r="F1795" s="198"/>
    </row>
    <row r="1796" spans="1:6" ht="18" customHeight="1" x14ac:dyDescent="0.2">
      <c r="A1796" s="2">
        <v>1792</v>
      </c>
      <c r="B1796" s="199"/>
      <c r="C1796" s="200"/>
      <c r="D1796" s="200"/>
      <c r="E1796" s="197"/>
      <c r="F1796" s="198"/>
    </row>
    <row r="1797" spans="1:6" ht="18" customHeight="1" x14ac:dyDescent="0.2">
      <c r="A1797" s="2">
        <v>1793</v>
      </c>
      <c r="B1797" s="199"/>
      <c r="C1797" s="200"/>
      <c r="D1797" s="200"/>
      <c r="E1797" s="197"/>
      <c r="F1797" s="198"/>
    </row>
    <row r="1798" spans="1:6" ht="18" customHeight="1" x14ac:dyDescent="0.2">
      <c r="A1798" s="2">
        <v>1794</v>
      </c>
      <c r="B1798" s="199"/>
      <c r="C1798" s="200"/>
      <c r="D1798" s="200"/>
      <c r="E1798" s="197"/>
      <c r="F1798" s="198"/>
    </row>
    <row r="1799" spans="1:6" ht="18" customHeight="1" x14ac:dyDescent="0.2">
      <c r="A1799" s="2">
        <v>1795</v>
      </c>
      <c r="B1799" s="199"/>
      <c r="C1799" s="200"/>
      <c r="D1799" s="200"/>
      <c r="E1799" s="197"/>
      <c r="F1799" s="198"/>
    </row>
    <row r="1800" spans="1:6" ht="18" customHeight="1" x14ac:dyDescent="0.2">
      <c r="A1800" s="2">
        <v>1796</v>
      </c>
      <c r="B1800" s="199"/>
      <c r="C1800" s="200"/>
      <c r="D1800" s="200"/>
      <c r="E1800" s="197"/>
      <c r="F1800" s="198"/>
    </row>
    <row r="1801" spans="1:6" ht="18" customHeight="1" x14ac:dyDescent="0.2">
      <c r="A1801" s="2">
        <v>1797</v>
      </c>
      <c r="B1801" s="199"/>
      <c r="C1801" s="200"/>
      <c r="D1801" s="200"/>
      <c r="E1801" s="197"/>
      <c r="F1801" s="198"/>
    </row>
    <row r="1802" spans="1:6" ht="18" customHeight="1" x14ac:dyDescent="0.2">
      <c r="A1802" s="2">
        <v>1798</v>
      </c>
      <c r="B1802" s="199"/>
      <c r="C1802" s="200"/>
      <c r="D1802" s="200"/>
      <c r="E1802" s="197"/>
      <c r="F1802" s="198"/>
    </row>
    <row r="1803" spans="1:6" ht="18" customHeight="1" x14ac:dyDescent="0.2">
      <c r="A1803" s="2">
        <v>1799</v>
      </c>
      <c r="B1803" s="199"/>
      <c r="C1803" s="200"/>
      <c r="D1803" s="200"/>
      <c r="E1803" s="197"/>
      <c r="F1803" s="198"/>
    </row>
    <row r="1804" spans="1:6" ht="18" customHeight="1" x14ac:dyDescent="0.2">
      <c r="A1804" s="2">
        <v>1800</v>
      </c>
      <c r="B1804" s="199"/>
      <c r="C1804" s="200"/>
      <c r="D1804" s="200"/>
      <c r="E1804" s="197"/>
      <c r="F1804" s="198"/>
    </row>
    <row r="1805" spans="1:6" ht="18" customHeight="1" x14ac:dyDescent="0.2">
      <c r="A1805" s="2">
        <v>1801</v>
      </c>
      <c r="B1805" s="199"/>
      <c r="C1805" s="200"/>
      <c r="D1805" s="200"/>
      <c r="E1805" s="197"/>
      <c r="F1805" s="198"/>
    </row>
    <row r="1806" spans="1:6" ht="18" customHeight="1" x14ac:dyDescent="0.2">
      <c r="A1806" s="2">
        <v>1802</v>
      </c>
      <c r="B1806" s="199"/>
      <c r="C1806" s="200"/>
      <c r="D1806" s="200"/>
      <c r="E1806" s="197"/>
      <c r="F1806" s="198"/>
    </row>
    <row r="1807" spans="1:6" ht="18" customHeight="1" x14ac:dyDescent="0.2">
      <c r="A1807" s="2">
        <v>1803</v>
      </c>
      <c r="B1807" s="199"/>
      <c r="C1807" s="200"/>
      <c r="D1807" s="200"/>
      <c r="E1807" s="197"/>
      <c r="F1807" s="198"/>
    </row>
    <row r="1808" spans="1:6" ht="18" customHeight="1" x14ac:dyDescent="0.2">
      <c r="A1808" s="2">
        <v>1804</v>
      </c>
      <c r="B1808" s="199"/>
      <c r="C1808" s="200"/>
      <c r="D1808" s="200"/>
      <c r="E1808" s="197"/>
      <c r="F1808" s="198"/>
    </row>
    <row r="1809" spans="1:6" ht="18" customHeight="1" x14ac:dyDescent="0.2">
      <c r="A1809" s="2">
        <v>1805</v>
      </c>
      <c r="B1809" s="199"/>
      <c r="C1809" s="200"/>
      <c r="D1809" s="200"/>
      <c r="E1809" s="197"/>
      <c r="F1809" s="198"/>
    </row>
    <row r="1810" spans="1:6" ht="18" customHeight="1" x14ac:dyDescent="0.2">
      <c r="A1810" s="2">
        <v>1806</v>
      </c>
      <c r="B1810" s="199"/>
      <c r="C1810" s="200"/>
      <c r="D1810" s="200"/>
      <c r="E1810" s="197"/>
      <c r="F1810" s="198"/>
    </row>
    <row r="1811" spans="1:6" ht="18" customHeight="1" x14ac:dyDescent="0.2">
      <c r="A1811" s="2">
        <v>1807</v>
      </c>
      <c r="B1811" s="199"/>
      <c r="C1811" s="200"/>
      <c r="D1811" s="200"/>
      <c r="E1811" s="197"/>
      <c r="F1811" s="198"/>
    </row>
    <row r="1812" spans="1:6" ht="18" customHeight="1" x14ac:dyDescent="0.2">
      <c r="A1812" s="2">
        <v>1808</v>
      </c>
      <c r="B1812" s="199"/>
      <c r="C1812" s="200"/>
      <c r="D1812" s="200"/>
      <c r="E1812" s="197"/>
      <c r="F1812" s="198"/>
    </row>
    <row r="1813" spans="1:6" ht="18" customHeight="1" x14ac:dyDescent="0.2">
      <c r="A1813" s="2">
        <v>1809</v>
      </c>
      <c r="B1813" s="199"/>
      <c r="C1813" s="200"/>
      <c r="D1813" s="200"/>
      <c r="E1813" s="197"/>
      <c r="F1813" s="198"/>
    </row>
    <row r="1814" spans="1:6" ht="18" customHeight="1" x14ac:dyDescent="0.2">
      <c r="A1814" s="2">
        <v>1810</v>
      </c>
      <c r="B1814" s="199"/>
      <c r="C1814" s="200"/>
      <c r="D1814" s="200"/>
      <c r="E1814" s="197"/>
      <c r="F1814" s="198"/>
    </row>
    <row r="1815" spans="1:6" ht="18" customHeight="1" x14ac:dyDescent="0.2">
      <c r="A1815" s="2">
        <v>1811</v>
      </c>
      <c r="B1815" s="199"/>
      <c r="C1815" s="200"/>
      <c r="D1815" s="200"/>
      <c r="E1815" s="197"/>
      <c r="F1815" s="198"/>
    </row>
    <row r="1816" spans="1:6" ht="18" customHeight="1" x14ac:dyDescent="0.2">
      <c r="A1816" s="2">
        <v>1812</v>
      </c>
      <c r="B1816" s="199"/>
      <c r="C1816" s="200"/>
      <c r="D1816" s="200"/>
      <c r="E1816" s="197"/>
      <c r="F1816" s="198"/>
    </row>
    <row r="1817" spans="1:6" ht="18" customHeight="1" x14ac:dyDescent="0.2">
      <c r="A1817" s="2">
        <v>1813</v>
      </c>
      <c r="B1817" s="199"/>
      <c r="C1817" s="200"/>
      <c r="D1817" s="200"/>
      <c r="E1817" s="197"/>
      <c r="F1817" s="198"/>
    </row>
    <row r="1818" spans="1:6" ht="18" customHeight="1" x14ac:dyDescent="0.2">
      <c r="A1818" s="2">
        <v>1814</v>
      </c>
      <c r="B1818" s="199"/>
      <c r="C1818" s="200"/>
      <c r="D1818" s="200"/>
      <c r="E1818" s="197"/>
      <c r="F1818" s="198"/>
    </row>
    <row r="1819" spans="1:6" ht="18" customHeight="1" x14ac:dyDescent="0.2">
      <c r="A1819" s="2">
        <v>1815</v>
      </c>
      <c r="B1819" s="199"/>
      <c r="C1819" s="200"/>
      <c r="D1819" s="200"/>
      <c r="E1819" s="197"/>
      <c r="F1819" s="198"/>
    </row>
    <row r="1820" spans="1:6" ht="18" customHeight="1" x14ac:dyDescent="0.2">
      <c r="A1820" s="2">
        <v>1816</v>
      </c>
      <c r="B1820" s="199"/>
      <c r="C1820" s="200"/>
      <c r="D1820" s="200"/>
      <c r="E1820" s="197"/>
      <c r="F1820" s="198"/>
    </row>
    <row r="1821" spans="1:6" ht="18" customHeight="1" x14ac:dyDescent="0.2">
      <c r="A1821" s="2">
        <v>1817</v>
      </c>
      <c r="B1821" s="199"/>
      <c r="C1821" s="200"/>
      <c r="D1821" s="200"/>
      <c r="E1821" s="197"/>
      <c r="F1821" s="198"/>
    </row>
    <row r="1822" spans="1:6" ht="18" customHeight="1" x14ac:dyDescent="0.2">
      <c r="A1822" s="2">
        <v>1818</v>
      </c>
      <c r="B1822" s="199"/>
      <c r="C1822" s="200"/>
      <c r="D1822" s="200"/>
      <c r="E1822" s="197"/>
      <c r="F1822" s="198"/>
    </row>
    <row r="1823" spans="1:6" ht="18" customHeight="1" x14ac:dyDescent="0.2">
      <c r="A1823" s="2">
        <v>1819</v>
      </c>
      <c r="B1823" s="199"/>
      <c r="C1823" s="200"/>
      <c r="D1823" s="200"/>
      <c r="E1823" s="197"/>
      <c r="F1823" s="198"/>
    </row>
    <row r="1824" spans="1:6" ht="18" customHeight="1" x14ac:dyDescent="0.2">
      <c r="A1824" s="2">
        <v>1820</v>
      </c>
      <c r="B1824" s="199"/>
      <c r="C1824" s="200"/>
      <c r="D1824" s="200"/>
      <c r="E1824" s="197"/>
      <c r="F1824" s="198"/>
    </row>
    <row r="1825" spans="1:6" ht="18" customHeight="1" x14ac:dyDescent="0.2">
      <c r="A1825" s="2">
        <v>1821</v>
      </c>
      <c r="B1825" s="199"/>
      <c r="C1825" s="200"/>
      <c r="D1825" s="200"/>
      <c r="E1825" s="197"/>
      <c r="F1825" s="198"/>
    </row>
    <row r="1826" spans="1:6" ht="18" customHeight="1" x14ac:dyDescent="0.2">
      <c r="A1826" s="2">
        <v>1822</v>
      </c>
      <c r="B1826" s="199"/>
      <c r="C1826" s="200"/>
      <c r="D1826" s="200"/>
      <c r="E1826" s="197"/>
      <c r="F1826" s="198"/>
    </row>
    <row r="1827" spans="1:6" ht="18" customHeight="1" x14ac:dyDescent="0.2">
      <c r="A1827" s="2">
        <v>1823</v>
      </c>
      <c r="B1827" s="199"/>
      <c r="C1827" s="200"/>
      <c r="D1827" s="200"/>
      <c r="E1827" s="197"/>
      <c r="F1827" s="198"/>
    </row>
    <row r="1828" spans="1:6" ht="18" customHeight="1" x14ac:dyDescent="0.2">
      <c r="A1828" s="2">
        <v>1824</v>
      </c>
      <c r="B1828" s="199"/>
      <c r="C1828" s="200"/>
      <c r="D1828" s="200"/>
      <c r="E1828" s="197"/>
      <c r="F1828" s="198"/>
    </row>
    <row r="1829" spans="1:6" ht="18" customHeight="1" x14ac:dyDescent="0.2">
      <c r="A1829" s="2">
        <v>1825</v>
      </c>
      <c r="B1829" s="199"/>
      <c r="C1829" s="200"/>
      <c r="D1829" s="200"/>
      <c r="E1829" s="197"/>
      <c r="F1829" s="198"/>
    </row>
    <row r="1830" spans="1:6" ht="18" customHeight="1" x14ac:dyDescent="0.2">
      <c r="A1830" s="2">
        <v>1826</v>
      </c>
      <c r="B1830" s="199"/>
      <c r="C1830" s="200"/>
      <c r="D1830" s="200"/>
      <c r="E1830" s="197"/>
      <c r="F1830" s="198"/>
    </row>
    <row r="1831" spans="1:6" ht="18" customHeight="1" x14ac:dyDescent="0.2">
      <c r="A1831" s="2">
        <v>1827</v>
      </c>
      <c r="B1831" s="199"/>
      <c r="C1831" s="200"/>
      <c r="D1831" s="200"/>
      <c r="E1831" s="197"/>
      <c r="F1831" s="198"/>
    </row>
    <row r="1832" spans="1:6" ht="18" customHeight="1" x14ac:dyDescent="0.2">
      <c r="A1832" s="2">
        <v>1828</v>
      </c>
      <c r="B1832" s="199"/>
      <c r="C1832" s="200"/>
      <c r="D1832" s="200"/>
      <c r="E1832" s="197"/>
      <c r="F1832" s="198"/>
    </row>
    <row r="1833" spans="1:6" ht="18" customHeight="1" x14ac:dyDescent="0.2">
      <c r="A1833" s="2">
        <v>1829</v>
      </c>
      <c r="B1833" s="199"/>
      <c r="C1833" s="200"/>
      <c r="D1833" s="200"/>
      <c r="E1833" s="197"/>
      <c r="F1833" s="198"/>
    </row>
    <row r="1834" spans="1:6" ht="18" customHeight="1" x14ac:dyDescent="0.2">
      <c r="A1834" s="2">
        <v>1830</v>
      </c>
      <c r="B1834" s="199"/>
      <c r="C1834" s="200"/>
      <c r="D1834" s="200"/>
      <c r="E1834" s="197"/>
      <c r="F1834" s="198"/>
    </row>
    <row r="1835" spans="1:6" ht="18" customHeight="1" x14ac:dyDescent="0.2">
      <c r="A1835" s="2">
        <v>1831</v>
      </c>
      <c r="B1835" s="199"/>
      <c r="C1835" s="200"/>
      <c r="D1835" s="200"/>
      <c r="E1835" s="197"/>
      <c r="F1835" s="198"/>
    </row>
    <row r="1836" spans="1:6" ht="18" customHeight="1" x14ac:dyDescent="0.2">
      <c r="A1836" s="2">
        <v>1832</v>
      </c>
      <c r="B1836" s="199"/>
      <c r="C1836" s="200"/>
      <c r="D1836" s="200"/>
      <c r="E1836" s="197"/>
      <c r="F1836" s="198"/>
    </row>
    <row r="1837" spans="1:6" ht="18" customHeight="1" x14ac:dyDescent="0.2">
      <c r="A1837" s="2">
        <v>1833</v>
      </c>
      <c r="B1837" s="199"/>
      <c r="C1837" s="200"/>
      <c r="D1837" s="200"/>
      <c r="E1837" s="197"/>
      <c r="F1837" s="198"/>
    </row>
    <row r="1838" spans="1:6" ht="18" customHeight="1" x14ac:dyDescent="0.2">
      <c r="A1838" s="2">
        <v>1834</v>
      </c>
      <c r="B1838" s="199"/>
      <c r="C1838" s="200"/>
      <c r="D1838" s="200"/>
      <c r="E1838" s="197"/>
      <c r="F1838" s="198"/>
    </row>
    <row r="1839" spans="1:6" ht="18" customHeight="1" x14ac:dyDescent="0.2">
      <c r="A1839" s="2">
        <v>1835</v>
      </c>
      <c r="B1839" s="199"/>
      <c r="C1839" s="200"/>
      <c r="D1839" s="200"/>
      <c r="E1839" s="197"/>
      <c r="F1839" s="198"/>
    </row>
    <row r="1840" spans="1:6" ht="18" customHeight="1" x14ac:dyDescent="0.2">
      <c r="A1840" s="2">
        <v>1836</v>
      </c>
      <c r="B1840" s="199"/>
      <c r="C1840" s="200"/>
      <c r="D1840" s="200"/>
      <c r="E1840" s="197"/>
      <c r="F1840" s="198"/>
    </row>
    <row r="1841" spans="1:6" ht="18" customHeight="1" x14ac:dyDescent="0.2">
      <c r="A1841" s="2">
        <v>1837</v>
      </c>
      <c r="B1841" s="199"/>
      <c r="C1841" s="200"/>
      <c r="D1841" s="200"/>
      <c r="E1841" s="197"/>
      <c r="F1841" s="198"/>
    </row>
    <row r="1842" spans="1:6" ht="18" customHeight="1" x14ac:dyDescent="0.2">
      <c r="A1842" s="2">
        <v>1838</v>
      </c>
      <c r="B1842" s="199"/>
      <c r="C1842" s="200"/>
      <c r="D1842" s="200"/>
      <c r="E1842" s="197"/>
      <c r="F1842" s="198"/>
    </row>
    <row r="1843" spans="1:6" ht="18" customHeight="1" x14ac:dyDescent="0.2">
      <c r="A1843" s="2">
        <v>1839</v>
      </c>
      <c r="B1843" s="199"/>
      <c r="C1843" s="200"/>
      <c r="D1843" s="200"/>
      <c r="E1843" s="197"/>
      <c r="F1843" s="198"/>
    </row>
    <row r="1844" spans="1:6" ht="18" customHeight="1" x14ac:dyDescent="0.2">
      <c r="A1844" s="2">
        <v>1840</v>
      </c>
      <c r="B1844" s="199"/>
      <c r="C1844" s="200"/>
      <c r="D1844" s="200"/>
      <c r="E1844" s="197"/>
      <c r="F1844" s="198"/>
    </row>
    <row r="1845" spans="1:6" ht="18" customHeight="1" x14ac:dyDescent="0.2">
      <c r="A1845" s="2">
        <v>1841</v>
      </c>
      <c r="B1845" s="199"/>
      <c r="C1845" s="200"/>
      <c r="D1845" s="200"/>
      <c r="E1845" s="197"/>
      <c r="F1845" s="198"/>
    </row>
    <row r="1846" spans="1:6" ht="18" customHeight="1" x14ac:dyDescent="0.2">
      <c r="A1846" s="2">
        <v>1842</v>
      </c>
      <c r="B1846" s="199"/>
      <c r="C1846" s="200"/>
      <c r="D1846" s="200"/>
      <c r="E1846" s="197"/>
      <c r="F1846" s="198"/>
    </row>
    <row r="1847" spans="1:6" ht="18" customHeight="1" x14ac:dyDescent="0.2">
      <c r="A1847" s="2">
        <v>1843</v>
      </c>
      <c r="B1847" s="199"/>
      <c r="C1847" s="200"/>
      <c r="D1847" s="200"/>
      <c r="E1847" s="197"/>
      <c r="F1847" s="198"/>
    </row>
    <row r="1848" spans="1:6" ht="18" customHeight="1" x14ac:dyDescent="0.2">
      <c r="A1848" s="2">
        <v>1844</v>
      </c>
      <c r="B1848" s="199"/>
      <c r="C1848" s="200"/>
      <c r="D1848" s="200"/>
      <c r="E1848" s="197"/>
      <c r="F1848" s="198"/>
    </row>
    <row r="1849" spans="1:6" ht="18" customHeight="1" x14ac:dyDescent="0.2">
      <c r="A1849" s="2">
        <v>1845</v>
      </c>
      <c r="B1849" s="199"/>
      <c r="C1849" s="200"/>
      <c r="D1849" s="200"/>
      <c r="E1849" s="197"/>
      <c r="F1849" s="198"/>
    </row>
    <row r="1850" spans="1:6" ht="18" customHeight="1" x14ac:dyDescent="0.2">
      <c r="A1850" s="2">
        <v>1846</v>
      </c>
      <c r="B1850" s="199"/>
      <c r="C1850" s="200"/>
      <c r="D1850" s="200"/>
      <c r="E1850" s="197"/>
      <c r="F1850" s="198"/>
    </row>
    <row r="1851" spans="1:6" ht="18" customHeight="1" x14ac:dyDescent="0.2">
      <c r="A1851" s="2">
        <v>1847</v>
      </c>
      <c r="B1851" s="199"/>
      <c r="C1851" s="200"/>
      <c r="D1851" s="200"/>
      <c r="E1851" s="197"/>
      <c r="F1851" s="198"/>
    </row>
    <row r="1852" spans="1:6" ht="18" customHeight="1" x14ac:dyDescent="0.2">
      <c r="A1852" s="2">
        <v>1848</v>
      </c>
      <c r="B1852" s="199"/>
      <c r="C1852" s="200"/>
      <c r="D1852" s="200"/>
      <c r="E1852" s="197"/>
      <c r="F1852" s="198"/>
    </row>
    <row r="1853" spans="1:6" ht="18" customHeight="1" x14ac:dyDescent="0.2">
      <c r="A1853" s="2">
        <v>1849</v>
      </c>
      <c r="B1853" s="199"/>
      <c r="C1853" s="200"/>
      <c r="D1853" s="200"/>
      <c r="E1853" s="197"/>
      <c r="F1853" s="198"/>
    </row>
    <row r="1854" spans="1:6" ht="18" customHeight="1" x14ac:dyDescent="0.2">
      <c r="A1854" s="2">
        <v>1850</v>
      </c>
      <c r="B1854" s="199"/>
      <c r="C1854" s="200"/>
      <c r="D1854" s="200"/>
      <c r="E1854" s="197"/>
      <c r="F1854" s="198"/>
    </row>
    <row r="1855" spans="1:6" ht="18" customHeight="1" x14ac:dyDescent="0.2">
      <c r="A1855" s="2">
        <v>1851</v>
      </c>
      <c r="B1855" s="199"/>
      <c r="C1855" s="200"/>
      <c r="D1855" s="200"/>
      <c r="E1855" s="197"/>
      <c r="F1855" s="198"/>
    </row>
    <row r="1856" spans="1:6" ht="18" customHeight="1" x14ac:dyDescent="0.2">
      <c r="A1856" s="2">
        <v>1852</v>
      </c>
      <c r="B1856" s="199"/>
      <c r="C1856" s="200"/>
      <c r="D1856" s="200"/>
      <c r="E1856" s="197"/>
      <c r="F1856" s="198"/>
    </row>
    <row r="1857" spans="1:6" ht="18" customHeight="1" x14ac:dyDescent="0.2">
      <c r="A1857" s="2">
        <v>1853</v>
      </c>
      <c r="B1857" s="199"/>
      <c r="C1857" s="200"/>
      <c r="D1857" s="200"/>
      <c r="E1857" s="197"/>
      <c r="F1857" s="198"/>
    </row>
    <row r="1858" spans="1:6" ht="18" customHeight="1" x14ac:dyDescent="0.2">
      <c r="A1858" s="2">
        <v>1854</v>
      </c>
      <c r="B1858" s="199"/>
      <c r="C1858" s="200"/>
      <c r="D1858" s="200"/>
      <c r="E1858" s="197"/>
      <c r="F1858" s="198"/>
    </row>
    <row r="1859" spans="1:6" ht="18" customHeight="1" x14ac:dyDescent="0.2">
      <c r="A1859" s="2">
        <v>1855</v>
      </c>
      <c r="B1859" s="199"/>
      <c r="C1859" s="200"/>
      <c r="D1859" s="200"/>
      <c r="E1859" s="197"/>
      <c r="F1859" s="198"/>
    </row>
    <row r="1860" spans="1:6" ht="18" customHeight="1" x14ac:dyDescent="0.2">
      <c r="A1860" s="2">
        <v>1856</v>
      </c>
      <c r="B1860" s="199"/>
      <c r="C1860" s="200"/>
      <c r="D1860" s="200"/>
      <c r="E1860" s="197"/>
      <c r="F1860" s="198"/>
    </row>
    <row r="1861" spans="1:6" ht="18" customHeight="1" x14ac:dyDescent="0.2">
      <c r="A1861" s="2">
        <v>1857</v>
      </c>
      <c r="B1861" s="199"/>
      <c r="C1861" s="200"/>
      <c r="D1861" s="200"/>
      <c r="E1861" s="197"/>
      <c r="F1861" s="198"/>
    </row>
    <row r="1862" spans="1:6" ht="18" customHeight="1" x14ac:dyDescent="0.2">
      <c r="A1862" s="2">
        <v>1858</v>
      </c>
      <c r="B1862" s="199"/>
      <c r="C1862" s="200"/>
      <c r="D1862" s="200"/>
      <c r="E1862" s="197"/>
      <c r="F1862" s="198"/>
    </row>
    <row r="1863" spans="1:6" ht="18" customHeight="1" x14ac:dyDescent="0.2">
      <c r="A1863" s="2">
        <v>1859</v>
      </c>
      <c r="B1863" s="199"/>
      <c r="C1863" s="200"/>
      <c r="D1863" s="200"/>
      <c r="E1863" s="197"/>
      <c r="F1863" s="198"/>
    </row>
    <row r="1864" spans="1:6" ht="18" customHeight="1" x14ac:dyDescent="0.2">
      <c r="A1864" s="2">
        <v>1860</v>
      </c>
      <c r="B1864" s="199"/>
      <c r="C1864" s="200"/>
      <c r="D1864" s="200"/>
      <c r="E1864" s="197"/>
      <c r="F1864" s="198"/>
    </row>
    <row r="1865" spans="1:6" ht="18" customHeight="1" x14ac:dyDescent="0.2">
      <c r="A1865" s="2">
        <v>1861</v>
      </c>
      <c r="B1865" s="199"/>
      <c r="C1865" s="200"/>
      <c r="D1865" s="200"/>
      <c r="E1865" s="197"/>
      <c r="F1865" s="198"/>
    </row>
    <row r="1866" spans="1:6" ht="18" customHeight="1" x14ac:dyDescent="0.2">
      <c r="A1866" s="2">
        <v>1862</v>
      </c>
      <c r="B1866" s="199"/>
      <c r="C1866" s="200"/>
      <c r="D1866" s="200"/>
      <c r="E1866" s="197"/>
      <c r="F1866" s="198"/>
    </row>
    <row r="1867" spans="1:6" ht="18" customHeight="1" x14ac:dyDescent="0.2">
      <c r="A1867" s="2">
        <v>1863</v>
      </c>
      <c r="B1867" s="199"/>
      <c r="C1867" s="200"/>
      <c r="D1867" s="200"/>
      <c r="E1867" s="197"/>
      <c r="F1867" s="198"/>
    </row>
    <row r="1868" spans="1:6" ht="18" customHeight="1" x14ac:dyDescent="0.2">
      <c r="A1868" s="2">
        <v>1864</v>
      </c>
      <c r="B1868" s="199"/>
      <c r="C1868" s="200"/>
      <c r="D1868" s="200"/>
      <c r="E1868" s="197"/>
      <c r="F1868" s="198"/>
    </row>
    <row r="1869" spans="1:6" ht="18" customHeight="1" x14ac:dyDescent="0.2">
      <c r="A1869" s="2">
        <v>1865</v>
      </c>
      <c r="B1869" s="199"/>
      <c r="C1869" s="200"/>
      <c r="D1869" s="200"/>
      <c r="E1869" s="197"/>
      <c r="F1869" s="198"/>
    </row>
    <row r="1870" spans="1:6" ht="18" customHeight="1" x14ac:dyDescent="0.2">
      <c r="A1870" s="2">
        <v>1866</v>
      </c>
      <c r="B1870" s="199"/>
      <c r="C1870" s="200"/>
      <c r="D1870" s="200"/>
      <c r="E1870" s="197"/>
      <c r="F1870" s="198"/>
    </row>
    <row r="1871" spans="1:6" ht="18" customHeight="1" x14ac:dyDescent="0.2">
      <c r="A1871" s="2">
        <v>1867</v>
      </c>
      <c r="B1871" s="199"/>
      <c r="C1871" s="200"/>
      <c r="D1871" s="200"/>
      <c r="E1871" s="197"/>
      <c r="F1871" s="198"/>
    </row>
    <row r="1872" spans="1:6" ht="18" customHeight="1" x14ac:dyDescent="0.2">
      <c r="A1872" s="2">
        <v>1868</v>
      </c>
      <c r="B1872" s="199"/>
      <c r="C1872" s="200"/>
      <c r="D1872" s="200"/>
      <c r="E1872" s="197"/>
      <c r="F1872" s="198"/>
    </row>
    <row r="1873" spans="1:6" ht="18" customHeight="1" x14ac:dyDescent="0.2">
      <c r="A1873" s="2">
        <v>1869</v>
      </c>
      <c r="B1873" s="199"/>
      <c r="C1873" s="200"/>
      <c r="D1873" s="200"/>
      <c r="E1873" s="197"/>
      <c r="F1873" s="198"/>
    </row>
    <row r="1874" spans="1:6" ht="18" customHeight="1" x14ac:dyDescent="0.2">
      <c r="A1874" s="2">
        <v>1870</v>
      </c>
      <c r="B1874" s="199"/>
      <c r="C1874" s="200"/>
      <c r="D1874" s="200"/>
      <c r="E1874" s="197"/>
      <c r="F1874" s="198"/>
    </row>
    <row r="1875" spans="1:6" ht="18" customHeight="1" x14ac:dyDescent="0.2">
      <c r="A1875" s="2">
        <v>1871</v>
      </c>
      <c r="B1875" s="199"/>
      <c r="C1875" s="200"/>
      <c r="D1875" s="200"/>
      <c r="E1875" s="197"/>
      <c r="F1875" s="198"/>
    </row>
    <row r="1876" spans="1:6" ht="18" customHeight="1" x14ac:dyDescent="0.2">
      <c r="A1876" s="2">
        <v>1872</v>
      </c>
      <c r="B1876" s="199"/>
      <c r="C1876" s="200"/>
      <c r="D1876" s="200"/>
      <c r="E1876" s="197"/>
      <c r="F1876" s="198"/>
    </row>
    <row r="1877" spans="1:6" ht="18" customHeight="1" x14ac:dyDescent="0.2">
      <c r="A1877" s="2">
        <v>1873</v>
      </c>
      <c r="B1877" s="199"/>
      <c r="C1877" s="200"/>
      <c r="D1877" s="200"/>
      <c r="E1877" s="197"/>
      <c r="F1877" s="198"/>
    </row>
    <row r="1878" spans="1:6" ht="18" customHeight="1" x14ac:dyDescent="0.2">
      <c r="A1878" s="2">
        <v>1874</v>
      </c>
      <c r="B1878" s="199"/>
      <c r="C1878" s="200"/>
      <c r="D1878" s="200"/>
      <c r="E1878" s="197"/>
      <c r="F1878" s="198"/>
    </row>
    <row r="1879" spans="1:6" ht="18" customHeight="1" x14ac:dyDescent="0.2">
      <c r="A1879" s="2">
        <v>1875</v>
      </c>
      <c r="B1879" s="199"/>
      <c r="C1879" s="200"/>
      <c r="D1879" s="200"/>
      <c r="E1879" s="197"/>
      <c r="F1879" s="198"/>
    </row>
    <row r="1880" spans="1:6" ht="18" customHeight="1" x14ac:dyDescent="0.2">
      <c r="A1880" s="2">
        <v>1876</v>
      </c>
      <c r="B1880" s="199"/>
      <c r="C1880" s="200"/>
      <c r="D1880" s="200"/>
      <c r="E1880" s="197"/>
      <c r="F1880" s="198"/>
    </row>
    <row r="1881" spans="1:6" ht="18" customHeight="1" x14ac:dyDescent="0.2">
      <c r="A1881" s="2">
        <v>1877</v>
      </c>
      <c r="B1881" s="199"/>
      <c r="C1881" s="200"/>
      <c r="D1881" s="200"/>
      <c r="E1881" s="197"/>
      <c r="F1881" s="198"/>
    </row>
    <row r="1882" spans="1:6" ht="18" customHeight="1" x14ac:dyDescent="0.2">
      <c r="A1882" s="2">
        <v>1878</v>
      </c>
      <c r="B1882" s="199"/>
      <c r="C1882" s="200"/>
      <c r="D1882" s="200"/>
      <c r="E1882" s="197"/>
      <c r="F1882" s="198"/>
    </row>
    <row r="1883" spans="1:6" ht="18" customHeight="1" x14ac:dyDescent="0.2">
      <c r="A1883" s="2">
        <v>1879</v>
      </c>
      <c r="B1883" s="199"/>
      <c r="C1883" s="200"/>
      <c r="D1883" s="200"/>
      <c r="E1883" s="197"/>
      <c r="F1883" s="198"/>
    </row>
    <row r="1884" spans="1:6" ht="18" customHeight="1" x14ac:dyDescent="0.2">
      <c r="A1884" s="2">
        <v>1880</v>
      </c>
      <c r="B1884" s="199"/>
      <c r="C1884" s="200"/>
      <c r="D1884" s="200"/>
      <c r="E1884" s="197"/>
      <c r="F1884" s="198"/>
    </row>
    <row r="1885" spans="1:6" ht="18" customHeight="1" x14ac:dyDescent="0.2">
      <c r="A1885" s="2">
        <v>1881</v>
      </c>
      <c r="B1885" s="199"/>
      <c r="C1885" s="200"/>
      <c r="D1885" s="200"/>
      <c r="E1885" s="197"/>
      <c r="F1885" s="198"/>
    </row>
    <row r="1886" spans="1:6" ht="18" customHeight="1" x14ac:dyDescent="0.2">
      <c r="A1886" s="2">
        <v>1882</v>
      </c>
      <c r="B1886" s="199"/>
      <c r="C1886" s="200"/>
      <c r="D1886" s="200"/>
      <c r="E1886" s="197"/>
      <c r="F1886" s="198"/>
    </row>
    <row r="1887" spans="1:6" ht="18" customHeight="1" x14ac:dyDescent="0.2">
      <c r="A1887" s="2">
        <v>1883</v>
      </c>
      <c r="B1887" s="199"/>
      <c r="C1887" s="200"/>
      <c r="D1887" s="200"/>
      <c r="E1887" s="197"/>
      <c r="F1887" s="198"/>
    </row>
    <row r="1888" spans="1:6" ht="18" customHeight="1" x14ac:dyDescent="0.2">
      <c r="A1888" s="2">
        <v>1884</v>
      </c>
      <c r="B1888" s="199"/>
      <c r="C1888" s="200"/>
      <c r="D1888" s="200"/>
      <c r="E1888" s="197"/>
      <c r="F1888" s="198"/>
    </row>
    <row r="1889" spans="1:6" ht="18" customHeight="1" x14ac:dyDescent="0.2">
      <c r="A1889" s="2">
        <v>1885</v>
      </c>
      <c r="B1889" s="199"/>
      <c r="C1889" s="200"/>
      <c r="D1889" s="200"/>
      <c r="E1889" s="197"/>
      <c r="F1889" s="198"/>
    </row>
    <row r="1890" spans="1:6" ht="18" customHeight="1" x14ac:dyDescent="0.2">
      <c r="A1890" s="2">
        <v>1886</v>
      </c>
      <c r="B1890" s="199"/>
      <c r="C1890" s="200"/>
      <c r="D1890" s="200"/>
      <c r="E1890" s="197"/>
      <c r="F1890" s="198"/>
    </row>
    <row r="1891" spans="1:6" ht="18" customHeight="1" x14ac:dyDescent="0.2">
      <c r="A1891" s="2">
        <v>1887</v>
      </c>
      <c r="B1891" s="199"/>
      <c r="C1891" s="200"/>
      <c r="D1891" s="200"/>
      <c r="E1891" s="197"/>
      <c r="F1891" s="198"/>
    </row>
    <row r="1892" spans="1:6" ht="18" customHeight="1" x14ac:dyDescent="0.2">
      <c r="A1892" s="2">
        <v>1888</v>
      </c>
      <c r="B1892" s="199"/>
      <c r="C1892" s="200"/>
      <c r="D1892" s="200"/>
      <c r="E1892" s="197"/>
      <c r="F1892" s="198"/>
    </row>
    <row r="1893" spans="1:6" ht="18" customHeight="1" x14ac:dyDescent="0.2">
      <c r="A1893" s="2">
        <v>1889</v>
      </c>
      <c r="B1893" s="199"/>
      <c r="C1893" s="200"/>
      <c r="D1893" s="200"/>
      <c r="E1893" s="197"/>
      <c r="F1893" s="198"/>
    </row>
    <row r="1894" spans="1:6" ht="18" customHeight="1" x14ac:dyDescent="0.2">
      <c r="A1894" s="2">
        <v>1890</v>
      </c>
      <c r="B1894" s="199"/>
      <c r="C1894" s="200"/>
      <c r="D1894" s="200"/>
      <c r="E1894" s="197"/>
      <c r="F1894" s="198"/>
    </row>
    <row r="1895" spans="1:6" ht="18" customHeight="1" x14ac:dyDescent="0.2">
      <c r="A1895" s="2">
        <v>1891</v>
      </c>
      <c r="B1895" s="199"/>
      <c r="C1895" s="200"/>
      <c r="D1895" s="200"/>
      <c r="E1895" s="197"/>
      <c r="F1895" s="198"/>
    </row>
    <row r="1896" spans="1:6" ht="18" customHeight="1" x14ac:dyDescent="0.2">
      <c r="A1896" s="2">
        <v>1892</v>
      </c>
      <c r="B1896" s="199"/>
      <c r="C1896" s="200"/>
      <c r="D1896" s="200"/>
      <c r="E1896" s="197"/>
      <c r="F1896" s="198"/>
    </row>
    <row r="1897" spans="1:6" ht="18" customHeight="1" x14ac:dyDescent="0.2">
      <c r="A1897" s="2">
        <v>1893</v>
      </c>
      <c r="B1897" s="199"/>
      <c r="C1897" s="200"/>
      <c r="D1897" s="200"/>
      <c r="E1897" s="197"/>
      <c r="F1897" s="198"/>
    </row>
    <row r="1898" spans="1:6" ht="18" customHeight="1" x14ac:dyDescent="0.2">
      <c r="A1898" s="2">
        <v>1894</v>
      </c>
      <c r="B1898" s="199"/>
      <c r="C1898" s="200"/>
      <c r="D1898" s="200"/>
      <c r="E1898" s="197"/>
      <c r="F1898" s="198"/>
    </row>
    <row r="1899" spans="1:6" ht="18" customHeight="1" x14ac:dyDescent="0.2">
      <c r="A1899" s="2">
        <v>1895</v>
      </c>
      <c r="B1899" s="199"/>
      <c r="C1899" s="200"/>
      <c r="D1899" s="200"/>
      <c r="E1899" s="197"/>
      <c r="F1899" s="198"/>
    </row>
    <row r="1900" spans="1:6" ht="18" customHeight="1" x14ac:dyDescent="0.2">
      <c r="A1900" s="2">
        <v>1896</v>
      </c>
      <c r="B1900" s="199"/>
      <c r="C1900" s="200"/>
      <c r="D1900" s="200"/>
      <c r="E1900" s="197"/>
      <c r="F1900" s="198"/>
    </row>
    <row r="1901" spans="1:6" ht="18" customHeight="1" x14ac:dyDescent="0.2">
      <c r="A1901" s="2">
        <v>1897</v>
      </c>
      <c r="B1901" s="199"/>
      <c r="C1901" s="200"/>
      <c r="D1901" s="200"/>
      <c r="E1901" s="197"/>
      <c r="F1901" s="198"/>
    </row>
    <row r="1902" spans="1:6" ht="18" customHeight="1" x14ac:dyDescent="0.2">
      <c r="A1902" s="2">
        <v>1898</v>
      </c>
      <c r="B1902" s="199"/>
      <c r="C1902" s="200"/>
      <c r="D1902" s="200"/>
      <c r="E1902" s="197"/>
      <c r="F1902" s="198"/>
    </row>
    <row r="1903" spans="1:6" ht="18" customHeight="1" x14ac:dyDescent="0.2">
      <c r="A1903" s="2">
        <v>1899</v>
      </c>
      <c r="B1903" s="199"/>
      <c r="C1903" s="200"/>
      <c r="D1903" s="200"/>
      <c r="E1903" s="197"/>
      <c r="F1903" s="198"/>
    </row>
    <row r="1904" spans="1:6" ht="18" customHeight="1" x14ac:dyDescent="0.2">
      <c r="A1904" s="2">
        <v>1900</v>
      </c>
      <c r="B1904" s="199"/>
      <c r="C1904" s="200"/>
      <c r="D1904" s="200"/>
      <c r="E1904" s="197"/>
      <c r="F1904" s="198"/>
    </row>
    <row r="1905" spans="1:6" ht="18" customHeight="1" x14ac:dyDescent="0.2">
      <c r="A1905" s="2">
        <v>1901</v>
      </c>
      <c r="B1905" s="199"/>
      <c r="C1905" s="200"/>
      <c r="D1905" s="200"/>
      <c r="E1905" s="197"/>
      <c r="F1905" s="198"/>
    </row>
    <row r="1906" spans="1:6" ht="18" customHeight="1" x14ac:dyDescent="0.2">
      <c r="A1906" s="2">
        <v>1902</v>
      </c>
      <c r="B1906" s="199"/>
      <c r="C1906" s="200"/>
      <c r="D1906" s="200"/>
      <c r="E1906" s="197"/>
      <c r="F1906" s="198"/>
    </row>
    <row r="1907" spans="1:6" ht="18" customHeight="1" x14ac:dyDescent="0.2">
      <c r="A1907" s="2">
        <v>1903</v>
      </c>
      <c r="B1907" s="199"/>
      <c r="C1907" s="200"/>
      <c r="D1907" s="200"/>
      <c r="E1907" s="197"/>
      <c r="F1907" s="198"/>
    </row>
    <row r="1908" spans="1:6" ht="18" customHeight="1" x14ac:dyDescent="0.2">
      <c r="A1908" s="2">
        <v>1904</v>
      </c>
      <c r="B1908" s="199"/>
      <c r="C1908" s="200"/>
      <c r="D1908" s="200"/>
      <c r="E1908" s="197"/>
      <c r="F1908" s="198"/>
    </row>
    <row r="1909" spans="1:6" ht="18" customHeight="1" x14ac:dyDescent="0.2">
      <c r="A1909" s="2">
        <v>1905</v>
      </c>
      <c r="B1909" s="199"/>
      <c r="C1909" s="200"/>
      <c r="D1909" s="200"/>
      <c r="E1909" s="197"/>
      <c r="F1909" s="198"/>
    </row>
    <row r="1910" spans="1:6" ht="18" customHeight="1" x14ac:dyDescent="0.2">
      <c r="A1910" s="2">
        <v>1906</v>
      </c>
      <c r="B1910" s="199"/>
      <c r="C1910" s="200"/>
      <c r="D1910" s="200"/>
      <c r="E1910" s="197"/>
      <c r="F1910" s="198"/>
    </row>
    <row r="1911" spans="1:6" ht="18" customHeight="1" x14ac:dyDescent="0.2">
      <c r="A1911" s="2">
        <v>1907</v>
      </c>
      <c r="B1911" s="199"/>
      <c r="C1911" s="200"/>
      <c r="D1911" s="200"/>
      <c r="E1911" s="197"/>
      <c r="F1911" s="198"/>
    </row>
    <row r="1912" spans="1:6" ht="18" customHeight="1" x14ac:dyDescent="0.2">
      <c r="A1912" s="2">
        <v>1908</v>
      </c>
      <c r="B1912" s="199"/>
      <c r="C1912" s="200"/>
      <c r="D1912" s="200"/>
      <c r="E1912" s="197"/>
      <c r="F1912" s="198"/>
    </row>
    <row r="1913" spans="1:6" ht="18" customHeight="1" x14ac:dyDescent="0.2">
      <c r="A1913" s="2">
        <v>1909</v>
      </c>
      <c r="B1913" s="199"/>
      <c r="C1913" s="200"/>
      <c r="D1913" s="200"/>
      <c r="E1913" s="197"/>
      <c r="F1913" s="198"/>
    </row>
    <row r="1914" spans="1:6" ht="18" customHeight="1" x14ac:dyDescent="0.2">
      <c r="A1914" s="2">
        <v>1910</v>
      </c>
      <c r="B1914" s="199"/>
      <c r="C1914" s="200"/>
      <c r="D1914" s="200"/>
      <c r="E1914" s="197"/>
      <c r="F1914" s="198"/>
    </row>
    <row r="1915" spans="1:6" ht="18" customHeight="1" x14ac:dyDescent="0.2">
      <c r="A1915" s="2">
        <v>1911</v>
      </c>
      <c r="B1915" s="199"/>
      <c r="C1915" s="200"/>
      <c r="D1915" s="200"/>
      <c r="E1915" s="197"/>
      <c r="F1915" s="198"/>
    </row>
    <row r="1916" spans="1:6" ht="18" customHeight="1" x14ac:dyDescent="0.2">
      <c r="A1916" s="2">
        <v>1912</v>
      </c>
      <c r="B1916" s="199"/>
      <c r="C1916" s="200"/>
      <c r="D1916" s="200"/>
      <c r="E1916" s="197"/>
      <c r="F1916" s="198"/>
    </row>
    <row r="1917" spans="1:6" ht="18" customHeight="1" x14ac:dyDescent="0.2">
      <c r="A1917" s="2">
        <v>1913</v>
      </c>
      <c r="B1917" s="199"/>
      <c r="C1917" s="200"/>
      <c r="D1917" s="200"/>
      <c r="E1917" s="197"/>
      <c r="F1917" s="198"/>
    </row>
    <row r="1918" spans="1:6" ht="18" customHeight="1" x14ac:dyDescent="0.2">
      <c r="A1918" s="2">
        <v>1914</v>
      </c>
      <c r="B1918" s="199"/>
      <c r="C1918" s="200"/>
      <c r="D1918" s="200"/>
      <c r="E1918" s="197"/>
      <c r="F1918" s="198"/>
    </row>
    <row r="1919" spans="1:6" ht="18" customHeight="1" x14ac:dyDescent="0.2">
      <c r="A1919" s="2">
        <v>1915</v>
      </c>
      <c r="B1919" s="199"/>
      <c r="C1919" s="200"/>
      <c r="D1919" s="200"/>
      <c r="E1919" s="197"/>
      <c r="F1919" s="198"/>
    </row>
    <row r="1920" spans="1:6" ht="18" customHeight="1" x14ac:dyDescent="0.2">
      <c r="A1920" s="2">
        <v>1916</v>
      </c>
      <c r="B1920" s="199"/>
      <c r="C1920" s="200"/>
      <c r="D1920" s="200"/>
      <c r="E1920" s="197"/>
      <c r="F1920" s="198"/>
    </row>
    <row r="1921" spans="1:6" ht="18" customHeight="1" x14ac:dyDescent="0.2">
      <c r="A1921" s="2">
        <v>1917</v>
      </c>
      <c r="B1921" s="199"/>
      <c r="C1921" s="200"/>
      <c r="D1921" s="200"/>
      <c r="E1921" s="197"/>
      <c r="F1921" s="198"/>
    </row>
    <row r="1922" spans="1:6" ht="18" customHeight="1" x14ac:dyDescent="0.2">
      <c r="A1922" s="2">
        <v>1918</v>
      </c>
      <c r="B1922" s="199"/>
      <c r="C1922" s="200"/>
      <c r="D1922" s="200"/>
      <c r="E1922" s="197"/>
      <c r="F1922" s="198"/>
    </row>
    <row r="1923" spans="1:6" ht="18" customHeight="1" x14ac:dyDescent="0.2">
      <c r="A1923" s="2">
        <v>1919</v>
      </c>
      <c r="B1923" s="199"/>
      <c r="C1923" s="200"/>
      <c r="D1923" s="200"/>
      <c r="E1923" s="197"/>
      <c r="F1923" s="198"/>
    </row>
    <row r="1924" spans="1:6" ht="18" customHeight="1" x14ac:dyDescent="0.2">
      <c r="A1924" s="2">
        <v>1920</v>
      </c>
      <c r="B1924" s="199"/>
      <c r="C1924" s="200"/>
      <c r="D1924" s="200"/>
      <c r="E1924" s="197"/>
      <c r="F1924" s="198"/>
    </row>
    <row r="1925" spans="1:6" ht="18" customHeight="1" x14ac:dyDescent="0.2">
      <c r="A1925" s="2">
        <v>1921</v>
      </c>
      <c r="B1925" s="199"/>
      <c r="C1925" s="200"/>
      <c r="D1925" s="200"/>
      <c r="E1925" s="197"/>
      <c r="F1925" s="198"/>
    </row>
    <row r="1926" spans="1:6" ht="18" customHeight="1" x14ac:dyDescent="0.2">
      <c r="A1926" s="2">
        <v>1922</v>
      </c>
      <c r="B1926" s="199"/>
      <c r="C1926" s="200"/>
      <c r="D1926" s="200"/>
      <c r="E1926" s="197"/>
      <c r="F1926" s="198"/>
    </row>
    <row r="1927" spans="1:6" ht="18" customHeight="1" x14ac:dyDescent="0.2">
      <c r="A1927" s="2">
        <v>1923</v>
      </c>
      <c r="B1927" s="199"/>
      <c r="C1927" s="200"/>
      <c r="D1927" s="200"/>
      <c r="E1927" s="197"/>
      <c r="F1927" s="198"/>
    </row>
    <row r="1928" spans="1:6" ht="18" customHeight="1" x14ac:dyDescent="0.2">
      <c r="A1928" s="2">
        <v>1924</v>
      </c>
      <c r="B1928" s="199"/>
      <c r="C1928" s="200"/>
      <c r="D1928" s="200"/>
      <c r="E1928" s="197"/>
      <c r="F1928" s="198"/>
    </row>
    <row r="1929" spans="1:6" ht="18" customHeight="1" x14ac:dyDescent="0.2">
      <c r="A1929" s="2">
        <v>1925</v>
      </c>
      <c r="B1929" s="199"/>
      <c r="C1929" s="200"/>
      <c r="D1929" s="200"/>
      <c r="E1929" s="197"/>
      <c r="F1929" s="198"/>
    </row>
    <row r="1930" spans="1:6" ht="18" customHeight="1" x14ac:dyDescent="0.2">
      <c r="A1930" s="2">
        <v>1926</v>
      </c>
      <c r="B1930" s="199"/>
      <c r="C1930" s="200"/>
      <c r="D1930" s="200"/>
      <c r="E1930" s="197"/>
      <c r="F1930" s="198"/>
    </row>
    <row r="1931" spans="1:6" ht="18" customHeight="1" x14ac:dyDescent="0.2">
      <c r="A1931" s="2">
        <v>1927</v>
      </c>
      <c r="B1931" s="199"/>
      <c r="C1931" s="200"/>
      <c r="D1931" s="200"/>
      <c r="E1931" s="197"/>
      <c r="F1931" s="198"/>
    </row>
    <row r="1932" spans="1:6" ht="18" customHeight="1" x14ac:dyDescent="0.2">
      <c r="A1932" s="2">
        <v>1928</v>
      </c>
      <c r="B1932" s="199"/>
      <c r="C1932" s="200"/>
      <c r="D1932" s="200"/>
      <c r="E1932" s="197"/>
      <c r="F1932" s="198"/>
    </row>
    <row r="1933" spans="1:6" ht="18" customHeight="1" x14ac:dyDescent="0.2">
      <c r="A1933" s="2">
        <v>1929</v>
      </c>
      <c r="B1933" s="199"/>
      <c r="C1933" s="200"/>
      <c r="D1933" s="200"/>
      <c r="E1933" s="197"/>
      <c r="F1933" s="198"/>
    </row>
    <row r="1934" spans="1:6" ht="18" customHeight="1" x14ac:dyDescent="0.2">
      <c r="A1934" s="2">
        <v>1930</v>
      </c>
      <c r="B1934" s="199"/>
      <c r="C1934" s="200"/>
      <c r="D1934" s="200"/>
      <c r="E1934" s="197"/>
      <c r="F1934" s="198"/>
    </row>
    <row r="1935" spans="1:6" ht="18" customHeight="1" x14ac:dyDescent="0.2">
      <c r="A1935" s="2">
        <v>1931</v>
      </c>
      <c r="B1935" s="199"/>
      <c r="C1935" s="200"/>
      <c r="D1935" s="200"/>
      <c r="E1935" s="197"/>
      <c r="F1935" s="198"/>
    </row>
    <row r="1936" spans="1:6" ht="18" customHeight="1" x14ac:dyDescent="0.2">
      <c r="A1936" s="2">
        <v>1932</v>
      </c>
      <c r="B1936" s="199"/>
      <c r="C1936" s="200"/>
      <c r="D1936" s="200"/>
      <c r="E1936" s="197"/>
      <c r="F1936" s="198"/>
    </row>
    <row r="1937" spans="1:6" ht="18" customHeight="1" x14ac:dyDescent="0.2">
      <c r="A1937" s="2">
        <v>1933</v>
      </c>
      <c r="B1937" s="199"/>
      <c r="C1937" s="200"/>
      <c r="D1937" s="200"/>
      <c r="E1937" s="197"/>
      <c r="F1937" s="198"/>
    </row>
    <row r="1938" spans="1:6" ht="18" customHeight="1" x14ac:dyDescent="0.2">
      <c r="A1938" s="2">
        <v>1934</v>
      </c>
      <c r="B1938" s="199"/>
      <c r="C1938" s="200"/>
      <c r="D1938" s="200"/>
      <c r="E1938" s="197"/>
      <c r="F1938" s="198"/>
    </row>
    <row r="1939" spans="1:6" ht="18" customHeight="1" x14ac:dyDescent="0.2">
      <c r="A1939" s="2">
        <v>1935</v>
      </c>
      <c r="B1939" s="199"/>
      <c r="C1939" s="200"/>
      <c r="D1939" s="200"/>
      <c r="E1939" s="197"/>
      <c r="F1939" s="198"/>
    </row>
    <row r="1940" spans="1:6" ht="18" customHeight="1" x14ac:dyDescent="0.2">
      <c r="A1940" s="2">
        <v>1936</v>
      </c>
      <c r="B1940" s="199"/>
      <c r="C1940" s="200"/>
      <c r="D1940" s="200"/>
      <c r="E1940" s="197"/>
      <c r="F1940" s="198"/>
    </row>
    <row r="1941" spans="1:6" ht="18" customHeight="1" x14ac:dyDescent="0.2">
      <c r="A1941" s="2">
        <v>1937</v>
      </c>
      <c r="B1941" s="199"/>
      <c r="C1941" s="200"/>
      <c r="D1941" s="200"/>
      <c r="E1941" s="197"/>
      <c r="F1941" s="198"/>
    </row>
    <row r="1942" spans="1:6" ht="18" customHeight="1" x14ac:dyDescent="0.2">
      <c r="A1942" s="2">
        <v>1938</v>
      </c>
      <c r="B1942" s="199"/>
      <c r="C1942" s="200"/>
      <c r="D1942" s="200"/>
      <c r="E1942" s="197"/>
      <c r="F1942" s="198"/>
    </row>
    <row r="1943" spans="1:6" ht="18" customHeight="1" x14ac:dyDescent="0.2">
      <c r="A1943" s="2">
        <v>1939</v>
      </c>
      <c r="B1943" s="199"/>
      <c r="C1943" s="200"/>
      <c r="D1943" s="200"/>
      <c r="E1943" s="197"/>
      <c r="F1943" s="198"/>
    </row>
    <row r="1944" spans="1:6" ht="18" customHeight="1" x14ac:dyDescent="0.2">
      <c r="A1944" s="2">
        <v>1940</v>
      </c>
      <c r="B1944" s="199"/>
      <c r="C1944" s="200"/>
      <c r="D1944" s="200"/>
      <c r="E1944" s="197"/>
      <c r="F1944" s="198"/>
    </row>
    <row r="1945" spans="1:6" ht="18" customHeight="1" x14ac:dyDescent="0.2">
      <c r="A1945" s="2">
        <v>1941</v>
      </c>
      <c r="B1945" s="199"/>
      <c r="C1945" s="200"/>
      <c r="D1945" s="200"/>
      <c r="E1945" s="197"/>
      <c r="F1945" s="198"/>
    </row>
    <row r="1946" spans="1:6" ht="18" customHeight="1" x14ac:dyDescent="0.2">
      <c r="A1946" s="2">
        <v>1942</v>
      </c>
      <c r="B1946" s="199"/>
      <c r="C1946" s="200"/>
      <c r="D1946" s="200"/>
      <c r="E1946" s="197"/>
      <c r="F1946" s="198"/>
    </row>
    <row r="1947" spans="1:6" ht="18" customHeight="1" x14ac:dyDescent="0.2">
      <c r="A1947" s="2">
        <v>1943</v>
      </c>
      <c r="B1947" s="199"/>
      <c r="C1947" s="200"/>
      <c r="D1947" s="200"/>
      <c r="E1947" s="197"/>
      <c r="F1947" s="198"/>
    </row>
    <row r="1948" spans="1:6" ht="18" customHeight="1" x14ac:dyDescent="0.2">
      <c r="A1948" s="2">
        <v>1944</v>
      </c>
      <c r="B1948" s="199"/>
      <c r="C1948" s="200"/>
      <c r="D1948" s="200"/>
      <c r="E1948" s="197"/>
      <c r="F1948" s="198"/>
    </row>
    <row r="1949" spans="1:6" ht="18" customHeight="1" x14ac:dyDescent="0.2">
      <c r="A1949" s="2">
        <v>1945</v>
      </c>
      <c r="B1949" s="199"/>
      <c r="C1949" s="200"/>
      <c r="D1949" s="200"/>
      <c r="E1949" s="197"/>
      <c r="F1949" s="198"/>
    </row>
    <row r="1950" spans="1:6" ht="18" customHeight="1" x14ac:dyDescent="0.2">
      <c r="A1950" s="2">
        <v>1946</v>
      </c>
      <c r="B1950" s="199"/>
      <c r="C1950" s="200"/>
      <c r="D1950" s="200"/>
      <c r="E1950" s="197"/>
      <c r="F1950" s="198"/>
    </row>
    <row r="1951" spans="1:6" ht="18" customHeight="1" x14ac:dyDescent="0.2">
      <c r="A1951" s="2">
        <v>1947</v>
      </c>
      <c r="B1951" s="199"/>
      <c r="C1951" s="200"/>
      <c r="D1951" s="200"/>
      <c r="E1951" s="197"/>
      <c r="F1951" s="198"/>
    </row>
    <row r="1952" spans="1:6" ht="18" customHeight="1" x14ac:dyDescent="0.2">
      <c r="A1952" s="2">
        <v>1948</v>
      </c>
      <c r="B1952" s="199"/>
      <c r="C1952" s="200"/>
      <c r="D1952" s="200"/>
      <c r="E1952" s="197"/>
      <c r="F1952" s="198"/>
    </row>
    <row r="1953" spans="1:6" ht="18" customHeight="1" x14ac:dyDescent="0.2">
      <c r="A1953" s="2">
        <v>1949</v>
      </c>
      <c r="B1953" s="199"/>
      <c r="C1953" s="200"/>
      <c r="D1953" s="200"/>
      <c r="E1953" s="197"/>
      <c r="F1953" s="198"/>
    </row>
    <row r="1954" spans="1:6" ht="18" customHeight="1" x14ac:dyDescent="0.2">
      <c r="A1954" s="2">
        <v>1950</v>
      </c>
      <c r="B1954" s="199"/>
      <c r="C1954" s="200"/>
      <c r="D1954" s="200"/>
      <c r="E1954" s="197"/>
      <c r="F1954" s="198"/>
    </row>
    <row r="1955" spans="1:6" ht="18" customHeight="1" x14ac:dyDescent="0.2">
      <c r="A1955" s="2">
        <v>1951</v>
      </c>
      <c r="B1955" s="199"/>
      <c r="C1955" s="200"/>
      <c r="D1955" s="200"/>
      <c r="E1955" s="197"/>
      <c r="F1955" s="198"/>
    </row>
    <row r="1956" spans="1:6" ht="18" customHeight="1" x14ac:dyDescent="0.2">
      <c r="A1956" s="2">
        <v>1952</v>
      </c>
      <c r="B1956" s="199"/>
      <c r="C1956" s="200"/>
      <c r="D1956" s="200"/>
      <c r="E1956" s="197"/>
      <c r="F1956" s="198"/>
    </row>
    <row r="1957" spans="1:6" ht="18" customHeight="1" x14ac:dyDescent="0.2">
      <c r="A1957" s="2">
        <v>1953</v>
      </c>
      <c r="B1957" s="199"/>
      <c r="C1957" s="200"/>
      <c r="D1957" s="200"/>
      <c r="E1957" s="197"/>
      <c r="F1957" s="198"/>
    </row>
    <row r="1958" spans="1:6" ht="18" customHeight="1" x14ac:dyDescent="0.2">
      <c r="A1958" s="2">
        <v>1954</v>
      </c>
      <c r="B1958" s="199"/>
      <c r="C1958" s="200"/>
      <c r="D1958" s="200"/>
      <c r="E1958" s="197"/>
      <c r="F1958" s="198"/>
    </row>
    <row r="1959" spans="1:6" ht="18" customHeight="1" x14ac:dyDescent="0.2">
      <c r="A1959" s="2">
        <v>1955</v>
      </c>
      <c r="B1959" s="199"/>
      <c r="C1959" s="200"/>
      <c r="D1959" s="200"/>
      <c r="E1959" s="197"/>
      <c r="F1959" s="198"/>
    </row>
    <row r="1960" spans="1:6" ht="18" customHeight="1" x14ac:dyDescent="0.2">
      <c r="A1960" s="2">
        <v>1956</v>
      </c>
      <c r="B1960" s="199"/>
      <c r="C1960" s="200"/>
      <c r="D1960" s="200"/>
      <c r="E1960" s="197"/>
      <c r="F1960" s="198"/>
    </row>
    <row r="1961" spans="1:6" ht="18" customHeight="1" x14ac:dyDescent="0.2">
      <c r="A1961" s="2">
        <v>1957</v>
      </c>
      <c r="B1961" s="199"/>
      <c r="C1961" s="200"/>
      <c r="D1961" s="200"/>
      <c r="E1961" s="197"/>
      <c r="F1961" s="198"/>
    </row>
    <row r="1962" spans="1:6" ht="18" customHeight="1" x14ac:dyDescent="0.2">
      <c r="A1962" s="2">
        <v>1958</v>
      </c>
      <c r="B1962" s="199"/>
      <c r="C1962" s="200"/>
      <c r="D1962" s="200"/>
      <c r="E1962" s="197"/>
      <c r="F1962" s="198"/>
    </row>
    <row r="1963" spans="1:6" ht="18" customHeight="1" x14ac:dyDescent="0.2">
      <c r="A1963" s="2">
        <v>1959</v>
      </c>
      <c r="B1963" s="199"/>
      <c r="C1963" s="200"/>
      <c r="D1963" s="200"/>
      <c r="E1963" s="197"/>
      <c r="F1963" s="198"/>
    </row>
    <row r="1964" spans="1:6" ht="18" customHeight="1" x14ac:dyDescent="0.2">
      <c r="A1964" s="2">
        <v>1960</v>
      </c>
      <c r="B1964" s="199"/>
      <c r="C1964" s="200"/>
      <c r="D1964" s="200"/>
      <c r="E1964" s="197"/>
      <c r="F1964" s="198"/>
    </row>
    <row r="1965" spans="1:6" ht="18" customHeight="1" x14ac:dyDescent="0.2">
      <c r="A1965" s="2">
        <v>1961</v>
      </c>
      <c r="B1965" s="199"/>
      <c r="C1965" s="200"/>
      <c r="D1965" s="200"/>
      <c r="E1965" s="197"/>
      <c r="F1965" s="198"/>
    </row>
    <row r="1966" spans="1:6" ht="18" customHeight="1" x14ac:dyDescent="0.2">
      <c r="A1966" s="2">
        <v>1962</v>
      </c>
      <c r="B1966" s="199"/>
      <c r="C1966" s="200"/>
      <c r="D1966" s="200"/>
      <c r="E1966" s="197"/>
      <c r="F1966" s="198"/>
    </row>
    <row r="1967" spans="1:6" ht="18" customHeight="1" x14ac:dyDescent="0.2">
      <c r="A1967" s="2">
        <v>1963</v>
      </c>
      <c r="B1967" s="199"/>
      <c r="C1967" s="200"/>
      <c r="D1967" s="200"/>
      <c r="E1967" s="197"/>
      <c r="F1967" s="198"/>
    </row>
    <row r="1968" spans="1:6" ht="18" customHeight="1" x14ac:dyDescent="0.2">
      <c r="A1968" s="2">
        <v>1964</v>
      </c>
      <c r="B1968" s="199"/>
      <c r="C1968" s="200"/>
      <c r="D1968" s="200"/>
      <c r="E1968" s="197"/>
      <c r="F1968" s="198"/>
    </row>
    <row r="1969" spans="1:6" ht="18" customHeight="1" x14ac:dyDescent="0.2">
      <c r="A1969" s="2">
        <v>1965</v>
      </c>
      <c r="B1969" s="199"/>
      <c r="C1969" s="200"/>
      <c r="D1969" s="200"/>
      <c r="E1969" s="197"/>
      <c r="F1969" s="198"/>
    </row>
    <row r="1970" spans="1:6" ht="18" customHeight="1" x14ac:dyDescent="0.2">
      <c r="A1970" s="2">
        <v>1966</v>
      </c>
      <c r="B1970" s="199"/>
      <c r="C1970" s="200"/>
      <c r="D1970" s="200"/>
      <c r="E1970" s="197"/>
      <c r="F1970" s="198"/>
    </row>
    <row r="1971" spans="1:6" ht="18" customHeight="1" x14ac:dyDescent="0.2">
      <c r="A1971" s="2">
        <v>1967</v>
      </c>
      <c r="B1971" s="199"/>
      <c r="C1971" s="200"/>
      <c r="D1971" s="200"/>
      <c r="E1971" s="197"/>
      <c r="F1971" s="198"/>
    </row>
    <row r="1972" spans="1:6" ht="18" customHeight="1" x14ac:dyDescent="0.2">
      <c r="A1972" s="2">
        <v>1968</v>
      </c>
      <c r="B1972" s="199"/>
      <c r="C1972" s="200"/>
      <c r="D1972" s="200"/>
      <c r="E1972" s="197"/>
      <c r="F1972" s="198"/>
    </row>
    <row r="1973" spans="1:6" ht="18" customHeight="1" x14ac:dyDescent="0.2">
      <c r="A1973" s="2">
        <v>1969</v>
      </c>
      <c r="B1973" s="199"/>
      <c r="C1973" s="200"/>
      <c r="D1973" s="200"/>
      <c r="E1973" s="197"/>
      <c r="F1973" s="198"/>
    </row>
    <row r="1974" spans="1:6" ht="18" customHeight="1" x14ac:dyDescent="0.2">
      <c r="A1974" s="2">
        <v>1970</v>
      </c>
      <c r="B1974" s="199"/>
      <c r="C1974" s="200"/>
      <c r="D1974" s="200"/>
      <c r="E1974" s="197"/>
      <c r="F1974" s="198"/>
    </row>
    <row r="1975" spans="1:6" ht="18" customHeight="1" x14ac:dyDescent="0.2">
      <c r="A1975" s="2">
        <v>1971</v>
      </c>
      <c r="B1975" s="199"/>
      <c r="C1975" s="200"/>
      <c r="D1975" s="200"/>
      <c r="E1975" s="197"/>
      <c r="F1975" s="198"/>
    </row>
    <row r="1976" spans="1:6" ht="18" customHeight="1" x14ac:dyDescent="0.2">
      <c r="A1976" s="2">
        <v>1972</v>
      </c>
      <c r="B1976" s="199"/>
      <c r="C1976" s="200"/>
      <c r="D1976" s="200"/>
      <c r="E1976" s="197"/>
      <c r="F1976" s="198"/>
    </row>
    <row r="1977" spans="1:6" ht="18" customHeight="1" x14ac:dyDescent="0.2">
      <c r="A1977" s="2">
        <v>1973</v>
      </c>
      <c r="B1977" s="199"/>
      <c r="C1977" s="200"/>
      <c r="D1977" s="200"/>
      <c r="E1977" s="197"/>
      <c r="F1977" s="198"/>
    </row>
    <row r="1978" spans="1:6" ht="18" customHeight="1" x14ac:dyDescent="0.2">
      <c r="A1978" s="2">
        <v>1974</v>
      </c>
      <c r="B1978" s="199"/>
      <c r="C1978" s="200"/>
      <c r="D1978" s="200"/>
      <c r="E1978" s="197"/>
      <c r="F1978" s="198"/>
    </row>
    <row r="1979" spans="1:6" ht="18" customHeight="1" x14ac:dyDescent="0.2">
      <c r="A1979" s="2">
        <v>1975</v>
      </c>
      <c r="B1979" s="199"/>
      <c r="C1979" s="200"/>
      <c r="D1979" s="200"/>
      <c r="E1979" s="197"/>
      <c r="F1979" s="198"/>
    </row>
    <row r="1980" spans="1:6" ht="18" customHeight="1" x14ac:dyDescent="0.2">
      <c r="A1980" s="2">
        <v>1976</v>
      </c>
      <c r="B1980" s="199"/>
      <c r="C1980" s="200"/>
      <c r="D1980" s="200"/>
      <c r="E1980" s="197"/>
      <c r="F1980" s="198"/>
    </row>
    <row r="1981" spans="1:6" ht="18" customHeight="1" x14ac:dyDescent="0.2">
      <c r="A1981" s="2">
        <v>1977</v>
      </c>
      <c r="B1981" s="199"/>
      <c r="C1981" s="200"/>
      <c r="D1981" s="200"/>
      <c r="E1981" s="197"/>
      <c r="F1981" s="198"/>
    </row>
    <row r="1982" spans="1:6" ht="18" customHeight="1" x14ac:dyDescent="0.2">
      <c r="A1982" s="2">
        <v>1978</v>
      </c>
      <c r="B1982" s="199"/>
      <c r="C1982" s="200"/>
      <c r="D1982" s="200"/>
      <c r="E1982" s="197"/>
      <c r="F1982" s="198"/>
    </row>
    <row r="1983" spans="1:6" ht="18" customHeight="1" x14ac:dyDescent="0.2">
      <c r="A1983" s="2">
        <v>1979</v>
      </c>
      <c r="B1983" s="199"/>
      <c r="C1983" s="200"/>
      <c r="D1983" s="200"/>
      <c r="E1983" s="197"/>
      <c r="F1983" s="198"/>
    </row>
    <row r="1984" spans="1:6" ht="18" customHeight="1" x14ac:dyDescent="0.2">
      <c r="A1984" s="2">
        <v>1980</v>
      </c>
      <c r="B1984" s="199"/>
      <c r="C1984" s="200"/>
      <c r="D1984" s="200"/>
      <c r="E1984" s="197"/>
      <c r="F1984" s="198"/>
    </row>
    <row r="1985" spans="1:6" ht="18" customHeight="1" x14ac:dyDescent="0.2">
      <c r="A1985" s="2">
        <v>1981</v>
      </c>
      <c r="B1985" s="199"/>
      <c r="C1985" s="200"/>
      <c r="D1985" s="200"/>
      <c r="E1985" s="197"/>
      <c r="F1985" s="198"/>
    </row>
    <row r="1986" spans="1:6" ht="18" customHeight="1" x14ac:dyDescent="0.2">
      <c r="A1986" s="2">
        <v>1982</v>
      </c>
      <c r="B1986" s="199"/>
      <c r="C1986" s="200"/>
      <c r="D1986" s="200"/>
      <c r="E1986" s="197"/>
      <c r="F1986" s="198"/>
    </row>
    <row r="1987" spans="1:6" ht="18" customHeight="1" x14ac:dyDescent="0.2">
      <c r="A1987" s="2">
        <v>1983</v>
      </c>
      <c r="B1987" s="199"/>
      <c r="C1987" s="200"/>
      <c r="D1987" s="200"/>
      <c r="E1987" s="197"/>
      <c r="F1987" s="198"/>
    </row>
    <row r="1988" spans="1:6" ht="18" customHeight="1" x14ac:dyDescent="0.2">
      <c r="A1988" s="2">
        <v>1984</v>
      </c>
      <c r="B1988" s="199"/>
      <c r="C1988" s="200"/>
      <c r="D1988" s="200"/>
      <c r="E1988" s="197"/>
      <c r="F1988" s="198"/>
    </row>
    <row r="1989" spans="1:6" ht="18" customHeight="1" x14ac:dyDescent="0.2">
      <c r="A1989" s="2">
        <v>1985</v>
      </c>
      <c r="B1989" s="199"/>
      <c r="C1989" s="200"/>
      <c r="D1989" s="200"/>
      <c r="E1989" s="197"/>
      <c r="F1989" s="198"/>
    </row>
    <row r="1990" spans="1:6" ht="18" customHeight="1" x14ac:dyDescent="0.2">
      <c r="A1990" s="2">
        <v>1986</v>
      </c>
      <c r="B1990" s="199"/>
      <c r="C1990" s="200"/>
      <c r="D1990" s="200"/>
      <c r="E1990" s="197"/>
      <c r="F1990" s="198"/>
    </row>
    <row r="1991" spans="1:6" ht="18" customHeight="1" x14ac:dyDescent="0.2">
      <c r="A1991" s="2">
        <v>1987</v>
      </c>
      <c r="B1991" s="199"/>
      <c r="C1991" s="200"/>
      <c r="D1991" s="200"/>
      <c r="E1991" s="197"/>
      <c r="F1991" s="198"/>
    </row>
    <row r="1992" spans="1:6" ht="18" customHeight="1" x14ac:dyDescent="0.2">
      <c r="A1992" s="2">
        <v>1988</v>
      </c>
      <c r="B1992" s="199"/>
      <c r="C1992" s="200"/>
      <c r="D1992" s="200"/>
      <c r="E1992" s="197"/>
      <c r="F1992" s="198"/>
    </row>
    <row r="1993" spans="1:6" ht="18" customHeight="1" x14ac:dyDescent="0.2">
      <c r="A1993" s="2">
        <v>1989</v>
      </c>
      <c r="B1993" s="199"/>
      <c r="C1993" s="200"/>
      <c r="D1993" s="200"/>
      <c r="E1993" s="197"/>
      <c r="F1993" s="198"/>
    </row>
    <row r="1994" spans="1:6" ht="18" customHeight="1" x14ac:dyDescent="0.2">
      <c r="A1994" s="2">
        <v>1990</v>
      </c>
      <c r="B1994" s="199"/>
      <c r="C1994" s="200"/>
      <c r="D1994" s="200"/>
      <c r="E1994" s="197"/>
      <c r="F1994" s="198"/>
    </row>
    <row r="1995" spans="1:6" ht="18" customHeight="1" x14ac:dyDescent="0.2">
      <c r="A1995" s="2">
        <v>1991</v>
      </c>
      <c r="B1995" s="199"/>
      <c r="C1995" s="200"/>
      <c r="D1995" s="200"/>
      <c r="E1995" s="197"/>
      <c r="F1995" s="198"/>
    </row>
    <row r="1996" spans="1:6" ht="18" customHeight="1" x14ac:dyDescent="0.2">
      <c r="A1996" s="2">
        <v>1992</v>
      </c>
      <c r="B1996" s="199"/>
      <c r="C1996" s="200"/>
      <c r="D1996" s="200"/>
      <c r="E1996" s="197"/>
      <c r="F1996" s="198"/>
    </row>
    <row r="1997" spans="1:6" ht="18" customHeight="1" x14ac:dyDescent="0.2">
      <c r="A1997" s="2">
        <v>1993</v>
      </c>
      <c r="B1997" s="199"/>
      <c r="C1997" s="200"/>
      <c r="D1997" s="200"/>
      <c r="E1997" s="197"/>
      <c r="F1997" s="198"/>
    </row>
    <row r="1998" spans="1:6" ht="18" customHeight="1" x14ac:dyDescent="0.2">
      <c r="A1998" s="2">
        <v>1994</v>
      </c>
      <c r="B1998" s="199"/>
      <c r="C1998" s="200"/>
      <c r="D1998" s="200"/>
      <c r="E1998" s="197"/>
      <c r="F1998" s="198"/>
    </row>
    <row r="1999" spans="1:6" ht="18" customHeight="1" x14ac:dyDescent="0.2">
      <c r="A1999" s="2">
        <v>1995</v>
      </c>
      <c r="B1999" s="199"/>
      <c r="C1999" s="200"/>
      <c r="D1999" s="200"/>
      <c r="E1999" s="197"/>
      <c r="F1999" s="198"/>
    </row>
    <row r="2000" spans="1:6" ht="18" customHeight="1" x14ac:dyDescent="0.2">
      <c r="A2000" s="2">
        <v>1996</v>
      </c>
      <c r="B2000" s="199"/>
      <c r="C2000" s="200"/>
      <c r="D2000" s="200"/>
      <c r="E2000" s="197"/>
      <c r="F2000" s="198"/>
    </row>
    <row r="2001" spans="1:6" ht="18" customHeight="1" x14ac:dyDescent="0.2">
      <c r="A2001" s="2">
        <v>1997</v>
      </c>
      <c r="B2001" s="199"/>
      <c r="C2001" s="200"/>
      <c r="D2001" s="200"/>
      <c r="E2001" s="197"/>
      <c r="F2001" s="198"/>
    </row>
    <row r="2002" spans="1:6" ht="18" customHeight="1" x14ac:dyDescent="0.2">
      <c r="A2002" s="2">
        <v>1998</v>
      </c>
      <c r="B2002" s="199"/>
      <c r="C2002" s="200"/>
      <c r="D2002" s="200"/>
      <c r="E2002" s="197"/>
      <c r="F2002" s="198"/>
    </row>
    <row r="2003" spans="1:6" ht="18" customHeight="1" x14ac:dyDescent="0.2">
      <c r="A2003" s="2">
        <v>1999</v>
      </c>
      <c r="B2003" s="199"/>
      <c r="C2003" s="200"/>
      <c r="D2003" s="200"/>
      <c r="E2003" s="197"/>
      <c r="F2003" s="198"/>
    </row>
    <row r="2004" spans="1:6" ht="18" customHeight="1" x14ac:dyDescent="0.2">
      <c r="A2004" s="2">
        <v>2000</v>
      </c>
      <c r="B2004" s="199"/>
      <c r="C2004" s="200"/>
      <c r="D2004" s="200"/>
      <c r="E2004" s="197"/>
      <c r="F2004" s="198"/>
    </row>
    <row r="2005" spans="1:6" ht="18" customHeight="1" x14ac:dyDescent="0.2">
      <c r="A2005" s="2">
        <v>2001</v>
      </c>
      <c r="B2005" s="199"/>
      <c r="C2005" s="200"/>
      <c r="D2005" s="200"/>
      <c r="E2005" s="197"/>
      <c r="F2005" s="198"/>
    </row>
    <row r="2006" spans="1:6" ht="18" customHeight="1" x14ac:dyDescent="0.2">
      <c r="A2006" s="2">
        <v>2002</v>
      </c>
      <c r="B2006" s="199"/>
      <c r="C2006" s="200"/>
      <c r="D2006" s="200"/>
      <c r="E2006" s="197"/>
      <c r="F2006" s="198"/>
    </row>
    <row r="2007" spans="1:6" ht="18" customHeight="1" x14ac:dyDescent="0.2">
      <c r="A2007" s="2">
        <v>2003</v>
      </c>
      <c r="B2007" s="199"/>
      <c r="C2007" s="200"/>
      <c r="D2007" s="200"/>
      <c r="E2007" s="197"/>
      <c r="F2007" s="198"/>
    </row>
    <row r="2008" spans="1:6" ht="18" customHeight="1" x14ac:dyDescent="0.2">
      <c r="A2008" s="2">
        <v>2004</v>
      </c>
      <c r="B2008" s="199"/>
      <c r="C2008" s="200"/>
      <c r="D2008" s="200"/>
      <c r="E2008" s="197"/>
      <c r="F2008" s="198"/>
    </row>
    <row r="2009" spans="1:6" ht="18" customHeight="1" x14ac:dyDescent="0.2">
      <c r="A2009" s="2">
        <v>2005</v>
      </c>
      <c r="B2009" s="199"/>
      <c r="C2009" s="200"/>
      <c r="D2009" s="200"/>
      <c r="E2009" s="197"/>
      <c r="F2009" s="198"/>
    </row>
    <row r="2010" spans="1:6" ht="18" customHeight="1" x14ac:dyDescent="0.2">
      <c r="A2010" s="2">
        <v>2006</v>
      </c>
      <c r="B2010" s="199"/>
      <c r="C2010" s="200"/>
      <c r="D2010" s="200"/>
      <c r="E2010" s="197"/>
      <c r="F2010" s="198"/>
    </row>
    <row r="2011" spans="1:6" ht="18" customHeight="1" x14ac:dyDescent="0.2">
      <c r="A2011" s="2">
        <v>2007</v>
      </c>
      <c r="B2011" s="199"/>
      <c r="C2011" s="200"/>
      <c r="D2011" s="200"/>
      <c r="E2011" s="197"/>
      <c r="F2011" s="198"/>
    </row>
    <row r="2012" spans="1:6" ht="18" customHeight="1" x14ac:dyDescent="0.2">
      <c r="A2012" s="2">
        <v>2008</v>
      </c>
      <c r="B2012" s="199"/>
      <c r="C2012" s="200"/>
      <c r="D2012" s="200"/>
      <c r="E2012" s="197"/>
      <c r="F2012" s="198"/>
    </row>
    <row r="2013" spans="1:6" ht="18" customHeight="1" x14ac:dyDescent="0.2">
      <c r="A2013" s="2">
        <v>2009</v>
      </c>
      <c r="B2013" s="199"/>
      <c r="C2013" s="200"/>
      <c r="D2013" s="200"/>
      <c r="E2013" s="197"/>
      <c r="F2013" s="198"/>
    </row>
    <row r="2014" spans="1:6" ht="18" customHeight="1" x14ac:dyDescent="0.2">
      <c r="A2014" s="2">
        <v>2010</v>
      </c>
      <c r="B2014" s="199"/>
      <c r="C2014" s="200"/>
      <c r="D2014" s="200"/>
      <c r="E2014" s="197"/>
      <c r="F2014" s="198"/>
    </row>
    <row r="2015" spans="1:6" ht="18" customHeight="1" x14ac:dyDescent="0.2">
      <c r="A2015" s="2">
        <v>2011</v>
      </c>
      <c r="B2015" s="199"/>
      <c r="C2015" s="200"/>
      <c r="D2015" s="200"/>
      <c r="E2015" s="197"/>
      <c r="F2015" s="198"/>
    </row>
    <row r="2016" spans="1:6" ht="18" customHeight="1" x14ac:dyDescent="0.2">
      <c r="A2016" s="2">
        <v>2012</v>
      </c>
      <c r="B2016" s="199"/>
      <c r="C2016" s="200"/>
      <c r="D2016" s="200"/>
      <c r="E2016" s="197"/>
      <c r="F2016" s="198"/>
    </row>
    <row r="2017" spans="1:6" ht="18" customHeight="1" x14ac:dyDescent="0.2">
      <c r="A2017" s="2">
        <v>2013</v>
      </c>
      <c r="B2017" s="199"/>
      <c r="C2017" s="200"/>
      <c r="D2017" s="200"/>
      <c r="E2017" s="197"/>
      <c r="F2017" s="198"/>
    </row>
    <row r="2018" spans="1:6" ht="18" customHeight="1" x14ac:dyDescent="0.2">
      <c r="A2018" s="2">
        <v>2014</v>
      </c>
      <c r="B2018" s="199"/>
      <c r="C2018" s="200"/>
      <c r="D2018" s="200"/>
      <c r="E2018" s="197"/>
      <c r="F2018" s="198"/>
    </row>
    <row r="2019" spans="1:6" ht="18" customHeight="1" x14ac:dyDescent="0.2">
      <c r="A2019" s="2">
        <v>2015</v>
      </c>
      <c r="B2019" s="199"/>
      <c r="C2019" s="200"/>
      <c r="D2019" s="200"/>
      <c r="E2019" s="197"/>
      <c r="F2019" s="198"/>
    </row>
    <row r="2020" spans="1:6" ht="18" customHeight="1" x14ac:dyDescent="0.2">
      <c r="A2020" s="2">
        <v>2016</v>
      </c>
      <c r="B2020" s="199"/>
      <c r="C2020" s="200"/>
      <c r="D2020" s="200"/>
      <c r="E2020" s="197"/>
      <c r="F2020" s="198"/>
    </row>
    <row r="2021" spans="1:6" ht="18" customHeight="1" x14ac:dyDescent="0.2">
      <c r="A2021" s="2">
        <v>2017</v>
      </c>
      <c r="B2021" s="199"/>
      <c r="C2021" s="200"/>
      <c r="D2021" s="200"/>
      <c r="E2021" s="197"/>
      <c r="F2021" s="198"/>
    </row>
    <row r="2022" spans="1:6" ht="18" customHeight="1" x14ac:dyDescent="0.2">
      <c r="A2022" s="2">
        <v>2018</v>
      </c>
      <c r="B2022" s="199"/>
      <c r="C2022" s="200"/>
      <c r="D2022" s="200"/>
      <c r="E2022" s="197"/>
      <c r="F2022" s="198"/>
    </row>
    <row r="2023" spans="1:6" ht="18" customHeight="1" x14ac:dyDescent="0.2">
      <c r="A2023" s="2">
        <v>2019</v>
      </c>
      <c r="B2023" s="199"/>
      <c r="C2023" s="200"/>
      <c r="D2023" s="200"/>
      <c r="E2023" s="197"/>
      <c r="F2023" s="198"/>
    </row>
    <row r="2024" spans="1:6" ht="18" customHeight="1" x14ac:dyDescent="0.2">
      <c r="A2024" s="2">
        <v>2020</v>
      </c>
      <c r="B2024" s="199"/>
      <c r="C2024" s="200"/>
      <c r="D2024" s="200"/>
      <c r="E2024" s="197"/>
      <c r="F2024" s="198"/>
    </row>
    <row r="2025" spans="1:6" ht="18" customHeight="1" x14ac:dyDescent="0.2">
      <c r="A2025" s="2">
        <v>2021</v>
      </c>
      <c r="B2025" s="199"/>
      <c r="C2025" s="200"/>
      <c r="D2025" s="200"/>
      <c r="E2025" s="197"/>
      <c r="F2025" s="198"/>
    </row>
    <row r="2026" spans="1:6" ht="18" customHeight="1" x14ac:dyDescent="0.2">
      <c r="A2026" s="2">
        <v>2022</v>
      </c>
      <c r="B2026" s="199"/>
      <c r="C2026" s="200"/>
      <c r="D2026" s="200"/>
      <c r="E2026" s="197"/>
      <c r="F2026" s="198"/>
    </row>
    <row r="2027" spans="1:6" ht="18" customHeight="1" x14ac:dyDescent="0.2">
      <c r="A2027" s="2">
        <v>2023</v>
      </c>
      <c r="B2027" s="199"/>
      <c r="C2027" s="200"/>
      <c r="D2027" s="200"/>
      <c r="E2027" s="197"/>
      <c r="F2027" s="198"/>
    </row>
    <row r="2028" spans="1:6" ht="18" customHeight="1" x14ac:dyDescent="0.2">
      <c r="A2028" s="2">
        <v>2024</v>
      </c>
      <c r="B2028" s="199"/>
      <c r="C2028" s="200"/>
      <c r="D2028" s="200"/>
      <c r="E2028" s="197"/>
      <c r="F2028" s="198"/>
    </row>
    <row r="2029" spans="1:6" ht="18" customHeight="1" x14ac:dyDescent="0.2">
      <c r="A2029" s="2">
        <v>2025</v>
      </c>
      <c r="B2029" s="199"/>
      <c r="C2029" s="200"/>
      <c r="D2029" s="200"/>
      <c r="E2029" s="197"/>
      <c r="F2029" s="198"/>
    </row>
  </sheetData>
  <sheetProtection autoFilter="0"/>
  <mergeCells count="1">
    <mergeCell ref="A3:F3"/>
  </mergeCells>
  <printOptions horizontalCentered="1"/>
  <pageMargins left="0.11811023622047245" right="0.11811023622047245" top="0.19685039370078741" bottom="0.19685039370078741" header="0.11811023622047245" footer="0.11811023622047245"/>
  <pageSetup scale="90" fitToHeight="0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99FF"/>
    <pageSetUpPr fitToPage="1"/>
  </sheetPr>
  <dimension ref="A1:H618"/>
  <sheetViews>
    <sheetView showGridLines="0" zoomScale="85" zoomScaleNormal="85" workbookViewId="0">
      <pane ySplit="4" topLeftCell="A576" activePane="bottomLeft" state="frozen"/>
      <selection pane="bottomLeft" sqref="A1:XFD1"/>
    </sheetView>
  </sheetViews>
  <sheetFormatPr defaultRowHeight="15" x14ac:dyDescent="0.2"/>
  <cols>
    <col min="1" max="1" width="12.77734375" style="19" customWidth="1"/>
    <col min="2" max="2" width="5.88671875" style="19" customWidth="1"/>
    <col min="3" max="3" width="46.33203125" style="19" customWidth="1"/>
    <col min="4" max="4" width="15.33203125" style="19" customWidth="1"/>
    <col min="5" max="5" width="16.77734375" style="19" customWidth="1"/>
    <col min="6" max="6" width="20.77734375" style="19" customWidth="1"/>
    <col min="7" max="16384" width="8.88671875" style="19"/>
  </cols>
  <sheetData>
    <row r="1" spans="1:7" x14ac:dyDescent="0.2">
      <c r="A1" s="36"/>
      <c r="B1" s="20"/>
      <c r="C1" s="20"/>
      <c r="D1" s="20"/>
      <c r="E1" s="20"/>
      <c r="F1" s="20"/>
    </row>
    <row r="2" spans="1:7" x14ac:dyDescent="0.2">
      <c r="A2" s="20"/>
      <c r="B2" s="20"/>
      <c r="C2" s="20"/>
      <c r="D2" s="20"/>
      <c r="E2" s="20"/>
      <c r="F2" s="20"/>
    </row>
    <row r="3" spans="1:7" ht="25.5" customHeight="1" x14ac:dyDescent="0.2">
      <c r="A3" s="216" t="s">
        <v>20</v>
      </c>
      <c r="B3" s="216"/>
      <c r="C3" s="216"/>
      <c r="D3" s="216"/>
      <c r="E3" s="216"/>
      <c r="F3" s="216"/>
    </row>
    <row r="4" spans="1:7" ht="30" x14ac:dyDescent="0.2">
      <c r="A4" s="24" t="s">
        <v>6</v>
      </c>
      <c r="B4" s="24" t="s">
        <v>7</v>
      </c>
      <c r="C4" s="24" t="s">
        <v>21</v>
      </c>
      <c r="D4" s="24" t="s">
        <v>22</v>
      </c>
      <c r="E4" s="24" t="s">
        <v>23</v>
      </c>
      <c r="F4" s="24" t="s">
        <v>4</v>
      </c>
      <c r="G4" s="75" t="s">
        <v>470</v>
      </c>
    </row>
    <row r="5" spans="1:7" x14ac:dyDescent="0.2">
      <c r="A5" s="25">
        <v>42084</v>
      </c>
      <c r="B5" s="26">
        <v>71599</v>
      </c>
      <c r="C5" s="26" t="s">
        <v>466</v>
      </c>
      <c r="D5" s="27"/>
      <c r="E5" s="27">
        <v>354000</v>
      </c>
      <c r="F5" s="26"/>
      <c r="G5" s="19" t="s">
        <v>471</v>
      </c>
    </row>
    <row r="6" spans="1:7" x14ac:dyDescent="0.2">
      <c r="A6" s="25">
        <v>42086</v>
      </c>
      <c r="B6" s="26">
        <v>62927</v>
      </c>
      <c r="C6" s="26" t="s">
        <v>465</v>
      </c>
      <c r="D6" s="27"/>
      <c r="E6" s="27">
        <v>5000000</v>
      </c>
      <c r="F6" s="26"/>
      <c r="G6" s="19" t="s">
        <v>474</v>
      </c>
    </row>
    <row r="7" spans="1:7" x14ac:dyDescent="0.2">
      <c r="A7" s="25">
        <v>42087</v>
      </c>
      <c r="B7" s="26">
        <v>96809</v>
      </c>
      <c r="C7" s="26" t="s">
        <v>468</v>
      </c>
      <c r="D7" s="27"/>
      <c r="E7" s="27">
        <v>3000000</v>
      </c>
      <c r="F7" s="26" t="s">
        <v>469</v>
      </c>
      <c r="G7" s="19" t="s">
        <v>472</v>
      </c>
    </row>
    <row r="8" spans="1:7" x14ac:dyDescent="0.2">
      <c r="A8" s="25">
        <v>42087</v>
      </c>
      <c r="B8" s="26"/>
      <c r="C8" s="26" t="s">
        <v>467</v>
      </c>
      <c r="D8" s="27"/>
      <c r="E8" s="27">
        <v>350000</v>
      </c>
      <c r="F8" s="26"/>
      <c r="G8" s="19" t="s">
        <v>473</v>
      </c>
    </row>
    <row r="9" spans="1:7" x14ac:dyDescent="0.2">
      <c r="A9" s="25">
        <v>42094</v>
      </c>
      <c r="B9" s="26"/>
      <c r="C9" s="26" t="s">
        <v>482</v>
      </c>
      <c r="D9" s="27"/>
      <c r="E9" s="27">
        <v>1650000</v>
      </c>
      <c r="F9" s="26"/>
      <c r="G9" s="19" t="s">
        <v>484</v>
      </c>
    </row>
    <row r="10" spans="1:7" x14ac:dyDescent="0.2">
      <c r="A10" s="25">
        <v>42096</v>
      </c>
      <c r="B10" s="26"/>
      <c r="C10" s="26" t="s">
        <v>483</v>
      </c>
      <c r="D10" s="27"/>
      <c r="E10" s="27">
        <v>130000</v>
      </c>
      <c r="F10" s="26"/>
      <c r="G10" s="19" t="s">
        <v>485</v>
      </c>
    </row>
    <row r="11" spans="1:7" x14ac:dyDescent="0.2">
      <c r="A11" s="25">
        <v>42102</v>
      </c>
      <c r="B11" s="26"/>
      <c r="C11" s="26" t="s">
        <v>542</v>
      </c>
      <c r="D11" s="27"/>
      <c r="E11" s="27">
        <v>120000</v>
      </c>
      <c r="F11" s="26"/>
      <c r="G11" s="19" t="s">
        <v>550</v>
      </c>
    </row>
    <row r="12" spans="1:7" x14ac:dyDescent="0.2">
      <c r="A12" s="25">
        <v>42102</v>
      </c>
      <c r="B12" s="26"/>
      <c r="C12" s="26" t="s">
        <v>548</v>
      </c>
      <c r="D12" s="27"/>
      <c r="E12" s="27">
        <v>50000</v>
      </c>
      <c r="F12" s="26"/>
      <c r="G12" s="19" t="s">
        <v>549</v>
      </c>
    </row>
    <row r="13" spans="1:7" x14ac:dyDescent="0.2">
      <c r="A13" s="25">
        <v>42104</v>
      </c>
      <c r="B13" s="26"/>
      <c r="C13" s="26" t="s">
        <v>555</v>
      </c>
      <c r="D13" s="27"/>
      <c r="E13" s="27">
        <v>30000</v>
      </c>
      <c r="F13" s="26"/>
      <c r="G13" s="19" t="s">
        <v>556</v>
      </c>
    </row>
    <row r="14" spans="1:7" x14ac:dyDescent="0.2">
      <c r="A14" s="25">
        <v>42105</v>
      </c>
      <c r="B14" s="26"/>
      <c r="C14" s="26" t="s">
        <v>542</v>
      </c>
      <c r="D14" s="27"/>
      <c r="E14" s="27">
        <v>262000</v>
      </c>
      <c r="F14" s="26"/>
      <c r="G14" s="19" t="s">
        <v>557</v>
      </c>
    </row>
    <row r="15" spans="1:7" x14ac:dyDescent="0.2">
      <c r="A15" s="25">
        <v>42106</v>
      </c>
      <c r="B15" s="26"/>
      <c r="C15" s="26" t="s">
        <v>558</v>
      </c>
      <c r="D15" s="27"/>
      <c r="E15" s="27">
        <v>300000</v>
      </c>
      <c r="F15" s="26"/>
      <c r="G15" s="19" t="s">
        <v>559</v>
      </c>
    </row>
    <row r="16" spans="1:7" x14ac:dyDescent="0.2">
      <c r="A16" s="25">
        <v>42110</v>
      </c>
      <c r="B16" s="26"/>
      <c r="C16" s="26" t="s">
        <v>562</v>
      </c>
      <c r="D16" s="27"/>
      <c r="E16" s="27">
        <v>500000</v>
      </c>
      <c r="F16" s="26"/>
      <c r="G16" s="19" t="s">
        <v>584</v>
      </c>
    </row>
    <row r="17" spans="1:7" x14ac:dyDescent="0.2">
      <c r="A17" s="25">
        <v>42110</v>
      </c>
      <c r="B17" s="26"/>
      <c r="C17" s="26" t="s">
        <v>563</v>
      </c>
      <c r="D17" s="27"/>
      <c r="E17" s="27">
        <v>98000</v>
      </c>
      <c r="F17" s="26"/>
      <c r="G17" s="19" t="s">
        <v>583</v>
      </c>
    </row>
    <row r="18" spans="1:7" x14ac:dyDescent="0.2">
      <c r="A18" s="25">
        <v>42111</v>
      </c>
      <c r="B18" s="26"/>
      <c r="C18" s="26" t="s">
        <v>578</v>
      </c>
      <c r="D18" s="27">
        <v>100000000</v>
      </c>
      <c r="E18" s="27"/>
      <c r="F18" s="26"/>
    </row>
    <row r="19" spans="1:7" x14ac:dyDescent="0.2">
      <c r="A19" s="25">
        <v>42115</v>
      </c>
      <c r="B19" s="26"/>
      <c r="C19" s="26" t="s">
        <v>649</v>
      </c>
      <c r="D19" s="27"/>
      <c r="E19" s="27">
        <v>2200000</v>
      </c>
      <c r="F19" s="26"/>
      <c r="G19" s="19" t="s">
        <v>650</v>
      </c>
    </row>
    <row r="20" spans="1:7" x14ac:dyDescent="0.2">
      <c r="A20" s="25">
        <v>42115</v>
      </c>
      <c r="B20" s="26"/>
      <c r="C20" s="26" t="s">
        <v>587</v>
      </c>
      <c r="D20" s="27"/>
      <c r="E20" s="27">
        <v>6081590</v>
      </c>
      <c r="F20" s="26"/>
      <c r="G20" s="19" t="s">
        <v>651</v>
      </c>
    </row>
    <row r="21" spans="1:7" x14ac:dyDescent="0.2">
      <c r="A21" s="25">
        <v>42104</v>
      </c>
      <c r="B21" s="26"/>
      <c r="C21" s="26" t="s">
        <v>588</v>
      </c>
      <c r="D21" s="27"/>
      <c r="E21" s="27">
        <v>237930</v>
      </c>
      <c r="F21" s="26"/>
      <c r="G21" s="19" t="s">
        <v>592</v>
      </c>
    </row>
    <row r="22" spans="1:7" x14ac:dyDescent="0.2">
      <c r="A22" s="25">
        <v>42115</v>
      </c>
      <c r="B22" s="26"/>
      <c r="C22" s="26" t="s">
        <v>589</v>
      </c>
      <c r="D22" s="27"/>
      <c r="E22" s="27">
        <v>11000</v>
      </c>
      <c r="F22" s="26"/>
      <c r="G22" s="19" t="s">
        <v>653</v>
      </c>
    </row>
    <row r="23" spans="1:7" x14ac:dyDescent="0.2">
      <c r="A23" s="25">
        <v>42116</v>
      </c>
      <c r="B23" s="26"/>
      <c r="C23" s="26" t="s">
        <v>656</v>
      </c>
      <c r="D23" s="27"/>
      <c r="E23" s="27">
        <v>70000</v>
      </c>
      <c r="F23" s="26"/>
      <c r="G23" s="19" t="s">
        <v>658</v>
      </c>
    </row>
    <row r="24" spans="1:7" x14ac:dyDescent="0.2">
      <c r="A24" s="25">
        <v>42118</v>
      </c>
      <c r="B24" s="26"/>
      <c r="C24" s="26" t="s">
        <v>657</v>
      </c>
      <c r="D24" s="27"/>
      <c r="E24" s="27">
        <v>100000</v>
      </c>
      <c r="F24" s="26"/>
      <c r="G24" s="19" t="s">
        <v>659</v>
      </c>
    </row>
    <row r="25" spans="1:7" x14ac:dyDescent="0.2">
      <c r="A25" s="25">
        <v>42129</v>
      </c>
      <c r="B25" s="26"/>
      <c r="C25" s="26" t="s">
        <v>763</v>
      </c>
      <c r="D25" s="27"/>
      <c r="E25" s="27">
        <v>2000000</v>
      </c>
      <c r="F25" s="26"/>
      <c r="G25" s="19" t="s">
        <v>779</v>
      </c>
    </row>
    <row r="26" spans="1:7" x14ac:dyDescent="0.2">
      <c r="A26" s="25">
        <v>42129</v>
      </c>
      <c r="B26" s="26"/>
      <c r="C26" s="26" t="s">
        <v>765</v>
      </c>
      <c r="D26" s="27"/>
      <c r="E26" s="27">
        <v>50000</v>
      </c>
      <c r="F26" s="26"/>
      <c r="G26" s="19" t="s">
        <v>780</v>
      </c>
    </row>
    <row r="27" spans="1:7" x14ac:dyDescent="0.2">
      <c r="A27" s="25">
        <v>42129</v>
      </c>
      <c r="B27" s="26"/>
      <c r="C27" s="26" t="s">
        <v>766</v>
      </c>
      <c r="D27" s="27"/>
      <c r="E27" s="27">
        <v>35000</v>
      </c>
      <c r="F27" s="26"/>
      <c r="G27" s="19" t="s">
        <v>780</v>
      </c>
    </row>
    <row r="28" spans="1:7" x14ac:dyDescent="0.2">
      <c r="A28" s="25"/>
      <c r="B28" s="26"/>
      <c r="C28" s="98" t="s">
        <v>767</v>
      </c>
      <c r="D28" s="99">
        <v>10000000</v>
      </c>
      <c r="E28" s="27"/>
      <c r="F28" s="26"/>
    </row>
    <row r="29" spans="1:7" x14ac:dyDescent="0.2">
      <c r="A29" s="25">
        <v>42130</v>
      </c>
      <c r="B29" s="26"/>
      <c r="C29" s="26" t="s">
        <v>772</v>
      </c>
      <c r="D29" s="27"/>
      <c r="E29" s="27">
        <v>15000</v>
      </c>
      <c r="F29" s="26"/>
      <c r="G29" s="19" t="s">
        <v>781</v>
      </c>
    </row>
    <row r="30" spans="1:7" x14ac:dyDescent="0.2">
      <c r="A30" s="25"/>
      <c r="B30" s="26"/>
      <c r="C30" s="26" t="s">
        <v>765</v>
      </c>
      <c r="D30" s="27"/>
      <c r="E30" s="27">
        <v>30000</v>
      </c>
      <c r="F30" s="26"/>
      <c r="G30" s="19" t="s">
        <v>782</v>
      </c>
    </row>
    <row r="31" spans="1:7" x14ac:dyDescent="0.2">
      <c r="A31" s="25">
        <v>42132</v>
      </c>
      <c r="B31" s="26"/>
      <c r="C31" s="26" t="s">
        <v>776</v>
      </c>
      <c r="D31" s="27"/>
      <c r="E31" s="27">
        <v>260000</v>
      </c>
      <c r="F31" s="26"/>
      <c r="G31" s="19" t="s">
        <v>783</v>
      </c>
    </row>
    <row r="32" spans="1:7" x14ac:dyDescent="0.2">
      <c r="A32" s="25"/>
      <c r="B32" s="26"/>
      <c r="C32" s="26" t="s">
        <v>777</v>
      </c>
      <c r="D32" s="27"/>
      <c r="E32" s="27">
        <v>20000</v>
      </c>
      <c r="F32" s="26"/>
      <c r="G32" s="19" t="s">
        <v>783</v>
      </c>
    </row>
    <row r="33" spans="1:8" x14ac:dyDescent="0.2">
      <c r="A33" s="25">
        <v>42135</v>
      </c>
      <c r="B33" s="26"/>
      <c r="C33" s="26" t="s">
        <v>784</v>
      </c>
      <c r="D33" s="27"/>
      <c r="E33" s="27">
        <v>100000</v>
      </c>
      <c r="F33" s="26"/>
      <c r="G33" s="19" t="s">
        <v>831</v>
      </c>
      <c r="H33" s="19" t="s">
        <v>832</v>
      </c>
    </row>
    <row r="34" spans="1:8" x14ac:dyDescent="0.2">
      <c r="A34" s="25">
        <v>42137</v>
      </c>
      <c r="B34" s="26"/>
      <c r="C34" s="26" t="s">
        <v>793</v>
      </c>
      <c r="D34" s="27"/>
      <c r="E34" s="27">
        <v>412000</v>
      </c>
      <c r="F34" s="26"/>
      <c r="G34" s="19" t="s">
        <v>830</v>
      </c>
    </row>
    <row r="35" spans="1:8" x14ac:dyDescent="0.2">
      <c r="A35" s="25"/>
      <c r="B35" s="26"/>
      <c r="C35" s="26" t="s">
        <v>796</v>
      </c>
      <c r="D35" s="27"/>
      <c r="E35" s="27">
        <v>50000</v>
      </c>
      <c r="F35" s="26"/>
      <c r="G35" s="19" t="s">
        <v>829</v>
      </c>
    </row>
    <row r="36" spans="1:8" x14ac:dyDescent="0.2">
      <c r="A36" s="25">
        <v>42138</v>
      </c>
      <c r="B36" s="26"/>
      <c r="C36" s="94" t="s">
        <v>801</v>
      </c>
      <c r="D36" s="95"/>
      <c r="E36" s="95">
        <v>2200000</v>
      </c>
      <c r="F36" s="26"/>
    </row>
    <row r="37" spans="1:8" x14ac:dyDescent="0.2">
      <c r="A37" s="25"/>
      <c r="B37" s="26"/>
      <c r="C37" s="94" t="s">
        <v>802</v>
      </c>
      <c r="D37" s="95"/>
      <c r="E37" s="95">
        <v>6200052</v>
      </c>
      <c r="F37" s="26"/>
    </row>
    <row r="38" spans="1:8" x14ac:dyDescent="0.2">
      <c r="A38" s="25"/>
      <c r="B38" s="26"/>
      <c r="C38" s="94" t="s">
        <v>804</v>
      </c>
      <c r="D38" s="95"/>
      <c r="E38" s="95">
        <v>245989</v>
      </c>
      <c r="F38" s="26"/>
    </row>
    <row r="39" spans="1:8" x14ac:dyDescent="0.2">
      <c r="A39" s="25">
        <v>42109</v>
      </c>
      <c r="B39" s="26"/>
      <c r="C39" s="26" t="s">
        <v>805</v>
      </c>
      <c r="D39" s="27"/>
      <c r="E39" s="27">
        <v>236500</v>
      </c>
      <c r="F39" s="26"/>
      <c r="G39" s="19" t="s">
        <v>828</v>
      </c>
    </row>
    <row r="40" spans="1:8" x14ac:dyDescent="0.2">
      <c r="A40" s="25"/>
      <c r="B40" s="26"/>
      <c r="C40" s="26" t="s">
        <v>806</v>
      </c>
      <c r="D40" s="27"/>
      <c r="E40" s="27">
        <v>87000</v>
      </c>
      <c r="F40" s="26"/>
      <c r="G40" s="19" t="s">
        <v>827</v>
      </c>
    </row>
    <row r="41" spans="1:8" x14ac:dyDescent="0.2">
      <c r="A41" s="25">
        <v>42142</v>
      </c>
      <c r="B41" s="26"/>
      <c r="C41" s="26" t="s">
        <v>812</v>
      </c>
      <c r="D41" s="27"/>
      <c r="E41" s="27">
        <v>570000</v>
      </c>
      <c r="F41" s="26"/>
      <c r="G41" s="19" t="s">
        <v>825</v>
      </c>
    </row>
    <row r="42" spans="1:8" x14ac:dyDescent="0.2">
      <c r="A42" s="25">
        <v>42144</v>
      </c>
      <c r="B42" s="26"/>
      <c r="C42" s="26" t="s">
        <v>815</v>
      </c>
      <c r="D42" s="27"/>
      <c r="E42" s="27">
        <v>50000</v>
      </c>
      <c r="F42" s="26"/>
      <c r="G42" s="19" t="s">
        <v>826</v>
      </c>
    </row>
    <row r="43" spans="1:8" x14ac:dyDescent="0.2">
      <c r="A43" s="25">
        <v>42146</v>
      </c>
      <c r="B43" s="26"/>
      <c r="C43" s="98" t="s">
        <v>821</v>
      </c>
      <c r="D43" s="99">
        <v>20000000</v>
      </c>
      <c r="E43" s="27"/>
      <c r="F43" s="26"/>
    </row>
    <row r="44" spans="1:8" x14ac:dyDescent="0.2">
      <c r="A44" s="25"/>
      <c r="B44" s="26"/>
      <c r="C44" s="98" t="s">
        <v>822</v>
      </c>
      <c r="D44" s="99">
        <v>6000000</v>
      </c>
      <c r="E44" s="27"/>
      <c r="F44" s="26"/>
    </row>
    <row r="45" spans="1:8" x14ac:dyDescent="0.2">
      <c r="A45" s="25"/>
      <c r="B45" s="26"/>
      <c r="C45" s="98" t="s">
        <v>823</v>
      </c>
      <c r="D45" s="99">
        <v>10000000</v>
      </c>
      <c r="E45" s="27"/>
      <c r="F45" s="26"/>
    </row>
    <row r="46" spans="1:8" x14ac:dyDescent="0.2">
      <c r="A46" s="25"/>
      <c r="B46" s="26"/>
      <c r="C46" s="115" t="s">
        <v>824</v>
      </c>
      <c r="D46" s="116">
        <v>41000000</v>
      </c>
      <c r="E46" s="27"/>
      <c r="F46" s="26"/>
    </row>
    <row r="47" spans="1:8" x14ac:dyDescent="0.2">
      <c r="A47" s="25">
        <v>42146</v>
      </c>
      <c r="B47" s="26"/>
      <c r="C47" s="26" t="s">
        <v>833</v>
      </c>
      <c r="D47" s="27"/>
      <c r="E47" s="27">
        <v>1200000</v>
      </c>
      <c r="F47" s="26"/>
      <c r="G47" s="19" t="s">
        <v>834</v>
      </c>
    </row>
    <row r="48" spans="1:8" x14ac:dyDescent="0.2">
      <c r="A48" s="25">
        <v>42149</v>
      </c>
      <c r="B48" s="26"/>
      <c r="C48" s="26" t="s">
        <v>835</v>
      </c>
      <c r="D48" s="27"/>
      <c r="E48" s="27">
        <v>15000</v>
      </c>
      <c r="F48" s="26"/>
      <c r="G48" s="19" t="s">
        <v>907</v>
      </c>
    </row>
    <row r="49" spans="1:7" x14ac:dyDescent="0.2">
      <c r="A49" s="25">
        <v>42153</v>
      </c>
      <c r="B49" s="26"/>
      <c r="C49" s="89" t="s">
        <v>840</v>
      </c>
      <c r="D49" s="27"/>
      <c r="E49" s="90">
        <v>2200000</v>
      </c>
      <c r="F49" s="26"/>
      <c r="G49" s="19" t="s">
        <v>908</v>
      </c>
    </row>
    <row r="50" spans="1:7" x14ac:dyDescent="0.2">
      <c r="A50" s="25"/>
      <c r="B50" s="26"/>
      <c r="C50" s="26" t="s">
        <v>846</v>
      </c>
      <c r="D50" s="27"/>
      <c r="E50" s="27">
        <v>60000</v>
      </c>
      <c r="F50" s="26"/>
      <c r="G50" s="19" t="s">
        <v>909</v>
      </c>
    </row>
    <row r="51" spans="1:7" x14ac:dyDescent="0.2">
      <c r="A51" s="25"/>
      <c r="B51" s="26"/>
      <c r="C51" s="94" t="s">
        <v>849</v>
      </c>
      <c r="D51" s="95"/>
      <c r="E51" s="95">
        <v>9790000</v>
      </c>
      <c r="F51" s="26"/>
      <c r="G51" s="19" t="s">
        <v>910</v>
      </c>
    </row>
    <row r="52" spans="1:7" x14ac:dyDescent="0.2">
      <c r="A52" s="25"/>
      <c r="B52" s="26"/>
      <c r="C52" s="94" t="s">
        <v>850</v>
      </c>
      <c r="D52" s="95"/>
      <c r="E52" s="95">
        <v>313404</v>
      </c>
      <c r="F52" s="26"/>
      <c r="G52" s="19" t="s">
        <v>911</v>
      </c>
    </row>
    <row r="53" spans="1:7" x14ac:dyDescent="0.2">
      <c r="A53" s="25"/>
      <c r="B53" s="26"/>
      <c r="C53" s="98" t="s">
        <v>851</v>
      </c>
      <c r="D53" s="99">
        <v>15030000</v>
      </c>
      <c r="E53" s="27"/>
      <c r="F53" s="26"/>
    </row>
    <row r="54" spans="1:7" x14ac:dyDescent="0.2">
      <c r="A54" s="25">
        <v>42156</v>
      </c>
      <c r="B54" s="26"/>
      <c r="C54" s="26" t="s">
        <v>870</v>
      </c>
      <c r="D54" s="27"/>
      <c r="E54" s="27">
        <v>50000</v>
      </c>
      <c r="F54" s="26"/>
      <c r="G54" s="19" t="s">
        <v>912</v>
      </c>
    </row>
    <row r="55" spans="1:7" x14ac:dyDescent="0.2">
      <c r="A55" s="25">
        <v>42160</v>
      </c>
      <c r="B55" s="26"/>
      <c r="C55" s="26" t="s">
        <v>865</v>
      </c>
      <c r="D55" s="27"/>
      <c r="E55" s="27">
        <v>2000000</v>
      </c>
      <c r="F55" s="26"/>
      <c r="G55" s="19" t="s">
        <v>913</v>
      </c>
    </row>
    <row r="56" spans="1:7" x14ac:dyDescent="0.2">
      <c r="A56" s="25"/>
      <c r="B56" s="26"/>
      <c r="C56" s="26" t="s">
        <v>866</v>
      </c>
      <c r="D56" s="27"/>
      <c r="E56" s="27">
        <v>28000</v>
      </c>
      <c r="F56" s="26"/>
      <c r="G56" s="19" t="s">
        <v>914</v>
      </c>
    </row>
    <row r="57" spans="1:7" x14ac:dyDescent="0.2">
      <c r="A57" s="25"/>
      <c r="B57" s="26"/>
      <c r="C57" s="115" t="s">
        <v>867</v>
      </c>
      <c r="D57" s="116">
        <v>40000000</v>
      </c>
      <c r="E57" s="27"/>
      <c r="F57" s="26"/>
    </row>
    <row r="58" spans="1:7" x14ac:dyDescent="0.2">
      <c r="A58" s="25">
        <v>42163</v>
      </c>
      <c r="B58" s="26"/>
      <c r="C58" s="26" t="s">
        <v>868</v>
      </c>
      <c r="D58" s="27"/>
      <c r="E58" s="27">
        <v>637000</v>
      </c>
      <c r="F58" s="26"/>
      <c r="G58" s="19" t="s">
        <v>915</v>
      </c>
    </row>
    <row r="59" spans="1:7" x14ac:dyDescent="0.2">
      <c r="A59" s="25"/>
      <c r="B59" s="26"/>
      <c r="C59" s="26" t="s">
        <v>869</v>
      </c>
      <c r="D59" s="27"/>
      <c r="E59" s="27">
        <v>131000</v>
      </c>
      <c r="F59" s="26"/>
      <c r="G59" s="19" t="s">
        <v>916</v>
      </c>
    </row>
    <row r="60" spans="1:7" x14ac:dyDescent="0.2">
      <c r="A60" s="25">
        <v>42167</v>
      </c>
      <c r="B60" s="26"/>
      <c r="C60" s="26" t="s">
        <v>902</v>
      </c>
      <c r="D60" s="27"/>
      <c r="E60" s="27">
        <v>20000</v>
      </c>
      <c r="F60" s="26"/>
      <c r="G60" s="19" t="s">
        <v>917</v>
      </c>
    </row>
    <row r="61" spans="1:7" x14ac:dyDescent="0.2">
      <c r="A61" s="25">
        <v>42169</v>
      </c>
      <c r="B61" s="26"/>
      <c r="C61" s="26" t="s">
        <v>918</v>
      </c>
      <c r="D61" s="27"/>
      <c r="E61" s="27">
        <v>162000</v>
      </c>
      <c r="F61" s="26"/>
      <c r="G61" s="19" t="s">
        <v>919</v>
      </c>
    </row>
    <row r="62" spans="1:7" x14ac:dyDescent="0.2">
      <c r="A62" s="25"/>
      <c r="B62" s="26"/>
      <c r="C62" s="26" t="s">
        <v>903</v>
      </c>
      <c r="D62" s="27"/>
      <c r="E62" s="27">
        <v>11000</v>
      </c>
      <c r="F62" s="26"/>
      <c r="G62" s="19" t="s">
        <v>920</v>
      </c>
    </row>
    <row r="63" spans="1:7" x14ac:dyDescent="0.2">
      <c r="A63" s="25">
        <v>42172</v>
      </c>
      <c r="B63" s="26"/>
      <c r="C63" s="26" t="s">
        <v>904</v>
      </c>
      <c r="D63" s="27"/>
      <c r="E63" s="27">
        <v>50000</v>
      </c>
      <c r="F63" s="26"/>
      <c r="G63" s="19" t="s">
        <v>921</v>
      </c>
    </row>
    <row r="64" spans="1:7" x14ac:dyDescent="0.2">
      <c r="A64" s="25">
        <v>42173</v>
      </c>
      <c r="B64" s="26"/>
      <c r="C64" s="26" t="s">
        <v>905</v>
      </c>
      <c r="D64" s="27"/>
      <c r="E64" s="27">
        <v>50000</v>
      </c>
      <c r="F64" s="26"/>
      <c r="G64" s="19" t="s">
        <v>922</v>
      </c>
    </row>
    <row r="65" spans="1:7" x14ac:dyDescent="0.2">
      <c r="A65" s="25">
        <v>42175</v>
      </c>
      <c r="B65" s="26"/>
      <c r="C65" s="26" t="s">
        <v>925</v>
      </c>
      <c r="D65" s="27"/>
      <c r="E65" s="27">
        <v>25000</v>
      </c>
      <c r="F65" s="26"/>
      <c r="G65" s="19" t="s">
        <v>1080</v>
      </c>
    </row>
    <row r="66" spans="1:7" x14ac:dyDescent="0.2">
      <c r="A66" s="25"/>
      <c r="B66" s="26"/>
      <c r="C66" s="26" t="s">
        <v>926</v>
      </c>
      <c r="D66" s="27"/>
      <c r="E66" s="27">
        <v>50000</v>
      </c>
      <c r="F66" s="26"/>
      <c r="G66" s="19" t="s">
        <v>1081</v>
      </c>
    </row>
    <row r="67" spans="1:7" x14ac:dyDescent="0.2">
      <c r="A67" s="25">
        <v>42178</v>
      </c>
      <c r="B67" s="26"/>
      <c r="C67" s="26" t="s">
        <v>936</v>
      </c>
      <c r="D67" s="27"/>
      <c r="E67" s="27">
        <v>30000</v>
      </c>
      <c r="F67" s="26"/>
      <c r="G67" s="19" t="s">
        <v>1082</v>
      </c>
    </row>
    <row r="68" spans="1:7" x14ac:dyDescent="0.2">
      <c r="A68" s="25">
        <v>42172</v>
      </c>
      <c r="B68" s="26"/>
      <c r="C68" s="94" t="s">
        <v>937</v>
      </c>
      <c r="D68" s="95"/>
      <c r="E68" s="95">
        <v>2200000</v>
      </c>
      <c r="F68" s="26"/>
    </row>
    <row r="69" spans="1:7" x14ac:dyDescent="0.2">
      <c r="A69" s="25">
        <v>42172</v>
      </c>
      <c r="B69" s="26"/>
      <c r="C69" s="94" t="s">
        <v>938</v>
      </c>
      <c r="D69" s="95"/>
      <c r="E69" s="95">
        <v>6348000</v>
      </c>
      <c r="F69" s="26"/>
    </row>
    <row r="70" spans="1:7" x14ac:dyDescent="0.2">
      <c r="A70" s="25"/>
      <c r="B70" s="26"/>
      <c r="C70" s="96" t="s">
        <v>939</v>
      </c>
      <c r="D70" s="95"/>
      <c r="E70" s="97">
        <v>246137</v>
      </c>
      <c r="F70" s="26"/>
    </row>
    <row r="71" spans="1:7" x14ac:dyDescent="0.2">
      <c r="A71" s="25">
        <v>42175</v>
      </c>
      <c r="B71" s="26"/>
      <c r="C71" s="89" t="s">
        <v>940</v>
      </c>
      <c r="D71" s="27"/>
      <c r="E71" s="90">
        <v>450000</v>
      </c>
      <c r="F71" s="26"/>
      <c r="G71" s="19" t="s">
        <v>1083</v>
      </c>
    </row>
    <row r="72" spans="1:7" x14ac:dyDescent="0.2">
      <c r="A72" s="25">
        <v>42178</v>
      </c>
      <c r="B72" s="26"/>
      <c r="C72" s="26" t="s">
        <v>941</v>
      </c>
      <c r="D72" s="27"/>
      <c r="E72" s="27">
        <v>40000</v>
      </c>
      <c r="F72" s="26"/>
      <c r="G72" s="19" t="s">
        <v>1084</v>
      </c>
    </row>
    <row r="73" spans="1:7" x14ac:dyDescent="0.2">
      <c r="A73" s="25">
        <v>42178</v>
      </c>
      <c r="B73" s="26"/>
      <c r="C73" s="98" t="s">
        <v>942</v>
      </c>
      <c r="D73" s="99">
        <v>10000000</v>
      </c>
      <c r="E73" s="27"/>
      <c r="F73" s="26"/>
    </row>
    <row r="74" spans="1:7" x14ac:dyDescent="0.2">
      <c r="A74" s="25">
        <v>42179</v>
      </c>
      <c r="B74" s="26"/>
      <c r="C74" s="26" t="s">
        <v>947</v>
      </c>
      <c r="D74" s="27"/>
      <c r="E74" s="27">
        <v>1200000</v>
      </c>
      <c r="F74" s="26"/>
      <c r="G74" s="19" t="s">
        <v>1085</v>
      </c>
    </row>
    <row r="75" spans="1:7" x14ac:dyDescent="0.2">
      <c r="A75" s="25"/>
      <c r="B75" s="26"/>
      <c r="C75" s="26" t="s">
        <v>967</v>
      </c>
      <c r="D75" s="27"/>
      <c r="E75" s="27">
        <v>55000</v>
      </c>
      <c r="F75" s="26"/>
      <c r="G75" s="19" t="s">
        <v>1086</v>
      </c>
    </row>
    <row r="76" spans="1:7" x14ac:dyDescent="0.2">
      <c r="A76" s="25"/>
      <c r="B76" s="26"/>
      <c r="C76" s="26" t="s">
        <v>948</v>
      </c>
      <c r="D76" s="27"/>
      <c r="E76" s="27">
        <v>100000</v>
      </c>
      <c r="F76" s="26"/>
      <c r="G76" s="19" t="s">
        <v>1086</v>
      </c>
    </row>
    <row r="77" spans="1:7" x14ac:dyDescent="0.2">
      <c r="A77" s="25">
        <v>42180</v>
      </c>
      <c r="B77" s="26"/>
      <c r="C77" s="98" t="s">
        <v>942</v>
      </c>
      <c r="D77" s="99">
        <v>7000000</v>
      </c>
      <c r="E77" s="27"/>
      <c r="F77" s="26"/>
    </row>
    <row r="78" spans="1:7" x14ac:dyDescent="0.2">
      <c r="A78" s="25">
        <v>42182</v>
      </c>
      <c r="B78" s="26"/>
      <c r="C78" s="26" t="s">
        <v>964</v>
      </c>
      <c r="D78" s="27"/>
      <c r="E78" s="27">
        <v>10000</v>
      </c>
      <c r="F78" s="26"/>
      <c r="G78" s="19" t="s">
        <v>1087</v>
      </c>
    </row>
    <row r="79" spans="1:7" x14ac:dyDescent="0.2">
      <c r="A79" s="25"/>
      <c r="B79" s="26"/>
      <c r="C79" s="26" t="s">
        <v>968</v>
      </c>
      <c r="D79" s="27"/>
      <c r="E79" s="27">
        <v>11000</v>
      </c>
      <c r="F79" s="26"/>
      <c r="G79" s="19" t="s">
        <v>1087</v>
      </c>
    </row>
    <row r="80" spans="1:7" x14ac:dyDescent="0.2">
      <c r="A80" s="25">
        <v>42186</v>
      </c>
      <c r="B80" s="26"/>
      <c r="C80" s="26" t="s">
        <v>1041</v>
      </c>
      <c r="D80" s="27"/>
      <c r="E80" s="27">
        <v>600000</v>
      </c>
      <c r="F80" s="26"/>
      <c r="G80" s="19" t="s">
        <v>1088</v>
      </c>
    </row>
    <row r="81" spans="1:7" x14ac:dyDescent="0.2">
      <c r="A81" s="25"/>
      <c r="B81" s="26"/>
      <c r="C81" s="26" t="s">
        <v>1045</v>
      </c>
      <c r="D81" s="27"/>
      <c r="E81" s="27">
        <v>500000</v>
      </c>
      <c r="F81" s="26"/>
      <c r="G81" s="19" t="s">
        <v>1088</v>
      </c>
    </row>
    <row r="82" spans="1:7" x14ac:dyDescent="0.2">
      <c r="A82" s="25"/>
      <c r="B82" s="26"/>
      <c r="C82" s="26" t="s">
        <v>1047</v>
      </c>
      <c r="D82" s="27"/>
      <c r="E82" s="27">
        <v>320000</v>
      </c>
      <c r="F82" s="26"/>
      <c r="G82" s="19" t="s">
        <v>1088</v>
      </c>
    </row>
    <row r="83" spans="1:7" x14ac:dyDescent="0.2">
      <c r="A83" s="25">
        <v>42187</v>
      </c>
      <c r="B83" s="26"/>
      <c r="C83" s="94" t="s">
        <v>1054</v>
      </c>
      <c r="D83" s="95"/>
      <c r="E83" s="95">
        <v>5044600</v>
      </c>
      <c r="F83" s="26"/>
    </row>
    <row r="84" spans="1:7" x14ac:dyDescent="0.2">
      <c r="A84" s="25"/>
      <c r="B84" s="26"/>
      <c r="C84" s="94" t="s">
        <v>1055</v>
      </c>
      <c r="D84" s="95"/>
      <c r="E84" s="95">
        <v>240295</v>
      </c>
      <c r="F84" s="26"/>
    </row>
    <row r="85" spans="1:7" x14ac:dyDescent="0.2">
      <c r="A85" s="25"/>
      <c r="B85" s="26"/>
      <c r="C85" s="94" t="s">
        <v>1056</v>
      </c>
      <c r="D85" s="95"/>
      <c r="E85" s="95">
        <v>1100000</v>
      </c>
      <c r="F85" s="26"/>
    </row>
    <row r="86" spans="1:7" x14ac:dyDescent="0.2">
      <c r="A86" s="25">
        <v>42191</v>
      </c>
      <c r="B86" s="26"/>
      <c r="C86" s="94" t="s">
        <v>1065</v>
      </c>
      <c r="D86" s="95"/>
      <c r="E86" s="95">
        <v>22000</v>
      </c>
      <c r="F86" s="26"/>
    </row>
    <row r="87" spans="1:7" x14ac:dyDescent="0.2">
      <c r="A87" s="25"/>
      <c r="B87" s="26"/>
      <c r="C87" s="26" t="s">
        <v>1066</v>
      </c>
      <c r="D87" s="27"/>
      <c r="E87" s="27">
        <v>15000</v>
      </c>
      <c r="F87" s="26"/>
      <c r="G87" s="19" t="s">
        <v>1089</v>
      </c>
    </row>
    <row r="88" spans="1:7" x14ac:dyDescent="0.2">
      <c r="A88" s="25"/>
      <c r="B88" s="26"/>
      <c r="C88" s="26" t="s">
        <v>1067</v>
      </c>
      <c r="D88" s="27"/>
      <c r="E88" s="27">
        <v>2000000</v>
      </c>
      <c r="F88" s="26"/>
      <c r="G88" s="19" t="s">
        <v>1089</v>
      </c>
    </row>
    <row r="89" spans="1:7" x14ac:dyDescent="0.2">
      <c r="A89" s="25">
        <v>42192</v>
      </c>
      <c r="B89" s="26"/>
      <c r="C89" s="26" t="s">
        <v>1091</v>
      </c>
      <c r="D89" s="27"/>
      <c r="E89" s="27">
        <v>30000</v>
      </c>
      <c r="F89" s="26"/>
      <c r="G89" s="19" t="s">
        <v>1095</v>
      </c>
    </row>
    <row r="90" spans="1:7" x14ac:dyDescent="0.2">
      <c r="A90" s="25"/>
      <c r="B90" s="26"/>
      <c r="C90" s="26" t="s">
        <v>1093</v>
      </c>
      <c r="D90" s="27"/>
      <c r="E90" s="27">
        <v>110000</v>
      </c>
      <c r="F90" s="26"/>
      <c r="G90" s="19" t="s">
        <v>1096</v>
      </c>
    </row>
    <row r="91" spans="1:7" x14ac:dyDescent="0.2">
      <c r="A91" s="25">
        <v>42196</v>
      </c>
      <c r="B91" s="26"/>
      <c r="C91" s="26" t="s">
        <v>1097</v>
      </c>
      <c r="D91" s="27"/>
      <c r="E91" s="27">
        <v>15000</v>
      </c>
      <c r="F91" s="26"/>
      <c r="G91" s="19" t="s">
        <v>1131</v>
      </c>
    </row>
    <row r="92" spans="1:7" x14ac:dyDescent="0.2">
      <c r="A92" s="25"/>
      <c r="B92" s="26"/>
      <c r="C92" s="26" t="s">
        <v>1098</v>
      </c>
      <c r="D92" s="27"/>
      <c r="E92" s="27">
        <v>110000</v>
      </c>
      <c r="F92" s="26"/>
      <c r="G92" s="19" t="s">
        <v>1132</v>
      </c>
    </row>
    <row r="93" spans="1:7" x14ac:dyDescent="0.2">
      <c r="A93" s="25"/>
      <c r="B93" s="26"/>
      <c r="C93" s="26" t="s">
        <v>1099</v>
      </c>
      <c r="D93" s="27"/>
      <c r="E93" s="27">
        <v>143000</v>
      </c>
      <c r="F93" s="26"/>
      <c r="G93" s="19" t="s">
        <v>1133</v>
      </c>
    </row>
    <row r="94" spans="1:7" x14ac:dyDescent="0.2">
      <c r="A94" s="25"/>
      <c r="B94" s="26"/>
      <c r="C94" s="98" t="s">
        <v>1108</v>
      </c>
      <c r="D94" s="99">
        <v>8000000</v>
      </c>
      <c r="E94" s="27"/>
      <c r="F94" s="26"/>
    </row>
    <row r="95" spans="1:7" x14ac:dyDescent="0.2">
      <c r="A95" s="25">
        <v>42198</v>
      </c>
      <c r="B95" s="26"/>
      <c r="C95" s="26" t="s">
        <v>1123</v>
      </c>
      <c r="D95" s="27"/>
      <c r="E95" s="27">
        <v>300000</v>
      </c>
      <c r="F95" s="26"/>
      <c r="G95" s="19" t="s">
        <v>1134</v>
      </c>
    </row>
    <row r="96" spans="1:7" x14ac:dyDescent="0.2">
      <c r="A96" s="25">
        <v>42199</v>
      </c>
      <c r="B96" s="26"/>
      <c r="C96" s="26" t="s">
        <v>1126</v>
      </c>
      <c r="D96" s="27"/>
      <c r="E96" s="27">
        <v>500000</v>
      </c>
      <c r="F96" s="26"/>
      <c r="G96" s="19" t="s">
        <v>1135</v>
      </c>
    </row>
    <row r="97" spans="1:7" x14ac:dyDescent="0.2">
      <c r="A97" s="25">
        <v>42201</v>
      </c>
      <c r="B97" s="26"/>
      <c r="C97" s="100" t="s">
        <v>1130</v>
      </c>
      <c r="D97" s="101"/>
      <c r="E97" s="101">
        <v>6000000</v>
      </c>
      <c r="F97" s="26"/>
      <c r="G97" s="19" t="s">
        <v>1136</v>
      </c>
    </row>
    <row r="98" spans="1:7" s="118" customFormat="1" x14ac:dyDescent="0.2">
      <c r="A98" s="117"/>
      <c r="B98" s="115"/>
      <c r="C98" s="115" t="s">
        <v>1137</v>
      </c>
      <c r="D98" s="116"/>
      <c r="E98" s="116">
        <v>10000000</v>
      </c>
      <c r="F98" s="115"/>
      <c r="G98" s="118" t="s">
        <v>1138</v>
      </c>
    </row>
    <row r="99" spans="1:7" x14ac:dyDescent="0.2">
      <c r="A99" s="25">
        <v>42201</v>
      </c>
      <c r="B99" s="26"/>
      <c r="C99" s="26" t="s">
        <v>1139</v>
      </c>
      <c r="D99" s="27"/>
      <c r="E99" s="27">
        <v>70000</v>
      </c>
      <c r="F99" s="26"/>
    </row>
    <row r="100" spans="1:7" x14ac:dyDescent="0.2">
      <c r="A100" s="25">
        <v>42203</v>
      </c>
      <c r="B100" s="26"/>
      <c r="C100" s="100" t="s">
        <v>1140</v>
      </c>
      <c r="D100" s="101"/>
      <c r="E100" s="101">
        <v>10000000</v>
      </c>
      <c r="F100" s="26"/>
      <c r="G100" s="19" t="s">
        <v>1141</v>
      </c>
    </row>
    <row r="101" spans="1:7" x14ac:dyDescent="0.2">
      <c r="A101" s="25">
        <v>42205</v>
      </c>
      <c r="B101" s="26"/>
      <c r="C101" s="26" t="s">
        <v>1067</v>
      </c>
      <c r="D101" s="27"/>
      <c r="E101" s="27">
        <v>1200000</v>
      </c>
      <c r="F101" s="26"/>
      <c r="G101" s="19" t="s">
        <v>1299</v>
      </c>
    </row>
    <row r="102" spans="1:7" x14ac:dyDescent="0.2">
      <c r="A102" s="25"/>
      <c r="B102" s="26"/>
      <c r="C102" s="26" t="s">
        <v>1160</v>
      </c>
      <c r="D102" s="27"/>
      <c r="E102" s="27">
        <v>40000</v>
      </c>
      <c r="F102" s="26"/>
      <c r="G102" s="19" t="s">
        <v>1309</v>
      </c>
    </row>
    <row r="103" spans="1:7" x14ac:dyDescent="0.2">
      <c r="A103" s="25">
        <v>42206</v>
      </c>
      <c r="B103" s="26"/>
      <c r="C103" s="26" t="s">
        <v>1192</v>
      </c>
      <c r="D103" s="27"/>
      <c r="E103" s="27">
        <v>100000</v>
      </c>
      <c r="F103" s="26"/>
      <c r="G103" s="19" t="s">
        <v>1308</v>
      </c>
    </row>
    <row r="104" spans="1:7" x14ac:dyDescent="0.2">
      <c r="A104" s="25"/>
      <c r="B104" s="26"/>
      <c r="C104" s="26" t="s">
        <v>1172</v>
      </c>
      <c r="D104" s="27"/>
      <c r="E104" s="27">
        <v>100000</v>
      </c>
      <c r="F104" s="26"/>
      <c r="G104" s="19" t="s">
        <v>1308</v>
      </c>
    </row>
    <row r="105" spans="1:7" x14ac:dyDescent="0.2">
      <c r="A105" s="25">
        <v>42215</v>
      </c>
      <c r="B105" s="26"/>
      <c r="C105" s="26" t="s">
        <v>1222</v>
      </c>
      <c r="D105" s="27"/>
      <c r="E105" s="27">
        <v>50000</v>
      </c>
      <c r="F105" s="26"/>
      <c r="G105" s="19" t="s">
        <v>1307</v>
      </c>
    </row>
    <row r="106" spans="1:7" x14ac:dyDescent="0.2">
      <c r="A106" s="25"/>
      <c r="B106" s="26"/>
      <c r="C106" s="94" t="s">
        <v>1224</v>
      </c>
      <c r="D106" s="95"/>
      <c r="E106" s="95">
        <v>1011000</v>
      </c>
      <c r="F106" s="26"/>
    </row>
    <row r="107" spans="1:7" x14ac:dyDescent="0.2">
      <c r="A107" s="25">
        <v>42216</v>
      </c>
      <c r="B107" s="26"/>
      <c r="C107" s="26" t="s">
        <v>1123</v>
      </c>
      <c r="D107" s="27"/>
      <c r="E107" s="27">
        <v>60000</v>
      </c>
      <c r="F107" s="26"/>
      <c r="G107" s="19" t="s">
        <v>1306</v>
      </c>
    </row>
    <row r="108" spans="1:7" x14ac:dyDescent="0.2">
      <c r="A108" s="25">
        <v>42219</v>
      </c>
      <c r="B108" s="26"/>
      <c r="C108" s="94" t="s">
        <v>1230</v>
      </c>
      <c r="D108" s="95"/>
      <c r="E108" s="95">
        <v>4368658</v>
      </c>
      <c r="F108" s="26"/>
    </row>
    <row r="109" spans="1:7" x14ac:dyDescent="0.2">
      <c r="A109" s="25"/>
      <c r="B109" s="26"/>
      <c r="C109" s="94" t="s">
        <v>1231</v>
      </c>
      <c r="D109" s="95"/>
      <c r="E109" s="95">
        <v>1100000</v>
      </c>
      <c r="F109" s="26"/>
    </row>
    <row r="110" spans="1:7" x14ac:dyDescent="0.2">
      <c r="A110" s="25"/>
      <c r="B110" s="26"/>
      <c r="C110" s="94" t="s">
        <v>1232</v>
      </c>
      <c r="D110" s="95"/>
      <c r="E110" s="95">
        <v>240240</v>
      </c>
      <c r="F110" s="26"/>
    </row>
    <row r="111" spans="1:7" x14ac:dyDescent="0.2">
      <c r="A111" s="25"/>
      <c r="B111" s="26"/>
      <c r="C111" s="94" t="s">
        <v>1233</v>
      </c>
      <c r="D111" s="95"/>
      <c r="E111" s="95">
        <v>124000</v>
      </c>
      <c r="F111" s="26"/>
    </row>
    <row r="112" spans="1:7" x14ac:dyDescent="0.2">
      <c r="A112" s="25"/>
      <c r="B112" s="26"/>
      <c r="C112" s="26" t="s">
        <v>1254</v>
      </c>
      <c r="D112" s="27"/>
      <c r="E112" s="27">
        <v>11000</v>
      </c>
      <c r="F112" s="26"/>
    </row>
    <row r="113" spans="1:7" x14ac:dyDescent="0.2">
      <c r="A113" s="25"/>
      <c r="B113" s="26"/>
      <c r="C113" s="98" t="s">
        <v>1234</v>
      </c>
      <c r="D113" s="99">
        <v>6600000</v>
      </c>
      <c r="E113" s="27"/>
      <c r="F113" s="26"/>
    </row>
    <row r="114" spans="1:7" x14ac:dyDescent="0.2">
      <c r="A114" s="25">
        <v>42220</v>
      </c>
      <c r="B114" s="26"/>
      <c r="C114" s="26" t="s">
        <v>1250</v>
      </c>
      <c r="D114" s="27"/>
      <c r="E114" s="27">
        <v>70000</v>
      </c>
      <c r="F114" s="26"/>
      <c r="G114" s="19" t="s">
        <v>1305</v>
      </c>
    </row>
    <row r="115" spans="1:7" x14ac:dyDescent="0.2">
      <c r="A115" s="25"/>
      <c r="B115" s="26"/>
      <c r="C115" s="26" t="s">
        <v>1251</v>
      </c>
      <c r="D115" s="27"/>
      <c r="E115" s="27">
        <v>11000</v>
      </c>
      <c r="F115" s="26"/>
    </row>
    <row r="116" spans="1:7" x14ac:dyDescent="0.2">
      <c r="A116" s="25">
        <v>42222</v>
      </c>
      <c r="B116" s="26"/>
      <c r="C116" s="98" t="s">
        <v>942</v>
      </c>
      <c r="D116" s="99">
        <v>15900000</v>
      </c>
      <c r="E116" s="27"/>
      <c r="F116" s="26"/>
    </row>
    <row r="117" spans="1:7" x14ac:dyDescent="0.2">
      <c r="A117" s="25"/>
      <c r="B117" s="26"/>
      <c r="C117" s="98"/>
      <c r="D117" s="99"/>
      <c r="E117" s="27"/>
      <c r="F117" s="26"/>
    </row>
    <row r="118" spans="1:7" x14ac:dyDescent="0.2">
      <c r="A118" s="25"/>
      <c r="B118" s="26"/>
      <c r="C118" s="26" t="s">
        <v>1300</v>
      </c>
      <c r="D118" s="27"/>
      <c r="E118" s="27">
        <v>240000</v>
      </c>
      <c r="F118" s="26"/>
      <c r="G118" s="19" t="s">
        <v>1304</v>
      </c>
    </row>
    <row r="119" spans="1:7" x14ac:dyDescent="0.2">
      <c r="A119" s="25"/>
      <c r="B119" s="26"/>
      <c r="C119" s="26" t="s">
        <v>1255</v>
      </c>
      <c r="D119" s="27"/>
      <c r="E119" s="27">
        <v>2000000</v>
      </c>
      <c r="F119" s="26"/>
      <c r="G119" s="19" t="s">
        <v>1304</v>
      </c>
    </row>
    <row r="120" spans="1:7" x14ac:dyDescent="0.2">
      <c r="A120" s="25"/>
      <c r="B120" s="26"/>
      <c r="C120" s="26" t="s">
        <v>466</v>
      </c>
      <c r="D120" s="27"/>
      <c r="E120" s="27">
        <v>80000</v>
      </c>
      <c r="F120" s="26"/>
      <c r="G120" s="19" t="s">
        <v>1304</v>
      </c>
    </row>
    <row r="121" spans="1:7" x14ac:dyDescent="0.2">
      <c r="A121" s="25">
        <v>42226</v>
      </c>
      <c r="B121" s="26"/>
      <c r="C121" s="26" t="s">
        <v>1256</v>
      </c>
      <c r="D121" s="27"/>
      <c r="E121" s="27">
        <v>70000</v>
      </c>
      <c r="F121" s="26"/>
      <c r="G121" s="19" t="s">
        <v>1303</v>
      </c>
    </row>
    <row r="122" spans="1:7" x14ac:dyDescent="0.2">
      <c r="A122" s="25">
        <v>42229</v>
      </c>
      <c r="B122" s="26"/>
      <c r="C122" s="94" t="s">
        <v>1284</v>
      </c>
      <c r="D122" s="95"/>
      <c r="E122" s="95">
        <v>5004221</v>
      </c>
      <c r="F122" s="26"/>
    </row>
    <row r="123" spans="1:7" x14ac:dyDescent="0.2">
      <c r="A123" s="25"/>
      <c r="B123" s="26"/>
      <c r="C123" s="94" t="s">
        <v>1285</v>
      </c>
      <c r="D123" s="95"/>
      <c r="E123" s="95">
        <v>1221000</v>
      </c>
      <c r="F123" s="26"/>
    </row>
    <row r="124" spans="1:7" x14ac:dyDescent="0.2">
      <c r="A124" s="25"/>
      <c r="B124" s="26"/>
      <c r="C124" s="94" t="s">
        <v>1232</v>
      </c>
      <c r="D124" s="95"/>
      <c r="E124" s="95">
        <v>240240</v>
      </c>
      <c r="F124" s="26"/>
    </row>
    <row r="125" spans="1:7" x14ac:dyDescent="0.2">
      <c r="A125" s="25"/>
      <c r="B125" s="26"/>
      <c r="C125" s="94" t="s">
        <v>1233</v>
      </c>
      <c r="D125" s="95"/>
      <c r="E125" s="95">
        <v>114000</v>
      </c>
      <c r="F125" s="26"/>
    </row>
    <row r="126" spans="1:7" x14ac:dyDescent="0.2">
      <c r="A126" s="25"/>
      <c r="B126" s="26"/>
      <c r="C126" s="26" t="s">
        <v>1290</v>
      </c>
      <c r="D126" s="27"/>
      <c r="E126" s="27">
        <v>50000</v>
      </c>
      <c r="F126" s="26"/>
      <c r="G126" s="19" t="s">
        <v>1302</v>
      </c>
    </row>
    <row r="127" spans="1:7" x14ac:dyDescent="0.2">
      <c r="A127" s="25"/>
      <c r="B127" s="26"/>
      <c r="C127" s="98" t="s">
        <v>1293</v>
      </c>
      <c r="D127" s="99">
        <v>3900000</v>
      </c>
      <c r="E127" s="27"/>
      <c r="F127" s="26"/>
    </row>
    <row r="128" spans="1:7" x14ac:dyDescent="0.2">
      <c r="A128" s="25">
        <v>42230</v>
      </c>
      <c r="B128" s="26"/>
      <c r="C128" s="26" t="s">
        <v>1291</v>
      </c>
      <c r="D128" s="27"/>
      <c r="E128" s="27">
        <v>1200000</v>
      </c>
      <c r="F128" s="26"/>
      <c r="G128" s="19" t="s">
        <v>1301</v>
      </c>
    </row>
    <row r="129" spans="1:7" x14ac:dyDescent="0.2">
      <c r="A129" s="25"/>
      <c r="B129" s="26"/>
      <c r="C129" s="26" t="s">
        <v>1292</v>
      </c>
      <c r="D129" s="27"/>
      <c r="E129" s="27">
        <v>297000</v>
      </c>
      <c r="F129" s="26"/>
      <c r="G129" s="19" t="s">
        <v>1301</v>
      </c>
    </row>
    <row r="130" spans="1:7" x14ac:dyDescent="0.2">
      <c r="A130" s="25">
        <v>42233</v>
      </c>
      <c r="B130" s="26"/>
      <c r="C130" s="26" t="s">
        <v>1311</v>
      </c>
      <c r="D130" s="27"/>
      <c r="E130" s="27">
        <v>45000</v>
      </c>
      <c r="F130" s="26"/>
      <c r="G130" s="19" t="s">
        <v>1523</v>
      </c>
    </row>
    <row r="131" spans="1:7" x14ac:dyDescent="0.2">
      <c r="A131" s="25"/>
      <c r="B131" s="26"/>
      <c r="C131" s="26" t="s">
        <v>1323</v>
      </c>
      <c r="D131" s="27"/>
      <c r="E131" s="27">
        <v>707000</v>
      </c>
      <c r="F131" s="26"/>
      <c r="G131" s="19" t="s">
        <v>1524</v>
      </c>
    </row>
    <row r="132" spans="1:7" x14ac:dyDescent="0.2">
      <c r="A132" s="25"/>
      <c r="B132" s="26"/>
      <c r="C132" s="26" t="s">
        <v>1322</v>
      </c>
      <c r="D132" s="27"/>
      <c r="E132" s="27">
        <v>600000</v>
      </c>
      <c r="F132" s="26"/>
      <c r="G132" s="19" t="s">
        <v>1525</v>
      </c>
    </row>
    <row r="133" spans="1:7" x14ac:dyDescent="0.2">
      <c r="A133" s="25">
        <v>42234</v>
      </c>
      <c r="B133" s="26"/>
      <c r="C133" s="124" t="s">
        <v>1321</v>
      </c>
      <c r="D133" s="125"/>
      <c r="E133" s="125">
        <v>7000000</v>
      </c>
      <c r="F133" s="26"/>
      <c r="G133" s="19" t="s">
        <v>1526</v>
      </c>
    </row>
    <row r="134" spans="1:7" x14ac:dyDescent="0.2">
      <c r="A134" s="25">
        <v>42236</v>
      </c>
      <c r="B134" s="26"/>
      <c r="C134" s="26" t="s">
        <v>1334</v>
      </c>
      <c r="D134" s="27"/>
      <c r="E134" s="27">
        <v>25000</v>
      </c>
      <c r="F134" s="26"/>
      <c r="G134" s="19" t="s">
        <v>1527</v>
      </c>
    </row>
    <row r="135" spans="1:7" x14ac:dyDescent="0.2">
      <c r="A135" s="25"/>
      <c r="B135" s="26"/>
      <c r="C135" s="26" t="s">
        <v>1335</v>
      </c>
      <c r="D135" s="27"/>
      <c r="E135" s="27">
        <v>60000</v>
      </c>
      <c r="F135" s="26"/>
      <c r="G135" s="19" t="s">
        <v>1528</v>
      </c>
    </row>
    <row r="136" spans="1:7" x14ac:dyDescent="0.2">
      <c r="A136" s="25"/>
      <c r="B136" s="26"/>
      <c r="C136" s="26" t="s">
        <v>1336</v>
      </c>
      <c r="D136" s="27"/>
      <c r="E136" s="27">
        <v>135000</v>
      </c>
      <c r="F136" s="26"/>
      <c r="G136" s="19" t="s">
        <v>1529</v>
      </c>
    </row>
    <row r="137" spans="1:7" x14ac:dyDescent="0.2">
      <c r="A137" s="25">
        <v>42238</v>
      </c>
      <c r="B137" s="26"/>
      <c r="C137" s="98" t="s">
        <v>2272</v>
      </c>
      <c r="D137" s="99">
        <v>7582000</v>
      </c>
      <c r="E137" s="27"/>
      <c r="F137" s="26"/>
    </row>
    <row r="138" spans="1:7" x14ac:dyDescent="0.2">
      <c r="A138" s="25"/>
      <c r="B138" s="26"/>
      <c r="C138" s="26" t="s">
        <v>1348</v>
      </c>
      <c r="D138" s="27"/>
      <c r="E138" s="27">
        <v>110000</v>
      </c>
      <c r="F138" s="26"/>
      <c r="G138" s="19" t="s">
        <v>1530</v>
      </c>
    </row>
    <row r="139" spans="1:7" x14ac:dyDescent="0.2">
      <c r="A139" s="25"/>
      <c r="B139" s="26"/>
      <c r="C139" s="26" t="s">
        <v>1355</v>
      </c>
      <c r="D139" s="27"/>
      <c r="E139" s="27">
        <v>70000</v>
      </c>
      <c r="F139" s="26"/>
      <c r="G139" s="19" t="s">
        <v>1531</v>
      </c>
    </row>
    <row r="140" spans="1:7" x14ac:dyDescent="0.2">
      <c r="A140" s="25">
        <v>42242</v>
      </c>
      <c r="B140" s="26"/>
      <c r="C140" s="26" t="s">
        <v>1357</v>
      </c>
      <c r="D140" s="27"/>
      <c r="E140" s="27">
        <v>200000</v>
      </c>
      <c r="F140" s="26"/>
      <c r="G140" s="19" t="s">
        <v>1532</v>
      </c>
    </row>
    <row r="141" spans="1:7" x14ac:dyDescent="0.2">
      <c r="A141" s="25"/>
      <c r="B141" s="26"/>
      <c r="C141" s="26" t="s">
        <v>1358</v>
      </c>
      <c r="D141" s="27"/>
      <c r="E141" s="27">
        <v>70000</v>
      </c>
      <c r="F141" s="26"/>
      <c r="G141" s="19" t="s">
        <v>1533</v>
      </c>
    </row>
    <row r="142" spans="1:7" x14ac:dyDescent="0.2">
      <c r="A142" s="25">
        <v>42245</v>
      </c>
      <c r="B142" s="26"/>
      <c r="C142" s="26" t="s">
        <v>1396</v>
      </c>
      <c r="D142" s="27"/>
      <c r="E142" s="27">
        <v>450000</v>
      </c>
      <c r="F142" s="26"/>
      <c r="G142" s="19" t="s">
        <v>1495</v>
      </c>
    </row>
    <row r="143" spans="1:7" x14ac:dyDescent="0.2">
      <c r="A143" s="25"/>
      <c r="B143" s="26"/>
      <c r="C143" s="26" t="s">
        <v>1397</v>
      </c>
      <c r="D143" s="27"/>
      <c r="E143" s="27">
        <v>50000</v>
      </c>
      <c r="F143" s="26"/>
      <c r="G143" s="19" t="s">
        <v>1535</v>
      </c>
    </row>
    <row r="144" spans="1:7" x14ac:dyDescent="0.2">
      <c r="A144" s="25"/>
      <c r="B144" s="26"/>
      <c r="C144" s="26" t="s">
        <v>1123</v>
      </c>
      <c r="D144" s="27"/>
      <c r="E144" s="27">
        <v>200000</v>
      </c>
      <c r="F144" s="26"/>
      <c r="G144" s="19" t="s">
        <v>1535</v>
      </c>
    </row>
    <row r="145" spans="1:7" x14ac:dyDescent="0.2">
      <c r="A145" s="25"/>
      <c r="B145" s="26"/>
      <c r="C145" s="26" t="s">
        <v>1405</v>
      </c>
      <c r="D145" s="27"/>
      <c r="E145" s="27">
        <v>20000</v>
      </c>
      <c r="F145" s="26"/>
      <c r="G145" s="19" t="s">
        <v>1535</v>
      </c>
    </row>
    <row r="146" spans="1:7" x14ac:dyDescent="0.2">
      <c r="A146" s="25"/>
      <c r="B146" s="26"/>
      <c r="C146" s="26" t="s">
        <v>1406</v>
      </c>
      <c r="D146" s="27"/>
      <c r="E146" s="27">
        <v>138000</v>
      </c>
      <c r="F146" s="26"/>
      <c r="G146" s="19" t="s">
        <v>1535</v>
      </c>
    </row>
    <row r="147" spans="1:7" x14ac:dyDescent="0.2">
      <c r="A147" s="25">
        <v>42248</v>
      </c>
      <c r="B147" s="26"/>
      <c r="C147" s="26" t="s">
        <v>1397</v>
      </c>
      <c r="D147" s="27"/>
      <c r="E147" s="27">
        <v>50000</v>
      </c>
      <c r="F147" s="26"/>
      <c r="G147" s="19" t="s">
        <v>1536</v>
      </c>
    </row>
    <row r="148" spans="1:7" x14ac:dyDescent="0.2">
      <c r="A148" s="25"/>
      <c r="B148" s="26"/>
      <c r="C148" s="94" t="s">
        <v>1412</v>
      </c>
      <c r="D148" s="95"/>
      <c r="E148" s="95">
        <v>3241000</v>
      </c>
      <c r="F148" s="26"/>
    </row>
    <row r="149" spans="1:7" x14ac:dyDescent="0.2">
      <c r="A149" s="25"/>
      <c r="B149" s="26"/>
      <c r="C149" s="94" t="s">
        <v>1285</v>
      </c>
      <c r="D149" s="95"/>
      <c r="E149" s="95">
        <v>1111000</v>
      </c>
      <c r="F149" s="26"/>
    </row>
    <row r="150" spans="1:7" x14ac:dyDescent="0.2">
      <c r="A150" s="25"/>
      <c r="B150" s="26"/>
      <c r="C150" s="94" t="s">
        <v>1232</v>
      </c>
      <c r="D150" s="95"/>
      <c r="E150" s="95">
        <v>248017</v>
      </c>
      <c r="F150" s="26"/>
    </row>
    <row r="151" spans="1:7" x14ac:dyDescent="0.2">
      <c r="A151" s="25"/>
      <c r="B151" s="26"/>
      <c r="C151" s="94" t="s">
        <v>1233</v>
      </c>
      <c r="D151" s="95"/>
      <c r="E151" s="95">
        <v>100000</v>
      </c>
      <c r="F151" s="26"/>
    </row>
    <row r="152" spans="1:7" x14ac:dyDescent="0.2">
      <c r="A152" s="25"/>
      <c r="B152" s="26"/>
      <c r="C152" s="98" t="s">
        <v>1293</v>
      </c>
      <c r="D152" s="99">
        <v>1922000</v>
      </c>
      <c r="E152" s="27"/>
      <c r="F152" s="26"/>
    </row>
    <row r="153" spans="1:7" x14ac:dyDescent="0.2">
      <c r="A153" s="25">
        <v>42255</v>
      </c>
      <c r="B153" s="26"/>
      <c r="C153" s="26" t="s">
        <v>1441</v>
      </c>
      <c r="D153" s="27"/>
      <c r="E153" s="27">
        <v>141000</v>
      </c>
      <c r="F153" s="26"/>
      <c r="G153" s="19" t="s">
        <v>1537</v>
      </c>
    </row>
    <row r="154" spans="1:7" x14ac:dyDescent="0.2">
      <c r="A154" s="25"/>
      <c r="B154" s="26"/>
      <c r="C154" s="26" t="s">
        <v>1473</v>
      </c>
      <c r="D154" s="27"/>
      <c r="E154" s="27">
        <v>100000</v>
      </c>
      <c r="F154" s="26"/>
      <c r="G154" s="19" t="s">
        <v>1537</v>
      </c>
    </row>
    <row r="155" spans="1:7" x14ac:dyDescent="0.2">
      <c r="A155" s="25"/>
      <c r="B155" s="26"/>
      <c r="C155" s="26" t="s">
        <v>1474</v>
      </c>
      <c r="D155" s="27"/>
      <c r="E155" s="27">
        <v>301000</v>
      </c>
      <c r="F155" s="26"/>
      <c r="G155" s="19" t="s">
        <v>1537</v>
      </c>
    </row>
    <row r="156" spans="1:7" x14ac:dyDescent="0.2">
      <c r="A156" s="25"/>
      <c r="B156" s="26"/>
      <c r="C156" s="26" t="s">
        <v>1475</v>
      </c>
      <c r="D156" s="27"/>
      <c r="E156" s="27">
        <v>5000000</v>
      </c>
      <c r="F156" s="26"/>
      <c r="G156" s="19" t="s">
        <v>1537</v>
      </c>
    </row>
    <row r="157" spans="1:7" x14ac:dyDescent="0.2">
      <c r="A157" s="25"/>
      <c r="B157" s="26"/>
      <c r="C157" s="26" t="s">
        <v>1476</v>
      </c>
      <c r="D157" s="27"/>
      <c r="E157" s="27">
        <v>2000000</v>
      </c>
      <c r="F157" s="26"/>
      <c r="G157" s="19" t="s">
        <v>1537</v>
      </c>
    </row>
    <row r="158" spans="1:7" x14ac:dyDescent="0.2">
      <c r="A158" s="25">
        <v>42259</v>
      </c>
      <c r="B158" s="26"/>
      <c r="C158" s="26" t="s">
        <v>1479</v>
      </c>
      <c r="D158" s="27"/>
      <c r="E158" s="27">
        <v>140000</v>
      </c>
      <c r="F158" s="26"/>
      <c r="G158" s="19" t="s">
        <v>1538</v>
      </c>
    </row>
    <row r="159" spans="1:7" x14ac:dyDescent="0.2">
      <c r="A159" s="25"/>
      <c r="B159" s="26"/>
      <c r="C159" s="89" t="s">
        <v>1126</v>
      </c>
      <c r="D159" s="27"/>
      <c r="E159" s="90">
        <v>400000</v>
      </c>
      <c r="F159" s="26"/>
      <c r="G159" s="19" t="s">
        <v>1538</v>
      </c>
    </row>
    <row r="160" spans="1:7" x14ac:dyDescent="0.2">
      <c r="A160" s="25">
        <v>42261</v>
      </c>
      <c r="B160" s="26"/>
      <c r="C160" s="26" t="s">
        <v>1483</v>
      </c>
      <c r="D160" s="27"/>
      <c r="E160" s="27">
        <v>50000</v>
      </c>
      <c r="F160" s="26"/>
      <c r="G160" s="19" t="s">
        <v>1539</v>
      </c>
    </row>
    <row r="161" spans="1:7" x14ac:dyDescent="0.2">
      <c r="A161" s="102">
        <v>42262</v>
      </c>
      <c r="B161" s="26"/>
      <c r="C161" s="98" t="s">
        <v>1293</v>
      </c>
      <c r="D161" s="99">
        <v>10000000</v>
      </c>
      <c r="E161" s="90"/>
      <c r="F161" s="26"/>
    </row>
    <row r="162" spans="1:7" x14ac:dyDescent="0.2">
      <c r="A162" s="25"/>
      <c r="B162" s="26"/>
      <c r="C162" s="98"/>
      <c r="D162" s="99"/>
      <c r="E162" s="27"/>
      <c r="F162" s="26"/>
    </row>
    <row r="163" spans="1:7" x14ac:dyDescent="0.2">
      <c r="A163" s="25">
        <v>42263</v>
      </c>
      <c r="B163" s="26"/>
      <c r="C163" s="26" t="s">
        <v>1497</v>
      </c>
      <c r="D163" s="27"/>
      <c r="E163" s="27">
        <v>27500</v>
      </c>
      <c r="F163" s="26"/>
      <c r="G163" s="19" t="s">
        <v>1540</v>
      </c>
    </row>
    <row r="164" spans="1:7" x14ac:dyDescent="0.2">
      <c r="A164" s="25"/>
      <c r="B164" s="26"/>
      <c r="C164" s="26" t="s">
        <v>1506</v>
      </c>
      <c r="D164" s="27"/>
      <c r="E164" s="27">
        <v>25000</v>
      </c>
      <c r="F164" s="26"/>
      <c r="G164" s="19" t="s">
        <v>1540</v>
      </c>
    </row>
    <row r="165" spans="1:7" x14ac:dyDescent="0.2">
      <c r="A165" s="25">
        <v>42265</v>
      </c>
      <c r="B165" s="26"/>
      <c r="C165" s="26" t="s">
        <v>1507</v>
      </c>
      <c r="D165" s="27"/>
      <c r="E165" s="27">
        <v>1200000</v>
      </c>
      <c r="F165" s="26"/>
      <c r="G165" s="19" t="s">
        <v>1541</v>
      </c>
    </row>
    <row r="166" spans="1:7" x14ac:dyDescent="0.2">
      <c r="A166" s="25"/>
      <c r="B166" s="26"/>
      <c r="C166" s="26" t="s">
        <v>1508</v>
      </c>
      <c r="D166" s="27"/>
      <c r="E166" s="27">
        <v>332000</v>
      </c>
      <c r="F166" s="26"/>
      <c r="G166" s="19" t="s">
        <v>1541</v>
      </c>
    </row>
    <row r="167" spans="1:7" x14ac:dyDescent="0.2">
      <c r="A167" s="25"/>
      <c r="B167" s="26"/>
      <c r="C167" s="26" t="s">
        <v>1522</v>
      </c>
      <c r="D167" s="27"/>
      <c r="E167" s="27">
        <v>11000</v>
      </c>
      <c r="F167" s="26"/>
      <c r="G167" s="19" t="s">
        <v>1541</v>
      </c>
    </row>
    <row r="168" spans="1:7" x14ac:dyDescent="0.2">
      <c r="A168" s="25"/>
      <c r="B168" s="26"/>
      <c r="C168" s="26" t="s">
        <v>1534</v>
      </c>
      <c r="D168" s="27"/>
      <c r="E168" s="27">
        <v>1131000</v>
      </c>
      <c r="F168" s="26"/>
      <c r="G168" s="19" t="s">
        <v>1541</v>
      </c>
    </row>
    <row r="169" spans="1:7" x14ac:dyDescent="0.2">
      <c r="A169" s="25">
        <v>42269</v>
      </c>
      <c r="B169" s="26"/>
      <c r="C169" s="26" t="s">
        <v>1544</v>
      </c>
      <c r="D169" s="27"/>
      <c r="E169" s="27">
        <v>11000</v>
      </c>
      <c r="F169" s="26"/>
      <c r="G169" s="19" t="s">
        <v>1556</v>
      </c>
    </row>
    <row r="170" spans="1:7" x14ac:dyDescent="0.2">
      <c r="A170" s="102"/>
      <c r="B170" s="26"/>
      <c r="C170" s="124" t="s">
        <v>1321</v>
      </c>
      <c r="D170" s="125"/>
      <c r="E170" s="125">
        <v>9504000</v>
      </c>
      <c r="F170" s="26"/>
      <c r="G170" s="19" t="s">
        <v>1556</v>
      </c>
    </row>
    <row r="171" spans="1:7" x14ac:dyDescent="0.2">
      <c r="A171" s="25"/>
      <c r="B171" s="26"/>
      <c r="C171" s="26" t="s">
        <v>1545</v>
      </c>
      <c r="D171" s="27"/>
      <c r="E171" s="27">
        <v>2000000</v>
      </c>
      <c r="F171" s="26"/>
      <c r="G171" s="19" t="s">
        <v>1556</v>
      </c>
    </row>
    <row r="172" spans="1:7" x14ac:dyDescent="0.2">
      <c r="A172" s="25">
        <v>42270</v>
      </c>
      <c r="B172" s="26"/>
      <c r="C172" s="94" t="s">
        <v>1559</v>
      </c>
      <c r="D172" s="95"/>
      <c r="E172" s="95">
        <v>5835000</v>
      </c>
      <c r="F172" s="26"/>
    </row>
    <row r="173" spans="1:7" x14ac:dyDescent="0.2">
      <c r="A173" s="25"/>
      <c r="B173" s="26"/>
      <c r="C173" s="94" t="s">
        <v>1285</v>
      </c>
      <c r="D173" s="95"/>
      <c r="E173" s="95">
        <v>1111000</v>
      </c>
      <c r="F173" s="26"/>
    </row>
    <row r="174" spans="1:7" x14ac:dyDescent="0.2">
      <c r="A174" s="25"/>
      <c r="B174" s="26"/>
      <c r="C174" s="94" t="s">
        <v>1232</v>
      </c>
      <c r="D174" s="95"/>
      <c r="E174" s="95">
        <v>247885</v>
      </c>
      <c r="F174" s="26"/>
    </row>
    <row r="175" spans="1:7" x14ac:dyDescent="0.2">
      <c r="A175" s="25"/>
      <c r="B175" s="26"/>
      <c r="C175" s="94" t="s">
        <v>1233</v>
      </c>
      <c r="D175" s="95"/>
      <c r="E175" s="95">
        <v>100000</v>
      </c>
      <c r="F175" s="26"/>
    </row>
    <row r="176" spans="1:7" x14ac:dyDescent="0.2">
      <c r="A176" s="25"/>
      <c r="B176" s="26"/>
      <c r="C176" s="26" t="s">
        <v>1560</v>
      </c>
      <c r="D176" s="27"/>
      <c r="E176" s="27">
        <v>50000</v>
      </c>
      <c r="F176" s="26"/>
    </row>
    <row r="177" spans="1:6" x14ac:dyDescent="0.2">
      <c r="A177" s="25"/>
      <c r="B177" s="26"/>
      <c r="C177" s="26" t="s">
        <v>1568</v>
      </c>
      <c r="D177" s="27"/>
      <c r="E177" s="27">
        <v>200000</v>
      </c>
      <c r="F177" s="26"/>
    </row>
    <row r="178" spans="1:6" x14ac:dyDescent="0.2">
      <c r="A178" s="25"/>
      <c r="B178" s="26"/>
      <c r="C178" s="26" t="s">
        <v>1569</v>
      </c>
      <c r="D178" s="27"/>
      <c r="E178" s="27">
        <v>15000</v>
      </c>
      <c r="F178" s="26"/>
    </row>
    <row r="179" spans="1:6" x14ac:dyDescent="0.2">
      <c r="A179" s="25">
        <v>42272</v>
      </c>
      <c r="B179" s="26"/>
      <c r="C179" s="124" t="s">
        <v>1321</v>
      </c>
      <c r="D179" s="125"/>
      <c r="E179" s="125">
        <v>34200000</v>
      </c>
      <c r="F179" s="26"/>
    </row>
    <row r="180" spans="1:6" x14ac:dyDescent="0.2">
      <c r="A180" s="25"/>
      <c r="B180" s="26"/>
      <c r="C180" s="94" t="s">
        <v>1751</v>
      </c>
      <c r="D180" s="95"/>
      <c r="E180" s="95">
        <v>5779000</v>
      </c>
      <c r="F180" s="26"/>
    </row>
    <row r="181" spans="1:6" x14ac:dyDescent="0.2">
      <c r="A181" s="25"/>
      <c r="B181" s="26"/>
      <c r="C181" s="94" t="s">
        <v>1285</v>
      </c>
      <c r="D181" s="95"/>
      <c r="E181" s="95">
        <v>1111000</v>
      </c>
      <c r="F181" s="26"/>
    </row>
    <row r="182" spans="1:6" x14ac:dyDescent="0.2">
      <c r="A182" s="25"/>
      <c r="B182" s="26"/>
      <c r="C182" s="94" t="s">
        <v>1232</v>
      </c>
      <c r="D182" s="95"/>
      <c r="E182" s="95">
        <v>247555</v>
      </c>
      <c r="F182" s="26"/>
    </row>
    <row r="183" spans="1:6" x14ac:dyDescent="0.2">
      <c r="A183" s="25"/>
      <c r="B183" s="26"/>
      <c r="C183" s="94" t="s">
        <v>1233</v>
      </c>
      <c r="D183" s="95"/>
      <c r="E183" s="95">
        <v>100000</v>
      </c>
      <c r="F183" s="26"/>
    </row>
    <row r="184" spans="1:6" x14ac:dyDescent="0.2">
      <c r="A184" s="25">
        <v>42293</v>
      </c>
      <c r="B184" s="26"/>
      <c r="C184" s="94" t="s">
        <v>1752</v>
      </c>
      <c r="D184" s="95"/>
      <c r="E184" s="95">
        <v>5445000</v>
      </c>
      <c r="F184" s="26"/>
    </row>
    <row r="185" spans="1:6" x14ac:dyDescent="0.2">
      <c r="A185" s="25"/>
      <c r="B185" s="26"/>
      <c r="C185" s="94" t="s">
        <v>1285</v>
      </c>
      <c r="D185" s="95"/>
      <c r="E185" s="95">
        <v>1111000</v>
      </c>
      <c r="F185" s="26"/>
    </row>
    <row r="186" spans="1:6" x14ac:dyDescent="0.2">
      <c r="A186" s="25"/>
      <c r="B186" s="26"/>
      <c r="C186" s="94" t="s">
        <v>1232</v>
      </c>
      <c r="D186" s="95"/>
      <c r="E186" s="95">
        <v>245520</v>
      </c>
      <c r="F186" s="26"/>
    </row>
    <row r="187" spans="1:6" x14ac:dyDescent="0.2">
      <c r="A187" s="25"/>
      <c r="B187" s="26"/>
      <c r="C187" s="94" t="s">
        <v>1233</v>
      </c>
      <c r="D187" s="95"/>
      <c r="E187" s="95">
        <v>105000</v>
      </c>
      <c r="F187" s="26"/>
    </row>
    <row r="188" spans="1:6" x14ac:dyDescent="0.2">
      <c r="A188" s="25"/>
      <c r="B188" s="26"/>
      <c r="C188" s="26" t="s">
        <v>1753</v>
      </c>
      <c r="D188" s="27"/>
      <c r="E188" s="27">
        <v>70000</v>
      </c>
      <c r="F188" s="26"/>
    </row>
    <row r="189" spans="1:6" x14ac:dyDescent="0.2">
      <c r="A189" s="25"/>
      <c r="B189" s="26"/>
      <c r="C189" s="26" t="s">
        <v>1754</v>
      </c>
      <c r="D189" s="27"/>
      <c r="E189" s="27">
        <v>1200000</v>
      </c>
      <c r="F189" s="26"/>
    </row>
    <row r="190" spans="1:6" x14ac:dyDescent="0.2">
      <c r="A190" s="25"/>
      <c r="B190" s="26"/>
      <c r="C190" s="26" t="s">
        <v>1755</v>
      </c>
      <c r="D190" s="27"/>
      <c r="E190" s="27">
        <v>70000</v>
      </c>
      <c r="F190" s="26"/>
    </row>
    <row r="191" spans="1:6" x14ac:dyDescent="0.2">
      <c r="A191" s="25"/>
      <c r="B191" s="26"/>
      <c r="C191" s="26" t="s">
        <v>1756</v>
      </c>
      <c r="D191" s="27"/>
      <c r="E191" s="27">
        <v>2000000</v>
      </c>
      <c r="F191" s="26"/>
    </row>
    <row r="192" spans="1:6" x14ac:dyDescent="0.2">
      <c r="A192" s="25"/>
      <c r="B192" s="26"/>
      <c r="C192" s="26" t="s">
        <v>1757</v>
      </c>
      <c r="D192" s="27"/>
      <c r="E192" s="27">
        <v>594000</v>
      </c>
      <c r="F192" s="26"/>
    </row>
    <row r="193" spans="1:6" x14ac:dyDescent="0.2">
      <c r="A193" s="25"/>
      <c r="B193" s="26"/>
      <c r="C193" s="26" t="s">
        <v>1758</v>
      </c>
      <c r="D193" s="27"/>
      <c r="E193" s="27">
        <v>262000</v>
      </c>
      <c r="F193" s="26"/>
    </row>
    <row r="194" spans="1:6" x14ac:dyDescent="0.2">
      <c r="A194" s="25"/>
      <c r="B194" s="26"/>
      <c r="C194" s="26" t="s">
        <v>1759</v>
      </c>
      <c r="D194" s="27"/>
      <c r="E194" s="27">
        <v>1644000</v>
      </c>
      <c r="F194" s="26"/>
    </row>
    <row r="195" spans="1:6" x14ac:dyDescent="0.2">
      <c r="A195" s="25"/>
      <c r="B195" s="26"/>
      <c r="C195" s="26" t="s">
        <v>1760</v>
      </c>
      <c r="D195" s="27"/>
      <c r="E195" s="27">
        <v>100000</v>
      </c>
      <c r="F195" s="26"/>
    </row>
    <row r="196" spans="1:6" x14ac:dyDescent="0.2">
      <c r="A196" s="25"/>
      <c r="B196" s="26"/>
      <c r="C196" s="26" t="s">
        <v>1761</v>
      </c>
      <c r="D196" s="27"/>
      <c r="E196" s="27">
        <v>200000</v>
      </c>
      <c r="F196" s="26"/>
    </row>
    <row r="197" spans="1:6" x14ac:dyDescent="0.2">
      <c r="A197" s="25"/>
      <c r="B197" s="26"/>
      <c r="C197" s="26" t="s">
        <v>948</v>
      </c>
      <c r="D197" s="27"/>
      <c r="E197" s="27">
        <v>100000</v>
      </c>
      <c r="F197" s="26"/>
    </row>
    <row r="198" spans="1:6" x14ac:dyDescent="0.2">
      <c r="A198" s="25"/>
      <c r="B198" s="26"/>
      <c r="C198" s="98" t="s">
        <v>1108</v>
      </c>
      <c r="D198" s="99">
        <v>14250000</v>
      </c>
      <c r="E198" s="27"/>
      <c r="F198" s="26"/>
    </row>
    <row r="199" spans="1:6" x14ac:dyDescent="0.2">
      <c r="A199" s="25"/>
      <c r="B199" s="26"/>
      <c r="C199" s="26" t="s">
        <v>1767</v>
      </c>
      <c r="D199" s="27"/>
      <c r="E199" s="27">
        <v>472500</v>
      </c>
      <c r="F199" s="27"/>
    </row>
    <row r="200" spans="1:6" x14ac:dyDescent="0.2">
      <c r="A200" s="25">
        <v>42313</v>
      </c>
      <c r="B200" s="26"/>
      <c r="C200" s="94" t="s">
        <v>1784</v>
      </c>
      <c r="D200" s="95"/>
      <c r="E200" s="95">
        <v>5632500</v>
      </c>
      <c r="F200" s="26"/>
    </row>
    <row r="201" spans="1:6" x14ac:dyDescent="0.2">
      <c r="A201" s="25"/>
      <c r="B201" s="26"/>
      <c r="C201" s="94" t="s">
        <v>1285</v>
      </c>
      <c r="D201" s="95"/>
      <c r="E201" s="95">
        <v>1111000</v>
      </c>
      <c r="F201" s="26"/>
    </row>
    <row r="202" spans="1:6" x14ac:dyDescent="0.2">
      <c r="A202" s="25"/>
      <c r="B202" s="26"/>
      <c r="C202" s="94" t="s">
        <v>1232</v>
      </c>
      <c r="D202" s="95"/>
      <c r="E202" s="95">
        <v>245630</v>
      </c>
      <c r="F202" s="26"/>
    </row>
    <row r="203" spans="1:6" x14ac:dyDescent="0.2">
      <c r="A203" s="25"/>
      <c r="B203" s="26"/>
      <c r="C203" s="94" t="s">
        <v>1233</v>
      </c>
      <c r="D203" s="95"/>
      <c r="E203" s="95">
        <v>100000</v>
      </c>
      <c r="F203" s="26"/>
    </row>
    <row r="204" spans="1:6" x14ac:dyDescent="0.2">
      <c r="A204" s="25">
        <v>42314</v>
      </c>
      <c r="B204" s="26"/>
      <c r="C204" s="26" t="s">
        <v>1785</v>
      </c>
      <c r="D204" s="27"/>
      <c r="E204" s="27">
        <v>920000</v>
      </c>
      <c r="F204" s="26"/>
    </row>
    <row r="205" spans="1:6" x14ac:dyDescent="0.2">
      <c r="A205" s="25">
        <v>42314</v>
      </c>
      <c r="B205" s="26"/>
      <c r="C205" s="98" t="s">
        <v>1108</v>
      </c>
      <c r="D205" s="99">
        <v>13713500</v>
      </c>
      <c r="E205" s="27"/>
      <c r="F205" s="26"/>
    </row>
    <row r="206" spans="1:6" x14ac:dyDescent="0.2">
      <c r="A206" s="25">
        <v>42315</v>
      </c>
      <c r="B206" s="26"/>
      <c r="C206" s="26" t="s">
        <v>1798</v>
      </c>
      <c r="D206" s="27"/>
      <c r="E206" s="27">
        <v>180000</v>
      </c>
      <c r="F206" s="26"/>
    </row>
    <row r="207" spans="1:6" x14ac:dyDescent="0.2">
      <c r="A207" s="25"/>
      <c r="B207" s="26"/>
      <c r="C207" s="26" t="s">
        <v>1799</v>
      </c>
      <c r="D207" s="27"/>
      <c r="E207" s="27">
        <v>150000</v>
      </c>
      <c r="F207" s="26"/>
    </row>
    <row r="208" spans="1:6" x14ac:dyDescent="0.2">
      <c r="A208" s="25"/>
      <c r="B208" s="26"/>
      <c r="C208" s="26" t="s">
        <v>1323</v>
      </c>
      <c r="D208" s="27"/>
      <c r="E208" s="27">
        <v>430000</v>
      </c>
      <c r="F208" s="26"/>
    </row>
    <row r="209" spans="1:6" x14ac:dyDescent="0.2">
      <c r="A209" s="25"/>
      <c r="B209" s="26"/>
      <c r="C209" s="26" t="s">
        <v>1800</v>
      </c>
      <c r="D209" s="27"/>
      <c r="E209" s="27">
        <v>300000</v>
      </c>
      <c r="F209" s="26"/>
    </row>
    <row r="210" spans="1:6" x14ac:dyDescent="0.2">
      <c r="A210" s="25">
        <v>42320</v>
      </c>
      <c r="B210" s="26"/>
      <c r="C210" s="26" t="s">
        <v>1818</v>
      </c>
      <c r="D210" s="27"/>
      <c r="E210" s="27">
        <v>1200000</v>
      </c>
      <c r="F210" s="26"/>
    </row>
    <row r="211" spans="1:6" x14ac:dyDescent="0.2">
      <c r="A211" s="25"/>
      <c r="B211" s="26"/>
      <c r="C211" s="26" t="s">
        <v>1819</v>
      </c>
      <c r="D211" s="27"/>
      <c r="E211" s="27">
        <v>150000</v>
      </c>
      <c r="F211" s="26"/>
    </row>
    <row r="212" spans="1:6" x14ac:dyDescent="0.2">
      <c r="A212" s="25">
        <v>42322</v>
      </c>
      <c r="B212" s="26"/>
      <c r="C212" s="26" t="s">
        <v>1820</v>
      </c>
      <c r="D212" s="27"/>
      <c r="E212" s="27">
        <v>255000</v>
      </c>
      <c r="F212" s="26"/>
    </row>
    <row r="213" spans="1:6" x14ac:dyDescent="0.2">
      <c r="A213" s="25">
        <v>42324</v>
      </c>
      <c r="B213" s="26"/>
      <c r="C213" s="26" t="s">
        <v>1822</v>
      </c>
      <c r="D213" s="27"/>
      <c r="E213" s="27">
        <v>387000</v>
      </c>
      <c r="F213" s="26"/>
    </row>
    <row r="214" spans="1:6" x14ac:dyDescent="0.2">
      <c r="A214" s="25">
        <v>42326</v>
      </c>
      <c r="B214" s="26"/>
      <c r="C214" s="26" t="s">
        <v>1832</v>
      </c>
      <c r="D214" s="27"/>
      <c r="E214" s="27">
        <v>2000000</v>
      </c>
      <c r="F214" s="26"/>
    </row>
    <row r="215" spans="1:6" x14ac:dyDescent="0.2">
      <c r="A215" s="25"/>
      <c r="B215" s="26"/>
      <c r="C215" s="26" t="s">
        <v>1833</v>
      </c>
      <c r="D215" s="27"/>
      <c r="E215" s="27">
        <v>1117000</v>
      </c>
      <c r="F215" s="26"/>
    </row>
    <row r="216" spans="1:6" x14ac:dyDescent="0.2">
      <c r="A216" s="25"/>
      <c r="B216" s="26"/>
      <c r="C216" s="26" t="s">
        <v>1300</v>
      </c>
      <c r="D216" s="27"/>
      <c r="E216" s="27">
        <v>280000</v>
      </c>
      <c r="F216" s="26"/>
    </row>
    <row r="217" spans="1:6" x14ac:dyDescent="0.2">
      <c r="A217" s="25"/>
      <c r="B217" s="26"/>
      <c r="C217" s="26" t="s">
        <v>1838</v>
      </c>
      <c r="D217" s="27"/>
      <c r="E217" s="27">
        <v>100000</v>
      </c>
      <c r="F217" s="26"/>
    </row>
    <row r="218" spans="1:6" x14ac:dyDescent="0.2">
      <c r="A218" s="25">
        <v>42327</v>
      </c>
      <c r="B218" s="26"/>
      <c r="C218" s="94" t="s">
        <v>1840</v>
      </c>
      <c r="D218" s="95"/>
      <c r="E218" s="95">
        <v>6903000</v>
      </c>
      <c r="F218" s="26"/>
    </row>
    <row r="219" spans="1:6" x14ac:dyDescent="0.2">
      <c r="A219" s="25"/>
      <c r="B219" s="26"/>
      <c r="C219" s="94" t="s">
        <v>1285</v>
      </c>
      <c r="D219" s="95"/>
      <c r="E219" s="95">
        <v>1122000</v>
      </c>
      <c r="F219" s="26"/>
    </row>
    <row r="220" spans="1:6" x14ac:dyDescent="0.2">
      <c r="A220" s="25"/>
      <c r="B220" s="26"/>
      <c r="C220" s="94" t="s">
        <v>1232</v>
      </c>
      <c r="D220" s="95"/>
      <c r="E220" s="95">
        <v>257926</v>
      </c>
      <c r="F220" s="26"/>
    </row>
    <row r="221" spans="1:6" x14ac:dyDescent="0.2">
      <c r="A221" s="25"/>
      <c r="B221" s="26"/>
      <c r="C221" s="94" t="s">
        <v>1233</v>
      </c>
      <c r="D221" s="95"/>
      <c r="E221" s="95">
        <v>230000</v>
      </c>
      <c r="F221" s="26"/>
    </row>
    <row r="222" spans="1:6" x14ac:dyDescent="0.2">
      <c r="A222" s="25">
        <v>42329</v>
      </c>
      <c r="B222" s="26"/>
      <c r="C222" s="26" t="s">
        <v>1852</v>
      </c>
      <c r="D222" s="27"/>
      <c r="E222" s="27">
        <v>1465000</v>
      </c>
      <c r="F222" s="26"/>
    </row>
    <row r="223" spans="1:6" x14ac:dyDescent="0.2">
      <c r="A223" s="25"/>
      <c r="B223" s="26"/>
      <c r="C223" s="26" t="s">
        <v>1901</v>
      </c>
      <c r="D223" s="27"/>
      <c r="E223" s="27">
        <v>1725000</v>
      </c>
      <c r="F223" s="26"/>
    </row>
    <row r="224" spans="1:6" x14ac:dyDescent="0.2">
      <c r="A224" s="25"/>
      <c r="B224" s="26"/>
      <c r="C224" s="26" t="s">
        <v>1902</v>
      </c>
      <c r="D224" s="27"/>
      <c r="E224" s="27">
        <v>670000</v>
      </c>
      <c r="F224" s="26"/>
    </row>
    <row r="225" spans="1:6" x14ac:dyDescent="0.2">
      <c r="A225" s="25">
        <v>42346</v>
      </c>
      <c r="B225" s="26"/>
      <c r="C225" s="26" t="s">
        <v>1932</v>
      </c>
      <c r="D225" s="27"/>
      <c r="E225" s="27">
        <v>1200000</v>
      </c>
      <c r="F225" s="26"/>
    </row>
    <row r="226" spans="1:6" x14ac:dyDescent="0.2">
      <c r="A226" s="25"/>
      <c r="B226" s="26"/>
      <c r="C226" s="94" t="s">
        <v>1933</v>
      </c>
      <c r="D226" s="95"/>
      <c r="E226" s="95">
        <v>6188762</v>
      </c>
      <c r="F226" s="26"/>
    </row>
    <row r="227" spans="1:6" x14ac:dyDescent="0.2">
      <c r="A227" s="25"/>
      <c r="B227" s="26"/>
      <c r="C227" s="94" t="s">
        <v>1285</v>
      </c>
      <c r="D227" s="95"/>
      <c r="E227" s="95">
        <v>1122000</v>
      </c>
      <c r="F227" s="26"/>
    </row>
    <row r="228" spans="1:6" x14ac:dyDescent="0.2">
      <c r="A228" s="25"/>
      <c r="B228" s="26"/>
      <c r="C228" s="94" t="s">
        <v>1232</v>
      </c>
      <c r="D228" s="95"/>
      <c r="E228" s="95">
        <v>248961</v>
      </c>
      <c r="F228" s="26"/>
    </row>
    <row r="229" spans="1:6" x14ac:dyDescent="0.2">
      <c r="A229" s="25"/>
      <c r="B229" s="26"/>
      <c r="C229" s="94" t="s">
        <v>1233</v>
      </c>
      <c r="D229" s="95"/>
      <c r="E229" s="95">
        <v>140600</v>
      </c>
      <c r="F229" s="26"/>
    </row>
    <row r="230" spans="1:6" x14ac:dyDescent="0.2">
      <c r="A230" s="25"/>
      <c r="B230" s="26"/>
      <c r="C230" s="26" t="s">
        <v>1934</v>
      </c>
      <c r="D230" s="27"/>
      <c r="E230" s="27">
        <v>2000000</v>
      </c>
      <c r="F230" s="26"/>
    </row>
    <row r="231" spans="1:6" x14ac:dyDescent="0.2">
      <c r="A231" s="25"/>
      <c r="B231" s="26"/>
      <c r="C231" s="124" t="s">
        <v>1321</v>
      </c>
      <c r="D231" s="125"/>
      <c r="E231" s="125">
        <v>21434000</v>
      </c>
      <c r="F231" s="26"/>
    </row>
    <row r="232" spans="1:6" x14ac:dyDescent="0.2">
      <c r="A232" s="25"/>
      <c r="B232" s="26"/>
      <c r="C232" s="26" t="s">
        <v>2082</v>
      </c>
      <c r="D232" s="27"/>
      <c r="E232" s="27">
        <v>305000</v>
      </c>
      <c r="F232" s="26"/>
    </row>
    <row r="233" spans="1:6" x14ac:dyDescent="0.2">
      <c r="A233" s="25"/>
      <c r="B233" s="26"/>
      <c r="C233" s="26" t="s">
        <v>1982</v>
      </c>
      <c r="D233" s="27"/>
      <c r="E233" s="27">
        <v>1200000</v>
      </c>
      <c r="F233" s="26"/>
    </row>
    <row r="234" spans="1:6" x14ac:dyDescent="0.2">
      <c r="A234" s="25">
        <v>42353</v>
      </c>
      <c r="B234" s="26"/>
      <c r="C234" s="26" t="s">
        <v>1983</v>
      </c>
      <c r="D234" s="27"/>
      <c r="E234" s="27">
        <v>682000</v>
      </c>
      <c r="F234" s="26"/>
    </row>
    <row r="235" spans="1:6" x14ac:dyDescent="0.2">
      <c r="A235" s="25"/>
      <c r="B235" s="26"/>
      <c r="C235" s="94" t="s">
        <v>1984</v>
      </c>
      <c r="D235" s="95"/>
      <c r="E235" s="95">
        <v>5161332</v>
      </c>
      <c r="F235" s="26"/>
    </row>
    <row r="236" spans="1:6" x14ac:dyDescent="0.2">
      <c r="A236" s="25"/>
      <c r="B236" s="26"/>
      <c r="C236" s="94" t="s">
        <v>1285</v>
      </c>
      <c r="D236" s="95"/>
      <c r="E236" s="95">
        <v>1122000</v>
      </c>
      <c r="F236" s="26"/>
    </row>
    <row r="237" spans="1:6" x14ac:dyDescent="0.2">
      <c r="A237" s="25"/>
      <c r="B237" s="26"/>
      <c r="C237" s="94" t="s">
        <v>1232</v>
      </c>
      <c r="D237" s="95"/>
      <c r="E237" s="95">
        <v>247830</v>
      </c>
      <c r="F237" s="26"/>
    </row>
    <row r="238" spans="1:6" x14ac:dyDescent="0.2">
      <c r="A238" s="25"/>
      <c r="B238" s="26"/>
      <c r="C238" s="94" t="s">
        <v>1233</v>
      </c>
      <c r="D238" s="95"/>
      <c r="E238" s="95">
        <v>150000</v>
      </c>
      <c r="F238" s="26"/>
    </row>
    <row r="239" spans="1:6" x14ac:dyDescent="0.2">
      <c r="A239" s="25">
        <v>42356</v>
      </c>
      <c r="B239" s="26"/>
      <c r="C239" s="26" t="s">
        <v>2002</v>
      </c>
      <c r="D239" s="27"/>
      <c r="E239" s="27">
        <v>500000</v>
      </c>
      <c r="F239" s="26"/>
    </row>
    <row r="240" spans="1:6" x14ac:dyDescent="0.2">
      <c r="A240" s="25"/>
      <c r="B240" s="26"/>
      <c r="C240" s="94" t="s">
        <v>2001</v>
      </c>
      <c r="D240" s="95"/>
      <c r="E240" s="95">
        <v>3850000</v>
      </c>
      <c r="F240" s="26"/>
    </row>
    <row r="241" spans="1:6" x14ac:dyDescent="0.2">
      <c r="A241" s="25"/>
      <c r="B241" s="26"/>
      <c r="C241" s="94" t="s">
        <v>1285</v>
      </c>
      <c r="D241" s="95"/>
      <c r="E241" s="95">
        <v>1122000</v>
      </c>
      <c r="F241" s="26"/>
    </row>
    <row r="242" spans="1:6" x14ac:dyDescent="0.2">
      <c r="A242" s="25"/>
      <c r="B242" s="26"/>
      <c r="C242" s="94" t="s">
        <v>1232</v>
      </c>
      <c r="D242" s="95"/>
      <c r="E242" s="95">
        <v>247995</v>
      </c>
      <c r="F242" s="26"/>
    </row>
    <row r="243" spans="1:6" x14ac:dyDescent="0.2">
      <c r="A243" s="25"/>
      <c r="B243" s="26"/>
      <c r="C243" s="94" t="s">
        <v>1233</v>
      </c>
      <c r="D243" s="95"/>
      <c r="E243" s="95">
        <v>157000</v>
      </c>
      <c r="F243" s="26"/>
    </row>
    <row r="244" spans="1:6" x14ac:dyDescent="0.2">
      <c r="A244" s="25">
        <v>42357</v>
      </c>
      <c r="B244" s="26"/>
      <c r="C244" s="124" t="s">
        <v>1321</v>
      </c>
      <c r="D244" s="125"/>
      <c r="E244" s="125">
        <v>9400000</v>
      </c>
      <c r="F244" s="26"/>
    </row>
    <row r="245" spans="1:6" x14ac:dyDescent="0.2">
      <c r="A245" s="25">
        <v>42358</v>
      </c>
      <c r="B245" s="26"/>
      <c r="C245" s="26" t="s">
        <v>2003</v>
      </c>
      <c r="D245" s="27"/>
      <c r="E245" s="27">
        <v>1538500</v>
      </c>
      <c r="F245" s="26"/>
    </row>
    <row r="246" spans="1:6" x14ac:dyDescent="0.2">
      <c r="A246" s="25"/>
      <c r="B246" s="26"/>
      <c r="C246" s="26" t="s">
        <v>2076</v>
      </c>
      <c r="D246" s="27"/>
      <c r="E246" s="27">
        <v>245000</v>
      </c>
      <c r="F246" s="26"/>
    </row>
    <row r="247" spans="1:6" x14ac:dyDescent="0.2">
      <c r="A247" s="25"/>
      <c r="B247" s="26"/>
      <c r="C247" s="26" t="s">
        <v>2077</v>
      </c>
      <c r="D247" s="27"/>
      <c r="E247" s="27">
        <v>884000</v>
      </c>
      <c r="F247" s="26"/>
    </row>
    <row r="248" spans="1:6" x14ac:dyDescent="0.2">
      <c r="A248" s="25">
        <v>42374</v>
      </c>
      <c r="B248" s="26"/>
      <c r="C248" s="26" t="s">
        <v>2083</v>
      </c>
      <c r="D248" s="27"/>
      <c r="E248" s="27">
        <v>2000000</v>
      </c>
      <c r="F248" s="26"/>
    </row>
    <row r="249" spans="1:6" x14ac:dyDescent="0.2">
      <c r="A249" s="25">
        <v>42371</v>
      </c>
      <c r="B249" s="26"/>
      <c r="C249" s="124" t="s">
        <v>1321</v>
      </c>
      <c r="D249" s="125"/>
      <c r="E249" s="125">
        <v>17636000</v>
      </c>
      <c r="F249" s="26"/>
    </row>
    <row r="250" spans="1:6" x14ac:dyDescent="0.2">
      <c r="A250" s="25">
        <v>42375</v>
      </c>
      <c r="B250" s="26"/>
      <c r="C250" s="115" t="s">
        <v>2090</v>
      </c>
      <c r="D250" s="116"/>
      <c r="E250" s="116">
        <v>15000000</v>
      </c>
      <c r="F250" s="26"/>
    </row>
    <row r="251" spans="1:6" x14ac:dyDescent="0.2">
      <c r="A251" s="25"/>
      <c r="B251" s="26"/>
      <c r="C251" s="98" t="s">
        <v>2152</v>
      </c>
      <c r="D251" s="99">
        <v>11476000</v>
      </c>
      <c r="E251" s="27"/>
      <c r="F251" s="26"/>
    </row>
    <row r="252" spans="1:6" x14ac:dyDescent="0.2">
      <c r="A252" s="25">
        <v>42377</v>
      </c>
      <c r="B252" s="26"/>
      <c r="C252" s="26" t="s">
        <v>2146</v>
      </c>
      <c r="D252" s="90"/>
      <c r="E252" s="27">
        <v>1000000</v>
      </c>
      <c r="F252" s="26"/>
    </row>
    <row r="253" spans="1:6" x14ac:dyDescent="0.2">
      <c r="A253" s="25"/>
      <c r="B253" s="26"/>
      <c r="C253" s="26" t="s">
        <v>2138</v>
      </c>
      <c r="D253" s="90"/>
      <c r="E253" s="27">
        <v>180000</v>
      </c>
      <c r="F253" s="26"/>
    </row>
    <row r="254" spans="1:6" x14ac:dyDescent="0.2">
      <c r="A254" s="25"/>
      <c r="B254" s="26"/>
      <c r="C254" s="26" t="s">
        <v>2139</v>
      </c>
      <c r="D254" s="90"/>
      <c r="E254" s="27">
        <v>100000</v>
      </c>
      <c r="F254" s="26"/>
    </row>
    <row r="255" spans="1:6" x14ac:dyDescent="0.2">
      <c r="A255" s="25"/>
      <c r="B255" s="26"/>
      <c r="C255" s="26" t="s">
        <v>2140</v>
      </c>
      <c r="D255" s="90"/>
      <c r="E255" s="27">
        <v>240000</v>
      </c>
      <c r="F255" s="26"/>
    </row>
    <row r="256" spans="1:6" x14ac:dyDescent="0.2">
      <c r="A256" s="25"/>
      <c r="B256" s="26"/>
      <c r="C256" s="26" t="s">
        <v>2211</v>
      </c>
      <c r="D256" s="90"/>
      <c r="E256" s="27">
        <v>2000000</v>
      </c>
      <c r="F256" s="26"/>
    </row>
    <row r="257" spans="1:6" x14ac:dyDescent="0.2">
      <c r="A257" s="25"/>
      <c r="B257" s="26"/>
      <c r="C257" s="26" t="s">
        <v>2141</v>
      </c>
      <c r="D257" s="90"/>
      <c r="E257" s="27">
        <v>1200000</v>
      </c>
      <c r="F257" s="26"/>
    </row>
    <row r="258" spans="1:6" x14ac:dyDescent="0.2">
      <c r="A258" s="25"/>
      <c r="B258" s="26"/>
      <c r="C258" s="26" t="s">
        <v>2142</v>
      </c>
      <c r="D258" s="90"/>
      <c r="E258" s="27">
        <v>2530000</v>
      </c>
      <c r="F258" s="26"/>
    </row>
    <row r="259" spans="1:6" x14ac:dyDescent="0.2">
      <c r="A259" s="25"/>
      <c r="B259" s="26"/>
      <c r="C259" s="26" t="s">
        <v>2143</v>
      </c>
      <c r="D259" s="90"/>
      <c r="E259" s="27">
        <v>700000</v>
      </c>
      <c r="F259" s="26"/>
    </row>
    <row r="260" spans="1:6" x14ac:dyDescent="0.2">
      <c r="A260" s="25"/>
      <c r="B260" s="26"/>
      <c r="C260" s="26" t="s">
        <v>2144</v>
      </c>
      <c r="D260" s="90"/>
      <c r="E260" s="27">
        <v>65000</v>
      </c>
      <c r="F260" s="26"/>
    </row>
    <row r="261" spans="1:6" x14ac:dyDescent="0.2">
      <c r="A261" s="25">
        <v>42374</v>
      </c>
      <c r="B261" s="26"/>
      <c r="C261" s="26" t="s">
        <v>2145</v>
      </c>
      <c r="D261" s="90"/>
      <c r="E261" s="27">
        <v>460000</v>
      </c>
      <c r="F261" s="26"/>
    </row>
    <row r="262" spans="1:6" x14ac:dyDescent="0.2">
      <c r="A262" s="25">
        <v>42380</v>
      </c>
      <c r="B262" s="26"/>
      <c r="C262" s="26" t="s">
        <v>2149</v>
      </c>
      <c r="D262" s="27"/>
      <c r="E262" s="27">
        <v>1000000</v>
      </c>
      <c r="F262" s="26"/>
    </row>
    <row r="263" spans="1:6" x14ac:dyDescent="0.2">
      <c r="A263" s="25"/>
      <c r="B263" s="26"/>
      <c r="C263" s="94" t="s">
        <v>2150</v>
      </c>
      <c r="D263" s="95"/>
      <c r="E263" s="95">
        <v>5600000</v>
      </c>
      <c r="F263" s="26"/>
    </row>
    <row r="264" spans="1:6" x14ac:dyDescent="0.2">
      <c r="A264" s="25"/>
      <c r="B264" s="26"/>
      <c r="C264" s="94" t="s">
        <v>1285</v>
      </c>
      <c r="D264" s="95"/>
      <c r="E264" s="95">
        <v>1122000</v>
      </c>
      <c r="F264" s="26"/>
    </row>
    <row r="265" spans="1:6" x14ac:dyDescent="0.2">
      <c r="A265" s="25"/>
      <c r="B265" s="26"/>
      <c r="C265" s="94" t="s">
        <v>1232</v>
      </c>
      <c r="D265" s="95"/>
      <c r="E265" s="95">
        <v>248017</v>
      </c>
      <c r="F265" s="26"/>
    </row>
    <row r="266" spans="1:6" x14ac:dyDescent="0.2">
      <c r="A266" s="25"/>
      <c r="B266" s="26"/>
      <c r="C266" s="94" t="s">
        <v>1233</v>
      </c>
      <c r="D266" s="95"/>
      <c r="E266" s="95">
        <v>500000</v>
      </c>
      <c r="F266" s="26"/>
    </row>
    <row r="267" spans="1:6" x14ac:dyDescent="0.2">
      <c r="A267" s="25"/>
      <c r="B267" s="26"/>
      <c r="C267" s="98" t="s">
        <v>2151</v>
      </c>
      <c r="D267" s="99">
        <v>8545000</v>
      </c>
      <c r="E267" s="27"/>
      <c r="F267" s="26"/>
    </row>
    <row r="268" spans="1:6" x14ac:dyDescent="0.2">
      <c r="A268" s="25">
        <v>42381</v>
      </c>
      <c r="B268" s="26"/>
      <c r="C268" s="26" t="s">
        <v>2153</v>
      </c>
      <c r="D268" s="27"/>
      <c r="E268" s="27">
        <v>2088000</v>
      </c>
      <c r="F268" s="26"/>
    </row>
    <row r="269" spans="1:6" x14ac:dyDescent="0.2">
      <c r="A269" s="25">
        <v>42382</v>
      </c>
      <c r="B269" s="26"/>
      <c r="C269" s="26" t="s">
        <v>2154</v>
      </c>
      <c r="D269" s="27"/>
      <c r="E269" s="27">
        <v>365000</v>
      </c>
      <c r="F269" s="26"/>
    </row>
    <row r="270" spans="1:6" x14ac:dyDescent="0.2">
      <c r="A270" s="25">
        <v>42381</v>
      </c>
      <c r="B270" s="26"/>
      <c r="C270" s="26" t="s">
        <v>2161</v>
      </c>
      <c r="D270" s="27"/>
      <c r="E270" s="27">
        <v>1011000</v>
      </c>
      <c r="F270" s="26"/>
    </row>
    <row r="271" spans="1:6" x14ac:dyDescent="0.2">
      <c r="A271" s="25"/>
      <c r="B271" s="26"/>
      <c r="C271" s="26" t="s">
        <v>2162</v>
      </c>
      <c r="D271" s="27"/>
      <c r="E271" s="27">
        <v>11000</v>
      </c>
      <c r="F271" s="26"/>
    </row>
    <row r="272" spans="1:6" x14ac:dyDescent="0.2">
      <c r="A272" s="25">
        <v>42383</v>
      </c>
      <c r="B272" s="26"/>
      <c r="C272" s="26" t="s">
        <v>2164</v>
      </c>
      <c r="D272" s="27"/>
      <c r="E272" s="27">
        <v>1490000</v>
      </c>
      <c r="F272" s="26"/>
    </row>
    <row r="273" spans="1:6" x14ac:dyDescent="0.2">
      <c r="A273" s="25"/>
      <c r="B273" s="26"/>
      <c r="C273" s="26" t="s">
        <v>2177</v>
      </c>
      <c r="D273" s="27"/>
      <c r="E273" s="27">
        <v>50000</v>
      </c>
      <c r="F273" s="26"/>
    </row>
    <row r="274" spans="1:6" x14ac:dyDescent="0.2">
      <c r="A274" s="25" t="s">
        <v>2179</v>
      </c>
      <c r="B274" s="26"/>
      <c r="C274" s="26" t="s">
        <v>2180</v>
      </c>
      <c r="D274" s="27"/>
      <c r="E274" s="27">
        <v>700000</v>
      </c>
      <c r="F274" s="26"/>
    </row>
    <row r="275" spans="1:6" x14ac:dyDescent="0.2">
      <c r="A275" s="25"/>
      <c r="B275" s="26"/>
      <c r="C275" s="98" t="s">
        <v>2181</v>
      </c>
      <c r="D275" s="99">
        <v>9000000</v>
      </c>
      <c r="E275" s="27"/>
      <c r="F275" s="26"/>
    </row>
    <row r="276" spans="1:6" x14ac:dyDescent="0.2">
      <c r="A276" s="25">
        <v>42387</v>
      </c>
      <c r="B276" s="26"/>
      <c r="C276" s="26" t="s">
        <v>2188</v>
      </c>
      <c r="D276" s="27"/>
      <c r="E276" s="27">
        <v>390000</v>
      </c>
      <c r="F276" s="26"/>
    </row>
    <row r="277" spans="1:6" x14ac:dyDescent="0.2">
      <c r="A277" s="25"/>
      <c r="B277" s="26"/>
      <c r="C277" s="26" t="s">
        <v>2189</v>
      </c>
      <c r="D277" s="27"/>
      <c r="E277" s="27">
        <v>1000000</v>
      </c>
      <c r="F277" s="26"/>
    </row>
    <row r="278" spans="1:6" ht="30" x14ac:dyDescent="0.2">
      <c r="A278" s="25">
        <v>42390</v>
      </c>
      <c r="B278" s="26"/>
      <c r="C278" s="26" t="s">
        <v>2223</v>
      </c>
      <c r="D278" s="27"/>
      <c r="E278" s="27">
        <v>33000</v>
      </c>
      <c r="F278" s="26"/>
    </row>
    <row r="279" spans="1:6" x14ac:dyDescent="0.2">
      <c r="A279" s="25">
        <v>42391</v>
      </c>
      <c r="B279" s="26"/>
      <c r="C279" s="26" t="s">
        <v>2228</v>
      </c>
      <c r="D279" s="27"/>
      <c r="E279" s="27">
        <v>132000</v>
      </c>
      <c r="F279" s="26"/>
    </row>
    <row r="280" spans="1:6" x14ac:dyDescent="0.2">
      <c r="A280" s="25"/>
      <c r="B280" s="26"/>
      <c r="C280" s="98" t="s">
        <v>2229</v>
      </c>
      <c r="D280" s="99">
        <v>9715000</v>
      </c>
      <c r="E280" s="27"/>
      <c r="F280" s="26"/>
    </row>
    <row r="281" spans="1:6" x14ac:dyDescent="0.2">
      <c r="A281" s="25"/>
      <c r="B281" s="26"/>
      <c r="C281" s="94" t="s">
        <v>2239</v>
      </c>
      <c r="D281" s="95"/>
      <c r="E281" s="95">
        <v>5909000</v>
      </c>
      <c r="F281" s="26"/>
    </row>
    <row r="282" spans="1:6" x14ac:dyDescent="0.2">
      <c r="A282" s="25"/>
      <c r="B282" s="26"/>
      <c r="C282" s="94" t="s">
        <v>1285</v>
      </c>
      <c r="D282" s="95"/>
      <c r="E282" s="95">
        <v>1122000</v>
      </c>
      <c r="F282" s="26"/>
    </row>
    <row r="283" spans="1:6" x14ac:dyDescent="0.2">
      <c r="A283" s="25"/>
      <c r="B283" s="26"/>
      <c r="C283" s="94" t="s">
        <v>1232</v>
      </c>
      <c r="D283" s="95"/>
      <c r="E283" s="95">
        <v>247060</v>
      </c>
      <c r="F283" s="26"/>
    </row>
    <row r="284" spans="1:6" x14ac:dyDescent="0.2">
      <c r="A284" s="25"/>
      <c r="B284" s="26"/>
      <c r="C284" s="94" t="s">
        <v>1233</v>
      </c>
      <c r="D284" s="95"/>
      <c r="E284" s="95">
        <v>500000</v>
      </c>
      <c r="F284" s="26"/>
    </row>
    <row r="285" spans="1:6" x14ac:dyDescent="0.2">
      <c r="A285" s="25"/>
      <c r="B285" s="26"/>
      <c r="C285" s="26" t="s">
        <v>2245</v>
      </c>
      <c r="D285" s="27"/>
      <c r="E285" s="27">
        <v>5000000</v>
      </c>
      <c r="F285" s="26"/>
    </row>
    <row r="286" spans="1:6" x14ac:dyDescent="0.2">
      <c r="A286" s="25">
        <v>42394</v>
      </c>
      <c r="B286" s="26"/>
      <c r="C286" s="26" t="s">
        <v>2273</v>
      </c>
      <c r="D286" s="27"/>
      <c r="E286" s="27">
        <v>3011000</v>
      </c>
      <c r="F286" s="26"/>
    </row>
    <row r="287" spans="1:6" x14ac:dyDescent="0.2">
      <c r="A287" s="25"/>
      <c r="B287" s="26"/>
      <c r="C287" s="26" t="s">
        <v>2250</v>
      </c>
      <c r="D287" s="27"/>
      <c r="E287" s="27">
        <v>11000</v>
      </c>
      <c r="F287" s="26"/>
    </row>
    <row r="288" spans="1:6" x14ac:dyDescent="0.2">
      <c r="A288" s="25"/>
      <c r="B288" s="26"/>
      <c r="C288" s="26" t="s">
        <v>2251</v>
      </c>
      <c r="D288" s="27">
        <v>5607</v>
      </c>
      <c r="E288" s="27"/>
      <c r="F288" s="26"/>
    </row>
    <row r="289" spans="1:6" x14ac:dyDescent="0.2">
      <c r="A289" s="25">
        <v>42396</v>
      </c>
      <c r="B289" s="26"/>
      <c r="C289" s="26" t="s">
        <v>2259</v>
      </c>
      <c r="D289" s="27"/>
      <c r="E289" s="27">
        <v>3350000</v>
      </c>
      <c r="F289" s="26"/>
    </row>
    <row r="290" spans="1:6" x14ac:dyDescent="0.2">
      <c r="A290" s="25">
        <v>42397</v>
      </c>
      <c r="B290" s="26"/>
      <c r="C290" s="98" t="s">
        <v>1108</v>
      </c>
      <c r="D290" s="99">
        <v>10000000</v>
      </c>
      <c r="E290" s="27"/>
      <c r="F290" s="26"/>
    </row>
    <row r="291" spans="1:6" x14ac:dyDescent="0.2">
      <c r="A291" s="25">
        <v>42398</v>
      </c>
      <c r="B291" s="26"/>
      <c r="C291" s="26" t="s">
        <v>2276</v>
      </c>
      <c r="D291" s="27"/>
      <c r="E291" s="27">
        <v>7800000</v>
      </c>
      <c r="F291" s="26"/>
    </row>
    <row r="292" spans="1:6" x14ac:dyDescent="0.2">
      <c r="A292" s="25">
        <v>42401</v>
      </c>
      <c r="B292" s="26"/>
      <c r="C292" s="26" t="s">
        <v>1041</v>
      </c>
      <c r="D292" s="27"/>
      <c r="E292" s="27">
        <v>1675000</v>
      </c>
      <c r="F292" s="26"/>
    </row>
    <row r="293" spans="1:6" x14ac:dyDescent="0.2">
      <c r="A293" s="25"/>
      <c r="B293" s="26"/>
      <c r="C293" s="26" t="s">
        <v>2281</v>
      </c>
      <c r="D293" s="27"/>
      <c r="E293" s="27">
        <v>5000000</v>
      </c>
      <c r="F293" s="26"/>
    </row>
    <row r="294" spans="1:6" s="122" customFormat="1" x14ac:dyDescent="0.2">
      <c r="A294" s="119"/>
      <c r="B294" s="120"/>
      <c r="C294" s="120" t="s">
        <v>2282</v>
      </c>
      <c r="D294" s="121"/>
      <c r="E294" s="121">
        <v>56000000</v>
      </c>
      <c r="F294" s="120"/>
    </row>
    <row r="295" spans="1:6" x14ac:dyDescent="0.2">
      <c r="A295" s="25"/>
      <c r="B295" s="26"/>
      <c r="C295" s="26" t="s">
        <v>2283</v>
      </c>
      <c r="D295" s="27"/>
      <c r="E295" s="27">
        <v>11000</v>
      </c>
      <c r="F295" s="26"/>
    </row>
    <row r="296" spans="1:6" x14ac:dyDescent="0.2">
      <c r="A296" s="25">
        <v>42402</v>
      </c>
      <c r="B296" s="26"/>
      <c r="C296" s="26" t="s">
        <v>2291</v>
      </c>
      <c r="D296" s="27"/>
      <c r="E296" s="27">
        <v>4000000</v>
      </c>
      <c r="F296" s="26"/>
    </row>
    <row r="297" spans="1:6" x14ac:dyDescent="0.2">
      <c r="A297" s="25">
        <v>42403</v>
      </c>
      <c r="B297" s="26"/>
      <c r="C297" s="26" t="s">
        <v>1323</v>
      </c>
      <c r="D297" s="27"/>
      <c r="E297" s="27">
        <v>970000</v>
      </c>
      <c r="F297" s="26"/>
    </row>
    <row r="298" spans="1:6" x14ac:dyDescent="0.2">
      <c r="A298" s="25"/>
      <c r="B298" s="26"/>
      <c r="C298" s="26" t="s">
        <v>2299</v>
      </c>
      <c r="D298" s="27"/>
      <c r="E298" s="27">
        <v>10000000</v>
      </c>
      <c r="F298" s="26"/>
    </row>
    <row r="299" spans="1:6" x14ac:dyDescent="0.2">
      <c r="A299" s="25">
        <v>42404</v>
      </c>
      <c r="B299" s="26"/>
      <c r="C299" s="26" t="s">
        <v>2320</v>
      </c>
      <c r="D299" s="27"/>
      <c r="E299" s="27">
        <v>83459500</v>
      </c>
      <c r="F299" s="26"/>
    </row>
    <row r="300" spans="1:6" x14ac:dyDescent="0.2">
      <c r="A300" s="25">
        <v>42404</v>
      </c>
      <c r="B300" s="26"/>
      <c r="C300" s="26" t="s">
        <v>2322</v>
      </c>
      <c r="D300" s="27"/>
      <c r="E300" s="27">
        <v>700000</v>
      </c>
      <c r="F300" s="26"/>
    </row>
    <row r="301" spans="1:6" x14ac:dyDescent="0.2">
      <c r="A301" s="25">
        <v>42405</v>
      </c>
      <c r="B301" s="26"/>
      <c r="C301" s="26" t="s">
        <v>1901</v>
      </c>
      <c r="D301" s="27"/>
      <c r="E301" s="27">
        <v>2034200</v>
      </c>
      <c r="F301" s="26"/>
    </row>
    <row r="302" spans="1:6" x14ac:dyDescent="0.2">
      <c r="A302" s="25"/>
      <c r="B302" s="26"/>
      <c r="C302" s="26" t="s">
        <v>2326</v>
      </c>
      <c r="D302" s="27"/>
      <c r="E302" s="27">
        <v>400000</v>
      </c>
      <c r="F302" s="26"/>
    </row>
    <row r="303" spans="1:6" x14ac:dyDescent="0.2">
      <c r="A303" s="25">
        <v>42415</v>
      </c>
      <c r="B303" s="26"/>
      <c r="C303" s="26" t="s">
        <v>2327</v>
      </c>
      <c r="D303" s="27"/>
      <c r="E303" s="27">
        <v>250000</v>
      </c>
      <c r="F303" s="26"/>
    </row>
    <row r="304" spans="1:6" x14ac:dyDescent="0.2">
      <c r="A304" s="25"/>
      <c r="B304" s="26"/>
      <c r="C304" s="26" t="s">
        <v>2328</v>
      </c>
      <c r="D304" s="27"/>
      <c r="E304" s="27">
        <v>322000</v>
      </c>
      <c r="F304" s="26"/>
    </row>
    <row r="305" spans="1:6" x14ac:dyDescent="0.2">
      <c r="A305" s="25">
        <v>42416</v>
      </c>
      <c r="B305" s="26"/>
      <c r="C305" s="26" t="s">
        <v>2329</v>
      </c>
      <c r="D305" s="27"/>
      <c r="E305" s="27">
        <v>50000</v>
      </c>
      <c r="F305" s="26"/>
    </row>
    <row r="306" spans="1:6" x14ac:dyDescent="0.2">
      <c r="A306" s="25">
        <v>42420</v>
      </c>
      <c r="B306" s="26"/>
      <c r="C306" s="26" t="s">
        <v>2364</v>
      </c>
      <c r="D306" s="27"/>
      <c r="E306" s="27">
        <v>167000</v>
      </c>
      <c r="F306" s="26"/>
    </row>
    <row r="307" spans="1:6" ht="15.75" x14ac:dyDescent="0.2">
      <c r="A307" s="25"/>
      <c r="B307" s="26"/>
      <c r="C307" s="98" t="s">
        <v>2365</v>
      </c>
      <c r="D307" s="136">
        <v>10000000</v>
      </c>
      <c r="E307" s="137">
        <v>10000000</v>
      </c>
      <c r="F307" s="26"/>
    </row>
    <row r="308" spans="1:6" x14ac:dyDescent="0.2">
      <c r="A308" s="25"/>
      <c r="B308" s="26"/>
      <c r="C308" s="94" t="s">
        <v>2366</v>
      </c>
      <c r="D308" s="95"/>
      <c r="E308" s="95">
        <v>5859000</v>
      </c>
      <c r="F308" s="26"/>
    </row>
    <row r="309" spans="1:6" x14ac:dyDescent="0.2">
      <c r="A309" s="25"/>
      <c r="B309" s="26"/>
      <c r="C309" s="94" t="s">
        <v>1285</v>
      </c>
      <c r="D309" s="95"/>
      <c r="E309" s="95">
        <v>1122000</v>
      </c>
      <c r="F309" s="26"/>
    </row>
    <row r="310" spans="1:6" x14ac:dyDescent="0.2">
      <c r="A310" s="25"/>
      <c r="B310" s="26"/>
      <c r="C310" s="94" t="s">
        <v>1232</v>
      </c>
      <c r="D310" s="95"/>
      <c r="E310" s="95">
        <v>246510</v>
      </c>
      <c r="F310" s="26"/>
    </row>
    <row r="311" spans="1:6" x14ac:dyDescent="0.2">
      <c r="A311" s="25"/>
      <c r="B311" s="26"/>
      <c r="C311" s="94" t="s">
        <v>1233</v>
      </c>
      <c r="D311" s="95"/>
      <c r="E311" s="95">
        <v>150000</v>
      </c>
      <c r="F311" s="26"/>
    </row>
    <row r="312" spans="1:6" x14ac:dyDescent="0.2">
      <c r="A312" s="25">
        <v>42422</v>
      </c>
      <c r="B312" s="26"/>
      <c r="C312" s="26" t="s">
        <v>2367</v>
      </c>
      <c r="D312" s="27"/>
      <c r="E312" s="27">
        <v>907900</v>
      </c>
      <c r="F312" s="26"/>
    </row>
    <row r="313" spans="1:6" x14ac:dyDescent="0.2">
      <c r="A313" s="25"/>
      <c r="B313" s="26"/>
      <c r="C313" s="26" t="s">
        <v>2375</v>
      </c>
      <c r="D313" s="27"/>
      <c r="E313" s="27">
        <v>100000</v>
      </c>
      <c r="F313" s="26"/>
    </row>
    <row r="314" spans="1:6" x14ac:dyDescent="0.2">
      <c r="A314" s="25">
        <v>42424</v>
      </c>
      <c r="B314" s="26"/>
      <c r="C314" s="26" t="s">
        <v>2381</v>
      </c>
      <c r="D314" s="27"/>
      <c r="E314" s="27">
        <v>2802000</v>
      </c>
      <c r="F314" s="26"/>
    </row>
    <row r="315" spans="1:6" x14ac:dyDescent="0.2">
      <c r="A315" s="25"/>
      <c r="B315" s="26"/>
      <c r="C315" s="26" t="s">
        <v>2251</v>
      </c>
      <c r="D315" s="27">
        <v>9205</v>
      </c>
      <c r="E315" s="27"/>
      <c r="F315" s="26"/>
    </row>
    <row r="316" spans="1:6" x14ac:dyDescent="0.2">
      <c r="A316" s="25"/>
      <c r="B316" s="26"/>
      <c r="C316" s="26" t="s">
        <v>2250</v>
      </c>
      <c r="D316" s="27"/>
      <c r="E316" s="27">
        <v>11000</v>
      </c>
      <c r="F316" s="26"/>
    </row>
    <row r="317" spans="1:6" x14ac:dyDescent="0.2">
      <c r="A317" s="25"/>
      <c r="B317" s="26"/>
      <c r="C317" s="26" t="s">
        <v>2388</v>
      </c>
      <c r="D317" s="27"/>
      <c r="E317" s="27">
        <v>44000</v>
      </c>
      <c r="F317" s="26"/>
    </row>
    <row r="318" spans="1:6" x14ac:dyDescent="0.2">
      <c r="A318" s="25">
        <v>42426</v>
      </c>
      <c r="B318" s="26"/>
      <c r="C318" s="26" t="s">
        <v>2141</v>
      </c>
      <c r="D318" s="27"/>
      <c r="E318" s="27">
        <v>1200000</v>
      </c>
      <c r="F318" s="26"/>
    </row>
    <row r="319" spans="1:6" x14ac:dyDescent="0.2">
      <c r="A319" s="25"/>
      <c r="B319" s="26"/>
      <c r="C319" s="26" t="s">
        <v>2407</v>
      </c>
      <c r="D319" s="27"/>
      <c r="E319" s="27">
        <v>11000</v>
      </c>
      <c r="F319" s="26"/>
    </row>
    <row r="320" spans="1:6" x14ac:dyDescent="0.2">
      <c r="A320" s="25">
        <v>42430</v>
      </c>
      <c r="B320" s="26"/>
      <c r="C320" s="26" t="s">
        <v>2417</v>
      </c>
      <c r="D320" s="27"/>
      <c r="E320" s="27">
        <v>1118000</v>
      </c>
      <c r="F320" s="26"/>
    </row>
    <row r="321" spans="1:6" x14ac:dyDescent="0.2">
      <c r="A321" s="25"/>
      <c r="B321" s="26"/>
      <c r="C321" s="26" t="s">
        <v>2418</v>
      </c>
      <c r="D321" s="27"/>
      <c r="E321" s="27">
        <v>22000</v>
      </c>
      <c r="F321" s="26"/>
    </row>
    <row r="322" spans="1:6" x14ac:dyDescent="0.2">
      <c r="A322" s="25">
        <v>42431</v>
      </c>
      <c r="B322" s="26"/>
      <c r="C322" s="26" t="s">
        <v>2422</v>
      </c>
      <c r="D322" s="27"/>
      <c r="E322" s="27">
        <v>50000</v>
      </c>
      <c r="F322" s="26"/>
    </row>
    <row r="323" spans="1:6" x14ac:dyDescent="0.2">
      <c r="A323" s="25">
        <v>42434</v>
      </c>
      <c r="B323" s="26"/>
      <c r="C323" s="26" t="s">
        <v>2433</v>
      </c>
      <c r="D323" s="27"/>
      <c r="E323" s="27">
        <v>2000000</v>
      </c>
      <c r="F323" s="26"/>
    </row>
    <row r="324" spans="1:6" x14ac:dyDescent="0.2">
      <c r="A324" s="25">
        <v>42437</v>
      </c>
      <c r="B324" s="26"/>
      <c r="C324" s="26" t="s">
        <v>2445</v>
      </c>
      <c r="D324" s="27"/>
      <c r="E324" s="27">
        <v>100000</v>
      </c>
      <c r="F324" s="26"/>
    </row>
    <row r="325" spans="1:6" x14ac:dyDescent="0.2">
      <c r="A325" s="25">
        <v>42440</v>
      </c>
      <c r="B325" s="26"/>
      <c r="C325" s="26" t="s">
        <v>2447</v>
      </c>
      <c r="D325" s="27"/>
      <c r="E325" s="27">
        <v>291000</v>
      </c>
      <c r="F325" s="26"/>
    </row>
    <row r="326" spans="1:6" x14ac:dyDescent="0.2">
      <c r="A326" s="25">
        <v>42443</v>
      </c>
      <c r="B326" s="26"/>
      <c r="C326" s="26" t="s">
        <v>2467</v>
      </c>
      <c r="D326" s="27"/>
      <c r="E326" s="27">
        <v>472000</v>
      </c>
      <c r="F326" s="26"/>
    </row>
    <row r="327" spans="1:6" x14ac:dyDescent="0.2">
      <c r="A327" s="25">
        <v>42446</v>
      </c>
      <c r="B327" s="26"/>
      <c r="C327" s="26" t="s">
        <v>1522</v>
      </c>
      <c r="D327" s="27"/>
      <c r="E327" s="27">
        <v>11000</v>
      </c>
      <c r="F327" s="26"/>
    </row>
    <row r="328" spans="1:6" x14ac:dyDescent="0.2">
      <c r="A328" s="25">
        <v>42450</v>
      </c>
      <c r="B328" s="26"/>
      <c r="C328" s="26" t="s">
        <v>2518</v>
      </c>
      <c r="D328" s="27"/>
      <c r="E328" s="27">
        <v>22000</v>
      </c>
      <c r="F328" s="26"/>
    </row>
    <row r="329" spans="1:6" x14ac:dyDescent="0.2">
      <c r="A329" s="25">
        <v>42447</v>
      </c>
      <c r="B329" s="26"/>
      <c r="C329" s="94" t="s">
        <v>2512</v>
      </c>
      <c r="D329" s="95"/>
      <c r="E329" s="95">
        <v>7038000</v>
      </c>
      <c r="F329" s="26"/>
    </row>
    <row r="330" spans="1:6" x14ac:dyDescent="0.2">
      <c r="A330" s="25"/>
      <c r="B330" s="26"/>
      <c r="C330" s="94" t="s">
        <v>1285</v>
      </c>
      <c r="D330" s="95"/>
      <c r="E330" s="95">
        <v>1122000</v>
      </c>
      <c r="F330" s="26"/>
    </row>
    <row r="331" spans="1:6" x14ac:dyDescent="0.2">
      <c r="A331" s="25"/>
      <c r="B331" s="26"/>
      <c r="C331" s="94" t="s">
        <v>1232</v>
      </c>
      <c r="D331" s="95"/>
      <c r="E331" s="95">
        <v>257631</v>
      </c>
      <c r="F331" s="26"/>
    </row>
    <row r="332" spans="1:6" x14ac:dyDescent="0.2">
      <c r="A332" s="25"/>
      <c r="B332" s="26"/>
      <c r="C332" s="94" t="s">
        <v>1233</v>
      </c>
      <c r="D332" s="95"/>
      <c r="E332" s="95">
        <v>250000</v>
      </c>
      <c r="F332" s="26"/>
    </row>
    <row r="333" spans="1:6" x14ac:dyDescent="0.2">
      <c r="A333" s="25">
        <v>42450</v>
      </c>
      <c r="B333" s="26"/>
      <c r="C333" s="26" t="s">
        <v>1300</v>
      </c>
      <c r="D333" s="27"/>
      <c r="E333" s="27">
        <v>270000</v>
      </c>
      <c r="F333" s="26"/>
    </row>
    <row r="334" spans="1:6" x14ac:dyDescent="0.2">
      <c r="A334" s="25"/>
      <c r="B334" s="26"/>
      <c r="C334" s="26" t="s">
        <v>2515</v>
      </c>
      <c r="D334" s="27"/>
      <c r="E334" s="27">
        <v>633000</v>
      </c>
      <c r="F334" s="26"/>
    </row>
    <row r="335" spans="1:6" x14ac:dyDescent="0.2">
      <c r="A335" s="25">
        <v>42453</v>
      </c>
      <c r="B335" s="26"/>
      <c r="C335" s="26" t="s">
        <v>2519</v>
      </c>
      <c r="D335" s="27"/>
      <c r="E335" s="27">
        <v>2400000</v>
      </c>
      <c r="F335" s="26"/>
    </row>
    <row r="336" spans="1:6" x14ac:dyDescent="0.2">
      <c r="A336" s="25">
        <v>42461</v>
      </c>
      <c r="B336" s="26"/>
      <c r="C336" s="26" t="s">
        <v>2550</v>
      </c>
      <c r="D336" s="27"/>
      <c r="E336" s="27">
        <v>3075000</v>
      </c>
      <c r="F336" s="26"/>
    </row>
    <row r="337" spans="1:6" x14ac:dyDescent="0.2">
      <c r="A337" s="25">
        <v>42460</v>
      </c>
      <c r="B337" s="26"/>
      <c r="C337" s="26" t="s">
        <v>2568</v>
      </c>
      <c r="D337" s="27"/>
      <c r="E337" s="27">
        <v>22000</v>
      </c>
      <c r="F337" s="26"/>
    </row>
    <row r="338" spans="1:6" x14ac:dyDescent="0.2">
      <c r="A338" s="25"/>
      <c r="B338" s="26"/>
      <c r="C338" s="26" t="s">
        <v>2571</v>
      </c>
      <c r="D338" s="27"/>
      <c r="E338" s="27">
        <v>11000</v>
      </c>
      <c r="F338" s="26"/>
    </row>
    <row r="339" spans="1:6" x14ac:dyDescent="0.2">
      <c r="A339" s="25"/>
      <c r="B339" s="26"/>
      <c r="C339" s="26" t="s">
        <v>2572</v>
      </c>
      <c r="D339" s="27">
        <v>14902</v>
      </c>
      <c r="E339" s="27"/>
      <c r="F339" s="26"/>
    </row>
    <row r="340" spans="1:6" x14ac:dyDescent="0.2">
      <c r="A340" s="25">
        <v>42462</v>
      </c>
      <c r="B340" s="26"/>
      <c r="C340" s="26" t="s">
        <v>2581</v>
      </c>
      <c r="D340" s="27"/>
      <c r="E340" s="27">
        <v>30000</v>
      </c>
      <c r="F340" s="26"/>
    </row>
    <row r="341" spans="1:6" x14ac:dyDescent="0.2">
      <c r="A341" s="25">
        <v>42465</v>
      </c>
      <c r="B341" s="26"/>
      <c r="C341" s="26" t="s">
        <v>2588</v>
      </c>
      <c r="D341" s="27"/>
      <c r="E341" s="27">
        <v>685000</v>
      </c>
      <c r="F341" s="26"/>
    </row>
    <row r="342" spans="1:6" x14ac:dyDescent="0.2">
      <c r="A342" s="25">
        <v>42468</v>
      </c>
      <c r="B342" s="26"/>
      <c r="C342" s="26" t="s">
        <v>2600</v>
      </c>
      <c r="D342" s="27"/>
      <c r="E342" s="27">
        <v>1200000</v>
      </c>
      <c r="F342" s="26"/>
    </row>
    <row r="343" spans="1:6" x14ac:dyDescent="0.2">
      <c r="A343" s="25"/>
      <c r="B343" s="26"/>
      <c r="C343" s="26" t="s">
        <v>2601</v>
      </c>
      <c r="D343" s="27"/>
      <c r="E343" s="27">
        <v>2000000</v>
      </c>
      <c r="F343" s="26"/>
    </row>
    <row r="344" spans="1:6" x14ac:dyDescent="0.2">
      <c r="A344" s="25"/>
      <c r="B344" s="26"/>
      <c r="C344" s="26" t="s">
        <v>2661</v>
      </c>
      <c r="D344" s="27"/>
      <c r="E344" s="27">
        <v>1568000</v>
      </c>
      <c r="F344" s="26"/>
    </row>
    <row r="345" spans="1:6" x14ac:dyDescent="0.2">
      <c r="A345" s="25"/>
      <c r="B345" s="26"/>
      <c r="C345" s="26" t="s">
        <v>2619</v>
      </c>
      <c r="D345" s="27"/>
      <c r="E345" s="27">
        <v>920000</v>
      </c>
      <c r="F345" s="26"/>
    </row>
    <row r="346" spans="1:6" x14ac:dyDescent="0.2">
      <c r="A346" s="25">
        <v>42471</v>
      </c>
      <c r="B346" s="26"/>
      <c r="C346" s="26" t="s">
        <v>2620</v>
      </c>
      <c r="D346" s="27"/>
      <c r="E346" s="27">
        <v>600000</v>
      </c>
      <c r="F346" s="26"/>
    </row>
    <row r="347" spans="1:6" x14ac:dyDescent="0.2">
      <c r="A347" s="25"/>
      <c r="B347" s="26"/>
      <c r="C347" s="26" t="s">
        <v>2625</v>
      </c>
      <c r="D347" s="27"/>
      <c r="E347" s="27">
        <v>500000</v>
      </c>
      <c r="F347" s="26"/>
    </row>
    <row r="348" spans="1:6" ht="30" x14ac:dyDescent="0.2">
      <c r="A348" s="25">
        <v>42472</v>
      </c>
      <c r="B348" s="26"/>
      <c r="C348" s="26" t="s">
        <v>2629</v>
      </c>
      <c r="D348" s="27"/>
      <c r="E348" s="27">
        <v>33000</v>
      </c>
      <c r="F348" s="26"/>
    </row>
    <row r="349" spans="1:6" x14ac:dyDescent="0.2">
      <c r="A349" s="25">
        <v>42474</v>
      </c>
      <c r="B349" s="26"/>
      <c r="C349" s="26" t="s">
        <v>2637</v>
      </c>
      <c r="D349" s="27"/>
      <c r="E349" s="27">
        <v>300000</v>
      </c>
      <c r="F349" s="26"/>
    </row>
    <row r="350" spans="1:6" x14ac:dyDescent="0.2">
      <c r="A350" s="25">
        <v>42475</v>
      </c>
      <c r="B350" s="26"/>
      <c r="C350" s="26" t="s">
        <v>2650</v>
      </c>
      <c r="D350" s="27"/>
      <c r="E350" s="27">
        <v>300000</v>
      </c>
      <c r="F350" s="26"/>
    </row>
    <row r="351" spans="1:6" x14ac:dyDescent="0.2">
      <c r="A351" s="25"/>
      <c r="B351" s="26"/>
      <c r="C351" s="26" t="s">
        <v>2651</v>
      </c>
      <c r="D351" s="27"/>
      <c r="E351" s="27">
        <v>908000</v>
      </c>
      <c r="F351" s="26"/>
    </row>
    <row r="352" spans="1:6" x14ac:dyDescent="0.2">
      <c r="A352" s="25"/>
      <c r="B352" s="26"/>
      <c r="C352" s="26" t="s">
        <v>2662</v>
      </c>
      <c r="D352" s="27"/>
      <c r="E352" s="27">
        <v>273000</v>
      </c>
      <c r="F352" s="26"/>
    </row>
    <row r="353" spans="1:6" x14ac:dyDescent="0.2">
      <c r="A353" s="25">
        <v>42479</v>
      </c>
      <c r="B353" s="26"/>
      <c r="C353" s="26" t="s">
        <v>2679</v>
      </c>
      <c r="D353" s="27"/>
      <c r="E353" s="27">
        <v>1200</v>
      </c>
      <c r="F353" s="26"/>
    </row>
    <row r="354" spans="1:6" x14ac:dyDescent="0.2">
      <c r="A354" s="25">
        <v>42481</v>
      </c>
      <c r="B354" s="26"/>
      <c r="C354" s="26" t="s">
        <v>2680</v>
      </c>
      <c r="D354" s="27"/>
      <c r="E354" s="27">
        <v>40000</v>
      </c>
      <c r="F354" s="26"/>
    </row>
    <row r="355" spans="1:6" x14ac:dyDescent="0.2">
      <c r="A355" s="25"/>
      <c r="B355" s="26"/>
      <c r="C355" s="26" t="s">
        <v>2683</v>
      </c>
      <c r="D355" s="27"/>
      <c r="E355" s="27">
        <v>11000</v>
      </c>
      <c r="F355" s="26"/>
    </row>
    <row r="356" spans="1:6" x14ac:dyDescent="0.2">
      <c r="A356" s="25">
        <v>42486</v>
      </c>
      <c r="B356" s="26"/>
      <c r="C356" s="26" t="s">
        <v>2701</v>
      </c>
      <c r="D356" s="27">
        <v>23524</v>
      </c>
      <c r="E356" s="27"/>
      <c r="F356" s="26"/>
    </row>
    <row r="357" spans="1:6" x14ac:dyDescent="0.2">
      <c r="A357" s="25"/>
      <c r="B357" s="26"/>
      <c r="C357" s="26" t="s">
        <v>2702</v>
      </c>
      <c r="D357" s="27"/>
      <c r="E357" s="27">
        <v>11000</v>
      </c>
      <c r="F357" s="26"/>
    </row>
    <row r="358" spans="1:6" x14ac:dyDescent="0.2">
      <c r="A358" s="25">
        <v>42487</v>
      </c>
      <c r="B358" s="26"/>
      <c r="C358" s="26" t="s">
        <v>2707</v>
      </c>
      <c r="D358" s="27"/>
      <c r="E358" s="27">
        <v>255000</v>
      </c>
      <c r="F358" s="26"/>
    </row>
    <row r="359" spans="1:6" x14ac:dyDescent="0.2">
      <c r="A359" s="25"/>
      <c r="B359" s="26"/>
      <c r="C359" s="26" t="s">
        <v>2713</v>
      </c>
      <c r="D359" s="27"/>
      <c r="E359" s="27">
        <v>2011000</v>
      </c>
      <c r="F359" s="26"/>
    </row>
    <row r="360" spans="1:6" x14ac:dyDescent="0.2">
      <c r="A360" s="25"/>
      <c r="B360" s="26"/>
      <c r="C360" s="26" t="s">
        <v>2714</v>
      </c>
      <c r="D360" s="27"/>
      <c r="E360" s="27">
        <v>33000</v>
      </c>
      <c r="F360" s="26"/>
    </row>
    <row r="361" spans="1:6" x14ac:dyDescent="0.2">
      <c r="A361" s="25"/>
      <c r="B361" s="26"/>
      <c r="C361" s="94" t="s">
        <v>2715</v>
      </c>
      <c r="D361" s="95"/>
      <c r="E361" s="95">
        <v>6035000</v>
      </c>
      <c r="F361" s="26"/>
    </row>
    <row r="362" spans="1:6" x14ac:dyDescent="0.2">
      <c r="A362" s="25"/>
      <c r="B362" s="26"/>
      <c r="C362" s="94" t="s">
        <v>1285</v>
      </c>
      <c r="D362" s="95"/>
      <c r="E362" s="95">
        <v>1122000</v>
      </c>
      <c r="F362" s="26"/>
    </row>
    <row r="363" spans="1:6" x14ac:dyDescent="0.2">
      <c r="A363" s="25"/>
      <c r="B363" s="26"/>
      <c r="C363" s="94" t="s">
        <v>1232</v>
      </c>
      <c r="D363" s="95"/>
      <c r="E363" s="95">
        <v>245630</v>
      </c>
      <c r="F363" s="26"/>
    </row>
    <row r="364" spans="1:6" x14ac:dyDescent="0.2">
      <c r="A364" s="25"/>
      <c r="B364" s="26"/>
      <c r="C364" s="94" t="s">
        <v>1233</v>
      </c>
      <c r="D364" s="95"/>
      <c r="E364" s="95">
        <v>150000</v>
      </c>
      <c r="F364" s="26"/>
    </row>
    <row r="365" spans="1:6" x14ac:dyDescent="0.2">
      <c r="A365" s="25">
        <v>42495</v>
      </c>
      <c r="B365" s="26"/>
      <c r="C365" s="26" t="s">
        <v>2773</v>
      </c>
      <c r="D365" s="27"/>
      <c r="E365" s="27">
        <v>100000</v>
      </c>
      <c r="F365" s="26"/>
    </row>
    <row r="366" spans="1:6" x14ac:dyDescent="0.2">
      <c r="A366" s="25">
        <v>42496</v>
      </c>
      <c r="B366" s="26"/>
      <c r="C366" s="26" t="s">
        <v>2774</v>
      </c>
      <c r="D366" s="27"/>
      <c r="E366" s="27">
        <v>100000</v>
      </c>
      <c r="F366" s="26"/>
    </row>
    <row r="367" spans="1:6" ht="30" x14ac:dyDescent="0.2">
      <c r="A367" s="25"/>
      <c r="B367" s="26"/>
      <c r="C367" s="26" t="s">
        <v>2782</v>
      </c>
      <c r="D367" s="27"/>
      <c r="E367" s="27">
        <v>2420000</v>
      </c>
      <c r="F367" s="26"/>
    </row>
    <row r="368" spans="1:6" ht="19.5" customHeight="1" x14ac:dyDescent="0.2">
      <c r="A368" s="25"/>
      <c r="B368" s="26"/>
      <c r="C368" s="26" t="s">
        <v>2775</v>
      </c>
      <c r="D368" s="27"/>
      <c r="E368" s="27">
        <v>400000</v>
      </c>
      <c r="F368" s="26"/>
    </row>
    <row r="369" spans="1:6" x14ac:dyDescent="0.2">
      <c r="A369" s="25"/>
      <c r="B369" s="26"/>
      <c r="C369" s="26" t="s">
        <v>2783</v>
      </c>
      <c r="D369" s="27">
        <v>20000000</v>
      </c>
      <c r="E369" s="27"/>
      <c r="F369" s="26"/>
    </row>
    <row r="370" spans="1:6" x14ac:dyDescent="0.2">
      <c r="A370" s="25"/>
      <c r="B370" s="26"/>
      <c r="C370" s="26" t="s">
        <v>2779</v>
      </c>
      <c r="D370" s="27"/>
      <c r="E370" s="27">
        <v>3000000</v>
      </c>
      <c r="F370" s="26"/>
    </row>
    <row r="371" spans="1:6" x14ac:dyDescent="0.2">
      <c r="A371" s="25">
        <v>42500</v>
      </c>
      <c r="B371" s="26"/>
      <c r="C371" s="26" t="s">
        <v>2787</v>
      </c>
      <c r="D371" s="27"/>
      <c r="E371" s="27">
        <v>842600</v>
      </c>
      <c r="F371" s="26"/>
    </row>
    <row r="372" spans="1:6" x14ac:dyDescent="0.2">
      <c r="A372" s="25"/>
      <c r="B372" s="26"/>
      <c r="C372" s="26" t="s">
        <v>2788</v>
      </c>
      <c r="D372" s="27"/>
      <c r="E372" s="27">
        <v>11000</v>
      </c>
      <c r="F372" s="26"/>
    </row>
    <row r="373" spans="1:6" x14ac:dyDescent="0.2">
      <c r="A373" s="25"/>
      <c r="B373" s="26"/>
      <c r="C373" s="26" t="s">
        <v>2794</v>
      </c>
      <c r="D373" s="27"/>
      <c r="E373" s="27">
        <v>44000</v>
      </c>
      <c r="F373" s="26"/>
    </row>
    <row r="374" spans="1:6" x14ac:dyDescent="0.2">
      <c r="A374" s="25"/>
      <c r="B374" s="26"/>
      <c r="C374" s="26" t="s">
        <v>2874</v>
      </c>
      <c r="D374" s="27">
        <v>20000000</v>
      </c>
      <c r="E374" s="27"/>
      <c r="F374" s="26"/>
    </row>
    <row r="375" spans="1:6" x14ac:dyDescent="0.2">
      <c r="A375" s="25"/>
      <c r="B375" s="26"/>
      <c r="C375" s="26" t="s">
        <v>2875</v>
      </c>
      <c r="D375" s="27"/>
      <c r="E375" s="27">
        <v>28000</v>
      </c>
      <c r="F375" s="26"/>
    </row>
    <row r="376" spans="1:6" x14ac:dyDescent="0.2">
      <c r="A376" s="25"/>
      <c r="B376" s="26"/>
      <c r="C376" s="94" t="s">
        <v>2899</v>
      </c>
      <c r="D376" s="95"/>
      <c r="E376" s="95">
        <v>5926000</v>
      </c>
      <c r="F376" s="26"/>
    </row>
    <row r="377" spans="1:6" x14ac:dyDescent="0.2">
      <c r="A377" s="25"/>
      <c r="B377" s="26"/>
      <c r="C377" s="94" t="s">
        <v>1285</v>
      </c>
      <c r="D377" s="95"/>
      <c r="E377" s="95">
        <v>1122000</v>
      </c>
      <c r="F377" s="26"/>
    </row>
    <row r="378" spans="1:6" x14ac:dyDescent="0.2">
      <c r="A378" s="25"/>
      <c r="B378" s="26"/>
      <c r="C378" s="94" t="s">
        <v>1232</v>
      </c>
      <c r="D378" s="95"/>
      <c r="E378" s="95">
        <v>245850</v>
      </c>
      <c r="F378" s="26"/>
    </row>
    <row r="379" spans="1:6" x14ac:dyDescent="0.2">
      <c r="A379" s="25"/>
      <c r="B379" s="26"/>
      <c r="C379" s="94" t="s">
        <v>1233</v>
      </c>
      <c r="D379" s="95"/>
      <c r="E379" s="95">
        <v>150000</v>
      </c>
      <c r="F379" s="26"/>
    </row>
    <row r="380" spans="1:6" x14ac:dyDescent="0.2">
      <c r="A380" s="25" t="s">
        <v>2880</v>
      </c>
      <c r="B380" s="26"/>
      <c r="C380" s="26" t="s">
        <v>2900</v>
      </c>
      <c r="D380" s="27">
        <v>8500000</v>
      </c>
      <c r="E380" s="27"/>
      <c r="F380" s="26"/>
    </row>
    <row r="381" spans="1:6" x14ac:dyDescent="0.2">
      <c r="A381" s="25" t="s">
        <v>2906</v>
      </c>
      <c r="B381" s="26"/>
      <c r="C381" s="26" t="s">
        <v>2907</v>
      </c>
      <c r="D381" s="27"/>
      <c r="E381" s="27">
        <v>2500000</v>
      </c>
      <c r="F381" s="26"/>
    </row>
    <row r="382" spans="1:6" x14ac:dyDescent="0.2">
      <c r="A382" s="25">
        <v>42500</v>
      </c>
      <c r="B382" s="26"/>
      <c r="C382" s="26" t="s">
        <v>2909</v>
      </c>
      <c r="D382" s="27"/>
      <c r="E382" s="27">
        <v>11000</v>
      </c>
      <c r="F382" s="26"/>
    </row>
    <row r="383" spans="1:6" x14ac:dyDescent="0.2">
      <c r="A383" s="25"/>
      <c r="B383" s="26"/>
      <c r="C383" s="26" t="s">
        <v>2901</v>
      </c>
      <c r="D383" s="27"/>
      <c r="E383" s="27">
        <v>100000</v>
      </c>
      <c r="F383" s="26"/>
    </row>
    <row r="384" spans="1:6" x14ac:dyDescent="0.2">
      <c r="A384" s="25"/>
      <c r="B384" s="26"/>
      <c r="C384" s="26" t="s">
        <v>2902</v>
      </c>
      <c r="D384" s="27"/>
      <c r="E384" s="27">
        <v>285000</v>
      </c>
      <c r="F384" s="26"/>
    </row>
    <row r="385" spans="1:6" x14ac:dyDescent="0.2">
      <c r="A385" s="25"/>
      <c r="B385" s="26"/>
      <c r="C385" s="26" t="s">
        <v>2903</v>
      </c>
      <c r="D385" s="27"/>
      <c r="E385" s="27">
        <v>1312000</v>
      </c>
      <c r="F385" s="26"/>
    </row>
    <row r="386" spans="1:6" x14ac:dyDescent="0.2">
      <c r="A386" s="25"/>
      <c r="B386" s="26"/>
      <c r="C386" s="26" t="s">
        <v>2904</v>
      </c>
      <c r="D386" s="27"/>
      <c r="E386" s="27">
        <v>273000</v>
      </c>
      <c r="F386" s="26"/>
    </row>
    <row r="387" spans="1:6" x14ac:dyDescent="0.2">
      <c r="A387" s="25"/>
      <c r="B387" s="26"/>
      <c r="C387" s="26" t="s">
        <v>2905</v>
      </c>
      <c r="D387" s="27"/>
      <c r="E387" s="27">
        <v>1200000</v>
      </c>
      <c r="F387" s="26"/>
    </row>
    <row r="388" spans="1:6" x14ac:dyDescent="0.2">
      <c r="A388" s="25"/>
      <c r="B388" s="26"/>
      <c r="C388" s="26" t="s">
        <v>2908</v>
      </c>
      <c r="D388" s="27"/>
      <c r="E388" s="27">
        <v>740000</v>
      </c>
      <c r="F388" s="26"/>
    </row>
    <row r="389" spans="1:6" x14ac:dyDescent="0.2">
      <c r="A389" s="25">
        <v>42516</v>
      </c>
      <c r="B389" s="26"/>
      <c r="C389" s="26" t="s">
        <v>2919</v>
      </c>
      <c r="D389" s="27"/>
      <c r="E389" s="27">
        <v>3700000</v>
      </c>
      <c r="F389" s="26"/>
    </row>
    <row r="390" spans="1:6" x14ac:dyDescent="0.2">
      <c r="A390" s="25"/>
      <c r="B390" s="26"/>
      <c r="C390" s="26" t="s">
        <v>2701</v>
      </c>
      <c r="D390" s="27">
        <v>22430</v>
      </c>
      <c r="E390" s="27"/>
      <c r="F390" s="26"/>
    </row>
    <row r="391" spans="1:6" x14ac:dyDescent="0.2">
      <c r="A391" s="25"/>
      <c r="B391" s="26"/>
      <c r="C391" s="26" t="s">
        <v>2702</v>
      </c>
      <c r="D391" s="27"/>
      <c r="E391" s="27">
        <v>11000</v>
      </c>
      <c r="F391" s="26"/>
    </row>
    <row r="392" spans="1:6" x14ac:dyDescent="0.2">
      <c r="A392" s="25"/>
      <c r="B392" s="26"/>
      <c r="C392" s="26" t="s">
        <v>2924</v>
      </c>
      <c r="D392" s="27"/>
      <c r="E392" s="27">
        <v>22000</v>
      </c>
      <c r="F392" s="26"/>
    </row>
    <row r="393" spans="1:6" x14ac:dyDescent="0.2">
      <c r="A393" s="25">
        <v>42522</v>
      </c>
      <c r="B393" s="26"/>
      <c r="C393" s="26" t="s">
        <v>2947</v>
      </c>
      <c r="D393" s="27"/>
      <c r="E393" s="27">
        <v>300000</v>
      </c>
      <c r="F393" s="26"/>
    </row>
    <row r="394" spans="1:6" x14ac:dyDescent="0.2">
      <c r="A394" s="25"/>
      <c r="B394" s="26"/>
      <c r="C394" s="26" t="s">
        <v>2958</v>
      </c>
      <c r="D394" s="27"/>
      <c r="E394" s="27">
        <v>30000</v>
      </c>
      <c r="F394" s="26"/>
    </row>
    <row r="395" spans="1:6" x14ac:dyDescent="0.2">
      <c r="A395" s="25"/>
      <c r="B395" s="26"/>
      <c r="C395" s="26" t="s">
        <v>2962</v>
      </c>
      <c r="D395" s="27"/>
      <c r="E395" s="27">
        <v>20000</v>
      </c>
      <c r="F395" s="26"/>
    </row>
    <row r="396" spans="1:6" x14ac:dyDescent="0.2">
      <c r="A396" s="25">
        <v>42523</v>
      </c>
      <c r="B396" s="26"/>
      <c r="C396" s="26" t="s">
        <v>2515</v>
      </c>
      <c r="D396" s="27"/>
      <c r="E396" s="27">
        <v>1355000</v>
      </c>
      <c r="F396" s="26"/>
    </row>
    <row r="397" spans="1:6" x14ac:dyDescent="0.2">
      <c r="A397" s="25"/>
      <c r="B397" s="26"/>
      <c r="C397" s="26" t="s">
        <v>2982</v>
      </c>
      <c r="D397" s="27"/>
      <c r="E397" s="27">
        <v>360000</v>
      </c>
      <c r="F397" s="26"/>
    </row>
    <row r="398" spans="1:6" x14ac:dyDescent="0.2">
      <c r="A398" s="25">
        <v>42525</v>
      </c>
      <c r="B398" s="26"/>
      <c r="C398" s="26" t="s">
        <v>2997</v>
      </c>
      <c r="D398" s="27"/>
      <c r="E398" s="27">
        <v>1313000</v>
      </c>
      <c r="F398" s="26"/>
    </row>
    <row r="399" spans="1:6" x14ac:dyDescent="0.2">
      <c r="A399" s="25">
        <v>42528</v>
      </c>
      <c r="B399" s="26"/>
      <c r="C399" s="26" t="s">
        <v>3030</v>
      </c>
      <c r="D399" s="27"/>
      <c r="E399" s="27">
        <v>70000</v>
      </c>
      <c r="F399" s="26"/>
    </row>
    <row r="400" spans="1:6" x14ac:dyDescent="0.2">
      <c r="A400" s="25"/>
      <c r="B400" s="26"/>
      <c r="C400" s="26" t="s">
        <v>2162</v>
      </c>
      <c r="D400" s="27"/>
      <c r="E400" s="27">
        <v>11000</v>
      </c>
      <c r="F400" s="26"/>
    </row>
    <row r="401" spans="1:6" x14ac:dyDescent="0.2">
      <c r="A401" s="25">
        <v>42530</v>
      </c>
      <c r="B401" s="26"/>
      <c r="C401" s="26" t="s">
        <v>3021</v>
      </c>
      <c r="D401" s="27"/>
      <c r="E401" s="27">
        <v>44000</v>
      </c>
      <c r="F401" s="26"/>
    </row>
    <row r="402" spans="1:6" x14ac:dyDescent="0.2">
      <c r="A402" s="25"/>
      <c r="B402" s="26"/>
      <c r="C402" s="26" t="s">
        <v>3023</v>
      </c>
      <c r="D402" s="27"/>
      <c r="E402" s="27">
        <v>900000</v>
      </c>
      <c r="F402" s="26"/>
    </row>
    <row r="403" spans="1:6" x14ac:dyDescent="0.2">
      <c r="A403" s="25"/>
      <c r="B403" s="26"/>
      <c r="C403" s="94" t="s">
        <v>3024</v>
      </c>
      <c r="D403" s="95"/>
      <c r="E403" s="95">
        <v>5826000</v>
      </c>
      <c r="F403" s="26"/>
    </row>
    <row r="404" spans="1:6" x14ac:dyDescent="0.2">
      <c r="A404" s="25"/>
      <c r="B404" s="26"/>
      <c r="C404" s="94" t="s">
        <v>1285</v>
      </c>
      <c r="D404" s="95"/>
      <c r="E404" s="95">
        <v>1000000</v>
      </c>
      <c r="F404" s="26"/>
    </row>
    <row r="405" spans="1:6" x14ac:dyDescent="0.2">
      <c r="A405" s="25"/>
      <c r="B405" s="26"/>
      <c r="C405" s="94" t="s">
        <v>1232</v>
      </c>
      <c r="D405" s="95"/>
      <c r="E405" s="95">
        <v>245850</v>
      </c>
      <c r="F405" s="26"/>
    </row>
    <row r="406" spans="1:6" x14ac:dyDescent="0.2">
      <c r="A406" s="25"/>
      <c r="B406" s="26"/>
      <c r="C406" s="94" t="s">
        <v>1233</v>
      </c>
      <c r="D406" s="95"/>
      <c r="E406" s="95">
        <v>172000</v>
      </c>
      <c r="F406" s="26"/>
    </row>
    <row r="407" spans="1:6" x14ac:dyDescent="0.2">
      <c r="A407" s="25"/>
      <c r="B407" s="26"/>
      <c r="C407" s="26" t="s">
        <v>3028</v>
      </c>
      <c r="D407" s="27"/>
      <c r="E407" s="27">
        <v>880000</v>
      </c>
      <c r="F407" s="26"/>
    </row>
    <row r="408" spans="1:6" x14ac:dyDescent="0.2">
      <c r="A408" s="25"/>
      <c r="B408" s="26"/>
      <c r="C408" s="26" t="s">
        <v>3029</v>
      </c>
      <c r="D408" s="27"/>
      <c r="E408" s="27">
        <v>3000000</v>
      </c>
      <c r="F408" s="26"/>
    </row>
    <row r="409" spans="1:6" x14ac:dyDescent="0.2">
      <c r="A409" s="25">
        <v>42536</v>
      </c>
      <c r="B409" s="26"/>
      <c r="C409" s="26" t="s">
        <v>3047</v>
      </c>
      <c r="D409" s="27"/>
      <c r="E409" s="27">
        <v>145000</v>
      </c>
      <c r="F409" s="26"/>
    </row>
    <row r="410" spans="1:6" x14ac:dyDescent="0.2">
      <c r="A410" s="25">
        <v>42538</v>
      </c>
      <c r="B410" s="26"/>
      <c r="C410" s="26" t="s">
        <v>3052</v>
      </c>
      <c r="D410" s="27"/>
      <c r="E410" s="27">
        <v>324000</v>
      </c>
      <c r="F410" s="26"/>
    </row>
    <row r="411" spans="1:6" x14ac:dyDescent="0.2">
      <c r="A411" s="25"/>
      <c r="B411" s="26"/>
      <c r="C411" s="26" t="s">
        <v>1172</v>
      </c>
      <c r="D411" s="27"/>
      <c r="E411" s="27">
        <v>200000</v>
      </c>
      <c r="F411" s="26"/>
    </row>
    <row r="412" spans="1:6" x14ac:dyDescent="0.2">
      <c r="A412" s="25">
        <v>42541</v>
      </c>
      <c r="B412" s="26"/>
      <c r="C412" s="26" t="s">
        <v>3073</v>
      </c>
      <c r="D412" s="27"/>
      <c r="E412" s="27">
        <v>22000</v>
      </c>
      <c r="F412" s="26"/>
    </row>
    <row r="413" spans="1:6" x14ac:dyDescent="0.2">
      <c r="A413" s="25">
        <v>42542</v>
      </c>
      <c r="B413" s="26"/>
      <c r="C413" s="26" t="s">
        <v>3075</v>
      </c>
      <c r="D413" s="27"/>
      <c r="E413" s="27">
        <v>1200000</v>
      </c>
      <c r="F413" s="26"/>
    </row>
    <row r="414" spans="1:6" x14ac:dyDescent="0.2">
      <c r="A414" s="25">
        <v>42543</v>
      </c>
      <c r="B414" s="26"/>
      <c r="C414" s="26" t="s">
        <v>3082</v>
      </c>
      <c r="D414" s="27"/>
      <c r="E414" s="27">
        <v>351000</v>
      </c>
      <c r="F414" s="26"/>
    </row>
    <row r="415" spans="1:6" x14ac:dyDescent="0.2">
      <c r="A415" s="25">
        <v>42545</v>
      </c>
      <c r="B415" s="26"/>
      <c r="C415" s="26" t="s">
        <v>1901</v>
      </c>
      <c r="D415" s="27"/>
      <c r="E415" s="27">
        <v>1057700</v>
      </c>
      <c r="F415" s="26"/>
    </row>
    <row r="416" spans="1:6" x14ac:dyDescent="0.2">
      <c r="A416" s="25"/>
      <c r="B416" s="26"/>
      <c r="C416" s="26" t="s">
        <v>2701</v>
      </c>
      <c r="D416" s="27">
        <v>35468</v>
      </c>
      <c r="E416" s="27"/>
      <c r="F416" s="26"/>
    </row>
    <row r="417" spans="1:6" x14ac:dyDescent="0.2">
      <c r="A417" s="25"/>
      <c r="B417" s="26"/>
      <c r="C417" s="26" t="s">
        <v>3104</v>
      </c>
      <c r="D417" s="27"/>
      <c r="E417" s="27">
        <v>11000</v>
      </c>
      <c r="F417" s="26"/>
    </row>
    <row r="418" spans="1:6" x14ac:dyDescent="0.2">
      <c r="A418" s="25">
        <v>42548</v>
      </c>
      <c r="B418" s="26"/>
      <c r="C418" s="26" t="s">
        <v>3105</v>
      </c>
      <c r="D418" s="27"/>
      <c r="E418" s="27">
        <v>22000</v>
      </c>
      <c r="F418" s="26"/>
    </row>
    <row r="419" spans="1:6" x14ac:dyDescent="0.2">
      <c r="A419" s="25">
        <v>42549</v>
      </c>
      <c r="B419" s="26"/>
      <c r="C419" s="26" t="s">
        <v>3116</v>
      </c>
      <c r="D419" s="27"/>
      <c r="E419" s="27">
        <v>145000</v>
      </c>
      <c r="F419" s="26"/>
    </row>
    <row r="420" spans="1:6" x14ac:dyDescent="0.2">
      <c r="A420" s="165">
        <v>42550</v>
      </c>
      <c r="B420" s="166"/>
      <c r="C420" s="166" t="s">
        <v>1140</v>
      </c>
      <c r="D420" s="167"/>
      <c r="E420" s="167">
        <v>8500000</v>
      </c>
      <c r="F420" s="166"/>
    </row>
    <row r="421" spans="1:6" x14ac:dyDescent="0.2">
      <c r="A421" s="165"/>
      <c r="B421" s="166"/>
      <c r="C421" s="166" t="s">
        <v>2090</v>
      </c>
      <c r="D421" s="167"/>
      <c r="E421" s="167">
        <v>20000000</v>
      </c>
      <c r="F421" s="166"/>
    </row>
    <row r="422" spans="1:6" x14ac:dyDescent="0.2">
      <c r="A422" s="165"/>
      <c r="B422" s="166"/>
      <c r="C422" s="166" t="s">
        <v>3133</v>
      </c>
      <c r="D422" s="167"/>
      <c r="E422" s="167">
        <v>20000000</v>
      </c>
      <c r="F422" s="166"/>
    </row>
    <row r="423" spans="1:6" ht="30" x14ac:dyDescent="0.2">
      <c r="A423" s="25"/>
      <c r="B423" s="26"/>
      <c r="C423" s="26" t="s">
        <v>3139</v>
      </c>
      <c r="D423" s="27"/>
      <c r="E423" s="27">
        <v>33000</v>
      </c>
      <c r="F423" s="26"/>
    </row>
    <row r="424" spans="1:6" x14ac:dyDescent="0.2">
      <c r="A424" s="25"/>
      <c r="B424" s="26"/>
      <c r="C424" s="94" t="s">
        <v>3147</v>
      </c>
      <c r="D424" s="95"/>
      <c r="E424" s="95">
        <v>6159618</v>
      </c>
      <c r="F424" s="26"/>
    </row>
    <row r="425" spans="1:6" x14ac:dyDescent="0.2">
      <c r="A425" s="25"/>
      <c r="B425" s="26"/>
      <c r="C425" s="94" t="s">
        <v>1285</v>
      </c>
      <c r="D425" s="95"/>
      <c r="E425" s="95">
        <v>1022000</v>
      </c>
      <c r="F425" s="26"/>
    </row>
    <row r="426" spans="1:6" x14ac:dyDescent="0.2">
      <c r="A426" s="25"/>
      <c r="B426" s="26"/>
      <c r="C426" s="94" t="s">
        <v>1232</v>
      </c>
      <c r="D426" s="95"/>
      <c r="E426" s="95">
        <v>245630</v>
      </c>
      <c r="F426" s="26"/>
    </row>
    <row r="427" spans="1:6" x14ac:dyDescent="0.2">
      <c r="A427" s="25"/>
      <c r="B427" s="26"/>
      <c r="C427" s="94" t="s">
        <v>1233</v>
      </c>
      <c r="D427" s="95"/>
      <c r="E427" s="95">
        <v>156000</v>
      </c>
      <c r="F427" s="26"/>
    </row>
    <row r="428" spans="1:6" x14ac:dyDescent="0.2">
      <c r="A428" s="25">
        <v>42551</v>
      </c>
      <c r="B428" s="26"/>
      <c r="C428" s="26" t="s">
        <v>3161</v>
      </c>
      <c r="D428" s="27"/>
      <c r="E428" s="27">
        <v>1506000</v>
      </c>
      <c r="F428" s="26"/>
    </row>
    <row r="429" spans="1:6" x14ac:dyDescent="0.2">
      <c r="A429" s="25">
        <v>42555</v>
      </c>
      <c r="B429" s="26"/>
      <c r="C429" s="26" t="s">
        <v>3170</v>
      </c>
      <c r="D429" s="27"/>
      <c r="E429" s="27">
        <v>70000</v>
      </c>
      <c r="F429" s="26"/>
    </row>
    <row r="430" spans="1:6" x14ac:dyDescent="0.2">
      <c r="A430" s="25"/>
      <c r="B430" s="26"/>
      <c r="C430" s="26" t="s">
        <v>3171</v>
      </c>
      <c r="D430" s="27"/>
      <c r="E430" s="27">
        <v>3000000</v>
      </c>
      <c r="F430" s="26"/>
    </row>
    <row r="431" spans="1:6" x14ac:dyDescent="0.2">
      <c r="A431" s="25">
        <v>42556</v>
      </c>
      <c r="B431" s="26"/>
      <c r="C431" s="26" t="s">
        <v>1041</v>
      </c>
      <c r="D431" s="27"/>
      <c r="E431" s="27">
        <v>3250000</v>
      </c>
      <c r="F431" s="26"/>
    </row>
    <row r="432" spans="1:6" x14ac:dyDescent="0.2">
      <c r="A432" s="25">
        <v>42563</v>
      </c>
      <c r="B432" s="26"/>
      <c r="C432" s="26" t="s">
        <v>3207</v>
      </c>
      <c r="D432" s="27"/>
      <c r="E432" s="27">
        <v>35000</v>
      </c>
      <c r="F432" s="26"/>
    </row>
    <row r="433" spans="1:6" x14ac:dyDescent="0.2">
      <c r="A433" s="25">
        <v>42564</v>
      </c>
      <c r="B433" s="26"/>
      <c r="C433" s="26" t="s">
        <v>1522</v>
      </c>
      <c r="D433" s="27"/>
      <c r="E433" s="27">
        <v>11000</v>
      </c>
      <c r="F433" s="26"/>
    </row>
    <row r="434" spans="1:6" x14ac:dyDescent="0.2">
      <c r="A434" s="25">
        <v>42565</v>
      </c>
      <c r="B434" s="26"/>
      <c r="C434" s="26" t="s">
        <v>3214</v>
      </c>
      <c r="D434" s="27"/>
      <c r="E434" s="27">
        <v>22000</v>
      </c>
      <c r="F434" s="26"/>
    </row>
    <row r="435" spans="1:6" x14ac:dyDescent="0.2">
      <c r="A435" s="25"/>
      <c r="B435" s="26"/>
      <c r="C435" s="26" t="s">
        <v>3215</v>
      </c>
      <c r="D435" s="27"/>
      <c r="E435" s="27">
        <v>397000</v>
      </c>
      <c r="F435" s="26"/>
    </row>
    <row r="436" spans="1:6" x14ac:dyDescent="0.2">
      <c r="A436" s="25">
        <v>42566</v>
      </c>
      <c r="B436" s="26"/>
      <c r="C436" s="26" t="s">
        <v>3229</v>
      </c>
      <c r="D436" s="27"/>
      <c r="E436" s="27">
        <v>1200000</v>
      </c>
      <c r="F436" s="26"/>
    </row>
    <row r="437" spans="1:6" x14ac:dyDescent="0.2">
      <c r="A437" s="25"/>
      <c r="B437" s="26"/>
      <c r="C437" s="26" t="s">
        <v>3116</v>
      </c>
      <c r="D437" s="27"/>
      <c r="E437" s="27">
        <v>220000</v>
      </c>
      <c r="F437" s="26"/>
    </row>
    <row r="438" spans="1:6" x14ac:dyDescent="0.2">
      <c r="A438" s="25">
        <v>42572</v>
      </c>
      <c r="B438" s="26"/>
      <c r="C438" s="26" t="s">
        <v>3254</v>
      </c>
      <c r="D438" s="27"/>
      <c r="E438" s="27">
        <v>1680000</v>
      </c>
      <c r="F438" s="26"/>
    </row>
    <row r="439" spans="1:6" x14ac:dyDescent="0.2">
      <c r="A439" s="25"/>
      <c r="B439" s="26"/>
      <c r="C439" s="26" t="s">
        <v>3287</v>
      </c>
      <c r="D439" s="27"/>
      <c r="E439" s="27">
        <v>102000</v>
      </c>
      <c r="F439" s="26"/>
    </row>
    <row r="440" spans="1:6" x14ac:dyDescent="0.2">
      <c r="A440" s="25">
        <v>42573</v>
      </c>
      <c r="B440" s="26"/>
      <c r="C440" s="26" t="s">
        <v>3288</v>
      </c>
      <c r="D440" s="27"/>
      <c r="E440" s="27">
        <v>3011000</v>
      </c>
      <c r="F440" s="26"/>
    </row>
    <row r="441" spans="1:6" x14ac:dyDescent="0.2">
      <c r="A441" s="25">
        <v>42576</v>
      </c>
      <c r="B441" s="26"/>
      <c r="C441" s="26" t="s">
        <v>3290</v>
      </c>
      <c r="D441" s="27">
        <v>27592</v>
      </c>
      <c r="E441" s="27"/>
      <c r="F441" s="26"/>
    </row>
    <row r="442" spans="1:6" x14ac:dyDescent="0.2">
      <c r="A442" s="25"/>
      <c r="B442" s="26"/>
      <c r="C442" s="26" t="s">
        <v>3291</v>
      </c>
      <c r="D442" s="27"/>
      <c r="E442" s="27">
        <v>11000</v>
      </c>
      <c r="F442" s="26"/>
    </row>
    <row r="443" spans="1:6" x14ac:dyDescent="0.2">
      <c r="A443" s="25">
        <v>42577</v>
      </c>
      <c r="B443" s="26"/>
      <c r="C443" s="26" t="s">
        <v>3301</v>
      </c>
      <c r="D443" s="27"/>
      <c r="E443" s="27">
        <v>100000</v>
      </c>
      <c r="F443" s="26"/>
    </row>
    <row r="444" spans="1:6" x14ac:dyDescent="0.2">
      <c r="A444" s="25">
        <v>42578</v>
      </c>
      <c r="B444" s="26"/>
      <c r="C444" s="26" t="s">
        <v>1172</v>
      </c>
      <c r="D444" s="27"/>
      <c r="E444" s="27">
        <v>8000</v>
      </c>
      <c r="F444" s="26"/>
    </row>
    <row r="445" spans="1:6" x14ac:dyDescent="0.2">
      <c r="A445" s="25"/>
      <c r="B445" s="26"/>
      <c r="C445" s="26" t="s">
        <v>3311</v>
      </c>
      <c r="D445" s="27"/>
      <c r="E445" s="27">
        <v>100000</v>
      </c>
      <c r="F445" s="26"/>
    </row>
    <row r="446" spans="1:6" x14ac:dyDescent="0.2">
      <c r="A446" s="25">
        <v>42579</v>
      </c>
      <c r="B446" s="26"/>
      <c r="C446" s="26" t="s">
        <v>3325</v>
      </c>
      <c r="D446" s="27"/>
      <c r="E446" s="27">
        <v>1214000</v>
      </c>
      <c r="F446" s="26"/>
    </row>
    <row r="447" spans="1:6" x14ac:dyDescent="0.2">
      <c r="A447" s="25"/>
      <c r="B447" s="26"/>
      <c r="C447" s="94" t="s">
        <v>3329</v>
      </c>
      <c r="D447" s="95"/>
      <c r="E447" s="95">
        <v>8208000</v>
      </c>
      <c r="F447" s="26"/>
    </row>
    <row r="448" spans="1:6" x14ac:dyDescent="0.2">
      <c r="A448" s="25"/>
      <c r="B448" s="26"/>
      <c r="C448" s="94" t="s">
        <v>1285</v>
      </c>
      <c r="D448" s="95"/>
      <c r="E448" s="95">
        <v>1022000</v>
      </c>
      <c r="F448" s="26"/>
    </row>
    <row r="449" spans="1:6" x14ac:dyDescent="0.2">
      <c r="A449" s="25"/>
      <c r="B449" s="26"/>
      <c r="C449" s="94" t="s">
        <v>1232</v>
      </c>
      <c r="D449" s="95"/>
      <c r="E449" s="95">
        <v>283941</v>
      </c>
      <c r="F449" s="26"/>
    </row>
    <row r="450" spans="1:6" x14ac:dyDescent="0.2">
      <c r="A450" s="25"/>
      <c r="B450" s="26"/>
      <c r="C450" s="94" t="s">
        <v>3333</v>
      </c>
      <c r="D450" s="95"/>
      <c r="E450" s="95">
        <v>508000</v>
      </c>
      <c r="F450" s="26"/>
    </row>
    <row r="451" spans="1:6" x14ac:dyDescent="0.2">
      <c r="A451" s="25"/>
      <c r="B451" s="26"/>
      <c r="C451" s="26" t="s">
        <v>3334</v>
      </c>
      <c r="D451" s="27">
        <v>15100000</v>
      </c>
      <c r="E451" s="27"/>
      <c r="F451" s="26"/>
    </row>
    <row r="452" spans="1:6" x14ac:dyDescent="0.2">
      <c r="A452" s="25">
        <v>42580</v>
      </c>
      <c r="B452" s="26"/>
      <c r="C452" s="26" t="s">
        <v>3337</v>
      </c>
      <c r="D452" s="27"/>
      <c r="E452" s="27">
        <v>33000</v>
      </c>
      <c r="F452" s="26"/>
    </row>
    <row r="453" spans="1:6" x14ac:dyDescent="0.2">
      <c r="A453" s="25"/>
      <c r="B453" s="26"/>
      <c r="C453" s="26" t="s">
        <v>3338</v>
      </c>
      <c r="D453" s="27"/>
      <c r="E453" s="27">
        <v>200000</v>
      </c>
      <c r="F453" s="26"/>
    </row>
    <row r="454" spans="1:6" x14ac:dyDescent="0.2">
      <c r="A454" s="25">
        <v>42583</v>
      </c>
      <c r="B454" s="26"/>
      <c r="C454" s="26" t="s">
        <v>3361</v>
      </c>
      <c r="D454" s="27"/>
      <c r="E454" s="27">
        <v>150000</v>
      </c>
      <c r="F454" s="26"/>
    </row>
    <row r="455" spans="1:6" x14ac:dyDescent="0.2">
      <c r="A455" s="25"/>
      <c r="B455" s="26"/>
      <c r="C455" s="26" t="s">
        <v>3367</v>
      </c>
      <c r="D455" s="27"/>
      <c r="E455" s="27">
        <v>986000</v>
      </c>
      <c r="F455" s="26"/>
    </row>
    <row r="456" spans="1:6" x14ac:dyDescent="0.2">
      <c r="A456" s="25"/>
      <c r="B456" s="26"/>
      <c r="C456" s="26" t="s">
        <v>3368</v>
      </c>
      <c r="D456" s="27"/>
      <c r="E456" s="27">
        <v>310000</v>
      </c>
      <c r="F456" s="26"/>
    </row>
    <row r="457" spans="1:6" x14ac:dyDescent="0.2">
      <c r="A457" s="25"/>
      <c r="B457" s="26"/>
      <c r="C457" s="26" t="s">
        <v>3369</v>
      </c>
      <c r="D457" s="27">
        <v>5000000</v>
      </c>
      <c r="E457" s="27"/>
      <c r="F457" s="26"/>
    </row>
    <row r="458" spans="1:6" x14ac:dyDescent="0.2">
      <c r="A458" s="25">
        <v>42584</v>
      </c>
      <c r="B458" s="26"/>
      <c r="C458" s="26" t="s">
        <v>1522</v>
      </c>
      <c r="D458" s="27"/>
      <c r="E458" s="27">
        <v>11000</v>
      </c>
      <c r="F458" s="26"/>
    </row>
    <row r="459" spans="1:6" x14ac:dyDescent="0.2">
      <c r="A459" s="25">
        <v>42586</v>
      </c>
      <c r="B459" s="26"/>
      <c r="C459" s="26" t="s">
        <v>3387</v>
      </c>
      <c r="D459" s="27"/>
      <c r="E459" s="27">
        <v>10000</v>
      </c>
      <c r="F459" s="26"/>
    </row>
    <row r="460" spans="1:6" x14ac:dyDescent="0.2">
      <c r="A460" s="25">
        <v>42587</v>
      </c>
      <c r="B460" s="26"/>
      <c r="C460" s="26" t="s">
        <v>3381</v>
      </c>
      <c r="D460" s="27"/>
      <c r="E460" s="27">
        <v>3000000</v>
      </c>
      <c r="F460" s="26"/>
    </row>
    <row r="461" spans="1:6" x14ac:dyDescent="0.2">
      <c r="A461" s="25"/>
      <c r="B461" s="26"/>
      <c r="C461" s="26" t="s">
        <v>3392</v>
      </c>
      <c r="D461" s="27"/>
      <c r="E461" s="27">
        <v>385000</v>
      </c>
      <c r="F461" s="26"/>
    </row>
    <row r="462" spans="1:6" x14ac:dyDescent="0.2">
      <c r="A462" s="25"/>
      <c r="B462" s="26"/>
      <c r="C462" s="26" t="s">
        <v>3393</v>
      </c>
      <c r="D462" s="27"/>
      <c r="E462" s="27">
        <v>780000</v>
      </c>
      <c r="F462" s="26"/>
    </row>
    <row r="463" spans="1:6" x14ac:dyDescent="0.2">
      <c r="A463" s="25"/>
      <c r="B463" s="26"/>
      <c r="C463" s="26" t="s">
        <v>3421</v>
      </c>
      <c r="D463" s="27"/>
      <c r="E463" s="27">
        <v>240000</v>
      </c>
      <c r="F463" s="26"/>
    </row>
    <row r="464" spans="1:6" x14ac:dyDescent="0.2">
      <c r="A464" s="25">
        <v>42589</v>
      </c>
      <c r="B464" s="26"/>
      <c r="C464" s="26" t="s">
        <v>3422</v>
      </c>
      <c r="D464" s="27"/>
      <c r="E464" s="27">
        <v>5000000</v>
      </c>
      <c r="F464" s="26"/>
    </row>
    <row r="465" spans="1:6" ht="30" x14ac:dyDescent="0.2">
      <c r="A465" s="25">
        <v>42593</v>
      </c>
      <c r="B465" s="26"/>
      <c r="C465" s="26" t="s">
        <v>3423</v>
      </c>
      <c r="D465" s="27"/>
      <c r="E465" s="27">
        <v>20100000</v>
      </c>
      <c r="F465" s="26"/>
    </row>
    <row r="466" spans="1:6" x14ac:dyDescent="0.2">
      <c r="A466" s="25"/>
      <c r="B466" s="26"/>
      <c r="C466" s="26" t="s">
        <v>3424</v>
      </c>
      <c r="D466" s="27"/>
      <c r="E466" s="27">
        <v>11000</v>
      </c>
      <c r="F466" s="26"/>
    </row>
    <row r="467" spans="1:6" x14ac:dyDescent="0.2">
      <c r="A467" s="25"/>
      <c r="B467" s="26"/>
      <c r="C467" s="26" t="s">
        <v>3425</v>
      </c>
      <c r="D467" s="27"/>
      <c r="E467" s="27">
        <v>40000</v>
      </c>
      <c r="F467" s="26"/>
    </row>
    <row r="468" spans="1:6" x14ac:dyDescent="0.2">
      <c r="A468" s="25">
        <v>42594</v>
      </c>
      <c r="B468" s="26"/>
      <c r="C468" s="94" t="s">
        <v>3426</v>
      </c>
      <c r="D468" s="95"/>
      <c r="E468" s="95">
        <v>4950466</v>
      </c>
      <c r="F468" s="26"/>
    </row>
    <row r="469" spans="1:6" x14ac:dyDescent="0.2">
      <c r="A469" s="25"/>
      <c r="B469" s="26"/>
      <c r="C469" s="94" t="s">
        <v>1285</v>
      </c>
      <c r="D469" s="95"/>
      <c r="E469" s="95">
        <v>1022000</v>
      </c>
      <c r="F469" s="26"/>
    </row>
    <row r="470" spans="1:6" x14ac:dyDescent="0.2">
      <c r="A470" s="25"/>
      <c r="B470" s="26"/>
      <c r="C470" s="94" t="s">
        <v>1232</v>
      </c>
      <c r="D470" s="95"/>
      <c r="E470" s="95">
        <v>245630</v>
      </c>
      <c r="F470" s="26"/>
    </row>
    <row r="471" spans="1:6" x14ac:dyDescent="0.2">
      <c r="A471" s="25"/>
      <c r="B471" s="26"/>
      <c r="C471" s="94" t="s">
        <v>3333</v>
      </c>
      <c r="D471" s="95"/>
      <c r="E471" s="95"/>
      <c r="F471" s="26"/>
    </row>
    <row r="472" spans="1:6" x14ac:dyDescent="0.2">
      <c r="A472" s="25"/>
      <c r="B472" s="26"/>
      <c r="C472" s="26" t="s">
        <v>3427</v>
      </c>
      <c r="D472" s="27"/>
      <c r="E472" s="27">
        <v>575000</v>
      </c>
      <c r="F472" s="26"/>
    </row>
    <row r="473" spans="1:6" x14ac:dyDescent="0.2">
      <c r="A473" s="25">
        <v>42595</v>
      </c>
      <c r="B473" s="26"/>
      <c r="C473" s="26" t="s">
        <v>3436</v>
      </c>
      <c r="D473" s="27"/>
      <c r="E473" s="27">
        <v>100000</v>
      </c>
      <c r="F473" s="26"/>
    </row>
    <row r="474" spans="1:6" x14ac:dyDescent="0.2">
      <c r="A474" s="25">
        <v>42596</v>
      </c>
      <c r="B474" s="26"/>
      <c r="C474" s="26" t="s">
        <v>3440</v>
      </c>
      <c r="D474" s="27"/>
      <c r="E474" s="27">
        <v>462000</v>
      </c>
      <c r="F474" s="26"/>
    </row>
    <row r="475" spans="1:6" x14ac:dyDescent="0.2">
      <c r="A475" s="25">
        <v>42598</v>
      </c>
      <c r="B475" s="26"/>
      <c r="C475" s="26" t="s">
        <v>3452</v>
      </c>
      <c r="D475" s="27"/>
      <c r="E475" s="27">
        <v>11000</v>
      </c>
      <c r="F475" s="26"/>
    </row>
    <row r="476" spans="1:6" x14ac:dyDescent="0.2">
      <c r="A476" s="25"/>
      <c r="B476" s="26"/>
      <c r="C476" s="26" t="s">
        <v>3453</v>
      </c>
      <c r="D476" s="27"/>
      <c r="E476" s="27">
        <v>1470000</v>
      </c>
      <c r="F476" s="26"/>
    </row>
    <row r="477" spans="1:6" x14ac:dyDescent="0.2">
      <c r="A477" s="25"/>
      <c r="B477" s="26"/>
      <c r="C477" s="26" t="s">
        <v>3454</v>
      </c>
      <c r="D477" s="27"/>
      <c r="E477" s="27">
        <v>1200000</v>
      </c>
      <c r="F477" s="26"/>
    </row>
    <row r="478" spans="1:6" x14ac:dyDescent="0.2">
      <c r="A478" s="25"/>
      <c r="B478" s="26"/>
      <c r="C478" s="26" t="s">
        <v>3463</v>
      </c>
      <c r="D478" s="27">
        <v>5000000</v>
      </c>
      <c r="E478" s="27"/>
      <c r="F478" s="26"/>
    </row>
    <row r="479" spans="1:6" x14ac:dyDescent="0.2">
      <c r="A479" s="25"/>
      <c r="B479" s="26"/>
      <c r="C479" s="26" t="s">
        <v>3464</v>
      </c>
      <c r="D479" s="27"/>
      <c r="E479" s="27">
        <v>20000</v>
      </c>
      <c r="F479" s="26"/>
    </row>
    <row r="480" spans="1:6" x14ac:dyDescent="0.2">
      <c r="A480" s="25"/>
      <c r="B480" s="26"/>
      <c r="C480" s="26" t="s">
        <v>3466</v>
      </c>
      <c r="D480" s="27">
        <v>5000000</v>
      </c>
      <c r="E480" s="27"/>
      <c r="F480" s="26"/>
    </row>
    <row r="481" spans="1:6" x14ac:dyDescent="0.2">
      <c r="A481" s="25">
        <v>42604</v>
      </c>
      <c r="B481" s="26"/>
      <c r="C481" s="26" t="s">
        <v>3467</v>
      </c>
      <c r="D481" s="27"/>
      <c r="E481" s="27">
        <v>30000</v>
      </c>
      <c r="F481" s="26"/>
    </row>
    <row r="482" spans="1:6" x14ac:dyDescent="0.2">
      <c r="A482" s="25"/>
      <c r="B482" s="26"/>
      <c r="C482" s="26" t="s">
        <v>2962</v>
      </c>
      <c r="D482" s="27"/>
      <c r="E482" s="27">
        <v>15000</v>
      </c>
      <c r="F482" s="26"/>
    </row>
    <row r="483" spans="1:6" x14ac:dyDescent="0.2">
      <c r="A483" s="25">
        <v>42605</v>
      </c>
      <c r="B483" s="26"/>
      <c r="C483" s="26" t="s">
        <v>3427</v>
      </c>
      <c r="D483" s="27"/>
      <c r="E483" s="27">
        <v>175000</v>
      </c>
      <c r="F483" s="26"/>
    </row>
    <row r="484" spans="1:6" x14ac:dyDescent="0.2">
      <c r="A484" s="25"/>
      <c r="B484" s="26"/>
      <c r="C484" s="26" t="s">
        <v>3475</v>
      </c>
      <c r="D484" s="27"/>
      <c r="E484" s="27">
        <v>975000</v>
      </c>
      <c r="F484" s="26"/>
    </row>
    <row r="485" spans="1:6" x14ac:dyDescent="0.2">
      <c r="A485" s="25">
        <v>42607</v>
      </c>
      <c r="B485" s="26"/>
      <c r="C485" s="26" t="s">
        <v>2571</v>
      </c>
      <c r="D485" s="27"/>
      <c r="E485" s="27">
        <v>11000</v>
      </c>
      <c r="F485" s="26"/>
    </row>
    <row r="486" spans="1:6" x14ac:dyDescent="0.2">
      <c r="A486" s="25"/>
      <c r="B486" s="26"/>
      <c r="C486" s="26" t="s">
        <v>2701</v>
      </c>
      <c r="D486" s="27">
        <v>31482</v>
      </c>
      <c r="E486" s="27"/>
      <c r="F486" s="26"/>
    </row>
    <row r="487" spans="1:6" ht="30" x14ac:dyDescent="0.2">
      <c r="A487" s="25">
        <v>42612</v>
      </c>
      <c r="B487" s="26"/>
      <c r="C487" s="26" t="s">
        <v>3507</v>
      </c>
      <c r="D487" s="27"/>
      <c r="E487" s="27">
        <v>22000</v>
      </c>
      <c r="F487" s="26"/>
    </row>
    <row r="488" spans="1:6" x14ac:dyDescent="0.2">
      <c r="A488" s="25"/>
      <c r="B488" s="26"/>
      <c r="C488" s="26" t="s">
        <v>3545</v>
      </c>
      <c r="D488" s="27"/>
      <c r="E488" s="27">
        <v>10000000</v>
      </c>
      <c r="F488" s="26"/>
    </row>
    <row r="489" spans="1:6" x14ac:dyDescent="0.2">
      <c r="A489" s="25"/>
      <c r="B489" s="26"/>
      <c r="C489" s="26" t="s">
        <v>3546</v>
      </c>
      <c r="D489" s="27"/>
      <c r="E489" s="27">
        <v>480000</v>
      </c>
      <c r="F489" s="26"/>
    </row>
    <row r="490" spans="1:6" x14ac:dyDescent="0.2">
      <c r="A490" s="25"/>
      <c r="B490" s="26"/>
      <c r="C490" s="26" t="s">
        <v>3547</v>
      </c>
      <c r="D490" s="27">
        <v>1680000</v>
      </c>
      <c r="E490" s="27"/>
      <c r="F490" s="26"/>
    </row>
    <row r="491" spans="1:6" x14ac:dyDescent="0.2">
      <c r="A491" s="25">
        <v>42618</v>
      </c>
      <c r="B491" s="26"/>
      <c r="C491" s="26" t="s">
        <v>3554</v>
      </c>
      <c r="D491" s="27"/>
      <c r="E491" s="27">
        <v>3000000</v>
      </c>
      <c r="F491" s="26"/>
    </row>
    <row r="492" spans="1:6" x14ac:dyDescent="0.2">
      <c r="A492" s="177">
        <v>42619</v>
      </c>
      <c r="B492" s="178"/>
      <c r="C492" s="178" t="s">
        <v>3590</v>
      </c>
      <c r="D492" s="181"/>
      <c r="E492" s="181">
        <v>22000</v>
      </c>
      <c r="F492" s="26"/>
    </row>
    <row r="493" spans="1:6" x14ac:dyDescent="0.2">
      <c r="A493" s="177"/>
      <c r="B493" s="178"/>
      <c r="C493" s="179" t="s">
        <v>3559</v>
      </c>
      <c r="D493" s="180"/>
      <c r="E493" s="180">
        <v>6472000</v>
      </c>
      <c r="F493" s="26"/>
    </row>
    <row r="494" spans="1:6" x14ac:dyDescent="0.2">
      <c r="A494" s="177"/>
      <c r="B494" s="178"/>
      <c r="C494" s="179" t="s">
        <v>1285</v>
      </c>
      <c r="D494" s="180"/>
      <c r="E494" s="180">
        <v>1022000</v>
      </c>
      <c r="F494" s="26"/>
    </row>
    <row r="495" spans="1:6" x14ac:dyDescent="0.2">
      <c r="A495" s="177"/>
      <c r="B495" s="178"/>
      <c r="C495" s="179" t="s">
        <v>1232</v>
      </c>
      <c r="D495" s="180"/>
      <c r="E495" s="180">
        <v>250878</v>
      </c>
      <c r="F495" s="26"/>
    </row>
    <row r="496" spans="1:6" x14ac:dyDescent="0.2">
      <c r="A496" s="177"/>
      <c r="B496" s="178"/>
      <c r="C496" s="179" t="s">
        <v>1233</v>
      </c>
      <c r="D496" s="180"/>
      <c r="E496" s="180">
        <v>150000</v>
      </c>
      <c r="F496" s="26"/>
    </row>
    <row r="497" spans="1:6" x14ac:dyDescent="0.2">
      <c r="A497" s="177"/>
      <c r="B497" s="178"/>
      <c r="C497" s="178" t="s">
        <v>3589</v>
      </c>
      <c r="D497" s="181"/>
      <c r="E497" s="181">
        <v>55000</v>
      </c>
      <c r="F497" s="26"/>
    </row>
    <row r="498" spans="1:6" x14ac:dyDescent="0.2">
      <c r="A498" s="25"/>
      <c r="B498" s="26"/>
      <c r="C498" s="26" t="s">
        <v>1522</v>
      </c>
      <c r="D498" s="27"/>
      <c r="E498" s="27">
        <v>11000</v>
      </c>
      <c r="F498" s="26"/>
    </row>
    <row r="499" spans="1:6" x14ac:dyDescent="0.2">
      <c r="A499" s="177">
        <v>42622</v>
      </c>
      <c r="B499" s="178"/>
      <c r="C499" s="178" t="s">
        <v>3634</v>
      </c>
      <c r="D499" s="181"/>
      <c r="E499" s="181">
        <v>27000</v>
      </c>
      <c r="F499" s="26"/>
    </row>
    <row r="500" spans="1:6" x14ac:dyDescent="0.2">
      <c r="A500" s="177">
        <v>42624</v>
      </c>
      <c r="B500" s="178"/>
      <c r="C500" s="178" t="s">
        <v>3593</v>
      </c>
      <c r="D500" s="181"/>
      <c r="E500" s="181">
        <v>300000</v>
      </c>
      <c r="F500" s="178"/>
    </row>
    <row r="501" spans="1:6" x14ac:dyDescent="0.2">
      <c r="A501" s="177">
        <v>42625</v>
      </c>
      <c r="B501" s="178"/>
      <c r="C501" s="178" t="s">
        <v>2276</v>
      </c>
      <c r="D501" s="181"/>
      <c r="E501" s="181">
        <v>12965000</v>
      </c>
      <c r="F501" s="178"/>
    </row>
    <row r="502" spans="1:6" x14ac:dyDescent="0.2">
      <c r="A502" s="177">
        <v>42629</v>
      </c>
      <c r="B502" s="178"/>
      <c r="C502" s="178" t="s">
        <v>3608</v>
      </c>
      <c r="D502" s="181"/>
      <c r="E502" s="181">
        <v>505000</v>
      </c>
      <c r="F502" s="178"/>
    </row>
    <row r="503" spans="1:6" x14ac:dyDescent="0.2">
      <c r="A503" s="177">
        <v>42632</v>
      </c>
      <c r="B503" s="178"/>
      <c r="C503" s="178" t="s">
        <v>3593</v>
      </c>
      <c r="D503" s="181"/>
      <c r="E503" s="181">
        <v>300000</v>
      </c>
      <c r="F503" s="178"/>
    </row>
    <row r="504" spans="1:6" x14ac:dyDescent="0.2">
      <c r="A504" s="177">
        <v>42633</v>
      </c>
      <c r="B504" s="178"/>
      <c r="C504" s="178" t="s">
        <v>3634</v>
      </c>
      <c r="D504" s="181"/>
      <c r="E504" s="181">
        <v>16000</v>
      </c>
      <c r="F504" s="178"/>
    </row>
    <row r="505" spans="1:6" x14ac:dyDescent="0.2">
      <c r="A505" s="177"/>
      <c r="B505" s="178"/>
      <c r="C505" s="178" t="s">
        <v>2418</v>
      </c>
      <c r="D505" s="181"/>
      <c r="E505" s="181">
        <v>22000</v>
      </c>
      <c r="F505" s="178"/>
    </row>
    <row r="506" spans="1:6" x14ac:dyDescent="0.2">
      <c r="A506" s="177">
        <v>42634</v>
      </c>
      <c r="B506" s="178"/>
      <c r="C506" s="178" t="s">
        <v>3643</v>
      </c>
      <c r="D506" s="181"/>
      <c r="E506" s="181">
        <v>1200000</v>
      </c>
      <c r="F506" s="178"/>
    </row>
    <row r="507" spans="1:6" x14ac:dyDescent="0.2">
      <c r="A507" s="177"/>
      <c r="B507" s="178"/>
      <c r="C507" s="178" t="s">
        <v>3290</v>
      </c>
      <c r="D507" s="181">
        <v>31151</v>
      </c>
      <c r="E507" s="181"/>
      <c r="F507" s="178"/>
    </row>
    <row r="508" spans="1:6" x14ac:dyDescent="0.2">
      <c r="A508" s="177">
        <v>42639</v>
      </c>
      <c r="B508" s="178"/>
      <c r="C508" s="178" t="s">
        <v>3657</v>
      </c>
      <c r="D508" s="181"/>
      <c r="E508" s="181">
        <v>11000</v>
      </c>
      <c r="F508" s="178"/>
    </row>
    <row r="509" spans="1:6" x14ac:dyDescent="0.2">
      <c r="A509" s="177">
        <v>42642</v>
      </c>
      <c r="B509" s="178"/>
      <c r="C509" s="178" t="s">
        <v>3678</v>
      </c>
      <c r="D509" s="181"/>
      <c r="E509" s="181">
        <v>1385000</v>
      </c>
      <c r="F509" s="178"/>
    </row>
    <row r="510" spans="1:6" x14ac:dyDescent="0.2">
      <c r="A510" s="177">
        <v>42643</v>
      </c>
      <c r="B510" s="178"/>
      <c r="C510" s="179" t="s">
        <v>3696</v>
      </c>
      <c r="D510" s="180"/>
      <c r="E510" s="180">
        <v>5890000</v>
      </c>
      <c r="F510" s="178"/>
    </row>
    <row r="511" spans="1:6" x14ac:dyDescent="0.2">
      <c r="A511" s="177"/>
      <c r="B511" s="178"/>
      <c r="C511" s="179" t="s">
        <v>1285</v>
      </c>
      <c r="D511" s="180"/>
      <c r="E511" s="180">
        <v>1022000</v>
      </c>
      <c r="F511" s="178"/>
    </row>
    <row r="512" spans="1:6" x14ac:dyDescent="0.2">
      <c r="A512" s="177"/>
      <c r="B512" s="178"/>
      <c r="C512" s="179" t="s">
        <v>1232</v>
      </c>
      <c r="D512" s="180"/>
      <c r="E512" s="180">
        <v>245740</v>
      </c>
      <c r="F512" s="178"/>
    </row>
    <row r="513" spans="1:6" x14ac:dyDescent="0.2">
      <c r="A513" s="177"/>
      <c r="B513" s="178"/>
      <c r="C513" s="179" t="s">
        <v>1233</v>
      </c>
      <c r="D513" s="180"/>
      <c r="E513" s="180">
        <v>150000</v>
      </c>
      <c r="F513" s="178"/>
    </row>
    <row r="514" spans="1:6" x14ac:dyDescent="0.2">
      <c r="A514" s="183"/>
      <c r="B514" s="178"/>
      <c r="C514" s="182" t="s">
        <v>3711</v>
      </c>
      <c r="D514" s="181"/>
      <c r="E514" s="181">
        <v>11000</v>
      </c>
      <c r="F514" s="178"/>
    </row>
    <row r="515" spans="1:6" x14ac:dyDescent="0.2">
      <c r="A515" s="177">
        <v>42647</v>
      </c>
      <c r="B515" s="178"/>
      <c r="C515" s="182" t="s">
        <v>3710</v>
      </c>
      <c r="D515" s="181"/>
      <c r="E515" s="181">
        <v>11000</v>
      </c>
      <c r="F515" s="178"/>
    </row>
    <row r="516" spans="1:6" x14ac:dyDescent="0.2">
      <c r="A516" s="177">
        <v>42648</v>
      </c>
      <c r="B516" s="178"/>
      <c r="C516" s="178" t="s">
        <v>3720</v>
      </c>
      <c r="D516" s="181"/>
      <c r="E516" s="181">
        <v>3000000</v>
      </c>
      <c r="F516" s="178"/>
    </row>
    <row r="517" spans="1:6" x14ac:dyDescent="0.2">
      <c r="A517" s="177"/>
      <c r="B517" s="178"/>
      <c r="C517" s="178" t="s">
        <v>3721</v>
      </c>
      <c r="D517" s="181"/>
      <c r="E517" s="181">
        <v>80000</v>
      </c>
      <c r="F517" s="178"/>
    </row>
    <row r="518" spans="1:6" x14ac:dyDescent="0.2">
      <c r="A518" s="177">
        <v>42649</v>
      </c>
      <c r="B518" s="178"/>
      <c r="C518" s="178" t="s">
        <v>3739</v>
      </c>
      <c r="D518" s="181"/>
      <c r="E518" s="181">
        <v>11000</v>
      </c>
      <c r="F518" s="178"/>
    </row>
    <row r="519" spans="1:6" x14ac:dyDescent="0.2">
      <c r="A519" s="177">
        <v>42650</v>
      </c>
      <c r="B519" s="178"/>
      <c r="C519" s="178" t="s">
        <v>3746</v>
      </c>
      <c r="D519" s="181"/>
      <c r="E519" s="181">
        <v>1595000</v>
      </c>
      <c r="F519" s="178"/>
    </row>
    <row r="520" spans="1:6" x14ac:dyDescent="0.2">
      <c r="A520" s="177">
        <v>42653</v>
      </c>
      <c r="B520" s="178"/>
      <c r="C520" s="178" t="s">
        <v>3778</v>
      </c>
      <c r="D520" s="181"/>
      <c r="E520" s="181">
        <v>100000</v>
      </c>
      <c r="F520" s="178"/>
    </row>
    <row r="521" spans="1:6" x14ac:dyDescent="0.2">
      <c r="A521" s="177">
        <v>42654</v>
      </c>
      <c r="B521" s="178"/>
      <c r="C521" s="178" t="s">
        <v>3792</v>
      </c>
      <c r="D521" s="181"/>
      <c r="E521" s="181">
        <v>85000</v>
      </c>
      <c r="F521" s="178"/>
    </row>
    <row r="522" spans="1:6" x14ac:dyDescent="0.2">
      <c r="A522" s="25">
        <v>42655</v>
      </c>
      <c r="B522" s="26"/>
      <c r="C522" s="178" t="s">
        <v>3808</v>
      </c>
      <c r="D522" s="27"/>
      <c r="E522" s="27">
        <v>100000</v>
      </c>
      <c r="F522" s="26"/>
    </row>
    <row r="523" spans="1:6" x14ac:dyDescent="0.2">
      <c r="A523" s="177"/>
      <c r="B523" s="178"/>
      <c r="C523" s="178" t="s">
        <v>3813</v>
      </c>
      <c r="D523" s="181"/>
      <c r="E523" s="181">
        <v>30000</v>
      </c>
      <c r="F523" s="178"/>
    </row>
    <row r="524" spans="1:6" x14ac:dyDescent="0.2">
      <c r="A524" s="177"/>
      <c r="B524" s="178"/>
      <c r="C524" s="178" t="s">
        <v>3814</v>
      </c>
      <c r="D524" s="181"/>
      <c r="E524" s="181">
        <v>54000</v>
      </c>
      <c r="F524" s="178"/>
    </row>
    <row r="525" spans="1:6" x14ac:dyDescent="0.2">
      <c r="A525" s="177">
        <v>42656</v>
      </c>
      <c r="B525" s="178"/>
      <c r="C525" s="178" t="s">
        <v>3815</v>
      </c>
      <c r="D525" s="181"/>
      <c r="E525" s="181">
        <v>1200000</v>
      </c>
      <c r="F525" s="178"/>
    </row>
    <row r="526" spans="1:6" x14ac:dyDescent="0.2">
      <c r="A526" s="177"/>
      <c r="B526" s="178"/>
      <c r="C526" s="178" t="s">
        <v>3816</v>
      </c>
      <c r="D526" s="181"/>
      <c r="E526" s="181">
        <v>1131000</v>
      </c>
      <c r="F526" s="178"/>
    </row>
    <row r="527" spans="1:6" x14ac:dyDescent="0.2">
      <c r="A527" s="177"/>
      <c r="B527" s="178"/>
      <c r="C527" s="178" t="s">
        <v>3827</v>
      </c>
      <c r="D527" s="181"/>
      <c r="E527" s="181">
        <v>600000</v>
      </c>
      <c r="F527" s="178"/>
    </row>
    <row r="528" spans="1:6" x14ac:dyDescent="0.2">
      <c r="A528" s="25">
        <v>42657</v>
      </c>
      <c r="B528" s="26"/>
      <c r="C528" s="26" t="s">
        <v>3854</v>
      </c>
      <c r="D528" s="27"/>
      <c r="E528" s="27">
        <v>30000</v>
      </c>
      <c r="F528" s="26"/>
    </row>
    <row r="529" spans="1:6" x14ac:dyDescent="0.2">
      <c r="A529" s="25">
        <v>42661</v>
      </c>
      <c r="B529" s="26"/>
      <c r="C529" s="26" t="s">
        <v>3857</v>
      </c>
      <c r="D529" s="27"/>
      <c r="E529" s="27">
        <v>11000</v>
      </c>
      <c r="F529" s="26"/>
    </row>
    <row r="530" spans="1:6" x14ac:dyDescent="0.2">
      <c r="A530" s="184">
        <v>42662</v>
      </c>
      <c r="B530" s="185"/>
      <c r="C530" s="178" t="s">
        <v>3867</v>
      </c>
      <c r="D530" s="186"/>
      <c r="E530" s="186">
        <v>2177000</v>
      </c>
      <c r="F530" s="185"/>
    </row>
    <row r="531" spans="1:6" x14ac:dyDescent="0.2">
      <c r="A531" s="184"/>
      <c r="B531" s="185"/>
      <c r="C531" s="178" t="s">
        <v>3868</v>
      </c>
      <c r="D531" s="186"/>
      <c r="E531" s="186">
        <v>85000</v>
      </c>
      <c r="F531" s="185"/>
    </row>
    <row r="532" spans="1:6" x14ac:dyDescent="0.2">
      <c r="A532" s="184">
        <v>42666</v>
      </c>
      <c r="B532" s="185"/>
      <c r="C532" s="178" t="s">
        <v>3890</v>
      </c>
      <c r="D532" s="186"/>
      <c r="E532" s="186">
        <v>110000</v>
      </c>
      <c r="F532" s="185"/>
    </row>
    <row r="533" spans="1:6" x14ac:dyDescent="0.2">
      <c r="A533" s="184">
        <v>42668</v>
      </c>
      <c r="B533" s="185"/>
      <c r="C533" s="185" t="s">
        <v>3116</v>
      </c>
      <c r="D533" s="186"/>
      <c r="E533" s="186">
        <v>288000</v>
      </c>
      <c r="F533" s="185"/>
    </row>
    <row r="534" spans="1:6" x14ac:dyDescent="0.2">
      <c r="A534" s="184"/>
      <c r="B534" s="185"/>
      <c r="C534" s="185" t="s">
        <v>3942</v>
      </c>
      <c r="D534" s="186"/>
      <c r="E534" s="186">
        <v>9928838</v>
      </c>
      <c r="F534" s="185"/>
    </row>
    <row r="535" spans="1:6" x14ac:dyDescent="0.2">
      <c r="A535" s="184"/>
      <c r="B535" s="185"/>
      <c r="C535" s="185" t="s">
        <v>3943</v>
      </c>
      <c r="D535" s="186"/>
      <c r="E535" s="186">
        <v>3011000</v>
      </c>
      <c r="F535" s="185"/>
    </row>
    <row r="536" spans="1:6" x14ac:dyDescent="0.2">
      <c r="A536" s="184"/>
      <c r="B536" s="185"/>
      <c r="C536" s="185" t="s">
        <v>3290</v>
      </c>
      <c r="D536" s="186">
        <v>30163</v>
      </c>
      <c r="E536" s="186"/>
      <c r="F536" s="185"/>
    </row>
    <row r="537" spans="1:6" x14ac:dyDescent="0.2">
      <c r="A537" s="184"/>
      <c r="B537" s="185"/>
      <c r="C537" s="185" t="s">
        <v>3291</v>
      </c>
      <c r="D537" s="186"/>
      <c r="E537" s="186">
        <v>11000</v>
      </c>
      <c r="F537" s="185"/>
    </row>
    <row r="538" spans="1:6" x14ac:dyDescent="0.2">
      <c r="A538" s="184"/>
      <c r="B538" s="185"/>
      <c r="C538" s="185" t="s">
        <v>3944</v>
      </c>
      <c r="D538" s="186"/>
      <c r="E538" s="186">
        <v>250000</v>
      </c>
      <c r="F538" s="185"/>
    </row>
    <row r="539" spans="1:6" x14ac:dyDescent="0.2">
      <c r="A539" s="184">
        <v>42672</v>
      </c>
      <c r="B539" s="185"/>
      <c r="C539" s="185" t="s">
        <v>2515</v>
      </c>
      <c r="D539" s="186"/>
      <c r="E539" s="186">
        <v>261000</v>
      </c>
      <c r="F539" s="185"/>
    </row>
    <row r="540" spans="1:6" x14ac:dyDescent="0.2">
      <c r="A540" s="184"/>
      <c r="B540" s="185"/>
      <c r="C540" s="185" t="s">
        <v>3945</v>
      </c>
      <c r="D540" s="186"/>
      <c r="E540" s="186">
        <v>261000</v>
      </c>
      <c r="F540" s="185"/>
    </row>
    <row r="541" spans="1:6" x14ac:dyDescent="0.2">
      <c r="A541" s="184"/>
      <c r="B541" s="185"/>
      <c r="C541" s="178" t="s">
        <v>3951</v>
      </c>
      <c r="D541" s="186"/>
      <c r="E541" s="186">
        <v>125000</v>
      </c>
      <c r="F541" s="185"/>
    </row>
    <row r="542" spans="1:6" x14ac:dyDescent="0.2">
      <c r="A542" s="184">
        <v>42674</v>
      </c>
      <c r="B542" s="185"/>
      <c r="C542" s="178" t="s">
        <v>3954</v>
      </c>
      <c r="D542" s="186"/>
      <c r="E542" s="186">
        <v>22000</v>
      </c>
      <c r="F542" s="185"/>
    </row>
    <row r="543" spans="1:6" x14ac:dyDescent="0.2">
      <c r="A543" s="184"/>
      <c r="B543" s="185"/>
      <c r="C543" s="179" t="s">
        <v>3961</v>
      </c>
      <c r="D543" s="180"/>
      <c r="E543" s="180">
        <v>5351802</v>
      </c>
      <c r="F543" s="185"/>
    </row>
    <row r="544" spans="1:6" x14ac:dyDescent="0.2">
      <c r="A544" s="184"/>
      <c r="B544" s="185"/>
      <c r="C544" s="179" t="s">
        <v>1285</v>
      </c>
      <c r="D544" s="180"/>
      <c r="E544" s="180">
        <v>1122000</v>
      </c>
      <c r="F544" s="185"/>
    </row>
    <row r="545" spans="1:6" x14ac:dyDescent="0.2">
      <c r="A545" s="184"/>
      <c r="B545" s="185"/>
      <c r="C545" s="179" t="s">
        <v>1232</v>
      </c>
      <c r="D545" s="180"/>
      <c r="E545" s="180">
        <v>246070</v>
      </c>
      <c r="F545" s="185"/>
    </row>
    <row r="546" spans="1:6" x14ac:dyDescent="0.2">
      <c r="A546" s="184"/>
      <c r="B546" s="185"/>
      <c r="C546" s="179" t="s">
        <v>1233</v>
      </c>
      <c r="D546" s="180"/>
      <c r="E546" s="180">
        <v>150000</v>
      </c>
      <c r="F546" s="185"/>
    </row>
    <row r="547" spans="1:6" x14ac:dyDescent="0.2">
      <c r="A547" s="184"/>
      <c r="B547" s="185"/>
      <c r="C547" s="178" t="s">
        <v>3968</v>
      </c>
      <c r="D547" s="186"/>
      <c r="E547" s="186">
        <v>120000</v>
      </c>
      <c r="F547" s="185"/>
    </row>
    <row r="548" spans="1:6" x14ac:dyDescent="0.2">
      <c r="A548" s="184">
        <v>42678</v>
      </c>
      <c r="B548" s="185"/>
      <c r="C548" s="178" t="s">
        <v>3989</v>
      </c>
      <c r="D548" s="186"/>
      <c r="E548" s="186">
        <v>1413000</v>
      </c>
      <c r="F548" s="185"/>
    </row>
    <row r="549" spans="1:6" x14ac:dyDescent="0.2">
      <c r="A549" s="184"/>
      <c r="B549" s="185"/>
      <c r="C549" s="178" t="s">
        <v>3990</v>
      </c>
      <c r="D549" s="186"/>
      <c r="E549" s="186">
        <v>3000000</v>
      </c>
      <c r="F549" s="185"/>
    </row>
    <row r="550" spans="1:6" x14ac:dyDescent="0.2">
      <c r="A550" s="184">
        <v>42682</v>
      </c>
      <c r="B550" s="185"/>
      <c r="C550" s="178" t="s">
        <v>4031</v>
      </c>
      <c r="D550" s="186"/>
      <c r="E550" s="186">
        <v>110000</v>
      </c>
      <c r="F550" s="185"/>
    </row>
    <row r="551" spans="1:6" x14ac:dyDescent="0.2">
      <c r="A551" s="184">
        <v>42684</v>
      </c>
      <c r="B551" s="185"/>
      <c r="C551" s="178" t="s">
        <v>4041</v>
      </c>
      <c r="D551" s="186"/>
      <c r="E551" s="186">
        <v>400000</v>
      </c>
      <c r="F551" s="185"/>
    </row>
    <row r="552" spans="1:6" x14ac:dyDescent="0.2">
      <c r="A552" s="184"/>
      <c r="B552" s="185"/>
      <c r="C552" s="178" t="s">
        <v>4042</v>
      </c>
      <c r="D552" s="186"/>
      <c r="E552" s="186">
        <v>765000</v>
      </c>
      <c r="F552" s="185"/>
    </row>
    <row r="553" spans="1:6" x14ac:dyDescent="0.2">
      <c r="A553" s="184"/>
      <c r="B553" s="185"/>
      <c r="C553" s="178" t="s">
        <v>4051</v>
      </c>
      <c r="D553" s="186"/>
      <c r="E553" s="186">
        <v>11000</v>
      </c>
      <c r="F553" s="185"/>
    </row>
    <row r="554" spans="1:6" x14ac:dyDescent="0.2">
      <c r="A554" s="184">
        <v>42686</v>
      </c>
      <c r="B554" s="185"/>
      <c r="C554" s="178" t="s">
        <v>4054</v>
      </c>
      <c r="D554" s="186"/>
      <c r="E554" s="186">
        <v>7800</v>
      </c>
      <c r="F554" s="185"/>
    </row>
    <row r="555" spans="1:6" x14ac:dyDescent="0.2">
      <c r="A555" s="184">
        <v>42689</v>
      </c>
      <c r="B555" s="185"/>
      <c r="C555" s="178" t="s">
        <v>4068</v>
      </c>
      <c r="D555" s="186"/>
      <c r="E555" s="186">
        <v>667000</v>
      </c>
      <c r="F555" s="185"/>
    </row>
    <row r="556" spans="1:6" x14ac:dyDescent="0.2">
      <c r="A556" s="184">
        <v>42692</v>
      </c>
      <c r="B556" s="185"/>
      <c r="C556" s="178" t="s">
        <v>4094</v>
      </c>
      <c r="D556" s="186"/>
      <c r="E556" s="186">
        <v>1200000</v>
      </c>
      <c r="F556" s="185"/>
    </row>
    <row r="557" spans="1:6" x14ac:dyDescent="0.2">
      <c r="A557" s="184"/>
      <c r="B557" s="185"/>
      <c r="C557" s="178" t="s">
        <v>2162</v>
      </c>
      <c r="D557" s="186"/>
      <c r="E557" s="186">
        <v>11000</v>
      </c>
      <c r="F557" s="185"/>
    </row>
    <row r="558" spans="1:6" x14ac:dyDescent="0.2">
      <c r="A558" s="184">
        <v>42696</v>
      </c>
      <c r="B558" s="185"/>
      <c r="C558" s="178" t="s">
        <v>4143</v>
      </c>
      <c r="D558" s="186"/>
      <c r="E558" s="186">
        <v>44000</v>
      </c>
      <c r="F558" s="185"/>
    </row>
    <row r="559" spans="1:6" x14ac:dyDescent="0.2">
      <c r="A559" s="184"/>
      <c r="B559" s="185"/>
      <c r="C559" s="202" t="s">
        <v>4145</v>
      </c>
      <c r="D559" s="203"/>
      <c r="E559" s="203">
        <v>11000</v>
      </c>
      <c r="F559" s="185"/>
    </row>
    <row r="560" spans="1:6" x14ac:dyDescent="0.2">
      <c r="A560" s="184"/>
      <c r="B560" s="185"/>
      <c r="C560" s="205" t="s">
        <v>4149</v>
      </c>
      <c r="D560" s="206"/>
      <c r="E560" s="206">
        <v>6220000</v>
      </c>
      <c r="F560" s="185"/>
    </row>
    <row r="561" spans="1:6" x14ac:dyDescent="0.2">
      <c r="A561" s="201"/>
      <c r="B561" s="202"/>
      <c r="C561" s="205" t="s">
        <v>1285</v>
      </c>
      <c r="D561" s="206"/>
      <c r="E561" s="206">
        <v>1100000</v>
      </c>
      <c r="F561" s="202"/>
    </row>
    <row r="562" spans="1:6" x14ac:dyDescent="0.2">
      <c r="A562" s="201"/>
      <c r="B562" s="202"/>
      <c r="C562" s="205" t="s">
        <v>1232</v>
      </c>
      <c r="D562" s="206"/>
      <c r="E562" s="206">
        <v>246070</v>
      </c>
      <c r="F562" s="202"/>
    </row>
    <row r="563" spans="1:6" x14ac:dyDescent="0.2">
      <c r="A563" s="201"/>
      <c r="B563" s="202"/>
      <c r="C563" s="179" t="s">
        <v>1233</v>
      </c>
      <c r="D563" s="180"/>
      <c r="E563" s="180">
        <v>150000</v>
      </c>
      <c r="F563" s="202"/>
    </row>
    <row r="564" spans="1:6" x14ac:dyDescent="0.2">
      <c r="A564" s="201">
        <v>42697</v>
      </c>
      <c r="B564" s="202"/>
      <c r="C564" s="202" t="s">
        <v>4155</v>
      </c>
      <c r="D564" s="203"/>
      <c r="E564" s="203">
        <v>1419000</v>
      </c>
      <c r="F564" s="202"/>
    </row>
    <row r="565" spans="1:6" x14ac:dyDescent="0.2">
      <c r="A565" s="201"/>
      <c r="B565" s="202"/>
      <c r="C565" s="202" t="s">
        <v>4156</v>
      </c>
      <c r="D565" s="203"/>
      <c r="E565" s="203">
        <v>1089000</v>
      </c>
      <c r="F565" s="202"/>
    </row>
    <row r="566" spans="1:6" x14ac:dyDescent="0.2">
      <c r="A566" s="201">
        <v>42699</v>
      </c>
      <c r="B566" s="202"/>
      <c r="C566" s="202" t="s">
        <v>4170</v>
      </c>
      <c r="D566" s="203">
        <v>23396</v>
      </c>
      <c r="E566" s="203"/>
      <c r="F566" s="202"/>
    </row>
    <row r="567" spans="1:6" x14ac:dyDescent="0.2">
      <c r="A567" s="201"/>
      <c r="B567" s="202"/>
      <c r="C567" s="202" t="s">
        <v>3657</v>
      </c>
      <c r="D567" s="203"/>
      <c r="E567" s="203">
        <v>11000</v>
      </c>
      <c r="F567" s="202"/>
    </row>
    <row r="568" spans="1:6" x14ac:dyDescent="0.2">
      <c r="A568" s="201">
        <v>42702</v>
      </c>
      <c r="B568" s="202"/>
      <c r="C568" s="202" t="s">
        <v>4180</v>
      </c>
      <c r="D568" s="203"/>
      <c r="E568" s="203">
        <v>1191000</v>
      </c>
      <c r="F568" s="202"/>
    </row>
    <row r="569" spans="1:6" x14ac:dyDescent="0.2">
      <c r="A569" s="201"/>
      <c r="B569" s="202"/>
      <c r="C569" s="202" t="s">
        <v>4196</v>
      </c>
      <c r="D569" s="203"/>
      <c r="E569" s="203">
        <v>100000</v>
      </c>
      <c r="F569" s="202"/>
    </row>
    <row r="570" spans="1:6" x14ac:dyDescent="0.2">
      <c r="A570" s="201"/>
      <c r="B570" s="202"/>
      <c r="C570" s="202" t="s">
        <v>4222</v>
      </c>
      <c r="D570" s="203"/>
      <c r="E570" s="203">
        <v>30000</v>
      </c>
      <c r="F570" s="202"/>
    </row>
    <row r="571" spans="1:6" x14ac:dyDescent="0.2">
      <c r="A571" s="201">
        <v>42706</v>
      </c>
      <c r="B571" s="202"/>
      <c r="C571" s="202" t="s">
        <v>4242</v>
      </c>
      <c r="D571" s="203"/>
      <c r="E571" s="203">
        <v>210000</v>
      </c>
      <c r="F571" s="202"/>
    </row>
    <row r="572" spans="1:6" x14ac:dyDescent="0.2">
      <c r="A572" s="201">
        <v>42709</v>
      </c>
      <c r="B572" s="202"/>
      <c r="C572" s="202" t="s">
        <v>4243</v>
      </c>
      <c r="D572" s="203"/>
      <c r="E572" s="203">
        <v>30000</v>
      </c>
      <c r="F572" s="202"/>
    </row>
    <row r="573" spans="1:6" x14ac:dyDescent="0.2">
      <c r="A573" s="201"/>
      <c r="B573" s="202"/>
      <c r="C573" s="202" t="s">
        <v>4244</v>
      </c>
      <c r="D573" s="203"/>
      <c r="E573" s="203">
        <v>3000000</v>
      </c>
      <c r="F573" s="202"/>
    </row>
    <row r="574" spans="1:6" x14ac:dyDescent="0.2">
      <c r="A574" s="201">
        <v>42710</v>
      </c>
      <c r="B574" s="202"/>
      <c r="C574" s="202" t="s">
        <v>1522</v>
      </c>
      <c r="D574" s="203"/>
      <c r="E574" s="203">
        <v>22000</v>
      </c>
      <c r="F574" s="202"/>
    </row>
    <row r="575" spans="1:6" x14ac:dyDescent="0.2">
      <c r="A575" s="201">
        <v>42716</v>
      </c>
      <c r="B575" s="202"/>
      <c r="C575" s="202" t="s">
        <v>4299</v>
      </c>
      <c r="D575" s="203"/>
      <c r="E575" s="203">
        <v>44000</v>
      </c>
      <c r="F575" s="202"/>
    </row>
    <row r="576" spans="1:6" x14ac:dyDescent="0.2">
      <c r="A576" s="201">
        <v>42717</v>
      </c>
      <c r="B576" s="202"/>
      <c r="C576" s="202" t="s">
        <v>4315</v>
      </c>
      <c r="D576" s="203"/>
      <c r="E576" s="203">
        <v>661000</v>
      </c>
      <c r="F576" s="202"/>
    </row>
    <row r="577" spans="1:6" x14ac:dyDescent="0.2">
      <c r="A577" s="201">
        <v>42719</v>
      </c>
      <c r="B577" s="202"/>
      <c r="C577" s="202" t="s">
        <v>4318</v>
      </c>
      <c r="D577" s="203"/>
      <c r="E577" s="203">
        <v>100000</v>
      </c>
      <c r="F577" s="202"/>
    </row>
    <row r="578" spans="1:6" x14ac:dyDescent="0.2">
      <c r="A578" s="201">
        <v>42719</v>
      </c>
      <c r="B578" s="202"/>
      <c r="C578" s="205" t="s">
        <v>4351</v>
      </c>
      <c r="D578" s="206"/>
      <c r="E578" s="206">
        <v>6779000</v>
      </c>
      <c r="F578" s="202"/>
    </row>
    <row r="579" spans="1:6" x14ac:dyDescent="0.2">
      <c r="A579" s="201"/>
      <c r="B579" s="202"/>
      <c r="C579" s="205" t="s">
        <v>1285</v>
      </c>
      <c r="D579" s="206"/>
      <c r="E579" s="206">
        <v>1122000</v>
      </c>
      <c r="F579" s="202"/>
    </row>
    <row r="580" spans="1:6" x14ac:dyDescent="0.2">
      <c r="A580" s="201"/>
      <c r="B580" s="202"/>
      <c r="C580" s="205" t="s">
        <v>1232</v>
      </c>
      <c r="D580" s="206"/>
      <c r="E580" s="206">
        <v>256850</v>
      </c>
      <c r="F580" s="202"/>
    </row>
    <row r="581" spans="1:6" x14ac:dyDescent="0.2">
      <c r="A581" s="201"/>
      <c r="B581" s="202"/>
      <c r="C581" s="179" t="s">
        <v>1233</v>
      </c>
      <c r="D581" s="180"/>
      <c r="E581" s="180">
        <v>150000</v>
      </c>
      <c r="F581" s="202"/>
    </row>
    <row r="582" spans="1:6" x14ac:dyDescent="0.2">
      <c r="A582" s="201"/>
      <c r="B582" s="202"/>
      <c r="C582" s="202" t="s">
        <v>4352</v>
      </c>
      <c r="D582" s="203"/>
      <c r="E582" s="203">
        <v>6000000</v>
      </c>
      <c r="F582" s="202"/>
    </row>
    <row r="583" spans="1:6" x14ac:dyDescent="0.2">
      <c r="A583" s="201"/>
      <c r="B583" s="202"/>
      <c r="C583" s="202" t="s">
        <v>4375</v>
      </c>
      <c r="D583" s="203"/>
      <c r="E583" s="203">
        <v>1000000</v>
      </c>
      <c r="F583" s="202"/>
    </row>
    <row r="584" spans="1:6" x14ac:dyDescent="0.2">
      <c r="A584" s="201">
        <v>42720</v>
      </c>
      <c r="B584" s="202"/>
      <c r="C584" s="202" t="s">
        <v>4400</v>
      </c>
      <c r="D584" s="203"/>
      <c r="E584" s="203">
        <v>2044000</v>
      </c>
      <c r="F584" s="202"/>
    </row>
    <row r="585" spans="1:6" x14ac:dyDescent="0.2">
      <c r="A585" s="201">
        <v>42721</v>
      </c>
      <c r="B585" s="202"/>
      <c r="C585" s="202" t="s">
        <v>4412</v>
      </c>
      <c r="D585" s="203"/>
      <c r="E585" s="203">
        <v>1200000</v>
      </c>
      <c r="F585" s="202"/>
    </row>
    <row r="586" spans="1:6" x14ac:dyDescent="0.2">
      <c r="A586" s="201"/>
      <c r="B586" s="202"/>
      <c r="C586" s="202"/>
      <c r="D586" s="203"/>
      <c r="E586" s="203"/>
      <c r="F586" s="202"/>
    </row>
    <row r="587" spans="1:6" x14ac:dyDescent="0.2">
      <c r="A587" s="201"/>
      <c r="B587" s="202"/>
      <c r="C587" s="202"/>
      <c r="D587" s="203"/>
      <c r="E587" s="203"/>
      <c r="F587" s="202"/>
    </row>
    <row r="588" spans="1:6" x14ac:dyDescent="0.2">
      <c r="A588" s="201"/>
      <c r="B588" s="202"/>
      <c r="C588" s="202"/>
      <c r="D588" s="203"/>
      <c r="E588" s="203"/>
      <c r="F588" s="202"/>
    </row>
    <row r="589" spans="1:6" x14ac:dyDescent="0.2">
      <c r="A589" s="201"/>
      <c r="B589" s="202"/>
      <c r="C589" s="202"/>
      <c r="D589" s="203"/>
      <c r="E589" s="203"/>
      <c r="F589" s="202"/>
    </row>
    <row r="590" spans="1:6" x14ac:dyDescent="0.2">
      <c r="A590" s="201"/>
      <c r="B590" s="202"/>
      <c r="C590" s="202"/>
      <c r="D590" s="203"/>
      <c r="E590" s="203"/>
      <c r="F590" s="202"/>
    </row>
    <row r="591" spans="1:6" x14ac:dyDescent="0.2">
      <c r="A591" s="201"/>
      <c r="B591" s="202"/>
      <c r="C591" s="202"/>
      <c r="D591" s="203"/>
      <c r="E591" s="203"/>
      <c r="F591" s="202"/>
    </row>
    <row r="592" spans="1:6" x14ac:dyDescent="0.2">
      <c r="A592" s="201"/>
      <c r="B592" s="202"/>
      <c r="C592" s="202"/>
      <c r="D592" s="203"/>
      <c r="E592" s="203"/>
      <c r="F592" s="202"/>
    </row>
    <row r="593" spans="1:6" x14ac:dyDescent="0.2">
      <c r="A593" s="201"/>
      <c r="B593" s="202"/>
      <c r="C593" s="202"/>
      <c r="D593" s="203"/>
      <c r="E593" s="203"/>
      <c r="F593" s="202"/>
    </row>
    <row r="594" spans="1:6" x14ac:dyDescent="0.2">
      <c r="A594" s="201"/>
      <c r="B594" s="202"/>
      <c r="C594" s="202"/>
      <c r="D594" s="203"/>
      <c r="E594" s="203"/>
      <c r="F594" s="202"/>
    </row>
    <row r="595" spans="1:6" x14ac:dyDescent="0.2">
      <c r="A595" s="201"/>
      <c r="B595" s="202"/>
      <c r="C595" s="202"/>
      <c r="D595" s="203"/>
      <c r="E595" s="203"/>
      <c r="F595" s="202"/>
    </row>
    <row r="596" spans="1:6" x14ac:dyDescent="0.2">
      <c r="A596" s="201"/>
      <c r="B596" s="202"/>
      <c r="C596" s="202"/>
      <c r="D596" s="203"/>
      <c r="E596" s="203"/>
      <c r="F596" s="202"/>
    </row>
    <row r="597" spans="1:6" x14ac:dyDescent="0.2">
      <c r="A597" s="201"/>
      <c r="B597" s="202"/>
      <c r="C597" s="202"/>
      <c r="D597" s="203"/>
      <c r="E597" s="203"/>
      <c r="F597" s="202"/>
    </row>
    <row r="598" spans="1:6" x14ac:dyDescent="0.2">
      <c r="A598" s="201"/>
      <c r="B598" s="202"/>
      <c r="C598" s="202"/>
      <c r="D598" s="203"/>
      <c r="E598" s="203"/>
      <c r="F598" s="202"/>
    </row>
    <row r="599" spans="1:6" x14ac:dyDescent="0.2">
      <c r="A599" s="201"/>
      <c r="B599" s="202"/>
      <c r="C599" s="202"/>
      <c r="D599" s="203"/>
      <c r="E599" s="203"/>
      <c r="F599" s="202"/>
    </row>
    <row r="600" spans="1:6" x14ac:dyDescent="0.2">
      <c r="A600" s="201"/>
      <c r="B600" s="202"/>
      <c r="C600" s="202"/>
      <c r="D600" s="203"/>
      <c r="E600" s="203"/>
      <c r="F600" s="202"/>
    </row>
    <row r="601" spans="1:6" x14ac:dyDescent="0.2">
      <c r="A601" s="201"/>
      <c r="B601" s="202"/>
      <c r="C601" s="202"/>
      <c r="D601" s="203"/>
      <c r="E601" s="203"/>
      <c r="F601" s="202"/>
    </row>
    <row r="602" spans="1:6" x14ac:dyDescent="0.2">
      <c r="A602" s="201"/>
      <c r="B602" s="202"/>
      <c r="C602" s="202"/>
      <c r="D602" s="203"/>
      <c r="E602" s="203"/>
      <c r="F602" s="202"/>
    </row>
    <row r="603" spans="1:6" x14ac:dyDescent="0.2">
      <c r="A603" s="201"/>
      <c r="B603" s="202"/>
      <c r="C603" s="202"/>
      <c r="D603" s="203"/>
      <c r="E603" s="203"/>
      <c r="F603" s="202"/>
    </row>
    <row r="604" spans="1:6" x14ac:dyDescent="0.2">
      <c r="A604" s="201"/>
      <c r="B604" s="202"/>
      <c r="C604" s="202"/>
      <c r="D604" s="203"/>
      <c r="E604" s="203"/>
      <c r="F604" s="202"/>
    </row>
    <row r="605" spans="1:6" x14ac:dyDescent="0.2">
      <c r="A605" s="184"/>
      <c r="B605" s="185"/>
      <c r="C605" s="185"/>
      <c r="D605" s="186"/>
      <c r="E605" s="186"/>
      <c r="F605" s="185"/>
    </row>
    <row r="606" spans="1:6" x14ac:dyDescent="0.2">
      <c r="A606" s="184"/>
      <c r="B606" s="185"/>
      <c r="C606" s="185"/>
      <c r="D606" s="186"/>
      <c r="E606" s="186"/>
      <c r="F606" s="185"/>
    </row>
    <row r="607" spans="1:6" x14ac:dyDescent="0.2">
      <c r="A607" s="184"/>
      <c r="B607" s="185"/>
      <c r="C607" s="185"/>
      <c r="D607" s="186"/>
      <c r="E607" s="186"/>
      <c r="F607" s="185"/>
    </row>
    <row r="608" spans="1:6" x14ac:dyDescent="0.2">
      <c r="A608" s="184"/>
      <c r="B608" s="185"/>
      <c r="C608" s="185"/>
      <c r="D608" s="186"/>
      <c r="E608" s="186"/>
      <c r="F608" s="185"/>
    </row>
    <row r="609" spans="1:6" x14ac:dyDescent="0.2">
      <c r="A609" s="184"/>
      <c r="B609" s="185"/>
      <c r="C609" s="185"/>
      <c r="D609" s="186"/>
      <c r="E609" s="186"/>
      <c r="F609" s="185"/>
    </row>
    <row r="610" spans="1:6" x14ac:dyDescent="0.2">
      <c r="A610" s="184"/>
      <c r="B610" s="185"/>
      <c r="C610" s="185"/>
      <c r="D610" s="186"/>
      <c r="E610" s="186"/>
      <c r="F610" s="185"/>
    </row>
    <row r="611" spans="1:6" x14ac:dyDescent="0.2">
      <c r="A611" s="184"/>
      <c r="B611" s="185"/>
      <c r="C611" s="185"/>
      <c r="D611" s="186"/>
      <c r="E611" s="186"/>
      <c r="F611" s="185"/>
    </row>
    <row r="612" spans="1:6" x14ac:dyDescent="0.2">
      <c r="A612" s="184"/>
      <c r="B612" s="185"/>
      <c r="C612" s="185"/>
      <c r="D612" s="186"/>
      <c r="E612" s="186"/>
      <c r="F612" s="185"/>
    </row>
    <row r="613" spans="1:6" x14ac:dyDescent="0.2">
      <c r="A613" s="184"/>
      <c r="B613" s="185"/>
      <c r="C613" s="185"/>
      <c r="D613" s="186"/>
      <c r="E613" s="186"/>
      <c r="F613" s="185"/>
    </row>
    <row r="614" spans="1:6" x14ac:dyDescent="0.2">
      <c r="A614" s="184"/>
      <c r="B614" s="185"/>
      <c r="C614" s="185"/>
      <c r="D614" s="186"/>
      <c r="E614" s="186"/>
      <c r="F614" s="185"/>
    </row>
    <row r="615" spans="1:6" x14ac:dyDescent="0.2">
      <c r="A615" s="25"/>
      <c r="B615" s="26"/>
      <c r="C615" s="26"/>
      <c r="D615" s="27"/>
      <c r="E615" s="27"/>
      <c r="F615" s="26"/>
    </row>
    <row r="616" spans="1:6" x14ac:dyDescent="0.2">
      <c r="A616" s="25"/>
      <c r="B616" s="26"/>
      <c r="C616" s="26"/>
      <c r="D616" s="27"/>
      <c r="E616" s="27"/>
      <c r="F616" s="26"/>
    </row>
    <row r="617" spans="1:6" x14ac:dyDescent="0.2">
      <c r="A617" s="25"/>
      <c r="B617" s="26"/>
      <c r="C617" s="26"/>
      <c r="D617" s="27"/>
      <c r="E617" s="27"/>
      <c r="F617" s="26"/>
    </row>
    <row r="618" spans="1:6" ht="15.75" x14ac:dyDescent="0.2">
      <c r="A618" s="217" t="s">
        <v>14</v>
      </c>
      <c r="B618" s="217"/>
      <c r="C618" s="217"/>
      <c r="D618" s="28">
        <f>SUBTOTAL(9,Table8[Thu nhập])</f>
        <v>480168420</v>
      </c>
      <c r="E618" s="28">
        <f>SUBTOTAL(9,Table8[Chi phí])</f>
        <v>901145850</v>
      </c>
      <c r="F618" s="69"/>
    </row>
  </sheetData>
  <sheetProtection autoFilter="0"/>
  <mergeCells count="2">
    <mergeCell ref="A3:F3"/>
    <mergeCell ref="A618:C618"/>
  </mergeCells>
  <printOptions horizontalCentered="1"/>
  <pageMargins left="0.11811023622047245" right="0.11811023622047245" top="0.19685039370078741" bottom="0.19685039370078741" header="0.31496062992125984" footer="0.31496062992125984"/>
  <pageSetup scale="72" fitToHeight="0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  <pageSetUpPr fitToPage="1"/>
  </sheetPr>
  <dimension ref="A1:W2030"/>
  <sheetViews>
    <sheetView showGridLines="0" zoomScale="70" zoomScaleNormal="70" workbookViewId="0">
      <pane xSplit="2" ySplit="5" topLeftCell="F6" activePane="bottomRight" state="frozen"/>
      <selection pane="topRight" activeCell="C1" sqref="C1"/>
      <selection pane="bottomLeft" activeCell="A6" sqref="A6"/>
      <selection pane="bottomRight" sqref="A1:XFD1"/>
    </sheetView>
  </sheetViews>
  <sheetFormatPr defaultRowHeight="15" x14ac:dyDescent="0.2"/>
  <cols>
    <col min="1" max="1" width="7.44140625" style="29" customWidth="1"/>
    <col min="2" max="2" width="15.77734375" style="29" customWidth="1"/>
    <col min="3" max="3" width="9.6640625" style="29" customWidth="1"/>
    <col min="4" max="4" width="11.77734375" style="29" customWidth="1"/>
    <col min="5" max="5" width="14.77734375" style="29" customWidth="1"/>
    <col min="6" max="6" width="11.109375" style="29" customWidth="1"/>
    <col min="7" max="7" width="11.77734375" style="29" customWidth="1"/>
    <col min="8" max="8" width="14.77734375" style="29" customWidth="1"/>
    <col min="9" max="9" width="9.77734375" style="29" customWidth="1"/>
    <col min="10" max="10" width="11.77734375" style="29" customWidth="1"/>
    <col min="11" max="11" width="14.77734375" style="29" customWidth="1"/>
    <col min="12" max="12" width="11.88671875" style="29" customWidth="1"/>
    <col min="13" max="13" width="11.77734375" style="29" customWidth="1"/>
    <col min="14" max="14" width="14.77734375" style="29" customWidth="1"/>
    <col min="15" max="15" width="27.33203125" style="29" customWidth="1"/>
    <col min="16" max="16" width="8.33203125" style="29" customWidth="1"/>
    <col min="17" max="17" width="7.21875" style="29" customWidth="1"/>
    <col min="18" max="20" width="8.5546875" style="29" customWidth="1"/>
    <col min="21" max="21" width="8.21875" style="29" customWidth="1"/>
    <col min="22" max="22" width="8.5546875" style="29" customWidth="1"/>
    <col min="23" max="23" width="8.109375" style="29" customWidth="1"/>
    <col min="24" max="24" width="8.33203125" style="29" customWidth="1"/>
    <col min="25" max="25" width="5.77734375" style="29" customWidth="1"/>
    <col min="26" max="26" width="6.5546875" style="29" customWidth="1"/>
    <col min="27" max="29" width="10.6640625" style="29" bestFit="1" customWidth="1"/>
    <col min="30" max="31" width="11.6640625" style="29" bestFit="1" customWidth="1"/>
    <col min="32" max="32" width="10.6640625" style="29" bestFit="1" customWidth="1"/>
    <col min="33" max="33" width="9.21875" style="29" bestFit="1" customWidth="1"/>
    <col min="34" max="34" width="4.77734375" style="29" customWidth="1"/>
    <col min="35" max="35" width="8.21875" style="29" customWidth="1"/>
    <col min="36" max="36" width="9.21875" style="29" bestFit="1" customWidth="1"/>
    <col min="37" max="37" width="11.6640625" style="29" bestFit="1" customWidth="1"/>
    <col min="38" max="16384" width="8.88671875" style="29"/>
  </cols>
  <sheetData>
    <row r="1" spans="1:23" x14ac:dyDescent="0.2">
      <c r="A1" s="35"/>
      <c r="B1" s="35"/>
      <c r="C1" s="35"/>
    </row>
    <row r="3" spans="1:23" ht="25.5" customHeight="1" x14ac:dyDescent="0.2">
      <c r="A3" s="221" t="s">
        <v>45</v>
      </c>
      <c r="B3" s="221"/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</row>
    <row r="4" spans="1:23" ht="18.75" customHeight="1" x14ac:dyDescent="0.2">
      <c r="A4" s="222" t="s">
        <v>0</v>
      </c>
      <c r="B4" s="222" t="s">
        <v>25</v>
      </c>
      <c r="C4" s="224" t="s">
        <v>26</v>
      </c>
      <c r="D4" s="225"/>
      <c r="E4" s="226"/>
      <c r="F4" s="227" t="s">
        <v>27</v>
      </c>
      <c r="G4" s="228"/>
      <c r="H4" s="229"/>
      <c r="I4" s="230" t="s">
        <v>28</v>
      </c>
      <c r="J4" s="231"/>
      <c r="K4" s="232"/>
      <c r="L4" s="233" t="s">
        <v>29</v>
      </c>
      <c r="M4" s="234"/>
      <c r="N4" s="235"/>
      <c r="O4" s="30" t="s">
        <v>885</v>
      </c>
      <c r="P4" s="30"/>
      <c r="Q4" s="30"/>
      <c r="R4" s="30"/>
      <c r="S4" s="30"/>
      <c r="T4" s="30"/>
      <c r="U4" s="30"/>
      <c r="V4" s="30"/>
      <c r="W4" s="30"/>
    </row>
    <row r="5" spans="1:23" ht="17.25" customHeight="1" x14ac:dyDescent="0.2">
      <c r="A5" s="223"/>
      <c r="B5" s="223"/>
      <c r="C5" s="31" t="s">
        <v>9</v>
      </c>
      <c r="D5" s="31" t="s">
        <v>16</v>
      </c>
      <c r="E5" s="31" t="s">
        <v>10</v>
      </c>
      <c r="F5" s="32" t="s">
        <v>30</v>
      </c>
      <c r="G5" s="32" t="s">
        <v>16</v>
      </c>
      <c r="H5" s="32" t="s">
        <v>10</v>
      </c>
      <c r="I5" s="33" t="s">
        <v>30</v>
      </c>
      <c r="J5" s="33" t="s">
        <v>32</v>
      </c>
      <c r="K5" s="33" t="s">
        <v>10</v>
      </c>
      <c r="L5" s="34" t="s">
        <v>30</v>
      </c>
      <c r="M5" s="34" t="s">
        <v>16</v>
      </c>
      <c r="N5" s="34" t="s">
        <v>10</v>
      </c>
      <c r="O5" s="30" t="str">
        <f ca="1">IF(SUM(O6:O1005)&lt;0,"Không Cho Phép Xuất Hóa Đơn","Cho Phép Xuất Hóa Đơn")</f>
        <v>Không Cho Phép Xuất Hóa Đơn</v>
      </c>
      <c r="P5" s="30"/>
      <c r="Q5" s="30"/>
      <c r="R5" s="30"/>
      <c r="S5" s="30"/>
      <c r="T5" s="30"/>
      <c r="U5" s="30"/>
      <c r="V5" s="30"/>
      <c r="W5" s="30"/>
    </row>
    <row r="6" spans="1:23" x14ac:dyDescent="0.2">
      <c r="A6" s="40">
        <v>1</v>
      </c>
      <c r="B6" s="40" t="str">
        <f>IF(DanhMụcHH!B5="","",DanhMụcHH!B5)</f>
        <v>3G3JZ-A4007</v>
      </c>
      <c r="C6" s="41">
        <f ca="1">IF(B6="","",SUMIF(OFFSET(MuaHàng_ThanhToán!$D$5,0,0,COUNTIF(Table2[Tên nhà cung cấp],MuaHàng_ThanhToán!$C$5),6),BáoCáoHàngHóa!B6,Table2[Số lượng]))</f>
        <v>0</v>
      </c>
      <c r="D6" s="41">
        <f ca="1">IF(B6="","",IF(C6=0,0,E6/C6))</f>
        <v>0</v>
      </c>
      <c r="E6" s="41">
        <f ca="1">IF(B6="","",SUMIF(OFFSET(MuaHàng_ThanhToán!$D$5,0,0,COUNTIF(Table2[Tên nhà cung cấp],MuaHàng_ThanhToán!$C$5),6),BáoCáoHàngHóa!B6,Table2[Thành tiền]))</f>
        <v>0</v>
      </c>
      <c r="F6" s="43">
        <f ca="1">IF(B6="","",SUMIF(Table2[[Tên hàng hóa]:[Thành tiền]],BáoCáoHàngHóa!B6,Table2[Số lượng])-BáoCáoHàngHóa!C6)</f>
        <v>8</v>
      </c>
      <c r="G6" s="43">
        <f ca="1">IF(B6="","",IF(F6=0,0,H6/F6))</f>
        <v>3276333.258385093</v>
      </c>
      <c r="H6" s="43">
        <f ca="1">IF(B6="","",SUMIF(Table2[[Tên hàng hóa]:[Thành tiền]],BáoCáoHàngHóa!B6,Table2[Thành tiền])-BáoCáoHàngHóa!E6)</f>
        <v>26210666.067080744</v>
      </c>
      <c r="I6" s="42">
        <f ca="1">IF(B6="","",SUMIF(Table28[[Tên hàng hóa ]:[Thành tiền]],BáoCáoHàngHóa!B6,Table28[Số lượng]))</f>
        <v>7</v>
      </c>
      <c r="J6" s="42">
        <f ca="1">IF(B6="","",IF(I6=0,0,(H6+E6)/(F6+C6)))</f>
        <v>3276333.258385093</v>
      </c>
      <c r="K6" s="42">
        <f ca="1">IF(B6="","",J6*I6)</f>
        <v>22934332.808695652</v>
      </c>
      <c r="L6" s="44">
        <f ca="1">IF(B6="","",C6+F6-I6)</f>
        <v>1</v>
      </c>
      <c r="M6" s="44">
        <f ca="1">IF(B6="","",IF(L6=0,0,N6/L6))</f>
        <v>3276333.258385092</v>
      </c>
      <c r="N6" s="44">
        <f ca="1">IF(B6="","",E6+H6-K6)</f>
        <v>3276333.258385092</v>
      </c>
      <c r="O6" s="30">
        <f ca="1">IF(L6&lt;0,-1,0)</f>
        <v>0</v>
      </c>
      <c r="P6" s="30"/>
      <c r="Q6" s="30"/>
      <c r="R6" s="30"/>
      <c r="S6" s="30"/>
      <c r="T6" s="30"/>
      <c r="U6" s="30"/>
      <c r="V6" s="30"/>
      <c r="W6" s="30"/>
    </row>
    <row r="7" spans="1:23" x14ac:dyDescent="0.2">
      <c r="A7" s="40">
        <v>2</v>
      </c>
      <c r="B7" s="40" t="str">
        <f>IF(DanhMụcHH!B6="","",DanhMụcHH!B6)</f>
        <v>3G3MV-A4037</v>
      </c>
      <c r="C7" s="41">
        <f ca="1">IF(B7="","",SUMIF(OFFSET(MuaHàng_ThanhToán!$D$5,0,0,COUNTIF(Table2[Tên nhà cung cấp],MuaHàng_ThanhToán!$C$5),6),BáoCáoHàngHóa!B7,Table2[Số lượng]))</f>
        <v>0</v>
      </c>
      <c r="D7" s="41">
        <f t="shared" ref="D7:D70" ca="1" si="0">IF(B7="","",IF(C7=0,0,E7/C7))</f>
        <v>0</v>
      </c>
      <c r="E7" s="41">
        <f ca="1">IF(B7="","",SUMIF(OFFSET(MuaHàng_ThanhToán!$D$5,0,0,COUNTIF(Table2[Tên nhà cung cấp],MuaHàng_ThanhToán!$C$5),6),BáoCáoHàngHóa!B7,Table2[Thành tiền]))</f>
        <v>0</v>
      </c>
      <c r="F7" s="43">
        <f ca="1">IF(B7="","",SUMIF(Table2[[Tên hàng hóa]:[Thành tiền]],BáoCáoHàngHóa!B7,Table2[Số lượng])-BáoCáoHàngHóa!C7)</f>
        <v>0</v>
      </c>
      <c r="G7" s="43">
        <f t="shared" ref="G7:G11" ca="1" si="1">IF(B7="","",IF(F7=0,0,H7/F7))</f>
        <v>0</v>
      </c>
      <c r="H7" s="43">
        <f ca="1">IF(B7="","",SUMIF(Table2[[Tên hàng hóa]:[Thành tiền]],BáoCáoHàngHóa!B7,Table2[Thành tiền])-BáoCáoHàngHóa!E7)</f>
        <v>0</v>
      </c>
      <c r="I7" s="42">
        <f ca="1">IF(B7="","",SUMIF(Table28[[Tên hàng hóa ]:[Thành tiền]],BáoCáoHàngHóa!B7,Table28[Số lượng]))</f>
        <v>0</v>
      </c>
      <c r="J7" s="42">
        <f t="shared" ref="J7:J11" ca="1" si="2">IF(B7="","",IF(I7=0,0,(H7+E7)/(F7+C7)))</f>
        <v>0</v>
      </c>
      <c r="K7" s="42">
        <f t="shared" ref="K7:K11" ca="1" si="3">IF(B7="","",J7*I7)</f>
        <v>0</v>
      </c>
      <c r="L7" s="44">
        <f t="shared" ref="L7:L11" ca="1" si="4">IF(B7="","",C7+F7-I7)</f>
        <v>0</v>
      </c>
      <c r="M7" s="44">
        <f t="shared" ref="M7:M11" ca="1" si="5">IF(B7="","",IF(L7=0,0,N7/L7))</f>
        <v>0</v>
      </c>
      <c r="N7" s="44">
        <f t="shared" ref="N7:N11" ca="1" si="6">IF(B7="","",E7+H7-K7)</f>
        <v>0</v>
      </c>
      <c r="O7" s="30">
        <f t="shared" ref="O7:O70" ca="1" si="7">IF(L7&lt;0,-1,0)</f>
        <v>0</v>
      </c>
      <c r="P7" s="30"/>
      <c r="Q7" s="30"/>
      <c r="R7" s="30"/>
      <c r="S7" s="30"/>
      <c r="T7" s="30"/>
      <c r="U7" s="30"/>
      <c r="V7" s="30"/>
      <c r="W7" s="30"/>
    </row>
    <row r="8" spans="1:23" ht="30" x14ac:dyDescent="0.2">
      <c r="A8" s="40">
        <v>3</v>
      </c>
      <c r="B8" s="40" t="str">
        <f>IF(DanhMụcHH!B7="","",DanhMụcHH!B7)</f>
        <v>C200HG-CPU43-E</v>
      </c>
      <c r="C8" s="41">
        <f ca="1">IF(B8="","",SUMIF(OFFSET(MuaHàng_ThanhToán!$D$5,0,0,COUNTIF(Table2[Tên nhà cung cấp],MuaHàng_ThanhToán!$C$5),6),BáoCáoHàngHóa!B8,Table2[Số lượng]))</f>
        <v>0</v>
      </c>
      <c r="D8" s="41">
        <f t="shared" ca="1" si="0"/>
        <v>0</v>
      </c>
      <c r="E8" s="41">
        <f ca="1">IF(B8="","",SUMIF(OFFSET(MuaHàng_ThanhToán!$D$5,0,0,COUNTIF(Table2[Tên nhà cung cấp],MuaHàng_ThanhToán!$C$5),6),BáoCáoHàngHóa!B8,Table2[Thành tiền]))</f>
        <v>0</v>
      </c>
      <c r="F8" s="43">
        <f ca="1">IF(B8="","",SUMIF(Table2[[Tên hàng hóa]:[Thành tiền]],BáoCáoHàngHóa!B8,Table2[Số lượng])-BáoCáoHàngHóa!C8)</f>
        <v>1</v>
      </c>
      <c r="G8" s="43">
        <f t="shared" ca="1" si="1"/>
        <v>14300000</v>
      </c>
      <c r="H8" s="43">
        <f ca="1">IF(B8="","",SUMIF(Table2[[Tên hàng hóa]:[Thành tiền]],BáoCáoHàngHóa!B8,Table2[Thành tiền])-BáoCáoHàngHóa!E8)</f>
        <v>14300000</v>
      </c>
      <c r="I8" s="42">
        <f ca="1">IF(B8="","",SUMIF(Table28[[Tên hàng hóa ]:[Thành tiền]],BáoCáoHàngHóa!B8,Table28[Số lượng]))</f>
        <v>1</v>
      </c>
      <c r="J8" s="42">
        <f t="shared" ca="1" si="2"/>
        <v>14300000</v>
      </c>
      <c r="K8" s="42">
        <f t="shared" ca="1" si="3"/>
        <v>14300000</v>
      </c>
      <c r="L8" s="44">
        <f t="shared" ca="1" si="4"/>
        <v>0</v>
      </c>
      <c r="M8" s="44">
        <f t="shared" ca="1" si="5"/>
        <v>0</v>
      </c>
      <c r="N8" s="44">
        <f t="shared" ca="1" si="6"/>
        <v>0</v>
      </c>
      <c r="O8" s="30">
        <f t="shared" ca="1" si="7"/>
        <v>0</v>
      </c>
      <c r="P8" s="30"/>
      <c r="Q8" s="30"/>
      <c r="R8" s="30"/>
      <c r="S8" s="30"/>
      <c r="T8" s="30"/>
      <c r="U8" s="30"/>
      <c r="V8" s="30"/>
      <c r="W8" s="30"/>
    </row>
    <row r="9" spans="1:23" x14ac:dyDescent="0.2">
      <c r="A9" s="40">
        <v>4</v>
      </c>
      <c r="B9" s="40" t="str">
        <f>IF(DanhMụcHH!B8="","",DanhMụcHH!B8)</f>
        <v>CP1E-E10DT-A</v>
      </c>
      <c r="C9" s="41">
        <f ca="1">IF(B9="","",SUMIF(OFFSET(MuaHàng_ThanhToán!$D$5,0,0,COUNTIF(Table2[Tên nhà cung cấp],MuaHàng_ThanhToán!$C$5),6),BáoCáoHàngHóa!B9,Table2[Số lượng]))</f>
        <v>0</v>
      </c>
      <c r="D9" s="41">
        <f t="shared" ca="1" si="0"/>
        <v>0</v>
      </c>
      <c r="E9" s="41">
        <f ca="1">IF(B9="","",SUMIF(OFFSET(MuaHàng_ThanhToán!$D$5,0,0,COUNTIF(Table2[Tên nhà cung cấp],MuaHàng_ThanhToán!$C$5),6),BáoCáoHàngHóa!B9,Table2[Thành tiền]))</f>
        <v>0</v>
      </c>
      <c r="F9" s="43">
        <f ca="1">IF(B9="","",SUMIF(Table2[[Tên hàng hóa]:[Thành tiền]],BáoCáoHàngHóa!B9,Table2[Số lượng])-BáoCáoHàngHóa!C9)</f>
        <v>0</v>
      </c>
      <c r="G9" s="43">
        <f t="shared" ca="1" si="1"/>
        <v>0</v>
      </c>
      <c r="H9" s="43">
        <f ca="1">IF(B9="","",SUMIF(Table2[[Tên hàng hóa]:[Thành tiền]],BáoCáoHàngHóa!B9,Table2[Thành tiền])-BáoCáoHàngHóa!E9)</f>
        <v>0</v>
      </c>
      <c r="I9" s="42">
        <f ca="1">IF(B9="","",SUMIF(Table28[[Tên hàng hóa ]:[Thành tiền]],BáoCáoHàngHóa!B9,Table28[Số lượng]))</f>
        <v>0</v>
      </c>
      <c r="J9" s="42">
        <f t="shared" ca="1" si="2"/>
        <v>0</v>
      </c>
      <c r="K9" s="42">
        <f t="shared" ca="1" si="3"/>
        <v>0</v>
      </c>
      <c r="L9" s="44">
        <f t="shared" ca="1" si="4"/>
        <v>0</v>
      </c>
      <c r="M9" s="44">
        <f t="shared" ca="1" si="5"/>
        <v>0</v>
      </c>
      <c r="N9" s="44">
        <f t="shared" ca="1" si="6"/>
        <v>0</v>
      </c>
      <c r="O9" s="30">
        <f t="shared" ca="1" si="7"/>
        <v>0</v>
      </c>
      <c r="P9" s="30"/>
      <c r="Q9" s="30"/>
      <c r="R9" s="30"/>
      <c r="S9" s="30"/>
      <c r="T9" s="30"/>
      <c r="U9" s="30"/>
      <c r="V9" s="30"/>
      <c r="W9" s="30"/>
    </row>
    <row r="10" spans="1:23" x14ac:dyDescent="0.2">
      <c r="A10" s="40">
        <v>5</v>
      </c>
      <c r="B10" s="40" t="str">
        <f>IF(DanhMụcHH!B9="","",DanhMụcHH!B9)</f>
        <v>CP1E-E30SDR-A</v>
      </c>
      <c r="C10" s="41">
        <f ca="1">IF(B10="","",SUMIF(OFFSET(MuaHàng_ThanhToán!$D$5,0,0,COUNTIF(Table2[Tên nhà cung cấp],MuaHàng_ThanhToán!$C$5),6),BáoCáoHàngHóa!B10,Table2[Số lượng]))</f>
        <v>0</v>
      </c>
      <c r="D10" s="41">
        <f t="shared" ca="1" si="0"/>
        <v>0</v>
      </c>
      <c r="E10" s="41">
        <f ca="1">IF(B10="","",SUMIF(OFFSET(MuaHàng_ThanhToán!$D$5,0,0,COUNTIF(Table2[Tên nhà cung cấp],MuaHàng_ThanhToán!$C$5),6),BáoCáoHàngHóa!B10,Table2[Thành tiền]))</f>
        <v>0</v>
      </c>
      <c r="F10" s="43">
        <f ca="1">IF(B10="","",SUMIF(Table2[[Tên hàng hóa]:[Thành tiền]],BáoCáoHàngHóa!B10,Table2[Số lượng])-BáoCáoHàngHóa!C10)</f>
        <v>5</v>
      </c>
      <c r="G10" s="43">
        <f t="shared" ca="1" si="1"/>
        <v>2241918.8193333335</v>
      </c>
      <c r="H10" s="43">
        <f ca="1">IF(B10="","",SUMIF(Table2[[Tên hàng hóa]:[Thành tiền]],BáoCáoHàngHóa!B10,Table2[Thành tiền])-BáoCáoHàngHóa!E10)</f>
        <v>11209594.096666668</v>
      </c>
      <c r="I10" s="42">
        <f ca="1">IF(B10="","",SUMIF(Table28[[Tên hàng hóa ]:[Thành tiền]],BáoCáoHàngHóa!B10,Table28[Số lượng]))</f>
        <v>2</v>
      </c>
      <c r="J10" s="42">
        <f t="shared" ca="1" si="2"/>
        <v>2241918.8193333335</v>
      </c>
      <c r="K10" s="42">
        <f t="shared" ca="1" si="3"/>
        <v>4483837.638666667</v>
      </c>
      <c r="L10" s="44">
        <f t="shared" ca="1" si="4"/>
        <v>3</v>
      </c>
      <c r="M10" s="44">
        <f t="shared" ca="1" si="5"/>
        <v>2241918.8193333335</v>
      </c>
      <c r="N10" s="44">
        <f t="shared" ca="1" si="6"/>
        <v>6725756.4580000006</v>
      </c>
      <c r="O10" s="30">
        <f t="shared" ca="1" si="7"/>
        <v>0</v>
      </c>
      <c r="P10" s="30"/>
      <c r="Q10" s="30"/>
      <c r="R10" s="30"/>
      <c r="S10" s="30"/>
      <c r="T10" s="30"/>
      <c r="U10" s="30"/>
      <c r="V10" s="30"/>
      <c r="W10" s="30"/>
    </row>
    <row r="11" spans="1:23" x14ac:dyDescent="0.2">
      <c r="A11" s="40">
        <v>6</v>
      </c>
      <c r="B11" s="40" t="str">
        <f>IF(DanhMụcHH!B10="","",DanhMụcHH!B10)</f>
        <v>CP1E-E40SDR-A</v>
      </c>
      <c r="C11" s="41">
        <f ca="1">IF(B11="","",SUMIF(OFFSET(MuaHàng_ThanhToán!$D$5,0,0,COUNTIF(Table2[Tên nhà cung cấp],MuaHàng_ThanhToán!$C$5),6),BáoCáoHàngHóa!B11,Table2[Số lượng]))</f>
        <v>0</v>
      </c>
      <c r="D11" s="41">
        <f t="shared" ca="1" si="0"/>
        <v>0</v>
      </c>
      <c r="E11" s="41">
        <f ca="1">IF(B11="","",SUMIF(OFFSET(MuaHàng_ThanhToán!$D$5,0,0,COUNTIF(Table2[Tên nhà cung cấp],MuaHàng_ThanhToán!$C$5),6),BáoCáoHàngHóa!B11,Table2[Thành tiền]))</f>
        <v>0</v>
      </c>
      <c r="F11" s="43">
        <f ca="1">IF(B11="","",SUMIF(Table2[[Tên hàng hóa]:[Thành tiền]],BáoCáoHàngHóa!B11,Table2[Số lượng])-BáoCáoHàngHóa!C11)</f>
        <v>8</v>
      </c>
      <c r="G11" s="43">
        <f t="shared" ca="1" si="1"/>
        <v>2703097.1899657766</v>
      </c>
      <c r="H11" s="43">
        <f ca="1">IF(B11="","",SUMIF(Table2[[Tên hàng hóa]:[Thành tiền]],BáoCáoHàngHóa!B11,Table2[Thành tiền])-BáoCáoHàngHóa!E11)</f>
        <v>21624777.519726213</v>
      </c>
      <c r="I11" s="42">
        <f ca="1">IF(B11="","",SUMIF(Table28[[Tên hàng hóa ]:[Thành tiền]],BáoCáoHàngHóa!B11,Table28[Số lượng]))</f>
        <v>5</v>
      </c>
      <c r="J11" s="42">
        <f t="shared" ca="1" si="2"/>
        <v>2703097.1899657766</v>
      </c>
      <c r="K11" s="42">
        <f t="shared" ca="1" si="3"/>
        <v>13515485.949828884</v>
      </c>
      <c r="L11" s="44">
        <f t="shared" ca="1" si="4"/>
        <v>3</v>
      </c>
      <c r="M11" s="44">
        <f t="shared" ca="1" si="5"/>
        <v>2703097.1899657766</v>
      </c>
      <c r="N11" s="44">
        <f t="shared" ca="1" si="6"/>
        <v>8109291.5698973294</v>
      </c>
      <c r="O11" s="30">
        <f t="shared" ca="1" si="7"/>
        <v>0</v>
      </c>
      <c r="P11" s="30"/>
      <c r="Q11" s="30"/>
      <c r="R11" s="30"/>
      <c r="S11" s="30"/>
      <c r="T11" s="30"/>
      <c r="U11" s="30"/>
      <c r="V11" s="30"/>
      <c r="W11" s="30"/>
    </row>
    <row r="12" spans="1:23" x14ac:dyDescent="0.2">
      <c r="A12" s="40">
        <v>7</v>
      </c>
      <c r="B12" s="40" t="str">
        <f>IF(DanhMụcHH!B11="","",DanhMụcHH!B11)</f>
        <v>CP1E-N40SDR-A</v>
      </c>
      <c r="C12" s="41">
        <f ca="1">IF(B12="","",SUMIF(OFFSET(MuaHàng_ThanhToán!$D$5,0,0,COUNTIF(Table2[Tên nhà cung cấp],MuaHàng_ThanhToán!$C$5),6),BáoCáoHàngHóa!B12,Table2[Số lượng]))</f>
        <v>0</v>
      </c>
      <c r="D12" s="41">
        <f t="shared" ca="1" si="0"/>
        <v>0</v>
      </c>
      <c r="E12" s="41">
        <f ca="1">IF(B12="","",SUMIF(OFFSET(MuaHàng_ThanhToán!$D$5,0,0,COUNTIF(Table2[Tên nhà cung cấp],MuaHàng_ThanhToán!$C$5),6),BáoCáoHàngHóa!B12,Table2[Thành tiền]))</f>
        <v>0</v>
      </c>
      <c r="F12" s="43">
        <f ca="1">IF(B12="","",SUMIF(Table2[[Tên hàng hóa]:[Thành tiền]],BáoCáoHàngHóa!B12,Table2[Số lượng])-BáoCáoHàngHóa!C12)</f>
        <v>0</v>
      </c>
      <c r="G12" s="43">
        <f t="shared" ref="G12:G75" ca="1" si="8">IF(B12="","",IF(F12=0,0,H12/F12))</f>
        <v>0</v>
      </c>
      <c r="H12" s="43">
        <f ca="1">IF(B12="","",SUMIF(Table2[[Tên hàng hóa]:[Thành tiền]],BáoCáoHàngHóa!B12,Table2[Thành tiền])-BáoCáoHàngHóa!E12)</f>
        <v>0</v>
      </c>
      <c r="I12" s="42">
        <f ca="1">IF(B12="","",SUMIF(Table28[[Tên hàng hóa ]:[Thành tiền]],BáoCáoHàngHóa!B12,Table28[Số lượng]))</f>
        <v>0</v>
      </c>
      <c r="J12" s="42">
        <f t="shared" ref="J12:J75" ca="1" si="9">IF(B12="","",IF(I12=0,0,(H12+E12)/(F12+C12)))</f>
        <v>0</v>
      </c>
      <c r="K12" s="42">
        <f t="shared" ref="K12:K75" ca="1" si="10">IF(B12="","",J12*I12)</f>
        <v>0</v>
      </c>
      <c r="L12" s="44">
        <f t="shared" ref="L12:L75" ca="1" si="11">IF(B12="","",C12+F12-I12)</f>
        <v>0</v>
      </c>
      <c r="M12" s="44">
        <f t="shared" ref="M12:M75" ca="1" si="12">IF(B12="","",IF(L12=0,0,N12/L12))</f>
        <v>0</v>
      </c>
      <c r="N12" s="44">
        <f t="shared" ref="N12:N75" ca="1" si="13">IF(B12="","",E12+H12-K12)</f>
        <v>0</v>
      </c>
      <c r="O12" s="30">
        <f t="shared" ca="1" si="7"/>
        <v>0</v>
      </c>
      <c r="P12" s="30"/>
      <c r="Q12" s="30"/>
      <c r="R12" s="30"/>
      <c r="S12" s="30"/>
      <c r="T12" s="30"/>
      <c r="U12" s="30"/>
      <c r="V12" s="30"/>
      <c r="W12" s="30"/>
    </row>
    <row r="13" spans="1:23" x14ac:dyDescent="0.2">
      <c r="A13" s="40">
        <v>8</v>
      </c>
      <c r="B13" s="40" t="str">
        <f>IF(DanhMụcHH!B12="","",DanhMụcHH!B12)</f>
        <v>CP1E-N60SDR-A</v>
      </c>
      <c r="C13" s="41">
        <f ca="1">IF(B13="","",SUMIF(OFFSET(MuaHàng_ThanhToán!$D$5,0,0,COUNTIF(Table2[Tên nhà cung cấp],MuaHàng_ThanhToán!$C$5),6),BáoCáoHàngHóa!B13,Table2[Số lượng]))</f>
        <v>0</v>
      </c>
      <c r="D13" s="41">
        <f t="shared" ca="1" si="0"/>
        <v>0</v>
      </c>
      <c r="E13" s="41">
        <f ca="1">IF(B13="","",SUMIF(OFFSET(MuaHàng_ThanhToán!$D$5,0,0,COUNTIF(Table2[Tên nhà cung cấp],MuaHàng_ThanhToán!$C$5),6),BáoCáoHàngHóa!B13,Table2[Thành tiền]))</f>
        <v>0</v>
      </c>
      <c r="F13" s="43">
        <f ca="1">IF(B13="","",SUMIF(Table2[[Tên hàng hóa]:[Thành tiền]],BáoCáoHàngHóa!B13,Table2[Số lượng])-BáoCáoHàngHóa!C13)</f>
        <v>2</v>
      </c>
      <c r="G13" s="43">
        <f t="shared" ca="1" si="8"/>
        <v>5076351.2271951213</v>
      </c>
      <c r="H13" s="43">
        <f ca="1">IF(B13="","",SUMIF(Table2[[Tên hàng hóa]:[Thành tiền]],BáoCáoHàngHóa!B13,Table2[Thành tiền])-BáoCáoHàngHóa!E13)</f>
        <v>10152702.454390243</v>
      </c>
      <c r="I13" s="42">
        <f ca="1">IF(B13="","",SUMIF(Table28[[Tên hàng hóa ]:[Thành tiền]],BáoCáoHàngHóa!B13,Table28[Số lượng]))</f>
        <v>1</v>
      </c>
      <c r="J13" s="42">
        <f t="shared" ca="1" si="9"/>
        <v>5076351.2271951213</v>
      </c>
      <c r="K13" s="42">
        <f t="shared" ca="1" si="10"/>
        <v>5076351.2271951213</v>
      </c>
      <c r="L13" s="44">
        <f t="shared" ca="1" si="11"/>
        <v>1</v>
      </c>
      <c r="M13" s="44">
        <f t="shared" ca="1" si="12"/>
        <v>5076351.2271951213</v>
      </c>
      <c r="N13" s="44">
        <f t="shared" ca="1" si="13"/>
        <v>5076351.2271951213</v>
      </c>
      <c r="O13" s="30">
        <f t="shared" ca="1" si="7"/>
        <v>0</v>
      </c>
      <c r="P13" s="30"/>
      <c r="Q13" s="30"/>
      <c r="R13" s="30"/>
      <c r="S13" s="30"/>
      <c r="T13" s="30"/>
      <c r="U13" s="30"/>
      <c r="V13" s="30"/>
      <c r="W13" s="30"/>
    </row>
    <row r="14" spans="1:23" x14ac:dyDescent="0.2">
      <c r="A14" s="40">
        <v>9</v>
      </c>
      <c r="B14" s="40" t="str">
        <f>IF(DanhMụcHH!B13="","",DanhMụcHH!B13)</f>
        <v>CP1E-N20DR-A</v>
      </c>
      <c r="C14" s="41">
        <f ca="1">IF(B14="","",SUMIF(OFFSET(MuaHàng_ThanhToán!$D$5,0,0,COUNTIF(Table2[Tên nhà cung cấp],MuaHàng_ThanhToán!$C$5),6),BáoCáoHàngHóa!B14,Table2[Số lượng]))</f>
        <v>0</v>
      </c>
      <c r="D14" s="41">
        <f t="shared" ca="1" si="0"/>
        <v>0</v>
      </c>
      <c r="E14" s="41">
        <f ca="1">IF(B14="","",SUMIF(OFFSET(MuaHàng_ThanhToán!$D$5,0,0,COUNTIF(Table2[Tên nhà cung cấp],MuaHàng_ThanhToán!$C$5),6),BáoCáoHàngHóa!B14,Table2[Thành tiền]))</f>
        <v>0</v>
      </c>
      <c r="F14" s="43">
        <f ca="1">IF(B14="","",SUMIF(Table2[[Tên hàng hóa]:[Thành tiền]],BáoCáoHàngHóa!B14,Table2[Số lượng])-BáoCáoHàngHóa!C14)</f>
        <v>15</v>
      </c>
      <c r="G14" s="43">
        <f t="shared" ca="1" si="8"/>
        <v>2482823.5740335505</v>
      </c>
      <c r="H14" s="43">
        <f ca="1">IF(B14="","",SUMIF(Table2[[Tên hàng hóa]:[Thành tiền]],BáoCáoHàngHóa!B14,Table2[Thành tiền])-BáoCáoHàngHóa!E14)</f>
        <v>37242353.610503256</v>
      </c>
      <c r="I14" s="42">
        <f ca="1">IF(B14="","",SUMIF(Table28[[Tên hàng hóa ]:[Thành tiền]],BáoCáoHàngHóa!B14,Table28[Số lượng]))</f>
        <v>13</v>
      </c>
      <c r="J14" s="42">
        <f t="shared" ca="1" si="9"/>
        <v>2482823.5740335505</v>
      </c>
      <c r="K14" s="42">
        <f t="shared" ca="1" si="10"/>
        <v>32276706.462436154</v>
      </c>
      <c r="L14" s="44">
        <f t="shared" ca="1" si="11"/>
        <v>2</v>
      </c>
      <c r="M14" s="44">
        <f t="shared" ca="1" si="12"/>
        <v>2482823.5740335509</v>
      </c>
      <c r="N14" s="44">
        <f t="shared" ca="1" si="13"/>
        <v>4965647.1480671018</v>
      </c>
      <c r="O14" s="30">
        <f t="shared" ca="1" si="7"/>
        <v>0</v>
      </c>
      <c r="P14" s="30"/>
      <c r="Q14" s="30"/>
      <c r="R14" s="30"/>
      <c r="S14" s="30"/>
      <c r="T14" s="30"/>
      <c r="U14" s="30"/>
      <c r="V14" s="30"/>
      <c r="W14" s="30"/>
    </row>
    <row r="15" spans="1:23" x14ac:dyDescent="0.2">
      <c r="A15" s="40">
        <v>10</v>
      </c>
      <c r="B15" s="40" t="str">
        <f>IF(DanhMụcHH!B14="","",DanhMụcHH!B14)</f>
        <v>CP1E-N40DT-A</v>
      </c>
      <c r="C15" s="41">
        <f ca="1">IF(B15="","",SUMIF(OFFSET(MuaHàng_ThanhToán!$D$5,0,0,COUNTIF(Table2[Tên nhà cung cấp],MuaHàng_ThanhToán!$C$5),6),BáoCáoHàngHóa!B15,Table2[Số lượng]))</f>
        <v>0</v>
      </c>
      <c r="D15" s="41">
        <f t="shared" ca="1" si="0"/>
        <v>0</v>
      </c>
      <c r="E15" s="41">
        <f ca="1">IF(B15="","",SUMIF(OFFSET(MuaHàng_ThanhToán!$D$5,0,0,COUNTIF(Table2[Tên nhà cung cấp],MuaHàng_ThanhToán!$C$5),6),BáoCáoHàngHóa!B15,Table2[Thành tiền]))</f>
        <v>0</v>
      </c>
      <c r="F15" s="43">
        <f ca="1">IF(B15="","",SUMIF(Table2[[Tên hàng hóa]:[Thành tiền]],BáoCáoHàngHóa!B15,Table2[Số lượng])-BáoCáoHàngHóa!C15)</f>
        <v>5</v>
      </c>
      <c r="G15" s="43">
        <f t="shared" ca="1" si="8"/>
        <v>5218659.367142858</v>
      </c>
      <c r="H15" s="43">
        <f ca="1">IF(B15="","",SUMIF(Table2[[Tên hàng hóa]:[Thành tiền]],BáoCáoHàngHóa!B15,Table2[Thành tiền])-BáoCáoHàngHóa!E15)</f>
        <v>26093296.835714288</v>
      </c>
      <c r="I15" s="42">
        <f ca="1">IF(B15="","",SUMIF(Table28[[Tên hàng hóa ]:[Thành tiền]],BáoCáoHàngHóa!B15,Table28[Số lượng]))</f>
        <v>3</v>
      </c>
      <c r="J15" s="42">
        <f t="shared" ca="1" si="9"/>
        <v>5218659.367142858</v>
      </c>
      <c r="K15" s="42">
        <f t="shared" ca="1" si="10"/>
        <v>15655978.101428574</v>
      </c>
      <c r="L15" s="44">
        <f t="shared" ca="1" si="11"/>
        <v>2</v>
      </c>
      <c r="M15" s="44">
        <f t="shared" ca="1" si="12"/>
        <v>5218659.3671428571</v>
      </c>
      <c r="N15" s="44">
        <f t="shared" ca="1" si="13"/>
        <v>10437318.734285714</v>
      </c>
      <c r="O15" s="30">
        <f t="shared" ca="1" si="7"/>
        <v>0</v>
      </c>
      <c r="P15" s="30"/>
      <c r="Q15" s="30"/>
      <c r="R15" s="30"/>
      <c r="S15" s="30"/>
      <c r="T15" s="30"/>
      <c r="U15" s="30"/>
      <c r="V15" s="30"/>
      <c r="W15" s="30"/>
    </row>
    <row r="16" spans="1:23" x14ac:dyDescent="0.2">
      <c r="A16" s="40">
        <v>11</v>
      </c>
      <c r="B16" s="40" t="str">
        <f>IF(DanhMụcHH!B15="","",DanhMụcHH!B15)</f>
        <v>CP1H-X40DR-A</v>
      </c>
      <c r="C16" s="41">
        <f ca="1">IF(B16="","",SUMIF(OFFSET(MuaHàng_ThanhToán!$D$5,0,0,COUNTIF(Table2[Tên nhà cung cấp],MuaHàng_ThanhToán!$C$5),6),BáoCáoHàngHóa!B16,Table2[Số lượng]))</f>
        <v>0</v>
      </c>
      <c r="D16" s="41">
        <f t="shared" ca="1" si="0"/>
        <v>0</v>
      </c>
      <c r="E16" s="41">
        <f ca="1">IF(B16="","",SUMIF(OFFSET(MuaHàng_ThanhToán!$D$5,0,0,COUNTIF(Table2[Tên nhà cung cấp],MuaHàng_ThanhToán!$C$5),6),BáoCáoHàngHóa!B16,Table2[Thành tiền]))</f>
        <v>0</v>
      </c>
      <c r="F16" s="43">
        <f ca="1">IF(B16="","",SUMIF(Table2[[Tên hàng hóa]:[Thành tiền]],BáoCáoHàngHóa!B16,Table2[Số lượng])-BáoCáoHàngHóa!C16)</f>
        <v>2</v>
      </c>
      <c r="G16" s="43">
        <f t="shared" ca="1" si="8"/>
        <v>6395706.3125499999</v>
      </c>
      <c r="H16" s="43">
        <f ca="1">IF(B16="","",SUMIF(Table2[[Tên hàng hóa]:[Thành tiền]],BáoCáoHàngHóa!B16,Table2[Thành tiền])-BáoCáoHàngHóa!E16)</f>
        <v>12791412.6251</v>
      </c>
      <c r="I16" s="42">
        <f ca="1">IF(B16="","",SUMIF(Table28[[Tên hàng hóa ]:[Thành tiền]],BáoCáoHàngHóa!B16,Table28[Số lượng]))</f>
        <v>1</v>
      </c>
      <c r="J16" s="42">
        <f t="shared" ca="1" si="9"/>
        <v>6395706.3125499999</v>
      </c>
      <c r="K16" s="42">
        <f t="shared" ca="1" si="10"/>
        <v>6395706.3125499999</v>
      </c>
      <c r="L16" s="44">
        <f t="shared" ca="1" si="11"/>
        <v>1</v>
      </c>
      <c r="M16" s="44">
        <f t="shared" ca="1" si="12"/>
        <v>6395706.3125499999</v>
      </c>
      <c r="N16" s="44">
        <f t="shared" ca="1" si="13"/>
        <v>6395706.3125499999</v>
      </c>
      <c r="O16" s="30">
        <f t="shared" ca="1" si="7"/>
        <v>0</v>
      </c>
      <c r="P16" s="30"/>
      <c r="Q16" s="30"/>
      <c r="R16" s="30"/>
      <c r="S16" s="30"/>
      <c r="T16" s="30"/>
      <c r="U16" s="30"/>
      <c r="V16" s="30"/>
      <c r="W16" s="30"/>
    </row>
    <row r="17" spans="1:23" x14ac:dyDescent="0.2">
      <c r="A17" s="40">
        <v>12</v>
      </c>
      <c r="B17" s="40" t="str">
        <f>IF(DanhMụcHH!B16="","",DanhMụcHH!B16)</f>
        <v>CP1H-X40DT-D</v>
      </c>
      <c r="C17" s="41">
        <f ca="1">IF(B17="","",SUMIF(OFFSET(MuaHàng_ThanhToán!$D$5,0,0,COUNTIF(Table2[Tên nhà cung cấp],MuaHàng_ThanhToán!$C$5),6),BáoCáoHàngHóa!B17,Table2[Số lượng]))</f>
        <v>0</v>
      </c>
      <c r="D17" s="41">
        <f t="shared" ca="1" si="0"/>
        <v>0</v>
      </c>
      <c r="E17" s="41">
        <f ca="1">IF(B17="","",SUMIF(OFFSET(MuaHàng_ThanhToán!$D$5,0,0,COUNTIF(Table2[Tên nhà cung cấp],MuaHàng_ThanhToán!$C$5),6),BáoCáoHàngHóa!B17,Table2[Thành tiền]))</f>
        <v>0</v>
      </c>
      <c r="F17" s="43">
        <f ca="1">IF(B17="","",SUMIF(Table2[[Tên hàng hóa]:[Thành tiền]],BáoCáoHàngHóa!B17,Table2[Số lượng])-BáoCáoHàngHóa!C17)</f>
        <v>2</v>
      </c>
      <c r="G17" s="43">
        <f t="shared" ca="1" si="8"/>
        <v>6218760.5270270277</v>
      </c>
      <c r="H17" s="43">
        <f ca="1">IF(B17="","",SUMIF(Table2[[Tên hàng hóa]:[Thành tiền]],BáoCáoHàngHóa!B17,Table2[Thành tiền])-BáoCáoHàngHóa!E17)</f>
        <v>12437521.054054055</v>
      </c>
      <c r="I17" s="42">
        <f ca="1">IF(B17="","",SUMIF(Table28[[Tên hàng hóa ]:[Thành tiền]],BáoCáoHàngHóa!B17,Table28[Số lượng]))</f>
        <v>2</v>
      </c>
      <c r="J17" s="42">
        <f t="shared" ca="1" si="9"/>
        <v>6218760.5270270277</v>
      </c>
      <c r="K17" s="42">
        <f t="shared" ca="1" si="10"/>
        <v>12437521.054054055</v>
      </c>
      <c r="L17" s="44">
        <f t="shared" ca="1" si="11"/>
        <v>0</v>
      </c>
      <c r="M17" s="44">
        <f t="shared" ca="1" si="12"/>
        <v>0</v>
      </c>
      <c r="N17" s="44">
        <f t="shared" ca="1" si="13"/>
        <v>0</v>
      </c>
      <c r="O17" s="30">
        <f t="shared" ca="1" si="7"/>
        <v>0</v>
      </c>
      <c r="P17" s="30"/>
      <c r="Q17" s="30"/>
      <c r="R17" s="30"/>
      <c r="S17" s="30"/>
      <c r="T17" s="30"/>
      <c r="U17" s="30"/>
      <c r="V17" s="30"/>
      <c r="W17" s="30"/>
    </row>
    <row r="18" spans="1:23" x14ac:dyDescent="0.2">
      <c r="A18" s="40">
        <v>13</v>
      </c>
      <c r="B18" s="40" t="str">
        <f>IF(DanhMụcHH!B17="","",DanhMụcHH!B17)</f>
        <v>CP1H-XA40DR-A</v>
      </c>
      <c r="C18" s="41">
        <f ca="1">IF(B18="","",SUMIF(OFFSET(MuaHàng_ThanhToán!$D$5,0,0,COUNTIF(Table2[Tên nhà cung cấp],MuaHàng_ThanhToán!$C$5),6),BáoCáoHàngHóa!B18,Table2[Số lượng]))</f>
        <v>0</v>
      </c>
      <c r="D18" s="41">
        <f t="shared" ca="1" si="0"/>
        <v>0</v>
      </c>
      <c r="E18" s="41">
        <f ca="1">IF(B18="","",SUMIF(OFFSET(MuaHàng_ThanhToán!$D$5,0,0,COUNTIF(Table2[Tên nhà cung cấp],MuaHàng_ThanhToán!$C$5),6),BáoCáoHàngHóa!B18,Table2[Thành tiền]))</f>
        <v>0</v>
      </c>
      <c r="F18" s="43">
        <f ca="1">IF(B18="","",SUMIF(Table2[[Tên hàng hóa]:[Thành tiền]],BáoCáoHàngHóa!B18,Table2[Số lượng])-BáoCáoHàngHóa!C18)</f>
        <v>0</v>
      </c>
      <c r="G18" s="43">
        <f t="shared" ca="1" si="8"/>
        <v>0</v>
      </c>
      <c r="H18" s="43">
        <f ca="1">IF(B18="","",SUMIF(Table2[[Tên hàng hóa]:[Thành tiền]],BáoCáoHàngHóa!B18,Table2[Thành tiền])-BáoCáoHàngHóa!E18)</f>
        <v>0</v>
      </c>
      <c r="I18" s="42">
        <f ca="1">IF(B18="","",SUMIF(Table28[[Tên hàng hóa ]:[Thành tiền]],BáoCáoHàngHóa!B18,Table28[Số lượng]))</f>
        <v>0</v>
      </c>
      <c r="J18" s="42">
        <f t="shared" ca="1" si="9"/>
        <v>0</v>
      </c>
      <c r="K18" s="42">
        <f t="shared" ca="1" si="10"/>
        <v>0</v>
      </c>
      <c r="L18" s="44">
        <f t="shared" ca="1" si="11"/>
        <v>0</v>
      </c>
      <c r="M18" s="44">
        <f t="shared" ca="1" si="12"/>
        <v>0</v>
      </c>
      <c r="N18" s="44">
        <f t="shared" ca="1" si="13"/>
        <v>0</v>
      </c>
      <c r="O18" s="30">
        <f t="shared" ca="1" si="7"/>
        <v>0</v>
      </c>
      <c r="P18" s="30"/>
      <c r="Q18" s="30"/>
      <c r="R18" s="30"/>
      <c r="S18" s="30"/>
      <c r="T18" s="30"/>
      <c r="U18" s="30"/>
      <c r="V18" s="30"/>
      <c r="W18" s="30"/>
    </row>
    <row r="19" spans="1:23" x14ac:dyDescent="0.2">
      <c r="A19" s="40">
        <v>14</v>
      </c>
      <c r="B19" s="40" t="str">
        <f>IF(DanhMụcHH!B18="","",DanhMụcHH!B18)</f>
        <v>CP1H-XA40DT-D</v>
      </c>
      <c r="C19" s="41">
        <f ca="1">IF(B19="","",SUMIF(OFFSET(MuaHàng_ThanhToán!$D$5,0,0,COUNTIF(Table2[Tên nhà cung cấp],MuaHàng_ThanhToán!$C$5),6),BáoCáoHàngHóa!B19,Table2[Số lượng]))</f>
        <v>0</v>
      </c>
      <c r="D19" s="41">
        <f t="shared" ca="1" si="0"/>
        <v>0</v>
      </c>
      <c r="E19" s="41">
        <f ca="1">IF(B19="","",SUMIF(OFFSET(MuaHàng_ThanhToán!$D$5,0,0,COUNTIF(Table2[Tên nhà cung cấp],MuaHàng_ThanhToán!$C$5),6),BáoCáoHàngHóa!B19,Table2[Thành tiền]))</f>
        <v>0</v>
      </c>
      <c r="F19" s="43">
        <f ca="1">IF(B19="","",SUMIF(Table2[[Tên hàng hóa]:[Thành tiền]],BáoCáoHàngHóa!B19,Table2[Số lượng])-BáoCáoHàngHóa!C19)</f>
        <v>2</v>
      </c>
      <c r="G19" s="43">
        <f t="shared" ca="1" si="8"/>
        <v>9175718.8793103453</v>
      </c>
      <c r="H19" s="43">
        <f ca="1">IF(B19="","",SUMIF(Table2[[Tên hàng hóa]:[Thành tiền]],BáoCáoHàngHóa!B19,Table2[Thành tiền])-BáoCáoHàngHóa!E19)</f>
        <v>18351437.758620691</v>
      </c>
      <c r="I19" s="42">
        <f ca="1">IF(B19="","",SUMIF(Table28[[Tên hàng hóa ]:[Thành tiền]],BáoCáoHàngHóa!B19,Table28[Số lượng]))</f>
        <v>2</v>
      </c>
      <c r="J19" s="42">
        <f t="shared" ca="1" si="9"/>
        <v>9175718.8793103453</v>
      </c>
      <c r="K19" s="42">
        <f t="shared" ca="1" si="10"/>
        <v>18351437.758620691</v>
      </c>
      <c r="L19" s="44">
        <f t="shared" ca="1" si="11"/>
        <v>0</v>
      </c>
      <c r="M19" s="44">
        <f t="shared" ca="1" si="12"/>
        <v>0</v>
      </c>
      <c r="N19" s="44">
        <f t="shared" ca="1" si="13"/>
        <v>0</v>
      </c>
      <c r="O19" s="30">
        <f t="shared" ca="1" si="7"/>
        <v>0</v>
      </c>
      <c r="P19" s="30"/>
      <c r="Q19" s="30"/>
      <c r="R19" s="30"/>
      <c r="S19" s="30"/>
      <c r="T19" s="30"/>
      <c r="U19" s="30"/>
      <c r="V19" s="30"/>
      <c r="W19" s="30"/>
    </row>
    <row r="20" spans="1:23" x14ac:dyDescent="0.2">
      <c r="A20" s="40">
        <v>15</v>
      </c>
      <c r="B20" s="40" t="str">
        <f>IF(DanhMụcHH!B19="","",DanhMụcHH!B19)</f>
        <v>CP1L-L14DR-A</v>
      </c>
      <c r="C20" s="41">
        <f ca="1">IF(B20="","",SUMIF(OFFSET(MuaHàng_ThanhToán!$D$5,0,0,COUNTIF(Table2[Tên nhà cung cấp],MuaHàng_ThanhToán!$C$5),6),BáoCáoHàngHóa!B20,Table2[Số lượng]))</f>
        <v>0</v>
      </c>
      <c r="D20" s="41">
        <f t="shared" ca="1" si="0"/>
        <v>0</v>
      </c>
      <c r="E20" s="41">
        <f ca="1">IF(B20="","",SUMIF(OFFSET(MuaHàng_ThanhToán!$D$5,0,0,COUNTIF(Table2[Tên nhà cung cấp],MuaHàng_ThanhToán!$C$5),6),BáoCáoHàngHóa!B20,Table2[Thành tiền]))</f>
        <v>0</v>
      </c>
      <c r="F20" s="43">
        <f ca="1">IF(B20="","",SUMIF(Table2[[Tên hàng hóa]:[Thành tiền]],BáoCáoHàngHóa!B20,Table2[Số lượng])-BáoCáoHàngHóa!C20)</f>
        <v>1</v>
      </c>
      <c r="G20" s="43">
        <f t="shared" ca="1" si="8"/>
        <v>3465482.5</v>
      </c>
      <c r="H20" s="43">
        <f ca="1">IF(B20="","",SUMIF(Table2[[Tên hàng hóa]:[Thành tiền]],BáoCáoHàngHóa!B20,Table2[Thành tiền])-BáoCáoHàngHóa!E20)</f>
        <v>3465482.5</v>
      </c>
      <c r="I20" s="42">
        <f ca="1">IF(B20="","",SUMIF(Table28[[Tên hàng hóa ]:[Thành tiền]],BáoCáoHàngHóa!B20,Table28[Số lượng]))</f>
        <v>0</v>
      </c>
      <c r="J20" s="42">
        <f t="shared" ca="1" si="9"/>
        <v>0</v>
      </c>
      <c r="K20" s="42">
        <f t="shared" ca="1" si="10"/>
        <v>0</v>
      </c>
      <c r="L20" s="44">
        <f t="shared" ca="1" si="11"/>
        <v>1</v>
      </c>
      <c r="M20" s="44">
        <f t="shared" ca="1" si="12"/>
        <v>3465482.5</v>
      </c>
      <c r="N20" s="44">
        <f t="shared" ca="1" si="13"/>
        <v>3465482.5</v>
      </c>
      <c r="O20" s="30">
        <f t="shared" ca="1" si="7"/>
        <v>0</v>
      </c>
      <c r="P20" s="30"/>
      <c r="Q20" s="30"/>
      <c r="R20" s="30"/>
      <c r="S20" s="30"/>
      <c r="T20" s="30"/>
      <c r="U20" s="30"/>
      <c r="V20" s="30"/>
      <c r="W20" s="30"/>
    </row>
    <row r="21" spans="1:23" x14ac:dyDescent="0.2">
      <c r="A21" s="40">
        <v>16</v>
      </c>
      <c r="B21" s="40" t="str">
        <f>IF(DanhMụcHH!B20="","",DanhMụcHH!B20)</f>
        <v>CP1L-L20DR-A</v>
      </c>
      <c r="C21" s="41">
        <f ca="1">IF(B21="","",SUMIF(OFFSET(MuaHàng_ThanhToán!$D$5,0,0,COUNTIF(Table2[Tên nhà cung cấp],MuaHàng_ThanhToán!$C$5),6),BáoCáoHàngHóa!B21,Table2[Số lượng]))</f>
        <v>0</v>
      </c>
      <c r="D21" s="41">
        <f t="shared" ca="1" si="0"/>
        <v>0</v>
      </c>
      <c r="E21" s="41">
        <f ca="1">IF(B21="","",SUMIF(OFFSET(MuaHàng_ThanhToán!$D$5,0,0,COUNTIF(Table2[Tên nhà cung cấp],MuaHàng_ThanhToán!$C$5),6),BáoCáoHàngHóa!B21,Table2[Thành tiền]))</f>
        <v>0</v>
      </c>
      <c r="F21" s="43">
        <f ca="1">IF(B21="","",SUMIF(Table2[[Tên hàng hóa]:[Thành tiền]],BáoCáoHàngHóa!B21,Table2[Số lượng])-BáoCáoHàngHóa!C21)</f>
        <v>2</v>
      </c>
      <c r="G21" s="43">
        <f t="shared" ca="1" si="8"/>
        <v>3926129.3333333335</v>
      </c>
      <c r="H21" s="43">
        <f ca="1">IF(B21="","",SUMIF(Table2[[Tên hàng hóa]:[Thành tiền]],BáoCáoHàngHóa!B21,Table2[Thành tiền])-BáoCáoHàngHóa!E21)</f>
        <v>7852258.666666667</v>
      </c>
      <c r="I21" s="42">
        <f ca="1">IF(B21="","",SUMIF(Table28[[Tên hàng hóa ]:[Thành tiền]],BáoCáoHàngHóa!B21,Table28[Số lượng]))</f>
        <v>2</v>
      </c>
      <c r="J21" s="42">
        <f t="shared" ca="1" si="9"/>
        <v>3926129.3333333335</v>
      </c>
      <c r="K21" s="42">
        <f t="shared" ca="1" si="10"/>
        <v>7852258.666666667</v>
      </c>
      <c r="L21" s="44">
        <f t="shared" ca="1" si="11"/>
        <v>0</v>
      </c>
      <c r="M21" s="44">
        <f t="shared" ca="1" si="12"/>
        <v>0</v>
      </c>
      <c r="N21" s="44">
        <f t="shared" ca="1" si="13"/>
        <v>0</v>
      </c>
      <c r="O21" s="30">
        <f t="shared" ca="1" si="7"/>
        <v>0</v>
      </c>
      <c r="P21" s="30"/>
      <c r="Q21" s="30"/>
      <c r="R21" s="30"/>
      <c r="S21" s="30"/>
      <c r="T21" s="30"/>
      <c r="U21" s="30"/>
      <c r="V21" s="30"/>
      <c r="W21" s="30"/>
    </row>
    <row r="22" spans="1:23" x14ac:dyDescent="0.2">
      <c r="A22" s="40">
        <v>17</v>
      </c>
      <c r="B22" s="40" t="str">
        <f>IF(DanhMụcHH!B21="","",DanhMụcHH!B21)</f>
        <v>CP1L-M30DR-A</v>
      </c>
      <c r="C22" s="41">
        <f ca="1">IF(B22="","",SUMIF(OFFSET(MuaHàng_ThanhToán!$D$5,0,0,COUNTIF(Table2[Tên nhà cung cấp],MuaHàng_ThanhToán!$C$5),6),BáoCáoHàngHóa!B22,Table2[Số lượng]))</f>
        <v>0</v>
      </c>
      <c r="D22" s="41">
        <f t="shared" ca="1" si="0"/>
        <v>0</v>
      </c>
      <c r="E22" s="41">
        <f ca="1">IF(B22="","",SUMIF(OFFSET(MuaHàng_ThanhToán!$D$5,0,0,COUNTIF(Table2[Tên nhà cung cấp],MuaHàng_ThanhToán!$C$5),6),BáoCáoHàngHóa!B22,Table2[Thành tiền]))</f>
        <v>0</v>
      </c>
      <c r="F22" s="43">
        <f ca="1">IF(B22="","",SUMIF(Table2[[Tên hàng hóa]:[Thành tiền]],BáoCáoHàngHóa!B22,Table2[Số lượng])-BáoCáoHàngHóa!C22)</f>
        <v>14</v>
      </c>
      <c r="G22" s="43">
        <f t="shared" ca="1" si="8"/>
        <v>5853892.2950960519</v>
      </c>
      <c r="H22" s="43">
        <f ca="1">IF(B22="","",SUMIF(Table2[[Tên hàng hóa]:[Thành tiền]],BáoCáoHàngHóa!B22,Table2[Thành tiền])-BáoCáoHàngHóa!E22)</f>
        <v>81954492.131344721</v>
      </c>
      <c r="I22" s="42">
        <f ca="1">IF(B22="","",SUMIF(Table28[[Tên hàng hóa ]:[Thành tiền]],BáoCáoHàngHóa!B22,Table28[Số lượng]))</f>
        <v>13</v>
      </c>
      <c r="J22" s="42">
        <f t="shared" ca="1" si="9"/>
        <v>5853892.2950960519</v>
      </c>
      <c r="K22" s="42">
        <f t="shared" ca="1" si="10"/>
        <v>76100599.836248681</v>
      </c>
      <c r="L22" s="44">
        <f t="shared" ca="1" si="11"/>
        <v>1</v>
      </c>
      <c r="M22" s="44">
        <f t="shared" ca="1" si="12"/>
        <v>5853892.2950960398</v>
      </c>
      <c r="N22" s="44">
        <f t="shared" ca="1" si="13"/>
        <v>5853892.2950960398</v>
      </c>
      <c r="O22" s="30">
        <f t="shared" ca="1" si="7"/>
        <v>0</v>
      </c>
      <c r="P22" s="30"/>
      <c r="Q22" s="30"/>
      <c r="R22" s="30"/>
      <c r="S22" s="30"/>
      <c r="T22" s="30"/>
      <c r="U22" s="30"/>
      <c r="V22" s="30"/>
      <c r="W22" s="30"/>
    </row>
    <row r="23" spans="1:23" x14ac:dyDescent="0.2">
      <c r="A23" s="40">
        <v>18</v>
      </c>
      <c r="B23" s="40" t="str">
        <f>IF(DanhMụcHH!B22="","",DanhMụcHH!B22)</f>
        <v>CP1L-M40DR-A</v>
      </c>
      <c r="C23" s="41">
        <f ca="1">IF(B23="","",SUMIF(OFFSET(MuaHàng_ThanhToán!$D$5,0,0,COUNTIF(Table2[Tên nhà cung cấp],MuaHàng_ThanhToán!$C$5),6),BáoCáoHàngHóa!B23,Table2[Số lượng]))</f>
        <v>0</v>
      </c>
      <c r="D23" s="41">
        <f t="shared" ca="1" si="0"/>
        <v>0</v>
      </c>
      <c r="E23" s="41">
        <f ca="1">IF(B23="","",SUMIF(OFFSET(MuaHàng_ThanhToán!$D$5,0,0,COUNTIF(Table2[Tên nhà cung cấp],MuaHàng_ThanhToán!$C$5),6),BáoCáoHàngHóa!B23,Table2[Thành tiền]))</f>
        <v>0</v>
      </c>
      <c r="F23" s="43">
        <f ca="1">IF(B23="","",SUMIF(Table2[[Tên hàng hóa]:[Thành tiền]],BáoCáoHàngHóa!B23,Table2[Số lượng])-BáoCáoHàngHóa!C23)</f>
        <v>3</v>
      </c>
      <c r="G23" s="43">
        <f t="shared" ca="1" si="8"/>
        <v>5823000.7945999997</v>
      </c>
      <c r="H23" s="43">
        <f ca="1">IF(B23="","",SUMIF(Table2[[Tên hàng hóa]:[Thành tiền]],BáoCáoHàngHóa!B23,Table2[Thành tiền])-BáoCáoHàngHóa!E23)</f>
        <v>17469002.3838</v>
      </c>
      <c r="I23" s="42">
        <f ca="1">IF(B23="","",SUMIF(Table28[[Tên hàng hóa ]:[Thành tiền]],BáoCáoHàngHóa!B23,Table28[Số lượng]))</f>
        <v>2</v>
      </c>
      <c r="J23" s="42">
        <f t="shared" ca="1" si="9"/>
        <v>5823000.7945999997</v>
      </c>
      <c r="K23" s="42">
        <f t="shared" ca="1" si="10"/>
        <v>11646001.589199999</v>
      </c>
      <c r="L23" s="44">
        <f t="shared" ca="1" si="11"/>
        <v>1</v>
      </c>
      <c r="M23" s="44">
        <f t="shared" ca="1" si="12"/>
        <v>5823000.7946000006</v>
      </c>
      <c r="N23" s="44">
        <f t="shared" ca="1" si="13"/>
        <v>5823000.7946000006</v>
      </c>
      <c r="O23" s="30">
        <f t="shared" ca="1" si="7"/>
        <v>0</v>
      </c>
      <c r="P23" s="30"/>
      <c r="Q23" s="30"/>
      <c r="R23" s="30"/>
      <c r="S23" s="30"/>
      <c r="T23" s="30"/>
      <c r="U23" s="30"/>
      <c r="V23" s="30"/>
      <c r="W23" s="30"/>
    </row>
    <row r="24" spans="1:23" x14ac:dyDescent="0.2">
      <c r="A24" s="40">
        <v>19</v>
      </c>
      <c r="B24" s="40" t="str">
        <f>IF(DanhMụcHH!B23="","",DanhMụcHH!B23)</f>
        <v>CP1L-M60DR-A</v>
      </c>
      <c r="C24" s="41">
        <f ca="1">IF(B24="","",SUMIF(OFFSET(MuaHàng_ThanhToán!$D$5,0,0,COUNTIF(Table2[Tên nhà cung cấp],MuaHàng_ThanhToán!$C$5),6),BáoCáoHàngHóa!B24,Table2[Số lượng]))</f>
        <v>0</v>
      </c>
      <c r="D24" s="41">
        <f t="shared" ca="1" si="0"/>
        <v>0</v>
      </c>
      <c r="E24" s="41">
        <f ca="1">IF(B24="","",SUMIF(OFFSET(MuaHàng_ThanhToán!$D$5,0,0,COUNTIF(Table2[Tên nhà cung cấp],MuaHàng_ThanhToán!$C$5),6),BáoCáoHàngHóa!B24,Table2[Thành tiền]))</f>
        <v>0</v>
      </c>
      <c r="F24" s="43">
        <f ca="1">IF(B24="","",SUMIF(Table2[[Tên hàng hóa]:[Thành tiền]],BáoCáoHàngHóa!B24,Table2[Số lượng])-BáoCáoHàngHóa!C24)</f>
        <v>7</v>
      </c>
      <c r="G24" s="43">
        <f t="shared" ca="1" si="8"/>
        <v>6671723.2320779217</v>
      </c>
      <c r="H24" s="43">
        <f ca="1">IF(B24="","",SUMIF(Table2[[Tên hàng hóa]:[Thành tiền]],BáoCáoHàngHóa!B24,Table2[Thành tiền])-BáoCáoHàngHóa!E24)</f>
        <v>46702062.624545455</v>
      </c>
      <c r="I24" s="42">
        <f ca="1">IF(B24="","",SUMIF(Table28[[Tên hàng hóa ]:[Thành tiền]],BáoCáoHàngHóa!B24,Table28[Số lượng]))</f>
        <v>7</v>
      </c>
      <c r="J24" s="42">
        <f t="shared" ca="1" si="9"/>
        <v>6671723.2320779217</v>
      </c>
      <c r="K24" s="42">
        <f t="shared" ca="1" si="10"/>
        <v>46702062.624545455</v>
      </c>
      <c r="L24" s="44">
        <f t="shared" ca="1" si="11"/>
        <v>0</v>
      </c>
      <c r="M24" s="44">
        <f t="shared" ca="1" si="12"/>
        <v>0</v>
      </c>
      <c r="N24" s="44">
        <f t="shared" ca="1" si="13"/>
        <v>0</v>
      </c>
      <c r="O24" s="30">
        <f t="shared" ca="1" si="7"/>
        <v>0</v>
      </c>
      <c r="P24" s="30"/>
      <c r="Q24" s="30"/>
      <c r="R24" s="30"/>
      <c r="S24" s="30"/>
      <c r="T24" s="30"/>
      <c r="U24" s="30"/>
      <c r="V24" s="30"/>
      <c r="W24" s="30"/>
    </row>
    <row r="25" spans="1:23" x14ac:dyDescent="0.2">
      <c r="A25" s="40">
        <v>20</v>
      </c>
      <c r="B25" s="40" t="str">
        <f>IF(DanhMụcHH!B24="","",DanhMụcHH!B24)</f>
        <v>CP1L-M60DT-A</v>
      </c>
      <c r="C25" s="41">
        <f ca="1">IF(B25="","",SUMIF(OFFSET(MuaHàng_ThanhToán!$D$5,0,0,COUNTIF(Table2[Tên nhà cung cấp],MuaHàng_ThanhToán!$C$5),6),BáoCáoHàngHóa!B25,Table2[Số lượng]))</f>
        <v>0</v>
      </c>
      <c r="D25" s="41">
        <f t="shared" ca="1" si="0"/>
        <v>0</v>
      </c>
      <c r="E25" s="41">
        <f ca="1">IF(B25="","",SUMIF(OFFSET(MuaHàng_ThanhToán!$D$5,0,0,COUNTIF(Table2[Tên nhà cung cấp],MuaHàng_ThanhToán!$C$5),6),BáoCáoHàngHóa!B25,Table2[Thành tiền]))</f>
        <v>0</v>
      </c>
      <c r="F25" s="43">
        <f ca="1">IF(B25="","",SUMIF(Table2[[Tên hàng hóa]:[Thành tiền]],BáoCáoHàngHóa!B25,Table2[Số lượng])-BáoCáoHàngHóa!C25)</f>
        <v>0</v>
      </c>
      <c r="G25" s="43">
        <f t="shared" ca="1" si="8"/>
        <v>0</v>
      </c>
      <c r="H25" s="43">
        <f ca="1">IF(B25="","",SUMIF(Table2[[Tên hàng hóa]:[Thành tiền]],BáoCáoHàngHóa!B25,Table2[Thành tiền])-BáoCáoHàngHóa!E25)</f>
        <v>0</v>
      </c>
      <c r="I25" s="42">
        <f ca="1">IF(B25="","",SUMIF(Table28[[Tên hàng hóa ]:[Thành tiền]],BáoCáoHàngHóa!B25,Table28[Số lượng]))</f>
        <v>0</v>
      </c>
      <c r="J25" s="42">
        <f t="shared" ca="1" si="9"/>
        <v>0</v>
      </c>
      <c r="K25" s="42">
        <f t="shared" ca="1" si="10"/>
        <v>0</v>
      </c>
      <c r="L25" s="44">
        <f t="shared" ca="1" si="11"/>
        <v>0</v>
      </c>
      <c r="M25" s="44">
        <f t="shared" ca="1" si="12"/>
        <v>0</v>
      </c>
      <c r="N25" s="44">
        <f t="shared" ca="1" si="13"/>
        <v>0</v>
      </c>
      <c r="O25" s="30">
        <f t="shared" ca="1" si="7"/>
        <v>0</v>
      </c>
      <c r="P25" s="30"/>
      <c r="Q25" s="30"/>
      <c r="R25" s="30"/>
      <c r="S25" s="30"/>
      <c r="T25" s="30"/>
      <c r="U25" s="30"/>
      <c r="V25" s="30"/>
      <c r="W25" s="30"/>
    </row>
    <row r="26" spans="1:23" x14ac:dyDescent="0.2">
      <c r="A26" s="40">
        <v>21</v>
      </c>
      <c r="B26" s="40" t="str">
        <f>IF(DanhMụcHH!B25="","",DanhMụcHH!B25)</f>
        <v>CP1W-CIF01</v>
      </c>
      <c r="C26" s="41">
        <f ca="1">IF(B26="","",SUMIF(OFFSET(MuaHàng_ThanhToán!$D$5,0,0,COUNTIF(Table2[Tên nhà cung cấp],MuaHàng_ThanhToán!$C$5),6),BáoCáoHàngHóa!B26,Table2[Số lượng]))</f>
        <v>0</v>
      </c>
      <c r="D26" s="41">
        <f t="shared" ca="1" si="0"/>
        <v>0</v>
      </c>
      <c r="E26" s="41">
        <f ca="1">IF(B26="","",SUMIF(OFFSET(MuaHàng_ThanhToán!$D$5,0,0,COUNTIF(Table2[Tên nhà cung cấp],MuaHàng_ThanhToán!$C$5),6),BáoCáoHàngHóa!B26,Table2[Thành tiền]))</f>
        <v>0</v>
      </c>
      <c r="F26" s="43">
        <f ca="1">IF(B26="","",SUMIF(Table2[[Tên hàng hóa]:[Thành tiền]],BáoCáoHàngHóa!B26,Table2[Số lượng])-BáoCáoHàngHóa!C26)</f>
        <v>12</v>
      </c>
      <c r="G26" s="43">
        <f t="shared" ca="1" si="8"/>
        <v>502658.56927935546</v>
      </c>
      <c r="H26" s="43">
        <f ca="1">IF(B26="","",SUMIF(Table2[[Tên hàng hóa]:[Thành tiền]],BáoCáoHàngHóa!B26,Table2[Thành tiền])-BáoCáoHàngHóa!E26)</f>
        <v>6031902.8313522656</v>
      </c>
      <c r="I26" s="42">
        <f ca="1">IF(B26="","",SUMIF(Table28[[Tên hàng hóa ]:[Thành tiền]],BáoCáoHàngHóa!B26,Table28[Số lượng]))</f>
        <v>11</v>
      </c>
      <c r="J26" s="42">
        <f t="shared" ca="1" si="9"/>
        <v>502658.56927935546</v>
      </c>
      <c r="K26" s="42">
        <f t="shared" ca="1" si="10"/>
        <v>5529244.2620729096</v>
      </c>
      <c r="L26" s="44">
        <f t="shared" ca="1" si="11"/>
        <v>1</v>
      </c>
      <c r="M26" s="44">
        <f t="shared" ca="1" si="12"/>
        <v>502658.56927935593</v>
      </c>
      <c r="N26" s="44">
        <f t="shared" ca="1" si="13"/>
        <v>502658.56927935593</v>
      </c>
      <c r="O26" s="30">
        <f t="shared" ca="1" si="7"/>
        <v>0</v>
      </c>
      <c r="P26" s="30"/>
      <c r="Q26" s="30"/>
      <c r="R26" s="30"/>
      <c r="S26" s="30"/>
      <c r="T26" s="30"/>
      <c r="U26" s="30"/>
      <c r="V26" s="30"/>
      <c r="W26" s="30"/>
    </row>
    <row r="27" spans="1:23" x14ac:dyDescent="0.2">
      <c r="A27" s="40">
        <v>22</v>
      </c>
      <c r="B27" s="40" t="str">
        <f>IF(DanhMụcHH!B26="","",DanhMụcHH!B26)</f>
        <v>CP1W-CIF11</v>
      </c>
      <c r="C27" s="41">
        <f ca="1">IF(B27="","",SUMIF(OFFSET(MuaHàng_ThanhToán!$D$5,0,0,COUNTIF(Table2[Tên nhà cung cấp],MuaHàng_ThanhToán!$C$5),6),BáoCáoHàngHóa!B27,Table2[Số lượng]))</f>
        <v>0</v>
      </c>
      <c r="D27" s="41">
        <f t="shared" ca="1" si="0"/>
        <v>0</v>
      </c>
      <c r="E27" s="41">
        <f ca="1">IF(B27="","",SUMIF(OFFSET(MuaHàng_ThanhToán!$D$5,0,0,COUNTIF(Table2[Tên nhà cung cấp],MuaHàng_ThanhToán!$C$5),6),BáoCáoHàngHóa!B27,Table2[Thành tiền]))</f>
        <v>0</v>
      </c>
      <c r="F27" s="43">
        <f ca="1">IF(B27="","",SUMIF(Table2[[Tên hàng hóa]:[Thành tiền]],BáoCáoHàngHóa!B27,Table2[Số lượng])-BáoCáoHàngHóa!C27)</f>
        <v>5</v>
      </c>
      <c r="G27" s="43">
        <f t="shared" ca="1" si="8"/>
        <v>485351.04666666669</v>
      </c>
      <c r="H27" s="43">
        <f ca="1">IF(B27="","",SUMIF(Table2[[Tên hàng hóa]:[Thành tiền]],BáoCáoHàngHóa!B27,Table2[Thành tiền])-BáoCáoHàngHóa!E27)</f>
        <v>2426755.2333333334</v>
      </c>
      <c r="I27" s="42">
        <f ca="1">IF(B27="","",SUMIF(Table28[[Tên hàng hóa ]:[Thành tiền]],BáoCáoHàngHóa!B27,Table28[Số lượng]))</f>
        <v>3</v>
      </c>
      <c r="J27" s="42">
        <f t="shared" ca="1" si="9"/>
        <v>485351.04666666669</v>
      </c>
      <c r="K27" s="42">
        <f t="shared" ca="1" si="10"/>
        <v>1456053.1400000001</v>
      </c>
      <c r="L27" s="44">
        <f t="shared" ca="1" si="11"/>
        <v>2</v>
      </c>
      <c r="M27" s="44">
        <f t="shared" ca="1" si="12"/>
        <v>485351.04666666663</v>
      </c>
      <c r="N27" s="44">
        <f t="shared" ca="1" si="13"/>
        <v>970702.09333333327</v>
      </c>
      <c r="O27" s="30">
        <f t="shared" ca="1" si="7"/>
        <v>0</v>
      </c>
      <c r="P27" s="30"/>
      <c r="Q27" s="30"/>
      <c r="R27" s="30"/>
      <c r="S27" s="30"/>
      <c r="T27" s="30"/>
      <c r="U27" s="30"/>
      <c r="V27" s="30"/>
      <c r="W27" s="30"/>
    </row>
    <row r="28" spans="1:23" x14ac:dyDescent="0.2">
      <c r="A28" s="40">
        <v>23</v>
      </c>
      <c r="B28" s="40" t="str">
        <f>IF(DanhMụcHH!B27="","",DanhMụcHH!B27)</f>
        <v>CP1W-CIF41</v>
      </c>
      <c r="C28" s="41">
        <f ca="1">IF(B28="","",SUMIF(OFFSET(MuaHàng_ThanhToán!$D$5,0,0,COUNTIF(Table2[Tên nhà cung cấp],MuaHàng_ThanhToán!$C$5),6),BáoCáoHàngHóa!B28,Table2[Số lượng]))</f>
        <v>0</v>
      </c>
      <c r="D28" s="41">
        <f t="shared" ca="1" si="0"/>
        <v>0</v>
      </c>
      <c r="E28" s="41">
        <f ca="1">IF(B28="","",SUMIF(OFFSET(MuaHàng_ThanhToán!$D$5,0,0,COUNTIF(Table2[Tên nhà cung cấp],MuaHàng_ThanhToán!$C$5),6),BáoCáoHàngHóa!B28,Table2[Thành tiền]))</f>
        <v>0</v>
      </c>
      <c r="F28" s="43">
        <f ca="1">IF(B28="","",SUMIF(Table2[[Tên hàng hóa]:[Thành tiền]],BáoCáoHàngHóa!B28,Table2[Số lượng])-BáoCáoHàngHóa!C28)</f>
        <v>0</v>
      </c>
      <c r="G28" s="43">
        <f t="shared" ca="1" si="8"/>
        <v>0</v>
      </c>
      <c r="H28" s="43">
        <f ca="1">IF(B28="","",SUMIF(Table2[[Tên hàng hóa]:[Thành tiền]],BáoCáoHàngHóa!B28,Table2[Thành tiền])-BáoCáoHàngHóa!E28)</f>
        <v>0</v>
      </c>
      <c r="I28" s="42">
        <f ca="1">IF(B28="","",SUMIF(Table28[[Tên hàng hóa ]:[Thành tiền]],BáoCáoHàngHóa!B28,Table28[Số lượng]))</f>
        <v>0</v>
      </c>
      <c r="J28" s="42">
        <f t="shared" ca="1" si="9"/>
        <v>0</v>
      </c>
      <c r="K28" s="42">
        <f t="shared" ca="1" si="10"/>
        <v>0</v>
      </c>
      <c r="L28" s="44">
        <f t="shared" ca="1" si="11"/>
        <v>0</v>
      </c>
      <c r="M28" s="44">
        <f t="shared" ca="1" si="12"/>
        <v>0</v>
      </c>
      <c r="N28" s="44">
        <f t="shared" ca="1" si="13"/>
        <v>0</v>
      </c>
      <c r="O28" s="30">
        <f t="shared" ca="1" si="7"/>
        <v>0</v>
      </c>
      <c r="P28" s="30"/>
      <c r="Q28" s="30"/>
      <c r="R28" s="30"/>
      <c r="S28" s="30"/>
      <c r="T28" s="30"/>
      <c r="U28" s="30"/>
      <c r="V28" s="30"/>
      <c r="W28" s="30"/>
    </row>
    <row r="29" spans="1:23" x14ac:dyDescent="0.2">
      <c r="A29" s="40">
        <v>24</v>
      </c>
      <c r="B29" s="40" t="str">
        <f>IF(DanhMụcHH!B28="","",DanhMụcHH!B28)</f>
        <v>CP1W-8ER</v>
      </c>
      <c r="C29" s="41">
        <f ca="1">IF(B29="","",SUMIF(OFFSET(MuaHàng_ThanhToán!$D$5,0,0,COUNTIF(Table2[Tên nhà cung cấp],MuaHàng_ThanhToán!$C$5),6),BáoCáoHàngHóa!B29,Table2[Số lượng]))</f>
        <v>0</v>
      </c>
      <c r="D29" s="41">
        <f t="shared" ca="1" si="0"/>
        <v>0</v>
      </c>
      <c r="E29" s="41">
        <f ca="1">IF(B29="","",SUMIF(OFFSET(MuaHàng_ThanhToán!$D$5,0,0,COUNTIF(Table2[Tên nhà cung cấp],MuaHàng_ThanhToán!$C$5),6),BáoCáoHàngHóa!B29,Table2[Thành tiền]))</f>
        <v>0</v>
      </c>
      <c r="F29" s="43">
        <f ca="1">IF(B29="","",SUMIF(Table2[[Tên hàng hóa]:[Thành tiền]],BáoCáoHàngHóa!B29,Table2[Số lượng])-BáoCáoHàngHóa!C29)</f>
        <v>5</v>
      </c>
      <c r="G29" s="43">
        <f t="shared" ca="1" si="8"/>
        <v>1354134.5505449313</v>
      </c>
      <c r="H29" s="43">
        <f ca="1">IF(B29="","",SUMIF(Table2[[Tên hàng hóa]:[Thành tiền]],BáoCáoHàngHóa!B29,Table2[Thành tiền])-BáoCáoHàngHóa!E29)</f>
        <v>6770672.7527246568</v>
      </c>
      <c r="I29" s="42">
        <f ca="1">IF(B29="","",SUMIF(Table28[[Tên hàng hóa ]:[Thành tiền]],BáoCáoHàngHóa!B29,Table28[Số lượng]))</f>
        <v>4</v>
      </c>
      <c r="J29" s="42">
        <f t="shared" ca="1" si="9"/>
        <v>1354134.5505449313</v>
      </c>
      <c r="K29" s="42">
        <f t="shared" ca="1" si="10"/>
        <v>5416538.2021797253</v>
      </c>
      <c r="L29" s="44">
        <f t="shared" ca="1" si="11"/>
        <v>1</v>
      </c>
      <c r="M29" s="44">
        <f t="shared" ca="1" si="12"/>
        <v>1354134.5505449316</v>
      </c>
      <c r="N29" s="44">
        <f t="shared" ca="1" si="13"/>
        <v>1354134.5505449316</v>
      </c>
      <c r="O29" s="30">
        <f t="shared" ca="1" si="7"/>
        <v>0</v>
      </c>
      <c r="P29" s="30"/>
      <c r="Q29" s="30"/>
      <c r="R29" s="30"/>
      <c r="S29" s="30"/>
      <c r="T29" s="30"/>
      <c r="U29" s="30"/>
      <c r="V29" s="30"/>
      <c r="W29" s="30"/>
    </row>
    <row r="30" spans="1:23" x14ac:dyDescent="0.2">
      <c r="A30" s="40">
        <v>25</v>
      </c>
      <c r="B30" s="40" t="str">
        <f>IF(DanhMụcHH!B29="","",DanhMụcHH!B29)</f>
        <v>CP1W-8ET</v>
      </c>
      <c r="C30" s="41">
        <f ca="1">IF(B30="","",SUMIF(OFFSET(MuaHàng_ThanhToán!$D$5,0,0,COUNTIF(Table2[Tên nhà cung cấp],MuaHàng_ThanhToán!$C$5),6),BáoCáoHàngHóa!B30,Table2[Số lượng]))</f>
        <v>0</v>
      </c>
      <c r="D30" s="41">
        <f t="shared" ca="1" si="0"/>
        <v>0</v>
      </c>
      <c r="E30" s="41">
        <f ca="1">IF(B30="","",SUMIF(OFFSET(MuaHàng_ThanhToán!$D$5,0,0,COUNTIF(Table2[Tên nhà cung cấp],MuaHàng_ThanhToán!$C$5),6),BáoCáoHàngHóa!B30,Table2[Thành tiền]))</f>
        <v>0</v>
      </c>
      <c r="F30" s="43">
        <f ca="1">IF(B30="","",SUMIF(Table2[[Tên hàng hóa]:[Thành tiền]],BáoCáoHàngHóa!B30,Table2[Số lượng])-BáoCáoHàngHóa!C30)</f>
        <v>2</v>
      </c>
      <c r="G30" s="43">
        <f t="shared" ca="1" si="8"/>
        <v>1176631.902</v>
      </c>
      <c r="H30" s="43">
        <f ca="1">IF(B30="","",SUMIF(Table2[[Tên hàng hóa]:[Thành tiền]],BáoCáoHàngHóa!B30,Table2[Thành tiền])-BáoCáoHàngHóa!E30)</f>
        <v>2353263.804</v>
      </c>
      <c r="I30" s="42">
        <f ca="1">IF(B30="","",SUMIF(Table28[[Tên hàng hóa ]:[Thành tiền]],BáoCáoHàngHóa!B30,Table28[Số lượng]))</f>
        <v>1</v>
      </c>
      <c r="J30" s="42">
        <f t="shared" ca="1" si="9"/>
        <v>1176631.902</v>
      </c>
      <c r="K30" s="42">
        <f t="shared" ca="1" si="10"/>
        <v>1176631.902</v>
      </c>
      <c r="L30" s="44">
        <f t="shared" ca="1" si="11"/>
        <v>1</v>
      </c>
      <c r="M30" s="44">
        <f t="shared" ca="1" si="12"/>
        <v>1176631.902</v>
      </c>
      <c r="N30" s="44">
        <f t="shared" ca="1" si="13"/>
        <v>1176631.902</v>
      </c>
      <c r="O30" s="30">
        <f t="shared" ca="1" si="7"/>
        <v>0</v>
      </c>
      <c r="P30" s="30"/>
      <c r="Q30" s="30"/>
      <c r="R30" s="30"/>
      <c r="S30" s="30"/>
      <c r="T30" s="30"/>
      <c r="U30" s="30"/>
      <c r="V30" s="30"/>
      <c r="W30" s="30"/>
    </row>
    <row r="31" spans="1:23" x14ac:dyDescent="0.2">
      <c r="A31" s="40">
        <v>26</v>
      </c>
      <c r="B31" s="40" t="str">
        <f>IF(DanhMụcHH!B30="","",DanhMụcHH!B30)</f>
        <v>CP1W-8ED</v>
      </c>
      <c r="C31" s="41">
        <f ca="1">IF(B31="","",SUMIF(OFFSET(MuaHàng_ThanhToán!$D$5,0,0,COUNTIF(Table2[Tên nhà cung cấp],MuaHàng_ThanhToán!$C$5),6),BáoCáoHàngHóa!B31,Table2[Số lượng]))</f>
        <v>0</v>
      </c>
      <c r="D31" s="41">
        <f t="shared" ca="1" si="0"/>
        <v>0</v>
      </c>
      <c r="E31" s="41">
        <f ca="1">IF(B31="","",SUMIF(OFFSET(MuaHàng_ThanhToán!$D$5,0,0,COUNTIF(Table2[Tên nhà cung cấp],MuaHàng_ThanhToán!$C$5),6),BáoCáoHàngHóa!B31,Table2[Thành tiền]))</f>
        <v>0</v>
      </c>
      <c r="F31" s="43">
        <f ca="1">IF(B31="","",SUMIF(Table2[[Tên hàng hóa]:[Thành tiền]],BáoCáoHàngHóa!B31,Table2[Số lượng])-BáoCáoHàngHóa!C31)</f>
        <v>0</v>
      </c>
      <c r="G31" s="43">
        <f t="shared" ca="1" si="8"/>
        <v>0</v>
      </c>
      <c r="H31" s="43">
        <f ca="1">IF(B31="","",SUMIF(Table2[[Tên hàng hóa]:[Thành tiền]],BáoCáoHàngHóa!B31,Table2[Thành tiền])-BáoCáoHàngHóa!E31)</f>
        <v>0</v>
      </c>
      <c r="I31" s="42">
        <f ca="1">IF(B31="","",SUMIF(Table28[[Tên hàng hóa ]:[Thành tiền]],BáoCáoHàngHóa!B31,Table28[Số lượng]))</f>
        <v>0</v>
      </c>
      <c r="J31" s="42">
        <f t="shared" ca="1" si="9"/>
        <v>0</v>
      </c>
      <c r="K31" s="42">
        <f t="shared" ca="1" si="10"/>
        <v>0</v>
      </c>
      <c r="L31" s="44">
        <f t="shared" ca="1" si="11"/>
        <v>0</v>
      </c>
      <c r="M31" s="44">
        <f t="shared" ca="1" si="12"/>
        <v>0</v>
      </c>
      <c r="N31" s="44">
        <f t="shared" ca="1" si="13"/>
        <v>0</v>
      </c>
      <c r="O31" s="30">
        <f t="shared" ca="1" si="7"/>
        <v>0</v>
      </c>
      <c r="P31" s="30"/>
      <c r="Q31" s="30"/>
      <c r="R31" s="30"/>
      <c r="S31" s="30"/>
      <c r="T31" s="30"/>
      <c r="U31" s="30"/>
      <c r="V31" s="30"/>
      <c r="W31" s="30"/>
    </row>
    <row r="32" spans="1:23" x14ac:dyDescent="0.2">
      <c r="A32" s="40">
        <v>27</v>
      </c>
      <c r="B32" s="40" t="str">
        <f>IF(DanhMụcHH!B31="","",DanhMụcHH!B31)</f>
        <v>CP1W-16ER</v>
      </c>
      <c r="C32" s="41">
        <f ca="1">IF(B32="","",SUMIF(OFFSET(MuaHàng_ThanhToán!$D$5,0,0,COUNTIF(Table2[Tên nhà cung cấp],MuaHàng_ThanhToán!$C$5),6),BáoCáoHàngHóa!B32,Table2[Số lượng]))</f>
        <v>0</v>
      </c>
      <c r="D32" s="41">
        <f t="shared" ca="1" si="0"/>
        <v>0</v>
      </c>
      <c r="E32" s="41">
        <f ca="1">IF(B32="","",SUMIF(OFFSET(MuaHàng_ThanhToán!$D$5,0,0,COUNTIF(Table2[Tên nhà cung cấp],MuaHàng_ThanhToán!$C$5),6),BáoCáoHàngHóa!B32,Table2[Thành tiền]))</f>
        <v>0</v>
      </c>
      <c r="F32" s="43">
        <f ca="1">IF(B32="","",SUMIF(Table2[[Tên hàng hóa]:[Thành tiền]],BáoCáoHàngHóa!B32,Table2[Số lượng])-BáoCáoHàngHóa!C32)</f>
        <v>3</v>
      </c>
      <c r="G32" s="43">
        <f t="shared" ca="1" si="8"/>
        <v>2188606.5431333333</v>
      </c>
      <c r="H32" s="43">
        <f ca="1">IF(B32="","",SUMIF(Table2[[Tên hàng hóa]:[Thành tiền]],BáoCáoHàngHóa!B32,Table2[Thành tiền])-BáoCáoHàngHóa!E32)</f>
        <v>6565819.6294</v>
      </c>
      <c r="I32" s="42">
        <f ca="1">IF(B32="","",SUMIF(Table28[[Tên hàng hóa ]:[Thành tiền]],BáoCáoHàngHóa!B32,Table28[Số lượng]))</f>
        <v>1</v>
      </c>
      <c r="J32" s="42">
        <f t="shared" ca="1" si="9"/>
        <v>2188606.5431333333</v>
      </c>
      <c r="K32" s="42">
        <f t="shared" ca="1" si="10"/>
        <v>2188606.5431333333</v>
      </c>
      <c r="L32" s="44">
        <f t="shared" ca="1" si="11"/>
        <v>2</v>
      </c>
      <c r="M32" s="44">
        <f t="shared" ca="1" si="12"/>
        <v>2188606.5431333333</v>
      </c>
      <c r="N32" s="44">
        <f t="shared" ca="1" si="13"/>
        <v>4377213.0862666667</v>
      </c>
      <c r="O32" s="30">
        <f t="shared" ca="1" si="7"/>
        <v>0</v>
      </c>
      <c r="P32" s="30"/>
      <c r="Q32" s="30"/>
      <c r="R32" s="30"/>
      <c r="S32" s="30"/>
      <c r="T32" s="30"/>
      <c r="U32" s="30"/>
      <c r="V32" s="30"/>
      <c r="W32" s="30"/>
    </row>
    <row r="33" spans="1:23" x14ac:dyDescent="0.2">
      <c r="A33" s="40">
        <v>28</v>
      </c>
      <c r="B33" s="40" t="str">
        <f>IF(DanhMụcHH!B32="","",DanhMụcHH!B32)</f>
        <v>CP1W-16ET</v>
      </c>
      <c r="C33" s="41">
        <f ca="1">IF(B33="","",SUMIF(OFFSET(MuaHàng_ThanhToán!$D$5,0,0,COUNTIF(Table2[Tên nhà cung cấp],MuaHàng_ThanhToán!$C$5),6),BáoCáoHàngHóa!B33,Table2[Số lượng]))</f>
        <v>0</v>
      </c>
      <c r="D33" s="41">
        <f t="shared" ca="1" si="0"/>
        <v>0</v>
      </c>
      <c r="E33" s="41">
        <f ca="1">IF(B33="","",SUMIF(OFFSET(MuaHàng_ThanhToán!$D$5,0,0,COUNTIF(Table2[Tên nhà cung cấp],MuaHàng_ThanhToán!$C$5),6),BáoCáoHàngHóa!B33,Table2[Thành tiền]))</f>
        <v>0</v>
      </c>
      <c r="F33" s="43">
        <f ca="1">IF(B33="","",SUMIF(Table2[[Tên hàng hóa]:[Thành tiền]],BáoCáoHàngHóa!B33,Table2[Số lượng])-BáoCáoHàngHóa!C33)</f>
        <v>0</v>
      </c>
      <c r="G33" s="43">
        <f t="shared" ca="1" si="8"/>
        <v>0</v>
      </c>
      <c r="H33" s="43">
        <f ca="1">IF(B33="","",SUMIF(Table2[[Tên hàng hóa]:[Thành tiền]],BáoCáoHàngHóa!B33,Table2[Thành tiền])-BáoCáoHàngHóa!E33)</f>
        <v>0</v>
      </c>
      <c r="I33" s="42">
        <f ca="1">IF(B33="","",SUMIF(Table28[[Tên hàng hóa ]:[Thành tiền]],BáoCáoHàngHóa!B33,Table28[Số lượng]))</f>
        <v>0</v>
      </c>
      <c r="J33" s="42">
        <f t="shared" ca="1" si="9"/>
        <v>0</v>
      </c>
      <c r="K33" s="42">
        <f t="shared" ca="1" si="10"/>
        <v>0</v>
      </c>
      <c r="L33" s="44">
        <f t="shared" ca="1" si="11"/>
        <v>0</v>
      </c>
      <c r="M33" s="44">
        <f t="shared" ca="1" si="12"/>
        <v>0</v>
      </c>
      <c r="N33" s="44">
        <f t="shared" ca="1" si="13"/>
        <v>0</v>
      </c>
      <c r="O33" s="30">
        <f t="shared" ca="1" si="7"/>
        <v>0</v>
      </c>
      <c r="P33" s="30"/>
      <c r="Q33" s="30"/>
      <c r="R33" s="30"/>
      <c r="S33" s="30"/>
      <c r="T33" s="30"/>
      <c r="U33" s="30"/>
      <c r="V33" s="30"/>
      <c r="W33" s="30"/>
    </row>
    <row r="34" spans="1:23" x14ac:dyDescent="0.2">
      <c r="A34" s="40">
        <v>29</v>
      </c>
      <c r="B34" s="40" t="str">
        <f>IF(DanhMụcHH!B33="","",DanhMụcHH!B33)</f>
        <v>CP1W-20EDR1</v>
      </c>
      <c r="C34" s="41">
        <f ca="1">IF(B34="","",SUMIF(OFFSET(MuaHàng_ThanhToán!$D$5,0,0,COUNTIF(Table2[Tên nhà cung cấp],MuaHàng_ThanhToán!$C$5),6),BáoCáoHàngHóa!B34,Table2[Số lượng]))</f>
        <v>0</v>
      </c>
      <c r="D34" s="41">
        <f t="shared" ca="1" si="0"/>
        <v>0</v>
      </c>
      <c r="E34" s="41">
        <f ca="1">IF(B34="","",SUMIF(OFFSET(MuaHàng_ThanhToán!$D$5,0,0,COUNTIF(Table2[Tên nhà cung cấp],MuaHàng_ThanhToán!$C$5),6),BáoCáoHàngHóa!B34,Table2[Thành tiền]))</f>
        <v>0</v>
      </c>
      <c r="F34" s="43">
        <f ca="1">IF(B34="","",SUMIF(Table2[[Tên hàng hóa]:[Thành tiền]],BáoCáoHàngHóa!B34,Table2[Số lượng])-BáoCáoHàngHóa!C34)</f>
        <v>8</v>
      </c>
      <c r="G34" s="43">
        <f t="shared" ca="1" si="8"/>
        <v>2111807.7068566536</v>
      </c>
      <c r="H34" s="43">
        <f ca="1">IF(B34="","",SUMIF(Table2[[Tên hàng hóa]:[Thành tiền]],BáoCáoHàngHóa!B34,Table2[Thành tiền])-BáoCáoHàngHóa!E34)</f>
        <v>16894461.654853228</v>
      </c>
      <c r="I34" s="42">
        <f ca="1">IF(B34="","",SUMIF(Table28[[Tên hàng hóa ]:[Thành tiền]],BáoCáoHàngHóa!B34,Table28[Số lượng]))</f>
        <v>6</v>
      </c>
      <c r="J34" s="42">
        <f t="shared" ca="1" si="9"/>
        <v>2111807.7068566536</v>
      </c>
      <c r="K34" s="42">
        <f t="shared" ca="1" si="10"/>
        <v>12670846.241139922</v>
      </c>
      <c r="L34" s="44">
        <f t="shared" ca="1" si="11"/>
        <v>2</v>
      </c>
      <c r="M34" s="44">
        <f t="shared" ca="1" si="12"/>
        <v>2111807.7068566531</v>
      </c>
      <c r="N34" s="44">
        <f t="shared" ca="1" si="13"/>
        <v>4223615.4137133062</v>
      </c>
      <c r="O34" s="30">
        <f t="shared" ca="1" si="7"/>
        <v>0</v>
      </c>
      <c r="P34" s="30"/>
      <c r="Q34" s="30"/>
      <c r="R34" s="30"/>
      <c r="S34" s="30"/>
      <c r="T34" s="30"/>
      <c r="U34" s="30"/>
      <c r="V34" s="30"/>
      <c r="W34" s="30"/>
    </row>
    <row r="35" spans="1:23" x14ac:dyDescent="0.2">
      <c r="A35" s="40">
        <v>30</v>
      </c>
      <c r="B35" s="40" t="str">
        <f>IF(DanhMụcHH!B34="","",DanhMụcHH!B34)</f>
        <v>CP1W-20EDT</v>
      </c>
      <c r="C35" s="41">
        <f ca="1">IF(B35="","",SUMIF(OFFSET(MuaHàng_ThanhToán!$D$5,0,0,COUNTIF(Table2[Tên nhà cung cấp],MuaHàng_ThanhToán!$C$5),6),BáoCáoHàngHóa!B35,Table2[Số lượng]))</f>
        <v>0</v>
      </c>
      <c r="D35" s="41">
        <f t="shared" ca="1" si="0"/>
        <v>0</v>
      </c>
      <c r="E35" s="41">
        <f ca="1">IF(B35="","",SUMIF(OFFSET(MuaHàng_ThanhToán!$D$5,0,0,COUNTIF(Table2[Tên nhà cung cấp],MuaHàng_ThanhToán!$C$5),6),BáoCáoHàngHóa!B35,Table2[Thành tiền]))</f>
        <v>0</v>
      </c>
      <c r="F35" s="43">
        <f ca="1">IF(B35="","",SUMIF(Table2[[Tên hàng hóa]:[Thành tiền]],BáoCáoHàngHóa!B35,Table2[Số lượng])-BáoCáoHàngHóa!C35)</f>
        <v>0</v>
      </c>
      <c r="G35" s="43">
        <f t="shared" ca="1" si="8"/>
        <v>0</v>
      </c>
      <c r="H35" s="43">
        <f ca="1">IF(B35="","",SUMIF(Table2[[Tên hàng hóa]:[Thành tiền]],BáoCáoHàngHóa!B35,Table2[Thành tiền])-BáoCáoHàngHóa!E35)</f>
        <v>0</v>
      </c>
      <c r="I35" s="42">
        <f ca="1">IF(B35="","",SUMIF(Table28[[Tên hàng hóa ]:[Thành tiền]],BáoCáoHàngHóa!B35,Table28[Số lượng]))</f>
        <v>0</v>
      </c>
      <c r="J35" s="42">
        <f t="shared" ca="1" si="9"/>
        <v>0</v>
      </c>
      <c r="K35" s="42">
        <f t="shared" ca="1" si="10"/>
        <v>0</v>
      </c>
      <c r="L35" s="44">
        <f t="shared" ca="1" si="11"/>
        <v>0</v>
      </c>
      <c r="M35" s="44">
        <f t="shared" ca="1" si="12"/>
        <v>0</v>
      </c>
      <c r="N35" s="44">
        <f t="shared" ca="1" si="13"/>
        <v>0</v>
      </c>
      <c r="O35" s="30">
        <f t="shared" ca="1" si="7"/>
        <v>0</v>
      </c>
      <c r="P35" s="30"/>
      <c r="Q35" s="30"/>
      <c r="R35" s="30"/>
      <c r="S35" s="30"/>
      <c r="T35" s="30"/>
      <c r="U35" s="30"/>
      <c r="V35" s="30"/>
      <c r="W35" s="30"/>
    </row>
    <row r="36" spans="1:23" x14ac:dyDescent="0.2">
      <c r="A36" s="40">
        <v>31</v>
      </c>
      <c r="B36" s="40" t="str">
        <f>IF(DanhMụcHH!B35="","",DanhMụcHH!B35)</f>
        <v>CP1W-32ER</v>
      </c>
      <c r="C36" s="41">
        <f ca="1">IF(B36="","",SUMIF(OFFSET(MuaHàng_ThanhToán!$D$5,0,0,COUNTIF(Table2[Tên nhà cung cấp],MuaHàng_ThanhToán!$C$5),6),BáoCáoHàngHóa!B36,Table2[Số lượng]))</f>
        <v>0</v>
      </c>
      <c r="D36" s="41">
        <f t="shared" ca="1" si="0"/>
        <v>0</v>
      </c>
      <c r="E36" s="41">
        <f ca="1">IF(B36="","",SUMIF(OFFSET(MuaHàng_ThanhToán!$D$5,0,0,COUNTIF(Table2[Tên nhà cung cấp],MuaHàng_ThanhToán!$C$5),6),BáoCáoHàngHóa!B36,Table2[Thành tiền]))</f>
        <v>0</v>
      </c>
      <c r="F36" s="43">
        <f ca="1">IF(B36="","",SUMIF(Table2[[Tên hàng hóa]:[Thành tiền]],BáoCáoHàngHóa!B36,Table2[Số lượng])-BáoCáoHàngHóa!C36)</f>
        <v>1</v>
      </c>
      <c r="G36" s="43">
        <f t="shared" ca="1" si="8"/>
        <v>3404794.9139999999</v>
      </c>
      <c r="H36" s="43">
        <f ca="1">IF(B36="","",SUMIF(Table2[[Tên hàng hóa]:[Thành tiền]],BáoCáoHàngHóa!B36,Table2[Thành tiền])-BáoCáoHàngHóa!E36)</f>
        <v>3404794.9139999999</v>
      </c>
      <c r="I36" s="42">
        <f ca="1">IF(B36="","",SUMIF(Table28[[Tên hàng hóa ]:[Thành tiền]],BáoCáoHàngHóa!B36,Table28[Số lượng]))</f>
        <v>0</v>
      </c>
      <c r="J36" s="42">
        <f t="shared" ca="1" si="9"/>
        <v>0</v>
      </c>
      <c r="K36" s="42">
        <f t="shared" ca="1" si="10"/>
        <v>0</v>
      </c>
      <c r="L36" s="44">
        <f t="shared" ca="1" si="11"/>
        <v>1</v>
      </c>
      <c r="M36" s="44">
        <f t="shared" ca="1" si="12"/>
        <v>3404794.9139999999</v>
      </c>
      <c r="N36" s="44">
        <f t="shared" ca="1" si="13"/>
        <v>3404794.9139999999</v>
      </c>
      <c r="O36" s="30">
        <f t="shared" ca="1" si="7"/>
        <v>0</v>
      </c>
      <c r="P36" s="30"/>
      <c r="Q36" s="30"/>
      <c r="R36" s="30"/>
      <c r="S36" s="30"/>
      <c r="T36" s="30"/>
      <c r="U36" s="30"/>
      <c r="V36" s="30"/>
      <c r="W36" s="30"/>
    </row>
    <row r="37" spans="1:23" x14ac:dyDescent="0.2">
      <c r="A37" s="40">
        <v>32</v>
      </c>
      <c r="B37" s="40" t="str">
        <f>IF(DanhMụcHH!B36="","",DanhMụcHH!B36)</f>
        <v>CP1W-32ET</v>
      </c>
      <c r="C37" s="41">
        <f ca="1">IF(B37="","",SUMIF(OFFSET(MuaHàng_ThanhToán!$D$5,0,0,COUNTIF(Table2[Tên nhà cung cấp],MuaHàng_ThanhToán!$C$5),6),BáoCáoHàngHóa!B37,Table2[Số lượng]))</f>
        <v>0</v>
      </c>
      <c r="D37" s="41">
        <f t="shared" ca="1" si="0"/>
        <v>0</v>
      </c>
      <c r="E37" s="41">
        <f ca="1">IF(B37="","",SUMIF(OFFSET(MuaHàng_ThanhToán!$D$5,0,0,COUNTIF(Table2[Tên nhà cung cấp],MuaHàng_ThanhToán!$C$5),6),BáoCáoHàngHóa!B37,Table2[Thành tiền]))</f>
        <v>0</v>
      </c>
      <c r="F37" s="43">
        <f ca="1">IF(B37="","",SUMIF(Table2[[Tên hàng hóa]:[Thành tiền]],BáoCáoHàngHóa!B37,Table2[Số lượng])-BáoCáoHàngHóa!C37)</f>
        <v>0</v>
      </c>
      <c r="G37" s="43">
        <f t="shared" ca="1" si="8"/>
        <v>0</v>
      </c>
      <c r="H37" s="43">
        <f ca="1">IF(B37="","",SUMIF(Table2[[Tên hàng hóa]:[Thành tiền]],BáoCáoHàngHóa!B37,Table2[Thành tiền])-BáoCáoHàngHóa!E37)</f>
        <v>0</v>
      </c>
      <c r="I37" s="42">
        <f ca="1">IF(B37="","",SUMIF(Table28[[Tên hàng hóa ]:[Thành tiền]],BáoCáoHàngHóa!B37,Table28[Số lượng]))</f>
        <v>0</v>
      </c>
      <c r="J37" s="42">
        <f t="shared" ca="1" si="9"/>
        <v>0</v>
      </c>
      <c r="K37" s="42">
        <f t="shared" ca="1" si="10"/>
        <v>0</v>
      </c>
      <c r="L37" s="44">
        <f t="shared" ca="1" si="11"/>
        <v>0</v>
      </c>
      <c r="M37" s="44">
        <f t="shared" ca="1" si="12"/>
        <v>0</v>
      </c>
      <c r="N37" s="44">
        <f t="shared" ca="1" si="13"/>
        <v>0</v>
      </c>
      <c r="O37" s="30">
        <f t="shared" ca="1" si="7"/>
        <v>0</v>
      </c>
      <c r="P37" s="30"/>
      <c r="Q37" s="30"/>
      <c r="R37" s="30"/>
      <c r="S37" s="30"/>
      <c r="T37" s="30"/>
      <c r="U37" s="30"/>
      <c r="V37" s="30"/>
      <c r="W37" s="30"/>
    </row>
    <row r="38" spans="1:23" x14ac:dyDescent="0.2">
      <c r="A38" s="40">
        <v>33</v>
      </c>
      <c r="B38" s="40" t="str">
        <f>IF(DanhMụcHH!B37="","",DanhMụcHH!B37)</f>
        <v>CP1W-40EDR</v>
      </c>
      <c r="C38" s="41">
        <f ca="1">IF(B38="","",SUMIF(OFFSET(MuaHàng_ThanhToán!$D$5,0,0,COUNTIF(Table2[Tên nhà cung cấp],MuaHàng_ThanhToán!$C$5),6),BáoCáoHàngHóa!B38,Table2[Số lượng]))</f>
        <v>0</v>
      </c>
      <c r="D38" s="41">
        <f t="shared" ca="1" si="0"/>
        <v>0</v>
      </c>
      <c r="E38" s="41">
        <f ca="1">IF(B38="","",SUMIF(OFFSET(MuaHàng_ThanhToán!$D$5,0,0,COUNTIF(Table2[Tên nhà cung cấp],MuaHàng_ThanhToán!$C$5),6),BáoCáoHàngHóa!B38,Table2[Thành tiền]))</f>
        <v>0</v>
      </c>
      <c r="F38" s="43">
        <f ca="1">IF(B38="","",SUMIF(Table2[[Tên hàng hóa]:[Thành tiền]],BáoCáoHàngHóa!B38,Table2[Số lượng])-BáoCáoHàngHóa!C38)</f>
        <v>10</v>
      </c>
      <c r="G38" s="43">
        <f t="shared" ca="1" si="8"/>
        <v>3313826.6384221925</v>
      </c>
      <c r="H38" s="43">
        <f ca="1">IF(B38="","",SUMIF(Table2[[Tên hàng hóa]:[Thành tiền]],BáoCáoHàngHóa!B38,Table2[Thành tiền])-BáoCáoHàngHóa!E38)</f>
        <v>33138266.384221926</v>
      </c>
      <c r="I38" s="42">
        <f ca="1">IF(B38="","",SUMIF(Table28[[Tên hàng hóa ]:[Thành tiền]],BáoCáoHàngHóa!B38,Table28[Số lượng]))</f>
        <v>8</v>
      </c>
      <c r="J38" s="42">
        <f t="shared" ca="1" si="9"/>
        <v>3313826.6384221925</v>
      </c>
      <c r="K38" s="42">
        <f t="shared" ca="1" si="10"/>
        <v>26510613.10737754</v>
      </c>
      <c r="L38" s="44">
        <f t="shared" ca="1" si="11"/>
        <v>2</v>
      </c>
      <c r="M38" s="44">
        <f t="shared" ca="1" si="12"/>
        <v>3313826.638422193</v>
      </c>
      <c r="N38" s="44">
        <f t="shared" ca="1" si="13"/>
        <v>6627653.276844386</v>
      </c>
      <c r="O38" s="30">
        <f t="shared" ca="1" si="7"/>
        <v>0</v>
      </c>
      <c r="P38" s="30"/>
      <c r="Q38" s="30"/>
      <c r="R38" s="30"/>
      <c r="S38" s="30"/>
      <c r="T38" s="30"/>
      <c r="U38" s="30"/>
      <c r="V38" s="30"/>
      <c r="W38" s="30"/>
    </row>
    <row r="39" spans="1:23" x14ac:dyDescent="0.2">
      <c r="A39" s="40">
        <v>34</v>
      </c>
      <c r="B39" s="40" t="str">
        <f>IF(DanhMụcHH!B38="","",DanhMụcHH!B38)</f>
        <v>CP1W-40EDT</v>
      </c>
      <c r="C39" s="41">
        <f ca="1">IF(B39="","",SUMIF(OFFSET(MuaHàng_ThanhToán!$D$5,0,0,COUNTIF(Table2[Tên nhà cung cấp],MuaHàng_ThanhToán!$C$5),6),BáoCáoHàngHóa!B39,Table2[Số lượng]))</f>
        <v>0</v>
      </c>
      <c r="D39" s="41">
        <f t="shared" ca="1" si="0"/>
        <v>0</v>
      </c>
      <c r="E39" s="41">
        <f ca="1">IF(B39="","",SUMIF(OFFSET(MuaHàng_ThanhToán!$D$5,0,0,COUNTIF(Table2[Tên nhà cung cấp],MuaHàng_ThanhToán!$C$5),6),BáoCáoHàngHóa!B39,Table2[Thành tiền]))</f>
        <v>0</v>
      </c>
      <c r="F39" s="43">
        <f ca="1">IF(B39="","",SUMIF(Table2[[Tên hàng hóa]:[Thành tiền]],BáoCáoHàngHóa!B39,Table2[Số lượng])-BáoCáoHàngHóa!C39)</f>
        <v>0</v>
      </c>
      <c r="G39" s="43">
        <f t="shared" ca="1" si="8"/>
        <v>0</v>
      </c>
      <c r="H39" s="43">
        <f ca="1">IF(B39="","",SUMIF(Table2[[Tên hàng hóa]:[Thành tiền]],BáoCáoHàngHóa!B39,Table2[Thành tiền])-BáoCáoHàngHóa!E39)</f>
        <v>0</v>
      </c>
      <c r="I39" s="42">
        <f ca="1">IF(B39="","",SUMIF(Table28[[Tên hàng hóa ]:[Thành tiền]],BáoCáoHàngHóa!B39,Table28[Số lượng]))</f>
        <v>0</v>
      </c>
      <c r="J39" s="42">
        <f t="shared" ca="1" si="9"/>
        <v>0</v>
      </c>
      <c r="K39" s="42">
        <f t="shared" ca="1" si="10"/>
        <v>0</v>
      </c>
      <c r="L39" s="44">
        <f t="shared" ca="1" si="11"/>
        <v>0</v>
      </c>
      <c r="M39" s="44">
        <f t="shared" ca="1" si="12"/>
        <v>0</v>
      </c>
      <c r="N39" s="44">
        <f t="shared" ca="1" si="13"/>
        <v>0</v>
      </c>
      <c r="O39" s="30">
        <f t="shared" ca="1" si="7"/>
        <v>0</v>
      </c>
      <c r="P39" s="30"/>
      <c r="Q39" s="30"/>
      <c r="R39" s="30"/>
      <c r="S39" s="30"/>
      <c r="T39" s="30"/>
      <c r="U39" s="30"/>
      <c r="V39" s="30"/>
      <c r="W39" s="30"/>
    </row>
    <row r="40" spans="1:23" ht="30" x14ac:dyDescent="0.2">
      <c r="A40" s="40">
        <v>35</v>
      </c>
      <c r="B40" s="40" t="str">
        <f>IF(DanhMụcHH!B39="","",DanhMụcHH!B39)</f>
        <v>CPM1A-40CDR-A-V1</v>
      </c>
      <c r="C40" s="41">
        <f ca="1">IF(B40="","",SUMIF(OFFSET(MuaHàng_ThanhToán!$D$5,0,0,COUNTIF(Table2[Tên nhà cung cấp],MuaHàng_ThanhToán!$C$5),6),BáoCáoHàngHóa!B40,Table2[Số lượng]))</f>
        <v>0</v>
      </c>
      <c r="D40" s="41">
        <f t="shared" ca="1" si="0"/>
        <v>0</v>
      </c>
      <c r="E40" s="41">
        <f ca="1">IF(B40="","",SUMIF(OFFSET(MuaHàng_ThanhToán!$D$5,0,0,COUNTIF(Table2[Tên nhà cung cấp],MuaHàng_ThanhToán!$C$5),6),BáoCáoHàngHóa!B40,Table2[Thành tiền]))</f>
        <v>0</v>
      </c>
      <c r="F40" s="43">
        <f ca="1">IF(B40="","",SUMIF(Table2[[Tên hàng hóa]:[Thành tiền]],BáoCáoHàngHóa!B40,Table2[Số lượng])-BáoCáoHàngHóa!C40)</f>
        <v>1</v>
      </c>
      <c r="G40" s="43">
        <f t="shared" ca="1" si="8"/>
        <v>8580000</v>
      </c>
      <c r="H40" s="43">
        <f ca="1">IF(B40="","",SUMIF(Table2[[Tên hàng hóa]:[Thành tiền]],BáoCáoHàngHóa!B40,Table2[Thành tiền])-BáoCáoHàngHóa!E40)</f>
        <v>8580000</v>
      </c>
      <c r="I40" s="42">
        <f ca="1">IF(B40="","",SUMIF(Table28[[Tên hàng hóa ]:[Thành tiền]],BáoCáoHàngHóa!B40,Table28[Số lượng]))</f>
        <v>1</v>
      </c>
      <c r="J40" s="42">
        <f t="shared" ca="1" si="9"/>
        <v>8580000</v>
      </c>
      <c r="K40" s="42">
        <f t="shared" ca="1" si="10"/>
        <v>8580000</v>
      </c>
      <c r="L40" s="44">
        <f t="shared" ca="1" si="11"/>
        <v>0</v>
      </c>
      <c r="M40" s="44">
        <f t="shared" ca="1" si="12"/>
        <v>0</v>
      </c>
      <c r="N40" s="44">
        <f t="shared" ca="1" si="13"/>
        <v>0</v>
      </c>
      <c r="O40" s="30">
        <f t="shared" ca="1" si="7"/>
        <v>0</v>
      </c>
      <c r="P40" s="30"/>
      <c r="Q40" s="30"/>
      <c r="R40" s="30"/>
      <c r="S40" s="30"/>
      <c r="T40" s="30"/>
      <c r="U40" s="30"/>
      <c r="V40" s="30"/>
      <c r="W40" s="30"/>
    </row>
    <row r="41" spans="1:23" ht="30" x14ac:dyDescent="0.2">
      <c r="A41" s="40">
        <v>36</v>
      </c>
      <c r="B41" s="40" t="str">
        <f>IF(DanhMụcHH!B40="","",DanhMụcHH!B40)</f>
        <v>CPM2AH-20CDR-A</v>
      </c>
      <c r="C41" s="41">
        <f ca="1">IF(B41="","",SUMIF(OFFSET(MuaHàng_ThanhToán!$D$5,0,0,COUNTIF(Table2[Tên nhà cung cấp],MuaHàng_ThanhToán!$C$5),6),BáoCáoHàngHóa!B41,Table2[Số lượng]))</f>
        <v>0</v>
      </c>
      <c r="D41" s="41">
        <f t="shared" ca="1" si="0"/>
        <v>0</v>
      </c>
      <c r="E41" s="41">
        <f ca="1">IF(B41="","",SUMIF(OFFSET(MuaHàng_ThanhToán!$D$5,0,0,COUNTIF(Table2[Tên nhà cung cấp],MuaHàng_ThanhToán!$C$5),6),BáoCáoHàngHóa!B41,Table2[Thành tiền]))</f>
        <v>0</v>
      </c>
      <c r="F41" s="43">
        <f ca="1">IF(B41="","",SUMIF(Table2[[Tên hàng hóa]:[Thành tiền]],BáoCáoHàngHóa!B41,Table2[Số lượng])-BáoCáoHàngHóa!C41)</f>
        <v>0</v>
      </c>
      <c r="G41" s="43">
        <f t="shared" ca="1" si="8"/>
        <v>0</v>
      </c>
      <c r="H41" s="43">
        <f ca="1">IF(B41="","",SUMIF(Table2[[Tên hàng hóa]:[Thành tiền]],BáoCáoHàngHóa!B41,Table2[Thành tiền])-BáoCáoHàngHóa!E41)</f>
        <v>0</v>
      </c>
      <c r="I41" s="42">
        <f ca="1">IF(B41="","",SUMIF(Table28[[Tên hàng hóa ]:[Thành tiền]],BáoCáoHàngHóa!B41,Table28[Số lượng]))</f>
        <v>0</v>
      </c>
      <c r="J41" s="42">
        <f t="shared" ca="1" si="9"/>
        <v>0</v>
      </c>
      <c r="K41" s="42">
        <f t="shared" ca="1" si="10"/>
        <v>0</v>
      </c>
      <c r="L41" s="44">
        <f t="shared" ca="1" si="11"/>
        <v>0</v>
      </c>
      <c r="M41" s="44">
        <f t="shared" ca="1" si="12"/>
        <v>0</v>
      </c>
      <c r="N41" s="44">
        <f t="shared" ca="1" si="13"/>
        <v>0</v>
      </c>
      <c r="O41" s="30">
        <f t="shared" ca="1" si="7"/>
        <v>0</v>
      </c>
      <c r="P41" s="30"/>
      <c r="Q41" s="30"/>
      <c r="R41" s="30"/>
      <c r="S41" s="30"/>
      <c r="T41" s="30"/>
      <c r="U41" s="30"/>
      <c r="V41" s="30"/>
      <c r="W41" s="30"/>
    </row>
    <row r="42" spans="1:23" x14ac:dyDescent="0.2">
      <c r="A42" s="40">
        <v>37</v>
      </c>
      <c r="B42" s="40" t="str">
        <f>IF(DanhMụcHH!B41="","",DanhMụcHH!B41)</f>
        <v>CQM1H-CPU51</v>
      </c>
      <c r="C42" s="41">
        <f ca="1">IF(B42="","",SUMIF(OFFSET(MuaHàng_ThanhToán!$D$5,0,0,COUNTIF(Table2[Tên nhà cung cấp],MuaHàng_ThanhToán!$C$5),6),BáoCáoHàngHóa!B42,Table2[Số lượng]))</f>
        <v>0</v>
      </c>
      <c r="D42" s="41">
        <f t="shared" ca="1" si="0"/>
        <v>0</v>
      </c>
      <c r="E42" s="41">
        <f ca="1">IF(B42="","",SUMIF(OFFSET(MuaHàng_ThanhToán!$D$5,0,0,COUNTIF(Table2[Tên nhà cung cấp],MuaHàng_ThanhToán!$C$5),6),BáoCáoHàngHóa!B42,Table2[Thành tiền]))</f>
        <v>0</v>
      </c>
      <c r="F42" s="43">
        <f ca="1">IF(B42="","",SUMIF(Table2[[Tên hàng hóa]:[Thành tiền]],BáoCáoHàngHóa!B42,Table2[Số lượng])-BáoCáoHàngHóa!C42)</f>
        <v>5</v>
      </c>
      <c r="G42" s="43">
        <f t="shared" ca="1" si="8"/>
        <v>11550000</v>
      </c>
      <c r="H42" s="43">
        <f ca="1">IF(B42="","",SUMIF(Table2[[Tên hàng hóa]:[Thành tiền]],BáoCáoHàngHóa!B42,Table2[Thành tiền])-BáoCáoHàngHóa!E42)</f>
        <v>57750000</v>
      </c>
      <c r="I42" s="42">
        <f ca="1">IF(B42="","",SUMIF(Table28[[Tên hàng hóa ]:[Thành tiền]],BáoCáoHàngHóa!B42,Table28[Số lượng]))</f>
        <v>5</v>
      </c>
      <c r="J42" s="42">
        <f t="shared" ca="1" si="9"/>
        <v>11550000</v>
      </c>
      <c r="K42" s="42">
        <f t="shared" ca="1" si="10"/>
        <v>57750000</v>
      </c>
      <c r="L42" s="44">
        <f t="shared" ca="1" si="11"/>
        <v>0</v>
      </c>
      <c r="M42" s="44">
        <f t="shared" ca="1" si="12"/>
        <v>0</v>
      </c>
      <c r="N42" s="44">
        <f t="shared" ca="1" si="13"/>
        <v>0</v>
      </c>
      <c r="O42" s="30">
        <f t="shared" ca="1" si="7"/>
        <v>0</v>
      </c>
      <c r="P42" s="30"/>
      <c r="Q42" s="30"/>
      <c r="R42" s="30"/>
      <c r="S42" s="30"/>
      <c r="T42" s="30"/>
      <c r="U42" s="30"/>
      <c r="V42" s="30"/>
      <c r="W42" s="30"/>
    </row>
    <row r="43" spans="1:23" x14ac:dyDescent="0.2">
      <c r="A43" s="40">
        <v>38</v>
      </c>
      <c r="B43" s="40" t="str">
        <f>IF(DanhMụcHH!B42="","",DanhMụcHH!B42)</f>
        <v>CQM1-OC222</v>
      </c>
      <c r="C43" s="41">
        <f ca="1">IF(B43="","",SUMIF(OFFSET(MuaHàng_ThanhToán!$D$5,0,0,COUNTIF(Table2[Tên nhà cung cấp],MuaHàng_ThanhToán!$C$5),6),BáoCáoHàngHóa!B43,Table2[Số lượng]))</f>
        <v>0</v>
      </c>
      <c r="D43" s="41">
        <f t="shared" ca="1" si="0"/>
        <v>0</v>
      </c>
      <c r="E43" s="41">
        <f ca="1">IF(B43="","",SUMIF(OFFSET(MuaHàng_ThanhToán!$D$5,0,0,COUNTIF(Table2[Tên nhà cung cấp],MuaHàng_ThanhToán!$C$5),6),BáoCáoHàngHóa!B43,Table2[Thành tiền]))</f>
        <v>0</v>
      </c>
      <c r="F43" s="43">
        <f ca="1">IF(B43="","",SUMIF(Table2[[Tên hàng hóa]:[Thành tiền]],BáoCáoHàngHóa!B43,Table2[Số lượng])-BáoCáoHàngHóa!C43)</f>
        <v>8</v>
      </c>
      <c r="G43" s="43">
        <f t="shared" ca="1" si="8"/>
        <v>3148844.9480046583</v>
      </c>
      <c r="H43" s="43">
        <f ca="1">IF(B43="","",SUMIF(Table2[[Tên hàng hóa]:[Thành tiền]],BáoCáoHàngHóa!B43,Table2[Thành tiền])-BáoCáoHàngHóa!E43)</f>
        <v>25190759.584037267</v>
      </c>
      <c r="I43" s="42">
        <f ca="1">IF(B43="","",SUMIF(Table28[[Tên hàng hóa ]:[Thành tiền]],BáoCáoHàngHóa!B43,Table28[Số lượng]))</f>
        <v>8</v>
      </c>
      <c r="J43" s="42">
        <f t="shared" ca="1" si="9"/>
        <v>3148844.9480046583</v>
      </c>
      <c r="K43" s="42">
        <f t="shared" ca="1" si="10"/>
        <v>25190759.584037267</v>
      </c>
      <c r="L43" s="44">
        <f t="shared" ca="1" si="11"/>
        <v>0</v>
      </c>
      <c r="M43" s="44">
        <f t="shared" ca="1" si="12"/>
        <v>0</v>
      </c>
      <c r="N43" s="44">
        <f t="shared" ca="1" si="13"/>
        <v>0</v>
      </c>
      <c r="O43" s="30">
        <f t="shared" ca="1" si="7"/>
        <v>0</v>
      </c>
      <c r="P43" s="30"/>
      <c r="Q43" s="30"/>
      <c r="R43" s="30"/>
      <c r="S43" s="30"/>
      <c r="T43" s="30"/>
      <c r="U43" s="30"/>
      <c r="V43" s="30"/>
      <c r="W43" s="30"/>
    </row>
    <row r="44" spans="1:23" x14ac:dyDescent="0.2">
      <c r="A44" s="40">
        <v>39</v>
      </c>
      <c r="B44" s="40" t="str">
        <f>IF(DanhMụcHH!B43="","",DanhMụcHH!B43)</f>
        <v>CQM1-OD214</v>
      </c>
      <c r="C44" s="41">
        <f ca="1">IF(B44="","",SUMIF(OFFSET(MuaHàng_ThanhToán!$D$5,0,0,COUNTIF(Table2[Tên nhà cung cấp],MuaHàng_ThanhToán!$C$5),6),BáoCáoHàngHóa!B44,Table2[Số lượng]))</f>
        <v>0</v>
      </c>
      <c r="D44" s="41">
        <f t="shared" ca="1" si="0"/>
        <v>0</v>
      </c>
      <c r="E44" s="41">
        <f ca="1">IF(B44="","",SUMIF(OFFSET(MuaHàng_ThanhToán!$D$5,0,0,COUNTIF(Table2[Tên nhà cung cấp],MuaHàng_ThanhToán!$C$5),6),BáoCáoHàngHóa!B44,Table2[Thành tiền]))</f>
        <v>0</v>
      </c>
      <c r="F44" s="43">
        <f ca="1">IF(B44="","",SUMIF(Table2[[Tên hàng hóa]:[Thành tiền]],BáoCáoHàngHóa!B44,Table2[Số lượng])-BáoCáoHàngHóa!C44)</f>
        <v>0</v>
      </c>
      <c r="G44" s="43">
        <f t="shared" ca="1" si="8"/>
        <v>0</v>
      </c>
      <c r="H44" s="43">
        <f ca="1">IF(B44="","",SUMIF(Table2[[Tên hàng hóa]:[Thành tiền]],BáoCáoHàngHóa!B44,Table2[Thành tiền])-BáoCáoHàngHóa!E44)</f>
        <v>0</v>
      </c>
      <c r="I44" s="42">
        <f ca="1">IF(B44="","",SUMIF(Table28[[Tên hàng hóa ]:[Thành tiền]],BáoCáoHàngHóa!B44,Table28[Số lượng]))</f>
        <v>0</v>
      </c>
      <c r="J44" s="42">
        <f t="shared" ca="1" si="9"/>
        <v>0</v>
      </c>
      <c r="K44" s="42">
        <f t="shared" ca="1" si="10"/>
        <v>0</v>
      </c>
      <c r="L44" s="44">
        <f t="shared" ca="1" si="11"/>
        <v>0</v>
      </c>
      <c r="M44" s="44">
        <f t="shared" ca="1" si="12"/>
        <v>0</v>
      </c>
      <c r="N44" s="44">
        <f t="shared" ca="1" si="13"/>
        <v>0</v>
      </c>
      <c r="O44" s="30">
        <f t="shared" ca="1" si="7"/>
        <v>0</v>
      </c>
      <c r="P44" s="30"/>
      <c r="Q44" s="30"/>
      <c r="R44" s="30"/>
      <c r="S44" s="30"/>
      <c r="T44" s="30"/>
      <c r="U44" s="30"/>
      <c r="V44" s="30"/>
      <c r="W44" s="30"/>
    </row>
    <row r="45" spans="1:23" x14ac:dyDescent="0.2">
      <c r="A45" s="40">
        <v>40</v>
      </c>
      <c r="B45" s="40" t="str">
        <f>IF(DanhMụcHH!B44="","",DanhMụcHH!B44)</f>
        <v>CJ1W-PA202</v>
      </c>
      <c r="C45" s="41">
        <f ca="1">IF(B45="","",SUMIF(OFFSET(MuaHàng_ThanhToán!$D$5,0,0,COUNTIF(Table2[Tên nhà cung cấp],MuaHàng_ThanhToán!$C$5),6),BáoCáoHàngHóa!B45,Table2[Số lượng]))</f>
        <v>0</v>
      </c>
      <c r="D45" s="41">
        <f t="shared" ca="1" si="0"/>
        <v>0</v>
      </c>
      <c r="E45" s="41">
        <f ca="1">IF(B45="","",SUMIF(OFFSET(MuaHàng_ThanhToán!$D$5,0,0,COUNTIF(Table2[Tên nhà cung cấp],MuaHàng_ThanhToán!$C$5),6),BáoCáoHàngHóa!B45,Table2[Thành tiền]))</f>
        <v>0</v>
      </c>
      <c r="F45" s="43">
        <f ca="1">IF(B45="","",SUMIF(Table2[[Tên hàng hóa]:[Thành tiền]],BáoCáoHàngHóa!B45,Table2[Số lượng])-BáoCáoHàngHóa!C45)</f>
        <v>0</v>
      </c>
      <c r="G45" s="43">
        <f t="shared" ca="1" si="8"/>
        <v>0</v>
      </c>
      <c r="H45" s="43">
        <f ca="1">IF(B45="","",SUMIF(Table2[[Tên hàng hóa]:[Thành tiền]],BáoCáoHàngHóa!B45,Table2[Thành tiền])-BáoCáoHàngHóa!E45)</f>
        <v>0</v>
      </c>
      <c r="I45" s="42">
        <f ca="1">IF(B45="","",SUMIF(Table28[[Tên hàng hóa ]:[Thành tiền]],BáoCáoHàngHóa!B45,Table28[Số lượng]))</f>
        <v>0</v>
      </c>
      <c r="J45" s="42">
        <f t="shared" ca="1" si="9"/>
        <v>0</v>
      </c>
      <c r="K45" s="42">
        <f t="shared" ca="1" si="10"/>
        <v>0</v>
      </c>
      <c r="L45" s="44">
        <f t="shared" ca="1" si="11"/>
        <v>0</v>
      </c>
      <c r="M45" s="44">
        <f t="shared" ca="1" si="12"/>
        <v>0</v>
      </c>
      <c r="N45" s="44">
        <f t="shared" ca="1" si="13"/>
        <v>0</v>
      </c>
      <c r="O45" s="30">
        <f t="shared" ca="1" si="7"/>
        <v>0</v>
      </c>
      <c r="P45" s="30"/>
      <c r="Q45" s="30"/>
      <c r="R45" s="30"/>
      <c r="S45" s="30"/>
      <c r="T45" s="30"/>
      <c r="U45" s="30"/>
      <c r="V45" s="30"/>
      <c r="W45" s="30"/>
    </row>
    <row r="46" spans="1:23" x14ac:dyDescent="0.2">
      <c r="A46" s="40">
        <v>41</v>
      </c>
      <c r="B46" s="40" t="str">
        <f>IF(DanhMụcHH!B45="","",DanhMụcHH!B45)</f>
        <v>CJ1W-PA205R</v>
      </c>
      <c r="C46" s="41">
        <f ca="1">IF(B46="","",SUMIF(OFFSET(MuaHàng_ThanhToán!$D$5,0,0,COUNTIF(Table2[Tên nhà cung cấp],MuaHàng_ThanhToán!$C$5),6),BáoCáoHàngHóa!B46,Table2[Số lượng]))</f>
        <v>0</v>
      </c>
      <c r="D46" s="41">
        <f t="shared" ca="1" si="0"/>
        <v>0</v>
      </c>
      <c r="E46" s="41">
        <f ca="1">IF(B46="","",SUMIF(OFFSET(MuaHàng_ThanhToán!$D$5,0,0,COUNTIF(Table2[Tên nhà cung cấp],MuaHàng_ThanhToán!$C$5),6),BáoCáoHàngHóa!B46,Table2[Thành tiền]))</f>
        <v>0</v>
      </c>
      <c r="F46" s="43">
        <f ca="1">IF(B46="","",SUMIF(Table2[[Tên hàng hóa]:[Thành tiền]],BáoCáoHàngHóa!B46,Table2[Số lượng])-BáoCáoHàngHóa!C46)</f>
        <v>0</v>
      </c>
      <c r="G46" s="43">
        <f t="shared" ca="1" si="8"/>
        <v>0</v>
      </c>
      <c r="H46" s="43">
        <f ca="1">IF(B46="","",SUMIF(Table2[[Tên hàng hóa]:[Thành tiền]],BáoCáoHàngHóa!B46,Table2[Thành tiền])-BáoCáoHàngHóa!E46)</f>
        <v>0</v>
      </c>
      <c r="I46" s="42">
        <f ca="1">IF(B46="","",SUMIF(Table28[[Tên hàng hóa ]:[Thành tiền]],BáoCáoHàngHóa!B46,Table28[Số lượng]))</f>
        <v>0</v>
      </c>
      <c r="J46" s="42">
        <f t="shared" ca="1" si="9"/>
        <v>0</v>
      </c>
      <c r="K46" s="42">
        <f t="shared" ca="1" si="10"/>
        <v>0</v>
      </c>
      <c r="L46" s="44">
        <f t="shared" ca="1" si="11"/>
        <v>0</v>
      </c>
      <c r="M46" s="44">
        <f t="shared" ca="1" si="12"/>
        <v>0</v>
      </c>
      <c r="N46" s="44">
        <f t="shared" ca="1" si="13"/>
        <v>0</v>
      </c>
      <c r="O46" s="30">
        <f t="shared" ca="1" si="7"/>
        <v>0</v>
      </c>
      <c r="P46" s="30"/>
      <c r="Q46" s="30"/>
      <c r="R46" s="30"/>
      <c r="S46" s="30"/>
      <c r="T46" s="30"/>
      <c r="U46" s="30"/>
      <c r="V46" s="30"/>
      <c r="W46" s="30"/>
    </row>
    <row r="47" spans="1:23" x14ac:dyDescent="0.2">
      <c r="A47" s="40">
        <v>42</v>
      </c>
      <c r="B47" s="40" t="str">
        <f>IF(DanhMụcHH!B46="","",DanhMụcHH!B46)</f>
        <v>CJ1W-PD025</v>
      </c>
      <c r="C47" s="41">
        <f ca="1">IF(B47="","",SUMIF(OFFSET(MuaHàng_ThanhToán!$D$5,0,0,COUNTIF(Table2[Tên nhà cung cấp],MuaHàng_ThanhToán!$C$5),6),BáoCáoHàngHóa!B47,Table2[Số lượng]))</f>
        <v>0</v>
      </c>
      <c r="D47" s="41">
        <f t="shared" ca="1" si="0"/>
        <v>0</v>
      </c>
      <c r="E47" s="41">
        <f ca="1">IF(B47="","",SUMIF(OFFSET(MuaHàng_ThanhToán!$D$5,0,0,COUNTIF(Table2[Tên nhà cung cấp],MuaHàng_ThanhToán!$C$5),6),BáoCáoHàngHóa!B47,Table2[Thành tiền]))</f>
        <v>0</v>
      </c>
      <c r="F47" s="43">
        <f ca="1">IF(B47="","",SUMIF(Table2[[Tên hàng hóa]:[Thành tiền]],BáoCáoHàngHóa!B47,Table2[Số lượng])-BáoCáoHàngHóa!C47)</f>
        <v>0</v>
      </c>
      <c r="G47" s="43">
        <f t="shared" ca="1" si="8"/>
        <v>0</v>
      </c>
      <c r="H47" s="43">
        <f ca="1">IF(B47="","",SUMIF(Table2[[Tên hàng hóa]:[Thành tiền]],BáoCáoHàngHóa!B47,Table2[Thành tiền])-BáoCáoHàngHóa!E47)</f>
        <v>0</v>
      </c>
      <c r="I47" s="42">
        <f ca="1">IF(B47="","",SUMIF(Table28[[Tên hàng hóa ]:[Thành tiền]],BáoCáoHàngHóa!B47,Table28[Số lượng]))</f>
        <v>0</v>
      </c>
      <c r="J47" s="42">
        <f t="shared" ca="1" si="9"/>
        <v>0</v>
      </c>
      <c r="K47" s="42">
        <f t="shared" ca="1" si="10"/>
        <v>0</v>
      </c>
      <c r="L47" s="44">
        <f t="shared" ca="1" si="11"/>
        <v>0</v>
      </c>
      <c r="M47" s="44">
        <f t="shared" ca="1" si="12"/>
        <v>0</v>
      </c>
      <c r="N47" s="44">
        <f t="shared" ca="1" si="13"/>
        <v>0</v>
      </c>
      <c r="O47" s="30">
        <f t="shared" ca="1" si="7"/>
        <v>0</v>
      </c>
      <c r="P47" s="30"/>
      <c r="Q47" s="30"/>
      <c r="R47" s="30"/>
      <c r="S47" s="30"/>
      <c r="T47" s="30"/>
      <c r="U47" s="30"/>
      <c r="V47" s="30"/>
      <c r="W47" s="30"/>
    </row>
    <row r="48" spans="1:23" x14ac:dyDescent="0.2">
      <c r="A48" s="40">
        <v>43</v>
      </c>
      <c r="B48" s="40" t="str">
        <f>IF(DanhMụcHH!B47="","",DanhMụcHH!B47)</f>
        <v>CJ1M-CPU11</v>
      </c>
      <c r="C48" s="41">
        <f ca="1">IF(B48="","",SUMIF(OFFSET(MuaHàng_ThanhToán!$D$5,0,0,COUNTIF(Table2[Tên nhà cung cấp],MuaHàng_ThanhToán!$C$5),6),BáoCáoHàngHóa!B48,Table2[Số lượng]))</f>
        <v>0</v>
      </c>
      <c r="D48" s="41">
        <f t="shared" ca="1" si="0"/>
        <v>0</v>
      </c>
      <c r="E48" s="41">
        <f ca="1">IF(B48="","",SUMIF(OFFSET(MuaHàng_ThanhToán!$D$5,0,0,COUNTIF(Table2[Tên nhà cung cấp],MuaHàng_ThanhToán!$C$5),6),BáoCáoHàngHóa!B48,Table2[Thành tiền]))</f>
        <v>0</v>
      </c>
      <c r="F48" s="43">
        <f ca="1">IF(B48="","",SUMIF(Table2[[Tên hàng hóa]:[Thành tiền]],BáoCáoHàngHóa!B48,Table2[Số lượng])-BáoCáoHàngHóa!C48)</f>
        <v>0</v>
      </c>
      <c r="G48" s="43">
        <f t="shared" ca="1" si="8"/>
        <v>0</v>
      </c>
      <c r="H48" s="43">
        <f ca="1">IF(B48="","",SUMIF(Table2[[Tên hàng hóa]:[Thành tiền]],BáoCáoHàngHóa!B48,Table2[Thành tiền])-BáoCáoHàngHóa!E48)</f>
        <v>0</v>
      </c>
      <c r="I48" s="42">
        <f ca="1">IF(B48="","",SUMIF(Table28[[Tên hàng hóa ]:[Thành tiền]],BáoCáoHàngHóa!B48,Table28[Số lượng]))</f>
        <v>0</v>
      </c>
      <c r="J48" s="42">
        <f t="shared" ca="1" si="9"/>
        <v>0</v>
      </c>
      <c r="K48" s="42">
        <f t="shared" ca="1" si="10"/>
        <v>0</v>
      </c>
      <c r="L48" s="44">
        <f t="shared" ca="1" si="11"/>
        <v>0</v>
      </c>
      <c r="M48" s="44">
        <f t="shared" ca="1" si="12"/>
        <v>0</v>
      </c>
      <c r="N48" s="44">
        <f t="shared" ca="1" si="13"/>
        <v>0</v>
      </c>
      <c r="O48" s="30">
        <f t="shared" ca="1" si="7"/>
        <v>0</v>
      </c>
      <c r="P48" s="30"/>
      <c r="Q48" s="30"/>
      <c r="R48" s="30"/>
      <c r="S48" s="30"/>
      <c r="T48" s="30"/>
      <c r="U48" s="30"/>
      <c r="V48" s="30"/>
      <c r="W48" s="30"/>
    </row>
    <row r="49" spans="1:23" x14ac:dyDescent="0.2">
      <c r="A49" s="40">
        <v>44</v>
      </c>
      <c r="B49" s="40" t="str">
        <f>IF(DanhMụcHH!B48="","",DanhMụcHH!B48)</f>
        <v>CJ1M-CPU12</v>
      </c>
      <c r="C49" s="41">
        <f ca="1">IF(B49="","",SUMIF(OFFSET(MuaHàng_ThanhToán!$D$5,0,0,COUNTIF(Table2[Tên nhà cung cấp],MuaHàng_ThanhToán!$C$5),6),BáoCáoHàngHóa!B49,Table2[Số lượng]))</f>
        <v>0</v>
      </c>
      <c r="D49" s="41">
        <f t="shared" ca="1" si="0"/>
        <v>0</v>
      </c>
      <c r="E49" s="41">
        <f ca="1">IF(B49="","",SUMIF(OFFSET(MuaHàng_ThanhToán!$D$5,0,0,COUNTIF(Table2[Tên nhà cung cấp],MuaHàng_ThanhToán!$C$5),6),BáoCáoHàngHóa!B49,Table2[Thành tiền]))</f>
        <v>0</v>
      </c>
      <c r="F49" s="43">
        <f ca="1">IF(B49="","",SUMIF(Table2[[Tên hàng hóa]:[Thành tiền]],BáoCáoHàngHóa!B49,Table2[Số lượng])-BáoCáoHàngHóa!C49)</f>
        <v>0</v>
      </c>
      <c r="G49" s="43">
        <f t="shared" ca="1" si="8"/>
        <v>0</v>
      </c>
      <c r="H49" s="43">
        <f ca="1">IF(B49="","",SUMIF(Table2[[Tên hàng hóa]:[Thành tiền]],BáoCáoHàngHóa!B49,Table2[Thành tiền])-BáoCáoHàngHóa!E49)</f>
        <v>0</v>
      </c>
      <c r="I49" s="42">
        <f ca="1">IF(B49="","",SUMIF(Table28[[Tên hàng hóa ]:[Thành tiền]],BáoCáoHàngHóa!B49,Table28[Số lượng]))</f>
        <v>0</v>
      </c>
      <c r="J49" s="42">
        <f t="shared" ca="1" si="9"/>
        <v>0</v>
      </c>
      <c r="K49" s="42">
        <f t="shared" ca="1" si="10"/>
        <v>0</v>
      </c>
      <c r="L49" s="44">
        <f t="shared" ca="1" si="11"/>
        <v>0</v>
      </c>
      <c r="M49" s="44">
        <f t="shared" ca="1" si="12"/>
        <v>0</v>
      </c>
      <c r="N49" s="44">
        <f t="shared" ca="1" si="13"/>
        <v>0</v>
      </c>
      <c r="O49" s="30">
        <f t="shared" ca="1" si="7"/>
        <v>0</v>
      </c>
      <c r="P49" s="30"/>
      <c r="Q49" s="30"/>
      <c r="R49" s="30"/>
      <c r="S49" s="30"/>
      <c r="T49" s="30"/>
      <c r="U49" s="30"/>
      <c r="V49" s="30"/>
      <c r="W49" s="30"/>
    </row>
    <row r="50" spans="1:23" x14ac:dyDescent="0.2">
      <c r="A50" s="40">
        <v>45</v>
      </c>
      <c r="B50" s="40" t="str">
        <f>IF(DanhMụcHH!B49="","",DanhMụcHH!B49)</f>
        <v>CJ1M-CPU13</v>
      </c>
      <c r="C50" s="41">
        <f ca="1">IF(B50="","",SUMIF(OFFSET(MuaHàng_ThanhToán!$D$5,0,0,COUNTIF(Table2[Tên nhà cung cấp],MuaHàng_ThanhToán!$C$5),6),BáoCáoHàngHóa!B50,Table2[Số lượng]))</f>
        <v>0</v>
      </c>
      <c r="D50" s="41">
        <f t="shared" ca="1" si="0"/>
        <v>0</v>
      </c>
      <c r="E50" s="41">
        <f ca="1">IF(B50="","",SUMIF(OFFSET(MuaHàng_ThanhToán!$D$5,0,0,COUNTIF(Table2[Tên nhà cung cấp],MuaHàng_ThanhToán!$C$5),6),BáoCáoHàngHóa!B50,Table2[Thành tiền]))</f>
        <v>0</v>
      </c>
      <c r="F50" s="43">
        <f ca="1">IF(B50="","",SUMIF(Table2[[Tên hàng hóa]:[Thành tiền]],BáoCáoHàngHóa!B50,Table2[Số lượng])-BáoCáoHàngHóa!C50)</f>
        <v>0</v>
      </c>
      <c r="G50" s="43">
        <f t="shared" ca="1" si="8"/>
        <v>0</v>
      </c>
      <c r="H50" s="43">
        <f ca="1">IF(B50="","",SUMIF(Table2[[Tên hàng hóa]:[Thành tiền]],BáoCáoHàngHóa!B50,Table2[Thành tiền])-BáoCáoHàngHóa!E50)</f>
        <v>0</v>
      </c>
      <c r="I50" s="42">
        <f ca="1">IF(B50="","",SUMIF(Table28[[Tên hàng hóa ]:[Thành tiền]],BáoCáoHàngHóa!B50,Table28[Số lượng]))</f>
        <v>0</v>
      </c>
      <c r="J50" s="42">
        <f t="shared" ca="1" si="9"/>
        <v>0</v>
      </c>
      <c r="K50" s="42">
        <f t="shared" ca="1" si="10"/>
        <v>0</v>
      </c>
      <c r="L50" s="44">
        <f t="shared" ca="1" si="11"/>
        <v>0</v>
      </c>
      <c r="M50" s="44">
        <f t="shared" ca="1" si="12"/>
        <v>0</v>
      </c>
      <c r="N50" s="44">
        <f t="shared" ca="1" si="13"/>
        <v>0</v>
      </c>
      <c r="O50" s="30">
        <f t="shared" ca="1" si="7"/>
        <v>0</v>
      </c>
      <c r="P50" s="30"/>
      <c r="Q50" s="30"/>
      <c r="R50" s="30"/>
      <c r="S50" s="30"/>
      <c r="T50" s="30"/>
      <c r="U50" s="30"/>
      <c r="V50" s="30"/>
      <c r="W50" s="30"/>
    </row>
    <row r="51" spans="1:23" x14ac:dyDescent="0.2">
      <c r="A51" s="40">
        <v>46</v>
      </c>
      <c r="B51" s="40" t="str">
        <f>IF(DanhMụcHH!B50="","",DanhMụcHH!B50)</f>
        <v>CJ1M-CPU21</v>
      </c>
      <c r="C51" s="41">
        <f ca="1">IF(B51="","",SUMIF(OFFSET(MuaHàng_ThanhToán!$D$5,0,0,COUNTIF(Table2[Tên nhà cung cấp],MuaHàng_ThanhToán!$C$5),6),BáoCáoHàngHóa!B51,Table2[Số lượng]))</f>
        <v>0</v>
      </c>
      <c r="D51" s="41">
        <f t="shared" ca="1" si="0"/>
        <v>0</v>
      </c>
      <c r="E51" s="41">
        <f ca="1">IF(B51="","",SUMIF(OFFSET(MuaHàng_ThanhToán!$D$5,0,0,COUNTIF(Table2[Tên nhà cung cấp],MuaHàng_ThanhToán!$C$5),6),BáoCáoHàngHóa!B51,Table2[Thành tiền]))</f>
        <v>0</v>
      </c>
      <c r="F51" s="43">
        <f ca="1">IF(B51="","",SUMIF(Table2[[Tên hàng hóa]:[Thành tiền]],BáoCáoHàngHóa!B51,Table2[Số lượng])-BáoCáoHàngHóa!C51)</f>
        <v>0</v>
      </c>
      <c r="G51" s="43">
        <f t="shared" ca="1" si="8"/>
        <v>0</v>
      </c>
      <c r="H51" s="43">
        <f ca="1">IF(B51="","",SUMIF(Table2[[Tên hàng hóa]:[Thành tiền]],BáoCáoHàngHóa!B51,Table2[Thành tiền])-BáoCáoHàngHóa!E51)</f>
        <v>0</v>
      </c>
      <c r="I51" s="42">
        <f ca="1">IF(B51="","",SUMIF(Table28[[Tên hàng hóa ]:[Thành tiền]],BáoCáoHàngHóa!B51,Table28[Số lượng]))</f>
        <v>0</v>
      </c>
      <c r="J51" s="42">
        <f t="shared" ca="1" si="9"/>
        <v>0</v>
      </c>
      <c r="K51" s="42">
        <f t="shared" ca="1" si="10"/>
        <v>0</v>
      </c>
      <c r="L51" s="44">
        <f t="shared" ca="1" si="11"/>
        <v>0</v>
      </c>
      <c r="M51" s="44">
        <f t="shared" ca="1" si="12"/>
        <v>0</v>
      </c>
      <c r="N51" s="44">
        <f t="shared" ca="1" si="13"/>
        <v>0</v>
      </c>
      <c r="O51" s="30">
        <f t="shared" ca="1" si="7"/>
        <v>0</v>
      </c>
      <c r="P51" s="30"/>
      <c r="Q51" s="30"/>
      <c r="R51" s="30"/>
      <c r="S51" s="30"/>
      <c r="T51" s="30"/>
      <c r="U51" s="30"/>
      <c r="V51" s="30"/>
      <c r="W51" s="30"/>
    </row>
    <row r="52" spans="1:23" x14ac:dyDescent="0.2">
      <c r="A52" s="40">
        <v>47</v>
      </c>
      <c r="B52" s="40" t="str">
        <f>IF(DanhMụcHH!B51="","",DanhMụcHH!B51)</f>
        <v>CJ1M-CPU22</v>
      </c>
      <c r="C52" s="41">
        <f ca="1">IF(B52="","",SUMIF(OFFSET(MuaHàng_ThanhToán!$D$5,0,0,COUNTIF(Table2[Tên nhà cung cấp],MuaHàng_ThanhToán!$C$5),6),BáoCáoHàngHóa!B52,Table2[Số lượng]))</f>
        <v>0</v>
      </c>
      <c r="D52" s="41">
        <f t="shared" ca="1" si="0"/>
        <v>0</v>
      </c>
      <c r="E52" s="41">
        <f ca="1">IF(B52="","",SUMIF(OFFSET(MuaHàng_ThanhToán!$D$5,0,0,COUNTIF(Table2[Tên nhà cung cấp],MuaHàng_ThanhToán!$C$5),6),BáoCáoHàngHóa!B52,Table2[Thành tiền]))</f>
        <v>0</v>
      </c>
      <c r="F52" s="43">
        <f ca="1">IF(B52="","",SUMIF(Table2[[Tên hàng hóa]:[Thành tiền]],BáoCáoHàngHóa!B52,Table2[Số lượng])-BáoCáoHàngHóa!C52)</f>
        <v>0</v>
      </c>
      <c r="G52" s="43">
        <f t="shared" ca="1" si="8"/>
        <v>0</v>
      </c>
      <c r="H52" s="43">
        <f ca="1">IF(B52="","",SUMIF(Table2[[Tên hàng hóa]:[Thành tiền]],BáoCáoHàngHóa!B52,Table2[Thành tiền])-BáoCáoHàngHóa!E52)</f>
        <v>0</v>
      </c>
      <c r="I52" s="42">
        <f ca="1">IF(B52="","",SUMIF(Table28[[Tên hàng hóa ]:[Thành tiền]],BáoCáoHàngHóa!B52,Table28[Số lượng]))</f>
        <v>0</v>
      </c>
      <c r="J52" s="42">
        <f t="shared" ca="1" si="9"/>
        <v>0</v>
      </c>
      <c r="K52" s="42">
        <f t="shared" ca="1" si="10"/>
        <v>0</v>
      </c>
      <c r="L52" s="44">
        <f t="shared" ca="1" si="11"/>
        <v>0</v>
      </c>
      <c r="M52" s="44">
        <f t="shared" ca="1" si="12"/>
        <v>0</v>
      </c>
      <c r="N52" s="44">
        <f t="shared" ca="1" si="13"/>
        <v>0</v>
      </c>
      <c r="O52" s="30">
        <f t="shared" ca="1" si="7"/>
        <v>0</v>
      </c>
      <c r="P52" s="30"/>
      <c r="Q52" s="30"/>
      <c r="R52" s="30"/>
      <c r="S52" s="30"/>
      <c r="T52" s="30"/>
      <c r="U52" s="30"/>
      <c r="V52" s="30"/>
      <c r="W52" s="30"/>
    </row>
    <row r="53" spans="1:23" x14ac:dyDescent="0.2">
      <c r="A53" s="40">
        <v>48</v>
      </c>
      <c r="B53" s="40" t="str">
        <f>IF(DanhMụcHH!B52="","",DanhMụcHH!B52)</f>
        <v>CJ1M-CPU23</v>
      </c>
      <c r="C53" s="41">
        <f ca="1">IF(B53="","",SUMIF(OFFSET(MuaHàng_ThanhToán!$D$5,0,0,COUNTIF(Table2[Tên nhà cung cấp],MuaHàng_ThanhToán!$C$5),6),BáoCáoHàngHóa!B53,Table2[Số lượng]))</f>
        <v>0</v>
      </c>
      <c r="D53" s="41">
        <f t="shared" ca="1" si="0"/>
        <v>0</v>
      </c>
      <c r="E53" s="41">
        <f ca="1">IF(B53="","",SUMIF(OFFSET(MuaHàng_ThanhToán!$D$5,0,0,COUNTIF(Table2[Tên nhà cung cấp],MuaHàng_ThanhToán!$C$5),6),BáoCáoHàngHóa!B53,Table2[Thành tiền]))</f>
        <v>0</v>
      </c>
      <c r="F53" s="43">
        <f ca="1">IF(B53="","",SUMIF(Table2[[Tên hàng hóa]:[Thành tiền]],BáoCáoHàngHóa!B53,Table2[Số lượng])-BáoCáoHàngHóa!C53)</f>
        <v>0</v>
      </c>
      <c r="G53" s="43">
        <f t="shared" ca="1" si="8"/>
        <v>0</v>
      </c>
      <c r="H53" s="43">
        <f ca="1">IF(B53="","",SUMIF(Table2[[Tên hàng hóa]:[Thành tiền]],BáoCáoHàngHóa!B53,Table2[Thành tiền])-BáoCáoHàngHóa!E53)</f>
        <v>0</v>
      </c>
      <c r="I53" s="42">
        <f ca="1">IF(B53="","",SUMIF(Table28[[Tên hàng hóa ]:[Thành tiền]],BáoCáoHàngHóa!B53,Table28[Số lượng]))</f>
        <v>0</v>
      </c>
      <c r="J53" s="42">
        <f t="shared" ca="1" si="9"/>
        <v>0</v>
      </c>
      <c r="K53" s="42">
        <f t="shared" ca="1" si="10"/>
        <v>0</v>
      </c>
      <c r="L53" s="44">
        <f t="shared" ca="1" si="11"/>
        <v>0</v>
      </c>
      <c r="M53" s="44">
        <f t="shared" ca="1" si="12"/>
        <v>0</v>
      </c>
      <c r="N53" s="44">
        <f t="shared" ca="1" si="13"/>
        <v>0</v>
      </c>
      <c r="O53" s="30">
        <f t="shared" ca="1" si="7"/>
        <v>0</v>
      </c>
      <c r="P53" s="30"/>
      <c r="Q53" s="30"/>
      <c r="R53" s="30"/>
      <c r="S53" s="30"/>
      <c r="T53" s="30"/>
      <c r="U53" s="30"/>
      <c r="V53" s="30"/>
      <c r="W53" s="30"/>
    </row>
    <row r="54" spans="1:23" x14ac:dyDescent="0.2">
      <c r="A54" s="40">
        <v>49</v>
      </c>
      <c r="B54" s="40" t="str">
        <f>IF(DanhMụcHH!B53="","",DanhMụcHH!B53)</f>
        <v>CJ2M-CPU11</v>
      </c>
      <c r="C54" s="41">
        <f ca="1">IF(B54="","",SUMIF(OFFSET(MuaHàng_ThanhToán!$D$5,0,0,COUNTIF(Table2[Tên nhà cung cấp],MuaHàng_ThanhToán!$C$5),6),BáoCáoHàngHóa!B54,Table2[Số lượng]))</f>
        <v>0</v>
      </c>
      <c r="D54" s="41">
        <f t="shared" ca="1" si="0"/>
        <v>0</v>
      </c>
      <c r="E54" s="41">
        <f ca="1">IF(B54="","",SUMIF(OFFSET(MuaHàng_ThanhToán!$D$5,0,0,COUNTIF(Table2[Tên nhà cung cấp],MuaHàng_ThanhToán!$C$5),6),BáoCáoHàngHóa!B54,Table2[Thành tiền]))</f>
        <v>0</v>
      </c>
      <c r="F54" s="43">
        <f ca="1">IF(B54="","",SUMIF(Table2[[Tên hàng hóa]:[Thành tiền]],BáoCáoHàngHóa!B54,Table2[Số lượng])-BáoCáoHàngHóa!C54)</f>
        <v>0</v>
      </c>
      <c r="G54" s="43">
        <f t="shared" ca="1" si="8"/>
        <v>0</v>
      </c>
      <c r="H54" s="43">
        <f ca="1">IF(B54="","",SUMIF(Table2[[Tên hàng hóa]:[Thành tiền]],BáoCáoHàngHóa!B54,Table2[Thành tiền])-BáoCáoHàngHóa!E54)</f>
        <v>0</v>
      </c>
      <c r="I54" s="42">
        <f ca="1">IF(B54="","",SUMIF(Table28[[Tên hàng hóa ]:[Thành tiền]],BáoCáoHàngHóa!B54,Table28[Số lượng]))</f>
        <v>0</v>
      </c>
      <c r="J54" s="42">
        <f t="shared" ca="1" si="9"/>
        <v>0</v>
      </c>
      <c r="K54" s="42">
        <f t="shared" ca="1" si="10"/>
        <v>0</v>
      </c>
      <c r="L54" s="44">
        <f t="shared" ca="1" si="11"/>
        <v>0</v>
      </c>
      <c r="M54" s="44">
        <f t="shared" ca="1" si="12"/>
        <v>0</v>
      </c>
      <c r="N54" s="44">
        <f t="shared" ca="1" si="13"/>
        <v>0</v>
      </c>
      <c r="O54" s="30">
        <f t="shared" ca="1" si="7"/>
        <v>0</v>
      </c>
      <c r="P54" s="30"/>
      <c r="Q54" s="30"/>
      <c r="R54" s="30"/>
      <c r="S54" s="30"/>
      <c r="T54" s="30"/>
      <c r="U54" s="30"/>
      <c r="V54" s="30"/>
      <c r="W54" s="30"/>
    </row>
    <row r="55" spans="1:23" x14ac:dyDescent="0.2">
      <c r="A55" s="40">
        <v>50</v>
      </c>
      <c r="B55" s="40" t="str">
        <f>IF(DanhMụcHH!B54="","",DanhMụcHH!B54)</f>
        <v>CJ2M-CPU12</v>
      </c>
      <c r="C55" s="41">
        <f ca="1">IF(B55="","",SUMIF(OFFSET(MuaHàng_ThanhToán!$D$5,0,0,COUNTIF(Table2[Tên nhà cung cấp],MuaHàng_ThanhToán!$C$5),6),BáoCáoHàngHóa!B55,Table2[Số lượng]))</f>
        <v>0</v>
      </c>
      <c r="D55" s="41">
        <f t="shared" ca="1" si="0"/>
        <v>0</v>
      </c>
      <c r="E55" s="41">
        <f ca="1">IF(B55="","",SUMIF(OFFSET(MuaHàng_ThanhToán!$D$5,0,0,COUNTIF(Table2[Tên nhà cung cấp],MuaHàng_ThanhToán!$C$5),6),BáoCáoHàngHóa!B55,Table2[Thành tiền]))</f>
        <v>0</v>
      </c>
      <c r="F55" s="43">
        <f ca="1">IF(B55="","",SUMIF(Table2[[Tên hàng hóa]:[Thành tiền]],BáoCáoHàngHóa!B55,Table2[Số lượng])-BáoCáoHàngHóa!C55)</f>
        <v>0</v>
      </c>
      <c r="G55" s="43">
        <f t="shared" ca="1" si="8"/>
        <v>0</v>
      </c>
      <c r="H55" s="43">
        <f ca="1">IF(B55="","",SUMIF(Table2[[Tên hàng hóa]:[Thành tiền]],BáoCáoHàngHóa!B55,Table2[Thành tiền])-BáoCáoHàngHóa!E55)</f>
        <v>0</v>
      </c>
      <c r="I55" s="42">
        <f ca="1">IF(B55="","",SUMIF(Table28[[Tên hàng hóa ]:[Thành tiền]],BáoCáoHàngHóa!B55,Table28[Số lượng]))</f>
        <v>0</v>
      </c>
      <c r="J55" s="42">
        <f t="shared" ca="1" si="9"/>
        <v>0</v>
      </c>
      <c r="K55" s="42">
        <f t="shared" ca="1" si="10"/>
        <v>0</v>
      </c>
      <c r="L55" s="44">
        <f t="shared" ca="1" si="11"/>
        <v>0</v>
      </c>
      <c r="M55" s="44">
        <f t="shared" ca="1" si="12"/>
        <v>0</v>
      </c>
      <c r="N55" s="44">
        <f t="shared" ca="1" si="13"/>
        <v>0</v>
      </c>
      <c r="O55" s="30">
        <f t="shared" ca="1" si="7"/>
        <v>0</v>
      </c>
      <c r="P55" s="30"/>
      <c r="Q55" s="30"/>
      <c r="R55" s="30"/>
      <c r="S55" s="30"/>
      <c r="T55" s="30"/>
      <c r="U55" s="30"/>
      <c r="V55" s="30"/>
      <c r="W55" s="30"/>
    </row>
    <row r="56" spans="1:23" x14ac:dyDescent="0.2">
      <c r="A56" s="40">
        <v>51</v>
      </c>
      <c r="B56" s="40" t="str">
        <f>IF(DanhMụcHH!B55="","",DanhMụcHH!B55)</f>
        <v>CJ2M-CPU13</v>
      </c>
      <c r="C56" s="41">
        <f ca="1">IF(B56="","",SUMIF(OFFSET(MuaHàng_ThanhToán!$D$5,0,0,COUNTIF(Table2[Tên nhà cung cấp],MuaHàng_ThanhToán!$C$5),6),BáoCáoHàngHóa!B56,Table2[Số lượng]))</f>
        <v>0</v>
      </c>
      <c r="D56" s="41">
        <f t="shared" ca="1" si="0"/>
        <v>0</v>
      </c>
      <c r="E56" s="41">
        <f ca="1">IF(B56="","",SUMIF(OFFSET(MuaHàng_ThanhToán!$D$5,0,0,COUNTIF(Table2[Tên nhà cung cấp],MuaHàng_ThanhToán!$C$5),6),BáoCáoHàngHóa!B56,Table2[Thành tiền]))</f>
        <v>0</v>
      </c>
      <c r="F56" s="43">
        <f ca="1">IF(B56="","",SUMIF(Table2[[Tên hàng hóa]:[Thành tiền]],BáoCáoHàngHóa!B56,Table2[Số lượng])-BáoCáoHàngHóa!C56)</f>
        <v>0</v>
      </c>
      <c r="G56" s="43">
        <f t="shared" ca="1" si="8"/>
        <v>0</v>
      </c>
      <c r="H56" s="43">
        <f ca="1">IF(B56="","",SUMIF(Table2[[Tên hàng hóa]:[Thành tiền]],BáoCáoHàngHóa!B56,Table2[Thành tiền])-BáoCáoHàngHóa!E56)</f>
        <v>0</v>
      </c>
      <c r="I56" s="42">
        <f ca="1">IF(B56="","",SUMIF(Table28[[Tên hàng hóa ]:[Thành tiền]],BáoCáoHàngHóa!B56,Table28[Số lượng]))</f>
        <v>0</v>
      </c>
      <c r="J56" s="42">
        <f t="shared" ca="1" si="9"/>
        <v>0</v>
      </c>
      <c r="K56" s="42">
        <f t="shared" ca="1" si="10"/>
        <v>0</v>
      </c>
      <c r="L56" s="44">
        <f t="shared" ca="1" si="11"/>
        <v>0</v>
      </c>
      <c r="M56" s="44">
        <f t="shared" ca="1" si="12"/>
        <v>0</v>
      </c>
      <c r="N56" s="44">
        <f t="shared" ca="1" si="13"/>
        <v>0</v>
      </c>
      <c r="O56" s="30">
        <f t="shared" ca="1" si="7"/>
        <v>0</v>
      </c>
      <c r="P56" s="30"/>
      <c r="Q56" s="30"/>
      <c r="R56" s="30"/>
      <c r="S56" s="30"/>
      <c r="T56" s="30"/>
      <c r="U56" s="30"/>
      <c r="V56" s="30"/>
      <c r="W56" s="30"/>
    </row>
    <row r="57" spans="1:23" x14ac:dyDescent="0.2">
      <c r="A57" s="40">
        <v>52</v>
      </c>
      <c r="B57" s="40" t="str">
        <f>IF(DanhMụcHH!B56="","",DanhMụcHH!B56)</f>
        <v>CJ2M-CPU31</v>
      </c>
      <c r="C57" s="41">
        <f ca="1">IF(B57="","",SUMIF(OFFSET(MuaHàng_ThanhToán!$D$5,0,0,COUNTIF(Table2[Tên nhà cung cấp],MuaHàng_ThanhToán!$C$5),6),BáoCáoHàngHóa!B57,Table2[Số lượng]))</f>
        <v>0</v>
      </c>
      <c r="D57" s="41">
        <f t="shared" ca="1" si="0"/>
        <v>0</v>
      </c>
      <c r="E57" s="41">
        <f ca="1">IF(B57="","",SUMIF(OFFSET(MuaHàng_ThanhToán!$D$5,0,0,COUNTIF(Table2[Tên nhà cung cấp],MuaHàng_ThanhToán!$C$5),6),BáoCáoHàngHóa!B57,Table2[Thành tiền]))</f>
        <v>0</v>
      </c>
      <c r="F57" s="43">
        <f ca="1">IF(B57="","",SUMIF(Table2[[Tên hàng hóa]:[Thành tiền]],BáoCáoHàngHóa!B57,Table2[Số lượng])-BáoCáoHàngHóa!C57)</f>
        <v>0</v>
      </c>
      <c r="G57" s="43">
        <f t="shared" ca="1" si="8"/>
        <v>0</v>
      </c>
      <c r="H57" s="43">
        <f ca="1">IF(B57="","",SUMIF(Table2[[Tên hàng hóa]:[Thành tiền]],BáoCáoHàngHóa!B57,Table2[Thành tiền])-BáoCáoHàngHóa!E57)</f>
        <v>0</v>
      </c>
      <c r="I57" s="42">
        <f ca="1">IF(B57="","",SUMIF(Table28[[Tên hàng hóa ]:[Thành tiền]],BáoCáoHàngHóa!B57,Table28[Số lượng]))</f>
        <v>0</v>
      </c>
      <c r="J57" s="42">
        <f t="shared" ca="1" si="9"/>
        <v>0</v>
      </c>
      <c r="K57" s="42">
        <f t="shared" ca="1" si="10"/>
        <v>0</v>
      </c>
      <c r="L57" s="44">
        <f t="shared" ca="1" si="11"/>
        <v>0</v>
      </c>
      <c r="M57" s="44">
        <f t="shared" ca="1" si="12"/>
        <v>0</v>
      </c>
      <c r="N57" s="44">
        <f t="shared" ca="1" si="13"/>
        <v>0</v>
      </c>
      <c r="O57" s="30">
        <f t="shared" ca="1" si="7"/>
        <v>0</v>
      </c>
      <c r="P57" s="30"/>
      <c r="Q57" s="30"/>
      <c r="R57" s="30"/>
      <c r="S57" s="30"/>
      <c r="T57" s="30"/>
      <c r="U57" s="30"/>
      <c r="V57" s="30"/>
      <c r="W57" s="30"/>
    </row>
    <row r="58" spans="1:23" x14ac:dyDescent="0.2">
      <c r="A58" s="40">
        <v>53</v>
      </c>
      <c r="B58" s="40" t="str">
        <f>IF(DanhMụcHH!B57="","",DanhMụcHH!B57)</f>
        <v>CJ2M-CPU32</v>
      </c>
      <c r="C58" s="41">
        <f ca="1">IF(B58="","",SUMIF(OFFSET(MuaHàng_ThanhToán!$D$5,0,0,COUNTIF(Table2[Tên nhà cung cấp],MuaHàng_ThanhToán!$C$5),6),BáoCáoHàngHóa!B58,Table2[Số lượng]))</f>
        <v>0</v>
      </c>
      <c r="D58" s="41">
        <f t="shared" ca="1" si="0"/>
        <v>0</v>
      </c>
      <c r="E58" s="41">
        <f ca="1">IF(B58="","",SUMIF(OFFSET(MuaHàng_ThanhToán!$D$5,0,0,COUNTIF(Table2[Tên nhà cung cấp],MuaHàng_ThanhToán!$C$5),6),BáoCáoHàngHóa!B58,Table2[Thành tiền]))</f>
        <v>0</v>
      </c>
      <c r="F58" s="43">
        <f ca="1">IF(B58="","",SUMIF(Table2[[Tên hàng hóa]:[Thành tiền]],BáoCáoHàngHóa!B58,Table2[Số lượng])-BáoCáoHàngHóa!C58)</f>
        <v>0</v>
      </c>
      <c r="G58" s="43">
        <f t="shared" ca="1" si="8"/>
        <v>0</v>
      </c>
      <c r="H58" s="43">
        <f ca="1">IF(B58="","",SUMIF(Table2[[Tên hàng hóa]:[Thành tiền]],BáoCáoHàngHóa!B58,Table2[Thành tiền])-BáoCáoHàngHóa!E58)</f>
        <v>0</v>
      </c>
      <c r="I58" s="42">
        <f ca="1">IF(B58="","",SUMIF(Table28[[Tên hàng hóa ]:[Thành tiền]],BáoCáoHàngHóa!B58,Table28[Số lượng]))</f>
        <v>0</v>
      </c>
      <c r="J58" s="42">
        <f t="shared" ca="1" si="9"/>
        <v>0</v>
      </c>
      <c r="K58" s="42">
        <f t="shared" ca="1" si="10"/>
        <v>0</v>
      </c>
      <c r="L58" s="44">
        <f t="shared" ca="1" si="11"/>
        <v>0</v>
      </c>
      <c r="M58" s="44">
        <f t="shared" ca="1" si="12"/>
        <v>0</v>
      </c>
      <c r="N58" s="44">
        <f t="shared" ca="1" si="13"/>
        <v>0</v>
      </c>
      <c r="O58" s="30">
        <f t="shared" ca="1" si="7"/>
        <v>0</v>
      </c>
      <c r="P58" s="30"/>
      <c r="Q58" s="30"/>
      <c r="R58" s="30"/>
      <c r="S58" s="30"/>
      <c r="T58" s="30"/>
      <c r="U58" s="30"/>
      <c r="V58" s="30"/>
      <c r="W58" s="30"/>
    </row>
    <row r="59" spans="1:23" x14ac:dyDescent="0.2">
      <c r="A59" s="40">
        <v>54</v>
      </c>
      <c r="B59" s="40" t="str">
        <f>IF(DanhMụcHH!B58="","",DanhMụcHH!B58)</f>
        <v>CJ2M-CPU33</v>
      </c>
      <c r="C59" s="41">
        <f ca="1">IF(B59="","",SUMIF(OFFSET(MuaHàng_ThanhToán!$D$5,0,0,COUNTIF(Table2[Tên nhà cung cấp],MuaHàng_ThanhToán!$C$5),6),BáoCáoHàngHóa!B59,Table2[Số lượng]))</f>
        <v>0</v>
      </c>
      <c r="D59" s="41">
        <f t="shared" ca="1" si="0"/>
        <v>0</v>
      </c>
      <c r="E59" s="41">
        <f ca="1">IF(B59="","",SUMIF(OFFSET(MuaHàng_ThanhToán!$D$5,0,0,COUNTIF(Table2[Tên nhà cung cấp],MuaHàng_ThanhToán!$C$5),6),BáoCáoHàngHóa!B59,Table2[Thành tiền]))</f>
        <v>0</v>
      </c>
      <c r="F59" s="43">
        <f ca="1">IF(B59="","",SUMIF(Table2[[Tên hàng hóa]:[Thành tiền]],BáoCáoHàngHóa!B59,Table2[Số lượng])-BáoCáoHàngHóa!C59)</f>
        <v>0</v>
      </c>
      <c r="G59" s="43">
        <f t="shared" ca="1" si="8"/>
        <v>0</v>
      </c>
      <c r="H59" s="43">
        <f ca="1">IF(B59="","",SUMIF(Table2[[Tên hàng hóa]:[Thành tiền]],BáoCáoHàngHóa!B59,Table2[Thành tiền])-BáoCáoHàngHóa!E59)</f>
        <v>0</v>
      </c>
      <c r="I59" s="42">
        <f ca="1">IF(B59="","",SUMIF(Table28[[Tên hàng hóa ]:[Thành tiền]],BáoCáoHàngHóa!B59,Table28[Số lượng]))</f>
        <v>0</v>
      </c>
      <c r="J59" s="42">
        <f t="shared" ca="1" si="9"/>
        <v>0</v>
      </c>
      <c r="K59" s="42">
        <f t="shared" ca="1" si="10"/>
        <v>0</v>
      </c>
      <c r="L59" s="44">
        <f t="shared" ca="1" si="11"/>
        <v>0</v>
      </c>
      <c r="M59" s="44">
        <f t="shared" ca="1" si="12"/>
        <v>0</v>
      </c>
      <c r="N59" s="44">
        <f t="shared" ca="1" si="13"/>
        <v>0</v>
      </c>
      <c r="O59" s="30">
        <f t="shared" ca="1" si="7"/>
        <v>0</v>
      </c>
      <c r="P59" s="30"/>
      <c r="Q59" s="30"/>
      <c r="R59" s="30"/>
      <c r="S59" s="30"/>
      <c r="T59" s="30"/>
      <c r="U59" s="30"/>
      <c r="V59" s="30"/>
      <c r="W59" s="30"/>
    </row>
    <row r="60" spans="1:23" x14ac:dyDescent="0.2">
      <c r="A60" s="40">
        <v>55</v>
      </c>
      <c r="B60" s="40" t="str">
        <f>IF(DanhMụcHH!B59="","",DanhMụcHH!B59)</f>
        <v>CS1G-CPU43H</v>
      </c>
      <c r="C60" s="41">
        <f ca="1">IF(B60="","",SUMIF(OFFSET(MuaHàng_ThanhToán!$D$5,0,0,COUNTIF(Table2[Tên nhà cung cấp],MuaHàng_ThanhToán!$C$5),6),BáoCáoHàngHóa!B60,Table2[Số lượng]))</f>
        <v>0</v>
      </c>
      <c r="D60" s="41">
        <f t="shared" ca="1" si="0"/>
        <v>0</v>
      </c>
      <c r="E60" s="41">
        <f ca="1">IF(B60="","",SUMIF(OFFSET(MuaHàng_ThanhToán!$D$5,0,0,COUNTIF(Table2[Tên nhà cung cấp],MuaHàng_ThanhToán!$C$5),6),BáoCáoHàngHóa!B60,Table2[Thành tiền]))</f>
        <v>0</v>
      </c>
      <c r="F60" s="43">
        <f ca="1">IF(B60="","",SUMIF(Table2[[Tên hàng hóa]:[Thành tiền]],BáoCáoHàngHóa!B60,Table2[Số lượng])-BáoCáoHàngHóa!C60)</f>
        <v>0</v>
      </c>
      <c r="G60" s="43">
        <f t="shared" ca="1" si="8"/>
        <v>0</v>
      </c>
      <c r="H60" s="43">
        <f ca="1">IF(B60="","",SUMIF(Table2[[Tên hàng hóa]:[Thành tiền]],BáoCáoHàngHóa!B60,Table2[Thành tiền])-BáoCáoHàngHóa!E60)</f>
        <v>0</v>
      </c>
      <c r="I60" s="42">
        <f ca="1">IF(B60="","",SUMIF(Table28[[Tên hàng hóa ]:[Thành tiền]],BáoCáoHàngHóa!B60,Table28[Số lượng]))</f>
        <v>0</v>
      </c>
      <c r="J60" s="42">
        <f t="shared" ca="1" si="9"/>
        <v>0</v>
      </c>
      <c r="K60" s="42">
        <f t="shared" ca="1" si="10"/>
        <v>0</v>
      </c>
      <c r="L60" s="44">
        <f t="shared" ca="1" si="11"/>
        <v>0</v>
      </c>
      <c r="M60" s="44">
        <f t="shared" ca="1" si="12"/>
        <v>0</v>
      </c>
      <c r="N60" s="44">
        <f t="shared" ca="1" si="13"/>
        <v>0</v>
      </c>
      <c r="O60" s="30">
        <f t="shared" ca="1" si="7"/>
        <v>0</v>
      </c>
      <c r="P60" s="30"/>
      <c r="Q60" s="30"/>
      <c r="R60" s="30"/>
      <c r="S60" s="30"/>
      <c r="T60" s="30"/>
      <c r="U60" s="30"/>
      <c r="V60" s="30"/>
      <c r="W60" s="30"/>
    </row>
    <row r="61" spans="1:23" x14ac:dyDescent="0.2">
      <c r="A61" s="40">
        <v>56</v>
      </c>
      <c r="B61" s="40" t="str">
        <f>IF(DanhMụcHH!B60="","",DanhMụcHH!B60)</f>
        <v>USB-CIF02</v>
      </c>
      <c r="C61" s="41">
        <f ca="1">IF(B61="","",SUMIF(OFFSET(MuaHàng_ThanhToán!$D$5,0,0,COUNTIF(Table2[Tên nhà cung cấp],MuaHàng_ThanhToán!$C$5),6),BáoCáoHàngHóa!B61,Table2[Số lượng]))</f>
        <v>0</v>
      </c>
      <c r="D61" s="41">
        <f t="shared" ca="1" si="0"/>
        <v>0</v>
      </c>
      <c r="E61" s="41">
        <f ca="1">IF(B61="","",SUMIF(OFFSET(MuaHàng_ThanhToán!$D$5,0,0,COUNTIF(Table2[Tên nhà cung cấp],MuaHàng_ThanhToán!$C$5),6),BáoCáoHàngHóa!B61,Table2[Thành tiền]))</f>
        <v>0</v>
      </c>
      <c r="F61" s="43">
        <f ca="1">IF(B61="","",SUMIF(Table2[[Tên hàng hóa]:[Thành tiền]],BáoCáoHàngHóa!B61,Table2[Số lượng])-BáoCáoHàngHóa!C61)</f>
        <v>2</v>
      </c>
      <c r="G61" s="43">
        <f t="shared" ca="1" si="8"/>
        <v>852500</v>
      </c>
      <c r="H61" s="43">
        <f ca="1">IF(B61="","",SUMIF(Table2[[Tên hàng hóa]:[Thành tiền]],BáoCáoHàngHóa!B61,Table2[Thành tiền])-BáoCáoHàngHóa!E61)</f>
        <v>1705000</v>
      </c>
      <c r="I61" s="42">
        <f ca="1">IF(B61="","",SUMIF(Table28[[Tên hàng hóa ]:[Thành tiền]],BáoCáoHàngHóa!B61,Table28[Số lượng]))</f>
        <v>2</v>
      </c>
      <c r="J61" s="42">
        <f t="shared" ca="1" si="9"/>
        <v>852500</v>
      </c>
      <c r="K61" s="42">
        <f t="shared" ca="1" si="10"/>
        <v>1705000</v>
      </c>
      <c r="L61" s="44">
        <f t="shared" ca="1" si="11"/>
        <v>0</v>
      </c>
      <c r="M61" s="44">
        <f t="shared" ca="1" si="12"/>
        <v>0</v>
      </c>
      <c r="N61" s="44">
        <f t="shared" ca="1" si="13"/>
        <v>0</v>
      </c>
      <c r="O61" s="30">
        <f t="shared" ca="1" si="7"/>
        <v>0</v>
      </c>
      <c r="P61" s="30"/>
      <c r="Q61" s="30"/>
      <c r="R61" s="30"/>
      <c r="S61" s="30"/>
      <c r="T61" s="30"/>
      <c r="U61" s="30"/>
      <c r="V61" s="30"/>
      <c r="W61" s="30"/>
    </row>
    <row r="62" spans="1:23" x14ac:dyDescent="0.2">
      <c r="A62" s="40">
        <v>57</v>
      </c>
      <c r="B62" s="40" t="str">
        <f>IF(DanhMụcHH!B61="","",DanhMụcHH!B61)</f>
        <v>USB-CN226</v>
      </c>
      <c r="C62" s="41">
        <f ca="1">IF(B62="","",SUMIF(OFFSET(MuaHàng_ThanhToán!$D$5,0,0,COUNTIF(Table2[Tên nhà cung cấp],MuaHàng_ThanhToán!$C$5),6),BáoCáoHàngHóa!B62,Table2[Số lượng]))</f>
        <v>0</v>
      </c>
      <c r="D62" s="41">
        <f t="shared" ca="1" si="0"/>
        <v>0</v>
      </c>
      <c r="E62" s="41">
        <f ca="1">IF(B62="","",SUMIF(OFFSET(MuaHàng_ThanhToán!$D$5,0,0,COUNTIF(Table2[Tên nhà cung cấp],MuaHàng_ThanhToán!$C$5),6),BáoCáoHàngHóa!B62,Table2[Thành tiền]))</f>
        <v>0</v>
      </c>
      <c r="F62" s="43">
        <f ca="1">IF(B62="","",SUMIF(Table2[[Tên hàng hóa]:[Thành tiền]],BáoCáoHàngHóa!B62,Table2[Số lượng])-BáoCáoHàngHóa!C62)</f>
        <v>2</v>
      </c>
      <c r="G62" s="43">
        <f t="shared" ca="1" si="8"/>
        <v>825000</v>
      </c>
      <c r="H62" s="43">
        <f ca="1">IF(B62="","",SUMIF(Table2[[Tên hàng hóa]:[Thành tiền]],BáoCáoHàngHóa!B62,Table2[Thành tiền])-BáoCáoHàngHóa!E62)</f>
        <v>1650000</v>
      </c>
      <c r="I62" s="42">
        <f ca="1">IF(B62="","",SUMIF(Table28[[Tên hàng hóa ]:[Thành tiền]],BáoCáoHàngHóa!B62,Table28[Số lượng]))</f>
        <v>2</v>
      </c>
      <c r="J62" s="42">
        <f t="shared" ca="1" si="9"/>
        <v>825000</v>
      </c>
      <c r="K62" s="42">
        <f t="shared" ca="1" si="10"/>
        <v>1650000</v>
      </c>
      <c r="L62" s="44">
        <f t="shared" ca="1" si="11"/>
        <v>0</v>
      </c>
      <c r="M62" s="44">
        <f t="shared" ca="1" si="12"/>
        <v>0</v>
      </c>
      <c r="N62" s="44">
        <f t="shared" ca="1" si="13"/>
        <v>0</v>
      </c>
      <c r="O62" s="30">
        <f t="shared" ca="1" si="7"/>
        <v>0</v>
      </c>
      <c r="P62" s="30"/>
      <c r="Q62" s="30"/>
      <c r="R62" s="30"/>
      <c r="S62" s="30"/>
      <c r="T62" s="30"/>
      <c r="U62" s="30"/>
      <c r="V62" s="30"/>
      <c r="W62" s="30"/>
    </row>
    <row r="63" spans="1:23" x14ac:dyDescent="0.2">
      <c r="A63" s="40">
        <v>58</v>
      </c>
      <c r="B63" s="40" t="str">
        <f>IF(DanhMụcHH!B62="","",DanhMụcHH!B62)</f>
        <v>CS1W-CIF31</v>
      </c>
      <c r="C63" s="41">
        <f ca="1">IF(B63="","",SUMIF(OFFSET(MuaHàng_ThanhToán!$D$5,0,0,COUNTIF(Table2[Tên nhà cung cấp],MuaHàng_ThanhToán!$C$5),6),BáoCáoHàngHóa!B63,Table2[Số lượng]))</f>
        <v>0</v>
      </c>
      <c r="D63" s="41">
        <f t="shared" ca="1" si="0"/>
        <v>0</v>
      </c>
      <c r="E63" s="41">
        <f ca="1">IF(B63="","",SUMIF(OFFSET(MuaHàng_ThanhToán!$D$5,0,0,COUNTIF(Table2[Tên nhà cung cấp],MuaHàng_ThanhToán!$C$5),6),BáoCáoHàngHóa!B63,Table2[Thành tiền]))</f>
        <v>0</v>
      </c>
      <c r="F63" s="43">
        <f ca="1">IF(B63="","",SUMIF(Table2[[Tên hàng hóa]:[Thành tiền]],BáoCáoHàngHóa!B63,Table2[Số lượng])-BáoCáoHàngHóa!C63)</f>
        <v>0</v>
      </c>
      <c r="G63" s="43">
        <f t="shared" ca="1" si="8"/>
        <v>0</v>
      </c>
      <c r="H63" s="43">
        <f ca="1">IF(B63="","",SUMIF(Table2[[Tên hàng hóa]:[Thành tiền]],BáoCáoHàngHóa!B63,Table2[Thành tiền])-BáoCáoHàngHóa!E63)</f>
        <v>0</v>
      </c>
      <c r="I63" s="42">
        <f ca="1">IF(B63="","",SUMIF(Table28[[Tên hàng hóa ]:[Thành tiền]],BáoCáoHàngHóa!B63,Table28[Số lượng]))</f>
        <v>0</v>
      </c>
      <c r="J63" s="42">
        <f t="shared" ca="1" si="9"/>
        <v>0</v>
      </c>
      <c r="K63" s="42">
        <f t="shared" ca="1" si="10"/>
        <v>0</v>
      </c>
      <c r="L63" s="44">
        <f t="shared" ca="1" si="11"/>
        <v>0</v>
      </c>
      <c r="M63" s="44">
        <f t="shared" ca="1" si="12"/>
        <v>0</v>
      </c>
      <c r="N63" s="44">
        <f t="shared" ca="1" si="13"/>
        <v>0</v>
      </c>
      <c r="O63" s="30">
        <f t="shared" ca="1" si="7"/>
        <v>0</v>
      </c>
      <c r="P63" s="30"/>
      <c r="Q63" s="30"/>
      <c r="R63" s="30"/>
      <c r="S63" s="30"/>
      <c r="T63" s="30"/>
      <c r="U63" s="30"/>
      <c r="V63" s="30"/>
      <c r="W63" s="30"/>
    </row>
    <row r="64" spans="1:23" ht="30" x14ac:dyDescent="0.2">
      <c r="A64" s="40">
        <v>59</v>
      </c>
      <c r="B64" s="40" t="str">
        <f>IF(DanhMụcHH!B63="","",DanhMụcHH!B63)</f>
        <v>ZEN-10C1AR-A-V2</v>
      </c>
      <c r="C64" s="41">
        <f ca="1">IF(B64="","",SUMIF(OFFSET(MuaHàng_ThanhToán!$D$5,0,0,COUNTIF(Table2[Tên nhà cung cấp],MuaHàng_ThanhToán!$C$5),6),BáoCáoHàngHóa!B64,Table2[Số lượng]))</f>
        <v>0</v>
      </c>
      <c r="D64" s="41">
        <f t="shared" ca="1" si="0"/>
        <v>0</v>
      </c>
      <c r="E64" s="41">
        <f ca="1">IF(B64="","",SUMIF(OFFSET(MuaHàng_ThanhToán!$D$5,0,0,COUNTIF(Table2[Tên nhà cung cấp],MuaHàng_ThanhToán!$C$5),6),BáoCáoHàngHóa!B64,Table2[Thành tiền]))</f>
        <v>0</v>
      </c>
      <c r="F64" s="43">
        <f ca="1">IF(B64="","",SUMIF(Table2[[Tên hàng hóa]:[Thành tiền]],BáoCáoHàngHóa!B64,Table2[Số lượng])-BáoCáoHàngHóa!C64)</f>
        <v>4</v>
      </c>
      <c r="G64" s="43">
        <f t="shared" ca="1" si="8"/>
        <v>2090000</v>
      </c>
      <c r="H64" s="43">
        <f ca="1">IF(B64="","",SUMIF(Table2[[Tên hàng hóa]:[Thành tiền]],BáoCáoHàngHóa!B64,Table2[Thành tiền])-BáoCáoHàngHóa!E64)</f>
        <v>8360000</v>
      </c>
      <c r="I64" s="42">
        <f ca="1">IF(B64="","",SUMIF(Table28[[Tên hàng hóa ]:[Thành tiền]],BáoCáoHàngHóa!B64,Table28[Số lượng]))</f>
        <v>4</v>
      </c>
      <c r="J64" s="42">
        <f t="shared" ca="1" si="9"/>
        <v>2090000</v>
      </c>
      <c r="K64" s="42">
        <f t="shared" ca="1" si="10"/>
        <v>8360000</v>
      </c>
      <c r="L64" s="44">
        <f t="shared" ca="1" si="11"/>
        <v>0</v>
      </c>
      <c r="M64" s="44">
        <f t="shared" ca="1" si="12"/>
        <v>0</v>
      </c>
      <c r="N64" s="44">
        <f t="shared" ca="1" si="13"/>
        <v>0</v>
      </c>
      <c r="O64" s="30">
        <f t="shared" ca="1" si="7"/>
        <v>0</v>
      </c>
      <c r="P64" s="30"/>
      <c r="Q64" s="30"/>
      <c r="R64" s="30"/>
      <c r="S64" s="30"/>
      <c r="T64" s="30"/>
      <c r="U64" s="30"/>
      <c r="V64" s="30"/>
      <c r="W64" s="30"/>
    </row>
    <row r="65" spans="1:23" ht="30" x14ac:dyDescent="0.2">
      <c r="A65" s="40">
        <v>60</v>
      </c>
      <c r="B65" s="40" t="str">
        <f>IF(DanhMụcHH!B64="","",DanhMụcHH!B64)</f>
        <v>ZEN-10C1DR-D-V2</v>
      </c>
      <c r="C65" s="41">
        <f ca="1">IF(B65="","",SUMIF(OFFSET(MuaHàng_ThanhToán!$D$5,0,0,COUNTIF(Table2[Tên nhà cung cấp],MuaHàng_ThanhToán!$C$5),6),BáoCáoHàngHóa!B65,Table2[Số lượng]))</f>
        <v>0</v>
      </c>
      <c r="D65" s="41">
        <f t="shared" ca="1" si="0"/>
        <v>0</v>
      </c>
      <c r="E65" s="41">
        <f ca="1">IF(B65="","",SUMIF(OFFSET(MuaHàng_ThanhToán!$D$5,0,0,COUNTIF(Table2[Tên nhà cung cấp],MuaHàng_ThanhToán!$C$5),6),BáoCáoHàngHóa!B65,Table2[Thành tiền]))</f>
        <v>0</v>
      </c>
      <c r="F65" s="43">
        <f ca="1">IF(B65="","",SUMIF(Table2[[Tên hàng hóa]:[Thành tiền]],BáoCáoHàngHóa!B65,Table2[Số lượng])-BáoCáoHàngHóa!C65)</f>
        <v>15</v>
      </c>
      <c r="G65" s="43">
        <f t="shared" ca="1" si="8"/>
        <v>2200000</v>
      </c>
      <c r="H65" s="43">
        <f ca="1">IF(B65="","",SUMIF(Table2[[Tên hàng hóa]:[Thành tiền]],BáoCáoHàngHóa!B65,Table2[Thành tiền])-BáoCáoHàngHóa!E65)</f>
        <v>33000000</v>
      </c>
      <c r="I65" s="42">
        <f ca="1">IF(B65="","",SUMIF(Table28[[Tên hàng hóa ]:[Thành tiền]],BáoCáoHàngHóa!B65,Table28[Số lượng]))</f>
        <v>15</v>
      </c>
      <c r="J65" s="42">
        <f t="shared" ca="1" si="9"/>
        <v>2200000</v>
      </c>
      <c r="K65" s="42">
        <f t="shared" ca="1" si="10"/>
        <v>33000000</v>
      </c>
      <c r="L65" s="44">
        <f t="shared" ca="1" si="11"/>
        <v>0</v>
      </c>
      <c r="M65" s="44">
        <f t="shared" ca="1" si="12"/>
        <v>0</v>
      </c>
      <c r="N65" s="44">
        <f t="shared" ca="1" si="13"/>
        <v>0</v>
      </c>
      <c r="O65" s="30">
        <f t="shared" ca="1" si="7"/>
        <v>0</v>
      </c>
      <c r="P65" s="30"/>
      <c r="Q65" s="30"/>
      <c r="R65" s="30"/>
      <c r="S65" s="30"/>
      <c r="T65" s="30"/>
      <c r="U65" s="30"/>
      <c r="V65" s="30"/>
      <c r="W65" s="30"/>
    </row>
    <row r="66" spans="1:23" ht="30" x14ac:dyDescent="0.2">
      <c r="A66" s="40">
        <v>61</v>
      </c>
      <c r="B66" s="40" t="str">
        <f>IF(DanhMụcHH!B65="","",DanhMụcHH!B65)</f>
        <v>ZEN-20C1AR-A-V2</v>
      </c>
      <c r="C66" s="41">
        <f ca="1">IF(B66="","",SUMIF(OFFSET(MuaHàng_ThanhToán!$D$5,0,0,COUNTIF(Table2[Tên nhà cung cấp],MuaHàng_ThanhToán!$C$5),6),BáoCáoHàngHóa!B66,Table2[Số lượng]))</f>
        <v>0</v>
      </c>
      <c r="D66" s="41">
        <f t="shared" ca="1" si="0"/>
        <v>0</v>
      </c>
      <c r="E66" s="41">
        <f ca="1">IF(B66="","",SUMIF(OFFSET(MuaHàng_ThanhToán!$D$5,0,0,COUNTIF(Table2[Tên nhà cung cấp],MuaHàng_ThanhToán!$C$5),6),BáoCáoHàngHóa!B66,Table2[Thành tiền]))</f>
        <v>0</v>
      </c>
      <c r="F66" s="43">
        <f ca="1">IF(B66="","",SUMIF(Table2[[Tên hàng hóa]:[Thành tiền]],BáoCáoHàngHóa!B66,Table2[Số lượng])-BáoCáoHàngHóa!C66)</f>
        <v>3</v>
      </c>
      <c r="G66" s="43">
        <f t="shared" ca="1" si="8"/>
        <v>2691924.8730158717</v>
      </c>
      <c r="H66" s="43">
        <f ca="1">IF(B66="","",SUMIF(Table2[[Tên hàng hóa]:[Thành tiền]],BáoCáoHàngHóa!B66,Table2[Thành tiền])-BáoCáoHàngHóa!E66)</f>
        <v>8075774.6190476157</v>
      </c>
      <c r="I66" s="42">
        <f ca="1">IF(B66="","",SUMIF(Table28[[Tên hàng hóa ]:[Thành tiền]],BáoCáoHàngHóa!B66,Table28[Số lượng]))</f>
        <v>3</v>
      </c>
      <c r="J66" s="42">
        <f t="shared" ca="1" si="9"/>
        <v>2691924.8730158717</v>
      </c>
      <c r="K66" s="42">
        <f t="shared" ca="1" si="10"/>
        <v>8075774.6190476157</v>
      </c>
      <c r="L66" s="44">
        <f t="shared" ca="1" si="11"/>
        <v>0</v>
      </c>
      <c r="M66" s="44">
        <f t="shared" ca="1" si="12"/>
        <v>0</v>
      </c>
      <c r="N66" s="44">
        <f t="shared" ca="1" si="13"/>
        <v>0</v>
      </c>
      <c r="O66" s="30">
        <f t="shared" ca="1" si="7"/>
        <v>0</v>
      </c>
      <c r="P66" s="30"/>
      <c r="Q66" s="30"/>
      <c r="R66" s="30"/>
      <c r="S66" s="30"/>
      <c r="T66" s="30"/>
      <c r="U66" s="30"/>
      <c r="V66" s="30"/>
      <c r="W66" s="30"/>
    </row>
    <row r="67" spans="1:23" ht="30" x14ac:dyDescent="0.2">
      <c r="A67" s="40">
        <v>62</v>
      </c>
      <c r="B67" s="40" t="str">
        <f>IF(DanhMụcHH!B66="","",DanhMụcHH!B66)</f>
        <v>E5AC-CX3ASM-800</v>
      </c>
      <c r="C67" s="41">
        <f ca="1">IF(B67="","",SUMIF(OFFSET(MuaHàng_ThanhToán!$D$5,0,0,COUNTIF(Table2[Tên nhà cung cấp],MuaHàng_ThanhToán!$C$5),6),BáoCáoHàngHóa!B67,Table2[Số lượng]))</f>
        <v>0</v>
      </c>
      <c r="D67" s="41">
        <f t="shared" ca="1" si="0"/>
        <v>0</v>
      </c>
      <c r="E67" s="41">
        <f ca="1">IF(B67="","",SUMIF(OFFSET(MuaHàng_ThanhToán!$D$5,0,0,COUNTIF(Table2[Tên nhà cung cấp],MuaHàng_ThanhToán!$C$5),6),BáoCáoHàngHóa!B67,Table2[Thành tiền]))</f>
        <v>0</v>
      </c>
      <c r="F67" s="43">
        <f ca="1">IF(B67="","",SUMIF(Table2[[Tên hàng hóa]:[Thành tiền]],BáoCáoHàngHóa!B67,Table2[Số lượng])-BáoCáoHàngHóa!C67)</f>
        <v>3</v>
      </c>
      <c r="G67" s="43">
        <f t="shared" ca="1" si="8"/>
        <v>2077130</v>
      </c>
      <c r="H67" s="43">
        <f ca="1">IF(B67="","",SUMIF(Table2[[Tên hàng hóa]:[Thành tiền]],BáoCáoHàngHóa!B67,Table2[Thành tiền])-BáoCáoHàngHóa!E67)</f>
        <v>6231390</v>
      </c>
      <c r="I67" s="42">
        <f ca="1">IF(B67="","",SUMIF(Table28[[Tên hàng hóa ]:[Thành tiền]],BáoCáoHàngHóa!B67,Table28[Số lượng]))</f>
        <v>0</v>
      </c>
      <c r="J67" s="42">
        <f t="shared" ca="1" si="9"/>
        <v>0</v>
      </c>
      <c r="K67" s="42">
        <f t="shared" ca="1" si="10"/>
        <v>0</v>
      </c>
      <c r="L67" s="44">
        <f t="shared" ca="1" si="11"/>
        <v>3</v>
      </c>
      <c r="M67" s="44">
        <f t="shared" ca="1" si="12"/>
        <v>2077130</v>
      </c>
      <c r="N67" s="44">
        <f t="shared" ca="1" si="13"/>
        <v>6231390</v>
      </c>
      <c r="O67" s="30">
        <f t="shared" ca="1" si="7"/>
        <v>0</v>
      </c>
      <c r="P67" s="30"/>
      <c r="Q67" s="30"/>
      <c r="R67" s="30"/>
      <c r="S67" s="30"/>
      <c r="T67" s="30"/>
      <c r="U67" s="30"/>
      <c r="V67" s="30"/>
      <c r="W67" s="30"/>
    </row>
    <row r="68" spans="1:23" ht="30" x14ac:dyDescent="0.2">
      <c r="A68" s="40">
        <v>63</v>
      </c>
      <c r="B68" s="40" t="str">
        <f>IF(DanhMụcHH!B67="","",DanhMụcHH!B67)</f>
        <v>E5AC-QX3ASM-800</v>
      </c>
      <c r="C68" s="41">
        <f ca="1">IF(B68="","",SUMIF(OFFSET(MuaHàng_ThanhToán!$D$5,0,0,COUNTIF(Table2[Tên nhà cung cấp],MuaHàng_ThanhToán!$C$5),6),BáoCáoHàngHóa!B68,Table2[Số lượng]))</f>
        <v>0</v>
      </c>
      <c r="D68" s="41">
        <f t="shared" ca="1" si="0"/>
        <v>0</v>
      </c>
      <c r="E68" s="41">
        <f ca="1">IF(B68="","",SUMIF(OFFSET(MuaHàng_ThanhToán!$D$5,0,0,COUNTIF(Table2[Tên nhà cung cấp],MuaHàng_ThanhToán!$C$5),6),BáoCáoHàngHóa!B68,Table2[Thành tiền]))</f>
        <v>0</v>
      </c>
      <c r="F68" s="43">
        <f ca="1">IF(B68="","",SUMIF(Table2[[Tên hàng hóa]:[Thành tiền]],BáoCáoHàngHóa!B68,Table2[Số lượng])-BáoCáoHàngHóa!C68)</f>
        <v>1</v>
      </c>
      <c r="G68" s="43">
        <f t="shared" ca="1" si="8"/>
        <v>1597200</v>
      </c>
      <c r="H68" s="43">
        <f ca="1">IF(B68="","",SUMIF(Table2[[Tên hàng hóa]:[Thành tiền]],BáoCáoHàngHóa!B68,Table2[Thành tiền])-BáoCáoHàngHóa!E68)</f>
        <v>1597200</v>
      </c>
      <c r="I68" s="42">
        <f ca="1">IF(B68="","",SUMIF(Table28[[Tên hàng hóa ]:[Thành tiền]],BáoCáoHàngHóa!B68,Table28[Số lượng]))</f>
        <v>1</v>
      </c>
      <c r="J68" s="42">
        <f t="shared" ca="1" si="9"/>
        <v>1597200</v>
      </c>
      <c r="K68" s="42">
        <f t="shared" ca="1" si="10"/>
        <v>1597200</v>
      </c>
      <c r="L68" s="44">
        <f t="shared" ca="1" si="11"/>
        <v>0</v>
      </c>
      <c r="M68" s="44">
        <f t="shared" ca="1" si="12"/>
        <v>0</v>
      </c>
      <c r="N68" s="44">
        <f t="shared" ca="1" si="13"/>
        <v>0</v>
      </c>
      <c r="O68" s="30">
        <f t="shared" ca="1" si="7"/>
        <v>0</v>
      </c>
      <c r="P68" s="30"/>
      <c r="Q68" s="30"/>
      <c r="R68" s="30"/>
      <c r="S68" s="30"/>
      <c r="T68" s="30"/>
      <c r="U68" s="30"/>
      <c r="V68" s="30"/>
      <c r="W68" s="30"/>
    </row>
    <row r="69" spans="1:23" ht="30" x14ac:dyDescent="0.2">
      <c r="A69" s="40">
        <v>64</v>
      </c>
      <c r="B69" s="40" t="str">
        <f>IF(DanhMụcHH!B68="","",DanhMụcHH!B68)</f>
        <v>E5AC-RX3ASM-800</v>
      </c>
      <c r="C69" s="41">
        <f ca="1">IF(B69="","",SUMIF(OFFSET(MuaHàng_ThanhToán!$D$5,0,0,COUNTIF(Table2[Tên nhà cung cấp],MuaHàng_ThanhToán!$C$5),6),BáoCáoHàngHóa!B69,Table2[Số lượng]))</f>
        <v>0</v>
      </c>
      <c r="D69" s="41">
        <f t="shared" ca="1" si="0"/>
        <v>0</v>
      </c>
      <c r="E69" s="41">
        <f ca="1">IF(B69="","",SUMIF(OFFSET(MuaHàng_ThanhToán!$D$5,0,0,COUNTIF(Table2[Tên nhà cung cấp],MuaHàng_ThanhToán!$C$5),6),BáoCáoHàngHóa!B69,Table2[Thành tiền]))</f>
        <v>0</v>
      </c>
      <c r="F69" s="43">
        <f ca="1">IF(B69="","",SUMIF(Table2[[Tên hàng hóa]:[Thành tiền]],BáoCáoHàngHóa!B69,Table2[Số lượng])-BáoCáoHàngHóa!C69)</f>
        <v>9</v>
      </c>
      <c r="G69" s="43">
        <f t="shared" ca="1" si="8"/>
        <v>1441533.5007610349</v>
      </c>
      <c r="H69" s="43">
        <f ca="1">IF(B69="","",SUMIF(Table2[[Tên hàng hóa]:[Thành tiền]],BáoCáoHàngHóa!B69,Table2[Thành tiền])-BáoCáoHàngHóa!E69)</f>
        <v>12973801.506849315</v>
      </c>
      <c r="I69" s="42">
        <f ca="1">IF(B69="","",SUMIF(Table28[[Tên hàng hóa ]:[Thành tiền]],BáoCáoHàngHóa!B69,Table28[Số lượng]))</f>
        <v>7</v>
      </c>
      <c r="J69" s="42">
        <f t="shared" ca="1" si="9"/>
        <v>1441533.5007610349</v>
      </c>
      <c r="K69" s="42">
        <f t="shared" ca="1" si="10"/>
        <v>10090734.505327243</v>
      </c>
      <c r="L69" s="44">
        <f t="shared" ca="1" si="11"/>
        <v>2</v>
      </c>
      <c r="M69" s="44">
        <f t="shared" ca="1" si="12"/>
        <v>1441533.5007610358</v>
      </c>
      <c r="N69" s="44">
        <f t="shared" ca="1" si="13"/>
        <v>2883067.0015220717</v>
      </c>
      <c r="O69" s="30">
        <f t="shared" ca="1" si="7"/>
        <v>0</v>
      </c>
      <c r="P69" s="30"/>
      <c r="Q69" s="30"/>
      <c r="R69" s="30"/>
      <c r="S69" s="30"/>
      <c r="T69" s="30"/>
      <c r="U69" s="30"/>
      <c r="V69" s="30"/>
      <c r="W69" s="30"/>
    </row>
    <row r="70" spans="1:23" ht="30" x14ac:dyDescent="0.2">
      <c r="A70" s="40">
        <v>65</v>
      </c>
      <c r="B70" s="40" t="str">
        <f>IF(DanhMụcHH!B69="","",DanhMụcHH!B69)</f>
        <v>E5AZ-R3MT AC100-240</v>
      </c>
      <c r="C70" s="41">
        <f ca="1">IF(B70="","",SUMIF(OFFSET(MuaHàng_ThanhToán!$D$5,0,0,COUNTIF(Table2[Tên nhà cung cấp],MuaHàng_ThanhToán!$C$5),6),BáoCáoHàngHóa!B70,Table2[Số lượng]))</f>
        <v>0</v>
      </c>
      <c r="D70" s="41">
        <f t="shared" ca="1" si="0"/>
        <v>0</v>
      </c>
      <c r="E70" s="41">
        <f ca="1">IF(B70="","",SUMIF(OFFSET(MuaHàng_ThanhToán!$D$5,0,0,COUNTIF(Table2[Tên nhà cung cấp],MuaHàng_ThanhToán!$C$5),6),BáoCáoHàngHóa!B70,Table2[Thành tiền]))</f>
        <v>0</v>
      </c>
      <c r="F70" s="43">
        <f ca="1">IF(B70="","",SUMIF(Table2[[Tên hàng hóa]:[Thành tiền]],BáoCáoHàngHóa!B70,Table2[Số lượng])-BáoCáoHàngHóa!C70)</f>
        <v>0</v>
      </c>
      <c r="G70" s="43">
        <f t="shared" ca="1" si="8"/>
        <v>0</v>
      </c>
      <c r="H70" s="43">
        <f ca="1">IF(B70="","",SUMIF(Table2[[Tên hàng hóa]:[Thành tiền]],BáoCáoHàngHóa!B70,Table2[Thành tiền])-BáoCáoHàngHóa!E70)</f>
        <v>0</v>
      </c>
      <c r="I70" s="42">
        <f ca="1">IF(B70="","",SUMIF(Table28[[Tên hàng hóa ]:[Thành tiền]],BáoCáoHàngHóa!B70,Table28[Số lượng]))</f>
        <v>0</v>
      </c>
      <c r="J70" s="42">
        <f t="shared" ca="1" si="9"/>
        <v>0</v>
      </c>
      <c r="K70" s="42">
        <f t="shared" ca="1" si="10"/>
        <v>0</v>
      </c>
      <c r="L70" s="44">
        <f t="shared" ca="1" si="11"/>
        <v>0</v>
      </c>
      <c r="M70" s="44">
        <f t="shared" ca="1" si="12"/>
        <v>0</v>
      </c>
      <c r="N70" s="44">
        <f t="shared" ca="1" si="13"/>
        <v>0</v>
      </c>
      <c r="O70" s="30">
        <f t="shared" ca="1" si="7"/>
        <v>0</v>
      </c>
      <c r="P70" s="30"/>
      <c r="Q70" s="30"/>
      <c r="R70" s="30"/>
      <c r="S70" s="30"/>
      <c r="T70" s="30"/>
      <c r="U70" s="30"/>
      <c r="V70" s="30"/>
      <c r="W70" s="30"/>
    </row>
    <row r="71" spans="1:23" ht="30" x14ac:dyDescent="0.2">
      <c r="A71" s="40">
        <v>66</v>
      </c>
      <c r="B71" s="40" t="str">
        <f>IF(DanhMụcHH!B70="","",DanhMụcHH!B70)</f>
        <v>E5CC-CX2ASM-800</v>
      </c>
      <c r="C71" s="41">
        <f ca="1">IF(B71="","",SUMIF(OFFSET(MuaHàng_ThanhToán!$D$5,0,0,COUNTIF(Table2[Tên nhà cung cấp],MuaHàng_ThanhToán!$C$5),6),BáoCáoHàngHóa!B71,Table2[Số lượng]))</f>
        <v>0</v>
      </c>
      <c r="D71" s="41">
        <f t="shared" ref="D71:D134" ca="1" si="14">IF(B71="","",IF(C71=0,0,E71/C71))</f>
        <v>0</v>
      </c>
      <c r="E71" s="41">
        <f ca="1">IF(B71="","",SUMIF(OFFSET(MuaHàng_ThanhToán!$D$5,0,0,COUNTIF(Table2[Tên nhà cung cấp],MuaHàng_ThanhToán!$C$5),6),BáoCáoHàngHóa!B71,Table2[Thành tiền]))</f>
        <v>0</v>
      </c>
      <c r="F71" s="43">
        <f ca="1">IF(B71="","",SUMIF(Table2[[Tên hàng hóa]:[Thành tiền]],BáoCáoHàngHóa!B71,Table2[Số lượng])-BáoCáoHàngHóa!C71)</f>
        <v>16</v>
      </c>
      <c r="G71" s="43">
        <f t="shared" ca="1" si="8"/>
        <v>1494510.1358270794</v>
      </c>
      <c r="H71" s="43">
        <f ca="1">IF(B71="","",SUMIF(Table2[[Tên hàng hóa]:[Thành tiền]],BáoCáoHàngHóa!B71,Table2[Thành tiền])-BáoCáoHàngHóa!E71)</f>
        <v>23912162.173233271</v>
      </c>
      <c r="I71" s="42">
        <f ca="1">IF(B71="","",SUMIF(Table28[[Tên hàng hóa ]:[Thành tiền]],BáoCáoHàngHóa!B71,Table28[Số lượng]))</f>
        <v>14</v>
      </c>
      <c r="J71" s="42">
        <f t="shared" ca="1" si="9"/>
        <v>1494510.1358270794</v>
      </c>
      <c r="K71" s="42">
        <f t="shared" ca="1" si="10"/>
        <v>20923141.901579112</v>
      </c>
      <c r="L71" s="44">
        <f t="shared" ca="1" si="11"/>
        <v>2</v>
      </c>
      <c r="M71" s="44">
        <f t="shared" ca="1" si="12"/>
        <v>1494510.1358270794</v>
      </c>
      <c r="N71" s="44">
        <f t="shared" ca="1" si="13"/>
        <v>2989020.2716541588</v>
      </c>
      <c r="O71" s="30">
        <f t="shared" ref="O71:O134" ca="1" si="15">IF(L71&lt;0,-1,0)</f>
        <v>0</v>
      </c>
      <c r="P71" s="30"/>
      <c r="Q71" s="30"/>
      <c r="R71" s="30"/>
      <c r="S71" s="30"/>
      <c r="T71" s="30"/>
      <c r="U71" s="30"/>
      <c r="V71" s="30"/>
      <c r="W71" s="30"/>
    </row>
    <row r="72" spans="1:23" ht="30" x14ac:dyDescent="0.2">
      <c r="A72" s="40">
        <v>67</v>
      </c>
      <c r="B72" s="40" t="str">
        <f>IF(DanhMụcHH!B71="","",DanhMụcHH!B71)</f>
        <v>E5CC-QX2ASM-800</v>
      </c>
      <c r="C72" s="41">
        <f ca="1">IF(B72="","",SUMIF(OFFSET(MuaHàng_ThanhToán!$D$5,0,0,COUNTIF(Table2[Tên nhà cung cấp],MuaHàng_ThanhToán!$C$5),6),BáoCáoHàngHóa!B72,Table2[Số lượng]))</f>
        <v>0</v>
      </c>
      <c r="D72" s="41">
        <f t="shared" ca="1" si="14"/>
        <v>0</v>
      </c>
      <c r="E72" s="41">
        <f ca="1">IF(B72="","",SUMIF(OFFSET(MuaHàng_ThanhToán!$D$5,0,0,COUNTIF(Table2[Tên nhà cung cấp],MuaHàng_ThanhToán!$C$5),6),BáoCáoHàngHóa!B72,Table2[Thành tiền]))</f>
        <v>0</v>
      </c>
      <c r="F72" s="43">
        <f ca="1">IF(B72="","",SUMIF(Table2[[Tên hàng hóa]:[Thành tiền]],BáoCáoHàngHóa!B72,Table2[Số lượng])-BáoCáoHàngHóa!C72)</f>
        <v>21</v>
      </c>
      <c r="G72" s="43">
        <f t="shared" ca="1" si="8"/>
        <v>1000475.9802955666</v>
      </c>
      <c r="H72" s="43">
        <f ca="1">IF(B72="","",SUMIF(Table2[[Tên hàng hóa]:[Thành tiền]],BáoCáoHàngHóa!B72,Table2[Thành tiền])-BáoCáoHàngHóa!E72)</f>
        <v>21009995.586206898</v>
      </c>
      <c r="I72" s="42">
        <f ca="1">IF(B72="","",SUMIF(Table28[[Tên hàng hóa ]:[Thành tiền]],BáoCáoHàngHóa!B72,Table28[Số lượng]))</f>
        <v>12</v>
      </c>
      <c r="J72" s="42">
        <f t="shared" ca="1" si="9"/>
        <v>1000475.9802955666</v>
      </c>
      <c r="K72" s="42">
        <f t="shared" ca="1" si="10"/>
        <v>12005711.763546798</v>
      </c>
      <c r="L72" s="44">
        <f t="shared" ca="1" si="11"/>
        <v>9</v>
      </c>
      <c r="M72" s="44">
        <f t="shared" ca="1" si="12"/>
        <v>1000475.9802955666</v>
      </c>
      <c r="N72" s="44">
        <f t="shared" ca="1" si="13"/>
        <v>9004283.8226600997</v>
      </c>
      <c r="O72" s="30">
        <f t="shared" ca="1" si="15"/>
        <v>0</v>
      </c>
      <c r="P72" s="30"/>
      <c r="Q72" s="30"/>
      <c r="R72" s="30"/>
      <c r="S72" s="30"/>
      <c r="T72" s="30"/>
      <c r="U72" s="30"/>
      <c r="V72" s="30"/>
      <c r="W72" s="30"/>
    </row>
    <row r="73" spans="1:23" ht="30" x14ac:dyDescent="0.2">
      <c r="A73" s="40">
        <v>68</v>
      </c>
      <c r="B73" s="40" t="str">
        <f>IF(DanhMụcHH!B72="","",DanhMụcHH!B72)</f>
        <v>E5CC-RX2ASM-800</v>
      </c>
      <c r="C73" s="41">
        <f ca="1">IF(B73="","",SUMIF(OFFSET(MuaHàng_ThanhToán!$D$5,0,0,COUNTIF(Table2[Tên nhà cung cấp],MuaHàng_ThanhToán!$C$5),6),BáoCáoHàngHóa!B73,Table2[Số lượng]))</f>
        <v>0</v>
      </c>
      <c r="D73" s="41">
        <f t="shared" ca="1" si="14"/>
        <v>0</v>
      </c>
      <c r="E73" s="41">
        <f ca="1">IF(B73="","",SUMIF(OFFSET(MuaHàng_ThanhToán!$D$5,0,0,COUNTIF(Table2[Tên nhà cung cấp],MuaHàng_ThanhToán!$C$5),6),BáoCáoHàngHóa!B73,Table2[Thành tiền]))</f>
        <v>0</v>
      </c>
      <c r="F73" s="43">
        <f ca="1">IF(B73="","",SUMIF(Table2[[Tên hàng hóa]:[Thành tiền]],BáoCáoHàngHóa!B73,Table2[Số lượng])-BáoCáoHàngHóa!C73)</f>
        <v>105</v>
      </c>
      <c r="G73" s="43">
        <f t="shared" ca="1" si="8"/>
        <v>1016419.1270118532</v>
      </c>
      <c r="H73" s="43">
        <f ca="1">IF(B73="","",SUMIF(Table2[[Tên hàng hóa]:[Thành tiền]],BáoCáoHàngHóa!B73,Table2[Thành tiền])-BáoCáoHàngHóa!E73)</f>
        <v>106724008.33624458</v>
      </c>
      <c r="I73" s="42">
        <f ca="1">IF(B73="","",SUMIF(Table28[[Tên hàng hóa ]:[Thành tiền]],BáoCáoHàngHóa!B73,Table28[Số lượng]))</f>
        <v>95</v>
      </c>
      <c r="J73" s="42">
        <f t="shared" ca="1" si="9"/>
        <v>1016419.1270118532</v>
      </c>
      <c r="K73" s="42">
        <f t="shared" ca="1" si="10"/>
        <v>96559817.066126049</v>
      </c>
      <c r="L73" s="44">
        <f t="shared" ca="1" si="11"/>
        <v>10</v>
      </c>
      <c r="M73" s="44">
        <f t="shared" ca="1" si="12"/>
        <v>1016419.1270118535</v>
      </c>
      <c r="N73" s="44">
        <f t="shared" ca="1" si="13"/>
        <v>10164191.270118535</v>
      </c>
      <c r="O73" s="30">
        <f t="shared" ca="1" si="15"/>
        <v>0</v>
      </c>
      <c r="P73" s="30"/>
      <c r="Q73" s="30"/>
      <c r="R73" s="30"/>
      <c r="S73" s="30"/>
      <c r="T73" s="30"/>
      <c r="U73" s="30"/>
      <c r="V73" s="30"/>
      <c r="W73" s="30"/>
    </row>
    <row r="74" spans="1:23" ht="30" x14ac:dyDescent="0.2">
      <c r="A74" s="40">
        <v>69</v>
      </c>
      <c r="B74" s="40" t="str">
        <f>IF(DanhMụcHH!B73="","",DanhMụcHH!B73)</f>
        <v>E5CN-HC2M-500 AC100-240</v>
      </c>
      <c r="C74" s="41">
        <f ca="1">IF(B74="","",SUMIF(OFFSET(MuaHàng_ThanhToán!$D$5,0,0,COUNTIF(Table2[Tên nhà cung cấp],MuaHàng_ThanhToán!$C$5),6),BáoCáoHàngHóa!B74,Table2[Số lượng]))</f>
        <v>0</v>
      </c>
      <c r="D74" s="41">
        <f t="shared" ca="1" si="14"/>
        <v>0</v>
      </c>
      <c r="E74" s="41">
        <f ca="1">IF(B74="","",SUMIF(OFFSET(MuaHàng_ThanhToán!$D$5,0,0,COUNTIF(Table2[Tên nhà cung cấp],MuaHàng_ThanhToán!$C$5),6),BáoCáoHàngHóa!B74,Table2[Thành tiền]))</f>
        <v>0</v>
      </c>
      <c r="F74" s="43">
        <f ca="1">IF(B74="","",SUMIF(Table2[[Tên hàng hóa]:[Thành tiền]],BáoCáoHàngHóa!B74,Table2[Số lượng])-BáoCáoHàngHóa!C74)</f>
        <v>0</v>
      </c>
      <c r="G74" s="43">
        <f t="shared" ca="1" si="8"/>
        <v>0</v>
      </c>
      <c r="H74" s="43">
        <f ca="1">IF(B74="","",SUMIF(Table2[[Tên hàng hóa]:[Thành tiền]],BáoCáoHàngHóa!B74,Table2[Thành tiền])-BáoCáoHàngHóa!E74)</f>
        <v>0</v>
      </c>
      <c r="I74" s="42">
        <f ca="1">IF(B74="","",SUMIF(Table28[[Tên hàng hóa ]:[Thành tiền]],BáoCáoHàngHóa!B74,Table28[Số lượng]))</f>
        <v>0</v>
      </c>
      <c r="J74" s="42">
        <f t="shared" ca="1" si="9"/>
        <v>0</v>
      </c>
      <c r="K74" s="42">
        <f t="shared" ca="1" si="10"/>
        <v>0</v>
      </c>
      <c r="L74" s="44">
        <f t="shared" ca="1" si="11"/>
        <v>0</v>
      </c>
      <c r="M74" s="44">
        <f t="shared" ca="1" si="12"/>
        <v>0</v>
      </c>
      <c r="N74" s="44">
        <f t="shared" ca="1" si="13"/>
        <v>0</v>
      </c>
      <c r="O74" s="30">
        <f t="shared" ca="1" si="15"/>
        <v>0</v>
      </c>
      <c r="P74" s="30"/>
      <c r="Q74" s="30"/>
      <c r="R74" s="30"/>
      <c r="S74" s="30"/>
      <c r="T74" s="30"/>
      <c r="U74" s="30"/>
      <c r="V74" s="30"/>
      <c r="W74" s="30"/>
    </row>
    <row r="75" spans="1:23" ht="30" x14ac:dyDescent="0.2">
      <c r="A75" s="40">
        <v>70</v>
      </c>
      <c r="B75" s="40" t="str">
        <f>IF(DanhMụcHH!B74="","",DanhMụcHH!B74)</f>
        <v>E5CN-HQ2M-500 AC100-240</v>
      </c>
      <c r="C75" s="41">
        <f ca="1">IF(B75="","",SUMIF(OFFSET(MuaHàng_ThanhToán!$D$5,0,0,COUNTIF(Table2[Tên nhà cung cấp],MuaHàng_ThanhToán!$C$5),6),BáoCáoHàngHóa!B75,Table2[Số lượng]))</f>
        <v>0</v>
      </c>
      <c r="D75" s="41">
        <f t="shared" ca="1" si="14"/>
        <v>0</v>
      </c>
      <c r="E75" s="41">
        <f ca="1">IF(B75="","",SUMIF(OFFSET(MuaHàng_ThanhToán!$D$5,0,0,COUNTIF(Table2[Tên nhà cung cấp],MuaHàng_ThanhToán!$C$5),6),BáoCáoHàngHóa!B75,Table2[Thành tiền]))</f>
        <v>0</v>
      </c>
      <c r="F75" s="43">
        <f ca="1">IF(B75="","",SUMIF(Table2[[Tên hàng hóa]:[Thành tiền]],BáoCáoHàngHóa!B75,Table2[Số lượng])-BáoCáoHàngHóa!C75)</f>
        <v>0</v>
      </c>
      <c r="G75" s="43">
        <f t="shared" ca="1" si="8"/>
        <v>0</v>
      </c>
      <c r="H75" s="43">
        <f ca="1">IF(B75="","",SUMIF(Table2[[Tên hàng hóa]:[Thành tiền]],BáoCáoHàngHóa!B75,Table2[Thành tiền])-BáoCáoHàngHóa!E75)</f>
        <v>0</v>
      </c>
      <c r="I75" s="42">
        <f ca="1">IF(B75="","",SUMIF(Table28[[Tên hàng hóa ]:[Thành tiền]],BáoCáoHàngHóa!B75,Table28[Số lượng]))</f>
        <v>0</v>
      </c>
      <c r="J75" s="42">
        <f t="shared" ca="1" si="9"/>
        <v>0</v>
      </c>
      <c r="K75" s="42">
        <f t="shared" ca="1" si="10"/>
        <v>0</v>
      </c>
      <c r="L75" s="44">
        <f t="shared" ca="1" si="11"/>
        <v>0</v>
      </c>
      <c r="M75" s="44">
        <f t="shared" ca="1" si="12"/>
        <v>0</v>
      </c>
      <c r="N75" s="44">
        <f t="shared" ca="1" si="13"/>
        <v>0</v>
      </c>
      <c r="O75" s="30">
        <f t="shared" ca="1" si="15"/>
        <v>0</v>
      </c>
      <c r="P75" s="30"/>
      <c r="Q75" s="30"/>
      <c r="R75" s="30"/>
      <c r="S75" s="30"/>
      <c r="T75" s="30"/>
      <c r="U75" s="30"/>
      <c r="V75" s="30"/>
      <c r="W75" s="30"/>
    </row>
    <row r="76" spans="1:23" ht="30" x14ac:dyDescent="0.2">
      <c r="A76" s="40">
        <v>71</v>
      </c>
      <c r="B76" s="40" t="str">
        <f>IF(DanhMụcHH!B75="","",DanhMụcHH!B75)</f>
        <v>E5CN-HR2M-500 AC100-240</v>
      </c>
      <c r="C76" s="41">
        <f ca="1">IF(B76="","",SUMIF(OFFSET(MuaHàng_ThanhToán!$D$5,0,0,COUNTIF(Table2[Tên nhà cung cấp],MuaHàng_ThanhToán!$C$5),6),BáoCáoHàngHóa!B76,Table2[Số lượng]))</f>
        <v>0</v>
      </c>
      <c r="D76" s="41">
        <f t="shared" ca="1" si="14"/>
        <v>0</v>
      </c>
      <c r="E76" s="41">
        <f ca="1">IF(B76="","",SUMIF(OFFSET(MuaHàng_ThanhToán!$D$5,0,0,COUNTIF(Table2[Tên nhà cung cấp],MuaHàng_ThanhToán!$C$5),6),BáoCáoHàngHóa!B76,Table2[Thành tiền]))</f>
        <v>0</v>
      </c>
      <c r="F76" s="43">
        <f ca="1">IF(B76="","",SUMIF(Table2[[Tên hàng hóa]:[Thành tiền]],BáoCáoHàngHóa!B76,Table2[Số lượng])-BáoCáoHàngHóa!C76)</f>
        <v>0</v>
      </c>
      <c r="G76" s="43">
        <f t="shared" ref="G76:G139" ca="1" si="16">IF(B76="","",IF(F76=0,0,H76/F76))</f>
        <v>0</v>
      </c>
      <c r="H76" s="43">
        <f ca="1">IF(B76="","",SUMIF(Table2[[Tên hàng hóa]:[Thành tiền]],BáoCáoHàngHóa!B76,Table2[Thành tiền])-BáoCáoHàngHóa!E76)</f>
        <v>0</v>
      </c>
      <c r="I76" s="42">
        <f ca="1">IF(B76="","",SUMIF(Table28[[Tên hàng hóa ]:[Thành tiền]],BáoCáoHàngHóa!B76,Table28[Số lượng]))</f>
        <v>0</v>
      </c>
      <c r="J76" s="42">
        <f t="shared" ref="J76:J139" ca="1" si="17">IF(B76="","",IF(I76=0,0,(H76+E76)/(F76+C76)))</f>
        <v>0</v>
      </c>
      <c r="K76" s="42">
        <f t="shared" ref="K76:K139" ca="1" si="18">IF(B76="","",J76*I76)</f>
        <v>0</v>
      </c>
      <c r="L76" s="44">
        <f t="shared" ref="L76:L139" ca="1" si="19">IF(B76="","",C76+F76-I76)</f>
        <v>0</v>
      </c>
      <c r="M76" s="44">
        <f t="shared" ref="M76:M139" ca="1" si="20">IF(B76="","",IF(L76=0,0,N76/L76))</f>
        <v>0</v>
      </c>
      <c r="N76" s="44">
        <f t="shared" ref="N76:N139" ca="1" si="21">IF(B76="","",E76+H76-K76)</f>
        <v>0</v>
      </c>
      <c r="O76" s="30">
        <f t="shared" ca="1" si="15"/>
        <v>0</v>
      </c>
      <c r="P76" s="30"/>
      <c r="Q76" s="30"/>
      <c r="R76" s="30"/>
      <c r="S76" s="30"/>
      <c r="T76" s="30"/>
      <c r="U76" s="30"/>
      <c r="V76" s="30"/>
      <c r="W76" s="30"/>
    </row>
    <row r="77" spans="1:23" ht="30" x14ac:dyDescent="0.2">
      <c r="A77" s="40">
        <v>72</v>
      </c>
      <c r="B77" s="40" t="str">
        <f>IF(DanhMụcHH!B76="","",DanhMụcHH!B76)</f>
        <v>E5CN-Q2HBT AC100-240</v>
      </c>
      <c r="C77" s="41">
        <f ca="1">IF(B77="","",SUMIF(OFFSET(MuaHàng_ThanhToán!$D$5,0,0,COUNTIF(Table2[Tên nhà cung cấp],MuaHàng_ThanhToán!$C$5),6),BáoCáoHàngHóa!B77,Table2[Số lượng]))</f>
        <v>0</v>
      </c>
      <c r="D77" s="41">
        <f t="shared" ca="1" si="14"/>
        <v>0</v>
      </c>
      <c r="E77" s="41">
        <f ca="1">IF(B77="","",SUMIF(OFFSET(MuaHàng_ThanhToán!$D$5,0,0,COUNTIF(Table2[Tên nhà cung cấp],MuaHàng_ThanhToán!$C$5),6),BáoCáoHàngHóa!B77,Table2[Thành tiền]))</f>
        <v>0</v>
      </c>
      <c r="F77" s="43">
        <f ca="1">IF(B77="","",SUMIF(Table2[[Tên hàng hóa]:[Thành tiền]],BáoCáoHàngHóa!B77,Table2[Số lượng])-BáoCáoHàngHóa!C77)</f>
        <v>0</v>
      </c>
      <c r="G77" s="43">
        <f t="shared" ca="1" si="16"/>
        <v>0</v>
      </c>
      <c r="H77" s="43">
        <f ca="1">IF(B77="","",SUMIF(Table2[[Tên hàng hóa]:[Thành tiền]],BáoCáoHàngHóa!B77,Table2[Thành tiền])-BáoCáoHàngHóa!E77)</f>
        <v>0</v>
      </c>
      <c r="I77" s="42">
        <f ca="1">IF(B77="","",SUMIF(Table28[[Tên hàng hóa ]:[Thành tiền]],BáoCáoHàngHóa!B77,Table28[Số lượng]))</f>
        <v>0</v>
      </c>
      <c r="J77" s="42">
        <f t="shared" ca="1" si="17"/>
        <v>0</v>
      </c>
      <c r="K77" s="42">
        <f t="shared" ca="1" si="18"/>
        <v>0</v>
      </c>
      <c r="L77" s="44">
        <f t="shared" ca="1" si="19"/>
        <v>0</v>
      </c>
      <c r="M77" s="44">
        <f t="shared" ca="1" si="20"/>
        <v>0</v>
      </c>
      <c r="N77" s="44">
        <f t="shared" ca="1" si="21"/>
        <v>0</v>
      </c>
      <c r="O77" s="30">
        <f t="shared" ca="1" si="15"/>
        <v>0</v>
      </c>
      <c r="P77" s="30"/>
      <c r="Q77" s="30"/>
      <c r="R77" s="30"/>
      <c r="S77" s="30"/>
      <c r="T77" s="30"/>
      <c r="U77" s="30"/>
      <c r="V77" s="30"/>
      <c r="W77" s="30"/>
    </row>
    <row r="78" spans="1:23" ht="30" x14ac:dyDescent="0.2">
      <c r="A78" s="40">
        <v>73</v>
      </c>
      <c r="B78" s="40" t="str">
        <f>IF(DanhMụcHH!B77="","",DanhMụcHH!B77)</f>
        <v>E5CN-R2MT-500 AC100-240</v>
      </c>
      <c r="C78" s="41">
        <f ca="1">IF(B78="","",SUMIF(OFFSET(MuaHàng_ThanhToán!$D$5,0,0,COUNTIF(Table2[Tên nhà cung cấp],MuaHàng_ThanhToán!$C$5),6),BáoCáoHàngHóa!B78,Table2[Số lượng]))</f>
        <v>0</v>
      </c>
      <c r="D78" s="41">
        <f t="shared" ca="1" si="14"/>
        <v>0</v>
      </c>
      <c r="E78" s="41">
        <f ca="1">IF(B78="","",SUMIF(OFFSET(MuaHàng_ThanhToán!$D$5,0,0,COUNTIF(Table2[Tên nhà cung cấp],MuaHàng_ThanhToán!$C$5),6),BáoCáoHàngHóa!B78,Table2[Thành tiền]))</f>
        <v>0</v>
      </c>
      <c r="F78" s="43">
        <f ca="1">IF(B78="","",SUMIF(Table2[[Tên hàng hóa]:[Thành tiền]],BáoCáoHàngHóa!B78,Table2[Số lượng])-BáoCáoHàngHóa!C78)</f>
        <v>25</v>
      </c>
      <c r="G78" s="43">
        <f t="shared" ca="1" si="16"/>
        <v>2069196.5818003016</v>
      </c>
      <c r="H78" s="43">
        <f ca="1">IF(B78="","",SUMIF(Table2[[Tên hàng hóa]:[Thành tiền]],BáoCáoHàngHóa!B78,Table2[Thành tiền])-BáoCáoHàngHóa!E78)</f>
        <v>51729914.545007542</v>
      </c>
      <c r="I78" s="42">
        <f ca="1">IF(B78="","",SUMIF(Table28[[Tên hàng hóa ]:[Thành tiền]],BáoCáoHàngHóa!B78,Table28[Số lượng]))</f>
        <v>25</v>
      </c>
      <c r="J78" s="42">
        <f t="shared" ca="1" si="17"/>
        <v>2069196.5818003016</v>
      </c>
      <c r="K78" s="42">
        <f t="shared" ca="1" si="18"/>
        <v>51729914.545007542</v>
      </c>
      <c r="L78" s="44">
        <f t="shared" ca="1" si="19"/>
        <v>0</v>
      </c>
      <c r="M78" s="44">
        <f t="shared" ca="1" si="20"/>
        <v>0</v>
      </c>
      <c r="N78" s="44">
        <f t="shared" ca="1" si="21"/>
        <v>0</v>
      </c>
      <c r="O78" s="30">
        <f t="shared" ca="1" si="15"/>
        <v>0</v>
      </c>
      <c r="P78" s="30"/>
      <c r="Q78" s="30"/>
      <c r="R78" s="30"/>
      <c r="S78" s="30"/>
      <c r="T78" s="30"/>
      <c r="U78" s="30"/>
      <c r="V78" s="30"/>
      <c r="W78" s="30"/>
    </row>
    <row r="79" spans="1:23" ht="30" x14ac:dyDescent="0.2">
      <c r="A79" s="40">
        <v>74</v>
      </c>
      <c r="B79" s="40" t="str">
        <f>IF(DanhMụcHH!B78="","",DanhMụcHH!B78)</f>
        <v>E5CSL-QP AC100-240</v>
      </c>
      <c r="C79" s="41">
        <f ca="1">IF(B79="","",SUMIF(OFFSET(MuaHàng_ThanhToán!$D$5,0,0,COUNTIF(Table2[Tên nhà cung cấp],MuaHàng_ThanhToán!$C$5),6),BáoCáoHàngHóa!B79,Table2[Số lượng]))</f>
        <v>0</v>
      </c>
      <c r="D79" s="41">
        <f t="shared" ca="1" si="14"/>
        <v>0</v>
      </c>
      <c r="E79" s="41">
        <f ca="1">IF(B79="","",SUMIF(OFFSET(MuaHàng_ThanhToán!$D$5,0,0,COUNTIF(Table2[Tên nhà cung cấp],MuaHàng_ThanhToán!$C$5),6),BáoCáoHàngHóa!B79,Table2[Thành tiền]))</f>
        <v>0</v>
      </c>
      <c r="F79" s="43">
        <f ca="1">IF(B79="","",SUMIF(Table2[[Tên hàng hóa]:[Thành tiền]],BáoCáoHàngHóa!B79,Table2[Số lượng])-BáoCáoHàngHóa!C79)</f>
        <v>0</v>
      </c>
      <c r="G79" s="43">
        <f t="shared" ca="1" si="16"/>
        <v>0</v>
      </c>
      <c r="H79" s="43">
        <f ca="1">IF(B79="","",SUMIF(Table2[[Tên hàng hóa]:[Thành tiền]],BáoCáoHàngHóa!B79,Table2[Thành tiền])-BáoCáoHàngHóa!E79)</f>
        <v>0</v>
      </c>
      <c r="I79" s="42">
        <f ca="1">IF(B79="","",SUMIF(Table28[[Tên hàng hóa ]:[Thành tiền]],BáoCáoHàngHóa!B79,Table28[Số lượng]))</f>
        <v>0</v>
      </c>
      <c r="J79" s="42">
        <f t="shared" ca="1" si="17"/>
        <v>0</v>
      </c>
      <c r="K79" s="42">
        <f t="shared" ca="1" si="18"/>
        <v>0</v>
      </c>
      <c r="L79" s="44">
        <f t="shared" ca="1" si="19"/>
        <v>0</v>
      </c>
      <c r="M79" s="44">
        <f t="shared" ca="1" si="20"/>
        <v>0</v>
      </c>
      <c r="N79" s="44">
        <f t="shared" ca="1" si="21"/>
        <v>0</v>
      </c>
      <c r="O79" s="30">
        <f t="shared" ca="1" si="15"/>
        <v>0</v>
      </c>
      <c r="P79" s="30"/>
      <c r="Q79" s="30"/>
      <c r="R79" s="30"/>
      <c r="S79" s="30"/>
      <c r="T79" s="30"/>
      <c r="U79" s="30"/>
      <c r="V79" s="30"/>
      <c r="W79" s="30"/>
    </row>
    <row r="80" spans="1:23" ht="30" x14ac:dyDescent="0.2">
      <c r="A80" s="40">
        <v>75</v>
      </c>
      <c r="B80" s="40" t="str">
        <f>IF(DanhMụcHH!B79="","",DanhMụcHH!B79)</f>
        <v>E5CSL-QTC AC100-240</v>
      </c>
      <c r="C80" s="41">
        <f ca="1">IF(B80="","",SUMIF(OFFSET(MuaHàng_ThanhToán!$D$5,0,0,COUNTIF(Table2[Tên nhà cung cấp],MuaHàng_ThanhToán!$C$5),6),BáoCáoHàngHóa!B80,Table2[Số lượng]))</f>
        <v>0</v>
      </c>
      <c r="D80" s="41">
        <f t="shared" ca="1" si="14"/>
        <v>0</v>
      </c>
      <c r="E80" s="41">
        <f ca="1">IF(B80="","",SUMIF(OFFSET(MuaHàng_ThanhToán!$D$5,0,0,COUNTIF(Table2[Tên nhà cung cấp],MuaHàng_ThanhToán!$C$5),6),BáoCáoHàngHóa!B80,Table2[Thành tiền]))</f>
        <v>0</v>
      </c>
      <c r="F80" s="43">
        <f ca="1">IF(B80="","",SUMIF(Table2[[Tên hàng hóa]:[Thành tiền]],BáoCáoHàngHóa!B80,Table2[Số lượng])-BáoCáoHàngHóa!C80)</f>
        <v>0</v>
      </c>
      <c r="G80" s="43">
        <f t="shared" ca="1" si="16"/>
        <v>0</v>
      </c>
      <c r="H80" s="43">
        <f ca="1">IF(B80="","",SUMIF(Table2[[Tên hàng hóa]:[Thành tiền]],BáoCáoHàngHóa!B80,Table2[Thành tiền])-BáoCáoHàngHóa!E80)</f>
        <v>0</v>
      </c>
      <c r="I80" s="42">
        <f ca="1">IF(B80="","",SUMIF(Table28[[Tên hàng hóa ]:[Thành tiền]],BáoCáoHàngHóa!B80,Table28[Số lượng]))</f>
        <v>0</v>
      </c>
      <c r="J80" s="42">
        <f t="shared" ca="1" si="17"/>
        <v>0</v>
      </c>
      <c r="K80" s="42">
        <f t="shared" ca="1" si="18"/>
        <v>0</v>
      </c>
      <c r="L80" s="44">
        <f t="shared" ca="1" si="19"/>
        <v>0</v>
      </c>
      <c r="M80" s="44">
        <f t="shared" ca="1" si="20"/>
        <v>0</v>
      </c>
      <c r="N80" s="44">
        <f t="shared" ca="1" si="21"/>
        <v>0</v>
      </c>
      <c r="O80" s="30">
        <f t="shared" ca="1" si="15"/>
        <v>0</v>
      </c>
      <c r="P80" s="30"/>
      <c r="Q80" s="30"/>
      <c r="R80" s="30"/>
      <c r="S80" s="30"/>
      <c r="T80" s="30"/>
      <c r="U80" s="30"/>
      <c r="V80" s="30"/>
      <c r="W80" s="30"/>
    </row>
    <row r="81" spans="1:23" ht="30" x14ac:dyDescent="0.2">
      <c r="A81" s="40">
        <v>76</v>
      </c>
      <c r="B81" s="40" t="str">
        <f>IF(DanhMụcHH!B80="","",DanhMụcHH!B80)</f>
        <v>E5CSL-RP AC100-240</v>
      </c>
      <c r="C81" s="41">
        <f ca="1">IF(B81="","",SUMIF(OFFSET(MuaHàng_ThanhToán!$D$5,0,0,COUNTIF(Table2[Tên nhà cung cấp],MuaHàng_ThanhToán!$C$5),6),BáoCáoHàngHóa!B81,Table2[Số lượng]))</f>
        <v>0</v>
      </c>
      <c r="D81" s="41">
        <f t="shared" ca="1" si="14"/>
        <v>0</v>
      </c>
      <c r="E81" s="41">
        <f ca="1">IF(B81="","",SUMIF(OFFSET(MuaHàng_ThanhToán!$D$5,0,0,COUNTIF(Table2[Tên nhà cung cấp],MuaHàng_ThanhToán!$C$5),6),BáoCáoHàngHóa!B81,Table2[Thành tiền]))</f>
        <v>0</v>
      </c>
      <c r="F81" s="43">
        <f ca="1">IF(B81="","",SUMIF(Table2[[Tên hàng hóa]:[Thành tiền]],BáoCáoHàngHóa!B81,Table2[Số lượng])-BáoCáoHàngHóa!C81)</f>
        <v>0</v>
      </c>
      <c r="G81" s="43">
        <f t="shared" ca="1" si="16"/>
        <v>0</v>
      </c>
      <c r="H81" s="43">
        <f ca="1">IF(B81="","",SUMIF(Table2[[Tên hàng hóa]:[Thành tiền]],BáoCáoHàngHóa!B81,Table2[Thành tiền])-BáoCáoHàngHóa!E81)</f>
        <v>0</v>
      </c>
      <c r="I81" s="42">
        <f ca="1">IF(B81="","",SUMIF(Table28[[Tên hàng hóa ]:[Thành tiền]],BáoCáoHàngHóa!B81,Table28[Số lượng]))</f>
        <v>0</v>
      </c>
      <c r="J81" s="42">
        <f t="shared" ca="1" si="17"/>
        <v>0</v>
      </c>
      <c r="K81" s="42">
        <f t="shared" ca="1" si="18"/>
        <v>0</v>
      </c>
      <c r="L81" s="44">
        <f t="shared" ca="1" si="19"/>
        <v>0</v>
      </c>
      <c r="M81" s="44">
        <f t="shared" ca="1" si="20"/>
        <v>0</v>
      </c>
      <c r="N81" s="44">
        <f t="shared" ca="1" si="21"/>
        <v>0</v>
      </c>
      <c r="O81" s="30">
        <f t="shared" ca="1" si="15"/>
        <v>0</v>
      </c>
      <c r="P81" s="30"/>
      <c r="Q81" s="30"/>
      <c r="R81" s="30"/>
      <c r="S81" s="30"/>
      <c r="T81" s="30"/>
      <c r="U81" s="30"/>
      <c r="V81" s="30"/>
      <c r="W81" s="30"/>
    </row>
    <row r="82" spans="1:23" ht="30" x14ac:dyDescent="0.2">
      <c r="A82" s="40">
        <v>77</v>
      </c>
      <c r="B82" s="40" t="str">
        <f>IF(DanhMụcHH!B81="","",DanhMụcHH!B81)</f>
        <v>E5CSL-RTC AC100-240</v>
      </c>
      <c r="C82" s="41">
        <f ca="1">IF(B82="","",SUMIF(OFFSET(MuaHàng_ThanhToán!$D$5,0,0,COUNTIF(Table2[Tên nhà cung cấp],MuaHàng_ThanhToán!$C$5),6),BáoCáoHàngHóa!B82,Table2[Số lượng]))</f>
        <v>0</v>
      </c>
      <c r="D82" s="41">
        <f t="shared" ca="1" si="14"/>
        <v>0</v>
      </c>
      <c r="E82" s="41">
        <f ca="1">IF(B82="","",SUMIF(OFFSET(MuaHàng_ThanhToán!$D$5,0,0,COUNTIF(Table2[Tên nhà cung cấp],MuaHàng_ThanhToán!$C$5),6),BáoCáoHàngHóa!B82,Table2[Thành tiền]))</f>
        <v>0</v>
      </c>
      <c r="F82" s="43">
        <f ca="1">IF(B82="","",SUMIF(Table2[[Tên hàng hóa]:[Thành tiền]],BáoCáoHàngHóa!B82,Table2[Số lượng])-BáoCáoHàngHóa!C82)</f>
        <v>0</v>
      </c>
      <c r="G82" s="43">
        <f t="shared" ca="1" si="16"/>
        <v>0</v>
      </c>
      <c r="H82" s="43">
        <f ca="1">IF(B82="","",SUMIF(Table2[[Tên hàng hóa]:[Thành tiền]],BáoCáoHàngHóa!B82,Table2[Thành tiền])-BáoCáoHàngHóa!E82)</f>
        <v>0</v>
      </c>
      <c r="I82" s="42">
        <f ca="1">IF(B82="","",SUMIF(Table28[[Tên hàng hóa ]:[Thành tiền]],BáoCáoHàngHóa!B82,Table28[Số lượng]))</f>
        <v>0</v>
      </c>
      <c r="J82" s="42">
        <f t="shared" ca="1" si="17"/>
        <v>0</v>
      </c>
      <c r="K82" s="42">
        <f t="shared" ca="1" si="18"/>
        <v>0</v>
      </c>
      <c r="L82" s="44">
        <f t="shared" ca="1" si="19"/>
        <v>0</v>
      </c>
      <c r="M82" s="44">
        <f t="shared" ca="1" si="20"/>
        <v>0</v>
      </c>
      <c r="N82" s="44">
        <f t="shared" ca="1" si="21"/>
        <v>0</v>
      </c>
      <c r="O82" s="30">
        <f t="shared" ca="1" si="15"/>
        <v>0</v>
      </c>
      <c r="P82" s="30"/>
      <c r="Q82" s="30"/>
      <c r="R82" s="30"/>
      <c r="S82" s="30"/>
      <c r="T82" s="30"/>
      <c r="U82" s="30"/>
      <c r="V82" s="30"/>
      <c r="W82" s="30"/>
    </row>
    <row r="83" spans="1:23" ht="30" x14ac:dyDescent="0.2">
      <c r="A83" s="40">
        <v>78</v>
      </c>
      <c r="B83" s="40" t="str">
        <f>IF(DanhMụcHH!B82="","",DanhMụcHH!B82)</f>
        <v>E5CWL-Q1P AC100-240</v>
      </c>
      <c r="C83" s="41">
        <f ca="1">IF(B83="","",SUMIF(OFFSET(MuaHàng_ThanhToán!$D$5,0,0,COUNTIF(Table2[Tên nhà cung cấp],MuaHàng_ThanhToán!$C$5),6),BáoCáoHàngHóa!B83,Table2[Số lượng]))</f>
        <v>0</v>
      </c>
      <c r="D83" s="41">
        <f t="shared" ca="1" si="14"/>
        <v>0</v>
      </c>
      <c r="E83" s="41">
        <f ca="1">IF(B83="","",SUMIF(OFFSET(MuaHàng_ThanhToán!$D$5,0,0,COUNTIF(Table2[Tên nhà cung cấp],MuaHàng_ThanhToán!$C$5),6),BáoCáoHàngHóa!B83,Table2[Thành tiền]))</f>
        <v>0</v>
      </c>
      <c r="F83" s="43">
        <f ca="1">IF(B83="","",SUMIF(Table2[[Tên hàng hóa]:[Thành tiền]],BáoCáoHàngHóa!B83,Table2[Số lượng])-BáoCáoHàngHóa!C83)</f>
        <v>0</v>
      </c>
      <c r="G83" s="43">
        <f t="shared" ca="1" si="16"/>
        <v>0</v>
      </c>
      <c r="H83" s="43">
        <f ca="1">IF(B83="","",SUMIF(Table2[[Tên hàng hóa]:[Thành tiền]],BáoCáoHàngHóa!B83,Table2[Thành tiền])-BáoCáoHàngHóa!E83)</f>
        <v>0</v>
      </c>
      <c r="I83" s="42">
        <f ca="1">IF(B83="","",SUMIF(Table28[[Tên hàng hóa ]:[Thành tiền]],BáoCáoHàngHóa!B83,Table28[Số lượng]))</f>
        <v>0</v>
      </c>
      <c r="J83" s="42">
        <f t="shared" ca="1" si="17"/>
        <v>0</v>
      </c>
      <c r="K83" s="42">
        <f t="shared" ca="1" si="18"/>
        <v>0</v>
      </c>
      <c r="L83" s="44">
        <f t="shared" ca="1" si="19"/>
        <v>0</v>
      </c>
      <c r="M83" s="44">
        <f t="shared" ca="1" si="20"/>
        <v>0</v>
      </c>
      <c r="N83" s="44">
        <f t="shared" ca="1" si="21"/>
        <v>0</v>
      </c>
      <c r="O83" s="30">
        <f t="shared" ca="1" si="15"/>
        <v>0</v>
      </c>
      <c r="P83" s="30"/>
      <c r="Q83" s="30"/>
      <c r="R83" s="30"/>
      <c r="S83" s="30"/>
      <c r="T83" s="30"/>
      <c r="U83" s="30"/>
      <c r="V83" s="30"/>
      <c r="W83" s="30"/>
    </row>
    <row r="84" spans="1:23" ht="30" x14ac:dyDescent="0.2">
      <c r="A84" s="40">
        <v>79</v>
      </c>
      <c r="B84" s="40" t="str">
        <f>IF(DanhMụcHH!B83="","",DanhMụcHH!B83)</f>
        <v>E5CWL-Q1TC AC100-240</v>
      </c>
      <c r="C84" s="41">
        <f ca="1">IF(B84="","",SUMIF(OFFSET(MuaHàng_ThanhToán!$D$5,0,0,COUNTIF(Table2[Tên nhà cung cấp],MuaHàng_ThanhToán!$C$5),6),BáoCáoHàngHóa!B84,Table2[Số lượng]))</f>
        <v>0</v>
      </c>
      <c r="D84" s="41">
        <f t="shared" ca="1" si="14"/>
        <v>0</v>
      </c>
      <c r="E84" s="41">
        <f ca="1">IF(B84="","",SUMIF(OFFSET(MuaHàng_ThanhToán!$D$5,0,0,COUNTIF(Table2[Tên nhà cung cấp],MuaHàng_ThanhToán!$C$5),6),BáoCáoHàngHóa!B84,Table2[Thành tiền]))</f>
        <v>0</v>
      </c>
      <c r="F84" s="43">
        <f ca="1">IF(B84="","",SUMIF(Table2[[Tên hàng hóa]:[Thành tiền]],BáoCáoHàngHóa!B84,Table2[Số lượng])-BáoCáoHàngHóa!C84)</f>
        <v>0</v>
      </c>
      <c r="G84" s="43">
        <f t="shared" ca="1" si="16"/>
        <v>0</v>
      </c>
      <c r="H84" s="43">
        <f ca="1">IF(B84="","",SUMIF(Table2[[Tên hàng hóa]:[Thành tiền]],BáoCáoHàngHóa!B84,Table2[Thành tiền])-BáoCáoHàngHóa!E84)</f>
        <v>0</v>
      </c>
      <c r="I84" s="42">
        <f ca="1">IF(B84="","",SUMIF(Table28[[Tên hàng hóa ]:[Thành tiền]],BáoCáoHàngHóa!B84,Table28[Số lượng]))</f>
        <v>0</v>
      </c>
      <c r="J84" s="42">
        <f t="shared" ca="1" si="17"/>
        <v>0</v>
      </c>
      <c r="K84" s="42">
        <f t="shared" ca="1" si="18"/>
        <v>0</v>
      </c>
      <c r="L84" s="44">
        <f t="shared" ca="1" si="19"/>
        <v>0</v>
      </c>
      <c r="M84" s="44">
        <f t="shared" ca="1" si="20"/>
        <v>0</v>
      </c>
      <c r="N84" s="44">
        <f t="shared" ca="1" si="21"/>
        <v>0</v>
      </c>
      <c r="O84" s="30">
        <f t="shared" ca="1" si="15"/>
        <v>0</v>
      </c>
      <c r="P84" s="30"/>
      <c r="Q84" s="30"/>
      <c r="R84" s="30"/>
      <c r="S84" s="30"/>
      <c r="T84" s="30"/>
      <c r="U84" s="30"/>
      <c r="V84" s="30"/>
      <c r="W84" s="30"/>
    </row>
    <row r="85" spans="1:23" ht="30" x14ac:dyDescent="0.2">
      <c r="A85" s="40">
        <v>80</v>
      </c>
      <c r="B85" s="40" t="str">
        <f>IF(DanhMụcHH!B84="","",DanhMụcHH!B84)</f>
        <v>E5CWL-R1P AC100-240</v>
      </c>
      <c r="C85" s="41">
        <f ca="1">IF(B85="","",SUMIF(OFFSET(MuaHàng_ThanhToán!$D$5,0,0,COUNTIF(Table2[Tên nhà cung cấp],MuaHàng_ThanhToán!$C$5),6),BáoCáoHàngHóa!B85,Table2[Số lượng]))</f>
        <v>0</v>
      </c>
      <c r="D85" s="41">
        <f t="shared" ca="1" si="14"/>
        <v>0</v>
      </c>
      <c r="E85" s="41">
        <f ca="1">IF(B85="","",SUMIF(OFFSET(MuaHàng_ThanhToán!$D$5,0,0,COUNTIF(Table2[Tên nhà cung cấp],MuaHàng_ThanhToán!$C$5),6),BáoCáoHàngHóa!B85,Table2[Thành tiền]))</f>
        <v>0</v>
      </c>
      <c r="F85" s="43">
        <f ca="1">IF(B85="","",SUMIF(Table2[[Tên hàng hóa]:[Thành tiền]],BáoCáoHàngHóa!B85,Table2[Số lượng])-BáoCáoHàngHóa!C85)</f>
        <v>0</v>
      </c>
      <c r="G85" s="43">
        <f t="shared" ca="1" si="16"/>
        <v>0</v>
      </c>
      <c r="H85" s="43">
        <f ca="1">IF(B85="","",SUMIF(Table2[[Tên hàng hóa]:[Thành tiền]],BáoCáoHàngHóa!B85,Table2[Thành tiền])-BáoCáoHàngHóa!E85)</f>
        <v>0</v>
      </c>
      <c r="I85" s="42">
        <f ca="1">IF(B85="","",SUMIF(Table28[[Tên hàng hóa ]:[Thành tiền]],BáoCáoHàngHóa!B85,Table28[Số lượng]))</f>
        <v>0</v>
      </c>
      <c r="J85" s="42">
        <f t="shared" ca="1" si="17"/>
        <v>0</v>
      </c>
      <c r="K85" s="42">
        <f t="shared" ca="1" si="18"/>
        <v>0</v>
      </c>
      <c r="L85" s="44">
        <f t="shared" ca="1" si="19"/>
        <v>0</v>
      </c>
      <c r="M85" s="44">
        <f t="shared" ca="1" si="20"/>
        <v>0</v>
      </c>
      <c r="N85" s="44">
        <f t="shared" ca="1" si="21"/>
        <v>0</v>
      </c>
      <c r="O85" s="30">
        <f t="shared" ca="1" si="15"/>
        <v>0</v>
      </c>
      <c r="P85" s="30"/>
      <c r="Q85" s="30"/>
      <c r="R85" s="30"/>
      <c r="S85" s="30"/>
      <c r="T85" s="30"/>
      <c r="U85" s="30"/>
      <c r="V85" s="30"/>
      <c r="W85" s="30"/>
    </row>
    <row r="86" spans="1:23" ht="30" x14ac:dyDescent="0.2">
      <c r="A86" s="40">
        <v>81</v>
      </c>
      <c r="B86" s="40" t="str">
        <f>IF(DanhMụcHH!B85="","",DanhMụcHH!B85)</f>
        <v>E5CWL-R1TC AC100-240</v>
      </c>
      <c r="C86" s="41">
        <f ca="1">IF(B86="","",SUMIF(OFFSET(MuaHàng_ThanhToán!$D$5,0,0,COUNTIF(Table2[Tên nhà cung cấp],MuaHàng_ThanhToán!$C$5),6),BáoCáoHàngHóa!B86,Table2[Số lượng]))</f>
        <v>0</v>
      </c>
      <c r="D86" s="41">
        <f t="shared" ca="1" si="14"/>
        <v>0</v>
      </c>
      <c r="E86" s="41">
        <f ca="1">IF(B86="","",SUMIF(OFFSET(MuaHàng_ThanhToán!$D$5,0,0,COUNTIF(Table2[Tên nhà cung cấp],MuaHàng_ThanhToán!$C$5),6),BáoCáoHàngHóa!B86,Table2[Thành tiền]))</f>
        <v>0</v>
      </c>
      <c r="F86" s="43">
        <f ca="1">IF(B86="","",SUMIF(Table2[[Tên hàng hóa]:[Thành tiền]],BáoCáoHàngHóa!B86,Table2[Số lượng])-BáoCáoHàngHóa!C86)</f>
        <v>0</v>
      </c>
      <c r="G86" s="43">
        <f t="shared" ca="1" si="16"/>
        <v>0</v>
      </c>
      <c r="H86" s="43">
        <f ca="1">IF(B86="","",SUMIF(Table2[[Tên hàng hóa]:[Thành tiền]],BáoCáoHàngHóa!B86,Table2[Thành tiền])-BáoCáoHàngHóa!E86)</f>
        <v>0</v>
      </c>
      <c r="I86" s="42">
        <f ca="1">IF(B86="","",SUMIF(Table28[[Tên hàng hóa ]:[Thành tiền]],BáoCáoHàngHóa!B86,Table28[Số lượng]))</f>
        <v>0</v>
      </c>
      <c r="J86" s="42">
        <f t="shared" ca="1" si="17"/>
        <v>0</v>
      </c>
      <c r="K86" s="42">
        <f t="shared" ca="1" si="18"/>
        <v>0</v>
      </c>
      <c r="L86" s="44">
        <f t="shared" ca="1" si="19"/>
        <v>0</v>
      </c>
      <c r="M86" s="44">
        <f t="shared" ca="1" si="20"/>
        <v>0</v>
      </c>
      <c r="N86" s="44">
        <f t="shared" ca="1" si="21"/>
        <v>0</v>
      </c>
      <c r="O86" s="30">
        <f t="shared" ca="1" si="15"/>
        <v>0</v>
      </c>
      <c r="P86" s="30"/>
      <c r="Q86" s="30"/>
      <c r="R86" s="30"/>
      <c r="S86" s="30"/>
      <c r="T86" s="30"/>
      <c r="U86" s="30"/>
      <c r="V86" s="30"/>
      <c r="W86" s="30"/>
    </row>
    <row r="87" spans="1:23" ht="30" x14ac:dyDescent="0.2">
      <c r="A87" s="40">
        <v>82</v>
      </c>
      <c r="B87" s="40" t="str">
        <f>IF(DanhMụcHH!B86="","",DanhMụcHH!B86)</f>
        <v>E5CZ-C2ML AC100-240</v>
      </c>
      <c r="C87" s="41">
        <f ca="1">IF(B87="","",SUMIF(OFFSET(MuaHàng_ThanhToán!$D$5,0,0,COUNTIF(Table2[Tên nhà cung cấp],MuaHàng_ThanhToán!$C$5),6),BáoCáoHàngHóa!B87,Table2[Số lượng]))</f>
        <v>0</v>
      </c>
      <c r="D87" s="41">
        <f t="shared" ca="1" si="14"/>
        <v>0</v>
      </c>
      <c r="E87" s="41">
        <f ca="1">IF(B87="","",SUMIF(OFFSET(MuaHàng_ThanhToán!$D$5,0,0,COUNTIF(Table2[Tên nhà cung cấp],MuaHàng_ThanhToán!$C$5),6),BáoCáoHàngHóa!B87,Table2[Thành tiền]))</f>
        <v>0</v>
      </c>
      <c r="F87" s="43">
        <f ca="1">IF(B87="","",SUMIF(Table2[[Tên hàng hóa]:[Thành tiền]],BáoCáoHàngHóa!B87,Table2[Số lượng])-BáoCáoHàngHóa!C87)</f>
        <v>0</v>
      </c>
      <c r="G87" s="43">
        <f t="shared" ca="1" si="16"/>
        <v>0</v>
      </c>
      <c r="H87" s="43">
        <f ca="1">IF(B87="","",SUMIF(Table2[[Tên hàng hóa]:[Thành tiền]],BáoCáoHàngHóa!B87,Table2[Thành tiền])-BáoCáoHàngHóa!E87)</f>
        <v>0</v>
      </c>
      <c r="I87" s="42">
        <f ca="1">IF(B87="","",SUMIF(Table28[[Tên hàng hóa ]:[Thành tiền]],BáoCáoHàngHóa!B87,Table28[Số lượng]))</f>
        <v>0</v>
      </c>
      <c r="J87" s="42">
        <f t="shared" ca="1" si="17"/>
        <v>0</v>
      </c>
      <c r="K87" s="42">
        <f t="shared" ca="1" si="18"/>
        <v>0</v>
      </c>
      <c r="L87" s="44">
        <f t="shared" ca="1" si="19"/>
        <v>0</v>
      </c>
      <c r="M87" s="44">
        <f t="shared" ca="1" si="20"/>
        <v>0</v>
      </c>
      <c r="N87" s="44">
        <f t="shared" ca="1" si="21"/>
        <v>0</v>
      </c>
      <c r="O87" s="30">
        <f t="shared" ca="1" si="15"/>
        <v>0</v>
      </c>
      <c r="P87" s="30"/>
      <c r="Q87" s="30"/>
      <c r="R87" s="30"/>
      <c r="S87" s="30"/>
      <c r="T87" s="30"/>
      <c r="U87" s="30"/>
      <c r="V87" s="30"/>
      <c r="W87" s="30"/>
    </row>
    <row r="88" spans="1:23" ht="30" x14ac:dyDescent="0.2">
      <c r="A88" s="40">
        <v>83</v>
      </c>
      <c r="B88" s="40" t="str">
        <f>IF(DanhMụcHH!B87="","",DanhMụcHH!B87)</f>
        <v>E5CZ-C2MT AC100-240</v>
      </c>
      <c r="C88" s="41">
        <f ca="1">IF(B88="","",SUMIF(OFFSET(MuaHàng_ThanhToán!$D$5,0,0,COUNTIF(Table2[Tên nhà cung cấp],MuaHàng_ThanhToán!$C$5),6),BáoCáoHàngHóa!B88,Table2[Số lượng]))</f>
        <v>0</v>
      </c>
      <c r="D88" s="41">
        <f t="shared" ca="1" si="14"/>
        <v>0</v>
      </c>
      <c r="E88" s="41">
        <f ca="1">IF(B88="","",SUMIF(OFFSET(MuaHàng_ThanhToán!$D$5,0,0,COUNTIF(Table2[Tên nhà cung cấp],MuaHàng_ThanhToán!$C$5),6),BáoCáoHàngHóa!B88,Table2[Thành tiền]))</f>
        <v>0</v>
      </c>
      <c r="F88" s="43">
        <f ca="1">IF(B88="","",SUMIF(Table2[[Tên hàng hóa]:[Thành tiền]],BáoCáoHàngHóa!B88,Table2[Số lượng])-BáoCáoHàngHóa!C88)</f>
        <v>1</v>
      </c>
      <c r="G88" s="43">
        <f t="shared" ca="1" si="16"/>
        <v>2970000</v>
      </c>
      <c r="H88" s="43">
        <f ca="1">IF(B88="","",SUMIF(Table2[[Tên hàng hóa]:[Thành tiền]],BáoCáoHàngHóa!B88,Table2[Thành tiền])-BáoCáoHàngHóa!E88)</f>
        <v>2970000</v>
      </c>
      <c r="I88" s="42">
        <f ca="1">IF(B88="","",SUMIF(Table28[[Tên hàng hóa ]:[Thành tiền]],BáoCáoHàngHóa!B88,Table28[Số lượng]))</f>
        <v>1</v>
      </c>
      <c r="J88" s="42">
        <f t="shared" ca="1" si="17"/>
        <v>2970000</v>
      </c>
      <c r="K88" s="42">
        <f t="shared" ca="1" si="18"/>
        <v>2970000</v>
      </c>
      <c r="L88" s="44">
        <f t="shared" ca="1" si="19"/>
        <v>0</v>
      </c>
      <c r="M88" s="44">
        <f t="shared" ca="1" si="20"/>
        <v>0</v>
      </c>
      <c r="N88" s="44">
        <f t="shared" ca="1" si="21"/>
        <v>0</v>
      </c>
      <c r="O88" s="30">
        <f t="shared" ca="1" si="15"/>
        <v>0</v>
      </c>
      <c r="P88" s="30"/>
      <c r="Q88" s="30"/>
      <c r="R88" s="30"/>
      <c r="S88" s="30"/>
      <c r="T88" s="30"/>
      <c r="U88" s="30"/>
      <c r="V88" s="30"/>
      <c r="W88" s="30"/>
    </row>
    <row r="89" spans="1:23" ht="30" x14ac:dyDescent="0.2">
      <c r="A89" s="40">
        <v>84</v>
      </c>
      <c r="B89" s="40" t="str">
        <f>IF(DanhMụcHH!B88="","",DanhMụcHH!B88)</f>
        <v>E5CZ-Q2MT AC100-240</v>
      </c>
      <c r="C89" s="41">
        <f ca="1">IF(B89="","",SUMIF(OFFSET(MuaHàng_ThanhToán!$D$5,0,0,COUNTIF(Table2[Tên nhà cung cấp],MuaHàng_ThanhToán!$C$5),6),BáoCáoHàngHóa!B89,Table2[Số lượng]))</f>
        <v>0</v>
      </c>
      <c r="D89" s="41">
        <f t="shared" ca="1" si="14"/>
        <v>0</v>
      </c>
      <c r="E89" s="41">
        <f ca="1">IF(B89="","",SUMIF(OFFSET(MuaHàng_ThanhToán!$D$5,0,0,COUNTIF(Table2[Tên nhà cung cấp],MuaHàng_ThanhToán!$C$5),6),BáoCáoHàngHóa!B89,Table2[Thành tiền]))</f>
        <v>0</v>
      </c>
      <c r="F89" s="43">
        <f ca="1">IF(B89="","",SUMIF(Table2[[Tên hàng hóa]:[Thành tiền]],BáoCáoHàngHóa!B89,Table2[Số lượng])-BáoCáoHàngHóa!C89)</f>
        <v>10</v>
      </c>
      <c r="G89" s="43">
        <f t="shared" ca="1" si="16"/>
        <v>1410355.2545454546</v>
      </c>
      <c r="H89" s="43">
        <f ca="1">IF(B89="","",SUMIF(Table2[[Tên hàng hóa]:[Thành tiền]],BáoCáoHàngHóa!B89,Table2[Thành tiền])-BáoCáoHàngHóa!E89)</f>
        <v>14103552.545454547</v>
      </c>
      <c r="I89" s="42">
        <f ca="1">IF(B89="","",SUMIF(Table28[[Tên hàng hóa ]:[Thành tiền]],BáoCáoHàngHóa!B89,Table28[Số lượng]))</f>
        <v>8</v>
      </c>
      <c r="J89" s="42">
        <f t="shared" ca="1" si="17"/>
        <v>1410355.2545454546</v>
      </c>
      <c r="K89" s="42">
        <f t="shared" ca="1" si="18"/>
        <v>11282842.036363637</v>
      </c>
      <c r="L89" s="44">
        <f t="shared" ca="1" si="19"/>
        <v>2</v>
      </c>
      <c r="M89" s="44">
        <f t="shared" ca="1" si="20"/>
        <v>1410355.2545454549</v>
      </c>
      <c r="N89" s="44">
        <f t="shared" ca="1" si="21"/>
        <v>2820710.5090909097</v>
      </c>
      <c r="O89" s="30">
        <f t="shared" ca="1" si="15"/>
        <v>0</v>
      </c>
      <c r="P89" s="30"/>
      <c r="Q89" s="30"/>
      <c r="R89" s="30"/>
      <c r="S89" s="30"/>
      <c r="T89" s="30"/>
      <c r="U89" s="30"/>
      <c r="V89" s="30"/>
      <c r="W89" s="30"/>
    </row>
    <row r="90" spans="1:23" ht="30" x14ac:dyDescent="0.2">
      <c r="A90" s="40">
        <v>85</v>
      </c>
      <c r="B90" s="40" t="str">
        <f>IF(DanhMụcHH!B89="","",DanhMụcHH!B89)</f>
        <v>E5CZ-R2MT AC100-240</v>
      </c>
      <c r="C90" s="41">
        <f ca="1">IF(B90="","",SUMIF(OFFSET(MuaHàng_ThanhToán!$D$5,0,0,COUNTIF(Table2[Tên nhà cung cấp],MuaHàng_ThanhToán!$C$5),6),BáoCáoHàngHóa!B90,Table2[Số lượng]))</f>
        <v>0</v>
      </c>
      <c r="D90" s="41">
        <f t="shared" ca="1" si="14"/>
        <v>0</v>
      </c>
      <c r="E90" s="41">
        <f ca="1">IF(B90="","",SUMIF(OFFSET(MuaHàng_ThanhToán!$D$5,0,0,COUNTIF(Table2[Tên nhà cung cấp],MuaHàng_ThanhToán!$C$5),6),BáoCáoHàngHóa!B90,Table2[Thành tiền]))</f>
        <v>0</v>
      </c>
      <c r="F90" s="43">
        <f ca="1">IF(B90="","",SUMIF(Table2[[Tên hàng hóa]:[Thành tiền]],BáoCáoHàngHóa!B90,Table2[Số lượng])-BáoCáoHàngHóa!C90)</f>
        <v>20</v>
      </c>
      <c r="G90" s="43">
        <f t="shared" ca="1" si="16"/>
        <v>1287754.4949528552</v>
      </c>
      <c r="H90" s="43">
        <f ca="1">IF(B90="","",SUMIF(Table2[[Tên hàng hóa]:[Thành tiền]],BáoCáoHàngHóa!B90,Table2[Thành tiền])-BáoCáoHàngHóa!E90)</f>
        <v>25755089.899057105</v>
      </c>
      <c r="I90" s="42">
        <f ca="1">IF(B90="","",SUMIF(Table28[[Tên hàng hóa ]:[Thành tiền]],BáoCáoHàngHóa!B90,Table28[Số lượng]))</f>
        <v>17</v>
      </c>
      <c r="J90" s="42">
        <f t="shared" ca="1" si="17"/>
        <v>1287754.4949528552</v>
      </c>
      <c r="K90" s="42">
        <f t="shared" ca="1" si="18"/>
        <v>21891826.414198536</v>
      </c>
      <c r="L90" s="44">
        <f t="shared" ca="1" si="19"/>
        <v>3</v>
      </c>
      <c r="M90" s="44">
        <f t="shared" ca="1" si="20"/>
        <v>1287754.4949528563</v>
      </c>
      <c r="N90" s="44">
        <f t="shared" ca="1" si="21"/>
        <v>3863263.4848585688</v>
      </c>
      <c r="O90" s="30">
        <f t="shared" ca="1" si="15"/>
        <v>0</v>
      </c>
      <c r="P90" s="30"/>
      <c r="Q90" s="30"/>
      <c r="R90" s="30"/>
      <c r="S90" s="30"/>
      <c r="T90" s="30"/>
      <c r="U90" s="30"/>
      <c r="V90" s="30"/>
      <c r="W90" s="30"/>
    </row>
    <row r="91" spans="1:23" ht="30" x14ac:dyDescent="0.2">
      <c r="A91" s="40">
        <v>86</v>
      </c>
      <c r="B91" s="40" t="str">
        <f>IF(DanhMụcHH!B90="","",DanhMụcHH!B90)</f>
        <v>E5DC-CX2ASM-800</v>
      </c>
      <c r="C91" s="41">
        <f ca="1">IF(B91="","",SUMIF(OFFSET(MuaHàng_ThanhToán!$D$5,0,0,COUNTIF(Table2[Tên nhà cung cấp],MuaHàng_ThanhToán!$C$5),6),BáoCáoHàngHóa!B91,Table2[Số lượng]))</f>
        <v>0</v>
      </c>
      <c r="D91" s="41">
        <f t="shared" ca="1" si="14"/>
        <v>0</v>
      </c>
      <c r="E91" s="41">
        <f ca="1">IF(B91="","",SUMIF(OFFSET(MuaHàng_ThanhToán!$D$5,0,0,COUNTIF(Table2[Tên nhà cung cấp],MuaHàng_ThanhToán!$C$5),6),BáoCáoHàngHóa!B91,Table2[Thành tiền]))</f>
        <v>0</v>
      </c>
      <c r="F91" s="43">
        <f ca="1">IF(B91="","",SUMIF(Table2[[Tên hàng hóa]:[Thành tiền]],BáoCáoHàngHóa!B91,Table2[Số lượng])-BáoCáoHàngHóa!C91)</f>
        <v>0</v>
      </c>
      <c r="G91" s="43">
        <f t="shared" ca="1" si="16"/>
        <v>0</v>
      </c>
      <c r="H91" s="43">
        <f ca="1">IF(B91="","",SUMIF(Table2[[Tên hàng hóa]:[Thành tiền]],BáoCáoHàngHóa!B91,Table2[Thành tiền])-BáoCáoHàngHóa!E91)</f>
        <v>0</v>
      </c>
      <c r="I91" s="42">
        <f ca="1">IF(B91="","",SUMIF(Table28[[Tên hàng hóa ]:[Thành tiền]],BáoCáoHàngHóa!B91,Table28[Số lượng]))</f>
        <v>0</v>
      </c>
      <c r="J91" s="42">
        <f t="shared" ca="1" si="17"/>
        <v>0</v>
      </c>
      <c r="K91" s="42">
        <f t="shared" ca="1" si="18"/>
        <v>0</v>
      </c>
      <c r="L91" s="44">
        <f t="shared" ca="1" si="19"/>
        <v>0</v>
      </c>
      <c r="M91" s="44">
        <f t="shared" ca="1" si="20"/>
        <v>0</v>
      </c>
      <c r="N91" s="44">
        <f t="shared" ca="1" si="21"/>
        <v>0</v>
      </c>
      <c r="O91" s="30">
        <f t="shared" ca="1" si="15"/>
        <v>0</v>
      </c>
      <c r="P91" s="30"/>
      <c r="Q91" s="30"/>
      <c r="R91" s="30"/>
      <c r="S91" s="30"/>
      <c r="T91" s="30"/>
      <c r="U91" s="30"/>
      <c r="V91" s="30"/>
      <c r="W91" s="30"/>
    </row>
    <row r="92" spans="1:23" ht="30" x14ac:dyDescent="0.2">
      <c r="A92" s="40">
        <v>87</v>
      </c>
      <c r="B92" s="40" t="str">
        <f>IF(DanhMụcHH!B91="","",DanhMụcHH!B91)</f>
        <v>E5DC-QX2ASM-800</v>
      </c>
      <c r="C92" s="41">
        <f ca="1">IF(B92="","",SUMIF(OFFSET(MuaHàng_ThanhToán!$D$5,0,0,COUNTIF(Table2[Tên nhà cung cấp],MuaHàng_ThanhToán!$C$5),6),BáoCáoHàngHóa!B92,Table2[Số lượng]))</f>
        <v>0</v>
      </c>
      <c r="D92" s="41">
        <f t="shared" ca="1" si="14"/>
        <v>0</v>
      </c>
      <c r="E92" s="41">
        <f ca="1">IF(B92="","",SUMIF(OFFSET(MuaHàng_ThanhToán!$D$5,0,0,COUNTIF(Table2[Tên nhà cung cấp],MuaHàng_ThanhToán!$C$5),6),BáoCáoHàngHóa!B92,Table2[Thành tiền]))</f>
        <v>0</v>
      </c>
      <c r="F92" s="43">
        <f ca="1">IF(B92="","",SUMIF(Table2[[Tên hàng hóa]:[Thành tiền]],BáoCáoHàngHóa!B92,Table2[Số lượng])-BáoCáoHàngHóa!C92)</f>
        <v>0</v>
      </c>
      <c r="G92" s="43">
        <f t="shared" ca="1" si="16"/>
        <v>0</v>
      </c>
      <c r="H92" s="43">
        <f ca="1">IF(B92="","",SUMIF(Table2[[Tên hàng hóa]:[Thành tiền]],BáoCáoHàngHóa!B92,Table2[Thành tiền])-BáoCáoHàngHóa!E92)</f>
        <v>0</v>
      </c>
      <c r="I92" s="42">
        <f ca="1">IF(B92="","",SUMIF(Table28[[Tên hàng hóa ]:[Thành tiền]],BáoCáoHàngHóa!B92,Table28[Số lượng]))</f>
        <v>0</v>
      </c>
      <c r="J92" s="42">
        <f t="shared" ca="1" si="17"/>
        <v>0</v>
      </c>
      <c r="K92" s="42">
        <f t="shared" ca="1" si="18"/>
        <v>0</v>
      </c>
      <c r="L92" s="44">
        <f t="shared" ca="1" si="19"/>
        <v>0</v>
      </c>
      <c r="M92" s="44">
        <f t="shared" ca="1" si="20"/>
        <v>0</v>
      </c>
      <c r="N92" s="44">
        <f t="shared" ca="1" si="21"/>
        <v>0</v>
      </c>
      <c r="O92" s="30">
        <f t="shared" ca="1" si="15"/>
        <v>0</v>
      </c>
      <c r="P92" s="30"/>
      <c r="Q92" s="30"/>
      <c r="R92" s="30"/>
      <c r="S92" s="30"/>
      <c r="T92" s="30"/>
      <c r="U92" s="30"/>
      <c r="V92" s="30"/>
      <c r="W92" s="30"/>
    </row>
    <row r="93" spans="1:23" ht="30" x14ac:dyDescent="0.2">
      <c r="A93" s="40">
        <v>88</v>
      </c>
      <c r="B93" s="40" t="str">
        <f>IF(DanhMụcHH!B92="","",DanhMụcHH!B92)</f>
        <v>E5DC-RX2ASM-800</v>
      </c>
      <c r="C93" s="41">
        <f ca="1">IF(B93="","",SUMIF(OFFSET(MuaHàng_ThanhToán!$D$5,0,0,COUNTIF(Table2[Tên nhà cung cấp],MuaHàng_ThanhToán!$C$5),6),BáoCáoHàngHóa!B93,Table2[Số lượng]))</f>
        <v>0</v>
      </c>
      <c r="D93" s="41">
        <f t="shared" ca="1" si="14"/>
        <v>0</v>
      </c>
      <c r="E93" s="41">
        <f ca="1">IF(B93="","",SUMIF(OFFSET(MuaHàng_ThanhToán!$D$5,0,0,COUNTIF(Table2[Tên nhà cung cấp],MuaHàng_ThanhToán!$C$5),6),BáoCáoHàngHóa!B93,Table2[Thành tiền]))</f>
        <v>0</v>
      </c>
      <c r="F93" s="43">
        <f ca="1">IF(B93="","",SUMIF(Table2[[Tên hàng hóa]:[Thành tiền]],BáoCáoHàngHóa!B93,Table2[Số lượng])-BáoCáoHàngHóa!C93)</f>
        <v>0</v>
      </c>
      <c r="G93" s="43">
        <f t="shared" ca="1" si="16"/>
        <v>0</v>
      </c>
      <c r="H93" s="43">
        <f ca="1">IF(B93="","",SUMIF(Table2[[Tên hàng hóa]:[Thành tiền]],BáoCáoHàngHóa!B93,Table2[Thành tiền])-BáoCáoHàngHóa!E93)</f>
        <v>0</v>
      </c>
      <c r="I93" s="42">
        <f ca="1">IF(B93="","",SUMIF(Table28[[Tên hàng hóa ]:[Thành tiền]],BáoCáoHàngHóa!B93,Table28[Số lượng]))</f>
        <v>0</v>
      </c>
      <c r="J93" s="42">
        <f t="shared" ca="1" si="17"/>
        <v>0</v>
      </c>
      <c r="K93" s="42">
        <f t="shared" ca="1" si="18"/>
        <v>0</v>
      </c>
      <c r="L93" s="44">
        <f t="shared" ca="1" si="19"/>
        <v>0</v>
      </c>
      <c r="M93" s="44">
        <f t="shared" ca="1" si="20"/>
        <v>0</v>
      </c>
      <c r="N93" s="44">
        <f t="shared" ca="1" si="21"/>
        <v>0</v>
      </c>
      <c r="O93" s="30">
        <f t="shared" ca="1" si="15"/>
        <v>0</v>
      </c>
      <c r="P93" s="30"/>
      <c r="Q93" s="30"/>
      <c r="R93" s="30"/>
      <c r="S93" s="30"/>
      <c r="T93" s="30"/>
      <c r="U93" s="30"/>
      <c r="V93" s="30"/>
      <c r="W93" s="30"/>
    </row>
    <row r="94" spans="1:23" ht="30" x14ac:dyDescent="0.2">
      <c r="A94" s="40">
        <v>89</v>
      </c>
      <c r="B94" s="40" t="str">
        <f>IF(DanhMụcHH!B93="","",DanhMụcHH!B93)</f>
        <v>E5EC-CX2ASM-800</v>
      </c>
      <c r="C94" s="41">
        <f ca="1">IF(B94="","",SUMIF(OFFSET(MuaHàng_ThanhToán!$D$5,0,0,COUNTIF(Table2[Tên nhà cung cấp],MuaHàng_ThanhToán!$C$5),6),BáoCáoHàngHóa!B94,Table2[Số lượng]))</f>
        <v>0</v>
      </c>
      <c r="D94" s="41">
        <f t="shared" ca="1" si="14"/>
        <v>0</v>
      </c>
      <c r="E94" s="41">
        <f ca="1">IF(B94="","",SUMIF(OFFSET(MuaHàng_ThanhToán!$D$5,0,0,COUNTIF(Table2[Tên nhà cung cấp],MuaHàng_ThanhToán!$C$5),6),BáoCáoHàngHóa!B94,Table2[Thành tiền]))</f>
        <v>0</v>
      </c>
      <c r="F94" s="43">
        <f ca="1">IF(B94="","",SUMIF(Table2[[Tên hàng hóa]:[Thành tiền]],BáoCáoHàngHóa!B94,Table2[Số lượng])-BáoCáoHàngHóa!C94)</f>
        <v>0</v>
      </c>
      <c r="G94" s="43">
        <f t="shared" ca="1" si="16"/>
        <v>0</v>
      </c>
      <c r="H94" s="43">
        <f ca="1">IF(B94="","",SUMIF(Table2[[Tên hàng hóa]:[Thành tiền]],BáoCáoHàngHóa!B94,Table2[Thành tiền])-BáoCáoHàngHóa!E94)</f>
        <v>0</v>
      </c>
      <c r="I94" s="42">
        <f ca="1">IF(B94="","",SUMIF(Table28[[Tên hàng hóa ]:[Thành tiền]],BáoCáoHàngHóa!B94,Table28[Số lượng]))</f>
        <v>0</v>
      </c>
      <c r="J94" s="42">
        <f t="shared" ca="1" si="17"/>
        <v>0</v>
      </c>
      <c r="K94" s="42">
        <f t="shared" ca="1" si="18"/>
        <v>0</v>
      </c>
      <c r="L94" s="44">
        <f t="shared" ca="1" si="19"/>
        <v>0</v>
      </c>
      <c r="M94" s="44">
        <f t="shared" ca="1" si="20"/>
        <v>0</v>
      </c>
      <c r="N94" s="44">
        <f t="shared" ca="1" si="21"/>
        <v>0</v>
      </c>
      <c r="O94" s="30">
        <f t="shared" ca="1" si="15"/>
        <v>0</v>
      </c>
      <c r="P94" s="30"/>
      <c r="Q94" s="30"/>
      <c r="R94" s="30"/>
      <c r="S94" s="30"/>
      <c r="T94" s="30"/>
      <c r="U94" s="30"/>
      <c r="V94" s="30"/>
      <c r="W94" s="30"/>
    </row>
    <row r="95" spans="1:23" ht="30" x14ac:dyDescent="0.2">
      <c r="A95" s="40">
        <v>90</v>
      </c>
      <c r="B95" s="40" t="str">
        <f>IF(DanhMụcHH!B94="","",DanhMụcHH!B94)</f>
        <v>E5EC-QX2ASM-800</v>
      </c>
      <c r="C95" s="41">
        <f ca="1">IF(B95="","",SUMIF(OFFSET(MuaHàng_ThanhToán!$D$5,0,0,COUNTIF(Table2[Tên nhà cung cấp],MuaHàng_ThanhToán!$C$5),6),BáoCáoHàngHóa!B95,Table2[Số lượng]))</f>
        <v>0</v>
      </c>
      <c r="D95" s="41">
        <f t="shared" ca="1" si="14"/>
        <v>0</v>
      </c>
      <c r="E95" s="41">
        <f ca="1">IF(B95="","",SUMIF(OFFSET(MuaHàng_ThanhToán!$D$5,0,0,COUNTIF(Table2[Tên nhà cung cấp],MuaHàng_ThanhToán!$C$5),6),BáoCáoHàngHóa!B95,Table2[Thành tiền]))</f>
        <v>0</v>
      </c>
      <c r="F95" s="43">
        <f ca="1">IF(B95="","",SUMIF(Table2[[Tên hàng hóa]:[Thành tiền]],BáoCáoHàngHóa!B95,Table2[Số lượng])-BáoCáoHàngHóa!C95)</f>
        <v>2</v>
      </c>
      <c r="G95" s="43">
        <f t="shared" ca="1" si="16"/>
        <v>1210000</v>
      </c>
      <c r="H95" s="43">
        <f ca="1">IF(B95="","",SUMIF(Table2[[Tên hàng hóa]:[Thành tiền]],BáoCáoHàngHóa!B95,Table2[Thành tiền])-BáoCáoHàngHóa!E95)</f>
        <v>2420000</v>
      </c>
      <c r="I95" s="42">
        <f ca="1">IF(B95="","",SUMIF(Table28[[Tên hàng hóa ]:[Thành tiền]],BáoCáoHàngHóa!B95,Table28[Số lượng]))</f>
        <v>2</v>
      </c>
      <c r="J95" s="42">
        <f t="shared" ca="1" si="17"/>
        <v>1210000</v>
      </c>
      <c r="K95" s="42">
        <f t="shared" ca="1" si="18"/>
        <v>2420000</v>
      </c>
      <c r="L95" s="44">
        <f t="shared" ca="1" si="19"/>
        <v>0</v>
      </c>
      <c r="M95" s="44">
        <f t="shared" ca="1" si="20"/>
        <v>0</v>
      </c>
      <c r="N95" s="44">
        <f t="shared" ca="1" si="21"/>
        <v>0</v>
      </c>
      <c r="O95" s="30">
        <f t="shared" ca="1" si="15"/>
        <v>0</v>
      </c>
      <c r="P95" s="30"/>
      <c r="Q95" s="30"/>
      <c r="R95" s="30"/>
      <c r="S95" s="30"/>
      <c r="T95" s="30"/>
      <c r="U95" s="30"/>
      <c r="V95" s="30"/>
      <c r="W95" s="30"/>
    </row>
    <row r="96" spans="1:23" ht="30" x14ac:dyDescent="0.2">
      <c r="A96" s="40">
        <v>91</v>
      </c>
      <c r="B96" s="40" t="str">
        <f>IF(DanhMụcHH!B95="","",DanhMụcHH!B95)</f>
        <v>E5EC-RX2ASM-800</v>
      </c>
      <c r="C96" s="41">
        <f ca="1">IF(B96="","",SUMIF(OFFSET(MuaHàng_ThanhToán!$D$5,0,0,COUNTIF(Table2[Tên nhà cung cấp],MuaHàng_ThanhToán!$C$5),6),BáoCáoHàngHóa!B96,Table2[Số lượng]))</f>
        <v>0</v>
      </c>
      <c r="D96" s="41">
        <f t="shared" ca="1" si="14"/>
        <v>0</v>
      </c>
      <c r="E96" s="41">
        <f ca="1">IF(B96="","",SUMIF(OFFSET(MuaHàng_ThanhToán!$D$5,0,0,COUNTIF(Table2[Tên nhà cung cấp],MuaHàng_ThanhToán!$C$5),6),BáoCáoHàngHóa!B96,Table2[Thành tiền]))</f>
        <v>0</v>
      </c>
      <c r="F96" s="43">
        <f ca="1">IF(B96="","",SUMIF(Table2[[Tên hàng hóa]:[Thành tiền]],BáoCáoHàngHóa!B96,Table2[Số lượng])-BáoCáoHàngHóa!C96)</f>
        <v>2</v>
      </c>
      <c r="G96" s="43">
        <f t="shared" ca="1" si="16"/>
        <v>1347500</v>
      </c>
      <c r="H96" s="43">
        <f ca="1">IF(B96="","",SUMIF(Table2[[Tên hàng hóa]:[Thành tiền]],BáoCáoHàngHóa!B96,Table2[Thành tiền])-BáoCáoHàngHóa!E96)</f>
        <v>2695000</v>
      </c>
      <c r="I96" s="42">
        <f ca="1">IF(B96="","",SUMIF(Table28[[Tên hàng hóa ]:[Thành tiền]],BáoCáoHàngHóa!B96,Table28[Số lượng]))</f>
        <v>2</v>
      </c>
      <c r="J96" s="42">
        <f t="shared" ca="1" si="17"/>
        <v>1347500</v>
      </c>
      <c r="K96" s="42">
        <f t="shared" ca="1" si="18"/>
        <v>2695000</v>
      </c>
      <c r="L96" s="44">
        <f t="shared" ca="1" si="19"/>
        <v>0</v>
      </c>
      <c r="M96" s="44">
        <f t="shared" ca="1" si="20"/>
        <v>0</v>
      </c>
      <c r="N96" s="44">
        <f t="shared" ca="1" si="21"/>
        <v>0</v>
      </c>
      <c r="O96" s="30">
        <f t="shared" ca="1" si="15"/>
        <v>0</v>
      </c>
      <c r="P96" s="30"/>
      <c r="Q96" s="30"/>
      <c r="R96" s="30"/>
      <c r="S96" s="30"/>
      <c r="T96" s="30"/>
      <c r="U96" s="30"/>
      <c r="V96" s="30"/>
      <c r="W96" s="30"/>
    </row>
    <row r="97" spans="1:23" ht="30" x14ac:dyDescent="0.2">
      <c r="A97" s="40">
        <v>92</v>
      </c>
      <c r="B97" s="40" t="str">
        <f>IF(DanhMụcHH!B96="","",DanhMụcHH!B96)</f>
        <v>E5EWL-Q1P AC100-240</v>
      </c>
      <c r="C97" s="41">
        <f ca="1">IF(B97="","",SUMIF(OFFSET(MuaHàng_ThanhToán!$D$5,0,0,COUNTIF(Table2[Tên nhà cung cấp],MuaHàng_ThanhToán!$C$5),6),BáoCáoHàngHóa!B97,Table2[Số lượng]))</f>
        <v>0</v>
      </c>
      <c r="D97" s="41">
        <f t="shared" ca="1" si="14"/>
        <v>0</v>
      </c>
      <c r="E97" s="41">
        <f ca="1">IF(B97="","",SUMIF(OFFSET(MuaHàng_ThanhToán!$D$5,0,0,COUNTIF(Table2[Tên nhà cung cấp],MuaHàng_ThanhToán!$C$5),6),BáoCáoHàngHóa!B97,Table2[Thành tiền]))</f>
        <v>0</v>
      </c>
      <c r="F97" s="43">
        <f ca="1">IF(B97="","",SUMIF(Table2[[Tên hàng hóa]:[Thành tiền]],BáoCáoHàngHóa!B97,Table2[Số lượng])-BáoCáoHàngHóa!C97)</f>
        <v>0</v>
      </c>
      <c r="G97" s="43">
        <f t="shared" ca="1" si="16"/>
        <v>0</v>
      </c>
      <c r="H97" s="43">
        <f ca="1">IF(B97="","",SUMIF(Table2[[Tên hàng hóa]:[Thành tiền]],BáoCáoHàngHóa!B97,Table2[Thành tiền])-BáoCáoHàngHóa!E97)</f>
        <v>0</v>
      </c>
      <c r="I97" s="42">
        <f ca="1">IF(B97="","",SUMIF(Table28[[Tên hàng hóa ]:[Thành tiền]],BáoCáoHàngHóa!B97,Table28[Số lượng]))</f>
        <v>0</v>
      </c>
      <c r="J97" s="42">
        <f t="shared" ca="1" si="17"/>
        <v>0</v>
      </c>
      <c r="K97" s="42">
        <f t="shared" ca="1" si="18"/>
        <v>0</v>
      </c>
      <c r="L97" s="44">
        <f t="shared" ca="1" si="19"/>
        <v>0</v>
      </c>
      <c r="M97" s="44">
        <f t="shared" ca="1" si="20"/>
        <v>0</v>
      </c>
      <c r="N97" s="44">
        <f t="shared" ca="1" si="21"/>
        <v>0</v>
      </c>
      <c r="O97" s="30">
        <f t="shared" ca="1" si="15"/>
        <v>0</v>
      </c>
      <c r="P97" s="30"/>
      <c r="Q97" s="30"/>
      <c r="R97" s="30"/>
      <c r="S97" s="30"/>
      <c r="T97" s="30"/>
      <c r="U97" s="30"/>
      <c r="V97" s="30"/>
      <c r="W97" s="30"/>
    </row>
    <row r="98" spans="1:23" ht="30" x14ac:dyDescent="0.2">
      <c r="A98" s="40">
        <v>93</v>
      </c>
      <c r="B98" s="40" t="str">
        <f>IF(DanhMụcHH!B97="","",DanhMụcHH!B97)</f>
        <v>E5EWL-Q1TC AC100-240</v>
      </c>
      <c r="C98" s="41">
        <f ca="1">IF(B98="","",SUMIF(OFFSET(MuaHàng_ThanhToán!$D$5,0,0,COUNTIF(Table2[Tên nhà cung cấp],MuaHàng_ThanhToán!$C$5),6),BáoCáoHàngHóa!B98,Table2[Số lượng]))</f>
        <v>0</v>
      </c>
      <c r="D98" s="41">
        <f t="shared" ca="1" si="14"/>
        <v>0</v>
      </c>
      <c r="E98" s="41">
        <f ca="1">IF(B98="","",SUMIF(OFFSET(MuaHàng_ThanhToán!$D$5,0,0,COUNTIF(Table2[Tên nhà cung cấp],MuaHàng_ThanhToán!$C$5),6),BáoCáoHàngHóa!B98,Table2[Thành tiền]))</f>
        <v>0</v>
      </c>
      <c r="F98" s="43">
        <f ca="1">IF(B98="","",SUMIF(Table2[[Tên hàng hóa]:[Thành tiền]],BáoCáoHàngHóa!B98,Table2[Số lượng])-BáoCáoHàngHóa!C98)</f>
        <v>0</v>
      </c>
      <c r="G98" s="43">
        <f t="shared" ca="1" si="16"/>
        <v>0</v>
      </c>
      <c r="H98" s="43">
        <f ca="1">IF(B98="","",SUMIF(Table2[[Tên hàng hóa]:[Thành tiền]],BáoCáoHàngHóa!B98,Table2[Thành tiền])-BáoCáoHàngHóa!E98)</f>
        <v>0</v>
      </c>
      <c r="I98" s="42">
        <f ca="1">IF(B98="","",SUMIF(Table28[[Tên hàng hóa ]:[Thành tiền]],BáoCáoHàngHóa!B98,Table28[Số lượng]))</f>
        <v>0</v>
      </c>
      <c r="J98" s="42">
        <f t="shared" ca="1" si="17"/>
        <v>0</v>
      </c>
      <c r="K98" s="42">
        <f t="shared" ca="1" si="18"/>
        <v>0</v>
      </c>
      <c r="L98" s="44">
        <f t="shared" ca="1" si="19"/>
        <v>0</v>
      </c>
      <c r="M98" s="44">
        <f t="shared" ca="1" si="20"/>
        <v>0</v>
      </c>
      <c r="N98" s="44">
        <f t="shared" ca="1" si="21"/>
        <v>0</v>
      </c>
      <c r="O98" s="30">
        <f t="shared" ca="1" si="15"/>
        <v>0</v>
      </c>
      <c r="P98" s="30"/>
      <c r="Q98" s="30"/>
      <c r="R98" s="30"/>
      <c r="S98" s="30"/>
      <c r="T98" s="30"/>
      <c r="U98" s="30"/>
      <c r="V98" s="30"/>
      <c r="W98" s="30"/>
    </row>
    <row r="99" spans="1:23" ht="30" x14ac:dyDescent="0.2">
      <c r="A99" s="40">
        <v>94</v>
      </c>
      <c r="B99" s="40" t="str">
        <f>IF(DanhMụcHH!B98="","",DanhMụcHH!B98)</f>
        <v>E5EWL-R1P AC100-240</v>
      </c>
      <c r="C99" s="41">
        <f ca="1">IF(B99="","",SUMIF(OFFSET(MuaHàng_ThanhToán!$D$5,0,0,COUNTIF(Table2[Tên nhà cung cấp],MuaHàng_ThanhToán!$C$5),6),BáoCáoHàngHóa!B99,Table2[Số lượng]))</f>
        <v>0</v>
      </c>
      <c r="D99" s="41">
        <f t="shared" ca="1" si="14"/>
        <v>0</v>
      </c>
      <c r="E99" s="41">
        <f ca="1">IF(B99="","",SUMIF(OFFSET(MuaHàng_ThanhToán!$D$5,0,0,COUNTIF(Table2[Tên nhà cung cấp],MuaHàng_ThanhToán!$C$5),6),BáoCáoHàngHóa!B99,Table2[Thành tiền]))</f>
        <v>0</v>
      </c>
      <c r="F99" s="43">
        <f ca="1">IF(B99="","",SUMIF(Table2[[Tên hàng hóa]:[Thành tiền]],BáoCáoHàngHóa!B99,Table2[Số lượng])-BáoCáoHàngHóa!C99)</f>
        <v>0</v>
      </c>
      <c r="G99" s="43">
        <f t="shared" ca="1" si="16"/>
        <v>0</v>
      </c>
      <c r="H99" s="43">
        <f ca="1">IF(B99="","",SUMIF(Table2[[Tên hàng hóa]:[Thành tiền]],BáoCáoHàngHóa!B99,Table2[Thành tiền])-BáoCáoHàngHóa!E99)</f>
        <v>0</v>
      </c>
      <c r="I99" s="42">
        <f ca="1">IF(B99="","",SUMIF(Table28[[Tên hàng hóa ]:[Thành tiền]],BáoCáoHàngHóa!B99,Table28[Số lượng]))</f>
        <v>0</v>
      </c>
      <c r="J99" s="42">
        <f t="shared" ca="1" si="17"/>
        <v>0</v>
      </c>
      <c r="K99" s="42">
        <f t="shared" ca="1" si="18"/>
        <v>0</v>
      </c>
      <c r="L99" s="44">
        <f t="shared" ca="1" si="19"/>
        <v>0</v>
      </c>
      <c r="M99" s="44">
        <f t="shared" ca="1" si="20"/>
        <v>0</v>
      </c>
      <c r="N99" s="44">
        <f t="shared" ca="1" si="21"/>
        <v>0</v>
      </c>
      <c r="O99" s="30">
        <f t="shared" ca="1" si="15"/>
        <v>0</v>
      </c>
      <c r="P99" s="30"/>
      <c r="Q99" s="30"/>
      <c r="R99" s="30"/>
      <c r="S99" s="30"/>
      <c r="T99" s="30"/>
      <c r="U99" s="30"/>
      <c r="V99" s="30"/>
      <c r="W99" s="30"/>
    </row>
    <row r="100" spans="1:23" ht="30" x14ac:dyDescent="0.2">
      <c r="A100" s="40">
        <v>95</v>
      </c>
      <c r="B100" s="40" t="str">
        <f>IF(DanhMụcHH!B99="","",DanhMụcHH!B99)</f>
        <v>E5EWL-R1TC AC100-240</v>
      </c>
      <c r="C100" s="41">
        <f ca="1">IF(B100="","",SUMIF(OFFSET(MuaHàng_ThanhToán!$D$5,0,0,COUNTIF(Table2[Tên nhà cung cấp],MuaHàng_ThanhToán!$C$5),6),BáoCáoHàngHóa!B100,Table2[Số lượng]))</f>
        <v>0</v>
      </c>
      <c r="D100" s="41">
        <f t="shared" ca="1" si="14"/>
        <v>0</v>
      </c>
      <c r="E100" s="41">
        <f ca="1">IF(B100="","",SUMIF(OFFSET(MuaHàng_ThanhToán!$D$5,0,0,COUNTIF(Table2[Tên nhà cung cấp],MuaHàng_ThanhToán!$C$5),6),BáoCáoHàngHóa!B100,Table2[Thành tiền]))</f>
        <v>0</v>
      </c>
      <c r="F100" s="43">
        <f ca="1">IF(B100="","",SUMIF(Table2[[Tên hàng hóa]:[Thành tiền]],BáoCáoHàngHóa!B100,Table2[Số lượng])-BáoCáoHàngHóa!C100)</f>
        <v>10</v>
      </c>
      <c r="G100" s="43">
        <f t="shared" ca="1" si="16"/>
        <v>744443.73846153845</v>
      </c>
      <c r="H100" s="43">
        <f ca="1">IF(B100="","",SUMIF(Table2[[Tên hàng hóa]:[Thành tiền]],BáoCáoHàngHóa!B100,Table2[Thành tiền])-BáoCáoHàngHóa!E100)</f>
        <v>7444437.384615384</v>
      </c>
      <c r="I100" s="42">
        <f ca="1">IF(B100="","",SUMIF(Table28[[Tên hàng hóa ]:[Thành tiền]],BáoCáoHàngHóa!B100,Table28[Số lượng]))</f>
        <v>10</v>
      </c>
      <c r="J100" s="42">
        <f t="shared" ca="1" si="17"/>
        <v>744443.73846153845</v>
      </c>
      <c r="K100" s="42">
        <f t="shared" ca="1" si="18"/>
        <v>7444437.384615384</v>
      </c>
      <c r="L100" s="44">
        <f t="shared" ca="1" si="19"/>
        <v>0</v>
      </c>
      <c r="M100" s="44">
        <f t="shared" ca="1" si="20"/>
        <v>0</v>
      </c>
      <c r="N100" s="44">
        <f t="shared" ca="1" si="21"/>
        <v>0</v>
      </c>
      <c r="O100" s="30">
        <f t="shared" ca="1" si="15"/>
        <v>0</v>
      </c>
      <c r="P100" s="30"/>
      <c r="Q100" s="30"/>
      <c r="R100" s="30"/>
      <c r="S100" s="30"/>
      <c r="T100" s="30"/>
      <c r="U100" s="30"/>
      <c r="V100" s="30"/>
      <c r="W100" s="30"/>
    </row>
    <row r="101" spans="1:23" ht="30" x14ac:dyDescent="0.2">
      <c r="A101" s="40">
        <v>96</v>
      </c>
      <c r="B101" s="40" t="str">
        <f>IF(DanhMụcHH!B100="","",DanhMụcHH!B100)</f>
        <v>E5EZ-R3MT AC100-240</v>
      </c>
      <c r="C101" s="41">
        <f ca="1">IF(B101="","",SUMIF(OFFSET(MuaHàng_ThanhToán!$D$5,0,0,COUNTIF(Table2[Tên nhà cung cấp],MuaHàng_ThanhToán!$C$5),6),BáoCáoHàngHóa!B101,Table2[Số lượng]))</f>
        <v>0</v>
      </c>
      <c r="D101" s="41">
        <f t="shared" ca="1" si="14"/>
        <v>0</v>
      </c>
      <c r="E101" s="41">
        <f ca="1">IF(B101="","",SUMIF(OFFSET(MuaHàng_ThanhToán!$D$5,0,0,COUNTIF(Table2[Tên nhà cung cấp],MuaHàng_ThanhToán!$C$5),6),BáoCáoHàngHóa!B101,Table2[Thành tiền]))</f>
        <v>0</v>
      </c>
      <c r="F101" s="43">
        <f ca="1">IF(B101="","",SUMIF(Table2[[Tên hàng hóa]:[Thành tiền]],BáoCáoHàngHóa!B101,Table2[Số lượng])-BáoCáoHàngHóa!C101)</f>
        <v>0</v>
      </c>
      <c r="G101" s="43">
        <f t="shared" ca="1" si="16"/>
        <v>0</v>
      </c>
      <c r="H101" s="43">
        <f ca="1">IF(B101="","",SUMIF(Table2[[Tên hàng hóa]:[Thành tiền]],BáoCáoHàngHóa!B101,Table2[Thành tiền])-BáoCáoHàngHóa!E101)</f>
        <v>0</v>
      </c>
      <c r="I101" s="42">
        <f ca="1">IF(B101="","",SUMIF(Table28[[Tên hàng hóa ]:[Thành tiền]],BáoCáoHàngHóa!B101,Table28[Số lượng]))</f>
        <v>0</v>
      </c>
      <c r="J101" s="42">
        <f t="shared" ca="1" si="17"/>
        <v>0</v>
      </c>
      <c r="K101" s="42">
        <f t="shared" ca="1" si="18"/>
        <v>0</v>
      </c>
      <c r="L101" s="44">
        <f t="shared" ca="1" si="19"/>
        <v>0</v>
      </c>
      <c r="M101" s="44">
        <f t="shared" ca="1" si="20"/>
        <v>0</v>
      </c>
      <c r="N101" s="44">
        <f t="shared" ca="1" si="21"/>
        <v>0</v>
      </c>
      <c r="O101" s="30">
        <f t="shared" ca="1" si="15"/>
        <v>0</v>
      </c>
      <c r="P101" s="30"/>
      <c r="Q101" s="30"/>
      <c r="R101" s="30"/>
      <c r="S101" s="30"/>
      <c r="T101" s="30"/>
      <c r="U101" s="30"/>
      <c r="V101" s="30"/>
      <c r="W101" s="30"/>
    </row>
    <row r="102" spans="1:23" ht="30" x14ac:dyDescent="0.2">
      <c r="A102" s="40">
        <v>97</v>
      </c>
      <c r="B102" s="40" t="str">
        <f>IF(DanhMụcHH!B101="","",DanhMụcHH!B101)</f>
        <v>E6B2-CWZ6C 1000P/R 2M</v>
      </c>
      <c r="C102" s="41">
        <f ca="1">IF(B102="","",SUMIF(OFFSET(MuaHàng_ThanhToán!$D$5,0,0,COUNTIF(Table2[Tên nhà cung cấp],MuaHàng_ThanhToán!$C$5),6),BáoCáoHàngHóa!B102,Table2[Số lượng]))</f>
        <v>0</v>
      </c>
      <c r="D102" s="41">
        <f t="shared" ca="1" si="14"/>
        <v>0</v>
      </c>
      <c r="E102" s="41">
        <f ca="1">IF(B102="","",SUMIF(OFFSET(MuaHàng_ThanhToán!$D$5,0,0,COUNTIF(Table2[Tên nhà cung cấp],MuaHàng_ThanhToán!$C$5),6),BáoCáoHàngHóa!B102,Table2[Thành tiền]))</f>
        <v>0</v>
      </c>
      <c r="F102" s="43">
        <f ca="1">IF(B102="","",SUMIF(Table2[[Tên hàng hóa]:[Thành tiền]],BáoCáoHàngHóa!B102,Table2[Số lượng])-BáoCáoHàngHóa!C102)</f>
        <v>4</v>
      </c>
      <c r="G102" s="43">
        <f t="shared" ca="1" si="16"/>
        <v>1307737.4317123289</v>
      </c>
      <c r="H102" s="43">
        <f ca="1">IF(B102="","",SUMIF(Table2[[Tên hàng hóa]:[Thành tiền]],BáoCáoHàngHóa!B102,Table2[Thành tiền])-BáoCáoHàngHóa!E102)</f>
        <v>5230949.7268493157</v>
      </c>
      <c r="I102" s="42">
        <f ca="1">IF(B102="","",SUMIF(Table28[[Tên hàng hóa ]:[Thành tiền]],BáoCáoHàngHóa!B102,Table28[Số lượng]))</f>
        <v>4</v>
      </c>
      <c r="J102" s="42">
        <f t="shared" ca="1" si="17"/>
        <v>1307737.4317123289</v>
      </c>
      <c r="K102" s="42">
        <f t="shared" ca="1" si="18"/>
        <v>5230949.7268493157</v>
      </c>
      <c r="L102" s="44">
        <f t="shared" ca="1" si="19"/>
        <v>0</v>
      </c>
      <c r="M102" s="44">
        <f t="shared" ca="1" si="20"/>
        <v>0</v>
      </c>
      <c r="N102" s="44">
        <f t="shared" ca="1" si="21"/>
        <v>0</v>
      </c>
      <c r="O102" s="30">
        <f t="shared" ca="1" si="15"/>
        <v>0</v>
      </c>
      <c r="P102" s="30"/>
      <c r="Q102" s="30"/>
      <c r="R102" s="30"/>
      <c r="S102" s="30"/>
      <c r="T102" s="30"/>
      <c r="U102" s="30"/>
      <c r="V102" s="30"/>
      <c r="W102" s="30"/>
    </row>
    <row r="103" spans="1:23" ht="30" x14ac:dyDescent="0.2">
      <c r="A103" s="40">
        <v>98</v>
      </c>
      <c r="B103" s="40" t="str">
        <f>IF(DanhMụcHH!B102="","",DanhMụcHH!B102)</f>
        <v>E6B2-CWZ6C 1024P/R 2M</v>
      </c>
      <c r="C103" s="41">
        <f ca="1">IF(B103="","",SUMIF(OFFSET(MuaHàng_ThanhToán!$D$5,0,0,COUNTIF(Table2[Tên nhà cung cấp],MuaHàng_ThanhToán!$C$5),6),BáoCáoHàngHóa!B103,Table2[Số lượng]))</f>
        <v>0</v>
      </c>
      <c r="D103" s="41">
        <f t="shared" ca="1" si="14"/>
        <v>0</v>
      </c>
      <c r="E103" s="41">
        <f ca="1">IF(B103="","",SUMIF(OFFSET(MuaHàng_ThanhToán!$D$5,0,0,COUNTIF(Table2[Tên nhà cung cấp],MuaHàng_ThanhToán!$C$5),6),BáoCáoHàngHóa!B103,Table2[Thành tiền]))</f>
        <v>0</v>
      </c>
      <c r="F103" s="43">
        <f ca="1">IF(B103="","",SUMIF(Table2[[Tên hàng hóa]:[Thành tiền]],BáoCáoHàngHóa!B103,Table2[Số lượng])-BáoCáoHàngHóa!C103)</f>
        <v>1</v>
      </c>
      <c r="G103" s="43">
        <f t="shared" ca="1" si="16"/>
        <v>3080000</v>
      </c>
      <c r="H103" s="43">
        <f ca="1">IF(B103="","",SUMIF(Table2[[Tên hàng hóa]:[Thành tiền]],BáoCáoHàngHóa!B103,Table2[Thành tiền])-BáoCáoHàngHóa!E103)</f>
        <v>3080000</v>
      </c>
      <c r="I103" s="42">
        <f ca="1">IF(B103="","",SUMIF(Table28[[Tên hàng hóa ]:[Thành tiền]],BáoCáoHàngHóa!B103,Table28[Số lượng]))</f>
        <v>1</v>
      </c>
      <c r="J103" s="42">
        <f t="shared" ca="1" si="17"/>
        <v>3080000</v>
      </c>
      <c r="K103" s="42">
        <f t="shared" ca="1" si="18"/>
        <v>3080000</v>
      </c>
      <c r="L103" s="44">
        <f t="shared" ca="1" si="19"/>
        <v>0</v>
      </c>
      <c r="M103" s="44">
        <f t="shared" ca="1" si="20"/>
        <v>0</v>
      </c>
      <c r="N103" s="44">
        <f t="shared" ca="1" si="21"/>
        <v>0</v>
      </c>
      <c r="O103" s="30">
        <f t="shared" ca="1" si="15"/>
        <v>0</v>
      </c>
      <c r="P103" s="30"/>
      <c r="Q103" s="30"/>
      <c r="R103" s="30"/>
      <c r="S103" s="30"/>
      <c r="T103" s="30"/>
      <c r="U103" s="30"/>
      <c r="V103" s="30"/>
      <c r="W103" s="30"/>
    </row>
    <row r="104" spans="1:23" ht="30" x14ac:dyDescent="0.2">
      <c r="A104" s="40">
        <v>99</v>
      </c>
      <c r="B104" s="40" t="str">
        <f>IF(DanhMụcHH!B103="","",DanhMụcHH!B103)</f>
        <v>E6B2-CWZ6C 2000P/R 2M</v>
      </c>
      <c r="C104" s="41">
        <f ca="1">IF(B104="","",SUMIF(OFFSET(MuaHàng_ThanhToán!$D$5,0,0,COUNTIF(Table2[Tên nhà cung cấp],MuaHàng_ThanhToán!$C$5),6),BáoCáoHàngHóa!B104,Table2[Số lượng]))</f>
        <v>0</v>
      </c>
      <c r="D104" s="41">
        <f t="shared" ca="1" si="14"/>
        <v>0</v>
      </c>
      <c r="E104" s="41">
        <f ca="1">IF(B104="","",SUMIF(OFFSET(MuaHàng_ThanhToán!$D$5,0,0,COUNTIF(Table2[Tên nhà cung cấp],MuaHàng_ThanhToán!$C$5),6),BáoCáoHàngHóa!B104,Table2[Thành tiền]))</f>
        <v>0</v>
      </c>
      <c r="F104" s="43">
        <f ca="1">IF(B104="","",SUMIF(Table2[[Tên hàng hóa]:[Thành tiền]],BáoCáoHàngHóa!B104,Table2[Số lượng])-BáoCáoHàngHóa!C104)</f>
        <v>10</v>
      </c>
      <c r="G104" s="43">
        <f t="shared" ca="1" si="16"/>
        <v>1514241.2544642556</v>
      </c>
      <c r="H104" s="43">
        <f ca="1">IF(B104="","",SUMIF(Table2[[Tên hàng hóa]:[Thành tiền]],BáoCáoHàngHóa!B104,Table2[Thành tiền])-BáoCáoHàngHóa!E104)</f>
        <v>15142412.544642556</v>
      </c>
      <c r="I104" s="42">
        <f ca="1">IF(B104="","",SUMIF(Table28[[Tên hàng hóa ]:[Thành tiền]],BáoCáoHàngHóa!B104,Table28[Số lượng]))</f>
        <v>8</v>
      </c>
      <c r="J104" s="42">
        <f t="shared" ca="1" si="17"/>
        <v>1514241.2544642556</v>
      </c>
      <c r="K104" s="42">
        <f t="shared" ca="1" si="18"/>
        <v>12113930.035714045</v>
      </c>
      <c r="L104" s="44">
        <f t="shared" ca="1" si="19"/>
        <v>2</v>
      </c>
      <c r="M104" s="44">
        <f t="shared" ca="1" si="20"/>
        <v>1514241.2544642556</v>
      </c>
      <c r="N104" s="44">
        <f t="shared" ca="1" si="21"/>
        <v>3028482.5089285113</v>
      </c>
      <c r="O104" s="30">
        <f t="shared" ca="1" si="15"/>
        <v>0</v>
      </c>
      <c r="P104" s="30"/>
      <c r="Q104" s="30"/>
      <c r="R104" s="30"/>
      <c r="S104" s="30"/>
      <c r="T104" s="30"/>
      <c r="U104" s="30"/>
      <c r="V104" s="30"/>
      <c r="W104" s="30"/>
    </row>
    <row r="105" spans="1:23" ht="30" x14ac:dyDescent="0.2">
      <c r="A105" s="40">
        <v>100</v>
      </c>
      <c r="B105" s="40" t="str">
        <f>IF(DanhMụcHH!B104="","",DanhMụcHH!B104)</f>
        <v>E6B2-CWZ6C 360P/R 2M</v>
      </c>
      <c r="C105" s="41">
        <f ca="1">IF(B105="","",SUMIF(OFFSET(MuaHàng_ThanhToán!$D$5,0,0,COUNTIF(Table2[Tên nhà cung cấp],MuaHàng_ThanhToán!$C$5),6),BáoCáoHàngHóa!B105,Table2[Số lượng]))</f>
        <v>0</v>
      </c>
      <c r="D105" s="41">
        <f t="shared" ca="1" si="14"/>
        <v>0</v>
      </c>
      <c r="E105" s="41">
        <f ca="1">IF(B105="","",SUMIF(OFFSET(MuaHàng_ThanhToán!$D$5,0,0,COUNTIF(Table2[Tên nhà cung cấp],MuaHàng_ThanhToán!$C$5),6),BáoCáoHàngHóa!B105,Table2[Thành tiền]))</f>
        <v>0</v>
      </c>
      <c r="F105" s="43">
        <f ca="1">IF(B105="","",SUMIF(Table2[[Tên hàng hóa]:[Thành tiền]],BáoCáoHàngHóa!B105,Table2[Số lượng])-BáoCáoHàngHóa!C105)</f>
        <v>12</v>
      </c>
      <c r="G105" s="43">
        <f t="shared" ca="1" si="16"/>
        <v>1550896.5590000001</v>
      </c>
      <c r="H105" s="43">
        <f ca="1">IF(B105="","",SUMIF(Table2[[Tên hàng hóa]:[Thành tiền]],BáoCáoHàngHóa!B105,Table2[Thành tiền])-BáoCáoHàngHóa!E105)</f>
        <v>18610758.708000001</v>
      </c>
      <c r="I105" s="42">
        <f ca="1">IF(B105="","",SUMIF(Table28[[Tên hàng hóa ]:[Thành tiền]],BáoCáoHàngHóa!B105,Table28[Số lượng]))</f>
        <v>8</v>
      </c>
      <c r="J105" s="42">
        <f t="shared" ca="1" si="17"/>
        <v>1550896.5590000001</v>
      </c>
      <c r="K105" s="42">
        <f t="shared" ca="1" si="18"/>
        <v>12407172.472000001</v>
      </c>
      <c r="L105" s="44">
        <f t="shared" ca="1" si="19"/>
        <v>4</v>
      </c>
      <c r="M105" s="44">
        <f t="shared" ca="1" si="20"/>
        <v>1550896.5589999999</v>
      </c>
      <c r="N105" s="44">
        <f t="shared" ca="1" si="21"/>
        <v>6203586.2359999996</v>
      </c>
      <c r="O105" s="30">
        <f t="shared" ca="1" si="15"/>
        <v>0</v>
      </c>
      <c r="P105" s="30"/>
      <c r="Q105" s="30"/>
      <c r="R105" s="30"/>
      <c r="S105" s="30"/>
      <c r="T105" s="30"/>
      <c r="U105" s="30"/>
      <c r="V105" s="30"/>
      <c r="W105" s="30"/>
    </row>
    <row r="106" spans="1:23" ht="30" x14ac:dyDescent="0.2">
      <c r="A106" s="40">
        <v>101</v>
      </c>
      <c r="B106" s="40" t="str">
        <f>IF(DanhMụcHH!B105="","",DanhMụcHH!B105)</f>
        <v>E6B2-CWZ6C 500P/R 2M</v>
      </c>
      <c r="C106" s="41">
        <f ca="1">IF(B106="","",SUMIF(OFFSET(MuaHàng_ThanhToán!$D$5,0,0,COUNTIF(Table2[Tên nhà cung cấp],MuaHàng_ThanhToán!$C$5),6),BáoCáoHàngHóa!B106,Table2[Số lượng]))</f>
        <v>0</v>
      </c>
      <c r="D106" s="41">
        <f t="shared" ca="1" si="14"/>
        <v>0</v>
      </c>
      <c r="E106" s="41">
        <f ca="1">IF(B106="","",SUMIF(OFFSET(MuaHàng_ThanhToán!$D$5,0,0,COUNTIF(Table2[Tên nhà cung cấp],MuaHàng_ThanhToán!$C$5),6),BáoCáoHàngHóa!B106,Table2[Thành tiền]))</f>
        <v>0</v>
      </c>
      <c r="F106" s="43">
        <f ca="1">IF(B106="","",SUMIF(Table2[[Tên hàng hóa]:[Thành tiền]],BáoCáoHàngHóa!B106,Table2[Số lượng])-BáoCáoHàngHóa!C106)</f>
        <v>0</v>
      </c>
      <c r="G106" s="43">
        <f t="shared" ca="1" si="16"/>
        <v>0</v>
      </c>
      <c r="H106" s="43">
        <f ca="1">IF(B106="","",SUMIF(Table2[[Tên hàng hóa]:[Thành tiền]],BáoCáoHàngHóa!B106,Table2[Thành tiền])-BáoCáoHàngHóa!E106)</f>
        <v>0</v>
      </c>
      <c r="I106" s="42">
        <f ca="1">IF(B106="","",SUMIF(Table28[[Tên hàng hóa ]:[Thành tiền]],BáoCáoHàngHóa!B106,Table28[Số lượng]))</f>
        <v>0</v>
      </c>
      <c r="J106" s="42">
        <f t="shared" ca="1" si="17"/>
        <v>0</v>
      </c>
      <c r="K106" s="42">
        <f t="shared" ca="1" si="18"/>
        <v>0</v>
      </c>
      <c r="L106" s="44">
        <f t="shared" ca="1" si="19"/>
        <v>0</v>
      </c>
      <c r="M106" s="44">
        <f t="shared" ca="1" si="20"/>
        <v>0</v>
      </c>
      <c r="N106" s="44">
        <f t="shared" ca="1" si="21"/>
        <v>0</v>
      </c>
      <c r="O106" s="30">
        <f t="shared" ca="1" si="15"/>
        <v>0</v>
      </c>
      <c r="P106" s="30"/>
      <c r="Q106" s="30"/>
      <c r="R106" s="30"/>
      <c r="S106" s="30"/>
      <c r="T106" s="30"/>
      <c r="U106" s="30"/>
      <c r="V106" s="30"/>
      <c r="W106" s="30"/>
    </row>
    <row r="107" spans="1:23" ht="30" x14ac:dyDescent="0.2">
      <c r="A107" s="40">
        <v>102</v>
      </c>
      <c r="B107" s="40" t="str">
        <f>IF(DanhMụcHH!B106="","",DanhMụcHH!B106)</f>
        <v>E6B2-CWZ6C 600P/R 2M</v>
      </c>
      <c r="C107" s="41">
        <f ca="1">IF(B107="","",SUMIF(OFFSET(MuaHàng_ThanhToán!$D$5,0,0,COUNTIF(Table2[Tên nhà cung cấp],MuaHàng_ThanhToán!$C$5),6),BáoCáoHàngHóa!B107,Table2[Số lượng]))</f>
        <v>0</v>
      </c>
      <c r="D107" s="41">
        <f t="shared" ca="1" si="14"/>
        <v>0</v>
      </c>
      <c r="E107" s="41">
        <f ca="1">IF(B107="","",SUMIF(OFFSET(MuaHàng_ThanhToán!$D$5,0,0,COUNTIF(Table2[Tên nhà cung cấp],MuaHàng_ThanhToán!$C$5),6),BáoCáoHàngHóa!B107,Table2[Thành tiền]))</f>
        <v>0</v>
      </c>
      <c r="F107" s="43">
        <f ca="1">IF(B107="","",SUMIF(Table2[[Tên hàng hóa]:[Thành tiền]],BáoCáoHàngHóa!B107,Table2[Số lượng])-BáoCáoHàngHóa!C107)</f>
        <v>7</v>
      </c>
      <c r="G107" s="43">
        <f t="shared" ca="1" si="16"/>
        <v>1166234.6105582924</v>
      </c>
      <c r="H107" s="43">
        <f ca="1">IF(B107="","",SUMIF(Table2[[Tên hàng hóa]:[Thành tiền]],BáoCáoHàngHóa!B107,Table2[Thành tiền])-BáoCáoHàngHóa!E107)</f>
        <v>8163642.2739080461</v>
      </c>
      <c r="I107" s="42">
        <f ca="1">IF(B107="","",SUMIF(Table28[[Tên hàng hóa ]:[Thành tiền]],BáoCáoHàngHóa!B107,Table28[Số lượng]))</f>
        <v>5</v>
      </c>
      <c r="J107" s="42">
        <f t="shared" ca="1" si="17"/>
        <v>1166234.6105582924</v>
      </c>
      <c r="K107" s="42">
        <f t="shared" ca="1" si="18"/>
        <v>5831173.0527914613</v>
      </c>
      <c r="L107" s="44">
        <f t="shared" ca="1" si="19"/>
        <v>2</v>
      </c>
      <c r="M107" s="44">
        <f t="shared" ca="1" si="20"/>
        <v>1166234.6105582924</v>
      </c>
      <c r="N107" s="44">
        <f t="shared" ca="1" si="21"/>
        <v>2332469.2211165847</v>
      </c>
      <c r="O107" s="30">
        <f t="shared" ca="1" si="15"/>
        <v>0</v>
      </c>
      <c r="P107" s="30"/>
      <c r="Q107" s="30"/>
      <c r="R107" s="30"/>
      <c r="S107" s="30"/>
      <c r="T107" s="30"/>
      <c r="U107" s="30"/>
      <c r="V107" s="30"/>
      <c r="W107" s="30"/>
    </row>
    <row r="108" spans="1:23" x14ac:dyDescent="0.2">
      <c r="A108" s="40">
        <v>103</v>
      </c>
      <c r="B108" s="40" t="str">
        <f>IF(DanhMụcHH!B107="","",DanhMụcHH!B107)</f>
        <v>S8JC-Z01505CD</v>
      </c>
      <c r="C108" s="41">
        <f ca="1">IF(B108="","",SUMIF(OFFSET(MuaHàng_ThanhToán!$D$5,0,0,COUNTIF(Table2[Tên nhà cung cấp],MuaHàng_ThanhToán!$C$5),6),BáoCáoHàngHóa!B108,Table2[Số lượng]))</f>
        <v>0</v>
      </c>
      <c r="D108" s="41">
        <f t="shared" ca="1" si="14"/>
        <v>0</v>
      </c>
      <c r="E108" s="41">
        <f ca="1">IF(B108="","",SUMIF(OFFSET(MuaHàng_ThanhToán!$D$5,0,0,COUNTIF(Table2[Tên nhà cung cấp],MuaHàng_ThanhToán!$C$5),6),BáoCáoHàngHóa!B108,Table2[Thành tiền]))</f>
        <v>0</v>
      </c>
      <c r="F108" s="43">
        <f ca="1">IF(B108="","",SUMIF(Table2[[Tên hàng hóa]:[Thành tiền]],BáoCáoHàngHóa!B108,Table2[Số lượng])-BáoCáoHàngHóa!C108)</f>
        <v>0</v>
      </c>
      <c r="G108" s="43">
        <f t="shared" ca="1" si="16"/>
        <v>0</v>
      </c>
      <c r="H108" s="43">
        <f ca="1">IF(B108="","",SUMIF(Table2[[Tên hàng hóa]:[Thành tiền]],BáoCáoHàngHóa!B108,Table2[Thành tiền])-BáoCáoHàngHóa!E108)</f>
        <v>0</v>
      </c>
      <c r="I108" s="42">
        <f ca="1">IF(B108="","",SUMIF(Table28[[Tên hàng hóa ]:[Thành tiền]],BáoCáoHàngHóa!B108,Table28[Số lượng]))</f>
        <v>0</v>
      </c>
      <c r="J108" s="42">
        <f t="shared" ca="1" si="17"/>
        <v>0</v>
      </c>
      <c r="K108" s="42">
        <f t="shared" ca="1" si="18"/>
        <v>0</v>
      </c>
      <c r="L108" s="44">
        <f t="shared" ca="1" si="19"/>
        <v>0</v>
      </c>
      <c r="M108" s="44">
        <f t="shared" ca="1" si="20"/>
        <v>0</v>
      </c>
      <c r="N108" s="44">
        <f t="shared" ca="1" si="21"/>
        <v>0</v>
      </c>
      <c r="O108" s="30">
        <f t="shared" ca="1" si="15"/>
        <v>0</v>
      </c>
      <c r="P108" s="30"/>
      <c r="Q108" s="30"/>
      <c r="R108" s="30"/>
      <c r="S108" s="30"/>
      <c r="T108" s="30"/>
      <c r="U108" s="30"/>
      <c r="V108" s="30"/>
      <c r="W108" s="30"/>
    </row>
    <row r="109" spans="1:23" x14ac:dyDescent="0.2">
      <c r="A109" s="40">
        <v>104</v>
      </c>
      <c r="B109" s="40" t="str">
        <f>IF(DanhMụcHH!B108="","",DanhMụcHH!B108)</f>
        <v>S8JC-Z01512CD</v>
      </c>
      <c r="C109" s="41">
        <f ca="1">IF(B109="","",SUMIF(OFFSET(MuaHàng_ThanhToán!$D$5,0,0,COUNTIF(Table2[Tên nhà cung cấp],MuaHàng_ThanhToán!$C$5),6),BáoCáoHàngHóa!B109,Table2[Số lượng]))</f>
        <v>0</v>
      </c>
      <c r="D109" s="41">
        <f t="shared" ca="1" si="14"/>
        <v>0</v>
      </c>
      <c r="E109" s="41">
        <f ca="1">IF(B109="","",SUMIF(OFFSET(MuaHàng_ThanhToán!$D$5,0,0,COUNTIF(Table2[Tên nhà cung cấp],MuaHàng_ThanhToán!$C$5),6),BáoCáoHàngHóa!B109,Table2[Thành tiền]))</f>
        <v>0</v>
      </c>
      <c r="F109" s="43">
        <f ca="1">IF(B109="","",SUMIF(Table2[[Tên hàng hóa]:[Thành tiền]],BáoCáoHàngHóa!B109,Table2[Số lượng])-BáoCáoHàngHóa!C109)</f>
        <v>0</v>
      </c>
      <c r="G109" s="43">
        <f t="shared" ca="1" si="16"/>
        <v>0</v>
      </c>
      <c r="H109" s="43">
        <f ca="1">IF(B109="","",SUMIF(Table2[[Tên hàng hóa]:[Thành tiền]],BáoCáoHàngHóa!B109,Table2[Thành tiền])-BáoCáoHàngHóa!E109)</f>
        <v>0</v>
      </c>
      <c r="I109" s="42">
        <f ca="1">IF(B109="","",SUMIF(Table28[[Tên hàng hóa ]:[Thành tiền]],BáoCáoHàngHóa!B109,Table28[Số lượng]))</f>
        <v>0</v>
      </c>
      <c r="J109" s="42">
        <f t="shared" ca="1" si="17"/>
        <v>0</v>
      </c>
      <c r="K109" s="42">
        <f t="shared" ca="1" si="18"/>
        <v>0</v>
      </c>
      <c r="L109" s="44">
        <f t="shared" ca="1" si="19"/>
        <v>0</v>
      </c>
      <c r="M109" s="44">
        <f t="shared" ca="1" si="20"/>
        <v>0</v>
      </c>
      <c r="N109" s="44">
        <f t="shared" ca="1" si="21"/>
        <v>0</v>
      </c>
      <c r="O109" s="30">
        <f t="shared" ca="1" si="15"/>
        <v>0</v>
      </c>
      <c r="P109" s="30"/>
      <c r="Q109" s="30"/>
      <c r="R109" s="30"/>
      <c r="S109" s="30"/>
      <c r="T109" s="30"/>
      <c r="U109" s="30"/>
      <c r="V109" s="30"/>
      <c r="W109" s="30"/>
    </row>
    <row r="110" spans="1:23" x14ac:dyDescent="0.2">
      <c r="A110" s="40">
        <v>105</v>
      </c>
      <c r="B110" s="40" t="str">
        <f>IF(DanhMụcHH!B109="","",DanhMụcHH!B109)</f>
        <v>S8JC-Z01524CD</v>
      </c>
      <c r="C110" s="41">
        <f ca="1">IF(B110="","",SUMIF(OFFSET(MuaHàng_ThanhToán!$D$5,0,0,COUNTIF(Table2[Tên nhà cung cấp],MuaHàng_ThanhToán!$C$5),6),BáoCáoHàngHóa!B110,Table2[Số lượng]))</f>
        <v>0</v>
      </c>
      <c r="D110" s="41">
        <f t="shared" ca="1" si="14"/>
        <v>0</v>
      </c>
      <c r="E110" s="41">
        <f ca="1">IF(B110="","",SUMIF(OFFSET(MuaHàng_ThanhToán!$D$5,0,0,COUNTIF(Table2[Tên nhà cung cấp],MuaHàng_ThanhToán!$C$5),6),BáoCáoHàngHóa!B110,Table2[Thành tiền]))</f>
        <v>0</v>
      </c>
      <c r="F110" s="43">
        <f ca="1">IF(B110="","",SUMIF(Table2[[Tên hàng hóa]:[Thành tiền]],BáoCáoHàngHóa!B110,Table2[Số lượng])-BáoCáoHàngHóa!C110)</f>
        <v>0</v>
      </c>
      <c r="G110" s="43">
        <f t="shared" ca="1" si="16"/>
        <v>0</v>
      </c>
      <c r="H110" s="43">
        <f ca="1">IF(B110="","",SUMIF(Table2[[Tên hàng hóa]:[Thành tiền]],BáoCáoHàngHóa!B110,Table2[Thành tiền])-BáoCáoHàngHóa!E110)</f>
        <v>0</v>
      </c>
      <c r="I110" s="42">
        <f ca="1">IF(B110="","",SUMIF(Table28[[Tên hàng hóa ]:[Thành tiền]],BáoCáoHàngHóa!B110,Table28[Số lượng]))</f>
        <v>0</v>
      </c>
      <c r="J110" s="42">
        <f t="shared" ca="1" si="17"/>
        <v>0</v>
      </c>
      <c r="K110" s="42">
        <f t="shared" ca="1" si="18"/>
        <v>0</v>
      </c>
      <c r="L110" s="44">
        <f t="shared" ca="1" si="19"/>
        <v>0</v>
      </c>
      <c r="M110" s="44">
        <f t="shared" ca="1" si="20"/>
        <v>0</v>
      </c>
      <c r="N110" s="44">
        <f t="shared" ca="1" si="21"/>
        <v>0</v>
      </c>
      <c r="O110" s="30">
        <f t="shared" ca="1" si="15"/>
        <v>0</v>
      </c>
      <c r="P110" s="30"/>
      <c r="Q110" s="30"/>
      <c r="R110" s="30"/>
      <c r="S110" s="30"/>
      <c r="T110" s="30"/>
      <c r="U110" s="30"/>
      <c r="V110" s="30"/>
      <c r="W110" s="30"/>
    </row>
    <row r="111" spans="1:23" x14ac:dyDescent="0.2">
      <c r="A111" s="40">
        <v>106</v>
      </c>
      <c r="B111" s="40" t="str">
        <f>IF(DanhMụcHH!B110="","",DanhMụcHH!B110)</f>
        <v>S8JC-Z03505CD</v>
      </c>
      <c r="C111" s="41">
        <f ca="1">IF(B111="","",SUMIF(OFFSET(MuaHàng_ThanhToán!$D$5,0,0,COUNTIF(Table2[Tên nhà cung cấp],MuaHàng_ThanhToán!$C$5),6),BáoCáoHàngHóa!B111,Table2[Số lượng]))</f>
        <v>0</v>
      </c>
      <c r="D111" s="41">
        <f t="shared" ca="1" si="14"/>
        <v>0</v>
      </c>
      <c r="E111" s="41">
        <f ca="1">IF(B111="","",SUMIF(OFFSET(MuaHàng_ThanhToán!$D$5,0,0,COUNTIF(Table2[Tên nhà cung cấp],MuaHàng_ThanhToán!$C$5),6),BáoCáoHàngHóa!B111,Table2[Thành tiền]))</f>
        <v>0</v>
      </c>
      <c r="F111" s="43">
        <f ca="1">IF(B111="","",SUMIF(Table2[[Tên hàng hóa]:[Thành tiền]],BáoCáoHàngHóa!B111,Table2[Số lượng])-BáoCáoHàngHóa!C111)</f>
        <v>0</v>
      </c>
      <c r="G111" s="43">
        <f t="shared" ca="1" si="16"/>
        <v>0</v>
      </c>
      <c r="H111" s="43">
        <f ca="1">IF(B111="","",SUMIF(Table2[[Tên hàng hóa]:[Thành tiền]],BáoCáoHàngHóa!B111,Table2[Thành tiền])-BáoCáoHàngHóa!E111)</f>
        <v>0</v>
      </c>
      <c r="I111" s="42">
        <f ca="1">IF(B111="","",SUMIF(Table28[[Tên hàng hóa ]:[Thành tiền]],BáoCáoHàngHóa!B111,Table28[Số lượng]))</f>
        <v>0</v>
      </c>
      <c r="J111" s="42">
        <f t="shared" ca="1" si="17"/>
        <v>0</v>
      </c>
      <c r="K111" s="42">
        <f t="shared" ca="1" si="18"/>
        <v>0</v>
      </c>
      <c r="L111" s="44">
        <f t="shared" ca="1" si="19"/>
        <v>0</v>
      </c>
      <c r="M111" s="44">
        <f t="shared" ca="1" si="20"/>
        <v>0</v>
      </c>
      <c r="N111" s="44">
        <f t="shared" ca="1" si="21"/>
        <v>0</v>
      </c>
      <c r="O111" s="30">
        <f t="shared" ca="1" si="15"/>
        <v>0</v>
      </c>
      <c r="P111" s="30"/>
      <c r="Q111" s="30"/>
      <c r="R111" s="30"/>
      <c r="S111" s="30"/>
      <c r="T111" s="30"/>
      <c r="U111" s="30"/>
      <c r="V111" s="30"/>
      <c r="W111" s="30"/>
    </row>
    <row r="112" spans="1:23" x14ac:dyDescent="0.2">
      <c r="A112" s="40">
        <v>107</v>
      </c>
      <c r="B112" s="40" t="str">
        <f>IF(DanhMụcHH!B111="","",DanhMụcHH!B111)</f>
        <v>S8JC-Z03512CD</v>
      </c>
      <c r="C112" s="41">
        <f ca="1">IF(B112="","",SUMIF(OFFSET(MuaHàng_ThanhToán!$D$5,0,0,COUNTIF(Table2[Tên nhà cung cấp],MuaHàng_ThanhToán!$C$5),6),BáoCáoHàngHóa!B112,Table2[Số lượng]))</f>
        <v>0</v>
      </c>
      <c r="D112" s="41">
        <f t="shared" ca="1" si="14"/>
        <v>0</v>
      </c>
      <c r="E112" s="41">
        <f ca="1">IF(B112="","",SUMIF(OFFSET(MuaHàng_ThanhToán!$D$5,0,0,COUNTIF(Table2[Tên nhà cung cấp],MuaHàng_ThanhToán!$C$5),6),BáoCáoHàngHóa!B112,Table2[Thành tiền]))</f>
        <v>0</v>
      </c>
      <c r="F112" s="43">
        <f ca="1">IF(B112="","",SUMIF(Table2[[Tên hàng hóa]:[Thành tiền]],BáoCáoHàngHóa!B112,Table2[Số lượng])-BáoCáoHàngHóa!C112)</f>
        <v>0</v>
      </c>
      <c r="G112" s="43">
        <f t="shared" ca="1" si="16"/>
        <v>0</v>
      </c>
      <c r="H112" s="43">
        <f ca="1">IF(B112="","",SUMIF(Table2[[Tên hàng hóa]:[Thành tiền]],BáoCáoHàngHóa!B112,Table2[Thành tiền])-BáoCáoHàngHóa!E112)</f>
        <v>0</v>
      </c>
      <c r="I112" s="42">
        <f ca="1">IF(B112="","",SUMIF(Table28[[Tên hàng hóa ]:[Thành tiền]],BáoCáoHàngHóa!B112,Table28[Số lượng]))</f>
        <v>0</v>
      </c>
      <c r="J112" s="42">
        <f t="shared" ca="1" si="17"/>
        <v>0</v>
      </c>
      <c r="K112" s="42">
        <f t="shared" ca="1" si="18"/>
        <v>0</v>
      </c>
      <c r="L112" s="44">
        <f t="shared" ca="1" si="19"/>
        <v>0</v>
      </c>
      <c r="M112" s="44">
        <f t="shared" ca="1" si="20"/>
        <v>0</v>
      </c>
      <c r="N112" s="44">
        <f t="shared" ca="1" si="21"/>
        <v>0</v>
      </c>
      <c r="O112" s="30">
        <f t="shared" ca="1" si="15"/>
        <v>0</v>
      </c>
      <c r="P112" s="30"/>
      <c r="Q112" s="30"/>
      <c r="R112" s="30"/>
      <c r="S112" s="30"/>
      <c r="T112" s="30"/>
      <c r="U112" s="30"/>
      <c r="V112" s="30"/>
      <c r="W112" s="30"/>
    </row>
    <row r="113" spans="1:23" x14ac:dyDescent="0.2">
      <c r="A113" s="40">
        <v>108</v>
      </c>
      <c r="B113" s="40" t="str">
        <f>IF(DanhMụcHH!B112="","",DanhMụcHH!B112)</f>
        <v>S8JC-Z03524CD</v>
      </c>
      <c r="C113" s="41">
        <f ca="1">IF(B113="","",SUMIF(OFFSET(MuaHàng_ThanhToán!$D$5,0,0,COUNTIF(Table2[Tên nhà cung cấp],MuaHàng_ThanhToán!$C$5),6),BáoCáoHàngHóa!B113,Table2[Số lượng]))</f>
        <v>0</v>
      </c>
      <c r="D113" s="41">
        <f t="shared" ca="1" si="14"/>
        <v>0</v>
      </c>
      <c r="E113" s="41">
        <f ca="1">IF(B113="","",SUMIF(OFFSET(MuaHàng_ThanhToán!$D$5,0,0,COUNTIF(Table2[Tên nhà cung cấp],MuaHàng_ThanhToán!$C$5),6),BáoCáoHàngHóa!B113,Table2[Thành tiền]))</f>
        <v>0</v>
      </c>
      <c r="F113" s="43">
        <f ca="1">IF(B113="","",SUMIF(Table2[[Tên hàng hóa]:[Thành tiền]],BáoCáoHàngHóa!B113,Table2[Số lượng])-BáoCáoHàngHóa!C113)</f>
        <v>1</v>
      </c>
      <c r="G113" s="43">
        <f t="shared" ca="1" si="16"/>
        <v>360800</v>
      </c>
      <c r="H113" s="43">
        <f ca="1">IF(B113="","",SUMIF(Table2[[Tên hàng hóa]:[Thành tiền]],BáoCáoHàngHóa!B113,Table2[Thành tiền])-BáoCáoHàngHóa!E113)</f>
        <v>360800</v>
      </c>
      <c r="I113" s="42">
        <f ca="1">IF(B113="","",SUMIF(Table28[[Tên hàng hóa ]:[Thành tiền]],BáoCáoHàngHóa!B113,Table28[Số lượng]))</f>
        <v>1</v>
      </c>
      <c r="J113" s="42">
        <f t="shared" ca="1" si="17"/>
        <v>360800</v>
      </c>
      <c r="K113" s="42">
        <f t="shared" ca="1" si="18"/>
        <v>360800</v>
      </c>
      <c r="L113" s="44">
        <f t="shared" ca="1" si="19"/>
        <v>0</v>
      </c>
      <c r="M113" s="44">
        <f t="shared" ca="1" si="20"/>
        <v>0</v>
      </c>
      <c r="N113" s="44">
        <f t="shared" ca="1" si="21"/>
        <v>0</v>
      </c>
      <c r="O113" s="30">
        <f t="shared" ca="1" si="15"/>
        <v>0</v>
      </c>
      <c r="P113" s="30"/>
      <c r="Q113" s="30"/>
      <c r="R113" s="30"/>
      <c r="S113" s="30"/>
      <c r="T113" s="30"/>
      <c r="U113" s="30"/>
      <c r="V113" s="30"/>
      <c r="W113" s="30"/>
    </row>
    <row r="114" spans="1:23" x14ac:dyDescent="0.2">
      <c r="A114" s="40">
        <v>109</v>
      </c>
      <c r="B114" s="40" t="str">
        <f>IF(DanhMụcHH!B113="","",DanhMụcHH!B113)</f>
        <v>S8JC-Z05005CD</v>
      </c>
      <c r="C114" s="41">
        <f ca="1">IF(B114="","",SUMIF(OFFSET(MuaHàng_ThanhToán!$D$5,0,0,COUNTIF(Table2[Tên nhà cung cấp],MuaHàng_ThanhToán!$C$5),6),BáoCáoHàngHóa!B114,Table2[Số lượng]))</f>
        <v>0</v>
      </c>
      <c r="D114" s="41">
        <f t="shared" ca="1" si="14"/>
        <v>0</v>
      </c>
      <c r="E114" s="41">
        <f ca="1">IF(B114="","",SUMIF(OFFSET(MuaHàng_ThanhToán!$D$5,0,0,COUNTIF(Table2[Tên nhà cung cấp],MuaHàng_ThanhToán!$C$5),6),BáoCáoHàngHóa!B114,Table2[Thành tiền]))</f>
        <v>0</v>
      </c>
      <c r="F114" s="43">
        <f ca="1">IF(B114="","",SUMIF(Table2[[Tên hàng hóa]:[Thành tiền]],BáoCáoHàngHóa!B114,Table2[Số lượng])-BáoCáoHàngHóa!C114)</f>
        <v>0</v>
      </c>
      <c r="G114" s="43">
        <f t="shared" ca="1" si="16"/>
        <v>0</v>
      </c>
      <c r="H114" s="43">
        <f ca="1">IF(B114="","",SUMIF(Table2[[Tên hàng hóa]:[Thành tiền]],BáoCáoHàngHóa!B114,Table2[Thành tiền])-BáoCáoHàngHóa!E114)</f>
        <v>0</v>
      </c>
      <c r="I114" s="42">
        <f ca="1">IF(B114="","",SUMIF(Table28[[Tên hàng hóa ]:[Thành tiền]],BáoCáoHàngHóa!B114,Table28[Số lượng]))</f>
        <v>0</v>
      </c>
      <c r="J114" s="42">
        <f t="shared" ca="1" si="17"/>
        <v>0</v>
      </c>
      <c r="K114" s="42">
        <f t="shared" ca="1" si="18"/>
        <v>0</v>
      </c>
      <c r="L114" s="44">
        <f t="shared" ca="1" si="19"/>
        <v>0</v>
      </c>
      <c r="M114" s="44">
        <f t="shared" ca="1" si="20"/>
        <v>0</v>
      </c>
      <c r="N114" s="44">
        <f t="shared" ca="1" si="21"/>
        <v>0</v>
      </c>
      <c r="O114" s="30">
        <f t="shared" ca="1" si="15"/>
        <v>0</v>
      </c>
      <c r="P114" s="30"/>
      <c r="Q114" s="30"/>
      <c r="R114" s="30"/>
      <c r="S114" s="30"/>
      <c r="T114" s="30"/>
      <c r="U114" s="30"/>
      <c r="V114" s="30"/>
      <c r="W114" s="30"/>
    </row>
    <row r="115" spans="1:23" x14ac:dyDescent="0.2">
      <c r="A115" s="40">
        <v>110</v>
      </c>
      <c r="B115" s="40" t="str">
        <f>IF(DanhMụcHH!B114="","",DanhMụcHH!B114)</f>
        <v>S8JC-Z05012CD</v>
      </c>
      <c r="C115" s="41">
        <f ca="1">IF(B115="","",SUMIF(OFFSET(MuaHàng_ThanhToán!$D$5,0,0,COUNTIF(Table2[Tên nhà cung cấp],MuaHàng_ThanhToán!$C$5),6),BáoCáoHàngHóa!B115,Table2[Số lượng]))</f>
        <v>0</v>
      </c>
      <c r="D115" s="41">
        <f t="shared" ca="1" si="14"/>
        <v>0</v>
      </c>
      <c r="E115" s="41">
        <f ca="1">IF(B115="","",SUMIF(OFFSET(MuaHàng_ThanhToán!$D$5,0,0,COUNTIF(Table2[Tên nhà cung cấp],MuaHàng_ThanhToán!$C$5),6),BáoCáoHàngHóa!B115,Table2[Thành tiền]))</f>
        <v>0</v>
      </c>
      <c r="F115" s="43">
        <f ca="1">IF(B115="","",SUMIF(Table2[[Tên hàng hóa]:[Thành tiền]],BáoCáoHàngHóa!B115,Table2[Số lượng])-BáoCáoHàngHóa!C115)</f>
        <v>0</v>
      </c>
      <c r="G115" s="43">
        <f t="shared" ca="1" si="16"/>
        <v>0</v>
      </c>
      <c r="H115" s="43">
        <f ca="1">IF(B115="","",SUMIF(Table2[[Tên hàng hóa]:[Thành tiền]],BáoCáoHàngHóa!B115,Table2[Thành tiền])-BáoCáoHàngHóa!E115)</f>
        <v>0</v>
      </c>
      <c r="I115" s="42">
        <f ca="1">IF(B115="","",SUMIF(Table28[[Tên hàng hóa ]:[Thành tiền]],BáoCáoHàngHóa!B115,Table28[Số lượng]))</f>
        <v>0</v>
      </c>
      <c r="J115" s="42">
        <f t="shared" ca="1" si="17"/>
        <v>0</v>
      </c>
      <c r="K115" s="42">
        <f t="shared" ca="1" si="18"/>
        <v>0</v>
      </c>
      <c r="L115" s="44">
        <f t="shared" ca="1" si="19"/>
        <v>0</v>
      </c>
      <c r="M115" s="44">
        <f t="shared" ca="1" si="20"/>
        <v>0</v>
      </c>
      <c r="N115" s="44">
        <f t="shared" ca="1" si="21"/>
        <v>0</v>
      </c>
      <c r="O115" s="30">
        <f t="shared" ca="1" si="15"/>
        <v>0</v>
      </c>
      <c r="P115" s="30"/>
      <c r="Q115" s="30"/>
      <c r="R115" s="30"/>
      <c r="S115" s="30"/>
      <c r="T115" s="30"/>
      <c r="U115" s="30"/>
      <c r="V115" s="30"/>
      <c r="W115" s="30"/>
    </row>
    <row r="116" spans="1:23" x14ac:dyDescent="0.2">
      <c r="A116" s="40">
        <v>111</v>
      </c>
      <c r="B116" s="40" t="str">
        <f>IF(DanhMụcHH!B115="","",DanhMụcHH!B115)</f>
        <v>S8JC-Z05024CD</v>
      </c>
      <c r="C116" s="41">
        <f ca="1">IF(B116="","",SUMIF(OFFSET(MuaHàng_ThanhToán!$D$5,0,0,COUNTIF(Table2[Tên nhà cung cấp],MuaHàng_ThanhToán!$C$5),6),BáoCáoHàngHóa!B116,Table2[Số lượng]))</f>
        <v>0</v>
      </c>
      <c r="D116" s="41">
        <f t="shared" ca="1" si="14"/>
        <v>0</v>
      </c>
      <c r="E116" s="41">
        <f ca="1">IF(B116="","",SUMIF(OFFSET(MuaHàng_ThanhToán!$D$5,0,0,COUNTIF(Table2[Tên nhà cung cấp],MuaHàng_ThanhToán!$C$5),6),BáoCáoHàngHóa!B116,Table2[Thành tiền]))</f>
        <v>0</v>
      </c>
      <c r="F116" s="43">
        <f ca="1">IF(B116="","",SUMIF(Table2[[Tên hàng hóa]:[Thành tiền]],BáoCáoHàngHóa!B116,Table2[Số lượng])-BáoCáoHàngHóa!C116)</f>
        <v>1</v>
      </c>
      <c r="G116" s="43">
        <f t="shared" ca="1" si="16"/>
        <v>365200</v>
      </c>
      <c r="H116" s="43">
        <f ca="1">IF(B116="","",SUMIF(Table2[[Tên hàng hóa]:[Thành tiền]],BáoCáoHàngHóa!B116,Table2[Thành tiền])-BáoCáoHàngHóa!E116)</f>
        <v>365200</v>
      </c>
      <c r="I116" s="42">
        <f ca="1">IF(B116="","",SUMIF(Table28[[Tên hàng hóa ]:[Thành tiền]],BáoCáoHàngHóa!B116,Table28[Số lượng]))</f>
        <v>1</v>
      </c>
      <c r="J116" s="42">
        <f t="shared" ca="1" si="17"/>
        <v>365200</v>
      </c>
      <c r="K116" s="42">
        <f t="shared" ca="1" si="18"/>
        <v>365200</v>
      </c>
      <c r="L116" s="44">
        <f t="shared" ca="1" si="19"/>
        <v>0</v>
      </c>
      <c r="M116" s="44">
        <f t="shared" ca="1" si="20"/>
        <v>0</v>
      </c>
      <c r="N116" s="44">
        <f t="shared" ca="1" si="21"/>
        <v>0</v>
      </c>
      <c r="O116" s="30">
        <f t="shared" ca="1" si="15"/>
        <v>0</v>
      </c>
      <c r="P116" s="30"/>
      <c r="Q116" s="30"/>
      <c r="R116" s="30"/>
      <c r="S116" s="30"/>
      <c r="T116" s="30"/>
      <c r="U116" s="30"/>
      <c r="V116" s="30"/>
      <c r="W116" s="30"/>
    </row>
    <row r="117" spans="1:23" x14ac:dyDescent="0.2">
      <c r="A117" s="40">
        <v>112</v>
      </c>
      <c r="B117" s="40" t="str">
        <f>IF(DanhMụcHH!B116="","",DanhMụcHH!B116)</f>
        <v>S8JC-Z10005CD</v>
      </c>
      <c r="C117" s="41">
        <f ca="1">IF(B117="","",SUMIF(OFFSET(MuaHàng_ThanhToán!$D$5,0,0,COUNTIF(Table2[Tên nhà cung cấp],MuaHàng_ThanhToán!$C$5),6),BáoCáoHàngHóa!B117,Table2[Số lượng]))</f>
        <v>0</v>
      </c>
      <c r="D117" s="41">
        <f t="shared" ca="1" si="14"/>
        <v>0</v>
      </c>
      <c r="E117" s="41">
        <f ca="1">IF(B117="","",SUMIF(OFFSET(MuaHàng_ThanhToán!$D$5,0,0,COUNTIF(Table2[Tên nhà cung cấp],MuaHàng_ThanhToán!$C$5),6),BáoCáoHàngHóa!B117,Table2[Thành tiền]))</f>
        <v>0</v>
      </c>
      <c r="F117" s="43">
        <f ca="1">IF(B117="","",SUMIF(Table2[[Tên hàng hóa]:[Thành tiền]],BáoCáoHàngHóa!B117,Table2[Số lượng])-BáoCáoHàngHóa!C117)</f>
        <v>0</v>
      </c>
      <c r="G117" s="43">
        <f t="shared" ca="1" si="16"/>
        <v>0</v>
      </c>
      <c r="H117" s="43">
        <f ca="1">IF(B117="","",SUMIF(Table2[[Tên hàng hóa]:[Thành tiền]],BáoCáoHàngHóa!B117,Table2[Thành tiền])-BáoCáoHàngHóa!E117)</f>
        <v>0</v>
      </c>
      <c r="I117" s="42">
        <f ca="1">IF(B117="","",SUMIF(Table28[[Tên hàng hóa ]:[Thành tiền]],BáoCáoHàngHóa!B117,Table28[Số lượng]))</f>
        <v>0</v>
      </c>
      <c r="J117" s="42">
        <f t="shared" ca="1" si="17"/>
        <v>0</v>
      </c>
      <c r="K117" s="42">
        <f t="shared" ca="1" si="18"/>
        <v>0</v>
      </c>
      <c r="L117" s="44">
        <f t="shared" ca="1" si="19"/>
        <v>0</v>
      </c>
      <c r="M117" s="44">
        <f t="shared" ca="1" si="20"/>
        <v>0</v>
      </c>
      <c r="N117" s="44">
        <f t="shared" ca="1" si="21"/>
        <v>0</v>
      </c>
      <c r="O117" s="30">
        <f t="shared" ca="1" si="15"/>
        <v>0</v>
      </c>
      <c r="P117" s="30"/>
      <c r="Q117" s="30"/>
      <c r="R117" s="30"/>
      <c r="S117" s="30"/>
      <c r="T117" s="30"/>
      <c r="U117" s="30"/>
      <c r="V117" s="30"/>
      <c r="W117" s="30"/>
    </row>
    <row r="118" spans="1:23" x14ac:dyDescent="0.2">
      <c r="A118" s="40">
        <v>113</v>
      </c>
      <c r="B118" s="40" t="str">
        <f>IF(DanhMụcHH!B117="","",DanhMụcHH!B117)</f>
        <v>S8JC-Z10012CD</v>
      </c>
      <c r="C118" s="41">
        <f ca="1">IF(B118="","",SUMIF(OFFSET(MuaHàng_ThanhToán!$D$5,0,0,COUNTIF(Table2[Tên nhà cung cấp],MuaHàng_ThanhToán!$C$5),6),BáoCáoHàngHóa!B118,Table2[Số lượng]))</f>
        <v>0</v>
      </c>
      <c r="D118" s="41">
        <f t="shared" ca="1" si="14"/>
        <v>0</v>
      </c>
      <c r="E118" s="41">
        <f ca="1">IF(B118="","",SUMIF(OFFSET(MuaHàng_ThanhToán!$D$5,0,0,COUNTIF(Table2[Tên nhà cung cấp],MuaHàng_ThanhToán!$C$5),6),BáoCáoHàngHóa!B118,Table2[Thành tiền]))</f>
        <v>0</v>
      </c>
      <c r="F118" s="43">
        <f ca="1">IF(B118="","",SUMIF(Table2[[Tên hàng hóa]:[Thành tiền]],BáoCáoHàngHóa!B118,Table2[Số lượng])-BáoCáoHàngHóa!C118)</f>
        <v>0</v>
      </c>
      <c r="G118" s="43">
        <f t="shared" ca="1" si="16"/>
        <v>0</v>
      </c>
      <c r="H118" s="43">
        <f ca="1">IF(B118="","",SUMIF(Table2[[Tên hàng hóa]:[Thành tiền]],BáoCáoHàngHóa!B118,Table2[Thành tiền])-BáoCáoHàngHóa!E118)</f>
        <v>0</v>
      </c>
      <c r="I118" s="42">
        <f ca="1">IF(B118="","",SUMIF(Table28[[Tên hàng hóa ]:[Thành tiền]],BáoCáoHàngHóa!B118,Table28[Số lượng]))</f>
        <v>0</v>
      </c>
      <c r="J118" s="42">
        <f t="shared" ca="1" si="17"/>
        <v>0</v>
      </c>
      <c r="K118" s="42">
        <f t="shared" ca="1" si="18"/>
        <v>0</v>
      </c>
      <c r="L118" s="44">
        <f t="shared" ca="1" si="19"/>
        <v>0</v>
      </c>
      <c r="M118" s="44">
        <f t="shared" ca="1" si="20"/>
        <v>0</v>
      </c>
      <c r="N118" s="44">
        <f t="shared" ca="1" si="21"/>
        <v>0</v>
      </c>
      <c r="O118" s="30">
        <f t="shared" ca="1" si="15"/>
        <v>0</v>
      </c>
      <c r="P118" s="30"/>
      <c r="Q118" s="30"/>
      <c r="R118" s="30"/>
      <c r="S118" s="30"/>
      <c r="T118" s="30"/>
      <c r="U118" s="30"/>
      <c r="V118" s="30"/>
      <c r="W118" s="30"/>
    </row>
    <row r="119" spans="1:23" x14ac:dyDescent="0.2">
      <c r="A119" s="40">
        <v>114</v>
      </c>
      <c r="B119" s="40" t="str">
        <f>IF(DanhMụcHH!B118="","",DanhMụcHH!B118)</f>
        <v>S8JC-Z10024CD</v>
      </c>
      <c r="C119" s="41">
        <f ca="1">IF(B119="","",SUMIF(OFFSET(MuaHàng_ThanhToán!$D$5,0,0,COUNTIF(Table2[Tên nhà cung cấp],MuaHàng_ThanhToán!$C$5),6),BáoCáoHàngHóa!B119,Table2[Số lượng]))</f>
        <v>0</v>
      </c>
      <c r="D119" s="41">
        <f t="shared" ca="1" si="14"/>
        <v>0</v>
      </c>
      <c r="E119" s="41">
        <f ca="1">IF(B119="","",SUMIF(OFFSET(MuaHàng_ThanhToán!$D$5,0,0,COUNTIF(Table2[Tên nhà cung cấp],MuaHàng_ThanhToán!$C$5),6),BáoCáoHàngHóa!B119,Table2[Thành tiền]))</f>
        <v>0</v>
      </c>
      <c r="F119" s="43">
        <f ca="1">IF(B119="","",SUMIF(Table2[[Tên hàng hóa]:[Thành tiền]],BáoCáoHàngHóa!B119,Table2[Số lượng])-BáoCáoHàngHóa!C119)</f>
        <v>27</v>
      </c>
      <c r="G119" s="43">
        <f t="shared" ca="1" si="16"/>
        <v>421374.25474254746</v>
      </c>
      <c r="H119" s="43">
        <f ca="1">IF(B119="","",SUMIF(Table2[[Tên hàng hóa]:[Thành tiền]],BáoCáoHàngHóa!B119,Table2[Thành tiền])-BáoCáoHàngHóa!E119)</f>
        <v>11377104.878048781</v>
      </c>
      <c r="I119" s="42">
        <f ca="1">IF(B119="","",SUMIF(Table28[[Tên hàng hóa ]:[Thành tiền]],BáoCáoHàngHóa!B119,Table28[Số lượng]))</f>
        <v>27</v>
      </c>
      <c r="J119" s="42">
        <f t="shared" ca="1" si="17"/>
        <v>421374.25474254746</v>
      </c>
      <c r="K119" s="42">
        <f t="shared" ca="1" si="18"/>
        <v>11377104.878048781</v>
      </c>
      <c r="L119" s="44">
        <f t="shared" ca="1" si="19"/>
        <v>0</v>
      </c>
      <c r="M119" s="44">
        <f t="shared" ca="1" si="20"/>
        <v>0</v>
      </c>
      <c r="N119" s="44">
        <f t="shared" ca="1" si="21"/>
        <v>0</v>
      </c>
      <c r="O119" s="30">
        <f t="shared" ca="1" si="15"/>
        <v>0</v>
      </c>
      <c r="P119" s="30"/>
      <c r="Q119" s="30"/>
      <c r="R119" s="30"/>
      <c r="S119" s="30"/>
      <c r="T119" s="30"/>
      <c r="U119" s="30"/>
      <c r="V119" s="30"/>
      <c r="W119" s="30"/>
    </row>
    <row r="120" spans="1:23" x14ac:dyDescent="0.2">
      <c r="A120" s="40">
        <v>115</v>
      </c>
      <c r="B120" s="40" t="str">
        <f>IF(DanhMụcHH!B119="","",DanhMụcHH!B119)</f>
        <v>S8JC-Z10048CD</v>
      </c>
      <c r="C120" s="41">
        <f ca="1">IF(B120="","",SUMIF(OFFSET(MuaHàng_ThanhToán!$D$5,0,0,COUNTIF(Table2[Tên nhà cung cấp],MuaHàng_ThanhToán!$C$5),6),BáoCáoHàngHóa!B120,Table2[Số lượng]))</f>
        <v>0</v>
      </c>
      <c r="D120" s="41">
        <f t="shared" ca="1" si="14"/>
        <v>0</v>
      </c>
      <c r="E120" s="41">
        <f ca="1">IF(B120="","",SUMIF(OFFSET(MuaHàng_ThanhToán!$D$5,0,0,COUNTIF(Table2[Tên nhà cung cấp],MuaHàng_ThanhToán!$C$5),6),BáoCáoHàngHóa!B120,Table2[Thành tiền]))</f>
        <v>0</v>
      </c>
      <c r="F120" s="43">
        <f ca="1">IF(B120="","",SUMIF(Table2[[Tên hàng hóa]:[Thành tiền]],BáoCáoHàngHóa!B120,Table2[Số lượng])-BáoCáoHàngHóa!C120)</f>
        <v>0</v>
      </c>
      <c r="G120" s="43">
        <f t="shared" ca="1" si="16"/>
        <v>0</v>
      </c>
      <c r="H120" s="43">
        <f ca="1">IF(B120="","",SUMIF(Table2[[Tên hàng hóa]:[Thành tiền]],BáoCáoHàngHóa!B120,Table2[Thành tiền])-BáoCáoHàngHóa!E120)</f>
        <v>0</v>
      </c>
      <c r="I120" s="42">
        <f ca="1">IF(B120="","",SUMIF(Table28[[Tên hàng hóa ]:[Thành tiền]],BáoCáoHàngHóa!B120,Table28[Số lượng]))</f>
        <v>0</v>
      </c>
      <c r="J120" s="42">
        <f t="shared" ca="1" si="17"/>
        <v>0</v>
      </c>
      <c r="K120" s="42">
        <f t="shared" ca="1" si="18"/>
        <v>0</v>
      </c>
      <c r="L120" s="44">
        <f t="shared" ca="1" si="19"/>
        <v>0</v>
      </c>
      <c r="M120" s="44">
        <f t="shared" ca="1" si="20"/>
        <v>0</v>
      </c>
      <c r="N120" s="44">
        <f t="shared" ca="1" si="21"/>
        <v>0</v>
      </c>
      <c r="O120" s="30">
        <f t="shared" ca="1" si="15"/>
        <v>0</v>
      </c>
      <c r="P120" s="30"/>
      <c r="Q120" s="30"/>
      <c r="R120" s="30"/>
      <c r="S120" s="30"/>
      <c r="T120" s="30"/>
      <c r="U120" s="30"/>
      <c r="V120" s="30"/>
      <c r="W120" s="30"/>
    </row>
    <row r="121" spans="1:23" x14ac:dyDescent="0.2">
      <c r="A121" s="40">
        <v>116</v>
      </c>
      <c r="B121" s="40" t="str">
        <f>IF(DanhMụcHH!B120="","",DanhMụcHH!B120)</f>
        <v>S8JC-Z15005CD</v>
      </c>
      <c r="C121" s="41">
        <f ca="1">IF(B121="","",SUMIF(OFFSET(MuaHàng_ThanhToán!$D$5,0,0,COUNTIF(Table2[Tên nhà cung cấp],MuaHàng_ThanhToán!$C$5),6),BáoCáoHàngHóa!B121,Table2[Số lượng]))</f>
        <v>0</v>
      </c>
      <c r="D121" s="41">
        <f t="shared" ca="1" si="14"/>
        <v>0</v>
      </c>
      <c r="E121" s="41">
        <f ca="1">IF(B121="","",SUMIF(OFFSET(MuaHàng_ThanhToán!$D$5,0,0,COUNTIF(Table2[Tên nhà cung cấp],MuaHàng_ThanhToán!$C$5),6),BáoCáoHàngHóa!B121,Table2[Thành tiền]))</f>
        <v>0</v>
      </c>
      <c r="F121" s="43">
        <f ca="1">IF(B121="","",SUMIF(Table2[[Tên hàng hóa]:[Thành tiền]],BáoCáoHàngHóa!B121,Table2[Số lượng])-BáoCáoHàngHóa!C121)</f>
        <v>0</v>
      </c>
      <c r="G121" s="43">
        <f t="shared" ca="1" si="16"/>
        <v>0</v>
      </c>
      <c r="H121" s="43">
        <f ca="1">IF(B121="","",SUMIF(Table2[[Tên hàng hóa]:[Thành tiền]],BáoCáoHàngHóa!B121,Table2[Thành tiền])-BáoCáoHàngHóa!E121)</f>
        <v>0</v>
      </c>
      <c r="I121" s="42">
        <f ca="1">IF(B121="","",SUMIF(Table28[[Tên hàng hóa ]:[Thành tiền]],BáoCáoHàngHóa!B121,Table28[Số lượng]))</f>
        <v>0</v>
      </c>
      <c r="J121" s="42">
        <f t="shared" ca="1" si="17"/>
        <v>0</v>
      </c>
      <c r="K121" s="42">
        <f t="shared" ca="1" si="18"/>
        <v>0</v>
      </c>
      <c r="L121" s="44">
        <f t="shared" ca="1" si="19"/>
        <v>0</v>
      </c>
      <c r="M121" s="44">
        <f t="shared" ca="1" si="20"/>
        <v>0</v>
      </c>
      <c r="N121" s="44">
        <f t="shared" ca="1" si="21"/>
        <v>0</v>
      </c>
      <c r="O121" s="30">
        <f t="shared" ca="1" si="15"/>
        <v>0</v>
      </c>
      <c r="P121" s="30"/>
      <c r="Q121" s="30"/>
      <c r="R121" s="30"/>
      <c r="S121" s="30"/>
      <c r="T121" s="30"/>
      <c r="U121" s="30"/>
      <c r="V121" s="30"/>
      <c r="W121" s="30"/>
    </row>
    <row r="122" spans="1:23" x14ac:dyDescent="0.2">
      <c r="A122" s="40">
        <v>117</v>
      </c>
      <c r="B122" s="40" t="str">
        <f>IF(DanhMụcHH!B121="","",DanhMụcHH!B121)</f>
        <v>S8JC-Z15012CD</v>
      </c>
      <c r="C122" s="41">
        <f ca="1">IF(B122="","",SUMIF(OFFSET(MuaHàng_ThanhToán!$D$5,0,0,COUNTIF(Table2[Tên nhà cung cấp],MuaHàng_ThanhToán!$C$5),6),BáoCáoHàngHóa!B122,Table2[Số lượng]))</f>
        <v>0</v>
      </c>
      <c r="D122" s="41">
        <f t="shared" ca="1" si="14"/>
        <v>0</v>
      </c>
      <c r="E122" s="41">
        <f ca="1">IF(B122="","",SUMIF(OFFSET(MuaHàng_ThanhToán!$D$5,0,0,COUNTIF(Table2[Tên nhà cung cấp],MuaHàng_ThanhToán!$C$5),6),BáoCáoHàngHóa!B122,Table2[Thành tiền]))</f>
        <v>0</v>
      </c>
      <c r="F122" s="43">
        <f ca="1">IF(B122="","",SUMIF(Table2[[Tên hàng hóa]:[Thành tiền]],BáoCáoHàngHóa!B122,Table2[Số lượng])-BáoCáoHàngHóa!C122)</f>
        <v>9</v>
      </c>
      <c r="G122" s="43">
        <f t="shared" ca="1" si="16"/>
        <v>500215.25925925933</v>
      </c>
      <c r="H122" s="43">
        <f ca="1">IF(B122="","",SUMIF(Table2[[Tên hàng hóa]:[Thành tiền]],BáoCáoHàngHóa!B122,Table2[Thành tiền])-BáoCáoHàngHóa!E122)</f>
        <v>4501937.333333334</v>
      </c>
      <c r="I122" s="42">
        <f ca="1">IF(B122="","",SUMIF(Table28[[Tên hàng hóa ]:[Thành tiền]],BáoCáoHàngHóa!B122,Table28[Số lượng]))</f>
        <v>8</v>
      </c>
      <c r="J122" s="42">
        <f t="shared" ca="1" si="17"/>
        <v>500215.25925925933</v>
      </c>
      <c r="K122" s="42">
        <f t="shared" ca="1" si="18"/>
        <v>4001722.0740740746</v>
      </c>
      <c r="L122" s="44">
        <f t="shared" ca="1" si="19"/>
        <v>1</v>
      </c>
      <c r="M122" s="44">
        <f t="shared" ca="1" si="20"/>
        <v>500215.25925925933</v>
      </c>
      <c r="N122" s="44">
        <f t="shared" ca="1" si="21"/>
        <v>500215.25925925933</v>
      </c>
      <c r="O122" s="30">
        <f t="shared" ca="1" si="15"/>
        <v>0</v>
      </c>
      <c r="P122" s="30"/>
      <c r="Q122" s="30"/>
      <c r="R122" s="30"/>
      <c r="S122" s="30"/>
      <c r="T122" s="30"/>
      <c r="U122" s="30"/>
      <c r="V122" s="30"/>
      <c r="W122" s="30"/>
    </row>
    <row r="123" spans="1:23" x14ac:dyDescent="0.2">
      <c r="A123" s="40">
        <v>118</v>
      </c>
      <c r="B123" s="40" t="str">
        <f>IF(DanhMụcHH!B122="","",DanhMụcHH!B122)</f>
        <v>S8JC-Z15024CD</v>
      </c>
      <c r="C123" s="41">
        <f ca="1">IF(B123="","",SUMIF(OFFSET(MuaHàng_ThanhToán!$D$5,0,0,COUNTIF(Table2[Tên nhà cung cấp],MuaHàng_ThanhToán!$C$5),6),BáoCáoHàngHóa!B123,Table2[Số lượng]))</f>
        <v>0</v>
      </c>
      <c r="D123" s="41">
        <f t="shared" ca="1" si="14"/>
        <v>0</v>
      </c>
      <c r="E123" s="41">
        <f ca="1">IF(B123="","",SUMIF(OFFSET(MuaHàng_ThanhToán!$D$5,0,0,COUNTIF(Table2[Tên nhà cung cấp],MuaHàng_ThanhToán!$C$5),6),BáoCáoHàngHóa!B123,Table2[Thành tiền]))</f>
        <v>0</v>
      </c>
      <c r="F123" s="43">
        <f ca="1">IF(B123="","",SUMIF(Table2[[Tên hàng hóa]:[Thành tiền]],BáoCáoHàngHóa!B123,Table2[Số lượng])-BáoCáoHàngHóa!C123)</f>
        <v>65</v>
      </c>
      <c r="G123" s="43">
        <f t="shared" ca="1" si="16"/>
        <v>444293.01201557217</v>
      </c>
      <c r="H123" s="43">
        <f ca="1">IF(B123="","",SUMIF(Table2[[Tên hàng hóa]:[Thành tiền]],BáoCáoHàngHóa!B123,Table2[Thành tiền])-BáoCáoHàngHóa!E123)</f>
        <v>28879045.781012192</v>
      </c>
      <c r="I123" s="42">
        <f ca="1">IF(B123="","",SUMIF(Table28[[Tên hàng hóa ]:[Thành tiền]],BáoCáoHàngHóa!B123,Table28[Số lượng]))</f>
        <v>65</v>
      </c>
      <c r="J123" s="42">
        <f t="shared" ca="1" si="17"/>
        <v>444293.01201557217</v>
      </c>
      <c r="K123" s="42">
        <f t="shared" ca="1" si="18"/>
        <v>28879045.781012192</v>
      </c>
      <c r="L123" s="44">
        <f t="shared" ca="1" si="19"/>
        <v>0</v>
      </c>
      <c r="M123" s="44">
        <f t="shared" ca="1" si="20"/>
        <v>0</v>
      </c>
      <c r="N123" s="44">
        <f t="shared" ca="1" si="21"/>
        <v>0</v>
      </c>
      <c r="O123" s="30">
        <f t="shared" ca="1" si="15"/>
        <v>0</v>
      </c>
      <c r="P123" s="30"/>
      <c r="Q123" s="30"/>
      <c r="R123" s="30"/>
      <c r="S123" s="30"/>
      <c r="T123" s="30"/>
      <c r="U123" s="30"/>
      <c r="V123" s="30"/>
      <c r="W123" s="30"/>
    </row>
    <row r="124" spans="1:23" x14ac:dyDescent="0.2">
      <c r="A124" s="40">
        <v>119</v>
      </c>
      <c r="B124" s="40" t="str">
        <f>IF(DanhMụcHH!B123="","",DanhMụcHH!B123)</f>
        <v>S8JC-Z15048CD</v>
      </c>
      <c r="C124" s="41">
        <f ca="1">IF(B124="","",SUMIF(OFFSET(MuaHàng_ThanhToán!$D$5,0,0,COUNTIF(Table2[Tên nhà cung cấp],MuaHàng_ThanhToán!$C$5),6),BáoCáoHàngHóa!B124,Table2[Số lượng]))</f>
        <v>0</v>
      </c>
      <c r="D124" s="41">
        <f t="shared" ca="1" si="14"/>
        <v>0</v>
      </c>
      <c r="E124" s="41">
        <f ca="1">IF(B124="","",SUMIF(OFFSET(MuaHàng_ThanhToán!$D$5,0,0,COUNTIF(Table2[Tên nhà cung cấp],MuaHàng_ThanhToán!$C$5),6),BáoCáoHàngHóa!B124,Table2[Thành tiền]))</f>
        <v>0</v>
      </c>
      <c r="F124" s="43">
        <f ca="1">IF(B124="","",SUMIF(Table2[[Tên hàng hóa]:[Thành tiền]],BáoCáoHàngHóa!B124,Table2[Số lượng])-BáoCáoHàngHóa!C124)</f>
        <v>0</v>
      </c>
      <c r="G124" s="43">
        <f t="shared" ca="1" si="16"/>
        <v>0</v>
      </c>
      <c r="H124" s="43">
        <f ca="1">IF(B124="","",SUMIF(Table2[[Tên hàng hóa]:[Thành tiền]],BáoCáoHàngHóa!B124,Table2[Thành tiền])-BáoCáoHàngHóa!E124)</f>
        <v>0</v>
      </c>
      <c r="I124" s="42">
        <f ca="1">IF(B124="","",SUMIF(Table28[[Tên hàng hóa ]:[Thành tiền]],BáoCáoHàngHóa!B124,Table28[Số lượng]))</f>
        <v>0</v>
      </c>
      <c r="J124" s="42">
        <f t="shared" ca="1" si="17"/>
        <v>0</v>
      </c>
      <c r="K124" s="42">
        <f t="shared" ca="1" si="18"/>
        <v>0</v>
      </c>
      <c r="L124" s="44">
        <f t="shared" ca="1" si="19"/>
        <v>0</v>
      </c>
      <c r="M124" s="44">
        <f t="shared" ca="1" si="20"/>
        <v>0</v>
      </c>
      <c r="N124" s="44">
        <f t="shared" ca="1" si="21"/>
        <v>0</v>
      </c>
      <c r="O124" s="30">
        <f t="shared" ca="1" si="15"/>
        <v>0</v>
      </c>
      <c r="P124" s="30"/>
      <c r="Q124" s="30"/>
      <c r="R124" s="30"/>
      <c r="S124" s="30"/>
      <c r="T124" s="30"/>
      <c r="U124" s="30"/>
      <c r="V124" s="30"/>
      <c r="W124" s="30"/>
    </row>
    <row r="125" spans="1:23" x14ac:dyDescent="0.2">
      <c r="A125" s="40">
        <v>120</v>
      </c>
      <c r="B125" s="40" t="str">
        <f>IF(DanhMụcHH!B124="","",DanhMụcHH!B124)</f>
        <v>S8JC-Z35024CD</v>
      </c>
      <c r="C125" s="41">
        <f ca="1">IF(B125="","",SUMIF(OFFSET(MuaHàng_ThanhToán!$D$5,0,0,COUNTIF(Table2[Tên nhà cung cấp],MuaHàng_ThanhToán!$C$5),6),BáoCáoHàngHóa!B125,Table2[Số lượng]))</f>
        <v>0</v>
      </c>
      <c r="D125" s="41">
        <f t="shared" ca="1" si="14"/>
        <v>0</v>
      </c>
      <c r="E125" s="41">
        <f ca="1">IF(B125="","",SUMIF(OFFSET(MuaHàng_ThanhToán!$D$5,0,0,COUNTIF(Table2[Tên nhà cung cấp],MuaHàng_ThanhToán!$C$5),6),BáoCáoHàngHóa!B125,Table2[Thành tiền]))</f>
        <v>0</v>
      </c>
      <c r="F125" s="43">
        <f ca="1">IF(B125="","",SUMIF(Table2[[Tên hàng hóa]:[Thành tiền]],BáoCáoHàngHóa!B125,Table2[Số lượng])-BáoCáoHàngHóa!C125)</f>
        <v>32</v>
      </c>
      <c r="G125" s="43">
        <f t="shared" ca="1" si="16"/>
        <v>739648.83767247037</v>
      </c>
      <c r="H125" s="43">
        <f ca="1">IF(B125="","",SUMIF(Table2[[Tên hàng hóa]:[Thành tiền]],BáoCáoHàngHóa!B125,Table2[Thành tiền])-BáoCáoHàngHóa!E125)</f>
        <v>23668762.805519052</v>
      </c>
      <c r="I125" s="42">
        <f ca="1">IF(B125="","",SUMIF(Table28[[Tên hàng hóa ]:[Thành tiền]],BáoCáoHàngHóa!B125,Table28[Số lượng]))</f>
        <v>32</v>
      </c>
      <c r="J125" s="42">
        <f t="shared" ca="1" si="17"/>
        <v>739648.83767247037</v>
      </c>
      <c r="K125" s="42">
        <f t="shared" ca="1" si="18"/>
        <v>23668762.805519052</v>
      </c>
      <c r="L125" s="44">
        <f t="shared" ca="1" si="19"/>
        <v>0</v>
      </c>
      <c r="M125" s="44">
        <f t="shared" ca="1" si="20"/>
        <v>0</v>
      </c>
      <c r="N125" s="44">
        <f t="shared" ca="1" si="21"/>
        <v>0</v>
      </c>
      <c r="O125" s="30">
        <f t="shared" ca="1" si="15"/>
        <v>0</v>
      </c>
      <c r="P125" s="30"/>
      <c r="Q125" s="30"/>
      <c r="R125" s="30"/>
      <c r="S125" s="30"/>
      <c r="T125" s="30"/>
      <c r="U125" s="30"/>
      <c r="V125" s="30"/>
      <c r="W125" s="30"/>
    </row>
    <row r="126" spans="1:23" x14ac:dyDescent="0.2">
      <c r="A126" s="40">
        <v>121</v>
      </c>
      <c r="B126" s="40" t="str">
        <f>IF(DanhMụcHH!B125="","",DanhMụcHH!B125)</f>
        <v>S8JX-G03505CD</v>
      </c>
      <c r="C126" s="41">
        <f ca="1">IF(B126="","",SUMIF(OFFSET(MuaHàng_ThanhToán!$D$5,0,0,COUNTIF(Table2[Tên nhà cung cấp],MuaHàng_ThanhToán!$C$5),6),BáoCáoHàngHóa!B126,Table2[Số lượng]))</f>
        <v>0</v>
      </c>
      <c r="D126" s="41">
        <f t="shared" ca="1" si="14"/>
        <v>0</v>
      </c>
      <c r="E126" s="41">
        <f ca="1">IF(B126="","",SUMIF(OFFSET(MuaHàng_ThanhToán!$D$5,0,0,COUNTIF(Table2[Tên nhà cung cấp],MuaHàng_ThanhToán!$C$5),6),BáoCáoHàngHóa!B126,Table2[Thành tiền]))</f>
        <v>0</v>
      </c>
      <c r="F126" s="43">
        <f ca="1">IF(B126="","",SUMIF(Table2[[Tên hàng hóa]:[Thành tiền]],BáoCáoHàngHóa!B126,Table2[Số lượng])-BáoCáoHàngHóa!C126)</f>
        <v>0</v>
      </c>
      <c r="G126" s="43">
        <f t="shared" ca="1" si="16"/>
        <v>0</v>
      </c>
      <c r="H126" s="43">
        <f ca="1">IF(B126="","",SUMIF(Table2[[Tên hàng hóa]:[Thành tiền]],BáoCáoHàngHóa!B126,Table2[Thành tiền])-BáoCáoHàngHóa!E126)</f>
        <v>0</v>
      </c>
      <c r="I126" s="42">
        <f ca="1">IF(B126="","",SUMIF(Table28[[Tên hàng hóa ]:[Thành tiền]],BáoCáoHàngHóa!B126,Table28[Số lượng]))</f>
        <v>0</v>
      </c>
      <c r="J126" s="42">
        <f t="shared" ca="1" si="17"/>
        <v>0</v>
      </c>
      <c r="K126" s="42">
        <f t="shared" ca="1" si="18"/>
        <v>0</v>
      </c>
      <c r="L126" s="44">
        <f t="shared" ca="1" si="19"/>
        <v>0</v>
      </c>
      <c r="M126" s="44">
        <f t="shared" ca="1" si="20"/>
        <v>0</v>
      </c>
      <c r="N126" s="44">
        <f t="shared" ca="1" si="21"/>
        <v>0</v>
      </c>
      <c r="O126" s="30">
        <f t="shared" ca="1" si="15"/>
        <v>0</v>
      </c>
      <c r="P126" s="30"/>
      <c r="Q126" s="30"/>
      <c r="R126" s="30"/>
      <c r="S126" s="30"/>
      <c r="T126" s="30"/>
      <c r="U126" s="30"/>
      <c r="V126" s="30"/>
      <c r="W126" s="30"/>
    </row>
    <row r="127" spans="1:23" x14ac:dyDescent="0.2">
      <c r="A127" s="40">
        <v>122</v>
      </c>
      <c r="B127" s="40" t="str">
        <f>IF(DanhMụcHH!B126="","",DanhMụcHH!B126)</f>
        <v>S8JX-G03512CD</v>
      </c>
      <c r="C127" s="41">
        <f ca="1">IF(B127="","",SUMIF(OFFSET(MuaHàng_ThanhToán!$D$5,0,0,COUNTIF(Table2[Tên nhà cung cấp],MuaHàng_ThanhToán!$C$5),6),BáoCáoHàngHóa!B127,Table2[Số lượng]))</f>
        <v>0</v>
      </c>
      <c r="D127" s="41">
        <f t="shared" ca="1" si="14"/>
        <v>0</v>
      </c>
      <c r="E127" s="41">
        <f ca="1">IF(B127="","",SUMIF(OFFSET(MuaHàng_ThanhToán!$D$5,0,0,COUNTIF(Table2[Tên nhà cung cấp],MuaHàng_ThanhToán!$C$5),6),BáoCáoHàngHóa!B127,Table2[Thành tiền]))</f>
        <v>0</v>
      </c>
      <c r="F127" s="43">
        <f ca="1">IF(B127="","",SUMIF(Table2[[Tên hàng hóa]:[Thành tiền]],BáoCáoHàngHóa!B127,Table2[Số lượng])-BáoCáoHàngHóa!C127)</f>
        <v>0</v>
      </c>
      <c r="G127" s="43">
        <f t="shared" ca="1" si="16"/>
        <v>0</v>
      </c>
      <c r="H127" s="43">
        <f ca="1">IF(B127="","",SUMIF(Table2[[Tên hàng hóa]:[Thành tiền]],BáoCáoHàngHóa!B127,Table2[Thành tiền])-BáoCáoHàngHóa!E127)</f>
        <v>0</v>
      </c>
      <c r="I127" s="42">
        <f ca="1">IF(B127="","",SUMIF(Table28[[Tên hàng hóa ]:[Thành tiền]],BáoCáoHàngHóa!B127,Table28[Số lượng]))</f>
        <v>0</v>
      </c>
      <c r="J127" s="42">
        <f t="shared" ca="1" si="17"/>
        <v>0</v>
      </c>
      <c r="K127" s="42">
        <f t="shared" ca="1" si="18"/>
        <v>0</v>
      </c>
      <c r="L127" s="44">
        <f t="shared" ca="1" si="19"/>
        <v>0</v>
      </c>
      <c r="M127" s="44">
        <f t="shared" ca="1" si="20"/>
        <v>0</v>
      </c>
      <c r="N127" s="44">
        <f t="shared" ca="1" si="21"/>
        <v>0</v>
      </c>
      <c r="O127" s="30">
        <f t="shared" ca="1" si="15"/>
        <v>0</v>
      </c>
      <c r="P127" s="30"/>
      <c r="Q127" s="30"/>
      <c r="R127" s="30"/>
      <c r="S127" s="30"/>
      <c r="T127" s="30"/>
      <c r="U127" s="30"/>
      <c r="V127" s="30"/>
      <c r="W127" s="30"/>
    </row>
    <row r="128" spans="1:23" x14ac:dyDescent="0.2">
      <c r="A128" s="40">
        <v>123</v>
      </c>
      <c r="B128" s="40" t="str">
        <f>IF(DanhMụcHH!B127="","",DanhMụcHH!B127)</f>
        <v>S8JX-G03515CD</v>
      </c>
      <c r="C128" s="41">
        <f ca="1">IF(B128="","",SUMIF(OFFSET(MuaHàng_ThanhToán!$D$5,0,0,COUNTIF(Table2[Tên nhà cung cấp],MuaHàng_ThanhToán!$C$5),6),BáoCáoHàngHóa!B128,Table2[Số lượng]))</f>
        <v>0</v>
      </c>
      <c r="D128" s="41">
        <f t="shared" ca="1" si="14"/>
        <v>0</v>
      </c>
      <c r="E128" s="41">
        <f ca="1">IF(B128="","",SUMIF(OFFSET(MuaHàng_ThanhToán!$D$5,0,0,COUNTIF(Table2[Tên nhà cung cấp],MuaHàng_ThanhToán!$C$5),6),BáoCáoHàngHóa!B128,Table2[Thành tiền]))</f>
        <v>0</v>
      </c>
      <c r="F128" s="43">
        <f ca="1">IF(B128="","",SUMIF(Table2[[Tên hàng hóa]:[Thành tiền]],BáoCáoHàngHóa!B128,Table2[Số lượng])-BáoCáoHàngHóa!C128)</f>
        <v>0</v>
      </c>
      <c r="G128" s="43">
        <f t="shared" ca="1" si="16"/>
        <v>0</v>
      </c>
      <c r="H128" s="43">
        <f ca="1">IF(B128="","",SUMIF(Table2[[Tên hàng hóa]:[Thành tiền]],BáoCáoHàngHóa!B128,Table2[Thành tiền])-BáoCáoHàngHóa!E128)</f>
        <v>0</v>
      </c>
      <c r="I128" s="42">
        <f ca="1">IF(B128="","",SUMIF(Table28[[Tên hàng hóa ]:[Thành tiền]],BáoCáoHàngHóa!B128,Table28[Số lượng]))</f>
        <v>0</v>
      </c>
      <c r="J128" s="42">
        <f t="shared" ca="1" si="17"/>
        <v>0</v>
      </c>
      <c r="K128" s="42">
        <f t="shared" ca="1" si="18"/>
        <v>0</v>
      </c>
      <c r="L128" s="44">
        <f t="shared" ca="1" si="19"/>
        <v>0</v>
      </c>
      <c r="M128" s="44">
        <f t="shared" ca="1" si="20"/>
        <v>0</v>
      </c>
      <c r="N128" s="44">
        <f t="shared" ca="1" si="21"/>
        <v>0</v>
      </c>
      <c r="O128" s="30">
        <f t="shared" ca="1" si="15"/>
        <v>0</v>
      </c>
      <c r="P128" s="30"/>
      <c r="Q128" s="30"/>
      <c r="R128" s="30"/>
      <c r="S128" s="30"/>
      <c r="T128" s="30"/>
      <c r="U128" s="30"/>
      <c r="V128" s="30"/>
      <c r="W128" s="30"/>
    </row>
    <row r="129" spans="1:23" x14ac:dyDescent="0.2">
      <c r="A129" s="40">
        <v>124</v>
      </c>
      <c r="B129" s="40" t="str">
        <f>IF(DanhMụcHH!B128="","",DanhMụcHH!B128)</f>
        <v>S8JX-G03524CD</v>
      </c>
      <c r="C129" s="41">
        <f ca="1">IF(B129="","",SUMIF(OFFSET(MuaHàng_ThanhToán!$D$5,0,0,COUNTIF(Table2[Tên nhà cung cấp],MuaHàng_ThanhToán!$C$5),6),BáoCáoHàngHóa!B129,Table2[Số lượng]))</f>
        <v>0</v>
      </c>
      <c r="D129" s="41">
        <f t="shared" ca="1" si="14"/>
        <v>0</v>
      </c>
      <c r="E129" s="41">
        <f ca="1">IF(B129="","",SUMIF(OFFSET(MuaHàng_ThanhToán!$D$5,0,0,COUNTIF(Table2[Tên nhà cung cấp],MuaHàng_ThanhToán!$C$5),6),BáoCáoHàngHóa!B129,Table2[Thành tiền]))</f>
        <v>0</v>
      </c>
      <c r="F129" s="43">
        <f ca="1">IF(B129="","",SUMIF(Table2[[Tên hàng hóa]:[Thành tiền]],BáoCáoHàngHóa!B129,Table2[Số lượng])-BáoCáoHàngHóa!C129)</f>
        <v>1</v>
      </c>
      <c r="G129" s="43">
        <f t="shared" ca="1" si="16"/>
        <v>888800</v>
      </c>
      <c r="H129" s="43">
        <f ca="1">IF(B129="","",SUMIF(Table2[[Tên hàng hóa]:[Thành tiền]],BáoCáoHàngHóa!B129,Table2[Thành tiền])-BáoCáoHàngHóa!E129)</f>
        <v>888800</v>
      </c>
      <c r="I129" s="42">
        <f ca="1">IF(B129="","",SUMIF(Table28[[Tên hàng hóa ]:[Thành tiền]],BáoCáoHàngHóa!B129,Table28[Số lượng]))</f>
        <v>1</v>
      </c>
      <c r="J129" s="42">
        <f t="shared" ca="1" si="17"/>
        <v>888800</v>
      </c>
      <c r="K129" s="42">
        <f t="shared" ca="1" si="18"/>
        <v>888800</v>
      </c>
      <c r="L129" s="44">
        <f t="shared" ca="1" si="19"/>
        <v>0</v>
      </c>
      <c r="M129" s="44">
        <f t="shared" ca="1" si="20"/>
        <v>0</v>
      </c>
      <c r="N129" s="44">
        <f t="shared" ca="1" si="21"/>
        <v>0</v>
      </c>
      <c r="O129" s="30">
        <f t="shared" ca="1" si="15"/>
        <v>0</v>
      </c>
      <c r="P129" s="30"/>
      <c r="Q129" s="30"/>
      <c r="R129" s="30"/>
      <c r="S129" s="30"/>
      <c r="T129" s="30"/>
      <c r="U129" s="30"/>
      <c r="V129" s="30"/>
      <c r="W129" s="30"/>
    </row>
    <row r="130" spans="1:23" x14ac:dyDescent="0.2">
      <c r="A130" s="40">
        <v>125</v>
      </c>
      <c r="B130" s="40" t="str">
        <f>IF(DanhMụcHH!B129="","",DanhMụcHH!B129)</f>
        <v>S8JX-G05005CD</v>
      </c>
      <c r="C130" s="41">
        <f ca="1">IF(B130="","",SUMIF(OFFSET(MuaHàng_ThanhToán!$D$5,0,0,COUNTIF(Table2[Tên nhà cung cấp],MuaHàng_ThanhToán!$C$5),6),BáoCáoHàngHóa!B130,Table2[Số lượng]))</f>
        <v>0</v>
      </c>
      <c r="D130" s="41">
        <f t="shared" ca="1" si="14"/>
        <v>0</v>
      </c>
      <c r="E130" s="41">
        <f ca="1">IF(B130="","",SUMIF(OFFSET(MuaHàng_ThanhToán!$D$5,0,0,COUNTIF(Table2[Tên nhà cung cấp],MuaHàng_ThanhToán!$C$5),6),BáoCáoHàngHóa!B130,Table2[Thành tiền]))</f>
        <v>0</v>
      </c>
      <c r="F130" s="43">
        <f ca="1">IF(B130="","",SUMIF(Table2[[Tên hàng hóa]:[Thành tiền]],BáoCáoHàngHóa!B130,Table2[Số lượng])-BáoCáoHàngHóa!C130)</f>
        <v>0</v>
      </c>
      <c r="G130" s="43">
        <f t="shared" ca="1" si="16"/>
        <v>0</v>
      </c>
      <c r="H130" s="43">
        <f ca="1">IF(B130="","",SUMIF(Table2[[Tên hàng hóa]:[Thành tiền]],BáoCáoHàngHóa!B130,Table2[Thành tiền])-BáoCáoHàngHóa!E130)</f>
        <v>0</v>
      </c>
      <c r="I130" s="42">
        <f ca="1">IF(B130="","",SUMIF(Table28[[Tên hàng hóa ]:[Thành tiền]],BáoCáoHàngHóa!B130,Table28[Số lượng]))</f>
        <v>0</v>
      </c>
      <c r="J130" s="42">
        <f t="shared" ca="1" si="17"/>
        <v>0</v>
      </c>
      <c r="K130" s="42">
        <f t="shared" ca="1" si="18"/>
        <v>0</v>
      </c>
      <c r="L130" s="44">
        <f t="shared" ca="1" si="19"/>
        <v>0</v>
      </c>
      <c r="M130" s="44">
        <f t="shared" ca="1" si="20"/>
        <v>0</v>
      </c>
      <c r="N130" s="44">
        <f t="shared" ca="1" si="21"/>
        <v>0</v>
      </c>
      <c r="O130" s="30">
        <f t="shared" ca="1" si="15"/>
        <v>0</v>
      </c>
      <c r="P130" s="30"/>
      <c r="Q130" s="30"/>
      <c r="R130" s="30"/>
      <c r="S130" s="30"/>
      <c r="T130" s="30"/>
      <c r="U130" s="30"/>
      <c r="V130" s="30"/>
      <c r="W130" s="30"/>
    </row>
    <row r="131" spans="1:23" x14ac:dyDescent="0.2">
      <c r="A131" s="40">
        <v>126</v>
      </c>
      <c r="B131" s="40" t="str">
        <f>IF(DanhMụcHH!B130="","",DanhMụcHH!B130)</f>
        <v>S8JX-G05012CD</v>
      </c>
      <c r="C131" s="41">
        <f ca="1">IF(B131="","",SUMIF(OFFSET(MuaHàng_ThanhToán!$D$5,0,0,COUNTIF(Table2[Tên nhà cung cấp],MuaHàng_ThanhToán!$C$5),6),BáoCáoHàngHóa!B131,Table2[Số lượng]))</f>
        <v>0</v>
      </c>
      <c r="D131" s="41">
        <f t="shared" ca="1" si="14"/>
        <v>0</v>
      </c>
      <c r="E131" s="41">
        <f ca="1">IF(B131="","",SUMIF(OFFSET(MuaHàng_ThanhToán!$D$5,0,0,COUNTIF(Table2[Tên nhà cung cấp],MuaHàng_ThanhToán!$C$5),6),BáoCáoHàngHóa!B131,Table2[Thành tiền]))</f>
        <v>0</v>
      </c>
      <c r="F131" s="43">
        <f ca="1">IF(B131="","",SUMIF(Table2[[Tên hàng hóa]:[Thành tiền]],BáoCáoHàngHóa!B131,Table2[Số lượng])-BáoCáoHàngHóa!C131)</f>
        <v>1</v>
      </c>
      <c r="G131" s="43">
        <f t="shared" ca="1" si="16"/>
        <v>929500</v>
      </c>
      <c r="H131" s="43">
        <f ca="1">IF(B131="","",SUMIF(Table2[[Tên hàng hóa]:[Thành tiền]],BáoCáoHàngHóa!B131,Table2[Thành tiền])-BáoCáoHàngHóa!E131)</f>
        <v>929500</v>
      </c>
      <c r="I131" s="42">
        <f ca="1">IF(B131="","",SUMIF(Table28[[Tên hàng hóa ]:[Thành tiền]],BáoCáoHàngHóa!B131,Table28[Số lượng]))</f>
        <v>1</v>
      </c>
      <c r="J131" s="42">
        <f t="shared" ca="1" si="17"/>
        <v>929500</v>
      </c>
      <c r="K131" s="42">
        <f t="shared" ca="1" si="18"/>
        <v>929500</v>
      </c>
      <c r="L131" s="44">
        <f t="shared" ca="1" si="19"/>
        <v>0</v>
      </c>
      <c r="M131" s="44">
        <f t="shared" ca="1" si="20"/>
        <v>0</v>
      </c>
      <c r="N131" s="44">
        <f t="shared" ca="1" si="21"/>
        <v>0</v>
      </c>
      <c r="O131" s="30">
        <f t="shared" ca="1" si="15"/>
        <v>0</v>
      </c>
      <c r="P131" s="30"/>
      <c r="Q131" s="30"/>
      <c r="R131" s="30"/>
      <c r="S131" s="30"/>
      <c r="T131" s="30"/>
      <c r="U131" s="30"/>
      <c r="V131" s="30"/>
      <c r="W131" s="30"/>
    </row>
    <row r="132" spans="1:23" x14ac:dyDescent="0.2">
      <c r="A132" s="40">
        <v>127</v>
      </c>
      <c r="B132" s="40" t="str">
        <f>IF(DanhMụcHH!B131="","",DanhMụcHH!B131)</f>
        <v>S8JX-G05024CD</v>
      </c>
      <c r="C132" s="41">
        <f ca="1">IF(B132="","",SUMIF(OFFSET(MuaHàng_ThanhToán!$D$5,0,0,COUNTIF(Table2[Tên nhà cung cấp],MuaHàng_ThanhToán!$C$5),6),BáoCáoHàngHóa!B132,Table2[Số lượng]))</f>
        <v>0</v>
      </c>
      <c r="D132" s="41">
        <f t="shared" ca="1" si="14"/>
        <v>0</v>
      </c>
      <c r="E132" s="41">
        <f ca="1">IF(B132="","",SUMIF(OFFSET(MuaHàng_ThanhToán!$D$5,0,0,COUNTIF(Table2[Tên nhà cung cấp],MuaHàng_ThanhToán!$C$5),6),BáoCáoHàngHóa!B132,Table2[Thành tiền]))</f>
        <v>0</v>
      </c>
      <c r="F132" s="43">
        <f ca="1">IF(B132="","",SUMIF(Table2[[Tên hàng hóa]:[Thành tiền]],BáoCáoHàngHóa!B132,Table2[Số lượng])-BáoCáoHàngHóa!C132)</f>
        <v>0</v>
      </c>
      <c r="G132" s="43">
        <f t="shared" ca="1" si="16"/>
        <v>0</v>
      </c>
      <c r="H132" s="43">
        <f ca="1">IF(B132="","",SUMIF(Table2[[Tên hàng hóa]:[Thành tiền]],BáoCáoHàngHóa!B132,Table2[Thành tiền])-BáoCáoHàngHóa!E132)</f>
        <v>0</v>
      </c>
      <c r="I132" s="42">
        <f ca="1">IF(B132="","",SUMIF(Table28[[Tên hàng hóa ]:[Thành tiền]],BáoCáoHàngHóa!B132,Table28[Số lượng]))</f>
        <v>0</v>
      </c>
      <c r="J132" s="42">
        <f t="shared" ca="1" si="17"/>
        <v>0</v>
      </c>
      <c r="K132" s="42">
        <f t="shared" ca="1" si="18"/>
        <v>0</v>
      </c>
      <c r="L132" s="44">
        <f t="shared" ca="1" si="19"/>
        <v>0</v>
      </c>
      <c r="M132" s="44">
        <f t="shared" ca="1" si="20"/>
        <v>0</v>
      </c>
      <c r="N132" s="44">
        <f t="shared" ca="1" si="21"/>
        <v>0</v>
      </c>
      <c r="O132" s="30">
        <f t="shared" ca="1" si="15"/>
        <v>0</v>
      </c>
      <c r="P132" s="30"/>
      <c r="Q132" s="30"/>
      <c r="R132" s="30"/>
      <c r="S132" s="30"/>
      <c r="T132" s="30"/>
      <c r="U132" s="30"/>
      <c r="V132" s="30"/>
      <c r="W132" s="30"/>
    </row>
    <row r="133" spans="1:23" x14ac:dyDescent="0.2">
      <c r="A133" s="40">
        <v>128</v>
      </c>
      <c r="B133" s="40" t="str">
        <f>IF(DanhMụcHH!B132="","",DanhMụcHH!B132)</f>
        <v>S8JX-G10005CD</v>
      </c>
      <c r="C133" s="41">
        <f ca="1">IF(B133="","",SUMIF(OFFSET(MuaHàng_ThanhToán!$D$5,0,0,COUNTIF(Table2[Tên nhà cung cấp],MuaHàng_ThanhToán!$C$5),6),BáoCáoHàngHóa!B133,Table2[Số lượng]))</f>
        <v>0</v>
      </c>
      <c r="D133" s="41">
        <f t="shared" ca="1" si="14"/>
        <v>0</v>
      </c>
      <c r="E133" s="41">
        <f ca="1">IF(B133="","",SUMIF(OFFSET(MuaHàng_ThanhToán!$D$5,0,0,COUNTIF(Table2[Tên nhà cung cấp],MuaHàng_ThanhToán!$C$5),6),BáoCáoHàngHóa!B133,Table2[Thành tiền]))</f>
        <v>0</v>
      </c>
      <c r="F133" s="43">
        <f ca="1">IF(B133="","",SUMIF(Table2[[Tên hàng hóa]:[Thành tiền]],BáoCáoHàngHóa!B133,Table2[Số lượng])-BáoCáoHàngHóa!C133)</f>
        <v>0</v>
      </c>
      <c r="G133" s="43">
        <f t="shared" ca="1" si="16"/>
        <v>0</v>
      </c>
      <c r="H133" s="43">
        <f ca="1">IF(B133="","",SUMIF(Table2[[Tên hàng hóa]:[Thành tiền]],BáoCáoHàngHóa!B133,Table2[Thành tiền])-BáoCáoHàngHóa!E133)</f>
        <v>0</v>
      </c>
      <c r="I133" s="42">
        <f ca="1">IF(B133="","",SUMIF(Table28[[Tên hàng hóa ]:[Thành tiền]],BáoCáoHàngHóa!B133,Table28[Số lượng]))</f>
        <v>0</v>
      </c>
      <c r="J133" s="42">
        <f t="shared" ca="1" si="17"/>
        <v>0</v>
      </c>
      <c r="K133" s="42">
        <f t="shared" ca="1" si="18"/>
        <v>0</v>
      </c>
      <c r="L133" s="44">
        <f t="shared" ca="1" si="19"/>
        <v>0</v>
      </c>
      <c r="M133" s="44">
        <f t="shared" ca="1" si="20"/>
        <v>0</v>
      </c>
      <c r="N133" s="44">
        <f t="shared" ca="1" si="21"/>
        <v>0</v>
      </c>
      <c r="O133" s="30">
        <f t="shared" ca="1" si="15"/>
        <v>0</v>
      </c>
      <c r="P133" s="30"/>
      <c r="Q133" s="30"/>
      <c r="R133" s="30"/>
      <c r="S133" s="30"/>
      <c r="T133" s="30"/>
      <c r="U133" s="30"/>
      <c r="V133" s="30"/>
      <c r="W133" s="30"/>
    </row>
    <row r="134" spans="1:23" x14ac:dyDescent="0.2">
      <c r="A134" s="40">
        <v>129</v>
      </c>
      <c r="B134" s="40" t="str">
        <f>IF(DanhMụcHH!B133="","",DanhMụcHH!B133)</f>
        <v>S8JX-G10012CD</v>
      </c>
      <c r="C134" s="41">
        <f ca="1">IF(B134="","",SUMIF(OFFSET(MuaHàng_ThanhToán!$D$5,0,0,COUNTIF(Table2[Tên nhà cung cấp],MuaHàng_ThanhToán!$C$5),6),BáoCáoHàngHóa!B134,Table2[Số lượng]))</f>
        <v>0</v>
      </c>
      <c r="D134" s="41">
        <f t="shared" ca="1" si="14"/>
        <v>0</v>
      </c>
      <c r="E134" s="41">
        <f ca="1">IF(B134="","",SUMIF(OFFSET(MuaHàng_ThanhToán!$D$5,0,0,COUNTIF(Table2[Tên nhà cung cấp],MuaHàng_ThanhToán!$C$5),6),BáoCáoHàngHóa!B134,Table2[Thành tiền]))</f>
        <v>0</v>
      </c>
      <c r="F134" s="43">
        <f ca="1">IF(B134="","",SUMIF(Table2[[Tên hàng hóa]:[Thành tiền]],BáoCáoHàngHóa!B134,Table2[Số lượng])-BáoCáoHàngHóa!C134)</f>
        <v>0</v>
      </c>
      <c r="G134" s="43">
        <f t="shared" ca="1" si="16"/>
        <v>0</v>
      </c>
      <c r="H134" s="43">
        <f ca="1">IF(B134="","",SUMIF(Table2[[Tên hàng hóa]:[Thành tiền]],BáoCáoHàngHóa!B134,Table2[Thành tiền])-BáoCáoHàngHóa!E134)</f>
        <v>0</v>
      </c>
      <c r="I134" s="42">
        <f ca="1">IF(B134="","",SUMIF(Table28[[Tên hàng hóa ]:[Thành tiền]],BáoCáoHàngHóa!B134,Table28[Số lượng]))</f>
        <v>0</v>
      </c>
      <c r="J134" s="42">
        <f t="shared" ca="1" si="17"/>
        <v>0</v>
      </c>
      <c r="K134" s="42">
        <f t="shared" ca="1" si="18"/>
        <v>0</v>
      </c>
      <c r="L134" s="44">
        <f t="shared" ca="1" si="19"/>
        <v>0</v>
      </c>
      <c r="M134" s="44">
        <f t="shared" ca="1" si="20"/>
        <v>0</v>
      </c>
      <c r="N134" s="44">
        <f t="shared" ca="1" si="21"/>
        <v>0</v>
      </c>
      <c r="O134" s="30">
        <f t="shared" ca="1" si="15"/>
        <v>0</v>
      </c>
      <c r="P134" s="30"/>
      <c r="Q134" s="30"/>
      <c r="R134" s="30"/>
      <c r="S134" s="30"/>
      <c r="T134" s="30"/>
      <c r="U134" s="30"/>
      <c r="V134" s="30"/>
      <c r="W134" s="30"/>
    </row>
    <row r="135" spans="1:23" x14ac:dyDescent="0.2">
      <c r="A135" s="40">
        <v>130</v>
      </c>
      <c r="B135" s="40" t="str">
        <f>IF(DanhMụcHH!B134="","",DanhMụcHH!B134)</f>
        <v>S8JX-G10024CD</v>
      </c>
      <c r="C135" s="41">
        <f ca="1">IF(B135="","",SUMIF(OFFSET(MuaHàng_ThanhToán!$D$5,0,0,COUNTIF(Table2[Tên nhà cung cấp],MuaHàng_ThanhToán!$C$5),6),BáoCáoHàngHóa!B135,Table2[Số lượng]))</f>
        <v>0</v>
      </c>
      <c r="D135" s="41">
        <f t="shared" ref="D135:D198" ca="1" si="22">IF(B135="","",IF(C135=0,0,E135/C135))</f>
        <v>0</v>
      </c>
      <c r="E135" s="41">
        <f ca="1">IF(B135="","",SUMIF(OFFSET(MuaHàng_ThanhToán!$D$5,0,0,COUNTIF(Table2[Tên nhà cung cấp],MuaHàng_ThanhToán!$C$5),6),BáoCáoHàngHóa!B135,Table2[Thành tiền]))</f>
        <v>0</v>
      </c>
      <c r="F135" s="43">
        <f ca="1">IF(B135="","",SUMIF(Table2[[Tên hàng hóa]:[Thành tiền]],BáoCáoHàngHóa!B135,Table2[Số lượng])-BáoCáoHàngHóa!C135)</f>
        <v>1</v>
      </c>
      <c r="G135" s="43">
        <f t="shared" ca="1" si="16"/>
        <v>1342000</v>
      </c>
      <c r="H135" s="43">
        <f ca="1">IF(B135="","",SUMIF(Table2[[Tên hàng hóa]:[Thành tiền]],BáoCáoHàngHóa!B135,Table2[Thành tiền])-BáoCáoHàngHóa!E135)</f>
        <v>1342000</v>
      </c>
      <c r="I135" s="42">
        <f ca="1">IF(B135="","",SUMIF(Table28[[Tên hàng hóa ]:[Thành tiền]],BáoCáoHàngHóa!B135,Table28[Số lượng]))</f>
        <v>1</v>
      </c>
      <c r="J135" s="42">
        <f t="shared" ca="1" si="17"/>
        <v>1342000</v>
      </c>
      <c r="K135" s="42">
        <f t="shared" ca="1" si="18"/>
        <v>1342000</v>
      </c>
      <c r="L135" s="44">
        <f t="shared" ca="1" si="19"/>
        <v>0</v>
      </c>
      <c r="M135" s="44">
        <f t="shared" ca="1" si="20"/>
        <v>0</v>
      </c>
      <c r="N135" s="44">
        <f t="shared" ca="1" si="21"/>
        <v>0</v>
      </c>
      <c r="O135" s="30">
        <f t="shared" ref="O135:O198" ca="1" si="23">IF(L135&lt;0,-1,0)</f>
        <v>0</v>
      </c>
      <c r="P135" s="30"/>
      <c r="Q135" s="30"/>
      <c r="R135" s="30"/>
      <c r="S135" s="30"/>
      <c r="T135" s="30"/>
      <c r="U135" s="30"/>
      <c r="V135" s="30"/>
      <c r="W135" s="30"/>
    </row>
    <row r="136" spans="1:23" x14ac:dyDescent="0.2">
      <c r="A136" s="40">
        <v>131</v>
      </c>
      <c r="B136" s="40" t="str">
        <f>IF(DanhMụcHH!B135="","",DanhMụcHH!B135)</f>
        <v>S8JX-G10048CD</v>
      </c>
      <c r="C136" s="41">
        <f ca="1">IF(B136="","",SUMIF(OFFSET(MuaHàng_ThanhToán!$D$5,0,0,COUNTIF(Table2[Tên nhà cung cấp],MuaHàng_ThanhToán!$C$5),6),BáoCáoHàngHóa!B136,Table2[Số lượng]))</f>
        <v>0</v>
      </c>
      <c r="D136" s="41">
        <f t="shared" ca="1" si="22"/>
        <v>0</v>
      </c>
      <c r="E136" s="41">
        <f ca="1">IF(B136="","",SUMIF(OFFSET(MuaHàng_ThanhToán!$D$5,0,0,COUNTIF(Table2[Tên nhà cung cấp],MuaHàng_ThanhToán!$C$5),6),BáoCáoHàngHóa!B136,Table2[Thành tiền]))</f>
        <v>0</v>
      </c>
      <c r="F136" s="43">
        <f ca="1">IF(B136="","",SUMIF(Table2[[Tên hàng hóa]:[Thành tiền]],BáoCáoHàngHóa!B136,Table2[Số lượng])-BáoCáoHàngHóa!C136)</f>
        <v>0</v>
      </c>
      <c r="G136" s="43">
        <f t="shared" ca="1" si="16"/>
        <v>0</v>
      </c>
      <c r="H136" s="43">
        <f ca="1">IF(B136="","",SUMIF(Table2[[Tên hàng hóa]:[Thành tiền]],BáoCáoHàngHóa!B136,Table2[Thành tiền])-BáoCáoHàngHóa!E136)</f>
        <v>0</v>
      </c>
      <c r="I136" s="42">
        <f ca="1">IF(B136="","",SUMIF(Table28[[Tên hàng hóa ]:[Thành tiền]],BáoCáoHàngHóa!B136,Table28[Số lượng]))</f>
        <v>0</v>
      </c>
      <c r="J136" s="42">
        <f t="shared" ca="1" si="17"/>
        <v>0</v>
      </c>
      <c r="K136" s="42">
        <f t="shared" ca="1" si="18"/>
        <v>0</v>
      </c>
      <c r="L136" s="44">
        <f t="shared" ca="1" si="19"/>
        <v>0</v>
      </c>
      <c r="M136" s="44">
        <f t="shared" ca="1" si="20"/>
        <v>0</v>
      </c>
      <c r="N136" s="44">
        <f t="shared" ca="1" si="21"/>
        <v>0</v>
      </c>
      <c r="O136" s="30">
        <f t="shared" ca="1" si="23"/>
        <v>0</v>
      </c>
      <c r="P136" s="30"/>
      <c r="Q136" s="30"/>
      <c r="R136" s="30"/>
      <c r="S136" s="30"/>
      <c r="T136" s="30"/>
      <c r="U136" s="30"/>
      <c r="V136" s="30"/>
      <c r="W136" s="30"/>
    </row>
    <row r="137" spans="1:23" x14ac:dyDescent="0.2">
      <c r="A137" s="40">
        <v>132</v>
      </c>
      <c r="B137" s="40" t="str">
        <f>IF(DanhMụcHH!B136="","",DanhMụcHH!B136)</f>
        <v>S8JX-G15005CD</v>
      </c>
      <c r="C137" s="41">
        <f ca="1">IF(B137="","",SUMIF(OFFSET(MuaHàng_ThanhToán!$D$5,0,0,COUNTIF(Table2[Tên nhà cung cấp],MuaHàng_ThanhToán!$C$5),6),BáoCáoHàngHóa!B137,Table2[Số lượng]))</f>
        <v>0</v>
      </c>
      <c r="D137" s="41">
        <f t="shared" ca="1" si="22"/>
        <v>0</v>
      </c>
      <c r="E137" s="41">
        <f ca="1">IF(B137="","",SUMIF(OFFSET(MuaHàng_ThanhToán!$D$5,0,0,COUNTIF(Table2[Tên nhà cung cấp],MuaHàng_ThanhToán!$C$5),6),BáoCáoHàngHóa!B137,Table2[Thành tiền]))</f>
        <v>0</v>
      </c>
      <c r="F137" s="43">
        <f ca="1">IF(B137="","",SUMIF(Table2[[Tên hàng hóa]:[Thành tiền]],BáoCáoHàngHóa!B137,Table2[Số lượng])-BáoCáoHàngHóa!C137)</f>
        <v>0</v>
      </c>
      <c r="G137" s="43">
        <f t="shared" ca="1" si="16"/>
        <v>0</v>
      </c>
      <c r="H137" s="43">
        <f ca="1">IF(B137="","",SUMIF(Table2[[Tên hàng hóa]:[Thành tiền]],BáoCáoHàngHóa!B137,Table2[Thành tiền])-BáoCáoHàngHóa!E137)</f>
        <v>0</v>
      </c>
      <c r="I137" s="42">
        <f ca="1">IF(B137="","",SUMIF(Table28[[Tên hàng hóa ]:[Thành tiền]],BáoCáoHàngHóa!B137,Table28[Số lượng]))</f>
        <v>0</v>
      </c>
      <c r="J137" s="42">
        <f t="shared" ca="1" si="17"/>
        <v>0</v>
      </c>
      <c r="K137" s="42">
        <f t="shared" ca="1" si="18"/>
        <v>0</v>
      </c>
      <c r="L137" s="44">
        <f t="shared" ca="1" si="19"/>
        <v>0</v>
      </c>
      <c r="M137" s="44">
        <f t="shared" ca="1" si="20"/>
        <v>0</v>
      </c>
      <c r="N137" s="44">
        <f t="shared" ca="1" si="21"/>
        <v>0</v>
      </c>
      <c r="O137" s="30">
        <f t="shared" ca="1" si="23"/>
        <v>0</v>
      </c>
      <c r="P137" s="30"/>
      <c r="Q137" s="30"/>
      <c r="R137" s="30"/>
      <c r="S137" s="30"/>
      <c r="T137" s="30"/>
      <c r="U137" s="30"/>
      <c r="V137" s="30"/>
      <c r="W137" s="30"/>
    </row>
    <row r="138" spans="1:23" x14ac:dyDescent="0.2">
      <c r="A138" s="40">
        <v>133</v>
      </c>
      <c r="B138" s="40" t="str">
        <f>IF(DanhMụcHH!B137="","",DanhMụcHH!B137)</f>
        <v>S8JX-G15012CD</v>
      </c>
      <c r="C138" s="41">
        <f ca="1">IF(B138="","",SUMIF(OFFSET(MuaHàng_ThanhToán!$D$5,0,0,COUNTIF(Table2[Tên nhà cung cấp],MuaHàng_ThanhToán!$C$5),6),BáoCáoHàngHóa!B138,Table2[Số lượng]))</f>
        <v>0</v>
      </c>
      <c r="D138" s="41">
        <f t="shared" ca="1" si="22"/>
        <v>0</v>
      </c>
      <c r="E138" s="41">
        <f ca="1">IF(B138="","",SUMIF(OFFSET(MuaHàng_ThanhToán!$D$5,0,0,COUNTIF(Table2[Tên nhà cung cấp],MuaHàng_ThanhToán!$C$5),6),BáoCáoHàngHóa!B138,Table2[Thành tiền]))</f>
        <v>0</v>
      </c>
      <c r="F138" s="43">
        <f ca="1">IF(B138="","",SUMIF(Table2[[Tên hàng hóa]:[Thành tiền]],BáoCáoHàngHóa!B138,Table2[Số lượng])-BáoCáoHàngHóa!C138)</f>
        <v>0</v>
      </c>
      <c r="G138" s="43">
        <f t="shared" ca="1" si="16"/>
        <v>0</v>
      </c>
      <c r="H138" s="43">
        <f ca="1">IF(B138="","",SUMIF(Table2[[Tên hàng hóa]:[Thành tiền]],BáoCáoHàngHóa!B138,Table2[Thành tiền])-BáoCáoHàngHóa!E138)</f>
        <v>0</v>
      </c>
      <c r="I138" s="42">
        <f ca="1">IF(B138="","",SUMIF(Table28[[Tên hàng hóa ]:[Thành tiền]],BáoCáoHàngHóa!B138,Table28[Số lượng]))</f>
        <v>0</v>
      </c>
      <c r="J138" s="42">
        <f t="shared" ca="1" si="17"/>
        <v>0</v>
      </c>
      <c r="K138" s="42">
        <f t="shared" ca="1" si="18"/>
        <v>0</v>
      </c>
      <c r="L138" s="44">
        <f t="shared" ca="1" si="19"/>
        <v>0</v>
      </c>
      <c r="M138" s="44">
        <f t="shared" ca="1" si="20"/>
        <v>0</v>
      </c>
      <c r="N138" s="44">
        <f t="shared" ca="1" si="21"/>
        <v>0</v>
      </c>
      <c r="O138" s="30">
        <f t="shared" ca="1" si="23"/>
        <v>0</v>
      </c>
      <c r="P138" s="30"/>
      <c r="Q138" s="30"/>
      <c r="R138" s="30"/>
      <c r="S138" s="30"/>
      <c r="T138" s="30"/>
      <c r="U138" s="30"/>
      <c r="V138" s="30"/>
      <c r="W138" s="30"/>
    </row>
    <row r="139" spans="1:23" x14ac:dyDescent="0.2">
      <c r="A139" s="40">
        <v>134</v>
      </c>
      <c r="B139" s="40" t="str">
        <f>IF(DanhMụcHH!B138="","",DanhMụcHH!B138)</f>
        <v>S8JX-G15024CD</v>
      </c>
      <c r="C139" s="41">
        <f ca="1">IF(B139="","",SUMIF(OFFSET(MuaHàng_ThanhToán!$D$5,0,0,COUNTIF(Table2[Tên nhà cung cấp],MuaHàng_ThanhToán!$C$5),6),BáoCáoHàngHóa!B139,Table2[Số lượng]))</f>
        <v>0</v>
      </c>
      <c r="D139" s="41">
        <f t="shared" ca="1" si="22"/>
        <v>0</v>
      </c>
      <c r="E139" s="41">
        <f ca="1">IF(B139="","",SUMIF(OFFSET(MuaHàng_ThanhToán!$D$5,0,0,COUNTIF(Table2[Tên nhà cung cấp],MuaHàng_ThanhToán!$C$5),6),BáoCáoHàngHóa!B139,Table2[Thành tiền]))</f>
        <v>0</v>
      </c>
      <c r="F139" s="43">
        <f ca="1">IF(B139="","",SUMIF(Table2[[Tên hàng hóa]:[Thành tiền]],BáoCáoHàngHóa!B139,Table2[Số lượng])-BáoCáoHàngHóa!C139)</f>
        <v>1</v>
      </c>
      <c r="G139" s="43">
        <f t="shared" ca="1" si="16"/>
        <v>1578500</v>
      </c>
      <c r="H139" s="43">
        <f ca="1">IF(B139="","",SUMIF(Table2[[Tên hàng hóa]:[Thành tiền]],BáoCáoHàngHóa!B139,Table2[Thành tiền])-BáoCáoHàngHóa!E139)</f>
        <v>1578500</v>
      </c>
      <c r="I139" s="42">
        <f ca="1">IF(B139="","",SUMIF(Table28[[Tên hàng hóa ]:[Thành tiền]],BáoCáoHàngHóa!B139,Table28[Số lượng]))</f>
        <v>1</v>
      </c>
      <c r="J139" s="42">
        <f t="shared" ca="1" si="17"/>
        <v>1578500</v>
      </c>
      <c r="K139" s="42">
        <f t="shared" ca="1" si="18"/>
        <v>1578500</v>
      </c>
      <c r="L139" s="44">
        <f t="shared" ca="1" si="19"/>
        <v>0</v>
      </c>
      <c r="M139" s="44">
        <f t="shared" ca="1" si="20"/>
        <v>0</v>
      </c>
      <c r="N139" s="44">
        <f t="shared" ca="1" si="21"/>
        <v>0</v>
      </c>
      <c r="O139" s="30">
        <f t="shared" ca="1" si="23"/>
        <v>0</v>
      </c>
      <c r="P139" s="30"/>
      <c r="Q139" s="30"/>
      <c r="R139" s="30"/>
      <c r="S139" s="30"/>
      <c r="T139" s="30"/>
      <c r="U139" s="30"/>
      <c r="V139" s="30"/>
      <c r="W139" s="30"/>
    </row>
    <row r="140" spans="1:23" x14ac:dyDescent="0.2">
      <c r="A140" s="40">
        <v>135</v>
      </c>
      <c r="B140" s="40" t="str">
        <f>IF(DanhMụcHH!B139="","",DanhMụcHH!B139)</f>
        <v>S8JX-G15048CD</v>
      </c>
      <c r="C140" s="41">
        <f ca="1">IF(B140="","",SUMIF(OFFSET(MuaHàng_ThanhToán!$D$5,0,0,COUNTIF(Table2[Tên nhà cung cấp],MuaHàng_ThanhToán!$C$5),6),BáoCáoHàngHóa!B140,Table2[Số lượng]))</f>
        <v>0</v>
      </c>
      <c r="D140" s="41">
        <f t="shared" ca="1" si="22"/>
        <v>0</v>
      </c>
      <c r="E140" s="41">
        <f ca="1">IF(B140="","",SUMIF(OFFSET(MuaHàng_ThanhToán!$D$5,0,0,COUNTIF(Table2[Tên nhà cung cấp],MuaHàng_ThanhToán!$C$5),6),BáoCáoHàngHóa!B140,Table2[Thành tiền]))</f>
        <v>0</v>
      </c>
      <c r="F140" s="43">
        <f ca="1">IF(B140="","",SUMIF(Table2[[Tên hàng hóa]:[Thành tiền]],BáoCáoHàngHóa!B140,Table2[Số lượng])-BáoCáoHàngHóa!C140)</f>
        <v>0</v>
      </c>
      <c r="G140" s="43">
        <f t="shared" ref="G140:G203" ca="1" si="24">IF(B140="","",IF(F140=0,0,H140/F140))</f>
        <v>0</v>
      </c>
      <c r="H140" s="43">
        <f ca="1">IF(B140="","",SUMIF(Table2[[Tên hàng hóa]:[Thành tiền]],BáoCáoHàngHóa!B140,Table2[Thành tiền])-BáoCáoHàngHóa!E140)</f>
        <v>0</v>
      </c>
      <c r="I140" s="42">
        <f ca="1">IF(B140="","",SUMIF(Table28[[Tên hàng hóa ]:[Thành tiền]],BáoCáoHàngHóa!B140,Table28[Số lượng]))</f>
        <v>0</v>
      </c>
      <c r="J140" s="42">
        <f t="shared" ref="J140:J203" ca="1" si="25">IF(B140="","",IF(I140=0,0,(H140+E140)/(F140+C140)))</f>
        <v>0</v>
      </c>
      <c r="K140" s="42">
        <f t="shared" ref="K140:K203" ca="1" si="26">IF(B140="","",J140*I140)</f>
        <v>0</v>
      </c>
      <c r="L140" s="44">
        <f t="shared" ref="L140:L203" ca="1" si="27">IF(B140="","",C140+F140-I140)</f>
        <v>0</v>
      </c>
      <c r="M140" s="44">
        <f t="shared" ref="M140:M203" ca="1" si="28">IF(B140="","",IF(L140=0,0,N140/L140))</f>
        <v>0</v>
      </c>
      <c r="N140" s="44">
        <f t="shared" ref="N140:N203" ca="1" si="29">IF(B140="","",E140+H140-K140)</f>
        <v>0</v>
      </c>
      <c r="O140" s="30">
        <f t="shared" ca="1" si="23"/>
        <v>0</v>
      </c>
      <c r="P140" s="30"/>
      <c r="Q140" s="30"/>
      <c r="R140" s="30"/>
      <c r="S140" s="30"/>
      <c r="T140" s="30"/>
      <c r="U140" s="30"/>
      <c r="V140" s="30"/>
      <c r="W140" s="30"/>
    </row>
    <row r="141" spans="1:23" x14ac:dyDescent="0.2">
      <c r="A141" s="40">
        <v>136</v>
      </c>
      <c r="B141" s="40" t="str">
        <f>IF(DanhMụcHH!B140="","",DanhMụcHH!B140)</f>
        <v>S8JX-G30024CD</v>
      </c>
      <c r="C141" s="41">
        <f ca="1">IF(B141="","",SUMIF(OFFSET(MuaHàng_ThanhToán!$D$5,0,0,COUNTIF(Table2[Tên nhà cung cấp],MuaHàng_ThanhToán!$C$5),6),BáoCáoHàngHóa!B141,Table2[Số lượng]))</f>
        <v>0</v>
      </c>
      <c r="D141" s="41">
        <f t="shared" ca="1" si="22"/>
        <v>0</v>
      </c>
      <c r="E141" s="41">
        <f ca="1">IF(B141="","",SUMIF(OFFSET(MuaHàng_ThanhToán!$D$5,0,0,COUNTIF(Table2[Tên nhà cung cấp],MuaHàng_ThanhToán!$C$5),6),BáoCáoHàngHóa!B141,Table2[Thành tiền]))</f>
        <v>0</v>
      </c>
      <c r="F141" s="43">
        <f ca="1">IF(B141="","",SUMIF(Table2[[Tên hàng hóa]:[Thành tiền]],BáoCáoHàngHóa!B141,Table2[Số lượng])-BáoCáoHàngHóa!C141)</f>
        <v>3</v>
      </c>
      <c r="G141" s="43">
        <f t="shared" ca="1" si="24"/>
        <v>3557400</v>
      </c>
      <c r="H141" s="43">
        <f ca="1">IF(B141="","",SUMIF(Table2[[Tên hàng hóa]:[Thành tiền]],BáoCáoHàngHóa!B141,Table2[Thành tiền])-BáoCáoHàngHóa!E141)</f>
        <v>10672200</v>
      </c>
      <c r="I141" s="42">
        <f ca="1">IF(B141="","",SUMIF(Table28[[Tên hàng hóa ]:[Thành tiền]],BáoCáoHàngHóa!B141,Table28[Số lượng]))</f>
        <v>3</v>
      </c>
      <c r="J141" s="42">
        <f t="shared" ca="1" si="25"/>
        <v>3557400</v>
      </c>
      <c r="K141" s="42">
        <f t="shared" ca="1" si="26"/>
        <v>10672200</v>
      </c>
      <c r="L141" s="44">
        <f t="shared" ca="1" si="27"/>
        <v>0</v>
      </c>
      <c r="M141" s="44">
        <f t="shared" ca="1" si="28"/>
        <v>0</v>
      </c>
      <c r="N141" s="44">
        <f t="shared" ca="1" si="29"/>
        <v>0</v>
      </c>
      <c r="O141" s="30">
        <f t="shared" ca="1" si="23"/>
        <v>0</v>
      </c>
      <c r="P141" s="30"/>
      <c r="Q141" s="30"/>
      <c r="R141" s="30"/>
      <c r="S141" s="30"/>
      <c r="T141" s="30"/>
      <c r="U141" s="30"/>
      <c r="V141" s="30"/>
      <c r="W141" s="30"/>
    </row>
    <row r="142" spans="1:23" x14ac:dyDescent="0.2">
      <c r="A142" s="40">
        <v>137</v>
      </c>
      <c r="B142" s="40" t="str">
        <f>IF(DanhMụcHH!B141="","",DanhMụcHH!B141)</f>
        <v>S8JX-G60024C</v>
      </c>
      <c r="C142" s="41">
        <f ca="1">IF(B142="","",SUMIF(OFFSET(MuaHàng_ThanhToán!$D$5,0,0,COUNTIF(Table2[Tên nhà cung cấp],MuaHàng_ThanhToán!$C$5),6),BáoCáoHàngHóa!B142,Table2[Số lượng]))</f>
        <v>0</v>
      </c>
      <c r="D142" s="41">
        <f t="shared" ca="1" si="22"/>
        <v>0</v>
      </c>
      <c r="E142" s="41">
        <f ca="1">IF(B142="","",SUMIF(OFFSET(MuaHàng_ThanhToán!$D$5,0,0,COUNTIF(Table2[Tên nhà cung cấp],MuaHàng_ThanhToán!$C$5),6),BáoCáoHàngHóa!B142,Table2[Thành tiền]))</f>
        <v>0</v>
      </c>
      <c r="F142" s="43">
        <f ca="1">IF(B142="","",SUMIF(Table2[[Tên hàng hóa]:[Thành tiền]],BáoCáoHàngHóa!B142,Table2[Số lượng])-BáoCáoHàngHóa!C142)</f>
        <v>0</v>
      </c>
      <c r="G142" s="43">
        <f t="shared" ca="1" si="24"/>
        <v>0</v>
      </c>
      <c r="H142" s="43">
        <f ca="1">IF(B142="","",SUMIF(Table2[[Tên hàng hóa]:[Thành tiền]],BáoCáoHàngHóa!B142,Table2[Thành tiền])-BáoCáoHàngHóa!E142)</f>
        <v>0</v>
      </c>
      <c r="I142" s="42">
        <f ca="1">IF(B142="","",SUMIF(Table28[[Tên hàng hóa ]:[Thành tiền]],BáoCáoHàngHóa!B142,Table28[Số lượng]))</f>
        <v>0</v>
      </c>
      <c r="J142" s="42">
        <f t="shared" ca="1" si="25"/>
        <v>0</v>
      </c>
      <c r="K142" s="42">
        <f t="shared" ca="1" si="26"/>
        <v>0</v>
      </c>
      <c r="L142" s="44">
        <f t="shared" ca="1" si="27"/>
        <v>0</v>
      </c>
      <c r="M142" s="44">
        <f t="shared" ca="1" si="28"/>
        <v>0</v>
      </c>
      <c r="N142" s="44">
        <f t="shared" ca="1" si="29"/>
        <v>0</v>
      </c>
      <c r="O142" s="30">
        <f t="shared" ca="1" si="23"/>
        <v>0</v>
      </c>
      <c r="P142" s="30"/>
      <c r="Q142" s="30"/>
      <c r="R142" s="30"/>
      <c r="S142" s="30"/>
      <c r="T142" s="30"/>
      <c r="U142" s="30"/>
      <c r="V142" s="30"/>
      <c r="W142" s="30"/>
    </row>
    <row r="143" spans="1:23" x14ac:dyDescent="0.2">
      <c r="A143" s="40">
        <v>138</v>
      </c>
      <c r="B143" s="40" t="str">
        <f>IF(DanhMụcHH!B142="","",DanhMụcHH!B142)</f>
        <v>S8VK-C06024</v>
      </c>
      <c r="C143" s="41">
        <f ca="1">IF(B143="","",SUMIF(OFFSET(MuaHàng_ThanhToán!$D$5,0,0,COUNTIF(Table2[Tên nhà cung cấp],MuaHàng_ThanhToán!$C$5),6),BáoCáoHàngHóa!B143,Table2[Số lượng]))</f>
        <v>0</v>
      </c>
      <c r="D143" s="41">
        <f t="shared" ca="1" si="22"/>
        <v>0</v>
      </c>
      <c r="E143" s="41">
        <f ca="1">IF(B143="","",SUMIF(OFFSET(MuaHàng_ThanhToán!$D$5,0,0,COUNTIF(Table2[Tên nhà cung cấp],MuaHàng_ThanhToán!$C$5),6),BáoCáoHàngHóa!B143,Table2[Thành tiền]))</f>
        <v>0</v>
      </c>
      <c r="F143" s="43">
        <f ca="1">IF(B143="","",SUMIF(Table2[[Tên hàng hóa]:[Thành tiền]],BáoCáoHàngHóa!B143,Table2[Số lượng])-BáoCáoHàngHóa!C143)</f>
        <v>25</v>
      </c>
      <c r="G143" s="43">
        <f t="shared" ca="1" si="24"/>
        <v>613795.91410999524</v>
      </c>
      <c r="H143" s="43">
        <f ca="1">IF(B143="","",SUMIF(Table2[[Tên hàng hóa]:[Thành tiền]],BáoCáoHàngHóa!B143,Table2[Thành tiền])-BáoCáoHàngHóa!E143)</f>
        <v>15344897.85274988</v>
      </c>
      <c r="I143" s="42">
        <f ca="1">IF(B143="","",SUMIF(Table28[[Tên hàng hóa ]:[Thành tiền]],BáoCáoHàngHóa!B143,Table28[Số lượng]))</f>
        <v>19</v>
      </c>
      <c r="J143" s="42">
        <f t="shared" ca="1" si="25"/>
        <v>613795.91410999524</v>
      </c>
      <c r="K143" s="42">
        <f t="shared" ca="1" si="26"/>
        <v>11662122.368089909</v>
      </c>
      <c r="L143" s="44">
        <f t="shared" ca="1" si="27"/>
        <v>6</v>
      </c>
      <c r="M143" s="44">
        <f t="shared" ca="1" si="28"/>
        <v>613795.91410999524</v>
      </c>
      <c r="N143" s="44">
        <f t="shared" ca="1" si="29"/>
        <v>3682775.4846599717</v>
      </c>
      <c r="O143" s="30">
        <f t="shared" ca="1" si="23"/>
        <v>0</v>
      </c>
      <c r="P143" s="30"/>
      <c r="Q143" s="30"/>
      <c r="R143" s="30"/>
      <c r="S143" s="30"/>
      <c r="T143" s="30"/>
      <c r="U143" s="30"/>
      <c r="V143" s="30"/>
      <c r="W143" s="30"/>
    </row>
    <row r="144" spans="1:23" x14ac:dyDescent="0.2">
      <c r="A144" s="40">
        <v>139</v>
      </c>
      <c r="B144" s="40" t="str">
        <f>IF(DanhMụcHH!B143="","",DanhMụcHH!B143)</f>
        <v>S8VK-C12024</v>
      </c>
      <c r="C144" s="41">
        <f ca="1">IF(B144="","",SUMIF(OFFSET(MuaHàng_ThanhToán!$D$5,0,0,COUNTIF(Table2[Tên nhà cung cấp],MuaHàng_ThanhToán!$C$5),6),BáoCáoHàngHóa!B144,Table2[Số lượng]))</f>
        <v>0</v>
      </c>
      <c r="D144" s="41">
        <f t="shared" ca="1" si="22"/>
        <v>0</v>
      </c>
      <c r="E144" s="41">
        <f ca="1">IF(B144="","",SUMIF(OFFSET(MuaHàng_ThanhToán!$D$5,0,0,COUNTIF(Table2[Tên nhà cung cấp],MuaHàng_ThanhToán!$C$5),6),BáoCáoHàngHóa!B144,Table2[Thành tiền]))</f>
        <v>0</v>
      </c>
      <c r="F144" s="43">
        <f ca="1">IF(B144="","",SUMIF(Table2[[Tên hàng hóa]:[Thành tiền]],BáoCáoHàngHóa!B144,Table2[Số lượng])-BáoCáoHàngHóa!C144)</f>
        <v>52</v>
      </c>
      <c r="G144" s="43">
        <f t="shared" ca="1" si="24"/>
        <v>815839.27210577088</v>
      </c>
      <c r="H144" s="43">
        <f ca="1">IF(B144="","",SUMIF(Table2[[Tên hàng hóa]:[Thành tiền]],BáoCáoHàngHóa!B144,Table2[Thành tiền])-BáoCáoHàngHóa!E144)</f>
        <v>42423642.149500087</v>
      </c>
      <c r="I144" s="42">
        <f ca="1">IF(B144="","",SUMIF(Table28[[Tên hàng hóa ]:[Thành tiền]],BáoCáoHàngHóa!B144,Table28[Số lượng]))</f>
        <v>42</v>
      </c>
      <c r="J144" s="42">
        <f t="shared" ca="1" si="25"/>
        <v>815839.27210577088</v>
      </c>
      <c r="K144" s="42">
        <f t="shared" ca="1" si="26"/>
        <v>34265249.428442374</v>
      </c>
      <c r="L144" s="44">
        <f t="shared" ca="1" si="27"/>
        <v>10</v>
      </c>
      <c r="M144" s="44">
        <f t="shared" ca="1" si="28"/>
        <v>815839.27210577135</v>
      </c>
      <c r="N144" s="44">
        <f t="shared" ca="1" si="29"/>
        <v>8158392.721057713</v>
      </c>
      <c r="O144" s="30">
        <f t="shared" ca="1" si="23"/>
        <v>0</v>
      </c>
      <c r="P144" s="30"/>
      <c r="Q144" s="30"/>
      <c r="R144" s="30"/>
      <c r="S144" s="30"/>
      <c r="T144" s="30"/>
      <c r="U144" s="30"/>
      <c r="V144" s="30"/>
      <c r="W144" s="30"/>
    </row>
    <row r="145" spans="1:23" x14ac:dyDescent="0.2">
      <c r="A145" s="40">
        <v>140</v>
      </c>
      <c r="B145" s="40" t="str">
        <f>IF(DanhMụcHH!B144="","",DanhMụcHH!B144)</f>
        <v>S8VK-C24024</v>
      </c>
      <c r="C145" s="41">
        <f ca="1">IF(B145="","",SUMIF(OFFSET(MuaHàng_ThanhToán!$D$5,0,0,COUNTIF(Table2[Tên nhà cung cấp],MuaHàng_ThanhToán!$C$5),6),BáoCáoHàngHóa!B145,Table2[Số lượng]))</f>
        <v>0</v>
      </c>
      <c r="D145" s="41">
        <f t="shared" ca="1" si="22"/>
        <v>0</v>
      </c>
      <c r="E145" s="41">
        <f ca="1">IF(B145="","",SUMIF(OFFSET(MuaHàng_ThanhToán!$D$5,0,0,COUNTIF(Table2[Tên nhà cung cấp],MuaHàng_ThanhToán!$C$5),6),BáoCáoHàngHóa!B145,Table2[Thành tiền]))</f>
        <v>0</v>
      </c>
      <c r="F145" s="43">
        <f ca="1">IF(B145="","",SUMIF(Table2[[Tên hàng hóa]:[Thành tiền]],BáoCáoHàngHóa!B145,Table2[Số lượng])-BáoCáoHàngHóa!C145)</f>
        <v>22</v>
      </c>
      <c r="G145" s="43">
        <f t="shared" ca="1" si="24"/>
        <v>1366164.3235911317</v>
      </c>
      <c r="H145" s="43">
        <f ca="1">IF(B145="","",SUMIF(Table2[[Tên hàng hóa]:[Thành tiền]],BáoCáoHàngHóa!B145,Table2[Thành tiền])-BáoCáoHàngHóa!E145)</f>
        <v>30055615.119004898</v>
      </c>
      <c r="I145" s="42">
        <f ca="1">IF(B145="","",SUMIF(Table28[[Tên hàng hóa ]:[Thành tiền]],BáoCáoHàngHóa!B145,Table28[Số lượng]))</f>
        <v>22</v>
      </c>
      <c r="J145" s="42">
        <f t="shared" ca="1" si="25"/>
        <v>1366164.3235911317</v>
      </c>
      <c r="K145" s="42">
        <f t="shared" ca="1" si="26"/>
        <v>30055615.119004898</v>
      </c>
      <c r="L145" s="44">
        <f t="shared" ca="1" si="27"/>
        <v>0</v>
      </c>
      <c r="M145" s="44">
        <f t="shared" ca="1" si="28"/>
        <v>0</v>
      </c>
      <c r="N145" s="44">
        <f t="shared" ca="1" si="29"/>
        <v>0</v>
      </c>
      <c r="O145" s="30">
        <f t="shared" ca="1" si="23"/>
        <v>0</v>
      </c>
      <c r="P145" s="30"/>
      <c r="Q145" s="30"/>
      <c r="R145" s="30"/>
      <c r="S145" s="30"/>
      <c r="T145" s="30"/>
      <c r="U145" s="30"/>
      <c r="V145" s="30"/>
      <c r="W145" s="30"/>
    </row>
    <row r="146" spans="1:23" x14ac:dyDescent="0.2">
      <c r="A146" s="40">
        <v>141</v>
      </c>
      <c r="B146" s="40" t="str">
        <f>IF(DanhMụcHH!B145="","",DanhMụcHH!B145)</f>
        <v>S8VK-C48024</v>
      </c>
      <c r="C146" s="41">
        <f ca="1">IF(B146="","",SUMIF(OFFSET(MuaHàng_ThanhToán!$D$5,0,0,COUNTIF(Table2[Tên nhà cung cấp],MuaHàng_ThanhToán!$C$5),6),BáoCáoHàngHóa!B146,Table2[Số lượng]))</f>
        <v>0</v>
      </c>
      <c r="D146" s="41">
        <f t="shared" ca="1" si="22"/>
        <v>0</v>
      </c>
      <c r="E146" s="41">
        <f ca="1">IF(B146="","",SUMIF(OFFSET(MuaHàng_ThanhToán!$D$5,0,0,COUNTIF(Table2[Tên nhà cung cấp],MuaHàng_ThanhToán!$C$5),6),BáoCáoHàngHóa!B146,Table2[Thành tiền]))</f>
        <v>0</v>
      </c>
      <c r="F146" s="43">
        <f ca="1">IF(B146="","",SUMIF(Table2[[Tên hàng hóa]:[Thành tiền]],BáoCáoHàngHóa!B146,Table2[Số lượng])-BáoCáoHàngHóa!C146)</f>
        <v>1</v>
      </c>
      <c r="G146" s="43">
        <f t="shared" ca="1" si="24"/>
        <v>3190000</v>
      </c>
      <c r="H146" s="43">
        <f ca="1">IF(B146="","",SUMIF(Table2[[Tên hàng hóa]:[Thành tiền]],BáoCáoHàngHóa!B146,Table2[Thành tiền])-BáoCáoHàngHóa!E146)</f>
        <v>3190000</v>
      </c>
      <c r="I146" s="42">
        <f ca="1">IF(B146="","",SUMIF(Table28[[Tên hàng hóa ]:[Thành tiền]],BáoCáoHàngHóa!B146,Table28[Số lượng]))</f>
        <v>1</v>
      </c>
      <c r="J146" s="42">
        <f t="shared" ca="1" si="25"/>
        <v>3190000</v>
      </c>
      <c r="K146" s="42">
        <f t="shared" ca="1" si="26"/>
        <v>3190000</v>
      </c>
      <c r="L146" s="44">
        <f t="shared" ca="1" si="27"/>
        <v>0</v>
      </c>
      <c r="M146" s="44">
        <f t="shared" ca="1" si="28"/>
        <v>0</v>
      </c>
      <c r="N146" s="44">
        <f t="shared" ca="1" si="29"/>
        <v>0</v>
      </c>
      <c r="O146" s="30">
        <f t="shared" ca="1" si="23"/>
        <v>0</v>
      </c>
      <c r="P146" s="30"/>
      <c r="Q146" s="30"/>
      <c r="R146" s="30"/>
      <c r="S146" s="30"/>
      <c r="T146" s="30"/>
      <c r="U146" s="30"/>
      <c r="V146" s="30"/>
      <c r="W146" s="30"/>
    </row>
    <row r="147" spans="1:23" x14ac:dyDescent="0.2">
      <c r="A147" s="40">
        <v>142</v>
      </c>
      <c r="B147" s="40" t="str">
        <f>IF(DanhMụcHH!B146="","",DanhMụcHH!B146)</f>
        <v>S8VS-01505</v>
      </c>
      <c r="C147" s="41">
        <f ca="1">IF(B147="","",SUMIF(OFFSET(MuaHàng_ThanhToán!$D$5,0,0,COUNTIF(Table2[Tên nhà cung cấp],MuaHàng_ThanhToán!$C$5),6),BáoCáoHàngHóa!B147,Table2[Số lượng]))</f>
        <v>0</v>
      </c>
      <c r="D147" s="41">
        <f t="shared" ca="1" si="22"/>
        <v>0</v>
      </c>
      <c r="E147" s="41">
        <f ca="1">IF(B147="","",SUMIF(OFFSET(MuaHàng_ThanhToán!$D$5,0,0,COUNTIF(Table2[Tên nhà cung cấp],MuaHàng_ThanhToán!$C$5),6),BáoCáoHàngHóa!B147,Table2[Thành tiền]))</f>
        <v>0</v>
      </c>
      <c r="F147" s="43">
        <f ca="1">IF(B147="","",SUMIF(Table2[[Tên hàng hóa]:[Thành tiền]],BáoCáoHàngHóa!B147,Table2[Số lượng])-BáoCáoHàngHóa!C147)</f>
        <v>0</v>
      </c>
      <c r="G147" s="43">
        <f t="shared" ca="1" si="24"/>
        <v>0</v>
      </c>
      <c r="H147" s="43">
        <f ca="1">IF(B147="","",SUMIF(Table2[[Tên hàng hóa]:[Thành tiền]],BáoCáoHàngHóa!B147,Table2[Thành tiền])-BáoCáoHàngHóa!E147)</f>
        <v>0</v>
      </c>
      <c r="I147" s="42">
        <f ca="1">IF(B147="","",SUMIF(Table28[[Tên hàng hóa ]:[Thành tiền]],BáoCáoHàngHóa!B147,Table28[Số lượng]))</f>
        <v>0</v>
      </c>
      <c r="J147" s="42">
        <f t="shared" ca="1" si="25"/>
        <v>0</v>
      </c>
      <c r="K147" s="42">
        <f t="shared" ca="1" si="26"/>
        <v>0</v>
      </c>
      <c r="L147" s="44">
        <f t="shared" ca="1" si="27"/>
        <v>0</v>
      </c>
      <c r="M147" s="44">
        <f t="shared" ca="1" si="28"/>
        <v>0</v>
      </c>
      <c r="N147" s="44">
        <f t="shared" ca="1" si="29"/>
        <v>0</v>
      </c>
      <c r="O147" s="30">
        <f t="shared" ca="1" si="23"/>
        <v>0</v>
      </c>
      <c r="P147" s="30"/>
      <c r="Q147" s="30"/>
      <c r="R147" s="30"/>
      <c r="S147" s="30"/>
      <c r="T147" s="30"/>
      <c r="U147" s="30"/>
      <c r="V147" s="30"/>
      <c r="W147" s="30"/>
    </row>
    <row r="148" spans="1:23" x14ac:dyDescent="0.2">
      <c r="A148" s="40">
        <v>143</v>
      </c>
      <c r="B148" s="40" t="str">
        <f>IF(DanhMụcHH!B147="","",DanhMụcHH!B147)</f>
        <v>S8VS-01512</v>
      </c>
      <c r="C148" s="41">
        <f ca="1">IF(B148="","",SUMIF(OFFSET(MuaHàng_ThanhToán!$D$5,0,0,COUNTIF(Table2[Tên nhà cung cấp],MuaHàng_ThanhToán!$C$5),6),BáoCáoHàngHóa!B148,Table2[Số lượng]))</f>
        <v>0</v>
      </c>
      <c r="D148" s="41">
        <f t="shared" ca="1" si="22"/>
        <v>0</v>
      </c>
      <c r="E148" s="41">
        <f ca="1">IF(B148="","",SUMIF(OFFSET(MuaHàng_ThanhToán!$D$5,0,0,COUNTIF(Table2[Tên nhà cung cấp],MuaHàng_ThanhToán!$C$5),6),BáoCáoHàngHóa!B148,Table2[Thành tiền]))</f>
        <v>0</v>
      </c>
      <c r="F148" s="43">
        <f ca="1">IF(B148="","",SUMIF(Table2[[Tên hàng hóa]:[Thành tiền]],BáoCáoHàngHóa!B148,Table2[Số lượng])-BáoCáoHàngHóa!C148)</f>
        <v>0</v>
      </c>
      <c r="G148" s="43">
        <f t="shared" ca="1" si="24"/>
        <v>0</v>
      </c>
      <c r="H148" s="43">
        <f ca="1">IF(B148="","",SUMIF(Table2[[Tên hàng hóa]:[Thành tiền]],BáoCáoHàngHóa!B148,Table2[Thành tiền])-BáoCáoHàngHóa!E148)</f>
        <v>0</v>
      </c>
      <c r="I148" s="42">
        <f ca="1">IF(B148="","",SUMIF(Table28[[Tên hàng hóa ]:[Thành tiền]],BáoCáoHàngHóa!B148,Table28[Số lượng]))</f>
        <v>0</v>
      </c>
      <c r="J148" s="42">
        <f t="shared" ca="1" si="25"/>
        <v>0</v>
      </c>
      <c r="K148" s="42">
        <f t="shared" ca="1" si="26"/>
        <v>0</v>
      </c>
      <c r="L148" s="44">
        <f t="shared" ca="1" si="27"/>
        <v>0</v>
      </c>
      <c r="M148" s="44">
        <f t="shared" ca="1" si="28"/>
        <v>0</v>
      </c>
      <c r="N148" s="44">
        <f t="shared" ca="1" si="29"/>
        <v>0</v>
      </c>
      <c r="O148" s="30">
        <f t="shared" ca="1" si="23"/>
        <v>0</v>
      </c>
      <c r="P148" s="30"/>
      <c r="Q148" s="30"/>
      <c r="R148" s="30"/>
      <c r="S148" s="30"/>
      <c r="T148" s="30"/>
      <c r="U148" s="30"/>
      <c r="V148" s="30"/>
      <c r="W148" s="30"/>
    </row>
    <row r="149" spans="1:23" x14ac:dyDescent="0.2">
      <c r="A149" s="40">
        <v>144</v>
      </c>
      <c r="B149" s="40" t="str">
        <f>IF(DanhMụcHH!B148="","",DanhMụcHH!B148)</f>
        <v>S8VS-01524</v>
      </c>
      <c r="C149" s="41">
        <f ca="1">IF(B149="","",SUMIF(OFFSET(MuaHàng_ThanhToán!$D$5,0,0,COUNTIF(Table2[Tên nhà cung cấp],MuaHàng_ThanhToán!$C$5),6),BáoCáoHàngHóa!B149,Table2[Số lượng]))</f>
        <v>0</v>
      </c>
      <c r="D149" s="41">
        <f t="shared" ca="1" si="22"/>
        <v>0</v>
      </c>
      <c r="E149" s="41">
        <f ca="1">IF(B149="","",SUMIF(OFFSET(MuaHàng_ThanhToán!$D$5,0,0,COUNTIF(Table2[Tên nhà cung cấp],MuaHàng_ThanhToán!$C$5),6),BáoCáoHàngHóa!B149,Table2[Thành tiền]))</f>
        <v>0</v>
      </c>
      <c r="F149" s="43">
        <f ca="1">IF(B149="","",SUMIF(Table2[[Tên hàng hóa]:[Thành tiền]],BáoCáoHàngHóa!B149,Table2[Số lượng])-BáoCáoHàngHóa!C149)</f>
        <v>2</v>
      </c>
      <c r="G149" s="43">
        <f t="shared" ca="1" si="24"/>
        <v>1180300</v>
      </c>
      <c r="H149" s="43">
        <f ca="1">IF(B149="","",SUMIF(Table2[[Tên hàng hóa]:[Thành tiền]],BáoCáoHàngHóa!B149,Table2[Thành tiền])-BáoCáoHàngHóa!E149)</f>
        <v>2360600</v>
      </c>
      <c r="I149" s="42">
        <f ca="1">IF(B149="","",SUMIF(Table28[[Tên hàng hóa ]:[Thành tiền]],BáoCáoHàngHóa!B149,Table28[Số lượng]))</f>
        <v>2</v>
      </c>
      <c r="J149" s="42">
        <f t="shared" ca="1" si="25"/>
        <v>1180300</v>
      </c>
      <c r="K149" s="42">
        <f t="shared" ca="1" si="26"/>
        <v>2360600</v>
      </c>
      <c r="L149" s="44">
        <f t="shared" ca="1" si="27"/>
        <v>0</v>
      </c>
      <c r="M149" s="44">
        <f t="shared" ca="1" si="28"/>
        <v>0</v>
      </c>
      <c r="N149" s="44">
        <f t="shared" ca="1" si="29"/>
        <v>0</v>
      </c>
      <c r="O149" s="30">
        <f t="shared" ca="1" si="23"/>
        <v>0</v>
      </c>
      <c r="P149" s="30"/>
      <c r="Q149" s="30"/>
      <c r="R149" s="30"/>
      <c r="S149" s="30"/>
      <c r="T149" s="30"/>
      <c r="U149" s="30"/>
      <c r="V149" s="30"/>
      <c r="W149" s="30"/>
    </row>
    <row r="150" spans="1:23" x14ac:dyDescent="0.2">
      <c r="A150" s="40">
        <v>145</v>
      </c>
      <c r="B150" s="40" t="str">
        <f>IF(DanhMụcHH!B149="","",DanhMụcHH!B149)</f>
        <v>S8VS-03005</v>
      </c>
      <c r="C150" s="41">
        <f ca="1">IF(B150="","",SUMIF(OFFSET(MuaHàng_ThanhToán!$D$5,0,0,COUNTIF(Table2[Tên nhà cung cấp],MuaHàng_ThanhToán!$C$5),6),BáoCáoHàngHóa!B150,Table2[Số lượng]))</f>
        <v>0</v>
      </c>
      <c r="D150" s="41">
        <f t="shared" ca="1" si="22"/>
        <v>0</v>
      </c>
      <c r="E150" s="41">
        <f ca="1">IF(B150="","",SUMIF(OFFSET(MuaHàng_ThanhToán!$D$5,0,0,COUNTIF(Table2[Tên nhà cung cấp],MuaHàng_ThanhToán!$C$5),6),BáoCáoHàngHóa!B150,Table2[Thành tiền]))</f>
        <v>0</v>
      </c>
      <c r="F150" s="43">
        <f ca="1">IF(B150="","",SUMIF(Table2[[Tên hàng hóa]:[Thành tiền]],BáoCáoHàngHóa!B150,Table2[Số lượng])-BáoCáoHàngHóa!C150)</f>
        <v>0</v>
      </c>
      <c r="G150" s="43">
        <f t="shared" ca="1" si="24"/>
        <v>0</v>
      </c>
      <c r="H150" s="43">
        <f ca="1">IF(B150="","",SUMIF(Table2[[Tên hàng hóa]:[Thành tiền]],BáoCáoHàngHóa!B150,Table2[Thành tiền])-BáoCáoHàngHóa!E150)</f>
        <v>0</v>
      </c>
      <c r="I150" s="42">
        <f ca="1">IF(B150="","",SUMIF(Table28[[Tên hàng hóa ]:[Thành tiền]],BáoCáoHàngHóa!B150,Table28[Số lượng]))</f>
        <v>0</v>
      </c>
      <c r="J150" s="42">
        <f t="shared" ca="1" si="25"/>
        <v>0</v>
      </c>
      <c r="K150" s="42">
        <f t="shared" ca="1" si="26"/>
        <v>0</v>
      </c>
      <c r="L150" s="44">
        <f t="shared" ca="1" si="27"/>
        <v>0</v>
      </c>
      <c r="M150" s="44">
        <f t="shared" ca="1" si="28"/>
        <v>0</v>
      </c>
      <c r="N150" s="44">
        <f t="shared" ca="1" si="29"/>
        <v>0</v>
      </c>
      <c r="O150" s="30">
        <f t="shared" ca="1" si="23"/>
        <v>0</v>
      </c>
      <c r="P150" s="30"/>
      <c r="Q150" s="30"/>
      <c r="R150" s="30"/>
      <c r="S150" s="30"/>
      <c r="T150" s="30"/>
      <c r="U150" s="30"/>
      <c r="V150" s="30"/>
      <c r="W150" s="30"/>
    </row>
    <row r="151" spans="1:23" x14ac:dyDescent="0.2">
      <c r="A151" s="40">
        <v>146</v>
      </c>
      <c r="B151" s="40" t="str">
        <f>IF(DanhMụcHH!B150="","",DanhMụcHH!B150)</f>
        <v>S8VS-03012</v>
      </c>
      <c r="C151" s="41">
        <f ca="1">IF(B151="","",SUMIF(OFFSET(MuaHàng_ThanhToán!$D$5,0,0,COUNTIF(Table2[Tên nhà cung cấp],MuaHàng_ThanhToán!$C$5),6),BáoCáoHàngHóa!B151,Table2[Số lượng]))</f>
        <v>0</v>
      </c>
      <c r="D151" s="41">
        <f t="shared" ca="1" si="22"/>
        <v>0</v>
      </c>
      <c r="E151" s="41">
        <f ca="1">IF(B151="","",SUMIF(OFFSET(MuaHàng_ThanhToán!$D$5,0,0,COUNTIF(Table2[Tên nhà cung cấp],MuaHàng_ThanhToán!$C$5),6),BáoCáoHàngHóa!B151,Table2[Thành tiền]))</f>
        <v>0</v>
      </c>
      <c r="F151" s="43">
        <f ca="1">IF(B151="","",SUMIF(Table2[[Tên hàng hóa]:[Thành tiền]],BáoCáoHàngHóa!B151,Table2[Số lượng])-BáoCáoHàngHóa!C151)</f>
        <v>0</v>
      </c>
      <c r="G151" s="43">
        <f t="shared" ca="1" si="24"/>
        <v>0</v>
      </c>
      <c r="H151" s="43">
        <f ca="1">IF(B151="","",SUMIF(Table2[[Tên hàng hóa]:[Thành tiền]],BáoCáoHàngHóa!B151,Table2[Thành tiền])-BáoCáoHàngHóa!E151)</f>
        <v>0</v>
      </c>
      <c r="I151" s="42">
        <f ca="1">IF(B151="","",SUMIF(Table28[[Tên hàng hóa ]:[Thành tiền]],BáoCáoHàngHóa!B151,Table28[Số lượng]))</f>
        <v>0</v>
      </c>
      <c r="J151" s="42">
        <f t="shared" ca="1" si="25"/>
        <v>0</v>
      </c>
      <c r="K151" s="42">
        <f t="shared" ca="1" si="26"/>
        <v>0</v>
      </c>
      <c r="L151" s="44">
        <f t="shared" ca="1" si="27"/>
        <v>0</v>
      </c>
      <c r="M151" s="44">
        <f t="shared" ca="1" si="28"/>
        <v>0</v>
      </c>
      <c r="N151" s="44">
        <f t="shared" ca="1" si="29"/>
        <v>0</v>
      </c>
      <c r="O151" s="30">
        <f t="shared" ca="1" si="23"/>
        <v>0</v>
      </c>
      <c r="P151" s="30"/>
      <c r="Q151" s="30"/>
      <c r="R151" s="30"/>
      <c r="S151" s="30"/>
      <c r="T151" s="30"/>
      <c r="U151" s="30"/>
      <c r="V151" s="30"/>
      <c r="W151" s="30"/>
    </row>
    <row r="152" spans="1:23" x14ac:dyDescent="0.2">
      <c r="A152" s="40">
        <v>147</v>
      </c>
      <c r="B152" s="40" t="str">
        <f>IF(DanhMụcHH!B151="","",DanhMụcHH!B151)</f>
        <v>S8VS-03024</v>
      </c>
      <c r="C152" s="41">
        <f ca="1">IF(B152="","",SUMIF(OFFSET(MuaHàng_ThanhToán!$D$5,0,0,COUNTIF(Table2[Tên nhà cung cấp],MuaHàng_ThanhToán!$C$5),6),BáoCáoHàngHóa!B152,Table2[Số lượng]))</f>
        <v>0</v>
      </c>
      <c r="D152" s="41">
        <f t="shared" ca="1" si="22"/>
        <v>0</v>
      </c>
      <c r="E152" s="41">
        <f ca="1">IF(B152="","",SUMIF(OFFSET(MuaHàng_ThanhToán!$D$5,0,0,COUNTIF(Table2[Tên nhà cung cấp],MuaHàng_ThanhToán!$C$5),6),BáoCáoHàngHóa!B152,Table2[Thành tiền]))</f>
        <v>0</v>
      </c>
      <c r="F152" s="43">
        <f ca="1">IF(B152="","",SUMIF(Table2[[Tên hàng hóa]:[Thành tiền]],BáoCáoHàngHóa!B152,Table2[Số lượng])-BáoCáoHàngHóa!C152)</f>
        <v>0</v>
      </c>
      <c r="G152" s="43">
        <f t="shared" ca="1" si="24"/>
        <v>0</v>
      </c>
      <c r="H152" s="43">
        <f ca="1">IF(B152="","",SUMIF(Table2[[Tên hàng hóa]:[Thành tiền]],BáoCáoHàngHóa!B152,Table2[Thành tiền])-BáoCáoHàngHóa!E152)</f>
        <v>0</v>
      </c>
      <c r="I152" s="42">
        <f ca="1">IF(B152="","",SUMIF(Table28[[Tên hàng hóa ]:[Thành tiền]],BáoCáoHàngHóa!B152,Table28[Số lượng]))</f>
        <v>0</v>
      </c>
      <c r="J152" s="42">
        <f t="shared" ca="1" si="25"/>
        <v>0</v>
      </c>
      <c r="K152" s="42">
        <f t="shared" ca="1" si="26"/>
        <v>0</v>
      </c>
      <c r="L152" s="44">
        <f t="shared" ca="1" si="27"/>
        <v>0</v>
      </c>
      <c r="M152" s="44">
        <f t="shared" ca="1" si="28"/>
        <v>0</v>
      </c>
      <c r="N152" s="44">
        <f t="shared" ca="1" si="29"/>
        <v>0</v>
      </c>
      <c r="O152" s="30">
        <f t="shared" ca="1" si="23"/>
        <v>0</v>
      </c>
      <c r="P152" s="30"/>
      <c r="Q152" s="30"/>
      <c r="R152" s="30"/>
      <c r="S152" s="30"/>
      <c r="T152" s="30"/>
      <c r="U152" s="30"/>
      <c r="V152" s="30"/>
      <c r="W152" s="30"/>
    </row>
    <row r="153" spans="1:23" x14ac:dyDescent="0.2">
      <c r="A153" s="40">
        <v>148</v>
      </c>
      <c r="B153" s="40" t="str">
        <f>IF(DanhMụcHH!B152="","",DanhMụcHH!B152)</f>
        <v>S8VS-06024</v>
      </c>
      <c r="C153" s="41">
        <f ca="1">IF(B153="","",SUMIF(OFFSET(MuaHàng_ThanhToán!$D$5,0,0,COUNTIF(Table2[Tên nhà cung cấp],MuaHàng_ThanhToán!$C$5),6),BáoCáoHàngHóa!B153,Table2[Số lượng]))</f>
        <v>0</v>
      </c>
      <c r="D153" s="41">
        <f t="shared" ca="1" si="22"/>
        <v>0</v>
      </c>
      <c r="E153" s="41">
        <f ca="1">IF(B153="","",SUMIF(OFFSET(MuaHàng_ThanhToán!$D$5,0,0,COUNTIF(Table2[Tên nhà cung cấp],MuaHàng_ThanhToán!$C$5),6),BáoCáoHàngHóa!B153,Table2[Thành tiền]))</f>
        <v>0</v>
      </c>
      <c r="F153" s="43">
        <f ca="1">IF(B153="","",SUMIF(Table2[[Tên hàng hóa]:[Thành tiền]],BáoCáoHàngHóa!B153,Table2[Số lượng])-BáoCáoHàngHóa!C153)</f>
        <v>0</v>
      </c>
      <c r="G153" s="43">
        <f t="shared" ca="1" si="24"/>
        <v>0</v>
      </c>
      <c r="H153" s="43">
        <f ca="1">IF(B153="","",SUMIF(Table2[[Tên hàng hóa]:[Thành tiền]],BáoCáoHàngHóa!B153,Table2[Thành tiền])-BáoCáoHàngHóa!E153)</f>
        <v>0</v>
      </c>
      <c r="I153" s="42">
        <f ca="1">IF(B153="","",SUMIF(Table28[[Tên hàng hóa ]:[Thành tiền]],BáoCáoHàngHóa!B153,Table28[Số lượng]))</f>
        <v>0</v>
      </c>
      <c r="J153" s="42">
        <f t="shared" ca="1" si="25"/>
        <v>0</v>
      </c>
      <c r="K153" s="42">
        <f t="shared" ca="1" si="26"/>
        <v>0</v>
      </c>
      <c r="L153" s="44">
        <f t="shared" ca="1" si="27"/>
        <v>0</v>
      </c>
      <c r="M153" s="44">
        <f t="shared" ca="1" si="28"/>
        <v>0</v>
      </c>
      <c r="N153" s="44">
        <f t="shared" ca="1" si="29"/>
        <v>0</v>
      </c>
      <c r="O153" s="30">
        <f t="shared" ca="1" si="23"/>
        <v>0</v>
      </c>
      <c r="P153" s="30"/>
      <c r="Q153" s="30"/>
      <c r="R153" s="30"/>
      <c r="S153" s="30"/>
      <c r="T153" s="30"/>
      <c r="U153" s="30"/>
      <c r="V153" s="30"/>
      <c r="W153" s="30"/>
    </row>
    <row r="154" spans="1:23" x14ac:dyDescent="0.2">
      <c r="A154" s="40">
        <v>149</v>
      </c>
      <c r="B154" s="40" t="str">
        <f>IF(DanhMụcHH!B153="","",DanhMụcHH!B153)</f>
        <v>S8VS-12024</v>
      </c>
      <c r="C154" s="41">
        <f ca="1">IF(B154="","",SUMIF(OFFSET(MuaHàng_ThanhToán!$D$5,0,0,COUNTIF(Table2[Tên nhà cung cấp],MuaHàng_ThanhToán!$C$5),6),BáoCáoHàngHóa!B154,Table2[Số lượng]))</f>
        <v>0</v>
      </c>
      <c r="D154" s="41">
        <f t="shared" ca="1" si="22"/>
        <v>0</v>
      </c>
      <c r="E154" s="41">
        <f ca="1">IF(B154="","",SUMIF(OFFSET(MuaHàng_ThanhToán!$D$5,0,0,COUNTIF(Table2[Tên nhà cung cấp],MuaHàng_ThanhToán!$C$5),6),BáoCáoHàngHóa!B154,Table2[Thành tiền]))</f>
        <v>0</v>
      </c>
      <c r="F154" s="43">
        <f ca="1">IF(B154="","",SUMIF(Table2[[Tên hàng hóa]:[Thành tiền]],BáoCáoHàngHóa!B154,Table2[Số lượng])-BáoCáoHàngHóa!C154)</f>
        <v>0</v>
      </c>
      <c r="G154" s="43">
        <f t="shared" ca="1" si="24"/>
        <v>0</v>
      </c>
      <c r="H154" s="43">
        <f ca="1">IF(B154="","",SUMIF(Table2[[Tên hàng hóa]:[Thành tiền]],BáoCáoHàngHóa!B154,Table2[Thành tiền])-BáoCáoHàngHóa!E154)</f>
        <v>0</v>
      </c>
      <c r="I154" s="42">
        <f ca="1">IF(B154="","",SUMIF(Table28[[Tên hàng hóa ]:[Thành tiền]],BáoCáoHàngHóa!B154,Table28[Số lượng]))</f>
        <v>0</v>
      </c>
      <c r="J154" s="42">
        <f t="shared" ca="1" si="25"/>
        <v>0</v>
      </c>
      <c r="K154" s="42">
        <f t="shared" ca="1" si="26"/>
        <v>0</v>
      </c>
      <c r="L154" s="44">
        <f t="shared" ca="1" si="27"/>
        <v>0</v>
      </c>
      <c r="M154" s="44">
        <f t="shared" ca="1" si="28"/>
        <v>0</v>
      </c>
      <c r="N154" s="44">
        <f t="shared" ca="1" si="29"/>
        <v>0</v>
      </c>
      <c r="O154" s="30">
        <f t="shared" ca="1" si="23"/>
        <v>0</v>
      </c>
      <c r="P154" s="30"/>
      <c r="Q154" s="30"/>
      <c r="R154" s="30"/>
      <c r="S154" s="30"/>
      <c r="T154" s="30"/>
      <c r="U154" s="30"/>
      <c r="V154" s="30"/>
      <c r="W154" s="30"/>
    </row>
    <row r="155" spans="1:23" x14ac:dyDescent="0.2">
      <c r="A155" s="40">
        <v>150</v>
      </c>
      <c r="B155" s="40" t="str">
        <f>IF(DanhMụcHH!B154="","",DanhMụcHH!B154)</f>
        <v>S8VS-18024</v>
      </c>
      <c r="C155" s="41">
        <f ca="1">IF(B155="","",SUMIF(OFFSET(MuaHàng_ThanhToán!$D$5,0,0,COUNTIF(Table2[Tên nhà cung cấp],MuaHàng_ThanhToán!$C$5),6),BáoCáoHàngHóa!B155,Table2[Số lượng]))</f>
        <v>0</v>
      </c>
      <c r="D155" s="41">
        <f t="shared" ca="1" si="22"/>
        <v>0</v>
      </c>
      <c r="E155" s="41">
        <f ca="1">IF(B155="","",SUMIF(OFFSET(MuaHàng_ThanhToán!$D$5,0,0,COUNTIF(Table2[Tên nhà cung cấp],MuaHàng_ThanhToán!$C$5),6),BáoCáoHàngHóa!B155,Table2[Thành tiền]))</f>
        <v>0</v>
      </c>
      <c r="F155" s="43">
        <f ca="1">IF(B155="","",SUMIF(Table2[[Tên hàng hóa]:[Thành tiền]],BáoCáoHàngHóa!B155,Table2[Số lượng])-BáoCáoHàngHóa!C155)</f>
        <v>0</v>
      </c>
      <c r="G155" s="43">
        <f t="shared" ca="1" si="24"/>
        <v>0</v>
      </c>
      <c r="H155" s="43">
        <f ca="1">IF(B155="","",SUMIF(Table2[[Tên hàng hóa]:[Thành tiền]],BáoCáoHàngHóa!B155,Table2[Thành tiền])-BáoCáoHàngHóa!E155)</f>
        <v>0</v>
      </c>
      <c r="I155" s="42">
        <f ca="1">IF(B155="","",SUMIF(Table28[[Tên hàng hóa ]:[Thành tiền]],BáoCáoHàngHóa!B155,Table28[Số lượng]))</f>
        <v>0</v>
      </c>
      <c r="J155" s="42">
        <f t="shared" ca="1" si="25"/>
        <v>0</v>
      </c>
      <c r="K155" s="42">
        <f t="shared" ca="1" si="26"/>
        <v>0</v>
      </c>
      <c r="L155" s="44">
        <f t="shared" ca="1" si="27"/>
        <v>0</v>
      </c>
      <c r="M155" s="44">
        <f t="shared" ca="1" si="28"/>
        <v>0</v>
      </c>
      <c r="N155" s="44">
        <f t="shared" ca="1" si="29"/>
        <v>0</v>
      </c>
      <c r="O155" s="30">
        <f t="shared" ca="1" si="23"/>
        <v>0</v>
      </c>
      <c r="P155" s="30"/>
      <c r="Q155" s="30"/>
      <c r="R155" s="30"/>
      <c r="S155" s="30"/>
      <c r="T155" s="30"/>
      <c r="U155" s="30"/>
      <c r="V155" s="30"/>
      <c r="W155" s="30"/>
    </row>
    <row r="156" spans="1:23" x14ac:dyDescent="0.2">
      <c r="A156" s="40">
        <v>151</v>
      </c>
      <c r="B156" s="40" t="str">
        <f>IF(DanhMụcHH!B155="","",DanhMụcHH!B155)</f>
        <v>S8VS-24024</v>
      </c>
      <c r="C156" s="41">
        <f ca="1">IF(B156="","",SUMIF(OFFSET(MuaHàng_ThanhToán!$D$5,0,0,COUNTIF(Table2[Tên nhà cung cấp],MuaHàng_ThanhToán!$C$5),6),BáoCáoHàngHóa!B156,Table2[Số lượng]))</f>
        <v>0</v>
      </c>
      <c r="D156" s="41">
        <f t="shared" ca="1" si="22"/>
        <v>0</v>
      </c>
      <c r="E156" s="41">
        <f ca="1">IF(B156="","",SUMIF(OFFSET(MuaHàng_ThanhToán!$D$5,0,0,COUNTIF(Table2[Tên nhà cung cấp],MuaHàng_ThanhToán!$C$5),6),BáoCáoHàngHóa!B156,Table2[Thành tiền]))</f>
        <v>0</v>
      </c>
      <c r="F156" s="43">
        <f ca="1">IF(B156="","",SUMIF(Table2[[Tên hàng hóa]:[Thành tiền]],BáoCáoHàngHóa!B156,Table2[Số lượng])-BáoCáoHàngHóa!C156)</f>
        <v>0</v>
      </c>
      <c r="G156" s="43">
        <f t="shared" ca="1" si="24"/>
        <v>0</v>
      </c>
      <c r="H156" s="43">
        <f ca="1">IF(B156="","",SUMIF(Table2[[Tên hàng hóa]:[Thành tiền]],BáoCáoHàngHóa!B156,Table2[Thành tiền])-BáoCáoHàngHóa!E156)</f>
        <v>0</v>
      </c>
      <c r="I156" s="42">
        <f ca="1">IF(B156="","",SUMIF(Table28[[Tên hàng hóa ]:[Thành tiền]],BáoCáoHàngHóa!B156,Table28[Số lượng]))</f>
        <v>0</v>
      </c>
      <c r="J156" s="42">
        <f t="shared" ca="1" si="25"/>
        <v>0</v>
      </c>
      <c r="K156" s="42">
        <f t="shared" ca="1" si="26"/>
        <v>0</v>
      </c>
      <c r="L156" s="44">
        <f t="shared" ca="1" si="27"/>
        <v>0</v>
      </c>
      <c r="M156" s="44">
        <f t="shared" ca="1" si="28"/>
        <v>0</v>
      </c>
      <c r="N156" s="44">
        <f t="shared" ca="1" si="29"/>
        <v>0</v>
      </c>
      <c r="O156" s="30">
        <f t="shared" ca="1" si="23"/>
        <v>0</v>
      </c>
      <c r="P156" s="30"/>
      <c r="Q156" s="30"/>
      <c r="R156" s="30"/>
      <c r="S156" s="30"/>
      <c r="T156" s="30"/>
      <c r="U156" s="30"/>
      <c r="V156" s="30"/>
      <c r="W156" s="30"/>
    </row>
    <row r="157" spans="1:23" x14ac:dyDescent="0.2">
      <c r="A157" s="40">
        <v>152</v>
      </c>
      <c r="B157" s="40" t="str">
        <f>IF(DanhMụcHH!B156="","",DanhMụcHH!B156)</f>
        <v>K33-A</v>
      </c>
      <c r="C157" s="41">
        <f ca="1">IF(B157="","",SUMIF(OFFSET(MuaHàng_ThanhToán!$D$5,0,0,COUNTIF(Table2[Tên nhà cung cấp],MuaHàng_ThanhToán!$C$5),6),BáoCáoHàngHóa!B157,Table2[Số lượng]))</f>
        <v>0</v>
      </c>
      <c r="D157" s="41">
        <f t="shared" ca="1" si="22"/>
        <v>0</v>
      </c>
      <c r="E157" s="41">
        <f ca="1">IF(B157="","",SUMIF(OFFSET(MuaHàng_ThanhToán!$D$5,0,0,COUNTIF(Table2[Tên nhà cung cấp],MuaHàng_ThanhToán!$C$5),6),BáoCáoHàngHóa!B157,Table2[Thành tiền]))</f>
        <v>0</v>
      </c>
      <c r="F157" s="43">
        <f ca="1">IF(B157="","",SUMIF(Table2[[Tên hàng hóa]:[Thành tiền]],BáoCáoHàngHóa!B157,Table2[Số lượng])-BáoCáoHàngHóa!C157)</f>
        <v>0</v>
      </c>
      <c r="G157" s="43">
        <f t="shared" ca="1" si="24"/>
        <v>0</v>
      </c>
      <c r="H157" s="43">
        <f ca="1">IF(B157="","",SUMIF(Table2[[Tên hàng hóa]:[Thành tiền]],BáoCáoHàngHóa!B157,Table2[Thành tiền])-BáoCáoHàngHóa!E157)</f>
        <v>0</v>
      </c>
      <c r="I157" s="42">
        <f ca="1">IF(B157="","",SUMIF(Table28[[Tên hàng hóa ]:[Thành tiền]],BáoCáoHàngHóa!B157,Table28[Số lượng]))</f>
        <v>0</v>
      </c>
      <c r="J157" s="42">
        <f t="shared" ca="1" si="25"/>
        <v>0</v>
      </c>
      <c r="K157" s="42">
        <f t="shared" ca="1" si="26"/>
        <v>0</v>
      </c>
      <c r="L157" s="44">
        <f t="shared" ca="1" si="27"/>
        <v>0</v>
      </c>
      <c r="M157" s="44">
        <f t="shared" ca="1" si="28"/>
        <v>0</v>
      </c>
      <c r="N157" s="44">
        <f t="shared" ca="1" si="29"/>
        <v>0</v>
      </c>
      <c r="O157" s="30">
        <f t="shared" ca="1" si="23"/>
        <v>0</v>
      </c>
      <c r="P157" s="30"/>
      <c r="Q157" s="30"/>
      <c r="R157" s="30"/>
      <c r="S157" s="30"/>
      <c r="T157" s="30"/>
      <c r="U157" s="30"/>
      <c r="V157" s="30"/>
      <c r="W157" s="30"/>
    </row>
    <row r="158" spans="1:23" x14ac:dyDescent="0.2">
      <c r="A158" s="40">
        <v>153</v>
      </c>
      <c r="B158" s="40" t="str">
        <f>IF(DanhMụcHH!B157="","",DanhMụcHH!B157)</f>
        <v>K33-B</v>
      </c>
      <c r="C158" s="41">
        <f ca="1">IF(B158="","",SUMIF(OFFSET(MuaHàng_ThanhToán!$D$5,0,0,COUNTIF(Table2[Tên nhà cung cấp],MuaHàng_ThanhToán!$C$5),6),BáoCáoHàngHóa!B158,Table2[Số lượng]))</f>
        <v>0</v>
      </c>
      <c r="D158" s="41">
        <f t="shared" ca="1" si="22"/>
        <v>0</v>
      </c>
      <c r="E158" s="41">
        <f ca="1">IF(B158="","",SUMIF(OFFSET(MuaHàng_ThanhToán!$D$5,0,0,COUNTIF(Table2[Tên nhà cung cấp],MuaHàng_ThanhToán!$C$5),6),BáoCáoHàngHóa!B158,Table2[Thành tiền]))</f>
        <v>0</v>
      </c>
      <c r="F158" s="43">
        <f ca="1">IF(B158="","",SUMIF(Table2[[Tên hàng hóa]:[Thành tiền]],BáoCáoHàngHóa!B158,Table2[Số lượng])-BáoCáoHàngHóa!C158)</f>
        <v>3</v>
      </c>
      <c r="G158" s="43">
        <f t="shared" ca="1" si="24"/>
        <v>872666.66666666663</v>
      </c>
      <c r="H158" s="43">
        <f ca="1">IF(B158="","",SUMIF(Table2[[Tên hàng hóa]:[Thành tiền]],BáoCáoHàngHóa!B158,Table2[Thành tiền])-BáoCáoHàngHóa!E158)</f>
        <v>2618000</v>
      </c>
      <c r="I158" s="42">
        <f ca="1">IF(B158="","",SUMIF(Table28[[Tên hàng hóa ]:[Thành tiền]],BáoCáoHàngHóa!B158,Table28[Số lượng]))</f>
        <v>3</v>
      </c>
      <c r="J158" s="42">
        <f t="shared" ca="1" si="25"/>
        <v>872666.66666666663</v>
      </c>
      <c r="K158" s="42">
        <f t="shared" ca="1" si="26"/>
        <v>2618000</v>
      </c>
      <c r="L158" s="44">
        <f t="shared" ca="1" si="27"/>
        <v>0</v>
      </c>
      <c r="M158" s="44">
        <f t="shared" ca="1" si="28"/>
        <v>0</v>
      </c>
      <c r="N158" s="44">
        <f t="shared" ca="1" si="29"/>
        <v>0</v>
      </c>
      <c r="O158" s="30">
        <f t="shared" ca="1" si="23"/>
        <v>0</v>
      </c>
      <c r="P158" s="30"/>
      <c r="Q158" s="30"/>
      <c r="R158" s="30"/>
      <c r="S158" s="30"/>
      <c r="T158" s="30"/>
      <c r="U158" s="30"/>
      <c r="V158" s="30"/>
      <c r="W158" s="30"/>
    </row>
    <row r="159" spans="1:23" x14ac:dyDescent="0.2">
      <c r="A159" s="40">
        <v>154</v>
      </c>
      <c r="B159" s="40" t="str">
        <f>IF(DanhMụcHH!B158="","",DanhMụcHH!B158)</f>
        <v>K33-CPA</v>
      </c>
      <c r="C159" s="41">
        <f ca="1">IF(B159="","",SUMIF(OFFSET(MuaHàng_ThanhToán!$D$5,0,0,COUNTIF(Table2[Tên nhà cung cấp],MuaHàng_ThanhToán!$C$5),6),BáoCáoHàngHóa!B159,Table2[Số lượng]))</f>
        <v>0</v>
      </c>
      <c r="D159" s="41">
        <f t="shared" ca="1" si="22"/>
        <v>0</v>
      </c>
      <c r="E159" s="41">
        <f ca="1">IF(B159="","",SUMIF(OFFSET(MuaHàng_ThanhToán!$D$5,0,0,COUNTIF(Table2[Tên nhà cung cấp],MuaHàng_ThanhToán!$C$5),6),BáoCáoHàngHóa!B159,Table2[Thành tiền]))</f>
        <v>0</v>
      </c>
      <c r="F159" s="43">
        <f ca="1">IF(B159="","",SUMIF(Table2[[Tên hàng hóa]:[Thành tiền]],BáoCáoHàngHóa!B159,Table2[Số lượng])-BáoCáoHàngHóa!C159)</f>
        <v>0</v>
      </c>
      <c r="G159" s="43">
        <f t="shared" ca="1" si="24"/>
        <v>0</v>
      </c>
      <c r="H159" s="43">
        <f ca="1">IF(B159="","",SUMIF(Table2[[Tên hàng hóa]:[Thành tiền]],BáoCáoHàngHóa!B159,Table2[Thành tiền])-BáoCáoHàngHóa!E159)</f>
        <v>0</v>
      </c>
      <c r="I159" s="42">
        <f ca="1">IF(B159="","",SUMIF(Table28[[Tên hàng hóa ]:[Thành tiền]],BáoCáoHàngHóa!B159,Table28[Số lượng]))</f>
        <v>0</v>
      </c>
      <c r="J159" s="42">
        <f t="shared" ca="1" si="25"/>
        <v>0</v>
      </c>
      <c r="K159" s="42">
        <f t="shared" ca="1" si="26"/>
        <v>0</v>
      </c>
      <c r="L159" s="44">
        <f t="shared" ca="1" si="27"/>
        <v>0</v>
      </c>
      <c r="M159" s="44">
        <f t="shared" ca="1" si="28"/>
        <v>0</v>
      </c>
      <c r="N159" s="44">
        <f t="shared" ca="1" si="29"/>
        <v>0</v>
      </c>
      <c r="O159" s="30">
        <f t="shared" ca="1" si="23"/>
        <v>0</v>
      </c>
      <c r="P159" s="30"/>
      <c r="Q159" s="30"/>
      <c r="R159" s="30"/>
      <c r="S159" s="30"/>
      <c r="T159" s="30"/>
      <c r="U159" s="30"/>
      <c r="V159" s="30"/>
      <c r="W159" s="30"/>
    </row>
    <row r="160" spans="1:23" x14ac:dyDescent="0.2">
      <c r="A160" s="40">
        <v>155</v>
      </c>
      <c r="B160" s="40" t="str">
        <f>IF(DanhMụcHH!B159="","",DanhMụcHH!B159)</f>
        <v>K33-CPB</v>
      </c>
      <c r="C160" s="41">
        <f ca="1">IF(B160="","",SUMIF(OFFSET(MuaHàng_ThanhToán!$D$5,0,0,COUNTIF(Table2[Tên nhà cung cấp],MuaHàng_ThanhToán!$C$5),6),BáoCáoHàngHóa!B160,Table2[Số lượng]))</f>
        <v>0</v>
      </c>
      <c r="D160" s="41">
        <f t="shared" ca="1" si="22"/>
        <v>0</v>
      </c>
      <c r="E160" s="41">
        <f ca="1">IF(B160="","",SUMIF(OFFSET(MuaHàng_ThanhToán!$D$5,0,0,COUNTIF(Table2[Tên nhà cung cấp],MuaHàng_ThanhToán!$C$5),6),BáoCáoHàngHóa!B160,Table2[Thành tiền]))</f>
        <v>0</v>
      </c>
      <c r="F160" s="43">
        <f ca="1">IF(B160="","",SUMIF(Table2[[Tên hàng hóa]:[Thành tiền]],BáoCáoHàngHóa!B160,Table2[Số lượng])-BáoCáoHàngHóa!C160)</f>
        <v>0</v>
      </c>
      <c r="G160" s="43">
        <f t="shared" ca="1" si="24"/>
        <v>0</v>
      </c>
      <c r="H160" s="43">
        <f ca="1">IF(B160="","",SUMIF(Table2[[Tên hàng hóa]:[Thành tiền]],BáoCáoHàngHóa!B160,Table2[Thành tiền])-BáoCáoHàngHóa!E160)</f>
        <v>0</v>
      </c>
      <c r="I160" s="42">
        <f ca="1">IF(B160="","",SUMIF(Table28[[Tên hàng hóa ]:[Thành tiền]],BáoCáoHàngHóa!B160,Table28[Số lượng]))</f>
        <v>0</v>
      </c>
      <c r="J160" s="42">
        <f t="shared" ca="1" si="25"/>
        <v>0</v>
      </c>
      <c r="K160" s="42">
        <f t="shared" ca="1" si="26"/>
        <v>0</v>
      </c>
      <c r="L160" s="44">
        <f t="shared" ca="1" si="27"/>
        <v>0</v>
      </c>
      <c r="M160" s="44">
        <f t="shared" ca="1" si="28"/>
        <v>0</v>
      </c>
      <c r="N160" s="44">
        <f t="shared" ca="1" si="29"/>
        <v>0</v>
      </c>
      <c r="O160" s="30">
        <f t="shared" ca="1" si="23"/>
        <v>0</v>
      </c>
      <c r="P160" s="30"/>
      <c r="Q160" s="30"/>
      <c r="R160" s="30"/>
      <c r="S160" s="30"/>
      <c r="T160" s="30"/>
      <c r="U160" s="30"/>
      <c r="V160" s="30"/>
      <c r="W160" s="30"/>
    </row>
    <row r="161" spans="1:23" x14ac:dyDescent="0.2">
      <c r="A161" s="40">
        <v>156</v>
      </c>
      <c r="B161" s="40" t="str">
        <f>IF(DanhMụcHH!B160="","",DanhMụcHH!B160)</f>
        <v>K33-L1A</v>
      </c>
      <c r="C161" s="41">
        <f ca="1">IF(B161="","",SUMIF(OFFSET(MuaHàng_ThanhToán!$D$5,0,0,COUNTIF(Table2[Tên nhà cung cấp],MuaHàng_ThanhToán!$C$5),6),BáoCáoHàngHóa!B161,Table2[Số lượng]))</f>
        <v>0</v>
      </c>
      <c r="D161" s="41">
        <f t="shared" ca="1" si="22"/>
        <v>0</v>
      </c>
      <c r="E161" s="41">
        <f ca="1">IF(B161="","",SUMIF(OFFSET(MuaHàng_ThanhToán!$D$5,0,0,COUNTIF(Table2[Tên nhà cung cấp],MuaHàng_ThanhToán!$C$5),6),BáoCáoHàngHóa!B161,Table2[Thành tiền]))</f>
        <v>0</v>
      </c>
      <c r="F161" s="43">
        <f ca="1">IF(B161="","",SUMIF(Table2[[Tên hàng hóa]:[Thành tiền]],BáoCáoHàngHóa!B161,Table2[Số lượng])-BáoCáoHàngHóa!C161)</f>
        <v>0</v>
      </c>
      <c r="G161" s="43">
        <f t="shared" ca="1" si="24"/>
        <v>0</v>
      </c>
      <c r="H161" s="43">
        <f ca="1">IF(B161="","",SUMIF(Table2[[Tên hàng hóa]:[Thành tiền]],BáoCáoHàngHóa!B161,Table2[Thành tiền])-BáoCáoHàngHóa!E161)</f>
        <v>0</v>
      </c>
      <c r="I161" s="42">
        <f ca="1">IF(B161="","",SUMIF(Table28[[Tên hàng hóa ]:[Thành tiền]],BáoCáoHàngHóa!B161,Table28[Số lượng]))</f>
        <v>0</v>
      </c>
      <c r="J161" s="42">
        <f t="shared" ca="1" si="25"/>
        <v>0</v>
      </c>
      <c r="K161" s="42">
        <f t="shared" ca="1" si="26"/>
        <v>0</v>
      </c>
      <c r="L161" s="44">
        <f t="shared" ca="1" si="27"/>
        <v>0</v>
      </c>
      <c r="M161" s="44">
        <f t="shared" ca="1" si="28"/>
        <v>0</v>
      </c>
      <c r="N161" s="44">
        <f t="shared" ca="1" si="29"/>
        <v>0</v>
      </c>
      <c r="O161" s="30">
        <f t="shared" ca="1" si="23"/>
        <v>0</v>
      </c>
      <c r="P161" s="30"/>
      <c r="Q161" s="30"/>
      <c r="R161" s="30"/>
      <c r="S161" s="30"/>
      <c r="T161" s="30"/>
      <c r="U161" s="30"/>
      <c r="V161" s="30"/>
      <c r="W161" s="30"/>
    </row>
    <row r="162" spans="1:23" x14ac:dyDescent="0.2">
      <c r="A162" s="40">
        <v>157</v>
      </c>
      <c r="B162" s="40" t="str">
        <f>IF(DanhMụcHH!B161="","",DanhMụcHH!B161)</f>
        <v>K33-L1B</v>
      </c>
      <c r="C162" s="41">
        <f ca="1">IF(B162="","",SUMIF(OFFSET(MuaHàng_ThanhToán!$D$5,0,0,COUNTIF(Table2[Tên nhà cung cấp],MuaHàng_ThanhToán!$C$5),6),BáoCáoHàngHóa!B162,Table2[Số lượng]))</f>
        <v>0</v>
      </c>
      <c r="D162" s="41">
        <f t="shared" ca="1" si="22"/>
        <v>0</v>
      </c>
      <c r="E162" s="41">
        <f ca="1">IF(B162="","",SUMIF(OFFSET(MuaHàng_ThanhToán!$D$5,0,0,COUNTIF(Table2[Tên nhà cung cấp],MuaHàng_ThanhToán!$C$5),6),BáoCáoHàngHóa!B162,Table2[Thành tiền]))</f>
        <v>0</v>
      </c>
      <c r="F162" s="43">
        <f ca="1">IF(B162="","",SUMIF(Table2[[Tên hàng hóa]:[Thành tiền]],BáoCáoHàngHóa!B162,Table2[Số lượng])-BáoCáoHàngHóa!C162)</f>
        <v>16</v>
      </c>
      <c r="G162" s="43">
        <f t="shared" ca="1" si="24"/>
        <v>3860312.5</v>
      </c>
      <c r="H162" s="43">
        <f ca="1">IF(B162="","",SUMIF(Table2[[Tên hàng hóa]:[Thành tiền]],BáoCáoHàngHóa!B162,Table2[Thành tiền])-BáoCáoHàngHóa!E162)</f>
        <v>61765000</v>
      </c>
      <c r="I162" s="42">
        <f ca="1">IF(B162="","",SUMIF(Table28[[Tên hàng hóa ]:[Thành tiền]],BáoCáoHàngHóa!B162,Table28[Số lượng]))</f>
        <v>16</v>
      </c>
      <c r="J162" s="42">
        <f t="shared" ca="1" si="25"/>
        <v>3860312.5</v>
      </c>
      <c r="K162" s="42">
        <f t="shared" ca="1" si="26"/>
        <v>61765000</v>
      </c>
      <c r="L162" s="44">
        <f t="shared" ca="1" si="27"/>
        <v>0</v>
      </c>
      <c r="M162" s="44">
        <f t="shared" ca="1" si="28"/>
        <v>0</v>
      </c>
      <c r="N162" s="44">
        <f t="shared" ca="1" si="29"/>
        <v>0</v>
      </c>
      <c r="O162" s="30">
        <f t="shared" ca="1" si="23"/>
        <v>0</v>
      </c>
      <c r="P162" s="30"/>
      <c r="Q162" s="30"/>
      <c r="R162" s="30"/>
      <c r="S162" s="30"/>
      <c r="T162" s="30"/>
      <c r="U162" s="30"/>
      <c r="V162" s="30"/>
      <c r="W162" s="30"/>
    </row>
    <row r="163" spans="1:23" x14ac:dyDescent="0.2">
      <c r="A163" s="40">
        <v>158</v>
      </c>
      <c r="B163" s="40" t="str">
        <f>IF(DanhMụcHH!B162="","",DanhMụcHH!B162)</f>
        <v>K34-C1</v>
      </c>
      <c r="C163" s="41">
        <f ca="1">IF(B163="","",SUMIF(OFFSET(MuaHàng_ThanhToán!$D$5,0,0,COUNTIF(Table2[Tên nhà cung cấp],MuaHàng_ThanhToán!$C$5),6),BáoCáoHàngHóa!B163,Table2[Số lượng]))</f>
        <v>0</v>
      </c>
      <c r="D163" s="41">
        <f t="shared" ca="1" si="22"/>
        <v>0</v>
      </c>
      <c r="E163" s="41">
        <f ca="1">IF(B163="","",SUMIF(OFFSET(MuaHàng_ThanhToán!$D$5,0,0,COUNTIF(Table2[Tên nhà cung cấp],MuaHàng_ThanhToán!$C$5),6),BáoCáoHàngHóa!B163,Table2[Thành tiền]))</f>
        <v>0</v>
      </c>
      <c r="F163" s="43">
        <f ca="1">IF(B163="","",SUMIF(Table2[[Tên hàng hóa]:[Thành tiền]],BáoCáoHàngHóa!B163,Table2[Số lượng])-BáoCáoHàngHóa!C163)</f>
        <v>0</v>
      </c>
      <c r="G163" s="43">
        <f t="shared" ca="1" si="24"/>
        <v>0</v>
      </c>
      <c r="H163" s="43">
        <f ca="1">IF(B163="","",SUMIF(Table2[[Tên hàng hóa]:[Thành tiền]],BáoCáoHàngHóa!B163,Table2[Thành tiền])-BáoCáoHàngHóa!E163)</f>
        <v>0</v>
      </c>
      <c r="I163" s="42">
        <f ca="1">IF(B163="","",SUMIF(Table28[[Tên hàng hóa ]:[Thành tiền]],BáoCáoHàngHóa!B163,Table28[Số lượng]))</f>
        <v>0</v>
      </c>
      <c r="J163" s="42">
        <f t="shared" ca="1" si="25"/>
        <v>0</v>
      </c>
      <c r="K163" s="42">
        <f t="shared" ca="1" si="26"/>
        <v>0</v>
      </c>
      <c r="L163" s="44">
        <f t="shared" ca="1" si="27"/>
        <v>0</v>
      </c>
      <c r="M163" s="44">
        <f t="shared" ca="1" si="28"/>
        <v>0</v>
      </c>
      <c r="N163" s="44">
        <f t="shared" ca="1" si="29"/>
        <v>0</v>
      </c>
      <c r="O163" s="30">
        <f t="shared" ca="1" si="23"/>
        <v>0</v>
      </c>
      <c r="P163" s="30"/>
      <c r="Q163" s="30"/>
      <c r="R163" s="30"/>
      <c r="S163" s="30"/>
      <c r="T163" s="30"/>
      <c r="U163" s="30"/>
      <c r="V163" s="30"/>
      <c r="W163" s="30"/>
    </row>
    <row r="164" spans="1:23" x14ac:dyDescent="0.2">
      <c r="A164" s="40">
        <v>159</v>
      </c>
      <c r="B164" s="40" t="str">
        <f>IF(DanhMụcHH!B163="","",DanhMụcHH!B163)</f>
        <v>K34-C2</v>
      </c>
      <c r="C164" s="41">
        <f ca="1">IF(B164="","",SUMIF(OFFSET(MuaHàng_ThanhToán!$D$5,0,0,COUNTIF(Table2[Tên nhà cung cấp],MuaHàng_ThanhToán!$C$5),6),BáoCáoHàngHóa!B164,Table2[Số lượng]))</f>
        <v>0</v>
      </c>
      <c r="D164" s="41">
        <f t="shared" ca="1" si="22"/>
        <v>0</v>
      </c>
      <c r="E164" s="41">
        <f ca="1">IF(B164="","",SUMIF(OFFSET(MuaHàng_ThanhToán!$D$5,0,0,COUNTIF(Table2[Tên nhà cung cấp],MuaHàng_ThanhToán!$C$5),6),BáoCáoHàngHóa!B164,Table2[Thành tiền]))</f>
        <v>0</v>
      </c>
      <c r="F164" s="43">
        <f ca="1">IF(B164="","",SUMIF(Table2[[Tên hàng hóa]:[Thành tiền]],BáoCáoHàngHóa!B164,Table2[Số lượng])-BáoCáoHàngHóa!C164)</f>
        <v>2</v>
      </c>
      <c r="G164" s="43">
        <f t="shared" ca="1" si="24"/>
        <v>1485000</v>
      </c>
      <c r="H164" s="43">
        <f ca="1">IF(B164="","",SUMIF(Table2[[Tên hàng hóa]:[Thành tiền]],BáoCáoHàngHóa!B164,Table2[Thành tiền])-BáoCáoHàngHóa!E164)</f>
        <v>2970000</v>
      </c>
      <c r="I164" s="42">
        <f ca="1">IF(B164="","",SUMIF(Table28[[Tên hàng hóa ]:[Thành tiền]],BáoCáoHàngHóa!B164,Table28[Số lượng]))</f>
        <v>2</v>
      </c>
      <c r="J164" s="42">
        <f t="shared" ca="1" si="25"/>
        <v>1485000</v>
      </c>
      <c r="K164" s="42">
        <f t="shared" ca="1" si="26"/>
        <v>2970000</v>
      </c>
      <c r="L164" s="44">
        <f t="shared" ca="1" si="27"/>
        <v>0</v>
      </c>
      <c r="M164" s="44">
        <f t="shared" ca="1" si="28"/>
        <v>0</v>
      </c>
      <c r="N164" s="44">
        <f t="shared" ca="1" si="29"/>
        <v>0</v>
      </c>
      <c r="O164" s="30">
        <f t="shared" ca="1" si="23"/>
        <v>0</v>
      </c>
      <c r="P164" s="30"/>
      <c r="Q164" s="30"/>
      <c r="R164" s="30"/>
      <c r="S164" s="30"/>
      <c r="T164" s="30"/>
      <c r="U164" s="30"/>
      <c r="V164" s="30"/>
      <c r="W164" s="30"/>
    </row>
    <row r="165" spans="1:23" x14ac:dyDescent="0.2">
      <c r="A165" s="40">
        <v>160</v>
      </c>
      <c r="B165" s="40" t="str">
        <f>IF(DanhMụcHH!B164="","",DanhMụcHH!B164)</f>
        <v>K35-1</v>
      </c>
      <c r="C165" s="41">
        <f ca="1">IF(B165="","",SUMIF(OFFSET(MuaHàng_ThanhToán!$D$5,0,0,COUNTIF(Table2[Tên nhà cung cấp],MuaHàng_ThanhToán!$C$5),6),BáoCáoHàngHóa!B165,Table2[Số lượng]))</f>
        <v>0</v>
      </c>
      <c r="D165" s="41">
        <f t="shared" ca="1" si="22"/>
        <v>0</v>
      </c>
      <c r="E165" s="41">
        <f ca="1">IF(B165="","",SUMIF(OFFSET(MuaHàng_ThanhToán!$D$5,0,0,COUNTIF(Table2[Tên nhà cung cấp],MuaHàng_ThanhToán!$C$5),6),BáoCáoHàngHóa!B165,Table2[Thành tiền]))</f>
        <v>0</v>
      </c>
      <c r="F165" s="43">
        <f ca="1">IF(B165="","",SUMIF(Table2[[Tên hàng hóa]:[Thành tiền]],BáoCáoHàngHóa!B165,Table2[Số lượng])-BáoCáoHàngHóa!C165)</f>
        <v>0</v>
      </c>
      <c r="G165" s="43">
        <f t="shared" ca="1" si="24"/>
        <v>0</v>
      </c>
      <c r="H165" s="43">
        <f ca="1">IF(B165="","",SUMIF(Table2[[Tên hàng hóa]:[Thành tiền]],BáoCáoHàngHóa!B165,Table2[Thành tiền])-BáoCáoHàngHóa!E165)</f>
        <v>0</v>
      </c>
      <c r="I165" s="42">
        <f ca="1">IF(B165="","",SUMIF(Table28[[Tên hàng hóa ]:[Thành tiền]],BáoCáoHàngHóa!B165,Table28[Số lượng]))</f>
        <v>0</v>
      </c>
      <c r="J165" s="42">
        <f t="shared" ca="1" si="25"/>
        <v>0</v>
      </c>
      <c r="K165" s="42">
        <f t="shared" ca="1" si="26"/>
        <v>0</v>
      </c>
      <c r="L165" s="44">
        <f t="shared" ca="1" si="27"/>
        <v>0</v>
      </c>
      <c r="M165" s="44">
        <f t="shared" ca="1" si="28"/>
        <v>0</v>
      </c>
      <c r="N165" s="44">
        <f t="shared" ca="1" si="29"/>
        <v>0</v>
      </c>
      <c r="O165" s="30">
        <f t="shared" ca="1" si="23"/>
        <v>0</v>
      </c>
      <c r="P165" s="30"/>
      <c r="Q165" s="30"/>
      <c r="R165" s="30"/>
      <c r="S165" s="30"/>
      <c r="T165" s="30"/>
      <c r="U165" s="30"/>
      <c r="V165" s="30"/>
      <c r="W165" s="30"/>
    </row>
    <row r="166" spans="1:23" ht="30" x14ac:dyDescent="0.2">
      <c r="A166" s="40">
        <v>161</v>
      </c>
      <c r="B166" s="40" t="str">
        <f>IF(DanhMụcHH!B165="","",DanhMụcHH!B165)</f>
        <v>K3HB-CNB AC100-240</v>
      </c>
      <c r="C166" s="41">
        <f ca="1">IF(B166="","",SUMIF(OFFSET(MuaHàng_ThanhToán!$D$5,0,0,COUNTIF(Table2[Tên nhà cung cấp],MuaHàng_ThanhToán!$C$5),6),BáoCáoHàngHóa!B166,Table2[Số lượng]))</f>
        <v>0</v>
      </c>
      <c r="D166" s="41">
        <f t="shared" ca="1" si="22"/>
        <v>0</v>
      </c>
      <c r="E166" s="41">
        <f ca="1">IF(B166="","",SUMIF(OFFSET(MuaHàng_ThanhToán!$D$5,0,0,COUNTIF(Table2[Tên nhà cung cấp],MuaHàng_ThanhToán!$C$5),6),BáoCáoHàngHóa!B166,Table2[Thành tiền]))</f>
        <v>0</v>
      </c>
      <c r="F166" s="43">
        <f ca="1">IF(B166="","",SUMIF(Table2[[Tên hàng hóa]:[Thành tiền]],BáoCáoHàngHóa!B166,Table2[Số lượng])-BáoCáoHàngHóa!C166)</f>
        <v>0</v>
      </c>
      <c r="G166" s="43">
        <f t="shared" ca="1" si="24"/>
        <v>0</v>
      </c>
      <c r="H166" s="43">
        <f ca="1">IF(B166="","",SUMIF(Table2[[Tên hàng hóa]:[Thành tiền]],BáoCáoHàngHóa!B166,Table2[Thành tiền])-BáoCáoHàngHóa!E166)</f>
        <v>0</v>
      </c>
      <c r="I166" s="42">
        <f ca="1">IF(B166="","",SUMIF(Table28[[Tên hàng hóa ]:[Thành tiền]],BáoCáoHàngHóa!B166,Table28[Số lượng]))</f>
        <v>0</v>
      </c>
      <c r="J166" s="42">
        <f t="shared" ca="1" si="25"/>
        <v>0</v>
      </c>
      <c r="K166" s="42">
        <f t="shared" ca="1" si="26"/>
        <v>0</v>
      </c>
      <c r="L166" s="44">
        <f t="shared" ca="1" si="27"/>
        <v>0</v>
      </c>
      <c r="M166" s="44">
        <f t="shared" ca="1" si="28"/>
        <v>0</v>
      </c>
      <c r="N166" s="44">
        <f t="shared" ca="1" si="29"/>
        <v>0</v>
      </c>
      <c r="O166" s="30">
        <f t="shared" ca="1" si="23"/>
        <v>0</v>
      </c>
      <c r="P166" s="30"/>
      <c r="Q166" s="30"/>
      <c r="R166" s="30"/>
      <c r="S166" s="30"/>
      <c r="T166" s="30"/>
      <c r="U166" s="30"/>
      <c r="V166" s="30"/>
      <c r="W166" s="30"/>
    </row>
    <row r="167" spans="1:23" ht="30" x14ac:dyDescent="0.2">
      <c r="A167" s="40">
        <v>162</v>
      </c>
      <c r="B167" s="40" t="str">
        <f>IF(DanhMụcHH!B166="","",DanhMụcHH!B166)</f>
        <v>K3HB-HTA AC100-240</v>
      </c>
      <c r="C167" s="41">
        <f ca="1">IF(B167="","",SUMIF(OFFSET(MuaHàng_ThanhToán!$D$5,0,0,COUNTIF(Table2[Tên nhà cung cấp],MuaHàng_ThanhToán!$C$5),6),BáoCáoHàngHóa!B167,Table2[Số lượng]))</f>
        <v>0</v>
      </c>
      <c r="D167" s="41">
        <f t="shared" ca="1" si="22"/>
        <v>0</v>
      </c>
      <c r="E167" s="41">
        <f ca="1">IF(B167="","",SUMIF(OFFSET(MuaHàng_ThanhToán!$D$5,0,0,COUNTIF(Table2[Tên nhà cung cấp],MuaHàng_ThanhToán!$C$5),6),BáoCáoHàngHóa!B167,Table2[Thành tiền]))</f>
        <v>0</v>
      </c>
      <c r="F167" s="43">
        <f ca="1">IF(B167="","",SUMIF(Table2[[Tên hàng hóa]:[Thành tiền]],BáoCáoHàngHóa!B167,Table2[Số lượng])-BáoCáoHàngHóa!C167)</f>
        <v>2</v>
      </c>
      <c r="G167" s="43">
        <f t="shared" ca="1" si="24"/>
        <v>7260000</v>
      </c>
      <c r="H167" s="43">
        <f ca="1">IF(B167="","",SUMIF(Table2[[Tên hàng hóa]:[Thành tiền]],BáoCáoHàngHóa!B167,Table2[Thành tiền])-BáoCáoHàngHóa!E167)</f>
        <v>14520000</v>
      </c>
      <c r="I167" s="42">
        <f ca="1">IF(B167="","",SUMIF(Table28[[Tên hàng hóa ]:[Thành tiền]],BáoCáoHàngHóa!B167,Table28[Số lượng]))</f>
        <v>2</v>
      </c>
      <c r="J167" s="42">
        <f t="shared" ca="1" si="25"/>
        <v>7260000</v>
      </c>
      <c r="K167" s="42">
        <f t="shared" ca="1" si="26"/>
        <v>14520000</v>
      </c>
      <c r="L167" s="44">
        <f t="shared" ca="1" si="27"/>
        <v>0</v>
      </c>
      <c r="M167" s="44">
        <f t="shared" ca="1" si="28"/>
        <v>0</v>
      </c>
      <c r="N167" s="44">
        <f t="shared" ca="1" si="29"/>
        <v>0</v>
      </c>
      <c r="O167" s="30">
        <f t="shared" ca="1" si="23"/>
        <v>0</v>
      </c>
      <c r="P167" s="30"/>
      <c r="Q167" s="30"/>
      <c r="R167" s="30"/>
      <c r="S167" s="30"/>
      <c r="T167" s="30"/>
      <c r="U167" s="30"/>
      <c r="V167" s="30"/>
      <c r="W167" s="30"/>
    </row>
    <row r="168" spans="1:23" ht="30" x14ac:dyDescent="0.2">
      <c r="A168" s="40">
        <v>163</v>
      </c>
      <c r="B168" s="40" t="str">
        <f>IF(DanhMụcHH!B167="","",DanhMụcHH!B167)</f>
        <v>K3HB-RNB AC100-240</v>
      </c>
      <c r="C168" s="41">
        <f ca="1">IF(B168="","",SUMIF(OFFSET(MuaHàng_ThanhToán!$D$5,0,0,COUNTIF(Table2[Tên nhà cung cấp],MuaHàng_ThanhToán!$C$5),6),BáoCáoHàngHóa!B168,Table2[Số lượng]))</f>
        <v>0</v>
      </c>
      <c r="D168" s="41">
        <f t="shared" ca="1" si="22"/>
        <v>0</v>
      </c>
      <c r="E168" s="41">
        <f ca="1">IF(B168="","",SUMIF(OFFSET(MuaHàng_ThanhToán!$D$5,0,0,COUNTIF(Table2[Tên nhà cung cấp],MuaHàng_ThanhToán!$C$5),6),BáoCáoHàngHóa!B168,Table2[Thành tiền]))</f>
        <v>0</v>
      </c>
      <c r="F168" s="43">
        <f ca="1">IF(B168="","",SUMIF(Table2[[Tên hàng hóa]:[Thành tiền]],BáoCáoHàngHóa!B168,Table2[Số lượng])-BáoCáoHàngHóa!C168)</f>
        <v>3</v>
      </c>
      <c r="G168" s="43">
        <f t="shared" ca="1" si="24"/>
        <v>5852000</v>
      </c>
      <c r="H168" s="43">
        <f ca="1">IF(B168="","",SUMIF(Table2[[Tên hàng hóa]:[Thành tiền]],BáoCáoHàngHóa!B168,Table2[Thành tiền])-BáoCáoHàngHóa!E168)</f>
        <v>17556000</v>
      </c>
      <c r="I168" s="42">
        <f ca="1">IF(B168="","",SUMIF(Table28[[Tên hàng hóa ]:[Thành tiền]],BáoCáoHàngHóa!B168,Table28[Số lượng]))</f>
        <v>3</v>
      </c>
      <c r="J168" s="42">
        <f t="shared" ca="1" si="25"/>
        <v>5852000</v>
      </c>
      <c r="K168" s="42">
        <f t="shared" ca="1" si="26"/>
        <v>17556000</v>
      </c>
      <c r="L168" s="44">
        <f t="shared" ca="1" si="27"/>
        <v>0</v>
      </c>
      <c r="M168" s="44">
        <f t="shared" ca="1" si="28"/>
        <v>0</v>
      </c>
      <c r="N168" s="44">
        <f t="shared" ca="1" si="29"/>
        <v>0</v>
      </c>
      <c r="O168" s="30">
        <f t="shared" ca="1" si="23"/>
        <v>0</v>
      </c>
      <c r="P168" s="30"/>
      <c r="Q168" s="30"/>
      <c r="R168" s="30"/>
      <c r="S168" s="30"/>
      <c r="T168" s="30"/>
      <c r="U168" s="30"/>
      <c r="V168" s="30"/>
      <c r="W168" s="30"/>
    </row>
    <row r="169" spans="1:23" ht="30" x14ac:dyDescent="0.2">
      <c r="A169" s="40">
        <v>164</v>
      </c>
      <c r="B169" s="40" t="str">
        <f>IF(DanhMụcHH!B168="","",DanhMụcHH!B168)</f>
        <v>K3HB-VLC AC100-240</v>
      </c>
      <c r="C169" s="41">
        <f ca="1">IF(B169="","",SUMIF(OFFSET(MuaHàng_ThanhToán!$D$5,0,0,COUNTIF(Table2[Tên nhà cung cấp],MuaHàng_ThanhToán!$C$5),6),BáoCáoHàngHóa!B169,Table2[Số lượng]))</f>
        <v>0</v>
      </c>
      <c r="D169" s="41">
        <f t="shared" ca="1" si="22"/>
        <v>0</v>
      </c>
      <c r="E169" s="41">
        <f ca="1">IF(B169="","",SUMIF(OFFSET(MuaHàng_ThanhToán!$D$5,0,0,COUNTIF(Table2[Tên nhà cung cấp],MuaHàng_ThanhToán!$C$5),6),BáoCáoHàngHóa!B169,Table2[Thành tiền]))</f>
        <v>0</v>
      </c>
      <c r="F169" s="43">
        <f ca="1">IF(B169="","",SUMIF(Table2[[Tên hàng hóa]:[Thành tiền]],BáoCáoHàngHóa!B169,Table2[Số lượng])-BáoCáoHàngHóa!C169)</f>
        <v>18</v>
      </c>
      <c r="G169" s="43">
        <f t="shared" ca="1" si="24"/>
        <v>4623666.666666667</v>
      </c>
      <c r="H169" s="43">
        <f ca="1">IF(B169="","",SUMIF(Table2[[Tên hàng hóa]:[Thành tiền]],BáoCáoHàngHóa!B169,Table2[Thành tiền])-BáoCáoHàngHóa!E169)</f>
        <v>83226000</v>
      </c>
      <c r="I169" s="42">
        <f ca="1">IF(B169="","",SUMIF(Table28[[Tên hàng hóa ]:[Thành tiền]],BáoCáoHàngHóa!B169,Table28[Số lượng]))</f>
        <v>18</v>
      </c>
      <c r="J169" s="42">
        <f t="shared" ca="1" si="25"/>
        <v>4623666.666666667</v>
      </c>
      <c r="K169" s="42">
        <f t="shared" ca="1" si="26"/>
        <v>83226000</v>
      </c>
      <c r="L169" s="44">
        <f t="shared" ca="1" si="27"/>
        <v>0</v>
      </c>
      <c r="M169" s="44">
        <f t="shared" ca="1" si="28"/>
        <v>0</v>
      </c>
      <c r="N169" s="44">
        <f t="shared" ca="1" si="29"/>
        <v>0</v>
      </c>
      <c r="O169" s="30">
        <f t="shared" ca="1" si="23"/>
        <v>0</v>
      </c>
      <c r="P169" s="30"/>
      <c r="Q169" s="30"/>
      <c r="R169" s="30"/>
      <c r="S169" s="30"/>
      <c r="T169" s="30"/>
      <c r="U169" s="30"/>
      <c r="V169" s="30"/>
      <c r="W169" s="30"/>
    </row>
    <row r="170" spans="1:23" ht="30" x14ac:dyDescent="0.2">
      <c r="A170" s="40">
        <v>165</v>
      </c>
      <c r="B170" s="40" t="str">
        <f>IF(DanhMụcHH!B169="","",DanhMụcHH!B169)</f>
        <v>K3HB-XAA AC100-240</v>
      </c>
      <c r="C170" s="41">
        <f ca="1">IF(B170="","",SUMIF(OFFSET(MuaHàng_ThanhToán!$D$5,0,0,COUNTIF(Table2[Tên nhà cung cấp],MuaHàng_ThanhToán!$C$5),6),BáoCáoHàngHóa!B170,Table2[Số lượng]))</f>
        <v>0</v>
      </c>
      <c r="D170" s="41">
        <f t="shared" ca="1" si="22"/>
        <v>0</v>
      </c>
      <c r="E170" s="41">
        <f ca="1">IF(B170="","",SUMIF(OFFSET(MuaHàng_ThanhToán!$D$5,0,0,COUNTIF(Table2[Tên nhà cung cấp],MuaHàng_ThanhToán!$C$5),6),BáoCáoHàngHóa!B170,Table2[Thành tiền]))</f>
        <v>0</v>
      </c>
      <c r="F170" s="43">
        <f ca="1">IF(B170="","",SUMIF(Table2[[Tên hàng hóa]:[Thành tiền]],BáoCáoHàngHóa!B170,Table2[Số lượng])-BáoCáoHàngHóa!C170)</f>
        <v>0</v>
      </c>
      <c r="G170" s="43">
        <f t="shared" ca="1" si="24"/>
        <v>0</v>
      </c>
      <c r="H170" s="43">
        <f ca="1">IF(B170="","",SUMIF(Table2[[Tên hàng hóa]:[Thành tiền]],BáoCáoHàngHóa!B170,Table2[Thành tiền])-BáoCáoHàngHóa!E170)</f>
        <v>0</v>
      </c>
      <c r="I170" s="42">
        <f ca="1">IF(B170="","",SUMIF(Table28[[Tên hàng hóa ]:[Thành tiền]],BáoCáoHàngHóa!B170,Table28[Số lượng]))</f>
        <v>0</v>
      </c>
      <c r="J170" s="42">
        <f t="shared" ca="1" si="25"/>
        <v>0</v>
      </c>
      <c r="K170" s="42">
        <f t="shared" ca="1" si="26"/>
        <v>0</v>
      </c>
      <c r="L170" s="44">
        <f t="shared" ca="1" si="27"/>
        <v>0</v>
      </c>
      <c r="M170" s="44">
        <f t="shared" ca="1" si="28"/>
        <v>0</v>
      </c>
      <c r="N170" s="44">
        <f t="shared" ca="1" si="29"/>
        <v>0</v>
      </c>
      <c r="O170" s="30">
        <f t="shared" ca="1" si="23"/>
        <v>0</v>
      </c>
      <c r="P170" s="30"/>
      <c r="Q170" s="30"/>
      <c r="R170" s="30"/>
      <c r="S170" s="30"/>
      <c r="T170" s="30"/>
      <c r="U170" s="30"/>
      <c r="V170" s="30"/>
      <c r="W170" s="30"/>
    </row>
    <row r="171" spans="1:23" ht="30" x14ac:dyDescent="0.2">
      <c r="A171" s="40">
        <v>166</v>
      </c>
      <c r="B171" s="40" t="str">
        <f>IF(DanhMụcHH!B170="","",DanhMụcHH!B170)</f>
        <v>K3HB-XAD AC100-240</v>
      </c>
      <c r="C171" s="41">
        <f ca="1">IF(B171="","",SUMIF(OFFSET(MuaHàng_ThanhToán!$D$5,0,0,COUNTIF(Table2[Tên nhà cung cấp],MuaHàng_ThanhToán!$C$5),6),BáoCáoHàngHóa!B171,Table2[Số lượng]))</f>
        <v>0</v>
      </c>
      <c r="D171" s="41">
        <f t="shared" ca="1" si="22"/>
        <v>0</v>
      </c>
      <c r="E171" s="41">
        <f ca="1">IF(B171="","",SUMIF(OFFSET(MuaHàng_ThanhToán!$D$5,0,0,COUNTIF(Table2[Tên nhà cung cấp],MuaHàng_ThanhToán!$C$5),6),BáoCáoHàngHóa!B171,Table2[Thành tiền]))</f>
        <v>0</v>
      </c>
      <c r="F171" s="43">
        <f ca="1">IF(B171="","",SUMIF(Table2[[Tên hàng hóa]:[Thành tiền]],BáoCáoHàngHóa!B171,Table2[Số lượng])-BáoCáoHàngHóa!C171)</f>
        <v>0</v>
      </c>
      <c r="G171" s="43">
        <f t="shared" ca="1" si="24"/>
        <v>0</v>
      </c>
      <c r="H171" s="43">
        <f ca="1">IF(B171="","",SUMIF(Table2[[Tên hàng hóa]:[Thành tiền]],BáoCáoHàngHóa!B171,Table2[Thành tiền])-BáoCáoHàngHóa!E171)</f>
        <v>0</v>
      </c>
      <c r="I171" s="42">
        <f ca="1">IF(B171="","",SUMIF(Table28[[Tên hàng hóa ]:[Thành tiền]],BáoCáoHàngHóa!B171,Table28[Số lượng]))</f>
        <v>0</v>
      </c>
      <c r="J171" s="42">
        <f t="shared" ca="1" si="25"/>
        <v>0</v>
      </c>
      <c r="K171" s="42">
        <f t="shared" ca="1" si="26"/>
        <v>0</v>
      </c>
      <c r="L171" s="44">
        <f t="shared" ca="1" si="27"/>
        <v>0</v>
      </c>
      <c r="M171" s="44">
        <f t="shared" ca="1" si="28"/>
        <v>0</v>
      </c>
      <c r="N171" s="44">
        <f t="shared" ca="1" si="29"/>
        <v>0</v>
      </c>
      <c r="O171" s="30">
        <f t="shared" ca="1" si="23"/>
        <v>0</v>
      </c>
      <c r="P171" s="30"/>
      <c r="Q171" s="30"/>
      <c r="R171" s="30"/>
      <c r="S171" s="30"/>
      <c r="T171" s="30"/>
      <c r="U171" s="30"/>
      <c r="V171" s="30"/>
      <c r="W171" s="30"/>
    </row>
    <row r="172" spans="1:23" ht="30" x14ac:dyDescent="0.2">
      <c r="A172" s="40">
        <v>167</v>
      </c>
      <c r="B172" s="40" t="str">
        <f>IF(DanhMụcHH!B171="","",DanhMụcHH!B171)</f>
        <v>K3HB-XVA AC100-240</v>
      </c>
      <c r="C172" s="41">
        <f ca="1">IF(B172="","",SUMIF(OFFSET(MuaHàng_ThanhToán!$D$5,0,0,COUNTIF(Table2[Tên nhà cung cấp],MuaHàng_ThanhToán!$C$5),6),BáoCáoHàngHóa!B172,Table2[Số lượng]))</f>
        <v>0</v>
      </c>
      <c r="D172" s="41">
        <f t="shared" ca="1" si="22"/>
        <v>0</v>
      </c>
      <c r="E172" s="41">
        <f ca="1">IF(B172="","",SUMIF(OFFSET(MuaHàng_ThanhToán!$D$5,0,0,COUNTIF(Table2[Tên nhà cung cấp],MuaHàng_ThanhToán!$C$5),6),BáoCáoHàngHóa!B172,Table2[Thành tiền]))</f>
        <v>0</v>
      </c>
      <c r="F172" s="43">
        <f ca="1">IF(B172="","",SUMIF(Table2[[Tên hàng hóa]:[Thành tiền]],BáoCáoHàngHóa!B172,Table2[Số lượng])-BáoCáoHàngHóa!C172)</f>
        <v>0</v>
      </c>
      <c r="G172" s="43">
        <f t="shared" ca="1" si="24"/>
        <v>0</v>
      </c>
      <c r="H172" s="43">
        <f ca="1">IF(B172="","",SUMIF(Table2[[Tên hàng hóa]:[Thành tiền]],BáoCáoHàngHóa!B172,Table2[Thành tiền])-BáoCáoHàngHóa!E172)</f>
        <v>0</v>
      </c>
      <c r="I172" s="42">
        <f ca="1">IF(B172="","",SUMIF(Table28[[Tên hàng hóa ]:[Thành tiền]],BáoCáoHàngHóa!B172,Table28[Số lượng]))</f>
        <v>0</v>
      </c>
      <c r="J172" s="42">
        <f t="shared" ca="1" si="25"/>
        <v>0</v>
      </c>
      <c r="K172" s="42">
        <f t="shared" ca="1" si="26"/>
        <v>0</v>
      </c>
      <c r="L172" s="44">
        <f t="shared" ca="1" si="27"/>
        <v>0</v>
      </c>
      <c r="M172" s="44">
        <f t="shared" ca="1" si="28"/>
        <v>0</v>
      </c>
      <c r="N172" s="44">
        <f t="shared" ca="1" si="29"/>
        <v>0</v>
      </c>
      <c r="O172" s="30">
        <f t="shared" ca="1" si="23"/>
        <v>0</v>
      </c>
      <c r="P172" s="30"/>
      <c r="Q172" s="30"/>
      <c r="R172" s="30"/>
      <c r="S172" s="30"/>
      <c r="T172" s="30"/>
      <c r="U172" s="30"/>
      <c r="V172" s="30"/>
      <c r="W172" s="30"/>
    </row>
    <row r="173" spans="1:23" ht="30" x14ac:dyDescent="0.2">
      <c r="A173" s="40">
        <v>168</v>
      </c>
      <c r="B173" s="40" t="str">
        <f>IF(DanhMụcHH!B172="","",DanhMụcHH!B172)</f>
        <v>K3HB-XVD AC100-240</v>
      </c>
      <c r="C173" s="41">
        <f ca="1">IF(B173="","",SUMIF(OFFSET(MuaHàng_ThanhToán!$D$5,0,0,COUNTIF(Table2[Tên nhà cung cấp],MuaHàng_ThanhToán!$C$5),6),BáoCáoHàngHóa!B173,Table2[Số lượng]))</f>
        <v>0</v>
      </c>
      <c r="D173" s="41">
        <f t="shared" ca="1" si="22"/>
        <v>0</v>
      </c>
      <c r="E173" s="41">
        <f ca="1">IF(B173="","",SUMIF(OFFSET(MuaHàng_ThanhToán!$D$5,0,0,COUNTIF(Table2[Tên nhà cung cấp],MuaHàng_ThanhToán!$C$5),6),BáoCáoHàngHóa!B173,Table2[Thành tiền]))</f>
        <v>0</v>
      </c>
      <c r="F173" s="43">
        <f ca="1">IF(B173="","",SUMIF(Table2[[Tên hàng hóa]:[Thành tiền]],BáoCáoHàngHóa!B173,Table2[Số lượng])-BáoCáoHàngHóa!C173)</f>
        <v>0</v>
      </c>
      <c r="G173" s="43">
        <f t="shared" ca="1" si="24"/>
        <v>0</v>
      </c>
      <c r="H173" s="43">
        <f ca="1">IF(B173="","",SUMIF(Table2[[Tên hàng hóa]:[Thành tiền]],BáoCáoHàngHóa!B173,Table2[Thành tiền])-BáoCáoHàngHóa!E173)</f>
        <v>0</v>
      </c>
      <c r="I173" s="42">
        <f ca="1">IF(B173="","",SUMIF(Table28[[Tên hàng hóa ]:[Thành tiền]],BáoCáoHàngHóa!B173,Table28[Số lượng]))</f>
        <v>0</v>
      </c>
      <c r="J173" s="42">
        <f t="shared" ca="1" si="25"/>
        <v>0</v>
      </c>
      <c r="K173" s="42">
        <f t="shared" ca="1" si="26"/>
        <v>0</v>
      </c>
      <c r="L173" s="44">
        <f t="shared" ca="1" si="27"/>
        <v>0</v>
      </c>
      <c r="M173" s="44">
        <f t="shared" ca="1" si="28"/>
        <v>0</v>
      </c>
      <c r="N173" s="44">
        <f t="shared" ca="1" si="29"/>
        <v>0</v>
      </c>
      <c r="O173" s="30">
        <f t="shared" ca="1" si="23"/>
        <v>0</v>
      </c>
      <c r="P173" s="30"/>
      <c r="Q173" s="30"/>
      <c r="R173" s="30"/>
      <c r="S173" s="30"/>
      <c r="T173" s="30"/>
      <c r="U173" s="30"/>
      <c r="V173" s="30"/>
      <c r="W173" s="30"/>
    </row>
    <row r="174" spans="1:23" ht="30" x14ac:dyDescent="0.2">
      <c r="A174" s="40">
        <v>169</v>
      </c>
      <c r="B174" s="40" t="str">
        <f>IF(DanhMụcHH!B173="","",DanhMụcHH!B173)</f>
        <v>K3MA-F-A2 AC100-240</v>
      </c>
      <c r="C174" s="41">
        <f ca="1">IF(B174="","",SUMIF(OFFSET(MuaHàng_ThanhToán!$D$5,0,0,COUNTIF(Table2[Tên nhà cung cấp],MuaHàng_ThanhToán!$C$5),6),BáoCáoHàngHóa!B174,Table2[Số lượng]))</f>
        <v>0</v>
      </c>
      <c r="D174" s="41">
        <f t="shared" ca="1" si="22"/>
        <v>0</v>
      </c>
      <c r="E174" s="41">
        <f ca="1">IF(B174="","",SUMIF(OFFSET(MuaHàng_ThanhToán!$D$5,0,0,COUNTIF(Table2[Tên nhà cung cấp],MuaHàng_ThanhToán!$C$5),6),BáoCáoHàngHóa!B174,Table2[Thành tiền]))</f>
        <v>0</v>
      </c>
      <c r="F174" s="43">
        <f ca="1">IF(B174="","",SUMIF(Table2[[Tên hàng hóa]:[Thành tiền]],BáoCáoHàngHóa!B174,Table2[Số lượng])-BáoCáoHàngHóa!C174)</f>
        <v>0</v>
      </c>
      <c r="G174" s="43">
        <f t="shared" ca="1" si="24"/>
        <v>0</v>
      </c>
      <c r="H174" s="43">
        <f ca="1">IF(B174="","",SUMIF(Table2[[Tên hàng hóa]:[Thành tiền]],BáoCáoHàngHóa!B174,Table2[Thành tiền])-BáoCáoHàngHóa!E174)</f>
        <v>0</v>
      </c>
      <c r="I174" s="42">
        <f ca="1">IF(B174="","",SUMIF(Table28[[Tên hàng hóa ]:[Thành tiền]],BáoCáoHàngHóa!B174,Table28[Số lượng]))</f>
        <v>0</v>
      </c>
      <c r="J174" s="42">
        <f t="shared" ca="1" si="25"/>
        <v>0</v>
      </c>
      <c r="K174" s="42">
        <f t="shared" ca="1" si="26"/>
        <v>0</v>
      </c>
      <c r="L174" s="44">
        <f t="shared" ca="1" si="27"/>
        <v>0</v>
      </c>
      <c r="M174" s="44">
        <f t="shared" ca="1" si="28"/>
        <v>0</v>
      </c>
      <c r="N174" s="44">
        <f t="shared" ca="1" si="29"/>
        <v>0</v>
      </c>
      <c r="O174" s="30">
        <f t="shared" ca="1" si="23"/>
        <v>0</v>
      </c>
      <c r="P174" s="30"/>
      <c r="Q174" s="30"/>
      <c r="R174" s="30"/>
      <c r="S174" s="30"/>
      <c r="T174" s="30"/>
      <c r="U174" s="30"/>
      <c r="V174" s="30"/>
      <c r="W174" s="30"/>
    </row>
    <row r="175" spans="1:23" ht="30" x14ac:dyDescent="0.2">
      <c r="A175" s="40">
        <v>170</v>
      </c>
      <c r="B175" s="40" t="str">
        <f>IF(DanhMụcHH!B174="","",DanhMụcHH!B174)</f>
        <v>K3MA-J-A2 AC100-240</v>
      </c>
      <c r="C175" s="41">
        <f ca="1">IF(B175="","",SUMIF(OFFSET(MuaHàng_ThanhToán!$D$5,0,0,COUNTIF(Table2[Tên nhà cung cấp],MuaHàng_ThanhToán!$C$5),6),BáoCáoHàngHóa!B175,Table2[Số lượng]))</f>
        <v>0</v>
      </c>
      <c r="D175" s="41">
        <f t="shared" ca="1" si="22"/>
        <v>0</v>
      </c>
      <c r="E175" s="41">
        <f ca="1">IF(B175="","",SUMIF(OFFSET(MuaHàng_ThanhToán!$D$5,0,0,COUNTIF(Table2[Tên nhà cung cấp],MuaHàng_ThanhToán!$C$5),6),BáoCáoHàngHóa!B175,Table2[Thành tiền]))</f>
        <v>0</v>
      </c>
      <c r="F175" s="43">
        <f ca="1">IF(B175="","",SUMIF(Table2[[Tên hàng hóa]:[Thành tiền]],BáoCáoHàngHóa!B175,Table2[Số lượng])-BáoCáoHàngHóa!C175)</f>
        <v>0</v>
      </c>
      <c r="G175" s="43">
        <f t="shared" ca="1" si="24"/>
        <v>0</v>
      </c>
      <c r="H175" s="43">
        <f ca="1">IF(B175="","",SUMIF(Table2[[Tên hàng hóa]:[Thành tiền]],BáoCáoHàngHóa!B175,Table2[Thành tiền])-BáoCáoHàngHóa!E175)</f>
        <v>0</v>
      </c>
      <c r="I175" s="42">
        <f ca="1">IF(B175="","",SUMIF(Table28[[Tên hàng hóa ]:[Thành tiền]],BáoCáoHàngHóa!B175,Table28[Số lượng]))</f>
        <v>0</v>
      </c>
      <c r="J175" s="42">
        <f t="shared" ca="1" si="25"/>
        <v>0</v>
      </c>
      <c r="K175" s="42">
        <f t="shared" ca="1" si="26"/>
        <v>0</v>
      </c>
      <c r="L175" s="44">
        <f t="shared" ca="1" si="27"/>
        <v>0</v>
      </c>
      <c r="M175" s="44">
        <f t="shared" ca="1" si="28"/>
        <v>0</v>
      </c>
      <c r="N175" s="44">
        <f t="shared" ca="1" si="29"/>
        <v>0</v>
      </c>
      <c r="O175" s="30">
        <f t="shared" ca="1" si="23"/>
        <v>0</v>
      </c>
      <c r="P175" s="30"/>
      <c r="Q175" s="30"/>
      <c r="R175" s="30"/>
      <c r="S175" s="30"/>
      <c r="T175" s="30"/>
      <c r="U175" s="30"/>
      <c r="V175" s="30"/>
      <c r="W175" s="30"/>
    </row>
    <row r="176" spans="1:23" ht="30" x14ac:dyDescent="0.2">
      <c r="A176" s="40">
        <v>171</v>
      </c>
      <c r="B176" s="40" t="str">
        <f>IF(DanhMụcHH!B175="","",DanhMụcHH!B175)</f>
        <v>K3MA-L-C AC100-240</v>
      </c>
      <c r="C176" s="41">
        <f ca="1">IF(B176="","",SUMIF(OFFSET(MuaHàng_ThanhToán!$D$5,0,0,COUNTIF(Table2[Tên nhà cung cấp],MuaHàng_ThanhToán!$C$5),6),BáoCáoHàngHóa!B176,Table2[Số lượng]))</f>
        <v>0</v>
      </c>
      <c r="D176" s="41">
        <f t="shared" ca="1" si="22"/>
        <v>0</v>
      </c>
      <c r="E176" s="41">
        <f ca="1">IF(B176="","",SUMIF(OFFSET(MuaHàng_ThanhToán!$D$5,0,0,COUNTIF(Table2[Tên nhà cung cấp],MuaHàng_ThanhToán!$C$5),6),BáoCáoHàngHóa!B176,Table2[Thành tiền]))</f>
        <v>0</v>
      </c>
      <c r="F176" s="43">
        <f ca="1">IF(B176="","",SUMIF(Table2[[Tên hàng hóa]:[Thành tiền]],BáoCáoHàngHóa!B176,Table2[Số lượng])-BáoCáoHàngHóa!C176)</f>
        <v>0</v>
      </c>
      <c r="G176" s="43">
        <f t="shared" ca="1" si="24"/>
        <v>0</v>
      </c>
      <c r="H176" s="43">
        <f ca="1">IF(B176="","",SUMIF(Table2[[Tên hàng hóa]:[Thành tiền]],BáoCáoHàngHóa!B176,Table2[Thành tiền])-BáoCáoHàngHóa!E176)</f>
        <v>0</v>
      </c>
      <c r="I176" s="42">
        <f ca="1">IF(B176="","",SUMIF(Table28[[Tên hàng hóa ]:[Thành tiền]],BáoCáoHàngHóa!B176,Table28[Số lượng]))</f>
        <v>0</v>
      </c>
      <c r="J176" s="42">
        <f t="shared" ca="1" si="25"/>
        <v>0</v>
      </c>
      <c r="K176" s="42">
        <f t="shared" ca="1" si="26"/>
        <v>0</v>
      </c>
      <c r="L176" s="44">
        <f t="shared" ca="1" si="27"/>
        <v>0</v>
      </c>
      <c r="M176" s="44">
        <f t="shared" ca="1" si="28"/>
        <v>0</v>
      </c>
      <c r="N176" s="44">
        <f t="shared" ca="1" si="29"/>
        <v>0</v>
      </c>
      <c r="O176" s="30">
        <f t="shared" ca="1" si="23"/>
        <v>0</v>
      </c>
      <c r="P176" s="30"/>
      <c r="Q176" s="30"/>
      <c r="R176" s="30"/>
      <c r="S176" s="30"/>
      <c r="T176" s="30"/>
      <c r="U176" s="30"/>
      <c r="V176" s="30"/>
      <c r="W176" s="30"/>
    </row>
    <row r="177" spans="1:23" ht="30" x14ac:dyDescent="0.2">
      <c r="A177" s="40">
        <v>172</v>
      </c>
      <c r="B177" s="40" t="str">
        <f>IF(DanhMụcHH!B176="","",DanhMụcHH!B176)</f>
        <v>E2A-M12KS04-M1-B1</v>
      </c>
      <c r="C177" s="41">
        <f ca="1">IF(B177="","",SUMIF(OFFSET(MuaHàng_ThanhToán!$D$5,0,0,COUNTIF(Table2[Tên nhà cung cấp],MuaHàng_ThanhToán!$C$5),6),BáoCáoHàngHóa!B177,Table2[Số lượng]))</f>
        <v>0</v>
      </c>
      <c r="D177" s="41">
        <f t="shared" ca="1" si="22"/>
        <v>0</v>
      </c>
      <c r="E177" s="41">
        <f ca="1">IF(B177="","",SUMIF(OFFSET(MuaHàng_ThanhToán!$D$5,0,0,COUNTIF(Table2[Tên nhà cung cấp],MuaHàng_ThanhToán!$C$5),6),BáoCáoHàngHóa!B177,Table2[Thành tiền]))</f>
        <v>0</v>
      </c>
      <c r="F177" s="43">
        <f ca="1">IF(B177="","",SUMIF(Table2[[Tên hàng hóa]:[Thành tiền]],BáoCáoHàngHóa!B177,Table2[Số lượng])-BáoCáoHàngHóa!C177)</f>
        <v>0</v>
      </c>
      <c r="G177" s="43">
        <f t="shared" ca="1" si="24"/>
        <v>0</v>
      </c>
      <c r="H177" s="43">
        <f ca="1">IF(B177="","",SUMIF(Table2[[Tên hàng hóa]:[Thành tiền]],BáoCáoHàngHóa!B177,Table2[Thành tiền])-BáoCáoHàngHóa!E177)</f>
        <v>0</v>
      </c>
      <c r="I177" s="42">
        <f ca="1">IF(B177="","",SUMIF(Table28[[Tên hàng hóa ]:[Thành tiền]],BáoCáoHàngHóa!B177,Table28[Số lượng]))</f>
        <v>0</v>
      </c>
      <c r="J177" s="42">
        <f t="shared" ca="1" si="25"/>
        <v>0</v>
      </c>
      <c r="K177" s="42">
        <f t="shared" ca="1" si="26"/>
        <v>0</v>
      </c>
      <c r="L177" s="44">
        <f t="shared" ca="1" si="27"/>
        <v>0</v>
      </c>
      <c r="M177" s="44">
        <f t="shared" ca="1" si="28"/>
        <v>0</v>
      </c>
      <c r="N177" s="44">
        <f t="shared" ca="1" si="29"/>
        <v>0</v>
      </c>
      <c r="O177" s="30">
        <f t="shared" ca="1" si="23"/>
        <v>0</v>
      </c>
      <c r="P177" s="30"/>
      <c r="Q177" s="30"/>
      <c r="R177" s="30"/>
      <c r="S177" s="30"/>
      <c r="T177" s="30"/>
      <c r="U177" s="30"/>
      <c r="V177" s="30"/>
      <c r="W177" s="30"/>
    </row>
    <row r="178" spans="1:23" ht="30" x14ac:dyDescent="0.2">
      <c r="A178" s="40">
        <v>173</v>
      </c>
      <c r="B178" s="40" t="str">
        <f>IF(DanhMụcHH!B177="","",DanhMụcHH!B177)</f>
        <v>E2A-M12KS04-WP-B1 2M</v>
      </c>
      <c r="C178" s="41">
        <f ca="1">IF(B178="","",SUMIF(OFFSET(MuaHàng_ThanhToán!$D$5,0,0,COUNTIF(Table2[Tên nhà cung cấp],MuaHàng_ThanhToán!$C$5),6),BáoCáoHàngHóa!B178,Table2[Số lượng]))</f>
        <v>0</v>
      </c>
      <c r="D178" s="41">
        <f t="shared" ca="1" si="22"/>
        <v>0</v>
      </c>
      <c r="E178" s="41">
        <f ca="1">IF(B178="","",SUMIF(OFFSET(MuaHàng_ThanhToán!$D$5,0,0,COUNTIF(Table2[Tên nhà cung cấp],MuaHàng_ThanhToán!$C$5),6),BáoCáoHàngHóa!B178,Table2[Thành tiền]))</f>
        <v>0</v>
      </c>
      <c r="F178" s="43">
        <f ca="1">IF(B178="","",SUMIF(Table2[[Tên hàng hóa]:[Thành tiền]],BáoCáoHàngHóa!B178,Table2[Số lượng])-BáoCáoHàngHóa!C178)</f>
        <v>18</v>
      </c>
      <c r="G178" s="43">
        <f t="shared" ca="1" si="24"/>
        <v>469333.33333333331</v>
      </c>
      <c r="H178" s="43">
        <f ca="1">IF(B178="","",SUMIF(Table2[[Tên hàng hóa]:[Thành tiền]],BáoCáoHàngHóa!B178,Table2[Thành tiền])-BáoCáoHàngHóa!E178)</f>
        <v>8448000</v>
      </c>
      <c r="I178" s="42">
        <f ca="1">IF(B178="","",SUMIF(Table28[[Tên hàng hóa ]:[Thành tiền]],BáoCáoHàngHóa!B178,Table28[Số lượng]))</f>
        <v>18</v>
      </c>
      <c r="J178" s="42">
        <f t="shared" ca="1" si="25"/>
        <v>469333.33333333331</v>
      </c>
      <c r="K178" s="42">
        <f t="shared" ca="1" si="26"/>
        <v>8448000</v>
      </c>
      <c r="L178" s="44">
        <f t="shared" ca="1" si="27"/>
        <v>0</v>
      </c>
      <c r="M178" s="44">
        <f t="shared" ca="1" si="28"/>
        <v>0</v>
      </c>
      <c r="N178" s="44">
        <f t="shared" ca="1" si="29"/>
        <v>0</v>
      </c>
      <c r="O178" s="30">
        <f t="shared" ca="1" si="23"/>
        <v>0</v>
      </c>
      <c r="P178" s="30"/>
      <c r="Q178" s="30"/>
      <c r="R178" s="30"/>
      <c r="S178" s="30"/>
      <c r="T178" s="30"/>
      <c r="U178" s="30"/>
      <c r="V178" s="30"/>
      <c r="W178" s="30"/>
    </row>
    <row r="179" spans="1:23" ht="30" x14ac:dyDescent="0.2">
      <c r="A179" s="40">
        <v>174</v>
      </c>
      <c r="B179" s="40" t="str">
        <f>IF(DanhMụcHH!B178="","",DanhMụcHH!B178)</f>
        <v>E2A-M12KS04-WP-C1 2M</v>
      </c>
      <c r="C179" s="41">
        <f ca="1">IF(B179="","",SUMIF(OFFSET(MuaHàng_ThanhToán!$D$5,0,0,COUNTIF(Table2[Tên nhà cung cấp],MuaHàng_ThanhToán!$C$5),6),BáoCáoHàngHóa!B179,Table2[Số lượng]))</f>
        <v>0</v>
      </c>
      <c r="D179" s="41">
        <f t="shared" ca="1" si="22"/>
        <v>0</v>
      </c>
      <c r="E179" s="41">
        <f ca="1">IF(B179="","",SUMIF(OFFSET(MuaHàng_ThanhToán!$D$5,0,0,COUNTIF(Table2[Tên nhà cung cấp],MuaHàng_ThanhToán!$C$5),6),BáoCáoHàngHóa!B179,Table2[Thành tiền]))</f>
        <v>0</v>
      </c>
      <c r="F179" s="43">
        <f ca="1">IF(B179="","",SUMIF(Table2[[Tên hàng hóa]:[Thành tiền]],BáoCáoHàngHóa!B179,Table2[Số lượng])-BáoCáoHàngHóa!C179)</f>
        <v>0</v>
      </c>
      <c r="G179" s="43">
        <f t="shared" ca="1" si="24"/>
        <v>0</v>
      </c>
      <c r="H179" s="43">
        <f ca="1">IF(B179="","",SUMIF(Table2[[Tên hàng hóa]:[Thành tiền]],BáoCáoHàngHóa!B179,Table2[Thành tiền])-BáoCáoHàngHóa!E179)</f>
        <v>0</v>
      </c>
      <c r="I179" s="42">
        <f ca="1">IF(B179="","",SUMIF(Table28[[Tên hàng hóa ]:[Thành tiền]],BáoCáoHàngHóa!B179,Table28[Số lượng]))</f>
        <v>0</v>
      </c>
      <c r="J179" s="42">
        <f t="shared" ca="1" si="25"/>
        <v>0</v>
      </c>
      <c r="K179" s="42">
        <f t="shared" ca="1" si="26"/>
        <v>0</v>
      </c>
      <c r="L179" s="44">
        <f t="shared" ca="1" si="27"/>
        <v>0</v>
      </c>
      <c r="M179" s="44">
        <f t="shared" ca="1" si="28"/>
        <v>0</v>
      </c>
      <c r="N179" s="44">
        <f t="shared" ca="1" si="29"/>
        <v>0</v>
      </c>
      <c r="O179" s="30">
        <f t="shared" ca="1" si="23"/>
        <v>0</v>
      </c>
      <c r="P179" s="30"/>
      <c r="Q179" s="30"/>
      <c r="R179" s="30"/>
      <c r="S179" s="30"/>
      <c r="T179" s="30"/>
      <c r="U179" s="30"/>
      <c r="V179" s="30"/>
      <c r="W179" s="30"/>
    </row>
    <row r="180" spans="1:23" x14ac:dyDescent="0.2">
      <c r="A180" s="40">
        <v>175</v>
      </c>
      <c r="B180" s="40" t="str">
        <f>IF(DanhMụcHH!B179="","",DanhMụcHH!B179)</f>
        <v>E2E2-X5MB1 2M</v>
      </c>
      <c r="C180" s="41">
        <f ca="1">IF(B180="","",SUMIF(OFFSET(MuaHàng_ThanhToán!$D$5,0,0,COUNTIF(Table2[Tên nhà cung cấp],MuaHàng_ThanhToán!$C$5),6),BáoCáoHàngHóa!B180,Table2[Số lượng]))</f>
        <v>0</v>
      </c>
      <c r="D180" s="41">
        <f t="shared" ca="1" si="22"/>
        <v>0</v>
      </c>
      <c r="E180" s="41">
        <f ca="1">IF(B180="","",SUMIF(OFFSET(MuaHàng_ThanhToán!$D$5,0,0,COUNTIF(Table2[Tên nhà cung cấp],MuaHàng_ThanhToán!$C$5),6),BáoCáoHàngHóa!B180,Table2[Thành tiền]))</f>
        <v>0</v>
      </c>
      <c r="F180" s="43">
        <f ca="1">IF(B180="","",SUMIF(Table2[[Tên hàng hóa]:[Thành tiền]],BáoCáoHàngHóa!B180,Table2[Số lượng])-BáoCáoHàngHóa!C180)</f>
        <v>11</v>
      </c>
      <c r="G180" s="43">
        <f t="shared" ca="1" si="24"/>
        <v>854000</v>
      </c>
      <c r="H180" s="43">
        <f ca="1">IF(B180="","",SUMIF(Table2[[Tên hàng hóa]:[Thành tiền]],BáoCáoHàngHóa!B180,Table2[Thành tiền])-BáoCáoHàngHóa!E180)</f>
        <v>9394000</v>
      </c>
      <c r="I180" s="42">
        <f ca="1">IF(B180="","",SUMIF(Table28[[Tên hàng hóa ]:[Thành tiền]],BáoCáoHàngHóa!B180,Table28[Số lượng]))</f>
        <v>8</v>
      </c>
      <c r="J180" s="42">
        <f t="shared" ca="1" si="25"/>
        <v>854000</v>
      </c>
      <c r="K180" s="42">
        <f t="shared" ca="1" si="26"/>
        <v>6832000</v>
      </c>
      <c r="L180" s="44">
        <f t="shared" ca="1" si="27"/>
        <v>3</v>
      </c>
      <c r="M180" s="44">
        <f t="shared" ca="1" si="28"/>
        <v>854000</v>
      </c>
      <c r="N180" s="44">
        <f t="shared" ca="1" si="29"/>
        <v>2562000</v>
      </c>
      <c r="O180" s="30">
        <f t="shared" ca="1" si="23"/>
        <v>0</v>
      </c>
      <c r="P180" s="30"/>
      <c r="Q180" s="30"/>
      <c r="R180" s="30"/>
      <c r="S180" s="30"/>
      <c r="T180" s="30"/>
      <c r="U180" s="30"/>
      <c r="V180" s="30"/>
      <c r="W180" s="30"/>
    </row>
    <row r="181" spans="1:23" x14ac:dyDescent="0.2">
      <c r="A181" s="40">
        <v>176</v>
      </c>
      <c r="B181" s="40" t="str">
        <f>IF(DanhMụcHH!B180="","",DanhMụcHH!B180)</f>
        <v>E2E2-X5MB1-M1</v>
      </c>
      <c r="C181" s="41">
        <f ca="1">IF(B181="","",SUMIF(OFFSET(MuaHàng_ThanhToán!$D$5,0,0,COUNTIF(Table2[Tên nhà cung cấp],MuaHàng_ThanhToán!$C$5),6),BáoCáoHàngHóa!B181,Table2[Số lượng]))</f>
        <v>0</v>
      </c>
      <c r="D181" s="41">
        <f t="shared" ca="1" si="22"/>
        <v>0</v>
      </c>
      <c r="E181" s="41">
        <f ca="1">IF(B181="","",SUMIF(OFFSET(MuaHàng_ThanhToán!$D$5,0,0,COUNTIF(Table2[Tên nhà cung cấp],MuaHàng_ThanhToán!$C$5),6),BáoCáoHàngHóa!B181,Table2[Thành tiền]))</f>
        <v>0</v>
      </c>
      <c r="F181" s="43">
        <f ca="1">IF(B181="","",SUMIF(Table2[[Tên hàng hóa]:[Thành tiền]],BáoCáoHàngHóa!B181,Table2[Số lượng])-BáoCáoHàngHóa!C181)</f>
        <v>42</v>
      </c>
      <c r="G181" s="43">
        <f t="shared" ca="1" si="24"/>
        <v>889952.38095238095</v>
      </c>
      <c r="H181" s="43">
        <f ca="1">IF(B181="","",SUMIF(Table2[[Tên hàng hóa]:[Thành tiền]],BáoCáoHàngHóa!B181,Table2[Thành tiền])-BáoCáoHàngHóa!E181)</f>
        <v>37378000</v>
      </c>
      <c r="I181" s="42">
        <f ca="1">IF(B181="","",SUMIF(Table28[[Tên hàng hóa ]:[Thành tiền]],BáoCáoHàngHóa!B181,Table28[Số lượng]))</f>
        <v>42</v>
      </c>
      <c r="J181" s="42">
        <f t="shared" ca="1" si="25"/>
        <v>889952.38095238095</v>
      </c>
      <c r="K181" s="42">
        <f t="shared" ca="1" si="26"/>
        <v>37378000</v>
      </c>
      <c r="L181" s="44">
        <f t="shared" ca="1" si="27"/>
        <v>0</v>
      </c>
      <c r="M181" s="44">
        <f t="shared" ca="1" si="28"/>
        <v>0</v>
      </c>
      <c r="N181" s="44">
        <f t="shared" ca="1" si="29"/>
        <v>0</v>
      </c>
      <c r="O181" s="30">
        <f t="shared" ca="1" si="23"/>
        <v>0</v>
      </c>
      <c r="P181" s="30"/>
      <c r="Q181" s="30"/>
      <c r="R181" s="30"/>
      <c r="S181" s="30"/>
      <c r="T181" s="30"/>
      <c r="U181" s="30"/>
      <c r="V181" s="30"/>
      <c r="W181" s="30"/>
    </row>
    <row r="182" spans="1:23" x14ac:dyDescent="0.2">
      <c r="A182" s="40">
        <v>177</v>
      </c>
      <c r="B182" s="40" t="str">
        <f>IF(DanhMụcHH!B181="","",DanhMụcHH!B181)</f>
        <v>E2E2-X5MC1 2M</v>
      </c>
      <c r="C182" s="41">
        <f ca="1">IF(B182="","",SUMIF(OFFSET(MuaHàng_ThanhToán!$D$5,0,0,COUNTIF(Table2[Tên nhà cung cấp],MuaHàng_ThanhToán!$C$5),6),BáoCáoHàngHóa!B182,Table2[Số lượng]))</f>
        <v>0</v>
      </c>
      <c r="D182" s="41">
        <f t="shared" ca="1" si="22"/>
        <v>0</v>
      </c>
      <c r="E182" s="41">
        <f ca="1">IF(B182="","",SUMIF(OFFSET(MuaHàng_ThanhToán!$D$5,0,0,COUNTIF(Table2[Tên nhà cung cấp],MuaHàng_ThanhToán!$C$5),6),BáoCáoHàngHóa!B182,Table2[Thành tiền]))</f>
        <v>0</v>
      </c>
      <c r="F182" s="43">
        <f ca="1">IF(B182="","",SUMIF(Table2[[Tên hàng hóa]:[Thành tiền]],BáoCáoHàngHóa!B182,Table2[Số lượng])-BáoCáoHàngHóa!C182)</f>
        <v>1</v>
      </c>
      <c r="G182" s="43">
        <f t="shared" ca="1" si="24"/>
        <v>880000</v>
      </c>
      <c r="H182" s="43">
        <f ca="1">IF(B182="","",SUMIF(Table2[[Tên hàng hóa]:[Thành tiền]],BáoCáoHàngHóa!B182,Table2[Thành tiền])-BáoCáoHàngHóa!E182)</f>
        <v>880000</v>
      </c>
      <c r="I182" s="42">
        <f ca="1">IF(B182="","",SUMIF(Table28[[Tên hàng hóa ]:[Thành tiền]],BáoCáoHàngHóa!B182,Table28[Số lượng]))</f>
        <v>1</v>
      </c>
      <c r="J182" s="42">
        <f t="shared" ca="1" si="25"/>
        <v>880000</v>
      </c>
      <c r="K182" s="42">
        <f t="shared" ca="1" si="26"/>
        <v>880000</v>
      </c>
      <c r="L182" s="44">
        <f t="shared" ca="1" si="27"/>
        <v>0</v>
      </c>
      <c r="M182" s="44">
        <f t="shared" ca="1" si="28"/>
        <v>0</v>
      </c>
      <c r="N182" s="44">
        <f t="shared" ca="1" si="29"/>
        <v>0</v>
      </c>
      <c r="O182" s="30">
        <f t="shared" ca="1" si="23"/>
        <v>0</v>
      </c>
      <c r="P182" s="30"/>
      <c r="Q182" s="30"/>
      <c r="R182" s="30"/>
      <c r="S182" s="30"/>
      <c r="T182" s="30"/>
      <c r="U182" s="30"/>
      <c r="V182" s="30"/>
      <c r="W182" s="30"/>
    </row>
    <row r="183" spans="1:23" x14ac:dyDescent="0.2">
      <c r="A183" s="40">
        <v>178</v>
      </c>
      <c r="B183" s="40" t="str">
        <f>IF(DanhMụcHH!B182="","",DanhMụcHH!B182)</f>
        <v>E2E-X1C1 2M</v>
      </c>
      <c r="C183" s="41">
        <f ca="1">IF(B183="","",SUMIF(OFFSET(MuaHàng_ThanhToán!$D$5,0,0,COUNTIF(Table2[Tên nhà cung cấp],MuaHàng_ThanhToán!$C$5),6),BáoCáoHàngHóa!B183,Table2[Số lượng]))</f>
        <v>0</v>
      </c>
      <c r="D183" s="41">
        <f t="shared" ca="1" si="22"/>
        <v>0</v>
      </c>
      <c r="E183" s="41">
        <f ca="1">IF(B183="","",SUMIF(OFFSET(MuaHàng_ThanhToán!$D$5,0,0,COUNTIF(Table2[Tên nhà cung cấp],MuaHàng_ThanhToán!$C$5),6),BáoCáoHàngHóa!B183,Table2[Thành tiền]))</f>
        <v>0</v>
      </c>
      <c r="F183" s="43">
        <f ca="1">IF(B183="","",SUMIF(Table2[[Tên hàng hóa]:[Thành tiền]],BáoCáoHàngHóa!B183,Table2[Số lượng])-BáoCáoHàngHóa!C183)</f>
        <v>0</v>
      </c>
      <c r="G183" s="43">
        <f t="shared" ca="1" si="24"/>
        <v>0</v>
      </c>
      <c r="H183" s="43">
        <f ca="1">IF(B183="","",SUMIF(Table2[[Tên hàng hóa]:[Thành tiền]],BáoCáoHàngHóa!B183,Table2[Thành tiền])-BáoCáoHàngHóa!E183)</f>
        <v>0</v>
      </c>
      <c r="I183" s="42">
        <f ca="1">IF(B183="","",SUMIF(Table28[[Tên hàng hóa ]:[Thành tiền]],BáoCáoHàngHóa!B183,Table28[Số lượng]))</f>
        <v>0</v>
      </c>
      <c r="J183" s="42">
        <f t="shared" ca="1" si="25"/>
        <v>0</v>
      </c>
      <c r="K183" s="42">
        <f t="shared" ca="1" si="26"/>
        <v>0</v>
      </c>
      <c r="L183" s="44">
        <f t="shared" ca="1" si="27"/>
        <v>0</v>
      </c>
      <c r="M183" s="44">
        <f t="shared" ca="1" si="28"/>
        <v>0</v>
      </c>
      <c r="N183" s="44">
        <f t="shared" ca="1" si="29"/>
        <v>0</v>
      </c>
      <c r="O183" s="30">
        <f t="shared" ca="1" si="23"/>
        <v>0</v>
      </c>
      <c r="P183" s="30"/>
      <c r="Q183" s="30"/>
      <c r="R183" s="30"/>
      <c r="S183" s="30"/>
      <c r="T183" s="30"/>
      <c r="U183" s="30"/>
      <c r="V183" s="30"/>
      <c r="W183" s="30"/>
    </row>
    <row r="184" spans="1:23" x14ac:dyDescent="0.2">
      <c r="A184" s="40">
        <v>179</v>
      </c>
      <c r="B184" s="40" t="str">
        <f>IF(DanhMụcHH!B183="","",DanhMụcHH!B183)</f>
        <v>E2E-X1R5F1 2M</v>
      </c>
      <c r="C184" s="41">
        <f ca="1">IF(B184="","",SUMIF(OFFSET(MuaHàng_ThanhToán!$D$5,0,0,COUNTIF(Table2[Tên nhà cung cấp],MuaHàng_ThanhToán!$C$5),6),BáoCáoHàngHóa!B184,Table2[Số lượng]))</f>
        <v>0</v>
      </c>
      <c r="D184" s="41">
        <f t="shared" ca="1" si="22"/>
        <v>0</v>
      </c>
      <c r="E184" s="41">
        <f ca="1">IF(B184="","",SUMIF(OFFSET(MuaHàng_ThanhToán!$D$5,0,0,COUNTIF(Table2[Tên nhà cung cấp],MuaHàng_ThanhToán!$C$5),6),BáoCáoHàngHóa!B184,Table2[Thành tiền]))</f>
        <v>0</v>
      </c>
      <c r="F184" s="43">
        <f ca="1">IF(B184="","",SUMIF(Table2[[Tên hàng hóa]:[Thành tiền]],BáoCáoHàngHóa!B184,Table2[Số lượng])-BáoCáoHàngHóa!C184)</f>
        <v>15</v>
      </c>
      <c r="G184" s="43">
        <f t="shared" ca="1" si="24"/>
        <v>587178.74211076275</v>
      </c>
      <c r="H184" s="43">
        <f ca="1">IF(B184="","",SUMIF(Table2[[Tên hàng hóa]:[Thành tiền]],BáoCáoHàngHóa!B184,Table2[Thành tiền])-BáoCáoHàngHóa!E184)</f>
        <v>8807681.1316614412</v>
      </c>
      <c r="I184" s="42">
        <f ca="1">IF(B184="","",SUMIF(Table28[[Tên hàng hóa ]:[Thành tiền]],BáoCáoHàngHóa!B184,Table28[Số lượng]))</f>
        <v>8</v>
      </c>
      <c r="J184" s="42">
        <f t="shared" ca="1" si="25"/>
        <v>587178.74211076275</v>
      </c>
      <c r="K184" s="42">
        <f t="shared" ca="1" si="26"/>
        <v>4697429.936886102</v>
      </c>
      <c r="L184" s="44">
        <f t="shared" ca="1" si="27"/>
        <v>7</v>
      </c>
      <c r="M184" s="44">
        <f t="shared" ca="1" si="28"/>
        <v>587178.74211076275</v>
      </c>
      <c r="N184" s="44">
        <f t="shared" ca="1" si="29"/>
        <v>4110251.1947753392</v>
      </c>
      <c r="O184" s="30">
        <f t="shared" ca="1" si="23"/>
        <v>0</v>
      </c>
      <c r="P184" s="30"/>
      <c r="Q184" s="30"/>
      <c r="R184" s="30"/>
      <c r="S184" s="30"/>
      <c r="T184" s="30"/>
      <c r="U184" s="30"/>
      <c r="V184" s="30"/>
      <c r="W184" s="30"/>
    </row>
    <row r="185" spans="1:23" x14ac:dyDescent="0.2">
      <c r="A185" s="40">
        <v>180</v>
      </c>
      <c r="B185" s="40" t="str">
        <f>IF(DanhMụcHH!B184="","",DanhMụcHH!B184)</f>
        <v>E2E-X1R5F1-M1</v>
      </c>
      <c r="C185" s="41">
        <f ca="1">IF(B185="","",SUMIF(OFFSET(MuaHàng_ThanhToán!$D$5,0,0,COUNTIF(Table2[Tên nhà cung cấp],MuaHàng_ThanhToán!$C$5),6),BáoCáoHàngHóa!B185,Table2[Số lượng]))</f>
        <v>0</v>
      </c>
      <c r="D185" s="41">
        <f t="shared" ca="1" si="22"/>
        <v>0</v>
      </c>
      <c r="E185" s="41">
        <f ca="1">IF(B185="","",SUMIF(OFFSET(MuaHàng_ThanhToán!$D$5,0,0,COUNTIF(Table2[Tên nhà cung cấp],MuaHàng_ThanhToán!$C$5),6),BáoCáoHàngHóa!B185,Table2[Thành tiền]))</f>
        <v>0</v>
      </c>
      <c r="F185" s="43">
        <f ca="1">IF(B185="","",SUMIF(Table2[[Tên hàng hóa]:[Thành tiền]],BáoCáoHàngHóa!B185,Table2[Số lượng])-BáoCáoHàngHóa!C185)</f>
        <v>6</v>
      </c>
      <c r="G185" s="43">
        <f t="shared" ca="1" si="24"/>
        <v>894666.66666666663</v>
      </c>
      <c r="H185" s="43">
        <f ca="1">IF(B185="","",SUMIF(Table2[[Tên hàng hóa]:[Thành tiền]],BáoCáoHàngHóa!B185,Table2[Thành tiền])-BáoCáoHàngHóa!E185)</f>
        <v>5368000</v>
      </c>
      <c r="I185" s="42">
        <f ca="1">IF(B185="","",SUMIF(Table28[[Tên hàng hóa ]:[Thành tiền]],BáoCáoHàngHóa!B185,Table28[Số lượng]))</f>
        <v>6</v>
      </c>
      <c r="J185" s="42">
        <f t="shared" ca="1" si="25"/>
        <v>894666.66666666663</v>
      </c>
      <c r="K185" s="42">
        <f t="shared" ca="1" si="26"/>
        <v>5368000</v>
      </c>
      <c r="L185" s="44">
        <f t="shared" ca="1" si="27"/>
        <v>0</v>
      </c>
      <c r="M185" s="44">
        <f t="shared" ca="1" si="28"/>
        <v>0</v>
      </c>
      <c r="N185" s="44">
        <f t="shared" ca="1" si="29"/>
        <v>0</v>
      </c>
      <c r="O185" s="30">
        <f t="shared" ca="1" si="23"/>
        <v>0</v>
      </c>
      <c r="P185" s="30"/>
      <c r="Q185" s="30"/>
      <c r="R185" s="30"/>
      <c r="S185" s="30"/>
      <c r="T185" s="30"/>
      <c r="U185" s="30"/>
      <c r="V185" s="30"/>
      <c r="W185" s="30"/>
    </row>
    <row r="186" spans="1:23" x14ac:dyDescent="0.2">
      <c r="A186" s="40">
        <v>181</v>
      </c>
      <c r="B186" s="40" t="str">
        <f>IF(DanhMụcHH!B185="","",DanhMụcHH!B185)</f>
        <v>E2E-X2F1-M1</v>
      </c>
      <c r="C186" s="41">
        <f ca="1">IF(B186="","",SUMIF(OFFSET(MuaHàng_ThanhToán!$D$5,0,0,COUNTIF(Table2[Tên nhà cung cấp],MuaHàng_ThanhToán!$C$5),6),BáoCáoHàngHóa!B186,Table2[Số lượng]))</f>
        <v>0</v>
      </c>
      <c r="D186" s="41">
        <f t="shared" ca="1" si="22"/>
        <v>0</v>
      </c>
      <c r="E186" s="41">
        <f ca="1">IF(B186="","",SUMIF(OFFSET(MuaHàng_ThanhToán!$D$5,0,0,COUNTIF(Table2[Tên nhà cung cấp],MuaHàng_ThanhToán!$C$5),6),BáoCáoHàngHóa!B186,Table2[Thành tiền]))</f>
        <v>0</v>
      </c>
      <c r="F186" s="43">
        <f ca="1">IF(B186="","",SUMIF(Table2[[Tên hàng hóa]:[Thành tiền]],BáoCáoHàngHóa!B186,Table2[Số lượng])-BáoCáoHàngHóa!C186)</f>
        <v>0</v>
      </c>
      <c r="G186" s="43">
        <f t="shared" ca="1" si="24"/>
        <v>0</v>
      </c>
      <c r="H186" s="43">
        <f ca="1">IF(B186="","",SUMIF(Table2[[Tên hàng hóa]:[Thành tiền]],BáoCáoHàngHóa!B186,Table2[Thành tiền])-BáoCáoHàngHóa!E186)</f>
        <v>0</v>
      </c>
      <c r="I186" s="42">
        <f ca="1">IF(B186="","",SUMIF(Table28[[Tên hàng hóa ]:[Thành tiền]],BáoCáoHàngHóa!B186,Table28[Số lượng]))</f>
        <v>0</v>
      </c>
      <c r="J186" s="42">
        <f t="shared" ca="1" si="25"/>
        <v>0</v>
      </c>
      <c r="K186" s="42">
        <f t="shared" ca="1" si="26"/>
        <v>0</v>
      </c>
      <c r="L186" s="44">
        <f t="shared" ca="1" si="27"/>
        <v>0</v>
      </c>
      <c r="M186" s="44">
        <f t="shared" ca="1" si="28"/>
        <v>0</v>
      </c>
      <c r="N186" s="44">
        <f t="shared" ca="1" si="29"/>
        <v>0</v>
      </c>
      <c r="O186" s="30">
        <f t="shared" ca="1" si="23"/>
        <v>0</v>
      </c>
      <c r="P186" s="30"/>
      <c r="Q186" s="30"/>
      <c r="R186" s="30"/>
      <c r="S186" s="30"/>
      <c r="T186" s="30"/>
      <c r="U186" s="30"/>
      <c r="V186" s="30"/>
      <c r="W186" s="30"/>
    </row>
    <row r="187" spans="1:23" x14ac:dyDescent="0.2">
      <c r="A187" s="40">
        <v>182</v>
      </c>
      <c r="B187" s="40" t="str">
        <f>IF(DanhMụcHH!B186="","",DanhMụcHH!B186)</f>
        <v>E2E-X5ME1 2M</v>
      </c>
      <c r="C187" s="41">
        <f ca="1">IF(B187="","",SUMIF(OFFSET(MuaHàng_ThanhToán!$D$5,0,0,COUNTIF(Table2[Tên nhà cung cấp],MuaHàng_ThanhToán!$C$5),6),BáoCáoHàngHóa!B187,Table2[Số lượng]))</f>
        <v>0</v>
      </c>
      <c r="D187" s="41">
        <f t="shared" ca="1" si="22"/>
        <v>0</v>
      </c>
      <c r="E187" s="41">
        <f ca="1">IF(B187="","",SUMIF(OFFSET(MuaHàng_ThanhToán!$D$5,0,0,COUNTIF(Table2[Tên nhà cung cấp],MuaHàng_ThanhToán!$C$5),6),BáoCáoHàngHóa!B187,Table2[Thành tiền]))</f>
        <v>0</v>
      </c>
      <c r="F187" s="43">
        <f ca="1">IF(B187="","",SUMIF(Table2[[Tên hàng hóa]:[Thành tiền]],BáoCáoHàngHóa!B187,Table2[Số lượng])-BáoCáoHàngHóa!C187)</f>
        <v>65</v>
      </c>
      <c r="G187" s="43">
        <f t="shared" ca="1" si="24"/>
        <v>603840.69146502821</v>
      </c>
      <c r="H187" s="43">
        <f ca="1">IF(B187="","",SUMIF(Table2[[Tên hàng hóa]:[Thành tiền]],BáoCáoHàngHóa!B187,Table2[Thành tiền])-BáoCáoHàngHóa!E187)</f>
        <v>39249644.945226833</v>
      </c>
      <c r="I187" s="42">
        <f ca="1">IF(B187="","",SUMIF(Table28[[Tên hàng hóa ]:[Thành tiền]],BáoCáoHàngHóa!B187,Table28[Số lượng]))</f>
        <v>55</v>
      </c>
      <c r="J187" s="42">
        <f t="shared" ca="1" si="25"/>
        <v>603840.69146502821</v>
      </c>
      <c r="K187" s="42">
        <f t="shared" ca="1" si="26"/>
        <v>33211238.030576553</v>
      </c>
      <c r="L187" s="44">
        <f t="shared" ca="1" si="27"/>
        <v>10</v>
      </c>
      <c r="M187" s="44">
        <f t="shared" ca="1" si="28"/>
        <v>603840.69146502798</v>
      </c>
      <c r="N187" s="44">
        <f t="shared" ca="1" si="29"/>
        <v>6038406.91465028</v>
      </c>
      <c r="O187" s="30">
        <f t="shared" ca="1" si="23"/>
        <v>0</v>
      </c>
      <c r="P187" s="30"/>
      <c r="Q187" s="30"/>
      <c r="R187" s="30"/>
      <c r="S187" s="30"/>
      <c r="T187" s="30"/>
      <c r="U187" s="30"/>
      <c r="V187" s="30"/>
      <c r="W187" s="30"/>
    </row>
    <row r="188" spans="1:23" x14ac:dyDescent="0.2">
      <c r="A188" s="40">
        <v>183</v>
      </c>
      <c r="B188" s="40" t="str">
        <f>IF(DanhMụcHH!B187="","",DanhMụcHH!B187)</f>
        <v>E2K-C25ME1 2M</v>
      </c>
      <c r="C188" s="41">
        <f ca="1">IF(B188="","",SUMIF(OFFSET(MuaHàng_ThanhToán!$D$5,0,0,COUNTIF(Table2[Tên nhà cung cấp],MuaHàng_ThanhToán!$C$5),6),BáoCáoHàngHóa!B188,Table2[Số lượng]))</f>
        <v>0</v>
      </c>
      <c r="D188" s="41">
        <f t="shared" ca="1" si="22"/>
        <v>0</v>
      </c>
      <c r="E188" s="41">
        <f ca="1">IF(B188="","",SUMIF(OFFSET(MuaHàng_ThanhToán!$D$5,0,0,COUNTIF(Table2[Tên nhà cung cấp],MuaHàng_ThanhToán!$C$5),6),BáoCáoHàngHóa!B188,Table2[Thành tiền]))</f>
        <v>0</v>
      </c>
      <c r="F188" s="43">
        <f ca="1">IF(B188="","",SUMIF(Table2[[Tên hàng hóa]:[Thành tiền]],BáoCáoHàngHóa!B188,Table2[Số lượng])-BáoCáoHàngHóa!C188)</f>
        <v>29</v>
      </c>
      <c r="G188" s="43">
        <f t="shared" ca="1" si="24"/>
        <v>1088581.9633136047</v>
      </c>
      <c r="H188" s="43">
        <f ca="1">IF(B188="","",SUMIF(Table2[[Tên hàng hóa]:[Thành tiền]],BáoCáoHàngHóa!B188,Table2[Thành tiền])-BáoCáoHàngHóa!E188)</f>
        <v>31568876.936094537</v>
      </c>
      <c r="I188" s="42">
        <f ca="1">IF(B188="","",SUMIF(Table28[[Tên hàng hóa ]:[Thành tiền]],BáoCáoHàngHóa!B188,Table28[Số lượng]))</f>
        <v>25</v>
      </c>
      <c r="J188" s="42">
        <f t="shared" ca="1" si="25"/>
        <v>1088581.9633136047</v>
      </c>
      <c r="K188" s="42">
        <f t="shared" ca="1" si="26"/>
        <v>27214549.082840119</v>
      </c>
      <c r="L188" s="44">
        <f t="shared" ca="1" si="27"/>
        <v>4</v>
      </c>
      <c r="M188" s="44">
        <f t="shared" ca="1" si="28"/>
        <v>1088581.9633136047</v>
      </c>
      <c r="N188" s="44">
        <f t="shared" ca="1" si="29"/>
        <v>4354327.8532544188</v>
      </c>
      <c r="O188" s="30">
        <f t="shared" ca="1" si="23"/>
        <v>0</v>
      </c>
      <c r="P188" s="30"/>
      <c r="Q188" s="30"/>
      <c r="R188" s="30"/>
      <c r="S188" s="30"/>
      <c r="T188" s="30"/>
      <c r="U188" s="30"/>
      <c r="V188" s="30"/>
      <c r="W188" s="30"/>
    </row>
    <row r="189" spans="1:23" x14ac:dyDescent="0.2">
      <c r="A189" s="40">
        <v>184</v>
      </c>
      <c r="B189" s="40" t="str">
        <f>IF(DanhMụcHH!B188="","",DanhMụcHH!B188)</f>
        <v>E2K-C25MF1 2M</v>
      </c>
      <c r="C189" s="41">
        <f ca="1">IF(B189="","",SUMIF(OFFSET(MuaHàng_ThanhToán!$D$5,0,0,COUNTIF(Table2[Tên nhà cung cấp],MuaHàng_ThanhToán!$C$5),6),BáoCáoHàngHóa!B189,Table2[Số lượng]))</f>
        <v>0</v>
      </c>
      <c r="D189" s="41">
        <f t="shared" ca="1" si="22"/>
        <v>0</v>
      </c>
      <c r="E189" s="41">
        <f ca="1">IF(B189="","",SUMIF(OFFSET(MuaHàng_ThanhToán!$D$5,0,0,COUNTIF(Table2[Tên nhà cung cấp],MuaHàng_ThanhToán!$C$5),6),BáoCáoHàngHóa!B189,Table2[Thành tiền]))</f>
        <v>0</v>
      </c>
      <c r="F189" s="43">
        <f ca="1">IF(B189="","",SUMIF(Table2[[Tên hàng hóa]:[Thành tiền]],BáoCáoHàngHóa!B189,Table2[Số lượng])-BáoCáoHàngHóa!C189)</f>
        <v>0</v>
      </c>
      <c r="G189" s="43">
        <f t="shared" ca="1" si="24"/>
        <v>0</v>
      </c>
      <c r="H189" s="43">
        <f ca="1">IF(B189="","",SUMIF(Table2[[Tên hàng hóa]:[Thành tiền]],BáoCáoHàngHóa!B189,Table2[Thành tiền])-BáoCáoHàngHóa!E189)</f>
        <v>0</v>
      </c>
      <c r="I189" s="42">
        <f ca="1">IF(B189="","",SUMIF(Table28[[Tên hàng hóa ]:[Thành tiền]],BáoCáoHàngHóa!B189,Table28[Số lượng]))</f>
        <v>0</v>
      </c>
      <c r="J189" s="42">
        <f t="shared" ca="1" si="25"/>
        <v>0</v>
      </c>
      <c r="K189" s="42">
        <f t="shared" ca="1" si="26"/>
        <v>0</v>
      </c>
      <c r="L189" s="44">
        <f t="shared" ca="1" si="27"/>
        <v>0</v>
      </c>
      <c r="M189" s="44">
        <f t="shared" ca="1" si="28"/>
        <v>0</v>
      </c>
      <c r="N189" s="44">
        <f t="shared" ca="1" si="29"/>
        <v>0</v>
      </c>
      <c r="O189" s="30">
        <f t="shared" ca="1" si="23"/>
        <v>0</v>
      </c>
      <c r="P189" s="30"/>
      <c r="Q189" s="30"/>
      <c r="R189" s="30"/>
      <c r="S189" s="30"/>
      <c r="T189" s="30"/>
      <c r="U189" s="30"/>
      <c r="V189" s="30"/>
      <c r="W189" s="30"/>
    </row>
    <row r="190" spans="1:23" x14ac:dyDescent="0.2">
      <c r="A190" s="40">
        <v>185</v>
      </c>
      <c r="B190" s="40" t="str">
        <f>IF(DanhMụcHH!B189="","",DanhMụcHH!B189)</f>
        <v>E2K-C25MY1 2M</v>
      </c>
      <c r="C190" s="41">
        <f ca="1">IF(B190="","",SUMIF(OFFSET(MuaHàng_ThanhToán!$D$5,0,0,COUNTIF(Table2[Tên nhà cung cấp],MuaHàng_ThanhToán!$C$5),6),BáoCáoHàngHóa!B190,Table2[Số lượng]))</f>
        <v>0</v>
      </c>
      <c r="D190" s="41">
        <f t="shared" ca="1" si="22"/>
        <v>0</v>
      </c>
      <c r="E190" s="41">
        <f ca="1">IF(B190="","",SUMIF(OFFSET(MuaHàng_ThanhToán!$D$5,0,0,COUNTIF(Table2[Tên nhà cung cấp],MuaHàng_ThanhToán!$C$5),6),BáoCáoHàngHóa!B190,Table2[Thành tiền]))</f>
        <v>0</v>
      </c>
      <c r="F190" s="43">
        <f ca="1">IF(B190="","",SUMIF(Table2[[Tên hàng hóa]:[Thành tiền]],BáoCáoHàngHóa!B190,Table2[Số lượng])-BáoCáoHàngHóa!C190)</f>
        <v>2</v>
      </c>
      <c r="G190" s="43">
        <f t="shared" ca="1" si="24"/>
        <v>1588473.4102564103</v>
      </c>
      <c r="H190" s="43">
        <f ca="1">IF(B190="","",SUMIF(Table2[[Tên hàng hóa]:[Thành tiền]],BáoCáoHàngHóa!B190,Table2[Thành tiền])-BáoCáoHàngHóa!E190)</f>
        <v>3176946.8205128205</v>
      </c>
      <c r="I190" s="42">
        <f ca="1">IF(B190="","",SUMIF(Table28[[Tên hàng hóa ]:[Thành tiền]],BáoCáoHàngHóa!B190,Table28[Số lượng]))</f>
        <v>2</v>
      </c>
      <c r="J190" s="42">
        <f t="shared" ca="1" si="25"/>
        <v>1588473.4102564103</v>
      </c>
      <c r="K190" s="42">
        <f t="shared" ca="1" si="26"/>
        <v>3176946.8205128205</v>
      </c>
      <c r="L190" s="44">
        <f t="shared" ca="1" si="27"/>
        <v>0</v>
      </c>
      <c r="M190" s="44">
        <f t="shared" ca="1" si="28"/>
        <v>0</v>
      </c>
      <c r="N190" s="44">
        <f t="shared" ca="1" si="29"/>
        <v>0</v>
      </c>
      <c r="O190" s="30">
        <f t="shared" ca="1" si="23"/>
        <v>0</v>
      </c>
      <c r="P190" s="30"/>
      <c r="Q190" s="30"/>
      <c r="R190" s="30"/>
      <c r="S190" s="30"/>
      <c r="T190" s="30"/>
      <c r="U190" s="30"/>
      <c r="V190" s="30"/>
      <c r="W190" s="30"/>
    </row>
    <row r="191" spans="1:23" x14ac:dyDescent="0.2">
      <c r="A191" s="40">
        <v>186</v>
      </c>
      <c r="B191" s="40" t="str">
        <f>IF(DanhMụcHH!B190="","",DanhMụcHH!B190)</f>
        <v>E3F2-7B4-P1</v>
      </c>
      <c r="C191" s="41">
        <f ca="1">IF(B191="","",SUMIF(OFFSET(MuaHàng_ThanhToán!$D$5,0,0,COUNTIF(Table2[Tên nhà cung cấp],MuaHàng_ThanhToán!$C$5),6),BáoCáoHàngHóa!B191,Table2[Số lượng]))</f>
        <v>0</v>
      </c>
      <c r="D191" s="41">
        <f t="shared" ca="1" si="22"/>
        <v>0</v>
      </c>
      <c r="E191" s="41">
        <f ca="1">IF(B191="","",SUMIF(OFFSET(MuaHàng_ThanhToán!$D$5,0,0,COUNTIF(Table2[Tên nhà cung cấp],MuaHàng_ThanhToán!$C$5),6),BáoCáoHàngHóa!B191,Table2[Thành tiền]))</f>
        <v>0</v>
      </c>
      <c r="F191" s="43">
        <f ca="1">IF(B191="","",SUMIF(Table2[[Tên hàng hóa]:[Thành tiền]],BáoCáoHàngHóa!B191,Table2[Số lượng])-BáoCáoHàngHóa!C191)</f>
        <v>0</v>
      </c>
      <c r="G191" s="43">
        <f t="shared" ca="1" si="24"/>
        <v>0</v>
      </c>
      <c r="H191" s="43">
        <f ca="1">IF(B191="","",SUMIF(Table2[[Tên hàng hóa]:[Thành tiền]],BáoCáoHàngHóa!B191,Table2[Thành tiền])-BáoCáoHàngHóa!E191)</f>
        <v>0</v>
      </c>
      <c r="I191" s="42">
        <f ca="1">IF(B191="","",SUMIF(Table28[[Tên hàng hóa ]:[Thành tiền]],BáoCáoHàngHóa!B191,Table28[Số lượng]))</f>
        <v>0</v>
      </c>
      <c r="J191" s="42">
        <f t="shared" ca="1" si="25"/>
        <v>0</v>
      </c>
      <c r="K191" s="42">
        <f t="shared" ca="1" si="26"/>
        <v>0</v>
      </c>
      <c r="L191" s="44">
        <f t="shared" ca="1" si="27"/>
        <v>0</v>
      </c>
      <c r="M191" s="44">
        <f t="shared" ca="1" si="28"/>
        <v>0</v>
      </c>
      <c r="N191" s="44">
        <f t="shared" ca="1" si="29"/>
        <v>0</v>
      </c>
      <c r="O191" s="30">
        <f t="shared" ca="1" si="23"/>
        <v>0</v>
      </c>
      <c r="P191" s="30"/>
      <c r="Q191" s="30"/>
      <c r="R191" s="30"/>
      <c r="S191" s="30"/>
      <c r="T191" s="30"/>
      <c r="U191" s="30"/>
      <c r="V191" s="30"/>
      <c r="W191" s="30"/>
    </row>
    <row r="192" spans="1:23" x14ac:dyDescent="0.2">
      <c r="A192" s="40">
        <v>187</v>
      </c>
      <c r="B192" s="40" t="str">
        <f>IF(DanhMụcHH!B191="","",DanhMụcHH!B191)</f>
        <v>E3F2-7C4 2M</v>
      </c>
      <c r="C192" s="41">
        <f ca="1">IF(B192="","",SUMIF(OFFSET(MuaHàng_ThanhToán!$D$5,0,0,COUNTIF(Table2[Tên nhà cung cấp],MuaHàng_ThanhToán!$C$5),6),BáoCáoHàngHóa!B192,Table2[Số lượng]))</f>
        <v>0</v>
      </c>
      <c r="D192" s="41">
        <f t="shared" ca="1" si="22"/>
        <v>0</v>
      </c>
      <c r="E192" s="41">
        <f ca="1">IF(B192="","",SUMIF(OFFSET(MuaHàng_ThanhToán!$D$5,0,0,COUNTIF(Table2[Tên nhà cung cấp],MuaHàng_ThanhToán!$C$5),6),BáoCáoHàngHóa!B192,Table2[Thành tiền]))</f>
        <v>0</v>
      </c>
      <c r="F192" s="43">
        <f ca="1">IF(B192="","",SUMIF(Table2[[Tên hàng hóa]:[Thành tiền]],BáoCáoHàngHóa!B192,Table2[Số lượng])-BáoCáoHàngHóa!C192)</f>
        <v>0</v>
      </c>
      <c r="G192" s="43">
        <f t="shared" ca="1" si="24"/>
        <v>0</v>
      </c>
      <c r="H192" s="43">
        <f ca="1">IF(B192="","",SUMIF(Table2[[Tên hàng hóa]:[Thành tiền]],BáoCáoHàngHóa!B192,Table2[Thành tiền])-BáoCáoHàngHóa!E192)</f>
        <v>0</v>
      </c>
      <c r="I192" s="42">
        <f ca="1">IF(B192="","",SUMIF(Table28[[Tên hàng hóa ]:[Thành tiền]],BáoCáoHàngHóa!B192,Table28[Số lượng]))</f>
        <v>0</v>
      </c>
      <c r="J192" s="42">
        <f t="shared" ca="1" si="25"/>
        <v>0</v>
      </c>
      <c r="K192" s="42">
        <f t="shared" ca="1" si="26"/>
        <v>0</v>
      </c>
      <c r="L192" s="44">
        <f t="shared" ca="1" si="27"/>
        <v>0</v>
      </c>
      <c r="M192" s="44">
        <f t="shared" ca="1" si="28"/>
        <v>0</v>
      </c>
      <c r="N192" s="44">
        <f t="shared" ca="1" si="29"/>
        <v>0</v>
      </c>
      <c r="O192" s="30">
        <f t="shared" ca="1" si="23"/>
        <v>0</v>
      </c>
      <c r="P192" s="30"/>
      <c r="Q192" s="30"/>
      <c r="R192" s="30"/>
      <c r="S192" s="30"/>
      <c r="T192" s="30"/>
      <c r="U192" s="30"/>
      <c r="V192" s="30"/>
      <c r="W192" s="30"/>
    </row>
    <row r="193" spans="1:23" ht="30" x14ac:dyDescent="0.2">
      <c r="A193" s="40">
        <v>188</v>
      </c>
      <c r="B193" s="40" t="str">
        <f>IF(DanhMụcHH!B192="","",DanhMụcHH!B192)</f>
        <v>E3F2-DS10B4-N 2M</v>
      </c>
      <c r="C193" s="41">
        <f ca="1">IF(B193="","",SUMIF(OFFSET(MuaHàng_ThanhToán!$D$5,0,0,COUNTIF(Table2[Tên nhà cung cấp],MuaHàng_ThanhToán!$C$5),6),BáoCáoHàngHóa!B193,Table2[Số lượng]))</f>
        <v>0</v>
      </c>
      <c r="D193" s="41">
        <f t="shared" ca="1" si="22"/>
        <v>0</v>
      </c>
      <c r="E193" s="41">
        <f ca="1">IF(B193="","",SUMIF(OFFSET(MuaHàng_ThanhToán!$D$5,0,0,COUNTIF(Table2[Tên nhà cung cấp],MuaHàng_ThanhToán!$C$5),6),BáoCáoHàngHóa!B193,Table2[Thành tiền]))</f>
        <v>0</v>
      </c>
      <c r="F193" s="43">
        <f ca="1">IF(B193="","",SUMIF(Table2[[Tên hàng hóa]:[Thành tiền]],BáoCáoHàngHóa!B193,Table2[Số lượng])-BáoCáoHàngHóa!C193)</f>
        <v>0</v>
      </c>
      <c r="G193" s="43">
        <f t="shared" ca="1" si="24"/>
        <v>0</v>
      </c>
      <c r="H193" s="43">
        <f ca="1">IF(B193="","",SUMIF(Table2[[Tên hàng hóa]:[Thành tiền]],BáoCáoHàngHóa!B193,Table2[Thành tiền])-BáoCáoHàngHóa!E193)</f>
        <v>0</v>
      </c>
      <c r="I193" s="42">
        <f ca="1">IF(B193="","",SUMIF(Table28[[Tên hàng hóa ]:[Thành tiền]],BáoCáoHàngHóa!B193,Table28[Số lượng]))</f>
        <v>0</v>
      </c>
      <c r="J193" s="42">
        <f t="shared" ca="1" si="25"/>
        <v>0</v>
      </c>
      <c r="K193" s="42">
        <f t="shared" ca="1" si="26"/>
        <v>0</v>
      </c>
      <c r="L193" s="44">
        <f t="shared" ca="1" si="27"/>
        <v>0</v>
      </c>
      <c r="M193" s="44">
        <f t="shared" ca="1" si="28"/>
        <v>0</v>
      </c>
      <c r="N193" s="44">
        <f t="shared" ca="1" si="29"/>
        <v>0</v>
      </c>
      <c r="O193" s="30">
        <f t="shared" ca="1" si="23"/>
        <v>0</v>
      </c>
      <c r="P193" s="30"/>
      <c r="Q193" s="30"/>
      <c r="R193" s="30"/>
      <c r="S193" s="30"/>
      <c r="T193" s="30"/>
      <c r="U193" s="30"/>
      <c r="V193" s="30"/>
      <c r="W193" s="30"/>
    </row>
    <row r="194" spans="1:23" ht="30" x14ac:dyDescent="0.2">
      <c r="A194" s="40">
        <v>189</v>
      </c>
      <c r="B194" s="40" t="str">
        <f>IF(DanhMụcHH!B193="","",DanhMụcHH!B193)</f>
        <v>E3F2-DS10C4-P1</v>
      </c>
      <c r="C194" s="41">
        <f ca="1">IF(B194="","",SUMIF(OFFSET(MuaHàng_ThanhToán!$D$5,0,0,COUNTIF(Table2[Tên nhà cung cấp],MuaHàng_ThanhToán!$C$5),6),BáoCáoHàngHóa!B194,Table2[Số lượng]))</f>
        <v>0</v>
      </c>
      <c r="D194" s="41">
        <f t="shared" ca="1" si="22"/>
        <v>0</v>
      </c>
      <c r="E194" s="41">
        <f ca="1">IF(B194="","",SUMIF(OFFSET(MuaHàng_ThanhToán!$D$5,0,0,COUNTIF(Table2[Tên nhà cung cấp],MuaHàng_ThanhToán!$C$5),6),BáoCáoHàngHóa!B194,Table2[Thành tiền]))</f>
        <v>0</v>
      </c>
      <c r="F194" s="43">
        <f ca="1">IF(B194="","",SUMIF(Table2[[Tên hàng hóa]:[Thành tiền]],BáoCáoHàngHóa!B194,Table2[Số lượng])-BáoCáoHàngHóa!C194)</f>
        <v>3</v>
      </c>
      <c r="G194" s="43">
        <f t="shared" ca="1" si="24"/>
        <v>1529000</v>
      </c>
      <c r="H194" s="43">
        <f ca="1">IF(B194="","",SUMIF(Table2[[Tên hàng hóa]:[Thành tiền]],BáoCáoHàngHóa!B194,Table2[Thành tiền])-BáoCáoHàngHóa!E194)</f>
        <v>4587000</v>
      </c>
      <c r="I194" s="42">
        <f ca="1">IF(B194="","",SUMIF(Table28[[Tên hàng hóa ]:[Thành tiền]],BáoCáoHàngHóa!B194,Table28[Số lượng]))</f>
        <v>3</v>
      </c>
      <c r="J194" s="42">
        <f t="shared" ca="1" si="25"/>
        <v>1529000</v>
      </c>
      <c r="K194" s="42">
        <f t="shared" ca="1" si="26"/>
        <v>4587000</v>
      </c>
      <c r="L194" s="44">
        <f t="shared" ca="1" si="27"/>
        <v>0</v>
      </c>
      <c r="M194" s="44">
        <f t="shared" ca="1" si="28"/>
        <v>0</v>
      </c>
      <c r="N194" s="44">
        <f t="shared" ca="1" si="29"/>
        <v>0</v>
      </c>
      <c r="O194" s="30">
        <f t="shared" ca="1" si="23"/>
        <v>0</v>
      </c>
      <c r="P194" s="30"/>
      <c r="Q194" s="30"/>
      <c r="R194" s="30"/>
      <c r="S194" s="30"/>
      <c r="T194" s="30"/>
      <c r="U194" s="30"/>
      <c r="V194" s="30"/>
      <c r="W194" s="30"/>
    </row>
    <row r="195" spans="1:23" ht="30" x14ac:dyDescent="0.2">
      <c r="A195" s="40">
        <v>190</v>
      </c>
      <c r="B195" s="40" t="str">
        <f>IF(DanhMụcHH!B194="","",DanhMụcHH!B194)</f>
        <v>E3F2-DS10B4-P1</v>
      </c>
      <c r="C195" s="41">
        <f ca="1">IF(B195="","",SUMIF(OFFSET(MuaHàng_ThanhToán!$D$5,0,0,COUNTIF(Table2[Tên nhà cung cấp],MuaHàng_ThanhToán!$C$5),6),BáoCáoHàngHóa!B195,Table2[Số lượng]))</f>
        <v>0</v>
      </c>
      <c r="D195" s="41">
        <f t="shared" ca="1" si="22"/>
        <v>0</v>
      </c>
      <c r="E195" s="41">
        <f ca="1">IF(B195="","",SUMIF(OFFSET(MuaHàng_ThanhToán!$D$5,0,0,COUNTIF(Table2[Tên nhà cung cấp],MuaHàng_ThanhToán!$C$5),6),BáoCáoHàngHóa!B195,Table2[Thành tiền]))</f>
        <v>0</v>
      </c>
      <c r="F195" s="43">
        <f ca="1">IF(B195="","",SUMIF(Table2[[Tên hàng hóa]:[Thành tiền]],BáoCáoHàngHóa!B195,Table2[Số lượng])-BáoCáoHàngHóa!C195)</f>
        <v>2</v>
      </c>
      <c r="G195" s="43">
        <f t="shared" ca="1" si="24"/>
        <v>1540000</v>
      </c>
      <c r="H195" s="43">
        <f ca="1">IF(B195="","",SUMIF(Table2[[Tên hàng hóa]:[Thành tiền]],BáoCáoHàngHóa!B195,Table2[Thành tiền])-BáoCáoHàngHóa!E195)</f>
        <v>3080000</v>
      </c>
      <c r="I195" s="42">
        <f ca="1">IF(B195="","",SUMIF(Table28[[Tên hàng hóa ]:[Thành tiền]],BáoCáoHàngHóa!B195,Table28[Số lượng]))</f>
        <v>2</v>
      </c>
      <c r="J195" s="42">
        <f t="shared" ca="1" si="25"/>
        <v>1540000</v>
      </c>
      <c r="K195" s="42">
        <f t="shared" ca="1" si="26"/>
        <v>3080000</v>
      </c>
      <c r="L195" s="44">
        <f t="shared" ca="1" si="27"/>
        <v>0</v>
      </c>
      <c r="M195" s="44">
        <f t="shared" ca="1" si="28"/>
        <v>0</v>
      </c>
      <c r="N195" s="44">
        <f t="shared" ca="1" si="29"/>
        <v>0</v>
      </c>
      <c r="O195" s="30">
        <f t="shared" ca="1" si="23"/>
        <v>0</v>
      </c>
      <c r="P195" s="30"/>
      <c r="Q195" s="30"/>
      <c r="R195" s="30"/>
      <c r="S195" s="30"/>
      <c r="T195" s="30"/>
      <c r="U195" s="30"/>
      <c r="V195" s="30"/>
      <c r="W195" s="30"/>
    </row>
    <row r="196" spans="1:23" ht="30" x14ac:dyDescent="0.2">
      <c r="A196" s="40">
        <v>191</v>
      </c>
      <c r="B196" s="40" t="str">
        <f>IF(DanhMụcHH!B195="","",DanhMụcHH!B195)</f>
        <v>E3F2-DS30B4 2M</v>
      </c>
      <c r="C196" s="41">
        <f ca="1">IF(B196="","",SUMIF(OFFSET(MuaHàng_ThanhToán!$D$5,0,0,COUNTIF(Table2[Tên nhà cung cấp],MuaHàng_ThanhToán!$C$5),6),BáoCáoHàngHóa!B196,Table2[Số lượng]))</f>
        <v>0</v>
      </c>
      <c r="D196" s="41">
        <f t="shared" ca="1" si="22"/>
        <v>0</v>
      </c>
      <c r="E196" s="41">
        <f ca="1">IF(B196="","",SUMIF(OFFSET(MuaHàng_ThanhToán!$D$5,0,0,COUNTIF(Table2[Tên nhà cung cấp],MuaHàng_ThanhToán!$C$5),6),BáoCáoHàngHóa!B196,Table2[Thành tiền]))</f>
        <v>0</v>
      </c>
      <c r="F196" s="43">
        <f ca="1">IF(B196="","",SUMIF(Table2[[Tên hàng hóa]:[Thành tiền]],BáoCáoHàngHóa!B196,Table2[Số lượng])-BáoCáoHàngHóa!C196)</f>
        <v>5</v>
      </c>
      <c r="G196" s="43">
        <f t="shared" ca="1" si="24"/>
        <v>1639000</v>
      </c>
      <c r="H196" s="43">
        <f ca="1">IF(B196="","",SUMIF(Table2[[Tên hàng hóa]:[Thành tiền]],BáoCáoHàngHóa!B196,Table2[Thành tiền])-BáoCáoHàngHóa!E196)</f>
        <v>8195000</v>
      </c>
      <c r="I196" s="42">
        <f ca="1">IF(B196="","",SUMIF(Table28[[Tên hàng hóa ]:[Thành tiền]],BáoCáoHàngHóa!B196,Table28[Số lượng]))</f>
        <v>5</v>
      </c>
      <c r="J196" s="42">
        <f t="shared" ca="1" si="25"/>
        <v>1639000</v>
      </c>
      <c r="K196" s="42">
        <f t="shared" ca="1" si="26"/>
        <v>8195000</v>
      </c>
      <c r="L196" s="44">
        <f t="shared" ca="1" si="27"/>
        <v>0</v>
      </c>
      <c r="M196" s="44">
        <f t="shared" ca="1" si="28"/>
        <v>0</v>
      </c>
      <c r="N196" s="44">
        <f t="shared" ca="1" si="29"/>
        <v>0</v>
      </c>
      <c r="O196" s="30">
        <f t="shared" ca="1" si="23"/>
        <v>0</v>
      </c>
      <c r="P196" s="30"/>
      <c r="Q196" s="30"/>
      <c r="R196" s="30"/>
      <c r="S196" s="30"/>
      <c r="T196" s="30"/>
      <c r="U196" s="30"/>
      <c r="V196" s="30"/>
      <c r="W196" s="30"/>
    </row>
    <row r="197" spans="1:23" x14ac:dyDescent="0.2">
      <c r="A197" s="40">
        <v>192</v>
      </c>
      <c r="B197" s="40" t="str">
        <f>IF(DanhMụcHH!B196="","",DanhMụcHH!B196)</f>
        <v>E3FA-DN11 2M</v>
      </c>
      <c r="C197" s="41">
        <f ca="1">IF(B197="","",SUMIF(OFFSET(MuaHàng_ThanhToán!$D$5,0,0,COUNTIF(Table2[Tên nhà cung cấp],MuaHàng_ThanhToán!$C$5),6),BáoCáoHàngHóa!B197,Table2[Số lượng]))</f>
        <v>0</v>
      </c>
      <c r="D197" s="41">
        <f t="shared" ca="1" si="22"/>
        <v>0</v>
      </c>
      <c r="E197" s="41">
        <f ca="1">IF(B197="","",SUMIF(OFFSET(MuaHàng_ThanhToán!$D$5,0,0,COUNTIF(Table2[Tên nhà cung cấp],MuaHàng_ThanhToán!$C$5),6),BáoCáoHàngHóa!B197,Table2[Thành tiền]))</f>
        <v>0</v>
      </c>
      <c r="F197" s="43">
        <f ca="1">IF(B197="","",SUMIF(Table2[[Tên hàng hóa]:[Thành tiền]],BáoCáoHàngHóa!B197,Table2[Số lượng])-BáoCáoHàngHóa!C197)</f>
        <v>55</v>
      </c>
      <c r="G197" s="43">
        <f t="shared" ca="1" si="24"/>
        <v>492595.888865032</v>
      </c>
      <c r="H197" s="43">
        <f ca="1">IF(B197="","",SUMIF(Table2[[Tên hàng hóa]:[Thành tiền]],BáoCáoHàngHóa!B197,Table2[Thành tiền])-BáoCáoHàngHóa!E197)</f>
        <v>27092773.887576759</v>
      </c>
      <c r="I197" s="42">
        <f ca="1">IF(B197="","",SUMIF(Table28[[Tên hàng hóa ]:[Thành tiền]],BáoCáoHàngHóa!B197,Table28[Số lượng]))</f>
        <v>61</v>
      </c>
      <c r="J197" s="42">
        <f t="shared" ca="1" si="25"/>
        <v>492595.888865032</v>
      </c>
      <c r="K197" s="42">
        <f t="shared" ca="1" si="26"/>
        <v>30048349.22076695</v>
      </c>
      <c r="L197" s="44">
        <f t="shared" ca="1" si="27"/>
        <v>-6</v>
      </c>
      <c r="M197" s="44">
        <f t="shared" ca="1" si="28"/>
        <v>492595.88886503194</v>
      </c>
      <c r="N197" s="44">
        <f t="shared" ca="1" si="29"/>
        <v>-2955575.3331901915</v>
      </c>
      <c r="O197" s="30">
        <f t="shared" ca="1" si="23"/>
        <v>-1</v>
      </c>
      <c r="P197" s="30"/>
      <c r="Q197" s="30"/>
      <c r="R197" s="30"/>
      <c r="S197" s="30"/>
      <c r="T197" s="30"/>
      <c r="U197" s="30"/>
      <c r="V197" s="30"/>
      <c r="W197" s="30"/>
    </row>
    <row r="198" spans="1:23" x14ac:dyDescent="0.2">
      <c r="A198" s="40">
        <v>193</v>
      </c>
      <c r="B198" s="40" t="str">
        <f>IF(DanhMụcHH!B197="","",DanhMụcHH!B197)</f>
        <v>E3FA-DN12 2M</v>
      </c>
      <c r="C198" s="41">
        <f ca="1">IF(B198="","",SUMIF(OFFSET(MuaHàng_ThanhToán!$D$5,0,0,COUNTIF(Table2[Tên nhà cung cấp],MuaHàng_ThanhToán!$C$5),6),BáoCáoHàngHóa!B198,Table2[Số lượng]))</f>
        <v>0</v>
      </c>
      <c r="D198" s="41">
        <f t="shared" ca="1" si="22"/>
        <v>0</v>
      </c>
      <c r="E198" s="41">
        <f ca="1">IF(B198="","",SUMIF(OFFSET(MuaHàng_ThanhToán!$D$5,0,0,COUNTIF(Table2[Tên nhà cung cấp],MuaHàng_ThanhToán!$C$5),6),BáoCáoHàngHóa!B198,Table2[Thành tiền]))</f>
        <v>0</v>
      </c>
      <c r="F198" s="43">
        <f ca="1">IF(B198="","",SUMIF(Table2[[Tên hàng hóa]:[Thành tiền]],BáoCáoHàngHóa!B198,Table2[Số lượng])-BáoCáoHàngHóa!C198)</f>
        <v>81</v>
      </c>
      <c r="G198" s="43">
        <f t="shared" ca="1" si="24"/>
        <v>441951.15056768077</v>
      </c>
      <c r="H198" s="43">
        <f ca="1">IF(B198="","",SUMIF(Table2[[Tên hàng hóa]:[Thành tiền]],BáoCáoHàngHóa!B198,Table2[Thành tiền])-BáoCáoHàngHóa!E198)</f>
        <v>35798043.195982143</v>
      </c>
      <c r="I198" s="42">
        <f ca="1">IF(B198="","",SUMIF(Table28[[Tên hàng hóa ]:[Thành tiền]],BáoCáoHàngHóa!B198,Table28[Số lượng]))</f>
        <v>64</v>
      </c>
      <c r="J198" s="42">
        <f t="shared" ca="1" si="25"/>
        <v>441951.15056768077</v>
      </c>
      <c r="K198" s="42">
        <f t="shared" ca="1" si="26"/>
        <v>28284873.636331569</v>
      </c>
      <c r="L198" s="44">
        <f t="shared" ca="1" si="27"/>
        <v>17</v>
      </c>
      <c r="M198" s="44">
        <f t="shared" ca="1" si="28"/>
        <v>441951.15056768083</v>
      </c>
      <c r="N198" s="44">
        <f t="shared" ca="1" si="29"/>
        <v>7513169.5596505739</v>
      </c>
      <c r="O198" s="30">
        <f t="shared" ca="1" si="23"/>
        <v>0</v>
      </c>
      <c r="P198" s="30"/>
      <c r="Q198" s="30"/>
      <c r="R198" s="30"/>
      <c r="S198" s="30"/>
      <c r="T198" s="30"/>
      <c r="U198" s="30"/>
      <c r="V198" s="30"/>
      <c r="W198" s="30"/>
    </row>
    <row r="199" spans="1:23" x14ac:dyDescent="0.2">
      <c r="A199" s="40">
        <v>194</v>
      </c>
      <c r="B199" s="40" t="str">
        <f>IF(DanhMụcHH!B198="","",DanhMụcHH!B198)</f>
        <v>E3FA-DN13 2M</v>
      </c>
      <c r="C199" s="41">
        <f ca="1">IF(B199="","",SUMIF(OFFSET(MuaHàng_ThanhToán!$D$5,0,0,COUNTIF(Table2[Tên nhà cung cấp],MuaHàng_ThanhToán!$C$5),6),BáoCáoHàngHóa!B199,Table2[Số lượng]))</f>
        <v>0</v>
      </c>
      <c r="D199" s="41">
        <f t="shared" ref="D199:D205" ca="1" si="30">IF(B199="","",IF(C199=0,0,E199/C199))</f>
        <v>0</v>
      </c>
      <c r="E199" s="41">
        <f ca="1">IF(B199="","",SUMIF(OFFSET(MuaHàng_ThanhToán!$D$5,0,0,COUNTIF(Table2[Tên nhà cung cấp],MuaHàng_ThanhToán!$C$5),6),BáoCáoHàngHóa!B199,Table2[Thành tiền]))</f>
        <v>0</v>
      </c>
      <c r="F199" s="43">
        <f ca="1">IF(B199="","",SUMIF(Table2[[Tên hàng hóa]:[Thành tiền]],BáoCáoHàngHóa!B199,Table2[Số lượng])-BáoCáoHàngHóa!C199)</f>
        <v>0</v>
      </c>
      <c r="G199" s="43">
        <f t="shared" ca="1" si="24"/>
        <v>0</v>
      </c>
      <c r="H199" s="43">
        <f ca="1">IF(B199="","",SUMIF(Table2[[Tên hàng hóa]:[Thành tiền]],BáoCáoHàngHóa!B199,Table2[Thành tiền])-BáoCáoHàngHóa!E199)</f>
        <v>0</v>
      </c>
      <c r="I199" s="42">
        <f ca="1">IF(B199="","",SUMIF(Table28[[Tên hàng hóa ]:[Thành tiền]],BáoCáoHàngHóa!B199,Table28[Số lượng]))</f>
        <v>0</v>
      </c>
      <c r="J199" s="42">
        <f t="shared" ca="1" si="25"/>
        <v>0</v>
      </c>
      <c r="K199" s="42">
        <f t="shared" ca="1" si="26"/>
        <v>0</v>
      </c>
      <c r="L199" s="44">
        <f t="shared" ca="1" si="27"/>
        <v>0</v>
      </c>
      <c r="M199" s="44">
        <f t="shared" ca="1" si="28"/>
        <v>0</v>
      </c>
      <c r="N199" s="44">
        <f t="shared" ca="1" si="29"/>
        <v>0</v>
      </c>
      <c r="O199" s="30">
        <f t="shared" ref="O199:O262" ca="1" si="31">IF(L199&lt;0,-1,0)</f>
        <v>0</v>
      </c>
      <c r="P199" s="30"/>
      <c r="Q199" s="30"/>
      <c r="R199" s="30"/>
      <c r="S199" s="30"/>
      <c r="T199" s="30"/>
      <c r="U199" s="30"/>
      <c r="V199" s="30"/>
      <c r="W199" s="30"/>
    </row>
    <row r="200" spans="1:23" x14ac:dyDescent="0.2">
      <c r="A200" s="40">
        <v>195</v>
      </c>
      <c r="B200" s="40" t="str">
        <f>IF(DanhMụcHH!B199="","",DanhMụcHH!B199)</f>
        <v>E3FA-DN21</v>
      </c>
      <c r="C200" s="41">
        <f ca="1">IF(B200="","",SUMIF(OFFSET(MuaHàng_ThanhToán!$D$5,0,0,COUNTIF(Table2[Tên nhà cung cấp],MuaHàng_ThanhToán!$C$5),6),BáoCáoHàngHóa!B200,Table2[Số lượng]))</f>
        <v>0</v>
      </c>
      <c r="D200" s="41">
        <f t="shared" ca="1" si="30"/>
        <v>0</v>
      </c>
      <c r="E200" s="41">
        <f ca="1">IF(B200="","",SUMIF(OFFSET(MuaHàng_ThanhToán!$D$5,0,0,COUNTIF(Table2[Tên nhà cung cấp],MuaHàng_ThanhToán!$C$5),6),BáoCáoHàngHóa!B200,Table2[Thành tiền]))</f>
        <v>0</v>
      </c>
      <c r="F200" s="43">
        <f ca="1">IF(B200="","",SUMIF(Table2[[Tên hàng hóa]:[Thành tiền]],BáoCáoHàngHóa!B200,Table2[Số lượng])-BáoCáoHàngHóa!C200)</f>
        <v>0</v>
      </c>
      <c r="G200" s="43">
        <f t="shared" ca="1" si="24"/>
        <v>0</v>
      </c>
      <c r="H200" s="43">
        <f ca="1">IF(B200="","",SUMIF(Table2[[Tên hàng hóa]:[Thành tiền]],BáoCáoHàngHóa!B200,Table2[Thành tiền])-BáoCáoHàngHóa!E200)</f>
        <v>0</v>
      </c>
      <c r="I200" s="42">
        <f ca="1">IF(B200="","",SUMIF(Table28[[Tên hàng hóa ]:[Thành tiền]],BáoCáoHàngHóa!B200,Table28[Số lượng]))</f>
        <v>0</v>
      </c>
      <c r="J200" s="42">
        <f t="shared" ca="1" si="25"/>
        <v>0</v>
      </c>
      <c r="K200" s="42">
        <f t="shared" ca="1" si="26"/>
        <v>0</v>
      </c>
      <c r="L200" s="44">
        <f t="shared" ca="1" si="27"/>
        <v>0</v>
      </c>
      <c r="M200" s="44">
        <f t="shared" ca="1" si="28"/>
        <v>0</v>
      </c>
      <c r="N200" s="44">
        <f t="shared" ca="1" si="29"/>
        <v>0</v>
      </c>
      <c r="O200" s="30">
        <f t="shared" ca="1" si="31"/>
        <v>0</v>
      </c>
      <c r="P200" s="30"/>
      <c r="Q200" s="30"/>
      <c r="R200" s="30"/>
      <c r="S200" s="30"/>
      <c r="T200" s="30"/>
      <c r="U200" s="30"/>
      <c r="V200" s="30"/>
      <c r="W200" s="30"/>
    </row>
    <row r="201" spans="1:23" x14ac:dyDescent="0.2">
      <c r="A201" s="40">
        <v>196</v>
      </c>
      <c r="B201" s="40" t="str">
        <f>IF(DanhMụcHH!B200="","",DanhMụcHH!B200)</f>
        <v>E3FA-DN22</v>
      </c>
      <c r="C201" s="41">
        <f ca="1">IF(B201="","",SUMIF(OFFSET(MuaHàng_ThanhToán!$D$5,0,0,COUNTIF(Table2[Tên nhà cung cấp],MuaHàng_ThanhToán!$C$5),6),BáoCáoHàngHóa!B201,Table2[Số lượng]))</f>
        <v>0</v>
      </c>
      <c r="D201" s="41">
        <f t="shared" ca="1" si="30"/>
        <v>0</v>
      </c>
      <c r="E201" s="41">
        <f ca="1">IF(B201="","",SUMIF(OFFSET(MuaHàng_ThanhToán!$D$5,0,0,COUNTIF(Table2[Tên nhà cung cấp],MuaHàng_ThanhToán!$C$5),6),BáoCáoHàngHóa!B201,Table2[Thành tiền]))</f>
        <v>0</v>
      </c>
      <c r="F201" s="43">
        <f ca="1">IF(B201="","",SUMIF(Table2[[Tên hàng hóa]:[Thành tiền]],BáoCáoHàngHóa!B201,Table2[Số lượng])-BáoCáoHàngHóa!C201)</f>
        <v>0</v>
      </c>
      <c r="G201" s="43">
        <f t="shared" ca="1" si="24"/>
        <v>0</v>
      </c>
      <c r="H201" s="43">
        <f ca="1">IF(B201="","",SUMIF(Table2[[Tên hàng hóa]:[Thành tiền]],BáoCáoHàngHóa!B201,Table2[Thành tiền])-BáoCáoHàngHóa!E201)</f>
        <v>0</v>
      </c>
      <c r="I201" s="42">
        <f ca="1">IF(B201="","",SUMIF(Table28[[Tên hàng hóa ]:[Thành tiền]],BáoCáoHàngHóa!B201,Table28[Số lượng]))</f>
        <v>0</v>
      </c>
      <c r="J201" s="42">
        <f t="shared" ca="1" si="25"/>
        <v>0</v>
      </c>
      <c r="K201" s="42">
        <f t="shared" ca="1" si="26"/>
        <v>0</v>
      </c>
      <c r="L201" s="44">
        <f t="shared" ca="1" si="27"/>
        <v>0</v>
      </c>
      <c r="M201" s="44">
        <f t="shared" ca="1" si="28"/>
        <v>0</v>
      </c>
      <c r="N201" s="44">
        <f t="shared" ca="1" si="29"/>
        <v>0</v>
      </c>
      <c r="O201" s="30">
        <f t="shared" ca="1" si="31"/>
        <v>0</v>
      </c>
      <c r="P201" s="30"/>
      <c r="Q201" s="30"/>
      <c r="R201" s="30"/>
      <c r="S201" s="30"/>
      <c r="T201" s="30"/>
      <c r="U201" s="30"/>
      <c r="V201" s="30"/>
      <c r="W201" s="30"/>
    </row>
    <row r="202" spans="1:23" x14ac:dyDescent="0.2">
      <c r="A202" s="40">
        <v>197</v>
      </c>
      <c r="B202" s="40" t="str">
        <f>IF(DanhMụcHH!B201="","",DanhMụcHH!B201)</f>
        <v>E3FA-DP11 2M</v>
      </c>
      <c r="C202" s="41">
        <f ca="1">IF(B202="","",SUMIF(OFFSET(MuaHàng_ThanhToán!$D$5,0,0,COUNTIF(Table2[Tên nhà cung cấp],MuaHàng_ThanhToán!$C$5),6),BáoCáoHàngHóa!B202,Table2[Số lượng]))</f>
        <v>0</v>
      </c>
      <c r="D202" s="41">
        <f t="shared" ca="1" si="30"/>
        <v>0</v>
      </c>
      <c r="E202" s="41">
        <f ca="1">IF(B202="","",SUMIF(OFFSET(MuaHàng_ThanhToán!$D$5,0,0,COUNTIF(Table2[Tên nhà cung cấp],MuaHàng_ThanhToán!$C$5),6),BáoCáoHàngHóa!B202,Table2[Thành tiền]))</f>
        <v>0</v>
      </c>
      <c r="F202" s="43">
        <f ca="1">IF(B202="","",SUMIF(Table2[[Tên hàng hóa]:[Thành tiền]],BáoCáoHàngHóa!B202,Table2[Số lượng])-BáoCáoHàngHóa!C202)</f>
        <v>12</v>
      </c>
      <c r="G202" s="43">
        <f t="shared" ca="1" si="24"/>
        <v>527083.33333333337</v>
      </c>
      <c r="H202" s="43">
        <f ca="1">IF(B202="","",SUMIF(Table2[[Tên hàng hóa]:[Thành tiền]],BáoCáoHàngHóa!B202,Table2[Thành tiền])-BáoCáoHàngHóa!E202)</f>
        <v>6325000</v>
      </c>
      <c r="I202" s="42">
        <f ca="1">IF(B202="","",SUMIF(Table28[[Tên hàng hóa ]:[Thành tiền]],BáoCáoHàngHóa!B202,Table28[Số lượng]))</f>
        <v>12</v>
      </c>
      <c r="J202" s="42">
        <f t="shared" ca="1" si="25"/>
        <v>527083.33333333337</v>
      </c>
      <c r="K202" s="42">
        <f t="shared" ca="1" si="26"/>
        <v>6325000</v>
      </c>
      <c r="L202" s="44">
        <f t="shared" ca="1" si="27"/>
        <v>0</v>
      </c>
      <c r="M202" s="44">
        <f t="shared" ca="1" si="28"/>
        <v>0</v>
      </c>
      <c r="N202" s="44">
        <f t="shared" ca="1" si="29"/>
        <v>0</v>
      </c>
      <c r="O202" s="30">
        <f t="shared" ca="1" si="31"/>
        <v>0</v>
      </c>
      <c r="P202" s="30"/>
      <c r="Q202" s="30"/>
      <c r="R202" s="30"/>
      <c r="S202" s="30"/>
      <c r="T202" s="30"/>
      <c r="U202" s="30"/>
      <c r="V202" s="30"/>
      <c r="W202" s="30"/>
    </row>
    <row r="203" spans="1:23" x14ac:dyDescent="0.2">
      <c r="A203" s="40">
        <v>198</v>
      </c>
      <c r="B203" s="40" t="str">
        <f>IF(DanhMụcHH!B202="","",DanhMụcHH!B202)</f>
        <v>E3FA-DP12 2M</v>
      </c>
      <c r="C203" s="41">
        <f ca="1">IF(B203="","",SUMIF(OFFSET(MuaHàng_ThanhToán!$D$5,0,0,COUNTIF(Table2[Tên nhà cung cấp],MuaHàng_ThanhToán!$C$5),6),BáoCáoHàngHóa!B203,Table2[Số lượng]))</f>
        <v>0</v>
      </c>
      <c r="D203" s="41">
        <f t="shared" ca="1" si="30"/>
        <v>0</v>
      </c>
      <c r="E203" s="41">
        <f ca="1">IF(B203="","",SUMIF(OFFSET(MuaHàng_ThanhToán!$D$5,0,0,COUNTIF(Table2[Tên nhà cung cấp],MuaHàng_ThanhToán!$C$5),6),BáoCáoHàngHóa!B203,Table2[Thành tiền]))</f>
        <v>0</v>
      </c>
      <c r="F203" s="43">
        <f ca="1">IF(B203="","",SUMIF(Table2[[Tên hàng hóa]:[Thành tiền]],BáoCáoHàngHóa!B203,Table2[Số lượng])-BáoCáoHàngHóa!C203)</f>
        <v>84</v>
      </c>
      <c r="G203" s="43">
        <f t="shared" ca="1" si="24"/>
        <v>477254.90181738901</v>
      </c>
      <c r="H203" s="43">
        <f ca="1">IF(B203="","",SUMIF(Table2[[Tên hàng hóa]:[Thành tiền]],BáoCáoHàngHóa!B203,Table2[Thành tiền])-BáoCáoHàngHóa!E203)</f>
        <v>40089411.752660677</v>
      </c>
      <c r="I203" s="42">
        <f ca="1">IF(B203="","",SUMIF(Table28[[Tên hàng hóa ]:[Thành tiền]],BáoCáoHàngHóa!B203,Table28[Số lượng]))</f>
        <v>81</v>
      </c>
      <c r="J203" s="42">
        <f t="shared" ca="1" si="25"/>
        <v>477254.90181738901</v>
      </c>
      <c r="K203" s="42">
        <f t="shared" ca="1" si="26"/>
        <v>38657647.04720851</v>
      </c>
      <c r="L203" s="44">
        <f t="shared" ca="1" si="27"/>
        <v>3</v>
      </c>
      <c r="M203" s="44">
        <f t="shared" ca="1" si="28"/>
        <v>477254.90181738883</v>
      </c>
      <c r="N203" s="44">
        <f t="shared" ca="1" si="29"/>
        <v>1431764.7054521665</v>
      </c>
      <c r="O203" s="30">
        <f t="shared" ca="1" si="31"/>
        <v>0</v>
      </c>
      <c r="P203" s="30"/>
      <c r="Q203" s="30"/>
      <c r="R203" s="30"/>
      <c r="S203" s="30"/>
      <c r="T203" s="30"/>
      <c r="U203" s="30"/>
      <c r="V203" s="30"/>
      <c r="W203" s="30"/>
    </row>
    <row r="204" spans="1:23" x14ac:dyDescent="0.2">
      <c r="A204" s="40">
        <v>199</v>
      </c>
      <c r="B204" s="40" t="str">
        <f>IF(DanhMụcHH!B203="","",DanhMụcHH!B203)</f>
        <v>E3FA-DP13 2M</v>
      </c>
      <c r="C204" s="41">
        <f ca="1">IF(B204="","",SUMIF(OFFSET(MuaHàng_ThanhToán!$D$5,0,0,COUNTIF(Table2[Tên nhà cung cấp],MuaHàng_ThanhToán!$C$5),6),BáoCáoHàngHóa!B204,Table2[Số lượng]))</f>
        <v>0</v>
      </c>
      <c r="D204" s="41">
        <f t="shared" ca="1" si="30"/>
        <v>0</v>
      </c>
      <c r="E204" s="41">
        <f ca="1">IF(B204="","",SUMIF(OFFSET(MuaHàng_ThanhToán!$D$5,0,0,COUNTIF(Table2[Tên nhà cung cấp],MuaHàng_ThanhToán!$C$5),6),BáoCáoHàngHóa!B204,Table2[Thành tiền]))</f>
        <v>0</v>
      </c>
      <c r="F204" s="43">
        <f ca="1">IF(B204="","",SUMIF(Table2[[Tên hàng hóa]:[Thành tiền]],BáoCáoHàngHóa!B204,Table2[Số lượng])-BáoCáoHàngHóa!C204)</f>
        <v>0</v>
      </c>
      <c r="G204" s="43">
        <f t="shared" ref="G204:G267" ca="1" si="32">IF(B204="","",IF(F204=0,0,H204/F204))</f>
        <v>0</v>
      </c>
      <c r="H204" s="43">
        <f ca="1">IF(B204="","",SUMIF(Table2[[Tên hàng hóa]:[Thành tiền]],BáoCáoHàngHóa!B204,Table2[Thành tiền])-BáoCáoHàngHóa!E204)</f>
        <v>0</v>
      </c>
      <c r="I204" s="42">
        <f ca="1">IF(B204="","",SUMIF(Table28[[Tên hàng hóa ]:[Thành tiền]],BáoCáoHàngHóa!B204,Table28[Số lượng]))</f>
        <v>0</v>
      </c>
      <c r="J204" s="42">
        <f t="shared" ref="J204:J267" ca="1" si="33">IF(B204="","",IF(I204=0,0,(H204+E204)/(F204+C204)))</f>
        <v>0</v>
      </c>
      <c r="K204" s="42">
        <f t="shared" ref="K204:K267" ca="1" si="34">IF(B204="","",J204*I204)</f>
        <v>0</v>
      </c>
      <c r="L204" s="44">
        <f t="shared" ref="L204:L267" ca="1" si="35">IF(B204="","",C204+F204-I204)</f>
        <v>0</v>
      </c>
      <c r="M204" s="44">
        <f t="shared" ref="M204:M267" ca="1" si="36">IF(B204="","",IF(L204=0,0,N204/L204))</f>
        <v>0</v>
      </c>
      <c r="N204" s="44">
        <f t="shared" ref="N204:N267" ca="1" si="37">IF(B204="","",E204+H204-K204)</f>
        <v>0</v>
      </c>
      <c r="O204" s="30">
        <f t="shared" ca="1" si="31"/>
        <v>0</v>
      </c>
      <c r="P204" s="30"/>
      <c r="Q204" s="30"/>
      <c r="R204" s="30"/>
      <c r="S204" s="30"/>
      <c r="T204" s="30"/>
      <c r="U204" s="30"/>
      <c r="V204" s="30"/>
      <c r="W204" s="30"/>
    </row>
    <row r="205" spans="1:23" x14ac:dyDescent="0.2">
      <c r="A205" s="40">
        <v>200</v>
      </c>
      <c r="B205" s="40" t="str">
        <f>IF(DanhMụcHH!B204="","",DanhMụcHH!B204)</f>
        <v>E3FA-DP21</v>
      </c>
      <c r="C205" s="41">
        <f ca="1">IF(B205="","",SUMIF(OFFSET(MuaHàng_ThanhToán!$D$5,0,0,COUNTIF(Table2[Tên nhà cung cấp],MuaHàng_ThanhToán!$C$5),6),BáoCáoHàngHóa!B205,Table2[Số lượng]))</f>
        <v>0</v>
      </c>
      <c r="D205" s="41">
        <f t="shared" ca="1" si="30"/>
        <v>0</v>
      </c>
      <c r="E205" s="41">
        <f ca="1">IF(B205="","",SUMIF(OFFSET(MuaHàng_ThanhToán!$D$5,0,0,COUNTIF(Table2[Tên nhà cung cấp],MuaHàng_ThanhToán!$C$5),6),BáoCáoHàngHóa!B205,Table2[Thành tiền]))</f>
        <v>0</v>
      </c>
      <c r="F205" s="43">
        <f ca="1">IF(B205="","",SUMIF(Table2[[Tên hàng hóa]:[Thành tiền]],BáoCáoHàngHóa!B205,Table2[Số lượng])-BáoCáoHàngHóa!C205)</f>
        <v>0</v>
      </c>
      <c r="G205" s="43">
        <f t="shared" ca="1" si="32"/>
        <v>0</v>
      </c>
      <c r="H205" s="43">
        <f ca="1">IF(B205="","",SUMIF(Table2[[Tên hàng hóa]:[Thành tiền]],BáoCáoHàngHóa!B205,Table2[Thành tiền])-BáoCáoHàngHóa!E205)</f>
        <v>0</v>
      </c>
      <c r="I205" s="42">
        <f ca="1">IF(B205="","",SUMIF(Table28[[Tên hàng hóa ]:[Thành tiền]],BáoCáoHàngHóa!B205,Table28[Số lượng]))</f>
        <v>0</v>
      </c>
      <c r="J205" s="42">
        <f t="shared" ca="1" si="33"/>
        <v>0</v>
      </c>
      <c r="K205" s="42">
        <f t="shared" ca="1" si="34"/>
        <v>0</v>
      </c>
      <c r="L205" s="44">
        <f t="shared" ca="1" si="35"/>
        <v>0</v>
      </c>
      <c r="M205" s="44">
        <f t="shared" ca="1" si="36"/>
        <v>0</v>
      </c>
      <c r="N205" s="44">
        <f t="shared" ca="1" si="37"/>
        <v>0</v>
      </c>
      <c r="O205" s="30">
        <f t="shared" ca="1" si="31"/>
        <v>0</v>
      </c>
      <c r="P205" s="30"/>
      <c r="Q205" s="30"/>
      <c r="R205" s="30"/>
      <c r="S205" s="30"/>
      <c r="T205" s="30"/>
      <c r="U205" s="30"/>
      <c r="V205" s="30"/>
      <c r="W205" s="30"/>
    </row>
    <row r="206" spans="1:23" x14ac:dyDescent="0.2">
      <c r="A206" s="40">
        <v>201</v>
      </c>
      <c r="B206" s="40" t="str">
        <f>IF(DanhMụcHH!B205="","",DanhMụcHH!B205)</f>
        <v>E3FA-DP22</v>
      </c>
      <c r="C206" s="41">
        <f ca="1">IF(B206="","",SUMIF(OFFSET(MuaHàng_ThanhToán!$D$5,0,0,COUNTIF(Table2[Tên nhà cung cấp],MuaHàng_ThanhToán!$C$5),6),BáoCáoHàngHóa!B206,Table2[Số lượng]))</f>
        <v>0</v>
      </c>
      <c r="D206" s="41">
        <f t="shared" ref="D206:D269" ca="1" si="38">IF(B206="","",IF(C206=0,0,E206/C206))</f>
        <v>0</v>
      </c>
      <c r="E206" s="41">
        <f ca="1">IF(B206="","",SUMIF(OFFSET(MuaHàng_ThanhToán!$D$5,0,0,COUNTIF(Table2[Tên nhà cung cấp],MuaHàng_ThanhToán!$C$5),6),BáoCáoHàngHóa!B206,Table2[Thành tiền]))</f>
        <v>0</v>
      </c>
      <c r="F206" s="43">
        <f ca="1">IF(B206="","",SUMIF(Table2[[Tên hàng hóa]:[Thành tiền]],BáoCáoHàngHóa!B206,Table2[Số lượng])-BáoCáoHàngHóa!C206)</f>
        <v>3</v>
      </c>
      <c r="G206" s="43">
        <f t="shared" ca="1" si="32"/>
        <v>550000</v>
      </c>
      <c r="H206" s="43">
        <f ca="1">IF(B206="","",SUMIF(Table2[[Tên hàng hóa]:[Thành tiền]],BáoCáoHàngHóa!B206,Table2[Thành tiền])-BáoCáoHàngHóa!E206)</f>
        <v>1650000</v>
      </c>
      <c r="I206" s="42">
        <f ca="1">IF(B206="","",SUMIF(Table28[[Tên hàng hóa ]:[Thành tiền]],BáoCáoHàngHóa!B206,Table28[Số lượng]))</f>
        <v>3</v>
      </c>
      <c r="J206" s="42">
        <f t="shared" ca="1" si="33"/>
        <v>550000</v>
      </c>
      <c r="K206" s="42">
        <f t="shared" ca="1" si="34"/>
        <v>1650000</v>
      </c>
      <c r="L206" s="44">
        <f t="shared" ca="1" si="35"/>
        <v>0</v>
      </c>
      <c r="M206" s="44">
        <f t="shared" ca="1" si="36"/>
        <v>0</v>
      </c>
      <c r="N206" s="44">
        <f t="shared" ca="1" si="37"/>
        <v>0</v>
      </c>
      <c r="O206" s="30">
        <f t="shared" ca="1" si="31"/>
        <v>0</v>
      </c>
      <c r="P206" s="30"/>
      <c r="Q206" s="30"/>
      <c r="R206" s="30"/>
      <c r="S206" s="30"/>
      <c r="T206" s="30"/>
      <c r="U206" s="30"/>
      <c r="V206" s="30"/>
      <c r="W206" s="30"/>
    </row>
    <row r="207" spans="1:23" x14ac:dyDescent="0.2">
      <c r="A207" s="40">
        <v>202</v>
      </c>
      <c r="B207" s="40" t="str">
        <f>IF(DanhMụcHH!B206="","",DanhMụcHH!B206)</f>
        <v>E3FA-RN11 2M</v>
      </c>
      <c r="C207" s="41">
        <f ca="1">IF(B207="","",SUMIF(OFFSET(MuaHàng_ThanhToán!$D$5,0,0,COUNTIF(Table2[Tên nhà cung cấp],MuaHàng_ThanhToán!$C$5),6),BáoCáoHàngHóa!B207,Table2[Số lượng]))</f>
        <v>0</v>
      </c>
      <c r="D207" s="41">
        <f t="shared" ca="1" si="38"/>
        <v>0</v>
      </c>
      <c r="E207" s="41">
        <f ca="1">IF(B207="","",SUMIF(OFFSET(MuaHàng_ThanhToán!$D$5,0,0,COUNTIF(Table2[Tên nhà cung cấp],MuaHàng_ThanhToán!$C$5),6),BáoCáoHàngHóa!B207,Table2[Thành tiền]))</f>
        <v>0</v>
      </c>
      <c r="F207" s="43">
        <f ca="1">IF(B207="","",SUMIF(Table2[[Tên hàng hóa]:[Thành tiền]],BáoCáoHàngHóa!B207,Table2[Số lượng])-BáoCáoHàngHóa!C207)</f>
        <v>0</v>
      </c>
      <c r="G207" s="43">
        <f t="shared" ca="1" si="32"/>
        <v>0</v>
      </c>
      <c r="H207" s="43">
        <f ca="1">IF(B207="","",SUMIF(Table2[[Tên hàng hóa]:[Thành tiền]],BáoCáoHàngHóa!B207,Table2[Thành tiền])-BáoCáoHàngHóa!E207)</f>
        <v>0</v>
      </c>
      <c r="I207" s="42">
        <f ca="1">IF(B207="","",SUMIF(Table28[[Tên hàng hóa ]:[Thành tiền]],BáoCáoHàngHóa!B207,Table28[Số lượng]))</f>
        <v>0</v>
      </c>
      <c r="J207" s="42">
        <f t="shared" ca="1" si="33"/>
        <v>0</v>
      </c>
      <c r="K207" s="42">
        <f t="shared" ca="1" si="34"/>
        <v>0</v>
      </c>
      <c r="L207" s="44">
        <f t="shared" ca="1" si="35"/>
        <v>0</v>
      </c>
      <c r="M207" s="44">
        <f t="shared" ca="1" si="36"/>
        <v>0</v>
      </c>
      <c r="N207" s="44">
        <f t="shared" ca="1" si="37"/>
        <v>0</v>
      </c>
      <c r="O207" s="30">
        <f t="shared" ca="1" si="31"/>
        <v>0</v>
      </c>
      <c r="P207" s="30"/>
      <c r="Q207" s="30"/>
      <c r="R207" s="30"/>
      <c r="S207" s="30"/>
      <c r="T207" s="30"/>
      <c r="U207" s="30"/>
      <c r="V207" s="30"/>
      <c r="W207" s="30"/>
    </row>
    <row r="208" spans="1:23" x14ac:dyDescent="0.2">
      <c r="A208" s="40">
        <v>203</v>
      </c>
      <c r="B208" s="40" t="str">
        <f>IF(DanhMụcHH!B207="","",DanhMụcHH!B207)</f>
        <v>E3FA-RN21</v>
      </c>
      <c r="C208" s="41">
        <f ca="1">IF(B208="","",SUMIF(OFFSET(MuaHàng_ThanhToán!$D$5,0,0,COUNTIF(Table2[Tên nhà cung cấp],MuaHàng_ThanhToán!$C$5),6),BáoCáoHàngHóa!B208,Table2[Số lượng]))</f>
        <v>0</v>
      </c>
      <c r="D208" s="41">
        <f t="shared" ca="1" si="38"/>
        <v>0</v>
      </c>
      <c r="E208" s="41">
        <f ca="1">IF(B208="","",SUMIF(OFFSET(MuaHàng_ThanhToán!$D$5,0,0,COUNTIF(Table2[Tên nhà cung cấp],MuaHàng_ThanhToán!$C$5),6),BáoCáoHàngHóa!B208,Table2[Thành tiền]))</f>
        <v>0</v>
      </c>
      <c r="F208" s="43">
        <f ca="1">IF(B208="","",SUMIF(Table2[[Tên hàng hóa]:[Thành tiền]],BáoCáoHàngHóa!B208,Table2[Số lượng])-BáoCáoHàngHóa!C208)</f>
        <v>0</v>
      </c>
      <c r="G208" s="43">
        <f t="shared" ca="1" si="32"/>
        <v>0</v>
      </c>
      <c r="H208" s="43">
        <f ca="1">IF(B208="","",SUMIF(Table2[[Tên hàng hóa]:[Thành tiền]],BáoCáoHàngHóa!B208,Table2[Thành tiền])-BáoCáoHàngHóa!E208)</f>
        <v>0</v>
      </c>
      <c r="I208" s="42">
        <f ca="1">IF(B208="","",SUMIF(Table28[[Tên hàng hóa ]:[Thành tiền]],BáoCáoHàngHóa!B208,Table28[Số lượng]))</f>
        <v>0</v>
      </c>
      <c r="J208" s="42">
        <f t="shared" ca="1" si="33"/>
        <v>0</v>
      </c>
      <c r="K208" s="42">
        <f t="shared" ca="1" si="34"/>
        <v>0</v>
      </c>
      <c r="L208" s="44">
        <f t="shared" ca="1" si="35"/>
        <v>0</v>
      </c>
      <c r="M208" s="44">
        <f t="shared" ca="1" si="36"/>
        <v>0</v>
      </c>
      <c r="N208" s="44">
        <f t="shared" ca="1" si="37"/>
        <v>0</v>
      </c>
      <c r="O208" s="30">
        <f t="shared" ca="1" si="31"/>
        <v>0</v>
      </c>
      <c r="P208" s="30"/>
      <c r="Q208" s="30"/>
      <c r="R208" s="30"/>
      <c r="S208" s="30"/>
      <c r="T208" s="30"/>
      <c r="U208" s="30"/>
      <c r="V208" s="30"/>
      <c r="W208" s="30"/>
    </row>
    <row r="209" spans="1:23" x14ac:dyDescent="0.2">
      <c r="A209" s="40">
        <v>204</v>
      </c>
      <c r="B209" s="40" t="str">
        <f>IF(DanhMụcHH!B208="","",DanhMụcHH!B208)</f>
        <v>E3FA-RP11 2M</v>
      </c>
      <c r="C209" s="41">
        <f ca="1">IF(B209="","",SUMIF(OFFSET(MuaHàng_ThanhToán!$D$5,0,0,COUNTIF(Table2[Tên nhà cung cấp],MuaHàng_ThanhToán!$C$5),6),BáoCáoHàngHóa!B209,Table2[Số lượng]))</f>
        <v>0</v>
      </c>
      <c r="D209" s="41">
        <f t="shared" ca="1" si="38"/>
        <v>0</v>
      </c>
      <c r="E209" s="41">
        <f ca="1">IF(B209="","",SUMIF(OFFSET(MuaHàng_ThanhToán!$D$5,0,0,COUNTIF(Table2[Tên nhà cung cấp],MuaHàng_ThanhToán!$C$5),6),BáoCáoHàngHóa!B209,Table2[Thành tiền]))</f>
        <v>0</v>
      </c>
      <c r="F209" s="43">
        <f ca="1">IF(B209="","",SUMIF(Table2[[Tên hàng hóa]:[Thành tiền]],BáoCáoHàngHóa!B209,Table2[Số lượng])-BáoCáoHàngHóa!C209)</f>
        <v>15</v>
      </c>
      <c r="G209" s="43">
        <f t="shared" ca="1" si="32"/>
        <v>660000</v>
      </c>
      <c r="H209" s="43">
        <f ca="1">IF(B209="","",SUMIF(Table2[[Tên hàng hóa]:[Thành tiền]],BáoCáoHàngHóa!B209,Table2[Thành tiền])-BáoCáoHàngHóa!E209)</f>
        <v>9900000</v>
      </c>
      <c r="I209" s="42">
        <f ca="1">IF(B209="","",SUMIF(Table28[[Tên hàng hóa ]:[Thành tiền]],BáoCáoHàngHóa!B209,Table28[Số lượng]))</f>
        <v>15</v>
      </c>
      <c r="J209" s="42">
        <f t="shared" ca="1" si="33"/>
        <v>660000</v>
      </c>
      <c r="K209" s="42">
        <f t="shared" ca="1" si="34"/>
        <v>9900000</v>
      </c>
      <c r="L209" s="44">
        <f t="shared" ca="1" si="35"/>
        <v>0</v>
      </c>
      <c r="M209" s="44">
        <f t="shared" ca="1" si="36"/>
        <v>0</v>
      </c>
      <c r="N209" s="44">
        <f t="shared" ca="1" si="37"/>
        <v>0</v>
      </c>
      <c r="O209" s="30">
        <f t="shared" ca="1" si="31"/>
        <v>0</v>
      </c>
      <c r="P209" s="30"/>
      <c r="Q209" s="30"/>
      <c r="R209" s="30"/>
      <c r="S209" s="30"/>
      <c r="T209" s="30"/>
      <c r="U209" s="30"/>
      <c r="V209" s="30"/>
      <c r="W209" s="30"/>
    </row>
    <row r="210" spans="1:23" x14ac:dyDescent="0.2">
      <c r="A210" s="40">
        <v>205</v>
      </c>
      <c r="B210" s="40" t="str">
        <f>IF(DanhMụcHH!B209="","",DanhMụcHH!B209)</f>
        <v>E3FA-RP21</v>
      </c>
      <c r="C210" s="41">
        <f ca="1">IF(B210="","",SUMIF(OFFSET(MuaHàng_ThanhToán!$D$5,0,0,COUNTIF(Table2[Tên nhà cung cấp],MuaHàng_ThanhToán!$C$5),6),BáoCáoHàngHóa!B210,Table2[Số lượng]))</f>
        <v>0</v>
      </c>
      <c r="D210" s="41">
        <f t="shared" ca="1" si="38"/>
        <v>0</v>
      </c>
      <c r="E210" s="41">
        <f ca="1">IF(B210="","",SUMIF(OFFSET(MuaHàng_ThanhToán!$D$5,0,0,COUNTIF(Table2[Tên nhà cung cấp],MuaHàng_ThanhToán!$C$5),6),BáoCáoHàngHóa!B210,Table2[Thành tiền]))</f>
        <v>0</v>
      </c>
      <c r="F210" s="43">
        <f ca="1">IF(B210="","",SUMIF(Table2[[Tên hàng hóa]:[Thành tiền]],BáoCáoHàngHóa!B210,Table2[Số lượng])-BáoCáoHàngHóa!C210)</f>
        <v>0</v>
      </c>
      <c r="G210" s="43">
        <f t="shared" ca="1" si="32"/>
        <v>0</v>
      </c>
      <c r="H210" s="43">
        <f ca="1">IF(B210="","",SUMIF(Table2[[Tên hàng hóa]:[Thành tiền]],BáoCáoHàngHóa!B210,Table2[Thành tiền])-BáoCáoHàngHóa!E210)</f>
        <v>0</v>
      </c>
      <c r="I210" s="42">
        <f ca="1">IF(B210="","",SUMIF(Table28[[Tên hàng hóa ]:[Thành tiền]],BáoCáoHàngHóa!B210,Table28[Số lượng]))</f>
        <v>0</v>
      </c>
      <c r="J210" s="42">
        <f t="shared" ca="1" si="33"/>
        <v>0</v>
      </c>
      <c r="K210" s="42">
        <f t="shared" ca="1" si="34"/>
        <v>0</v>
      </c>
      <c r="L210" s="44">
        <f t="shared" ca="1" si="35"/>
        <v>0</v>
      </c>
      <c r="M210" s="44">
        <f t="shared" ca="1" si="36"/>
        <v>0</v>
      </c>
      <c r="N210" s="44">
        <f t="shared" ca="1" si="37"/>
        <v>0</v>
      </c>
      <c r="O210" s="30">
        <f t="shared" ca="1" si="31"/>
        <v>0</v>
      </c>
      <c r="P210" s="30"/>
      <c r="Q210" s="30"/>
      <c r="R210" s="30"/>
      <c r="S210" s="30"/>
      <c r="T210" s="30"/>
      <c r="U210" s="30"/>
      <c r="V210" s="30"/>
      <c r="W210" s="30"/>
    </row>
    <row r="211" spans="1:23" x14ac:dyDescent="0.2">
      <c r="A211" s="40">
        <v>206</v>
      </c>
      <c r="B211" s="40" t="str">
        <f>IF(DanhMụcHH!B210="","",DanhMụcHH!B210)</f>
        <v>E3FA-TN11 2M</v>
      </c>
      <c r="C211" s="41">
        <f ca="1">IF(B211="","",SUMIF(OFFSET(MuaHàng_ThanhToán!$D$5,0,0,COUNTIF(Table2[Tên nhà cung cấp],MuaHàng_ThanhToán!$C$5),6),BáoCáoHàngHóa!B211,Table2[Số lượng]))</f>
        <v>0</v>
      </c>
      <c r="D211" s="41">
        <f t="shared" ca="1" si="38"/>
        <v>0</v>
      </c>
      <c r="E211" s="41">
        <f ca="1">IF(B211="","",SUMIF(OFFSET(MuaHàng_ThanhToán!$D$5,0,0,COUNTIF(Table2[Tên nhà cung cấp],MuaHàng_ThanhToán!$C$5),6),BáoCáoHàngHóa!B211,Table2[Thành tiền]))</f>
        <v>0</v>
      </c>
      <c r="F211" s="43">
        <f ca="1">IF(B211="","",SUMIF(Table2[[Tên hàng hóa]:[Thành tiền]],BáoCáoHàngHóa!B211,Table2[Số lượng])-BáoCáoHàngHóa!C211)</f>
        <v>31</v>
      </c>
      <c r="G211" s="43">
        <f t="shared" ca="1" si="32"/>
        <v>511087.09569892479</v>
      </c>
      <c r="H211" s="43">
        <f ca="1">IF(B211="","",SUMIF(Table2[[Tên hàng hóa]:[Thành tiền]],BáoCáoHàngHóa!B211,Table2[Thành tiền])-BáoCáoHàngHóa!E211)</f>
        <v>15843699.966666669</v>
      </c>
      <c r="I211" s="42">
        <f ca="1">IF(B211="","",SUMIF(Table28[[Tên hàng hóa ]:[Thành tiền]],BáoCáoHàngHóa!B211,Table28[Số lượng]))</f>
        <v>21</v>
      </c>
      <c r="J211" s="42">
        <f t="shared" ca="1" si="33"/>
        <v>511087.09569892479</v>
      </c>
      <c r="K211" s="42">
        <f t="shared" ca="1" si="34"/>
        <v>10732829.009677421</v>
      </c>
      <c r="L211" s="44">
        <f t="shared" ca="1" si="35"/>
        <v>10</v>
      </c>
      <c r="M211" s="44">
        <f t="shared" ca="1" si="36"/>
        <v>511087.09569892474</v>
      </c>
      <c r="N211" s="44">
        <f t="shared" ca="1" si="37"/>
        <v>5110870.9569892474</v>
      </c>
      <c r="O211" s="30">
        <f t="shared" ca="1" si="31"/>
        <v>0</v>
      </c>
      <c r="P211" s="30"/>
      <c r="Q211" s="30"/>
      <c r="R211" s="30"/>
      <c r="S211" s="30"/>
      <c r="T211" s="30"/>
      <c r="U211" s="30"/>
      <c r="V211" s="30"/>
      <c r="W211" s="30"/>
    </row>
    <row r="212" spans="1:23" x14ac:dyDescent="0.2">
      <c r="A212" s="40">
        <v>207</v>
      </c>
      <c r="B212" s="40" t="str">
        <f>IF(DanhMụcHH!B211="","",DanhMụcHH!B211)</f>
        <v>E3FA-TN21</v>
      </c>
      <c r="C212" s="41">
        <f ca="1">IF(B212="","",SUMIF(OFFSET(MuaHàng_ThanhToán!$D$5,0,0,COUNTIF(Table2[Tên nhà cung cấp],MuaHàng_ThanhToán!$C$5),6),BáoCáoHàngHóa!B212,Table2[Số lượng]))</f>
        <v>0</v>
      </c>
      <c r="D212" s="41">
        <f t="shared" ca="1" si="38"/>
        <v>0</v>
      </c>
      <c r="E212" s="41">
        <f ca="1">IF(B212="","",SUMIF(OFFSET(MuaHàng_ThanhToán!$D$5,0,0,COUNTIF(Table2[Tên nhà cung cấp],MuaHàng_ThanhToán!$C$5),6),BáoCáoHàngHóa!B212,Table2[Thành tiền]))</f>
        <v>0</v>
      </c>
      <c r="F212" s="43">
        <f ca="1">IF(B212="","",SUMIF(Table2[[Tên hàng hóa]:[Thành tiền]],BáoCáoHàngHóa!B212,Table2[Số lượng])-BáoCáoHàngHóa!C212)</f>
        <v>0</v>
      </c>
      <c r="G212" s="43">
        <f t="shared" ca="1" si="32"/>
        <v>0</v>
      </c>
      <c r="H212" s="43">
        <f ca="1">IF(B212="","",SUMIF(Table2[[Tên hàng hóa]:[Thành tiền]],BáoCáoHàngHóa!B212,Table2[Thành tiền])-BáoCáoHàngHóa!E212)</f>
        <v>0</v>
      </c>
      <c r="I212" s="42">
        <f ca="1">IF(B212="","",SUMIF(Table28[[Tên hàng hóa ]:[Thành tiền]],BáoCáoHàngHóa!B212,Table28[Số lượng]))</f>
        <v>0</v>
      </c>
      <c r="J212" s="42">
        <f t="shared" ca="1" si="33"/>
        <v>0</v>
      </c>
      <c r="K212" s="42">
        <f t="shared" ca="1" si="34"/>
        <v>0</v>
      </c>
      <c r="L212" s="44">
        <f t="shared" ca="1" si="35"/>
        <v>0</v>
      </c>
      <c r="M212" s="44">
        <f t="shared" ca="1" si="36"/>
        <v>0</v>
      </c>
      <c r="N212" s="44">
        <f t="shared" ca="1" si="37"/>
        <v>0</v>
      </c>
      <c r="O212" s="30">
        <f t="shared" ca="1" si="31"/>
        <v>0</v>
      </c>
      <c r="P212" s="30"/>
      <c r="Q212" s="30"/>
      <c r="R212" s="30"/>
      <c r="S212" s="30"/>
      <c r="T212" s="30"/>
      <c r="U212" s="30"/>
      <c r="V212" s="30"/>
      <c r="W212" s="30"/>
    </row>
    <row r="213" spans="1:23" x14ac:dyDescent="0.2">
      <c r="A213" s="40">
        <v>208</v>
      </c>
      <c r="B213" s="40" t="str">
        <f>IF(DanhMụcHH!B212="","",DanhMụcHH!B212)</f>
        <v>E3FA-TP11 2M</v>
      </c>
      <c r="C213" s="41">
        <f ca="1">IF(B213="","",SUMIF(OFFSET(MuaHàng_ThanhToán!$D$5,0,0,COUNTIF(Table2[Tên nhà cung cấp],MuaHàng_ThanhToán!$C$5),6),BáoCáoHàngHóa!B213,Table2[Số lượng]))</f>
        <v>0</v>
      </c>
      <c r="D213" s="41">
        <f t="shared" ca="1" si="38"/>
        <v>0</v>
      </c>
      <c r="E213" s="41">
        <f ca="1">IF(B213="","",SUMIF(OFFSET(MuaHàng_ThanhToán!$D$5,0,0,COUNTIF(Table2[Tên nhà cung cấp],MuaHàng_ThanhToán!$C$5),6),BáoCáoHàngHóa!B213,Table2[Thành tiền]))</f>
        <v>0</v>
      </c>
      <c r="F213" s="43">
        <f ca="1">IF(B213="","",SUMIF(Table2[[Tên hàng hóa]:[Thành tiền]],BáoCáoHàngHóa!B213,Table2[Số lượng])-BáoCáoHàngHóa!C213)</f>
        <v>0</v>
      </c>
      <c r="G213" s="43">
        <f t="shared" ca="1" si="32"/>
        <v>0</v>
      </c>
      <c r="H213" s="43">
        <f ca="1">IF(B213="","",SUMIF(Table2[[Tên hàng hóa]:[Thành tiền]],BáoCáoHàngHóa!B213,Table2[Thành tiền])-BáoCáoHàngHóa!E213)</f>
        <v>0</v>
      </c>
      <c r="I213" s="42">
        <f ca="1">IF(B213="","",SUMIF(Table28[[Tên hàng hóa ]:[Thành tiền]],BáoCáoHàngHóa!B213,Table28[Số lượng]))</f>
        <v>0</v>
      </c>
      <c r="J213" s="42">
        <f t="shared" ca="1" si="33"/>
        <v>0</v>
      </c>
      <c r="K213" s="42">
        <f t="shared" ca="1" si="34"/>
        <v>0</v>
      </c>
      <c r="L213" s="44">
        <f t="shared" ca="1" si="35"/>
        <v>0</v>
      </c>
      <c r="M213" s="44">
        <f t="shared" ca="1" si="36"/>
        <v>0</v>
      </c>
      <c r="N213" s="44">
        <f t="shared" ca="1" si="37"/>
        <v>0</v>
      </c>
      <c r="O213" s="30">
        <f t="shared" ca="1" si="31"/>
        <v>0</v>
      </c>
      <c r="P213" s="30"/>
      <c r="Q213" s="30"/>
      <c r="R213" s="30"/>
      <c r="S213" s="30"/>
      <c r="T213" s="30"/>
      <c r="U213" s="30"/>
      <c r="V213" s="30"/>
      <c r="W213" s="30"/>
    </row>
    <row r="214" spans="1:23" x14ac:dyDescent="0.2">
      <c r="A214" s="40">
        <v>209</v>
      </c>
      <c r="B214" s="40" t="str">
        <f>IF(DanhMụcHH!B213="","",DanhMụcHH!B213)</f>
        <v>E3FA-TP21</v>
      </c>
      <c r="C214" s="41">
        <f ca="1">IF(B214="","",SUMIF(OFFSET(MuaHàng_ThanhToán!$D$5,0,0,COUNTIF(Table2[Tên nhà cung cấp],MuaHàng_ThanhToán!$C$5),6),BáoCáoHàngHóa!B214,Table2[Số lượng]))</f>
        <v>0</v>
      </c>
      <c r="D214" s="41">
        <f t="shared" ca="1" si="38"/>
        <v>0</v>
      </c>
      <c r="E214" s="41">
        <f ca="1">IF(B214="","",SUMIF(OFFSET(MuaHàng_ThanhToán!$D$5,0,0,COUNTIF(Table2[Tên nhà cung cấp],MuaHàng_ThanhToán!$C$5),6),BáoCáoHàngHóa!B214,Table2[Thành tiền]))</f>
        <v>0</v>
      </c>
      <c r="F214" s="43">
        <f ca="1">IF(B214="","",SUMIF(Table2[[Tên hàng hóa]:[Thành tiền]],BáoCáoHàngHóa!B214,Table2[Số lượng])-BáoCáoHàngHóa!C214)</f>
        <v>0</v>
      </c>
      <c r="G214" s="43">
        <f t="shared" ca="1" si="32"/>
        <v>0</v>
      </c>
      <c r="H214" s="43">
        <f ca="1">IF(B214="","",SUMIF(Table2[[Tên hàng hóa]:[Thành tiền]],BáoCáoHàngHóa!B214,Table2[Thành tiền])-BáoCáoHàngHóa!E214)</f>
        <v>0</v>
      </c>
      <c r="I214" s="42">
        <f ca="1">IF(B214="","",SUMIF(Table28[[Tên hàng hóa ]:[Thành tiền]],BáoCáoHàngHóa!B214,Table28[Số lượng]))</f>
        <v>0</v>
      </c>
      <c r="J214" s="42">
        <f t="shared" ca="1" si="33"/>
        <v>0</v>
      </c>
      <c r="K214" s="42">
        <f t="shared" ca="1" si="34"/>
        <v>0</v>
      </c>
      <c r="L214" s="44">
        <f t="shared" ca="1" si="35"/>
        <v>0</v>
      </c>
      <c r="M214" s="44">
        <f t="shared" ca="1" si="36"/>
        <v>0</v>
      </c>
      <c r="N214" s="44">
        <f t="shared" ca="1" si="37"/>
        <v>0</v>
      </c>
      <c r="O214" s="30">
        <f t="shared" ca="1" si="31"/>
        <v>0</v>
      </c>
      <c r="P214" s="30"/>
      <c r="Q214" s="30"/>
      <c r="R214" s="30"/>
      <c r="S214" s="30"/>
      <c r="T214" s="30"/>
      <c r="U214" s="30"/>
      <c r="V214" s="30"/>
      <c r="W214" s="30"/>
    </row>
    <row r="215" spans="1:23" x14ac:dyDescent="0.2">
      <c r="A215" s="40">
        <v>210</v>
      </c>
      <c r="B215" s="40" t="str">
        <f>IF(DanhMụcHH!B214="","",DanhMụcHH!B214)</f>
        <v>E3JK-R4M1 2M</v>
      </c>
      <c r="C215" s="41">
        <f ca="1">IF(B215="","",SUMIF(OFFSET(MuaHàng_ThanhToán!$D$5,0,0,COUNTIF(Table2[Tên nhà cung cấp],MuaHàng_ThanhToán!$C$5),6),BáoCáoHàngHóa!B215,Table2[Số lượng]))</f>
        <v>0</v>
      </c>
      <c r="D215" s="41">
        <f t="shared" ca="1" si="38"/>
        <v>0</v>
      </c>
      <c r="E215" s="41">
        <f ca="1">IF(B215="","",SUMIF(OFFSET(MuaHàng_ThanhToán!$D$5,0,0,COUNTIF(Table2[Tên nhà cung cấp],MuaHàng_ThanhToán!$C$5),6),BáoCáoHàngHóa!B215,Table2[Thành tiền]))</f>
        <v>0</v>
      </c>
      <c r="F215" s="43">
        <f ca="1">IF(B215="","",SUMIF(Table2[[Tên hàng hóa]:[Thành tiền]],BáoCáoHàngHóa!B215,Table2[Số lượng])-BáoCáoHàngHóa!C215)</f>
        <v>0</v>
      </c>
      <c r="G215" s="43">
        <f t="shared" ca="1" si="32"/>
        <v>0</v>
      </c>
      <c r="H215" s="43">
        <f ca="1">IF(B215="","",SUMIF(Table2[[Tên hàng hóa]:[Thành tiền]],BáoCáoHàngHóa!B215,Table2[Thành tiền])-BáoCáoHàngHóa!E215)</f>
        <v>0</v>
      </c>
      <c r="I215" s="42">
        <f ca="1">IF(B215="","",SUMIF(Table28[[Tên hàng hóa ]:[Thành tiền]],BáoCáoHàngHóa!B215,Table28[Số lượng]))</f>
        <v>0</v>
      </c>
      <c r="J215" s="42">
        <f t="shared" ca="1" si="33"/>
        <v>0</v>
      </c>
      <c r="K215" s="42">
        <f t="shared" ca="1" si="34"/>
        <v>0</v>
      </c>
      <c r="L215" s="44">
        <f t="shared" ca="1" si="35"/>
        <v>0</v>
      </c>
      <c r="M215" s="44">
        <f t="shared" ca="1" si="36"/>
        <v>0</v>
      </c>
      <c r="N215" s="44">
        <f t="shared" ca="1" si="37"/>
        <v>0</v>
      </c>
      <c r="O215" s="30">
        <f t="shared" ca="1" si="31"/>
        <v>0</v>
      </c>
      <c r="P215" s="30"/>
      <c r="Q215" s="30"/>
      <c r="R215" s="30"/>
      <c r="S215" s="30"/>
      <c r="T215" s="30"/>
      <c r="U215" s="30"/>
      <c r="V215" s="30"/>
      <c r="W215" s="30"/>
    </row>
    <row r="216" spans="1:23" x14ac:dyDescent="0.2">
      <c r="A216" s="40">
        <v>211</v>
      </c>
      <c r="B216" s="40" t="str">
        <f>IF(DanhMụcHH!B215="","",DanhMụcHH!B215)</f>
        <v>E3JK-RR11 2M</v>
      </c>
      <c r="C216" s="41">
        <f ca="1">IF(B216="","",SUMIF(OFFSET(MuaHàng_ThanhToán!$D$5,0,0,COUNTIF(Table2[Tên nhà cung cấp],MuaHàng_ThanhToán!$C$5),6),BáoCáoHàngHóa!B216,Table2[Số lượng]))</f>
        <v>0</v>
      </c>
      <c r="D216" s="41">
        <f t="shared" ca="1" si="38"/>
        <v>0</v>
      </c>
      <c r="E216" s="41">
        <f ca="1">IF(B216="","",SUMIF(OFFSET(MuaHàng_ThanhToán!$D$5,0,0,COUNTIF(Table2[Tên nhà cung cấp],MuaHàng_ThanhToán!$C$5),6),BáoCáoHàngHóa!B216,Table2[Thành tiền]))</f>
        <v>0</v>
      </c>
      <c r="F216" s="43">
        <f ca="1">IF(B216="","",SUMIF(Table2[[Tên hàng hóa]:[Thành tiền]],BáoCáoHàngHóa!B216,Table2[Số lượng])-BáoCáoHàngHóa!C216)</f>
        <v>0</v>
      </c>
      <c r="G216" s="43">
        <f t="shared" ca="1" si="32"/>
        <v>0</v>
      </c>
      <c r="H216" s="43">
        <f ca="1">IF(B216="","",SUMIF(Table2[[Tên hàng hóa]:[Thành tiền]],BáoCáoHàngHóa!B216,Table2[Thành tiền])-BáoCáoHàngHóa!E216)</f>
        <v>0</v>
      </c>
      <c r="I216" s="42">
        <f ca="1">IF(B216="","",SUMIF(Table28[[Tên hàng hóa ]:[Thành tiền]],BáoCáoHàngHóa!B216,Table28[Số lượng]))</f>
        <v>0</v>
      </c>
      <c r="J216" s="42">
        <f t="shared" ca="1" si="33"/>
        <v>0</v>
      </c>
      <c r="K216" s="42">
        <f t="shared" ca="1" si="34"/>
        <v>0</v>
      </c>
      <c r="L216" s="44">
        <f t="shared" ca="1" si="35"/>
        <v>0</v>
      </c>
      <c r="M216" s="44">
        <f t="shared" ca="1" si="36"/>
        <v>0</v>
      </c>
      <c r="N216" s="44">
        <f t="shared" ca="1" si="37"/>
        <v>0</v>
      </c>
      <c r="O216" s="30">
        <f t="shared" ca="1" si="31"/>
        <v>0</v>
      </c>
      <c r="P216" s="30"/>
      <c r="Q216" s="30"/>
      <c r="R216" s="30"/>
      <c r="S216" s="30"/>
      <c r="T216" s="30"/>
      <c r="U216" s="30"/>
      <c r="V216" s="30"/>
      <c r="W216" s="30"/>
    </row>
    <row r="217" spans="1:23" x14ac:dyDescent="0.2">
      <c r="A217" s="40">
        <v>212</v>
      </c>
      <c r="B217" s="40" t="str">
        <f>IF(DanhMụcHH!B216="","",DanhMụcHH!B216)</f>
        <v>E3JK-TR11 2M</v>
      </c>
      <c r="C217" s="41">
        <f ca="1">IF(B217="","",SUMIF(OFFSET(MuaHàng_ThanhToán!$D$5,0,0,COUNTIF(Table2[Tên nhà cung cấp],MuaHàng_ThanhToán!$C$5),6),BáoCáoHàngHóa!B217,Table2[Số lượng]))</f>
        <v>0</v>
      </c>
      <c r="D217" s="41">
        <f t="shared" ca="1" si="38"/>
        <v>0</v>
      </c>
      <c r="E217" s="41">
        <f ca="1">IF(B217="","",SUMIF(OFFSET(MuaHàng_ThanhToán!$D$5,0,0,COUNTIF(Table2[Tên nhà cung cấp],MuaHàng_ThanhToán!$C$5),6),BáoCáoHàngHóa!B217,Table2[Thành tiền]))</f>
        <v>0</v>
      </c>
      <c r="F217" s="43">
        <f ca="1">IF(B217="","",SUMIF(Table2[[Tên hàng hóa]:[Thành tiền]],BáoCáoHàngHóa!B217,Table2[Số lượng])-BáoCáoHàngHóa!C217)</f>
        <v>0</v>
      </c>
      <c r="G217" s="43">
        <f t="shared" ca="1" si="32"/>
        <v>0</v>
      </c>
      <c r="H217" s="43">
        <f ca="1">IF(B217="","",SUMIF(Table2[[Tên hàng hóa]:[Thành tiền]],BáoCáoHàngHóa!B217,Table2[Thành tiền])-BáoCáoHàngHóa!E217)</f>
        <v>0</v>
      </c>
      <c r="I217" s="42">
        <f ca="1">IF(B217="","",SUMIF(Table28[[Tên hàng hóa ]:[Thành tiền]],BáoCáoHàngHóa!B217,Table28[Số lượng]))</f>
        <v>0</v>
      </c>
      <c r="J217" s="42">
        <f t="shared" ca="1" si="33"/>
        <v>0</v>
      </c>
      <c r="K217" s="42">
        <f t="shared" ca="1" si="34"/>
        <v>0</v>
      </c>
      <c r="L217" s="44">
        <f t="shared" ca="1" si="35"/>
        <v>0</v>
      </c>
      <c r="M217" s="44">
        <f t="shared" ca="1" si="36"/>
        <v>0</v>
      </c>
      <c r="N217" s="44">
        <f t="shared" ca="1" si="37"/>
        <v>0</v>
      </c>
      <c r="O217" s="30">
        <f t="shared" ca="1" si="31"/>
        <v>0</v>
      </c>
      <c r="P217" s="30"/>
      <c r="Q217" s="30"/>
      <c r="R217" s="30"/>
      <c r="S217" s="30"/>
      <c r="T217" s="30"/>
      <c r="U217" s="30"/>
      <c r="V217" s="30"/>
      <c r="W217" s="30"/>
    </row>
    <row r="218" spans="1:23" x14ac:dyDescent="0.2">
      <c r="A218" s="40">
        <v>213</v>
      </c>
      <c r="B218" s="40" t="str">
        <f>IF(DanhMụcHH!B217="","",DanhMụcHH!B217)</f>
        <v>E3JK-DR12-C 2M</v>
      </c>
      <c r="C218" s="41">
        <f ca="1">IF(B218="","",SUMIF(OFFSET(MuaHàng_ThanhToán!$D$5,0,0,COUNTIF(Table2[Tên nhà cung cấp],MuaHàng_ThanhToán!$C$5),6),BáoCáoHàngHóa!B218,Table2[Số lượng]))</f>
        <v>0</v>
      </c>
      <c r="D218" s="41">
        <f t="shared" ca="1" si="38"/>
        <v>0</v>
      </c>
      <c r="E218" s="41">
        <f ca="1">IF(B218="","",SUMIF(OFFSET(MuaHàng_ThanhToán!$D$5,0,0,COUNTIF(Table2[Tên nhà cung cấp],MuaHàng_ThanhToán!$C$5),6),BáoCáoHàngHóa!B218,Table2[Thành tiền]))</f>
        <v>0</v>
      </c>
      <c r="F218" s="43">
        <f ca="1">IF(B218="","",SUMIF(Table2[[Tên hàng hóa]:[Thành tiền]],BáoCáoHàngHóa!B218,Table2[Số lượng])-BáoCáoHàngHóa!C218)</f>
        <v>10</v>
      </c>
      <c r="G218" s="43">
        <f t="shared" ca="1" si="32"/>
        <v>568075.41004623787</v>
      </c>
      <c r="H218" s="43">
        <f ca="1">IF(B218="","",SUMIF(Table2[[Tên hàng hóa]:[Thành tiền]],BáoCáoHàngHóa!B218,Table2[Thành tiền])-BáoCáoHàngHóa!E218)</f>
        <v>5680754.1004623789</v>
      </c>
      <c r="I218" s="42">
        <f ca="1">IF(B218="","",SUMIF(Table28[[Tên hàng hóa ]:[Thành tiền]],BáoCáoHàngHóa!B218,Table28[Số lượng]))</f>
        <v>2</v>
      </c>
      <c r="J218" s="42">
        <f t="shared" ca="1" si="33"/>
        <v>568075.41004623787</v>
      </c>
      <c r="K218" s="42">
        <f t="shared" ca="1" si="34"/>
        <v>1136150.8200924757</v>
      </c>
      <c r="L218" s="44">
        <f t="shared" ca="1" si="35"/>
        <v>8</v>
      </c>
      <c r="M218" s="44">
        <f t="shared" ca="1" si="36"/>
        <v>568075.41004623787</v>
      </c>
      <c r="N218" s="44">
        <f t="shared" ca="1" si="37"/>
        <v>4544603.280369903</v>
      </c>
      <c r="O218" s="30">
        <f t="shared" ca="1" si="31"/>
        <v>0</v>
      </c>
      <c r="P218" s="30"/>
      <c r="Q218" s="30"/>
      <c r="R218" s="30"/>
      <c r="S218" s="30"/>
      <c r="T218" s="30"/>
      <c r="U218" s="30"/>
      <c r="V218" s="30"/>
      <c r="W218" s="30"/>
    </row>
    <row r="219" spans="1:23" x14ac:dyDescent="0.2">
      <c r="A219" s="40">
        <v>214</v>
      </c>
      <c r="B219" s="40" t="str">
        <f>IF(DanhMụcHH!B218="","",DanhMụcHH!B218)</f>
        <v>E3JK-DR11-C 2M</v>
      </c>
      <c r="C219" s="41">
        <f ca="1">IF(B219="","",SUMIF(OFFSET(MuaHàng_ThanhToán!$D$5,0,0,COUNTIF(Table2[Tên nhà cung cấp],MuaHàng_ThanhToán!$C$5),6),BáoCáoHàngHóa!B219,Table2[Số lượng]))</f>
        <v>0</v>
      </c>
      <c r="D219" s="41">
        <f t="shared" ca="1" si="38"/>
        <v>0</v>
      </c>
      <c r="E219" s="41">
        <f ca="1">IF(B219="","",SUMIF(OFFSET(MuaHàng_ThanhToán!$D$5,0,0,COUNTIF(Table2[Tên nhà cung cấp],MuaHàng_ThanhToán!$C$5),6),BáoCáoHàngHóa!B219,Table2[Thành tiền]))</f>
        <v>0</v>
      </c>
      <c r="F219" s="43">
        <f ca="1">IF(B219="","",SUMIF(Table2[[Tên hàng hóa]:[Thành tiền]],BáoCáoHàngHóa!B219,Table2[Số lượng])-BáoCáoHàngHóa!C219)</f>
        <v>0</v>
      </c>
      <c r="G219" s="43">
        <f t="shared" ca="1" si="32"/>
        <v>0</v>
      </c>
      <c r="H219" s="43">
        <f ca="1">IF(B219="","",SUMIF(Table2[[Tên hàng hóa]:[Thành tiền]],BáoCáoHàngHóa!B219,Table2[Thành tiền])-BáoCáoHàngHóa!E219)</f>
        <v>0</v>
      </c>
      <c r="I219" s="42">
        <f ca="1">IF(B219="","",SUMIF(Table28[[Tên hàng hóa ]:[Thành tiền]],BáoCáoHàngHóa!B219,Table28[Số lượng]))</f>
        <v>0</v>
      </c>
      <c r="J219" s="42">
        <f t="shared" ca="1" si="33"/>
        <v>0</v>
      </c>
      <c r="K219" s="42">
        <f t="shared" ca="1" si="34"/>
        <v>0</v>
      </c>
      <c r="L219" s="44">
        <f t="shared" ca="1" si="35"/>
        <v>0</v>
      </c>
      <c r="M219" s="44">
        <f t="shared" ca="1" si="36"/>
        <v>0</v>
      </c>
      <c r="N219" s="44">
        <f t="shared" ca="1" si="37"/>
        <v>0</v>
      </c>
      <c r="O219" s="30">
        <f t="shared" ca="1" si="31"/>
        <v>0</v>
      </c>
      <c r="P219" s="30"/>
      <c r="Q219" s="30"/>
      <c r="R219" s="30"/>
      <c r="S219" s="30"/>
      <c r="T219" s="30"/>
      <c r="U219" s="30"/>
      <c r="V219" s="30"/>
      <c r="W219" s="30"/>
    </row>
    <row r="220" spans="1:23" x14ac:dyDescent="0.2">
      <c r="A220" s="40">
        <v>215</v>
      </c>
      <c r="B220" s="40" t="str">
        <f>IF(DanhMụcHH!B219="","",DanhMụcHH!B219)</f>
        <v>E3JM-10M4-G-N</v>
      </c>
      <c r="C220" s="41">
        <f ca="1">IF(B220="","",SUMIF(OFFSET(MuaHàng_ThanhToán!$D$5,0,0,COUNTIF(Table2[Tên nhà cung cấp],MuaHàng_ThanhToán!$C$5),6),BáoCáoHàngHóa!B220,Table2[Số lượng]))</f>
        <v>0</v>
      </c>
      <c r="D220" s="41">
        <f t="shared" ca="1" si="38"/>
        <v>0</v>
      </c>
      <c r="E220" s="41">
        <f ca="1">IF(B220="","",SUMIF(OFFSET(MuaHàng_ThanhToán!$D$5,0,0,COUNTIF(Table2[Tên nhà cung cấp],MuaHàng_ThanhToán!$C$5),6),BáoCáoHàngHóa!B220,Table2[Thành tiền]))</f>
        <v>0</v>
      </c>
      <c r="F220" s="43">
        <f ca="1">IF(B220="","",SUMIF(Table2[[Tên hàng hóa]:[Thành tiền]],BáoCáoHàngHóa!B220,Table2[Số lượng])-BáoCáoHàngHóa!C220)</f>
        <v>0</v>
      </c>
      <c r="G220" s="43">
        <f t="shared" ca="1" si="32"/>
        <v>0</v>
      </c>
      <c r="H220" s="43">
        <f ca="1">IF(B220="","",SUMIF(Table2[[Tên hàng hóa]:[Thành tiền]],BáoCáoHàngHóa!B220,Table2[Thành tiền])-BáoCáoHàngHóa!E220)</f>
        <v>0</v>
      </c>
      <c r="I220" s="42">
        <f ca="1">IF(B220="","",SUMIF(Table28[[Tên hàng hóa ]:[Thành tiền]],BáoCáoHàngHóa!B220,Table28[Số lượng]))</f>
        <v>0</v>
      </c>
      <c r="J220" s="42">
        <f t="shared" ca="1" si="33"/>
        <v>0</v>
      </c>
      <c r="K220" s="42">
        <f t="shared" ca="1" si="34"/>
        <v>0</v>
      </c>
      <c r="L220" s="44">
        <f t="shared" ca="1" si="35"/>
        <v>0</v>
      </c>
      <c r="M220" s="44">
        <f t="shared" ca="1" si="36"/>
        <v>0</v>
      </c>
      <c r="N220" s="44">
        <f t="shared" ca="1" si="37"/>
        <v>0</v>
      </c>
      <c r="O220" s="30">
        <f t="shared" ca="1" si="31"/>
        <v>0</v>
      </c>
      <c r="P220" s="30"/>
      <c r="Q220" s="30"/>
      <c r="R220" s="30"/>
      <c r="S220" s="30"/>
      <c r="T220" s="30"/>
      <c r="U220" s="30"/>
      <c r="V220" s="30"/>
      <c r="W220" s="30"/>
    </row>
    <row r="221" spans="1:23" x14ac:dyDescent="0.2">
      <c r="A221" s="40">
        <v>216</v>
      </c>
      <c r="B221" s="40" t="str">
        <f>IF(DanhMụcHH!B220="","",DanhMụcHH!B220)</f>
        <v>E3JM-10M4T-G-N</v>
      </c>
      <c r="C221" s="41">
        <f ca="1">IF(B221="","",SUMIF(OFFSET(MuaHàng_ThanhToán!$D$5,0,0,COUNTIF(Table2[Tên nhà cung cấp],MuaHàng_ThanhToán!$C$5),6),BáoCáoHàngHóa!B221,Table2[Số lượng]))</f>
        <v>0</v>
      </c>
      <c r="D221" s="41">
        <f t="shared" ca="1" si="38"/>
        <v>0</v>
      </c>
      <c r="E221" s="41">
        <f ca="1">IF(B221="","",SUMIF(OFFSET(MuaHàng_ThanhToán!$D$5,0,0,COUNTIF(Table2[Tên nhà cung cấp],MuaHàng_ThanhToán!$C$5),6),BáoCáoHàngHóa!B221,Table2[Thành tiền]))</f>
        <v>0</v>
      </c>
      <c r="F221" s="43">
        <f ca="1">IF(B221="","",SUMIF(Table2[[Tên hàng hóa]:[Thành tiền]],BáoCáoHàngHóa!B221,Table2[Số lượng])-BáoCáoHàngHóa!C221)</f>
        <v>0</v>
      </c>
      <c r="G221" s="43">
        <f t="shared" ca="1" si="32"/>
        <v>0</v>
      </c>
      <c r="H221" s="43">
        <f ca="1">IF(B221="","",SUMIF(Table2[[Tên hàng hóa]:[Thành tiền]],BáoCáoHàngHóa!B221,Table2[Thành tiền])-BáoCáoHàngHóa!E221)</f>
        <v>0</v>
      </c>
      <c r="I221" s="42">
        <f ca="1">IF(B221="","",SUMIF(Table28[[Tên hàng hóa ]:[Thành tiền]],BáoCáoHàngHóa!B221,Table28[Số lượng]))</f>
        <v>0</v>
      </c>
      <c r="J221" s="42">
        <f t="shared" ca="1" si="33"/>
        <v>0</v>
      </c>
      <c r="K221" s="42">
        <f t="shared" ca="1" si="34"/>
        <v>0</v>
      </c>
      <c r="L221" s="44">
        <f t="shared" ca="1" si="35"/>
        <v>0</v>
      </c>
      <c r="M221" s="44">
        <f t="shared" ca="1" si="36"/>
        <v>0</v>
      </c>
      <c r="N221" s="44">
        <f t="shared" ca="1" si="37"/>
        <v>0</v>
      </c>
      <c r="O221" s="30">
        <f t="shared" ca="1" si="31"/>
        <v>0</v>
      </c>
      <c r="P221" s="30"/>
      <c r="Q221" s="30"/>
      <c r="R221" s="30"/>
      <c r="S221" s="30"/>
      <c r="T221" s="30"/>
      <c r="U221" s="30"/>
      <c r="V221" s="30"/>
      <c r="W221" s="30"/>
    </row>
    <row r="222" spans="1:23" ht="30" x14ac:dyDescent="0.2">
      <c r="A222" s="40">
        <v>217</v>
      </c>
      <c r="B222" s="40" t="str">
        <f>IF(DanhMụcHH!B221="","",DanhMụcHH!B221)</f>
        <v>E3JM-DS70M4T-G</v>
      </c>
      <c r="C222" s="41">
        <f ca="1">IF(B222="","",SUMIF(OFFSET(MuaHàng_ThanhToán!$D$5,0,0,COUNTIF(Table2[Tên nhà cung cấp],MuaHàng_ThanhToán!$C$5),6),BáoCáoHàngHóa!B222,Table2[Số lượng]))</f>
        <v>0</v>
      </c>
      <c r="D222" s="41">
        <f t="shared" ca="1" si="38"/>
        <v>0</v>
      </c>
      <c r="E222" s="41">
        <f ca="1">IF(B222="","",SUMIF(OFFSET(MuaHàng_ThanhToán!$D$5,0,0,COUNTIF(Table2[Tên nhà cung cấp],MuaHàng_ThanhToán!$C$5),6),BáoCáoHàngHóa!B222,Table2[Thành tiền]))</f>
        <v>0</v>
      </c>
      <c r="F222" s="43">
        <f ca="1">IF(B222="","",SUMIF(Table2[[Tên hàng hóa]:[Thành tiền]],BáoCáoHàngHóa!B222,Table2[Số lượng])-BáoCáoHàngHóa!C222)</f>
        <v>4</v>
      </c>
      <c r="G222" s="43">
        <f t="shared" ca="1" si="32"/>
        <v>1104886.665</v>
      </c>
      <c r="H222" s="43">
        <f ca="1">IF(B222="","",SUMIF(Table2[[Tên hàng hóa]:[Thành tiền]],BáoCáoHàngHóa!B222,Table2[Thành tiền])-BáoCáoHàngHóa!E222)</f>
        <v>4419546.66</v>
      </c>
      <c r="I222" s="42">
        <f ca="1">IF(B222="","",SUMIF(Table28[[Tên hàng hóa ]:[Thành tiền]],BáoCáoHàngHóa!B222,Table28[Số lượng]))</f>
        <v>3</v>
      </c>
      <c r="J222" s="42">
        <f t="shared" ca="1" si="33"/>
        <v>1104886.665</v>
      </c>
      <c r="K222" s="42">
        <f t="shared" ca="1" si="34"/>
        <v>3314659.9950000001</v>
      </c>
      <c r="L222" s="44">
        <f t="shared" ca="1" si="35"/>
        <v>1</v>
      </c>
      <c r="M222" s="44">
        <f t="shared" ca="1" si="36"/>
        <v>1104886.665</v>
      </c>
      <c r="N222" s="44">
        <f t="shared" ca="1" si="37"/>
        <v>1104886.665</v>
      </c>
      <c r="O222" s="30">
        <f t="shared" ca="1" si="31"/>
        <v>0</v>
      </c>
      <c r="P222" s="30"/>
      <c r="Q222" s="30"/>
      <c r="R222" s="30"/>
      <c r="S222" s="30"/>
      <c r="T222" s="30"/>
      <c r="U222" s="30"/>
      <c r="V222" s="30"/>
      <c r="W222" s="30"/>
    </row>
    <row r="223" spans="1:23" x14ac:dyDescent="0.2">
      <c r="A223" s="40">
        <v>218</v>
      </c>
      <c r="B223" s="40" t="str">
        <f>IF(DanhMụcHH!B222="","",DanhMụcHH!B222)</f>
        <v>E3JM-R4M4-G</v>
      </c>
      <c r="C223" s="41">
        <f ca="1">IF(B223="","",SUMIF(OFFSET(MuaHàng_ThanhToán!$D$5,0,0,COUNTIF(Table2[Tên nhà cung cấp],MuaHàng_ThanhToán!$C$5),6),BáoCáoHàngHóa!B223,Table2[Số lượng]))</f>
        <v>0</v>
      </c>
      <c r="D223" s="41">
        <f t="shared" ca="1" si="38"/>
        <v>0</v>
      </c>
      <c r="E223" s="41">
        <f ca="1">IF(B223="","",SUMIF(OFFSET(MuaHàng_ThanhToán!$D$5,0,0,COUNTIF(Table2[Tên nhà cung cấp],MuaHàng_ThanhToán!$C$5),6),BáoCáoHàngHóa!B223,Table2[Thành tiền]))</f>
        <v>0</v>
      </c>
      <c r="F223" s="43">
        <f ca="1">IF(B223="","",SUMIF(Table2[[Tên hàng hóa]:[Thành tiền]],BáoCáoHàngHóa!B223,Table2[Số lượng])-BáoCáoHàngHóa!C223)</f>
        <v>0</v>
      </c>
      <c r="G223" s="43">
        <f t="shared" ca="1" si="32"/>
        <v>0</v>
      </c>
      <c r="H223" s="43">
        <f ca="1">IF(B223="","",SUMIF(Table2[[Tên hàng hóa]:[Thành tiền]],BáoCáoHàngHóa!B223,Table2[Thành tiền])-BáoCáoHàngHóa!E223)</f>
        <v>0</v>
      </c>
      <c r="I223" s="42">
        <f ca="1">IF(B223="","",SUMIF(Table28[[Tên hàng hóa ]:[Thành tiền]],BáoCáoHàngHóa!B223,Table28[Số lượng]))</f>
        <v>0</v>
      </c>
      <c r="J223" s="42">
        <f t="shared" ca="1" si="33"/>
        <v>0</v>
      </c>
      <c r="K223" s="42">
        <f t="shared" ca="1" si="34"/>
        <v>0</v>
      </c>
      <c r="L223" s="44">
        <f t="shared" ca="1" si="35"/>
        <v>0</v>
      </c>
      <c r="M223" s="44">
        <f t="shared" ca="1" si="36"/>
        <v>0</v>
      </c>
      <c r="N223" s="44">
        <f t="shared" ca="1" si="37"/>
        <v>0</v>
      </c>
      <c r="O223" s="30">
        <f t="shared" ca="1" si="31"/>
        <v>0</v>
      </c>
      <c r="P223" s="30"/>
      <c r="Q223" s="30"/>
      <c r="R223" s="30"/>
      <c r="S223" s="30"/>
      <c r="T223" s="30"/>
      <c r="U223" s="30"/>
      <c r="V223" s="30"/>
      <c r="W223" s="30"/>
    </row>
    <row r="224" spans="1:23" x14ac:dyDescent="0.2">
      <c r="A224" s="40">
        <v>219</v>
      </c>
      <c r="B224" s="40" t="str">
        <f>IF(DanhMụcHH!B223="","",DanhMụcHH!B223)</f>
        <v>E3S-R2E4 2M</v>
      </c>
      <c r="C224" s="41">
        <f ca="1">IF(B224="","",SUMIF(OFFSET(MuaHàng_ThanhToán!$D$5,0,0,COUNTIF(Table2[Tên nhà cung cấp],MuaHàng_ThanhToán!$C$5),6),BáoCáoHàngHóa!B224,Table2[Số lượng]))</f>
        <v>0</v>
      </c>
      <c r="D224" s="41">
        <f t="shared" ca="1" si="38"/>
        <v>0</v>
      </c>
      <c r="E224" s="41">
        <f ca="1">IF(B224="","",SUMIF(OFFSET(MuaHàng_ThanhToán!$D$5,0,0,COUNTIF(Table2[Tên nhà cung cấp],MuaHàng_ThanhToán!$C$5),6),BáoCáoHàngHóa!B224,Table2[Thành tiền]))</f>
        <v>0</v>
      </c>
      <c r="F224" s="43">
        <f ca="1">IF(B224="","",SUMIF(Table2[[Tên hàng hóa]:[Thành tiền]],BáoCáoHàngHóa!B224,Table2[Số lượng])-BáoCáoHàngHóa!C224)</f>
        <v>0</v>
      </c>
      <c r="G224" s="43">
        <f t="shared" ca="1" si="32"/>
        <v>0</v>
      </c>
      <c r="H224" s="43">
        <f ca="1">IF(B224="","",SUMIF(Table2[[Tên hàng hóa]:[Thành tiền]],BáoCáoHàngHóa!B224,Table2[Thành tiền])-BáoCáoHàngHóa!E224)</f>
        <v>0</v>
      </c>
      <c r="I224" s="42">
        <f ca="1">IF(B224="","",SUMIF(Table28[[Tên hàng hóa ]:[Thành tiền]],BáoCáoHàngHóa!B224,Table28[Số lượng]))</f>
        <v>0</v>
      </c>
      <c r="J224" s="42">
        <f t="shared" ca="1" si="33"/>
        <v>0</v>
      </c>
      <c r="K224" s="42">
        <f t="shared" ca="1" si="34"/>
        <v>0</v>
      </c>
      <c r="L224" s="44">
        <f t="shared" ca="1" si="35"/>
        <v>0</v>
      </c>
      <c r="M224" s="44">
        <f t="shared" ca="1" si="36"/>
        <v>0</v>
      </c>
      <c r="N224" s="44">
        <f t="shared" ca="1" si="37"/>
        <v>0</v>
      </c>
      <c r="O224" s="30">
        <f t="shared" ca="1" si="31"/>
        <v>0</v>
      </c>
      <c r="P224" s="30"/>
      <c r="Q224" s="30"/>
      <c r="R224" s="30"/>
      <c r="S224" s="30"/>
      <c r="T224" s="30"/>
      <c r="U224" s="30"/>
      <c r="V224" s="30"/>
      <c r="W224" s="30"/>
    </row>
    <row r="225" spans="1:23" x14ac:dyDescent="0.2">
      <c r="A225" s="40">
        <v>220</v>
      </c>
      <c r="B225" s="40" t="str">
        <f>IF(DanhMụcHH!B224="","",DanhMụcHH!B224)</f>
        <v>E3X-NA11 2M</v>
      </c>
      <c r="C225" s="41">
        <f ca="1">IF(B225="","",SUMIF(OFFSET(MuaHàng_ThanhToán!$D$5,0,0,COUNTIF(Table2[Tên nhà cung cấp],MuaHàng_ThanhToán!$C$5),6),BáoCáoHàngHóa!B225,Table2[Số lượng]))</f>
        <v>0</v>
      </c>
      <c r="D225" s="41">
        <f t="shared" ca="1" si="38"/>
        <v>0</v>
      </c>
      <c r="E225" s="41">
        <f ca="1">IF(B225="","",SUMIF(OFFSET(MuaHàng_ThanhToán!$D$5,0,0,COUNTIF(Table2[Tên nhà cung cấp],MuaHàng_ThanhToán!$C$5),6),BáoCáoHàngHóa!B225,Table2[Thành tiền]))</f>
        <v>0</v>
      </c>
      <c r="F225" s="43">
        <f ca="1">IF(B225="","",SUMIF(Table2[[Tên hàng hóa]:[Thành tiền]],BáoCáoHàngHóa!B225,Table2[Số lượng])-BáoCáoHàngHóa!C225)</f>
        <v>23</v>
      </c>
      <c r="G225" s="43">
        <f t="shared" ca="1" si="32"/>
        <v>673551.16476350918</v>
      </c>
      <c r="H225" s="43">
        <f ca="1">IF(B225="","",SUMIF(Table2[[Tên hàng hóa]:[Thành tiền]],BáoCáoHàngHóa!B225,Table2[Thành tiền])-BáoCáoHàngHóa!E225)</f>
        <v>15491676.789560711</v>
      </c>
      <c r="I225" s="42">
        <f ca="1">IF(B225="","",SUMIF(Table28[[Tên hàng hóa ]:[Thành tiền]],BáoCáoHàngHóa!B225,Table28[Số lượng]))</f>
        <v>20</v>
      </c>
      <c r="J225" s="42">
        <f t="shared" ca="1" si="33"/>
        <v>673551.16476350918</v>
      </c>
      <c r="K225" s="42">
        <f t="shared" ca="1" si="34"/>
        <v>13471023.295270184</v>
      </c>
      <c r="L225" s="44">
        <f t="shared" ca="1" si="35"/>
        <v>3</v>
      </c>
      <c r="M225" s="44">
        <f t="shared" ca="1" si="36"/>
        <v>673551.16476350895</v>
      </c>
      <c r="N225" s="44">
        <f t="shared" ca="1" si="37"/>
        <v>2020653.494290527</v>
      </c>
      <c r="O225" s="30">
        <f t="shared" ca="1" si="31"/>
        <v>0</v>
      </c>
      <c r="P225" s="30"/>
      <c r="Q225" s="30"/>
      <c r="R225" s="30"/>
      <c r="S225" s="30"/>
      <c r="T225" s="30"/>
      <c r="U225" s="30"/>
      <c r="V225" s="30"/>
      <c r="W225" s="30"/>
    </row>
    <row r="226" spans="1:23" x14ac:dyDescent="0.2">
      <c r="A226" s="40">
        <v>221</v>
      </c>
      <c r="B226" s="40" t="str">
        <f>IF(DanhMụcHH!B225="","",DanhMụcHH!B225)</f>
        <v>E3X-NA41 2M</v>
      </c>
      <c r="C226" s="41">
        <f ca="1">IF(B226="","",SUMIF(OFFSET(MuaHàng_ThanhToán!$D$5,0,0,COUNTIF(Table2[Tên nhà cung cấp],MuaHàng_ThanhToán!$C$5),6),BáoCáoHàngHóa!B226,Table2[Số lượng]))</f>
        <v>0</v>
      </c>
      <c r="D226" s="41">
        <f t="shared" ca="1" si="38"/>
        <v>0</v>
      </c>
      <c r="E226" s="41">
        <f ca="1">IF(B226="","",SUMIF(OFFSET(MuaHàng_ThanhToán!$D$5,0,0,COUNTIF(Table2[Tên nhà cung cấp],MuaHàng_ThanhToán!$C$5),6),BáoCáoHàngHóa!B226,Table2[Thành tiền]))</f>
        <v>0</v>
      </c>
      <c r="F226" s="43">
        <f ca="1">IF(B226="","",SUMIF(Table2[[Tên hàng hóa]:[Thành tiền]],BáoCáoHàngHóa!B226,Table2[Số lượng])-BáoCáoHàngHóa!C226)</f>
        <v>10</v>
      </c>
      <c r="G226" s="43">
        <f t="shared" ca="1" si="32"/>
        <v>1716000</v>
      </c>
      <c r="H226" s="43">
        <f ca="1">IF(B226="","",SUMIF(Table2[[Tên hàng hóa]:[Thành tiền]],BáoCáoHàngHóa!B226,Table2[Thành tiền])-BáoCáoHàngHóa!E226)</f>
        <v>17160000</v>
      </c>
      <c r="I226" s="42">
        <f ca="1">IF(B226="","",SUMIF(Table28[[Tên hàng hóa ]:[Thành tiền]],BáoCáoHàngHóa!B226,Table28[Số lượng]))</f>
        <v>10</v>
      </c>
      <c r="J226" s="42">
        <f t="shared" ca="1" si="33"/>
        <v>1716000</v>
      </c>
      <c r="K226" s="42">
        <f t="shared" ca="1" si="34"/>
        <v>17160000</v>
      </c>
      <c r="L226" s="44">
        <f t="shared" ca="1" si="35"/>
        <v>0</v>
      </c>
      <c r="M226" s="44">
        <f t="shared" ca="1" si="36"/>
        <v>0</v>
      </c>
      <c r="N226" s="44">
        <f t="shared" ca="1" si="37"/>
        <v>0</v>
      </c>
      <c r="O226" s="30">
        <f t="shared" ca="1" si="31"/>
        <v>0</v>
      </c>
      <c r="P226" s="30"/>
      <c r="Q226" s="30"/>
      <c r="R226" s="30"/>
      <c r="S226" s="30"/>
      <c r="T226" s="30"/>
      <c r="U226" s="30"/>
      <c r="V226" s="30"/>
      <c r="W226" s="30"/>
    </row>
    <row r="227" spans="1:23" x14ac:dyDescent="0.2">
      <c r="A227" s="40">
        <v>222</v>
      </c>
      <c r="B227" s="40" t="str">
        <f>IF(DanhMụcHH!B226="","",DanhMụcHH!B226)</f>
        <v>E3X-ZD11 2M</v>
      </c>
      <c r="C227" s="41">
        <f ca="1">IF(B227="","",SUMIF(OFFSET(MuaHàng_ThanhToán!$D$5,0,0,COUNTIF(Table2[Tên nhà cung cấp],MuaHàng_ThanhToán!$C$5),6),BáoCáoHàngHóa!B227,Table2[Số lượng]))</f>
        <v>0</v>
      </c>
      <c r="D227" s="41">
        <f t="shared" ca="1" si="38"/>
        <v>0</v>
      </c>
      <c r="E227" s="41">
        <f ca="1">IF(B227="","",SUMIF(OFFSET(MuaHàng_ThanhToán!$D$5,0,0,COUNTIF(Table2[Tên nhà cung cấp],MuaHàng_ThanhToán!$C$5),6),BáoCáoHàngHóa!B227,Table2[Thành tiền]))</f>
        <v>0</v>
      </c>
      <c r="F227" s="43">
        <f ca="1">IF(B227="","",SUMIF(Table2[[Tên hàng hóa]:[Thành tiền]],BáoCáoHàngHóa!B227,Table2[Số lượng])-BáoCáoHàngHóa!C227)</f>
        <v>0</v>
      </c>
      <c r="G227" s="43">
        <f t="shared" ca="1" si="32"/>
        <v>0</v>
      </c>
      <c r="H227" s="43">
        <f ca="1">IF(B227="","",SUMIF(Table2[[Tên hàng hóa]:[Thành tiền]],BáoCáoHàngHóa!B227,Table2[Thành tiền])-BáoCáoHàngHóa!E227)</f>
        <v>0</v>
      </c>
      <c r="I227" s="42">
        <f ca="1">IF(B227="","",SUMIF(Table28[[Tên hàng hóa ]:[Thành tiền]],BáoCáoHàngHóa!B227,Table28[Số lượng]))</f>
        <v>0</v>
      </c>
      <c r="J227" s="42">
        <f t="shared" ca="1" si="33"/>
        <v>0</v>
      </c>
      <c r="K227" s="42">
        <f t="shared" ca="1" si="34"/>
        <v>0</v>
      </c>
      <c r="L227" s="44">
        <f t="shared" ca="1" si="35"/>
        <v>0</v>
      </c>
      <c r="M227" s="44">
        <f t="shared" ca="1" si="36"/>
        <v>0</v>
      </c>
      <c r="N227" s="44">
        <f t="shared" ca="1" si="37"/>
        <v>0</v>
      </c>
      <c r="O227" s="30">
        <f t="shared" ca="1" si="31"/>
        <v>0</v>
      </c>
      <c r="P227" s="30"/>
      <c r="Q227" s="30"/>
      <c r="R227" s="30"/>
      <c r="S227" s="30"/>
      <c r="T227" s="30"/>
      <c r="U227" s="30"/>
      <c r="V227" s="30"/>
      <c r="W227" s="30"/>
    </row>
    <row r="228" spans="1:23" x14ac:dyDescent="0.2">
      <c r="A228" s="40">
        <v>223</v>
      </c>
      <c r="B228" s="40" t="str">
        <f>IF(DanhMụcHH!B227="","",DanhMụcHH!B227)</f>
        <v>E3X-ZD41 2M</v>
      </c>
      <c r="C228" s="41">
        <f ca="1">IF(B228="","",SUMIF(OFFSET(MuaHàng_ThanhToán!$D$5,0,0,COUNTIF(Table2[Tên nhà cung cấp],MuaHàng_ThanhToán!$C$5),6),BáoCáoHàngHóa!B228,Table2[Số lượng]))</f>
        <v>0</v>
      </c>
      <c r="D228" s="41">
        <f t="shared" ca="1" si="38"/>
        <v>0</v>
      </c>
      <c r="E228" s="41">
        <f ca="1">IF(B228="","",SUMIF(OFFSET(MuaHàng_ThanhToán!$D$5,0,0,COUNTIF(Table2[Tên nhà cung cấp],MuaHàng_ThanhToán!$C$5),6),BáoCáoHàngHóa!B228,Table2[Thành tiền]))</f>
        <v>0</v>
      </c>
      <c r="F228" s="43">
        <f ca="1">IF(B228="","",SUMIF(Table2[[Tên hàng hóa]:[Thành tiền]],BáoCáoHàngHóa!B228,Table2[Số lượng])-BáoCáoHàngHóa!C228)</f>
        <v>0</v>
      </c>
      <c r="G228" s="43">
        <f t="shared" ca="1" si="32"/>
        <v>0</v>
      </c>
      <c r="H228" s="43">
        <f ca="1">IF(B228="","",SUMIF(Table2[[Tên hàng hóa]:[Thành tiền]],BáoCáoHàngHóa!B228,Table2[Thành tiền])-BáoCáoHàngHóa!E228)</f>
        <v>0</v>
      </c>
      <c r="I228" s="42">
        <f ca="1">IF(B228="","",SUMIF(Table28[[Tên hàng hóa ]:[Thành tiền]],BáoCáoHàngHóa!B228,Table28[Số lượng]))</f>
        <v>0</v>
      </c>
      <c r="J228" s="42">
        <f t="shared" ca="1" si="33"/>
        <v>0</v>
      </c>
      <c r="K228" s="42">
        <f t="shared" ca="1" si="34"/>
        <v>0</v>
      </c>
      <c r="L228" s="44">
        <f t="shared" ca="1" si="35"/>
        <v>0</v>
      </c>
      <c r="M228" s="44">
        <f t="shared" ca="1" si="36"/>
        <v>0</v>
      </c>
      <c r="N228" s="44">
        <f t="shared" ca="1" si="37"/>
        <v>0</v>
      </c>
      <c r="O228" s="30">
        <f t="shared" ca="1" si="31"/>
        <v>0</v>
      </c>
      <c r="P228" s="30"/>
      <c r="Q228" s="30"/>
      <c r="R228" s="30"/>
      <c r="S228" s="30"/>
      <c r="T228" s="30"/>
      <c r="U228" s="30"/>
      <c r="V228" s="30"/>
      <c r="W228" s="30"/>
    </row>
    <row r="229" spans="1:23" x14ac:dyDescent="0.2">
      <c r="A229" s="40">
        <v>224</v>
      </c>
      <c r="B229" s="40" t="str">
        <f>IF(DanhMụcHH!B228="","",DanhMụcHH!B228)</f>
        <v>E3X-HD11 2M</v>
      </c>
      <c r="C229" s="41">
        <f ca="1">IF(B229="","",SUMIF(OFFSET(MuaHàng_ThanhToán!$D$5,0,0,COUNTIF(Table2[Tên nhà cung cấp],MuaHàng_ThanhToán!$C$5),6),BáoCáoHàngHóa!B229,Table2[Số lượng]))</f>
        <v>0</v>
      </c>
      <c r="D229" s="41">
        <f t="shared" ca="1" si="38"/>
        <v>0</v>
      </c>
      <c r="E229" s="41">
        <f ca="1">IF(B229="","",SUMIF(OFFSET(MuaHàng_ThanhToán!$D$5,0,0,COUNTIF(Table2[Tên nhà cung cấp],MuaHàng_ThanhToán!$C$5),6),BáoCáoHàngHóa!B229,Table2[Thành tiền]))</f>
        <v>0</v>
      </c>
      <c r="F229" s="43">
        <f ca="1">IF(B229="","",SUMIF(Table2[[Tên hàng hóa]:[Thành tiền]],BáoCáoHàngHóa!B229,Table2[Số lượng])-BáoCáoHàngHóa!C229)</f>
        <v>1</v>
      </c>
      <c r="G229" s="43">
        <f t="shared" ca="1" si="32"/>
        <v>1815000</v>
      </c>
      <c r="H229" s="43">
        <f ca="1">IF(B229="","",SUMIF(Table2[[Tên hàng hóa]:[Thành tiền]],BáoCáoHàngHóa!B229,Table2[Thành tiền])-BáoCáoHàngHóa!E229)</f>
        <v>1815000</v>
      </c>
      <c r="I229" s="42">
        <f ca="1">IF(B229="","",SUMIF(Table28[[Tên hàng hóa ]:[Thành tiền]],BáoCáoHàngHóa!B229,Table28[Số lượng]))</f>
        <v>1</v>
      </c>
      <c r="J229" s="42">
        <f t="shared" ca="1" si="33"/>
        <v>1815000</v>
      </c>
      <c r="K229" s="42">
        <f t="shared" ca="1" si="34"/>
        <v>1815000</v>
      </c>
      <c r="L229" s="44">
        <f t="shared" ca="1" si="35"/>
        <v>0</v>
      </c>
      <c r="M229" s="44">
        <f t="shared" ca="1" si="36"/>
        <v>0</v>
      </c>
      <c r="N229" s="44">
        <f t="shared" ca="1" si="37"/>
        <v>0</v>
      </c>
      <c r="O229" s="30">
        <f t="shared" ca="1" si="31"/>
        <v>0</v>
      </c>
      <c r="P229" s="30"/>
      <c r="Q229" s="30"/>
      <c r="R229" s="30"/>
      <c r="S229" s="30"/>
      <c r="T229" s="30"/>
      <c r="U229" s="30"/>
      <c r="V229" s="30"/>
      <c r="W229" s="30"/>
    </row>
    <row r="230" spans="1:23" x14ac:dyDescent="0.2">
      <c r="A230" s="40">
        <v>225</v>
      </c>
      <c r="B230" s="40" t="str">
        <f>IF(DanhMụcHH!B229="","",DanhMụcHH!B229)</f>
        <v>E3X-HD41 2M</v>
      </c>
      <c r="C230" s="41">
        <f ca="1">IF(B230="","",SUMIF(OFFSET(MuaHàng_ThanhToán!$D$5,0,0,COUNTIF(Table2[Tên nhà cung cấp],MuaHàng_ThanhToán!$C$5),6),BáoCáoHàngHóa!B230,Table2[Số lượng]))</f>
        <v>0</v>
      </c>
      <c r="D230" s="41">
        <f t="shared" ca="1" si="38"/>
        <v>0</v>
      </c>
      <c r="E230" s="41">
        <f ca="1">IF(B230="","",SUMIF(OFFSET(MuaHàng_ThanhToán!$D$5,0,0,COUNTIF(Table2[Tên nhà cung cấp],MuaHàng_ThanhToán!$C$5),6),BáoCáoHàngHóa!B230,Table2[Thành tiền]))</f>
        <v>0</v>
      </c>
      <c r="F230" s="43">
        <f ca="1">IF(B230="","",SUMIF(Table2[[Tên hàng hóa]:[Thành tiền]],BáoCáoHàngHóa!B230,Table2[Số lượng])-BáoCáoHàngHóa!C230)</f>
        <v>0</v>
      </c>
      <c r="G230" s="43">
        <f t="shared" ca="1" si="32"/>
        <v>0</v>
      </c>
      <c r="H230" s="43">
        <f ca="1">IF(B230="","",SUMIF(Table2[[Tên hàng hóa]:[Thành tiền]],BáoCáoHàngHóa!B230,Table2[Thành tiền])-BáoCáoHàngHóa!E230)</f>
        <v>0</v>
      </c>
      <c r="I230" s="42">
        <f ca="1">IF(B230="","",SUMIF(Table28[[Tên hàng hóa ]:[Thành tiền]],BáoCáoHàngHóa!B230,Table28[Số lượng]))</f>
        <v>0</v>
      </c>
      <c r="J230" s="42">
        <f t="shared" ca="1" si="33"/>
        <v>0</v>
      </c>
      <c r="K230" s="42">
        <f t="shared" ca="1" si="34"/>
        <v>0</v>
      </c>
      <c r="L230" s="44">
        <f t="shared" ca="1" si="35"/>
        <v>0</v>
      </c>
      <c r="M230" s="44">
        <f t="shared" ca="1" si="36"/>
        <v>0</v>
      </c>
      <c r="N230" s="44">
        <f t="shared" ca="1" si="37"/>
        <v>0</v>
      </c>
      <c r="O230" s="30">
        <f t="shared" ca="1" si="31"/>
        <v>0</v>
      </c>
      <c r="P230" s="30"/>
      <c r="Q230" s="30"/>
      <c r="R230" s="30"/>
      <c r="S230" s="30"/>
      <c r="T230" s="30"/>
      <c r="U230" s="30"/>
      <c r="V230" s="30"/>
      <c r="W230" s="30"/>
    </row>
    <row r="231" spans="1:23" x14ac:dyDescent="0.2">
      <c r="A231" s="40">
        <v>226</v>
      </c>
      <c r="B231" s="40" t="str">
        <f>IF(DanhMụcHH!B230="","",DanhMụcHH!B230)</f>
        <v>E3Z-D61 2M</v>
      </c>
      <c r="C231" s="41">
        <f ca="1">IF(B231="","",SUMIF(OFFSET(MuaHàng_ThanhToán!$D$5,0,0,COUNTIF(Table2[Tên nhà cung cấp],MuaHàng_ThanhToán!$C$5),6),BáoCáoHàngHóa!B231,Table2[Số lượng]))</f>
        <v>0</v>
      </c>
      <c r="D231" s="41">
        <f t="shared" ca="1" si="38"/>
        <v>0</v>
      </c>
      <c r="E231" s="41">
        <f ca="1">IF(B231="","",SUMIF(OFFSET(MuaHàng_ThanhToán!$D$5,0,0,COUNTIF(Table2[Tên nhà cung cấp],MuaHàng_ThanhToán!$C$5),6),BáoCáoHàngHóa!B231,Table2[Thành tiền]))</f>
        <v>0</v>
      </c>
      <c r="F231" s="43">
        <f ca="1">IF(B231="","",SUMIF(Table2[[Tên hàng hóa]:[Thành tiền]],BáoCáoHàngHóa!B231,Table2[Số lượng])-BáoCáoHàngHóa!C231)</f>
        <v>50</v>
      </c>
      <c r="G231" s="43">
        <f t="shared" ca="1" si="32"/>
        <v>592796.67323809525</v>
      </c>
      <c r="H231" s="43">
        <f ca="1">IF(B231="","",SUMIF(Table2[[Tên hàng hóa]:[Thành tiền]],BáoCáoHàngHóa!B231,Table2[Thành tiền])-BáoCáoHàngHóa!E231)</f>
        <v>29639833.66190476</v>
      </c>
      <c r="I231" s="42">
        <f ca="1">IF(B231="","",SUMIF(Table28[[Tên hàng hóa ]:[Thành tiền]],BáoCáoHàngHóa!B231,Table28[Số lượng]))</f>
        <v>32</v>
      </c>
      <c r="J231" s="42">
        <f t="shared" ca="1" si="33"/>
        <v>592796.67323809525</v>
      </c>
      <c r="K231" s="42">
        <f t="shared" ca="1" si="34"/>
        <v>18969493.543619048</v>
      </c>
      <c r="L231" s="44">
        <f t="shared" ca="1" si="35"/>
        <v>18</v>
      </c>
      <c r="M231" s="44">
        <f t="shared" ca="1" si="36"/>
        <v>592796.67323809513</v>
      </c>
      <c r="N231" s="44">
        <f t="shared" ca="1" si="37"/>
        <v>10670340.118285712</v>
      </c>
      <c r="O231" s="30">
        <f t="shared" ca="1" si="31"/>
        <v>0</v>
      </c>
      <c r="P231" s="30"/>
      <c r="Q231" s="30"/>
      <c r="R231" s="30"/>
      <c r="S231" s="30"/>
      <c r="T231" s="30"/>
      <c r="U231" s="30"/>
      <c r="V231" s="30"/>
      <c r="W231" s="30"/>
    </row>
    <row r="232" spans="1:23" x14ac:dyDescent="0.2">
      <c r="A232" s="40">
        <v>227</v>
      </c>
      <c r="B232" s="40" t="str">
        <f>IF(DanhMụcHH!B231="","",DanhMụcHH!B231)</f>
        <v>E3Z-D62 2M</v>
      </c>
      <c r="C232" s="41">
        <f ca="1">IF(B232="","",SUMIF(OFFSET(MuaHàng_ThanhToán!$D$5,0,0,COUNTIF(Table2[Tên nhà cung cấp],MuaHàng_ThanhToán!$C$5),6),BáoCáoHàngHóa!B232,Table2[Số lượng]))</f>
        <v>0</v>
      </c>
      <c r="D232" s="41">
        <f t="shared" ca="1" si="38"/>
        <v>0</v>
      </c>
      <c r="E232" s="41">
        <f ca="1">IF(B232="","",SUMIF(OFFSET(MuaHàng_ThanhToán!$D$5,0,0,COUNTIF(Table2[Tên nhà cung cấp],MuaHàng_ThanhToán!$C$5),6),BáoCáoHàngHóa!B232,Table2[Thành tiền]))</f>
        <v>0</v>
      </c>
      <c r="F232" s="43">
        <f ca="1">IF(B232="","",SUMIF(Table2[[Tên hàng hóa]:[Thành tiền]],BáoCáoHàngHóa!B232,Table2[Số lượng])-BáoCáoHàngHóa!C232)</f>
        <v>26</v>
      </c>
      <c r="G232" s="43">
        <f t="shared" ca="1" si="32"/>
        <v>531732.79779711459</v>
      </c>
      <c r="H232" s="43">
        <f ca="1">IF(B232="","",SUMIF(Table2[[Tên hàng hóa]:[Thành tiền]],BáoCáoHàngHóa!B232,Table2[Thành tiền])-BáoCáoHàngHóa!E232)</f>
        <v>13825052.742724979</v>
      </c>
      <c r="I232" s="42">
        <f ca="1">IF(B232="","",SUMIF(Table28[[Tên hàng hóa ]:[Thành tiền]],BáoCáoHàngHóa!B232,Table28[Số lượng]))</f>
        <v>19</v>
      </c>
      <c r="J232" s="42">
        <f t="shared" ca="1" si="33"/>
        <v>531732.79779711459</v>
      </c>
      <c r="K232" s="42">
        <f t="shared" ca="1" si="34"/>
        <v>10102923.158145178</v>
      </c>
      <c r="L232" s="44">
        <f t="shared" ca="1" si="35"/>
        <v>7</v>
      </c>
      <c r="M232" s="44">
        <f t="shared" ca="1" si="36"/>
        <v>531732.79779711447</v>
      </c>
      <c r="N232" s="44">
        <f t="shared" ca="1" si="37"/>
        <v>3722129.5845798012</v>
      </c>
      <c r="O232" s="30">
        <f t="shared" ca="1" si="31"/>
        <v>0</v>
      </c>
      <c r="P232" s="30"/>
      <c r="Q232" s="30"/>
      <c r="R232" s="30"/>
      <c r="S232" s="30"/>
      <c r="T232" s="30"/>
      <c r="U232" s="30"/>
      <c r="V232" s="30"/>
      <c r="W232" s="30"/>
    </row>
    <row r="233" spans="1:23" x14ac:dyDescent="0.2">
      <c r="A233" s="40">
        <v>228</v>
      </c>
      <c r="B233" s="40" t="str">
        <f>IF(DanhMụcHH!B232="","",DanhMụcHH!B232)</f>
        <v>E3Z-D81 2M</v>
      </c>
      <c r="C233" s="41">
        <f ca="1">IF(B233="","",SUMIF(OFFSET(MuaHàng_ThanhToán!$D$5,0,0,COUNTIF(Table2[Tên nhà cung cấp],MuaHàng_ThanhToán!$C$5),6),BáoCáoHàngHóa!B233,Table2[Số lượng]))</f>
        <v>0</v>
      </c>
      <c r="D233" s="41">
        <f t="shared" ca="1" si="38"/>
        <v>0</v>
      </c>
      <c r="E233" s="41">
        <f ca="1">IF(B233="","",SUMIF(OFFSET(MuaHàng_ThanhToán!$D$5,0,0,COUNTIF(Table2[Tên nhà cung cấp],MuaHàng_ThanhToán!$C$5),6),BáoCáoHàngHóa!B233,Table2[Thành tiền]))</f>
        <v>0</v>
      </c>
      <c r="F233" s="43">
        <f ca="1">IF(B233="","",SUMIF(Table2[[Tên hàng hóa]:[Thành tiền]],BáoCáoHàngHóa!B233,Table2[Số lượng])-BáoCáoHàngHóa!C233)</f>
        <v>20</v>
      </c>
      <c r="G233" s="43">
        <f t="shared" ca="1" si="32"/>
        <v>520568</v>
      </c>
      <c r="H233" s="43">
        <f ca="1">IF(B233="","",SUMIF(Table2[[Tên hàng hóa]:[Thành tiền]],BáoCáoHàngHóa!B233,Table2[Thành tiền])-BáoCáoHàngHóa!E233)</f>
        <v>10411360</v>
      </c>
      <c r="I233" s="42">
        <f ca="1">IF(B233="","",SUMIF(Table28[[Tên hàng hóa ]:[Thành tiền]],BáoCáoHàngHóa!B233,Table28[Số lượng]))</f>
        <v>15</v>
      </c>
      <c r="J233" s="42">
        <f t="shared" ca="1" si="33"/>
        <v>520568</v>
      </c>
      <c r="K233" s="42">
        <f t="shared" ca="1" si="34"/>
        <v>7808520</v>
      </c>
      <c r="L233" s="44">
        <f t="shared" ca="1" si="35"/>
        <v>5</v>
      </c>
      <c r="M233" s="44">
        <f t="shared" ca="1" si="36"/>
        <v>520568</v>
      </c>
      <c r="N233" s="44">
        <f t="shared" ca="1" si="37"/>
        <v>2602840</v>
      </c>
      <c r="O233" s="30">
        <f t="shared" ca="1" si="31"/>
        <v>0</v>
      </c>
      <c r="P233" s="30"/>
      <c r="Q233" s="30"/>
      <c r="R233" s="30"/>
      <c r="S233" s="30"/>
      <c r="T233" s="30"/>
      <c r="U233" s="30"/>
      <c r="V233" s="30"/>
      <c r="W233" s="30"/>
    </row>
    <row r="234" spans="1:23" x14ac:dyDescent="0.2">
      <c r="A234" s="40">
        <v>229</v>
      </c>
      <c r="B234" s="40" t="str">
        <f>IF(DanhMụcHH!B233="","",DanhMụcHH!B233)</f>
        <v>E3Z-LS61 2M</v>
      </c>
      <c r="C234" s="41">
        <f ca="1">IF(B234="","",SUMIF(OFFSET(MuaHàng_ThanhToán!$D$5,0,0,COUNTIF(Table2[Tên nhà cung cấp],MuaHàng_ThanhToán!$C$5),6),BáoCáoHàngHóa!B234,Table2[Số lượng]))</f>
        <v>0</v>
      </c>
      <c r="D234" s="41">
        <f t="shared" ca="1" si="38"/>
        <v>0</v>
      </c>
      <c r="E234" s="41">
        <f ca="1">IF(B234="","",SUMIF(OFFSET(MuaHàng_ThanhToán!$D$5,0,0,COUNTIF(Table2[Tên nhà cung cấp],MuaHàng_ThanhToán!$C$5),6),BáoCáoHàngHóa!B234,Table2[Thành tiền]))</f>
        <v>0</v>
      </c>
      <c r="F234" s="43">
        <f ca="1">IF(B234="","",SUMIF(Table2[[Tên hàng hóa]:[Thành tiền]],BáoCáoHàngHóa!B234,Table2[Số lượng])-BáoCáoHàngHóa!C234)</f>
        <v>12</v>
      </c>
      <c r="G234" s="43">
        <f t="shared" ca="1" si="32"/>
        <v>692225.65248503769</v>
      </c>
      <c r="H234" s="43">
        <f ca="1">IF(B234="","",SUMIF(Table2[[Tên hàng hóa]:[Thành tiền]],BáoCáoHàngHóa!B234,Table2[Thành tiền])-BáoCáoHàngHóa!E234)</f>
        <v>8306707.8298204523</v>
      </c>
      <c r="I234" s="42">
        <f ca="1">IF(B234="","",SUMIF(Table28[[Tên hàng hóa ]:[Thành tiền]],BáoCáoHàngHóa!B234,Table28[Số lượng]))</f>
        <v>12</v>
      </c>
      <c r="J234" s="42">
        <f t="shared" ca="1" si="33"/>
        <v>692225.65248503769</v>
      </c>
      <c r="K234" s="42">
        <f t="shared" ca="1" si="34"/>
        <v>8306707.8298204523</v>
      </c>
      <c r="L234" s="44">
        <f t="shared" ca="1" si="35"/>
        <v>0</v>
      </c>
      <c r="M234" s="44">
        <f t="shared" ca="1" si="36"/>
        <v>0</v>
      </c>
      <c r="N234" s="44">
        <f t="shared" ca="1" si="37"/>
        <v>0</v>
      </c>
      <c r="O234" s="30">
        <f t="shared" ca="1" si="31"/>
        <v>0</v>
      </c>
      <c r="P234" s="30"/>
      <c r="Q234" s="30"/>
      <c r="R234" s="30"/>
      <c r="S234" s="30"/>
      <c r="T234" s="30"/>
      <c r="U234" s="30"/>
      <c r="V234" s="30"/>
      <c r="W234" s="30"/>
    </row>
    <row r="235" spans="1:23" x14ac:dyDescent="0.2">
      <c r="A235" s="40">
        <v>230</v>
      </c>
      <c r="B235" s="40" t="str">
        <f>IF(DanhMụcHH!B234="","",DanhMụcHH!B234)</f>
        <v>E3ZM-V61 2M</v>
      </c>
      <c r="C235" s="41">
        <f ca="1">IF(B235="","",SUMIF(OFFSET(MuaHàng_ThanhToán!$D$5,0,0,COUNTIF(Table2[Tên nhà cung cấp],MuaHàng_ThanhToán!$C$5),6),BáoCáoHàngHóa!B235,Table2[Số lượng]))</f>
        <v>0</v>
      </c>
      <c r="D235" s="41">
        <f t="shared" ca="1" si="38"/>
        <v>0</v>
      </c>
      <c r="E235" s="41">
        <f ca="1">IF(B235="","",SUMIF(OFFSET(MuaHàng_ThanhToán!$D$5,0,0,COUNTIF(Table2[Tên nhà cung cấp],MuaHàng_ThanhToán!$C$5),6),BáoCáoHàngHóa!B235,Table2[Thành tiền]))</f>
        <v>0</v>
      </c>
      <c r="F235" s="43">
        <f ca="1">IF(B235="","",SUMIF(Table2[[Tên hàng hóa]:[Thành tiền]],BáoCáoHàngHóa!B235,Table2[Số lượng])-BáoCáoHàngHóa!C235)</f>
        <v>9</v>
      </c>
      <c r="G235" s="43">
        <f t="shared" ca="1" si="32"/>
        <v>3137404.0740740742</v>
      </c>
      <c r="H235" s="43">
        <f ca="1">IF(B235="","",SUMIF(Table2[[Tên hàng hóa]:[Thành tiền]],BáoCáoHàngHóa!B235,Table2[Thành tiền])-BáoCáoHàngHóa!E235)</f>
        <v>28236636.666666668</v>
      </c>
      <c r="I235" s="42">
        <f ca="1">IF(B235="","",SUMIF(Table28[[Tên hàng hóa ]:[Thành tiền]],BáoCáoHàngHóa!B235,Table28[Số lượng]))</f>
        <v>9</v>
      </c>
      <c r="J235" s="42">
        <f t="shared" ca="1" si="33"/>
        <v>3137404.0740740742</v>
      </c>
      <c r="K235" s="42">
        <f t="shared" ca="1" si="34"/>
        <v>28236636.666666668</v>
      </c>
      <c r="L235" s="44">
        <f t="shared" ca="1" si="35"/>
        <v>0</v>
      </c>
      <c r="M235" s="44">
        <f t="shared" ca="1" si="36"/>
        <v>0</v>
      </c>
      <c r="N235" s="44">
        <f t="shared" ca="1" si="37"/>
        <v>0</v>
      </c>
      <c r="O235" s="30">
        <f t="shared" ca="1" si="31"/>
        <v>0</v>
      </c>
      <c r="P235" s="30"/>
      <c r="Q235" s="30"/>
      <c r="R235" s="30"/>
      <c r="S235" s="30"/>
      <c r="T235" s="30"/>
      <c r="U235" s="30"/>
      <c r="V235" s="30"/>
      <c r="W235" s="30"/>
    </row>
    <row r="236" spans="1:23" x14ac:dyDescent="0.2">
      <c r="A236" s="40">
        <v>231</v>
      </c>
      <c r="B236" s="40" t="str">
        <f>IF(DanhMụcHH!B235="","",DanhMụcHH!B235)</f>
        <v>E3ZM-V81 2M</v>
      </c>
      <c r="C236" s="41">
        <f ca="1">IF(B236="","",SUMIF(OFFSET(MuaHàng_ThanhToán!$D$5,0,0,COUNTIF(Table2[Tên nhà cung cấp],MuaHàng_ThanhToán!$C$5),6),BáoCáoHàngHóa!B236,Table2[Số lượng]))</f>
        <v>0</v>
      </c>
      <c r="D236" s="41">
        <f t="shared" ca="1" si="38"/>
        <v>0</v>
      </c>
      <c r="E236" s="41">
        <f ca="1">IF(B236="","",SUMIF(OFFSET(MuaHàng_ThanhToán!$D$5,0,0,COUNTIF(Table2[Tên nhà cung cấp],MuaHàng_ThanhToán!$C$5),6),BáoCáoHàngHóa!B236,Table2[Thành tiền]))</f>
        <v>0</v>
      </c>
      <c r="F236" s="43">
        <f ca="1">IF(B236="","",SUMIF(Table2[[Tên hàng hóa]:[Thành tiền]],BáoCáoHàngHóa!B236,Table2[Số lượng])-BáoCáoHàngHóa!C236)</f>
        <v>0</v>
      </c>
      <c r="G236" s="43">
        <f t="shared" ca="1" si="32"/>
        <v>0</v>
      </c>
      <c r="H236" s="43">
        <f ca="1">IF(B236="","",SUMIF(Table2[[Tên hàng hóa]:[Thành tiền]],BáoCáoHàngHóa!B236,Table2[Thành tiền])-BáoCáoHàngHóa!E236)</f>
        <v>0</v>
      </c>
      <c r="I236" s="42">
        <f ca="1">IF(B236="","",SUMIF(Table28[[Tên hàng hóa ]:[Thành tiền]],BáoCáoHàngHóa!B236,Table28[Số lượng]))</f>
        <v>0</v>
      </c>
      <c r="J236" s="42">
        <f t="shared" ca="1" si="33"/>
        <v>0</v>
      </c>
      <c r="K236" s="42">
        <f t="shared" ca="1" si="34"/>
        <v>0</v>
      </c>
      <c r="L236" s="44">
        <f t="shared" ca="1" si="35"/>
        <v>0</v>
      </c>
      <c r="M236" s="44">
        <f t="shared" ca="1" si="36"/>
        <v>0</v>
      </c>
      <c r="N236" s="44">
        <f t="shared" ca="1" si="37"/>
        <v>0</v>
      </c>
      <c r="O236" s="30">
        <f t="shared" ca="1" si="31"/>
        <v>0</v>
      </c>
      <c r="P236" s="30"/>
      <c r="Q236" s="30"/>
      <c r="R236" s="30"/>
      <c r="S236" s="30"/>
      <c r="T236" s="30"/>
      <c r="U236" s="30"/>
      <c r="V236" s="30"/>
      <c r="W236" s="30"/>
    </row>
    <row r="237" spans="1:23" x14ac:dyDescent="0.2">
      <c r="A237" s="40">
        <v>232</v>
      </c>
      <c r="B237" s="40" t="str">
        <f>IF(DanhMụcHH!B236="","",DanhMụcHH!B236)</f>
        <v>E3Z-R61 2M</v>
      </c>
      <c r="C237" s="41">
        <f ca="1">IF(B237="","",SUMIF(OFFSET(MuaHàng_ThanhToán!$D$5,0,0,COUNTIF(Table2[Tên nhà cung cấp],MuaHàng_ThanhToán!$C$5),6),BáoCáoHàngHóa!B237,Table2[Số lượng]))</f>
        <v>0</v>
      </c>
      <c r="D237" s="41">
        <f t="shared" ca="1" si="38"/>
        <v>0</v>
      </c>
      <c r="E237" s="41">
        <f ca="1">IF(B237="","",SUMIF(OFFSET(MuaHàng_ThanhToán!$D$5,0,0,COUNTIF(Table2[Tên nhà cung cấp],MuaHàng_ThanhToán!$C$5),6),BáoCáoHàngHóa!B237,Table2[Thành tiền]))</f>
        <v>0</v>
      </c>
      <c r="F237" s="43">
        <f ca="1">IF(B237="","",SUMIF(Table2[[Tên hàng hóa]:[Thành tiền]],BáoCáoHàngHóa!B237,Table2[Số lượng])-BáoCáoHàngHóa!C237)</f>
        <v>35</v>
      </c>
      <c r="G237" s="43">
        <f t="shared" ca="1" si="32"/>
        <v>601234.54703896097</v>
      </c>
      <c r="H237" s="43">
        <f ca="1">IF(B237="","",SUMIF(Table2[[Tên hàng hóa]:[Thành tiền]],BáoCáoHàngHóa!B237,Table2[Thành tiền])-BáoCáoHàngHóa!E237)</f>
        <v>21043209.146363635</v>
      </c>
      <c r="I237" s="42">
        <f ca="1">IF(B237="","",SUMIF(Table28[[Tên hàng hóa ]:[Thành tiền]],BáoCáoHàngHóa!B237,Table28[Số lượng]))</f>
        <v>28</v>
      </c>
      <c r="J237" s="42">
        <f t="shared" ca="1" si="33"/>
        <v>601234.54703896097</v>
      </c>
      <c r="K237" s="42">
        <f t="shared" ca="1" si="34"/>
        <v>16834567.317090906</v>
      </c>
      <c r="L237" s="44">
        <f t="shared" ca="1" si="35"/>
        <v>7</v>
      </c>
      <c r="M237" s="44">
        <f t="shared" ca="1" si="36"/>
        <v>601234.5470389612</v>
      </c>
      <c r="N237" s="44">
        <f t="shared" ca="1" si="37"/>
        <v>4208641.8292727284</v>
      </c>
      <c r="O237" s="30">
        <f t="shared" ca="1" si="31"/>
        <v>0</v>
      </c>
      <c r="P237" s="30"/>
      <c r="Q237" s="30"/>
      <c r="R237" s="30"/>
      <c r="S237" s="30"/>
      <c r="T237" s="30"/>
      <c r="U237" s="30"/>
      <c r="V237" s="30"/>
      <c r="W237" s="30"/>
    </row>
    <row r="238" spans="1:23" x14ac:dyDescent="0.2">
      <c r="A238" s="40">
        <v>233</v>
      </c>
      <c r="B238" s="40" t="str">
        <f>IF(DanhMụcHH!B237="","",DanhMụcHH!B237)</f>
        <v>E3Z-R81 2M</v>
      </c>
      <c r="C238" s="41">
        <f ca="1">IF(B238="","",SUMIF(OFFSET(MuaHàng_ThanhToán!$D$5,0,0,COUNTIF(Table2[Tên nhà cung cấp],MuaHàng_ThanhToán!$C$5),6),BáoCáoHàngHóa!B238,Table2[Số lượng]))</f>
        <v>0</v>
      </c>
      <c r="D238" s="41">
        <f t="shared" ca="1" si="38"/>
        <v>0</v>
      </c>
      <c r="E238" s="41">
        <f ca="1">IF(B238="","",SUMIF(OFFSET(MuaHàng_ThanhToán!$D$5,0,0,COUNTIF(Table2[Tên nhà cung cấp],MuaHàng_ThanhToán!$C$5),6),BáoCáoHàngHóa!B238,Table2[Thành tiền]))</f>
        <v>0</v>
      </c>
      <c r="F238" s="43">
        <f ca="1">IF(B238="","",SUMIF(Table2[[Tên hàng hóa]:[Thành tiền]],BáoCáoHàngHóa!B238,Table2[Số lượng])-BáoCáoHàngHóa!C238)</f>
        <v>72</v>
      </c>
      <c r="G238" s="43">
        <f t="shared" ca="1" si="32"/>
        <v>573169.71176033549</v>
      </c>
      <c r="H238" s="43">
        <f ca="1">IF(B238="","",SUMIF(Table2[[Tên hàng hóa]:[Thành tiền]],BáoCáoHàngHóa!B238,Table2[Thành tiền])-BáoCáoHàngHóa!E238)</f>
        <v>41268219.246744156</v>
      </c>
      <c r="I238" s="42">
        <f ca="1">IF(B238="","",SUMIF(Table28[[Tên hàng hóa ]:[Thành tiền]],BáoCáoHàngHóa!B238,Table28[Số lượng]))</f>
        <v>59</v>
      </c>
      <c r="J238" s="42">
        <f t="shared" ca="1" si="33"/>
        <v>573169.71176033549</v>
      </c>
      <c r="K238" s="42">
        <f t="shared" ca="1" si="34"/>
        <v>33817012.99385979</v>
      </c>
      <c r="L238" s="44">
        <f t="shared" ca="1" si="35"/>
        <v>13</v>
      </c>
      <c r="M238" s="44">
        <f t="shared" ca="1" si="36"/>
        <v>573169.71176033583</v>
      </c>
      <c r="N238" s="44">
        <f t="shared" ca="1" si="37"/>
        <v>7451206.2528843656</v>
      </c>
      <c r="O238" s="30">
        <f t="shared" ca="1" si="31"/>
        <v>0</v>
      </c>
      <c r="P238" s="30"/>
      <c r="Q238" s="30"/>
      <c r="R238" s="30"/>
      <c r="S238" s="30"/>
      <c r="T238" s="30"/>
      <c r="U238" s="30"/>
      <c r="V238" s="30"/>
      <c r="W238" s="30"/>
    </row>
    <row r="239" spans="1:23" x14ac:dyDescent="0.2">
      <c r="A239" s="40">
        <v>234</v>
      </c>
      <c r="B239" s="40" t="str">
        <f>IF(DanhMụcHH!B238="","",DanhMụcHH!B238)</f>
        <v>E3Z-T61 2M</v>
      </c>
      <c r="C239" s="41">
        <f ca="1">IF(B239="","",SUMIF(OFFSET(MuaHàng_ThanhToán!$D$5,0,0,COUNTIF(Table2[Tên nhà cung cấp],MuaHàng_ThanhToán!$C$5),6),BáoCáoHàngHóa!B239,Table2[Số lượng]))</f>
        <v>0</v>
      </c>
      <c r="D239" s="41">
        <f t="shared" ca="1" si="38"/>
        <v>0</v>
      </c>
      <c r="E239" s="41">
        <f ca="1">IF(B239="","",SUMIF(OFFSET(MuaHàng_ThanhToán!$D$5,0,0,COUNTIF(Table2[Tên nhà cung cấp],MuaHàng_ThanhToán!$C$5),6),BáoCáoHàngHóa!B239,Table2[Thành tiền]))</f>
        <v>0</v>
      </c>
      <c r="F239" s="43">
        <f ca="1">IF(B239="","",SUMIF(Table2[[Tên hàng hóa]:[Thành tiền]],BáoCáoHàngHóa!B239,Table2[Số lượng])-BáoCáoHàngHóa!C239)</f>
        <v>109</v>
      </c>
      <c r="G239" s="43">
        <f t="shared" ca="1" si="32"/>
        <v>551443.09458369832</v>
      </c>
      <c r="H239" s="43">
        <f ca="1">IF(B239="","",SUMIF(Table2[[Tên hàng hóa]:[Thành tiền]],BáoCáoHàngHóa!B239,Table2[Thành tiền])-BáoCáoHàngHóa!E239)</f>
        <v>60107297.309623122</v>
      </c>
      <c r="I239" s="42">
        <f ca="1">IF(B239="","",SUMIF(Table28[[Tên hàng hóa ]:[Thành tiền]],BáoCáoHàngHóa!B239,Table28[Số lượng]))</f>
        <v>97</v>
      </c>
      <c r="J239" s="42">
        <f t="shared" ca="1" si="33"/>
        <v>551443.09458369832</v>
      </c>
      <c r="K239" s="42">
        <f t="shared" ca="1" si="34"/>
        <v>53489980.174618736</v>
      </c>
      <c r="L239" s="44">
        <f t="shared" ca="1" si="35"/>
        <v>12</v>
      </c>
      <c r="M239" s="44">
        <f t="shared" ca="1" si="36"/>
        <v>551443.0945836989</v>
      </c>
      <c r="N239" s="44">
        <f t="shared" ca="1" si="37"/>
        <v>6617317.1350043863</v>
      </c>
      <c r="O239" s="30">
        <f t="shared" ca="1" si="31"/>
        <v>0</v>
      </c>
      <c r="P239" s="30"/>
      <c r="Q239" s="30"/>
      <c r="R239" s="30"/>
      <c r="S239" s="30"/>
      <c r="T239" s="30"/>
      <c r="U239" s="30"/>
      <c r="V239" s="30"/>
      <c r="W239" s="30"/>
    </row>
    <row r="240" spans="1:23" x14ac:dyDescent="0.2">
      <c r="A240" s="40">
        <v>235</v>
      </c>
      <c r="B240" s="40" t="str">
        <f>IF(DanhMụcHH!B239="","",DanhMụcHH!B239)</f>
        <v>E3Z-T81 2M</v>
      </c>
      <c r="C240" s="41">
        <f ca="1">IF(B240="","",SUMIF(OFFSET(MuaHàng_ThanhToán!$D$5,0,0,COUNTIF(Table2[Tên nhà cung cấp],MuaHàng_ThanhToán!$C$5),6),BáoCáoHàngHóa!B240,Table2[Số lượng]))</f>
        <v>0</v>
      </c>
      <c r="D240" s="41">
        <f t="shared" ca="1" si="38"/>
        <v>0</v>
      </c>
      <c r="E240" s="41">
        <f ca="1">IF(B240="","",SUMIF(OFFSET(MuaHàng_ThanhToán!$D$5,0,0,COUNTIF(Table2[Tên nhà cung cấp],MuaHàng_ThanhToán!$C$5),6),BáoCáoHàngHóa!B240,Table2[Thành tiền]))</f>
        <v>0</v>
      </c>
      <c r="F240" s="43">
        <f ca="1">IF(B240="","",SUMIF(Table2[[Tên hàng hóa]:[Thành tiền]],BáoCáoHàngHóa!B240,Table2[Số lượng])-BáoCáoHàngHóa!C240)</f>
        <v>28</v>
      </c>
      <c r="G240" s="43">
        <f t="shared" ca="1" si="32"/>
        <v>612436.07473492261</v>
      </c>
      <c r="H240" s="43">
        <f ca="1">IF(B240="","",SUMIF(Table2[[Tên hàng hóa]:[Thành tiền]],BáoCáoHàngHóa!B240,Table2[Thành tiền])-BáoCáoHàngHóa!E240)</f>
        <v>17148210.092577834</v>
      </c>
      <c r="I240" s="42">
        <f ca="1">IF(B240="","",SUMIF(Table28[[Tên hàng hóa ]:[Thành tiền]],BáoCáoHàngHóa!B240,Table28[Số lượng]))</f>
        <v>19</v>
      </c>
      <c r="J240" s="42">
        <f t="shared" ca="1" si="33"/>
        <v>612436.07473492261</v>
      </c>
      <c r="K240" s="42">
        <f t="shared" ca="1" si="34"/>
        <v>11636285.419963529</v>
      </c>
      <c r="L240" s="44">
        <f t="shared" ca="1" si="35"/>
        <v>9</v>
      </c>
      <c r="M240" s="44">
        <f t="shared" ca="1" si="36"/>
        <v>612436.07473492273</v>
      </c>
      <c r="N240" s="44">
        <f t="shared" ca="1" si="37"/>
        <v>5511924.6726143043</v>
      </c>
      <c r="O240" s="30">
        <f t="shared" ca="1" si="31"/>
        <v>0</v>
      </c>
      <c r="P240" s="30"/>
      <c r="Q240" s="30"/>
      <c r="R240" s="30"/>
      <c r="S240" s="30"/>
      <c r="T240" s="30"/>
      <c r="U240" s="30"/>
      <c r="V240" s="30"/>
      <c r="W240" s="30"/>
    </row>
    <row r="241" spans="1:23" x14ac:dyDescent="0.2">
      <c r="A241" s="40">
        <v>236</v>
      </c>
      <c r="B241" s="40" t="str">
        <f>IF(DanhMụcHH!B240="","",DanhMụcHH!B240)</f>
        <v>E3Z-T86</v>
      </c>
      <c r="C241" s="41">
        <f ca="1">IF(B241="","",SUMIF(OFFSET(MuaHàng_ThanhToán!$D$5,0,0,COUNTIF(Table2[Tên nhà cung cấp],MuaHàng_ThanhToán!$C$5),6),BáoCáoHàngHóa!B241,Table2[Số lượng]))</f>
        <v>0</v>
      </c>
      <c r="D241" s="41">
        <f t="shared" ca="1" si="38"/>
        <v>0</v>
      </c>
      <c r="E241" s="41">
        <f ca="1">IF(B241="","",SUMIF(OFFSET(MuaHàng_ThanhToán!$D$5,0,0,COUNTIF(Table2[Tên nhà cung cấp],MuaHàng_ThanhToán!$C$5),6),BáoCáoHàngHóa!B241,Table2[Thành tiền]))</f>
        <v>0</v>
      </c>
      <c r="F241" s="43">
        <f ca="1">IF(B241="","",SUMIF(Table2[[Tên hàng hóa]:[Thành tiền]],BáoCáoHàngHóa!B241,Table2[Số lượng])-BáoCáoHàngHóa!C241)</f>
        <v>2</v>
      </c>
      <c r="G241" s="43">
        <f t="shared" ca="1" si="32"/>
        <v>1540000</v>
      </c>
      <c r="H241" s="43">
        <f ca="1">IF(B241="","",SUMIF(Table2[[Tên hàng hóa]:[Thành tiền]],BáoCáoHàngHóa!B241,Table2[Thành tiền])-BáoCáoHàngHóa!E241)</f>
        <v>3080000</v>
      </c>
      <c r="I241" s="42">
        <f ca="1">IF(B241="","",SUMIF(Table28[[Tên hàng hóa ]:[Thành tiền]],BáoCáoHàngHóa!B241,Table28[Số lượng]))</f>
        <v>2</v>
      </c>
      <c r="J241" s="42">
        <f t="shared" ca="1" si="33"/>
        <v>1540000</v>
      </c>
      <c r="K241" s="42">
        <f t="shared" ca="1" si="34"/>
        <v>3080000</v>
      </c>
      <c r="L241" s="44">
        <f t="shared" ca="1" si="35"/>
        <v>0</v>
      </c>
      <c r="M241" s="44">
        <f t="shared" ca="1" si="36"/>
        <v>0</v>
      </c>
      <c r="N241" s="44">
        <f t="shared" ca="1" si="37"/>
        <v>0</v>
      </c>
      <c r="O241" s="30">
        <f t="shared" ca="1" si="31"/>
        <v>0</v>
      </c>
      <c r="P241" s="30"/>
      <c r="Q241" s="30"/>
      <c r="R241" s="30"/>
      <c r="S241" s="30"/>
      <c r="T241" s="30"/>
      <c r="U241" s="30"/>
      <c r="V241" s="30"/>
      <c r="W241" s="30"/>
    </row>
    <row r="242" spans="1:23" x14ac:dyDescent="0.2">
      <c r="A242" s="40">
        <v>237</v>
      </c>
      <c r="B242" s="40" t="str">
        <f>IF(DanhMụcHH!B241="","",DanhMụcHH!B241)</f>
        <v>TL-N10ME1 2M</v>
      </c>
      <c r="C242" s="41">
        <f ca="1">IF(B242="","",SUMIF(OFFSET(MuaHàng_ThanhToán!$D$5,0,0,COUNTIF(Table2[Tên nhà cung cấp],MuaHàng_ThanhToán!$C$5),6),BáoCáoHàngHóa!B242,Table2[Số lượng]))</f>
        <v>0</v>
      </c>
      <c r="D242" s="41">
        <f t="shared" ca="1" si="38"/>
        <v>0</v>
      </c>
      <c r="E242" s="41">
        <f ca="1">IF(B242="","",SUMIF(OFFSET(MuaHàng_ThanhToán!$D$5,0,0,COUNTIF(Table2[Tên nhà cung cấp],MuaHàng_ThanhToán!$C$5),6),BáoCáoHàngHóa!B242,Table2[Thành tiền]))</f>
        <v>0</v>
      </c>
      <c r="F242" s="43">
        <f ca="1">IF(B242="","",SUMIF(Table2[[Tên hàng hóa]:[Thành tiền]],BáoCáoHàngHóa!B242,Table2[Số lượng])-BáoCáoHàngHóa!C242)</f>
        <v>9</v>
      </c>
      <c r="G242" s="43">
        <f t="shared" ca="1" si="32"/>
        <v>446865.90281306469</v>
      </c>
      <c r="H242" s="43">
        <f ca="1">IF(B242="","",SUMIF(Table2[[Tên hàng hóa]:[Thành tiền]],BáoCáoHàngHóa!B242,Table2[Thành tiền])-BáoCáoHàngHóa!E242)</f>
        <v>4021793.1253175824</v>
      </c>
      <c r="I242" s="42">
        <f ca="1">IF(B242="","",SUMIF(Table28[[Tên hàng hóa ]:[Thành tiền]],BáoCáoHàngHóa!B242,Table28[Số lượng]))</f>
        <v>7</v>
      </c>
      <c r="J242" s="42">
        <f t="shared" ca="1" si="33"/>
        <v>446865.90281306469</v>
      </c>
      <c r="K242" s="42">
        <f t="shared" ca="1" si="34"/>
        <v>3128061.3196914527</v>
      </c>
      <c r="L242" s="44">
        <f t="shared" ca="1" si="35"/>
        <v>2</v>
      </c>
      <c r="M242" s="44">
        <f t="shared" ca="1" si="36"/>
        <v>446865.90281306487</v>
      </c>
      <c r="N242" s="44">
        <f t="shared" ca="1" si="37"/>
        <v>893731.80562612973</v>
      </c>
      <c r="O242" s="30">
        <f t="shared" ca="1" si="31"/>
        <v>0</v>
      </c>
      <c r="P242" s="30"/>
      <c r="Q242" s="30"/>
      <c r="R242" s="30"/>
      <c r="S242" s="30"/>
      <c r="T242" s="30"/>
      <c r="U242" s="30"/>
      <c r="V242" s="30"/>
      <c r="W242" s="30"/>
    </row>
    <row r="243" spans="1:23" ht="30" x14ac:dyDescent="0.2">
      <c r="A243" s="40">
        <v>238</v>
      </c>
      <c r="B243" s="40" t="str">
        <f>IF(DanhMụcHH!B242="","",DanhMụcHH!B242)</f>
        <v>XS2F-D421-DCO-F</v>
      </c>
      <c r="C243" s="41">
        <f ca="1">IF(B243="","",SUMIF(OFFSET(MuaHàng_ThanhToán!$D$5,0,0,COUNTIF(Table2[Tên nhà cung cấp],MuaHàng_ThanhToán!$C$5),6),BáoCáoHàngHóa!B243,Table2[Số lượng]))</f>
        <v>0</v>
      </c>
      <c r="D243" s="41">
        <f t="shared" ca="1" si="38"/>
        <v>0</v>
      </c>
      <c r="E243" s="41">
        <f ca="1">IF(B243="","",SUMIF(OFFSET(MuaHàng_ThanhToán!$D$5,0,0,COUNTIF(Table2[Tên nhà cung cấp],MuaHàng_ThanhToán!$C$5),6),BáoCáoHàngHóa!B243,Table2[Thành tiền]))</f>
        <v>0</v>
      </c>
      <c r="F243" s="43">
        <f ca="1">IF(B243="","",SUMIF(Table2[[Tên hàng hóa]:[Thành tiền]],BáoCáoHàngHóa!B243,Table2[Số lượng])-BáoCáoHàngHóa!C243)</f>
        <v>34</v>
      </c>
      <c r="G243" s="43">
        <f t="shared" ca="1" si="32"/>
        <v>162411.76470588235</v>
      </c>
      <c r="H243" s="43">
        <f ca="1">IF(B243="","",SUMIF(Table2[[Tên hàng hóa]:[Thành tiền]],BáoCáoHàngHóa!B243,Table2[Thành tiền])-BáoCáoHàngHóa!E243)</f>
        <v>5522000</v>
      </c>
      <c r="I243" s="42">
        <f ca="1">IF(B243="","",SUMIF(Table28[[Tên hàng hóa ]:[Thành tiền]],BáoCáoHàngHóa!B243,Table28[Số lượng]))</f>
        <v>34</v>
      </c>
      <c r="J243" s="42">
        <f t="shared" ca="1" si="33"/>
        <v>162411.76470588235</v>
      </c>
      <c r="K243" s="42">
        <f t="shared" ca="1" si="34"/>
        <v>5522000</v>
      </c>
      <c r="L243" s="44">
        <f t="shared" ca="1" si="35"/>
        <v>0</v>
      </c>
      <c r="M243" s="44">
        <f t="shared" ca="1" si="36"/>
        <v>0</v>
      </c>
      <c r="N243" s="44">
        <f t="shared" ca="1" si="37"/>
        <v>0</v>
      </c>
      <c r="O243" s="30">
        <f t="shared" ca="1" si="31"/>
        <v>0</v>
      </c>
      <c r="P243" s="30"/>
      <c r="Q243" s="30"/>
      <c r="R243" s="30"/>
      <c r="S243" s="30"/>
      <c r="T243" s="30"/>
      <c r="U243" s="30"/>
      <c r="V243" s="30"/>
      <c r="W243" s="30"/>
    </row>
    <row r="244" spans="1:23" x14ac:dyDescent="0.2">
      <c r="A244" s="40">
        <v>239</v>
      </c>
      <c r="B244" s="40" t="str">
        <f>IF(DanhMụcHH!B243="","",DanhMụcHH!B243)</f>
        <v>HL-5030</v>
      </c>
      <c r="C244" s="41">
        <f ca="1">IF(B244="","",SUMIF(OFFSET(MuaHàng_ThanhToán!$D$5,0,0,COUNTIF(Table2[Tên nhà cung cấp],MuaHàng_ThanhToán!$C$5),6),BáoCáoHàngHóa!B244,Table2[Số lượng]))</f>
        <v>0</v>
      </c>
      <c r="D244" s="41">
        <f t="shared" ca="1" si="38"/>
        <v>0</v>
      </c>
      <c r="E244" s="41">
        <f ca="1">IF(B244="","",SUMIF(OFFSET(MuaHàng_ThanhToán!$D$5,0,0,COUNTIF(Table2[Tên nhà cung cấp],MuaHàng_ThanhToán!$C$5),6),BáoCáoHàngHóa!B244,Table2[Thành tiền]))</f>
        <v>0</v>
      </c>
      <c r="F244" s="43">
        <f ca="1">IF(B244="","",SUMIF(Table2[[Tên hàng hóa]:[Thành tiền]],BáoCáoHàngHóa!B244,Table2[Số lượng])-BáoCáoHàngHóa!C244)</f>
        <v>43</v>
      </c>
      <c r="G244" s="43">
        <f t="shared" ca="1" si="32"/>
        <v>424830.46346954553</v>
      </c>
      <c r="H244" s="43">
        <f ca="1">IF(B244="","",SUMIF(Table2[[Tên hàng hóa]:[Thành tiền]],BáoCáoHàngHóa!B244,Table2[Thành tiền])-BáoCáoHàngHóa!E244)</f>
        <v>18267709.929190457</v>
      </c>
      <c r="I244" s="42">
        <f ca="1">IF(B244="","",SUMIF(Table28[[Tên hàng hóa ]:[Thành tiền]],BáoCáoHàngHóa!B244,Table28[Số lượng]))</f>
        <v>37</v>
      </c>
      <c r="J244" s="42">
        <f t="shared" ca="1" si="33"/>
        <v>424830.46346954553</v>
      </c>
      <c r="K244" s="42">
        <f t="shared" ca="1" si="34"/>
        <v>15718727.148373185</v>
      </c>
      <c r="L244" s="44">
        <f t="shared" ca="1" si="35"/>
        <v>6</v>
      </c>
      <c r="M244" s="44">
        <f t="shared" ca="1" si="36"/>
        <v>424830.46346954536</v>
      </c>
      <c r="N244" s="44">
        <f t="shared" ca="1" si="37"/>
        <v>2548982.7808172721</v>
      </c>
      <c r="O244" s="30">
        <f t="shared" ca="1" si="31"/>
        <v>0</v>
      </c>
      <c r="P244" s="30"/>
      <c r="Q244" s="30"/>
      <c r="R244" s="30"/>
      <c r="S244" s="30"/>
      <c r="T244" s="30"/>
      <c r="U244" s="30"/>
      <c r="V244" s="30"/>
      <c r="W244" s="30"/>
    </row>
    <row r="245" spans="1:23" x14ac:dyDescent="0.2">
      <c r="A245" s="40">
        <v>240</v>
      </c>
      <c r="B245" s="40" t="str">
        <f>IF(DanhMụcHH!B244="","",DanhMụcHH!B244)</f>
        <v>HL-5000</v>
      </c>
      <c r="C245" s="41">
        <f ca="1">IF(B245="","",SUMIF(OFFSET(MuaHàng_ThanhToán!$D$5,0,0,COUNTIF(Table2[Tên nhà cung cấp],MuaHàng_ThanhToán!$C$5),6),BáoCáoHàngHóa!B245,Table2[Số lượng]))</f>
        <v>0</v>
      </c>
      <c r="D245" s="41">
        <f t="shared" ca="1" si="38"/>
        <v>0</v>
      </c>
      <c r="E245" s="41">
        <f ca="1">IF(B245="","",SUMIF(OFFSET(MuaHàng_ThanhToán!$D$5,0,0,COUNTIF(Table2[Tên nhà cung cấp],MuaHàng_ThanhToán!$C$5),6),BáoCáoHàngHóa!B245,Table2[Thành tiền]))</f>
        <v>0</v>
      </c>
      <c r="F245" s="43">
        <f ca="1">IF(B245="","",SUMIF(Table2[[Tên hàng hóa]:[Thành tiền]],BáoCáoHàngHóa!B245,Table2[Số lượng])-BáoCáoHàngHóa!C245)</f>
        <v>19</v>
      </c>
      <c r="G245" s="43">
        <f t="shared" ca="1" si="32"/>
        <v>525973.68421052629</v>
      </c>
      <c r="H245" s="43">
        <f ca="1">IF(B245="","",SUMIF(Table2[[Tên hàng hóa]:[Thành tiền]],BáoCáoHàngHóa!B245,Table2[Thành tiền])-BáoCáoHàngHóa!E245)</f>
        <v>9993500</v>
      </c>
      <c r="I245" s="42">
        <f ca="1">IF(B245="","",SUMIF(Table28[[Tên hàng hóa ]:[Thành tiền]],BáoCáoHàngHóa!B245,Table28[Số lượng]))</f>
        <v>19</v>
      </c>
      <c r="J245" s="42">
        <f t="shared" ca="1" si="33"/>
        <v>525973.68421052629</v>
      </c>
      <c r="K245" s="42">
        <f t="shared" ca="1" si="34"/>
        <v>9993500</v>
      </c>
      <c r="L245" s="44">
        <f t="shared" ca="1" si="35"/>
        <v>0</v>
      </c>
      <c r="M245" s="44">
        <f t="shared" ca="1" si="36"/>
        <v>0</v>
      </c>
      <c r="N245" s="44">
        <f t="shared" ca="1" si="37"/>
        <v>0</v>
      </c>
      <c r="O245" s="30">
        <f t="shared" ca="1" si="31"/>
        <v>0</v>
      </c>
      <c r="P245" s="30"/>
      <c r="Q245" s="30"/>
      <c r="R245" s="30"/>
      <c r="S245" s="30"/>
      <c r="T245" s="30"/>
      <c r="U245" s="30"/>
      <c r="V245" s="30"/>
      <c r="W245" s="30"/>
    </row>
    <row r="246" spans="1:23" x14ac:dyDescent="0.2">
      <c r="A246" s="40">
        <v>241</v>
      </c>
      <c r="B246" s="40" t="str">
        <f>IF(DanhMụcHH!B245="","",DanhMụcHH!B245)</f>
        <v>HL-5050</v>
      </c>
      <c r="C246" s="41">
        <f ca="1">IF(B246="","",SUMIF(OFFSET(MuaHàng_ThanhToán!$D$5,0,0,COUNTIF(Table2[Tên nhà cung cấp],MuaHàng_ThanhToán!$C$5),6),BáoCáoHàngHóa!B246,Table2[Số lượng]))</f>
        <v>0</v>
      </c>
      <c r="D246" s="41">
        <f t="shared" ca="1" si="38"/>
        <v>0</v>
      </c>
      <c r="E246" s="41">
        <f ca="1">IF(B246="","",SUMIF(OFFSET(MuaHàng_ThanhToán!$D$5,0,0,COUNTIF(Table2[Tên nhà cung cấp],MuaHàng_ThanhToán!$C$5),6),BáoCáoHàngHóa!B246,Table2[Thành tiền]))</f>
        <v>0</v>
      </c>
      <c r="F246" s="43">
        <f ca="1">IF(B246="","",SUMIF(Table2[[Tên hàng hóa]:[Thành tiền]],BáoCáoHàngHóa!B246,Table2[Số lượng])-BáoCáoHàngHóa!C246)</f>
        <v>0</v>
      </c>
      <c r="G246" s="43">
        <f t="shared" ca="1" si="32"/>
        <v>0</v>
      </c>
      <c r="H246" s="43">
        <f ca="1">IF(B246="","",SUMIF(Table2[[Tên hàng hóa]:[Thành tiền]],BáoCáoHàngHóa!B246,Table2[Thành tiền])-BáoCáoHàngHóa!E246)</f>
        <v>0</v>
      </c>
      <c r="I246" s="42">
        <f ca="1">IF(B246="","",SUMIF(Table28[[Tên hàng hóa ]:[Thành tiền]],BáoCáoHàngHóa!B246,Table28[Số lượng]))</f>
        <v>0</v>
      </c>
      <c r="J246" s="42">
        <f t="shared" ca="1" si="33"/>
        <v>0</v>
      </c>
      <c r="K246" s="42">
        <f t="shared" ca="1" si="34"/>
        <v>0</v>
      </c>
      <c r="L246" s="44">
        <f t="shared" ca="1" si="35"/>
        <v>0</v>
      </c>
      <c r="M246" s="44">
        <f t="shared" ca="1" si="36"/>
        <v>0</v>
      </c>
      <c r="N246" s="44">
        <f t="shared" ca="1" si="37"/>
        <v>0</v>
      </c>
      <c r="O246" s="30">
        <f t="shared" ca="1" si="31"/>
        <v>0</v>
      </c>
      <c r="P246" s="30"/>
      <c r="Q246" s="30"/>
      <c r="R246" s="30"/>
      <c r="S246" s="30"/>
      <c r="T246" s="30"/>
      <c r="U246" s="30"/>
      <c r="V246" s="30"/>
      <c r="W246" s="30"/>
    </row>
    <row r="247" spans="1:23" x14ac:dyDescent="0.2">
      <c r="A247" s="40">
        <v>242</v>
      </c>
      <c r="B247" s="40" t="str">
        <f>IF(DanhMụcHH!B246="","",DanhMụcHH!B246)</f>
        <v>HL-5100</v>
      </c>
      <c r="C247" s="41">
        <f ca="1">IF(B247="","",SUMIF(OFFSET(MuaHàng_ThanhToán!$D$5,0,0,COUNTIF(Table2[Tên nhà cung cấp],MuaHàng_ThanhToán!$C$5),6),BáoCáoHàngHóa!B247,Table2[Số lượng]))</f>
        <v>0</v>
      </c>
      <c r="D247" s="41">
        <f t="shared" ca="1" si="38"/>
        <v>0</v>
      </c>
      <c r="E247" s="41">
        <f ca="1">IF(B247="","",SUMIF(OFFSET(MuaHàng_ThanhToán!$D$5,0,0,COUNTIF(Table2[Tên nhà cung cấp],MuaHàng_ThanhToán!$C$5),6),BáoCáoHàngHóa!B247,Table2[Thành tiền]))</f>
        <v>0</v>
      </c>
      <c r="F247" s="43">
        <f ca="1">IF(B247="","",SUMIF(Table2[[Tên hàng hóa]:[Thành tiền]],BáoCáoHàngHóa!B247,Table2[Số lượng])-BáoCáoHàngHóa!C247)</f>
        <v>0</v>
      </c>
      <c r="G247" s="43">
        <f t="shared" ca="1" si="32"/>
        <v>0</v>
      </c>
      <c r="H247" s="43">
        <f ca="1">IF(B247="","",SUMIF(Table2[[Tên hàng hóa]:[Thành tiền]],BáoCáoHàngHóa!B247,Table2[Thành tiền])-BáoCáoHàngHóa!E247)</f>
        <v>0</v>
      </c>
      <c r="I247" s="42">
        <f ca="1">IF(B247="","",SUMIF(Table28[[Tên hàng hóa ]:[Thành tiền]],BáoCáoHàngHóa!B247,Table28[Số lượng]))</f>
        <v>0</v>
      </c>
      <c r="J247" s="42">
        <f t="shared" ca="1" si="33"/>
        <v>0</v>
      </c>
      <c r="K247" s="42">
        <f t="shared" ca="1" si="34"/>
        <v>0</v>
      </c>
      <c r="L247" s="44">
        <f t="shared" ca="1" si="35"/>
        <v>0</v>
      </c>
      <c r="M247" s="44">
        <f t="shared" ca="1" si="36"/>
        <v>0</v>
      </c>
      <c r="N247" s="44">
        <f t="shared" ca="1" si="37"/>
        <v>0</v>
      </c>
      <c r="O247" s="30">
        <f t="shared" ca="1" si="31"/>
        <v>0</v>
      </c>
      <c r="P247" s="30"/>
      <c r="Q247" s="30"/>
      <c r="R247" s="30"/>
      <c r="S247" s="30"/>
      <c r="T247" s="30"/>
      <c r="U247" s="30"/>
      <c r="V247" s="30"/>
      <c r="W247" s="30"/>
    </row>
    <row r="248" spans="1:23" x14ac:dyDescent="0.2">
      <c r="A248" s="40">
        <v>243</v>
      </c>
      <c r="B248" s="40" t="str">
        <f>IF(DanhMụcHH!B247="","",DanhMụcHH!B247)</f>
        <v>HL-5200</v>
      </c>
      <c r="C248" s="41">
        <f ca="1">IF(B248="","",SUMIF(OFFSET(MuaHàng_ThanhToán!$D$5,0,0,COUNTIF(Table2[Tên nhà cung cấp],MuaHàng_ThanhToán!$C$5),6),BáoCáoHàngHóa!B248,Table2[Số lượng]))</f>
        <v>0</v>
      </c>
      <c r="D248" s="41">
        <f t="shared" ca="1" si="38"/>
        <v>0</v>
      </c>
      <c r="E248" s="41">
        <f ca="1">IF(B248="","",SUMIF(OFFSET(MuaHàng_ThanhToán!$D$5,0,0,COUNTIF(Table2[Tên nhà cung cấp],MuaHàng_ThanhToán!$C$5),6),BáoCáoHàngHóa!B248,Table2[Thành tiền]))</f>
        <v>0</v>
      </c>
      <c r="F248" s="43">
        <f ca="1">IF(B248="","",SUMIF(Table2[[Tên hàng hóa]:[Thành tiền]],BáoCáoHàngHóa!B248,Table2[Số lượng])-BáoCáoHàngHóa!C248)</f>
        <v>9</v>
      </c>
      <c r="G248" s="43">
        <f t="shared" ca="1" si="32"/>
        <v>572977.77777777775</v>
      </c>
      <c r="H248" s="43">
        <f ca="1">IF(B248="","",SUMIF(Table2[[Tên hàng hóa]:[Thành tiền]],BáoCáoHàngHóa!B248,Table2[Thành tiền])-BáoCáoHàngHóa!E248)</f>
        <v>5156800</v>
      </c>
      <c r="I248" s="42">
        <f ca="1">IF(B248="","",SUMIF(Table28[[Tên hàng hóa ]:[Thành tiền]],BáoCáoHàngHóa!B248,Table28[Số lượng]))</f>
        <v>9</v>
      </c>
      <c r="J248" s="42">
        <f t="shared" ca="1" si="33"/>
        <v>572977.77777777775</v>
      </c>
      <c r="K248" s="42">
        <f t="shared" ca="1" si="34"/>
        <v>5156800</v>
      </c>
      <c r="L248" s="44">
        <f t="shared" ca="1" si="35"/>
        <v>0</v>
      </c>
      <c r="M248" s="44">
        <f t="shared" ca="1" si="36"/>
        <v>0</v>
      </c>
      <c r="N248" s="44">
        <f t="shared" ca="1" si="37"/>
        <v>0</v>
      </c>
      <c r="O248" s="30">
        <f t="shared" ca="1" si="31"/>
        <v>0</v>
      </c>
      <c r="P248" s="30"/>
      <c r="Q248" s="30"/>
      <c r="R248" s="30"/>
      <c r="S248" s="30"/>
      <c r="T248" s="30"/>
      <c r="U248" s="30"/>
      <c r="V248" s="30"/>
      <c r="W248" s="30"/>
    </row>
    <row r="249" spans="1:23" x14ac:dyDescent="0.2">
      <c r="A249" s="40">
        <v>244</v>
      </c>
      <c r="B249" s="40" t="str">
        <f>IF(DanhMụcHH!B248="","",DanhMụcHH!B248)</f>
        <v>HL-5300</v>
      </c>
      <c r="C249" s="41">
        <f ca="1">IF(B249="","",SUMIF(OFFSET(MuaHàng_ThanhToán!$D$5,0,0,COUNTIF(Table2[Tên nhà cung cấp],MuaHàng_ThanhToán!$C$5),6),BáoCáoHàngHóa!B249,Table2[Số lượng]))</f>
        <v>0</v>
      </c>
      <c r="D249" s="41">
        <f t="shared" ca="1" si="38"/>
        <v>0</v>
      </c>
      <c r="E249" s="41">
        <f ca="1">IF(B249="","",SUMIF(OFFSET(MuaHàng_ThanhToán!$D$5,0,0,COUNTIF(Table2[Tên nhà cung cấp],MuaHàng_ThanhToán!$C$5),6),BáoCáoHàngHóa!B249,Table2[Thành tiền]))</f>
        <v>0</v>
      </c>
      <c r="F249" s="43">
        <f ca="1">IF(B249="","",SUMIF(Table2[[Tên hàng hóa]:[Thành tiền]],BáoCáoHàngHóa!B249,Table2[Số lượng])-BáoCáoHàngHóa!C249)</f>
        <v>5</v>
      </c>
      <c r="G249" s="43">
        <f t="shared" ca="1" si="32"/>
        <v>459886.92599999998</v>
      </c>
      <c r="H249" s="43">
        <f ca="1">IF(B249="","",SUMIF(Table2[[Tên hàng hóa]:[Thành tiền]],BáoCáoHàngHóa!B249,Table2[Thành tiền])-BáoCáoHàngHóa!E249)</f>
        <v>2299434.63</v>
      </c>
      <c r="I249" s="42">
        <f ca="1">IF(B249="","",SUMIF(Table28[[Tên hàng hóa ]:[Thành tiền]],BáoCáoHàngHóa!B249,Table28[Số lượng]))</f>
        <v>0</v>
      </c>
      <c r="J249" s="42">
        <f t="shared" ca="1" si="33"/>
        <v>0</v>
      </c>
      <c r="K249" s="42">
        <f t="shared" ca="1" si="34"/>
        <v>0</v>
      </c>
      <c r="L249" s="44">
        <f t="shared" ca="1" si="35"/>
        <v>5</v>
      </c>
      <c r="M249" s="44">
        <f t="shared" ca="1" si="36"/>
        <v>459886.92599999998</v>
      </c>
      <c r="N249" s="44">
        <f t="shared" ca="1" si="37"/>
        <v>2299434.63</v>
      </c>
      <c r="O249" s="30">
        <f t="shared" ca="1" si="31"/>
        <v>0</v>
      </c>
      <c r="P249" s="30"/>
      <c r="Q249" s="30"/>
      <c r="R249" s="30"/>
      <c r="S249" s="30"/>
      <c r="T249" s="30"/>
      <c r="U249" s="30"/>
      <c r="V249" s="30"/>
      <c r="W249" s="30"/>
    </row>
    <row r="250" spans="1:23" x14ac:dyDescent="0.2">
      <c r="A250" s="40">
        <v>245</v>
      </c>
      <c r="B250" s="40" t="str">
        <f>IF(DanhMụcHH!B249="","",DanhMụcHH!B249)</f>
        <v>WLCA2</v>
      </c>
      <c r="C250" s="41">
        <f ca="1">IF(B250="","",SUMIF(OFFSET(MuaHàng_ThanhToán!$D$5,0,0,COUNTIF(Table2[Tên nhà cung cấp],MuaHàng_ThanhToán!$C$5),6),BáoCáoHàngHóa!B250,Table2[Số lượng]))</f>
        <v>0</v>
      </c>
      <c r="D250" s="41">
        <f t="shared" ca="1" si="38"/>
        <v>0</v>
      </c>
      <c r="E250" s="41">
        <f ca="1">IF(B250="","",SUMIF(OFFSET(MuaHàng_ThanhToán!$D$5,0,0,COUNTIF(Table2[Tên nhà cung cấp],MuaHàng_ThanhToán!$C$5),6),BáoCáoHàngHóa!B250,Table2[Thành tiền]))</f>
        <v>0</v>
      </c>
      <c r="F250" s="43">
        <f ca="1">IF(B250="","",SUMIF(Table2[[Tên hàng hóa]:[Thành tiền]],BáoCáoHàngHóa!B250,Table2[Số lượng])-BáoCáoHàngHóa!C250)</f>
        <v>0</v>
      </c>
      <c r="G250" s="43">
        <f t="shared" ca="1" si="32"/>
        <v>0</v>
      </c>
      <c r="H250" s="43">
        <f ca="1">IF(B250="","",SUMIF(Table2[[Tên hàng hóa]:[Thành tiền]],BáoCáoHàngHóa!B250,Table2[Thành tiền])-BáoCáoHàngHóa!E250)</f>
        <v>0</v>
      </c>
      <c r="I250" s="42">
        <f ca="1">IF(B250="","",SUMIF(Table28[[Tên hàng hóa ]:[Thành tiền]],BáoCáoHàngHóa!B250,Table28[Số lượng]))</f>
        <v>0</v>
      </c>
      <c r="J250" s="42">
        <f t="shared" ca="1" si="33"/>
        <v>0</v>
      </c>
      <c r="K250" s="42">
        <f t="shared" ca="1" si="34"/>
        <v>0</v>
      </c>
      <c r="L250" s="44">
        <f t="shared" ca="1" si="35"/>
        <v>0</v>
      </c>
      <c r="M250" s="44">
        <f t="shared" ca="1" si="36"/>
        <v>0</v>
      </c>
      <c r="N250" s="44">
        <f t="shared" ca="1" si="37"/>
        <v>0</v>
      </c>
      <c r="O250" s="30">
        <f t="shared" ca="1" si="31"/>
        <v>0</v>
      </c>
      <c r="P250" s="30"/>
      <c r="Q250" s="30"/>
      <c r="R250" s="30"/>
      <c r="S250" s="30"/>
      <c r="T250" s="30"/>
      <c r="U250" s="30"/>
      <c r="V250" s="30"/>
      <c r="W250" s="30"/>
    </row>
    <row r="251" spans="1:23" x14ac:dyDescent="0.2">
      <c r="A251" s="40">
        <v>246</v>
      </c>
      <c r="B251" s="40" t="str">
        <f>IF(DanhMụcHH!B250="","",DanhMụcHH!B250)</f>
        <v>WLCA2-2</v>
      </c>
      <c r="C251" s="41">
        <f ca="1">IF(B251="","",SUMIF(OFFSET(MuaHàng_ThanhToán!$D$5,0,0,COUNTIF(Table2[Tên nhà cung cấp],MuaHàng_ThanhToán!$C$5),6),BáoCáoHàngHóa!B251,Table2[Số lượng]))</f>
        <v>0</v>
      </c>
      <c r="D251" s="41">
        <f t="shared" ca="1" si="38"/>
        <v>0</v>
      </c>
      <c r="E251" s="41">
        <f ca="1">IF(B251="","",SUMIF(OFFSET(MuaHàng_ThanhToán!$D$5,0,0,COUNTIF(Table2[Tên nhà cung cấp],MuaHàng_ThanhToán!$C$5),6),BáoCáoHàngHóa!B251,Table2[Thành tiền]))</f>
        <v>0</v>
      </c>
      <c r="F251" s="43">
        <f ca="1">IF(B251="","",SUMIF(Table2[[Tên hàng hóa]:[Thành tiền]],BáoCáoHàngHóa!B251,Table2[Số lượng])-BáoCáoHàngHóa!C251)</f>
        <v>0</v>
      </c>
      <c r="G251" s="43">
        <f t="shared" ca="1" si="32"/>
        <v>0</v>
      </c>
      <c r="H251" s="43">
        <f ca="1">IF(B251="","",SUMIF(Table2[[Tên hàng hóa]:[Thành tiền]],BáoCáoHàngHóa!B251,Table2[Thành tiền])-BáoCáoHàngHóa!E251)</f>
        <v>0</v>
      </c>
      <c r="I251" s="42">
        <f ca="1">IF(B251="","",SUMIF(Table28[[Tên hàng hóa ]:[Thành tiền]],BáoCáoHàngHóa!B251,Table28[Số lượng]))</f>
        <v>0</v>
      </c>
      <c r="J251" s="42">
        <f t="shared" ca="1" si="33"/>
        <v>0</v>
      </c>
      <c r="K251" s="42">
        <f t="shared" ca="1" si="34"/>
        <v>0</v>
      </c>
      <c r="L251" s="44">
        <f t="shared" ca="1" si="35"/>
        <v>0</v>
      </c>
      <c r="M251" s="44">
        <f t="shared" ca="1" si="36"/>
        <v>0</v>
      </c>
      <c r="N251" s="44">
        <f t="shared" ca="1" si="37"/>
        <v>0</v>
      </c>
      <c r="O251" s="30">
        <f t="shared" ca="1" si="31"/>
        <v>0</v>
      </c>
      <c r="P251" s="30"/>
      <c r="Q251" s="30"/>
      <c r="R251" s="30"/>
      <c r="S251" s="30"/>
      <c r="T251" s="30"/>
      <c r="U251" s="30"/>
      <c r="V251" s="30"/>
      <c r="W251" s="30"/>
    </row>
    <row r="252" spans="1:23" x14ac:dyDescent="0.2">
      <c r="A252" s="40">
        <v>247</v>
      </c>
      <c r="B252" s="40" t="str">
        <f>IF(DanhMụcHH!B251="","",DanhMụcHH!B251)</f>
        <v>WLCA2-2N</v>
      </c>
      <c r="C252" s="41">
        <f ca="1">IF(B252="","",SUMIF(OFFSET(MuaHàng_ThanhToán!$D$5,0,0,COUNTIF(Table2[Tên nhà cung cấp],MuaHàng_ThanhToán!$C$5),6),BáoCáoHàngHóa!B252,Table2[Số lượng]))</f>
        <v>0</v>
      </c>
      <c r="D252" s="41">
        <f t="shared" ca="1" si="38"/>
        <v>0</v>
      </c>
      <c r="E252" s="41">
        <f ca="1">IF(B252="","",SUMIF(OFFSET(MuaHàng_ThanhToán!$D$5,0,0,COUNTIF(Table2[Tên nhà cung cấp],MuaHàng_ThanhToán!$C$5),6),BáoCáoHàngHóa!B252,Table2[Thành tiền]))</f>
        <v>0</v>
      </c>
      <c r="F252" s="43">
        <f ca="1">IF(B252="","",SUMIF(Table2[[Tên hàng hóa]:[Thành tiền]],BáoCáoHàngHóa!B252,Table2[Số lượng])-BáoCáoHàngHóa!C252)</f>
        <v>0</v>
      </c>
      <c r="G252" s="43">
        <f t="shared" ca="1" si="32"/>
        <v>0</v>
      </c>
      <c r="H252" s="43">
        <f ca="1">IF(B252="","",SUMIF(Table2[[Tên hàng hóa]:[Thành tiền]],BáoCáoHàngHóa!B252,Table2[Thành tiền])-BáoCáoHàngHóa!E252)</f>
        <v>0</v>
      </c>
      <c r="I252" s="42">
        <f ca="1">IF(B252="","",SUMIF(Table28[[Tên hàng hóa ]:[Thành tiền]],BáoCáoHàngHóa!B252,Table28[Số lượng]))</f>
        <v>0</v>
      </c>
      <c r="J252" s="42">
        <f t="shared" ca="1" si="33"/>
        <v>0</v>
      </c>
      <c r="K252" s="42">
        <f t="shared" ca="1" si="34"/>
        <v>0</v>
      </c>
      <c r="L252" s="44">
        <f t="shared" ca="1" si="35"/>
        <v>0</v>
      </c>
      <c r="M252" s="44">
        <f t="shared" ca="1" si="36"/>
        <v>0</v>
      </c>
      <c r="N252" s="44">
        <f t="shared" ca="1" si="37"/>
        <v>0</v>
      </c>
      <c r="O252" s="30">
        <f t="shared" ca="1" si="31"/>
        <v>0</v>
      </c>
      <c r="P252" s="30"/>
      <c r="Q252" s="30"/>
      <c r="R252" s="30"/>
      <c r="S252" s="30"/>
      <c r="T252" s="30"/>
      <c r="U252" s="30"/>
      <c r="V252" s="30"/>
      <c r="W252" s="30"/>
    </row>
    <row r="253" spans="1:23" x14ac:dyDescent="0.2">
      <c r="A253" s="40">
        <v>248</v>
      </c>
      <c r="B253" s="40" t="str">
        <f>IF(DanhMụcHH!B252="","",DanhMụcHH!B252)</f>
        <v>WLCA12</v>
      </c>
      <c r="C253" s="41">
        <f ca="1">IF(B253="","",SUMIF(OFFSET(MuaHàng_ThanhToán!$D$5,0,0,COUNTIF(Table2[Tên nhà cung cấp],MuaHàng_ThanhToán!$C$5),6),BáoCáoHàngHóa!B253,Table2[Số lượng]))</f>
        <v>0</v>
      </c>
      <c r="D253" s="41">
        <f t="shared" ca="1" si="38"/>
        <v>0</v>
      </c>
      <c r="E253" s="41">
        <f ca="1">IF(B253="","",SUMIF(OFFSET(MuaHàng_ThanhToán!$D$5,0,0,COUNTIF(Table2[Tên nhà cung cấp],MuaHàng_ThanhToán!$C$5),6),BáoCáoHàngHóa!B253,Table2[Thành tiền]))</f>
        <v>0</v>
      </c>
      <c r="F253" s="43">
        <f ca="1">IF(B253="","",SUMIF(Table2[[Tên hàng hóa]:[Thành tiền]],BáoCáoHàngHóa!B253,Table2[Số lượng])-BáoCáoHàngHóa!C253)</f>
        <v>39</v>
      </c>
      <c r="G253" s="43">
        <f t="shared" ca="1" si="32"/>
        <v>551805.12820512825</v>
      </c>
      <c r="H253" s="43">
        <f ca="1">IF(B253="","",SUMIF(Table2[[Tên hàng hóa]:[Thành tiền]],BáoCáoHàngHóa!B253,Table2[Thành tiền])-BáoCáoHàngHóa!E253)</f>
        <v>21520400</v>
      </c>
      <c r="I253" s="42">
        <f ca="1">IF(B253="","",SUMIF(Table28[[Tên hàng hóa ]:[Thành tiền]],BáoCáoHàngHóa!B253,Table28[Số lượng]))</f>
        <v>39</v>
      </c>
      <c r="J253" s="42">
        <f t="shared" ca="1" si="33"/>
        <v>551805.12820512825</v>
      </c>
      <c r="K253" s="42">
        <f t="shared" ca="1" si="34"/>
        <v>21520400</v>
      </c>
      <c r="L253" s="44">
        <f t="shared" ca="1" si="35"/>
        <v>0</v>
      </c>
      <c r="M253" s="44">
        <f t="shared" ca="1" si="36"/>
        <v>0</v>
      </c>
      <c r="N253" s="44">
        <f t="shared" ca="1" si="37"/>
        <v>0</v>
      </c>
      <c r="O253" s="30">
        <f t="shared" ca="1" si="31"/>
        <v>0</v>
      </c>
      <c r="P253" s="30"/>
      <c r="Q253" s="30"/>
      <c r="R253" s="30"/>
      <c r="S253" s="30"/>
      <c r="T253" s="30"/>
      <c r="U253" s="30"/>
      <c r="V253" s="30"/>
      <c r="W253" s="30"/>
    </row>
    <row r="254" spans="1:23" x14ac:dyDescent="0.2">
      <c r="A254" s="40">
        <v>249</v>
      </c>
      <c r="B254" s="40" t="str">
        <f>IF(DanhMụcHH!B253="","",DanhMụcHH!B253)</f>
        <v>WLCA12-2</v>
      </c>
      <c r="C254" s="41">
        <f ca="1">IF(B254="","",SUMIF(OFFSET(MuaHàng_ThanhToán!$D$5,0,0,COUNTIF(Table2[Tên nhà cung cấp],MuaHàng_ThanhToán!$C$5),6),BáoCáoHàngHóa!B254,Table2[Số lượng]))</f>
        <v>0</v>
      </c>
      <c r="D254" s="41">
        <f t="shared" ca="1" si="38"/>
        <v>0</v>
      </c>
      <c r="E254" s="41">
        <f ca="1">IF(B254="","",SUMIF(OFFSET(MuaHàng_ThanhToán!$D$5,0,0,COUNTIF(Table2[Tên nhà cung cấp],MuaHàng_ThanhToán!$C$5),6),BáoCáoHàngHóa!B254,Table2[Thành tiền]))</f>
        <v>0</v>
      </c>
      <c r="F254" s="43">
        <f ca="1">IF(B254="","",SUMIF(Table2[[Tên hàng hóa]:[Thành tiền]],BáoCáoHàngHóa!B254,Table2[Số lượng])-BáoCáoHàngHóa!C254)</f>
        <v>0</v>
      </c>
      <c r="G254" s="43">
        <f t="shared" ca="1" si="32"/>
        <v>0</v>
      </c>
      <c r="H254" s="43">
        <f ca="1">IF(B254="","",SUMIF(Table2[[Tên hàng hóa]:[Thành tiền]],BáoCáoHàngHóa!B254,Table2[Thành tiền])-BáoCáoHàngHóa!E254)</f>
        <v>0</v>
      </c>
      <c r="I254" s="42">
        <f ca="1">IF(B254="","",SUMIF(Table28[[Tên hàng hóa ]:[Thành tiền]],BáoCáoHàngHóa!B254,Table28[Số lượng]))</f>
        <v>0</v>
      </c>
      <c r="J254" s="42">
        <f t="shared" ca="1" si="33"/>
        <v>0</v>
      </c>
      <c r="K254" s="42">
        <f t="shared" ca="1" si="34"/>
        <v>0</v>
      </c>
      <c r="L254" s="44">
        <f t="shared" ca="1" si="35"/>
        <v>0</v>
      </c>
      <c r="M254" s="44">
        <f t="shared" ca="1" si="36"/>
        <v>0</v>
      </c>
      <c r="N254" s="44">
        <f t="shared" ca="1" si="37"/>
        <v>0</v>
      </c>
      <c r="O254" s="30">
        <f t="shared" ca="1" si="31"/>
        <v>0</v>
      </c>
      <c r="P254" s="30"/>
      <c r="Q254" s="30"/>
      <c r="R254" s="30"/>
      <c r="S254" s="30"/>
      <c r="T254" s="30"/>
      <c r="U254" s="30"/>
      <c r="V254" s="30"/>
      <c r="W254" s="30"/>
    </row>
    <row r="255" spans="1:23" x14ac:dyDescent="0.2">
      <c r="A255" s="40">
        <v>250</v>
      </c>
      <c r="B255" s="40" t="str">
        <f>IF(DanhMụcHH!B254="","",DanhMụcHH!B254)</f>
        <v>WLCA12-2N</v>
      </c>
      <c r="C255" s="41">
        <f ca="1">IF(B255="","",SUMIF(OFFSET(MuaHàng_ThanhToán!$D$5,0,0,COUNTIF(Table2[Tên nhà cung cấp],MuaHàng_ThanhToán!$C$5),6),BáoCáoHàngHóa!B255,Table2[Số lượng]))</f>
        <v>0</v>
      </c>
      <c r="D255" s="41">
        <f t="shared" ca="1" si="38"/>
        <v>0</v>
      </c>
      <c r="E255" s="41">
        <f ca="1">IF(B255="","",SUMIF(OFFSET(MuaHàng_ThanhToán!$D$5,0,0,COUNTIF(Table2[Tên nhà cung cấp],MuaHàng_ThanhToán!$C$5),6),BáoCáoHàngHóa!B255,Table2[Thành tiền]))</f>
        <v>0</v>
      </c>
      <c r="F255" s="43">
        <f ca="1">IF(B255="","",SUMIF(Table2[[Tên hàng hóa]:[Thành tiền]],BáoCáoHàngHóa!B255,Table2[Số lượng])-BáoCáoHàngHóa!C255)</f>
        <v>8</v>
      </c>
      <c r="G255" s="43">
        <f t="shared" ca="1" si="32"/>
        <v>693550</v>
      </c>
      <c r="H255" s="43">
        <f ca="1">IF(B255="","",SUMIF(Table2[[Tên hàng hóa]:[Thành tiền]],BáoCáoHàngHóa!B255,Table2[Thành tiền])-BáoCáoHàngHóa!E255)</f>
        <v>5548400</v>
      </c>
      <c r="I255" s="42">
        <f ca="1">IF(B255="","",SUMIF(Table28[[Tên hàng hóa ]:[Thành tiền]],BáoCáoHàngHóa!B255,Table28[Số lượng]))</f>
        <v>8</v>
      </c>
      <c r="J255" s="42">
        <f t="shared" ca="1" si="33"/>
        <v>693550</v>
      </c>
      <c r="K255" s="42">
        <f t="shared" ca="1" si="34"/>
        <v>5548400</v>
      </c>
      <c r="L255" s="44">
        <f t="shared" ca="1" si="35"/>
        <v>0</v>
      </c>
      <c r="M255" s="44">
        <f t="shared" ca="1" si="36"/>
        <v>0</v>
      </c>
      <c r="N255" s="44">
        <f t="shared" ca="1" si="37"/>
        <v>0</v>
      </c>
      <c r="O255" s="30">
        <f t="shared" ca="1" si="31"/>
        <v>0</v>
      </c>
      <c r="P255" s="30"/>
      <c r="Q255" s="30"/>
      <c r="R255" s="30"/>
      <c r="S255" s="30"/>
      <c r="T255" s="30"/>
      <c r="U255" s="30"/>
      <c r="V255" s="30"/>
      <c r="W255" s="30"/>
    </row>
    <row r="256" spans="1:23" x14ac:dyDescent="0.2">
      <c r="A256" s="40">
        <v>251</v>
      </c>
      <c r="B256" s="40" t="str">
        <f>IF(DanhMụcHH!B255="","",DanhMụcHH!B255)</f>
        <v>WLD</v>
      </c>
      <c r="C256" s="41">
        <f ca="1">IF(B256="","",SUMIF(OFFSET(MuaHàng_ThanhToán!$D$5,0,0,COUNTIF(Table2[Tên nhà cung cấp],MuaHàng_ThanhToán!$C$5),6),BáoCáoHàngHóa!B256,Table2[Số lượng]))</f>
        <v>0</v>
      </c>
      <c r="D256" s="41">
        <f t="shared" ca="1" si="38"/>
        <v>0</v>
      </c>
      <c r="E256" s="41">
        <f ca="1">IF(B256="","",SUMIF(OFFSET(MuaHàng_ThanhToán!$D$5,0,0,COUNTIF(Table2[Tên nhà cung cấp],MuaHàng_ThanhToán!$C$5),6),BáoCáoHàngHóa!B256,Table2[Thành tiền]))</f>
        <v>0</v>
      </c>
      <c r="F256" s="43">
        <f ca="1">IF(B256="","",SUMIF(Table2[[Tên hàng hóa]:[Thành tiền]],BáoCáoHàngHóa!B256,Table2[Số lượng])-BáoCáoHàngHóa!C256)</f>
        <v>0</v>
      </c>
      <c r="G256" s="43">
        <f t="shared" ca="1" si="32"/>
        <v>0</v>
      </c>
      <c r="H256" s="43">
        <f ca="1">IF(B256="","",SUMIF(Table2[[Tên hàng hóa]:[Thành tiền]],BáoCáoHàngHóa!B256,Table2[Thành tiền])-BáoCáoHàngHóa!E256)</f>
        <v>0</v>
      </c>
      <c r="I256" s="42">
        <f ca="1">IF(B256="","",SUMIF(Table28[[Tên hàng hóa ]:[Thành tiền]],BáoCáoHàngHóa!B256,Table28[Số lượng]))</f>
        <v>0</v>
      </c>
      <c r="J256" s="42">
        <f t="shared" ca="1" si="33"/>
        <v>0</v>
      </c>
      <c r="K256" s="42">
        <f t="shared" ca="1" si="34"/>
        <v>0</v>
      </c>
      <c r="L256" s="44">
        <f t="shared" ca="1" si="35"/>
        <v>0</v>
      </c>
      <c r="M256" s="44">
        <f t="shared" ca="1" si="36"/>
        <v>0</v>
      </c>
      <c r="N256" s="44">
        <f t="shared" ca="1" si="37"/>
        <v>0</v>
      </c>
      <c r="O256" s="30">
        <f t="shared" ca="1" si="31"/>
        <v>0</v>
      </c>
      <c r="P256" s="30"/>
      <c r="Q256" s="30"/>
      <c r="R256" s="30"/>
      <c r="S256" s="30"/>
      <c r="T256" s="30"/>
      <c r="U256" s="30"/>
      <c r="V256" s="30"/>
      <c r="W256" s="30"/>
    </row>
    <row r="257" spans="1:23" x14ac:dyDescent="0.2">
      <c r="A257" s="40">
        <v>252</v>
      </c>
      <c r="B257" s="40" t="str">
        <f>IF(DanhMụcHH!B256="","",DanhMụcHH!B256)</f>
        <v>WLD2</v>
      </c>
      <c r="C257" s="41">
        <f ca="1">IF(B257="","",SUMIF(OFFSET(MuaHàng_ThanhToán!$D$5,0,0,COUNTIF(Table2[Tên nhà cung cấp],MuaHàng_ThanhToán!$C$5),6),BáoCáoHàngHóa!B257,Table2[Số lượng]))</f>
        <v>0</v>
      </c>
      <c r="D257" s="41">
        <f t="shared" ca="1" si="38"/>
        <v>0</v>
      </c>
      <c r="E257" s="41">
        <f ca="1">IF(B257="","",SUMIF(OFFSET(MuaHàng_ThanhToán!$D$5,0,0,COUNTIF(Table2[Tên nhà cung cấp],MuaHàng_ThanhToán!$C$5),6),BáoCáoHàngHóa!B257,Table2[Thành tiền]))</f>
        <v>0</v>
      </c>
      <c r="F257" s="43">
        <f ca="1">IF(B257="","",SUMIF(Table2[[Tên hàng hóa]:[Thành tiền]],BáoCáoHàngHóa!B257,Table2[Số lượng])-BáoCáoHàngHóa!C257)</f>
        <v>2</v>
      </c>
      <c r="G257" s="43">
        <f t="shared" ca="1" si="32"/>
        <v>777700</v>
      </c>
      <c r="H257" s="43">
        <f ca="1">IF(B257="","",SUMIF(Table2[[Tên hàng hóa]:[Thành tiền]],BáoCáoHàngHóa!B257,Table2[Thành tiền])-BáoCáoHàngHóa!E257)</f>
        <v>1555400</v>
      </c>
      <c r="I257" s="42">
        <f ca="1">IF(B257="","",SUMIF(Table28[[Tên hàng hóa ]:[Thành tiền]],BáoCáoHàngHóa!B257,Table28[Số lượng]))</f>
        <v>2</v>
      </c>
      <c r="J257" s="42">
        <f t="shared" ca="1" si="33"/>
        <v>777700</v>
      </c>
      <c r="K257" s="42">
        <f t="shared" ca="1" si="34"/>
        <v>1555400</v>
      </c>
      <c r="L257" s="44">
        <f t="shared" ca="1" si="35"/>
        <v>0</v>
      </c>
      <c r="M257" s="44">
        <f t="shared" ca="1" si="36"/>
        <v>0</v>
      </c>
      <c r="N257" s="44">
        <f t="shared" ca="1" si="37"/>
        <v>0</v>
      </c>
      <c r="O257" s="30">
        <f t="shared" ca="1" si="31"/>
        <v>0</v>
      </c>
      <c r="P257" s="30"/>
      <c r="Q257" s="30"/>
      <c r="R257" s="30"/>
      <c r="S257" s="30"/>
      <c r="T257" s="30"/>
      <c r="U257" s="30"/>
      <c r="V257" s="30"/>
      <c r="W257" s="30"/>
    </row>
    <row r="258" spans="1:23" x14ac:dyDescent="0.2">
      <c r="A258" s="40">
        <v>253</v>
      </c>
      <c r="B258" s="40" t="str">
        <f>IF(DanhMụcHH!B257="","",DanhMụcHH!B257)</f>
        <v>WLNJ</v>
      </c>
      <c r="C258" s="41">
        <f ca="1">IF(B258="","",SUMIF(OFFSET(MuaHàng_ThanhToán!$D$5,0,0,COUNTIF(Table2[Tên nhà cung cấp],MuaHàng_ThanhToán!$C$5),6),BáoCáoHàngHóa!B258,Table2[Số lượng]))</f>
        <v>0</v>
      </c>
      <c r="D258" s="41">
        <f t="shared" ca="1" si="38"/>
        <v>0</v>
      </c>
      <c r="E258" s="41">
        <f ca="1">IF(B258="","",SUMIF(OFFSET(MuaHàng_ThanhToán!$D$5,0,0,COUNTIF(Table2[Tên nhà cung cấp],MuaHàng_ThanhToán!$C$5),6),BáoCáoHàngHóa!B258,Table2[Thành tiền]))</f>
        <v>0</v>
      </c>
      <c r="F258" s="43">
        <f ca="1">IF(B258="","",SUMIF(Table2[[Tên hàng hóa]:[Thành tiền]],BáoCáoHàngHóa!B258,Table2[Số lượng])-BáoCáoHàngHóa!C258)</f>
        <v>1</v>
      </c>
      <c r="G258" s="43">
        <f t="shared" ca="1" si="32"/>
        <v>694100</v>
      </c>
      <c r="H258" s="43">
        <f ca="1">IF(B258="","",SUMIF(Table2[[Tên hàng hóa]:[Thành tiền]],BáoCáoHàngHóa!B258,Table2[Thành tiền])-BáoCáoHàngHóa!E258)</f>
        <v>694100</v>
      </c>
      <c r="I258" s="42">
        <f ca="1">IF(B258="","",SUMIF(Table28[[Tên hàng hóa ]:[Thành tiền]],BáoCáoHàngHóa!B258,Table28[Số lượng]))</f>
        <v>1</v>
      </c>
      <c r="J258" s="42">
        <f t="shared" ca="1" si="33"/>
        <v>694100</v>
      </c>
      <c r="K258" s="42">
        <f t="shared" ca="1" si="34"/>
        <v>694100</v>
      </c>
      <c r="L258" s="44">
        <f t="shared" ca="1" si="35"/>
        <v>0</v>
      </c>
      <c r="M258" s="44">
        <f t="shared" ca="1" si="36"/>
        <v>0</v>
      </c>
      <c r="N258" s="44">
        <f t="shared" ca="1" si="37"/>
        <v>0</v>
      </c>
      <c r="O258" s="30">
        <f t="shared" ca="1" si="31"/>
        <v>0</v>
      </c>
      <c r="P258" s="30"/>
      <c r="Q258" s="30"/>
      <c r="R258" s="30"/>
      <c r="S258" s="30"/>
      <c r="T258" s="30"/>
      <c r="U258" s="30"/>
      <c r="V258" s="30"/>
      <c r="W258" s="30"/>
    </row>
    <row r="259" spans="1:23" x14ac:dyDescent="0.2">
      <c r="A259" s="40">
        <v>254</v>
      </c>
      <c r="B259" s="40" t="str">
        <f>IF(DanhMụcHH!B258="","",DanhMụcHH!B258)</f>
        <v>WLNJ-2</v>
      </c>
      <c r="C259" s="41">
        <f ca="1">IF(B259="","",SUMIF(OFFSET(MuaHàng_ThanhToán!$D$5,0,0,COUNTIF(Table2[Tên nhà cung cấp],MuaHàng_ThanhToán!$C$5),6),BáoCáoHàngHóa!B259,Table2[Số lượng]))</f>
        <v>0</v>
      </c>
      <c r="D259" s="41">
        <f t="shared" ca="1" si="38"/>
        <v>0</v>
      </c>
      <c r="E259" s="41">
        <f ca="1">IF(B259="","",SUMIF(OFFSET(MuaHàng_ThanhToán!$D$5,0,0,COUNTIF(Table2[Tên nhà cung cấp],MuaHàng_ThanhToán!$C$5),6),BáoCáoHàngHóa!B259,Table2[Thành tiền]))</f>
        <v>0</v>
      </c>
      <c r="F259" s="43">
        <f ca="1">IF(B259="","",SUMIF(Table2[[Tên hàng hóa]:[Thành tiền]],BáoCáoHàngHóa!B259,Table2[Số lượng])-BáoCáoHàngHóa!C259)</f>
        <v>0</v>
      </c>
      <c r="G259" s="43">
        <f t="shared" ca="1" si="32"/>
        <v>0</v>
      </c>
      <c r="H259" s="43">
        <f ca="1">IF(B259="","",SUMIF(Table2[[Tên hàng hóa]:[Thành tiền]],BáoCáoHàngHóa!B259,Table2[Thành tiền])-BáoCáoHàngHóa!E259)</f>
        <v>0</v>
      </c>
      <c r="I259" s="42">
        <f ca="1">IF(B259="","",SUMIF(Table28[[Tên hàng hóa ]:[Thành tiền]],BáoCáoHàngHóa!B259,Table28[Số lượng]))</f>
        <v>0</v>
      </c>
      <c r="J259" s="42">
        <f t="shared" ca="1" si="33"/>
        <v>0</v>
      </c>
      <c r="K259" s="42">
        <f t="shared" ca="1" si="34"/>
        <v>0</v>
      </c>
      <c r="L259" s="44">
        <f t="shared" ca="1" si="35"/>
        <v>0</v>
      </c>
      <c r="M259" s="44">
        <f t="shared" ca="1" si="36"/>
        <v>0</v>
      </c>
      <c r="N259" s="44">
        <f t="shared" ca="1" si="37"/>
        <v>0</v>
      </c>
      <c r="O259" s="30">
        <f t="shared" ca="1" si="31"/>
        <v>0</v>
      </c>
      <c r="P259" s="30"/>
      <c r="Q259" s="30"/>
      <c r="R259" s="30"/>
      <c r="S259" s="30"/>
      <c r="T259" s="30"/>
      <c r="U259" s="30"/>
      <c r="V259" s="30"/>
      <c r="W259" s="30"/>
    </row>
    <row r="260" spans="1:23" x14ac:dyDescent="0.2">
      <c r="A260" s="40">
        <v>255</v>
      </c>
      <c r="B260" s="40" t="str">
        <f>IF(DanhMụcHH!B259="","",DanhMụcHH!B259)</f>
        <v>WLNJ-30</v>
      </c>
      <c r="C260" s="41">
        <f ca="1">IF(B260="","",SUMIF(OFFSET(MuaHàng_ThanhToán!$D$5,0,0,COUNTIF(Table2[Tên nhà cung cấp],MuaHàng_ThanhToán!$C$5),6),BáoCáoHàngHóa!B260,Table2[Số lượng]))</f>
        <v>0</v>
      </c>
      <c r="D260" s="41">
        <f t="shared" ca="1" si="38"/>
        <v>0</v>
      </c>
      <c r="E260" s="41">
        <f ca="1">IF(B260="","",SUMIF(OFFSET(MuaHàng_ThanhToán!$D$5,0,0,COUNTIF(Table2[Tên nhà cung cấp],MuaHàng_ThanhToán!$C$5),6),BáoCáoHàngHóa!B260,Table2[Thành tiền]))</f>
        <v>0</v>
      </c>
      <c r="F260" s="43">
        <f ca="1">IF(B260="","",SUMIF(Table2[[Tên hàng hóa]:[Thành tiền]],BáoCáoHàngHóa!B260,Table2[Số lượng])-BáoCáoHàngHóa!C260)</f>
        <v>0</v>
      </c>
      <c r="G260" s="43">
        <f t="shared" ca="1" si="32"/>
        <v>0</v>
      </c>
      <c r="H260" s="43">
        <f ca="1">IF(B260="","",SUMIF(Table2[[Tên hàng hóa]:[Thành tiền]],BáoCáoHàngHóa!B260,Table2[Thành tiền])-BáoCáoHàngHóa!E260)</f>
        <v>0</v>
      </c>
      <c r="I260" s="42">
        <f ca="1">IF(B260="","",SUMIF(Table28[[Tên hàng hóa ]:[Thành tiền]],BáoCáoHàngHóa!B260,Table28[Số lượng]))</f>
        <v>0</v>
      </c>
      <c r="J260" s="42">
        <f t="shared" ca="1" si="33"/>
        <v>0</v>
      </c>
      <c r="K260" s="42">
        <f t="shared" ca="1" si="34"/>
        <v>0</v>
      </c>
      <c r="L260" s="44">
        <f t="shared" ca="1" si="35"/>
        <v>0</v>
      </c>
      <c r="M260" s="44">
        <f t="shared" ca="1" si="36"/>
        <v>0</v>
      </c>
      <c r="N260" s="44">
        <f t="shared" ca="1" si="37"/>
        <v>0</v>
      </c>
      <c r="O260" s="30">
        <f t="shared" ca="1" si="31"/>
        <v>0</v>
      </c>
      <c r="P260" s="30"/>
      <c r="Q260" s="30"/>
      <c r="R260" s="30"/>
      <c r="S260" s="30"/>
      <c r="T260" s="30"/>
      <c r="U260" s="30"/>
      <c r="V260" s="30"/>
      <c r="W260" s="30"/>
    </row>
    <row r="261" spans="1:23" x14ac:dyDescent="0.2">
      <c r="A261" s="40">
        <v>256</v>
      </c>
      <c r="B261" s="40" t="str">
        <f>IF(DanhMụcHH!B260="","",DanhMụcHH!B260)</f>
        <v>D4V-8104Z</v>
      </c>
      <c r="C261" s="41">
        <f ca="1">IF(B261="","",SUMIF(OFFSET(MuaHàng_ThanhToán!$D$5,0,0,COUNTIF(Table2[Tên nhà cung cấp],MuaHàng_ThanhToán!$C$5),6),BáoCáoHàngHóa!B261,Table2[Số lượng]))</f>
        <v>0</v>
      </c>
      <c r="D261" s="41">
        <f t="shared" ca="1" si="38"/>
        <v>0</v>
      </c>
      <c r="E261" s="41">
        <f ca="1">IF(B261="","",SUMIF(OFFSET(MuaHàng_ThanhToán!$D$5,0,0,COUNTIF(Table2[Tên nhà cung cấp],MuaHàng_ThanhToán!$C$5),6),BáoCáoHàngHóa!B261,Table2[Thành tiền]))</f>
        <v>0</v>
      </c>
      <c r="F261" s="43">
        <f ca="1">IF(B261="","",SUMIF(Table2[[Tên hàng hóa]:[Thành tiền]],BáoCáoHàngHóa!B261,Table2[Số lượng])-BáoCáoHàngHóa!C261)</f>
        <v>0</v>
      </c>
      <c r="G261" s="43">
        <f t="shared" ca="1" si="32"/>
        <v>0</v>
      </c>
      <c r="H261" s="43">
        <f ca="1">IF(B261="","",SUMIF(Table2[[Tên hàng hóa]:[Thành tiền]],BáoCáoHàngHóa!B261,Table2[Thành tiền])-BáoCáoHàngHóa!E261)</f>
        <v>0</v>
      </c>
      <c r="I261" s="42">
        <f ca="1">IF(B261="","",SUMIF(Table28[[Tên hàng hóa ]:[Thành tiền]],BáoCáoHàngHóa!B261,Table28[Số lượng]))</f>
        <v>0</v>
      </c>
      <c r="J261" s="42">
        <f t="shared" ca="1" si="33"/>
        <v>0</v>
      </c>
      <c r="K261" s="42">
        <f t="shared" ca="1" si="34"/>
        <v>0</v>
      </c>
      <c r="L261" s="44">
        <f t="shared" ca="1" si="35"/>
        <v>0</v>
      </c>
      <c r="M261" s="44">
        <f t="shared" ca="1" si="36"/>
        <v>0</v>
      </c>
      <c r="N261" s="44">
        <f t="shared" ca="1" si="37"/>
        <v>0</v>
      </c>
      <c r="O261" s="30">
        <f t="shared" ca="1" si="31"/>
        <v>0</v>
      </c>
      <c r="P261" s="30"/>
      <c r="Q261" s="30"/>
      <c r="R261" s="30"/>
      <c r="S261" s="30"/>
      <c r="T261" s="30"/>
      <c r="U261" s="30"/>
      <c r="V261" s="30"/>
      <c r="W261" s="30"/>
    </row>
    <row r="262" spans="1:23" x14ac:dyDescent="0.2">
      <c r="A262" s="40">
        <v>257</v>
      </c>
      <c r="B262" s="40" t="str">
        <f>IF(DanhMụcHH!B261="","",DanhMụcHH!B261)</f>
        <v>D4V-8107Z</v>
      </c>
      <c r="C262" s="41">
        <f ca="1">IF(B262="","",SUMIF(OFFSET(MuaHàng_ThanhToán!$D$5,0,0,COUNTIF(Table2[Tên nhà cung cấp],MuaHàng_ThanhToán!$C$5),6),BáoCáoHàngHóa!B262,Table2[Số lượng]))</f>
        <v>0</v>
      </c>
      <c r="D262" s="41">
        <f t="shared" ca="1" si="38"/>
        <v>0</v>
      </c>
      <c r="E262" s="41">
        <f ca="1">IF(B262="","",SUMIF(OFFSET(MuaHàng_ThanhToán!$D$5,0,0,COUNTIF(Table2[Tên nhà cung cấp],MuaHàng_ThanhToán!$C$5),6),BáoCáoHàngHóa!B262,Table2[Thành tiền]))</f>
        <v>0</v>
      </c>
      <c r="F262" s="43">
        <f ca="1">IF(B262="","",SUMIF(Table2[[Tên hàng hóa]:[Thành tiền]],BáoCáoHàngHóa!B262,Table2[Số lượng])-BáoCáoHàngHóa!C262)</f>
        <v>0</v>
      </c>
      <c r="G262" s="43">
        <f t="shared" ca="1" si="32"/>
        <v>0</v>
      </c>
      <c r="H262" s="43">
        <f ca="1">IF(B262="","",SUMIF(Table2[[Tên hàng hóa]:[Thành tiền]],BáoCáoHàngHóa!B262,Table2[Thành tiền])-BáoCáoHàngHóa!E262)</f>
        <v>0</v>
      </c>
      <c r="I262" s="42">
        <f ca="1">IF(B262="","",SUMIF(Table28[[Tên hàng hóa ]:[Thành tiền]],BáoCáoHàngHóa!B262,Table28[Số lượng]))</f>
        <v>0</v>
      </c>
      <c r="J262" s="42">
        <f t="shared" ca="1" si="33"/>
        <v>0</v>
      </c>
      <c r="K262" s="42">
        <f t="shared" ca="1" si="34"/>
        <v>0</v>
      </c>
      <c r="L262" s="44">
        <f t="shared" ca="1" si="35"/>
        <v>0</v>
      </c>
      <c r="M262" s="44">
        <f t="shared" ca="1" si="36"/>
        <v>0</v>
      </c>
      <c r="N262" s="44">
        <f t="shared" ca="1" si="37"/>
        <v>0</v>
      </c>
      <c r="O262" s="30">
        <f t="shared" ca="1" si="31"/>
        <v>0</v>
      </c>
      <c r="P262" s="30"/>
      <c r="Q262" s="30"/>
      <c r="R262" s="30"/>
      <c r="S262" s="30"/>
      <c r="T262" s="30"/>
      <c r="U262" s="30"/>
      <c r="V262" s="30"/>
      <c r="W262" s="30"/>
    </row>
    <row r="263" spans="1:23" x14ac:dyDescent="0.2">
      <c r="A263" s="40">
        <v>258</v>
      </c>
      <c r="B263" s="40" t="str">
        <f>IF(DanhMụcHH!B262="","",DanhMụcHH!B262)</f>
        <v>D4V-8108Z</v>
      </c>
      <c r="C263" s="41">
        <f ca="1">IF(B263="","",SUMIF(OFFSET(MuaHàng_ThanhToán!$D$5,0,0,COUNTIF(Table2[Tên nhà cung cấp],MuaHàng_ThanhToán!$C$5),6),BáoCáoHàngHóa!B263,Table2[Số lượng]))</f>
        <v>0</v>
      </c>
      <c r="D263" s="41">
        <f t="shared" ca="1" si="38"/>
        <v>0</v>
      </c>
      <c r="E263" s="41">
        <f ca="1">IF(B263="","",SUMIF(OFFSET(MuaHàng_ThanhToán!$D$5,0,0,COUNTIF(Table2[Tên nhà cung cấp],MuaHàng_ThanhToán!$C$5),6),BáoCáoHàngHóa!B263,Table2[Thành tiền]))</f>
        <v>0</v>
      </c>
      <c r="F263" s="43">
        <f ca="1">IF(B263="","",SUMIF(Table2[[Tên hàng hóa]:[Thành tiền]],BáoCáoHàngHóa!B263,Table2[Số lượng])-BáoCáoHàngHóa!C263)</f>
        <v>5</v>
      </c>
      <c r="G263" s="43">
        <f t="shared" ca="1" si="32"/>
        <v>388300</v>
      </c>
      <c r="H263" s="43">
        <f ca="1">IF(B263="","",SUMIF(Table2[[Tên hàng hóa]:[Thành tiền]],BáoCáoHàngHóa!B263,Table2[Thành tiền])-BáoCáoHàngHóa!E263)</f>
        <v>1941500</v>
      </c>
      <c r="I263" s="42">
        <f ca="1">IF(B263="","",SUMIF(Table28[[Tên hàng hóa ]:[Thành tiền]],BáoCáoHàngHóa!B263,Table28[Số lượng]))</f>
        <v>5</v>
      </c>
      <c r="J263" s="42">
        <f t="shared" ca="1" si="33"/>
        <v>388300</v>
      </c>
      <c r="K263" s="42">
        <f t="shared" ca="1" si="34"/>
        <v>1941500</v>
      </c>
      <c r="L263" s="44">
        <f t="shared" ca="1" si="35"/>
        <v>0</v>
      </c>
      <c r="M263" s="44">
        <f t="shared" ca="1" si="36"/>
        <v>0</v>
      </c>
      <c r="N263" s="44">
        <f t="shared" ca="1" si="37"/>
        <v>0</v>
      </c>
      <c r="O263" s="30">
        <f t="shared" ref="O263:O326" ca="1" si="39">IF(L263&lt;0,-1,0)</f>
        <v>0</v>
      </c>
      <c r="P263" s="30"/>
      <c r="Q263" s="30"/>
      <c r="R263" s="30"/>
      <c r="S263" s="30"/>
      <c r="T263" s="30"/>
      <c r="U263" s="30"/>
      <c r="V263" s="30"/>
      <c r="W263" s="30"/>
    </row>
    <row r="264" spans="1:23" x14ac:dyDescent="0.2">
      <c r="A264" s="40">
        <v>259</v>
      </c>
      <c r="B264" s="40" t="str">
        <f>IF(DanhMụcHH!B263="","",DanhMụcHH!B263)</f>
        <v>D4V-8111Z</v>
      </c>
      <c r="C264" s="41">
        <f ca="1">IF(B264="","",SUMIF(OFFSET(MuaHàng_ThanhToán!$D$5,0,0,COUNTIF(Table2[Tên nhà cung cấp],MuaHàng_ThanhToán!$C$5),6),BáoCáoHàngHóa!B264,Table2[Số lượng]))</f>
        <v>0</v>
      </c>
      <c r="D264" s="41">
        <f t="shared" ca="1" si="38"/>
        <v>0</v>
      </c>
      <c r="E264" s="41">
        <f ca="1">IF(B264="","",SUMIF(OFFSET(MuaHàng_ThanhToán!$D$5,0,0,COUNTIF(Table2[Tên nhà cung cấp],MuaHàng_ThanhToán!$C$5),6),BáoCáoHàngHóa!B264,Table2[Thành tiền]))</f>
        <v>0</v>
      </c>
      <c r="F264" s="43">
        <f ca="1">IF(B264="","",SUMIF(Table2[[Tên hàng hóa]:[Thành tiền]],BáoCáoHàngHóa!B264,Table2[Số lượng])-BáoCáoHàngHóa!C264)</f>
        <v>0</v>
      </c>
      <c r="G264" s="43">
        <f t="shared" ca="1" si="32"/>
        <v>0</v>
      </c>
      <c r="H264" s="43">
        <f ca="1">IF(B264="","",SUMIF(Table2[[Tên hàng hóa]:[Thành tiền]],BáoCáoHàngHóa!B264,Table2[Thành tiền])-BáoCáoHàngHóa!E264)</f>
        <v>0</v>
      </c>
      <c r="I264" s="42">
        <f ca="1">IF(B264="","",SUMIF(Table28[[Tên hàng hóa ]:[Thành tiền]],BáoCáoHàngHóa!B264,Table28[Số lượng]))</f>
        <v>0</v>
      </c>
      <c r="J264" s="42">
        <f t="shared" ca="1" si="33"/>
        <v>0</v>
      </c>
      <c r="K264" s="42">
        <f t="shared" ca="1" si="34"/>
        <v>0</v>
      </c>
      <c r="L264" s="44">
        <f t="shared" ca="1" si="35"/>
        <v>0</v>
      </c>
      <c r="M264" s="44">
        <f t="shared" ca="1" si="36"/>
        <v>0</v>
      </c>
      <c r="N264" s="44">
        <f t="shared" ca="1" si="37"/>
        <v>0</v>
      </c>
      <c r="O264" s="30">
        <f t="shared" ca="1" si="39"/>
        <v>0</v>
      </c>
      <c r="P264" s="30"/>
      <c r="Q264" s="30"/>
      <c r="R264" s="30"/>
      <c r="S264" s="30"/>
      <c r="T264" s="30"/>
      <c r="U264" s="30"/>
      <c r="V264" s="30"/>
      <c r="W264" s="30"/>
    </row>
    <row r="265" spans="1:23" x14ac:dyDescent="0.2">
      <c r="A265" s="40">
        <v>260</v>
      </c>
      <c r="B265" s="40" t="str">
        <f>IF(DanhMụcHH!B264="","",DanhMụcHH!B264)</f>
        <v>D4V-8112Z</v>
      </c>
      <c r="C265" s="41">
        <f ca="1">IF(B265="","",SUMIF(OFFSET(MuaHàng_ThanhToán!$D$5,0,0,COUNTIF(Table2[Tên nhà cung cấp],MuaHàng_ThanhToán!$C$5),6),BáoCáoHàngHóa!B265,Table2[Số lượng]))</f>
        <v>0</v>
      </c>
      <c r="D265" s="41">
        <f t="shared" ca="1" si="38"/>
        <v>0</v>
      </c>
      <c r="E265" s="41">
        <f ca="1">IF(B265="","",SUMIF(OFFSET(MuaHàng_ThanhToán!$D$5,0,0,COUNTIF(Table2[Tên nhà cung cấp],MuaHàng_ThanhToán!$C$5),6),BáoCáoHàngHóa!B265,Table2[Thành tiền]))</f>
        <v>0</v>
      </c>
      <c r="F265" s="43">
        <f ca="1">IF(B265="","",SUMIF(Table2[[Tên hàng hóa]:[Thành tiền]],BáoCáoHàngHóa!B265,Table2[Số lượng])-BáoCáoHàngHóa!C265)</f>
        <v>0</v>
      </c>
      <c r="G265" s="43">
        <f t="shared" ca="1" si="32"/>
        <v>0</v>
      </c>
      <c r="H265" s="43">
        <f ca="1">IF(B265="","",SUMIF(Table2[[Tên hàng hóa]:[Thành tiền]],BáoCáoHàngHóa!B265,Table2[Thành tiền])-BáoCáoHàngHóa!E265)</f>
        <v>0</v>
      </c>
      <c r="I265" s="42">
        <f ca="1">IF(B265="","",SUMIF(Table28[[Tên hàng hóa ]:[Thành tiền]],BáoCáoHàngHóa!B265,Table28[Số lượng]))</f>
        <v>0</v>
      </c>
      <c r="J265" s="42">
        <f t="shared" ca="1" si="33"/>
        <v>0</v>
      </c>
      <c r="K265" s="42">
        <f t="shared" ca="1" si="34"/>
        <v>0</v>
      </c>
      <c r="L265" s="44">
        <f t="shared" ca="1" si="35"/>
        <v>0</v>
      </c>
      <c r="M265" s="44">
        <f t="shared" ca="1" si="36"/>
        <v>0</v>
      </c>
      <c r="N265" s="44">
        <f t="shared" ca="1" si="37"/>
        <v>0</v>
      </c>
      <c r="O265" s="30">
        <f t="shared" ca="1" si="39"/>
        <v>0</v>
      </c>
      <c r="P265" s="30"/>
      <c r="Q265" s="30"/>
      <c r="R265" s="30"/>
      <c r="S265" s="30"/>
      <c r="T265" s="30"/>
      <c r="U265" s="30"/>
      <c r="V265" s="30"/>
      <c r="W265" s="30"/>
    </row>
    <row r="266" spans="1:23" x14ac:dyDescent="0.2">
      <c r="A266" s="40">
        <v>261</v>
      </c>
      <c r="B266" s="40" t="str">
        <f>IF(DanhMụcHH!B265="","",DanhMụcHH!B265)</f>
        <v>D4V-8122Z</v>
      </c>
      <c r="C266" s="41">
        <f ca="1">IF(B266="","",SUMIF(OFFSET(MuaHàng_ThanhToán!$D$5,0,0,COUNTIF(Table2[Tên nhà cung cấp],MuaHàng_ThanhToán!$C$5),6),BáoCáoHàngHóa!B266,Table2[Số lượng]))</f>
        <v>0</v>
      </c>
      <c r="D266" s="41">
        <f t="shared" ca="1" si="38"/>
        <v>0</v>
      </c>
      <c r="E266" s="41">
        <f ca="1">IF(B266="","",SUMIF(OFFSET(MuaHàng_ThanhToán!$D$5,0,0,COUNTIF(Table2[Tên nhà cung cấp],MuaHàng_ThanhToán!$C$5),6),BáoCáoHàngHóa!B266,Table2[Thành tiền]))</f>
        <v>0</v>
      </c>
      <c r="F266" s="43">
        <f ca="1">IF(B266="","",SUMIF(Table2[[Tên hàng hóa]:[Thành tiền]],BáoCáoHàngHóa!B266,Table2[Số lượng])-BáoCáoHàngHóa!C266)</f>
        <v>0</v>
      </c>
      <c r="G266" s="43">
        <f t="shared" ca="1" si="32"/>
        <v>0</v>
      </c>
      <c r="H266" s="43">
        <f ca="1">IF(B266="","",SUMIF(Table2[[Tên hàng hóa]:[Thành tiền]],BáoCáoHàngHóa!B266,Table2[Thành tiền])-BáoCáoHàngHóa!E266)</f>
        <v>0</v>
      </c>
      <c r="I266" s="42">
        <f ca="1">IF(B266="","",SUMIF(Table28[[Tên hàng hóa ]:[Thành tiền]],BáoCáoHàngHóa!B266,Table28[Số lượng]))</f>
        <v>0</v>
      </c>
      <c r="J266" s="42">
        <f t="shared" ca="1" si="33"/>
        <v>0</v>
      </c>
      <c r="K266" s="42">
        <f t="shared" ca="1" si="34"/>
        <v>0</v>
      </c>
      <c r="L266" s="44">
        <f t="shared" ca="1" si="35"/>
        <v>0</v>
      </c>
      <c r="M266" s="44">
        <f t="shared" ca="1" si="36"/>
        <v>0</v>
      </c>
      <c r="N266" s="44">
        <f t="shared" ca="1" si="37"/>
        <v>0</v>
      </c>
      <c r="O266" s="30">
        <f t="shared" ca="1" si="39"/>
        <v>0</v>
      </c>
      <c r="P266" s="30"/>
      <c r="Q266" s="30"/>
      <c r="R266" s="30"/>
      <c r="S266" s="30"/>
      <c r="T266" s="30"/>
      <c r="U266" s="30"/>
      <c r="V266" s="30"/>
      <c r="W266" s="30"/>
    </row>
    <row r="267" spans="1:23" x14ac:dyDescent="0.2">
      <c r="A267" s="40">
        <v>262</v>
      </c>
      <c r="B267" s="40" t="str">
        <f>IF(DanhMụcHH!B266="","",DanhMụcHH!B266)</f>
        <v>D4V-8166Z</v>
      </c>
      <c r="C267" s="41">
        <f ca="1">IF(B267="","",SUMIF(OFFSET(MuaHàng_ThanhToán!$D$5,0,0,COUNTIF(Table2[Tên nhà cung cấp],MuaHàng_ThanhToán!$C$5),6),BáoCáoHàngHóa!B267,Table2[Số lượng]))</f>
        <v>0</v>
      </c>
      <c r="D267" s="41">
        <f t="shared" ca="1" si="38"/>
        <v>0</v>
      </c>
      <c r="E267" s="41">
        <f ca="1">IF(B267="","",SUMIF(OFFSET(MuaHàng_ThanhToán!$D$5,0,0,COUNTIF(Table2[Tên nhà cung cấp],MuaHàng_ThanhToán!$C$5),6),BáoCáoHàngHóa!B267,Table2[Thành tiền]))</f>
        <v>0</v>
      </c>
      <c r="F267" s="43">
        <f ca="1">IF(B267="","",SUMIF(Table2[[Tên hàng hóa]:[Thành tiền]],BáoCáoHàngHóa!B267,Table2[Số lượng])-BáoCáoHàngHóa!C267)</f>
        <v>0</v>
      </c>
      <c r="G267" s="43">
        <f t="shared" ca="1" si="32"/>
        <v>0</v>
      </c>
      <c r="H267" s="43">
        <f ca="1">IF(B267="","",SUMIF(Table2[[Tên hàng hóa]:[Thành tiền]],BáoCáoHàngHóa!B267,Table2[Thành tiền])-BáoCáoHàngHóa!E267)</f>
        <v>0</v>
      </c>
      <c r="I267" s="42">
        <f ca="1">IF(B267="","",SUMIF(Table28[[Tên hàng hóa ]:[Thành tiền]],BáoCáoHàngHóa!B267,Table28[Số lượng]))</f>
        <v>0</v>
      </c>
      <c r="J267" s="42">
        <f t="shared" ca="1" si="33"/>
        <v>0</v>
      </c>
      <c r="K267" s="42">
        <f t="shared" ca="1" si="34"/>
        <v>0</v>
      </c>
      <c r="L267" s="44">
        <f t="shared" ca="1" si="35"/>
        <v>0</v>
      </c>
      <c r="M267" s="44">
        <f t="shared" ca="1" si="36"/>
        <v>0</v>
      </c>
      <c r="N267" s="44">
        <f t="shared" ca="1" si="37"/>
        <v>0</v>
      </c>
      <c r="O267" s="30">
        <f t="shared" ca="1" si="39"/>
        <v>0</v>
      </c>
      <c r="P267" s="30"/>
      <c r="Q267" s="30"/>
      <c r="R267" s="30"/>
      <c r="S267" s="30"/>
      <c r="T267" s="30"/>
      <c r="U267" s="30"/>
      <c r="V267" s="30"/>
      <c r="W267" s="30"/>
    </row>
    <row r="268" spans="1:23" ht="30" x14ac:dyDescent="0.2">
      <c r="A268" s="40">
        <v>263</v>
      </c>
      <c r="B268" s="40" t="str">
        <f>IF(DanhMụcHH!B267="","",DanhMụcHH!B267)</f>
        <v>E52MY-CA10C D=6.3mm</v>
      </c>
      <c r="C268" s="41">
        <f ca="1">IF(B268="","",SUMIF(OFFSET(MuaHàng_ThanhToán!$D$5,0,0,COUNTIF(Table2[Tên nhà cung cấp],MuaHàng_ThanhToán!$C$5),6),BáoCáoHàngHóa!B268,Table2[Số lượng]))</f>
        <v>0</v>
      </c>
      <c r="D268" s="41">
        <f t="shared" ca="1" si="38"/>
        <v>0</v>
      </c>
      <c r="E268" s="41">
        <f ca="1">IF(B268="","",SUMIF(OFFSET(MuaHàng_ThanhToán!$D$5,0,0,COUNTIF(Table2[Tên nhà cung cấp],MuaHàng_ThanhToán!$C$5),6),BáoCáoHàngHóa!B268,Table2[Thành tiền]))</f>
        <v>0</v>
      </c>
      <c r="F268" s="43">
        <f ca="1">IF(B268="","",SUMIF(Table2[[Tên hàng hóa]:[Thành tiền]],BáoCáoHàngHóa!B268,Table2[Số lượng])-BáoCáoHàngHóa!C268)</f>
        <v>0</v>
      </c>
      <c r="G268" s="43">
        <f t="shared" ref="G268:G331" ca="1" si="40">IF(B268="","",IF(F268=0,0,H268/F268))</f>
        <v>0</v>
      </c>
      <c r="H268" s="43">
        <f ca="1">IF(B268="","",SUMIF(Table2[[Tên hàng hóa]:[Thành tiền]],BáoCáoHàngHóa!B268,Table2[Thành tiền])-BáoCáoHàngHóa!E268)</f>
        <v>0</v>
      </c>
      <c r="I268" s="42">
        <f ca="1">IF(B268="","",SUMIF(Table28[[Tên hàng hóa ]:[Thành tiền]],BáoCáoHàngHóa!B268,Table28[Số lượng]))</f>
        <v>0</v>
      </c>
      <c r="J268" s="42">
        <f t="shared" ref="J268:J331" ca="1" si="41">IF(B268="","",IF(I268=0,0,(H268+E268)/(F268+C268)))</f>
        <v>0</v>
      </c>
      <c r="K268" s="42">
        <f t="shared" ref="K268:K331" ca="1" si="42">IF(B268="","",J268*I268)</f>
        <v>0</v>
      </c>
      <c r="L268" s="44">
        <f t="shared" ref="L268:L331" ca="1" si="43">IF(B268="","",C268+F268-I268)</f>
        <v>0</v>
      </c>
      <c r="M268" s="44">
        <f t="shared" ref="M268:M331" ca="1" si="44">IF(B268="","",IF(L268=0,0,N268/L268))</f>
        <v>0</v>
      </c>
      <c r="N268" s="44">
        <f t="shared" ref="N268:N331" ca="1" si="45">IF(B268="","",E268+H268-K268)</f>
        <v>0</v>
      </c>
      <c r="O268" s="30">
        <f t="shared" ca="1" si="39"/>
        <v>0</v>
      </c>
      <c r="P268" s="30"/>
      <c r="Q268" s="30"/>
      <c r="R268" s="30"/>
      <c r="S268" s="30"/>
      <c r="T268" s="30"/>
      <c r="U268" s="30"/>
      <c r="V268" s="30"/>
      <c r="W268" s="30"/>
    </row>
    <row r="269" spans="1:23" ht="30" x14ac:dyDescent="0.2">
      <c r="A269" s="40">
        <v>264</v>
      </c>
      <c r="B269" s="40" t="str">
        <f>IF(DanhMụcHH!B268="","",DanhMụcHH!B268)</f>
        <v>E52MY-CA15C D=6.3mm</v>
      </c>
      <c r="C269" s="41">
        <f ca="1">IF(B269="","",SUMIF(OFFSET(MuaHàng_ThanhToán!$D$5,0,0,COUNTIF(Table2[Tên nhà cung cấp],MuaHàng_ThanhToán!$C$5),6),BáoCáoHàngHóa!B269,Table2[Số lượng]))</f>
        <v>0</v>
      </c>
      <c r="D269" s="41">
        <f t="shared" ca="1" si="38"/>
        <v>0</v>
      </c>
      <c r="E269" s="41">
        <f ca="1">IF(B269="","",SUMIF(OFFSET(MuaHàng_ThanhToán!$D$5,0,0,COUNTIF(Table2[Tên nhà cung cấp],MuaHàng_ThanhToán!$C$5),6),BáoCáoHàngHóa!B269,Table2[Thành tiền]))</f>
        <v>0</v>
      </c>
      <c r="F269" s="43">
        <f ca="1">IF(B269="","",SUMIF(Table2[[Tên hàng hóa]:[Thành tiền]],BáoCáoHàngHóa!B269,Table2[Số lượng])-BáoCáoHàngHóa!C269)</f>
        <v>0</v>
      </c>
      <c r="G269" s="43">
        <f t="shared" ca="1" si="40"/>
        <v>0</v>
      </c>
      <c r="H269" s="43">
        <f ca="1">IF(B269="","",SUMIF(Table2[[Tên hàng hóa]:[Thành tiền]],BáoCáoHàngHóa!B269,Table2[Thành tiền])-BáoCáoHàngHóa!E269)</f>
        <v>0</v>
      </c>
      <c r="I269" s="42">
        <f ca="1">IF(B269="","",SUMIF(Table28[[Tên hàng hóa ]:[Thành tiền]],BáoCáoHàngHóa!B269,Table28[Số lượng]))</f>
        <v>0</v>
      </c>
      <c r="J269" s="42">
        <f t="shared" ca="1" si="41"/>
        <v>0</v>
      </c>
      <c r="K269" s="42">
        <f t="shared" ca="1" si="42"/>
        <v>0</v>
      </c>
      <c r="L269" s="44">
        <f t="shared" ca="1" si="43"/>
        <v>0</v>
      </c>
      <c r="M269" s="44">
        <f t="shared" ca="1" si="44"/>
        <v>0</v>
      </c>
      <c r="N269" s="44">
        <f t="shared" ca="1" si="45"/>
        <v>0</v>
      </c>
      <c r="O269" s="30">
        <f t="shared" ca="1" si="39"/>
        <v>0</v>
      </c>
      <c r="P269" s="30"/>
      <c r="Q269" s="30"/>
      <c r="R269" s="30"/>
      <c r="S269" s="30"/>
      <c r="T269" s="30"/>
      <c r="U269" s="30"/>
      <c r="V269" s="30"/>
      <c r="W269" s="30"/>
    </row>
    <row r="270" spans="1:23" ht="30" x14ac:dyDescent="0.2">
      <c r="A270" s="40">
        <v>265</v>
      </c>
      <c r="B270" s="40" t="str">
        <f>IF(DanhMụcHH!B269="","",DanhMụcHH!B269)</f>
        <v>E52MY-CA15D D=4.7mm</v>
      </c>
      <c r="C270" s="41">
        <f ca="1">IF(B270="","",SUMIF(OFFSET(MuaHàng_ThanhToán!$D$5,0,0,COUNTIF(Table2[Tên nhà cung cấp],MuaHàng_ThanhToán!$C$5),6),BáoCáoHàngHóa!B270,Table2[Số lượng]))</f>
        <v>0</v>
      </c>
      <c r="D270" s="41">
        <f t="shared" ref="D270:D333" ca="1" si="46">IF(B270="","",IF(C270=0,0,E270/C270))</f>
        <v>0</v>
      </c>
      <c r="E270" s="41">
        <f ca="1">IF(B270="","",SUMIF(OFFSET(MuaHàng_ThanhToán!$D$5,0,0,COUNTIF(Table2[Tên nhà cung cấp],MuaHàng_ThanhToán!$C$5),6),BáoCáoHàngHóa!B270,Table2[Thành tiền]))</f>
        <v>0</v>
      </c>
      <c r="F270" s="43">
        <f ca="1">IF(B270="","",SUMIF(Table2[[Tên hàng hóa]:[Thành tiền]],BáoCáoHàngHóa!B270,Table2[Số lượng])-BáoCáoHàngHóa!C270)</f>
        <v>0</v>
      </c>
      <c r="G270" s="43">
        <f t="shared" ca="1" si="40"/>
        <v>0</v>
      </c>
      <c r="H270" s="43">
        <f ca="1">IF(B270="","",SUMIF(Table2[[Tên hàng hóa]:[Thành tiền]],BáoCáoHàngHóa!B270,Table2[Thành tiền])-BáoCáoHàngHóa!E270)</f>
        <v>0</v>
      </c>
      <c r="I270" s="42">
        <f ca="1">IF(B270="","",SUMIF(Table28[[Tên hàng hóa ]:[Thành tiền]],BáoCáoHàngHóa!B270,Table28[Số lượng]))</f>
        <v>0</v>
      </c>
      <c r="J270" s="42">
        <f t="shared" ca="1" si="41"/>
        <v>0</v>
      </c>
      <c r="K270" s="42">
        <f t="shared" ca="1" si="42"/>
        <v>0</v>
      </c>
      <c r="L270" s="44">
        <f t="shared" ca="1" si="43"/>
        <v>0</v>
      </c>
      <c r="M270" s="44">
        <f t="shared" ca="1" si="44"/>
        <v>0</v>
      </c>
      <c r="N270" s="44">
        <f t="shared" ca="1" si="45"/>
        <v>0</v>
      </c>
      <c r="O270" s="30">
        <f t="shared" ca="1" si="39"/>
        <v>0</v>
      </c>
      <c r="P270" s="30"/>
      <c r="Q270" s="30"/>
      <c r="R270" s="30"/>
      <c r="S270" s="30"/>
      <c r="T270" s="30"/>
      <c r="U270" s="30"/>
      <c r="V270" s="30"/>
      <c r="W270" s="30"/>
    </row>
    <row r="271" spans="1:23" ht="30" x14ac:dyDescent="0.2">
      <c r="A271" s="40">
        <v>266</v>
      </c>
      <c r="B271" s="40" t="str">
        <f>IF(DanhMụcHH!B270="","",DanhMụcHH!B270)</f>
        <v>E52MY-CA20C D=6.3mm</v>
      </c>
      <c r="C271" s="41">
        <f ca="1">IF(B271="","",SUMIF(OFFSET(MuaHàng_ThanhToán!$D$5,0,0,COUNTIF(Table2[Tên nhà cung cấp],MuaHàng_ThanhToán!$C$5),6),BáoCáoHàngHóa!B271,Table2[Số lượng]))</f>
        <v>0</v>
      </c>
      <c r="D271" s="41">
        <f t="shared" ca="1" si="46"/>
        <v>0</v>
      </c>
      <c r="E271" s="41">
        <f ca="1">IF(B271="","",SUMIF(OFFSET(MuaHàng_ThanhToán!$D$5,0,0,COUNTIF(Table2[Tên nhà cung cấp],MuaHàng_ThanhToán!$C$5),6),BáoCáoHàngHóa!B271,Table2[Thành tiền]))</f>
        <v>0</v>
      </c>
      <c r="F271" s="43">
        <f ca="1">IF(B271="","",SUMIF(Table2[[Tên hàng hóa]:[Thành tiền]],BáoCáoHàngHóa!B271,Table2[Số lượng])-BáoCáoHàngHóa!C271)</f>
        <v>0</v>
      </c>
      <c r="G271" s="43">
        <f t="shared" ca="1" si="40"/>
        <v>0</v>
      </c>
      <c r="H271" s="43">
        <f ca="1">IF(B271="","",SUMIF(Table2[[Tên hàng hóa]:[Thành tiền]],BáoCáoHàngHóa!B271,Table2[Thành tiền])-BáoCáoHàngHóa!E271)</f>
        <v>0</v>
      </c>
      <c r="I271" s="42">
        <f ca="1">IF(B271="","",SUMIF(Table28[[Tên hàng hóa ]:[Thành tiền]],BáoCáoHàngHóa!B271,Table28[Số lượng]))</f>
        <v>0</v>
      </c>
      <c r="J271" s="42">
        <f t="shared" ca="1" si="41"/>
        <v>0</v>
      </c>
      <c r="K271" s="42">
        <f t="shared" ca="1" si="42"/>
        <v>0</v>
      </c>
      <c r="L271" s="44">
        <f t="shared" ca="1" si="43"/>
        <v>0</v>
      </c>
      <c r="M271" s="44">
        <f t="shared" ca="1" si="44"/>
        <v>0</v>
      </c>
      <c r="N271" s="44">
        <f t="shared" ca="1" si="45"/>
        <v>0</v>
      </c>
      <c r="O271" s="30">
        <f t="shared" ca="1" si="39"/>
        <v>0</v>
      </c>
      <c r="P271" s="30"/>
      <c r="Q271" s="30"/>
      <c r="R271" s="30"/>
      <c r="S271" s="30"/>
      <c r="T271" s="30"/>
      <c r="U271" s="30"/>
      <c r="V271" s="30"/>
      <c r="W271" s="30"/>
    </row>
    <row r="272" spans="1:23" ht="30" x14ac:dyDescent="0.2">
      <c r="A272" s="40">
        <v>267</v>
      </c>
      <c r="B272" s="40" t="str">
        <f>IF(DanhMụcHH!B271="","",DanhMụcHH!B271)</f>
        <v>E52MY-CA30C D=6.3mm</v>
      </c>
      <c r="C272" s="41">
        <f ca="1">IF(B272="","",SUMIF(OFFSET(MuaHàng_ThanhToán!$D$5,0,0,COUNTIF(Table2[Tên nhà cung cấp],MuaHàng_ThanhToán!$C$5),6),BáoCáoHàngHóa!B272,Table2[Số lượng]))</f>
        <v>0</v>
      </c>
      <c r="D272" s="41">
        <f t="shared" ca="1" si="46"/>
        <v>0</v>
      </c>
      <c r="E272" s="41">
        <f ca="1">IF(B272="","",SUMIF(OFFSET(MuaHàng_ThanhToán!$D$5,0,0,COUNTIF(Table2[Tên nhà cung cấp],MuaHàng_ThanhToán!$C$5),6),BáoCáoHàngHóa!B272,Table2[Thành tiền]))</f>
        <v>0</v>
      </c>
      <c r="F272" s="43">
        <f ca="1">IF(B272="","",SUMIF(Table2[[Tên hàng hóa]:[Thành tiền]],BáoCáoHàngHóa!B272,Table2[Số lượng])-BáoCáoHàngHóa!C272)</f>
        <v>0</v>
      </c>
      <c r="G272" s="43">
        <f t="shared" ca="1" si="40"/>
        <v>0</v>
      </c>
      <c r="H272" s="43">
        <f ca="1">IF(B272="","",SUMIF(Table2[[Tên hàng hóa]:[Thành tiền]],BáoCáoHàngHóa!B272,Table2[Thành tiền])-BáoCáoHàngHóa!E272)</f>
        <v>0</v>
      </c>
      <c r="I272" s="42">
        <f ca="1">IF(B272="","",SUMIF(Table28[[Tên hàng hóa ]:[Thành tiền]],BáoCáoHàngHóa!B272,Table28[Số lượng]))</f>
        <v>0</v>
      </c>
      <c r="J272" s="42">
        <f t="shared" ca="1" si="41"/>
        <v>0</v>
      </c>
      <c r="K272" s="42">
        <f t="shared" ca="1" si="42"/>
        <v>0</v>
      </c>
      <c r="L272" s="44">
        <f t="shared" ca="1" si="43"/>
        <v>0</v>
      </c>
      <c r="M272" s="44">
        <f t="shared" ca="1" si="44"/>
        <v>0</v>
      </c>
      <c r="N272" s="44">
        <f t="shared" ca="1" si="45"/>
        <v>0</v>
      </c>
      <c r="O272" s="30">
        <f t="shared" ca="1" si="39"/>
        <v>0</v>
      </c>
      <c r="P272" s="30"/>
      <c r="Q272" s="30"/>
      <c r="R272" s="30"/>
      <c r="S272" s="30"/>
      <c r="T272" s="30"/>
      <c r="U272" s="30"/>
      <c r="V272" s="30"/>
      <c r="W272" s="30"/>
    </row>
    <row r="273" spans="1:23" ht="30" x14ac:dyDescent="0.2">
      <c r="A273" s="40">
        <v>268</v>
      </c>
      <c r="B273" s="40" t="str">
        <f>IF(DanhMụcHH!B272="","",DanhMụcHH!B272)</f>
        <v>E52MY-CA6D D=4.7mm</v>
      </c>
      <c r="C273" s="41">
        <f ca="1">IF(B273="","",SUMIF(OFFSET(MuaHàng_ThanhToán!$D$5,0,0,COUNTIF(Table2[Tên nhà cung cấp],MuaHàng_ThanhToán!$C$5),6),BáoCáoHàngHóa!B273,Table2[Số lượng]))</f>
        <v>0</v>
      </c>
      <c r="D273" s="41">
        <f t="shared" ca="1" si="46"/>
        <v>0</v>
      </c>
      <c r="E273" s="41">
        <f ca="1">IF(B273="","",SUMIF(OFFSET(MuaHàng_ThanhToán!$D$5,0,0,COUNTIF(Table2[Tên nhà cung cấp],MuaHàng_ThanhToán!$C$5),6),BáoCáoHàngHóa!B273,Table2[Thành tiền]))</f>
        <v>0</v>
      </c>
      <c r="F273" s="43">
        <f ca="1">IF(B273="","",SUMIF(Table2[[Tên hàng hóa]:[Thành tiền]],BáoCáoHàngHóa!B273,Table2[Số lượng])-BáoCáoHàngHóa!C273)</f>
        <v>2</v>
      </c>
      <c r="G273" s="43">
        <f t="shared" ca="1" si="40"/>
        <v>389400</v>
      </c>
      <c r="H273" s="43">
        <f ca="1">IF(B273="","",SUMIF(Table2[[Tên hàng hóa]:[Thành tiền]],BáoCáoHàngHóa!B273,Table2[Thành tiền])-BáoCáoHàngHóa!E273)</f>
        <v>778800</v>
      </c>
      <c r="I273" s="42">
        <f ca="1">IF(B273="","",SUMIF(Table28[[Tên hàng hóa ]:[Thành tiền]],BáoCáoHàngHóa!B273,Table28[Số lượng]))</f>
        <v>2</v>
      </c>
      <c r="J273" s="42">
        <f t="shared" ca="1" si="41"/>
        <v>389400</v>
      </c>
      <c r="K273" s="42">
        <f t="shared" ca="1" si="42"/>
        <v>778800</v>
      </c>
      <c r="L273" s="44">
        <f t="shared" ca="1" si="43"/>
        <v>0</v>
      </c>
      <c r="M273" s="44">
        <f t="shared" ca="1" si="44"/>
        <v>0</v>
      </c>
      <c r="N273" s="44">
        <f t="shared" ca="1" si="45"/>
        <v>0</v>
      </c>
      <c r="O273" s="30">
        <f t="shared" ca="1" si="39"/>
        <v>0</v>
      </c>
      <c r="P273" s="30"/>
      <c r="Q273" s="30"/>
      <c r="R273" s="30"/>
      <c r="S273" s="30"/>
      <c r="T273" s="30"/>
      <c r="U273" s="30"/>
      <c r="V273" s="30"/>
      <c r="W273" s="30"/>
    </row>
    <row r="274" spans="1:23" ht="30" x14ac:dyDescent="0.2">
      <c r="A274" s="40">
        <v>269</v>
      </c>
      <c r="B274" s="40" t="str">
        <f>IF(DanhMụcHH!B273="","",DanhMụcHH!B273)</f>
        <v>E52MY-PT10C D=6.3mm</v>
      </c>
      <c r="C274" s="41">
        <f ca="1">IF(B274="","",SUMIF(OFFSET(MuaHàng_ThanhToán!$D$5,0,0,COUNTIF(Table2[Tên nhà cung cấp],MuaHàng_ThanhToán!$C$5),6),BáoCáoHàngHóa!B274,Table2[Số lượng]))</f>
        <v>0</v>
      </c>
      <c r="D274" s="41">
        <f t="shared" ca="1" si="46"/>
        <v>0</v>
      </c>
      <c r="E274" s="41">
        <f ca="1">IF(B274="","",SUMIF(OFFSET(MuaHàng_ThanhToán!$D$5,0,0,COUNTIF(Table2[Tên nhà cung cấp],MuaHàng_ThanhToán!$C$5),6),BáoCáoHàngHóa!B274,Table2[Thành tiền]))</f>
        <v>0</v>
      </c>
      <c r="F274" s="43">
        <f ca="1">IF(B274="","",SUMIF(Table2[[Tên hàng hóa]:[Thành tiền]],BáoCáoHàngHóa!B274,Table2[Số lượng])-BáoCáoHàngHóa!C274)</f>
        <v>4</v>
      </c>
      <c r="G274" s="43">
        <f t="shared" ca="1" si="40"/>
        <v>1387100</v>
      </c>
      <c r="H274" s="43">
        <f ca="1">IF(B274="","",SUMIF(Table2[[Tên hàng hóa]:[Thành tiền]],BáoCáoHàngHóa!B274,Table2[Thành tiền])-BáoCáoHàngHóa!E274)</f>
        <v>5548400</v>
      </c>
      <c r="I274" s="42">
        <f ca="1">IF(B274="","",SUMIF(Table28[[Tên hàng hóa ]:[Thành tiền]],BáoCáoHàngHóa!B274,Table28[Số lượng]))</f>
        <v>4</v>
      </c>
      <c r="J274" s="42">
        <f t="shared" ca="1" si="41"/>
        <v>1387100</v>
      </c>
      <c r="K274" s="42">
        <f t="shared" ca="1" si="42"/>
        <v>5548400</v>
      </c>
      <c r="L274" s="44">
        <f t="shared" ca="1" si="43"/>
        <v>0</v>
      </c>
      <c r="M274" s="44">
        <f t="shared" ca="1" si="44"/>
        <v>0</v>
      </c>
      <c r="N274" s="44">
        <f t="shared" ca="1" si="45"/>
        <v>0</v>
      </c>
      <c r="O274" s="30">
        <f t="shared" ca="1" si="39"/>
        <v>0</v>
      </c>
      <c r="P274" s="30"/>
      <c r="Q274" s="30"/>
      <c r="R274" s="30"/>
      <c r="S274" s="30"/>
      <c r="T274" s="30"/>
      <c r="U274" s="30"/>
      <c r="V274" s="30"/>
      <c r="W274" s="30"/>
    </row>
    <row r="275" spans="1:23" ht="30" x14ac:dyDescent="0.2">
      <c r="A275" s="40">
        <v>270</v>
      </c>
      <c r="B275" s="40" t="str">
        <f>IF(DanhMụcHH!B274="","",DanhMụcHH!B274)</f>
        <v>E52MY-PT15C D=6.3mm</v>
      </c>
      <c r="C275" s="41">
        <f ca="1">IF(B275="","",SUMIF(OFFSET(MuaHàng_ThanhToán!$D$5,0,0,COUNTIF(Table2[Tên nhà cung cấp],MuaHàng_ThanhToán!$C$5),6),BáoCáoHàngHóa!B275,Table2[Số lượng]))</f>
        <v>0</v>
      </c>
      <c r="D275" s="41">
        <f t="shared" ca="1" si="46"/>
        <v>0</v>
      </c>
      <c r="E275" s="41">
        <f ca="1">IF(B275="","",SUMIF(OFFSET(MuaHàng_ThanhToán!$D$5,0,0,COUNTIF(Table2[Tên nhà cung cấp],MuaHàng_ThanhToán!$C$5),6),BáoCáoHàngHóa!B275,Table2[Thành tiền]))</f>
        <v>0</v>
      </c>
      <c r="F275" s="43">
        <f ca="1">IF(B275="","",SUMIF(Table2[[Tên hàng hóa]:[Thành tiền]],BáoCáoHàngHóa!B275,Table2[Số lượng])-BáoCáoHàngHóa!C275)</f>
        <v>2</v>
      </c>
      <c r="G275" s="43">
        <f t="shared" ca="1" si="40"/>
        <v>1448700</v>
      </c>
      <c r="H275" s="43">
        <f ca="1">IF(B275="","",SUMIF(Table2[[Tên hàng hóa]:[Thành tiền]],BáoCáoHàngHóa!B275,Table2[Thành tiền])-BáoCáoHàngHóa!E275)</f>
        <v>2897400</v>
      </c>
      <c r="I275" s="42">
        <f ca="1">IF(B275="","",SUMIF(Table28[[Tên hàng hóa ]:[Thành tiền]],BáoCáoHàngHóa!B275,Table28[Số lượng]))</f>
        <v>2</v>
      </c>
      <c r="J275" s="42">
        <f t="shared" ca="1" si="41"/>
        <v>1448700</v>
      </c>
      <c r="K275" s="42">
        <f t="shared" ca="1" si="42"/>
        <v>2897400</v>
      </c>
      <c r="L275" s="44">
        <f t="shared" ca="1" si="43"/>
        <v>0</v>
      </c>
      <c r="M275" s="44">
        <f t="shared" ca="1" si="44"/>
        <v>0</v>
      </c>
      <c r="N275" s="44">
        <f t="shared" ca="1" si="45"/>
        <v>0</v>
      </c>
      <c r="O275" s="30">
        <f t="shared" ca="1" si="39"/>
        <v>0</v>
      </c>
      <c r="P275" s="30"/>
      <c r="Q275" s="30"/>
      <c r="R275" s="30"/>
      <c r="S275" s="30"/>
      <c r="T275" s="30"/>
      <c r="U275" s="30"/>
      <c r="V275" s="30"/>
      <c r="W275" s="30"/>
    </row>
    <row r="276" spans="1:23" ht="30" x14ac:dyDescent="0.2">
      <c r="A276" s="40">
        <v>271</v>
      </c>
      <c r="B276" s="40" t="str">
        <f>IF(DanhMụcHH!B275="","",DanhMụcHH!B275)</f>
        <v>E52MY-PT20C D=6.3mm</v>
      </c>
      <c r="C276" s="41">
        <f ca="1">IF(B276="","",SUMIF(OFFSET(MuaHàng_ThanhToán!$D$5,0,0,COUNTIF(Table2[Tên nhà cung cấp],MuaHàng_ThanhToán!$C$5),6),BáoCáoHàngHóa!B276,Table2[Số lượng]))</f>
        <v>0</v>
      </c>
      <c r="D276" s="41">
        <f t="shared" ca="1" si="46"/>
        <v>0</v>
      </c>
      <c r="E276" s="41">
        <f ca="1">IF(B276="","",SUMIF(OFFSET(MuaHàng_ThanhToán!$D$5,0,0,COUNTIF(Table2[Tên nhà cung cấp],MuaHàng_ThanhToán!$C$5),6),BáoCáoHàngHóa!B276,Table2[Thành tiền]))</f>
        <v>0</v>
      </c>
      <c r="F276" s="43">
        <f ca="1">IF(B276="","",SUMIF(Table2[[Tên hàng hóa]:[Thành tiền]],BáoCáoHàngHóa!B276,Table2[Số lượng])-BáoCáoHàngHóa!C276)</f>
        <v>0</v>
      </c>
      <c r="G276" s="43">
        <f t="shared" ca="1" si="40"/>
        <v>0</v>
      </c>
      <c r="H276" s="43">
        <f ca="1">IF(B276="","",SUMIF(Table2[[Tên hàng hóa]:[Thành tiền]],BáoCáoHàngHóa!B276,Table2[Thành tiền])-BáoCáoHàngHóa!E276)</f>
        <v>0</v>
      </c>
      <c r="I276" s="42">
        <f ca="1">IF(B276="","",SUMIF(Table28[[Tên hàng hóa ]:[Thành tiền]],BáoCáoHàngHóa!B276,Table28[Số lượng]))</f>
        <v>0</v>
      </c>
      <c r="J276" s="42">
        <f t="shared" ca="1" si="41"/>
        <v>0</v>
      </c>
      <c r="K276" s="42">
        <f t="shared" ca="1" si="42"/>
        <v>0</v>
      </c>
      <c r="L276" s="44">
        <f t="shared" ca="1" si="43"/>
        <v>0</v>
      </c>
      <c r="M276" s="44">
        <f t="shared" ca="1" si="44"/>
        <v>0</v>
      </c>
      <c r="N276" s="44">
        <f t="shared" ca="1" si="45"/>
        <v>0</v>
      </c>
      <c r="O276" s="30">
        <f t="shared" ca="1" si="39"/>
        <v>0</v>
      </c>
      <c r="P276" s="30"/>
      <c r="Q276" s="30"/>
      <c r="R276" s="30"/>
      <c r="S276" s="30"/>
      <c r="T276" s="30"/>
      <c r="U276" s="30"/>
      <c r="V276" s="30"/>
      <c r="W276" s="30"/>
    </row>
    <row r="277" spans="1:23" ht="30" x14ac:dyDescent="0.2">
      <c r="A277" s="40">
        <v>272</v>
      </c>
      <c r="B277" s="40" t="str">
        <f>IF(DanhMụcHH!B276="","",DanhMụcHH!B276)</f>
        <v>E52MY-PT30C D=6.3mm</v>
      </c>
      <c r="C277" s="41">
        <f ca="1">IF(B277="","",SUMIF(OFFSET(MuaHàng_ThanhToán!$D$5,0,0,COUNTIF(Table2[Tên nhà cung cấp],MuaHàng_ThanhToán!$C$5),6),BáoCáoHàngHóa!B277,Table2[Số lượng]))</f>
        <v>0</v>
      </c>
      <c r="D277" s="41">
        <f t="shared" ca="1" si="46"/>
        <v>0</v>
      </c>
      <c r="E277" s="41">
        <f ca="1">IF(B277="","",SUMIF(OFFSET(MuaHàng_ThanhToán!$D$5,0,0,COUNTIF(Table2[Tên nhà cung cấp],MuaHàng_ThanhToán!$C$5),6),BáoCáoHàngHóa!B277,Table2[Thành tiền]))</f>
        <v>0</v>
      </c>
      <c r="F277" s="43">
        <f ca="1">IF(B277="","",SUMIF(Table2[[Tên hàng hóa]:[Thành tiền]],BáoCáoHàngHóa!B277,Table2[Số lượng])-BáoCáoHàngHóa!C277)</f>
        <v>2</v>
      </c>
      <c r="G277" s="43">
        <f t="shared" ca="1" si="40"/>
        <v>1611500</v>
      </c>
      <c r="H277" s="43">
        <f ca="1">IF(B277="","",SUMIF(Table2[[Tên hàng hóa]:[Thành tiền]],BáoCáoHàngHóa!B277,Table2[Thành tiền])-BáoCáoHàngHóa!E277)</f>
        <v>3223000</v>
      </c>
      <c r="I277" s="42">
        <f ca="1">IF(B277="","",SUMIF(Table28[[Tên hàng hóa ]:[Thành tiền]],BáoCáoHàngHóa!B277,Table28[Số lượng]))</f>
        <v>2</v>
      </c>
      <c r="J277" s="42">
        <f t="shared" ca="1" si="41"/>
        <v>1611500</v>
      </c>
      <c r="K277" s="42">
        <f t="shared" ca="1" si="42"/>
        <v>3223000</v>
      </c>
      <c r="L277" s="44">
        <f t="shared" ca="1" si="43"/>
        <v>0</v>
      </c>
      <c r="M277" s="44">
        <f t="shared" ca="1" si="44"/>
        <v>0</v>
      </c>
      <c r="N277" s="44">
        <f t="shared" ca="1" si="45"/>
        <v>0</v>
      </c>
      <c r="O277" s="30">
        <f t="shared" ca="1" si="39"/>
        <v>0</v>
      </c>
      <c r="P277" s="30"/>
      <c r="Q277" s="30"/>
      <c r="R277" s="30"/>
      <c r="S277" s="30"/>
      <c r="T277" s="30"/>
      <c r="U277" s="30"/>
      <c r="V277" s="30"/>
      <c r="W277" s="30"/>
    </row>
    <row r="278" spans="1:23" ht="30" x14ac:dyDescent="0.2">
      <c r="A278" s="40">
        <v>273</v>
      </c>
      <c r="B278" s="40" t="str">
        <f>IF(DanhMụcHH!B277="","",DanhMụcHH!B277)</f>
        <v>E52MY-PT40C D=6.3mm</v>
      </c>
      <c r="C278" s="41">
        <f ca="1">IF(B278="","",SUMIF(OFFSET(MuaHàng_ThanhToán!$D$5,0,0,COUNTIF(Table2[Tên nhà cung cấp],MuaHàng_ThanhToán!$C$5),6),BáoCáoHàngHóa!B278,Table2[Số lượng]))</f>
        <v>0</v>
      </c>
      <c r="D278" s="41">
        <f t="shared" ca="1" si="46"/>
        <v>0</v>
      </c>
      <c r="E278" s="41">
        <f ca="1">IF(B278="","",SUMIF(OFFSET(MuaHàng_ThanhToán!$D$5,0,0,COUNTIF(Table2[Tên nhà cung cấp],MuaHàng_ThanhToán!$C$5),6),BáoCáoHàngHóa!B278,Table2[Thành tiền]))</f>
        <v>0</v>
      </c>
      <c r="F278" s="43">
        <f ca="1">IF(B278="","",SUMIF(Table2[[Tên hàng hóa]:[Thành tiền]],BáoCáoHàngHóa!B278,Table2[Số lượng])-BáoCáoHàngHóa!C278)</f>
        <v>0</v>
      </c>
      <c r="G278" s="43">
        <f t="shared" ca="1" si="40"/>
        <v>0</v>
      </c>
      <c r="H278" s="43">
        <f ca="1">IF(B278="","",SUMIF(Table2[[Tên hàng hóa]:[Thành tiền]],BáoCáoHàngHóa!B278,Table2[Thành tiền])-BáoCáoHàngHóa!E278)</f>
        <v>0</v>
      </c>
      <c r="I278" s="42">
        <f ca="1">IF(B278="","",SUMIF(Table28[[Tên hàng hóa ]:[Thành tiền]],BáoCáoHàngHóa!B278,Table28[Số lượng]))</f>
        <v>0</v>
      </c>
      <c r="J278" s="42">
        <f t="shared" ca="1" si="41"/>
        <v>0</v>
      </c>
      <c r="K278" s="42">
        <f t="shared" ca="1" si="42"/>
        <v>0</v>
      </c>
      <c r="L278" s="44">
        <f t="shared" ca="1" si="43"/>
        <v>0</v>
      </c>
      <c r="M278" s="44">
        <f t="shared" ca="1" si="44"/>
        <v>0</v>
      </c>
      <c r="N278" s="44">
        <f t="shared" ca="1" si="45"/>
        <v>0</v>
      </c>
      <c r="O278" s="30">
        <f t="shared" ca="1" si="39"/>
        <v>0</v>
      </c>
      <c r="P278" s="30"/>
      <c r="Q278" s="30"/>
      <c r="R278" s="30"/>
      <c r="S278" s="30"/>
      <c r="T278" s="30"/>
      <c r="U278" s="30"/>
      <c r="V278" s="30"/>
      <c r="W278" s="30"/>
    </row>
    <row r="279" spans="1:23" ht="30" x14ac:dyDescent="0.2">
      <c r="A279" s="40">
        <v>274</v>
      </c>
      <c r="B279" s="40" t="str">
        <f>IF(DanhMụcHH!B278="","",DanhMụcHH!B278)</f>
        <v>61F-G1-AP AC110/220</v>
      </c>
      <c r="C279" s="41">
        <f ca="1">IF(B279="","",SUMIF(OFFSET(MuaHàng_ThanhToán!$D$5,0,0,COUNTIF(Table2[Tên nhà cung cấp],MuaHàng_ThanhToán!$C$5),6),BáoCáoHàngHóa!B279,Table2[Số lượng]))</f>
        <v>0</v>
      </c>
      <c r="D279" s="41">
        <f t="shared" ca="1" si="46"/>
        <v>0</v>
      </c>
      <c r="E279" s="41">
        <f ca="1">IF(B279="","",SUMIF(OFFSET(MuaHàng_ThanhToán!$D$5,0,0,COUNTIF(Table2[Tên nhà cung cấp],MuaHàng_ThanhToán!$C$5),6),BáoCáoHàngHóa!B279,Table2[Thành tiền]))</f>
        <v>0</v>
      </c>
      <c r="F279" s="43">
        <f ca="1">IF(B279="","",SUMIF(Table2[[Tên hàng hóa]:[Thành tiền]],BáoCáoHàngHóa!B279,Table2[Số lượng])-BáoCáoHàngHóa!C279)</f>
        <v>6</v>
      </c>
      <c r="G279" s="43">
        <f t="shared" ca="1" si="40"/>
        <v>1138500</v>
      </c>
      <c r="H279" s="43">
        <f ca="1">IF(B279="","",SUMIF(Table2[[Tên hàng hóa]:[Thành tiền]],BáoCáoHàngHóa!B279,Table2[Thành tiền])-BáoCáoHàngHóa!E279)</f>
        <v>6831000</v>
      </c>
      <c r="I279" s="42">
        <f ca="1">IF(B279="","",SUMIF(Table28[[Tên hàng hóa ]:[Thành tiền]],BáoCáoHàngHóa!B279,Table28[Số lượng]))</f>
        <v>6</v>
      </c>
      <c r="J279" s="42">
        <f t="shared" ca="1" si="41"/>
        <v>1138500</v>
      </c>
      <c r="K279" s="42">
        <f t="shared" ca="1" si="42"/>
        <v>6831000</v>
      </c>
      <c r="L279" s="44">
        <f t="shared" ca="1" si="43"/>
        <v>0</v>
      </c>
      <c r="M279" s="44">
        <f t="shared" ca="1" si="44"/>
        <v>0</v>
      </c>
      <c r="N279" s="44">
        <f t="shared" ca="1" si="45"/>
        <v>0</v>
      </c>
      <c r="O279" s="30">
        <f t="shared" ca="1" si="39"/>
        <v>0</v>
      </c>
      <c r="P279" s="30"/>
      <c r="Q279" s="30"/>
      <c r="R279" s="30"/>
      <c r="S279" s="30"/>
      <c r="T279" s="30"/>
      <c r="U279" s="30"/>
      <c r="V279" s="30"/>
      <c r="W279" s="30"/>
    </row>
    <row r="280" spans="1:23" ht="30" x14ac:dyDescent="0.2">
      <c r="A280" s="40">
        <v>275</v>
      </c>
      <c r="B280" s="40" t="str">
        <f>IF(DanhMụcHH!B279="","",DanhMụcHH!B279)</f>
        <v>61F-G2 AC110/220</v>
      </c>
      <c r="C280" s="41">
        <f ca="1">IF(B280="","",SUMIF(OFFSET(MuaHàng_ThanhToán!$D$5,0,0,COUNTIF(Table2[Tên nhà cung cấp],MuaHàng_ThanhToán!$C$5),6),BáoCáoHàngHóa!B280,Table2[Số lượng]))</f>
        <v>0</v>
      </c>
      <c r="D280" s="41">
        <f t="shared" ca="1" si="46"/>
        <v>0</v>
      </c>
      <c r="E280" s="41">
        <f ca="1">IF(B280="","",SUMIF(OFFSET(MuaHàng_ThanhToán!$D$5,0,0,COUNTIF(Table2[Tên nhà cung cấp],MuaHàng_ThanhToán!$C$5),6),BáoCáoHàngHóa!B280,Table2[Thành tiền]))</f>
        <v>0</v>
      </c>
      <c r="F280" s="43">
        <f ca="1">IF(B280="","",SUMIF(Table2[[Tên hàng hóa]:[Thành tiền]],BáoCáoHàngHóa!B280,Table2[Số lượng])-BáoCáoHàngHóa!C280)</f>
        <v>2</v>
      </c>
      <c r="G280" s="43">
        <f t="shared" ca="1" si="40"/>
        <v>1870000</v>
      </c>
      <c r="H280" s="43">
        <f ca="1">IF(B280="","",SUMIF(Table2[[Tên hàng hóa]:[Thành tiền]],BáoCáoHàngHóa!B280,Table2[Thành tiền])-BáoCáoHàngHóa!E280)</f>
        <v>3740000</v>
      </c>
      <c r="I280" s="42">
        <f ca="1">IF(B280="","",SUMIF(Table28[[Tên hàng hóa ]:[Thành tiền]],BáoCáoHàngHóa!B280,Table28[Số lượng]))</f>
        <v>2</v>
      </c>
      <c r="J280" s="42">
        <f t="shared" ca="1" si="41"/>
        <v>1870000</v>
      </c>
      <c r="K280" s="42">
        <f t="shared" ca="1" si="42"/>
        <v>3740000</v>
      </c>
      <c r="L280" s="44">
        <f t="shared" ca="1" si="43"/>
        <v>0</v>
      </c>
      <c r="M280" s="44">
        <f t="shared" ca="1" si="44"/>
        <v>0</v>
      </c>
      <c r="N280" s="44">
        <f t="shared" ca="1" si="45"/>
        <v>0</v>
      </c>
      <c r="O280" s="30">
        <f t="shared" ca="1" si="39"/>
        <v>0</v>
      </c>
      <c r="P280" s="30"/>
      <c r="Q280" s="30"/>
      <c r="R280" s="30"/>
      <c r="S280" s="30"/>
      <c r="T280" s="30"/>
      <c r="U280" s="30"/>
      <c r="V280" s="30"/>
      <c r="W280" s="30"/>
    </row>
    <row r="281" spans="1:23" ht="30" x14ac:dyDescent="0.2">
      <c r="A281" s="40">
        <v>276</v>
      </c>
      <c r="B281" s="40" t="str">
        <f>IF(DanhMụcHH!B280="","",DanhMụcHH!B280)</f>
        <v>61F-G3 AC110/220</v>
      </c>
      <c r="C281" s="41">
        <f ca="1">IF(B281="","",SUMIF(OFFSET(MuaHàng_ThanhToán!$D$5,0,0,COUNTIF(Table2[Tên nhà cung cấp],MuaHàng_ThanhToán!$C$5),6),BáoCáoHàngHóa!B281,Table2[Số lượng]))</f>
        <v>0</v>
      </c>
      <c r="D281" s="41">
        <f t="shared" ca="1" si="46"/>
        <v>0</v>
      </c>
      <c r="E281" s="41">
        <f ca="1">IF(B281="","",SUMIF(OFFSET(MuaHàng_ThanhToán!$D$5,0,0,COUNTIF(Table2[Tên nhà cung cấp],MuaHàng_ThanhToán!$C$5),6),BáoCáoHàngHóa!B281,Table2[Thành tiền]))</f>
        <v>0</v>
      </c>
      <c r="F281" s="43">
        <f ca="1">IF(B281="","",SUMIF(Table2[[Tên hàng hóa]:[Thành tiền]],BáoCáoHàngHóa!B281,Table2[Số lượng])-BáoCáoHàngHóa!C281)</f>
        <v>9</v>
      </c>
      <c r="G281" s="43">
        <f t="shared" ca="1" si="40"/>
        <v>2644338.5796296299</v>
      </c>
      <c r="H281" s="43">
        <f ca="1">IF(B281="","",SUMIF(Table2[[Tên hàng hóa]:[Thành tiền]],BáoCáoHàngHóa!B281,Table2[Thành tiền])-BáoCáoHàngHóa!E281)</f>
        <v>23799047.216666669</v>
      </c>
      <c r="I281" s="42">
        <f ca="1">IF(B281="","",SUMIF(Table28[[Tên hàng hóa ]:[Thành tiền]],BáoCáoHàngHóa!B281,Table28[Số lượng]))</f>
        <v>9</v>
      </c>
      <c r="J281" s="42">
        <f t="shared" ca="1" si="41"/>
        <v>2644338.5796296299</v>
      </c>
      <c r="K281" s="42">
        <f t="shared" ca="1" si="42"/>
        <v>23799047.216666669</v>
      </c>
      <c r="L281" s="44">
        <f t="shared" ca="1" si="43"/>
        <v>0</v>
      </c>
      <c r="M281" s="44">
        <f t="shared" ca="1" si="44"/>
        <v>0</v>
      </c>
      <c r="N281" s="44">
        <f t="shared" ca="1" si="45"/>
        <v>0</v>
      </c>
      <c r="O281" s="30">
        <f t="shared" ca="1" si="39"/>
        <v>0</v>
      </c>
      <c r="P281" s="30"/>
      <c r="Q281" s="30"/>
      <c r="R281" s="30"/>
      <c r="S281" s="30"/>
      <c r="T281" s="30"/>
      <c r="U281" s="30"/>
      <c r="V281" s="30"/>
      <c r="W281" s="30"/>
    </row>
    <row r="282" spans="1:23" ht="30" x14ac:dyDescent="0.2">
      <c r="A282" s="40">
        <v>277</v>
      </c>
      <c r="B282" s="40" t="str">
        <f>IF(DanhMụcHH!B281="","",DanhMụcHH!B281)</f>
        <v>61F-G-AP AC110/220</v>
      </c>
      <c r="C282" s="41">
        <f ca="1">IF(B282="","",SUMIF(OFFSET(MuaHàng_ThanhToán!$D$5,0,0,COUNTIF(Table2[Tên nhà cung cấp],MuaHàng_ThanhToán!$C$5),6),BáoCáoHàngHóa!B282,Table2[Số lượng]))</f>
        <v>0</v>
      </c>
      <c r="D282" s="41">
        <f t="shared" ca="1" si="46"/>
        <v>0</v>
      </c>
      <c r="E282" s="41">
        <f ca="1">IF(B282="","",SUMIF(OFFSET(MuaHàng_ThanhToán!$D$5,0,0,COUNTIF(Table2[Tên nhà cung cấp],MuaHàng_ThanhToán!$C$5),6),BáoCáoHàngHóa!B282,Table2[Thành tiền]))</f>
        <v>0</v>
      </c>
      <c r="F282" s="43">
        <f ca="1">IF(B282="","",SUMIF(Table2[[Tên hàng hóa]:[Thành tiền]],BáoCáoHàngHóa!B282,Table2[Số lượng])-BáoCáoHàngHóa!C282)</f>
        <v>10</v>
      </c>
      <c r="G282" s="43">
        <f t="shared" ca="1" si="40"/>
        <v>660000</v>
      </c>
      <c r="H282" s="43">
        <f ca="1">IF(B282="","",SUMIF(Table2[[Tên hàng hóa]:[Thành tiền]],BáoCáoHàngHóa!B282,Table2[Thành tiền])-BáoCáoHàngHóa!E282)</f>
        <v>6600000</v>
      </c>
      <c r="I282" s="42">
        <f ca="1">IF(B282="","",SUMIF(Table28[[Tên hàng hóa ]:[Thành tiền]],BáoCáoHàngHóa!B282,Table28[Số lượng]))</f>
        <v>10</v>
      </c>
      <c r="J282" s="42">
        <f t="shared" ca="1" si="41"/>
        <v>660000</v>
      </c>
      <c r="K282" s="42">
        <f t="shared" ca="1" si="42"/>
        <v>6600000</v>
      </c>
      <c r="L282" s="44">
        <f t="shared" ca="1" si="43"/>
        <v>0</v>
      </c>
      <c r="M282" s="44">
        <f t="shared" ca="1" si="44"/>
        <v>0</v>
      </c>
      <c r="N282" s="44">
        <f t="shared" ca="1" si="45"/>
        <v>0</v>
      </c>
      <c r="O282" s="30">
        <f t="shared" ca="1" si="39"/>
        <v>0</v>
      </c>
      <c r="P282" s="30"/>
      <c r="Q282" s="30"/>
      <c r="R282" s="30"/>
      <c r="S282" s="30"/>
      <c r="T282" s="30"/>
      <c r="U282" s="30"/>
      <c r="V282" s="30"/>
      <c r="W282" s="30"/>
    </row>
    <row r="283" spans="1:23" x14ac:dyDescent="0.2">
      <c r="A283" s="40">
        <v>278</v>
      </c>
      <c r="B283" s="40" t="str">
        <f>IF(DanhMụcHH!B282="","",DanhMụcHH!B282)</f>
        <v>61F-GP-N AC220</v>
      </c>
      <c r="C283" s="41">
        <f ca="1">IF(B283="","",SUMIF(OFFSET(MuaHàng_ThanhToán!$D$5,0,0,COUNTIF(Table2[Tên nhà cung cấp],MuaHàng_ThanhToán!$C$5),6),BáoCáoHàngHóa!B283,Table2[Số lượng]))</f>
        <v>0</v>
      </c>
      <c r="D283" s="41">
        <f t="shared" ca="1" si="46"/>
        <v>0</v>
      </c>
      <c r="E283" s="41">
        <f ca="1">IF(B283="","",SUMIF(OFFSET(MuaHàng_ThanhToán!$D$5,0,0,COUNTIF(Table2[Tên nhà cung cấp],MuaHàng_ThanhToán!$C$5),6),BáoCáoHàngHóa!B283,Table2[Thành tiền]))</f>
        <v>0</v>
      </c>
      <c r="F283" s="43">
        <f ca="1">IF(B283="","",SUMIF(Table2[[Tên hàng hóa]:[Thành tiền]],BáoCáoHàngHóa!B283,Table2[Số lượng])-BáoCáoHàngHóa!C283)</f>
        <v>77</v>
      </c>
      <c r="G283" s="43">
        <f t="shared" ca="1" si="40"/>
        <v>820072.94338129403</v>
      </c>
      <c r="H283" s="43">
        <f ca="1">IF(B283="","",SUMIF(Table2[[Tên hàng hóa]:[Thành tiền]],BáoCáoHàngHóa!B283,Table2[Thành tiền])-BáoCáoHàngHóa!E283)</f>
        <v>63145616.64035964</v>
      </c>
      <c r="I283" s="42">
        <f ca="1">IF(B283="","",SUMIF(Table28[[Tên hàng hóa ]:[Thành tiền]],BáoCáoHàngHóa!B283,Table28[Số lượng]))</f>
        <v>62</v>
      </c>
      <c r="J283" s="42">
        <f t="shared" ca="1" si="41"/>
        <v>820072.94338129403</v>
      </c>
      <c r="K283" s="42">
        <f t="shared" ca="1" si="42"/>
        <v>50844522.489640228</v>
      </c>
      <c r="L283" s="44">
        <f t="shared" ca="1" si="43"/>
        <v>15</v>
      </c>
      <c r="M283" s="44">
        <f t="shared" ca="1" si="44"/>
        <v>820072.94338129414</v>
      </c>
      <c r="N283" s="44">
        <f t="shared" ca="1" si="45"/>
        <v>12301094.150719412</v>
      </c>
      <c r="O283" s="30">
        <f t="shared" ca="1" si="39"/>
        <v>0</v>
      </c>
      <c r="P283" s="30"/>
      <c r="Q283" s="30"/>
      <c r="R283" s="30"/>
      <c r="S283" s="30"/>
      <c r="T283" s="30"/>
      <c r="U283" s="30"/>
      <c r="V283" s="30"/>
      <c r="W283" s="30"/>
    </row>
    <row r="284" spans="1:23" ht="30" x14ac:dyDescent="0.2">
      <c r="A284" s="40">
        <v>279</v>
      </c>
      <c r="B284" s="40" t="str">
        <f>IF(DanhMụcHH!B283="","",DanhMụcHH!B283)</f>
        <v>61F-GP-N8 AC220</v>
      </c>
      <c r="C284" s="41">
        <f ca="1">IF(B284="","",SUMIF(OFFSET(MuaHàng_ThanhToán!$D$5,0,0,COUNTIF(Table2[Tên nhà cung cấp],MuaHàng_ThanhToán!$C$5),6),BáoCáoHàngHóa!B284,Table2[Số lượng]))</f>
        <v>0</v>
      </c>
      <c r="D284" s="41">
        <f t="shared" ca="1" si="46"/>
        <v>0</v>
      </c>
      <c r="E284" s="41">
        <f ca="1">IF(B284="","",SUMIF(OFFSET(MuaHàng_ThanhToán!$D$5,0,0,COUNTIF(Table2[Tên nhà cung cấp],MuaHàng_ThanhToán!$C$5),6),BáoCáoHàngHóa!B284,Table2[Thành tiền]))</f>
        <v>0</v>
      </c>
      <c r="F284" s="43">
        <f ca="1">IF(B284="","",SUMIF(Table2[[Tên hàng hóa]:[Thành tiền]],BáoCáoHàngHóa!B284,Table2[Số lượng])-BáoCáoHàngHóa!C284)</f>
        <v>0</v>
      </c>
      <c r="G284" s="43">
        <f t="shared" ca="1" si="40"/>
        <v>0</v>
      </c>
      <c r="H284" s="43">
        <f ca="1">IF(B284="","",SUMIF(Table2[[Tên hàng hóa]:[Thành tiền]],BáoCáoHàngHóa!B284,Table2[Thành tiền])-BáoCáoHàngHóa!E284)</f>
        <v>0</v>
      </c>
      <c r="I284" s="42">
        <f ca="1">IF(B284="","",SUMIF(Table28[[Tên hàng hóa ]:[Thành tiền]],BáoCáoHàngHóa!B284,Table28[Số lượng]))</f>
        <v>0</v>
      </c>
      <c r="J284" s="42">
        <f t="shared" ca="1" si="41"/>
        <v>0</v>
      </c>
      <c r="K284" s="42">
        <f t="shared" ca="1" si="42"/>
        <v>0</v>
      </c>
      <c r="L284" s="44">
        <f t="shared" ca="1" si="43"/>
        <v>0</v>
      </c>
      <c r="M284" s="44">
        <f t="shared" ca="1" si="44"/>
        <v>0</v>
      </c>
      <c r="N284" s="44">
        <f t="shared" ca="1" si="45"/>
        <v>0</v>
      </c>
      <c r="O284" s="30">
        <f t="shared" ca="1" si="39"/>
        <v>0</v>
      </c>
      <c r="P284" s="30"/>
      <c r="Q284" s="30"/>
      <c r="R284" s="30"/>
      <c r="S284" s="30"/>
      <c r="T284" s="30"/>
      <c r="U284" s="30"/>
      <c r="V284" s="30"/>
      <c r="W284" s="30"/>
    </row>
    <row r="285" spans="1:23" x14ac:dyDescent="0.2">
      <c r="A285" s="40">
        <v>280</v>
      </c>
      <c r="B285" s="40" t="str">
        <f>IF(DanhMụcHH!B284="","",DanhMụcHH!B284)</f>
        <v>BF-1</v>
      </c>
      <c r="C285" s="41">
        <f ca="1">IF(B285="","",SUMIF(OFFSET(MuaHàng_ThanhToán!$D$5,0,0,COUNTIF(Table2[Tên nhà cung cấp],MuaHàng_ThanhToán!$C$5),6),BáoCáoHàngHóa!B285,Table2[Số lượng]))</f>
        <v>0</v>
      </c>
      <c r="D285" s="41">
        <f t="shared" ca="1" si="46"/>
        <v>0</v>
      </c>
      <c r="E285" s="41">
        <f ca="1">IF(B285="","",SUMIF(OFFSET(MuaHàng_ThanhToán!$D$5,0,0,COUNTIF(Table2[Tên nhà cung cấp],MuaHàng_ThanhToán!$C$5),6),BáoCáoHàngHóa!B285,Table2[Thành tiền]))</f>
        <v>0</v>
      </c>
      <c r="F285" s="43">
        <f ca="1">IF(B285="","",SUMIF(Table2[[Tên hàng hóa]:[Thành tiền]],BáoCáoHàngHóa!B285,Table2[Số lượng])-BáoCáoHàngHóa!C285)</f>
        <v>0</v>
      </c>
      <c r="G285" s="43">
        <f t="shared" ca="1" si="40"/>
        <v>0</v>
      </c>
      <c r="H285" s="43">
        <f ca="1">IF(B285="","",SUMIF(Table2[[Tên hàng hóa]:[Thành tiền]],BáoCáoHàngHóa!B285,Table2[Thành tiền])-BáoCáoHàngHóa!E285)</f>
        <v>0</v>
      </c>
      <c r="I285" s="42">
        <f ca="1">IF(B285="","",SUMIF(Table28[[Tên hàng hóa ]:[Thành tiền]],BáoCáoHàngHóa!B285,Table28[Số lượng]))</f>
        <v>0</v>
      </c>
      <c r="J285" s="42">
        <f t="shared" ca="1" si="41"/>
        <v>0</v>
      </c>
      <c r="K285" s="42">
        <f t="shared" ca="1" si="42"/>
        <v>0</v>
      </c>
      <c r="L285" s="44">
        <f t="shared" ca="1" si="43"/>
        <v>0</v>
      </c>
      <c r="M285" s="44">
        <f t="shared" ca="1" si="44"/>
        <v>0</v>
      </c>
      <c r="N285" s="44">
        <f t="shared" ca="1" si="45"/>
        <v>0</v>
      </c>
      <c r="O285" s="30">
        <f t="shared" ca="1" si="39"/>
        <v>0</v>
      </c>
      <c r="P285" s="30"/>
      <c r="Q285" s="30"/>
      <c r="R285" s="30"/>
      <c r="S285" s="30"/>
      <c r="T285" s="30"/>
      <c r="U285" s="30"/>
      <c r="V285" s="30"/>
      <c r="W285" s="30"/>
    </row>
    <row r="286" spans="1:23" x14ac:dyDescent="0.2">
      <c r="A286" s="40">
        <v>281</v>
      </c>
      <c r="B286" s="40" t="str">
        <f>IF(DanhMụcHH!B285="","",DanhMụcHH!B285)</f>
        <v>BS-1</v>
      </c>
      <c r="C286" s="41">
        <f ca="1">IF(B286="","",SUMIF(OFFSET(MuaHàng_ThanhToán!$D$5,0,0,COUNTIF(Table2[Tên nhà cung cấp],MuaHàng_ThanhToán!$C$5),6),BáoCáoHàngHóa!B286,Table2[Số lượng]))</f>
        <v>0</v>
      </c>
      <c r="D286" s="41">
        <f t="shared" ca="1" si="46"/>
        <v>0</v>
      </c>
      <c r="E286" s="41">
        <f ca="1">IF(B286="","",SUMIF(OFFSET(MuaHàng_ThanhToán!$D$5,0,0,COUNTIF(Table2[Tên nhà cung cấp],MuaHàng_ThanhToán!$C$5),6),BáoCáoHàngHóa!B286,Table2[Thành tiền]))</f>
        <v>0</v>
      </c>
      <c r="F286" s="43">
        <f ca="1">IF(B286="","",SUMIF(Table2[[Tên hàng hóa]:[Thành tiền]],BáoCáoHàngHóa!B286,Table2[Số lượng])-BáoCáoHàngHóa!C286)</f>
        <v>0</v>
      </c>
      <c r="G286" s="43">
        <f t="shared" ca="1" si="40"/>
        <v>0</v>
      </c>
      <c r="H286" s="43">
        <f ca="1">IF(B286="","",SUMIF(Table2[[Tên hàng hóa]:[Thành tiền]],BáoCáoHàngHóa!B286,Table2[Thành tiền])-BáoCáoHàngHóa!E286)</f>
        <v>0</v>
      </c>
      <c r="I286" s="42">
        <f ca="1">IF(B286="","",SUMIF(Table28[[Tên hàng hóa ]:[Thành tiền]],BáoCáoHàngHóa!B286,Table28[Số lượng]))</f>
        <v>0</v>
      </c>
      <c r="J286" s="42">
        <f t="shared" ca="1" si="41"/>
        <v>0</v>
      </c>
      <c r="K286" s="42">
        <f t="shared" ca="1" si="42"/>
        <v>0</v>
      </c>
      <c r="L286" s="44">
        <f t="shared" ca="1" si="43"/>
        <v>0</v>
      </c>
      <c r="M286" s="44">
        <f t="shared" ca="1" si="44"/>
        <v>0</v>
      </c>
      <c r="N286" s="44">
        <f t="shared" ca="1" si="45"/>
        <v>0</v>
      </c>
      <c r="O286" s="30">
        <f t="shared" ca="1" si="39"/>
        <v>0</v>
      </c>
      <c r="P286" s="30"/>
      <c r="Q286" s="30"/>
      <c r="R286" s="30"/>
      <c r="S286" s="30"/>
      <c r="T286" s="30"/>
      <c r="U286" s="30"/>
      <c r="V286" s="30"/>
      <c r="W286" s="30"/>
    </row>
    <row r="287" spans="1:23" x14ac:dyDescent="0.2">
      <c r="A287" s="40">
        <v>282</v>
      </c>
      <c r="B287" s="40" t="str">
        <f>IF(DanhMụcHH!B286="","",DanhMụcHH!B286)</f>
        <v>F03-12</v>
      </c>
      <c r="C287" s="41">
        <f ca="1">IF(B287="","",SUMIF(OFFSET(MuaHàng_ThanhToán!$D$5,0,0,COUNTIF(Table2[Tên nhà cung cấp],MuaHàng_ThanhToán!$C$5),6),BáoCáoHàngHóa!B287,Table2[Số lượng]))</f>
        <v>0</v>
      </c>
      <c r="D287" s="41">
        <f t="shared" ca="1" si="46"/>
        <v>0</v>
      </c>
      <c r="E287" s="41">
        <f ca="1">IF(B287="","",SUMIF(OFFSET(MuaHàng_ThanhToán!$D$5,0,0,COUNTIF(Table2[Tên nhà cung cấp],MuaHàng_ThanhToán!$C$5),6),BáoCáoHàngHóa!B287,Table2[Thành tiền]))</f>
        <v>0</v>
      </c>
      <c r="F287" s="43">
        <f ca="1">IF(B287="","",SUMIF(Table2[[Tên hàng hóa]:[Thành tiền]],BáoCáoHàngHóa!B287,Table2[Số lượng])-BáoCáoHàngHóa!C287)</f>
        <v>37</v>
      </c>
      <c r="G287" s="43">
        <f t="shared" ca="1" si="40"/>
        <v>148767.56756756757</v>
      </c>
      <c r="H287" s="43">
        <f ca="1">IF(B287="","",SUMIF(Table2[[Tên hàng hóa]:[Thành tiền]],BáoCáoHàngHóa!B287,Table2[Thành tiền])-BáoCáoHàngHóa!E287)</f>
        <v>5504400</v>
      </c>
      <c r="I287" s="42">
        <f ca="1">IF(B287="","",SUMIF(Table28[[Tên hàng hóa ]:[Thành tiền]],BáoCáoHàngHóa!B287,Table28[Số lượng]))</f>
        <v>37</v>
      </c>
      <c r="J287" s="42">
        <f t="shared" ca="1" si="41"/>
        <v>148767.56756756757</v>
      </c>
      <c r="K287" s="42">
        <f t="shared" ca="1" si="42"/>
        <v>5504400</v>
      </c>
      <c r="L287" s="44">
        <f t="shared" ca="1" si="43"/>
        <v>0</v>
      </c>
      <c r="M287" s="44">
        <f t="shared" ca="1" si="44"/>
        <v>0</v>
      </c>
      <c r="N287" s="44">
        <f t="shared" ca="1" si="45"/>
        <v>0</v>
      </c>
      <c r="O287" s="30">
        <f t="shared" ca="1" si="39"/>
        <v>0</v>
      </c>
      <c r="P287" s="30"/>
      <c r="Q287" s="30"/>
      <c r="R287" s="30"/>
      <c r="S287" s="30"/>
      <c r="T287" s="30"/>
      <c r="U287" s="30"/>
      <c r="V287" s="30"/>
      <c r="W287" s="30"/>
    </row>
    <row r="288" spans="1:23" x14ac:dyDescent="0.2">
      <c r="A288" s="40">
        <v>283</v>
      </c>
      <c r="B288" s="40" t="str">
        <f>IF(DanhMụcHH!B287="","",DanhMụcHH!B287)</f>
        <v>F03-14 3P</v>
      </c>
      <c r="C288" s="41">
        <f ca="1">IF(B288="","",SUMIF(OFFSET(MuaHàng_ThanhToán!$D$5,0,0,COUNTIF(Table2[Tên nhà cung cấp],MuaHàng_ThanhToán!$C$5),6),BáoCáoHàngHóa!B288,Table2[Số lượng]))</f>
        <v>0</v>
      </c>
      <c r="D288" s="41">
        <f t="shared" ca="1" si="46"/>
        <v>0</v>
      </c>
      <c r="E288" s="41">
        <f ca="1">IF(B288="","",SUMIF(OFFSET(MuaHàng_ThanhToán!$D$5,0,0,COUNTIF(Table2[Tên nhà cung cấp],MuaHàng_ThanhToán!$C$5),6),BáoCáoHàngHóa!B288,Table2[Thành tiền]))</f>
        <v>0</v>
      </c>
      <c r="F288" s="43">
        <f ca="1">IF(B288="","",SUMIF(Table2[[Tên hàng hóa]:[Thành tiền]],BáoCáoHàngHóa!B288,Table2[Số lượng])-BáoCáoHàngHóa!C288)</f>
        <v>23</v>
      </c>
      <c r="G288" s="43">
        <f t="shared" ca="1" si="40"/>
        <v>36921.739130434784</v>
      </c>
      <c r="H288" s="43">
        <f ca="1">IF(B288="","",SUMIF(Table2[[Tên hàng hóa]:[Thành tiền]],BáoCáoHàngHóa!B288,Table2[Thành tiền])-BáoCáoHàngHóa!E288)</f>
        <v>849200</v>
      </c>
      <c r="I288" s="42">
        <f ca="1">IF(B288="","",SUMIF(Table28[[Tên hàng hóa ]:[Thành tiền]],BáoCáoHàngHóa!B288,Table28[Số lượng]))</f>
        <v>23</v>
      </c>
      <c r="J288" s="42">
        <f t="shared" ca="1" si="41"/>
        <v>36921.739130434784</v>
      </c>
      <c r="K288" s="42">
        <f t="shared" ca="1" si="42"/>
        <v>849200</v>
      </c>
      <c r="L288" s="44">
        <f t="shared" ca="1" si="43"/>
        <v>0</v>
      </c>
      <c r="M288" s="44">
        <f t="shared" ca="1" si="44"/>
        <v>0</v>
      </c>
      <c r="N288" s="44">
        <f t="shared" ca="1" si="45"/>
        <v>0</v>
      </c>
      <c r="O288" s="30">
        <f t="shared" ca="1" si="39"/>
        <v>0</v>
      </c>
      <c r="P288" s="30"/>
      <c r="Q288" s="30"/>
      <c r="R288" s="30"/>
      <c r="S288" s="30"/>
      <c r="T288" s="30"/>
      <c r="U288" s="30"/>
      <c r="V288" s="30"/>
      <c r="W288" s="30"/>
    </row>
    <row r="289" spans="1:23" x14ac:dyDescent="0.2">
      <c r="A289" s="40">
        <v>284</v>
      </c>
      <c r="B289" s="40" t="str">
        <f>IF(DanhMụcHH!B288="","",DanhMụcHH!B288)</f>
        <v>F03-14 5P</v>
      </c>
      <c r="C289" s="41">
        <f ca="1">IF(B289="","",SUMIF(OFFSET(MuaHàng_ThanhToán!$D$5,0,0,COUNTIF(Table2[Tên nhà cung cấp],MuaHàng_ThanhToán!$C$5),6),BáoCáoHàngHóa!B289,Table2[Số lượng]))</f>
        <v>0</v>
      </c>
      <c r="D289" s="41">
        <f t="shared" ca="1" si="46"/>
        <v>0</v>
      </c>
      <c r="E289" s="41">
        <f ca="1">IF(B289="","",SUMIF(OFFSET(MuaHàng_ThanhToán!$D$5,0,0,COUNTIF(Table2[Tên nhà cung cấp],MuaHàng_ThanhToán!$C$5),6),BáoCáoHàngHóa!B289,Table2[Thành tiền]))</f>
        <v>0</v>
      </c>
      <c r="F289" s="43">
        <f ca="1">IF(B289="","",SUMIF(Table2[[Tên hàng hóa]:[Thành tiền]],BáoCáoHàngHóa!B289,Table2[Số lượng])-BáoCáoHàngHóa!C289)</f>
        <v>0</v>
      </c>
      <c r="G289" s="43">
        <f t="shared" ca="1" si="40"/>
        <v>0</v>
      </c>
      <c r="H289" s="43">
        <f ca="1">IF(B289="","",SUMIF(Table2[[Tên hàng hóa]:[Thành tiền]],BáoCáoHàngHóa!B289,Table2[Thành tiền])-BáoCáoHàngHóa!E289)</f>
        <v>0</v>
      </c>
      <c r="I289" s="42">
        <f ca="1">IF(B289="","",SUMIF(Table28[[Tên hàng hóa ]:[Thành tiền]],BáoCáoHàngHóa!B289,Table28[Số lượng]))</f>
        <v>0</v>
      </c>
      <c r="J289" s="42">
        <f t="shared" ca="1" si="41"/>
        <v>0</v>
      </c>
      <c r="K289" s="42">
        <f t="shared" ca="1" si="42"/>
        <v>0</v>
      </c>
      <c r="L289" s="44">
        <f t="shared" ca="1" si="43"/>
        <v>0</v>
      </c>
      <c r="M289" s="44">
        <f t="shared" ca="1" si="44"/>
        <v>0</v>
      </c>
      <c r="N289" s="44">
        <f t="shared" ca="1" si="45"/>
        <v>0</v>
      </c>
      <c r="O289" s="30">
        <f t="shared" ca="1" si="39"/>
        <v>0</v>
      </c>
      <c r="P289" s="30"/>
      <c r="Q289" s="30"/>
      <c r="R289" s="30"/>
      <c r="S289" s="30"/>
      <c r="T289" s="30"/>
      <c r="U289" s="30"/>
      <c r="V289" s="30"/>
      <c r="W289" s="30"/>
    </row>
    <row r="290" spans="1:23" x14ac:dyDescent="0.2">
      <c r="A290" s="40">
        <v>285</v>
      </c>
      <c r="B290" s="40" t="str">
        <f>IF(DanhMụcHH!B289="","",DanhMụcHH!B289)</f>
        <v>PS-3S-AP</v>
      </c>
      <c r="C290" s="41">
        <f ca="1">IF(B290="","",SUMIF(OFFSET(MuaHàng_ThanhToán!$D$5,0,0,COUNTIF(Table2[Tên nhà cung cấp],MuaHàng_ThanhToán!$C$5),6),BáoCáoHàngHóa!B290,Table2[Số lượng]))</f>
        <v>0</v>
      </c>
      <c r="D290" s="41">
        <f t="shared" ca="1" si="46"/>
        <v>0</v>
      </c>
      <c r="E290" s="41">
        <f ca="1">IF(B290="","",SUMIF(OFFSET(MuaHàng_ThanhToán!$D$5,0,0,COUNTIF(Table2[Tên nhà cung cấp],MuaHàng_ThanhToán!$C$5),6),BáoCáoHàngHóa!B290,Table2[Thành tiền]))</f>
        <v>0</v>
      </c>
      <c r="F290" s="43">
        <f ca="1">IF(B290="","",SUMIF(Table2[[Tên hàng hóa]:[Thành tiền]],BáoCáoHàngHóa!B290,Table2[Số lượng])-BáoCáoHàngHóa!C290)</f>
        <v>48</v>
      </c>
      <c r="G290" s="43">
        <f t="shared" ca="1" si="40"/>
        <v>275389.58333333331</v>
      </c>
      <c r="H290" s="43">
        <f ca="1">IF(B290="","",SUMIF(Table2[[Tên hàng hóa]:[Thành tiền]],BáoCáoHàngHóa!B290,Table2[Thành tiền])-BáoCáoHàngHóa!E290)</f>
        <v>13218700</v>
      </c>
      <c r="I290" s="42">
        <f ca="1">IF(B290="","",SUMIF(Table28[[Tên hàng hóa ]:[Thành tiền]],BáoCáoHàngHóa!B290,Table28[Số lượng]))</f>
        <v>48</v>
      </c>
      <c r="J290" s="42">
        <f t="shared" ca="1" si="41"/>
        <v>275389.58333333331</v>
      </c>
      <c r="K290" s="42">
        <f t="shared" ca="1" si="42"/>
        <v>13218700</v>
      </c>
      <c r="L290" s="44">
        <f t="shared" ca="1" si="43"/>
        <v>0</v>
      </c>
      <c r="M290" s="44">
        <f t="shared" ca="1" si="44"/>
        <v>0</v>
      </c>
      <c r="N290" s="44">
        <f t="shared" ca="1" si="45"/>
        <v>0</v>
      </c>
      <c r="O290" s="30">
        <f t="shared" ca="1" si="39"/>
        <v>0</v>
      </c>
      <c r="P290" s="30"/>
      <c r="Q290" s="30"/>
      <c r="R290" s="30"/>
      <c r="S290" s="30"/>
      <c r="T290" s="30"/>
      <c r="U290" s="30"/>
      <c r="V290" s="30"/>
      <c r="W290" s="30"/>
    </row>
    <row r="291" spans="1:23" x14ac:dyDescent="0.2">
      <c r="A291" s="40">
        <v>286</v>
      </c>
      <c r="B291" s="40" t="str">
        <f>IF(DanhMụcHH!B290="","",DanhMụcHH!B290)</f>
        <v>PS-5S</v>
      </c>
      <c r="C291" s="41">
        <f ca="1">IF(B291="","",SUMIF(OFFSET(MuaHàng_ThanhToán!$D$5,0,0,COUNTIF(Table2[Tên nhà cung cấp],MuaHàng_ThanhToán!$C$5),6),BáoCáoHàngHóa!B291,Table2[Số lượng]))</f>
        <v>0</v>
      </c>
      <c r="D291" s="41">
        <f t="shared" ca="1" si="46"/>
        <v>0</v>
      </c>
      <c r="E291" s="41">
        <f ca="1">IF(B291="","",SUMIF(OFFSET(MuaHàng_ThanhToán!$D$5,0,0,COUNTIF(Table2[Tên nhà cung cấp],MuaHàng_ThanhToán!$C$5),6),BáoCáoHàngHóa!B291,Table2[Thành tiền]))</f>
        <v>0</v>
      </c>
      <c r="F291" s="43">
        <f ca="1">IF(B291="","",SUMIF(Table2[[Tên hàng hóa]:[Thành tiền]],BáoCáoHàngHóa!B291,Table2[Số lượng])-BáoCáoHàngHóa!C291)</f>
        <v>0</v>
      </c>
      <c r="G291" s="43">
        <f t="shared" ca="1" si="40"/>
        <v>0</v>
      </c>
      <c r="H291" s="43">
        <f ca="1">IF(B291="","",SUMIF(Table2[[Tên hàng hóa]:[Thành tiền]],BáoCáoHàngHóa!B291,Table2[Thành tiền])-BáoCáoHàngHóa!E291)</f>
        <v>0</v>
      </c>
      <c r="I291" s="42">
        <f ca="1">IF(B291="","",SUMIF(Table28[[Tên hàng hóa ]:[Thành tiền]],BáoCáoHàngHóa!B291,Table28[Số lượng]))</f>
        <v>0</v>
      </c>
      <c r="J291" s="42">
        <f t="shared" ca="1" si="41"/>
        <v>0</v>
      </c>
      <c r="K291" s="42">
        <f t="shared" ca="1" si="42"/>
        <v>0</v>
      </c>
      <c r="L291" s="44">
        <f t="shared" ca="1" si="43"/>
        <v>0</v>
      </c>
      <c r="M291" s="44">
        <f t="shared" ca="1" si="44"/>
        <v>0</v>
      </c>
      <c r="N291" s="44">
        <f t="shared" ca="1" si="45"/>
        <v>0</v>
      </c>
      <c r="O291" s="30">
        <f t="shared" ca="1" si="39"/>
        <v>0</v>
      </c>
      <c r="P291" s="30"/>
      <c r="Q291" s="30"/>
      <c r="R291" s="30"/>
      <c r="S291" s="30"/>
      <c r="T291" s="30"/>
      <c r="U291" s="30"/>
      <c r="V291" s="30"/>
      <c r="W291" s="30"/>
    </row>
    <row r="292" spans="1:23" x14ac:dyDescent="0.2">
      <c r="A292" s="40">
        <v>287</v>
      </c>
      <c r="B292" s="40" t="str">
        <f>IF(DanhMụcHH!B291="","",DanhMụcHH!B291)</f>
        <v>NB10W-TW01B</v>
      </c>
      <c r="C292" s="41">
        <f ca="1">IF(B292="","",SUMIF(OFFSET(MuaHàng_ThanhToán!$D$5,0,0,COUNTIF(Table2[Tên nhà cung cấp],MuaHàng_ThanhToán!$C$5),6),BáoCáoHàngHóa!B292,Table2[Số lượng]))</f>
        <v>0</v>
      </c>
      <c r="D292" s="41">
        <f t="shared" ca="1" si="46"/>
        <v>0</v>
      </c>
      <c r="E292" s="41">
        <f ca="1">IF(B292="","",SUMIF(OFFSET(MuaHàng_ThanhToán!$D$5,0,0,COUNTIF(Table2[Tên nhà cung cấp],MuaHàng_ThanhToán!$C$5),6),BáoCáoHàngHóa!B292,Table2[Thành tiền]))</f>
        <v>0</v>
      </c>
      <c r="F292" s="43">
        <f ca="1">IF(B292="","",SUMIF(Table2[[Tên hàng hóa]:[Thành tiền]],BáoCáoHàngHóa!B292,Table2[Số lượng])-BáoCáoHàngHóa!C292)</f>
        <v>0</v>
      </c>
      <c r="G292" s="43">
        <f t="shared" ca="1" si="40"/>
        <v>0</v>
      </c>
      <c r="H292" s="43">
        <f ca="1">IF(B292="","",SUMIF(Table2[[Tên hàng hóa]:[Thành tiền]],BáoCáoHàngHóa!B292,Table2[Thành tiền])-BáoCáoHàngHóa!E292)</f>
        <v>0</v>
      </c>
      <c r="I292" s="42">
        <f ca="1">IF(B292="","",SUMIF(Table28[[Tên hàng hóa ]:[Thành tiền]],BáoCáoHàngHóa!B292,Table28[Số lượng]))</f>
        <v>0</v>
      </c>
      <c r="J292" s="42">
        <f t="shared" ca="1" si="41"/>
        <v>0</v>
      </c>
      <c r="K292" s="42">
        <f t="shared" ca="1" si="42"/>
        <v>0</v>
      </c>
      <c r="L292" s="44">
        <f t="shared" ca="1" si="43"/>
        <v>0</v>
      </c>
      <c r="M292" s="44">
        <f t="shared" ca="1" si="44"/>
        <v>0</v>
      </c>
      <c r="N292" s="44">
        <f t="shared" ca="1" si="45"/>
        <v>0</v>
      </c>
      <c r="O292" s="30">
        <f t="shared" ca="1" si="39"/>
        <v>0</v>
      </c>
      <c r="P292" s="30"/>
      <c r="Q292" s="30"/>
      <c r="R292" s="30"/>
      <c r="S292" s="30"/>
      <c r="T292" s="30"/>
      <c r="U292" s="30"/>
      <c r="V292" s="30"/>
      <c r="W292" s="30"/>
    </row>
    <row r="293" spans="1:23" x14ac:dyDescent="0.2">
      <c r="A293" s="40">
        <v>288</v>
      </c>
      <c r="B293" s="40" t="str">
        <f>IF(DanhMụcHH!B292="","",DanhMụcHH!B292)</f>
        <v>NB3Q-TW00B</v>
      </c>
      <c r="C293" s="41">
        <f ca="1">IF(B293="","",SUMIF(OFFSET(MuaHàng_ThanhToán!$D$5,0,0,COUNTIF(Table2[Tên nhà cung cấp],MuaHàng_ThanhToán!$C$5),6),BáoCáoHàngHóa!B293,Table2[Số lượng]))</f>
        <v>0</v>
      </c>
      <c r="D293" s="41">
        <f t="shared" ca="1" si="46"/>
        <v>0</v>
      </c>
      <c r="E293" s="41">
        <f ca="1">IF(B293="","",SUMIF(OFFSET(MuaHàng_ThanhToán!$D$5,0,0,COUNTIF(Table2[Tên nhà cung cấp],MuaHàng_ThanhToán!$C$5),6),BáoCáoHàngHóa!B293,Table2[Thành tiền]))</f>
        <v>0</v>
      </c>
      <c r="F293" s="43">
        <f ca="1">IF(B293="","",SUMIF(Table2[[Tên hàng hóa]:[Thành tiền]],BáoCáoHàngHóa!B293,Table2[Số lượng])-BáoCáoHàngHóa!C293)</f>
        <v>3</v>
      </c>
      <c r="G293" s="43">
        <f t="shared" ca="1" si="40"/>
        <v>3520000</v>
      </c>
      <c r="H293" s="43">
        <f ca="1">IF(B293="","",SUMIF(Table2[[Tên hàng hóa]:[Thành tiền]],BáoCáoHàngHóa!B293,Table2[Thành tiền])-BáoCáoHàngHóa!E293)</f>
        <v>10560000</v>
      </c>
      <c r="I293" s="42">
        <f ca="1">IF(B293="","",SUMIF(Table28[[Tên hàng hóa ]:[Thành tiền]],BáoCáoHàngHóa!B293,Table28[Số lượng]))</f>
        <v>3</v>
      </c>
      <c r="J293" s="42">
        <f t="shared" ca="1" si="41"/>
        <v>3520000</v>
      </c>
      <c r="K293" s="42">
        <f t="shared" ca="1" si="42"/>
        <v>10560000</v>
      </c>
      <c r="L293" s="44">
        <f t="shared" ca="1" si="43"/>
        <v>0</v>
      </c>
      <c r="M293" s="44">
        <f t="shared" ca="1" si="44"/>
        <v>0</v>
      </c>
      <c r="N293" s="44">
        <f t="shared" ca="1" si="45"/>
        <v>0</v>
      </c>
      <c r="O293" s="30">
        <f t="shared" ca="1" si="39"/>
        <v>0</v>
      </c>
      <c r="P293" s="30"/>
      <c r="Q293" s="30"/>
      <c r="R293" s="30"/>
      <c r="S293" s="30"/>
      <c r="T293" s="30"/>
      <c r="U293" s="30"/>
      <c r="V293" s="30"/>
      <c r="W293" s="30"/>
    </row>
    <row r="294" spans="1:23" x14ac:dyDescent="0.2">
      <c r="A294" s="40">
        <v>289</v>
      </c>
      <c r="B294" s="40" t="str">
        <f>IF(DanhMụcHH!B293="","",DanhMụcHH!B293)</f>
        <v>NB5Q-TW00B</v>
      </c>
      <c r="C294" s="41">
        <f ca="1">IF(B294="","",SUMIF(OFFSET(MuaHàng_ThanhToán!$D$5,0,0,COUNTIF(Table2[Tên nhà cung cấp],MuaHàng_ThanhToán!$C$5),6),BáoCáoHàngHóa!B294,Table2[Số lượng]))</f>
        <v>0</v>
      </c>
      <c r="D294" s="41">
        <f t="shared" ca="1" si="46"/>
        <v>0</v>
      </c>
      <c r="E294" s="41">
        <f ca="1">IF(B294="","",SUMIF(OFFSET(MuaHàng_ThanhToán!$D$5,0,0,COUNTIF(Table2[Tên nhà cung cấp],MuaHàng_ThanhToán!$C$5),6),BáoCáoHàngHóa!B294,Table2[Thành tiền]))</f>
        <v>0</v>
      </c>
      <c r="F294" s="43">
        <f ca="1">IF(B294="","",SUMIF(Table2[[Tên hàng hóa]:[Thành tiền]],BáoCáoHàngHóa!B294,Table2[Số lượng])-BáoCáoHàngHóa!C294)</f>
        <v>11</v>
      </c>
      <c r="G294" s="43">
        <f t="shared" ca="1" si="40"/>
        <v>3670251.749743016</v>
      </c>
      <c r="H294" s="43">
        <f ca="1">IF(B294="","",SUMIF(Table2[[Tên hàng hóa]:[Thành tiền]],BáoCáoHàngHóa!B294,Table2[Thành tiền])-BáoCáoHàngHóa!E294)</f>
        <v>40372769.247173175</v>
      </c>
      <c r="I294" s="42">
        <f ca="1">IF(B294="","",SUMIF(Table28[[Tên hàng hóa ]:[Thành tiền]],BáoCáoHàngHóa!B294,Table28[Số lượng]))</f>
        <v>9</v>
      </c>
      <c r="J294" s="42">
        <f t="shared" ca="1" si="41"/>
        <v>3670251.749743016</v>
      </c>
      <c r="K294" s="42">
        <f t="shared" ca="1" si="42"/>
        <v>33032265.747687142</v>
      </c>
      <c r="L294" s="44">
        <f t="shared" ca="1" si="43"/>
        <v>2</v>
      </c>
      <c r="M294" s="44">
        <f t="shared" ca="1" si="44"/>
        <v>3670251.7497430164</v>
      </c>
      <c r="N294" s="44">
        <f t="shared" ca="1" si="45"/>
        <v>7340503.4994860329</v>
      </c>
      <c r="O294" s="30">
        <f t="shared" ca="1" si="39"/>
        <v>0</v>
      </c>
      <c r="P294" s="30"/>
      <c r="Q294" s="30"/>
      <c r="R294" s="30"/>
      <c r="S294" s="30"/>
      <c r="T294" s="30"/>
      <c r="U294" s="30"/>
      <c r="V294" s="30"/>
      <c r="W294" s="30"/>
    </row>
    <row r="295" spans="1:23" x14ac:dyDescent="0.2">
      <c r="A295" s="40">
        <v>290</v>
      </c>
      <c r="B295" s="40" t="str">
        <f>IF(DanhMụcHH!B294="","",DanhMụcHH!B294)</f>
        <v>NB7W-TW00B</v>
      </c>
      <c r="C295" s="41">
        <f ca="1">IF(B295="","",SUMIF(OFFSET(MuaHàng_ThanhToán!$D$5,0,0,COUNTIF(Table2[Tên nhà cung cấp],MuaHàng_ThanhToán!$C$5),6),BáoCáoHàngHóa!B295,Table2[Số lượng]))</f>
        <v>0</v>
      </c>
      <c r="D295" s="41">
        <f t="shared" ca="1" si="46"/>
        <v>0</v>
      </c>
      <c r="E295" s="41">
        <f ca="1">IF(B295="","",SUMIF(OFFSET(MuaHàng_ThanhToán!$D$5,0,0,COUNTIF(Table2[Tên nhà cung cấp],MuaHàng_ThanhToán!$C$5),6),BáoCáoHàngHóa!B295,Table2[Thành tiền]))</f>
        <v>0</v>
      </c>
      <c r="F295" s="43">
        <f ca="1">IF(B295="","",SUMIF(Table2[[Tên hàng hóa]:[Thành tiền]],BáoCáoHàngHóa!B295,Table2[Số lượng])-BáoCáoHàngHóa!C295)</f>
        <v>18</v>
      </c>
      <c r="G295" s="43">
        <f t="shared" ca="1" si="40"/>
        <v>3280416.2053748076</v>
      </c>
      <c r="H295" s="43">
        <f ca="1">IF(B295="","",SUMIF(Table2[[Tên hàng hóa]:[Thành tiền]],BáoCáoHàngHóa!B295,Table2[Thành tiền])-BáoCáoHàngHóa!E295)</f>
        <v>59047491.696746536</v>
      </c>
      <c r="I295" s="42">
        <f ca="1">IF(B295="","",SUMIF(Table28[[Tên hàng hóa ]:[Thành tiền]],BáoCáoHàngHóa!B295,Table28[Số lượng]))</f>
        <v>16</v>
      </c>
      <c r="J295" s="42">
        <f t="shared" ca="1" si="41"/>
        <v>3280416.2053748076</v>
      </c>
      <c r="K295" s="42">
        <f t="shared" ca="1" si="42"/>
        <v>52486659.285996921</v>
      </c>
      <c r="L295" s="44">
        <f t="shared" ca="1" si="43"/>
        <v>2</v>
      </c>
      <c r="M295" s="44">
        <f t="shared" ca="1" si="44"/>
        <v>3280416.2053748071</v>
      </c>
      <c r="N295" s="44">
        <f t="shared" ca="1" si="45"/>
        <v>6560832.4107496142</v>
      </c>
      <c r="O295" s="30">
        <f t="shared" ca="1" si="39"/>
        <v>0</v>
      </c>
      <c r="P295" s="30"/>
      <c r="Q295" s="30"/>
      <c r="R295" s="30"/>
      <c r="S295" s="30"/>
      <c r="T295" s="30"/>
      <c r="U295" s="30"/>
      <c r="V295" s="30"/>
      <c r="W295" s="30"/>
    </row>
    <row r="296" spans="1:23" ht="30" x14ac:dyDescent="0.2">
      <c r="A296" s="40">
        <v>291</v>
      </c>
      <c r="B296" s="40" t="str">
        <f>IF(DanhMụcHH!B295="","",DanhMụcHH!B295)</f>
        <v>MY2N AC12 BY OMZ</v>
      </c>
      <c r="C296" s="41">
        <f ca="1">IF(B296="","",SUMIF(OFFSET(MuaHàng_ThanhToán!$D$5,0,0,COUNTIF(Table2[Tên nhà cung cấp],MuaHàng_ThanhToán!$C$5),6),BáoCáoHàngHóa!B296,Table2[Số lượng]))</f>
        <v>0</v>
      </c>
      <c r="D296" s="41">
        <f t="shared" ca="1" si="46"/>
        <v>0</v>
      </c>
      <c r="E296" s="41">
        <f ca="1">IF(B296="","",SUMIF(OFFSET(MuaHàng_ThanhToán!$D$5,0,0,COUNTIF(Table2[Tên nhà cung cấp],MuaHàng_ThanhToán!$C$5),6),BáoCáoHàngHóa!B296,Table2[Thành tiền]))</f>
        <v>0</v>
      </c>
      <c r="F296" s="43">
        <f ca="1">IF(B296="","",SUMIF(Table2[[Tên hàng hóa]:[Thành tiền]],BáoCáoHàngHóa!B296,Table2[Số lượng])-BáoCáoHàngHóa!C296)</f>
        <v>0</v>
      </c>
      <c r="G296" s="43">
        <f t="shared" ca="1" si="40"/>
        <v>0</v>
      </c>
      <c r="H296" s="43">
        <f ca="1">IF(B296="","",SUMIF(Table2[[Tên hàng hóa]:[Thành tiền]],BáoCáoHàngHóa!B296,Table2[Thành tiền])-BáoCáoHàngHóa!E296)</f>
        <v>0</v>
      </c>
      <c r="I296" s="42">
        <f ca="1">IF(B296="","",SUMIF(Table28[[Tên hàng hóa ]:[Thành tiền]],BáoCáoHàngHóa!B296,Table28[Số lượng]))</f>
        <v>0</v>
      </c>
      <c r="J296" s="42">
        <f t="shared" ca="1" si="41"/>
        <v>0</v>
      </c>
      <c r="K296" s="42">
        <f t="shared" ca="1" si="42"/>
        <v>0</v>
      </c>
      <c r="L296" s="44">
        <f t="shared" ca="1" si="43"/>
        <v>0</v>
      </c>
      <c r="M296" s="44">
        <f t="shared" ca="1" si="44"/>
        <v>0</v>
      </c>
      <c r="N296" s="44">
        <f t="shared" ca="1" si="45"/>
        <v>0</v>
      </c>
      <c r="O296" s="30">
        <f t="shared" ca="1" si="39"/>
        <v>0</v>
      </c>
      <c r="P296" s="30"/>
      <c r="Q296" s="30"/>
      <c r="R296" s="30"/>
      <c r="S296" s="30"/>
      <c r="T296" s="30"/>
      <c r="U296" s="30"/>
      <c r="V296" s="30"/>
      <c r="W296" s="30"/>
    </row>
    <row r="297" spans="1:23" ht="30" x14ac:dyDescent="0.2">
      <c r="A297" s="40">
        <v>292</v>
      </c>
      <c r="B297" s="40" t="str">
        <f>IF(DanhMụcHH!B296="","",DanhMụcHH!B296)</f>
        <v>MY2N DC12 BY OMZ</v>
      </c>
      <c r="C297" s="41">
        <f ca="1">IF(B297="","",SUMIF(OFFSET(MuaHàng_ThanhToán!$D$5,0,0,COUNTIF(Table2[Tên nhà cung cấp],MuaHàng_ThanhToán!$C$5),6),BáoCáoHàngHóa!B297,Table2[Số lượng]))</f>
        <v>0</v>
      </c>
      <c r="D297" s="41">
        <f t="shared" ca="1" si="46"/>
        <v>0</v>
      </c>
      <c r="E297" s="41">
        <f ca="1">IF(B297="","",SUMIF(OFFSET(MuaHàng_ThanhToán!$D$5,0,0,COUNTIF(Table2[Tên nhà cung cấp],MuaHàng_ThanhToán!$C$5),6),BáoCáoHàngHóa!B297,Table2[Thành tiền]))</f>
        <v>0</v>
      </c>
      <c r="F297" s="43">
        <f ca="1">IF(B297="","",SUMIF(Table2[[Tên hàng hóa]:[Thành tiền]],BáoCáoHàngHóa!B297,Table2[Số lượng])-BáoCáoHàngHóa!C297)</f>
        <v>0</v>
      </c>
      <c r="G297" s="43">
        <f t="shared" ref="G297:G298" ca="1" si="47">IF(B297="","",IF(F297=0,0,H297/F297))</f>
        <v>0</v>
      </c>
      <c r="H297" s="43">
        <f ca="1">IF(B297="","",SUMIF(Table2[[Tên hàng hóa]:[Thành tiền]],BáoCáoHàngHóa!B297,Table2[Thành tiền])-BáoCáoHàngHóa!E297)</f>
        <v>0</v>
      </c>
      <c r="I297" s="42">
        <f ca="1">IF(B297="","",SUMIF(Table28[[Tên hàng hóa ]:[Thành tiền]],BáoCáoHàngHóa!B297,Table28[Số lượng]))</f>
        <v>0</v>
      </c>
      <c r="J297" s="42">
        <f t="shared" ca="1" si="41"/>
        <v>0</v>
      </c>
      <c r="K297" s="42">
        <f t="shared" ca="1" si="42"/>
        <v>0</v>
      </c>
      <c r="L297" s="44">
        <f t="shared" ca="1" si="43"/>
        <v>0</v>
      </c>
      <c r="M297" s="44">
        <f t="shared" ca="1" si="44"/>
        <v>0</v>
      </c>
      <c r="N297" s="44">
        <f t="shared" ca="1" si="45"/>
        <v>0</v>
      </c>
      <c r="O297" s="30">
        <f t="shared" ca="1" si="39"/>
        <v>0</v>
      </c>
      <c r="P297" s="30"/>
      <c r="Q297" s="30"/>
      <c r="R297" s="30"/>
      <c r="S297" s="30"/>
      <c r="T297" s="30"/>
      <c r="U297" s="30"/>
      <c r="V297" s="30"/>
      <c r="W297" s="30"/>
    </row>
    <row r="298" spans="1:23" ht="30" x14ac:dyDescent="0.2">
      <c r="A298" s="40">
        <v>293</v>
      </c>
      <c r="B298" s="40" t="str">
        <f>IF(DanhMụcHH!B297="","",DanhMụcHH!B297)</f>
        <v>MY2N AC24 BY OMZ</v>
      </c>
      <c r="C298" s="41">
        <f ca="1">IF(B298="","",SUMIF(OFFSET(MuaHàng_ThanhToán!$D$5,0,0,COUNTIF(Table2[Tên nhà cung cấp],MuaHàng_ThanhToán!$C$5),6),BáoCáoHàngHóa!B298,Table2[Số lượng]))</f>
        <v>0</v>
      </c>
      <c r="D298" s="41">
        <f t="shared" ca="1" si="46"/>
        <v>0</v>
      </c>
      <c r="E298" s="41">
        <f ca="1">IF(B298="","",SUMIF(OFFSET(MuaHàng_ThanhToán!$D$5,0,0,COUNTIF(Table2[Tên nhà cung cấp],MuaHàng_ThanhToán!$C$5),6),BáoCáoHàngHóa!B298,Table2[Thành tiền]))</f>
        <v>0</v>
      </c>
      <c r="F298" s="43">
        <f ca="1">IF(B298="","",SUMIF(Table2[[Tên hàng hóa]:[Thành tiền]],BáoCáoHàngHóa!B298,Table2[Số lượng])-BáoCáoHàngHóa!C298)</f>
        <v>0</v>
      </c>
      <c r="G298" s="43">
        <f t="shared" ca="1" si="47"/>
        <v>0</v>
      </c>
      <c r="H298" s="43">
        <f ca="1">IF(B298="","",SUMIF(Table2[[Tên hàng hóa]:[Thành tiền]],BáoCáoHàngHóa!B298,Table2[Thành tiền])-BáoCáoHàngHóa!E298)</f>
        <v>0</v>
      </c>
      <c r="I298" s="42">
        <f ca="1">IF(B298="","",SUMIF(Table28[[Tên hàng hóa ]:[Thành tiền]],BáoCáoHàngHóa!B298,Table28[Số lượng]))</f>
        <v>0</v>
      </c>
      <c r="J298" s="42">
        <f t="shared" ca="1" si="41"/>
        <v>0</v>
      </c>
      <c r="K298" s="42">
        <f t="shared" ca="1" si="42"/>
        <v>0</v>
      </c>
      <c r="L298" s="44">
        <f t="shared" ca="1" si="43"/>
        <v>0</v>
      </c>
      <c r="M298" s="44">
        <f t="shared" ca="1" si="44"/>
        <v>0</v>
      </c>
      <c r="N298" s="44">
        <f t="shared" ca="1" si="45"/>
        <v>0</v>
      </c>
      <c r="O298" s="30">
        <f t="shared" ca="1" si="39"/>
        <v>0</v>
      </c>
      <c r="P298" s="30"/>
      <c r="Q298" s="30"/>
      <c r="R298" s="30"/>
      <c r="S298" s="30"/>
      <c r="T298" s="30"/>
      <c r="U298" s="30"/>
      <c r="V298" s="30"/>
      <c r="W298" s="30"/>
    </row>
    <row r="299" spans="1:23" ht="30" x14ac:dyDescent="0.2">
      <c r="A299" s="40">
        <v>294</v>
      </c>
      <c r="B299" s="40" t="str">
        <f>IF(DanhMụcHH!B298="","",DanhMụcHH!B298)</f>
        <v>MY2N DC24 BY OMZ</v>
      </c>
      <c r="C299" s="41">
        <f ca="1">IF(B299="","",SUMIF(OFFSET(MuaHàng_ThanhToán!$D$5,0,0,COUNTIF(Table2[Tên nhà cung cấp],MuaHàng_ThanhToán!$C$5),6),BáoCáoHàngHóa!B299,Table2[Số lượng]))</f>
        <v>0</v>
      </c>
      <c r="D299" s="41">
        <f t="shared" ca="1" si="46"/>
        <v>0</v>
      </c>
      <c r="E299" s="41">
        <f ca="1">IF(B299="","",SUMIF(OFFSET(MuaHàng_ThanhToán!$D$5,0,0,COUNTIF(Table2[Tên nhà cung cấp],MuaHàng_ThanhToán!$C$5),6),BáoCáoHàngHóa!B299,Table2[Thành tiền]))</f>
        <v>0</v>
      </c>
      <c r="F299" s="43">
        <f ca="1">IF(B299="","",SUMIF(Table2[[Tên hàng hóa]:[Thành tiền]],BáoCáoHàngHóa!B299,Table2[Số lượng])-BáoCáoHàngHóa!C299)</f>
        <v>159</v>
      </c>
      <c r="G299" s="43">
        <f t="shared" ca="1" si="40"/>
        <v>50316.352201257861</v>
      </c>
      <c r="H299" s="43">
        <f ca="1">IF(B299="","",SUMIF(Table2[[Tên hàng hóa]:[Thành tiền]],BáoCáoHàngHóa!B299,Table2[Thành tiền])-BáoCáoHàngHóa!E299)</f>
        <v>8000300</v>
      </c>
      <c r="I299" s="42">
        <f ca="1">IF(B299="","",SUMIF(Table28[[Tên hàng hóa ]:[Thành tiền]],BáoCáoHàngHóa!B299,Table28[Số lượng]))</f>
        <v>139</v>
      </c>
      <c r="J299" s="42">
        <f t="shared" ca="1" si="41"/>
        <v>50316.352201257861</v>
      </c>
      <c r="K299" s="42">
        <f t="shared" ca="1" si="42"/>
        <v>6993972.9559748424</v>
      </c>
      <c r="L299" s="44">
        <f t="shared" ca="1" si="43"/>
        <v>20</v>
      </c>
      <c r="M299" s="44">
        <f t="shared" ca="1" si="44"/>
        <v>50316.352201257876</v>
      </c>
      <c r="N299" s="44">
        <f t="shared" ca="1" si="45"/>
        <v>1006327.0440251576</v>
      </c>
      <c r="O299" s="30">
        <f t="shared" ca="1" si="39"/>
        <v>0</v>
      </c>
      <c r="P299" s="30"/>
      <c r="Q299" s="30"/>
      <c r="R299" s="30"/>
      <c r="S299" s="30"/>
      <c r="T299" s="30"/>
      <c r="U299" s="30"/>
      <c r="V299" s="30"/>
      <c r="W299" s="30"/>
    </row>
    <row r="300" spans="1:23" ht="30" x14ac:dyDescent="0.2">
      <c r="A300" s="40">
        <v>295</v>
      </c>
      <c r="B300" s="40" t="str">
        <f>IF(DanhMụcHH!B299="","",DanhMụcHH!B299)</f>
        <v>MY2N AC110/120 BY OMZ</v>
      </c>
      <c r="C300" s="41">
        <f ca="1">IF(B300="","",SUMIF(OFFSET(MuaHàng_ThanhToán!$D$5,0,0,COUNTIF(Table2[Tên nhà cung cấp],MuaHàng_ThanhToán!$C$5),6),BáoCáoHàngHóa!B300,Table2[Số lượng]))</f>
        <v>0</v>
      </c>
      <c r="D300" s="41">
        <f t="shared" ca="1" si="46"/>
        <v>0</v>
      </c>
      <c r="E300" s="41">
        <f ca="1">IF(B300="","",SUMIF(OFFSET(MuaHàng_ThanhToán!$D$5,0,0,COUNTIF(Table2[Tên nhà cung cấp],MuaHàng_ThanhToán!$C$5),6),BáoCáoHàngHóa!B300,Table2[Thành tiền]))</f>
        <v>0</v>
      </c>
      <c r="F300" s="43">
        <f ca="1">IF(B300="","",SUMIF(Table2[[Tên hàng hóa]:[Thành tiền]],BáoCáoHàngHóa!B300,Table2[Số lượng])-BáoCáoHàngHóa!C300)</f>
        <v>0</v>
      </c>
      <c r="G300" s="43">
        <f t="shared" ca="1" si="40"/>
        <v>0</v>
      </c>
      <c r="H300" s="43">
        <f ca="1">IF(B300="","",SUMIF(Table2[[Tên hàng hóa]:[Thành tiền]],BáoCáoHàngHóa!B300,Table2[Thành tiền])-BáoCáoHàngHóa!E300)</f>
        <v>0</v>
      </c>
      <c r="I300" s="42">
        <f ca="1">IF(B300="","",SUMIF(Table28[[Tên hàng hóa ]:[Thành tiền]],BáoCáoHàngHóa!B300,Table28[Số lượng]))</f>
        <v>0</v>
      </c>
      <c r="J300" s="42">
        <f t="shared" ca="1" si="41"/>
        <v>0</v>
      </c>
      <c r="K300" s="42">
        <f t="shared" ca="1" si="42"/>
        <v>0</v>
      </c>
      <c r="L300" s="44">
        <f t="shared" ca="1" si="43"/>
        <v>0</v>
      </c>
      <c r="M300" s="44">
        <f t="shared" ca="1" si="44"/>
        <v>0</v>
      </c>
      <c r="N300" s="44">
        <f t="shared" ca="1" si="45"/>
        <v>0</v>
      </c>
      <c r="O300" s="30">
        <f t="shared" ca="1" si="39"/>
        <v>0</v>
      </c>
      <c r="P300" s="30"/>
      <c r="Q300" s="30"/>
      <c r="R300" s="30"/>
      <c r="S300" s="30"/>
      <c r="T300" s="30"/>
      <c r="U300" s="30"/>
      <c r="V300" s="30"/>
      <c r="W300" s="30"/>
    </row>
    <row r="301" spans="1:23" ht="30" x14ac:dyDescent="0.2">
      <c r="A301" s="40">
        <v>296</v>
      </c>
      <c r="B301" s="40" t="str">
        <f>IF(DanhMụcHH!B300="","",DanhMụcHH!B300)</f>
        <v>MY2N DC48 BY OMZ</v>
      </c>
      <c r="C301" s="41">
        <f ca="1">IF(B301="","",SUMIF(OFFSET(MuaHàng_ThanhToán!$D$5,0,0,COUNTIF(Table2[Tên nhà cung cấp],MuaHàng_ThanhToán!$C$5),6),BáoCáoHàngHóa!B301,Table2[Số lượng]))</f>
        <v>0</v>
      </c>
      <c r="D301" s="41">
        <f t="shared" ca="1" si="46"/>
        <v>0</v>
      </c>
      <c r="E301" s="41">
        <f ca="1">IF(B301="","",SUMIF(OFFSET(MuaHàng_ThanhToán!$D$5,0,0,COUNTIF(Table2[Tên nhà cung cấp],MuaHàng_ThanhToán!$C$5),6),BáoCáoHàngHóa!B301,Table2[Thành tiền]))</f>
        <v>0</v>
      </c>
      <c r="F301" s="43">
        <f ca="1">IF(B301="","",SUMIF(Table2[[Tên hàng hóa]:[Thành tiền]],BáoCáoHàngHóa!B301,Table2[Số lượng])-BáoCáoHàngHóa!C301)</f>
        <v>0</v>
      </c>
      <c r="G301" s="43">
        <f t="shared" ca="1" si="40"/>
        <v>0</v>
      </c>
      <c r="H301" s="43">
        <f ca="1">IF(B301="","",SUMIF(Table2[[Tên hàng hóa]:[Thành tiền]],BáoCáoHàngHóa!B301,Table2[Thành tiền])-BáoCáoHàngHóa!E301)</f>
        <v>0</v>
      </c>
      <c r="I301" s="42">
        <f ca="1">IF(B301="","",SUMIF(Table28[[Tên hàng hóa ]:[Thành tiền]],BáoCáoHàngHóa!B301,Table28[Số lượng]))</f>
        <v>0</v>
      </c>
      <c r="J301" s="42">
        <f t="shared" ca="1" si="41"/>
        <v>0</v>
      </c>
      <c r="K301" s="42">
        <f t="shared" ca="1" si="42"/>
        <v>0</v>
      </c>
      <c r="L301" s="44">
        <f t="shared" ca="1" si="43"/>
        <v>0</v>
      </c>
      <c r="M301" s="44">
        <f t="shared" ca="1" si="44"/>
        <v>0</v>
      </c>
      <c r="N301" s="44">
        <f t="shared" ca="1" si="45"/>
        <v>0</v>
      </c>
      <c r="O301" s="30">
        <f t="shared" ca="1" si="39"/>
        <v>0</v>
      </c>
      <c r="P301" s="30"/>
      <c r="Q301" s="30"/>
      <c r="R301" s="30"/>
      <c r="S301" s="30"/>
      <c r="T301" s="30"/>
      <c r="U301" s="30"/>
      <c r="V301" s="30"/>
      <c r="W301" s="30"/>
    </row>
    <row r="302" spans="1:23" ht="30" x14ac:dyDescent="0.2">
      <c r="A302" s="40">
        <v>297</v>
      </c>
      <c r="B302" s="40" t="str">
        <f>IF(DanhMụcHH!B301="","",DanhMụcHH!B301)</f>
        <v>MY2N AC220/240 BY OMZ</v>
      </c>
      <c r="C302" s="41">
        <f ca="1">IF(B302="","",SUMIF(OFFSET(MuaHàng_ThanhToán!$D$5,0,0,COUNTIF(Table2[Tên nhà cung cấp],MuaHàng_ThanhToán!$C$5),6),BáoCáoHàngHóa!B302,Table2[Số lượng]))</f>
        <v>0</v>
      </c>
      <c r="D302" s="41">
        <f t="shared" ca="1" si="46"/>
        <v>0</v>
      </c>
      <c r="E302" s="41">
        <f ca="1">IF(B302="","",SUMIF(OFFSET(MuaHàng_ThanhToán!$D$5,0,0,COUNTIF(Table2[Tên nhà cung cấp],MuaHàng_ThanhToán!$C$5),6),BáoCáoHàngHóa!B302,Table2[Thành tiền]))</f>
        <v>0</v>
      </c>
      <c r="F302" s="43">
        <f ca="1">IF(B302="","",SUMIF(Table2[[Tên hàng hóa]:[Thành tiền]],BáoCáoHàngHóa!B302,Table2[Số lượng])-BáoCáoHàngHóa!C302)</f>
        <v>109</v>
      </c>
      <c r="G302" s="43">
        <f t="shared" ca="1" si="40"/>
        <v>54374.311926605507</v>
      </c>
      <c r="H302" s="43">
        <f ca="1">IF(B302="","",SUMIF(Table2[[Tên hàng hóa]:[Thành tiền]],BáoCáoHàngHóa!B302,Table2[Thành tiền])-BáoCáoHàngHóa!E302)</f>
        <v>5926800</v>
      </c>
      <c r="I302" s="42">
        <f ca="1">IF(B302="","",SUMIF(Table28[[Tên hàng hóa ]:[Thành tiền]],BáoCáoHàngHóa!B302,Table28[Số lượng]))</f>
        <v>109</v>
      </c>
      <c r="J302" s="42">
        <f t="shared" ca="1" si="41"/>
        <v>54374.311926605507</v>
      </c>
      <c r="K302" s="42">
        <f t="shared" ca="1" si="42"/>
        <v>5926800</v>
      </c>
      <c r="L302" s="44">
        <f t="shared" ca="1" si="43"/>
        <v>0</v>
      </c>
      <c r="M302" s="44">
        <f t="shared" ca="1" si="44"/>
        <v>0</v>
      </c>
      <c r="N302" s="44">
        <f t="shared" ca="1" si="45"/>
        <v>0</v>
      </c>
      <c r="O302" s="30">
        <f t="shared" ca="1" si="39"/>
        <v>0</v>
      </c>
      <c r="P302" s="30"/>
      <c r="Q302" s="30"/>
      <c r="R302" s="30"/>
      <c r="S302" s="30"/>
      <c r="T302" s="30"/>
      <c r="U302" s="30"/>
      <c r="V302" s="30"/>
      <c r="W302" s="30"/>
    </row>
    <row r="303" spans="1:23" ht="30" x14ac:dyDescent="0.2">
      <c r="A303" s="40">
        <v>298</v>
      </c>
      <c r="B303" s="40" t="str">
        <f>IF(DanhMụcHH!B302="","",DanhMụcHH!B302)</f>
        <v>MY2N DC100/110 BY OMZ</v>
      </c>
      <c r="C303" s="41">
        <f ca="1">IF(B303="","",SUMIF(OFFSET(MuaHàng_ThanhToán!$D$5,0,0,COUNTIF(Table2[Tên nhà cung cấp],MuaHàng_ThanhToán!$C$5),6),BáoCáoHàngHóa!B303,Table2[Số lượng]))</f>
        <v>0</v>
      </c>
      <c r="D303" s="41">
        <f t="shared" ca="1" si="46"/>
        <v>0</v>
      </c>
      <c r="E303" s="41">
        <f ca="1">IF(B303="","",SUMIF(OFFSET(MuaHàng_ThanhToán!$D$5,0,0,COUNTIF(Table2[Tên nhà cung cấp],MuaHàng_ThanhToán!$C$5),6),BáoCáoHàngHóa!B303,Table2[Thành tiền]))</f>
        <v>0</v>
      </c>
      <c r="F303" s="43">
        <f ca="1">IF(B303="","",SUMIF(Table2[[Tên hàng hóa]:[Thành tiền]],BáoCáoHàngHóa!B303,Table2[Số lượng])-BáoCáoHàngHóa!C303)</f>
        <v>0</v>
      </c>
      <c r="G303" s="43">
        <f t="shared" ca="1" si="40"/>
        <v>0</v>
      </c>
      <c r="H303" s="43">
        <f ca="1">IF(B303="","",SUMIF(Table2[[Tên hàng hóa]:[Thành tiền]],BáoCáoHàngHóa!B303,Table2[Thành tiền])-BáoCáoHàngHóa!E303)</f>
        <v>0</v>
      </c>
      <c r="I303" s="42">
        <f ca="1">IF(B303="","",SUMIF(Table28[[Tên hàng hóa ]:[Thành tiền]],BáoCáoHàngHóa!B303,Table28[Số lượng]))</f>
        <v>0</v>
      </c>
      <c r="J303" s="42">
        <f t="shared" ca="1" si="41"/>
        <v>0</v>
      </c>
      <c r="K303" s="42">
        <f t="shared" ca="1" si="42"/>
        <v>0</v>
      </c>
      <c r="L303" s="44">
        <f t="shared" ca="1" si="43"/>
        <v>0</v>
      </c>
      <c r="M303" s="44">
        <f t="shared" ca="1" si="44"/>
        <v>0</v>
      </c>
      <c r="N303" s="44">
        <f t="shared" ca="1" si="45"/>
        <v>0</v>
      </c>
      <c r="O303" s="30">
        <f t="shared" ca="1" si="39"/>
        <v>0</v>
      </c>
      <c r="P303" s="30"/>
      <c r="Q303" s="30"/>
      <c r="R303" s="30"/>
      <c r="S303" s="30"/>
      <c r="T303" s="30"/>
      <c r="U303" s="30"/>
      <c r="V303" s="30"/>
      <c r="W303" s="30"/>
    </row>
    <row r="304" spans="1:23" ht="30" x14ac:dyDescent="0.2">
      <c r="A304" s="40">
        <v>299</v>
      </c>
      <c r="B304" s="40" t="str">
        <f>IF(DanhMụcHH!B303="","",DanhMụcHH!B303)</f>
        <v>MY4N AC12 BY OMZ</v>
      </c>
      <c r="C304" s="41">
        <f ca="1">IF(B304="","",SUMIF(OFFSET(MuaHàng_ThanhToán!$D$5,0,0,COUNTIF(Table2[Tên nhà cung cấp],MuaHàng_ThanhToán!$C$5),6),BáoCáoHàngHóa!B304,Table2[Số lượng]))</f>
        <v>0</v>
      </c>
      <c r="D304" s="41">
        <f t="shared" ca="1" si="46"/>
        <v>0</v>
      </c>
      <c r="E304" s="41">
        <f ca="1">IF(B304="","",SUMIF(OFFSET(MuaHàng_ThanhToán!$D$5,0,0,COUNTIF(Table2[Tên nhà cung cấp],MuaHàng_ThanhToán!$C$5),6),BáoCáoHàngHóa!B304,Table2[Thành tiền]))</f>
        <v>0</v>
      </c>
      <c r="F304" s="43">
        <f ca="1">IF(B304="","",SUMIF(Table2[[Tên hàng hóa]:[Thành tiền]],BáoCáoHàngHóa!B304,Table2[Số lượng])-BáoCáoHàngHóa!C304)</f>
        <v>0</v>
      </c>
      <c r="G304" s="43">
        <f t="shared" ca="1" si="40"/>
        <v>0</v>
      </c>
      <c r="H304" s="43">
        <f ca="1">IF(B304="","",SUMIF(Table2[[Tên hàng hóa]:[Thành tiền]],BáoCáoHàngHóa!B304,Table2[Thành tiền])-BáoCáoHàngHóa!E304)</f>
        <v>0</v>
      </c>
      <c r="I304" s="42">
        <f ca="1">IF(B304="","",SUMIF(Table28[[Tên hàng hóa ]:[Thành tiền]],BáoCáoHàngHóa!B304,Table28[Số lượng]))</f>
        <v>0</v>
      </c>
      <c r="J304" s="42">
        <f t="shared" ca="1" si="41"/>
        <v>0</v>
      </c>
      <c r="K304" s="42">
        <f t="shared" ca="1" si="42"/>
        <v>0</v>
      </c>
      <c r="L304" s="44">
        <f t="shared" ca="1" si="43"/>
        <v>0</v>
      </c>
      <c r="M304" s="44">
        <f t="shared" ca="1" si="44"/>
        <v>0</v>
      </c>
      <c r="N304" s="44">
        <f t="shared" ca="1" si="45"/>
        <v>0</v>
      </c>
      <c r="O304" s="30">
        <f t="shared" ca="1" si="39"/>
        <v>0</v>
      </c>
      <c r="P304" s="30"/>
      <c r="Q304" s="30"/>
      <c r="R304" s="30"/>
      <c r="S304" s="30"/>
      <c r="T304" s="30"/>
      <c r="U304" s="30"/>
      <c r="V304" s="30"/>
      <c r="W304" s="30"/>
    </row>
    <row r="305" spans="1:23" ht="30" x14ac:dyDescent="0.2">
      <c r="A305" s="40">
        <v>300</v>
      </c>
      <c r="B305" s="40" t="str">
        <f>IF(DanhMụcHH!B304="","",DanhMụcHH!B304)</f>
        <v>MY4N DC12 BY OMZ</v>
      </c>
      <c r="C305" s="41">
        <f ca="1">IF(B305="","",SUMIF(OFFSET(MuaHàng_ThanhToán!$D$5,0,0,COUNTIF(Table2[Tên nhà cung cấp],MuaHàng_ThanhToán!$C$5),6),BáoCáoHàngHóa!B305,Table2[Số lượng]))</f>
        <v>0</v>
      </c>
      <c r="D305" s="41">
        <f t="shared" ca="1" si="46"/>
        <v>0</v>
      </c>
      <c r="E305" s="41">
        <f ca="1">IF(B305="","",SUMIF(OFFSET(MuaHàng_ThanhToán!$D$5,0,0,COUNTIF(Table2[Tên nhà cung cấp],MuaHàng_ThanhToán!$C$5),6),BáoCáoHàngHóa!B305,Table2[Thành tiền]))</f>
        <v>0</v>
      </c>
      <c r="F305" s="43">
        <f ca="1">IF(B305="","",SUMIF(Table2[[Tên hàng hóa]:[Thành tiền]],BáoCáoHàngHóa!B305,Table2[Số lượng])-BáoCáoHàngHóa!C305)</f>
        <v>20</v>
      </c>
      <c r="G305" s="43">
        <f t="shared" ca="1" si="40"/>
        <v>75900</v>
      </c>
      <c r="H305" s="43">
        <f ca="1">IF(B305="","",SUMIF(Table2[[Tên hàng hóa]:[Thành tiền]],BáoCáoHàngHóa!B305,Table2[Thành tiền])-BáoCáoHàngHóa!E305)</f>
        <v>1518000</v>
      </c>
      <c r="I305" s="42">
        <f ca="1">IF(B305="","",SUMIF(Table28[[Tên hàng hóa ]:[Thành tiền]],BáoCáoHàngHóa!B305,Table28[Số lượng]))</f>
        <v>20</v>
      </c>
      <c r="J305" s="42">
        <f t="shared" ca="1" si="41"/>
        <v>75900</v>
      </c>
      <c r="K305" s="42">
        <f t="shared" ca="1" si="42"/>
        <v>1518000</v>
      </c>
      <c r="L305" s="44">
        <f t="shared" ca="1" si="43"/>
        <v>0</v>
      </c>
      <c r="M305" s="44">
        <f t="shared" ca="1" si="44"/>
        <v>0</v>
      </c>
      <c r="N305" s="44">
        <f t="shared" ca="1" si="45"/>
        <v>0</v>
      </c>
      <c r="O305" s="30">
        <f t="shared" ca="1" si="39"/>
        <v>0</v>
      </c>
      <c r="P305" s="30"/>
      <c r="Q305" s="30"/>
      <c r="R305" s="30"/>
      <c r="S305" s="30"/>
      <c r="T305" s="30"/>
      <c r="U305" s="30"/>
      <c r="V305" s="30"/>
      <c r="W305" s="30"/>
    </row>
    <row r="306" spans="1:23" ht="30" x14ac:dyDescent="0.2">
      <c r="A306" s="40">
        <v>301</v>
      </c>
      <c r="B306" s="40" t="str">
        <f>IF(DanhMụcHH!B305="","",DanhMụcHH!B305)</f>
        <v>MY4N AC24 BY OMZ</v>
      </c>
      <c r="C306" s="41">
        <f ca="1">IF(B306="","",SUMIF(OFFSET(MuaHàng_ThanhToán!$D$5,0,0,COUNTIF(Table2[Tên nhà cung cấp],MuaHàng_ThanhToán!$C$5),6),BáoCáoHàngHóa!B306,Table2[Số lượng]))</f>
        <v>0</v>
      </c>
      <c r="D306" s="41">
        <f t="shared" ca="1" si="46"/>
        <v>0</v>
      </c>
      <c r="E306" s="41">
        <f ca="1">IF(B306="","",SUMIF(OFFSET(MuaHàng_ThanhToán!$D$5,0,0,COUNTIF(Table2[Tên nhà cung cấp],MuaHàng_ThanhToán!$C$5),6),BáoCáoHàngHóa!B306,Table2[Thành tiền]))</f>
        <v>0</v>
      </c>
      <c r="F306" s="43">
        <f ca="1">IF(B306="","",SUMIF(Table2[[Tên hàng hóa]:[Thành tiền]],BáoCáoHàngHóa!B306,Table2[Số lượng])-BáoCáoHàngHóa!C306)</f>
        <v>0</v>
      </c>
      <c r="G306" s="43">
        <f t="shared" ca="1" si="40"/>
        <v>0</v>
      </c>
      <c r="H306" s="43">
        <f ca="1">IF(B306="","",SUMIF(Table2[[Tên hàng hóa]:[Thành tiền]],BáoCáoHàngHóa!B306,Table2[Thành tiền])-BáoCáoHàngHóa!E306)</f>
        <v>0</v>
      </c>
      <c r="I306" s="42">
        <f ca="1">IF(B306="","",SUMIF(Table28[[Tên hàng hóa ]:[Thành tiền]],BáoCáoHàngHóa!B306,Table28[Số lượng]))</f>
        <v>0</v>
      </c>
      <c r="J306" s="42">
        <f t="shared" ca="1" si="41"/>
        <v>0</v>
      </c>
      <c r="K306" s="42">
        <f t="shared" ca="1" si="42"/>
        <v>0</v>
      </c>
      <c r="L306" s="44">
        <f t="shared" ca="1" si="43"/>
        <v>0</v>
      </c>
      <c r="M306" s="44">
        <f t="shared" ca="1" si="44"/>
        <v>0</v>
      </c>
      <c r="N306" s="44">
        <f t="shared" ca="1" si="45"/>
        <v>0</v>
      </c>
      <c r="O306" s="30">
        <f t="shared" ca="1" si="39"/>
        <v>0</v>
      </c>
      <c r="P306" s="30"/>
      <c r="Q306" s="30"/>
      <c r="R306" s="30"/>
      <c r="S306" s="30"/>
      <c r="T306" s="30"/>
      <c r="U306" s="30"/>
      <c r="V306" s="30"/>
      <c r="W306" s="30"/>
    </row>
    <row r="307" spans="1:23" ht="30" x14ac:dyDescent="0.2">
      <c r="A307" s="40">
        <v>302</v>
      </c>
      <c r="B307" s="40" t="str">
        <f>IF(DanhMụcHH!B306="","",DanhMụcHH!B306)</f>
        <v>MY4N DC24 BY OMZ</v>
      </c>
      <c r="C307" s="41">
        <f ca="1">IF(B307="","",SUMIF(OFFSET(MuaHàng_ThanhToán!$D$5,0,0,COUNTIF(Table2[Tên nhà cung cấp],MuaHàng_ThanhToán!$C$5),6),BáoCáoHàngHóa!B307,Table2[Số lượng]))</f>
        <v>0</v>
      </c>
      <c r="D307" s="41">
        <f t="shared" ca="1" si="46"/>
        <v>0</v>
      </c>
      <c r="E307" s="41">
        <f ca="1">IF(B307="","",SUMIF(OFFSET(MuaHàng_ThanhToán!$D$5,0,0,COUNTIF(Table2[Tên nhà cung cấp],MuaHàng_ThanhToán!$C$5),6),BáoCáoHàngHóa!B307,Table2[Thành tiền]))</f>
        <v>0</v>
      </c>
      <c r="F307" s="43">
        <f ca="1">IF(B307="","",SUMIF(Table2[[Tên hàng hóa]:[Thành tiền]],BáoCáoHàngHóa!B307,Table2[Số lượng])-BáoCáoHàngHóa!C307)</f>
        <v>225</v>
      </c>
      <c r="G307" s="43">
        <f t="shared" ca="1" si="40"/>
        <v>56026.666666666664</v>
      </c>
      <c r="H307" s="43">
        <f ca="1">IF(B307="","",SUMIF(Table2[[Tên hàng hóa]:[Thành tiền]],BáoCáoHàngHóa!B307,Table2[Thành tiền])-BáoCáoHàngHóa!E307)</f>
        <v>12606000</v>
      </c>
      <c r="I307" s="42">
        <f ca="1">IF(B307="","",SUMIF(Table28[[Tên hàng hóa ]:[Thành tiền]],BáoCáoHàngHóa!B307,Table28[Số lượng]))</f>
        <v>225</v>
      </c>
      <c r="J307" s="42">
        <f t="shared" ca="1" si="41"/>
        <v>56026.666666666664</v>
      </c>
      <c r="K307" s="42">
        <f t="shared" ca="1" si="42"/>
        <v>12606000</v>
      </c>
      <c r="L307" s="44">
        <f t="shared" ca="1" si="43"/>
        <v>0</v>
      </c>
      <c r="M307" s="44">
        <f t="shared" ca="1" si="44"/>
        <v>0</v>
      </c>
      <c r="N307" s="44">
        <f t="shared" ca="1" si="45"/>
        <v>0</v>
      </c>
      <c r="O307" s="30">
        <f t="shared" ca="1" si="39"/>
        <v>0</v>
      </c>
      <c r="P307" s="30"/>
      <c r="Q307" s="30"/>
      <c r="R307" s="30"/>
      <c r="S307" s="30"/>
      <c r="T307" s="30"/>
      <c r="U307" s="30"/>
      <c r="V307" s="30"/>
      <c r="W307" s="30"/>
    </row>
    <row r="308" spans="1:23" ht="30" x14ac:dyDescent="0.2">
      <c r="A308" s="40">
        <v>303</v>
      </c>
      <c r="B308" s="40" t="str">
        <f>IF(DanhMụcHH!B307="","",DanhMụcHH!B307)</f>
        <v>MY4N AC110/120 BY OMZ</v>
      </c>
      <c r="C308" s="41">
        <f ca="1">IF(B308="","",SUMIF(OFFSET(MuaHàng_ThanhToán!$D$5,0,0,COUNTIF(Table2[Tên nhà cung cấp],MuaHàng_ThanhToán!$C$5),6),BáoCáoHàngHóa!B308,Table2[Số lượng]))</f>
        <v>0</v>
      </c>
      <c r="D308" s="41">
        <f t="shared" ca="1" si="46"/>
        <v>0</v>
      </c>
      <c r="E308" s="41">
        <f ca="1">IF(B308="","",SUMIF(OFFSET(MuaHàng_ThanhToán!$D$5,0,0,COUNTIF(Table2[Tên nhà cung cấp],MuaHàng_ThanhToán!$C$5),6),BáoCáoHàngHóa!B308,Table2[Thành tiền]))</f>
        <v>0</v>
      </c>
      <c r="F308" s="43">
        <f ca="1">IF(B308="","",SUMIF(Table2[[Tên hàng hóa]:[Thành tiền]],BáoCáoHàngHóa!B308,Table2[Số lượng])-BáoCáoHàngHóa!C308)</f>
        <v>9</v>
      </c>
      <c r="G308" s="43">
        <f t="shared" ca="1" si="40"/>
        <v>77122.222222222219</v>
      </c>
      <c r="H308" s="43">
        <f ca="1">IF(B308="","",SUMIF(Table2[[Tên hàng hóa]:[Thành tiền]],BáoCáoHàngHóa!B308,Table2[Thành tiền])-BáoCáoHàngHóa!E308)</f>
        <v>694100</v>
      </c>
      <c r="I308" s="42">
        <f ca="1">IF(B308="","",SUMIF(Table28[[Tên hàng hóa ]:[Thành tiền]],BáoCáoHàngHóa!B308,Table28[Số lượng]))</f>
        <v>9</v>
      </c>
      <c r="J308" s="42">
        <f t="shared" ca="1" si="41"/>
        <v>77122.222222222219</v>
      </c>
      <c r="K308" s="42">
        <f t="shared" ca="1" si="42"/>
        <v>694100</v>
      </c>
      <c r="L308" s="44">
        <f t="shared" ca="1" si="43"/>
        <v>0</v>
      </c>
      <c r="M308" s="44">
        <f t="shared" ca="1" si="44"/>
        <v>0</v>
      </c>
      <c r="N308" s="44">
        <f t="shared" ca="1" si="45"/>
        <v>0</v>
      </c>
      <c r="O308" s="30">
        <f t="shared" ca="1" si="39"/>
        <v>0</v>
      </c>
      <c r="P308" s="30"/>
      <c r="Q308" s="30"/>
      <c r="R308" s="30"/>
      <c r="S308" s="30"/>
      <c r="T308" s="30"/>
      <c r="U308" s="30"/>
      <c r="V308" s="30"/>
      <c r="W308" s="30"/>
    </row>
    <row r="309" spans="1:23" ht="30" x14ac:dyDescent="0.2">
      <c r="A309" s="40">
        <v>304</v>
      </c>
      <c r="B309" s="40" t="str">
        <f>IF(DanhMụcHH!B308="","",DanhMụcHH!B308)</f>
        <v>MY4N DC48 BY OMZ</v>
      </c>
      <c r="C309" s="41">
        <f ca="1">IF(B309="","",SUMIF(OFFSET(MuaHàng_ThanhToán!$D$5,0,0,COUNTIF(Table2[Tên nhà cung cấp],MuaHàng_ThanhToán!$C$5),6),BáoCáoHàngHóa!B309,Table2[Số lượng]))</f>
        <v>0</v>
      </c>
      <c r="D309" s="41">
        <f t="shared" ca="1" si="46"/>
        <v>0</v>
      </c>
      <c r="E309" s="41">
        <f ca="1">IF(B309="","",SUMIF(OFFSET(MuaHàng_ThanhToán!$D$5,0,0,COUNTIF(Table2[Tên nhà cung cấp],MuaHàng_ThanhToán!$C$5),6),BáoCáoHàngHóa!B309,Table2[Thành tiền]))</f>
        <v>0</v>
      </c>
      <c r="F309" s="43">
        <f ca="1">IF(B309="","",SUMIF(Table2[[Tên hàng hóa]:[Thành tiền]],BáoCáoHàngHóa!B309,Table2[Số lượng])-BáoCáoHàngHóa!C309)</f>
        <v>0</v>
      </c>
      <c r="G309" s="43">
        <f t="shared" ca="1" si="40"/>
        <v>0</v>
      </c>
      <c r="H309" s="43">
        <f ca="1">IF(B309="","",SUMIF(Table2[[Tên hàng hóa]:[Thành tiền]],BáoCáoHàngHóa!B309,Table2[Thành tiền])-BáoCáoHàngHóa!E309)</f>
        <v>0</v>
      </c>
      <c r="I309" s="42">
        <f ca="1">IF(B309="","",SUMIF(Table28[[Tên hàng hóa ]:[Thành tiền]],BáoCáoHàngHóa!B309,Table28[Số lượng]))</f>
        <v>0</v>
      </c>
      <c r="J309" s="42">
        <f t="shared" ca="1" si="41"/>
        <v>0</v>
      </c>
      <c r="K309" s="42">
        <f t="shared" ca="1" si="42"/>
        <v>0</v>
      </c>
      <c r="L309" s="44">
        <f t="shared" ca="1" si="43"/>
        <v>0</v>
      </c>
      <c r="M309" s="44">
        <f t="shared" ca="1" si="44"/>
        <v>0</v>
      </c>
      <c r="N309" s="44">
        <f t="shared" ca="1" si="45"/>
        <v>0</v>
      </c>
      <c r="O309" s="30">
        <f t="shared" ca="1" si="39"/>
        <v>0</v>
      </c>
      <c r="P309" s="30"/>
      <c r="Q309" s="30"/>
      <c r="R309" s="30"/>
      <c r="S309" s="30"/>
      <c r="T309" s="30"/>
      <c r="U309" s="30"/>
      <c r="V309" s="30"/>
      <c r="W309" s="30"/>
    </row>
    <row r="310" spans="1:23" ht="30" x14ac:dyDescent="0.2">
      <c r="A310" s="40">
        <v>305</v>
      </c>
      <c r="B310" s="40" t="str">
        <f>IF(DanhMụcHH!B309="","",DanhMụcHH!B309)</f>
        <v>MY4N AC220/240 BY OMZ</v>
      </c>
      <c r="C310" s="41">
        <f ca="1">IF(B310="","",SUMIF(OFFSET(MuaHàng_ThanhToán!$D$5,0,0,COUNTIF(Table2[Tên nhà cung cấp],MuaHàng_ThanhToán!$C$5),6),BáoCáoHàngHóa!B310,Table2[Số lượng]))</f>
        <v>0</v>
      </c>
      <c r="D310" s="41">
        <f t="shared" ca="1" si="46"/>
        <v>0</v>
      </c>
      <c r="E310" s="41">
        <f ca="1">IF(B310="","",SUMIF(OFFSET(MuaHàng_ThanhToán!$D$5,0,0,COUNTIF(Table2[Tên nhà cung cấp],MuaHàng_ThanhToán!$C$5),6),BáoCáoHàngHóa!B310,Table2[Thành tiền]))</f>
        <v>0</v>
      </c>
      <c r="F310" s="43">
        <f ca="1">IF(B310="","",SUMIF(Table2[[Tên hàng hóa]:[Thành tiền]],BáoCáoHàngHóa!B310,Table2[Số lượng])-BáoCáoHàngHóa!C310)</f>
        <v>182</v>
      </c>
      <c r="G310" s="43">
        <f t="shared" ca="1" si="40"/>
        <v>57961.538461538461</v>
      </c>
      <c r="H310" s="43">
        <f ca="1">IF(B310="","",SUMIF(Table2[[Tên hàng hóa]:[Thành tiền]],BáoCáoHàngHóa!B310,Table2[Thành tiền])-BáoCáoHàngHóa!E310)</f>
        <v>10549000</v>
      </c>
      <c r="I310" s="42">
        <f ca="1">IF(B310="","",SUMIF(Table28[[Tên hàng hóa ]:[Thành tiền]],BáoCáoHàngHóa!B310,Table28[Số lượng]))</f>
        <v>182</v>
      </c>
      <c r="J310" s="42">
        <f t="shared" ca="1" si="41"/>
        <v>57961.538461538461</v>
      </c>
      <c r="K310" s="42">
        <f t="shared" ca="1" si="42"/>
        <v>10549000</v>
      </c>
      <c r="L310" s="44">
        <f t="shared" ca="1" si="43"/>
        <v>0</v>
      </c>
      <c r="M310" s="44">
        <f t="shared" ca="1" si="44"/>
        <v>0</v>
      </c>
      <c r="N310" s="44">
        <f t="shared" ca="1" si="45"/>
        <v>0</v>
      </c>
      <c r="O310" s="30">
        <f t="shared" ca="1" si="39"/>
        <v>0</v>
      </c>
      <c r="P310" s="30"/>
      <c r="Q310" s="30"/>
      <c r="R310" s="30"/>
      <c r="S310" s="30"/>
      <c r="T310" s="30"/>
      <c r="U310" s="30"/>
      <c r="V310" s="30"/>
      <c r="W310" s="30"/>
    </row>
    <row r="311" spans="1:23" ht="30" x14ac:dyDescent="0.2">
      <c r="A311" s="40">
        <v>306</v>
      </c>
      <c r="B311" s="40" t="str">
        <f>IF(DanhMụcHH!B310="","",DanhMụcHH!B310)</f>
        <v>MY4N DC100/110 BY OMZ</v>
      </c>
      <c r="C311" s="41">
        <f ca="1">IF(B311="","",SUMIF(OFFSET(MuaHàng_ThanhToán!$D$5,0,0,COUNTIF(Table2[Tên nhà cung cấp],MuaHàng_ThanhToán!$C$5),6),BáoCáoHàngHóa!B311,Table2[Số lượng]))</f>
        <v>0</v>
      </c>
      <c r="D311" s="41">
        <f t="shared" ca="1" si="46"/>
        <v>0</v>
      </c>
      <c r="E311" s="41">
        <f ca="1">IF(B311="","",SUMIF(OFFSET(MuaHàng_ThanhToán!$D$5,0,0,COUNTIF(Table2[Tên nhà cung cấp],MuaHàng_ThanhToán!$C$5),6),BáoCáoHàngHóa!B311,Table2[Thành tiền]))</f>
        <v>0</v>
      </c>
      <c r="F311" s="43">
        <f ca="1">IF(B311="","",SUMIF(Table2[[Tên hàng hóa]:[Thành tiền]],BáoCáoHàngHóa!B311,Table2[Số lượng])-BáoCáoHàngHóa!C311)</f>
        <v>0</v>
      </c>
      <c r="G311" s="43">
        <f t="shared" ca="1" si="40"/>
        <v>0</v>
      </c>
      <c r="H311" s="43">
        <f ca="1">IF(B311="","",SUMIF(Table2[[Tên hàng hóa]:[Thành tiền]],BáoCáoHàngHóa!B311,Table2[Thành tiền])-BáoCáoHàngHóa!E311)</f>
        <v>0</v>
      </c>
      <c r="I311" s="42">
        <f ca="1">IF(B311="","",SUMIF(Table28[[Tên hàng hóa ]:[Thành tiền]],BáoCáoHàngHóa!B311,Table28[Số lượng]))</f>
        <v>0</v>
      </c>
      <c r="J311" s="42">
        <f t="shared" ca="1" si="41"/>
        <v>0</v>
      </c>
      <c r="K311" s="42">
        <f t="shared" ca="1" si="42"/>
        <v>0</v>
      </c>
      <c r="L311" s="44">
        <f t="shared" ca="1" si="43"/>
        <v>0</v>
      </c>
      <c r="M311" s="44">
        <f t="shared" ca="1" si="44"/>
        <v>0</v>
      </c>
      <c r="N311" s="44">
        <f t="shared" ca="1" si="45"/>
        <v>0</v>
      </c>
      <c r="O311" s="30">
        <f t="shared" ca="1" si="39"/>
        <v>0</v>
      </c>
      <c r="P311" s="30"/>
      <c r="Q311" s="30"/>
      <c r="R311" s="30"/>
      <c r="S311" s="30"/>
      <c r="T311" s="30"/>
      <c r="U311" s="30"/>
      <c r="V311" s="30"/>
      <c r="W311" s="30"/>
    </row>
    <row r="312" spans="1:23" ht="30" x14ac:dyDescent="0.2">
      <c r="A312" s="40">
        <v>307</v>
      </c>
      <c r="B312" s="40" t="str">
        <f>IF(DanhMụcHH!B311="","",DanhMụcHH!B311)</f>
        <v>MY2N-D2 DC24 BY OMZ</v>
      </c>
      <c r="C312" s="41">
        <f ca="1">IF(B312="","",SUMIF(OFFSET(MuaHàng_ThanhToán!$D$5,0,0,COUNTIF(Table2[Tên nhà cung cấp],MuaHàng_ThanhToán!$C$5),6),BáoCáoHàngHóa!B312,Table2[Số lượng]))</f>
        <v>0</v>
      </c>
      <c r="D312" s="41">
        <f t="shared" ca="1" si="46"/>
        <v>0</v>
      </c>
      <c r="E312" s="41">
        <f ca="1">IF(B312="","",SUMIF(OFFSET(MuaHàng_ThanhToán!$D$5,0,0,COUNTIF(Table2[Tên nhà cung cấp],MuaHàng_ThanhToán!$C$5),6),BáoCáoHàngHóa!B312,Table2[Thành tiền]))</f>
        <v>0</v>
      </c>
      <c r="F312" s="43">
        <f ca="1">IF(B312="","",SUMIF(Table2[[Tên hàng hóa]:[Thành tiền]],BáoCáoHàngHóa!B312,Table2[Số lượng])-BáoCáoHàngHóa!C312)</f>
        <v>12</v>
      </c>
      <c r="G312" s="43">
        <f t="shared" ca="1" si="40"/>
        <v>83600</v>
      </c>
      <c r="H312" s="43">
        <f ca="1">IF(B312="","",SUMIF(Table2[[Tên hàng hóa]:[Thành tiền]],BáoCáoHàngHóa!B312,Table2[Thành tiền])-BáoCáoHàngHóa!E312)</f>
        <v>1003200</v>
      </c>
      <c r="I312" s="42">
        <f ca="1">IF(B312="","",SUMIF(Table28[[Tên hàng hóa ]:[Thành tiền]],BáoCáoHàngHóa!B312,Table28[Số lượng]))</f>
        <v>12</v>
      </c>
      <c r="J312" s="42">
        <f t="shared" ca="1" si="41"/>
        <v>83600</v>
      </c>
      <c r="K312" s="42">
        <f t="shared" ca="1" si="42"/>
        <v>1003200</v>
      </c>
      <c r="L312" s="44">
        <f t="shared" ca="1" si="43"/>
        <v>0</v>
      </c>
      <c r="M312" s="44">
        <f t="shared" ca="1" si="44"/>
        <v>0</v>
      </c>
      <c r="N312" s="44">
        <f t="shared" ca="1" si="45"/>
        <v>0</v>
      </c>
      <c r="O312" s="30">
        <f t="shared" ca="1" si="39"/>
        <v>0</v>
      </c>
      <c r="P312" s="30"/>
      <c r="Q312" s="30"/>
      <c r="R312" s="30"/>
      <c r="S312" s="30"/>
      <c r="T312" s="30"/>
      <c r="U312" s="30"/>
      <c r="V312" s="30"/>
      <c r="W312" s="30"/>
    </row>
    <row r="313" spans="1:23" ht="30" x14ac:dyDescent="0.2">
      <c r="A313" s="40">
        <v>308</v>
      </c>
      <c r="B313" s="40" t="str">
        <f>IF(DanhMụcHH!B312="","",DanhMụcHH!B312)</f>
        <v>MY4N-D2 DC24 BY OMZ</v>
      </c>
      <c r="C313" s="41">
        <f ca="1">IF(B313="","",SUMIF(OFFSET(MuaHàng_ThanhToán!$D$5,0,0,COUNTIF(Table2[Tên nhà cung cấp],MuaHàng_ThanhToán!$C$5),6),BáoCáoHàngHóa!B313,Table2[Số lượng]))</f>
        <v>0</v>
      </c>
      <c r="D313" s="41">
        <f t="shared" ca="1" si="46"/>
        <v>0</v>
      </c>
      <c r="E313" s="41">
        <f ca="1">IF(B313="","",SUMIF(OFFSET(MuaHàng_ThanhToán!$D$5,0,0,COUNTIF(Table2[Tên nhà cung cấp],MuaHàng_ThanhToán!$C$5),6),BáoCáoHàngHóa!B313,Table2[Thành tiền]))</f>
        <v>0</v>
      </c>
      <c r="F313" s="43">
        <f ca="1">IF(B313="","",SUMIF(Table2[[Tên hàng hóa]:[Thành tiền]],BáoCáoHàngHóa!B313,Table2[Số lượng])-BáoCáoHàngHóa!C313)</f>
        <v>5</v>
      </c>
      <c r="G313" s="43">
        <f t="shared" ca="1" si="40"/>
        <v>96800</v>
      </c>
      <c r="H313" s="43">
        <f ca="1">IF(B313="","",SUMIF(Table2[[Tên hàng hóa]:[Thành tiền]],BáoCáoHàngHóa!B313,Table2[Thành tiền])-BáoCáoHàngHóa!E313)</f>
        <v>484000</v>
      </c>
      <c r="I313" s="42">
        <f ca="1">IF(B313="","",SUMIF(Table28[[Tên hàng hóa ]:[Thành tiền]],BáoCáoHàngHóa!B313,Table28[Số lượng]))</f>
        <v>5</v>
      </c>
      <c r="J313" s="42">
        <f t="shared" ca="1" si="41"/>
        <v>96800</v>
      </c>
      <c r="K313" s="42">
        <f t="shared" ca="1" si="42"/>
        <v>484000</v>
      </c>
      <c r="L313" s="44">
        <f t="shared" ca="1" si="43"/>
        <v>0</v>
      </c>
      <c r="M313" s="44">
        <f t="shared" ca="1" si="44"/>
        <v>0</v>
      </c>
      <c r="N313" s="44">
        <f t="shared" ca="1" si="45"/>
        <v>0</v>
      </c>
      <c r="O313" s="30">
        <f t="shared" ca="1" si="39"/>
        <v>0</v>
      </c>
      <c r="P313" s="30"/>
      <c r="Q313" s="30"/>
      <c r="R313" s="30"/>
      <c r="S313" s="30"/>
      <c r="T313" s="30"/>
      <c r="U313" s="30"/>
      <c r="V313" s="30"/>
      <c r="W313" s="30"/>
    </row>
    <row r="314" spans="1:23" ht="30" x14ac:dyDescent="0.2">
      <c r="A314" s="40">
        <v>309</v>
      </c>
      <c r="B314" s="40" t="str">
        <f>IF(DanhMụcHH!B313="","",DanhMụcHH!B313)</f>
        <v>LY2N AC12 BY OMI</v>
      </c>
      <c r="C314" s="41">
        <f ca="1">IF(B314="","",SUMIF(OFFSET(MuaHàng_ThanhToán!$D$5,0,0,COUNTIF(Table2[Tên nhà cung cấp],MuaHàng_ThanhToán!$C$5),6),BáoCáoHàngHóa!B314,Table2[Số lượng]))</f>
        <v>0</v>
      </c>
      <c r="D314" s="41">
        <f t="shared" ca="1" si="46"/>
        <v>0</v>
      </c>
      <c r="E314" s="41">
        <f ca="1">IF(B314="","",SUMIF(OFFSET(MuaHàng_ThanhToán!$D$5,0,0,COUNTIF(Table2[Tên nhà cung cấp],MuaHàng_ThanhToán!$C$5),6),BáoCáoHàngHóa!B314,Table2[Thành tiền]))</f>
        <v>0</v>
      </c>
      <c r="F314" s="43">
        <f ca="1">IF(B314="","",SUMIF(Table2[[Tên hàng hóa]:[Thành tiền]],BáoCáoHàngHóa!B314,Table2[Số lượng])-BáoCáoHàngHóa!C314)</f>
        <v>0</v>
      </c>
      <c r="G314" s="43">
        <f t="shared" ca="1" si="40"/>
        <v>0</v>
      </c>
      <c r="H314" s="43">
        <f ca="1">IF(B314="","",SUMIF(Table2[[Tên hàng hóa]:[Thành tiền]],BáoCáoHàngHóa!B314,Table2[Thành tiền])-BáoCáoHàngHóa!E314)</f>
        <v>0</v>
      </c>
      <c r="I314" s="42">
        <f ca="1">IF(B314="","",SUMIF(Table28[[Tên hàng hóa ]:[Thành tiền]],BáoCáoHàngHóa!B314,Table28[Số lượng]))</f>
        <v>0</v>
      </c>
      <c r="J314" s="42">
        <f t="shared" ca="1" si="41"/>
        <v>0</v>
      </c>
      <c r="K314" s="42">
        <f t="shared" ca="1" si="42"/>
        <v>0</v>
      </c>
      <c r="L314" s="44">
        <f t="shared" ca="1" si="43"/>
        <v>0</v>
      </c>
      <c r="M314" s="44">
        <f t="shared" ca="1" si="44"/>
        <v>0</v>
      </c>
      <c r="N314" s="44">
        <f t="shared" ca="1" si="45"/>
        <v>0</v>
      </c>
      <c r="O314" s="30">
        <f t="shared" ca="1" si="39"/>
        <v>0</v>
      </c>
      <c r="P314" s="30"/>
      <c r="Q314" s="30"/>
      <c r="R314" s="30"/>
      <c r="S314" s="30"/>
      <c r="T314" s="30"/>
      <c r="U314" s="30"/>
      <c r="V314" s="30"/>
      <c r="W314" s="30"/>
    </row>
    <row r="315" spans="1:23" ht="30" x14ac:dyDescent="0.2">
      <c r="A315" s="40">
        <v>310</v>
      </c>
      <c r="B315" s="40" t="str">
        <f>IF(DanhMụcHH!B314="","",DanhMụcHH!B314)</f>
        <v>LY2N DC12 BY OMI</v>
      </c>
      <c r="C315" s="41">
        <f ca="1">IF(B315="","",SUMIF(OFFSET(MuaHàng_ThanhToán!$D$5,0,0,COUNTIF(Table2[Tên nhà cung cấp],MuaHàng_ThanhToán!$C$5),6),BáoCáoHàngHóa!B315,Table2[Số lượng]))</f>
        <v>0</v>
      </c>
      <c r="D315" s="41">
        <f t="shared" ca="1" si="46"/>
        <v>0</v>
      </c>
      <c r="E315" s="41">
        <f ca="1">IF(B315="","",SUMIF(OFFSET(MuaHàng_ThanhToán!$D$5,0,0,COUNTIF(Table2[Tên nhà cung cấp],MuaHàng_ThanhToán!$C$5),6),BáoCáoHàngHóa!B315,Table2[Thành tiền]))</f>
        <v>0</v>
      </c>
      <c r="F315" s="43">
        <f ca="1">IF(B315="","",SUMIF(Table2[[Tên hàng hóa]:[Thành tiền]],BáoCáoHàngHóa!B315,Table2[Số lượng])-BáoCáoHàngHóa!C315)</f>
        <v>0</v>
      </c>
      <c r="G315" s="43">
        <f t="shared" ca="1" si="40"/>
        <v>0</v>
      </c>
      <c r="H315" s="43">
        <f ca="1">IF(B315="","",SUMIF(Table2[[Tên hàng hóa]:[Thành tiền]],BáoCáoHàngHóa!B315,Table2[Thành tiền])-BáoCáoHàngHóa!E315)</f>
        <v>0</v>
      </c>
      <c r="I315" s="42">
        <f ca="1">IF(B315="","",SUMIF(Table28[[Tên hàng hóa ]:[Thành tiền]],BáoCáoHàngHóa!B315,Table28[Số lượng]))</f>
        <v>0</v>
      </c>
      <c r="J315" s="42">
        <f t="shared" ca="1" si="41"/>
        <v>0</v>
      </c>
      <c r="K315" s="42">
        <f t="shared" ca="1" si="42"/>
        <v>0</v>
      </c>
      <c r="L315" s="44">
        <f t="shared" ca="1" si="43"/>
        <v>0</v>
      </c>
      <c r="M315" s="44">
        <f t="shared" ca="1" si="44"/>
        <v>0</v>
      </c>
      <c r="N315" s="44">
        <f t="shared" ca="1" si="45"/>
        <v>0</v>
      </c>
      <c r="O315" s="30">
        <f t="shared" ca="1" si="39"/>
        <v>0</v>
      </c>
      <c r="P315" s="30"/>
      <c r="Q315" s="30"/>
      <c r="R315" s="30"/>
      <c r="S315" s="30"/>
      <c r="T315" s="30"/>
      <c r="U315" s="30"/>
      <c r="V315" s="30"/>
      <c r="W315" s="30"/>
    </row>
    <row r="316" spans="1:23" ht="30" x14ac:dyDescent="0.2">
      <c r="A316" s="40">
        <v>311</v>
      </c>
      <c r="B316" s="40" t="str">
        <f>IF(DanhMụcHH!B315="","",DanhMụcHH!B315)</f>
        <v>LY2N AC24 BY OMI</v>
      </c>
      <c r="C316" s="41">
        <f ca="1">IF(B316="","",SUMIF(OFFSET(MuaHàng_ThanhToán!$D$5,0,0,COUNTIF(Table2[Tên nhà cung cấp],MuaHàng_ThanhToán!$C$5),6),BáoCáoHàngHóa!B316,Table2[Số lượng]))</f>
        <v>0</v>
      </c>
      <c r="D316" s="41">
        <f t="shared" ca="1" si="46"/>
        <v>0</v>
      </c>
      <c r="E316" s="41">
        <f ca="1">IF(B316="","",SUMIF(OFFSET(MuaHàng_ThanhToán!$D$5,0,0,COUNTIF(Table2[Tên nhà cung cấp],MuaHàng_ThanhToán!$C$5),6),BáoCáoHàngHóa!B316,Table2[Thành tiền]))</f>
        <v>0</v>
      </c>
      <c r="F316" s="43">
        <f ca="1">IF(B316="","",SUMIF(Table2[[Tên hàng hóa]:[Thành tiền]],BáoCáoHàngHóa!B316,Table2[Số lượng])-BáoCáoHàngHóa!C316)</f>
        <v>0</v>
      </c>
      <c r="G316" s="43">
        <f t="shared" ca="1" si="40"/>
        <v>0</v>
      </c>
      <c r="H316" s="43">
        <f ca="1">IF(B316="","",SUMIF(Table2[[Tên hàng hóa]:[Thành tiền]],BáoCáoHàngHóa!B316,Table2[Thành tiền])-BáoCáoHàngHóa!E316)</f>
        <v>0</v>
      </c>
      <c r="I316" s="42">
        <f ca="1">IF(B316="","",SUMIF(Table28[[Tên hàng hóa ]:[Thành tiền]],BáoCáoHàngHóa!B316,Table28[Số lượng]))</f>
        <v>0</v>
      </c>
      <c r="J316" s="42">
        <f t="shared" ca="1" si="41"/>
        <v>0</v>
      </c>
      <c r="K316" s="42">
        <f t="shared" ca="1" si="42"/>
        <v>0</v>
      </c>
      <c r="L316" s="44">
        <f t="shared" ca="1" si="43"/>
        <v>0</v>
      </c>
      <c r="M316" s="44">
        <f t="shared" ca="1" si="44"/>
        <v>0</v>
      </c>
      <c r="N316" s="44">
        <f t="shared" ca="1" si="45"/>
        <v>0</v>
      </c>
      <c r="O316" s="30">
        <f t="shared" ca="1" si="39"/>
        <v>0</v>
      </c>
      <c r="P316" s="30"/>
      <c r="Q316" s="30"/>
      <c r="R316" s="30"/>
      <c r="S316" s="30"/>
      <c r="T316" s="30"/>
      <c r="U316" s="30"/>
      <c r="V316" s="30"/>
      <c r="W316" s="30"/>
    </row>
    <row r="317" spans="1:23" ht="30" x14ac:dyDescent="0.2">
      <c r="A317" s="40">
        <v>312</v>
      </c>
      <c r="B317" s="40" t="str">
        <f>IF(DanhMụcHH!B316="","",DanhMụcHH!B316)</f>
        <v>LY2N DC24 BY OMI</v>
      </c>
      <c r="C317" s="41">
        <f ca="1">IF(B317="","",SUMIF(OFFSET(MuaHàng_ThanhToán!$D$5,0,0,COUNTIF(Table2[Tên nhà cung cấp],MuaHàng_ThanhToán!$C$5),6),BáoCáoHàngHóa!B317,Table2[Số lượng]))</f>
        <v>0</v>
      </c>
      <c r="D317" s="41">
        <f t="shared" ca="1" si="46"/>
        <v>0</v>
      </c>
      <c r="E317" s="41">
        <f ca="1">IF(B317="","",SUMIF(OFFSET(MuaHàng_ThanhToán!$D$5,0,0,COUNTIF(Table2[Tên nhà cung cấp],MuaHàng_ThanhToán!$C$5),6),BáoCáoHàngHóa!B317,Table2[Thành tiền]))</f>
        <v>0</v>
      </c>
      <c r="F317" s="43">
        <f ca="1">IF(B317="","",SUMIF(Table2[[Tên hàng hóa]:[Thành tiền]],BáoCáoHàngHóa!B317,Table2[Số lượng])-BáoCáoHàngHóa!C317)</f>
        <v>15</v>
      </c>
      <c r="G317" s="43">
        <f t="shared" ca="1" si="40"/>
        <v>95700</v>
      </c>
      <c r="H317" s="43">
        <f ca="1">IF(B317="","",SUMIF(Table2[[Tên hàng hóa]:[Thành tiền]],BáoCáoHàngHóa!B317,Table2[Thành tiền])-BáoCáoHàngHóa!E317)</f>
        <v>1435500</v>
      </c>
      <c r="I317" s="42">
        <f ca="1">IF(B317="","",SUMIF(Table28[[Tên hàng hóa ]:[Thành tiền]],BáoCáoHàngHóa!B317,Table28[Số lượng]))</f>
        <v>15</v>
      </c>
      <c r="J317" s="42">
        <f t="shared" ca="1" si="41"/>
        <v>95700</v>
      </c>
      <c r="K317" s="42">
        <f t="shared" ca="1" si="42"/>
        <v>1435500</v>
      </c>
      <c r="L317" s="44">
        <f t="shared" ca="1" si="43"/>
        <v>0</v>
      </c>
      <c r="M317" s="44">
        <f t="shared" ca="1" si="44"/>
        <v>0</v>
      </c>
      <c r="N317" s="44">
        <f t="shared" ca="1" si="45"/>
        <v>0</v>
      </c>
      <c r="O317" s="30">
        <f t="shared" ca="1" si="39"/>
        <v>0</v>
      </c>
      <c r="P317" s="30"/>
      <c r="Q317" s="30"/>
      <c r="R317" s="30"/>
      <c r="S317" s="30"/>
      <c r="T317" s="30"/>
      <c r="U317" s="30"/>
      <c r="V317" s="30"/>
      <c r="W317" s="30"/>
    </row>
    <row r="318" spans="1:23" ht="30" x14ac:dyDescent="0.2">
      <c r="A318" s="40">
        <v>313</v>
      </c>
      <c r="B318" s="40" t="str">
        <f>IF(DanhMụcHH!B317="","",DanhMụcHH!B317)</f>
        <v>LY2N AC100/110 BY OMI</v>
      </c>
      <c r="C318" s="41">
        <f ca="1">IF(B318="","",SUMIF(OFFSET(MuaHàng_ThanhToán!$D$5,0,0,COUNTIF(Table2[Tên nhà cung cấp],MuaHàng_ThanhToán!$C$5),6),BáoCáoHàngHóa!B318,Table2[Số lượng]))</f>
        <v>0</v>
      </c>
      <c r="D318" s="41">
        <f t="shared" ca="1" si="46"/>
        <v>0</v>
      </c>
      <c r="E318" s="41">
        <f ca="1">IF(B318="","",SUMIF(OFFSET(MuaHàng_ThanhToán!$D$5,0,0,COUNTIF(Table2[Tên nhà cung cấp],MuaHàng_ThanhToán!$C$5),6),BáoCáoHàngHóa!B318,Table2[Thành tiền]))</f>
        <v>0</v>
      </c>
      <c r="F318" s="43">
        <f ca="1">IF(B318="","",SUMIF(Table2[[Tên hàng hóa]:[Thành tiền]],BáoCáoHàngHóa!B318,Table2[Số lượng])-BáoCáoHàngHóa!C318)</f>
        <v>3</v>
      </c>
      <c r="G318" s="43">
        <f t="shared" ca="1" si="40"/>
        <v>88000</v>
      </c>
      <c r="H318" s="43">
        <f ca="1">IF(B318="","",SUMIF(Table2[[Tên hàng hóa]:[Thành tiền]],BáoCáoHàngHóa!B318,Table2[Thành tiền])-BáoCáoHàngHóa!E318)</f>
        <v>264000</v>
      </c>
      <c r="I318" s="42">
        <f ca="1">IF(B318="","",SUMIF(Table28[[Tên hàng hóa ]:[Thành tiền]],BáoCáoHàngHóa!B318,Table28[Số lượng]))</f>
        <v>3</v>
      </c>
      <c r="J318" s="42">
        <f t="shared" ca="1" si="41"/>
        <v>88000</v>
      </c>
      <c r="K318" s="42">
        <f t="shared" ca="1" si="42"/>
        <v>264000</v>
      </c>
      <c r="L318" s="44">
        <f t="shared" ca="1" si="43"/>
        <v>0</v>
      </c>
      <c r="M318" s="44">
        <f t="shared" ca="1" si="44"/>
        <v>0</v>
      </c>
      <c r="N318" s="44">
        <f t="shared" ca="1" si="45"/>
        <v>0</v>
      </c>
      <c r="O318" s="30">
        <f t="shared" ca="1" si="39"/>
        <v>0</v>
      </c>
      <c r="P318" s="30"/>
      <c r="Q318" s="30"/>
      <c r="R318" s="30"/>
      <c r="S318" s="30"/>
      <c r="T318" s="30"/>
      <c r="U318" s="30"/>
      <c r="V318" s="30"/>
      <c r="W318" s="30"/>
    </row>
    <row r="319" spans="1:23" ht="30" x14ac:dyDescent="0.2">
      <c r="A319" s="40">
        <v>314</v>
      </c>
      <c r="B319" s="40" t="str">
        <f>IF(DanhMụcHH!B318="","",DanhMụcHH!B318)</f>
        <v>LY2N DC48 BY OMZ</v>
      </c>
      <c r="C319" s="41">
        <f ca="1">IF(B319="","",SUMIF(OFFSET(MuaHàng_ThanhToán!$D$5,0,0,COUNTIF(Table2[Tên nhà cung cấp],MuaHàng_ThanhToán!$C$5),6),BáoCáoHàngHóa!B319,Table2[Số lượng]))</f>
        <v>0</v>
      </c>
      <c r="D319" s="41">
        <f t="shared" ca="1" si="46"/>
        <v>0</v>
      </c>
      <c r="E319" s="41">
        <f ca="1">IF(B319="","",SUMIF(OFFSET(MuaHàng_ThanhToán!$D$5,0,0,COUNTIF(Table2[Tên nhà cung cấp],MuaHàng_ThanhToán!$C$5),6),BáoCáoHàngHóa!B319,Table2[Thành tiền]))</f>
        <v>0</v>
      </c>
      <c r="F319" s="43">
        <f ca="1">IF(B319="","",SUMIF(Table2[[Tên hàng hóa]:[Thành tiền]],BáoCáoHàngHóa!B319,Table2[Số lượng])-BáoCáoHàngHóa!C319)</f>
        <v>0</v>
      </c>
      <c r="G319" s="43">
        <f t="shared" ca="1" si="40"/>
        <v>0</v>
      </c>
      <c r="H319" s="43">
        <f ca="1">IF(B319="","",SUMIF(Table2[[Tên hàng hóa]:[Thành tiền]],BáoCáoHàngHóa!B319,Table2[Thành tiền])-BáoCáoHàngHóa!E319)</f>
        <v>0</v>
      </c>
      <c r="I319" s="42">
        <f ca="1">IF(B319="","",SUMIF(Table28[[Tên hàng hóa ]:[Thành tiền]],BáoCáoHàngHóa!B319,Table28[Số lượng]))</f>
        <v>0</v>
      </c>
      <c r="J319" s="42">
        <f t="shared" ca="1" si="41"/>
        <v>0</v>
      </c>
      <c r="K319" s="42">
        <f t="shared" ca="1" si="42"/>
        <v>0</v>
      </c>
      <c r="L319" s="44">
        <f t="shared" ca="1" si="43"/>
        <v>0</v>
      </c>
      <c r="M319" s="44">
        <f t="shared" ca="1" si="44"/>
        <v>0</v>
      </c>
      <c r="N319" s="44">
        <f t="shared" ca="1" si="45"/>
        <v>0</v>
      </c>
      <c r="O319" s="30">
        <f t="shared" ca="1" si="39"/>
        <v>0</v>
      </c>
      <c r="P319" s="30"/>
      <c r="Q319" s="30"/>
      <c r="R319" s="30"/>
      <c r="S319" s="30"/>
      <c r="T319" s="30"/>
      <c r="U319" s="30"/>
      <c r="V319" s="30"/>
      <c r="W319" s="30"/>
    </row>
    <row r="320" spans="1:23" ht="30" x14ac:dyDescent="0.2">
      <c r="A320" s="40">
        <v>315</v>
      </c>
      <c r="B320" s="40" t="str">
        <f>IF(DanhMụcHH!B319="","",DanhMụcHH!B319)</f>
        <v>LY2N AC220/240 BY OMI</v>
      </c>
      <c r="C320" s="41">
        <f ca="1">IF(B320="","",SUMIF(OFFSET(MuaHàng_ThanhToán!$D$5,0,0,COUNTIF(Table2[Tên nhà cung cấp],MuaHàng_ThanhToán!$C$5),6),BáoCáoHàngHóa!B320,Table2[Số lượng]))</f>
        <v>0</v>
      </c>
      <c r="D320" s="41">
        <f t="shared" ca="1" si="46"/>
        <v>0</v>
      </c>
      <c r="E320" s="41">
        <f ca="1">IF(B320="","",SUMIF(OFFSET(MuaHàng_ThanhToán!$D$5,0,0,COUNTIF(Table2[Tên nhà cung cấp],MuaHàng_ThanhToán!$C$5),6),BáoCáoHàngHóa!B320,Table2[Thành tiền]))</f>
        <v>0</v>
      </c>
      <c r="F320" s="43">
        <f ca="1">IF(B320="","",SUMIF(Table2[[Tên hàng hóa]:[Thành tiền]],BáoCáoHàngHóa!B320,Table2[Số lượng])-BáoCáoHàngHóa!C320)</f>
        <v>0</v>
      </c>
      <c r="G320" s="43">
        <f t="shared" ca="1" si="40"/>
        <v>0</v>
      </c>
      <c r="H320" s="43">
        <f ca="1">IF(B320="","",SUMIF(Table2[[Tên hàng hóa]:[Thành tiền]],BáoCáoHàngHóa!B320,Table2[Thành tiền])-BáoCáoHàngHóa!E320)</f>
        <v>0</v>
      </c>
      <c r="I320" s="42">
        <f ca="1">IF(B320="","",SUMIF(Table28[[Tên hàng hóa ]:[Thành tiền]],BáoCáoHàngHóa!B320,Table28[Số lượng]))</f>
        <v>0</v>
      </c>
      <c r="J320" s="42">
        <f t="shared" ca="1" si="41"/>
        <v>0</v>
      </c>
      <c r="K320" s="42">
        <f t="shared" ca="1" si="42"/>
        <v>0</v>
      </c>
      <c r="L320" s="44">
        <f t="shared" ca="1" si="43"/>
        <v>0</v>
      </c>
      <c r="M320" s="44">
        <f t="shared" ca="1" si="44"/>
        <v>0</v>
      </c>
      <c r="N320" s="44">
        <f t="shared" ca="1" si="45"/>
        <v>0</v>
      </c>
      <c r="O320" s="30">
        <f t="shared" ca="1" si="39"/>
        <v>0</v>
      </c>
      <c r="P320" s="30"/>
      <c r="Q320" s="30"/>
      <c r="R320" s="30"/>
      <c r="S320" s="30"/>
      <c r="T320" s="30"/>
      <c r="U320" s="30"/>
      <c r="V320" s="30"/>
      <c r="W320" s="30"/>
    </row>
    <row r="321" spans="1:23" ht="30" x14ac:dyDescent="0.2">
      <c r="A321" s="40">
        <v>316</v>
      </c>
      <c r="B321" s="40" t="str">
        <f>IF(DanhMụcHH!B320="","",DanhMụcHH!B320)</f>
        <v>LY2N DC100/110 BY OMI</v>
      </c>
      <c r="C321" s="41">
        <f ca="1">IF(B321="","",SUMIF(OFFSET(MuaHàng_ThanhToán!$D$5,0,0,COUNTIF(Table2[Tên nhà cung cấp],MuaHàng_ThanhToán!$C$5),6),BáoCáoHàngHóa!B321,Table2[Số lượng]))</f>
        <v>0</v>
      </c>
      <c r="D321" s="41">
        <f t="shared" ca="1" si="46"/>
        <v>0</v>
      </c>
      <c r="E321" s="41">
        <f ca="1">IF(B321="","",SUMIF(OFFSET(MuaHàng_ThanhToán!$D$5,0,0,COUNTIF(Table2[Tên nhà cung cấp],MuaHàng_ThanhToán!$C$5),6),BáoCáoHàngHóa!B321,Table2[Thành tiền]))</f>
        <v>0</v>
      </c>
      <c r="F321" s="43">
        <f ca="1">IF(B321="","",SUMIF(Table2[[Tên hàng hóa]:[Thành tiền]],BáoCáoHàngHóa!B321,Table2[Số lượng])-BáoCáoHàngHóa!C321)</f>
        <v>0</v>
      </c>
      <c r="G321" s="43">
        <f t="shared" ca="1" si="40"/>
        <v>0</v>
      </c>
      <c r="H321" s="43">
        <f ca="1">IF(B321="","",SUMIF(Table2[[Tên hàng hóa]:[Thành tiền]],BáoCáoHàngHóa!B321,Table2[Thành tiền])-BáoCáoHàngHóa!E321)</f>
        <v>0</v>
      </c>
      <c r="I321" s="42">
        <f ca="1">IF(B321="","",SUMIF(Table28[[Tên hàng hóa ]:[Thành tiền]],BáoCáoHàngHóa!B321,Table28[Số lượng]))</f>
        <v>0</v>
      </c>
      <c r="J321" s="42">
        <f t="shared" ca="1" si="41"/>
        <v>0</v>
      </c>
      <c r="K321" s="42">
        <f t="shared" ca="1" si="42"/>
        <v>0</v>
      </c>
      <c r="L321" s="44">
        <f t="shared" ca="1" si="43"/>
        <v>0</v>
      </c>
      <c r="M321" s="44">
        <f t="shared" ca="1" si="44"/>
        <v>0</v>
      </c>
      <c r="N321" s="44">
        <f t="shared" ca="1" si="45"/>
        <v>0</v>
      </c>
      <c r="O321" s="30">
        <f t="shared" ca="1" si="39"/>
        <v>0</v>
      </c>
      <c r="P321" s="30"/>
      <c r="Q321" s="30"/>
      <c r="R321" s="30"/>
      <c r="S321" s="30"/>
      <c r="T321" s="30"/>
      <c r="U321" s="30"/>
      <c r="V321" s="30"/>
      <c r="W321" s="30"/>
    </row>
    <row r="322" spans="1:23" ht="30" x14ac:dyDescent="0.2">
      <c r="A322" s="40">
        <v>317</v>
      </c>
      <c r="B322" s="40" t="str">
        <f>IF(DanhMụcHH!B321="","",DanhMụcHH!B321)</f>
        <v>LY4N AC12 BY OMI</v>
      </c>
      <c r="C322" s="41">
        <f ca="1">IF(B322="","",SUMIF(OFFSET(MuaHàng_ThanhToán!$D$5,0,0,COUNTIF(Table2[Tên nhà cung cấp],MuaHàng_ThanhToán!$C$5),6),BáoCáoHàngHóa!B322,Table2[Số lượng]))</f>
        <v>0</v>
      </c>
      <c r="D322" s="41">
        <f t="shared" ca="1" si="46"/>
        <v>0</v>
      </c>
      <c r="E322" s="41">
        <f ca="1">IF(B322="","",SUMIF(OFFSET(MuaHàng_ThanhToán!$D$5,0,0,COUNTIF(Table2[Tên nhà cung cấp],MuaHàng_ThanhToán!$C$5),6),BáoCáoHàngHóa!B322,Table2[Thành tiền]))</f>
        <v>0</v>
      </c>
      <c r="F322" s="43">
        <f ca="1">IF(B322="","",SUMIF(Table2[[Tên hàng hóa]:[Thành tiền]],BáoCáoHàngHóa!B322,Table2[Số lượng])-BáoCáoHàngHóa!C322)</f>
        <v>0</v>
      </c>
      <c r="G322" s="43">
        <f t="shared" ca="1" si="40"/>
        <v>0</v>
      </c>
      <c r="H322" s="43">
        <f ca="1">IF(B322="","",SUMIF(Table2[[Tên hàng hóa]:[Thành tiền]],BáoCáoHàngHóa!B322,Table2[Thành tiền])-BáoCáoHàngHóa!E322)</f>
        <v>0</v>
      </c>
      <c r="I322" s="42">
        <f ca="1">IF(B322="","",SUMIF(Table28[[Tên hàng hóa ]:[Thành tiền]],BáoCáoHàngHóa!B322,Table28[Số lượng]))</f>
        <v>0</v>
      </c>
      <c r="J322" s="42">
        <f t="shared" ca="1" si="41"/>
        <v>0</v>
      </c>
      <c r="K322" s="42">
        <f t="shared" ca="1" si="42"/>
        <v>0</v>
      </c>
      <c r="L322" s="44">
        <f t="shared" ca="1" si="43"/>
        <v>0</v>
      </c>
      <c r="M322" s="44">
        <f t="shared" ca="1" si="44"/>
        <v>0</v>
      </c>
      <c r="N322" s="44">
        <f t="shared" ca="1" si="45"/>
        <v>0</v>
      </c>
      <c r="O322" s="30">
        <f t="shared" ca="1" si="39"/>
        <v>0</v>
      </c>
      <c r="P322" s="30"/>
      <c r="Q322" s="30"/>
      <c r="R322" s="30"/>
      <c r="S322" s="30"/>
      <c r="T322" s="30"/>
      <c r="U322" s="30"/>
      <c r="V322" s="30"/>
      <c r="W322" s="30"/>
    </row>
    <row r="323" spans="1:23" ht="30" x14ac:dyDescent="0.2">
      <c r="A323" s="40">
        <v>318</v>
      </c>
      <c r="B323" s="40" t="str">
        <f>IF(DanhMụcHH!B322="","",DanhMụcHH!B322)</f>
        <v>LY4N DC12 BY OMI</v>
      </c>
      <c r="C323" s="41">
        <f ca="1">IF(B323="","",SUMIF(OFFSET(MuaHàng_ThanhToán!$D$5,0,0,COUNTIF(Table2[Tên nhà cung cấp],MuaHàng_ThanhToán!$C$5),6),BáoCáoHàngHóa!B323,Table2[Số lượng]))</f>
        <v>0</v>
      </c>
      <c r="D323" s="41">
        <f t="shared" ca="1" si="46"/>
        <v>0</v>
      </c>
      <c r="E323" s="41">
        <f ca="1">IF(B323="","",SUMIF(OFFSET(MuaHàng_ThanhToán!$D$5,0,0,COUNTIF(Table2[Tên nhà cung cấp],MuaHàng_ThanhToán!$C$5),6),BáoCáoHàngHóa!B323,Table2[Thành tiền]))</f>
        <v>0</v>
      </c>
      <c r="F323" s="43">
        <f ca="1">IF(B323="","",SUMIF(Table2[[Tên hàng hóa]:[Thành tiền]],BáoCáoHàngHóa!B323,Table2[Số lượng])-BáoCáoHàngHóa!C323)</f>
        <v>0</v>
      </c>
      <c r="G323" s="43">
        <f t="shared" ca="1" si="40"/>
        <v>0</v>
      </c>
      <c r="H323" s="43">
        <f ca="1">IF(B323="","",SUMIF(Table2[[Tên hàng hóa]:[Thành tiền]],BáoCáoHàngHóa!B323,Table2[Thành tiền])-BáoCáoHàngHóa!E323)</f>
        <v>0</v>
      </c>
      <c r="I323" s="42">
        <f ca="1">IF(B323="","",SUMIF(Table28[[Tên hàng hóa ]:[Thành tiền]],BáoCáoHàngHóa!B323,Table28[Số lượng]))</f>
        <v>0</v>
      </c>
      <c r="J323" s="42">
        <f t="shared" ca="1" si="41"/>
        <v>0</v>
      </c>
      <c r="K323" s="42">
        <f t="shared" ca="1" si="42"/>
        <v>0</v>
      </c>
      <c r="L323" s="44">
        <f t="shared" ca="1" si="43"/>
        <v>0</v>
      </c>
      <c r="M323" s="44">
        <f t="shared" ca="1" si="44"/>
        <v>0</v>
      </c>
      <c r="N323" s="44">
        <f t="shared" ca="1" si="45"/>
        <v>0</v>
      </c>
      <c r="O323" s="30">
        <f t="shared" ca="1" si="39"/>
        <v>0</v>
      </c>
      <c r="P323" s="30"/>
      <c r="Q323" s="30"/>
      <c r="R323" s="30"/>
      <c r="S323" s="30"/>
      <c r="T323" s="30"/>
      <c r="U323" s="30"/>
      <c r="V323" s="30"/>
      <c r="W323" s="30"/>
    </row>
    <row r="324" spans="1:23" ht="30" x14ac:dyDescent="0.2">
      <c r="A324" s="40">
        <v>319</v>
      </c>
      <c r="B324" s="40" t="str">
        <f>IF(DanhMụcHH!B323="","",DanhMụcHH!B323)</f>
        <v>LY4N AC24 BY OMI</v>
      </c>
      <c r="C324" s="41">
        <f ca="1">IF(B324="","",SUMIF(OFFSET(MuaHàng_ThanhToán!$D$5,0,0,COUNTIF(Table2[Tên nhà cung cấp],MuaHàng_ThanhToán!$C$5),6),BáoCáoHàngHóa!B324,Table2[Số lượng]))</f>
        <v>0</v>
      </c>
      <c r="D324" s="41">
        <f t="shared" ca="1" si="46"/>
        <v>0</v>
      </c>
      <c r="E324" s="41">
        <f ca="1">IF(B324="","",SUMIF(OFFSET(MuaHàng_ThanhToán!$D$5,0,0,COUNTIF(Table2[Tên nhà cung cấp],MuaHàng_ThanhToán!$C$5),6),BáoCáoHàngHóa!B324,Table2[Thành tiền]))</f>
        <v>0</v>
      </c>
      <c r="F324" s="43">
        <f ca="1">IF(B324="","",SUMIF(Table2[[Tên hàng hóa]:[Thành tiền]],BáoCáoHàngHóa!B324,Table2[Số lượng])-BáoCáoHàngHóa!C324)</f>
        <v>0</v>
      </c>
      <c r="G324" s="43">
        <f t="shared" ca="1" si="40"/>
        <v>0</v>
      </c>
      <c r="H324" s="43">
        <f ca="1">IF(B324="","",SUMIF(Table2[[Tên hàng hóa]:[Thành tiền]],BáoCáoHàngHóa!B324,Table2[Thành tiền])-BáoCáoHàngHóa!E324)</f>
        <v>0</v>
      </c>
      <c r="I324" s="42">
        <f ca="1">IF(B324="","",SUMIF(Table28[[Tên hàng hóa ]:[Thành tiền]],BáoCáoHàngHóa!B324,Table28[Số lượng]))</f>
        <v>0</v>
      </c>
      <c r="J324" s="42">
        <f t="shared" ca="1" si="41"/>
        <v>0</v>
      </c>
      <c r="K324" s="42">
        <f t="shared" ca="1" si="42"/>
        <v>0</v>
      </c>
      <c r="L324" s="44">
        <f t="shared" ca="1" si="43"/>
        <v>0</v>
      </c>
      <c r="M324" s="44">
        <f t="shared" ca="1" si="44"/>
        <v>0</v>
      </c>
      <c r="N324" s="44">
        <f t="shared" ca="1" si="45"/>
        <v>0</v>
      </c>
      <c r="O324" s="30">
        <f t="shared" ca="1" si="39"/>
        <v>0</v>
      </c>
      <c r="P324" s="30"/>
      <c r="Q324" s="30"/>
      <c r="R324" s="30"/>
      <c r="S324" s="30"/>
      <c r="T324" s="30"/>
      <c r="U324" s="30"/>
      <c r="V324" s="30"/>
      <c r="W324" s="30"/>
    </row>
    <row r="325" spans="1:23" ht="30" x14ac:dyDescent="0.2">
      <c r="A325" s="40">
        <v>320</v>
      </c>
      <c r="B325" s="40" t="str">
        <f>IF(DanhMụcHH!B324="","",DanhMụcHH!B324)</f>
        <v>LY4N DC24 BY OMI</v>
      </c>
      <c r="C325" s="41">
        <f ca="1">IF(B325="","",SUMIF(OFFSET(MuaHàng_ThanhToán!$D$5,0,0,COUNTIF(Table2[Tên nhà cung cấp],MuaHàng_ThanhToán!$C$5),6),BáoCáoHàngHóa!B325,Table2[Số lượng]))</f>
        <v>0</v>
      </c>
      <c r="D325" s="41">
        <f t="shared" ca="1" si="46"/>
        <v>0</v>
      </c>
      <c r="E325" s="41">
        <f ca="1">IF(B325="","",SUMIF(OFFSET(MuaHàng_ThanhToán!$D$5,0,0,COUNTIF(Table2[Tên nhà cung cấp],MuaHàng_ThanhToán!$C$5),6),BáoCáoHàngHóa!B325,Table2[Thành tiền]))</f>
        <v>0</v>
      </c>
      <c r="F325" s="43">
        <f ca="1">IF(B325="","",SUMIF(Table2[[Tên hàng hóa]:[Thành tiền]],BáoCáoHàngHóa!B325,Table2[Số lượng])-BáoCáoHàngHóa!C325)</f>
        <v>0</v>
      </c>
      <c r="G325" s="43">
        <f t="shared" ca="1" si="40"/>
        <v>0</v>
      </c>
      <c r="H325" s="43">
        <f ca="1">IF(B325="","",SUMIF(Table2[[Tên hàng hóa]:[Thành tiền]],BáoCáoHàngHóa!B325,Table2[Thành tiền])-BáoCáoHàngHóa!E325)</f>
        <v>0</v>
      </c>
      <c r="I325" s="42">
        <f ca="1">IF(B325="","",SUMIF(Table28[[Tên hàng hóa ]:[Thành tiền]],BáoCáoHàngHóa!B325,Table28[Số lượng]))</f>
        <v>0</v>
      </c>
      <c r="J325" s="42">
        <f t="shared" ca="1" si="41"/>
        <v>0</v>
      </c>
      <c r="K325" s="42">
        <f t="shared" ca="1" si="42"/>
        <v>0</v>
      </c>
      <c r="L325" s="44">
        <f t="shared" ca="1" si="43"/>
        <v>0</v>
      </c>
      <c r="M325" s="44">
        <f t="shared" ca="1" si="44"/>
        <v>0</v>
      </c>
      <c r="N325" s="44">
        <f t="shared" ca="1" si="45"/>
        <v>0</v>
      </c>
      <c r="O325" s="30">
        <f t="shared" ca="1" si="39"/>
        <v>0</v>
      </c>
      <c r="P325" s="30"/>
      <c r="Q325" s="30"/>
      <c r="R325" s="30"/>
      <c r="S325" s="30"/>
      <c r="T325" s="30"/>
      <c r="U325" s="30"/>
      <c r="V325" s="30"/>
      <c r="W325" s="30"/>
    </row>
    <row r="326" spans="1:23" ht="30" x14ac:dyDescent="0.2">
      <c r="A326" s="40">
        <v>321</v>
      </c>
      <c r="B326" s="40" t="str">
        <f>IF(DanhMụcHH!B325="","",DanhMụcHH!B325)</f>
        <v>LY4N AC100/110 BY OMI</v>
      </c>
      <c r="C326" s="41">
        <f ca="1">IF(B326="","",SUMIF(OFFSET(MuaHàng_ThanhToán!$D$5,0,0,COUNTIF(Table2[Tên nhà cung cấp],MuaHàng_ThanhToán!$C$5),6),BáoCáoHàngHóa!B326,Table2[Số lượng]))</f>
        <v>0</v>
      </c>
      <c r="D326" s="41">
        <f t="shared" ca="1" si="46"/>
        <v>0</v>
      </c>
      <c r="E326" s="41">
        <f ca="1">IF(B326="","",SUMIF(OFFSET(MuaHàng_ThanhToán!$D$5,0,0,COUNTIF(Table2[Tên nhà cung cấp],MuaHàng_ThanhToán!$C$5),6),BáoCáoHàngHóa!B326,Table2[Thành tiền]))</f>
        <v>0</v>
      </c>
      <c r="F326" s="43">
        <f ca="1">IF(B326="","",SUMIF(Table2[[Tên hàng hóa]:[Thành tiền]],BáoCáoHàngHóa!B326,Table2[Số lượng])-BáoCáoHàngHóa!C326)</f>
        <v>0</v>
      </c>
      <c r="G326" s="43">
        <f t="shared" ca="1" si="40"/>
        <v>0</v>
      </c>
      <c r="H326" s="43">
        <f ca="1">IF(B326="","",SUMIF(Table2[[Tên hàng hóa]:[Thành tiền]],BáoCáoHàngHóa!B326,Table2[Thành tiền])-BáoCáoHàngHóa!E326)</f>
        <v>0</v>
      </c>
      <c r="I326" s="42">
        <f ca="1">IF(B326="","",SUMIF(Table28[[Tên hàng hóa ]:[Thành tiền]],BáoCáoHàngHóa!B326,Table28[Số lượng]))</f>
        <v>0</v>
      </c>
      <c r="J326" s="42">
        <f t="shared" ca="1" si="41"/>
        <v>0</v>
      </c>
      <c r="K326" s="42">
        <f t="shared" ca="1" si="42"/>
        <v>0</v>
      </c>
      <c r="L326" s="44">
        <f t="shared" ca="1" si="43"/>
        <v>0</v>
      </c>
      <c r="M326" s="44">
        <f t="shared" ca="1" si="44"/>
        <v>0</v>
      </c>
      <c r="N326" s="44">
        <f t="shared" ca="1" si="45"/>
        <v>0</v>
      </c>
      <c r="O326" s="30">
        <f t="shared" ca="1" si="39"/>
        <v>0</v>
      </c>
      <c r="P326" s="30"/>
      <c r="Q326" s="30"/>
      <c r="R326" s="30"/>
      <c r="S326" s="30"/>
      <c r="T326" s="30"/>
      <c r="U326" s="30"/>
      <c r="V326" s="30"/>
      <c r="W326" s="30"/>
    </row>
    <row r="327" spans="1:23" ht="30" x14ac:dyDescent="0.2">
      <c r="A327" s="40">
        <v>322</v>
      </c>
      <c r="B327" s="40" t="str">
        <f>IF(DanhMụcHH!B326="","",DanhMụcHH!B326)</f>
        <v>LY4N DC48 BY OMI</v>
      </c>
      <c r="C327" s="41">
        <f ca="1">IF(B327="","",SUMIF(OFFSET(MuaHàng_ThanhToán!$D$5,0,0,COUNTIF(Table2[Tên nhà cung cấp],MuaHàng_ThanhToán!$C$5),6),BáoCáoHàngHóa!B327,Table2[Số lượng]))</f>
        <v>0</v>
      </c>
      <c r="D327" s="41">
        <f t="shared" ca="1" si="46"/>
        <v>0</v>
      </c>
      <c r="E327" s="41">
        <f ca="1">IF(B327="","",SUMIF(OFFSET(MuaHàng_ThanhToán!$D$5,0,0,COUNTIF(Table2[Tên nhà cung cấp],MuaHàng_ThanhToán!$C$5),6),BáoCáoHàngHóa!B327,Table2[Thành tiền]))</f>
        <v>0</v>
      </c>
      <c r="F327" s="43">
        <f ca="1">IF(B327="","",SUMIF(Table2[[Tên hàng hóa]:[Thành tiền]],BáoCáoHàngHóa!B327,Table2[Số lượng])-BáoCáoHàngHóa!C327)</f>
        <v>0</v>
      </c>
      <c r="G327" s="43">
        <f t="shared" ca="1" si="40"/>
        <v>0</v>
      </c>
      <c r="H327" s="43">
        <f ca="1">IF(B327="","",SUMIF(Table2[[Tên hàng hóa]:[Thành tiền]],BáoCáoHàngHóa!B327,Table2[Thành tiền])-BáoCáoHàngHóa!E327)</f>
        <v>0</v>
      </c>
      <c r="I327" s="42">
        <f ca="1">IF(B327="","",SUMIF(Table28[[Tên hàng hóa ]:[Thành tiền]],BáoCáoHàngHóa!B327,Table28[Số lượng]))</f>
        <v>0</v>
      </c>
      <c r="J327" s="42">
        <f t="shared" ca="1" si="41"/>
        <v>0</v>
      </c>
      <c r="K327" s="42">
        <f t="shared" ca="1" si="42"/>
        <v>0</v>
      </c>
      <c r="L327" s="44">
        <f t="shared" ca="1" si="43"/>
        <v>0</v>
      </c>
      <c r="M327" s="44">
        <f t="shared" ca="1" si="44"/>
        <v>0</v>
      </c>
      <c r="N327" s="44">
        <f t="shared" ca="1" si="45"/>
        <v>0</v>
      </c>
      <c r="O327" s="30">
        <f t="shared" ref="O327:O390" ca="1" si="48">IF(L327&lt;0,-1,0)</f>
        <v>0</v>
      </c>
      <c r="P327" s="30"/>
      <c r="Q327" s="30"/>
      <c r="R327" s="30"/>
      <c r="S327" s="30"/>
      <c r="T327" s="30"/>
      <c r="U327" s="30"/>
      <c r="V327" s="30"/>
      <c r="W327" s="30"/>
    </row>
    <row r="328" spans="1:23" ht="30" x14ac:dyDescent="0.2">
      <c r="A328" s="40">
        <v>323</v>
      </c>
      <c r="B328" s="40" t="str">
        <f>IF(DanhMụcHH!B327="","",DanhMụcHH!B327)</f>
        <v>LY4N AC200/220 BY OMI</v>
      </c>
      <c r="C328" s="41">
        <f ca="1">IF(B328="","",SUMIF(OFFSET(MuaHàng_ThanhToán!$D$5,0,0,COUNTIF(Table2[Tên nhà cung cấp],MuaHàng_ThanhToán!$C$5),6),BáoCáoHàngHóa!B328,Table2[Số lượng]))</f>
        <v>0</v>
      </c>
      <c r="D328" s="41">
        <f t="shared" ca="1" si="46"/>
        <v>0</v>
      </c>
      <c r="E328" s="41">
        <f ca="1">IF(B328="","",SUMIF(OFFSET(MuaHàng_ThanhToán!$D$5,0,0,COUNTIF(Table2[Tên nhà cung cấp],MuaHàng_ThanhToán!$C$5),6),BáoCáoHàngHóa!B328,Table2[Thành tiền]))</f>
        <v>0</v>
      </c>
      <c r="F328" s="43">
        <f ca="1">IF(B328="","",SUMIF(Table2[[Tên hàng hóa]:[Thành tiền]],BáoCáoHàngHóa!B328,Table2[Số lượng])-BáoCáoHàngHóa!C328)</f>
        <v>16</v>
      </c>
      <c r="G328" s="43">
        <f t="shared" ca="1" si="40"/>
        <v>171600</v>
      </c>
      <c r="H328" s="43">
        <f ca="1">IF(B328="","",SUMIF(Table2[[Tên hàng hóa]:[Thành tiền]],BáoCáoHàngHóa!B328,Table2[Thành tiền])-BáoCáoHàngHóa!E328)</f>
        <v>2745600</v>
      </c>
      <c r="I328" s="42">
        <f ca="1">IF(B328="","",SUMIF(Table28[[Tên hàng hóa ]:[Thành tiền]],BáoCáoHàngHóa!B328,Table28[Số lượng]))</f>
        <v>16</v>
      </c>
      <c r="J328" s="42">
        <f t="shared" ca="1" si="41"/>
        <v>171600</v>
      </c>
      <c r="K328" s="42">
        <f t="shared" ca="1" si="42"/>
        <v>2745600</v>
      </c>
      <c r="L328" s="44">
        <f t="shared" ca="1" si="43"/>
        <v>0</v>
      </c>
      <c r="M328" s="44">
        <f t="shared" ca="1" si="44"/>
        <v>0</v>
      </c>
      <c r="N328" s="44">
        <f t="shared" ca="1" si="45"/>
        <v>0</v>
      </c>
      <c r="O328" s="30">
        <f t="shared" ca="1" si="48"/>
        <v>0</v>
      </c>
      <c r="P328" s="30"/>
      <c r="Q328" s="30"/>
      <c r="R328" s="30"/>
      <c r="S328" s="30"/>
      <c r="T328" s="30"/>
      <c r="U328" s="30"/>
      <c r="V328" s="30"/>
      <c r="W328" s="30"/>
    </row>
    <row r="329" spans="1:23" ht="30" x14ac:dyDescent="0.2">
      <c r="A329" s="40">
        <v>324</v>
      </c>
      <c r="B329" s="40" t="str">
        <f>IF(DanhMụcHH!B328="","",DanhMụcHH!B328)</f>
        <v>LY4N DC100/110 BY OMI</v>
      </c>
      <c r="C329" s="41">
        <f ca="1">IF(B329="","",SUMIF(OFFSET(MuaHàng_ThanhToán!$D$5,0,0,COUNTIF(Table2[Tên nhà cung cấp],MuaHàng_ThanhToán!$C$5),6),BáoCáoHàngHóa!B329,Table2[Số lượng]))</f>
        <v>0</v>
      </c>
      <c r="D329" s="41">
        <f t="shared" ca="1" si="46"/>
        <v>0</v>
      </c>
      <c r="E329" s="41">
        <f ca="1">IF(B329="","",SUMIF(OFFSET(MuaHàng_ThanhToán!$D$5,0,0,COUNTIF(Table2[Tên nhà cung cấp],MuaHàng_ThanhToán!$C$5),6),BáoCáoHàngHóa!B329,Table2[Thành tiền]))</f>
        <v>0</v>
      </c>
      <c r="F329" s="43">
        <f ca="1">IF(B329="","",SUMIF(Table2[[Tên hàng hóa]:[Thành tiền]],BáoCáoHàngHóa!B329,Table2[Số lượng])-BáoCáoHàngHóa!C329)</f>
        <v>0</v>
      </c>
      <c r="G329" s="43">
        <f t="shared" ca="1" si="40"/>
        <v>0</v>
      </c>
      <c r="H329" s="43">
        <f ca="1">IF(B329="","",SUMIF(Table2[[Tên hàng hóa]:[Thành tiền]],BáoCáoHàngHóa!B329,Table2[Thành tiền])-BáoCáoHàngHóa!E329)</f>
        <v>0</v>
      </c>
      <c r="I329" s="42">
        <f ca="1">IF(B329="","",SUMIF(Table28[[Tên hàng hóa ]:[Thành tiền]],BáoCáoHàngHóa!B329,Table28[Số lượng]))</f>
        <v>0</v>
      </c>
      <c r="J329" s="42">
        <f t="shared" ca="1" si="41"/>
        <v>0</v>
      </c>
      <c r="K329" s="42">
        <f t="shared" ca="1" si="42"/>
        <v>0</v>
      </c>
      <c r="L329" s="44">
        <f t="shared" ca="1" si="43"/>
        <v>0</v>
      </c>
      <c r="M329" s="44">
        <f t="shared" ca="1" si="44"/>
        <v>0</v>
      </c>
      <c r="N329" s="44">
        <f t="shared" ca="1" si="45"/>
        <v>0</v>
      </c>
      <c r="O329" s="30">
        <f t="shared" ca="1" si="48"/>
        <v>0</v>
      </c>
      <c r="P329" s="30"/>
      <c r="Q329" s="30"/>
      <c r="R329" s="30"/>
      <c r="S329" s="30"/>
      <c r="T329" s="30"/>
      <c r="U329" s="30"/>
      <c r="V329" s="30"/>
      <c r="W329" s="30"/>
    </row>
    <row r="330" spans="1:23" ht="30" x14ac:dyDescent="0.2">
      <c r="A330" s="40">
        <v>325</v>
      </c>
      <c r="B330" s="40" t="str">
        <f>IF(DanhMụcHH!B329="","",DanhMụcHH!B329)</f>
        <v>G2R-1 DC12 BY OMB</v>
      </c>
      <c r="C330" s="41">
        <f ca="1">IF(B330="","",SUMIF(OFFSET(MuaHàng_ThanhToán!$D$5,0,0,COUNTIF(Table2[Tên nhà cung cấp],MuaHàng_ThanhToán!$C$5),6),BáoCáoHàngHóa!B330,Table2[Số lượng]))</f>
        <v>0</v>
      </c>
      <c r="D330" s="41">
        <f t="shared" ca="1" si="46"/>
        <v>0</v>
      </c>
      <c r="E330" s="41">
        <f ca="1">IF(B330="","",SUMIF(OFFSET(MuaHàng_ThanhToán!$D$5,0,0,COUNTIF(Table2[Tên nhà cung cấp],MuaHàng_ThanhToán!$C$5),6),BáoCáoHàngHóa!B330,Table2[Thành tiền]))</f>
        <v>0</v>
      </c>
      <c r="F330" s="43">
        <f ca="1">IF(B330="","",SUMIF(Table2[[Tên hàng hóa]:[Thành tiền]],BáoCáoHàngHóa!B330,Table2[Số lượng])-BáoCáoHàngHóa!C330)</f>
        <v>0</v>
      </c>
      <c r="G330" s="43">
        <f t="shared" ca="1" si="40"/>
        <v>0</v>
      </c>
      <c r="H330" s="43">
        <f ca="1">IF(B330="","",SUMIF(Table2[[Tên hàng hóa]:[Thành tiền]],BáoCáoHàngHóa!B330,Table2[Thành tiền])-BáoCáoHàngHóa!E330)</f>
        <v>0</v>
      </c>
      <c r="I330" s="42">
        <f ca="1">IF(B330="","",SUMIF(Table28[[Tên hàng hóa ]:[Thành tiền]],BáoCáoHàngHóa!B330,Table28[Số lượng]))</f>
        <v>0</v>
      </c>
      <c r="J330" s="42">
        <f t="shared" ca="1" si="41"/>
        <v>0</v>
      </c>
      <c r="K330" s="42">
        <f t="shared" ca="1" si="42"/>
        <v>0</v>
      </c>
      <c r="L330" s="44">
        <f t="shared" ca="1" si="43"/>
        <v>0</v>
      </c>
      <c r="M330" s="44">
        <f t="shared" ca="1" si="44"/>
        <v>0</v>
      </c>
      <c r="N330" s="44">
        <f t="shared" ca="1" si="45"/>
        <v>0</v>
      </c>
      <c r="O330" s="30">
        <f t="shared" ca="1" si="48"/>
        <v>0</v>
      </c>
      <c r="P330" s="30"/>
      <c r="Q330" s="30"/>
      <c r="R330" s="30"/>
      <c r="S330" s="30"/>
      <c r="T330" s="30"/>
      <c r="U330" s="30"/>
      <c r="V330" s="30"/>
      <c r="W330" s="30"/>
    </row>
    <row r="331" spans="1:23" ht="30" x14ac:dyDescent="0.2">
      <c r="A331" s="40">
        <v>326</v>
      </c>
      <c r="B331" s="40" t="str">
        <f>IF(DanhMụcHH!B330="","",DanhMụcHH!B330)</f>
        <v>G2R-1 DC24 BY OMB</v>
      </c>
      <c r="C331" s="41">
        <f ca="1">IF(B331="","",SUMIF(OFFSET(MuaHàng_ThanhToán!$D$5,0,0,COUNTIF(Table2[Tên nhà cung cấp],MuaHàng_ThanhToán!$C$5),6),BáoCáoHàngHóa!B331,Table2[Số lượng]))</f>
        <v>0</v>
      </c>
      <c r="D331" s="41">
        <f t="shared" ca="1" si="46"/>
        <v>0</v>
      </c>
      <c r="E331" s="41">
        <f ca="1">IF(B331="","",SUMIF(OFFSET(MuaHàng_ThanhToán!$D$5,0,0,COUNTIF(Table2[Tên nhà cung cấp],MuaHàng_ThanhToán!$C$5),6),BáoCáoHàngHóa!B331,Table2[Thành tiền]))</f>
        <v>0</v>
      </c>
      <c r="F331" s="43">
        <f ca="1">IF(B331="","",SUMIF(Table2[[Tên hàng hóa]:[Thành tiền]],BáoCáoHàngHóa!B331,Table2[Số lượng])-BáoCáoHàngHóa!C331)</f>
        <v>0</v>
      </c>
      <c r="G331" s="43">
        <f t="shared" ca="1" si="40"/>
        <v>0</v>
      </c>
      <c r="H331" s="43">
        <f ca="1">IF(B331="","",SUMIF(Table2[[Tên hàng hóa]:[Thành tiền]],BáoCáoHàngHóa!B331,Table2[Thành tiền])-BáoCáoHàngHóa!E331)</f>
        <v>0</v>
      </c>
      <c r="I331" s="42">
        <f ca="1">IF(B331="","",SUMIF(Table28[[Tên hàng hóa ]:[Thành tiền]],BáoCáoHàngHóa!B331,Table28[Số lượng]))</f>
        <v>0</v>
      </c>
      <c r="J331" s="42">
        <f t="shared" ca="1" si="41"/>
        <v>0</v>
      </c>
      <c r="K331" s="42">
        <f t="shared" ca="1" si="42"/>
        <v>0</v>
      </c>
      <c r="L331" s="44">
        <f t="shared" ca="1" si="43"/>
        <v>0</v>
      </c>
      <c r="M331" s="44">
        <f t="shared" ca="1" si="44"/>
        <v>0</v>
      </c>
      <c r="N331" s="44">
        <f t="shared" ca="1" si="45"/>
        <v>0</v>
      </c>
      <c r="O331" s="30">
        <f t="shared" ca="1" si="48"/>
        <v>0</v>
      </c>
      <c r="P331" s="30"/>
      <c r="Q331" s="30"/>
      <c r="R331" s="30"/>
      <c r="S331" s="30"/>
      <c r="T331" s="30"/>
      <c r="U331" s="30"/>
      <c r="V331" s="30"/>
      <c r="W331" s="30"/>
    </row>
    <row r="332" spans="1:23" ht="30" x14ac:dyDescent="0.2">
      <c r="A332" s="40">
        <v>327</v>
      </c>
      <c r="B332" s="40" t="str">
        <f>IF(DanhMụcHH!B331="","",DanhMụcHH!B331)</f>
        <v>G2R-1-S DC12(S) BY OMB</v>
      </c>
      <c r="C332" s="41">
        <f ca="1">IF(B332="","",SUMIF(OFFSET(MuaHàng_ThanhToán!$D$5,0,0,COUNTIF(Table2[Tên nhà cung cấp],MuaHàng_ThanhToán!$C$5),6),BáoCáoHàngHóa!B332,Table2[Số lượng]))</f>
        <v>0</v>
      </c>
      <c r="D332" s="41">
        <f t="shared" ca="1" si="46"/>
        <v>0</v>
      </c>
      <c r="E332" s="41">
        <f ca="1">IF(B332="","",SUMIF(OFFSET(MuaHàng_ThanhToán!$D$5,0,0,COUNTIF(Table2[Tên nhà cung cấp],MuaHàng_ThanhToán!$C$5),6),BáoCáoHàngHóa!B332,Table2[Thành tiền]))</f>
        <v>0</v>
      </c>
      <c r="F332" s="43">
        <f ca="1">IF(B332="","",SUMIF(Table2[[Tên hàng hóa]:[Thành tiền]],BáoCáoHàngHóa!B332,Table2[Số lượng])-BáoCáoHàngHóa!C332)</f>
        <v>0</v>
      </c>
      <c r="G332" s="43">
        <f t="shared" ref="G332:G395" ca="1" si="49">IF(B332="","",IF(F332=0,0,H332/F332))</f>
        <v>0</v>
      </c>
      <c r="H332" s="43">
        <f ca="1">IF(B332="","",SUMIF(Table2[[Tên hàng hóa]:[Thành tiền]],BáoCáoHàngHóa!B332,Table2[Thành tiền])-BáoCáoHàngHóa!E332)</f>
        <v>0</v>
      </c>
      <c r="I332" s="42">
        <f ca="1">IF(B332="","",SUMIF(Table28[[Tên hàng hóa ]:[Thành tiền]],BáoCáoHàngHóa!B332,Table28[Số lượng]))</f>
        <v>0</v>
      </c>
      <c r="J332" s="42">
        <f t="shared" ref="J332:J395" ca="1" si="50">IF(B332="","",IF(I332=0,0,(H332+E332)/(F332+C332)))</f>
        <v>0</v>
      </c>
      <c r="K332" s="42">
        <f t="shared" ref="K332:K395" ca="1" si="51">IF(B332="","",J332*I332)</f>
        <v>0</v>
      </c>
      <c r="L332" s="44">
        <f t="shared" ref="L332:L395" ca="1" si="52">IF(B332="","",C332+F332-I332)</f>
        <v>0</v>
      </c>
      <c r="M332" s="44">
        <f t="shared" ref="M332:M395" ca="1" si="53">IF(B332="","",IF(L332=0,0,N332/L332))</f>
        <v>0</v>
      </c>
      <c r="N332" s="44">
        <f t="shared" ref="N332:N395" ca="1" si="54">IF(B332="","",E332+H332-K332)</f>
        <v>0</v>
      </c>
      <c r="O332" s="30">
        <f t="shared" ca="1" si="48"/>
        <v>0</v>
      </c>
      <c r="P332" s="30"/>
      <c r="Q332" s="30"/>
      <c r="R332" s="30"/>
      <c r="S332" s="30"/>
      <c r="T332" s="30"/>
      <c r="U332" s="30"/>
      <c r="V332" s="30"/>
      <c r="W332" s="30"/>
    </row>
    <row r="333" spans="1:23" ht="30" x14ac:dyDescent="0.2">
      <c r="A333" s="40">
        <v>328</v>
      </c>
      <c r="B333" s="40" t="str">
        <f>IF(DanhMụcHH!B332="","",DanhMụcHH!B332)</f>
        <v>G2R-1-S DC24(S) BY OMB</v>
      </c>
      <c r="C333" s="41">
        <f ca="1">IF(B333="","",SUMIF(OFFSET(MuaHàng_ThanhToán!$D$5,0,0,COUNTIF(Table2[Tên nhà cung cấp],MuaHàng_ThanhToán!$C$5),6),BáoCáoHàngHóa!B333,Table2[Số lượng]))</f>
        <v>0</v>
      </c>
      <c r="D333" s="41">
        <f t="shared" ca="1" si="46"/>
        <v>0</v>
      </c>
      <c r="E333" s="41">
        <f ca="1">IF(B333="","",SUMIF(OFFSET(MuaHàng_ThanhToán!$D$5,0,0,COUNTIF(Table2[Tên nhà cung cấp],MuaHàng_ThanhToán!$C$5),6),BáoCáoHàngHóa!B333,Table2[Thành tiền]))</f>
        <v>0</v>
      </c>
      <c r="F333" s="43">
        <f ca="1">IF(B333="","",SUMIF(Table2[[Tên hàng hóa]:[Thành tiền]],BáoCáoHàngHóa!B333,Table2[Số lượng])-BáoCáoHàngHóa!C333)</f>
        <v>2</v>
      </c>
      <c r="G333" s="43">
        <f t="shared" ca="1" si="49"/>
        <v>73700</v>
      </c>
      <c r="H333" s="43">
        <f ca="1">IF(B333="","",SUMIF(Table2[[Tên hàng hóa]:[Thành tiền]],BáoCáoHàngHóa!B333,Table2[Thành tiền])-BáoCáoHàngHóa!E333)</f>
        <v>147400</v>
      </c>
      <c r="I333" s="42">
        <f ca="1">IF(B333="","",SUMIF(Table28[[Tên hàng hóa ]:[Thành tiền]],BáoCáoHàngHóa!B333,Table28[Số lượng]))</f>
        <v>2</v>
      </c>
      <c r="J333" s="42">
        <f t="shared" ca="1" si="50"/>
        <v>73700</v>
      </c>
      <c r="K333" s="42">
        <f t="shared" ca="1" si="51"/>
        <v>147400</v>
      </c>
      <c r="L333" s="44">
        <f t="shared" ca="1" si="52"/>
        <v>0</v>
      </c>
      <c r="M333" s="44">
        <f t="shared" ca="1" si="53"/>
        <v>0</v>
      </c>
      <c r="N333" s="44">
        <f t="shared" ca="1" si="54"/>
        <v>0</v>
      </c>
      <c r="O333" s="30">
        <f t="shared" ca="1" si="48"/>
        <v>0</v>
      </c>
      <c r="P333" s="30"/>
      <c r="Q333" s="30"/>
      <c r="R333" s="30"/>
      <c r="S333" s="30"/>
      <c r="T333" s="30"/>
      <c r="U333" s="30"/>
      <c r="V333" s="30"/>
      <c r="W333" s="30"/>
    </row>
    <row r="334" spans="1:23" ht="30" x14ac:dyDescent="0.2">
      <c r="A334" s="40">
        <v>329</v>
      </c>
      <c r="B334" s="40" t="str">
        <f>IF(DanhMụcHH!B333="","",DanhMụcHH!B333)</f>
        <v>G2R-1-SN DC12(S) BY OMB</v>
      </c>
      <c r="C334" s="41">
        <f ca="1">IF(B334="","",SUMIF(OFFSET(MuaHàng_ThanhToán!$D$5,0,0,COUNTIF(Table2[Tên nhà cung cấp],MuaHàng_ThanhToán!$C$5),6),BáoCáoHàngHóa!B334,Table2[Số lượng]))</f>
        <v>0</v>
      </c>
      <c r="D334" s="41">
        <f t="shared" ref="D334:D397" ca="1" si="55">IF(B334="","",IF(C334=0,0,E334/C334))</f>
        <v>0</v>
      </c>
      <c r="E334" s="41">
        <f ca="1">IF(B334="","",SUMIF(OFFSET(MuaHàng_ThanhToán!$D$5,0,0,COUNTIF(Table2[Tên nhà cung cấp],MuaHàng_ThanhToán!$C$5),6),BáoCáoHàngHóa!B334,Table2[Thành tiền]))</f>
        <v>0</v>
      </c>
      <c r="F334" s="43">
        <f ca="1">IF(B334="","",SUMIF(Table2[[Tên hàng hóa]:[Thành tiền]],BáoCáoHàngHóa!B334,Table2[Số lượng])-BáoCáoHàngHóa!C334)</f>
        <v>0</v>
      </c>
      <c r="G334" s="43">
        <f t="shared" ca="1" si="49"/>
        <v>0</v>
      </c>
      <c r="H334" s="43">
        <f ca="1">IF(B334="","",SUMIF(Table2[[Tên hàng hóa]:[Thành tiền]],BáoCáoHàngHóa!B334,Table2[Thành tiền])-BáoCáoHàngHóa!E334)</f>
        <v>0</v>
      </c>
      <c r="I334" s="42">
        <f ca="1">IF(B334="","",SUMIF(Table28[[Tên hàng hóa ]:[Thành tiền]],BáoCáoHàngHóa!B334,Table28[Số lượng]))</f>
        <v>0</v>
      </c>
      <c r="J334" s="42">
        <f t="shared" ca="1" si="50"/>
        <v>0</v>
      </c>
      <c r="K334" s="42">
        <f t="shared" ca="1" si="51"/>
        <v>0</v>
      </c>
      <c r="L334" s="44">
        <f t="shared" ca="1" si="52"/>
        <v>0</v>
      </c>
      <c r="M334" s="44">
        <f t="shared" ca="1" si="53"/>
        <v>0</v>
      </c>
      <c r="N334" s="44">
        <f t="shared" ca="1" si="54"/>
        <v>0</v>
      </c>
      <c r="O334" s="30">
        <f t="shared" ca="1" si="48"/>
        <v>0</v>
      </c>
      <c r="P334" s="30"/>
      <c r="Q334" s="30"/>
      <c r="R334" s="30"/>
      <c r="S334" s="30"/>
      <c r="T334" s="30"/>
      <c r="U334" s="30"/>
      <c r="V334" s="30"/>
      <c r="W334" s="30"/>
    </row>
    <row r="335" spans="1:23" ht="30" x14ac:dyDescent="0.2">
      <c r="A335" s="40">
        <v>330</v>
      </c>
      <c r="B335" s="40" t="str">
        <f>IF(DanhMụcHH!B334="","",DanhMụcHH!B334)</f>
        <v>G2R-1-SN DC24(S) BY OMB</v>
      </c>
      <c r="C335" s="41">
        <f ca="1">IF(B335="","",SUMIF(OFFSET(MuaHàng_ThanhToán!$D$5,0,0,COUNTIF(Table2[Tên nhà cung cấp],MuaHàng_ThanhToán!$C$5),6),BáoCáoHàngHóa!B335,Table2[Số lượng]))</f>
        <v>0</v>
      </c>
      <c r="D335" s="41">
        <f t="shared" ca="1" si="55"/>
        <v>0</v>
      </c>
      <c r="E335" s="41">
        <f ca="1">IF(B335="","",SUMIF(OFFSET(MuaHàng_ThanhToán!$D$5,0,0,COUNTIF(Table2[Tên nhà cung cấp],MuaHàng_ThanhToán!$C$5),6),BáoCáoHàngHóa!B335,Table2[Thành tiền]))</f>
        <v>0</v>
      </c>
      <c r="F335" s="43">
        <f ca="1">IF(B335="","",SUMIF(Table2[[Tên hàng hóa]:[Thành tiền]],BáoCáoHàngHóa!B335,Table2[Số lượng])-BáoCáoHàngHóa!C335)</f>
        <v>0</v>
      </c>
      <c r="G335" s="43">
        <f t="shared" ca="1" si="49"/>
        <v>0</v>
      </c>
      <c r="H335" s="43">
        <f ca="1">IF(B335="","",SUMIF(Table2[[Tên hàng hóa]:[Thành tiền]],BáoCáoHàngHóa!B335,Table2[Thành tiền])-BáoCáoHàngHóa!E335)</f>
        <v>0</v>
      </c>
      <c r="I335" s="42">
        <f ca="1">IF(B335="","",SUMIF(Table28[[Tên hàng hóa ]:[Thành tiền]],BáoCáoHàngHóa!B335,Table28[Số lượng]))</f>
        <v>0</v>
      </c>
      <c r="J335" s="42">
        <f t="shared" ca="1" si="50"/>
        <v>0</v>
      </c>
      <c r="K335" s="42">
        <f t="shared" ca="1" si="51"/>
        <v>0</v>
      </c>
      <c r="L335" s="44">
        <f t="shared" ca="1" si="52"/>
        <v>0</v>
      </c>
      <c r="M335" s="44">
        <f t="shared" ca="1" si="53"/>
        <v>0</v>
      </c>
      <c r="N335" s="44">
        <f t="shared" ca="1" si="54"/>
        <v>0</v>
      </c>
      <c r="O335" s="30">
        <f t="shared" ca="1" si="48"/>
        <v>0</v>
      </c>
      <c r="P335" s="30"/>
      <c r="Q335" s="30"/>
      <c r="R335" s="30"/>
      <c r="S335" s="30"/>
      <c r="T335" s="30"/>
      <c r="U335" s="30"/>
      <c r="V335" s="30"/>
      <c r="W335" s="30"/>
    </row>
    <row r="336" spans="1:23" ht="30" x14ac:dyDescent="0.2">
      <c r="A336" s="40">
        <v>331</v>
      </c>
      <c r="B336" s="40" t="str">
        <f>IF(DanhMụcHH!B335="","",DanhMụcHH!B335)</f>
        <v>G2R-2 DC12 BY OMB</v>
      </c>
      <c r="C336" s="41">
        <f ca="1">IF(B336="","",SUMIF(OFFSET(MuaHàng_ThanhToán!$D$5,0,0,COUNTIF(Table2[Tên nhà cung cấp],MuaHàng_ThanhToán!$C$5),6),BáoCáoHàngHóa!B336,Table2[Số lượng]))</f>
        <v>0</v>
      </c>
      <c r="D336" s="41">
        <f t="shared" ca="1" si="55"/>
        <v>0</v>
      </c>
      <c r="E336" s="41">
        <f ca="1">IF(B336="","",SUMIF(OFFSET(MuaHàng_ThanhToán!$D$5,0,0,COUNTIF(Table2[Tên nhà cung cấp],MuaHàng_ThanhToán!$C$5),6),BáoCáoHàngHóa!B336,Table2[Thành tiền]))</f>
        <v>0</v>
      </c>
      <c r="F336" s="43">
        <f ca="1">IF(B336="","",SUMIF(Table2[[Tên hàng hóa]:[Thành tiền]],BáoCáoHàngHóa!B336,Table2[Số lượng])-BáoCáoHàngHóa!C336)</f>
        <v>0</v>
      </c>
      <c r="G336" s="43">
        <f t="shared" ca="1" si="49"/>
        <v>0</v>
      </c>
      <c r="H336" s="43">
        <f ca="1">IF(B336="","",SUMIF(Table2[[Tên hàng hóa]:[Thành tiền]],BáoCáoHàngHóa!B336,Table2[Thành tiền])-BáoCáoHàngHóa!E336)</f>
        <v>0</v>
      </c>
      <c r="I336" s="42">
        <f ca="1">IF(B336="","",SUMIF(Table28[[Tên hàng hóa ]:[Thành tiền]],BáoCáoHàngHóa!B336,Table28[Số lượng]))</f>
        <v>0</v>
      </c>
      <c r="J336" s="42">
        <f t="shared" ca="1" si="50"/>
        <v>0</v>
      </c>
      <c r="K336" s="42">
        <f t="shared" ca="1" si="51"/>
        <v>0</v>
      </c>
      <c r="L336" s="44">
        <f t="shared" ca="1" si="52"/>
        <v>0</v>
      </c>
      <c r="M336" s="44">
        <f t="shared" ca="1" si="53"/>
        <v>0</v>
      </c>
      <c r="N336" s="44">
        <f t="shared" ca="1" si="54"/>
        <v>0</v>
      </c>
      <c r="O336" s="30">
        <f t="shared" ca="1" si="48"/>
        <v>0</v>
      </c>
      <c r="P336" s="30"/>
      <c r="Q336" s="30"/>
      <c r="R336" s="30"/>
      <c r="S336" s="30"/>
      <c r="T336" s="30"/>
      <c r="U336" s="30"/>
      <c r="V336" s="30"/>
      <c r="W336" s="30"/>
    </row>
    <row r="337" spans="1:23" ht="30" x14ac:dyDescent="0.2">
      <c r="A337" s="40">
        <v>332</v>
      </c>
      <c r="B337" s="40" t="str">
        <f>IF(DanhMụcHH!B336="","",DanhMụcHH!B336)</f>
        <v>G2R-2 DC24 BY OMB</v>
      </c>
      <c r="C337" s="41">
        <f ca="1">IF(B337="","",SUMIF(OFFSET(MuaHàng_ThanhToán!$D$5,0,0,COUNTIF(Table2[Tên nhà cung cấp],MuaHàng_ThanhToán!$C$5),6),BáoCáoHàngHóa!B337,Table2[Số lượng]))</f>
        <v>0</v>
      </c>
      <c r="D337" s="41">
        <f t="shared" ca="1" si="55"/>
        <v>0</v>
      </c>
      <c r="E337" s="41">
        <f ca="1">IF(B337="","",SUMIF(OFFSET(MuaHàng_ThanhToán!$D$5,0,0,COUNTIF(Table2[Tên nhà cung cấp],MuaHàng_ThanhToán!$C$5),6),BáoCáoHàngHóa!B337,Table2[Thành tiền]))</f>
        <v>0</v>
      </c>
      <c r="F337" s="43">
        <f ca="1">IF(B337="","",SUMIF(Table2[[Tên hàng hóa]:[Thành tiền]],BáoCáoHàngHóa!B337,Table2[Số lượng])-BáoCáoHàngHóa!C337)</f>
        <v>2</v>
      </c>
      <c r="G337" s="43">
        <f t="shared" ca="1" si="49"/>
        <v>33000</v>
      </c>
      <c r="H337" s="43">
        <f ca="1">IF(B337="","",SUMIF(Table2[[Tên hàng hóa]:[Thành tiền]],BáoCáoHàngHóa!B337,Table2[Thành tiền])-BáoCáoHàngHóa!E337)</f>
        <v>66000</v>
      </c>
      <c r="I337" s="42">
        <f ca="1">IF(B337="","",SUMIF(Table28[[Tên hàng hóa ]:[Thành tiền]],BáoCáoHàngHóa!B337,Table28[Số lượng]))</f>
        <v>2</v>
      </c>
      <c r="J337" s="42">
        <f t="shared" ca="1" si="50"/>
        <v>33000</v>
      </c>
      <c r="K337" s="42">
        <f t="shared" ca="1" si="51"/>
        <v>66000</v>
      </c>
      <c r="L337" s="44">
        <f t="shared" ca="1" si="52"/>
        <v>0</v>
      </c>
      <c r="M337" s="44">
        <f t="shared" ca="1" si="53"/>
        <v>0</v>
      </c>
      <c r="N337" s="44">
        <f t="shared" ca="1" si="54"/>
        <v>0</v>
      </c>
      <c r="O337" s="30">
        <f t="shared" ca="1" si="48"/>
        <v>0</v>
      </c>
      <c r="P337" s="30"/>
      <c r="Q337" s="30"/>
      <c r="R337" s="30"/>
      <c r="S337" s="30"/>
      <c r="T337" s="30"/>
      <c r="U337" s="30"/>
      <c r="V337" s="30"/>
      <c r="W337" s="30"/>
    </row>
    <row r="338" spans="1:23" ht="30" x14ac:dyDescent="0.2">
      <c r="A338" s="40">
        <v>333</v>
      </c>
      <c r="B338" s="40" t="str">
        <f>IF(DanhMụcHH!B337="","",DanhMụcHH!B337)</f>
        <v>G2R-2-S DC12(S) BY OMB</v>
      </c>
      <c r="C338" s="41">
        <f ca="1">IF(B338="","",SUMIF(OFFSET(MuaHàng_ThanhToán!$D$5,0,0,COUNTIF(Table2[Tên nhà cung cấp],MuaHàng_ThanhToán!$C$5),6),BáoCáoHàngHóa!B338,Table2[Số lượng]))</f>
        <v>0</v>
      </c>
      <c r="D338" s="41">
        <f t="shared" ca="1" si="55"/>
        <v>0</v>
      </c>
      <c r="E338" s="41">
        <f ca="1">IF(B338="","",SUMIF(OFFSET(MuaHàng_ThanhToán!$D$5,0,0,COUNTIF(Table2[Tên nhà cung cấp],MuaHàng_ThanhToán!$C$5),6),BáoCáoHàngHóa!B338,Table2[Thành tiền]))</f>
        <v>0</v>
      </c>
      <c r="F338" s="43">
        <f ca="1">IF(B338="","",SUMIF(Table2[[Tên hàng hóa]:[Thành tiền]],BáoCáoHàngHóa!B338,Table2[Số lượng])-BáoCáoHàngHóa!C338)</f>
        <v>0</v>
      </c>
      <c r="G338" s="43">
        <f t="shared" ca="1" si="49"/>
        <v>0</v>
      </c>
      <c r="H338" s="43">
        <f ca="1">IF(B338="","",SUMIF(Table2[[Tên hàng hóa]:[Thành tiền]],BáoCáoHàngHóa!B338,Table2[Thành tiền])-BáoCáoHàngHóa!E338)</f>
        <v>0</v>
      </c>
      <c r="I338" s="42">
        <f ca="1">IF(B338="","",SUMIF(Table28[[Tên hàng hóa ]:[Thành tiền]],BáoCáoHàngHóa!B338,Table28[Số lượng]))</f>
        <v>0</v>
      </c>
      <c r="J338" s="42">
        <f t="shared" ca="1" si="50"/>
        <v>0</v>
      </c>
      <c r="K338" s="42">
        <f t="shared" ca="1" si="51"/>
        <v>0</v>
      </c>
      <c r="L338" s="44">
        <f t="shared" ca="1" si="52"/>
        <v>0</v>
      </c>
      <c r="M338" s="44">
        <f t="shared" ca="1" si="53"/>
        <v>0</v>
      </c>
      <c r="N338" s="44">
        <f t="shared" ca="1" si="54"/>
        <v>0</v>
      </c>
      <c r="O338" s="30">
        <f t="shared" ca="1" si="48"/>
        <v>0</v>
      </c>
      <c r="P338" s="30"/>
      <c r="Q338" s="30"/>
      <c r="R338" s="30"/>
      <c r="S338" s="30"/>
      <c r="T338" s="30"/>
      <c r="U338" s="30"/>
      <c r="V338" s="30"/>
      <c r="W338" s="30"/>
    </row>
    <row r="339" spans="1:23" ht="30" x14ac:dyDescent="0.2">
      <c r="A339" s="40">
        <v>334</v>
      </c>
      <c r="B339" s="40" t="str">
        <f>IF(DanhMụcHH!B338="","",DanhMụcHH!B338)</f>
        <v>G2R-2-S DC24(S) BY OMB</v>
      </c>
      <c r="C339" s="41">
        <f ca="1">IF(B339="","",SUMIF(OFFSET(MuaHàng_ThanhToán!$D$5,0,0,COUNTIF(Table2[Tên nhà cung cấp],MuaHàng_ThanhToán!$C$5),6),BáoCáoHàngHóa!B339,Table2[Số lượng]))</f>
        <v>0</v>
      </c>
      <c r="D339" s="41">
        <f t="shared" ca="1" si="55"/>
        <v>0</v>
      </c>
      <c r="E339" s="41">
        <f ca="1">IF(B339="","",SUMIF(OFFSET(MuaHàng_ThanhToán!$D$5,0,0,COUNTIF(Table2[Tên nhà cung cấp],MuaHàng_ThanhToán!$C$5),6),BáoCáoHàngHóa!B339,Table2[Thành tiền]))</f>
        <v>0</v>
      </c>
      <c r="F339" s="43">
        <f ca="1">IF(B339="","",SUMIF(Table2[[Tên hàng hóa]:[Thành tiền]],BáoCáoHàngHóa!B339,Table2[Số lượng])-BáoCáoHàngHóa!C339)</f>
        <v>0</v>
      </c>
      <c r="G339" s="43">
        <f t="shared" ca="1" si="49"/>
        <v>0</v>
      </c>
      <c r="H339" s="43">
        <f ca="1">IF(B339="","",SUMIF(Table2[[Tên hàng hóa]:[Thành tiền]],BáoCáoHàngHóa!B339,Table2[Thành tiền])-BáoCáoHàngHóa!E339)</f>
        <v>0</v>
      </c>
      <c r="I339" s="42">
        <f ca="1">IF(B339="","",SUMIF(Table28[[Tên hàng hóa ]:[Thành tiền]],BáoCáoHàngHóa!B339,Table28[Số lượng]))</f>
        <v>0</v>
      </c>
      <c r="J339" s="42">
        <f t="shared" ca="1" si="50"/>
        <v>0</v>
      </c>
      <c r="K339" s="42">
        <f t="shared" ca="1" si="51"/>
        <v>0</v>
      </c>
      <c r="L339" s="44">
        <f t="shared" ca="1" si="52"/>
        <v>0</v>
      </c>
      <c r="M339" s="44">
        <f t="shared" ca="1" si="53"/>
        <v>0</v>
      </c>
      <c r="N339" s="44">
        <f t="shared" ca="1" si="54"/>
        <v>0</v>
      </c>
      <c r="O339" s="30">
        <f t="shared" ca="1" si="48"/>
        <v>0</v>
      </c>
      <c r="P339" s="30"/>
      <c r="Q339" s="30"/>
      <c r="R339" s="30"/>
      <c r="S339" s="30"/>
      <c r="T339" s="30"/>
      <c r="U339" s="30"/>
      <c r="V339" s="30"/>
      <c r="W339" s="30"/>
    </row>
    <row r="340" spans="1:23" ht="30" x14ac:dyDescent="0.2">
      <c r="A340" s="40">
        <v>335</v>
      </c>
      <c r="B340" s="40" t="str">
        <f>IF(DanhMụcHH!B339="","",DanhMụcHH!B339)</f>
        <v>G2R-2-SN DC12(S) BY OMB</v>
      </c>
      <c r="C340" s="41">
        <f ca="1">IF(B340="","",SUMIF(OFFSET(MuaHàng_ThanhToán!$D$5,0,0,COUNTIF(Table2[Tên nhà cung cấp],MuaHàng_ThanhToán!$C$5),6),BáoCáoHàngHóa!B340,Table2[Số lượng]))</f>
        <v>0</v>
      </c>
      <c r="D340" s="41">
        <f t="shared" ca="1" si="55"/>
        <v>0</v>
      </c>
      <c r="E340" s="41">
        <f ca="1">IF(B340="","",SUMIF(OFFSET(MuaHàng_ThanhToán!$D$5,0,0,COUNTIF(Table2[Tên nhà cung cấp],MuaHàng_ThanhToán!$C$5),6),BáoCáoHàngHóa!B340,Table2[Thành tiền]))</f>
        <v>0</v>
      </c>
      <c r="F340" s="43">
        <f ca="1">IF(B340="","",SUMIF(Table2[[Tên hàng hóa]:[Thành tiền]],BáoCáoHàngHóa!B340,Table2[Số lượng])-BáoCáoHàngHóa!C340)</f>
        <v>0</v>
      </c>
      <c r="G340" s="43">
        <f t="shared" ca="1" si="49"/>
        <v>0</v>
      </c>
      <c r="H340" s="43">
        <f ca="1">IF(B340="","",SUMIF(Table2[[Tên hàng hóa]:[Thành tiền]],BáoCáoHàngHóa!B340,Table2[Thành tiền])-BáoCáoHàngHóa!E340)</f>
        <v>0</v>
      </c>
      <c r="I340" s="42">
        <f ca="1">IF(B340="","",SUMIF(Table28[[Tên hàng hóa ]:[Thành tiền]],BáoCáoHàngHóa!B340,Table28[Số lượng]))</f>
        <v>0</v>
      </c>
      <c r="J340" s="42">
        <f t="shared" ca="1" si="50"/>
        <v>0</v>
      </c>
      <c r="K340" s="42">
        <f t="shared" ca="1" si="51"/>
        <v>0</v>
      </c>
      <c r="L340" s="44">
        <f t="shared" ca="1" si="52"/>
        <v>0</v>
      </c>
      <c r="M340" s="44">
        <f t="shared" ca="1" si="53"/>
        <v>0</v>
      </c>
      <c r="N340" s="44">
        <f t="shared" ca="1" si="54"/>
        <v>0</v>
      </c>
      <c r="O340" s="30">
        <f t="shared" ca="1" si="48"/>
        <v>0</v>
      </c>
      <c r="P340" s="30"/>
      <c r="Q340" s="30"/>
      <c r="R340" s="30"/>
      <c r="S340" s="30"/>
      <c r="T340" s="30"/>
      <c r="U340" s="30"/>
      <c r="V340" s="30"/>
      <c r="W340" s="30"/>
    </row>
    <row r="341" spans="1:23" ht="30" x14ac:dyDescent="0.2">
      <c r="A341" s="40">
        <v>336</v>
      </c>
      <c r="B341" s="40" t="str">
        <f>IF(DanhMụcHH!B340="","",DanhMụcHH!B340)</f>
        <v>G2R-2-SN DC24(S) BY OMB</v>
      </c>
      <c r="C341" s="41">
        <f ca="1">IF(B341="","",SUMIF(OFFSET(MuaHàng_ThanhToán!$D$5,0,0,COUNTIF(Table2[Tên nhà cung cấp],MuaHàng_ThanhToán!$C$5),6),BáoCáoHàngHóa!B341,Table2[Số lượng]))</f>
        <v>0</v>
      </c>
      <c r="D341" s="41">
        <f t="shared" ca="1" si="55"/>
        <v>0</v>
      </c>
      <c r="E341" s="41">
        <f ca="1">IF(B341="","",SUMIF(OFFSET(MuaHàng_ThanhToán!$D$5,0,0,COUNTIF(Table2[Tên nhà cung cấp],MuaHàng_ThanhToán!$C$5),6),BáoCáoHàngHóa!B341,Table2[Thành tiền]))</f>
        <v>0</v>
      </c>
      <c r="F341" s="43">
        <f ca="1">IF(B341="","",SUMIF(Table2[[Tên hàng hóa]:[Thành tiền]],BáoCáoHàngHóa!B341,Table2[Số lượng])-BáoCáoHàngHóa!C341)</f>
        <v>0</v>
      </c>
      <c r="G341" s="43">
        <f t="shared" ca="1" si="49"/>
        <v>0</v>
      </c>
      <c r="H341" s="43">
        <f ca="1">IF(B341="","",SUMIF(Table2[[Tên hàng hóa]:[Thành tiền]],BáoCáoHàngHóa!B341,Table2[Thành tiền])-BáoCáoHàngHóa!E341)</f>
        <v>0</v>
      </c>
      <c r="I341" s="42">
        <f ca="1">IF(B341="","",SUMIF(Table28[[Tên hàng hóa ]:[Thành tiền]],BáoCáoHàngHóa!B341,Table28[Số lượng]))</f>
        <v>0</v>
      </c>
      <c r="J341" s="42">
        <f t="shared" ca="1" si="50"/>
        <v>0</v>
      </c>
      <c r="K341" s="42">
        <f t="shared" ca="1" si="51"/>
        <v>0</v>
      </c>
      <c r="L341" s="44">
        <f t="shared" ca="1" si="52"/>
        <v>0</v>
      </c>
      <c r="M341" s="44">
        <f t="shared" ca="1" si="53"/>
        <v>0</v>
      </c>
      <c r="N341" s="44">
        <f t="shared" ca="1" si="54"/>
        <v>0</v>
      </c>
      <c r="O341" s="30">
        <f t="shared" ca="1" si="48"/>
        <v>0</v>
      </c>
      <c r="P341" s="30"/>
      <c r="Q341" s="30"/>
      <c r="R341" s="30"/>
      <c r="S341" s="30"/>
      <c r="T341" s="30"/>
      <c r="U341" s="30"/>
      <c r="V341" s="30"/>
      <c r="W341" s="30"/>
    </row>
    <row r="342" spans="1:23" ht="30" x14ac:dyDescent="0.2">
      <c r="A342" s="40">
        <v>337</v>
      </c>
      <c r="B342" s="40" t="str">
        <f>IF(DanhMụcHH!B341="","",DanhMụcHH!B341)</f>
        <v>MKS2P DC12 BY OMZ</v>
      </c>
      <c r="C342" s="41">
        <f ca="1">IF(B342="","",SUMIF(OFFSET(MuaHàng_ThanhToán!$D$5,0,0,COUNTIF(Table2[Tên nhà cung cấp],MuaHàng_ThanhToán!$C$5),6),BáoCáoHàngHóa!B342,Table2[Số lượng]))</f>
        <v>0</v>
      </c>
      <c r="D342" s="41">
        <f t="shared" ca="1" si="55"/>
        <v>0</v>
      </c>
      <c r="E342" s="41">
        <f ca="1">IF(B342="","",SUMIF(OFFSET(MuaHàng_ThanhToán!$D$5,0,0,COUNTIF(Table2[Tên nhà cung cấp],MuaHàng_ThanhToán!$C$5),6),BáoCáoHàngHóa!B342,Table2[Thành tiền]))</f>
        <v>0</v>
      </c>
      <c r="F342" s="43">
        <f ca="1">IF(B342="","",SUMIF(Table2[[Tên hàng hóa]:[Thành tiền]],BáoCáoHàngHóa!B342,Table2[Số lượng])-BáoCáoHàngHóa!C342)</f>
        <v>0</v>
      </c>
      <c r="G342" s="43">
        <f t="shared" ca="1" si="49"/>
        <v>0</v>
      </c>
      <c r="H342" s="43">
        <f ca="1">IF(B342="","",SUMIF(Table2[[Tên hàng hóa]:[Thành tiền]],BáoCáoHàngHóa!B342,Table2[Thành tiền])-BáoCáoHàngHóa!E342)</f>
        <v>0</v>
      </c>
      <c r="I342" s="42">
        <f ca="1">IF(B342="","",SUMIF(Table28[[Tên hàng hóa ]:[Thành tiền]],BáoCáoHàngHóa!B342,Table28[Số lượng]))</f>
        <v>0</v>
      </c>
      <c r="J342" s="42">
        <f t="shared" ca="1" si="50"/>
        <v>0</v>
      </c>
      <c r="K342" s="42">
        <f t="shared" ca="1" si="51"/>
        <v>0</v>
      </c>
      <c r="L342" s="44">
        <f t="shared" ca="1" si="52"/>
        <v>0</v>
      </c>
      <c r="M342" s="44">
        <f t="shared" ca="1" si="53"/>
        <v>0</v>
      </c>
      <c r="N342" s="44">
        <f t="shared" ca="1" si="54"/>
        <v>0</v>
      </c>
      <c r="O342" s="30">
        <f t="shared" ca="1" si="48"/>
        <v>0</v>
      </c>
      <c r="P342" s="30"/>
      <c r="Q342" s="30"/>
      <c r="R342" s="30"/>
      <c r="S342" s="30"/>
      <c r="T342" s="30"/>
      <c r="U342" s="30"/>
      <c r="V342" s="30"/>
      <c r="W342" s="30"/>
    </row>
    <row r="343" spans="1:23" ht="30" x14ac:dyDescent="0.2">
      <c r="A343" s="40">
        <v>338</v>
      </c>
      <c r="B343" s="40" t="str">
        <f>IF(DanhMụcHH!B342="","",DanhMụcHH!B342)</f>
        <v>MKS2P DC24 BY OMZ</v>
      </c>
      <c r="C343" s="41">
        <f ca="1">IF(B343="","",SUMIF(OFFSET(MuaHàng_ThanhToán!$D$5,0,0,COUNTIF(Table2[Tên nhà cung cấp],MuaHàng_ThanhToán!$C$5),6),BáoCáoHàngHóa!B343,Table2[Số lượng]))</f>
        <v>0</v>
      </c>
      <c r="D343" s="41">
        <f t="shared" ca="1" si="55"/>
        <v>0</v>
      </c>
      <c r="E343" s="41">
        <f ca="1">IF(B343="","",SUMIF(OFFSET(MuaHàng_ThanhToán!$D$5,0,0,COUNTIF(Table2[Tên nhà cung cấp],MuaHàng_ThanhToán!$C$5),6),BáoCáoHàngHóa!B343,Table2[Thành tiền]))</f>
        <v>0</v>
      </c>
      <c r="F343" s="43">
        <f ca="1">IF(B343="","",SUMIF(Table2[[Tên hàng hóa]:[Thành tiền]],BáoCáoHàngHóa!B343,Table2[Số lượng])-BáoCáoHàngHóa!C343)</f>
        <v>0</v>
      </c>
      <c r="G343" s="43">
        <f t="shared" ca="1" si="49"/>
        <v>0</v>
      </c>
      <c r="H343" s="43">
        <f ca="1">IF(B343="","",SUMIF(Table2[[Tên hàng hóa]:[Thành tiền]],BáoCáoHàngHóa!B343,Table2[Thành tiền])-BáoCáoHàngHóa!E343)</f>
        <v>0</v>
      </c>
      <c r="I343" s="42">
        <f ca="1">IF(B343="","",SUMIF(Table28[[Tên hàng hóa ]:[Thành tiền]],BáoCáoHàngHóa!B343,Table28[Số lượng]))</f>
        <v>0</v>
      </c>
      <c r="J343" s="42">
        <f t="shared" ca="1" si="50"/>
        <v>0</v>
      </c>
      <c r="K343" s="42">
        <f t="shared" ca="1" si="51"/>
        <v>0</v>
      </c>
      <c r="L343" s="44">
        <f t="shared" ca="1" si="52"/>
        <v>0</v>
      </c>
      <c r="M343" s="44">
        <f t="shared" ca="1" si="53"/>
        <v>0</v>
      </c>
      <c r="N343" s="44">
        <f t="shared" ca="1" si="54"/>
        <v>0</v>
      </c>
      <c r="O343" s="30">
        <f t="shared" ca="1" si="48"/>
        <v>0</v>
      </c>
      <c r="P343" s="30"/>
      <c r="Q343" s="30"/>
      <c r="R343" s="30"/>
      <c r="S343" s="30"/>
      <c r="T343" s="30"/>
      <c r="U343" s="30"/>
      <c r="V343" s="30"/>
      <c r="W343" s="30"/>
    </row>
    <row r="344" spans="1:23" ht="30" x14ac:dyDescent="0.2">
      <c r="A344" s="40">
        <v>339</v>
      </c>
      <c r="B344" s="40" t="str">
        <f>IF(DanhMụcHH!B343="","",DanhMụcHH!B343)</f>
        <v>MKS2P AC24 BY OMZ</v>
      </c>
      <c r="C344" s="41">
        <f ca="1">IF(B344="","",SUMIF(OFFSET(MuaHàng_ThanhToán!$D$5,0,0,COUNTIF(Table2[Tên nhà cung cấp],MuaHàng_ThanhToán!$C$5),6),BáoCáoHàngHóa!B344,Table2[Số lượng]))</f>
        <v>0</v>
      </c>
      <c r="D344" s="41">
        <f t="shared" ca="1" si="55"/>
        <v>0</v>
      </c>
      <c r="E344" s="41">
        <f ca="1">IF(B344="","",SUMIF(OFFSET(MuaHàng_ThanhToán!$D$5,0,0,COUNTIF(Table2[Tên nhà cung cấp],MuaHàng_ThanhToán!$C$5),6),BáoCáoHàngHóa!B344,Table2[Thành tiền]))</f>
        <v>0</v>
      </c>
      <c r="F344" s="43">
        <f ca="1">IF(B344="","",SUMIF(Table2[[Tên hàng hóa]:[Thành tiền]],BáoCáoHàngHóa!B344,Table2[Số lượng])-BáoCáoHàngHóa!C344)</f>
        <v>0</v>
      </c>
      <c r="G344" s="43">
        <f t="shared" ca="1" si="49"/>
        <v>0</v>
      </c>
      <c r="H344" s="43">
        <f ca="1">IF(B344="","",SUMIF(Table2[[Tên hàng hóa]:[Thành tiền]],BáoCáoHàngHóa!B344,Table2[Thành tiền])-BáoCáoHàngHóa!E344)</f>
        <v>0</v>
      </c>
      <c r="I344" s="42">
        <f ca="1">IF(B344="","",SUMIF(Table28[[Tên hàng hóa ]:[Thành tiền]],BáoCáoHàngHóa!B344,Table28[Số lượng]))</f>
        <v>0</v>
      </c>
      <c r="J344" s="42">
        <f t="shared" ca="1" si="50"/>
        <v>0</v>
      </c>
      <c r="K344" s="42">
        <f t="shared" ca="1" si="51"/>
        <v>0</v>
      </c>
      <c r="L344" s="44">
        <f t="shared" ca="1" si="52"/>
        <v>0</v>
      </c>
      <c r="M344" s="44">
        <f t="shared" ca="1" si="53"/>
        <v>0</v>
      </c>
      <c r="N344" s="44">
        <f t="shared" ca="1" si="54"/>
        <v>0</v>
      </c>
      <c r="O344" s="30">
        <f t="shared" ca="1" si="48"/>
        <v>0</v>
      </c>
      <c r="P344" s="30"/>
      <c r="Q344" s="30"/>
      <c r="R344" s="30"/>
      <c r="S344" s="30"/>
      <c r="T344" s="30"/>
      <c r="U344" s="30"/>
      <c r="V344" s="30"/>
      <c r="W344" s="30"/>
    </row>
    <row r="345" spans="1:23" ht="30" x14ac:dyDescent="0.2">
      <c r="A345" s="40">
        <v>340</v>
      </c>
      <c r="B345" s="40" t="str">
        <f>IF(DanhMụcHH!B344="","",DanhMụcHH!B344)</f>
        <v>MKS2P AC110 BY OMZ</v>
      </c>
      <c r="C345" s="41">
        <f ca="1">IF(B345="","",SUMIF(OFFSET(MuaHàng_ThanhToán!$D$5,0,0,COUNTIF(Table2[Tên nhà cung cấp],MuaHàng_ThanhToán!$C$5),6),BáoCáoHàngHóa!B345,Table2[Số lượng]))</f>
        <v>0</v>
      </c>
      <c r="D345" s="41">
        <f t="shared" ca="1" si="55"/>
        <v>0</v>
      </c>
      <c r="E345" s="41">
        <f ca="1">IF(B345="","",SUMIF(OFFSET(MuaHàng_ThanhToán!$D$5,0,0,COUNTIF(Table2[Tên nhà cung cấp],MuaHàng_ThanhToán!$C$5),6),BáoCáoHàngHóa!B345,Table2[Thành tiền]))</f>
        <v>0</v>
      </c>
      <c r="F345" s="43">
        <f ca="1">IF(B345="","",SUMIF(Table2[[Tên hàng hóa]:[Thành tiền]],BáoCáoHàngHóa!B345,Table2[Số lượng])-BáoCáoHàngHóa!C345)</f>
        <v>0</v>
      </c>
      <c r="G345" s="43">
        <f t="shared" ca="1" si="49"/>
        <v>0</v>
      </c>
      <c r="H345" s="43">
        <f ca="1">IF(B345="","",SUMIF(Table2[[Tên hàng hóa]:[Thành tiền]],BáoCáoHàngHóa!B345,Table2[Thành tiền])-BáoCáoHàngHóa!E345)</f>
        <v>0</v>
      </c>
      <c r="I345" s="42">
        <f ca="1">IF(B345="","",SUMIF(Table28[[Tên hàng hóa ]:[Thành tiền]],BáoCáoHàngHóa!B345,Table28[Số lượng]))</f>
        <v>0</v>
      </c>
      <c r="J345" s="42">
        <f t="shared" ca="1" si="50"/>
        <v>0</v>
      </c>
      <c r="K345" s="42">
        <f t="shared" ca="1" si="51"/>
        <v>0</v>
      </c>
      <c r="L345" s="44">
        <f t="shared" ca="1" si="52"/>
        <v>0</v>
      </c>
      <c r="M345" s="44">
        <f t="shared" ca="1" si="53"/>
        <v>0</v>
      </c>
      <c r="N345" s="44">
        <f t="shared" ca="1" si="54"/>
        <v>0</v>
      </c>
      <c r="O345" s="30">
        <f t="shared" ca="1" si="48"/>
        <v>0</v>
      </c>
      <c r="P345" s="30"/>
      <c r="Q345" s="30"/>
      <c r="R345" s="30"/>
      <c r="S345" s="30"/>
      <c r="T345" s="30"/>
      <c r="U345" s="30"/>
      <c r="V345" s="30"/>
      <c r="W345" s="30"/>
    </row>
    <row r="346" spans="1:23" ht="30" x14ac:dyDescent="0.2">
      <c r="A346" s="40">
        <v>341</v>
      </c>
      <c r="B346" s="40" t="str">
        <f>IF(DanhMụcHH!B345="","",DanhMụcHH!B345)</f>
        <v>MKS2P AC220 BY OMZ</v>
      </c>
      <c r="C346" s="41">
        <f ca="1">IF(B346="","",SUMIF(OFFSET(MuaHàng_ThanhToán!$D$5,0,0,COUNTIF(Table2[Tên nhà cung cấp],MuaHàng_ThanhToán!$C$5),6),BáoCáoHàngHóa!B346,Table2[Số lượng]))</f>
        <v>0</v>
      </c>
      <c r="D346" s="41">
        <f t="shared" ca="1" si="55"/>
        <v>0</v>
      </c>
      <c r="E346" s="41">
        <f ca="1">IF(B346="","",SUMIF(OFFSET(MuaHàng_ThanhToán!$D$5,0,0,COUNTIF(Table2[Tên nhà cung cấp],MuaHàng_ThanhToán!$C$5),6),BáoCáoHàngHóa!B346,Table2[Thành tiền]))</f>
        <v>0</v>
      </c>
      <c r="F346" s="43">
        <f ca="1">IF(B346="","",SUMIF(Table2[[Tên hàng hóa]:[Thành tiền]],BáoCáoHàngHóa!B346,Table2[Số lượng])-BáoCáoHàngHóa!C346)</f>
        <v>0</v>
      </c>
      <c r="G346" s="43">
        <f t="shared" ca="1" si="49"/>
        <v>0</v>
      </c>
      <c r="H346" s="43">
        <f ca="1">IF(B346="","",SUMIF(Table2[[Tên hàng hóa]:[Thành tiền]],BáoCáoHàngHóa!B346,Table2[Thành tiền])-BáoCáoHàngHóa!E346)</f>
        <v>0</v>
      </c>
      <c r="I346" s="42">
        <f ca="1">IF(B346="","",SUMIF(Table28[[Tên hàng hóa ]:[Thành tiền]],BáoCáoHàngHóa!B346,Table28[Số lượng]))</f>
        <v>0</v>
      </c>
      <c r="J346" s="42">
        <f t="shared" ca="1" si="50"/>
        <v>0</v>
      </c>
      <c r="K346" s="42">
        <f t="shared" ca="1" si="51"/>
        <v>0</v>
      </c>
      <c r="L346" s="44">
        <f t="shared" ca="1" si="52"/>
        <v>0</v>
      </c>
      <c r="M346" s="44">
        <f t="shared" ca="1" si="53"/>
        <v>0</v>
      </c>
      <c r="N346" s="44">
        <f t="shared" ca="1" si="54"/>
        <v>0</v>
      </c>
      <c r="O346" s="30">
        <f t="shared" ca="1" si="48"/>
        <v>0</v>
      </c>
      <c r="P346" s="30"/>
      <c r="Q346" s="30"/>
      <c r="R346" s="30"/>
      <c r="S346" s="30"/>
      <c r="T346" s="30"/>
      <c r="U346" s="30"/>
      <c r="V346" s="30"/>
      <c r="W346" s="30"/>
    </row>
    <row r="347" spans="1:23" ht="30" x14ac:dyDescent="0.2">
      <c r="A347" s="40">
        <v>342</v>
      </c>
      <c r="B347" s="40" t="str">
        <f>IF(DanhMụcHH!B346="","",DanhMụcHH!B346)</f>
        <v>MKS3P DC12 BY OMZ</v>
      </c>
      <c r="C347" s="41">
        <f ca="1">IF(B347="","",SUMIF(OFFSET(MuaHàng_ThanhToán!$D$5,0,0,COUNTIF(Table2[Tên nhà cung cấp],MuaHàng_ThanhToán!$C$5),6),BáoCáoHàngHóa!B347,Table2[Số lượng]))</f>
        <v>0</v>
      </c>
      <c r="D347" s="41">
        <f t="shared" ca="1" si="55"/>
        <v>0</v>
      </c>
      <c r="E347" s="41">
        <f ca="1">IF(B347="","",SUMIF(OFFSET(MuaHàng_ThanhToán!$D$5,0,0,COUNTIF(Table2[Tên nhà cung cấp],MuaHàng_ThanhToán!$C$5),6),BáoCáoHàngHóa!B347,Table2[Thành tiền]))</f>
        <v>0</v>
      </c>
      <c r="F347" s="43">
        <f ca="1">IF(B347="","",SUMIF(Table2[[Tên hàng hóa]:[Thành tiền]],BáoCáoHàngHóa!B347,Table2[Số lượng])-BáoCáoHàngHóa!C347)</f>
        <v>0</v>
      </c>
      <c r="G347" s="43">
        <f t="shared" ca="1" si="49"/>
        <v>0</v>
      </c>
      <c r="H347" s="43">
        <f ca="1">IF(B347="","",SUMIF(Table2[[Tên hàng hóa]:[Thành tiền]],BáoCáoHàngHóa!B347,Table2[Thành tiền])-BáoCáoHàngHóa!E347)</f>
        <v>0</v>
      </c>
      <c r="I347" s="42">
        <f ca="1">IF(B347="","",SUMIF(Table28[[Tên hàng hóa ]:[Thành tiền]],BáoCáoHàngHóa!B347,Table28[Số lượng]))</f>
        <v>0</v>
      </c>
      <c r="J347" s="42">
        <f t="shared" ca="1" si="50"/>
        <v>0</v>
      </c>
      <c r="K347" s="42">
        <f t="shared" ca="1" si="51"/>
        <v>0</v>
      </c>
      <c r="L347" s="44">
        <f t="shared" ca="1" si="52"/>
        <v>0</v>
      </c>
      <c r="M347" s="44">
        <f t="shared" ca="1" si="53"/>
        <v>0</v>
      </c>
      <c r="N347" s="44">
        <f t="shared" ca="1" si="54"/>
        <v>0</v>
      </c>
      <c r="O347" s="30">
        <f t="shared" ca="1" si="48"/>
        <v>0</v>
      </c>
      <c r="P347" s="30"/>
      <c r="Q347" s="30"/>
      <c r="R347" s="30"/>
      <c r="S347" s="30"/>
      <c r="T347" s="30"/>
      <c r="U347" s="30"/>
      <c r="V347" s="30"/>
      <c r="W347" s="30"/>
    </row>
    <row r="348" spans="1:23" ht="30" x14ac:dyDescent="0.2">
      <c r="A348" s="40">
        <v>343</v>
      </c>
      <c r="B348" s="40" t="str">
        <f>IF(DanhMụcHH!B347="","",DanhMụcHH!B347)</f>
        <v>MKS3P DC24 BY OMZ</v>
      </c>
      <c r="C348" s="41">
        <f ca="1">IF(B348="","",SUMIF(OFFSET(MuaHàng_ThanhToán!$D$5,0,0,COUNTIF(Table2[Tên nhà cung cấp],MuaHàng_ThanhToán!$C$5),6),BáoCáoHàngHóa!B348,Table2[Số lượng]))</f>
        <v>0</v>
      </c>
      <c r="D348" s="41">
        <f t="shared" ca="1" si="55"/>
        <v>0</v>
      </c>
      <c r="E348" s="41">
        <f ca="1">IF(B348="","",SUMIF(OFFSET(MuaHàng_ThanhToán!$D$5,0,0,COUNTIF(Table2[Tên nhà cung cấp],MuaHàng_ThanhToán!$C$5),6),BáoCáoHàngHóa!B348,Table2[Thành tiền]))</f>
        <v>0</v>
      </c>
      <c r="F348" s="43">
        <f ca="1">IF(B348="","",SUMIF(Table2[[Tên hàng hóa]:[Thành tiền]],BáoCáoHàngHóa!B348,Table2[Số lượng])-BáoCáoHàngHóa!C348)</f>
        <v>0</v>
      </c>
      <c r="G348" s="43">
        <f t="shared" ca="1" si="49"/>
        <v>0</v>
      </c>
      <c r="H348" s="43">
        <f ca="1">IF(B348="","",SUMIF(Table2[[Tên hàng hóa]:[Thành tiền]],BáoCáoHàngHóa!B348,Table2[Thành tiền])-BáoCáoHàngHóa!E348)</f>
        <v>0</v>
      </c>
      <c r="I348" s="42">
        <f ca="1">IF(B348="","",SUMIF(Table28[[Tên hàng hóa ]:[Thành tiền]],BáoCáoHàngHóa!B348,Table28[Số lượng]))</f>
        <v>0</v>
      </c>
      <c r="J348" s="42">
        <f t="shared" ca="1" si="50"/>
        <v>0</v>
      </c>
      <c r="K348" s="42">
        <f t="shared" ca="1" si="51"/>
        <v>0</v>
      </c>
      <c r="L348" s="44">
        <f t="shared" ca="1" si="52"/>
        <v>0</v>
      </c>
      <c r="M348" s="44">
        <f t="shared" ca="1" si="53"/>
        <v>0</v>
      </c>
      <c r="N348" s="44">
        <f t="shared" ca="1" si="54"/>
        <v>0</v>
      </c>
      <c r="O348" s="30">
        <f t="shared" ca="1" si="48"/>
        <v>0</v>
      </c>
      <c r="P348" s="30"/>
      <c r="Q348" s="30"/>
      <c r="R348" s="30"/>
      <c r="S348" s="30"/>
      <c r="T348" s="30"/>
      <c r="U348" s="30"/>
      <c r="V348" s="30"/>
      <c r="W348" s="30"/>
    </row>
    <row r="349" spans="1:23" ht="30" x14ac:dyDescent="0.2">
      <c r="A349" s="40">
        <v>344</v>
      </c>
      <c r="B349" s="40" t="str">
        <f>IF(DanhMụcHH!B348="","",DanhMụcHH!B348)</f>
        <v>MKS3P AC24 BY OMZ</v>
      </c>
      <c r="C349" s="41">
        <f ca="1">IF(B349="","",SUMIF(OFFSET(MuaHàng_ThanhToán!$D$5,0,0,COUNTIF(Table2[Tên nhà cung cấp],MuaHàng_ThanhToán!$C$5),6),BáoCáoHàngHóa!B349,Table2[Số lượng]))</f>
        <v>0</v>
      </c>
      <c r="D349" s="41">
        <f t="shared" ca="1" si="55"/>
        <v>0</v>
      </c>
      <c r="E349" s="41">
        <f ca="1">IF(B349="","",SUMIF(OFFSET(MuaHàng_ThanhToán!$D$5,0,0,COUNTIF(Table2[Tên nhà cung cấp],MuaHàng_ThanhToán!$C$5),6),BáoCáoHàngHóa!B349,Table2[Thành tiền]))</f>
        <v>0</v>
      </c>
      <c r="F349" s="43">
        <f ca="1">IF(B349="","",SUMIF(Table2[[Tên hàng hóa]:[Thành tiền]],BáoCáoHàngHóa!B349,Table2[Số lượng])-BáoCáoHàngHóa!C349)</f>
        <v>10</v>
      </c>
      <c r="G349" s="43">
        <f t="shared" ca="1" si="49"/>
        <v>123200</v>
      </c>
      <c r="H349" s="43">
        <f ca="1">IF(B349="","",SUMIF(Table2[[Tên hàng hóa]:[Thành tiền]],BáoCáoHàngHóa!B349,Table2[Thành tiền])-BáoCáoHàngHóa!E349)</f>
        <v>1232000</v>
      </c>
      <c r="I349" s="42">
        <f ca="1">IF(B349="","",SUMIF(Table28[[Tên hàng hóa ]:[Thành tiền]],BáoCáoHàngHóa!B349,Table28[Số lượng]))</f>
        <v>10</v>
      </c>
      <c r="J349" s="42">
        <f t="shared" ca="1" si="50"/>
        <v>123200</v>
      </c>
      <c r="K349" s="42">
        <f t="shared" ca="1" si="51"/>
        <v>1232000</v>
      </c>
      <c r="L349" s="44">
        <f t="shared" ca="1" si="52"/>
        <v>0</v>
      </c>
      <c r="M349" s="44">
        <f t="shared" ca="1" si="53"/>
        <v>0</v>
      </c>
      <c r="N349" s="44">
        <f t="shared" ca="1" si="54"/>
        <v>0</v>
      </c>
      <c r="O349" s="30">
        <f t="shared" ca="1" si="48"/>
        <v>0</v>
      </c>
      <c r="P349" s="30"/>
      <c r="Q349" s="30"/>
      <c r="R349" s="30"/>
      <c r="S349" s="30"/>
      <c r="T349" s="30"/>
      <c r="U349" s="30"/>
      <c r="V349" s="30"/>
      <c r="W349" s="30"/>
    </row>
    <row r="350" spans="1:23" ht="30" x14ac:dyDescent="0.2">
      <c r="A350" s="40">
        <v>345</v>
      </c>
      <c r="B350" s="40" t="str">
        <f>IF(DanhMụcHH!B349="","",DanhMụcHH!B349)</f>
        <v>MKS3P AC110 BY OMZ</v>
      </c>
      <c r="C350" s="41">
        <f ca="1">IF(B350="","",SUMIF(OFFSET(MuaHàng_ThanhToán!$D$5,0,0,COUNTIF(Table2[Tên nhà cung cấp],MuaHàng_ThanhToán!$C$5),6),BáoCáoHàngHóa!B350,Table2[Số lượng]))</f>
        <v>0</v>
      </c>
      <c r="D350" s="41">
        <f t="shared" ca="1" si="55"/>
        <v>0</v>
      </c>
      <c r="E350" s="41">
        <f ca="1">IF(B350="","",SUMIF(OFFSET(MuaHàng_ThanhToán!$D$5,0,0,COUNTIF(Table2[Tên nhà cung cấp],MuaHàng_ThanhToán!$C$5),6),BáoCáoHàngHóa!B350,Table2[Thành tiền]))</f>
        <v>0</v>
      </c>
      <c r="F350" s="43">
        <f ca="1">IF(B350="","",SUMIF(Table2[[Tên hàng hóa]:[Thành tiền]],BáoCáoHàngHóa!B350,Table2[Số lượng])-BáoCáoHàngHóa!C350)</f>
        <v>0</v>
      </c>
      <c r="G350" s="43">
        <f t="shared" ca="1" si="49"/>
        <v>0</v>
      </c>
      <c r="H350" s="43">
        <f ca="1">IF(B350="","",SUMIF(Table2[[Tên hàng hóa]:[Thành tiền]],BáoCáoHàngHóa!B350,Table2[Thành tiền])-BáoCáoHàngHóa!E350)</f>
        <v>0</v>
      </c>
      <c r="I350" s="42">
        <f ca="1">IF(B350="","",SUMIF(Table28[[Tên hàng hóa ]:[Thành tiền]],BáoCáoHàngHóa!B350,Table28[Số lượng]))</f>
        <v>0</v>
      </c>
      <c r="J350" s="42">
        <f t="shared" ca="1" si="50"/>
        <v>0</v>
      </c>
      <c r="K350" s="42">
        <f t="shared" ca="1" si="51"/>
        <v>0</v>
      </c>
      <c r="L350" s="44">
        <f t="shared" ca="1" si="52"/>
        <v>0</v>
      </c>
      <c r="M350" s="44">
        <f t="shared" ca="1" si="53"/>
        <v>0</v>
      </c>
      <c r="N350" s="44">
        <f t="shared" ca="1" si="54"/>
        <v>0</v>
      </c>
      <c r="O350" s="30">
        <f t="shared" ca="1" si="48"/>
        <v>0</v>
      </c>
      <c r="P350" s="30"/>
      <c r="Q350" s="30"/>
      <c r="R350" s="30"/>
      <c r="S350" s="30"/>
      <c r="T350" s="30"/>
      <c r="U350" s="30"/>
      <c r="V350" s="30"/>
      <c r="W350" s="30"/>
    </row>
    <row r="351" spans="1:23" ht="30" x14ac:dyDescent="0.2">
      <c r="A351" s="40">
        <v>346</v>
      </c>
      <c r="B351" s="40" t="str">
        <f>IF(DanhMụcHH!B350="","",DanhMụcHH!B350)</f>
        <v>MKS3P AC220 BY OMZ</v>
      </c>
      <c r="C351" s="41">
        <f ca="1">IF(B351="","",SUMIF(OFFSET(MuaHàng_ThanhToán!$D$5,0,0,COUNTIF(Table2[Tên nhà cung cấp],MuaHàng_ThanhToán!$C$5),6),BáoCáoHàngHóa!B351,Table2[Số lượng]))</f>
        <v>0</v>
      </c>
      <c r="D351" s="41">
        <f t="shared" ca="1" si="55"/>
        <v>0</v>
      </c>
      <c r="E351" s="41">
        <f ca="1">IF(B351="","",SUMIF(OFFSET(MuaHàng_ThanhToán!$D$5,0,0,COUNTIF(Table2[Tên nhà cung cấp],MuaHàng_ThanhToán!$C$5),6),BáoCáoHàngHóa!B351,Table2[Thành tiền]))</f>
        <v>0</v>
      </c>
      <c r="F351" s="43">
        <f ca="1">IF(B351="","",SUMIF(Table2[[Tên hàng hóa]:[Thành tiền]],BáoCáoHàngHóa!B351,Table2[Số lượng])-BáoCáoHàngHóa!C351)</f>
        <v>5</v>
      </c>
      <c r="G351" s="43">
        <f t="shared" ca="1" si="49"/>
        <v>117700</v>
      </c>
      <c r="H351" s="43">
        <f ca="1">IF(B351="","",SUMIF(Table2[[Tên hàng hóa]:[Thành tiền]],BáoCáoHàngHóa!B351,Table2[Thành tiền])-BáoCáoHàngHóa!E351)</f>
        <v>588500</v>
      </c>
      <c r="I351" s="42">
        <f ca="1">IF(B351="","",SUMIF(Table28[[Tên hàng hóa ]:[Thành tiền]],BáoCáoHàngHóa!B351,Table28[Số lượng]))</f>
        <v>5</v>
      </c>
      <c r="J351" s="42">
        <f t="shared" ca="1" si="50"/>
        <v>117700</v>
      </c>
      <c r="K351" s="42">
        <f t="shared" ca="1" si="51"/>
        <v>588500</v>
      </c>
      <c r="L351" s="44">
        <f t="shared" ca="1" si="52"/>
        <v>0</v>
      </c>
      <c r="M351" s="44">
        <f t="shared" ca="1" si="53"/>
        <v>0</v>
      </c>
      <c r="N351" s="44">
        <f t="shared" ca="1" si="54"/>
        <v>0</v>
      </c>
      <c r="O351" s="30">
        <f t="shared" ca="1" si="48"/>
        <v>0</v>
      </c>
      <c r="P351" s="30"/>
      <c r="Q351" s="30"/>
      <c r="R351" s="30"/>
      <c r="S351" s="30"/>
      <c r="T351" s="30"/>
      <c r="U351" s="30"/>
      <c r="V351" s="30"/>
      <c r="W351" s="30"/>
    </row>
    <row r="352" spans="1:23" ht="30" x14ac:dyDescent="0.2">
      <c r="A352" s="40">
        <v>347</v>
      </c>
      <c r="B352" s="40" t="str">
        <f>IF(DanhMụcHH!B351="","",DanhMụcHH!B351)</f>
        <v>G3NA-D210B DC5-24</v>
      </c>
      <c r="C352" s="41">
        <f ca="1">IF(B352="","",SUMIF(OFFSET(MuaHàng_ThanhToán!$D$5,0,0,COUNTIF(Table2[Tên nhà cung cấp],MuaHàng_ThanhToán!$C$5),6),BáoCáoHàngHóa!B352,Table2[Số lượng]))</f>
        <v>0</v>
      </c>
      <c r="D352" s="41">
        <f t="shared" ca="1" si="55"/>
        <v>0</v>
      </c>
      <c r="E352" s="41">
        <f ca="1">IF(B352="","",SUMIF(OFFSET(MuaHàng_ThanhToán!$D$5,0,0,COUNTIF(Table2[Tên nhà cung cấp],MuaHàng_ThanhToán!$C$5),6),BáoCáoHàngHóa!B352,Table2[Thành tiền]))</f>
        <v>0</v>
      </c>
      <c r="F352" s="43">
        <f ca="1">IF(B352="","",SUMIF(Table2[[Tên hàng hóa]:[Thành tiền]],BáoCáoHàngHóa!B352,Table2[Số lượng])-BáoCáoHàngHóa!C352)</f>
        <v>10</v>
      </c>
      <c r="G352" s="43">
        <f t="shared" ca="1" si="49"/>
        <v>816200</v>
      </c>
      <c r="H352" s="43">
        <f ca="1">IF(B352="","",SUMIF(Table2[[Tên hàng hóa]:[Thành tiền]],BáoCáoHàngHóa!B352,Table2[Thành tiền])-BáoCáoHàngHóa!E352)</f>
        <v>8162000</v>
      </c>
      <c r="I352" s="42">
        <f ca="1">IF(B352="","",SUMIF(Table28[[Tên hàng hóa ]:[Thành tiền]],BáoCáoHàngHóa!B352,Table28[Số lượng]))</f>
        <v>10</v>
      </c>
      <c r="J352" s="42">
        <f t="shared" ca="1" si="50"/>
        <v>816200</v>
      </c>
      <c r="K352" s="42">
        <f t="shared" ca="1" si="51"/>
        <v>8162000</v>
      </c>
      <c r="L352" s="44">
        <f t="shared" ca="1" si="52"/>
        <v>0</v>
      </c>
      <c r="M352" s="44">
        <f t="shared" ca="1" si="53"/>
        <v>0</v>
      </c>
      <c r="N352" s="44">
        <f t="shared" ca="1" si="54"/>
        <v>0</v>
      </c>
      <c r="O352" s="30">
        <f t="shared" ca="1" si="48"/>
        <v>0</v>
      </c>
      <c r="P352" s="30"/>
      <c r="Q352" s="30"/>
      <c r="R352" s="30"/>
      <c r="S352" s="30"/>
      <c r="T352" s="30"/>
      <c r="U352" s="30"/>
      <c r="V352" s="30"/>
      <c r="W352" s="30"/>
    </row>
    <row r="353" spans="1:23" x14ac:dyDescent="0.2">
      <c r="A353" s="40">
        <v>348</v>
      </c>
      <c r="B353" s="40" t="str">
        <f>IF(DanhMụcHH!B352="","",DanhMụcHH!B352)</f>
        <v>G6B-4BND DC24</v>
      </c>
      <c r="C353" s="41">
        <f ca="1">IF(B353="","",SUMIF(OFFSET(MuaHàng_ThanhToán!$D$5,0,0,COUNTIF(Table2[Tên nhà cung cấp],MuaHàng_ThanhToán!$C$5),6),BáoCáoHàngHóa!B353,Table2[Số lượng]))</f>
        <v>0</v>
      </c>
      <c r="D353" s="41">
        <f t="shared" ca="1" si="55"/>
        <v>0</v>
      </c>
      <c r="E353" s="41">
        <f ca="1">IF(B353="","",SUMIF(OFFSET(MuaHàng_ThanhToán!$D$5,0,0,COUNTIF(Table2[Tên nhà cung cấp],MuaHàng_ThanhToán!$C$5),6),BáoCáoHàngHóa!B353,Table2[Thành tiền]))</f>
        <v>0</v>
      </c>
      <c r="F353" s="43">
        <f ca="1">IF(B353="","",SUMIF(Table2[[Tên hàng hóa]:[Thành tiền]],BáoCáoHàngHóa!B353,Table2[Số lượng])-BáoCáoHàngHóa!C353)</f>
        <v>31</v>
      </c>
      <c r="G353" s="43">
        <f t="shared" ca="1" si="49"/>
        <v>717483.87096774194</v>
      </c>
      <c r="H353" s="43">
        <f ca="1">IF(B353="","",SUMIF(Table2[[Tên hàng hóa]:[Thành tiền]],BáoCáoHàngHóa!B353,Table2[Thành tiền])-BáoCáoHàngHóa!E353)</f>
        <v>22242000</v>
      </c>
      <c r="I353" s="42">
        <f ca="1">IF(B353="","",SUMIF(Table28[[Tên hàng hóa ]:[Thành tiền]],BáoCáoHàngHóa!B353,Table28[Số lượng]))</f>
        <v>31</v>
      </c>
      <c r="J353" s="42">
        <f t="shared" ca="1" si="50"/>
        <v>717483.87096774194</v>
      </c>
      <c r="K353" s="42">
        <f t="shared" ca="1" si="51"/>
        <v>22242000</v>
      </c>
      <c r="L353" s="44">
        <f t="shared" ca="1" si="52"/>
        <v>0</v>
      </c>
      <c r="M353" s="44">
        <f t="shared" ca="1" si="53"/>
        <v>0</v>
      </c>
      <c r="N353" s="44">
        <f t="shared" ca="1" si="54"/>
        <v>0</v>
      </c>
      <c r="O353" s="30">
        <f t="shared" ca="1" si="48"/>
        <v>0</v>
      </c>
      <c r="P353" s="30"/>
      <c r="Q353" s="30"/>
      <c r="R353" s="30"/>
      <c r="S353" s="30"/>
      <c r="T353" s="30"/>
      <c r="U353" s="30"/>
      <c r="V353" s="30"/>
      <c r="W353" s="30"/>
    </row>
    <row r="354" spans="1:23" x14ac:dyDescent="0.2">
      <c r="A354" s="40">
        <v>349</v>
      </c>
      <c r="B354" s="40" t="str">
        <f>IF(DanhMụcHH!B353="","",DanhMụcHH!B353)</f>
        <v>H7CX-A-N</v>
      </c>
      <c r="C354" s="41">
        <f ca="1">IF(B354="","",SUMIF(OFFSET(MuaHàng_ThanhToán!$D$5,0,0,COUNTIF(Table2[Tên nhà cung cấp],MuaHàng_ThanhToán!$C$5),6),BáoCáoHàngHóa!B354,Table2[Số lượng]))</f>
        <v>0</v>
      </c>
      <c r="D354" s="41">
        <f t="shared" ca="1" si="55"/>
        <v>0</v>
      </c>
      <c r="E354" s="41">
        <f ca="1">IF(B354="","",SUMIF(OFFSET(MuaHàng_ThanhToán!$D$5,0,0,COUNTIF(Table2[Tên nhà cung cấp],MuaHàng_ThanhToán!$C$5),6),BáoCáoHàngHóa!B354,Table2[Thành tiền]))</f>
        <v>0</v>
      </c>
      <c r="F354" s="43">
        <f ca="1">IF(B354="","",SUMIF(Table2[[Tên hàng hóa]:[Thành tiền]],BáoCáoHàngHóa!B354,Table2[Số lượng])-BáoCáoHàngHóa!C354)</f>
        <v>17</v>
      </c>
      <c r="G354" s="43">
        <f t="shared" ca="1" si="49"/>
        <v>2131459.7833695598</v>
      </c>
      <c r="H354" s="43">
        <f ca="1">IF(B354="","",SUMIF(Table2[[Tên hàng hóa]:[Thành tiền]],BáoCáoHàngHóa!B354,Table2[Thành tiền])-BáoCáoHàngHóa!E354)</f>
        <v>36234816.31728252</v>
      </c>
      <c r="I354" s="42">
        <f ca="1">IF(B354="","",SUMIF(Table28[[Tên hàng hóa ]:[Thành tiền]],BáoCáoHàngHóa!B354,Table28[Số lượng]))</f>
        <v>16</v>
      </c>
      <c r="J354" s="42">
        <f t="shared" ca="1" si="50"/>
        <v>2131459.7833695598</v>
      </c>
      <c r="K354" s="42">
        <f t="shared" ca="1" si="51"/>
        <v>34103356.533912957</v>
      </c>
      <c r="L354" s="44">
        <f t="shared" ca="1" si="52"/>
        <v>1</v>
      </c>
      <c r="M354" s="44">
        <f t="shared" ca="1" si="53"/>
        <v>2131459.7833695635</v>
      </c>
      <c r="N354" s="44">
        <f t="shared" ca="1" si="54"/>
        <v>2131459.7833695635</v>
      </c>
      <c r="O354" s="30">
        <f t="shared" ca="1" si="48"/>
        <v>0</v>
      </c>
      <c r="P354" s="30"/>
      <c r="Q354" s="30"/>
      <c r="R354" s="30"/>
      <c r="S354" s="30"/>
      <c r="T354" s="30"/>
      <c r="U354" s="30"/>
      <c r="V354" s="30"/>
      <c r="W354" s="30"/>
    </row>
    <row r="355" spans="1:23" ht="30" x14ac:dyDescent="0.2">
      <c r="A355" s="40">
        <v>350</v>
      </c>
      <c r="B355" s="40" t="str">
        <f>IF(DanhMụcHH!B354="","",DanhMụcHH!B354)</f>
        <v>H3BA-N8H AC220</v>
      </c>
      <c r="C355" s="41">
        <f ca="1">IF(B355="","",SUMIF(OFFSET(MuaHàng_ThanhToán!$D$5,0,0,COUNTIF(Table2[Tên nhà cung cấp],MuaHàng_ThanhToán!$C$5),6),BáoCáoHàngHóa!B355,Table2[Số lượng]))</f>
        <v>0</v>
      </c>
      <c r="D355" s="41">
        <f t="shared" ca="1" si="55"/>
        <v>0</v>
      </c>
      <c r="E355" s="41">
        <f ca="1">IF(B355="","",SUMIF(OFFSET(MuaHàng_ThanhToán!$D$5,0,0,COUNTIF(Table2[Tên nhà cung cấp],MuaHàng_ThanhToán!$C$5),6),BáoCáoHàngHóa!B355,Table2[Thành tiền]))</f>
        <v>0</v>
      </c>
      <c r="F355" s="43">
        <f ca="1">IF(B355="","",SUMIF(Table2[[Tên hàng hóa]:[Thành tiền]],BáoCáoHàngHóa!B355,Table2[Số lượng])-BáoCáoHàngHóa!C355)</f>
        <v>5</v>
      </c>
      <c r="G355" s="43">
        <f t="shared" ca="1" si="49"/>
        <v>512600</v>
      </c>
      <c r="H355" s="43">
        <f ca="1">IF(B355="","",SUMIF(Table2[[Tên hàng hóa]:[Thành tiền]],BáoCáoHàngHóa!B355,Table2[Thành tiền])-BáoCáoHàngHóa!E355)</f>
        <v>2563000</v>
      </c>
      <c r="I355" s="42">
        <f ca="1">IF(B355="","",SUMIF(Table28[[Tên hàng hóa ]:[Thành tiền]],BáoCáoHàngHóa!B355,Table28[Số lượng]))</f>
        <v>5</v>
      </c>
      <c r="J355" s="42">
        <f t="shared" ca="1" si="50"/>
        <v>512600</v>
      </c>
      <c r="K355" s="42">
        <f t="shared" ca="1" si="51"/>
        <v>2563000</v>
      </c>
      <c r="L355" s="44">
        <f t="shared" ca="1" si="52"/>
        <v>0</v>
      </c>
      <c r="M355" s="44">
        <f t="shared" ca="1" si="53"/>
        <v>0</v>
      </c>
      <c r="N355" s="44">
        <f t="shared" ca="1" si="54"/>
        <v>0</v>
      </c>
      <c r="O355" s="30">
        <f t="shared" ca="1" si="48"/>
        <v>0</v>
      </c>
      <c r="P355" s="30"/>
      <c r="Q355" s="30"/>
      <c r="R355" s="30"/>
      <c r="S355" s="30"/>
      <c r="T355" s="30"/>
      <c r="U355" s="30"/>
      <c r="V355" s="30"/>
      <c r="W355" s="30"/>
    </row>
    <row r="356" spans="1:23" ht="30" x14ac:dyDescent="0.2">
      <c r="A356" s="40">
        <v>351</v>
      </c>
      <c r="B356" s="40" t="str">
        <f>IF(DanhMụcHH!B355="","",DanhMụcHH!B355)</f>
        <v>H3CR-A8 AC100-240/DC100-125</v>
      </c>
      <c r="C356" s="41">
        <f ca="1">IF(B356="","",SUMIF(OFFSET(MuaHàng_ThanhToán!$D$5,0,0,COUNTIF(Table2[Tên nhà cung cấp],MuaHàng_ThanhToán!$C$5),6),BáoCáoHàngHóa!B356,Table2[Số lượng]))</f>
        <v>0</v>
      </c>
      <c r="D356" s="41">
        <f t="shared" ca="1" si="55"/>
        <v>0</v>
      </c>
      <c r="E356" s="41">
        <f ca="1">IF(B356="","",SUMIF(OFFSET(MuaHàng_ThanhToán!$D$5,0,0,COUNTIF(Table2[Tên nhà cung cấp],MuaHàng_ThanhToán!$C$5),6),BáoCáoHàngHóa!B356,Table2[Thành tiền]))</f>
        <v>0</v>
      </c>
      <c r="F356" s="43">
        <f ca="1">IF(B356="","",SUMIF(Table2[[Tên hàng hóa]:[Thành tiền]],BáoCáoHàngHóa!B356,Table2[Số lượng])-BáoCáoHàngHóa!C356)</f>
        <v>85</v>
      </c>
      <c r="G356" s="43">
        <f t="shared" ca="1" si="49"/>
        <v>493265.8823529412</v>
      </c>
      <c r="H356" s="43">
        <f ca="1">IF(B356="","",SUMIF(Table2[[Tên hàng hóa]:[Thành tiền]],BáoCáoHàngHóa!B356,Table2[Thành tiền])-BáoCáoHàngHóa!E356)</f>
        <v>41927600</v>
      </c>
      <c r="I356" s="42">
        <f ca="1">IF(B356="","",SUMIF(Table28[[Tên hàng hóa ]:[Thành tiền]],BáoCáoHàngHóa!B356,Table28[Số lượng]))</f>
        <v>85</v>
      </c>
      <c r="J356" s="42">
        <f t="shared" ca="1" si="50"/>
        <v>493265.8823529412</v>
      </c>
      <c r="K356" s="42">
        <f t="shared" ca="1" si="51"/>
        <v>41927600</v>
      </c>
      <c r="L356" s="44">
        <f t="shared" ca="1" si="52"/>
        <v>0</v>
      </c>
      <c r="M356" s="44">
        <f t="shared" ca="1" si="53"/>
        <v>0</v>
      </c>
      <c r="N356" s="44">
        <f t="shared" ca="1" si="54"/>
        <v>0</v>
      </c>
      <c r="O356" s="30">
        <f t="shared" ca="1" si="48"/>
        <v>0</v>
      </c>
      <c r="P356" s="30"/>
      <c r="Q356" s="30"/>
      <c r="R356" s="30"/>
      <c r="S356" s="30"/>
      <c r="T356" s="30"/>
      <c r="U356" s="30"/>
      <c r="V356" s="30"/>
      <c r="W356" s="30"/>
    </row>
    <row r="357" spans="1:23" ht="30" x14ac:dyDescent="0.2">
      <c r="A357" s="40">
        <v>352</v>
      </c>
      <c r="B357" s="40" t="str">
        <f>IF(DanhMụcHH!B356="","",DanhMụcHH!B356)</f>
        <v>H3CR-A8 AC24-48/DC12-48</v>
      </c>
      <c r="C357" s="41">
        <f ca="1">IF(B357="","",SUMIF(OFFSET(MuaHàng_ThanhToán!$D$5,0,0,COUNTIF(Table2[Tên nhà cung cấp],MuaHàng_ThanhToán!$C$5),6),BáoCáoHàngHóa!B357,Table2[Số lượng]))</f>
        <v>0</v>
      </c>
      <c r="D357" s="41">
        <f t="shared" ca="1" si="55"/>
        <v>0</v>
      </c>
      <c r="E357" s="41">
        <f ca="1">IF(B357="","",SUMIF(OFFSET(MuaHàng_ThanhToán!$D$5,0,0,COUNTIF(Table2[Tên nhà cung cấp],MuaHàng_ThanhToán!$C$5),6),BáoCáoHàngHóa!B357,Table2[Thành tiền]))</f>
        <v>0</v>
      </c>
      <c r="F357" s="43">
        <f ca="1">IF(B357="","",SUMIF(Table2[[Tên hàng hóa]:[Thành tiền]],BáoCáoHàngHóa!B357,Table2[Số lượng])-BáoCáoHàngHóa!C357)</f>
        <v>4</v>
      </c>
      <c r="G357" s="43">
        <f t="shared" ca="1" si="49"/>
        <v>806850</v>
      </c>
      <c r="H357" s="43">
        <f ca="1">IF(B357="","",SUMIF(Table2[[Tên hàng hóa]:[Thành tiền]],BáoCáoHàngHóa!B357,Table2[Thành tiền])-BáoCáoHàngHóa!E357)</f>
        <v>3227400</v>
      </c>
      <c r="I357" s="42">
        <f ca="1">IF(B357="","",SUMIF(Table28[[Tên hàng hóa ]:[Thành tiền]],BáoCáoHàngHóa!B357,Table28[Số lượng]))</f>
        <v>4</v>
      </c>
      <c r="J357" s="42">
        <f t="shared" ca="1" si="50"/>
        <v>806850</v>
      </c>
      <c r="K357" s="42">
        <f t="shared" ca="1" si="51"/>
        <v>3227400</v>
      </c>
      <c r="L357" s="44">
        <f t="shared" ca="1" si="52"/>
        <v>0</v>
      </c>
      <c r="M357" s="44">
        <f t="shared" ca="1" si="53"/>
        <v>0</v>
      </c>
      <c r="N357" s="44">
        <f t="shared" ca="1" si="54"/>
        <v>0</v>
      </c>
      <c r="O357" s="30">
        <f t="shared" ca="1" si="48"/>
        <v>0</v>
      </c>
      <c r="P357" s="30"/>
      <c r="Q357" s="30"/>
      <c r="R357" s="30"/>
      <c r="S357" s="30"/>
      <c r="T357" s="30"/>
      <c r="U357" s="30"/>
      <c r="V357" s="30"/>
      <c r="W357" s="30"/>
    </row>
    <row r="358" spans="1:23" ht="30" x14ac:dyDescent="0.2">
      <c r="A358" s="40">
        <v>353</v>
      </c>
      <c r="B358" s="40" t="str">
        <f>IF(DanhMụcHH!B357="","",DanhMụcHH!B357)</f>
        <v>H3CR-A AC100-240/DC100-125</v>
      </c>
      <c r="C358" s="41">
        <f ca="1">IF(B358="","",SUMIF(OFFSET(MuaHàng_ThanhToán!$D$5,0,0,COUNTIF(Table2[Tên nhà cung cấp],MuaHàng_ThanhToán!$C$5),6),BáoCáoHàngHóa!B358,Table2[Số lượng]))</f>
        <v>0</v>
      </c>
      <c r="D358" s="41">
        <f t="shared" ca="1" si="55"/>
        <v>0</v>
      </c>
      <c r="E358" s="41">
        <f ca="1">IF(B358="","",SUMIF(OFFSET(MuaHàng_ThanhToán!$D$5,0,0,COUNTIF(Table2[Tên nhà cung cấp],MuaHàng_ThanhToán!$C$5),6),BáoCáoHàngHóa!B358,Table2[Thành tiền]))</f>
        <v>0</v>
      </c>
      <c r="F358" s="43">
        <f ca="1">IF(B358="","",SUMIF(Table2[[Tên hàng hóa]:[Thành tiền]],BáoCáoHàngHóa!B358,Table2[Số lượng])-BáoCáoHàngHóa!C358)</f>
        <v>10</v>
      </c>
      <c r="G358" s="43">
        <f t="shared" ca="1" si="49"/>
        <v>743050</v>
      </c>
      <c r="H358" s="43">
        <f ca="1">IF(B358="","",SUMIF(Table2[[Tên hàng hóa]:[Thành tiền]],BáoCáoHàngHóa!B358,Table2[Thành tiền])-BáoCáoHàngHóa!E358)</f>
        <v>7430500</v>
      </c>
      <c r="I358" s="42">
        <f ca="1">IF(B358="","",SUMIF(Table28[[Tên hàng hóa ]:[Thành tiền]],BáoCáoHàngHóa!B358,Table28[Số lượng]))</f>
        <v>10</v>
      </c>
      <c r="J358" s="42">
        <f t="shared" ca="1" si="50"/>
        <v>743050</v>
      </c>
      <c r="K358" s="42">
        <f t="shared" ca="1" si="51"/>
        <v>7430500</v>
      </c>
      <c r="L358" s="44">
        <f t="shared" ca="1" si="52"/>
        <v>0</v>
      </c>
      <c r="M358" s="44">
        <f t="shared" ca="1" si="53"/>
        <v>0</v>
      </c>
      <c r="N358" s="44">
        <f t="shared" ca="1" si="54"/>
        <v>0</v>
      </c>
      <c r="O358" s="30">
        <f t="shared" ca="1" si="48"/>
        <v>0</v>
      </c>
      <c r="P358" s="30"/>
      <c r="Q358" s="30"/>
      <c r="R358" s="30"/>
      <c r="S358" s="30"/>
      <c r="T358" s="30"/>
      <c r="U358" s="30"/>
      <c r="V358" s="30"/>
      <c r="W358" s="30"/>
    </row>
    <row r="359" spans="1:23" ht="30" x14ac:dyDescent="0.2">
      <c r="A359" s="40">
        <v>354</v>
      </c>
      <c r="B359" s="40" t="str">
        <f>IF(DanhMụcHH!B358="","",DanhMụcHH!B358)</f>
        <v>H3CR-A AC24-48/DC12-48</v>
      </c>
      <c r="C359" s="41">
        <f ca="1">IF(B359="","",SUMIF(OFFSET(MuaHàng_ThanhToán!$D$5,0,0,COUNTIF(Table2[Tên nhà cung cấp],MuaHàng_ThanhToán!$C$5),6),BáoCáoHàngHóa!B359,Table2[Số lượng]))</f>
        <v>0</v>
      </c>
      <c r="D359" s="41">
        <f t="shared" ca="1" si="55"/>
        <v>0</v>
      </c>
      <c r="E359" s="41">
        <f ca="1">IF(B359="","",SUMIF(OFFSET(MuaHàng_ThanhToán!$D$5,0,0,COUNTIF(Table2[Tên nhà cung cấp],MuaHàng_ThanhToán!$C$5),6),BáoCáoHàngHóa!B359,Table2[Thành tiền]))</f>
        <v>0</v>
      </c>
      <c r="F359" s="43">
        <f ca="1">IF(B359="","",SUMIF(Table2[[Tên hàng hóa]:[Thành tiền]],BáoCáoHàngHóa!B359,Table2[Số lượng])-BáoCáoHàngHóa!C359)</f>
        <v>12</v>
      </c>
      <c r="G359" s="43">
        <f t="shared" ca="1" si="49"/>
        <v>737000</v>
      </c>
      <c r="H359" s="43">
        <f ca="1">IF(B359="","",SUMIF(Table2[[Tên hàng hóa]:[Thành tiền]],BáoCáoHàngHóa!B359,Table2[Thành tiền])-BáoCáoHàngHóa!E359)</f>
        <v>8844000</v>
      </c>
      <c r="I359" s="42">
        <f ca="1">IF(B359="","",SUMIF(Table28[[Tên hàng hóa ]:[Thành tiền]],BáoCáoHàngHóa!B359,Table28[Số lượng]))</f>
        <v>10</v>
      </c>
      <c r="J359" s="42">
        <f t="shared" ca="1" si="50"/>
        <v>737000</v>
      </c>
      <c r="K359" s="42">
        <f t="shared" ca="1" si="51"/>
        <v>7370000</v>
      </c>
      <c r="L359" s="44">
        <f t="shared" ca="1" si="52"/>
        <v>2</v>
      </c>
      <c r="M359" s="44">
        <f t="shared" ca="1" si="53"/>
        <v>737000</v>
      </c>
      <c r="N359" s="44">
        <f t="shared" ca="1" si="54"/>
        <v>1474000</v>
      </c>
      <c r="O359" s="30">
        <f t="shared" ca="1" si="48"/>
        <v>0</v>
      </c>
      <c r="P359" s="30"/>
      <c r="Q359" s="30"/>
      <c r="R359" s="30"/>
      <c r="S359" s="30"/>
      <c r="T359" s="30"/>
      <c r="U359" s="30"/>
      <c r="V359" s="30"/>
      <c r="W359" s="30"/>
    </row>
    <row r="360" spans="1:23" ht="30" x14ac:dyDescent="0.2">
      <c r="A360" s="40">
        <v>355</v>
      </c>
      <c r="B360" s="40" t="str">
        <f>IF(DanhMụcHH!B359="","",DanhMụcHH!B359)</f>
        <v>H3CR-F8 AC100-240/DC100-125</v>
      </c>
      <c r="C360" s="41">
        <f ca="1">IF(B360="","",SUMIF(OFFSET(MuaHàng_ThanhToán!$D$5,0,0,COUNTIF(Table2[Tên nhà cung cấp],MuaHàng_ThanhToán!$C$5),6),BáoCáoHàngHóa!B360,Table2[Số lượng]))</f>
        <v>0</v>
      </c>
      <c r="D360" s="41">
        <f t="shared" ca="1" si="55"/>
        <v>0</v>
      </c>
      <c r="E360" s="41">
        <f ca="1">IF(B360="","",SUMIF(OFFSET(MuaHàng_ThanhToán!$D$5,0,0,COUNTIF(Table2[Tên nhà cung cấp],MuaHàng_ThanhToán!$C$5),6),BáoCáoHàngHóa!B360,Table2[Thành tiền]))</f>
        <v>0</v>
      </c>
      <c r="F360" s="43">
        <f ca="1">IF(B360="","",SUMIF(Table2[[Tên hàng hóa]:[Thành tiền]],BáoCáoHàngHóa!B360,Table2[Số lượng])-BáoCáoHàngHóa!C360)</f>
        <v>30</v>
      </c>
      <c r="G360" s="43">
        <f t="shared" ca="1" si="49"/>
        <v>1240284.8874755383</v>
      </c>
      <c r="H360" s="43">
        <f ca="1">IF(B360="","",SUMIF(Table2[[Tên hàng hóa]:[Thành tiền]],BáoCáoHàngHóa!B360,Table2[Thành tiền])-BáoCáoHàngHóa!E360)</f>
        <v>37208546.624266148</v>
      </c>
      <c r="I360" s="42">
        <f ca="1">IF(B360="","",SUMIF(Table28[[Tên hàng hóa ]:[Thành tiền]],BáoCáoHàngHóa!B360,Table28[Số lượng]))</f>
        <v>19</v>
      </c>
      <c r="J360" s="42">
        <f t="shared" ca="1" si="50"/>
        <v>1240284.8874755383</v>
      </c>
      <c r="K360" s="42">
        <f t="shared" ca="1" si="51"/>
        <v>23565412.862035226</v>
      </c>
      <c r="L360" s="44">
        <f t="shared" ca="1" si="52"/>
        <v>11</v>
      </c>
      <c r="M360" s="44">
        <f t="shared" ca="1" si="53"/>
        <v>1240284.8874755383</v>
      </c>
      <c r="N360" s="44">
        <f t="shared" ca="1" si="54"/>
        <v>13643133.762230922</v>
      </c>
      <c r="O360" s="30">
        <f t="shared" ca="1" si="48"/>
        <v>0</v>
      </c>
      <c r="P360" s="30"/>
      <c r="Q360" s="30"/>
      <c r="R360" s="30"/>
      <c r="S360" s="30"/>
      <c r="T360" s="30"/>
      <c r="U360" s="30"/>
      <c r="V360" s="30"/>
      <c r="W360" s="30"/>
    </row>
    <row r="361" spans="1:23" ht="45" x14ac:dyDescent="0.2">
      <c r="A361" s="40">
        <v>356</v>
      </c>
      <c r="B361" s="40" t="str">
        <f>IF(DanhMụcHH!B360="","",DanhMụcHH!B360)</f>
        <v>H3CR-F8N AC100-240/DC100-125</v>
      </c>
      <c r="C361" s="41">
        <f ca="1">IF(B361="","",SUMIF(OFFSET(MuaHàng_ThanhToán!$D$5,0,0,COUNTIF(Table2[Tên nhà cung cấp],MuaHàng_ThanhToán!$C$5),6),BáoCáoHàngHóa!B361,Table2[Số lượng]))</f>
        <v>0</v>
      </c>
      <c r="D361" s="41">
        <f t="shared" ca="1" si="55"/>
        <v>0</v>
      </c>
      <c r="E361" s="41">
        <f ca="1">IF(B361="","",SUMIF(OFFSET(MuaHàng_ThanhToán!$D$5,0,0,COUNTIF(Table2[Tên nhà cung cấp],MuaHàng_ThanhToán!$C$5),6),BáoCáoHàngHóa!B361,Table2[Thành tiền]))</f>
        <v>0</v>
      </c>
      <c r="F361" s="43">
        <f ca="1">IF(B361="","",SUMIF(Table2[[Tên hàng hóa]:[Thành tiền]],BáoCáoHàngHóa!B361,Table2[Số lượng])-BáoCáoHàngHóa!C361)</f>
        <v>7</v>
      </c>
      <c r="G361" s="43">
        <f t="shared" ca="1" si="49"/>
        <v>1516428.5714285714</v>
      </c>
      <c r="H361" s="43">
        <f ca="1">IF(B361="","",SUMIF(Table2[[Tên hàng hóa]:[Thành tiền]],BáoCáoHàngHóa!B361,Table2[Thành tiền])-BáoCáoHàngHóa!E361)</f>
        <v>10615000</v>
      </c>
      <c r="I361" s="42">
        <f ca="1">IF(B361="","",SUMIF(Table28[[Tên hàng hóa ]:[Thành tiền]],BáoCáoHàngHóa!B361,Table28[Số lượng]))</f>
        <v>7</v>
      </c>
      <c r="J361" s="42">
        <f t="shared" ca="1" si="50"/>
        <v>1516428.5714285714</v>
      </c>
      <c r="K361" s="42">
        <f t="shared" ca="1" si="51"/>
        <v>10615000</v>
      </c>
      <c r="L361" s="44">
        <f t="shared" ca="1" si="52"/>
        <v>0</v>
      </c>
      <c r="M361" s="44">
        <f t="shared" ca="1" si="53"/>
        <v>0</v>
      </c>
      <c r="N361" s="44">
        <f t="shared" ca="1" si="54"/>
        <v>0</v>
      </c>
      <c r="O361" s="30">
        <f t="shared" ca="1" si="48"/>
        <v>0</v>
      </c>
      <c r="P361" s="30"/>
      <c r="Q361" s="30"/>
      <c r="R361" s="30"/>
      <c r="S361" s="30"/>
      <c r="T361" s="30"/>
      <c r="U361" s="30"/>
      <c r="V361" s="30"/>
      <c r="W361" s="30"/>
    </row>
    <row r="362" spans="1:23" ht="30" x14ac:dyDescent="0.2">
      <c r="A362" s="40">
        <v>357</v>
      </c>
      <c r="B362" s="40" t="str">
        <f>IF(DanhMụcHH!B361="","",DanhMụcHH!B361)</f>
        <v>H3CR-F8 AC24-48/DC12-48</v>
      </c>
      <c r="C362" s="41">
        <f ca="1">IF(B362="","",SUMIF(OFFSET(MuaHàng_ThanhToán!$D$5,0,0,COUNTIF(Table2[Tên nhà cung cấp],MuaHàng_ThanhToán!$C$5),6),BáoCáoHàngHóa!B362,Table2[Số lượng]))</f>
        <v>0</v>
      </c>
      <c r="D362" s="41">
        <f t="shared" ca="1" si="55"/>
        <v>0</v>
      </c>
      <c r="E362" s="41">
        <f ca="1">IF(B362="","",SUMIF(OFFSET(MuaHàng_ThanhToán!$D$5,0,0,COUNTIF(Table2[Tên nhà cung cấp],MuaHàng_ThanhToán!$C$5),6),BáoCáoHàngHóa!B362,Table2[Thành tiền]))</f>
        <v>0</v>
      </c>
      <c r="F362" s="43">
        <f ca="1">IF(B362="","",SUMIF(Table2[[Tên hàng hóa]:[Thành tiền]],BáoCáoHàngHóa!B362,Table2[Số lượng])-BáoCáoHàngHóa!C362)</f>
        <v>0</v>
      </c>
      <c r="G362" s="43">
        <f t="shared" ca="1" si="49"/>
        <v>0</v>
      </c>
      <c r="H362" s="43">
        <f ca="1">IF(B362="","",SUMIF(Table2[[Tên hàng hóa]:[Thành tiền]],BáoCáoHàngHóa!B362,Table2[Thành tiền])-BáoCáoHàngHóa!E362)</f>
        <v>0</v>
      </c>
      <c r="I362" s="42">
        <f ca="1">IF(B362="","",SUMIF(Table28[[Tên hàng hóa ]:[Thành tiền]],BáoCáoHàngHóa!B362,Table28[Số lượng]))</f>
        <v>0</v>
      </c>
      <c r="J362" s="42">
        <f t="shared" ca="1" si="50"/>
        <v>0</v>
      </c>
      <c r="K362" s="42">
        <f t="shared" ca="1" si="51"/>
        <v>0</v>
      </c>
      <c r="L362" s="44">
        <f t="shared" ca="1" si="52"/>
        <v>0</v>
      </c>
      <c r="M362" s="44">
        <f t="shared" ca="1" si="53"/>
        <v>0</v>
      </c>
      <c r="N362" s="44">
        <f t="shared" ca="1" si="54"/>
        <v>0</v>
      </c>
      <c r="O362" s="30">
        <f t="shared" ca="1" si="48"/>
        <v>0</v>
      </c>
      <c r="P362" s="30"/>
      <c r="Q362" s="30"/>
      <c r="R362" s="30"/>
      <c r="S362" s="30"/>
      <c r="T362" s="30"/>
      <c r="U362" s="30"/>
      <c r="V362" s="30"/>
      <c r="W362" s="30"/>
    </row>
    <row r="363" spans="1:23" ht="30" x14ac:dyDescent="0.2">
      <c r="A363" s="40">
        <v>358</v>
      </c>
      <c r="B363" s="40" t="str">
        <f>IF(DanhMụcHH!B362="","",DanhMụcHH!B362)</f>
        <v>H3CR-F8N AC24-48/DC12-48</v>
      </c>
      <c r="C363" s="41">
        <f ca="1">IF(B363="","",SUMIF(OFFSET(MuaHàng_ThanhToán!$D$5,0,0,COUNTIF(Table2[Tên nhà cung cấp],MuaHàng_ThanhToán!$C$5),6),BáoCáoHàngHóa!B363,Table2[Số lượng]))</f>
        <v>0</v>
      </c>
      <c r="D363" s="41">
        <f t="shared" ca="1" si="55"/>
        <v>0</v>
      </c>
      <c r="E363" s="41">
        <f ca="1">IF(B363="","",SUMIF(OFFSET(MuaHàng_ThanhToán!$D$5,0,0,COUNTIF(Table2[Tên nhà cung cấp],MuaHàng_ThanhToán!$C$5),6),BáoCáoHàngHóa!B363,Table2[Thành tiền]))</f>
        <v>0</v>
      </c>
      <c r="F363" s="43">
        <f ca="1">IF(B363="","",SUMIF(Table2[[Tên hàng hóa]:[Thành tiền]],BáoCáoHàngHóa!B363,Table2[Số lượng])-BáoCáoHàngHóa!C363)</f>
        <v>0</v>
      </c>
      <c r="G363" s="43">
        <f t="shared" ca="1" si="49"/>
        <v>0</v>
      </c>
      <c r="H363" s="43">
        <f ca="1">IF(B363="","",SUMIF(Table2[[Tên hàng hóa]:[Thành tiền]],BáoCáoHàngHóa!B363,Table2[Thành tiền])-BáoCáoHàngHóa!E363)</f>
        <v>0</v>
      </c>
      <c r="I363" s="42">
        <f ca="1">IF(B363="","",SUMIF(Table28[[Tên hàng hóa ]:[Thành tiền]],BáoCáoHàngHóa!B363,Table28[Số lượng]))</f>
        <v>0</v>
      </c>
      <c r="J363" s="42">
        <f t="shared" ca="1" si="50"/>
        <v>0</v>
      </c>
      <c r="K363" s="42">
        <f t="shared" ca="1" si="51"/>
        <v>0</v>
      </c>
      <c r="L363" s="44">
        <f t="shared" ca="1" si="52"/>
        <v>0</v>
      </c>
      <c r="M363" s="44">
        <f t="shared" ca="1" si="53"/>
        <v>0</v>
      </c>
      <c r="N363" s="44">
        <f t="shared" ca="1" si="54"/>
        <v>0</v>
      </c>
      <c r="O363" s="30">
        <f t="shared" ca="1" si="48"/>
        <v>0</v>
      </c>
      <c r="P363" s="30"/>
      <c r="Q363" s="30"/>
      <c r="R363" s="30"/>
      <c r="S363" s="30"/>
      <c r="T363" s="30"/>
      <c r="U363" s="30"/>
      <c r="V363" s="30"/>
      <c r="W363" s="30"/>
    </row>
    <row r="364" spans="1:23" ht="30" x14ac:dyDescent="0.2">
      <c r="A364" s="40">
        <v>359</v>
      </c>
      <c r="B364" s="40" t="str">
        <f>IF(DanhMụcHH!B363="","",DanhMụcHH!B363)</f>
        <v>H3CR-G8EL AC200-240</v>
      </c>
      <c r="C364" s="41">
        <f ca="1">IF(B364="","",SUMIF(OFFSET(MuaHàng_ThanhToán!$D$5,0,0,COUNTIF(Table2[Tên nhà cung cấp],MuaHàng_ThanhToán!$C$5),6),BáoCáoHàngHóa!B364,Table2[Số lượng]))</f>
        <v>0</v>
      </c>
      <c r="D364" s="41">
        <f t="shared" ca="1" si="55"/>
        <v>0</v>
      </c>
      <c r="E364" s="41">
        <f ca="1">IF(B364="","",SUMIF(OFFSET(MuaHàng_ThanhToán!$D$5,0,0,COUNTIF(Table2[Tên nhà cung cấp],MuaHàng_ThanhToán!$C$5),6),BáoCáoHàngHóa!B364,Table2[Thành tiền]))</f>
        <v>0</v>
      </c>
      <c r="F364" s="43">
        <f ca="1">IF(B364="","",SUMIF(Table2[[Tên hàng hóa]:[Thành tiền]],BáoCáoHàngHóa!B364,Table2[Số lượng])-BáoCáoHàngHóa!C364)</f>
        <v>0</v>
      </c>
      <c r="G364" s="43">
        <f t="shared" ca="1" si="49"/>
        <v>0</v>
      </c>
      <c r="H364" s="43">
        <f ca="1">IF(B364="","",SUMIF(Table2[[Tên hàng hóa]:[Thành tiền]],BáoCáoHàngHóa!B364,Table2[Thành tiền])-BáoCáoHàngHóa!E364)</f>
        <v>0</v>
      </c>
      <c r="I364" s="42">
        <f ca="1">IF(B364="","",SUMIF(Table28[[Tên hàng hóa ]:[Thành tiền]],BáoCáoHàngHóa!B364,Table28[Số lượng]))</f>
        <v>0</v>
      </c>
      <c r="J364" s="42">
        <f t="shared" ca="1" si="50"/>
        <v>0</v>
      </c>
      <c r="K364" s="42">
        <f t="shared" ca="1" si="51"/>
        <v>0</v>
      </c>
      <c r="L364" s="44">
        <f t="shared" ca="1" si="52"/>
        <v>0</v>
      </c>
      <c r="M364" s="44">
        <f t="shared" ca="1" si="53"/>
        <v>0</v>
      </c>
      <c r="N364" s="44">
        <f t="shared" ca="1" si="54"/>
        <v>0</v>
      </c>
      <c r="O364" s="30">
        <f t="shared" ca="1" si="48"/>
        <v>0</v>
      </c>
      <c r="P364" s="30"/>
      <c r="Q364" s="30"/>
      <c r="R364" s="30"/>
      <c r="S364" s="30"/>
      <c r="T364" s="30"/>
      <c r="U364" s="30"/>
      <c r="V364" s="30"/>
      <c r="W364" s="30"/>
    </row>
    <row r="365" spans="1:23" ht="30" x14ac:dyDescent="0.2">
      <c r="A365" s="40">
        <v>360</v>
      </c>
      <c r="B365" s="40" t="str">
        <f>IF(DanhMụcHH!B364="","",DanhMụcHH!B364)</f>
        <v>H3CR-G8EL AC100-120</v>
      </c>
      <c r="C365" s="41">
        <f ca="1">IF(B365="","",SUMIF(OFFSET(MuaHàng_ThanhToán!$D$5,0,0,COUNTIF(Table2[Tên nhà cung cấp],MuaHàng_ThanhToán!$C$5),6),BáoCáoHàngHóa!B365,Table2[Số lượng]))</f>
        <v>0</v>
      </c>
      <c r="D365" s="41">
        <f t="shared" ca="1" si="55"/>
        <v>0</v>
      </c>
      <c r="E365" s="41">
        <f ca="1">IF(B365="","",SUMIF(OFFSET(MuaHàng_ThanhToán!$D$5,0,0,COUNTIF(Table2[Tên nhà cung cấp],MuaHàng_ThanhToán!$C$5),6),BáoCáoHàngHóa!B365,Table2[Thành tiền]))</f>
        <v>0</v>
      </c>
      <c r="F365" s="43">
        <f ca="1">IF(B365="","",SUMIF(Table2[[Tên hàng hóa]:[Thành tiền]],BáoCáoHàngHóa!B365,Table2[Số lượng])-BáoCáoHàngHóa!C365)</f>
        <v>0</v>
      </c>
      <c r="G365" s="43">
        <f t="shared" ca="1" si="49"/>
        <v>0</v>
      </c>
      <c r="H365" s="43">
        <f ca="1">IF(B365="","",SUMIF(Table2[[Tên hàng hóa]:[Thành tiền]],BáoCáoHàngHóa!B365,Table2[Thành tiền])-BáoCáoHàngHóa!E365)</f>
        <v>0</v>
      </c>
      <c r="I365" s="42">
        <f ca="1">IF(B365="","",SUMIF(Table28[[Tên hàng hóa ]:[Thành tiền]],BáoCáoHàngHóa!B365,Table28[Số lượng]))</f>
        <v>0</v>
      </c>
      <c r="J365" s="42">
        <f t="shared" ca="1" si="50"/>
        <v>0</v>
      </c>
      <c r="K365" s="42">
        <f t="shared" ca="1" si="51"/>
        <v>0</v>
      </c>
      <c r="L365" s="44">
        <f t="shared" ca="1" si="52"/>
        <v>0</v>
      </c>
      <c r="M365" s="44">
        <f t="shared" ca="1" si="53"/>
        <v>0</v>
      </c>
      <c r="N365" s="44">
        <f t="shared" ca="1" si="54"/>
        <v>0</v>
      </c>
      <c r="O365" s="30">
        <f t="shared" ca="1" si="48"/>
        <v>0</v>
      </c>
      <c r="P365" s="30"/>
      <c r="Q365" s="30"/>
      <c r="R365" s="30"/>
      <c r="S365" s="30"/>
      <c r="T365" s="30"/>
      <c r="U365" s="30"/>
      <c r="V365" s="30"/>
      <c r="W365" s="30"/>
    </row>
    <row r="366" spans="1:23" ht="30" x14ac:dyDescent="0.2">
      <c r="A366" s="40">
        <v>361</v>
      </c>
      <c r="B366" s="40" t="str">
        <f>IF(DanhMụcHH!B365="","",DanhMụcHH!B365)</f>
        <v>H3CR-H8L AC200-240 M</v>
      </c>
      <c r="C366" s="41">
        <f ca="1">IF(B366="","",SUMIF(OFFSET(MuaHàng_ThanhToán!$D$5,0,0,COUNTIF(Table2[Tên nhà cung cấp],MuaHàng_ThanhToán!$C$5),6),BáoCáoHàngHóa!B366,Table2[Số lượng]))</f>
        <v>0</v>
      </c>
      <c r="D366" s="41">
        <f t="shared" ca="1" si="55"/>
        <v>0</v>
      </c>
      <c r="E366" s="41">
        <f ca="1">IF(B366="","",SUMIF(OFFSET(MuaHàng_ThanhToán!$D$5,0,0,COUNTIF(Table2[Tên nhà cung cấp],MuaHàng_ThanhToán!$C$5),6),BáoCáoHàngHóa!B366,Table2[Thành tiền]))</f>
        <v>0</v>
      </c>
      <c r="F366" s="43">
        <f ca="1">IF(B366="","",SUMIF(Table2[[Tên hàng hóa]:[Thành tiền]],BáoCáoHàngHóa!B366,Table2[Số lượng])-BáoCáoHàngHóa!C366)</f>
        <v>0</v>
      </c>
      <c r="G366" s="43">
        <f t="shared" ca="1" si="49"/>
        <v>0</v>
      </c>
      <c r="H366" s="43">
        <f ca="1">IF(B366="","",SUMIF(Table2[[Tên hàng hóa]:[Thành tiền]],BáoCáoHàngHóa!B366,Table2[Thành tiền])-BáoCáoHàngHóa!E366)</f>
        <v>0</v>
      </c>
      <c r="I366" s="42">
        <f ca="1">IF(B366="","",SUMIF(Table28[[Tên hàng hóa ]:[Thành tiền]],BáoCáoHàngHóa!B366,Table28[Số lượng]))</f>
        <v>0</v>
      </c>
      <c r="J366" s="42">
        <f t="shared" ca="1" si="50"/>
        <v>0</v>
      </c>
      <c r="K366" s="42">
        <f t="shared" ca="1" si="51"/>
        <v>0</v>
      </c>
      <c r="L366" s="44">
        <f t="shared" ca="1" si="52"/>
        <v>0</v>
      </c>
      <c r="M366" s="44">
        <f t="shared" ca="1" si="53"/>
        <v>0</v>
      </c>
      <c r="N366" s="44">
        <f t="shared" ca="1" si="54"/>
        <v>0</v>
      </c>
      <c r="O366" s="30">
        <f t="shared" ca="1" si="48"/>
        <v>0</v>
      </c>
      <c r="P366" s="30"/>
      <c r="Q366" s="30"/>
      <c r="R366" s="30"/>
      <c r="S366" s="30"/>
      <c r="T366" s="30"/>
      <c r="U366" s="30"/>
      <c r="V366" s="30"/>
      <c r="W366" s="30"/>
    </row>
    <row r="367" spans="1:23" ht="30" x14ac:dyDescent="0.2">
      <c r="A367" s="40">
        <v>362</v>
      </c>
      <c r="B367" s="40" t="str">
        <f>IF(DanhMụcHH!B366="","",DanhMụcHH!B366)</f>
        <v>H3CR-H8L AC/DC24 M</v>
      </c>
      <c r="C367" s="41">
        <f ca="1">IF(B367="","",SUMIF(OFFSET(MuaHàng_ThanhToán!$D$5,0,0,COUNTIF(Table2[Tên nhà cung cấp],MuaHàng_ThanhToán!$C$5),6),BáoCáoHàngHóa!B367,Table2[Số lượng]))</f>
        <v>0</v>
      </c>
      <c r="D367" s="41">
        <f t="shared" ca="1" si="55"/>
        <v>0</v>
      </c>
      <c r="E367" s="41">
        <f ca="1">IF(B367="","",SUMIF(OFFSET(MuaHàng_ThanhToán!$D$5,0,0,COUNTIF(Table2[Tên nhà cung cấp],MuaHàng_ThanhToán!$C$5),6),BáoCáoHàngHóa!B367,Table2[Thành tiền]))</f>
        <v>0</v>
      </c>
      <c r="F367" s="43">
        <f ca="1">IF(B367="","",SUMIF(Table2[[Tên hàng hóa]:[Thành tiền]],BáoCáoHàngHóa!B367,Table2[Số lượng])-BáoCáoHàngHóa!C367)</f>
        <v>0</v>
      </c>
      <c r="G367" s="43">
        <f t="shared" ca="1" si="49"/>
        <v>0</v>
      </c>
      <c r="H367" s="43">
        <f ca="1">IF(B367="","",SUMIF(Table2[[Tên hàng hóa]:[Thành tiền]],BáoCáoHàngHóa!B367,Table2[Thành tiền])-BáoCáoHàngHóa!E367)</f>
        <v>0</v>
      </c>
      <c r="I367" s="42">
        <f ca="1">IF(B367="","",SUMIF(Table28[[Tên hàng hóa ]:[Thành tiền]],BáoCáoHàngHóa!B367,Table28[Số lượng]))</f>
        <v>0</v>
      </c>
      <c r="J367" s="42">
        <f t="shared" ca="1" si="50"/>
        <v>0</v>
      </c>
      <c r="K367" s="42">
        <f t="shared" ca="1" si="51"/>
        <v>0</v>
      </c>
      <c r="L367" s="44">
        <f t="shared" ca="1" si="52"/>
        <v>0</v>
      </c>
      <c r="M367" s="44">
        <f t="shared" ca="1" si="53"/>
        <v>0</v>
      </c>
      <c r="N367" s="44">
        <f t="shared" ca="1" si="54"/>
        <v>0</v>
      </c>
      <c r="O367" s="30">
        <f t="shared" ca="1" si="48"/>
        <v>0</v>
      </c>
      <c r="P367" s="30"/>
      <c r="Q367" s="30"/>
      <c r="R367" s="30"/>
      <c r="S367" s="30"/>
      <c r="T367" s="30"/>
      <c r="U367" s="30"/>
      <c r="V367" s="30"/>
      <c r="W367" s="30"/>
    </row>
    <row r="368" spans="1:23" ht="30" x14ac:dyDescent="0.2">
      <c r="A368" s="40">
        <v>363</v>
      </c>
      <c r="B368" s="40" t="str">
        <f>IF(DanhMụcHH!B367="","",DanhMụcHH!B367)</f>
        <v>H3CR-H8L AC/DC24 S</v>
      </c>
      <c r="C368" s="41">
        <f ca="1">IF(B368="","",SUMIF(OFFSET(MuaHàng_ThanhToán!$D$5,0,0,COUNTIF(Table2[Tên nhà cung cấp],MuaHàng_ThanhToán!$C$5),6),BáoCáoHàngHóa!B368,Table2[Số lượng]))</f>
        <v>0</v>
      </c>
      <c r="D368" s="41">
        <f t="shared" ca="1" si="55"/>
        <v>0</v>
      </c>
      <c r="E368" s="41">
        <f ca="1">IF(B368="","",SUMIF(OFFSET(MuaHàng_ThanhToán!$D$5,0,0,COUNTIF(Table2[Tên nhà cung cấp],MuaHàng_ThanhToán!$C$5),6),BáoCáoHàngHóa!B368,Table2[Thành tiền]))</f>
        <v>0</v>
      </c>
      <c r="F368" s="43">
        <f ca="1">IF(B368="","",SUMIF(Table2[[Tên hàng hóa]:[Thành tiền]],BáoCáoHàngHóa!B368,Table2[Số lượng])-BáoCáoHàngHóa!C368)</f>
        <v>0</v>
      </c>
      <c r="G368" s="43">
        <f t="shared" ca="1" si="49"/>
        <v>0</v>
      </c>
      <c r="H368" s="43">
        <f ca="1">IF(B368="","",SUMIF(Table2[[Tên hàng hóa]:[Thành tiền]],BáoCáoHàngHóa!B368,Table2[Thành tiền])-BáoCáoHàngHóa!E368)</f>
        <v>0</v>
      </c>
      <c r="I368" s="42">
        <f ca="1">IF(B368="","",SUMIF(Table28[[Tên hàng hóa ]:[Thành tiền]],BáoCáoHàngHóa!B368,Table28[Số lượng]))</f>
        <v>0</v>
      </c>
      <c r="J368" s="42">
        <f t="shared" ca="1" si="50"/>
        <v>0</v>
      </c>
      <c r="K368" s="42">
        <f t="shared" ca="1" si="51"/>
        <v>0</v>
      </c>
      <c r="L368" s="44">
        <f t="shared" ca="1" si="52"/>
        <v>0</v>
      </c>
      <c r="M368" s="44">
        <f t="shared" ca="1" si="53"/>
        <v>0</v>
      </c>
      <c r="N368" s="44">
        <f t="shared" ca="1" si="54"/>
        <v>0</v>
      </c>
      <c r="O368" s="30">
        <f t="shared" ca="1" si="48"/>
        <v>0</v>
      </c>
      <c r="P368" s="30"/>
      <c r="Q368" s="30"/>
      <c r="R368" s="30"/>
      <c r="S368" s="30"/>
      <c r="T368" s="30"/>
      <c r="U368" s="30"/>
      <c r="V368" s="30"/>
      <c r="W368" s="30"/>
    </row>
    <row r="369" spans="1:23" ht="30" x14ac:dyDescent="0.2">
      <c r="A369" s="40">
        <v>364</v>
      </c>
      <c r="B369" s="40" t="str">
        <f>IF(DanhMụcHH!B368="","",DanhMụcHH!B368)</f>
        <v>H3CR-H8L AC200-240 S</v>
      </c>
      <c r="C369" s="41">
        <f ca="1">IF(B369="","",SUMIF(OFFSET(MuaHàng_ThanhToán!$D$5,0,0,COUNTIF(Table2[Tên nhà cung cấp],MuaHàng_ThanhToán!$C$5),6),BáoCáoHàngHóa!B369,Table2[Số lượng]))</f>
        <v>0</v>
      </c>
      <c r="D369" s="41">
        <f t="shared" ca="1" si="55"/>
        <v>0</v>
      </c>
      <c r="E369" s="41">
        <f ca="1">IF(B369="","",SUMIF(OFFSET(MuaHàng_ThanhToán!$D$5,0,0,COUNTIF(Table2[Tên nhà cung cấp],MuaHàng_ThanhToán!$C$5),6),BáoCáoHàngHóa!B369,Table2[Thành tiền]))</f>
        <v>0</v>
      </c>
      <c r="F369" s="43">
        <f ca="1">IF(B369="","",SUMIF(Table2[[Tên hàng hóa]:[Thành tiền]],BáoCáoHàngHóa!B369,Table2[Số lượng])-BáoCáoHàngHóa!C369)</f>
        <v>7</v>
      </c>
      <c r="G369" s="43">
        <f t="shared" ca="1" si="49"/>
        <v>1272700</v>
      </c>
      <c r="H369" s="43">
        <f ca="1">IF(B369="","",SUMIF(Table2[[Tên hàng hóa]:[Thành tiền]],BáoCáoHàngHóa!B369,Table2[Thành tiền])-BáoCáoHàngHóa!E369)</f>
        <v>8908900</v>
      </c>
      <c r="I369" s="42">
        <f ca="1">IF(B369="","",SUMIF(Table28[[Tên hàng hóa ]:[Thành tiền]],BáoCáoHàngHóa!B369,Table28[Số lượng]))</f>
        <v>1</v>
      </c>
      <c r="J369" s="42">
        <f t="shared" ca="1" si="50"/>
        <v>1272700</v>
      </c>
      <c r="K369" s="42">
        <f t="shared" ca="1" si="51"/>
        <v>1272700</v>
      </c>
      <c r="L369" s="44">
        <f t="shared" ca="1" si="52"/>
        <v>6</v>
      </c>
      <c r="M369" s="44">
        <f t="shared" ca="1" si="53"/>
        <v>1272700</v>
      </c>
      <c r="N369" s="44">
        <f t="shared" ca="1" si="54"/>
        <v>7636200</v>
      </c>
      <c r="O369" s="30">
        <f t="shared" ca="1" si="48"/>
        <v>0</v>
      </c>
      <c r="P369" s="30"/>
      <c r="Q369" s="30"/>
      <c r="R369" s="30"/>
      <c r="S369" s="30"/>
      <c r="T369" s="30"/>
      <c r="U369" s="30"/>
      <c r="V369" s="30"/>
      <c r="W369" s="30"/>
    </row>
    <row r="370" spans="1:23" ht="30" x14ac:dyDescent="0.2">
      <c r="A370" s="40">
        <v>365</v>
      </c>
      <c r="B370" s="40" t="str">
        <f>IF(DanhMụcHH!B369="","",DanhMụcHH!B369)</f>
        <v>H3DKZ-A1 AC/DC24-240</v>
      </c>
      <c r="C370" s="41">
        <f ca="1">IF(B370="","",SUMIF(OFFSET(MuaHàng_ThanhToán!$D$5,0,0,COUNTIF(Table2[Tên nhà cung cấp],MuaHàng_ThanhToán!$C$5),6),BáoCáoHàngHóa!B370,Table2[Số lượng]))</f>
        <v>0</v>
      </c>
      <c r="D370" s="41">
        <f t="shared" ca="1" si="55"/>
        <v>0</v>
      </c>
      <c r="E370" s="41">
        <f ca="1">IF(B370="","",SUMIF(OFFSET(MuaHàng_ThanhToán!$D$5,0,0,COUNTIF(Table2[Tên nhà cung cấp],MuaHàng_ThanhToán!$C$5),6),BáoCáoHàngHóa!B370,Table2[Thành tiền]))</f>
        <v>0</v>
      </c>
      <c r="F370" s="43">
        <f ca="1">IF(B370="","",SUMIF(Table2[[Tên hàng hóa]:[Thành tiền]],BáoCáoHàngHóa!B370,Table2[Số lượng])-BáoCáoHàngHóa!C370)</f>
        <v>2</v>
      </c>
      <c r="G370" s="43">
        <f t="shared" ca="1" si="49"/>
        <v>286000</v>
      </c>
      <c r="H370" s="43">
        <f ca="1">IF(B370="","",SUMIF(Table2[[Tên hàng hóa]:[Thành tiền]],BáoCáoHàngHóa!B370,Table2[Thành tiền])-BáoCáoHàngHóa!E370)</f>
        <v>572000</v>
      </c>
      <c r="I370" s="42">
        <f ca="1">IF(B370="","",SUMIF(Table28[[Tên hàng hóa ]:[Thành tiền]],BáoCáoHàngHóa!B370,Table28[Số lượng]))</f>
        <v>2</v>
      </c>
      <c r="J370" s="42">
        <f t="shared" ca="1" si="50"/>
        <v>286000</v>
      </c>
      <c r="K370" s="42">
        <f t="shared" ca="1" si="51"/>
        <v>572000</v>
      </c>
      <c r="L370" s="44">
        <f t="shared" ca="1" si="52"/>
        <v>0</v>
      </c>
      <c r="M370" s="44">
        <f t="shared" ca="1" si="53"/>
        <v>0</v>
      </c>
      <c r="N370" s="44">
        <f t="shared" ca="1" si="54"/>
        <v>0</v>
      </c>
      <c r="O370" s="30">
        <f t="shared" ca="1" si="48"/>
        <v>0</v>
      </c>
      <c r="P370" s="30"/>
      <c r="Q370" s="30"/>
      <c r="R370" s="30"/>
      <c r="S370" s="30"/>
      <c r="T370" s="30"/>
      <c r="U370" s="30"/>
      <c r="V370" s="30"/>
      <c r="W370" s="30"/>
    </row>
    <row r="371" spans="1:23" ht="30" x14ac:dyDescent="0.2">
      <c r="A371" s="40">
        <v>366</v>
      </c>
      <c r="B371" s="40" t="str">
        <f>IF(DanhMụcHH!B370="","",DanhMụcHH!B370)</f>
        <v>H3DKZ-A2 AC/DC24-240</v>
      </c>
      <c r="C371" s="41">
        <f ca="1">IF(B371="","",SUMIF(OFFSET(MuaHàng_ThanhToán!$D$5,0,0,COUNTIF(Table2[Tên nhà cung cấp],MuaHàng_ThanhToán!$C$5),6),BáoCáoHàngHóa!B371,Table2[Số lượng]))</f>
        <v>0</v>
      </c>
      <c r="D371" s="41">
        <f t="shared" ca="1" si="55"/>
        <v>0</v>
      </c>
      <c r="E371" s="41">
        <f ca="1">IF(B371="","",SUMIF(OFFSET(MuaHàng_ThanhToán!$D$5,0,0,COUNTIF(Table2[Tên nhà cung cấp],MuaHàng_ThanhToán!$C$5),6),BáoCáoHàngHóa!B371,Table2[Thành tiền]))</f>
        <v>0</v>
      </c>
      <c r="F371" s="43">
        <f ca="1">IF(B371="","",SUMIF(Table2[[Tên hàng hóa]:[Thành tiền]],BáoCáoHàngHóa!B371,Table2[Số lượng])-BáoCáoHàngHóa!C371)</f>
        <v>4</v>
      </c>
      <c r="G371" s="43">
        <f t="shared" ca="1" si="49"/>
        <v>308000</v>
      </c>
      <c r="H371" s="43">
        <f ca="1">IF(B371="","",SUMIF(Table2[[Tên hàng hóa]:[Thành tiền]],BáoCáoHàngHóa!B371,Table2[Thành tiền])-BáoCáoHàngHóa!E371)</f>
        <v>1232000</v>
      </c>
      <c r="I371" s="42">
        <f ca="1">IF(B371="","",SUMIF(Table28[[Tên hàng hóa ]:[Thành tiền]],BáoCáoHàngHóa!B371,Table28[Số lượng]))</f>
        <v>4</v>
      </c>
      <c r="J371" s="42">
        <f t="shared" ca="1" si="50"/>
        <v>308000</v>
      </c>
      <c r="K371" s="42">
        <f t="shared" ca="1" si="51"/>
        <v>1232000</v>
      </c>
      <c r="L371" s="44">
        <f t="shared" ca="1" si="52"/>
        <v>0</v>
      </c>
      <c r="M371" s="44">
        <f t="shared" ca="1" si="53"/>
        <v>0</v>
      </c>
      <c r="N371" s="44">
        <f t="shared" ca="1" si="54"/>
        <v>0</v>
      </c>
      <c r="O371" s="30">
        <f t="shared" ca="1" si="48"/>
        <v>0</v>
      </c>
      <c r="P371" s="30"/>
      <c r="Q371" s="30"/>
      <c r="R371" s="30"/>
      <c r="S371" s="30"/>
      <c r="T371" s="30"/>
      <c r="U371" s="30"/>
      <c r="V371" s="30"/>
      <c r="W371" s="30"/>
    </row>
    <row r="372" spans="1:23" ht="30" x14ac:dyDescent="0.2">
      <c r="A372" s="40">
        <v>367</v>
      </c>
      <c r="B372" s="40" t="str">
        <f>IF(DanhMụcHH!B371="","",DanhMụcHH!B371)</f>
        <v>H3DKZ-A1A DC12</v>
      </c>
      <c r="C372" s="41">
        <f ca="1">IF(B372="","",SUMIF(OFFSET(MuaHàng_ThanhToán!$D$5,0,0,COUNTIF(Table2[Tên nhà cung cấp],MuaHàng_ThanhToán!$C$5),6),BáoCáoHàngHóa!B372,Table2[Số lượng]))</f>
        <v>0</v>
      </c>
      <c r="D372" s="41">
        <f t="shared" ca="1" si="55"/>
        <v>0</v>
      </c>
      <c r="E372" s="41">
        <f ca="1">IF(B372="","",SUMIF(OFFSET(MuaHàng_ThanhToán!$D$5,0,0,COUNTIF(Table2[Tên nhà cung cấp],MuaHàng_ThanhToán!$C$5),6),BáoCáoHàngHóa!B372,Table2[Thành tiền]))</f>
        <v>0</v>
      </c>
      <c r="F372" s="43">
        <f ca="1">IF(B372="","",SUMIF(Table2[[Tên hàng hóa]:[Thành tiền]],BáoCáoHàngHóa!B372,Table2[Số lượng])-BáoCáoHàngHóa!C372)</f>
        <v>0</v>
      </c>
      <c r="G372" s="43">
        <f t="shared" ca="1" si="49"/>
        <v>0</v>
      </c>
      <c r="H372" s="43">
        <f ca="1">IF(B372="","",SUMIF(Table2[[Tên hàng hóa]:[Thành tiền]],BáoCáoHàngHóa!B372,Table2[Thành tiền])-BáoCáoHàngHóa!E372)</f>
        <v>0</v>
      </c>
      <c r="I372" s="42">
        <f ca="1">IF(B372="","",SUMIF(Table28[[Tên hàng hóa ]:[Thành tiền]],BáoCáoHàngHóa!B372,Table28[Số lượng]))</f>
        <v>0</v>
      </c>
      <c r="J372" s="42">
        <f t="shared" ca="1" si="50"/>
        <v>0</v>
      </c>
      <c r="K372" s="42">
        <f t="shared" ca="1" si="51"/>
        <v>0</v>
      </c>
      <c r="L372" s="44">
        <f t="shared" ca="1" si="52"/>
        <v>0</v>
      </c>
      <c r="M372" s="44">
        <f t="shared" ca="1" si="53"/>
        <v>0</v>
      </c>
      <c r="N372" s="44">
        <f t="shared" ca="1" si="54"/>
        <v>0</v>
      </c>
      <c r="O372" s="30">
        <f t="shared" ca="1" si="48"/>
        <v>0</v>
      </c>
      <c r="P372" s="30"/>
      <c r="Q372" s="30"/>
      <c r="R372" s="30"/>
      <c r="S372" s="30"/>
      <c r="T372" s="30"/>
      <c r="U372" s="30"/>
      <c r="V372" s="30"/>
      <c r="W372" s="30"/>
    </row>
    <row r="373" spans="1:23" ht="30" x14ac:dyDescent="0.2">
      <c r="A373" s="40">
        <v>368</v>
      </c>
      <c r="B373" s="40" t="str">
        <f>IF(DanhMụcHH!B372="","",DanhMụcHH!B372)</f>
        <v>H3DKZ-A2A DC12</v>
      </c>
      <c r="C373" s="41">
        <f ca="1">IF(B373="","",SUMIF(OFFSET(MuaHàng_ThanhToán!$D$5,0,0,COUNTIF(Table2[Tên nhà cung cấp],MuaHàng_ThanhToán!$C$5),6),BáoCáoHàngHóa!B373,Table2[Số lượng]))</f>
        <v>0</v>
      </c>
      <c r="D373" s="41">
        <f t="shared" ca="1" si="55"/>
        <v>0</v>
      </c>
      <c r="E373" s="41">
        <f ca="1">IF(B373="","",SUMIF(OFFSET(MuaHàng_ThanhToán!$D$5,0,0,COUNTIF(Table2[Tên nhà cung cấp],MuaHàng_ThanhToán!$C$5),6),BáoCáoHàngHóa!B373,Table2[Thành tiền]))</f>
        <v>0</v>
      </c>
      <c r="F373" s="43">
        <f ca="1">IF(B373="","",SUMIF(Table2[[Tên hàng hóa]:[Thành tiền]],BáoCáoHàngHóa!B373,Table2[Số lượng])-BáoCáoHàngHóa!C373)</f>
        <v>0</v>
      </c>
      <c r="G373" s="43">
        <f t="shared" ca="1" si="49"/>
        <v>0</v>
      </c>
      <c r="H373" s="43">
        <f ca="1">IF(B373="","",SUMIF(Table2[[Tên hàng hóa]:[Thành tiền]],BáoCáoHàngHóa!B373,Table2[Thành tiền])-BáoCáoHàngHóa!E373)</f>
        <v>0</v>
      </c>
      <c r="I373" s="42">
        <f ca="1">IF(B373="","",SUMIF(Table28[[Tên hàng hóa ]:[Thành tiền]],BáoCáoHàngHóa!B373,Table28[Số lượng]))</f>
        <v>0</v>
      </c>
      <c r="J373" s="42">
        <f t="shared" ca="1" si="50"/>
        <v>0</v>
      </c>
      <c r="K373" s="42">
        <f t="shared" ca="1" si="51"/>
        <v>0</v>
      </c>
      <c r="L373" s="44">
        <f t="shared" ca="1" si="52"/>
        <v>0</v>
      </c>
      <c r="M373" s="44">
        <f t="shared" ca="1" si="53"/>
        <v>0</v>
      </c>
      <c r="N373" s="44">
        <f t="shared" ca="1" si="54"/>
        <v>0</v>
      </c>
      <c r="O373" s="30">
        <f t="shared" ca="1" si="48"/>
        <v>0</v>
      </c>
      <c r="P373" s="30"/>
      <c r="Q373" s="30"/>
      <c r="R373" s="30"/>
      <c r="S373" s="30"/>
      <c r="T373" s="30"/>
      <c r="U373" s="30"/>
      <c r="V373" s="30"/>
      <c r="W373" s="30"/>
    </row>
    <row r="374" spans="1:23" ht="30" x14ac:dyDescent="0.2">
      <c r="A374" s="40">
        <v>369</v>
      </c>
      <c r="B374" s="40" t="str">
        <f>IF(DanhMụcHH!B373="","",DanhMụcHH!B373)</f>
        <v>H3DKZ-F AC/DC24-240</v>
      </c>
      <c r="C374" s="41">
        <f ca="1">IF(B374="","",SUMIF(OFFSET(MuaHàng_ThanhToán!$D$5,0,0,COUNTIF(Table2[Tên nhà cung cấp],MuaHàng_ThanhToán!$C$5),6),BáoCáoHàngHóa!B374,Table2[Số lượng]))</f>
        <v>0</v>
      </c>
      <c r="D374" s="41">
        <f t="shared" ca="1" si="55"/>
        <v>0</v>
      </c>
      <c r="E374" s="41">
        <f ca="1">IF(B374="","",SUMIF(OFFSET(MuaHàng_ThanhToán!$D$5,0,0,COUNTIF(Table2[Tên nhà cung cấp],MuaHàng_ThanhToán!$C$5),6),BáoCáoHàngHóa!B374,Table2[Thành tiền]))</f>
        <v>0</v>
      </c>
      <c r="F374" s="43">
        <f ca="1">IF(B374="","",SUMIF(Table2[[Tên hàng hóa]:[Thành tiền]],BáoCáoHàngHóa!B374,Table2[Số lượng])-BáoCáoHàngHóa!C374)</f>
        <v>0</v>
      </c>
      <c r="G374" s="43">
        <f t="shared" ca="1" si="49"/>
        <v>0</v>
      </c>
      <c r="H374" s="43">
        <f ca="1">IF(B374="","",SUMIF(Table2[[Tên hàng hóa]:[Thành tiền]],BáoCáoHàngHóa!B374,Table2[Thành tiền])-BáoCáoHàngHóa!E374)</f>
        <v>0</v>
      </c>
      <c r="I374" s="42">
        <f ca="1">IF(B374="","",SUMIF(Table28[[Tên hàng hóa ]:[Thành tiền]],BáoCáoHàngHóa!B374,Table28[Số lượng]))</f>
        <v>0</v>
      </c>
      <c r="J374" s="42">
        <f t="shared" ca="1" si="50"/>
        <v>0</v>
      </c>
      <c r="K374" s="42">
        <f t="shared" ca="1" si="51"/>
        <v>0</v>
      </c>
      <c r="L374" s="44">
        <f t="shared" ca="1" si="52"/>
        <v>0</v>
      </c>
      <c r="M374" s="44">
        <f t="shared" ca="1" si="53"/>
        <v>0</v>
      </c>
      <c r="N374" s="44">
        <f t="shared" ca="1" si="54"/>
        <v>0</v>
      </c>
      <c r="O374" s="30">
        <f t="shared" ca="1" si="48"/>
        <v>0</v>
      </c>
      <c r="P374" s="30"/>
      <c r="Q374" s="30"/>
      <c r="R374" s="30"/>
      <c r="S374" s="30"/>
      <c r="T374" s="30"/>
      <c r="U374" s="30"/>
      <c r="V374" s="30"/>
      <c r="W374" s="30"/>
    </row>
    <row r="375" spans="1:23" x14ac:dyDescent="0.2">
      <c r="A375" s="40">
        <v>370</v>
      </c>
      <c r="B375" s="40" t="str">
        <f>IF(DanhMụcHH!B374="","",DanhMụcHH!B374)</f>
        <v>H3DKZ-FA DC12</v>
      </c>
      <c r="C375" s="41">
        <f ca="1">IF(B375="","",SUMIF(OFFSET(MuaHàng_ThanhToán!$D$5,0,0,COUNTIF(Table2[Tên nhà cung cấp],MuaHàng_ThanhToán!$C$5),6),BáoCáoHàngHóa!B375,Table2[Số lượng]))</f>
        <v>0</v>
      </c>
      <c r="D375" s="41">
        <f t="shared" ca="1" si="55"/>
        <v>0</v>
      </c>
      <c r="E375" s="41">
        <f ca="1">IF(B375="","",SUMIF(OFFSET(MuaHàng_ThanhToán!$D$5,0,0,COUNTIF(Table2[Tên nhà cung cấp],MuaHàng_ThanhToán!$C$5),6),BáoCáoHàngHóa!B375,Table2[Thành tiền]))</f>
        <v>0</v>
      </c>
      <c r="F375" s="43">
        <f ca="1">IF(B375="","",SUMIF(Table2[[Tên hàng hóa]:[Thành tiền]],BáoCáoHàngHóa!B375,Table2[Số lượng])-BáoCáoHàngHóa!C375)</f>
        <v>0</v>
      </c>
      <c r="G375" s="43">
        <f t="shared" ca="1" si="49"/>
        <v>0</v>
      </c>
      <c r="H375" s="43">
        <f ca="1">IF(B375="","",SUMIF(Table2[[Tên hàng hóa]:[Thành tiền]],BáoCáoHàngHóa!B375,Table2[Thành tiền])-BáoCáoHàngHóa!E375)</f>
        <v>0</v>
      </c>
      <c r="I375" s="42">
        <f ca="1">IF(B375="","",SUMIF(Table28[[Tên hàng hóa ]:[Thành tiền]],BáoCáoHàngHóa!B375,Table28[Số lượng]))</f>
        <v>0</v>
      </c>
      <c r="J375" s="42">
        <f t="shared" ca="1" si="50"/>
        <v>0</v>
      </c>
      <c r="K375" s="42">
        <f t="shared" ca="1" si="51"/>
        <v>0</v>
      </c>
      <c r="L375" s="44">
        <f t="shared" ca="1" si="52"/>
        <v>0</v>
      </c>
      <c r="M375" s="44">
        <f t="shared" ca="1" si="53"/>
        <v>0</v>
      </c>
      <c r="N375" s="44">
        <f t="shared" ca="1" si="54"/>
        <v>0</v>
      </c>
      <c r="O375" s="30">
        <f t="shared" ca="1" si="48"/>
        <v>0</v>
      </c>
      <c r="P375" s="30"/>
      <c r="Q375" s="30"/>
      <c r="R375" s="30"/>
      <c r="S375" s="30"/>
      <c r="T375" s="30"/>
      <c r="U375" s="30"/>
      <c r="V375" s="30"/>
      <c r="W375" s="30"/>
    </row>
    <row r="376" spans="1:23" ht="30" x14ac:dyDescent="0.2">
      <c r="A376" s="40">
        <v>371</v>
      </c>
      <c r="B376" s="40" t="str">
        <f>IF(DanhMụcHH!B375="","",DanhMụcHH!B375)</f>
        <v>H3DKZ-G AC/DC24-240</v>
      </c>
      <c r="C376" s="41">
        <f ca="1">IF(B376="","",SUMIF(OFFSET(MuaHàng_ThanhToán!$D$5,0,0,COUNTIF(Table2[Tên nhà cung cấp],MuaHàng_ThanhToán!$C$5),6),BáoCáoHàngHóa!B376,Table2[Số lượng]))</f>
        <v>0</v>
      </c>
      <c r="D376" s="41">
        <f t="shared" ca="1" si="55"/>
        <v>0</v>
      </c>
      <c r="E376" s="41">
        <f ca="1">IF(B376="","",SUMIF(OFFSET(MuaHàng_ThanhToán!$D$5,0,0,COUNTIF(Table2[Tên nhà cung cấp],MuaHàng_ThanhToán!$C$5),6),BáoCáoHàngHóa!B376,Table2[Thành tiền]))</f>
        <v>0</v>
      </c>
      <c r="F376" s="43">
        <f ca="1">IF(B376="","",SUMIF(Table2[[Tên hàng hóa]:[Thành tiền]],BáoCáoHàngHóa!B376,Table2[Số lượng])-BáoCáoHàngHóa!C376)</f>
        <v>42</v>
      </c>
      <c r="G376" s="43">
        <f t="shared" ca="1" si="49"/>
        <v>374838.09523809527</v>
      </c>
      <c r="H376" s="43">
        <f ca="1">IF(B376="","",SUMIF(Table2[[Tên hàng hóa]:[Thành tiền]],BáoCáoHàngHóa!B376,Table2[Thành tiền])-BáoCáoHàngHóa!E376)</f>
        <v>15743200</v>
      </c>
      <c r="I376" s="42">
        <f ca="1">IF(B376="","",SUMIF(Table28[[Tên hàng hóa ]:[Thành tiền]],BáoCáoHàngHóa!B376,Table28[Số lượng]))</f>
        <v>42</v>
      </c>
      <c r="J376" s="42">
        <f t="shared" ca="1" si="50"/>
        <v>374838.09523809527</v>
      </c>
      <c r="K376" s="42">
        <f t="shared" ca="1" si="51"/>
        <v>15743200.000000002</v>
      </c>
      <c r="L376" s="44">
        <f t="shared" ca="1" si="52"/>
        <v>0</v>
      </c>
      <c r="M376" s="44">
        <f t="shared" ca="1" si="53"/>
        <v>0</v>
      </c>
      <c r="N376" s="44">
        <f t="shared" ca="1" si="54"/>
        <v>-1.862645149230957E-9</v>
      </c>
      <c r="O376" s="30">
        <f t="shared" ca="1" si="48"/>
        <v>0</v>
      </c>
      <c r="P376" s="30"/>
      <c r="Q376" s="30"/>
      <c r="R376" s="30"/>
      <c r="S376" s="30"/>
      <c r="T376" s="30"/>
      <c r="U376" s="30"/>
      <c r="V376" s="30"/>
      <c r="W376" s="30"/>
    </row>
    <row r="377" spans="1:23" ht="30" x14ac:dyDescent="0.2">
      <c r="A377" s="40">
        <v>372</v>
      </c>
      <c r="B377" s="40" t="str">
        <f>IF(DanhMụcHH!B376="","",DanhMụcHH!B376)</f>
        <v>H3DKZ-GE AC240-440</v>
      </c>
      <c r="C377" s="41">
        <f ca="1">IF(B377="","",SUMIF(OFFSET(MuaHàng_ThanhToán!$D$5,0,0,COUNTIF(Table2[Tên nhà cung cấp],MuaHàng_ThanhToán!$C$5),6),BáoCáoHàngHóa!B377,Table2[Số lượng]))</f>
        <v>0</v>
      </c>
      <c r="D377" s="41">
        <f t="shared" ca="1" si="55"/>
        <v>0</v>
      </c>
      <c r="E377" s="41">
        <f ca="1">IF(B377="","",SUMIF(OFFSET(MuaHàng_ThanhToán!$D$5,0,0,COUNTIF(Table2[Tên nhà cung cấp],MuaHàng_ThanhToán!$C$5),6),BáoCáoHàngHóa!B377,Table2[Thành tiền]))</f>
        <v>0</v>
      </c>
      <c r="F377" s="43">
        <f ca="1">IF(B377="","",SUMIF(Table2[[Tên hàng hóa]:[Thành tiền]],BáoCáoHàngHóa!B377,Table2[Số lượng])-BáoCáoHàngHóa!C377)</f>
        <v>0</v>
      </c>
      <c r="G377" s="43">
        <f t="shared" ca="1" si="49"/>
        <v>0</v>
      </c>
      <c r="H377" s="43">
        <f ca="1">IF(B377="","",SUMIF(Table2[[Tên hàng hóa]:[Thành tiền]],BáoCáoHàngHóa!B377,Table2[Thành tiền])-BáoCáoHàngHóa!E377)</f>
        <v>0</v>
      </c>
      <c r="I377" s="42">
        <f ca="1">IF(B377="","",SUMIF(Table28[[Tên hàng hóa ]:[Thành tiền]],BáoCáoHàngHóa!B377,Table28[Số lượng]))</f>
        <v>0</v>
      </c>
      <c r="J377" s="42">
        <f t="shared" ca="1" si="50"/>
        <v>0</v>
      </c>
      <c r="K377" s="42">
        <f t="shared" ca="1" si="51"/>
        <v>0</v>
      </c>
      <c r="L377" s="44">
        <f t="shared" ca="1" si="52"/>
        <v>0</v>
      </c>
      <c r="M377" s="44">
        <f t="shared" ca="1" si="53"/>
        <v>0</v>
      </c>
      <c r="N377" s="44">
        <f t="shared" ca="1" si="54"/>
        <v>0</v>
      </c>
      <c r="O377" s="30">
        <f t="shared" ca="1" si="48"/>
        <v>0</v>
      </c>
      <c r="P377" s="30"/>
      <c r="Q377" s="30"/>
      <c r="R377" s="30"/>
      <c r="S377" s="30"/>
      <c r="T377" s="30"/>
      <c r="U377" s="30"/>
      <c r="V377" s="30"/>
      <c r="W377" s="30"/>
    </row>
    <row r="378" spans="1:23" ht="30" x14ac:dyDescent="0.2">
      <c r="A378" s="40">
        <v>373</v>
      </c>
      <c r="B378" s="40" t="str">
        <f>IF(DanhMụcHH!B377="","",DanhMụcHH!B377)</f>
        <v>H3DKZ-HCL AC100-120V</v>
      </c>
      <c r="C378" s="41">
        <f ca="1">IF(B378="","",SUMIF(OFFSET(MuaHàng_ThanhToán!$D$5,0,0,COUNTIF(Table2[Tên nhà cung cấp],MuaHàng_ThanhToán!$C$5),6),BáoCáoHàngHóa!B378,Table2[Số lượng]))</f>
        <v>0</v>
      </c>
      <c r="D378" s="41">
        <f t="shared" ca="1" si="55"/>
        <v>0</v>
      </c>
      <c r="E378" s="41">
        <f ca="1">IF(B378="","",SUMIF(OFFSET(MuaHàng_ThanhToán!$D$5,0,0,COUNTIF(Table2[Tên nhà cung cấp],MuaHàng_ThanhToán!$C$5),6),BáoCáoHàngHóa!B378,Table2[Thành tiền]))</f>
        <v>0</v>
      </c>
      <c r="F378" s="43">
        <f ca="1">IF(B378="","",SUMIF(Table2[[Tên hàng hóa]:[Thành tiền]],BáoCáoHàngHóa!B378,Table2[Số lượng])-BáoCáoHàngHóa!C378)</f>
        <v>0</v>
      </c>
      <c r="G378" s="43">
        <f t="shared" ca="1" si="49"/>
        <v>0</v>
      </c>
      <c r="H378" s="43">
        <f ca="1">IF(B378="","",SUMIF(Table2[[Tên hàng hóa]:[Thành tiền]],BáoCáoHàngHóa!B378,Table2[Thành tiền])-BáoCáoHàngHóa!E378)</f>
        <v>0</v>
      </c>
      <c r="I378" s="42">
        <f ca="1">IF(B378="","",SUMIF(Table28[[Tên hàng hóa ]:[Thành tiền]],BáoCáoHàngHóa!B378,Table28[Số lượng]))</f>
        <v>0</v>
      </c>
      <c r="J378" s="42">
        <f t="shared" ca="1" si="50"/>
        <v>0</v>
      </c>
      <c r="K378" s="42">
        <f t="shared" ca="1" si="51"/>
        <v>0</v>
      </c>
      <c r="L378" s="44">
        <f t="shared" ca="1" si="52"/>
        <v>0</v>
      </c>
      <c r="M378" s="44">
        <f t="shared" ca="1" si="53"/>
        <v>0</v>
      </c>
      <c r="N378" s="44">
        <f t="shared" ca="1" si="54"/>
        <v>0</v>
      </c>
      <c r="O378" s="30">
        <f t="shared" ca="1" si="48"/>
        <v>0</v>
      </c>
      <c r="P378" s="30"/>
      <c r="Q378" s="30"/>
      <c r="R378" s="30"/>
      <c r="S378" s="30"/>
      <c r="T378" s="30"/>
      <c r="U378" s="30"/>
      <c r="V378" s="30"/>
      <c r="W378" s="30"/>
    </row>
    <row r="379" spans="1:23" ht="30" x14ac:dyDescent="0.2">
      <c r="A379" s="40">
        <v>374</v>
      </c>
      <c r="B379" s="40" t="str">
        <f>IF(DanhMụcHH!B378="","",DanhMụcHH!B378)</f>
        <v>H3DKZ-HDL AC200-240V</v>
      </c>
      <c r="C379" s="41">
        <f ca="1">IF(B379="","",SUMIF(OFFSET(MuaHàng_ThanhToán!$D$5,0,0,COUNTIF(Table2[Tên nhà cung cấp],MuaHàng_ThanhToán!$C$5),6),BáoCáoHàngHóa!B379,Table2[Số lượng]))</f>
        <v>0</v>
      </c>
      <c r="D379" s="41">
        <f t="shared" ca="1" si="55"/>
        <v>0</v>
      </c>
      <c r="E379" s="41">
        <f ca="1">IF(B379="","",SUMIF(OFFSET(MuaHàng_ThanhToán!$D$5,0,0,COUNTIF(Table2[Tên nhà cung cấp],MuaHàng_ThanhToán!$C$5),6),BáoCáoHàngHóa!B379,Table2[Thành tiền]))</f>
        <v>0</v>
      </c>
      <c r="F379" s="43">
        <f ca="1">IF(B379="","",SUMIF(Table2[[Tên hàng hóa]:[Thành tiền]],BáoCáoHàngHóa!B379,Table2[Số lượng])-BáoCáoHàngHóa!C379)</f>
        <v>0</v>
      </c>
      <c r="G379" s="43">
        <f t="shared" ca="1" si="49"/>
        <v>0</v>
      </c>
      <c r="H379" s="43">
        <f ca="1">IF(B379="","",SUMIF(Table2[[Tên hàng hóa]:[Thành tiền]],BáoCáoHàngHóa!B379,Table2[Thành tiền])-BáoCáoHàngHóa!E379)</f>
        <v>0</v>
      </c>
      <c r="I379" s="42">
        <f ca="1">IF(B379="","",SUMIF(Table28[[Tên hàng hóa ]:[Thành tiền]],BáoCáoHàngHóa!B379,Table28[Số lượng]))</f>
        <v>0</v>
      </c>
      <c r="J379" s="42">
        <f t="shared" ca="1" si="50"/>
        <v>0</v>
      </c>
      <c r="K379" s="42">
        <f t="shared" ca="1" si="51"/>
        <v>0</v>
      </c>
      <c r="L379" s="44">
        <f t="shared" ca="1" si="52"/>
        <v>0</v>
      </c>
      <c r="M379" s="44">
        <f t="shared" ca="1" si="53"/>
        <v>0</v>
      </c>
      <c r="N379" s="44">
        <f t="shared" ca="1" si="54"/>
        <v>0</v>
      </c>
      <c r="O379" s="30">
        <f t="shared" ca="1" si="48"/>
        <v>0</v>
      </c>
      <c r="P379" s="30"/>
      <c r="Q379" s="30"/>
      <c r="R379" s="30"/>
      <c r="S379" s="30"/>
      <c r="T379" s="30"/>
      <c r="U379" s="30"/>
      <c r="V379" s="30"/>
      <c r="W379" s="30"/>
    </row>
    <row r="380" spans="1:23" x14ac:dyDescent="0.2">
      <c r="A380" s="40">
        <v>375</v>
      </c>
      <c r="B380" s="40" t="str">
        <f>IF(DanhMụcHH!B379="","",DanhMụcHH!B379)</f>
        <v>H5CZ-L8</v>
      </c>
      <c r="C380" s="41">
        <f ca="1">IF(B380="","",SUMIF(OFFSET(MuaHàng_ThanhToán!$D$5,0,0,COUNTIF(Table2[Tên nhà cung cấp],MuaHàng_ThanhToán!$C$5),6),BáoCáoHàngHóa!B380,Table2[Số lượng]))</f>
        <v>0</v>
      </c>
      <c r="D380" s="41">
        <f t="shared" ca="1" si="55"/>
        <v>0</v>
      </c>
      <c r="E380" s="41">
        <f ca="1">IF(B380="","",SUMIF(OFFSET(MuaHàng_ThanhToán!$D$5,0,0,COUNTIF(Table2[Tên nhà cung cấp],MuaHàng_ThanhToán!$C$5),6),BáoCáoHàngHóa!B380,Table2[Thành tiền]))</f>
        <v>0</v>
      </c>
      <c r="F380" s="43">
        <f ca="1">IF(B380="","",SUMIF(Table2[[Tên hàng hóa]:[Thành tiền]],BáoCáoHàngHóa!B380,Table2[Số lượng])-BáoCáoHàngHóa!C380)</f>
        <v>1</v>
      </c>
      <c r="G380" s="43">
        <f t="shared" ca="1" si="49"/>
        <v>1078000</v>
      </c>
      <c r="H380" s="43">
        <f ca="1">IF(B380="","",SUMIF(Table2[[Tên hàng hóa]:[Thành tiền]],BáoCáoHàngHóa!B380,Table2[Thành tiền])-BáoCáoHàngHóa!E380)</f>
        <v>1078000</v>
      </c>
      <c r="I380" s="42">
        <f ca="1">IF(B380="","",SUMIF(Table28[[Tên hàng hóa ]:[Thành tiền]],BáoCáoHàngHóa!B380,Table28[Số lượng]))</f>
        <v>1</v>
      </c>
      <c r="J380" s="42">
        <f t="shared" ca="1" si="50"/>
        <v>1078000</v>
      </c>
      <c r="K380" s="42">
        <f t="shared" ca="1" si="51"/>
        <v>1078000</v>
      </c>
      <c r="L380" s="44">
        <f t="shared" ca="1" si="52"/>
        <v>0</v>
      </c>
      <c r="M380" s="44">
        <f t="shared" ca="1" si="53"/>
        <v>0</v>
      </c>
      <c r="N380" s="44">
        <f t="shared" ca="1" si="54"/>
        <v>0</v>
      </c>
      <c r="O380" s="30">
        <f t="shared" ca="1" si="48"/>
        <v>0</v>
      </c>
      <c r="P380" s="30"/>
      <c r="Q380" s="30"/>
      <c r="R380" s="30"/>
      <c r="S380" s="30"/>
      <c r="T380" s="30"/>
      <c r="U380" s="30"/>
      <c r="V380" s="30"/>
      <c r="W380" s="30"/>
    </row>
    <row r="381" spans="1:23" x14ac:dyDescent="0.2">
      <c r="A381" s="40">
        <v>376</v>
      </c>
      <c r="B381" s="40" t="str">
        <f>IF(DanhMụcHH!B380="","",DanhMụcHH!B380)</f>
        <v>H5CZ-L8D</v>
      </c>
      <c r="C381" s="41">
        <f ca="1">IF(B381="","",SUMIF(OFFSET(MuaHàng_ThanhToán!$D$5,0,0,COUNTIF(Table2[Tên nhà cung cấp],MuaHàng_ThanhToán!$C$5),6),BáoCáoHàngHóa!B381,Table2[Số lượng]))</f>
        <v>0</v>
      </c>
      <c r="D381" s="41">
        <f t="shared" ca="1" si="55"/>
        <v>0</v>
      </c>
      <c r="E381" s="41">
        <f ca="1">IF(B381="","",SUMIF(OFFSET(MuaHàng_ThanhToán!$D$5,0,0,COUNTIF(Table2[Tên nhà cung cấp],MuaHàng_ThanhToán!$C$5),6),BáoCáoHàngHóa!B381,Table2[Thành tiền]))</f>
        <v>0</v>
      </c>
      <c r="F381" s="43">
        <f ca="1">IF(B381="","",SUMIF(Table2[[Tên hàng hóa]:[Thành tiền]],BáoCáoHàngHóa!B381,Table2[Số lượng])-BáoCáoHàngHóa!C381)</f>
        <v>0</v>
      </c>
      <c r="G381" s="43">
        <f t="shared" ca="1" si="49"/>
        <v>0</v>
      </c>
      <c r="H381" s="43">
        <f ca="1">IF(B381="","",SUMIF(Table2[[Tên hàng hóa]:[Thành tiền]],BáoCáoHàngHóa!B381,Table2[Thành tiền])-BáoCáoHàngHóa!E381)</f>
        <v>0</v>
      </c>
      <c r="I381" s="42">
        <f ca="1">IF(B381="","",SUMIF(Table28[[Tên hàng hóa ]:[Thành tiền]],BáoCáoHàngHóa!B381,Table28[Số lượng]))</f>
        <v>0</v>
      </c>
      <c r="J381" s="42">
        <f t="shared" ca="1" si="50"/>
        <v>0</v>
      </c>
      <c r="K381" s="42">
        <f t="shared" ca="1" si="51"/>
        <v>0</v>
      </c>
      <c r="L381" s="44">
        <f t="shared" ca="1" si="52"/>
        <v>0</v>
      </c>
      <c r="M381" s="44">
        <f t="shared" ca="1" si="53"/>
        <v>0</v>
      </c>
      <c r="N381" s="44">
        <f t="shared" ca="1" si="54"/>
        <v>0</v>
      </c>
      <c r="O381" s="30">
        <f t="shared" ca="1" si="48"/>
        <v>0</v>
      </c>
      <c r="P381" s="30"/>
      <c r="Q381" s="30"/>
      <c r="R381" s="30"/>
      <c r="S381" s="30"/>
      <c r="T381" s="30"/>
      <c r="U381" s="30"/>
      <c r="V381" s="30"/>
      <c r="W381" s="30"/>
    </row>
    <row r="382" spans="1:23" ht="30" x14ac:dyDescent="0.2">
      <c r="A382" s="40">
        <v>377</v>
      </c>
      <c r="B382" s="40" t="str">
        <f>IF(DanhMụcHH!B381="","",DanhMụcHH!B381)</f>
        <v>H3JA-8A AC200-240</v>
      </c>
      <c r="C382" s="41">
        <f ca="1">IF(B382="","",SUMIF(OFFSET(MuaHàng_ThanhToán!$D$5,0,0,COUNTIF(Table2[Tên nhà cung cấp],MuaHàng_ThanhToán!$C$5),6),BáoCáoHàngHóa!B382,Table2[Số lượng]))</f>
        <v>0</v>
      </c>
      <c r="D382" s="41">
        <f t="shared" ca="1" si="55"/>
        <v>0</v>
      </c>
      <c r="E382" s="41">
        <f ca="1">IF(B382="","",SUMIF(OFFSET(MuaHàng_ThanhToán!$D$5,0,0,COUNTIF(Table2[Tên nhà cung cấp],MuaHàng_ThanhToán!$C$5),6),BáoCáoHàngHóa!B382,Table2[Thành tiền]))</f>
        <v>0</v>
      </c>
      <c r="F382" s="43">
        <f ca="1">IF(B382="","",SUMIF(Table2[[Tên hàng hóa]:[Thành tiền]],BáoCáoHàngHóa!B382,Table2[Số lượng])-BáoCáoHàngHóa!C382)</f>
        <v>0</v>
      </c>
      <c r="G382" s="43">
        <f t="shared" ca="1" si="49"/>
        <v>0</v>
      </c>
      <c r="H382" s="43">
        <f ca="1">IF(B382="","",SUMIF(Table2[[Tên hàng hóa]:[Thành tiền]],BáoCáoHàngHóa!B382,Table2[Thành tiền])-BáoCáoHàngHóa!E382)</f>
        <v>0</v>
      </c>
      <c r="I382" s="42">
        <f ca="1">IF(B382="","",SUMIF(Table28[[Tên hàng hóa ]:[Thành tiền]],BáoCáoHàngHóa!B382,Table28[Số lượng]))</f>
        <v>0</v>
      </c>
      <c r="J382" s="42">
        <f t="shared" ca="1" si="50"/>
        <v>0</v>
      </c>
      <c r="K382" s="42">
        <f t="shared" ca="1" si="51"/>
        <v>0</v>
      </c>
      <c r="L382" s="44">
        <f t="shared" ca="1" si="52"/>
        <v>0</v>
      </c>
      <c r="M382" s="44">
        <f t="shared" ca="1" si="53"/>
        <v>0</v>
      </c>
      <c r="N382" s="44">
        <f t="shared" ca="1" si="54"/>
        <v>0</v>
      </c>
      <c r="O382" s="30">
        <f t="shared" ca="1" si="48"/>
        <v>0</v>
      </c>
      <c r="P382" s="30"/>
      <c r="Q382" s="30"/>
      <c r="R382" s="30"/>
      <c r="S382" s="30"/>
      <c r="T382" s="30"/>
      <c r="U382" s="30"/>
      <c r="V382" s="30"/>
      <c r="W382" s="30"/>
    </row>
    <row r="383" spans="1:23" ht="30" x14ac:dyDescent="0.2">
      <c r="A383" s="40">
        <v>378</v>
      </c>
      <c r="B383" s="40" t="str">
        <f>IF(DanhMụcHH!B382="","",DanhMụcHH!B382)</f>
        <v>H3JA-8A AC100-120</v>
      </c>
      <c r="C383" s="41">
        <f ca="1">IF(B383="","",SUMIF(OFFSET(MuaHàng_ThanhToán!$D$5,0,0,COUNTIF(Table2[Tên nhà cung cấp],MuaHàng_ThanhToán!$C$5),6),BáoCáoHàngHóa!B383,Table2[Số lượng]))</f>
        <v>0</v>
      </c>
      <c r="D383" s="41">
        <f t="shared" ca="1" si="55"/>
        <v>0</v>
      </c>
      <c r="E383" s="41">
        <f ca="1">IF(B383="","",SUMIF(OFFSET(MuaHàng_ThanhToán!$D$5,0,0,COUNTIF(Table2[Tên nhà cung cấp],MuaHàng_ThanhToán!$C$5),6),BáoCáoHàngHóa!B383,Table2[Thành tiền]))</f>
        <v>0</v>
      </c>
      <c r="F383" s="43">
        <f ca="1">IF(B383="","",SUMIF(Table2[[Tên hàng hóa]:[Thành tiền]],BáoCáoHàngHóa!B383,Table2[Số lượng])-BáoCáoHàngHóa!C383)</f>
        <v>0</v>
      </c>
      <c r="G383" s="43">
        <f t="shared" ca="1" si="49"/>
        <v>0</v>
      </c>
      <c r="H383" s="43">
        <f ca="1">IF(B383="","",SUMIF(Table2[[Tên hàng hóa]:[Thành tiền]],BáoCáoHàngHóa!B383,Table2[Thành tiền])-BáoCáoHàngHóa!E383)</f>
        <v>0</v>
      </c>
      <c r="I383" s="42">
        <f ca="1">IF(B383="","",SUMIF(Table28[[Tên hàng hóa ]:[Thành tiền]],BáoCáoHàngHóa!B383,Table28[Số lượng]))</f>
        <v>0</v>
      </c>
      <c r="J383" s="42">
        <f t="shared" ca="1" si="50"/>
        <v>0</v>
      </c>
      <c r="K383" s="42">
        <f t="shared" ca="1" si="51"/>
        <v>0</v>
      </c>
      <c r="L383" s="44">
        <f t="shared" ca="1" si="52"/>
        <v>0</v>
      </c>
      <c r="M383" s="44">
        <f t="shared" ca="1" si="53"/>
        <v>0</v>
      </c>
      <c r="N383" s="44">
        <f t="shared" ca="1" si="54"/>
        <v>0</v>
      </c>
      <c r="O383" s="30">
        <f t="shared" ca="1" si="48"/>
        <v>0</v>
      </c>
      <c r="P383" s="30"/>
      <c r="Q383" s="30"/>
      <c r="R383" s="30"/>
      <c r="S383" s="30"/>
      <c r="T383" s="30"/>
      <c r="U383" s="30"/>
      <c r="V383" s="30"/>
      <c r="W383" s="30"/>
    </row>
    <row r="384" spans="1:23" x14ac:dyDescent="0.2">
      <c r="A384" s="40">
        <v>379</v>
      </c>
      <c r="B384" s="40" t="str">
        <f>IF(DanhMụcHH!B383="","",DanhMụcHH!B383)</f>
        <v>H3JA-8A DC12</v>
      </c>
      <c r="C384" s="41">
        <f ca="1">IF(B384="","",SUMIF(OFFSET(MuaHàng_ThanhToán!$D$5,0,0,COUNTIF(Table2[Tên nhà cung cấp],MuaHàng_ThanhToán!$C$5),6),BáoCáoHàngHóa!B384,Table2[Số lượng]))</f>
        <v>0</v>
      </c>
      <c r="D384" s="41">
        <f t="shared" ca="1" si="55"/>
        <v>0</v>
      </c>
      <c r="E384" s="41">
        <f ca="1">IF(B384="","",SUMIF(OFFSET(MuaHàng_ThanhToán!$D$5,0,0,COUNTIF(Table2[Tên nhà cung cấp],MuaHàng_ThanhToán!$C$5),6),BáoCáoHàngHóa!B384,Table2[Thành tiền]))</f>
        <v>0</v>
      </c>
      <c r="F384" s="43">
        <f ca="1">IF(B384="","",SUMIF(Table2[[Tên hàng hóa]:[Thành tiền]],BáoCáoHàngHóa!B384,Table2[Số lượng])-BáoCáoHàngHóa!C384)</f>
        <v>0</v>
      </c>
      <c r="G384" s="43">
        <f t="shared" ca="1" si="49"/>
        <v>0</v>
      </c>
      <c r="H384" s="43">
        <f ca="1">IF(B384="","",SUMIF(Table2[[Tên hàng hóa]:[Thành tiền]],BáoCáoHàngHóa!B384,Table2[Thành tiền])-BáoCáoHàngHóa!E384)</f>
        <v>0</v>
      </c>
      <c r="I384" s="42">
        <f ca="1">IF(B384="","",SUMIF(Table28[[Tên hàng hóa ]:[Thành tiền]],BáoCáoHàngHóa!B384,Table28[Số lượng]))</f>
        <v>0</v>
      </c>
      <c r="J384" s="42">
        <f t="shared" ca="1" si="50"/>
        <v>0</v>
      </c>
      <c r="K384" s="42">
        <f t="shared" ca="1" si="51"/>
        <v>0</v>
      </c>
      <c r="L384" s="44">
        <f t="shared" ca="1" si="52"/>
        <v>0</v>
      </c>
      <c r="M384" s="44">
        <f t="shared" ca="1" si="53"/>
        <v>0</v>
      </c>
      <c r="N384" s="44">
        <f t="shared" ca="1" si="54"/>
        <v>0</v>
      </c>
      <c r="O384" s="30">
        <f t="shared" ca="1" si="48"/>
        <v>0</v>
      </c>
      <c r="P384" s="30"/>
      <c r="Q384" s="30"/>
      <c r="R384" s="30"/>
      <c r="S384" s="30"/>
      <c r="T384" s="30"/>
      <c r="U384" s="30"/>
      <c r="V384" s="30"/>
      <c r="W384" s="30"/>
    </row>
    <row r="385" spans="1:23" x14ac:dyDescent="0.2">
      <c r="A385" s="40">
        <v>380</v>
      </c>
      <c r="B385" s="40" t="str">
        <f>IF(DanhMụcHH!B384="","",DanhMụcHH!B384)</f>
        <v>H3JA-8A AC24</v>
      </c>
      <c r="C385" s="41">
        <f ca="1">IF(B385="","",SUMIF(OFFSET(MuaHàng_ThanhToán!$D$5,0,0,COUNTIF(Table2[Tên nhà cung cấp],MuaHàng_ThanhToán!$C$5),6),BáoCáoHàngHóa!B385,Table2[Số lượng]))</f>
        <v>0</v>
      </c>
      <c r="D385" s="41">
        <f t="shared" ca="1" si="55"/>
        <v>0</v>
      </c>
      <c r="E385" s="41">
        <f ca="1">IF(B385="","",SUMIF(OFFSET(MuaHàng_ThanhToán!$D$5,0,0,COUNTIF(Table2[Tên nhà cung cấp],MuaHàng_ThanhToán!$C$5),6),BáoCáoHàngHóa!B385,Table2[Thành tiền]))</f>
        <v>0</v>
      </c>
      <c r="F385" s="43">
        <f ca="1">IF(B385="","",SUMIF(Table2[[Tên hàng hóa]:[Thành tiền]],BáoCáoHàngHóa!B385,Table2[Số lượng])-BáoCáoHàngHóa!C385)</f>
        <v>0</v>
      </c>
      <c r="G385" s="43">
        <f t="shared" ca="1" si="49"/>
        <v>0</v>
      </c>
      <c r="H385" s="43">
        <f ca="1">IF(B385="","",SUMIF(Table2[[Tên hàng hóa]:[Thành tiền]],BáoCáoHàngHóa!B385,Table2[Thành tiền])-BáoCáoHàngHóa!E385)</f>
        <v>0</v>
      </c>
      <c r="I385" s="42">
        <f ca="1">IF(B385="","",SUMIF(Table28[[Tên hàng hóa ]:[Thành tiền]],BáoCáoHàngHóa!B385,Table28[Số lượng]))</f>
        <v>0</v>
      </c>
      <c r="J385" s="42">
        <f t="shared" ca="1" si="50"/>
        <v>0</v>
      </c>
      <c r="K385" s="42">
        <f t="shared" ca="1" si="51"/>
        <v>0</v>
      </c>
      <c r="L385" s="44">
        <f t="shared" ca="1" si="52"/>
        <v>0</v>
      </c>
      <c r="M385" s="44">
        <f t="shared" ca="1" si="53"/>
        <v>0</v>
      </c>
      <c r="N385" s="44">
        <f t="shared" ca="1" si="54"/>
        <v>0</v>
      </c>
      <c r="O385" s="30">
        <f t="shared" ca="1" si="48"/>
        <v>0</v>
      </c>
      <c r="P385" s="30"/>
      <c r="Q385" s="30"/>
      <c r="R385" s="30"/>
      <c r="S385" s="30"/>
      <c r="T385" s="30"/>
      <c r="U385" s="30"/>
      <c r="V385" s="30"/>
      <c r="W385" s="30"/>
    </row>
    <row r="386" spans="1:23" x14ac:dyDescent="0.2">
      <c r="A386" s="40">
        <v>381</v>
      </c>
      <c r="B386" s="40" t="str">
        <f>IF(DanhMụcHH!B385="","",DanhMụcHH!B385)</f>
        <v>H3JA-8A DC24</v>
      </c>
      <c r="C386" s="41">
        <f ca="1">IF(B386="","",SUMIF(OFFSET(MuaHàng_ThanhToán!$D$5,0,0,COUNTIF(Table2[Tên nhà cung cấp],MuaHàng_ThanhToán!$C$5),6),BáoCáoHàngHóa!B386,Table2[Số lượng]))</f>
        <v>0</v>
      </c>
      <c r="D386" s="41">
        <f t="shared" ca="1" si="55"/>
        <v>0</v>
      </c>
      <c r="E386" s="41">
        <f ca="1">IF(B386="","",SUMIF(OFFSET(MuaHàng_ThanhToán!$D$5,0,0,COUNTIF(Table2[Tên nhà cung cấp],MuaHàng_ThanhToán!$C$5),6),BáoCáoHàngHóa!B386,Table2[Thành tiền]))</f>
        <v>0</v>
      </c>
      <c r="F386" s="43">
        <f ca="1">IF(B386="","",SUMIF(Table2[[Tên hàng hóa]:[Thành tiền]],BáoCáoHàngHóa!B386,Table2[Số lượng])-BáoCáoHàngHóa!C386)</f>
        <v>20</v>
      </c>
      <c r="G386" s="43">
        <f t="shared" ca="1" si="49"/>
        <v>332970</v>
      </c>
      <c r="H386" s="43">
        <f ca="1">IF(B386="","",SUMIF(Table2[[Tên hàng hóa]:[Thành tiền]],BáoCáoHàngHóa!B386,Table2[Thành tiền])-BáoCáoHàngHóa!E386)</f>
        <v>6659400</v>
      </c>
      <c r="I386" s="42">
        <f ca="1">IF(B386="","",SUMIF(Table28[[Tên hàng hóa ]:[Thành tiền]],BáoCáoHàngHóa!B386,Table28[Số lượng]))</f>
        <v>20</v>
      </c>
      <c r="J386" s="42">
        <f t="shared" ca="1" si="50"/>
        <v>332970</v>
      </c>
      <c r="K386" s="42">
        <f t="shared" ca="1" si="51"/>
        <v>6659400</v>
      </c>
      <c r="L386" s="44">
        <f t="shared" ca="1" si="52"/>
        <v>0</v>
      </c>
      <c r="M386" s="44">
        <f t="shared" ca="1" si="53"/>
        <v>0</v>
      </c>
      <c r="N386" s="44">
        <f t="shared" ca="1" si="54"/>
        <v>0</v>
      </c>
      <c r="O386" s="30">
        <f t="shared" ca="1" si="48"/>
        <v>0</v>
      </c>
      <c r="P386" s="30"/>
      <c r="Q386" s="30"/>
      <c r="R386" s="30"/>
      <c r="S386" s="30"/>
      <c r="T386" s="30"/>
      <c r="U386" s="30"/>
      <c r="V386" s="30"/>
      <c r="W386" s="30"/>
    </row>
    <row r="387" spans="1:23" ht="30" x14ac:dyDescent="0.2">
      <c r="A387" s="40">
        <v>382</v>
      </c>
      <c r="B387" s="40" t="str">
        <f>IF(DanhMụcHH!B386="","",DanhMụcHH!B386)</f>
        <v>H3JA-8C AC200-240</v>
      </c>
      <c r="C387" s="41">
        <f ca="1">IF(B387="","",SUMIF(OFFSET(MuaHàng_ThanhToán!$D$5,0,0,COUNTIF(Table2[Tên nhà cung cấp],MuaHàng_ThanhToán!$C$5),6),BáoCáoHàngHóa!B387,Table2[Số lượng]))</f>
        <v>0</v>
      </c>
      <c r="D387" s="41">
        <f t="shared" ca="1" si="55"/>
        <v>0</v>
      </c>
      <c r="E387" s="41">
        <f ca="1">IF(B387="","",SUMIF(OFFSET(MuaHàng_ThanhToán!$D$5,0,0,COUNTIF(Table2[Tên nhà cung cấp],MuaHàng_ThanhToán!$C$5),6),BáoCáoHàngHóa!B387,Table2[Thành tiền]))</f>
        <v>0</v>
      </c>
      <c r="F387" s="43">
        <f ca="1">IF(B387="","",SUMIF(Table2[[Tên hàng hóa]:[Thành tiền]],BáoCáoHàngHóa!B387,Table2[Số lượng])-BáoCáoHàngHóa!C387)</f>
        <v>0</v>
      </c>
      <c r="G387" s="43">
        <f t="shared" ca="1" si="49"/>
        <v>0</v>
      </c>
      <c r="H387" s="43">
        <f ca="1">IF(B387="","",SUMIF(Table2[[Tên hàng hóa]:[Thành tiền]],BáoCáoHàngHóa!B387,Table2[Thành tiền])-BáoCáoHàngHóa!E387)</f>
        <v>0</v>
      </c>
      <c r="I387" s="42">
        <f ca="1">IF(B387="","",SUMIF(Table28[[Tên hàng hóa ]:[Thành tiền]],BáoCáoHàngHóa!B387,Table28[Số lượng]))</f>
        <v>0</v>
      </c>
      <c r="J387" s="42">
        <f t="shared" ca="1" si="50"/>
        <v>0</v>
      </c>
      <c r="K387" s="42">
        <f t="shared" ca="1" si="51"/>
        <v>0</v>
      </c>
      <c r="L387" s="44">
        <f t="shared" ca="1" si="52"/>
        <v>0</v>
      </c>
      <c r="M387" s="44">
        <f t="shared" ca="1" si="53"/>
        <v>0</v>
      </c>
      <c r="N387" s="44">
        <f t="shared" ca="1" si="54"/>
        <v>0</v>
      </c>
      <c r="O387" s="30">
        <f t="shared" ca="1" si="48"/>
        <v>0</v>
      </c>
      <c r="P387" s="30"/>
      <c r="Q387" s="30"/>
      <c r="R387" s="30"/>
      <c r="S387" s="30"/>
      <c r="T387" s="30"/>
      <c r="U387" s="30"/>
      <c r="V387" s="30"/>
      <c r="W387" s="30"/>
    </row>
    <row r="388" spans="1:23" ht="30" x14ac:dyDescent="0.2">
      <c r="A388" s="40">
        <v>383</v>
      </c>
      <c r="B388" s="40" t="str">
        <f>IF(DanhMụcHH!B387="","",DanhMụcHH!B387)</f>
        <v>H3JA-8C AC100-120</v>
      </c>
      <c r="C388" s="41">
        <f ca="1">IF(B388="","",SUMIF(OFFSET(MuaHàng_ThanhToán!$D$5,0,0,COUNTIF(Table2[Tên nhà cung cấp],MuaHàng_ThanhToán!$C$5),6),BáoCáoHàngHóa!B388,Table2[Số lượng]))</f>
        <v>0</v>
      </c>
      <c r="D388" s="41">
        <f t="shared" ca="1" si="55"/>
        <v>0</v>
      </c>
      <c r="E388" s="41">
        <f ca="1">IF(B388="","",SUMIF(OFFSET(MuaHàng_ThanhToán!$D$5,0,0,COUNTIF(Table2[Tên nhà cung cấp],MuaHàng_ThanhToán!$C$5),6),BáoCáoHàngHóa!B388,Table2[Thành tiền]))</f>
        <v>0</v>
      </c>
      <c r="F388" s="43">
        <f ca="1">IF(B388="","",SUMIF(Table2[[Tên hàng hóa]:[Thành tiền]],BáoCáoHàngHóa!B388,Table2[Số lượng])-BáoCáoHàngHóa!C388)</f>
        <v>0</v>
      </c>
      <c r="G388" s="43">
        <f t="shared" ca="1" si="49"/>
        <v>0</v>
      </c>
      <c r="H388" s="43">
        <f ca="1">IF(B388="","",SUMIF(Table2[[Tên hàng hóa]:[Thành tiền]],BáoCáoHàngHóa!B388,Table2[Thành tiền])-BáoCáoHàngHóa!E388)</f>
        <v>0</v>
      </c>
      <c r="I388" s="42">
        <f ca="1">IF(B388="","",SUMIF(Table28[[Tên hàng hóa ]:[Thành tiền]],BáoCáoHàngHóa!B388,Table28[Số lượng]))</f>
        <v>0</v>
      </c>
      <c r="J388" s="42">
        <f t="shared" ca="1" si="50"/>
        <v>0</v>
      </c>
      <c r="K388" s="42">
        <f t="shared" ca="1" si="51"/>
        <v>0</v>
      </c>
      <c r="L388" s="44">
        <f t="shared" ca="1" si="52"/>
        <v>0</v>
      </c>
      <c r="M388" s="44">
        <f t="shared" ca="1" si="53"/>
        <v>0</v>
      </c>
      <c r="N388" s="44">
        <f t="shared" ca="1" si="54"/>
        <v>0</v>
      </c>
      <c r="O388" s="30">
        <f t="shared" ca="1" si="48"/>
        <v>0</v>
      </c>
      <c r="P388" s="30"/>
      <c r="Q388" s="30"/>
      <c r="R388" s="30"/>
      <c r="S388" s="30"/>
      <c r="T388" s="30"/>
      <c r="U388" s="30"/>
      <c r="V388" s="30"/>
      <c r="W388" s="30"/>
    </row>
    <row r="389" spans="1:23" x14ac:dyDescent="0.2">
      <c r="A389" s="40">
        <v>384</v>
      </c>
      <c r="B389" s="40" t="str">
        <f>IF(DanhMụcHH!B388="","",DanhMụcHH!B388)</f>
        <v>H3JA-8C DC12</v>
      </c>
      <c r="C389" s="41">
        <f ca="1">IF(B389="","",SUMIF(OFFSET(MuaHàng_ThanhToán!$D$5,0,0,COUNTIF(Table2[Tên nhà cung cấp],MuaHàng_ThanhToán!$C$5),6),BáoCáoHàngHóa!B389,Table2[Số lượng]))</f>
        <v>0</v>
      </c>
      <c r="D389" s="41">
        <f t="shared" ca="1" si="55"/>
        <v>0</v>
      </c>
      <c r="E389" s="41">
        <f ca="1">IF(B389="","",SUMIF(OFFSET(MuaHàng_ThanhToán!$D$5,0,0,COUNTIF(Table2[Tên nhà cung cấp],MuaHàng_ThanhToán!$C$5),6),BáoCáoHàngHóa!B389,Table2[Thành tiền]))</f>
        <v>0</v>
      </c>
      <c r="F389" s="43">
        <f ca="1">IF(B389="","",SUMIF(Table2[[Tên hàng hóa]:[Thành tiền]],BáoCáoHàngHóa!B389,Table2[Số lượng])-BáoCáoHàngHóa!C389)</f>
        <v>0</v>
      </c>
      <c r="G389" s="43">
        <f t="shared" ca="1" si="49"/>
        <v>0</v>
      </c>
      <c r="H389" s="43">
        <f ca="1">IF(B389="","",SUMIF(Table2[[Tên hàng hóa]:[Thành tiền]],BáoCáoHàngHóa!B389,Table2[Thành tiền])-BáoCáoHàngHóa!E389)</f>
        <v>0</v>
      </c>
      <c r="I389" s="42">
        <f ca="1">IF(B389="","",SUMIF(Table28[[Tên hàng hóa ]:[Thành tiền]],BáoCáoHàngHóa!B389,Table28[Số lượng]))</f>
        <v>0</v>
      </c>
      <c r="J389" s="42">
        <f t="shared" ca="1" si="50"/>
        <v>0</v>
      </c>
      <c r="K389" s="42">
        <f t="shared" ca="1" si="51"/>
        <v>0</v>
      </c>
      <c r="L389" s="44">
        <f t="shared" ca="1" si="52"/>
        <v>0</v>
      </c>
      <c r="M389" s="44">
        <f t="shared" ca="1" si="53"/>
        <v>0</v>
      </c>
      <c r="N389" s="44">
        <f t="shared" ca="1" si="54"/>
        <v>0</v>
      </c>
      <c r="O389" s="30">
        <f t="shared" ca="1" si="48"/>
        <v>0</v>
      </c>
      <c r="P389" s="30"/>
      <c r="Q389" s="30"/>
      <c r="R389" s="30"/>
      <c r="S389" s="30"/>
      <c r="T389" s="30"/>
      <c r="U389" s="30"/>
      <c r="V389" s="30"/>
      <c r="W389" s="30"/>
    </row>
    <row r="390" spans="1:23" x14ac:dyDescent="0.2">
      <c r="A390" s="40">
        <v>385</v>
      </c>
      <c r="B390" s="40" t="str">
        <f>IF(DanhMụcHH!B389="","",DanhMụcHH!B389)</f>
        <v>H3JA-8C AC24</v>
      </c>
      <c r="C390" s="41">
        <f ca="1">IF(B390="","",SUMIF(OFFSET(MuaHàng_ThanhToán!$D$5,0,0,COUNTIF(Table2[Tên nhà cung cấp],MuaHàng_ThanhToán!$C$5),6),BáoCáoHàngHóa!B390,Table2[Số lượng]))</f>
        <v>0</v>
      </c>
      <c r="D390" s="41">
        <f t="shared" ca="1" si="55"/>
        <v>0</v>
      </c>
      <c r="E390" s="41">
        <f ca="1">IF(B390="","",SUMIF(OFFSET(MuaHàng_ThanhToán!$D$5,0,0,COUNTIF(Table2[Tên nhà cung cấp],MuaHàng_ThanhToán!$C$5),6),BáoCáoHàngHóa!B390,Table2[Thành tiền]))</f>
        <v>0</v>
      </c>
      <c r="F390" s="43">
        <f ca="1">IF(B390="","",SUMIF(Table2[[Tên hàng hóa]:[Thành tiền]],BáoCáoHàngHóa!B390,Table2[Số lượng])-BáoCáoHàngHóa!C390)</f>
        <v>0</v>
      </c>
      <c r="G390" s="43">
        <f t="shared" ca="1" si="49"/>
        <v>0</v>
      </c>
      <c r="H390" s="43">
        <f ca="1">IF(B390="","",SUMIF(Table2[[Tên hàng hóa]:[Thành tiền]],BáoCáoHàngHóa!B390,Table2[Thành tiền])-BáoCáoHàngHóa!E390)</f>
        <v>0</v>
      </c>
      <c r="I390" s="42">
        <f ca="1">IF(B390="","",SUMIF(Table28[[Tên hàng hóa ]:[Thành tiền]],BáoCáoHàngHóa!B390,Table28[Số lượng]))</f>
        <v>0</v>
      </c>
      <c r="J390" s="42">
        <f t="shared" ca="1" si="50"/>
        <v>0</v>
      </c>
      <c r="K390" s="42">
        <f t="shared" ca="1" si="51"/>
        <v>0</v>
      </c>
      <c r="L390" s="44">
        <f t="shared" ca="1" si="52"/>
        <v>0</v>
      </c>
      <c r="M390" s="44">
        <f t="shared" ca="1" si="53"/>
        <v>0</v>
      </c>
      <c r="N390" s="44">
        <f t="shared" ca="1" si="54"/>
        <v>0</v>
      </c>
      <c r="O390" s="30">
        <f t="shared" ca="1" si="48"/>
        <v>0</v>
      </c>
      <c r="P390" s="30"/>
      <c r="Q390" s="30"/>
      <c r="R390" s="30"/>
      <c r="S390" s="30"/>
      <c r="T390" s="30"/>
      <c r="U390" s="30"/>
      <c r="V390" s="30"/>
      <c r="W390" s="30"/>
    </row>
    <row r="391" spans="1:23" x14ac:dyDescent="0.2">
      <c r="A391" s="40">
        <v>386</v>
      </c>
      <c r="B391" s="40" t="str">
        <f>IF(DanhMụcHH!B390="","",DanhMụcHH!B390)</f>
        <v>H3JA-8C DC24</v>
      </c>
      <c r="C391" s="41">
        <f ca="1">IF(B391="","",SUMIF(OFFSET(MuaHàng_ThanhToán!$D$5,0,0,COUNTIF(Table2[Tên nhà cung cấp],MuaHàng_ThanhToán!$C$5),6),BáoCáoHàngHóa!B391,Table2[Số lượng]))</f>
        <v>0</v>
      </c>
      <c r="D391" s="41">
        <f t="shared" ca="1" si="55"/>
        <v>0</v>
      </c>
      <c r="E391" s="41">
        <f ca="1">IF(B391="","",SUMIF(OFFSET(MuaHàng_ThanhToán!$D$5,0,0,COUNTIF(Table2[Tên nhà cung cấp],MuaHàng_ThanhToán!$C$5),6),BáoCáoHàngHóa!B391,Table2[Thành tiền]))</f>
        <v>0</v>
      </c>
      <c r="F391" s="43">
        <f ca="1">IF(B391="","",SUMIF(Table2[[Tên hàng hóa]:[Thành tiền]],BáoCáoHàngHóa!B391,Table2[Số lượng])-BáoCáoHàngHóa!C391)</f>
        <v>2</v>
      </c>
      <c r="G391" s="43">
        <f t="shared" ca="1" si="49"/>
        <v>385000</v>
      </c>
      <c r="H391" s="43">
        <f ca="1">IF(B391="","",SUMIF(Table2[[Tên hàng hóa]:[Thành tiền]],BáoCáoHàngHóa!B391,Table2[Thành tiền])-BáoCáoHàngHóa!E391)</f>
        <v>770000</v>
      </c>
      <c r="I391" s="42">
        <f ca="1">IF(B391="","",SUMIF(Table28[[Tên hàng hóa ]:[Thành tiền]],BáoCáoHàngHóa!B391,Table28[Số lượng]))</f>
        <v>2</v>
      </c>
      <c r="J391" s="42">
        <f t="shared" ca="1" si="50"/>
        <v>385000</v>
      </c>
      <c r="K391" s="42">
        <f t="shared" ca="1" si="51"/>
        <v>770000</v>
      </c>
      <c r="L391" s="44">
        <f t="shared" ca="1" si="52"/>
        <v>0</v>
      </c>
      <c r="M391" s="44">
        <f t="shared" ca="1" si="53"/>
        <v>0</v>
      </c>
      <c r="N391" s="44">
        <f t="shared" ca="1" si="54"/>
        <v>0</v>
      </c>
      <c r="O391" s="30">
        <f t="shared" ref="O391:O454" ca="1" si="56">IF(L391&lt;0,-1,0)</f>
        <v>0</v>
      </c>
      <c r="P391" s="30"/>
      <c r="Q391" s="30"/>
      <c r="R391" s="30"/>
      <c r="S391" s="30"/>
      <c r="T391" s="30"/>
      <c r="U391" s="30"/>
      <c r="V391" s="30"/>
      <c r="W391" s="30"/>
    </row>
    <row r="392" spans="1:23" x14ac:dyDescent="0.2">
      <c r="A392" s="40">
        <v>387</v>
      </c>
      <c r="B392" s="40" t="str">
        <f>IF(DanhMụcHH!B391="","",DanhMụcHH!B391)</f>
        <v>PYF08A-E</v>
      </c>
      <c r="C392" s="41">
        <f ca="1">IF(B392="","",SUMIF(OFFSET(MuaHàng_ThanhToán!$D$5,0,0,COUNTIF(Table2[Tên nhà cung cấp],MuaHàng_ThanhToán!$C$5),6),BáoCáoHàngHóa!B392,Table2[Số lượng]))</f>
        <v>0</v>
      </c>
      <c r="D392" s="41">
        <f t="shared" ca="1" si="55"/>
        <v>0</v>
      </c>
      <c r="E392" s="41">
        <f ca="1">IF(B392="","",SUMIF(OFFSET(MuaHàng_ThanhToán!$D$5,0,0,COUNTIF(Table2[Tên nhà cung cấp],MuaHàng_ThanhToán!$C$5),6),BáoCáoHàngHóa!B392,Table2[Thành tiền]))</f>
        <v>0</v>
      </c>
      <c r="F392" s="43">
        <f ca="1">IF(B392="","",SUMIF(Table2[[Tên hàng hóa]:[Thành tiền]],BáoCáoHàngHóa!B392,Table2[Số lượng])-BáoCáoHàngHóa!C392)</f>
        <v>9</v>
      </c>
      <c r="G392" s="43">
        <f t="shared" ca="1" si="49"/>
        <v>25300</v>
      </c>
      <c r="H392" s="43">
        <f ca="1">IF(B392="","",SUMIF(Table2[[Tên hàng hóa]:[Thành tiền]],BáoCáoHàngHóa!B392,Table2[Thành tiền])-BáoCáoHàngHóa!E392)</f>
        <v>227700</v>
      </c>
      <c r="I392" s="42">
        <f ca="1">IF(B392="","",SUMIF(Table28[[Tên hàng hóa ]:[Thành tiền]],BáoCáoHàngHóa!B392,Table28[Số lượng]))</f>
        <v>9</v>
      </c>
      <c r="J392" s="42">
        <f t="shared" ca="1" si="50"/>
        <v>25300</v>
      </c>
      <c r="K392" s="42">
        <f t="shared" ca="1" si="51"/>
        <v>227700</v>
      </c>
      <c r="L392" s="44">
        <f t="shared" ca="1" si="52"/>
        <v>0</v>
      </c>
      <c r="M392" s="44">
        <f t="shared" ca="1" si="53"/>
        <v>0</v>
      </c>
      <c r="N392" s="44">
        <f t="shared" ca="1" si="54"/>
        <v>0</v>
      </c>
      <c r="O392" s="30">
        <f t="shared" ca="1" si="56"/>
        <v>0</v>
      </c>
      <c r="P392" s="30"/>
      <c r="Q392" s="30"/>
      <c r="R392" s="30"/>
      <c r="S392" s="30"/>
      <c r="T392" s="30"/>
      <c r="U392" s="30"/>
      <c r="V392" s="30"/>
      <c r="W392" s="30"/>
    </row>
    <row r="393" spans="1:23" x14ac:dyDescent="0.2">
      <c r="A393" s="40">
        <v>388</v>
      </c>
      <c r="B393" s="40" t="str">
        <f>IF(DanhMụcHH!B392="","",DanhMụcHH!B392)</f>
        <v>PYF08A-N</v>
      </c>
      <c r="C393" s="41">
        <f ca="1">IF(B393="","",SUMIF(OFFSET(MuaHàng_ThanhToán!$D$5,0,0,COUNTIF(Table2[Tên nhà cung cấp],MuaHàng_ThanhToán!$C$5),6),BáoCáoHàngHóa!B393,Table2[Số lượng]))</f>
        <v>0</v>
      </c>
      <c r="D393" s="41">
        <f t="shared" ca="1" si="55"/>
        <v>0</v>
      </c>
      <c r="E393" s="41">
        <f ca="1">IF(B393="","",SUMIF(OFFSET(MuaHàng_ThanhToán!$D$5,0,0,COUNTIF(Table2[Tên nhà cung cấp],MuaHàng_ThanhToán!$C$5),6),BáoCáoHàngHóa!B393,Table2[Thành tiền]))</f>
        <v>0</v>
      </c>
      <c r="F393" s="43">
        <f ca="1">IF(B393="","",SUMIF(Table2[[Tên hàng hóa]:[Thành tiền]],BáoCáoHàngHóa!B393,Table2[Số lượng])-BáoCáoHàngHóa!C393)</f>
        <v>225</v>
      </c>
      <c r="G393" s="43">
        <f t="shared" ca="1" si="49"/>
        <v>25300</v>
      </c>
      <c r="H393" s="43">
        <f ca="1">IF(B393="","",SUMIF(Table2[[Tên hàng hóa]:[Thành tiền]],BáoCáoHàngHóa!B393,Table2[Thành tiền])-BáoCáoHàngHóa!E393)</f>
        <v>5692500</v>
      </c>
      <c r="I393" s="42">
        <f ca="1">IF(B393="","",SUMIF(Table28[[Tên hàng hóa ]:[Thành tiền]],BáoCáoHàngHóa!B393,Table28[Số lượng]))</f>
        <v>222</v>
      </c>
      <c r="J393" s="42">
        <f t="shared" ca="1" si="50"/>
        <v>25300</v>
      </c>
      <c r="K393" s="42">
        <f t="shared" ca="1" si="51"/>
        <v>5616600</v>
      </c>
      <c r="L393" s="44">
        <f t="shared" ca="1" si="52"/>
        <v>3</v>
      </c>
      <c r="M393" s="44">
        <f t="shared" ca="1" si="53"/>
        <v>25300</v>
      </c>
      <c r="N393" s="44">
        <f t="shared" ca="1" si="54"/>
        <v>75900</v>
      </c>
      <c r="O393" s="30">
        <f t="shared" ca="1" si="56"/>
        <v>0</v>
      </c>
      <c r="P393" s="30"/>
      <c r="Q393" s="30"/>
      <c r="R393" s="30"/>
      <c r="S393" s="30"/>
      <c r="T393" s="30"/>
      <c r="U393" s="30"/>
      <c r="V393" s="30"/>
      <c r="W393" s="30"/>
    </row>
    <row r="394" spans="1:23" x14ac:dyDescent="0.2">
      <c r="A394" s="40">
        <v>389</v>
      </c>
      <c r="B394" s="40" t="str">
        <f>IF(DanhMụcHH!B393="","",DanhMụcHH!B393)</f>
        <v>PYF14A-E</v>
      </c>
      <c r="C394" s="41">
        <f ca="1">IF(B394="","",SUMIF(OFFSET(MuaHàng_ThanhToán!$D$5,0,0,COUNTIF(Table2[Tên nhà cung cấp],MuaHàng_ThanhToán!$C$5),6),BáoCáoHàngHóa!B394,Table2[Số lượng]))</f>
        <v>0</v>
      </c>
      <c r="D394" s="41">
        <f t="shared" ca="1" si="55"/>
        <v>0</v>
      </c>
      <c r="E394" s="41">
        <f ca="1">IF(B394="","",SUMIF(OFFSET(MuaHàng_ThanhToán!$D$5,0,0,COUNTIF(Table2[Tên nhà cung cấp],MuaHàng_ThanhToán!$C$5),6),BáoCáoHàngHóa!B394,Table2[Thành tiền]))</f>
        <v>0</v>
      </c>
      <c r="F394" s="43">
        <f ca="1">IF(B394="","",SUMIF(Table2[[Tên hàng hóa]:[Thành tiền]],BáoCáoHàngHóa!B394,Table2[Số lượng])-BáoCáoHàngHóa!C394)</f>
        <v>0</v>
      </c>
      <c r="G394" s="43">
        <f t="shared" ca="1" si="49"/>
        <v>0</v>
      </c>
      <c r="H394" s="43">
        <f ca="1">IF(B394="","",SUMIF(Table2[[Tên hàng hóa]:[Thành tiền]],BáoCáoHàngHóa!B394,Table2[Thành tiền])-BáoCáoHàngHóa!E394)</f>
        <v>0</v>
      </c>
      <c r="I394" s="42">
        <f ca="1">IF(B394="","",SUMIF(Table28[[Tên hàng hóa ]:[Thành tiền]],BáoCáoHàngHóa!B394,Table28[Số lượng]))</f>
        <v>0</v>
      </c>
      <c r="J394" s="42">
        <f t="shared" ca="1" si="50"/>
        <v>0</v>
      </c>
      <c r="K394" s="42">
        <f t="shared" ca="1" si="51"/>
        <v>0</v>
      </c>
      <c r="L394" s="44">
        <f t="shared" ca="1" si="52"/>
        <v>0</v>
      </c>
      <c r="M394" s="44">
        <f t="shared" ca="1" si="53"/>
        <v>0</v>
      </c>
      <c r="N394" s="44">
        <f t="shared" ca="1" si="54"/>
        <v>0</v>
      </c>
      <c r="O394" s="30">
        <f t="shared" ca="1" si="56"/>
        <v>0</v>
      </c>
      <c r="P394" s="30"/>
      <c r="Q394" s="30"/>
      <c r="R394" s="30"/>
      <c r="S394" s="30"/>
      <c r="T394" s="30"/>
      <c r="U394" s="30"/>
      <c r="V394" s="30"/>
      <c r="W394" s="30"/>
    </row>
    <row r="395" spans="1:23" x14ac:dyDescent="0.2">
      <c r="A395" s="40">
        <v>390</v>
      </c>
      <c r="B395" s="40" t="str">
        <f>IF(DanhMụcHH!B394="","",DanhMụcHH!B394)</f>
        <v>PYF14A-N</v>
      </c>
      <c r="C395" s="41">
        <f ca="1">IF(B395="","",SUMIF(OFFSET(MuaHàng_ThanhToán!$D$5,0,0,COUNTIF(Table2[Tên nhà cung cấp],MuaHàng_ThanhToán!$C$5),6),BáoCáoHàngHóa!B395,Table2[Số lượng]))</f>
        <v>0</v>
      </c>
      <c r="D395" s="41">
        <f t="shared" ca="1" si="55"/>
        <v>0</v>
      </c>
      <c r="E395" s="41">
        <f ca="1">IF(B395="","",SUMIF(OFFSET(MuaHàng_ThanhToán!$D$5,0,0,COUNTIF(Table2[Tên nhà cung cấp],MuaHàng_ThanhToán!$C$5),6),BáoCáoHàngHóa!B395,Table2[Thành tiền]))</f>
        <v>0</v>
      </c>
      <c r="F395" s="43">
        <f ca="1">IF(B395="","",SUMIF(Table2[[Tên hàng hóa]:[Thành tiền]],BáoCáoHàngHóa!B395,Table2[Số lượng])-BáoCáoHàngHóa!C395)</f>
        <v>317</v>
      </c>
      <c r="G395" s="43">
        <f t="shared" ca="1" si="49"/>
        <v>33305.362776025235</v>
      </c>
      <c r="H395" s="43">
        <f ca="1">IF(B395="","",SUMIF(Table2[[Tên hàng hóa]:[Thành tiền]],BáoCáoHàngHóa!B395,Table2[Thành tiền])-BáoCáoHàngHóa!E395)</f>
        <v>10557800</v>
      </c>
      <c r="I395" s="42">
        <f ca="1">IF(B395="","",SUMIF(Table28[[Tên hàng hóa ]:[Thành tiền]],BáoCáoHàngHóa!B395,Table28[Số lượng]))</f>
        <v>317</v>
      </c>
      <c r="J395" s="42">
        <f t="shared" ca="1" si="50"/>
        <v>33305.362776025235</v>
      </c>
      <c r="K395" s="42">
        <f t="shared" ca="1" si="51"/>
        <v>10557800</v>
      </c>
      <c r="L395" s="44">
        <f t="shared" ca="1" si="52"/>
        <v>0</v>
      </c>
      <c r="M395" s="44">
        <f t="shared" ca="1" si="53"/>
        <v>0</v>
      </c>
      <c r="N395" s="44">
        <f t="shared" ca="1" si="54"/>
        <v>0</v>
      </c>
      <c r="O395" s="30">
        <f t="shared" ca="1" si="56"/>
        <v>0</v>
      </c>
      <c r="P395" s="30"/>
      <c r="Q395" s="30"/>
      <c r="R395" s="30"/>
      <c r="S395" s="30"/>
      <c r="T395" s="30"/>
      <c r="U395" s="30"/>
      <c r="V395" s="30"/>
      <c r="W395" s="30"/>
    </row>
    <row r="396" spans="1:23" x14ac:dyDescent="0.2">
      <c r="A396" s="40">
        <v>391</v>
      </c>
      <c r="B396" s="40" t="str">
        <f>IF(DanhMụcHH!B395="","",DanhMụcHH!B395)</f>
        <v>PF113A-E</v>
      </c>
      <c r="C396" s="41">
        <f ca="1">IF(B396="","",SUMIF(OFFSET(MuaHàng_ThanhToán!$D$5,0,0,COUNTIF(Table2[Tên nhà cung cấp],MuaHàng_ThanhToán!$C$5),6),BáoCáoHàngHóa!B396,Table2[Số lượng]))</f>
        <v>0</v>
      </c>
      <c r="D396" s="41">
        <f t="shared" ca="1" si="55"/>
        <v>0</v>
      </c>
      <c r="E396" s="41">
        <f ca="1">IF(B396="","",SUMIF(OFFSET(MuaHàng_ThanhToán!$D$5,0,0,COUNTIF(Table2[Tên nhà cung cấp],MuaHàng_ThanhToán!$C$5),6),BáoCáoHàngHóa!B396,Table2[Thành tiền]))</f>
        <v>0</v>
      </c>
      <c r="F396" s="43">
        <f ca="1">IF(B396="","",SUMIF(Table2[[Tên hàng hóa]:[Thành tiền]],BáoCáoHàngHóa!B396,Table2[Số lượng])-BáoCáoHàngHóa!C396)</f>
        <v>30</v>
      </c>
      <c r="G396" s="43">
        <f t="shared" ref="G396:G408" ca="1" si="57">IF(B396="","",IF(F396=0,0,H396/F396))</f>
        <v>38573.333333333336</v>
      </c>
      <c r="H396" s="43">
        <f ca="1">IF(B396="","",SUMIF(Table2[[Tên hàng hóa]:[Thành tiền]],BáoCáoHàngHóa!B396,Table2[Thành tiền])-BáoCáoHàngHóa!E396)</f>
        <v>1157200</v>
      </c>
      <c r="I396" s="42">
        <f ca="1">IF(B396="","",SUMIF(Table28[[Tên hàng hóa ]:[Thành tiền]],BáoCáoHàngHóa!B396,Table28[Số lượng]))</f>
        <v>29</v>
      </c>
      <c r="J396" s="42">
        <f t="shared" ref="J396:J408" ca="1" si="58">IF(B396="","",IF(I396=0,0,(H396+E396)/(F396+C396)))</f>
        <v>38573.333333333336</v>
      </c>
      <c r="K396" s="42">
        <f t="shared" ref="K396:K408" ca="1" si="59">IF(B396="","",J396*I396)</f>
        <v>1118626.6666666667</v>
      </c>
      <c r="L396" s="44">
        <f t="shared" ref="L396:L408" ca="1" si="60">IF(B396="","",C396+F396-I396)</f>
        <v>1</v>
      </c>
      <c r="M396" s="44">
        <f t="shared" ref="M396:M408" ca="1" si="61">IF(B396="","",IF(L396=0,0,N396/L396))</f>
        <v>38573.333333333256</v>
      </c>
      <c r="N396" s="44">
        <f t="shared" ref="N396:N408" ca="1" si="62">IF(B396="","",E396+H396-K396)</f>
        <v>38573.333333333256</v>
      </c>
      <c r="O396" s="30">
        <f t="shared" ca="1" si="56"/>
        <v>0</v>
      </c>
      <c r="P396" s="30"/>
      <c r="Q396" s="30"/>
      <c r="R396" s="30"/>
      <c r="S396" s="30"/>
      <c r="T396" s="30"/>
      <c r="U396" s="30"/>
      <c r="V396" s="30"/>
      <c r="W396" s="30"/>
    </row>
    <row r="397" spans="1:23" x14ac:dyDescent="0.2">
      <c r="A397" s="40">
        <v>392</v>
      </c>
      <c r="B397" s="40" t="str">
        <f>IF(DanhMụcHH!B396="","",DanhMụcHH!B396)</f>
        <v>PF083A-E</v>
      </c>
      <c r="C397" s="41">
        <f ca="1">IF(B397="","",SUMIF(OFFSET(MuaHàng_ThanhToán!$D$5,0,0,COUNTIF(Table2[Tên nhà cung cấp],MuaHàng_ThanhToán!$C$5),6),BáoCáoHàngHóa!B397,Table2[Số lượng]))</f>
        <v>0</v>
      </c>
      <c r="D397" s="41">
        <f t="shared" ca="1" si="55"/>
        <v>0</v>
      </c>
      <c r="E397" s="41">
        <f ca="1">IF(B397="","",SUMIF(OFFSET(MuaHàng_ThanhToán!$D$5,0,0,COUNTIF(Table2[Tên nhà cung cấp],MuaHàng_ThanhToán!$C$5),6),BáoCáoHàngHóa!B397,Table2[Thành tiền]))</f>
        <v>0</v>
      </c>
      <c r="F397" s="43">
        <f ca="1">IF(B397="","",SUMIF(Table2[[Tên hàng hóa]:[Thành tiền]],BáoCáoHàngHóa!B397,Table2[Số lượng])-BáoCáoHàngHóa!C397)</f>
        <v>80</v>
      </c>
      <c r="G397" s="43">
        <f t="shared" ca="1" si="57"/>
        <v>31350</v>
      </c>
      <c r="H397" s="43">
        <f ca="1">IF(B397="","",SUMIF(Table2[[Tên hàng hóa]:[Thành tiền]],BáoCáoHàngHóa!B397,Table2[Thành tiền])-BáoCáoHàngHóa!E397)</f>
        <v>2508000</v>
      </c>
      <c r="I397" s="42">
        <f ca="1">IF(B397="","",SUMIF(Table28[[Tên hàng hóa ]:[Thành tiền]],BáoCáoHàngHóa!B397,Table28[Số lượng]))</f>
        <v>75</v>
      </c>
      <c r="J397" s="42">
        <f t="shared" ca="1" si="58"/>
        <v>31350</v>
      </c>
      <c r="K397" s="42">
        <f t="shared" ca="1" si="59"/>
        <v>2351250</v>
      </c>
      <c r="L397" s="44">
        <f t="shared" ca="1" si="60"/>
        <v>5</v>
      </c>
      <c r="M397" s="44">
        <f t="shared" ca="1" si="61"/>
        <v>31350</v>
      </c>
      <c r="N397" s="44">
        <f t="shared" ca="1" si="62"/>
        <v>156750</v>
      </c>
      <c r="O397" s="30">
        <f t="shared" ca="1" si="56"/>
        <v>0</v>
      </c>
      <c r="P397" s="30"/>
      <c r="Q397" s="30"/>
      <c r="R397" s="30"/>
      <c r="S397" s="30"/>
      <c r="T397" s="30"/>
      <c r="U397" s="30"/>
      <c r="V397" s="30"/>
      <c r="W397" s="30"/>
    </row>
    <row r="398" spans="1:23" x14ac:dyDescent="0.2">
      <c r="A398" s="40">
        <v>393</v>
      </c>
      <c r="B398" s="40" t="str">
        <f>IF(DanhMụcHH!B397="","",DanhMụcHH!B397)</f>
        <v>GMC-9</v>
      </c>
      <c r="C398" s="41">
        <f ca="1">IF(B398="","",SUMIF(OFFSET(MuaHàng_ThanhToán!$D$5,0,0,COUNTIF(Table2[Tên nhà cung cấp],MuaHàng_ThanhToán!$C$5),6),BáoCáoHàngHóa!B398,Table2[Số lượng]))</f>
        <v>0</v>
      </c>
      <c r="D398" s="41">
        <f t="shared" ref="D398:D408" ca="1" si="63">IF(B398="","",IF(C398=0,0,E398/C398))</f>
        <v>0</v>
      </c>
      <c r="E398" s="41">
        <f ca="1">IF(B398="","",SUMIF(OFFSET(MuaHàng_ThanhToán!$D$5,0,0,COUNTIF(Table2[Tên nhà cung cấp],MuaHàng_ThanhToán!$C$5),6),BáoCáoHàngHóa!B398,Table2[Thành tiền]))</f>
        <v>0</v>
      </c>
      <c r="F398" s="43">
        <f ca="1">IF(B398="","",SUMIF(Table2[[Tên hàng hóa]:[Thành tiền]],BáoCáoHàngHóa!B398,Table2[Số lượng])-BáoCáoHàngHóa!C398)</f>
        <v>0</v>
      </c>
      <c r="G398" s="43">
        <f t="shared" ca="1" si="57"/>
        <v>0</v>
      </c>
      <c r="H398" s="43">
        <f ca="1">IF(B398="","",SUMIF(Table2[[Tên hàng hóa]:[Thành tiền]],BáoCáoHàngHóa!B398,Table2[Thành tiền])-BáoCáoHàngHóa!E398)</f>
        <v>0</v>
      </c>
      <c r="I398" s="42">
        <f ca="1">IF(B398="","",SUMIF(Table28[[Tên hàng hóa ]:[Thành tiền]],BáoCáoHàngHóa!B398,Table28[Số lượng]))</f>
        <v>0</v>
      </c>
      <c r="J398" s="42">
        <f t="shared" ca="1" si="58"/>
        <v>0</v>
      </c>
      <c r="K398" s="42">
        <f t="shared" ca="1" si="59"/>
        <v>0</v>
      </c>
      <c r="L398" s="44">
        <f t="shared" ca="1" si="60"/>
        <v>0</v>
      </c>
      <c r="M398" s="44">
        <f t="shared" ca="1" si="61"/>
        <v>0</v>
      </c>
      <c r="N398" s="44">
        <f t="shared" ca="1" si="62"/>
        <v>0</v>
      </c>
      <c r="O398" s="30">
        <f t="shared" ca="1" si="56"/>
        <v>0</v>
      </c>
      <c r="P398" s="30"/>
      <c r="Q398" s="30"/>
      <c r="R398" s="30"/>
      <c r="S398" s="30"/>
      <c r="T398" s="30"/>
      <c r="U398" s="30"/>
      <c r="V398" s="30"/>
      <c r="W398" s="30"/>
    </row>
    <row r="399" spans="1:23" x14ac:dyDescent="0.2">
      <c r="A399" s="40">
        <v>394</v>
      </c>
      <c r="B399" s="40" t="str">
        <f>IF(DanhMụcHH!B398="","",DanhMụcHH!B398)</f>
        <v>GMC-12</v>
      </c>
      <c r="C399" s="41">
        <f ca="1">IF(B399="","",SUMIF(OFFSET(MuaHàng_ThanhToán!$D$5,0,0,COUNTIF(Table2[Tên nhà cung cấp],MuaHàng_ThanhToán!$C$5),6),BáoCáoHàngHóa!B399,Table2[Số lượng]))</f>
        <v>0</v>
      </c>
      <c r="D399" s="41">
        <f t="shared" ca="1" si="63"/>
        <v>0</v>
      </c>
      <c r="E399" s="41">
        <f ca="1">IF(B399="","",SUMIF(OFFSET(MuaHàng_ThanhToán!$D$5,0,0,COUNTIF(Table2[Tên nhà cung cấp],MuaHàng_ThanhToán!$C$5),6),BáoCáoHàngHóa!B399,Table2[Thành tiền]))</f>
        <v>0</v>
      </c>
      <c r="F399" s="43">
        <f ca="1">IF(B399="","",SUMIF(Table2[[Tên hàng hóa]:[Thành tiền]],BáoCáoHàngHóa!B399,Table2[Số lượng])-BáoCáoHàngHóa!C399)</f>
        <v>0</v>
      </c>
      <c r="G399" s="43">
        <f t="shared" ca="1" si="57"/>
        <v>0</v>
      </c>
      <c r="H399" s="43">
        <f ca="1">IF(B399="","",SUMIF(Table2[[Tên hàng hóa]:[Thành tiền]],BáoCáoHàngHóa!B399,Table2[Thành tiền])-BáoCáoHàngHóa!E399)</f>
        <v>0</v>
      </c>
      <c r="I399" s="42">
        <f ca="1">IF(B399="","",SUMIF(Table28[[Tên hàng hóa ]:[Thành tiền]],BáoCáoHàngHóa!B399,Table28[Số lượng]))</f>
        <v>0</v>
      </c>
      <c r="J399" s="42">
        <f t="shared" ca="1" si="58"/>
        <v>0</v>
      </c>
      <c r="K399" s="42">
        <f t="shared" ca="1" si="59"/>
        <v>0</v>
      </c>
      <c r="L399" s="44">
        <f t="shared" ca="1" si="60"/>
        <v>0</v>
      </c>
      <c r="M399" s="44">
        <f t="shared" ca="1" si="61"/>
        <v>0</v>
      </c>
      <c r="N399" s="44">
        <f t="shared" ca="1" si="62"/>
        <v>0</v>
      </c>
      <c r="O399" s="30">
        <f t="shared" ca="1" si="56"/>
        <v>0</v>
      </c>
      <c r="P399" s="30"/>
      <c r="Q399" s="30"/>
      <c r="R399" s="30"/>
      <c r="S399" s="30"/>
      <c r="T399" s="30"/>
      <c r="U399" s="30"/>
      <c r="V399" s="30"/>
      <c r="W399" s="30"/>
    </row>
    <row r="400" spans="1:23" x14ac:dyDescent="0.2">
      <c r="A400" s="40">
        <v>395</v>
      </c>
      <c r="B400" s="40" t="str">
        <f>IF(DanhMụcHH!B399="","",DanhMụcHH!B399)</f>
        <v>GMC-18</v>
      </c>
      <c r="C400" s="41">
        <f ca="1">IF(B400="","",SUMIF(OFFSET(MuaHàng_ThanhToán!$D$5,0,0,COUNTIF(Table2[Tên nhà cung cấp],MuaHàng_ThanhToán!$C$5),6),BáoCáoHàngHóa!B400,Table2[Số lượng]))</f>
        <v>0</v>
      </c>
      <c r="D400" s="41">
        <f t="shared" ca="1" si="63"/>
        <v>0</v>
      </c>
      <c r="E400" s="41">
        <f ca="1">IF(B400="","",SUMIF(OFFSET(MuaHàng_ThanhToán!$D$5,0,0,COUNTIF(Table2[Tên nhà cung cấp],MuaHàng_ThanhToán!$C$5),6),BáoCáoHàngHóa!B400,Table2[Thành tiền]))</f>
        <v>0</v>
      </c>
      <c r="F400" s="43">
        <f ca="1">IF(B400="","",SUMIF(Table2[[Tên hàng hóa]:[Thành tiền]],BáoCáoHàngHóa!B400,Table2[Số lượng])-BáoCáoHàngHóa!C400)</f>
        <v>0</v>
      </c>
      <c r="G400" s="43">
        <f t="shared" ca="1" si="57"/>
        <v>0</v>
      </c>
      <c r="H400" s="43">
        <f ca="1">IF(B400="","",SUMIF(Table2[[Tên hàng hóa]:[Thành tiền]],BáoCáoHàngHóa!B400,Table2[Thành tiền])-BáoCáoHàngHóa!E400)</f>
        <v>0</v>
      </c>
      <c r="I400" s="42">
        <f ca="1">IF(B400="","",SUMIF(Table28[[Tên hàng hóa ]:[Thành tiền]],BáoCáoHàngHóa!B400,Table28[Số lượng]))</f>
        <v>0</v>
      </c>
      <c r="J400" s="42">
        <f t="shared" ca="1" si="58"/>
        <v>0</v>
      </c>
      <c r="K400" s="42">
        <f t="shared" ca="1" si="59"/>
        <v>0</v>
      </c>
      <c r="L400" s="44">
        <f t="shared" ca="1" si="60"/>
        <v>0</v>
      </c>
      <c r="M400" s="44">
        <f t="shared" ca="1" si="61"/>
        <v>0</v>
      </c>
      <c r="N400" s="44">
        <f t="shared" ca="1" si="62"/>
        <v>0</v>
      </c>
      <c r="O400" s="30">
        <f t="shared" ca="1" si="56"/>
        <v>0</v>
      </c>
      <c r="P400" s="30"/>
      <c r="Q400" s="30"/>
      <c r="R400" s="30"/>
      <c r="S400" s="30"/>
      <c r="T400" s="30"/>
      <c r="U400" s="30"/>
      <c r="V400" s="30"/>
      <c r="W400" s="30"/>
    </row>
    <row r="401" spans="1:23" x14ac:dyDescent="0.2">
      <c r="A401" s="40">
        <v>396</v>
      </c>
      <c r="B401" s="40" t="str">
        <f>IF(DanhMụcHH!B400="","",DanhMụcHH!B400)</f>
        <v>GMC-22</v>
      </c>
      <c r="C401" s="41">
        <f ca="1">IF(B401="","",SUMIF(OFFSET(MuaHàng_ThanhToán!$D$5,0,0,COUNTIF(Table2[Tên nhà cung cấp],MuaHàng_ThanhToán!$C$5),6),BáoCáoHàngHóa!B401,Table2[Số lượng]))</f>
        <v>0</v>
      </c>
      <c r="D401" s="41">
        <f t="shared" ca="1" si="63"/>
        <v>0</v>
      </c>
      <c r="E401" s="41">
        <f ca="1">IF(B401="","",SUMIF(OFFSET(MuaHàng_ThanhToán!$D$5,0,0,COUNTIF(Table2[Tên nhà cung cấp],MuaHàng_ThanhToán!$C$5),6),BáoCáoHàngHóa!B401,Table2[Thành tiền]))</f>
        <v>0</v>
      </c>
      <c r="F401" s="43">
        <f ca="1">IF(B401="","",SUMIF(Table2[[Tên hàng hóa]:[Thành tiền]],BáoCáoHàngHóa!B401,Table2[Số lượng])-BáoCáoHàngHóa!C401)</f>
        <v>0</v>
      </c>
      <c r="G401" s="43">
        <f t="shared" ca="1" si="57"/>
        <v>0</v>
      </c>
      <c r="H401" s="43">
        <f ca="1">IF(B401="","",SUMIF(Table2[[Tên hàng hóa]:[Thành tiền]],BáoCáoHàngHóa!B401,Table2[Thành tiền])-BáoCáoHàngHóa!E401)</f>
        <v>0</v>
      </c>
      <c r="I401" s="42">
        <f ca="1">IF(B401="","",SUMIF(Table28[[Tên hàng hóa ]:[Thành tiền]],BáoCáoHàngHóa!B401,Table28[Số lượng]))</f>
        <v>0</v>
      </c>
      <c r="J401" s="42">
        <f t="shared" ca="1" si="58"/>
        <v>0</v>
      </c>
      <c r="K401" s="42">
        <f t="shared" ca="1" si="59"/>
        <v>0</v>
      </c>
      <c r="L401" s="44">
        <f t="shared" ca="1" si="60"/>
        <v>0</v>
      </c>
      <c r="M401" s="44">
        <f t="shared" ca="1" si="61"/>
        <v>0</v>
      </c>
      <c r="N401" s="44">
        <f t="shared" ca="1" si="62"/>
        <v>0</v>
      </c>
      <c r="O401" s="30">
        <f t="shared" ca="1" si="56"/>
        <v>0</v>
      </c>
      <c r="P401" s="30"/>
      <c r="Q401" s="30"/>
      <c r="R401" s="30"/>
      <c r="S401" s="30"/>
      <c r="T401" s="30"/>
      <c r="U401" s="30"/>
      <c r="V401" s="30"/>
      <c r="W401" s="30"/>
    </row>
    <row r="402" spans="1:23" x14ac:dyDescent="0.2">
      <c r="A402" s="40">
        <v>397</v>
      </c>
      <c r="B402" s="40" t="str">
        <f>IF(DanhMụcHH!B401="","",DanhMụcHH!B401)</f>
        <v>GMC-32</v>
      </c>
      <c r="C402" s="41">
        <f ca="1">IF(B402="","",SUMIF(OFFSET(MuaHàng_ThanhToán!$D$5,0,0,COUNTIF(Table2[Tên nhà cung cấp],MuaHàng_ThanhToán!$C$5),6),BáoCáoHàngHóa!B402,Table2[Số lượng]))</f>
        <v>0</v>
      </c>
      <c r="D402" s="41">
        <f t="shared" ca="1" si="63"/>
        <v>0</v>
      </c>
      <c r="E402" s="41">
        <f ca="1">IF(B402="","",SUMIF(OFFSET(MuaHàng_ThanhToán!$D$5,0,0,COUNTIF(Table2[Tên nhà cung cấp],MuaHàng_ThanhToán!$C$5),6),BáoCáoHàngHóa!B402,Table2[Thành tiền]))</f>
        <v>0</v>
      </c>
      <c r="F402" s="43">
        <f ca="1">IF(B402="","",SUMIF(Table2[[Tên hàng hóa]:[Thành tiền]],BáoCáoHàngHóa!B402,Table2[Số lượng])-BáoCáoHàngHóa!C402)</f>
        <v>0</v>
      </c>
      <c r="G402" s="43">
        <f t="shared" ca="1" si="57"/>
        <v>0</v>
      </c>
      <c r="H402" s="43">
        <f ca="1">IF(B402="","",SUMIF(Table2[[Tên hàng hóa]:[Thành tiền]],BáoCáoHàngHóa!B402,Table2[Thành tiền])-BáoCáoHàngHóa!E402)</f>
        <v>0</v>
      </c>
      <c r="I402" s="42">
        <f ca="1">IF(B402="","",SUMIF(Table28[[Tên hàng hóa ]:[Thành tiền]],BáoCáoHàngHóa!B402,Table28[Số lượng]))</f>
        <v>0</v>
      </c>
      <c r="J402" s="42">
        <f t="shared" ca="1" si="58"/>
        <v>0</v>
      </c>
      <c r="K402" s="42">
        <f t="shared" ca="1" si="59"/>
        <v>0</v>
      </c>
      <c r="L402" s="44">
        <f t="shared" ca="1" si="60"/>
        <v>0</v>
      </c>
      <c r="M402" s="44">
        <f t="shared" ca="1" si="61"/>
        <v>0</v>
      </c>
      <c r="N402" s="44">
        <f t="shared" ca="1" si="62"/>
        <v>0</v>
      </c>
      <c r="O402" s="30">
        <f t="shared" ca="1" si="56"/>
        <v>0</v>
      </c>
      <c r="P402" s="30"/>
      <c r="Q402" s="30"/>
      <c r="R402" s="30"/>
      <c r="S402" s="30"/>
      <c r="T402" s="30"/>
      <c r="U402" s="30"/>
      <c r="V402" s="30"/>
      <c r="W402" s="30"/>
    </row>
    <row r="403" spans="1:23" x14ac:dyDescent="0.2">
      <c r="A403" s="40">
        <v>398</v>
      </c>
      <c r="B403" s="40" t="str">
        <f>IF(DanhMụcHH!B402="","",DanhMụcHH!B402)</f>
        <v>GMC-40</v>
      </c>
      <c r="C403" s="41">
        <f ca="1">IF(B403="","",SUMIF(OFFSET(MuaHàng_ThanhToán!$D$5,0,0,COUNTIF(Table2[Tên nhà cung cấp],MuaHàng_ThanhToán!$C$5),6),BáoCáoHàngHóa!B403,Table2[Số lượng]))</f>
        <v>0</v>
      </c>
      <c r="D403" s="41">
        <f t="shared" ca="1" si="63"/>
        <v>0</v>
      </c>
      <c r="E403" s="41">
        <f ca="1">IF(B403="","",SUMIF(OFFSET(MuaHàng_ThanhToán!$D$5,0,0,COUNTIF(Table2[Tên nhà cung cấp],MuaHàng_ThanhToán!$C$5),6),BáoCáoHàngHóa!B403,Table2[Thành tiền]))</f>
        <v>0</v>
      </c>
      <c r="F403" s="43">
        <f ca="1">IF(B403="","",SUMIF(Table2[[Tên hàng hóa]:[Thành tiền]],BáoCáoHàngHóa!B403,Table2[Số lượng])-BáoCáoHàngHóa!C403)</f>
        <v>0</v>
      </c>
      <c r="G403" s="43">
        <f t="shared" ca="1" si="57"/>
        <v>0</v>
      </c>
      <c r="H403" s="43">
        <f ca="1">IF(B403="","",SUMIF(Table2[[Tên hàng hóa]:[Thành tiền]],BáoCáoHàngHóa!B403,Table2[Thành tiền])-BáoCáoHàngHóa!E403)</f>
        <v>0</v>
      </c>
      <c r="I403" s="42">
        <f ca="1">IF(B403="","",SUMIF(Table28[[Tên hàng hóa ]:[Thành tiền]],BáoCáoHàngHóa!B403,Table28[Số lượng]))</f>
        <v>0</v>
      </c>
      <c r="J403" s="42">
        <f t="shared" ca="1" si="58"/>
        <v>0</v>
      </c>
      <c r="K403" s="42">
        <f t="shared" ca="1" si="59"/>
        <v>0</v>
      </c>
      <c r="L403" s="44">
        <f t="shared" ca="1" si="60"/>
        <v>0</v>
      </c>
      <c r="M403" s="44">
        <f t="shared" ca="1" si="61"/>
        <v>0</v>
      </c>
      <c r="N403" s="44">
        <f t="shared" ca="1" si="62"/>
        <v>0</v>
      </c>
      <c r="O403" s="30">
        <f t="shared" ca="1" si="56"/>
        <v>0</v>
      </c>
      <c r="P403" s="30"/>
      <c r="Q403" s="30"/>
      <c r="R403" s="30"/>
      <c r="S403" s="30"/>
      <c r="T403" s="30"/>
      <c r="U403" s="30"/>
      <c r="V403" s="30"/>
      <c r="W403" s="30"/>
    </row>
    <row r="404" spans="1:23" x14ac:dyDescent="0.2">
      <c r="A404" s="40">
        <v>399</v>
      </c>
      <c r="B404" s="40" t="str">
        <f>IF(DanhMụcHH!B403="","",DanhMụcHH!B403)</f>
        <v>GMC-50</v>
      </c>
      <c r="C404" s="41">
        <f ca="1">IF(B404="","",SUMIF(OFFSET(MuaHàng_ThanhToán!$D$5,0,0,COUNTIF(Table2[Tên nhà cung cấp],MuaHàng_ThanhToán!$C$5),6),BáoCáoHàngHóa!B404,Table2[Số lượng]))</f>
        <v>0</v>
      </c>
      <c r="D404" s="41">
        <f t="shared" ca="1" si="63"/>
        <v>0</v>
      </c>
      <c r="E404" s="41">
        <f ca="1">IF(B404="","",SUMIF(OFFSET(MuaHàng_ThanhToán!$D$5,0,0,COUNTIF(Table2[Tên nhà cung cấp],MuaHàng_ThanhToán!$C$5),6),BáoCáoHàngHóa!B404,Table2[Thành tiền]))</f>
        <v>0</v>
      </c>
      <c r="F404" s="43">
        <f ca="1">IF(B404="","",SUMIF(Table2[[Tên hàng hóa]:[Thành tiền]],BáoCáoHàngHóa!B404,Table2[Số lượng])-BáoCáoHàngHóa!C404)</f>
        <v>2</v>
      </c>
      <c r="G404" s="43">
        <f t="shared" ca="1" si="57"/>
        <v>770000</v>
      </c>
      <c r="H404" s="43">
        <f ca="1">IF(B404="","",SUMIF(Table2[[Tên hàng hóa]:[Thành tiền]],BáoCáoHàngHóa!B404,Table2[Thành tiền])-BáoCáoHàngHóa!E404)</f>
        <v>1540000</v>
      </c>
      <c r="I404" s="42">
        <f ca="1">IF(B404="","",SUMIF(Table28[[Tên hàng hóa ]:[Thành tiền]],BáoCáoHàngHóa!B404,Table28[Số lượng]))</f>
        <v>2</v>
      </c>
      <c r="J404" s="42">
        <f t="shared" ca="1" si="58"/>
        <v>770000</v>
      </c>
      <c r="K404" s="42">
        <f t="shared" ca="1" si="59"/>
        <v>1540000</v>
      </c>
      <c r="L404" s="44">
        <f t="shared" ca="1" si="60"/>
        <v>0</v>
      </c>
      <c r="M404" s="44">
        <f t="shared" ca="1" si="61"/>
        <v>0</v>
      </c>
      <c r="N404" s="44">
        <f t="shared" ca="1" si="62"/>
        <v>0</v>
      </c>
      <c r="O404" s="30">
        <f t="shared" ca="1" si="56"/>
        <v>0</v>
      </c>
      <c r="P404" s="30"/>
      <c r="Q404" s="30"/>
      <c r="R404" s="30"/>
      <c r="S404" s="30"/>
      <c r="T404" s="30"/>
      <c r="U404" s="30"/>
      <c r="V404" s="30"/>
      <c r="W404" s="30"/>
    </row>
    <row r="405" spans="1:23" x14ac:dyDescent="0.2">
      <c r="A405" s="40">
        <v>400</v>
      </c>
      <c r="B405" s="40" t="str">
        <f>IF(DanhMụcHH!B404="","",DanhMụcHH!B404)</f>
        <v>A9K24363</v>
      </c>
      <c r="C405" s="41">
        <f ca="1">IF(B405="","",SUMIF(OFFSET(MuaHàng_ThanhToán!$D$5,0,0,COUNTIF(Table2[Tên nhà cung cấp],MuaHàng_ThanhToán!$C$5),6),BáoCáoHàngHóa!B405,Table2[Số lượng]))</f>
        <v>0</v>
      </c>
      <c r="D405" s="41">
        <f t="shared" ca="1" si="63"/>
        <v>0</v>
      </c>
      <c r="E405" s="41">
        <f ca="1">IF(B405="","",SUMIF(OFFSET(MuaHàng_ThanhToán!$D$5,0,0,COUNTIF(Table2[Tên nhà cung cấp],MuaHàng_ThanhToán!$C$5),6),BáoCáoHàngHóa!B405,Table2[Thành tiền]))</f>
        <v>0</v>
      </c>
      <c r="F405" s="43">
        <f ca="1">IF(B405="","",SUMIF(Table2[[Tên hàng hóa]:[Thành tiền]],BáoCáoHàngHóa!B405,Table2[Số lượng])-BáoCáoHàngHóa!C405)</f>
        <v>3</v>
      </c>
      <c r="G405" s="43">
        <f t="shared" ca="1" si="57"/>
        <v>514589.90000000008</v>
      </c>
      <c r="H405" s="43">
        <f ca="1">IF(B405="","",SUMIF(Table2[[Tên hàng hóa]:[Thành tiền]],BáoCáoHàngHóa!B405,Table2[Thành tiền])-BáoCáoHàngHóa!E405)</f>
        <v>1543769.7000000002</v>
      </c>
      <c r="I405" s="42">
        <f ca="1">IF(B405="","",SUMIF(Table28[[Tên hàng hóa ]:[Thành tiền]],BáoCáoHàngHóa!B405,Table28[Số lượng]))</f>
        <v>3</v>
      </c>
      <c r="J405" s="42">
        <f t="shared" ca="1" si="58"/>
        <v>514589.90000000008</v>
      </c>
      <c r="K405" s="42">
        <f t="shared" ca="1" si="59"/>
        <v>1543769.7000000002</v>
      </c>
      <c r="L405" s="44">
        <f t="shared" ca="1" si="60"/>
        <v>0</v>
      </c>
      <c r="M405" s="44">
        <f t="shared" ca="1" si="61"/>
        <v>0</v>
      </c>
      <c r="N405" s="44">
        <f t="shared" ca="1" si="62"/>
        <v>0</v>
      </c>
      <c r="O405" s="30">
        <f t="shared" ca="1" si="56"/>
        <v>0</v>
      </c>
      <c r="P405" s="30"/>
      <c r="Q405" s="30"/>
      <c r="R405" s="30"/>
      <c r="S405" s="30"/>
      <c r="T405" s="30"/>
      <c r="U405" s="30"/>
      <c r="V405" s="30"/>
      <c r="W405" s="30"/>
    </row>
    <row r="406" spans="1:23" x14ac:dyDescent="0.2">
      <c r="A406" s="40">
        <v>401</v>
      </c>
      <c r="B406" s="40" t="str">
        <f>IF(DanhMụcHH!B405="","",DanhMụcHH!B405)</f>
        <v>A9K24332</v>
      </c>
      <c r="C406" s="41">
        <f ca="1">IF(B406="","",SUMIF(OFFSET(MuaHàng_ThanhToán!$D$5,0,0,COUNTIF(Table2[Tên nhà cung cấp],MuaHàng_ThanhToán!$C$5),6),BáoCáoHàngHóa!B406,Table2[Số lượng]))</f>
        <v>0</v>
      </c>
      <c r="D406" s="41">
        <f t="shared" ca="1" si="63"/>
        <v>0</v>
      </c>
      <c r="E406" s="41">
        <f ca="1">IF(B406="","",SUMIF(OFFSET(MuaHàng_ThanhToán!$D$5,0,0,COUNTIF(Table2[Tên nhà cung cấp],MuaHàng_ThanhToán!$C$5),6),BáoCáoHàngHóa!B406,Table2[Thành tiền]))</f>
        <v>0</v>
      </c>
      <c r="F406" s="43">
        <f ca="1">IF(B406="","",SUMIF(Table2[[Tên hàng hóa]:[Thành tiền]],BáoCáoHàngHóa!B406,Table2[Số lượng])-BáoCáoHàngHóa!C406)</f>
        <v>4</v>
      </c>
      <c r="G406" s="43">
        <f t="shared" ca="1" si="57"/>
        <v>346360.05</v>
      </c>
      <c r="H406" s="43">
        <f ca="1">IF(B406="","",SUMIF(Table2[[Tên hàng hóa]:[Thành tiền]],BáoCáoHàngHóa!B406,Table2[Thành tiền])-BáoCáoHàngHóa!E406)</f>
        <v>1385440.2</v>
      </c>
      <c r="I406" s="42">
        <f ca="1">IF(B406="","",SUMIF(Table28[[Tên hàng hóa ]:[Thành tiền]],BáoCáoHàngHóa!B406,Table28[Số lượng]))</f>
        <v>4</v>
      </c>
      <c r="J406" s="42">
        <f t="shared" ca="1" si="58"/>
        <v>346360.05</v>
      </c>
      <c r="K406" s="42">
        <f t="shared" ca="1" si="59"/>
        <v>1385440.2</v>
      </c>
      <c r="L406" s="44">
        <f t="shared" ca="1" si="60"/>
        <v>0</v>
      </c>
      <c r="M406" s="44">
        <f t="shared" ca="1" si="61"/>
        <v>0</v>
      </c>
      <c r="N406" s="44">
        <f t="shared" ca="1" si="62"/>
        <v>0</v>
      </c>
      <c r="O406" s="30">
        <f t="shared" ca="1" si="56"/>
        <v>0</v>
      </c>
      <c r="P406" s="30"/>
      <c r="Q406" s="30"/>
      <c r="R406" s="30"/>
      <c r="S406" s="30"/>
      <c r="T406" s="30"/>
      <c r="U406" s="30"/>
      <c r="V406" s="30"/>
      <c r="W406" s="30"/>
    </row>
    <row r="407" spans="1:23" x14ac:dyDescent="0.2">
      <c r="A407" s="40">
        <v>402</v>
      </c>
      <c r="B407" s="40" t="str">
        <f>IF(DanhMụcHH!B406="","",DanhMụcHH!B406)</f>
        <v>A9K27232</v>
      </c>
      <c r="C407" s="41">
        <f ca="1">IF(B407="","",SUMIF(OFFSET(MuaHàng_ThanhToán!$D$5,0,0,COUNTIF(Table2[Tên nhà cung cấp],MuaHàng_ThanhToán!$C$5),6),BáoCáoHàngHóa!B407,Table2[Số lượng]))</f>
        <v>0</v>
      </c>
      <c r="D407" s="41">
        <f t="shared" ca="1" si="63"/>
        <v>0</v>
      </c>
      <c r="E407" s="41">
        <f ca="1">IF(B407="","",SUMIF(OFFSET(MuaHàng_ThanhToán!$D$5,0,0,COUNTIF(Table2[Tên nhà cung cấp],MuaHàng_ThanhToán!$C$5),6),BáoCáoHàngHóa!B407,Table2[Thành tiền]))</f>
        <v>0</v>
      </c>
      <c r="F407" s="43">
        <f ca="1">IF(B407="","",SUMIF(Table2[[Tên hàng hóa]:[Thành tiền]],BáoCáoHàngHóa!B407,Table2[Số lượng])-BáoCáoHàngHóa!C407)</f>
        <v>2</v>
      </c>
      <c r="G407" s="43">
        <f t="shared" ca="1" si="57"/>
        <v>212669.6</v>
      </c>
      <c r="H407" s="43">
        <f ca="1">IF(B407="","",SUMIF(Table2[[Tên hàng hóa]:[Thành tiền]],BáoCáoHàngHóa!B407,Table2[Thành tiền])-BáoCáoHàngHóa!E407)</f>
        <v>425339.2</v>
      </c>
      <c r="I407" s="42">
        <f ca="1">IF(B407="","",SUMIF(Table28[[Tên hàng hóa ]:[Thành tiền]],BáoCáoHàngHóa!B407,Table28[Số lượng]))</f>
        <v>2</v>
      </c>
      <c r="J407" s="42">
        <f t="shared" ca="1" si="58"/>
        <v>212669.6</v>
      </c>
      <c r="K407" s="42">
        <f t="shared" ca="1" si="59"/>
        <v>425339.2</v>
      </c>
      <c r="L407" s="44">
        <f t="shared" ca="1" si="60"/>
        <v>0</v>
      </c>
      <c r="M407" s="44">
        <f t="shared" ca="1" si="61"/>
        <v>0</v>
      </c>
      <c r="N407" s="44">
        <f t="shared" ca="1" si="62"/>
        <v>0</v>
      </c>
      <c r="O407" s="30">
        <f t="shared" ca="1" si="56"/>
        <v>0</v>
      </c>
      <c r="P407" s="30"/>
      <c r="Q407" s="30"/>
      <c r="R407" s="30"/>
      <c r="S407" s="30"/>
      <c r="T407" s="30"/>
      <c r="U407" s="30"/>
      <c r="V407" s="30"/>
      <c r="W407" s="30"/>
    </row>
    <row r="408" spans="1:23" x14ac:dyDescent="0.2">
      <c r="A408" s="40">
        <v>403</v>
      </c>
      <c r="B408" s="40" t="str">
        <f>IF(DanhMụcHH!B407="","",DanhMụcHH!B407)</f>
        <v>WLCA32 -43</v>
      </c>
      <c r="C408" s="41">
        <f ca="1">IF(B408="","",SUMIF(OFFSET(MuaHàng_ThanhToán!$D$5,0,0,COUNTIF(Table2[Tên nhà cung cấp],MuaHàng_ThanhToán!$C$5),6),BáoCáoHàngHóa!B408,Table2[Số lượng]))</f>
        <v>0</v>
      </c>
      <c r="D408" s="41">
        <f t="shared" ca="1" si="63"/>
        <v>0</v>
      </c>
      <c r="E408" s="41">
        <f ca="1">IF(B408="","",SUMIF(OFFSET(MuaHàng_ThanhToán!$D$5,0,0,COUNTIF(Table2[Tên nhà cung cấp],MuaHàng_ThanhToán!$C$5),6),BáoCáoHàngHóa!B408,Table2[Thành tiền]))</f>
        <v>0</v>
      </c>
      <c r="F408" s="43">
        <f ca="1">IF(B408="","",SUMIF(Table2[[Tên hàng hóa]:[Thành tiền]],BáoCáoHàngHóa!B408,Table2[Số lượng])-BáoCáoHàngHóa!C408)</f>
        <v>10</v>
      </c>
      <c r="G408" s="43">
        <f t="shared" ca="1" si="57"/>
        <v>891000</v>
      </c>
      <c r="H408" s="43">
        <f ca="1">IF(B408="","",SUMIF(Table2[[Tên hàng hóa]:[Thành tiền]],BáoCáoHàngHóa!B408,Table2[Thành tiền])-BáoCáoHàngHóa!E408)</f>
        <v>8910000</v>
      </c>
      <c r="I408" s="42">
        <f ca="1">IF(B408="","",SUMIF(Table28[[Tên hàng hóa ]:[Thành tiền]],BáoCáoHàngHóa!B408,Table28[Số lượng]))</f>
        <v>10</v>
      </c>
      <c r="J408" s="42">
        <f t="shared" ca="1" si="58"/>
        <v>891000</v>
      </c>
      <c r="K408" s="42">
        <f t="shared" ca="1" si="59"/>
        <v>8910000</v>
      </c>
      <c r="L408" s="44">
        <f t="shared" ca="1" si="60"/>
        <v>0</v>
      </c>
      <c r="M408" s="44">
        <f t="shared" ca="1" si="61"/>
        <v>0</v>
      </c>
      <c r="N408" s="44">
        <f t="shared" ca="1" si="62"/>
        <v>0</v>
      </c>
      <c r="O408" s="30">
        <f t="shared" ca="1" si="56"/>
        <v>0</v>
      </c>
      <c r="P408" s="30"/>
      <c r="Q408" s="30"/>
      <c r="R408" s="30"/>
      <c r="S408" s="30"/>
      <c r="T408" s="30"/>
      <c r="U408" s="30"/>
      <c r="V408" s="30"/>
      <c r="W408" s="30"/>
    </row>
    <row r="409" spans="1:23" x14ac:dyDescent="0.2">
      <c r="A409" s="40">
        <v>404</v>
      </c>
      <c r="B409" s="40" t="str">
        <f>IF(DanhMụcHH!B408="","",DanhMụcHH!B408)</f>
        <v>3G3JX-A2004</v>
      </c>
      <c r="C409" s="41">
        <f ca="1">IF(B409="","",SUMIF(OFFSET(MuaHàng_ThanhToán!$D$5,0,0,COUNTIF(Table2[Tên nhà cung cấp],MuaHàng_ThanhToán!$C$5),6),BáoCáoHàngHóa!B409,Table2[Số lượng]))</f>
        <v>0</v>
      </c>
      <c r="D409" s="41">
        <f t="shared" ref="D409:D440" ca="1" si="64">IF(B409="","",IF(C409=0,0,E409/C409))</f>
        <v>0</v>
      </c>
      <c r="E409" s="41">
        <f ca="1">IF(B409="","",SUMIF(OFFSET(MuaHàng_ThanhToán!$D$5,0,0,COUNTIF(Table2[Tên nhà cung cấp],MuaHàng_ThanhToán!$C$5),6),BáoCáoHàngHóa!B409,Table2[Thành tiền]))</f>
        <v>0</v>
      </c>
      <c r="F409" s="43">
        <f ca="1">IF(B409="","",SUMIF(Table2[[Tên hàng hóa]:[Thành tiền]],BáoCáoHàngHóa!B409,Table2[Số lượng])-BáoCáoHàngHóa!C409)</f>
        <v>0</v>
      </c>
      <c r="G409" s="43">
        <f t="shared" ref="G409:G440" ca="1" si="65">IF(B409="","",IF(F409=0,0,H409/F409))</f>
        <v>0</v>
      </c>
      <c r="H409" s="43">
        <f ca="1">IF(B409="","",SUMIF(Table2[[Tên hàng hóa]:[Thành tiền]],BáoCáoHàngHóa!B409,Table2[Thành tiền])-BáoCáoHàngHóa!E409)</f>
        <v>0</v>
      </c>
      <c r="I409" s="42">
        <f ca="1">IF(B409="","",SUMIF(Table28[[Tên hàng hóa ]:[Thành tiền]],BáoCáoHàngHóa!B409,Table28[Số lượng]))</f>
        <v>0</v>
      </c>
      <c r="J409" s="42">
        <f t="shared" ref="J409:J440" ca="1" si="66">IF(B409="","",IF(I409=0,0,(H409+E409)/(F409+C409)))</f>
        <v>0</v>
      </c>
      <c r="K409" s="42">
        <f t="shared" ref="K409:K440" ca="1" si="67">IF(B409="","",J409*I409)</f>
        <v>0</v>
      </c>
      <c r="L409" s="44">
        <f t="shared" ref="L409:L440" ca="1" si="68">IF(B409="","",C409+F409-I409)</f>
        <v>0</v>
      </c>
      <c r="M409" s="44">
        <f t="shared" ref="M409:M440" ca="1" si="69">IF(B409="","",IF(L409=0,0,N409/L409))</f>
        <v>0</v>
      </c>
      <c r="N409" s="44">
        <f t="shared" ref="N409:N440" ca="1" si="70">IF(B409="","",E409+H409-K409)</f>
        <v>0</v>
      </c>
      <c r="O409" s="30">
        <f t="shared" ca="1" si="56"/>
        <v>0</v>
      </c>
      <c r="P409" s="30"/>
      <c r="Q409" s="30"/>
      <c r="R409" s="30"/>
      <c r="S409" s="30"/>
      <c r="T409" s="30"/>
      <c r="U409" s="30"/>
      <c r="V409" s="30"/>
      <c r="W409" s="30"/>
    </row>
    <row r="410" spans="1:23" x14ac:dyDescent="0.2">
      <c r="A410" s="40">
        <v>405</v>
      </c>
      <c r="B410" s="40" t="str">
        <f>IF(DanhMụcHH!B409="","",DanhMụcHH!B409)</f>
        <v>3G3JX-A2007</v>
      </c>
      <c r="C410" s="41">
        <f ca="1">IF(B410="","",SUMIF(OFFSET(MuaHàng_ThanhToán!$D$5,0,0,COUNTIF(Table2[Tên nhà cung cấp],MuaHàng_ThanhToán!$C$5),6),BáoCáoHàngHóa!B410,Table2[Số lượng]))</f>
        <v>0</v>
      </c>
      <c r="D410" s="41">
        <f t="shared" ca="1" si="64"/>
        <v>0</v>
      </c>
      <c r="E410" s="41">
        <f ca="1">IF(B410="","",SUMIF(OFFSET(MuaHàng_ThanhToán!$D$5,0,0,COUNTIF(Table2[Tên nhà cung cấp],MuaHàng_ThanhToán!$C$5),6),BáoCáoHàngHóa!B410,Table2[Thành tiền]))</f>
        <v>0</v>
      </c>
      <c r="F410" s="43">
        <f ca="1">IF(B410="","",SUMIF(Table2[[Tên hàng hóa]:[Thành tiền]],BáoCáoHàngHóa!B410,Table2[Số lượng])-BáoCáoHàngHóa!C410)</f>
        <v>0</v>
      </c>
      <c r="G410" s="43">
        <f t="shared" ca="1" si="65"/>
        <v>0</v>
      </c>
      <c r="H410" s="43">
        <f ca="1">IF(B410="","",SUMIF(Table2[[Tên hàng hóa]:[Thành tiền]],BáoCáoHàngHóa!B410,Table2[Thành tiền])-BáoCáoHàngHóa!E410)</f>
        <v>0</v>
      </c>
      <c r="I410" s="42">
        <f ca="1">IF(B410="","",SUMIF(Table28[[Tên hàng hóa ]:[Thành tiền]],BáoCáoHàngHóa!B410,Table28[Số lượng]))</f>
        <v>0</v>
      </c>
      <c r="J410" s="42">
        <f t="shared" ca="1" si="66"/>
        <v>0</v>
      </c>
      <c r="K410" s="42">
        <f t="shared" ca="1" si="67"/>
        <v>0</v>
      </c>
      <c r="L410" s="44">
        <f t="shared" ca="1" si="68"/>
        <v>0</v>
      </c>
      <c r="M410" s="44">
        <f t="shared" ca="1" si="69"/>
        <v>0</v>
      </c>
      <c r="N410" s="44">
        <f t="shared" ca="1" si="70"/>
        <v>0</v>
      </c>
      <c r="O410" s="30">
        <f t="shared" ca="1" si="56"/>
        <v>0</v>
      </c>
      <c r="P410" s="30"/>
      <c r="Q410" s="30"/>
      <c r="R410" s="30"/>
      <c r="S410" s="30"/>
      <c r="T410" s="30"/>
      <c r="U410" s="30"/>
      <c r="V410" s="30"/>
      <c r="W410" s="30"/>
    </row>
    <row r="411" spans="1:23" x14ac:dyDescent="0.2">
      <c r="A411" s="40">
        <v>406</v>
      </c>
      <c r="B411" s="40" t="str">
        <f>IF(DanhMụcHH!B410="","",DanhMụcHH!B410)</f>
        <v>3G3JX-A2015</v>
      </c>
      <c r="C411" s="41">
        <f ca="1">IF(B411="","",SUMIF(OFFSET(MuaHàng_ThanhToán!$D$5,0,0,COUNTIF(Table2[Tên nhà cung cấp],MuaHàng_ThanhToán!$C$5),6),BáoCáoHàngHóa!B411,Table2[Số lượng]))</f>
        <v>0</v>
      </c>
      <c r="D411" s="41">
        <f t="shared" ca="1" si="64"/>
        <v>0</v>
      </c>
      <c r="E411" s="41">
        <f ca="1">IF(B411="","",SUMIF(OFFSET(MuaHàng_ThanhToán!$D$5,0,0,COUNTIF(Table2[Tên nhà cung cấp],MuaHàng_ThanhToán!$C$5),6),BáoCáoHàngHóa!B411,Table2[Thành tiền]))</f>
        <v>0</v>
      </c>
      <c r="F411" s="43">
        <f ca="1">IF(B411="","",SUMIF(Table2[[Tên hàng hóa]:[Thành tiền]],BáoCáoHàngHóa!B411,Table2[Số lượng])-BáoCáoHàngHóa!C411)</f>
        <v>1</v>
      </c>
      <c r="G411" s="43">
        <f t="shared" ca="1" si="65"/>
        <v>4488000</v>
      </c>
      <c r="H411" s="43">
        <f ca="1">IF(B411="","",SUMIF(Table2[[Tên hàng hóa]:[Thành tiền]],BáoCáoHàngHóa!B411,Table2[Thành tiền])-BáoCáoHàngHóa!E411)</f>
        <v>4488000</v>
      </c>
      <c r="I411" s="42">
        <f ca="1">IF(B411="","",SUMIF(Table28[[Tên hàng hóa ]:[Thành tiền]],BáoCáoHàngHóa!B411,Table28[Số lượng]))</f>
        <v>0</v>
      </c>
      <c r="J411" s="42">
        <f t="shared" ca="1" si="66"/>
        <v>0</v>
      </c>
      <c r="K411" s="42">
        <f t="shared" ca="1" si="67"/>
        <v>0</v>
      </c>
      <c r="L411" s="44">
        <f t="shared" ca="1" si="68"/>
        <v>1</v>
      </c>
      <c r="M411" s="44">
        <f t="shared" ca="1" si="69"/>
        <v>4488000</v>
      </c>
      <c r="N411" s="44">
        <f t="shared" ca="1" si="70"/>
        <v>4488000</v>
      </c>
      <c r="O411" s="30">
        <f t="shared" ca="1" si="56"/>
        <v>0</v>
      </c>
      <c r="P411" s="30"/>
      <c r="Q411" s="30"/>
      <c r="R411" s="30"/>
      <c r="S411" s="30"/>
      <c r="T411" s="30"/>
      <c r="U411" s="30"/>
      <c r="V411" s="30"/>
      <c r="W411" s="30"/>
    </row>
    <row r="412" spans="1:23" x14ac:dyDescent="0.2">
      <c r="A412" s="40">
        <v>407</v>
      </c>
      <c r="B412" s="40" t="str">
        <f>IF(DanhMụcHH!B411="","",DanhMụcHH!B411)</f>
        <v>3G3JX-A2022</v>
      </c>
      <c r="C412" s="41">
        <f ca="1">IF(B412="","",SUMIF(OFFSET(MuaHàng_ThanhToán!$D$5,0,0,COUNTIF(Table2[Tên nhà cung cấp],MuaHàng_ThanhToán!$C$5),6),BáoCáoHàngHóa!B412,Table2[Số lượng]))</f>
        <v>0</v>
      </c>
      <c r="D412" s="41">
        <f t="shared" ca="1" si="64"/>
        <v>0</v>
      </c>
      <c r="E412" s="41">
        <f ca="1">IF(B412="","",SUMIF(OFFSET(MuaHàng_ThanhToán!$D$5,0,0,COUNTIF(Table2[Tên nhà cung cấp],MuaHàng_ThanhToán!$C$5),6),BáoCáoHàngHóa!B412,Table2[Thành tiền]))</f>
        <v>0</v>
      </c>
      <c r="F412" s="43">
        <f ca="1">IF(B412="","",SUMIF(Table2[[Tên hàng hóa]:[Thành tiền]],BáoCáoHàngHóa!B412,Table2[Số lượng])-BáoCáoHàngHóa!C412)</f>
        <v>0</v>
      </c>
      <c r="G412" s="43">
        <f t="shared" ca="1" si="65"/>
        <v>0</v>
      </c>
      <c r="H412" s="43">
        <f ca="1">IF(B412="","",SUMIF(Table2[[Tên hàng hóa]:[Thành tiền]],BáoCáoHàngHóa!B412,Table2[Thành tiền])-BáoCáoHàngHóa!E412)</f>
        <v>0</v>
      </c>
      <c r="I412" s="42">
        <f ca="1">IF(B412="","",SUMIF(Table28[[Tên hàng hóa ]:[Thành tiền]],BáoCáoHàngHóa!B412,Table28[Số lượng]))</f>
        <v>0</v>
      </c>
      <c r="J412" s="42">
        <f t="shared" ca="1" si="66"/>
        <v>0</v>
      </c>
      <c r="K412" s="42">
        <f t="shared" ca="1" si="67"/>
        <v>0</v>
      </c>
      <c r="L412" s="44">
        <f t="shared" ca="1" si="68"/>
        <v>0</v>
      </c>
      <c r="M412" s="44">
        <f t="shared" ca="1" si="69"/>
        <v>0</v>
      </c>
      <c r="N412" s="44">
        <f t="shared" ca="1" si="70"/>
        <v>0</v>
      </c>
      <c r="O412" s="30">
        <f t="shared" ca="1" si="56"/>
        <v>0</v>
      </c>
      <c r="P412" s="30"/>
      <c r="Q412" s="30"/>
      <c r="R412" s="30"/>
      <c r="S412" s="30"/>
      <c r="T412" s="30"/>
      <c r="U412" s="30"/>
      <c r="V412" s="30"/>
      <c r="W412" s="30"/>
    </row>
    <row r="413" spans="1:23" x14ac:dyDescent="0.2">
      <c r="A413" s="40">
        <v>408</v>
      </c>
      <c r="B413" s="40" t="str">
        <f>IF(DanhMụcHH!B412="","",DanhMụcHH!B412)</f>
        <v>3G3JX-A2037</v>
      </c>
      <c r="C413" s="41">
        <f ca="1">IF(B413="","",SUMIF(OFFSET(MuaHàng_ThanhToán!$D$5,0,0,COUNTIF(Table2[Tên nhà cung cấp],MuaHàng_ThanhToán!$C$5),6),BáoCáoHàngHóa!B413,Table2[Số lượng]))</f>
        <v>0</v>
      </c>
      <c r="D413" s="41">
        <f t="shared" ca="1" si="64"/>
        <v>0</v>
      </c>
      <c r="E413" s="41">
        <f ca="1">IF(B413="","",SUMIF(OFFSET(MuaHàng_ThanhToán!$D$5,0,0,COUNTIF(Table2[Tên nhà cung cấp],MuaHàng_ThanhToán!$C$5),6),BáoCáoHàngHóa!B413,Table2[Thành tiền]))</f>
        <v>0</v>
      </c>
      <c r="F413" s="43">
        <f ca="1">IF(B413="","",SUMIF(Table2[[Tên hàng hóa]:[Thành tiền]],BáoCáoHàngHóa!B413,Table2[Số lượng])-BáoCáoHàngHóa!C413)</f>
        <v>1</v>
      </c>
      <c r="G413" s="43">
        <f t="shared" ca="1" si="65"/>
        <v>6438300</v>
      </c>
      <c r="H413" s="43">
        <f ca="1">IF(B413="","",SUMIF(Table2[[Tên hàng hóa]:[Thành tiền]],BáoCáoHàngHóa!B413,Table2[Thành tiền])-BáoCáoHàngHóa!E413)</f>
        <v>6438300</v>
      </c>
      <c r="I413" s="42">
        <f ca="1">IF(B413="","",SUMIF(Table28[[Tên hàng hóa ]:[Thành tiền]],BáoCáoHàngHóa!B413,Table28[Số lượng]))</f>
        <v>1</v>
      </c>
      <c r="J413" s="42">
        <f t="shared" ca="1" si="66"/>
        <v>6438300</v>
      </c>
      <c r="K413" s="42">
        <f t="shared" ca="1" si="67"/>
        <v>6438300</v>
      </c>
      <c r="L413" s="44">
        <f t="shared" ca="1" si="68"/>
        <v>0</v>
      </c>
      <c r="M413" s="44">
        <f t="shared" ca="1" si="69"/>
        <v>0</v>
      </c>
      <c r="N413" s="44">
        <f t="shared" ca="1" si="70"/>
        <v>0</v>
      </c>
      <c r="O413" s="30">
        <f t="shared" ca="1" si="56"/>
        <v>0</v>
      </c>
      <c r="P413" s="30"/>
      <c r="Q413" s="30"/>
      <c r="R413" s="30"/>
      <c r="S413" s="30"/>
      <c r="T413" s="30"/>
      <c r="U413" s="30"/>
      <c r="V413" s="30"/>
      <c r="W413" s="30"/>
    </row>
    <row r="414" spans="1:23" x14ac:dyDescent="0.2">
      <c r="A414" s="40">
        <v>409</v>
      </c>
      <c r="B414" s="40" t="str">
        <f>IF(DanhMụcHH!B413="","",DanhMụcHH!B413)</f>
        <v>3G3JX-A4004</v>
      </c>
      <c r="C414" s="41">
        <f ca="1">IF(B414="","",SUMIF(OFFSET(MuaHàng_ThanhToán!$D$5,0,0,COUNTIF(Table2[Tên nhà cung cấp],MuaHàng_ThanhToán!$C$5),6),BáoCáoHàngHóa!B414,Table2[Số lượng]))</f>
        <v>0</v>
      </c>
      <c r="D414" s="41">
        <f t="shared" ca="1" si="64"/>
        <v>0</v>
      </c>
      <c r="E414" s="41">
        <f ca="1">IF(B414="","",SUMIF(OFFSET(MuaHàng_ThanhToán!$D$5,0,0,COUNTIF(Table2[Tên nhà cung cấp],MuaHàng_ThanhToán!$C$5),6),BáoCáoHàngHóa!B414,Table2[Thành tiền]))</f>
        <v>0</v>
      </c>
      <c r="F414" s="43">
        <f ca="1">IF(B414="","",SUMIF(Table2[[Tên hàng hóa]:[Thành tiền]],BáoCáoHàngHóa!B414,Table2[Số lượng])-BáoCáoHàngHóa!C414)</f>
        <v>0</v>
      </c>
      <c r="G414" s="43">
        <f t="shared" ca="1" si="65"/>
        <v>0</v>
      </c>
      <c r="H414" s="43">
        <f ca="1">IF(B414="","",SUMIF(Table2[[Tên hàng hóa]:[Thành tiền]],BáoCáoHàngHóa!B414,Table2[Thành tiền])-BáoCáoHàngHóa!E414)</f>
        <v>0</v>
      </c>
      <c r="I414" s="42">
        <f ca="1">IF(B414="","",SUMIF(Table28[[Tên hàng hóa ]:[Thành tiền]],BáoCáoHàngHóa!B414,Table28[Số lượng]))</f>
        <v>0</v>
      </c>
      <c r="J414" s="42">
        <f t="shared" ca="1" si="66"/>
        <v>0</v>
      </c>
      <c r="K414" s="42">
        <f t="shared" ca="1" si="67"/>
        <v>0</v>
      </c>
      <c r="L414" s="44">
        <f t="shared" ca="1" si="68"/>
        <v>0</v>
      </c>
      <c r="M414" s="44">
        <f t="shared" ca="1" si="69"/>
        <v>0</v>
      </c>
      <c r="N414" s="44">
        <f t="shared" ca="1" si="70"/>
        <v>0</v>
      </c>
      <c r="O414" s="30">
        <f t="shared" ca="1" si="56"/>
        <v>0</v>
      </c>
      <c r="P414" s="30"/>
      <c r="Q414" s="30"/>
      <c r="R414" s="30"/>
      <c r="S414" s="30"/>
      <c r="T414" s="30"/>
      <c r="U414" s="30"/>
      <c r="V414" s="30"/>
      <c r="W414" s="30"/>
    </row>
    <row r="415" spans="1:23" x14ac:dyDescent="0.2">
      <c r="A415" s="40">
        <v>410</v>
      </c>
      <c r="B415" s="40" t="str">
        <f>IF(DanhMụcHH!B414="","",DanhMụcHH!B414)</f>
        <v>3G3JX-A4007</v>
      </c>
      <c r="C415" s="41">
        <f ca="1">IF(B415="","",SUMIF(OFFSET(MuaHàng_ThanhToán!$D$5,0,0,COUNTIF(Table2[Tên nhà cung cấp],MuaHàng_ThanhToán!$C$5),6),BáoCáoHàngHóa!B415,Table2[Số lượng]))</f>
        <v>0</v>
      </c>
      <c r="D415" s="41">
        <f t="shared" ca="1" si="64"/>
        <v>0</v>
      </c>
      <c r="E415" s="41">
        <f ca="1">IF(B415="","",SUMIF(OFFSET(MuaHàng_ThanhToán!$D$5,0,0,COUNTIF(Table2[Tên nhà cung cấp],MuaHàng_ThanhToán!$C$5),6),BáoCáoHàngHóa!B415,Table2[Thành tiền]))</f>
        <v>0</v>
      </c>
      <c r="F415" s="43">
        <f ca="1">IF(B415="","",SUMIF(Table2[[Tên hàng hóa]:[Thành tiền]],BáoCáoHàngHóa!B415,Table2[Số lượng])-BáoCáoHàngHóa!C415)</f>
        <v>3</v>
      </c>
      <c r="G415" s="43">
        <f t="shared" ca="1" si="65"/>
        <v>4768500</v>
      </c>
      <c r="H415" s="43">
        <f ca="1">IF(B415="","",SUMIF(Table2[[Tên hàng hóa]:[Thành tiền]],BáoCáoHàngHóa!B415,Table2[Thành tiền])-BáoCáoHàngHóa!E415)</f>
        <v>14305500</v>
      </c>
      <c r="I415" s="42">
        <f ca="1">IF(B415="","",SUMIF(Table28[[Tên hàng hóa ]:[Thành tiền]],BáoCáoHàngHóa!B415,Table28[Số lượng]))</f>
        <v>3</v>
      </c>
      <c r="J415" s="42">
        <f t="shared" ca="1" si="66"/>
        <v>4768500</v>
      </c>
      <c r="K415" s="42">
        <f t="shared" ca="1" si="67"/>
        <v>14305500</v>
      </c>
      <c r="L415" s="44">
        <f t="shared" ca="1" si="68"/>
        <v>0</v>
      </c>
      <c r="M415" s="44">
        <f t="shared" ca="1" si="69"/>
        <v>0</v>
      </c>
      <c r="N415" s="44">
        <f t="shared" ca="1" si="70"/>
        <v>0</v>
      </c>
      <c r="O415" s="30">
        <f t="shared" ca="1" si="56"/>
        <v>0</v>
      </c>
      <c r="P415" s="30"/>
      <c r="Q415" s="30"/>
      <c r="R415" s="30"/>
      <c r="S415" s="30"/>
      <c r="T415" s="30"/>
      <c r="U415" s="30"/>
      <c r="V415" s="30"/>
      <c r="W415" s="30"/>
    </row>
    <row r="416" spans="1:23" x14ac:dyDescent="0.2">
      <c r="A416" s="40">
        <v>411</v>
      </c>
      <c r="B416" s="40" t="str">
        <f>IF(DanhMụcHH!B415="","",DanhMụcHH!B415)</f>
        <v>3G3JX-A4015</v>
      </c>
      <c r="C416" s="41">
        <f ca="1">IF(B416="","",SUMIF(OFFSET(MuaHàng_ThanhToán!$D$5,0,0,COUNTIF(Table2[Tên nhà cung cấp],MuaHàng_ThanhToán!$C$5),6),BáoCáoHàngHóa!B416,Table2[Số lượng]))</f>
        <v>0</v>
      </c>
      <c r="D416" s="41">
        <f t="shared" ca="1" si="64"/>
        <v>0</v>
      </c>
      <c r="E416" s="41">
        <f ca="1">IF(B416="","",SUMIF(OFFSET(MuaHàng_ThanhToán!$D$5,0,0,COUNTIF(Table2[Tên nhà cung cấp],MuaHàng_ThanhToán!$C$5),6),BáoCáoHàngHóa!B416,Table2[Thành tiền]))</f>
        <v>0</v>
      </c>
      <c r="F416" s="43">
        <f ca="1">IF(B416="","",SUMIF(Table2[[Tên hàng hóa]:[Thành tiền]],BáoCáoHàngHóa!B416,Table2[Số lượng])-BáoCáoHàngHóa!C416)</f>
        <v>0</v>
      </c>
      <c r="G416" s="43">
        <f t="shared" ca="1" si="65"/>
        <v>0</v>
      </c>
      <c r="H416" s="43">
        <f ca="1">IF(B416="","",SUMIF(Table2[[Tên hàng hóa]:[Thành tiền]],BáoCáoHàngHóa!B416,Table2[Thành tiền])-BáoCáoHàngHóa!E416)</f>
        <v>0</v>
      </c>
      <c r="I416" s="42">
        <f ca="1">IF(B416="","",SUMIF(Table28[[Tên hàng hóa ]:[Thành tiền]],BáoCáoHàngHóa!B416,Table28[Số lượng]))</f>
        <v>0</v>
      </c>
      <c r="J416" s="42">
        <f t="shared" ca="1" si="66"/>
        <v>0</v>
      </c>
      <c r="K416" s="42">
        <f t="shared" ca="1" si="67"/>
        <v>0</v>
      </c>
      <c r="L416" s="44">
        <f t="shared" ca="1" si="68"/>
        <v>0</v>
      </c>
      <c r="M416" s="44">
        <f t="shared" ca="1" si="69"/>
        <v>0</v>
      </c>
      <c r="N416" s="44">
        <f t="shared" ca="1" si="70"/>
        <v>0</v>
      </c>
      <c r="O416" s="30">
        <f t="shared" ca="1" si="56"/>
        <v>0</v>
      </c>
      <c r="P416" s="30"/>
      <c r="Q416" s="30"/>
      <c r="R416" s="30"/>
      <c r="S416" s="30"/>
      <c r="T416" s="30"/>
      <c r="U416" s="30"/>
      <c r="V416" s="30"/>
      <c r="W416" s="30"/>
    </row>
    <row r="417" spans="1:23" x14ac:dyDescent="0.2">
      <c r="A417" s="40">
        <v>412</v>
      </c>
      <c r="B417" s="40" t="str">
        <f>IF(DanhMụcHH!B416="","",DanhMụcHH!B416)</f>
        <v>3G3JX-A4022</v>
      </c>
      <c r="C417" s="41">
        <f ca="1">IF(B417="","",SUMIF(OFFSET(MuaHàng_ThanhToán!$D$5,0,0,COUNTIF(Table2[Tên nhà cung cấp],MuaHàng_ThanhToán!$C$5),6),BáoCáoHàngHóa!B417,Table2[Số lượng]))</f>
        <v>0</v>
      </c>
      <c r="D417" s="41">
        <f t="shared" ca="1" si="64"/>
        <v>0</v>
      </c>
      <c r="E417" s="41">
        <f ca="1">IF(B417="","",SUMIF(OFFSET(MuaHàng_ThanhToán!$D$5,0,0,COUNTIF(Table2[Tên nhà cung cấp],MuaHàng_ThanhToán!$C$5),6),BáoCáoHàngHóa!B417,Table2[Thành tiền]))</f>
        <v>0</v>
      </c>
      <c r="F417" s="43">
        <f ca="1">IF(B417="","",SUMIF(Table2[[Tên hàng hóa]:[Thành tiền]],BáoCáoHàngHóa!B417,Table2[Số lượng])-BáoCáoHàngHóa!C417)</f>
        <v>0</v>
      </c>
      <c r="G417" s="43">
        <f t="shared" ca="1" si="65"/>
        <v>0</v>
      </c>
      <c r="H417" s="43">
        <f ca="1">IF(B417="","",SUMIF(Table2[[Tên hàng hóa]:[Thành tiền]],BáoCáoHàngHóa!B417,Table2[Thành tiền])-BáoCáoHàngHóa!E417)</f>
        <v>0</v>
      </c>
      <c r="I417" s="42">
        <f ca="1">IF(B417="","",SUMIF(Table28[[Tên hàng hóa ]:[Thành tiền]],BáoCáoHàngHóa!B417,Table28[Số lượng]))</f>
        <v>0</v>
      </c>
      <c r="J417" s="42">
        <f t="shared" ca="1" si="66"/>
        <v>0</v>
      </c>
      <c r="K417" s="42">
        <f t="shared" ca="1" si="67"/>
        <v>0</v>
      </c>
      <c r="L417" s="44">
        <f t="shared" ca="1" si="68"/>
        <v>0</v>
      </c>
      <c r="M417" s="44">
        <f t="shared" ca="1" si="69"/>
        <v>0</v>
      </c>
      <c r="N417" s="44">
        <f t="shared" ca="1" si="70"/>
        <v>0</v>
      </c>
      <c r="O417" s="30">
        <f t="shared" ca="1" si="56"/>
        <v>0</v>
      </c>
      <c r="P417" s="30"/>
      <c r="Q417" s="30"/>
      <c r="R417" s="30"/>
      <c r="S417" s="30"/>
      <c r="T417" s="30"/>
      <c r="U417" s="30"/>
      <c r="V417" s="30"/>
      <c r="W417" s="30"/>
    </row>
    <row r="418" spans="1:23" x14ac:dyDescent="0.2">
      <c r="A418" s="40">
        <v>413</v>
      </c>
      <c r="B418" s="40" t="str">
        <f>IF(DanhMụcHH!B417="","",DanhMụcHH!B417)</f>
        <v>3G3JX-A4037</v>
      </c>
      <c r="C418" s="41">
        <f ca="1">IF(B418="","",SUMIF(OFFSET(MuaHàng_ThanhToán!$D$5,0,0,COUNTIF(Table2[Tên nhà cung cấp],MuaHàng_ThanhToán!$C$5),6),BáoCáoHàngHóa!B418,Table2[Số lượng]))</f>
        <v>0</v>
      </c>
      <c r="D418" s="41">
        <f t="shared" ca="1" si="64"/>
        <v>0</v>
      </c>
      <c r="E418" s="41">
        <f ca="1">IF(B418="","",SUMIF(OFFSET(MuaHàng_ThanhToán!$D$5,0,0,COUNTIF(Table2[Tên nhà cung cấp],MuaHàng_ThanhToán!$C$5),6),BáoCáoHàngHóa!B418,Table2[Thành tiền]))</f>
        <v>0</v>
      </c>
      <c r="F418" s="43">
        <f ca="1">IF(B418="","",SUMIF(Table2[[Tên hàng hóa]:[Thành tiền]],BáoCáoHàngHóa!B418,Table2[Số lượng])-BáoCáoHàngHóa!C418)</f>
        <v>0</v>
      </c>
      <c r="G418" s="43">
        <f t="shared" ca="1" si="65"/>
        <v>0</v>
      </c>
      <c r="H418" s="43">
        <f ca="1">IF(B418="","",SUMIF(Table2[[Tên hàng hóa]:[Thành tiền]],BáoCáoHàngHóa!B418,Table2[Thành tiền])-BáoCáoHàngHóa!E418)</f>
        <v>0</v>
      </c>
      <c r="I418" s="42">
        <f ca="1">IF(B418="","",SUMIF(Table28[[Tên hàng hóa ]:[Thành tiền]],BáoCáoHàngHóa!B418,Table28[Số lượng]))</f>
        <v>0</v>
      </c>
      <c r="J418" s="42">
        <f t="shared" ca="1" si="66"/>
        <v>0</v>
      </c>
      <c r="K418" s="42">
        <f t="shared" ca="1" si="67"/>
        <v>0</v>
      </c>
      <c r="L418" s="44">
        <f t="shared" ca="1" si="68"/>
        <v>0</v>
      </c>
      <c r="M418" s="44">
        <f t="shared" ca="1" si="69"/>
        <v>0</v>
      </c>
      <c r="N418" s="44">
        <f t="shared" ca="1" si="70"/>
        <v>0</v>
      </c>
      <c r="O418" s="30">
        <f t="shared" ca="1" si="56"/>
        <v>0</v>
      </c>
      <c r="P418" s="30"/>
      <c r="Q418" s="30"/>
      <c r="R418" s="30"/>
      <c r="S418" s="30"/>
      <c r="T418" s="30"/>
      <c r="U418" s="30"/>
      <c r="V418" s="30"/>
      <c r="W418" s="30"/>
    </row>
    <row r="419" spans="1:23" ht="30" x14ac:dyDescent="0.2">
      <c r="A419" s="40">
        <v>414</v>
      </c>
      <c r="B419" s="40" t="str">
        <f>IF(DanhMụcHH!B418="","",DanhMụcHH!B418)</f>
        <v>3G3MX2-A2004-V1</v>
      </c>
      <c r="C419" s="41">
        <f ca="1">IF(B419="","",SUMIF(OFFSET(MuaHàng_ThanhToán!$D$5,0,0,COUNTIF(Table2[Tên nhà cung cấp],MuaHàng_ThanhToán!$C$5),6),BáoCáoHàngHóa!B419,Table2[Số lượng]))</f>
        <v>0</v>
      </c>
      <c r="D419" s="41">
        <f t="shared" ca="1" si="64"/>
        <v>0</v>
      </c>
      <c r="E419" s="41">
        <f ca="1">IF(B419="","",SUMIF(OFFSET(MuaHàng_ThanhToán!$D$5,0,0,COUNTIF(Table2[Tên nhà cung cấp],MuaHàng_ThanhToán!$C$5),6),BáoCáoHàngHóa!B419,Table2[Thành tiền]))</f>
        <v>0</v>
      </c>
      <c r="F419" s="43">
        <f ca="1">IF(B419="","",SUMIF(Table2[[Tên hàng hóa]:[Thành tiền]],BáoCáoHàngHóa!B419,Table2[Số lượng])-BáoCáoHàngHóa!C419)</f>
        <v>0</v>
      </c>
      <c r="G419" s="43">
        <f t="shared" ca="1" si="65"/>
        <v>0</v>
      </c>
      <c r="H419" s="43">
        <f ca="1">IF(B419="","",SUMIF(Table2[[Tên hàng hóa]:[Thành tiền]],BáoCáoHàngHóa!B419,Table2[Thành tiền])-BáoCáoHàngHóa!E419)</f>
        <v>0</v>
      </c>
      <c r="I419" s="42">
        <f ca="1">IF(B419="","",SUMIF(Table28[[Tên hàng hóa ]:[Thành tiền]],BáoCáoHàngHóa!B419,Table28[Số lượng]))</f>
        <v>0</v>
      </c>
      <c r="J419" s="42">
        <f t="shared" ca="1" si="66"/>
        <v>0</v>
      </c>
      <c r="K419" s="42">
        <f t="shared" ca="1" si="67"/>
        <v>0</v>
      </c>
      <c r="L419" s="44">
        <f t="shared" ca="1" si="68"/>
        <v>0</v>
      </c>
      <c r="M419" s="44">
        <f t="shared" ca="1" si="69"/>
        <v>0</v>
      </c>
      <c r="N419" s="44">
        <f t="shared" ca="1" si="70"/>
        <v>0</v>
      </c>
      <c r="O419" s="30">
        <f t="shared" ca="1" si="56"/>
        <v>0</v>
      </c>
      <c r="P419" s="30"/>
      <c r="Q419" s="30"/>
      <c r="R419" s="30"/>
      <c r="S419" s="30"/>
      <c r="T419" s="30"/>
      <c r="U419" s="30"/>
      <c r="V419" s="30"/>
      <c r="W419" s="30"/>
    </row>
    <row r="420" spans="1:23" ht="30" x14ac:dyDescent="0.2">
      <c r="A420" s="40">
        <v>415</v>
      </c>
      <c r="B420" s="40" t="str">
        <f>IF(DanhMụcHH!B419="","",DanhMụcHH!B419)</f>
        <v>3G3MX2-A2007-V1</v>
      </c>
      <c r="C420" s="41">
        <f ca="1">IF(B420="","",SUMIF(OFFSET(MuaHàng_ThanhToán!$D$5,0,0,COUNTIF(Table2[Tên nhà cung cấp],MuaHàng_ThanhToán!$C$5),6),BáoCáoHàngHóa!B420,Table2[Số lượng]))</f>
        <v>0</v>
      </c>
      <c r="D420" s="41">
        <f t="shared" ca="1" si="64"/>
        <v>0</v>
      </c>
      <c r="E420" s="41">
        <f ca="1">IF(B420="","",SUMIF(OFFSET(MuaHàng_ThanhToán!$D$5,0,0,COUNTIF(Table2[Tên nhà cung cấp],MuaHàng_ThanhToán!$C$5),6),BáoCáoHàngHóa!B420,Table2[Thành tiền]))</f>
        <v>0</v>
      </c>
      <c r="F420" s="43">
        <f ca="1">IF(B420="","",SUMIF(Table2[[Tên hàng hóa]:[Thành tiền]],BáoCáoHàngHóa!B420,Table2[Số lượng])-BáoCáoHàngHóa!C420)</f>
        <v>3</v>
      </c>
      <c r="G420" s="43">
        <f t="shared" ca="1" si="65"/>
        <v>4015000</v>
      </c>
      <c r="H420" s="43">
        <f ca="1">IF(B420="","",SUMIF(Table2[[Tên hàng hóa]:[Thành tiền]],BáoCáoHàngHóa!B420,Table2[Thành tiền])-BáoCáoHàngHóa!E420)</f>
        <v>12045000</v>
      </c>
      <c r="I420" s="42">
        <f ca="1">IF(B420="","",SUMIF(Table28[[Tên hàng hóa ]:[Thành tiền]],BáoCáoHàngHóa!B420,Table28[Số lượng]))</f>
        <v>3</v>
      </c>
      <c r="J420" s="42">
        <f t="shared" ca="1" si="66"/>
        <v>4015000</v>
      </c>
      <c r="K420" s="42">
        <f t="shared" ca="1" si="67"/>
        <v>12045000</v>
      </c>
      <c r="L420" s="44">
        <f t="shared" ca="1" si="68"/>
        <v>0</v>
      </c>
      <c r="M420" s="44">
        <f t="shared" ca="1" si="69"/>
        <v>0</v>
      </c>
      <c r="N420" s="44">
        <f t="shared" ca="1" si="70"/>
        <v>0</v>
      </c>
      <c r="O420" s="30">
        <f t="shared" ca="1" si="56"/>
        <v>0</v>
      </c>
      <c r="P420" s="30"/>
      <c r="Q420" s="30"/>
      <c r="R420" s="30"/>
      <c r="S420" s="30"/>
      <c r="T420" s="30"/>
      <c r="U420" s="30"/>
      <c r="V420" s="30"/>
      <c r="W420" s="30"/>
    </row>
    <row r="421" spans="1:23" ht="30" x14ac:dyDescent="0.2">
      <c r="A421" s="40">
        <v>416</v>
      </c>
      <c r="B421" s="40" t="str">
        <f>IF(DanhMụcHH!B420="","",DanhMụcHH!B420)</f>
        <v>3G3MX2-A2015-V1</v>
      </c>
      <c r="C421" s="41">
        <f ca="1">IF(B421="","",SUMIF(OFFSET(MuaHàng_ThanhToán!$D$5,0,0,COUNTIF(Table2[Tên nhà cung cấp],MuaHàng_ThanhToán!$C$5),6),BáoCáoHàngHóa!B421,Table2[Số lượng]))</f>
        <v>0</v>
      </c>
      <c r="D421" s="41">
        <f t="shared" ca="1" si="64"/>
        <v>0</v>
      </c>
      <c r="E421" s="41">
        <f ca="1">IF(B421="","",SUMIF(OFFSET(MuaHàng_ThanhToán!$D$5,0,0,COUNTIF(Table2[Tên nhà cung cấp],MuaHàng_ThanhToán!$C$5),6),BáoCáoHàngHóa!B421,Table2[Thành tiền]))</f>
        <v>0</v>
      </c>
      <c r="F421" s="43">
        <f ca="1">IF(B421="","",SUMIF(Table2[[Tên hàng hóa]:[Thành tiền]],BáoCáoHàngHóa!B421,Table2[Số lượng])-BáoCáoHàngHóa!C421)</f>
        <v>0</v>
      </c>
      <c r="G421" s="43">
        <f t="shared" ca="1" si="65"/>
        <v>0</v>
      </c>
      <c r="H421" s="43">
        <f ca="1">IF(B421="","",SUMIF(Table2[[Tên hàng hóa]:[Thành tiền]],BáoCáoHàngHóa!B421,Table2[Thành tiền])-BáoCáoHàngHóa!E421)</f>
        <v>0</v>
      </c>
      <c r="I421" s="42">
        <f ca="1">IF(B421="","",SUMIF(Table28[[Tên hàng hóa ]:[Thành tiền]],BáoCáoHàngHóa!B421,Table28[Số lượng]))</f>
        <v>0</v>
      </c>
      <c r="J421" s="42">
        <f t="shared" ca="1" si="66"/>
        <v>0</v>
      </c>
      <c r="K421" s="42">
        <f t="shared" ca="1" si="67"/>
        <v>0</v>
      </c>
      <c r="L421" s="44">
        <f t="shared" ca="1" si="68"/>
        <v>0</v>
      </c>
      <c r="M421" s="44">
        <f t="shared" ca="1" si="69"/>
        <v>0</v>
      </c>
      <c r="N421" s="44">
        <f t="shared" ca="1" si="70"/>
        <v>0</v>
      </c>
      <c r="O421" s="30">
        <f t="shared" ca="1" si="56"/>
        <v>0</v>
      </c>
      <c r="P421" s="30"/>
      <c r="Q421" s="30"/>
      <c r="R421" s="30"/>
      <c r="S421" s="30"/>
      <c r="T421" s="30"/>
      <c r="U421" s="30"/>
      <c r="V421" s="30"/>
      <c r="W421" s="30"/>
    </row>
    <row r="422" spans="1:23" ht="30" x14ac:dyDescent="0.2">
      <c r="A422" s="40">
        <v>417</v>
      </c>
      <c r="B422" s="40" t="str">
        <f>IF(DanhMụcHH!B421="","",DanhMụcHH!B421)</f>
        <v>3G3MX2-A2022-V1</v>
      </c>
      <c r="C422" s="41">
        <f ca="1">IF(B422="","",SUMIF(OFFSET(MuaHàng_ThanhToán!$D$5,0,0,COUNTIF(Table2[Tên nhà cung cấp],MuaHàng_ThanhToán!$C$5),6),BáoCáoHàngHóa!B422,Table2[Số lượng]))</f>
        <v>0</v>
      </c>
      <c r="D422" s="41">
        <f t="shared" ca="1" si="64"/>
        <v>0</v>
      </c>
      <c r="E422" s="41">
        <f ca="1">IF(B422="","",SUMIF(OFFSET(MuaHàng_ThanhToán!$D$5,0,0,COUNTIF(Table2[Tên nhà cung cấp],MuaHàng_ThanhToán!$C$5),6),BáoCáoHàngHóa!B422,Table2[Thành tiền]))</f>
        <v>0</v>
      </c>
      <c r="F422" s="43">
        <f ca="1">IF(B422="","",SUMIF(Table2[[Tên hàng hóa]:[Thành tiền]],BáoCáoHàngHóa!B422,Table2[Số lượng])-BáoCáoHàngHóa!C422)</f>
        <v>0</v>
      </c>
      <c r="G422" s="43">
        <f t="shared" ca="1" si="65"/>
        <v>0</v>
      </c>
      <c r="H422" s="43">
        <f ca="1">IF(B422="","",SUMIF(Table2[[Tên hàng hóa]:[Thành tiền]],BáoCáoHàngHóa!B422,Table2[Thành tiền])-BáoCáoHàngHóa!E422)</f>
        <v>0</v>
      </c>
      <c r="I422" s="42">
        <f ca="1">IF(B422="","",SUMIF(Table28[[Tên hàng hóa ]:[Thành tiền]],BáoCáoHàngHóa!B422,Table28[Số lượng]))</f>
        <v>0</v>
      </c>
      <c r="J422" s="42">
        <f t="shared" ca="1" si="66"/>
        <v>0</v>
      </c>
      <c r="K422" s="42">
        <f t="shared" ca="1" si="67"/>
        <v>0</v>
      </c>
      <c r="L422" s="44">
        <f t="shared" ca="1" si="68"/>
        <v>0</v>
      </c>
      <c r="M422" s="44">
        <f t="shared" ca="1" si="69"/>
        <v>0</v>
      </c>
      <c r="N422" s="44">
        <f t="shared" ca="1" si="70"/>
        <v>0</v>
      </c>
      <c r="O422" s="30">
        <f t="shared" ca="1" si="56"/>
        <v>0</v>
      </c>
      <c r="P422" s="30"/>
      <c r="Q422" s="30"/>
      <c r="R422" s="30"/>
      <c r="S422" s="30"/>
      <c r="T422" s="30"/>
      <c r="U422" s="30"/>
      <c r="V422" s="30"/>
      <c r="W422" s="30"/>
    </row>
    <row r="423" spans="1:23" ht="30" x14ac:dyDescent="0.2">
      <c r="A423" s="40">
        <v>418</v>
      </c>
      <c r="B423" s="40" t="str">
        <f>IF(DanhMụcHH!B422="","",DanhMụcHH!B422)</f>
        <v>3G3MX2-A2037-V1</v>
      </c>
      <c r="C423" s="41">
        <f ca="1">IF(B423="","",SUMIF(OFFSET(MuaHàng_ThanhToán!$D$5,0,0,COUNTIF(Table2[Tên nhà cung cấp],MuaHàng_ThanhToán!$C$5),6),BáoCáoHàngHóa!B423,Table2[Số lượng]))</f>
        <v>0</v>
      </c>
      <c r="D423" s="41">
        <f t="shared" ca="1" si="64"/>
        <v>0</v>
      </c>
      <c r="E423" s="41">
        <f ca="1">IF(B423="","",SUMIF(OFFSET(MuaHàng_ThanhToán!$D$5,0,0,COUNTIF(Table2[Tên nhà cung cấp],MuaHàng_ThanhToán!$C$5),6),BáoCáoHàngHóa!B423,Table2[Thành tiền]))</f>
        <v>0</v>
      </c>
      <c r="F423" s="43">
        <f ca="1">IF(B423="","",SUMIF(Table2[[Tên hàng hóa]:[Thành tiền]],BáoCáoHàngHóa!B423,Table2[Số lượng])-BáoCáoHàngHóa!C423)</f>
        <v>0</v>
      </c>
      <c r="G423" s="43">
        <f t="shared" ca="1" si="65"/>
        <v>0</v>
      </c>
      <c r="H423" s="43">
        <f ca="1">IF(B423="","",SUMIF(Table2[[Tên hàng hóa]:[Thành tiền]],BáoCáoHàngHóa!B423,Table2[Thành tiền])-BáoCáoHàngHóa!E423)</f>
        <v>0</v>
      </c>
      <c r="I423" s="42">
        <f ca="1">IF(B423="","",SUMIF(Table28[[Tên hàng hóa ]:[Thành tiền]],BáoCáoHàngHóa!B423,Table28[Số lượng]))</f>
        <v>0</v>
      </c>
      <c r="J423" s="42">
        <f t="shared" ca="1" si="66"/>
        <v>0</v>
      </c>
      <c r="K423" s="42">
        <f t="shared" ca="1" si="67"/>
        <v>0</v>
      </c>
      <c r="L423" s="44">
        <f t="shared" ca="1" si="68"/>
        <v>0</v>
      </c>
      <c r="M423" s="44">
        <f t="shared" ca="1" si="69"/>
        <v>0</v>
      </c>
      <c r="N423" s="44">
        <f t="shared" ca="1" si="70"/>
        <v>0</v>
      </c>
      <c r="O423" s="30">
        <f t="shared" ca="1" si="56"/>
        <v>0</v>
      </c>
      <c r="P423" s="30"/>
      <c r="Q423" s="30"/>
      <c r="R423" s="30"/>
      <c r="S423" s="30"/>
      <c r="T423" s="30"/>
      <c r="U423" s="30"/>
      <c r="V423" s="30"/>
      <c r="W423" s="30"/>
    </row>
    <row r="424" spans="1:23" ht="30" x14ac:dyDescent="0.2">
      <c r="A424" s="40">
        <v>419</v>
      </c>
      <c r="B424" s="40" t="str">
        <f>IF(DanhMụcHH!B423="","",DanhMụcHH!B423)</f>
        <v>3G3MX2-A4004-V1</v>
      </c>
      <c r="C424" s="41">
        <f ca="1">IF(B424="","",SUMIF(OFFSET(MuaHàng_ThanhToán!$D$5,0,0,COUNTIF(Table2[Tên nhà cung cấp],MuaHàng_ThanhToán!$C$5),6),BáoCáoHàngHóa!B424,Table2[Số lượng]))</f>
        <v>0</v>
      </c>
      <c r="D424" s="41">
        <f t="shared" ca="1" si="64"/>
        <v>0</v>
      </c>
      <c r="E424" s="41">
        <f ca="1">IF(B424="","",SUMIF(OFFSET(MuaHàng_ThanhToán!$D$5,0,0,COUNTIF(Table2[Tên nhà cung cấp],MuaHàng_ThanhToán!$C$5),6),BáoCáoHàngHóa!B424,Table2[Thành tiền]))</f>
        <v>0</v>
      </c>
      <c r="F424" s="43">
        <f ca="1">IF(B424="","",SUMIF(Table2[[Tên hàng hóa]:[Thành tiền]],BáoCáoHàngHóa!B424,Table2[Số lượng])-BáoCáoHàngHóa!C424)</f>
        <v>0</v>
      </c>
      <c r="G424" s="43">
        <f t="shared" ca="1" si="65"/>
        <v>0</v>
      </c>
      <c r="H424" s="43">
        <f ca="1">IF(B424="","",SUMIF(Table2[[Tên hàng hóa]:[Thành tiền]],BáoCáoHàngHóa!B424,Table2[Thành tiền])-BáoCáoHàngHóa!E424)</f>
        <v>0</v>
      </c>
      <c r="I424" s="42">
        <f ca="1">IF(B424="","",SUMIF(Table28[[Tên hàng hóa ]:[Thành tiền]],BáoCáoHàngHóa!B424,Table28[Số lượng]))</f>
        <v>0</v>
      </c>
      <c r="J424" s="42">
        <f t="shared" ca="1" si="66"/>
        <v>0</v>
      </c>
      <c r="K424" s="42">
        <f t="shared" ca="1" si="67"/>
        <v>0</v>
      </c>
      <c r="L424" s="44">
        <f t="shared" ca="1" si="68"/>
        <v>0</v>
      </c>
      <c r="M424" s="44">
        <f t="shared" ca="1" si="69"/>
        <v>0</v>
      </c>
      <c r="N424" s="44">
        <f t="shared" ca="1" si="70"/>
        <v>0</v>
      </c>
      <c r="O424" s="30">
        <f t="shared" ca="1" si="56"/>
        <v>0</v>
      </c>
      <c r="P424" s="30"/>
      <c r="Q424" s="30"/>
      <c r="R424" s="30"/>
      <c r="S424" s="30"/>
      <c r="T424" s="30"/>
      <c r="U424" s="30"/>
      <c r="V424" s="30"/>
      <c r="W424" s="30"/>
    </row>
    <row r="425" spans="1:23" ht="30" x14ac:dyDescent="0.2">
      <c r="A425" s="40">
        <v>420</v>
      </c>
      <c r="B425" s="40" t="str">
        <f>IF(DanhMụcHH!B424="","",DanhMụcHH!B424)</f>
        <v>3G3MX2-A4007-V1</v>
      </c>
      <c r="C425" s="41">
        <f ca="1">IF(B425="","",SUMIF(OFFSET(MuaHàng_ThanhToán!$D$5,0,0,COUNTIF(Table2[Tên nhà cung cấp],MuaHàng_ThanhToán!$C$5),6),BáoCáoHàngHóa!B425,Table2[Số lượng]))</f>
        <v>0</v>
      </c>
      <c r="D425" s="41">
        <f t="shared" ca="1" si="64"/>
        <v>0</v>
      </c>
      <c r="E425" s="41">
        <f ca="1">IF(B425="","",SUMIF(OFFSET(MuaHàng_ThanhToán!$D$5,0,0,COUNTIF(Table2[Tên nhà cung cấp],MuaHàng_ThanhToán!$C$5),6),BáoCáoHàngHóa!B425,Table2[Thành tiền]))</f>
        <v>0</v>
      </c>
      <c r="F425" s="43">
        <f ca="1">IF(B425="","",SUMIF(Table2[[Tên hàng hóa]:[Thành tiền]],BáoCáoHàngHóa!B425,Table2[Số lượng])-BáoCáoHàngHóa!C425)</f>
        <v>4</v>
      </c>
      <c r="G425" s="43">
        <f t="shared" ca="1" si="65"/>
        <v>5335000</v>
      </c>
      <c r="H425" s="43">
        <f ca="1">IF(B425="","",SUMIF(Table2[[Tên hàng hóa]:[Thành tiền]],BáoCáoHàngHóa!B425,Table2[Thành tiền])-BáoCáoHàngHóa!E425)</f>
        <v>21340000</v>
      </c>
      <c r="I425" s="42">
        <f ca="1">IF(B425="","",SUMIF(Table28[[Tên hàng hóa ]:[Thành tiền]],BáoCáoHàngHóa!B425,Table28[Số lượng]))</f>
        <v>4</v>
      </c>
      <c r="J425" s="42">
        <f t="shared" ca="1" si="66"/>
        <v>5335000</v>
      </c>
      <c r="K425" s="42">
        <f t="shared" ca="1" si="67"/>
        <v>21340000</v>
      </c>
      <c r="L425" s="44">
        <f t="shared" ca="1" si="68"/>
        <v>0</v>
      </c>
      <c r="M425" s="44">
        <f t="shared" ca="1" si="69"/>
        <v>0</v>
      </c>
      <c r="N425" s="44">
        <f t="shared" ca="1" si="70"/>
        <v>0</v>
      </c>
      <c r="O425" s="30">
        <f t="shared" ca="1" si="56"/>
        <v>0</v>
      </c>
      <c r="P425" s="30"/>
      <c r="Q425" s="30"/>
      <c r="R425" s="30"/>
      <c r="S425" s="30"/>
      <c r="T425" s="30"/>
      <c r="U425" s="30"/>
      <c r="V425" s="30"/>
      <c r="W425" s="30"/>
    </row>
    <row r="426" spans="1:23" ht="30" x14ac:dyDescent="0.2">
      <c r="A426" s="40">
        <v>421</v>
      </c>
      <c r="B426" s="40" t="str">
        <f>IF(DanhMụcHH!B425="","",DanhMụcHH!B425)</f>
        <v>3G3MX2-A4015-V1</v>
      </c>
      <c r="C426" s="41">
        <f ca="1">IF(B426="","",SUMIF(OFFSET(MuaHàng_ThanhToán!$D$5,0,0,COUNTIF(Table2[Tên nhà cung cấp],MuaHàng_ThanhToán!$C$5),6),BáoCáoHàngHóa!B426,Table2[Số lượng]))</f>
        <v>0</v>
      </c>
      <c r="D426" s="41">
        <f t="shared" ca="1" si="64"/>
        <v>0</v>
      </c>
      <c r="E426" s="41">
        <f ca="1">IF(B426="","",SUMIF(OFFSET(MuaHàng_ThanhToán!$D$5,0,0,COUNTIF(Table2[Tên nhà cung cấp],MuaHàng_ThanhToán!$C$5),6),BáoCáoHàngHóa!B426,Table2[Thành tiền]))</f>
        <v>0</v>
      </c>
      <c r="F426" s="43">
        <f ca="1">IF(B426="","",SUMIF(Table2[[Tên hàng hóa]:[Thành tiền]],BáoCáoHàngHóa!B426,Table2[Số lượng])-BáoCáoHàngHóa!C426)</f>
        <v>4</v>
      </c>
      <c r="G426" s="43">
        <f t="shared" ca="1" si="65"/>
        <v>6100600</v>
      </c>
      <c r="H426" s="43">
        <f ca="1">IF(B426="","",SUMIF(Table2[[Tên hàng hóa]:[Thành tiền]],BáoCáoHàngHóa!B426,Table2[Thành tiền])-BáoCáoHàngHóa!E426)</f>
        <v>24402400</v>
      </c>
      <c r="I426" s="42">
        <f ca="1">IF(B426="","",SUMIF(Table28[[Tên hàng hóa ]:[Thành tiền]],BáoCáoHàngHóa!B426,Table28[Số lượng]))</f>
        <v>4</v>
      </c>
      <c r="J426" s="42">
        <f t="shared" ca="1" si="66"/>
        <v>6100600</v>
      </c>
      <c r="K426" s="42">
        <f t="shared" ca="1" si="67"/>
        <v>24402400</v>
      </c>
      <c r="L426" s="44">
        <f t="shared" ca="1" si="68"/>
        <v>0</v>
      </c>
      <c r="M426" s="44">
        <f t="shared" ca="1" si="69"/>
        <v>0</v>
      </c>
      <c r="N426" s="44">
        <f t="shared" ca="1" si="70"/>
        <v>0</v>
      </c>
      <c r="O426" s="30">
        <f t="shared" ca="1" si="56"/>
        <v>0</v>
      </c>
      <c r="P426" s="30"/>
      <c r="Q426" s="30"/>
      <c r="R426" s="30"/>
      <c r="S426" s="30"/>
      <c r="T426" s="30"/>
      <c r="U426" s="30"/>
      <c r="V426" s="30"/>
      <c r="W426" s="30"/>
    </row>
    <row r="427" spans="1:23" ht="30" x14ac:dyDescent="0.2">
      <c r="A427" s="40">
        <v>422</v>
      </c>
      <c r="B427" s="40" t="str">
        <f>IF(DanhMụcHH!B426="","",DanhMụcHH!B426)</f>
        <v>3G3MX2-A4022-V1</v>
      </c>
      <c r="C427" s="41">
        <f ca="1">IF(B427="","",SUMIF(OFFSET(MuaHàng_ThanhToán!$D$5,0,0,COUNTIF(Table2[Tên nhà cung cấp],MuaHàng_ThanhToán!$C$5),6),BáoCáoHàngHóa!B427,Table2[Số lượng]))</f>
        <v>0</v>
      </c>
      <c r="D427" s="41">
        <f t="shared" ca="1" si="64"/>
        <v>0</v>
      </c>
      <c r="E427" s="41">
        <f ca="1">IF(B427="","",SUMIF(OFFSET(MuaHàng_ThanhToán!$D$5,0,0,COUNTIF(Table2[Tên nhà cung cấp],MuaHàng_ThanhToán!$C$5),6),BáoCáoHàngHóa!B427,Table2[Thành tiền]))</f>
        <v>0</v>
      </c>
      <c r="F427" s="43">
        <f ca="1">IF(B427="","",SUMIF(Table2[[Tên hàng hóa]:[Thành tiền]],BáoCáoHàngHóa!B427,Table2[Số lượng])-BáoCáoHàngHóa!C427)</f>
        <v>2</v>
      </c>
      <c r="G427" s="43">
        <f t="shared" ca="1" si="65"/>
        <v>6837050</v>
      </c>
      <c r="H427" s="43">
        <f ca="1">IF(B427="","",SUMIF(Table2[[Tên hàng hóa]:[Thành tiền]],BáoCáoHàngHóa!B427,Table2[Thành tiền])-BáoCáoHàngHóa!E427)</f>
        <v>13674100</v>
      </c>
      <c r="I427" s="42">
        <f ca="1">IF(B427="","",SUMIF(Table28[[Tên hàng hóa ]:[Thành tiền]],BáoCáoHàngHóa!B427,Table28[Số lượng]))</f>
        <v>2</v>
      </c>
      <c r="J427" s="42">
        <f t="shared" ca="1" si="66"/>
        <v>6837050</v>
      </c>
      <c r="K427" s="42">
        <f t="shared" ca="1" si="67"/>
        <v>13674100</v>
      </c>
      <c r="L427" s="44">
        <f t="shared" ca="1" si="68"/>
        <v>0</v>
      </c>
      <c r="M427" s="44">
        <f t="shared" ca="1" si="69"/>
        <v>0</v>
      </c>
      <c r="N427" s="44">
        <f t="shared" ca="1" si="70"/>
        <v>0</v>
      </c>
      <c r="O427" s="30">
        <f t="shared" ca="1" si="56"/>
        <v>0</v>
      </c>
      <c r="P427" s="30"/>
      <c r="Q427" s="30"/>
      <c r="R427" s="30"/>
      <c r="S427" s="30"/>
      <c r="T427" s="30"/>
      <c r="U427" s="30"/>
      <c r="V427" s="30"/>
      <c r="W427" s="30"/>
    </row>
    <row r="428" spans="1:23" ht="30" x14ac:dyDescent="0.2">
      <c r="A428" s="40">
        <v>423</v>
      </c>
      <c r="B428" s="40" t="str">
        <f>IF(DanhMụcHH!B427="","",DanhMụcHH!B427)</f>
        <v>3G3MX2-A4040-V1</v>
      </c>
      <c r="C428" s="41">
        <f ca="1">IF(B428="","",SUMIF(OFFSET(MuaHàng_ThanhToán!$D$5,0,0,COUNTIF(Table2[Tên nhà cung cấp],MuaHàng_ThanhToán!$C$5),6),BáoCáoHàngHóa!B428,Table2[Số lượng]))</f>
        <v>0</v>
      </c>
      <c r="D428" s="41">
        <f t="shared" ca="1" si="64"/>
        <v>0</v>
      </c>
      <c r="E428" s="41">
        <f ca="1">IF(B428="","",SUMIF(OFFSET(MuaHàng_ThanhToán!$D$5,0,0,COUNTIF(Table2[Tên nhà cung cấp],MuaHàng_ThanhToán!$C$5),6),BáoCáoHàngHóa!B428,Table2[Thành tiền]))</f>
        <v>0</v>
      </c>
      <c r="F428" s="43">
        <f ca="1">IF(B428="","",SUMIF(Table2[[Tên hàng hóa]:[Thành tiền]],BáoCáoHàngHóa!B428,Table2[Số lượng])-BáoCáoHàngHóa!C428)</f>
        <v>0</v>
      </c>
      <c r="G428" s="43">
        <f t="shared" ca="1" si="65"/>
        <v>0</v>
      </c>
      <c r="H428" s="43">
        <f ca="1">IF(B428="","",SUMIF(Table2[[Tên hàng hóa]:[Thành tiền]],BáoCáoHàngHóa!B428,Table2[Thành tiền])-BáoCáoHàngHóa!E428)</f>
        <v>0</v>
      </c>
      <c r="I428" s="42">
        <f ca="1">IF(B428="","",SUMIF(Table28[[Tên hàng hóa ]:[Thành tiền]],BáoCáoHàngHóa!B428,Table28[Số lượng]))</f>
        <v>0</v>
      </c>
      <c r="J428" s="42">
        <f t="shared" ca="1" si="66"/>
        <v>0</v>
      </c>
      <c r="K428" s="42">
        <f t="shared" ca="1" si="67"/>
        <v>0</v>
      </c>
      <c r="L428" s="44">
        <f t="shared" ca="1" si="68"/>
        <v>0</v>
      </c>
      <c r="M428" s="44">
        <f t="shared" ca="1" si="69"/>
        <v>0</v>
      </c>
      <c r="N428" s="44">
        <f t="shared" ca="1" si="70"/>
        <v>0</v>
      </c>
      <c r="O428" s="30">
        <f t="shared" ca="1" si="56"/>
        <v>0</v>
      </c>
      <c r="P428" s="30"/>
      <c r="Q428" s="30"/>
      <c r="R428" s="30"/>
      <c r="S428" s="30"/>
      <c r="T428" s="30"/>
      <c r="U428" s="30"/>
      <c r="V428" s="30"/>
      <c r="W428" s="30"/>
    </row>
    <row r="429" spans="1:23" ht="30" x14ac:dyDescent="0.2">
      <c r="A429" s="40">
        <v>424</v>
      </c>
      <c r="B429" s="40" t="str">
        <f>IF(DanhMụcHH!B428="","",DanhMụcHH!B428)</f>
        <v>3G3MX2-A4055-V1</v>
      </c>
      <c r="C429" s="41">
        <f ca="1">IF(B429="","",SUMIF(OFFSET(MuaHàng_ThanhToán!$D$5,0,0,COUNTIF(Table2[Tên nhà cung cấp],MuaHàng_ThanhToán!$C$5),6),BáoCáoHàngHóa!B429,Table2[Số lượng]))</f>
        <v>0</v>
      </c>
      <c r="D429" s="41">
        <f t="shared" ca="1" si="64"/>
        <v>0</v>
      </c>
      <c r="E429" s="41">
        <f ca="1">IF(B429="","",SUMIF(OFFSET(MuaHàng_ThanhToán!$D$5,0,0,COUNTIF(Table2[Tên nhà cung cấp],MuaHàng_ThanhToán!$C$5),6),BáoCáoHàngHóa!B429,Table2[Thành tiền]))</f>
        <v>0</v>
      </c>
      <c r="F429" s="43">
        <f ca="1">IF(B429="","",SUMIF(Table2[[Tên hàng hóa]:[Thành tiền]],BáoCáoHàngHóa!B429,Table2[Số lượng])-BáoCáoHàngHóa!C429)</f>
        <v>0</v>
      </c>
      <c r="G429" s="43">
        <f t="shared" ca="1" si="65"/>
        <v>0</v>
      </c>
      <c r="H429" s="43">
        <f ca="1">IF(B429="","",SUMIF(Table2[[Tên hàng hóa]:[Thành tiền]],BáoCáoHàngHóa!B429,Table2[Thành tiền])-BáoCáoHàngHóa!E429)</f>
        <v>0</v>
      </c>
      <c r="I429" s="42">
        <f ca="1">IF(B429="","",SUMIF(Table28[[Tên hàng hóa ]:[Thành tiền]],BáoCáoHàngHóa!B429,Table28[Số lượng]))</f>
        <v>0</v>
      </c>
      <c r="J429" s="42">
        <f t="shared" ca="1" si="66"/>
        <v>0</v>
      </c>
      <c r="K429" s="42">
        <f t="shared" ca="1" si="67"/>
        <v>0</v>
      </c>
      <c r="L429" s="44">
        <f t="shared" ca="1" si="68"/>
        <v>0</v>
      </c>
      <c r="M429" s="44">
        <f t="shared" ca="1" si="69"/>
        <v>0</v>
      </c>
      <c r="N429" s="44">
        <f t="shared" ca="1" si="70"/>
        <v>0</v>
      </c>
      <c r="O429" s="30">
        <f t="shared" ca="1" si="56"/>
        <v>0</v>
      </c>
      <c r="P429" s="30"/>
      <c r="Q429" s="30"/>
      <c r="R429" s="30"/>
      <c r="S429" s="30"/>
      <c r="T429" s="30"/>
      <c r="U429" s="30"/>
      <c r="V429" s="30"/>
      <c r="W429" s="30"/>
    </row>
    <row r="430" spans="1:23" ht="30" x14ac:dyDescent="0.2">
      <c r="A430" s="40">
        <v>425</v>
      </c>
      <c r="B430" s="40" t="str">
        <f>IF(DanhMụcHH!B429="","",DanhMụcHH!B429)</f>
        <v>3G3MX2-A4110-V1</v>
      </c>
      <c r="C430" s="41">
        <f ca="1">IF(B430="","",SUMIF(OFFSET(MuaHàng_ThanhToán!$D$5,0,0,COUNTIF(Table2[Tên nhà cung cấp],MuaHàng_ThanhToán!$C$5),6),BáoCáoHàngHóa!B430,Table2[Số lượng]))</f>
        <v>0</v>
      </c>
      <c r="D430" s="41">
        <f t="shared" ca="1" si="64"/>
        <v>0</v>
      </c>
      <c r="E430" s="41">
        <f ca="1">IF(B430="","",SUMIF(OFFSET(MuaHàng_ThanhToán!$D$5,0,0,COUNTIF(Table2[Tên nhà cung cấp],MuaHàng_ThanhToán!$C$5),6),BáoCáoHàngHóa!B430,Table2[Thành tiền]))</f>
        <v>0</v>
      </c>
      <c r="F430" s="43">
        <f ca="1">IF(B430="","",SUMIF(Table2[[Tên hàng hóa]:[Thành tiền]],BáoCáoHàngHóa!B430,Table2[Số lượng])-BáoCáoHàngHóa!C430)</f>
        <v>0</v>
      </c>
      <c r="G430" s="43">
        <f t="shared" ca="1" si="65"/>
        <v>0</v>
      </c>
      <c r="H430" s="43">
        <f ca="1">IF(B430="","",SUMIF(Table2[[Tên hàng hóa]:[Thành tiền]],BáoCáoHàngHóa!B430,Table2[Thành tiền])-BáoCáoHàngHóa!E430)</f>
        <v>0</v>
      </c>
      <c r="I430" s="42">
        <f ca="1">IF(B430="","",SUMIF(Table28[[Tên hàng hóa ]:[Thành tiền]],BáoCáoHàngHóa!B430,Table28[Số lượng]))</f>
        <v>0</v>
      </c>
      <c r="J430" s="42">
        <f t="shared" ca="1" si="66"/>
        <v>0</v>
      </c>
      <c r="K430" s="42">
        <f t="shared" ca="1" si="67"/>
        <v>0</v>
      </c>
      <c r="L430" s="44">
        <f t="shared" ca="1" si="68"/>
        <v>0</v>
      </c>
      <c r="M430" s="44">
        <f t="shared" ca="1" si="69"/>
        <v>0</v>
      </c>
      <c r="N430" s="44">
        <f t="shared" ca="1" si="70"/>
        <v>0</v>
      </c>
      <c r="O430" s="30">
        <f t="shared" ca="1" si="56"/>
        <v>0</v>
      </c>
      <c r="P430" s="30"/>
      <c r="Q430" s="30"/>
      <c r="R430" s="30"/>
      <c r="S430" s="30"/>
      <c r="T430" s="30"/>
      <c r="U430" s="30"/>
      <c r="V430" s="30"/>
      <c r="W430" s="30"/>
    </row>
    <row r="431" spans="1:23" ht="30" x14ac:dyDescent="0.2">
      <c r="A431" s="40">
        <v>426</v>
      </c>
      <c r="B431" s="40" t="str">
        <f>IF(DanhMụcHH!B430="","",DanhMụcHH!B430)</f>
        <v>3G3MX2-A4150-V1</v>
      </c>
      <c r="C431" s="41">
        <f ca="1">IF(B431="","",SUMIF(OFFSET(MuaHàng_ThanhToán!$D$5,0,0,COUNTIF(Table2[Tên nhà cung cấp],MuaHàng_ThanhToán!$C$5),6),BáoCáoHàngHóa!B431,Table2[Số lượng]))</f>
        <v>0</v>
      </c>
      <c r="D431" s="41">
        <f t="shared" ca="1" si="64"/>
        <v>0</v>
      </c>
      <c r="E431" s="41">
        <f ca="1">IF(B431="","",SUMIF(OFFSET(MuaHàng_ThanhToán!$D$5,0,0,COUNTIF(Table2[Tên nhà cung cấp],MuaHàng_ThanhToán!$C$5),6),BáoCáoHàngHóa!B431,Table2[Thành tiền]))</f>
        <v>0</v>
      </c>
      <c r="F431" s="43">
        <f ca="1">IF(B431="","",SUMIF(Table2[[Tên hàng hóa]:[Thành tiền]],BáoCáoHàngHóa!B431,Table2[Số lượng])-BáoCáoHàngHóa!C431)</f>
        <v>0</v>
      </c>
      <c r="G431" s="43">
        <f t="shared" ca="1" si="65"/>
        <v>0</v>
      </c>
      <c r="H431" s="43">
        <f ca="1">IF(B431="","",SUMIF(Table2[[Tên hàng hóa]:[Thành tiền]],BáoCáoHàngHóa!B431,Table2[Thành tiền])-BáoCáoHàngHóa!E431)</f>
        <v>0</v>
      </c>
      <c r="I431" s="42">
        <f ca="1">IF(B431="","",SUMIF(Table28[[Tên hàng hóa ]:[Thành tiền]],BáoCáoHàngHóa!B431,Table28[Số lượng]))</f>
        <v>0</v>
      </c>
      <c r="J431" s="42">
        <f t="shared" ca="1" si="66"/>
        <v>0</v>
      </c>
      <c r="K431" s="42">
        <f t="shared" ca="1" si="67"/>
        <v>0</v>
      </c>
      <c r="L431" s="44">
        <f t="shared" ca="1" si="68"/>
        <v>0</v>
      </c>
      <c r="M431" s="44">
        <f t="shared" ca="1" si="69"/>
        <v>0</v>
      </c>
      <c r="N431" s="44">
        <f t="shared" ca="1" si="70"/>
        <v>0</v>
      </c>
      <c r="O431" s="30">
        <f t="shared" ca="1" si="56"/>
        <v>0</v>
      </c>
      <c r="P431" s="30"/>
      <c r="Q431" s="30"/>
      <c r="R431" s="30"/>
      <c r="S431" s="30"/>
      <c r="T431" s="30"/>
      <c r="U431" s="30"/>
      <c r="V431" s="30"/>
      <c r="W431" s="30"/>
    </row>
    <row r="432" spans="1:23" x14ac:dyDescent="0.2">
      <c r="A432" s="40">
        <v>427</v>
      </c>
      <c r="B432" s="40" t="str">
        <f>IF(DanhMụcHH!B431="","",DanhMụcHH!B431)</f>
        <v>61F-I AC110/220</v>
      </c>
      <c r="C432" s="41">
        <f ca="1">IF(B432="","",SUMIF(OFFSET(MuaHàng_ThanhToán!$D$5,0,0,COUNTIF(Table2[Tên nhà cung cấp],MuaHàng_ThanhToán!$C$5),6),BáoCáoHàngHóa!B432,Table2[Số lượng]))</f>
        <v>0</v>
      </c>
      <c r="D432" s="41">
        <f t="shared" ca="1" si="64"/>
        <v>0</v>
      </c>
      <c r="E432" s="41">
        <f ca="1">IF(B432="","",SUMIF(OFFSET(MuaHàng_ThanhToán!$D$5,0,0,COUNTIF(Table2[Tên nhà cung cấp],MuaHàng_ThanhToán!$C$5),6),BáoCáoHàngHóa!B432,Table2[Thành tiền]))</f>
        <v>0</v>
      </c>
      <c r="F432" s="43">
        <f ca="1">IF(B432="","",SUMIF(Table2[[Tên hàng hóa]:[Thành tiền]],BáoCáoHàngHóa!B432,Table2[Số lượng])-BáoCáoHàngHóa!C432)</f>
        <v>2</v>
      </c>
      <c r="G432" s="43">
        <f t="shared" ca="1" si="65"/>
        <v>2365000</v>
      </c>
      <c r="H432" s="43">
        <f ca="1">IF(B432="","",SUMIF(Table2[[Tên hàng hóa]:[Thành tiền]],BáoCáoHàngHóa!B432,Table2[Thành tiền])-BáoCáoHàngHóa!E432)</f>
        <v>4730000</v>
      </c>
      <c r="I432" s="42">
        <f ca="1">IF(B432="","",SUMIF(Table28[[Tên hàng hóa ]:[Thành tiền]],BáoCáoHàngHóa!B432,Table28[Số lượng]))</f>
        <v>2</v>
      </c>
      <c r="J432" s="42">
        <f t="shared" ca="1" si="66"/>
        <v>2365000</v>
      </c>
      <c r="K432" s="42">
        <f t="shared" ca="1" si="67"/>
        <v>4730000</v>
      </c>
      <c r="L432" s="44">
        <f t="shared" ca="1" si="68"/>
        <v>0</v>
      </c>
      <c r="M432" s="44">
        <f t="shared" ca="1" si="69"/>
        <v>0</v>
      </c>
      <c r="N432" s="44">
        <f t="shared" ca="1" si="70"/>
        <v>0</v>
      </c>
      <c r="O432" s="30">
        <f t="shared" ca="1" si="56"/>
        <v>0</v>
      </c>
      <c r="P432" s="30"/>
      <c r="Q432" s="30"/>
      <c r="R432" s="30"/>
      <c r="S432" s="30"/>
      <c r="T432" s="30"/>
      <c r="U432" s="30"/>
      <c r="V432" s="30"/>
      <c r="W432" s="30"/>
    </row>
    <row r="433" spans="1:23" ht="30" x14ac:dyDescent="0.2">
      <c r="A433" s="40">
        <v>428</v>
      </c>
      <c r="B433" s="40" t="str">
        <f>IF(DanhMụcHH!B432="","",DanhMụcHH!B432)</f>
        <v>61F-G4 AC110/220</v>
      </c>
      <c r="C433" s="41">
        <f ca="1">IF(B433="","",SUMIF(OFFSET(MuaHàng_ThanhToán!$D$5,0,0,COUNTIF(Table2[Tên nhà cung cấp],MuaHàng_ThanhToán!$C$5),6),BáoCáoHàngHóa!B433,Table2[Số lượng]))</f>
        <v>0</v>
      </c>
      <c r="D433" s="41">
        <f t="shared" ca="1" si="64"/>
        <v>0</v>
      </c>
      <c r="E433" s="41">
        <f ca="1">IF(B433="","",SUMIF(OFFSET(MuaHàng_ThanhToán!$D$5,0,0,COUNTIF(Table2[Tên nhà cung cấp],MuaHàng_ThanhToán!$C$5),6),BáoCáoHàngHóa!B433,Table2[Thành tiền]))</f>
        <v>0</v>
      </c>
      <c r="F433" s="43">
        <f ca="1">IF(B433="","",SUMIF(Table2[[Tên hàng hóa]:[Thành tiền]],BáoCáoHàngHóa!B433,Table2[Số lượng])-BáoCáoHàngHóa!C433)</f>
        <v>0</v>
      </c>
      <c r="G433" s="43">
        <f t="shared" ca="1" si="65"/>
        <v>0</v>
      </c>
      <c r="H433" s="43">
        <f ca="1">IF(B433="","",SUMIF(Table2[[Tên hàng hóa]:[Thành tiền]],BáoCáoHàngHóa!B433,Table2[Thành tiền])-BáoCáoHàngHóa!E433)</f>
        <v>0</v>
      </c>
      <c r="I433" s="42">
        <f ca="1">IF(B433="","",SUMIF(Table28[[Tên hàng hóa ]:[Thành tiền]],BáoCáoHàngHóa!B433,Table28[Số lượng]))</f>
        <v>0</v>
      </c>
      <c r="J433" s="42">
        <f t="shared" ca="1" si="66"/>
        <v>0</v>
      </c>
      <c r="K433" s="42">
        <f t="shared" ca="1" si="67"/>
        <v>0</v>
      </c>
      <c r="L433" s="44">
        <f t="shared" ca="1" si="68"/>
        <v>0</v>
      </c>
      <c r="M433" s="44">
        <f t="shared" ca="1" si="69"/>
        <v>0</v>
      </c>
      <c r="N433" s="44">
        <f t="shared" ca="1" si="70"/>
        <v>0</v>
      </c>
      <c r="O433" s="30">
        <f t="shared" ca="1" si="56"/>
        <v>0</v>
      </c>
      <c r="P433" s="30"/>
      <c r="Q433" s="30"/>
      <c r="R433" s="30"/>
      <c r="S433" s="30"/>
      <c r="T433" s="30"/>
      <c r="U433" s="30"/>
      <c r="V433" s="30"/>
      <c r="W433" s="30"/>
    </row>
    <row r="434" spans="1:23" x14ac:dyDescent="0.2">
      <c r="A434" s="40">
        <v>429</v>
      </c>
      <c r="B434" s="40" t="str">
        <f>IF(DanhMụcHH!B433="","",DanhMụcHH!B433)</f>
        <v>F03-60 SUS304</v>
      </c>
      <c r="C434" s="41">
        <f ca="1">IF(B434="","",SUMIF(OFFSET(MuaHàng_ThanhToán!$D$5,0,0,COUNTIF(Table2[Tên nhà cung cấp],MuaHàng_ThanhToán!$C$5),6),BáoCáoHàngHóa!B434,Table2[Số lượng]))</f>
        <v>0</v>
      </c>
      <c r="D434" s="41">
        <f t="shared" ca="1" si="64"/>
        <v>0</v>
      </c>
      <c r="E434" s="41">
        <f ca="1">IF(B434="","",SUMIF(OFFSET(MuaHàng_ThanhToán!$D$5,0,0,COUNTIF(Table2[Tên nhà cung cấp],MuaHàng_ThanhToán!$C$5),6),BáoCáoHàngHóa!B434,Table2[Thành tiền]))</f>
        <v>0</v>
      </c>
      <c r="F434" s="43">
        <f ca="1">IF(B434="","",SUMIF(Table2[[Tên hàng hóa]:[Thành tiền]],BáoCáoHàngHóa!B434,Table2[Số lượng])-BáoCáoHàngHóa!C434)</f>
        <v>153</v>
      </c>
      <c r="G434" s="43">
        <f t="shared" ca="1" si="65"/>
        <v>120130.06535947713</v>
      </c>
      <c r="H434" s="43">
        <f ca="1">IF(B434="","",SUMIF(Table2[[Tên hàng hóa]:[Thành tiền]],BáoCáoHàngHóa!B434,Table2[Thành tiền])-BáoCáoHàngHóa!E434)</f>
        <v>18379900</v>
      </c>
      <c r="I434" s="42">
        <f ca="1">IF(B434="","",SUMIF(Table28[[Tên hàng hóa ]:[Thành tiền]],BáoCáoHàngHóa!B434,Table28[Số lượng]))</f>
        <v>153</v>
      </c>
      <c r="J434" s="42">
        <f t="shared" ca="1" si="66"/>
        <v>120130.06535947713</v>
      </c>
      <c r="K434" s="42">
        <f t="shared" ca="1" si="67"/>
        <v>18379900</v>
      </c>
      <c r="L434" s="44">
        <f t="shared" ca="1" si="68"/>
        <v>0</v>
      </c>
      <c r="M434" s="44">
        <f t="shared" ca="1" si="69"/>
        <v>0</v>
      </c>
      <c r="N434" s="44">
        <f t="shared" ca="1" si="70"/>
        <v>0</v>
      </c>
      <c r="O434" s="30">
        <f t="shared" ca="1" si="56"/>
        <v>0</v>
      </c>
      <c r="P434" s="30"/>
      <c r="Q434" s="30"/>
      <c r="R434" s="30"/>
      <c r="S434" s="30"/>
      <c r="T434" s="30"/>
      <c r="U434" s="30"/>
      <c r="V434" s="30"/>
      <c r="W434" s="30"/>
    </row>
    <row r="435" spans="1:23" x14ac:dyDescent="0.2">
      <c r="A435" s="40">
        <v>430</v>
      </c>
      <c r="B435" s="40" t="str">
        <f>IF(DanhMụcHH!B434="","",DanhMụcHH!B434)</f>
        <v>F03-60 SUS316</v>
      </c>
      <c r="C435" s="41">
        <f ca="1">IF(B435="","",SUMIF(OFFSET(MuaHàng_ThanhToán!$D$5,0,0,COUNTIF(Table2[Tên nhà cung cấp],MuaHàng_ThanhToán!$C$5),6),BáoCáoHàngHóa!B435,Table2[Số lượng]))</f>
        <v>0</v>
      </c>
      <c r="D435" s="41">
        <f t="shared" ca="1" si="64"/>
        <v>0</v>
      </c>
      <c r="E435" s="41">
        <f ca="1">IF(B435="","",SUMIF(OFFSET(MuaHàng_ThanhToán!$D$5,0,0,COUNTIF(Table2[Tên nhà cung cấp],MuaHàng_ThanhToán!$C$5),6),BáoCáoHàngHóa!B435,Table2[Thành tiền]))</f>
        <v>0</v>
      </c>
      <c r="F435" s="43">
        <f ca="1">IF(B435="","",SUMIF(Table2[[Tên hàng hóa]:[Thành tiền]],BáoCáoHàngHóa!B435,Table2[Số lượng])-BáoCáoHàngHóa!C435)</f>
        <v>6</v>
      </c>
      <c r="G435" s="43">
        <f t="shared" ca="1" si="65"/>
        <v>243100</v>
      </c>
      <c r="H435" s="43">
        <f ca="1">IF(B435="","",SUMIF(Table2[[Tên hàng hóa]:[Thành tiền]],BáoCáoHàngHóa!B435,Table2[Thành tiền])-BáoCáoHàngHóa!E435)</f>
        <v>1458600</v>
      </c>
      <c r="I435" s="42">
        <f ca="1">IF(B435="","",SUMIF(Table28[[Tên hàng hóa ]:[Thành tiền]],BáoCáoHàngHóa!B435,Table28[Số lượng]))</f>
        <v>6</v>
      </c>
      <c r="J435" s="42">
        <f t="shared" ca="1" si="66"/>
        <v>243100</v>
      </c>
      <c r="K435" s="42">
        <f t="shared" ca="1" si="67"/>
        <v>1458600</v>
      </c>
      <c r="L435" s="44">
        <f t="shared" ca="1" si="68"/>
        <v>0</v>
      </c>
      <c r="M435" s="44">
        <f t="shared" ca="1" si="69"/>
        <v>0</v>
      </c>
      <c r="N435" s="44">
        <f t="shared" ca="1" si="70"/>
        <v>0</v>
      </c>
      <c r="O435" s="30">
        <f t="shared" ca="1" si="56"/>
        <v>0</v>
      </c>
      <c r="P435" s="30"/>
      <c r="Q435" s="30"/>
      <c r="R435" s="30"/>
      <c r="S435" s="30"/>
      <c r="T435" s="30"/>
      <c r="U435" s="30"/>
      <c r="V435" s="30"/>
      <c r="W435" s="30"/>
    </row>
    <row r="436" spans="1:23" ht="30" x14ac:dyDescent="0.2">
      <c r="A436" s="40">
        <v>431</v>
      </c>
      <c r="B436" s="40" t="str">
        <f>IF(DanhMụcHH!B435="","",DanhMụcHH!B435)</f>
        <v>E6B2-CWZ6C 100P/R 2M</v>
      </c>
      <c r="C436" s="41">
        <f ca="1">IF(B436="","",SUMIF(OFFSET(MuaHàng_ThanhToán!$D$5,0,0,COUNTIF(Table2[Tên nhà cung cấp],MuaHàng_ThanhToán!$C$5),6),BáoCáoHàngHóa!B436,Table2[Số lượng]))</f>
        <v>0</v>
      </c>
      <c r="D436" s="41">
        <f t="shared" ca="1" si="64"/>
        <v>0</v>
      </c>
      <c r="E436" s="41">
        <f ca="1">IF(B436="","",SUMIF(OFFSET(MuaHàng_ThanhToán!$D$5,0,0,COUNTIF(Table2[Tên nhà cung cấp],MuaHàng_ThanhToán!$C$5),6),BáoCáoHàngHóa!B436,Table2[Thành tiền]))</f>
        <v>0</v>
      </c>
      <c r="F436" s="43">
        <f ca="1">IF(B436="","",SUMIF(Table2[[Tên hàng hóa]:[Thành tiền]],BáoCáoHàngHóa!B436,Table2[Số lượng])-BáoCáoHàngHóa!C436)</f>
        <v>4</v>
      </c>
      <c r="G436" s="43">
        <f t="shared" ca="1" si="65"/>
        <v>1377089.9406818182</v>
      </c>
      <c r="H436" s="43">
        <f ca="1">IF(B436="","",SUMIF(Table2[[Tên hàng hóa]:[Thành tiền]],BáoCáoHàngHóa!B436,Table2[Thành tiền])-BáoCáoHàngHóa!E436)</f>
        <v>5508359.7627272727</v>
      </c>
      <c r="I436" s="42">
        <f ca="1">IF(B436="","",SUMIF(Table28[[Tên hàng hóa ]:[Thành tiền]],BáoCáoHàngHóa!B436,Table28[Số lượng]))</f>
        <v>2</v>
      </c>
      <c r="J436" s="42">
        <f t="shared" ca="1" si="66"/>
        <v>1377089.9406818182</v>
      </c>
      <c r="K436" s="42">
        <f t="shared" ca="1" si="67"/>
        <v>2754179.8813636363</v>
      </c>
      <c r="L436" s="44">
        <f t="shared" ca="1" si="68"/>
        <v>2</v>
      </c>
      <c r="M436" s="44">
        <f t="shared" ca="1" si="69"/>
        <v>1377089.9406818182</v>
      </c>
      <c r="N436" s="44">
        <f t="shared" ca="1" si="70"/>
        <v>2754179.8813636363</v>
      </c>
      <c r="O436" s="30">
        <f t="shared" ca="1" si="56"/>
        <v>0</v>
      </c>
      <c r="P436" s="30"/>
      <c r="Q436" s="30"/>
      <c r="R436" s="30"/>
      <c r="S436" s="30"/>
      <c r="T436" s="30"/>
      <c r="U436" s="30"/>
      <c r="V436" s="30"/>
      <c r="W436" s="30"/>
    </row>
    <row r="437" spans="1:23" x14ac:dyDescent="0.2">
      <c r="A437" s="40">
        <v>432</v>
      </c>
      <c r="B437" s="40" t="str">
        <f>IF(DanhMụcHH!B436="","",DanhMụcHH!B436)</f>
        <v>H7EC-N</v>
      </c>
      <c r="C437" s="41">
        <f ca="1">IF(B437="","",SUMIF(OFFSET(MuaHàng_ThanhToán!$D$5,0,0,COUNTIF(Table2[Tên nhà cung cấp],MuaHàng_ThanhToán!$C$5),6),BáoCáoHàngHóa!B437,Table2[Số lượng]))</f>
        <v>0</v>
      </c>
      <c r="D437" s="41">
        <f t="shared" ca="1" si="64"/>
        <v>0</v>
      </c>
      <c r="E437" s="41">
        <f ca="1">IF(B437="","",SUMIF(OFFSET(MuaHàng_ThanhToán!$D$5,0,0,COUNTIF(Table2[Tên nhà cung cấp],MuaHàng_ThanhToán!$C$5),6),BáoCáoHàngHóa!B437,Table2[Thành tiền]))</f>
        <v>0</v>
      </c>
      <c r="F437" s="43">
        <f ca="1">IF(B437="","",SUMIF(Table2[[Tên hàng hóa]:[Thành tiền]],BáoCáoHàngHóa!B437,Table2[Số lượng])-BáoCáoHàngHóa!C437)</f>
        <v>21</v>
      </c>
      <c r="G437" s="43">
        <f t="shared" ca="1" si="65"/>
        <v>513340.43263646925</v>
      </c>
      <c r="H437" s="43">
        <f ca="1">IF(B437="","",SUMIF(Table2[[Tên hàng hóa]:[Thành tiền]],BáoCáoHàngHóa!B437,Table2[Thành tiền])-BáoCáoHàngHóa!E437)</f>
        <v>10780149.085365854</v>
      </c>
      <c r="I437" s="42">
        <f ca="1">IF(B437="","",SUMIF(Table28[[Tên hàng hóa ]:[Thành tiền]],BáoCáoHàngHóa!B437,Table28[Số lượng]))</f>
        <v>20</v>
      </c>
      <c r="J437" s="42">
        <f t="shared" ca="1" si="66"/>
        <v>513340.43263646925</v>
      </c>
      <c r="K437" s="42">
        <f t="shared" ca="1" si="67"/>
        <v>10266808.652729385</v>
      </c>
      <c r="L437" s="44">
        <f t="shared" ca="1" si="68"/>
        <v>1</v>
      </c>
      <c r="M437" s="44">
        <f t="shared" ca="1" si="69"/>
        <v>513340.4326364696</v>
      </c>
      <c r="N437" s="44">
        <f t="shared" ca="1" si="70"/>
        <v>513340.4326364696</v>
      </c>
      <c r="O437" s="30">
        <f t="shared" ca="1" si="56"/>
        <v>0</v>
      </c>
      <c r="P437" s="30"/>
      <c r="Q437" s="30"/>
      <c r="R437" s="30"/>
      <c r="S437" s="30"/>
      <c r="T437" s="30"/>
      <c r="U437" s="30"/>
      <c r="V437" s="30"/>
      <c r="W437" s="30"/>
    </row>
    <row r="438" spans="1:23" x14ac:dyDescent="0.2">
      <c r="A438" s="40">
        <v>433</v>
      </c>
      <c r="B438" s="40" t="str">
        <f>IF(DanhMụcHH!B437="","",DanhMụcHH!B437)</f>
        <v>E3X-DA11-S 2M</v>
      </c>
      <c r="C438" s="41">
        <f ca="1">IF(B438="","",SUMIF(OFFSET(MuaHàng_ThanhToán!$D$5,0,0,COUNTIF(Table2[Tên nhà cung cấp],MuaHàng_ThanhToán!$C$5),6),BáoCáoHàngHóa!B438,Table2[Số lượng]))</f>
        <v>0</v>
      </c>
      <c r="D438" s="41">
        <f t="shared" ca="1" si="64"/>
        <v>0</v>
      </c>
      <c r="E438" s="41">
        <f ca="1">IF(B438="","",SUMIF(OFFSET(MuaHàng_ThanhToán!$D$5,0,0,COUNTIF(Table2[Tên nhà cung cấp],MuaHàng_ThanhToán!$C$5),6),BáoCáoHàngHóa!B438,Table2[Thành tiền]))</f>
        <v>0</v>
      </c>
      <c r="F438" s="43">
        <f ca="1">IF(B438="","",SUMIF(Table2[[Tên hàng hóa]:[Thành tiền]],BáoCáoHàngHóa!B438,Table2[Số lượng])-BáoCáoHàngHóa!C438)</f>
        <v>5</v>
      </c>
      <c r="G438" s="43">
        <f t="shared" ca="1" si="65"/>
        <v>1242942.356862745</v>
      </c>
      <c r="H438" s="43">
        <f ca="1">IF(B438="","",SUMIF(Table2[[Tên hàng hóa]:[Thành tiền]],BáoCáoHàngHóa!B438,Table2[Thành tiền])-BáoCáoHàngHóa!E438)</f>
        <v>6214711.7843137253</v>
      </c>
      <c r="I438" s="42">
        <f ca="1">IF(B438="","",SUMIF(Table28[[Tên hàng hóa ]:[Thành tiền]],BáoCáoHàngHóa!B438,Table28[Số lượng]))</f>
        <v>5</v>
      </c>
      <c r="J438" s="42">
        <f t="shared" ca="1" si="66"/>
        <v>1242942.356862745</v>
      </c>
      <c r="K438" s="42">
        <f t="shared" ca="1" si="67"/>
        <v>6214711.7843137253</v>
      </c>
      <c r="L438" s="44">
        <f t="shared" ca="1" si="68"/>
        <v>0</v>
      </c>
      <c r="M438" s="44">
        <f t="shared" ca="1" si="69"/>
        <v>0</v>
      </c>
      <c r="N438" s="44">
        <f t="shared" ca="1" si="70"/>
        <v>0</v>
      </c>
      <c r="O438" s="30">
        <f t="shared" ca="1" si="56"/>
        <v>0</v>
      </c>
      <c r="P438" s="30"/>
      <c r="Q438" s="30"/>
      <c r="R438" s="30"/>
      <c r="S438" s="30"/>
      <c r="T438" s="30"/>
      <c r="U438" s="30"/>
      <c r="V438" s="30"/>
      <c r="W438" s="30"/>
    </row>
    <row r="439" spans="1:23" x14ac:dyDescent="0.2">
      <c r="A439" s="40">
        <v>434</v>
      </c>
      <c r="B439" s="40" t="str">
        <f>IF(DanhMụcHH!B438="","",DanhMụcHH!B438)</f>
        <v>E2E-X2D1-N 2M</v>
      </c>
      <c r="C439" s="41">
        <f ca="1">IF(B439="","",SUMIF(OFFSET(MuaHàng_ThanhToán!$D$5,0,0,COUNTIF(Table2[Tên nhà cung cấp],MuaHàng_ThanhToán!$C$5),6),BáoCáoHàngHóa!B439,Table2[Số lượng]))</f>
        <v>0</v>
      </c>
      <c r="D439" s="41">
        <f t="shared" ca="1" si="64"/>
        <v>0</v>
      </c>
      <c r="E439" s="41">
        <f ca="1">IF(B439="","",SUMIF(OFFSET(MuaHàng_ThanhToán!$D$5,0,0,COUNTIF(Table2[Tên nhà cung cấp],MuaHàng_ThanhToán!$C$5),6),BáoCáoHàngHóa!B439,Table2[Thành tiền]))</f>
        <v>0</v>
      </c>
      <c r="F439" s="43">
        <f ca="1">IF(B439="","",SUMIF(Table2[[Tên hàng hóa]:[Thành tiền]],BáoCáoHàngHóa!B439,Table2[Số lượng])-BáoCáoHàngHóa!C439)</f>
        <v>0</v>
      </c>
      <c r="G439" s="43">
        <f t="shared" ca="1" si="65"/>
        <v>0</v>
      </c>
      <c r="H439" s="43">
        <f ca="1">IF(B439="","",SUMIF(Table2[[Tên hàng hóa]:[Thành tiền]],BáoCáoHàngHóa!B439,Table2[Thành tiền])-BáoCáoHàngHóa!E439)</f>
        <v>0</v>
      </c>
      <c r="I439" s="42">
        <f ca="1">IF(B439="","",SUMIF(Table28[[Tên hàng hóa ]:[Thành tiền]],BáoCáoHàngHóa!B439,Table28[Số lượng]))</f>
        <v>0</v>
      </c>
      <c r="J439" s="42">
        <f t="shared" ca="1" si="66"/>
        <v>0</v>
      </c>
      <c r="K439" s="42">
        <f t="shared" ca="1" si="67"/>
        <v>0</v>
      </c>
      <c r="L439" s="44">
        <f t="shared" ca="1" si="68"/>
        <v>0</v>
      </c>
      <c r="M439" s="44">
        <f t="shared" ca="1" si="69"/>
        <v>0</v>
      </c>
      <c r="N439" s="44">
        <f t="shared" ca="1" si="70"/>
        <v>0</v>
      </c>
      <c r="O439" s="30">
        <f t="shared" ca="1" si="56"/>
        <v>0</v>
      </c>
      <c r="P439" s="30"/>
      <c r="Q439" s="30"/>
      <c r="R439" s="30"/>
      <c r="S439" s="30"/>
      <c r="T439" s="30"/>
      <c r="U439" s="30"/>
      <c r="V439" s="30"/>
      <c r="W439" s="30"/>
    </row>
    <row r="440" spans="1:23" x14ac:dyDescent="0.2">
      <c r="A440" s="40">
        <v>435</v>
      </c>
      <c r="B440" s="40" t="str">
        <f>IF(DanhMụcHH!B439="","",DanhMụcHH!B439)</f>
        <v>PFP-M</v>
      </c>
      <c r="C440" s="41">
        <f ca="1">IF(B440="","",SUMIF(OFFSET(MuaHàng_ThanhToán!$D$5,0,0,COUNTIF(Table2[Tên nhà cung cấp],MuaHàng_ThanhToán!$C$5),6),BáoCáoHàngHóa!B440,Table2[Số lượng]))</f>
        <v>0</v>
      </c>
      <c r="D440" s="41">
        <f t="shared" ca="1" si="64"/>
        <v>0</v>
      </c>
      <c r="E440" s="41">
        <f ca="1">IF(B440="","",SUMIF(OFFSET(MuaHàng_ThanhToán!$D$5,0,0,COUNTIF(Table2[Tên nhà cung cấp],MuaHàng_ThanhToán!$C$5),6),BáoCáoHàngHóa!B440,Table2[Thành tiền]))</f>
        <v>0</v>
      </c>
      <c r="F440" s="43">
        <f ca="1">IF(B440="","",SUMIF(Table2[[Tên hàng hóa]:[Thành tiền]],BáoCáoHàngHóa!B440,Table2[Số lượng])-BáoCáoHàngHóa!C440)</f>
        <v>0</v>
      </c>
      <c r="G440" s="43">
        <f t="shared" ca="1" si="65"/>
        <v>0</v>
      </c>
      <c r="H440" s="43">
        <f ca="1">IF(B440="","",SUMIF(Table2[[Tên hàng hóa]:[Thành tiền]],BáoCáoHàngHóa!B440,Table2[Thành tiền])-BáoCáoHàngHóa!E440)</f>
        <v>0</v>
      </c>
      <c r="I440" s="42">
        <f ca="1">IF(B440="","",SUMIF(Table28[[Tên hàng hóa ]:[Thành tiền]],BáoCáoHàngHóa!B440,Table28[Số lượng]))</f>
        <v>0</v>
      </c>
      <c r="J440" s="42">
        <f t="shared" ca="1" si="66"/>
        <v>0</v>
      </c>
      <c r="K440" s="42">
        <f t="shared" ca="1" si="67"/>
        <v>0</v>
      </c>
      <c r="L440" s="44">
        <f t="shared" ca="1" si="68"/>
        <v>0</v>
      </c>
      <c r="M440" s="44">
        <f t="shared" ca="1" si="69"/>
        <v>0</v>
      </c>
      <c r="N440" s="44">
        <f t="shared" ca="1" si="70"/>
        <v>0</v>
      </c>
      <c r="O440" s="30">
        <f t="shared" ca="1" si="56"/>
        <v>0</v>
      </c>
      <c r="P440" s="30"/>
      <c r="Q440" s="30"/>
      <c r="R440" s="30"/>
      <c r="S440" s="30"/>
      <c r="T440" s="30"/>
      <c r="U440" s="30"/>
      <c r="V440" s="30"/>
      <c r="W440" s="30"/>
    </row>
    <row r="441" spans="1:23" ht="30" x14ac:dyDescent="0.2">
      <c r="A441" s="40">
        <v>436</v>
      </c>
      <c r="B441" s="40" t="str">
        <f>IF(DanhMụcHH!B440="","",DanhMụcHH!B440)</f>
        <v>E3JK-DS30M1 2M</v>
      </c>
      <c r="C441" s="41">
        <f ca="1">IF(B441="","",SUMIF(OFFSET(MuaHàng_ThanhToán!$D$5,0,0,COUNTIF(Table2[Tên nhà cung cấp],MuaHàng_ThanhToán!$C$5),6),BáoCáoHàngHóa!B441,Table2[Số lượng]))</f>
        <v>0</v>
      </c>
      <c r="D441" s="41">
        <f t="shared" ref="D441:D504" ca="1" si="71">IF(B441="","",IF(C441=0,0,E441/C441))</f>
        <v>0</v>
      </c>
      <c r="E441" s="41">
        <f ca="1">IF(B441="","",SUMIF(OFFSET(MuaHàng_ThanhToán!$D$5,0,0,COUNTIF(Table2[Tên nhà cung cấp],MuaHàng_ThanhToán!$C$5),6),BáoCáoHàngHóa!B441,Table2[Thành tiền]))</f>
        <v>0</v>
      </c>
      <c r="F441" s="43">
        <f ca="1">IF(B441="","",SUMIF(Table2[[Tên hàng hóa]:[Thành tiền]],BáoCáoHàngHóa!B441,Table2[Số lượng])-BáoCáoHàngHóa!C441)</f>
        <v>48</v>
      </c>
      <c r="G441" s="43">
        <f t="shared" ref="G441:G504" ca="1" si="72">IF(B441="","",IF(F441=0,0,H441/F441))</f>
        <v>725745.22251694312</v>
      </c>
      <c r="H441" s="43">
        <f ca="1">IF(B441="","",SUMIF(Table2[[Tên hàng hóa]:[Thành tiền]],BáoCáoHàngHóa!B441,Table2[Thành tiền])-BáoCáoHàngHóa!E441)</f>
        <v>34835770.680813268</v>
      </c>
      <c r="I441" s="42">
        <f ca="1">IF(B441="","",SUMIF(Table28[[Tên hàng hóa ]:[Thành tiền]],BáoCáoHàngHóa!B441,Table28[Số lượng]))</f>
        <v>48</v>
      </c>
      <c r="J441" s="42">
        <f t="shared" ref="J441:J504" ca="1" si="73">IF(B441="","",IF(I441=0,0,(H441+E441)/(F441+C441)))</f>
        <v>725745.22251694312</v>
      </c>
      <c r="K441" s="42">
        <f t="shared" ref="K441:K504" ca="1" si="74">IF(B441="","",J441*I441)</f>
        <v>34835770.680813268</v>
      </c>
      <c r="L441" s="44">
        <f t="shared" ref="L441:L504" ca="1" si="75">IF(B441="","",C441+F441-I441)</f>
        <v>0</v>
      </c>
      <c r="M441" s="44">
        <f t="shared" ref="M441:M504" ca="1" si="76">IF(B441="","",IF(L441=0,0,N441/L441))</f>
        <v>0</v>
      </c>
      <c r="N441" s="44">
        <f t="shared" ref="N441:N504" ca="1" si="77">IF(B441="","",E441+H441-K441)</f>
        <v>0</v>
      </c>
      <c r="O441" s="30">
        <f t="shared" ca="1" si="56"/>
        <v>0</v>
      </c>
      <c r="P441" s="30"/>
      <c r="Q441" s="30"/>
      <c r="R441" s="30"/>
      <c r="S441" s="30"/>
      <c r="T441" s="30"/>
      <c r="U441" s="30"/>
      <c r="V441" s="30"/>
      <c r="W441" s="30"/>
    </row>
    <row r="442" spans="1:23" x14ac:dyDescent="0.2">
      <c r="A442" s="40">
        <v>437</v>
      </c>
      <c r="B442" s="40" t="str">
        <f>IF(DanhMụcHH!B441="","",DanhMụcHH!B441)</f>
        <v>H7EC-NV</v>
      </c>
      <c r="C442" s="41">
        <f ca="1">IF(B442="","",SUMIF(OFFSET(MuaHàng_ThanhToán!$D$5,0,0,COUNTIF(Table2[Tên nhà cung cấp],MuaHàng_ThanhToán!$C$5),6),BáoCáoHàngHóa!B442,Table2[Số lượng]))</f>
        <v>0</v>
      </c>
      <c r="D442" s="41">
        <f t="shared" ca="1" si="71"/>
        <v>0</v>
      </c>
      <c r="E442" s="41">
        <f ca="1">IF(B442="","",SUMIF(OFFSET(MuaHàng_ThanhToán!$D$5,0,0,COUNTIF(Table2[Tên nhà cung cấp],MuaHàng_ThanhToán!$C$5),6),BáoCáoHàngHóa!B442,Table2[Thành tiền]))</f>
        <v>0</v>
      </c>
      <c r="F442" s="43">
        <f ca="1">IF(B442="","",SUMIF(Table2[[Tên hàng hóa]:[Thành tiền]],BáoCáoHàngHóa!B442,Table2[Số lượng])-BáoCáoHàngHóa!C442)</f>
        <v>0</v>
      </c>
      <c r="G442" s="43">
        <f t="shared" ca="1" si="72"/>
        <v>0</v>
      </c>
      <c r="H442" s="43">
        <f ca="1">IF(B442="","",SUMIF(Table2[[Tên hàng hóa]:[Thành tiền]],BáoCáoHàngHóa!B442,Table2[Thành tiền])-BáoCáoHàngHóa!E442)</f>
        <v>0</v>
      </c>
      <c r="I442" s="42">
        <f ca="1">IF(B442="","",SUMIF(Table28[[Tên hàng hóa ]:[Thành tiền]],BáoCáoHàngHóa!B442,Table28[Số lượng]))</f>
        <v>0</v>
      </c>
      <c r="J442" s="42">
        <f t="shared" ca="1" si="73"/>
        <v>0</v>
      </c>
      <c r="K442" s="42">
        <f t="shared" ca="1" si="74"/>
        <v>0</v>
      </c>
      <c r="L442" s="44">
        <f t="shared" ca="1" si="75"/>
        <v>0</v>
      </c>
      <c r="M442" s="44">
        <f t="shared" ca="1" si="76"/>
        <v>0</v>
      </c>
      <c r="N442" s="44">
        <f t="shared" ca="1" si="77"/>
        <v>0</v>
      </c>
      <c r="O442" s="30">
        <f t="shared" ca="1" si="56"/>
        <v>0</v>
      </c>
      <c r="P442" s="30"/>
      <c r="Q442" s="30"/>
      <c r="R442" s="30"/>
      <c r="S442" s="30"/>
      <c r="T442" s="30"/>
      <c r="U442" s="30"/>
      <c r="V442" s="30"/>
      <c r="W442" s="30"/>
    </row>
    <row r="443" spans="1:23" x14ac:dyDescent="0.2">
      <c r="A443" s="40">
        <v>438</v>
      </c>
      <c r="B443" s="40" t="str">
        <f>IF(DanhMụcHH!B442="","",DanhMụcHH!B442)</f>
        <v>H7EC-NFV</v>
      </c>
      <c r="C443" s="41">
        <f ca="1">IF(B443="","",SUMIF(OFFSET(MuaHàng_ThanhToán!$D$5,0,0,COUNTIF(Table2[Tên nhà cung cấp],MuaHàng_ThanhToán!$C$5),6),BáoCáoHàngHóa!B443,Table2[Số lượng]))</f>
        <v>0</v>
      </c>
      <c r="D443" s="41">
        <f t="shared" ca="1" si="71"/>
        <v>0</v>
      </c>
      <c r="E443" s="41">
        <f ca="1">IF(B443="","",SUMIF(OFFSET(MuaHàng_ThanhToán!$D$5,0,0,COUNTIF(Table2[Tên nhà cung cấp],MuaHàng_ThanhToán!$C$5),6),BáoCáoHàngHóa!B443,Table2[Thành tiền]))</f>
        <v>0</v>
      </c>
      <c r="F443" s="43">
        <f ca="1">IF(B443="","",SUMIF(Table2[[Tên hàng hóa]:[Thành tiền]],BáoCáoHàngHóa!B443,Table2[Số lượng])-BáoCáoHàngHóa!C443)</f>
        <v>0</v>
      </c>
      <c r="G443" s="43">
        <f t="shared" ca="1" si="72"/>
        <v>0</v>
      </c>
      <c r="H443" s="43">
        <f ca="1">IF(B443="","",SUMIF(Table2[[Tên hàng hóa]:[Thành tiền]],BáoCáoHàngHóa!B443,Table2[Thành tiền])-BáoCáoHàngHóa!E443)</f>
        <v>0</v>
      </c>
      <c r="I443" s="42">
        <f ca="1">IF(B443="","",SUMIF(Table28[[Tên hàng hóa ]:[Thành tiền]],BáoCáoHàngHóa!B443,Table28[Số lượng]))</f>
        <v>0</v>
      </c>
      <c r="J443" s="42">
        <f t="shared" ca="1" si="73"/>
        <v>0</v>
      </c>
      <c r="K443" s="42">
        <f t="shared" ca="1" si="74"/>
        <v>0</v>
      </c>
      <c r="L443" s="44">
        <f t="shared" ca="1" si="75"/>
        <v>0</v>
      </c>
      <c r="M443" s="44">
        <f t="shared" ca="1" si="76"/>
        <v>0</v>
      </c>
      <c r="N443" s="44">
        <f t="shared" ca="1" si="77"/>
        <v>0</v>
      </c>
      <c r="O443" s="30">
        <f t="shared" ca="1" si="56"/>
        <v>0</v>
      </c>
      <c r="P443" s="30"/>
      <c r="Q443" s="30"/>
      <c r="R443" s="30"/>
      <c r="S443" s="30"/>
      <c r="T443" s="30"/>
      <c r="U443" s="30"/>
      <c r="V443" s="30"/>
      <c r="W443" s="30"/>
    </row>
    <row r="444" spans="1:23" x14ac:dyDescent="0.2">
      <c r="A444" s="40">
        <v>439</v>
      </c>
      <c r="B444" s="40" t="str">
        <f>IF(DanhMụcHH!B443="","",DanhMụcHH!B443)</f>
        <v>H7CZ-L8</v>
      </c>
      <c r="C444" s="41">
        <f ca="1">IF(B444="","",SUMIF(OFFSET(MuaHàng_ThanhToán!$D$5,0,0,COUNTIF(Table2[Tên nhà cung cấp],MuaHàng_ThanhToán!$C$5),6),BáoCáoHàngHóa!B444,Table2[Số lượng]))</f>
        <v>0</v>
      </c>
      <c r="D444" s="41">
        <f t="shared" ca="1" si="71"/>
        <v>0</v>
      </c>
      <c r="E444" s="41">
        <f ca="1">IF(B444="","",SUMIF(OFFSET(MuaHàng_ThanhToán!$D$5,0,0,COUNTIF(Table2[Tên nhà cung cấp],MuaHàng_ThanhToán!$C$5),6),BáoCáoHàngHóa!B444,Table2[Thành tiền]))</f>
        <v>0</v>
      </c>
      <c r="F444" s="43">
        <f ca="1">IF(B444="","",SUMIF(Table2[[Tên hàng hóa]:[Thành tiền]],BáoCáoHàngHóa!B444,Table2[Số lượng])-BáoCáoHàngHóa!C444)</f>
        <v>0</v>
      </c>
      <c r="G444" s="43">
        <f t="shared" ca="1" si="72"/>
        <v>0</v>
      </c>
      <c r="H444" s="43">
        <f ca="1">IF(B444="","",SUMIF(Table2[[Tên hàng hóa]:[Thành tiền]],BáoCáoHàngHóa!B444,Table2[Thành tiền])-BáoCáoHàngHóa!E444)</f>
        <v>0</v>
      </c>
      <c r="I444" s="42">
        <f ca="1">IF(B444="","",SUMIF(Table28[[Tên hàng hóa ]:[Thành tiền]],BáoCáoHàngHóa!B444,Table28[Số lượng]))</f>
        <v>0</v>
      </c>
      <c r="J444" s="42">
        <f t="shared" ca="1" si="73"/>
        <v>0</v>
      </c>
      <c r="K444" s="42">
        <f t="shared" ca="1" si="74"/>
        <v>0</v>
      </c>
      <c r="L444" s="44">
        <f t="shared" ca="1" si="75"/>
        <v>0</v>
      </c>
      <c r="M444" s="44">
        <f t="shared" ca="1" si="76"/>
        <v>0</v>
      </c>
      <c r="N444" s="44">
        <f t="shared" ca="1" si="77"/>
        <v>0</v>
      </c>
      <c r="O444" s="30">
        <f t="shared" ca="1" si="56"/>
        <v>0</v>
      </c>
      <c r="P444" s="30"/>
      <c r="Q444" s="30"/>
      <c r="R444" s="30"/>
      <c r="S444" s="30"/>
      <c r="T444" s="30"/>
      <c r="U444" s="30"/>
      <c r="V444" s="30"/>
      <c r="W444" s="30"/>
    </row>
    <row r="445" spans="1:23" x14ac:dyDescent="0.2">
      <c r="A445" s="40">
        <v>440</v>
      </c>
      <c r="B445" s="40" t="str">
        <f>IF(DanhMụcHH!B444="","",DanhMụcHH!B444)</f>
        <v>H7CZ-L8D1</v>
      </c>
      <c r="C445" s="41">
        <f ca="1">IF(B445="","",SUMIF(OFFSET(MuaHàng_ThanhToán!$D$5,0,0,COUNTIF(Table2[Tên nhà cung cấp],MuaHàng_ThanhToán!$C$5),6),BáoCáoHàngHóa!B445,Table2[Số lượng]))</f>
        <v>0</v>
      </c>
      <c r="D445" s="41">
        <f t="shared" ca="1" si="71"/>
        <v>0</v>
      </c>
      <c r="E445" s="41">
        <f ca="1">IF(B445="","",SUMIF(OFFSET(MuaHàng_ThanhToán!$D$5,0,0,COUNTIF(Table2[Tên nhà cung cấp],MuaHàng_ThanhToán!$C$5),6),BáoCáoHàngHóa!B445,Table2[Thành tiền]))</f>
        <v>0</v>
      </c>
      <c r="F445" s="43">
        <f ca="1">IF(B445="","",SUMIF(Table2[[Tên hàng hóa]:[Thành tiền]],BáoCáoHàngHóa!B445,Table2[Số lượng])-BáoCáoHàngHóa!C445)</f>
        <v>0</v>
      </c>
      <c r="G445" s="43">
        <f t="shared" ca="1" si="72"/>
        <v>0</v>
      </c>
      <c r="H445" s="43">
        <f ca="1">IF(B445="","",SUMIF(Table2[[Tên hàng hóa]:[Thành tiền]],BáoCáoHàngHóa!B445,Table2[Thành tiền])-BáoCáoHàngHóa!E445)</f>
        <v>0</v>
      </c>
      <c r="I445" s="42">
        <f ca="1">IF(B445="","",SUMIF(Table28[[Tên hàng hóa ]:[Thành tiền]],BáoCáoHàngHóa!B445,Table28[Số lượng]))</f>
        <v>0</v>
      </c>
      <c r="J445" s="42">
        <f t="shared" ca="1" si="73"/>
        <v>0</v>
      </c>
      <c r="K445" s="42">
        <f t="shared" ca="1" si="74"/>
        <v>0</v>
      </c>
      <c r="L445" s="44">
        <f t="shared" ca="1" si="75"/>
        <v>0</v>
      </c>
      <c r="M445" s="44">
        <f t="shared" ca="1" si="76"/>
        <v>0</v>
      </c>
      <c r="N445" s="44">
        <f t="shared" ca="1" si="77"/>
        <v>0</v>
      </c>
      <c r="O445" s="30">
        <f t="shared" ca="1" si="56"/>
        <v>0</v>
      </c>
      <c r="P445" s="30"/>
      <c r="Q445" s="30"/>
      <c r="R445" s="30"/>
      <c r="S445" s="30"/>
      <c r="T445" s="30"/>
      <c r="U445" s="30"/>
      <c r="V445" s="30"/>
      <c r="W445" s="30"/>
    </row>
    <row r="446" spans="1:23" x14ac:dyDescent="0.2">
      <c r="A446" s="40">
        <v>441</v>
      </c>
      <c r="B446" s="40" t="str">
        <f>IF(DanhMụcHH!B445="","",DanhMụcHH!B445)</f>
        <v>H7CX-AW-N</v>
      </c>
      <c r="C446" s="41">
        <f ca="1">IF(B446="","",SUMIF(OFFSET(MuaHàng_ThanhToán!$D$5,0,0,COUNTIF(Table2[Tên nhà cung cấp],MuaHàng_ThanhToán!$C$5),6),BáoCáoHàngHóa!B446,Table2[Số lượng]))</f>
        <v>0</v>
      </c>
      <c r="D446" s="41">
        <f t="shared" ca="1" si="71"/>
        <v>0</v>
      </c>
      <c r="E446" s="41">
        <f ca="1">IF(B446="","",SUMIF(OFFSET(MuaHàng_ThanhToán!$D$5,0,0,COUNTIF(Table2[Tên nhà cung cấp],MuaHàng_ThanhToán!$C$5),6),BáoCáoHàngHóa!B446,Table2[Thành tiền]))</f>
        <v>0</v>
      </c>
      <c r="F446" s="43">
        <f ca="1">IF(B446="","",SUMIF(Table2[[Tên hàng hóa]:[Thành tiền]],BáoCáoHàngHóa!B446,Table2[Số lượng])-BáoCáoHàngHóa!C446)</f>
        <v>2</v>
      </c>
      <c r="G446" s="43">
        <f t="shared" ca="1" si="72"/>
        <v>3189268.3333333335</v>
      </c>
      <c r="H446" s="43">
        <f ca="1">IF(B446="","",SUMIF(Table2[[Tên hàng hóa]:[Thành tiền]],BáoCáoHàngHóa!B446,Table2[Thành tiền])-BáoCáoHàngHóa!E446)</f>
        <v>6378536.666666667</v>
      </c>
      <c r="I446" s="42">
        <f ca="1">IF(B446="","",SUMIF(Table28[[Tên hàng hóa ]:[Thành tiền]],BáoCáoHàngHóa!B446,Table28[Số lượng]))</f>
        <v>1</v>
      </c>
      <c r="J446" s="42">
        <f t="shared" ca="1" si="73"/>
        <v>3189268.3333333335</v>
      </c>
      <c r="K446" s="42">
        <f t="shared" ca="1" si="74"/>
        <v>3189268.3333333335</v>
      </c>
      <c r="L446" s="44">
        <f t="shared" ca="1" si="75"/>
        <v>1</v>
      </c>
      <c r="M446" s="44">
        <f t="shared" ca="1" si="76"/>
        <v>3189268.3333333335</v>
      </c>
      <c r="N446" s="44">
        <f t="shared" ca="1" si="77"/>
        <v>3189268.3333333335</v>
      </c>
      <c r="O446" s="30">
        <f t="shared" ca="1" si="56"/>
        <v>0</v>
      </c>
      <c r="P446" s="30"/>
      <c r="Q446" s="30"/>
      <c r="R446" s="30"/>
      <c r="S446" s="30"/>
      <c r="T446" s="30"/>
      <c r="U446" s="30"/>
      <c r="V446" s="30"/>
      <c r="W446" s="30"/>
    </row>
    <row r="447" spans="1:23" x14ac:dyDescent="0.2">
      <c r="A447" s="40">
        <v>442</v>
      </c>
      <c r="B447" s="40" t="str">
        <f>IF(DanhMụcHH!B446="","",DanhMụcHH!B446)</f>
        <v>H7CX-AD-N</v>
      </c>
      <c r="C447" s="41">
        <f ca="1">IF(B447="","",SUMIF(OFFSET(MuaHàng_ThanhToán!$D$5,0,0,COUNTIF(Table2[Tên nhà cung cấp],MuaHàng_ThanhToán!$C$5),6),BáoCáoHàngHóa!B447,Table2[Số lượng]))</f>
        <v>0</v>
      </c>
      <c r="D447" s="41">
        <f t="shared" ca="1" si="71"/>
        <v>0</v>
      </c>
      <c r="E447" s="41">
        <f ca="1">IF(B447="","",SUMIF(OFFSET(MuaHàng_ThanhToán!$D$5,0,0,COUNTIF(Table2[Tên nhà cung cấp],MuaHàng_ThanhToán!$C$5),6),BáoCáoHàngHóa!B447,Table2[Thành tiền]))</f>
        <v>0</v>
      </c>
      <c r="F447" s="43">
        <f ca="1">IF(B447="","",SUMIF(Table2[[Tên hàng hóa]:[Thành tiền]],BáoCáoHàngHóa!B447,Table2[Số lượng])-BáoCáoHàngHóa!C447)</f>
        <v>6</v>
      </c>
      <c r="G447" s="43">
        <f t="shared" ca="1" si="72"/>
        <v>2508929.4444444445</v>
      </c>
      <c r="H447" s="43">
        <f ca="1">IF(B447="","",SUMIF(Table2[[Tên hàng hóa]:[Thành tiền]],BáoCáoHàngHóa!B447,Table2[Thành tiền])-BáoCáoHàngHóa!E447)</f>
        <v>15053576.666666668</v>
      </c>
      <c r="I447" s="42">
        <f ca="1">IF(B447="","",SUMIF(Table28[[Tên hàng hóa ]:[Thành tiền]],BáoCáoHàngHóa!B447,Table28[Số lượng]))</f>
        <v>6</v>
      </c>
      <c r="J447" s="42">
        <f t="shared" ca="1" si="73"/>
        <v>2508929.4444444445</v>
      </c>
      <c r="K447" s="42">
        <f t="shared" ca="1" si="74"/>
        <v>15053576.666666668</v>
      </c>
      <c r="L447" s="44">
        <f t="shared" ca="1" si="75"/>
        <v>0</v>
      </c>
      <c r="M447" s="44">
        <f t="shared" ca="1" si="76"/>
        <v>0</v>
      </c>
      <c r="N447" s="44">
        <f t="shared" ca="1" si="77"/>
        <v>0</v>
      </c>
      <c r="O447" s="30">
        <f t="shared" ca="1" si="56"/>
        <v>0</v>
      </c>
      <c r="P447" s="30"/>
      <c r="Q447" s="30"/>
      <c r="R447" s="30"/>
      <c r="S447" s="30"/>
      <c r="T447" s="30"/>
      <c r="U447" s="30"/>
      <c r="V447" s="30"/>
      <c r="W447" s="30"/>
    </row>
    <row r="448" spans="1:23" x14ac:dyDescent="0.2">
      <c r="A448" s="40">
        <v>443</v>
      </c>
      <c r="B448" s="40" t="str">
        <f>IF(DanhMụcHH!B447="","",DanhMụcHH!B447)</f>
        <v>H7CX-AWD1-N</v>
      </c>
      <c r="C448" s="41">
        <f ca="1">IF(B448="","",SUMIF(OFFSET(MuaHàng_ThanhToán!$D$5,0,0,COUNTIF(Table2[Tên nhà cung cấp],MuaHàng_ThanhToán!$C$5),6),BáoCáoHàngHóa!B448,Table2[Số lượng]))</f>
        <v>0</v>
      </c>
      <c r="D448" s="41">
        <f t="shared" ca="1" si="71"/>
        <v>0</v>
      </c>
      <c r="E448" s="41">
        <f ca="1">IF(B448="","",SUMIF(OFFSET(MuaHàng_ThanhToán!$D$5,0,0,COUNTIF(Table2[Tên nhà cung cấp],MuaHàng_ThanhToán!$C$5),6),BáoCáoHàngHóa!B448,Table2[Thành tiền]))</f>
        <v>0</v>
      </c>
      <c r="F448" s="43">
        <f ca="1">IF(B448="","",SUMIF(Table2[[Tên hàng hóa]:[Thành tiền]],BáoCáoHàngHóa!B448,Table2[Số lượng])-BáoCáoHàngHóa!C448)</f>
        <v>0</v>
      </c>
      <c r="G448" s="43">
        <f t="shared" ca="1" si="72"/>
        <v>0</v>
      </c>
      <c r="H448" s="43">
        <f ca="1">IF(B448="","",SUMIF(Table2[[Tên hàng hóa]:[Thành tiền]],BáoCáoHàngHóa!B448,Table2[Thành tiền])-BáoCáoHàngHóa!E448)</f>
        <v>0</v>
      </c>
      <c r="I448" s="42">
        <f ca="1">IF(B448="","",SUMIF(Table28[[Tên hàng hóa ]:[Thành tiền]],BáoCáoHàngHóa!B448,Table28[Số lượng]))</f>
        <v>0</v>
      </c>
      <c r="J448" s="42">
        <f t="shared" ca="1" si="73"/>
        <v>0</v>
      </c>
      <c r="K448" s="42">
        <f t="shared" ca="1" si="74"/>
        <v>0</v>
      </c>
      <c r="L448" s="44">
        <f t="shared" ca="1" si="75"/>
        <v>0</v>
      </c>
      <c r="M448" s="44">
        <f t="shared" ca="1" si="76"/>
        <v>0</v>
      </c>
      <c r="N448" s="44">
        <f t="shared" ca="1" si="77"/>
        <v>0</v>
      </c>
      <c r="O448" s="30">
        <f t="shared" ca="1" si="56"/>
        <v>0</v>
      </c>
      <c r="P448" s="30"/>
      <c r="Q448" s="30"/>
      <c r="R448" s="30"/>
      <c r="S448" s="30"/>
      <c r="T448" s="30"/>
      <c r="U448" s="30"/>
      <c r="V448" s="30"/>
      <c r="W448" s="30"/>
    </row>
    <row r="449" spans="1:23" ht="30" x14ac:dyDescent="0.2">
      <c r="A449" s="40">
        <v>444</v>
      </c>
      <c r="B449" s="40" t="str">
        <f>IF(DanhMụcHH!B448="","",DanhMụcHH!B448)</f>
        <v>ZEN-10C3AR-A-V2</v>
      </c>
      <c r="C449" s="41">
        <f ca="1">IF(B449="","",SUMIF(OFFSET(MuaHàng_ThanhToán!$D$5,0,0,COUNTIF(Table2[Tên nhà cung cấp],MuaHàng_ThanhToán!$C$5),6),BáoCáoHàngHóa!B449,Table2[Số lượng]))</f>
        <v>0</v>
      </c>
      <c r="D449" s="41">
        <f t="shared" ca="1" si="71"/>
        <v>0</v>
      </c>
      <c r="E449" s="41">
        <f ca="1">IF(B449="","",SUMIF(OFFSET(MuaHàng_ThanhToán!$D$5,0,0,COUNTIF(Table2[Tên nhà cung cấp],MuaHàng_ThanhToán!$C$5),6),BáoCáoHàngHóa!B449,Table2[Thành tiền]))</f>
        <v>0</v>
      </c>
      <c r="F449" s="43">
        <f ca="1">IF(B449="","",SUMIF(Table2[[Tên hàng hóa]:[Thành tiền]],BáoCáoHàngHóa!B449,Table2[Số lượng])-BáoCáoHàngHóa!C449)</f>
        <v>8</v>
      </c>
      <c r="G449" s="43">
        <f t="shared" ca="1" si="72"/>
        <v>1966250</v>
      </c>
      <c r="H449" s="43">
        <f ca="1">IF(B449="","",SUMIF(Table2[[Tên hàng hóa]:[Thành tiền]],BáoCáoHàngHóa!B449,Table2[Thành tiền])-BáoCáoHàngHóa!E449)</f>
        <v>15730000</v>
      </c>
      <c r="I449" s="42">
        <f ca="1">IF(B449="","",SUMIF(Table28[[Tên hàng hóa ]:[Thành tiền]],BáoCáoHàngHóa!B449,Table28[Số lượng]))</f>
        <v>8</v>
      </c>
      <c r="J449" s="42">
        <f t="shared" ca="1" si="73"/>
        <v>1966250</v>
      </c>
      <c r="K449" s="42">
        <f t="shared" ca="1" si="74"/>
        <v>15730000</v>
      </c>
      <c r="L449" s="44">
        <f t="shared" ca="1" si="75"/>
        <v>0</v>
      </c>
      <c r="M449" s="44">
        <f t="shared" ca="1" si="76"/>
        <v>0</v>
      </c>
      <c r="N449" s="44">
        <f t="shared" ca="1" si="77"/>
        <v>0</v>
      </c>
      <c r="O449" s="30">
        <f t="shared" ca="1" si="56"/>
        <v>0</v>
      </c>
      <c r="P449" s="30"/>
      <c r="Q449" s="30"/>
      <c r="R449" s="30"/>
      <c r="S449" s="30"/>
      <c r="T449" s="30"/>
      <c r="U449" s="30"/>
      <c r="V449" s="30"/>
      <c r="W449" s="30"/>
    </row>
    <row r="450" spans="1:23" ht="30" x14ac:dyDescent="0.2">
      <c r="A450" s="40">
        <v>445</v>
      </c>
      <c r="B450" s="40" t="str">
        <f>IF(DanhMụcHH!B449="","",DanhMụcHH!B449)</f>
        <v>ZEN-10C3DR-D-V2</v>
      </c>
      <c r="C450" s="41">
        <f ca="1">IF(B450="","",SUMIF(OFFSET(MuaHàng_ThanhToán!$D$5,0,0,COUNTIF(Table2[Tên nhà cung cấp],MuaHàng_ThanhToán!$C$5),6),BáoCáoHàngHóa!B450,Table2[Số lượng]))</f>
        <v>0</v>
      </c>
      <c r="D450" s="41">
        <f t="shared" ca="1" si="71"/>
        <v>0</v>
      </c>
      <c r="E450" s="41">
        <f ca="1">IF(B450="","",SUMIF(OFFSET(MuaHàng_ThanhToán!$D$5,0,0,COUNTIF(Table2[Tên nhà cung cấp],MuaHàng_ThanhToán!$C$5),6),BáoCáoHàngHóa!B450,Table2[Thành tiền]))</f>
        <v>0</v>
      </c>
      <c r="F450" s="43">
        <f ca="1">IF(B450="","",SUMIF(Table2[[Tên hàng hóa]:[Thành tiền]],BáoCáoHàngHóa!B450,Table2[Số lượng])-BáoCáoHàngHóa!C450)</f>
        <v>0</v>
      </c>
      <c r="G450" s="43">
        <f t="shared" ca="1" si="72"/>
        <v>0</v>
      </c>
      <c r="H450" s="43">
        <f ca="1">IF(B450="","",SUMIF(Table2[[Tên hàng hóa]:[Thành tiền]],BáoCáoHàngHóa!B450,Table2[Thành tiền])-BáoCáoHàngHóa!E450)</f>
        <v>0</v>
      </c>
      <c r="I450" s="42">
        <f ca="1">IF(B450="","",SUMIF(Table28[[Tên hàng hóa ]:[Thành tiền]],BáoCáoHàngHóa!B450,Table28[Số lượng]))</f>
        <v>0</v>
      </c>
      <c r="J450" s="42">
        <f t="shared" ca="1" si="73"/>
        <v>0</v>
      </c>
      <c r="K450" s="42">
        <f t="shared" ca="1" si="74"/>
        <v>0</v>
      </c>
      <c r="L450" s="44">
        <f t="shared" ca="1" si="75"/>
        <v>0</v>
      </c>
      <c r="M450" s="44">
        <f t="shared" ca="1" si="76"/>
        <v>0</v>
      </c>
      <c r="N450" s="44">
        <f t="shared" ca="1" si="77"/>
        <v>0</v>
      </c>
      <c r="O450" s="30">
        <f t="shared" ca="1" si="56"/>
        <v>0</v>
      </c>
      <c r="P450" s="30"/>
      <c r="Q450" s="30"/>
      <c r="R450" s="30"/>
      <c r="S450" s="30"/>
      <c r="T450" s="30"/>
      <c r="U450" s="30"/>
      <c r="V450" s="30"/>
      <c r="W450" s="30"/>
    </row>
    <row r="451" spans="1:23" ht="30" x14ac:dyDescent="0.2">
      <c r="A451" s="40">
        <v>446</v>
      </c>
      <c r="B451" s="40" t="str">
        <f>IF(DanhMụcHH!B450="","",DanhMụcHH!B450)</f>
        <v>ZEN-20C3AR-A-V2</v>
      </c>
      <c r="C451" s="41">
        <f ca="1">IF(B451="","",SUMIF(OFFSET(MuaHàng_ThanhToán!$D$5,0,0,COUNTIF(Table2[Tên nhà cung cấp],MuaHàng_ThanhToán!$C$5),6),BáoCáoHàngHóa!B451,Table2[Số lượng]))</f>
        <v>0</v>
      </c>
      <c r="D451" s="41">
        <f t="shared" ca="1" si="71"/>
        <v>0</v>
      </c>
      <c r="E451" s="41">
        <f ca="1">IF(B451="","",SUMIF(OFFSET(MuaHàng_ThanhToán!$D$5,0,0,COUNTIF(Table2[Tên nhà cung cấp],MuaHàng_ThanhToán!$C$5),6),BáoCáoHàngHóa!B451,Table2[Thành tiền]))</f>
        <v>0</v>
      </c>
      <c r="F451" s="43">
        <f ca="1">IF(B451="","",SUMIF(Table2[[Tên hàng hóa]:[Thành tiền]],BáoCáoHàngHóa!B451,Table2[Số lượng])-BáoCáoHàngHóa!C451)</f>
        <v>5</v>
      </c>
      <c r="G451" s="43">
        <f t="shared" ca="1" si="72"/>
        <v>2396273.7999999998</v>
      </c>
      <c r="H451" s="43">
        <f ca="1">IF(B451="","",SUMIF(Table2[[Tên hàng hóa]:[Thành tiền]],BáoCáoHàngHóa!B451,Table2[Thành tiền])-BáoCáoHàngHóa!E451)</f>
        <v>11981369</v>
      </c>
      <c r="I451" s="42">
        <f ca="1">IF(B451="","",SUMIF(Table28[[Tên hàng hóa ]:[Thành tiền]],BáoCáoHàngHóa!B451,Table28[Số lượng]))</f>
        <v>5</v>
      </c>
      <c r="J451" s="42">
        <f t="shared" ca="1" si="73"/>
        <v>2396273.7999999998</v>
      </c>
      <c r="K451" s="42">
        <f t="shared" ca="1" si="74"/>
        <v>11981369</v>
      </c>
      <c r="L451" s="44">
        <f t="shared" ca="1" si="75"/>
        <v>0</v>
      </c>
      <c r="M451" s="44">
        <f t="shared" ca="1" si="76"/>
        <v>0</v>
      </c>
      <c r="N451" s="44">
        <f t="shared" ca="1" si="77"/>
        <v>0</v>
      </c>
      <c r="O451" s="30">
        <f t="shared" ca="1" si="56"/>
        <v>0</v>
      </c>
      <c r="P451" s="30"/>
      <c r="Q451" s="30"/>
      <c r="R451" s="30"/>
      <c r="S451" s="30"/>
      <c r="T451" s="30"/>
      <c r="U451" s="30"/>
      <c r="V451" s="30"/>
      <c r="W451" s="30"/>
    </row>
    <row r="452" spans="1:23" ht="30" x14ac:dyDescent="0.2">
      <c r="A452" s="40">
        <v>447</v>
      </c>
      <c r="B452" s="40" t="str">
        <f>IF(DanhMụcHH!B451="","",DanhMụcHH!B451)</f>
        <v>ZEN-20C1DR-D-V2</v>
      </c>
      <c r="C452" s="41">
        <f ca="1">IF(B452="","",SUMIF(OFFSET(MuaHàng_ThanhToán!$D$5,0,0,COUNTIF(Table2[Tên nhà cung cấp],MuaHàng_ThanhToán!$C$5),6),BáoCáoHàngHóa!B452,Table2[Số lượng]))</f>
        <v>0</v>
      </c>
      <c r="D452" s="41">
        <f t="shared" ca="1" si="71"/>
        <v>0</v>
      </c>
      <c r="E452" s="41">
        <f ca="1">IF(B452="","",SUMIF(OFFSET(MuaHàng_ThanhToán!$D$5,0,0,COUNTIF(Table2[Tên nhà cung cấp],MuaHàng_ThanhToán!$C$5),6),BáoCáoHàngHóa!B452,Table2[Thành tiền]))</f>
        <v>0</v>
      </c>
      <c r="F452" s="43">
        <f ca="1">IF(B452="","",SUMIF(Table2[[Tên hàng hóa]:[Thành tiền]],BáoCáoHàngHóa!B452,Table2[Số lượng])-BáoCáoHàngHóa!C452)</f>
        <v>2</v>
      </c>
      <c r="G452" s="43">
        <f t="shared" ca="1" si="72"/>
        <v>2322468.3333333335</v>
      </c>
      <c r="H452" s="43">
        <f ca="1">IF(B452="","",SUMIF(Table2[[Tên hàng hóa]:[Thành tiền]],BáoCáoHàngHóa!B452,Table2[Thành tiền])-BáoCáoHàngHóa!E452)</f>
        <v>4644936.666666667</v>
      </c>
      <c r="I452" s="42">
        <f ca="1">IF(B452="","",SUMIF(Table28[[Tên hàng hóa ]:[Thành tiền]],BáoCáoHàngHóa!B452,Table28[Số lượng]))</f>
        <v>0</v>
      </c>
      <c r="J452" s="42">
        <f t="shared" ca="1" si="73"/>
        <v>0</v>
      </c>
      <c r="K452" s="42">
        <f t="shared" ca="1" si="74"/>
        <v>0</v>
      </c>
      <c r="L452" s="44">
        <f t="shared" ca="1" si="75"/>
        <v>2</v>
      </c>
      <c r="M452" s="44">
        <f t="shared" ca="1" si="76"/>
        <v>2322468.3333333335</v>
      </c>
      <c r="N452" s="44">
        <f t="shared" ca="1" si="77"/>
        <v>4644936.666666667</v>
      </c>
      <c r="O452" s="30">
        <f t="shared" ca="1" si="56"/>
        <v>0</v>
      </c>
      <c r="P452" s="30"/>
      <c r="Q452" s="30"/>
      <c r="R452" s="30"/>
      <c r="S452" s="30"/>
      <c r="T452" s="30"/>
      <c r="U452" s="30"/>
      <c r="V452" s="30"/>
      <c r="W452" s="30"/>
    </row>
    <row r="453" spans="1:23" ht="30" x14ac:dyDescent="0.2">
      <c r="A453" s="40">
        <v>448</v>
      </c>
      <c r="B453" s="40" t="str">
        <f>IF(DanhMụcHH!B452="","",DanhMụcHH!B452)</f>
        <v>ZEN-20C3DR-D-V2</v>
      </c>
      <c r="C453" s="41">
        <f ca="1">IF(B453="","",SUMIF(OFFSET(MuaHàng_ThanhToán!$D$5,0,0,COUNTIF(Table2[Tên nhà cung cấp],MuaHàng_ThanhToán!$C$5),6),BáoCáoHàngHóa!B453,Table2[Số lượng]))</f>
        <v>0</v>
      </c>
      <c r="D453" s="41">
        <f t="shared" ca="1" si="71"/>
        <v>0</v>
      </c>
      <c r="E453" s="41">
        <f ca="1">IF(B453="","",SUMIF(OFFSET(MuaHàng_ThanhToán!$D$5,0,0,COUNTIF(Table2[Tên nhà cung cấp],MuaHàng_ThanhToán!$C$5),6),BáoCáoHàngHóa!B453,Table2[Thành tiền]))</f>
        <v>0</v>
      </c>
      <c r="F453" s="43">
        <f ca="1">IF(B453="","",SUMIF(Table2[[Tên hàng hóa]:[Thành tiền]],BáoCáoHàngHóa!B453,Table2[Số lượng])-BáoCáoHàngHóa!C453)</f>
        <v>2</v>
      </c>
      <c r="G453" s="43">
        <f t="shared" ca="1" si="72"/>
        <v>2105768.3333333335</v>
      </c>
      <c r="H453" s="43">
        <f ca="1">IF(B453="","",SUMIF(Table2[[Tên hàng hóa]:[Thành tiền]],BáoCáoHàngHóa!B453,Table2[Thành tiền])-BáoCáoHàngHóa!E453)</f>
        <v>4211536.666666667</v>
      </c>
      <c r="I453" s="42">
        <f ca="1">IF(B453="","",SUMIF(Table28[[Tên hàng hóa ]:[Thành tiền]],BáoCáoHàngHóa!B453,Table28[Số lượng]))</f>
        <v>2</v>
      </c>
      <c r="J453" s="42">
        <f t="shared" ca="1" si="73"/>
        <v>2105768.3333333335</v>
      </c>
      <c r="K453" s="42">
        <f t="shared" ca="1" si="74"/>
        <v>4211536.666666667</v>
      </c>
      <c r="L453" s="44">
        <f t="shared" ca="1" si="75"/>
        <v>0</v>
      </c>
      <c r="M453" s="44">
        <f t="shared" ca="1" si="76"/>
        <v>0</v>
      </c>
      <c r="N453" s="44">
        <f t="shared" ca="1" si="77"/>
        <v>0</v>
      </c>
      <c r="O453" s="30">
        <f t="shared" ca="1" si="56"/>
        <v>0</v>
      </c>
      <c r="P453" s="30"/>
      <c r="Q453" s="30"/>
      <c r="R453" s="30"/>
      <c r="S453" s="30"/>
      <c r="T453" s="30"/>
      <c r="U453" s="30"/>
      <c r="V453" s="30"/>
      <c r="W453" s="30"/>
    </row>
    <row r="454" spans="1:23" x14ac:dyDescent="0.2">
      <c r="A454" s="40">
        <v>449</v>
      </c>
      <c r="B454" s="40" t="str">
        <f>IF(DanhMụcHH!B453="","",DanhMụcHH!B453)</f>
        <v>ZEN-8E1AR</v>
      </c>
      <c r="C454" s="41">
        <f ca="1">IF(B454="","",SUMIF(OFFSET(MuaHàng_ThanhToán!$D$5,0,0,COUNTIF(Table2[Tên nhà cung cấp],MuaHàng_ThanhToán!$C$5),6),BáoCáoHàngHóa!B454,Table2[Số lượng]))</f>
        <v>0</v>
      </c>
      <c r="D454" s="41">
        <f t="shared" ca="1" si="71"/>
        <v>0</v>
      </c>
      <c r="E454" s="41">
        <f ca="1">IF(B454="","",SUMIF(OFFSET(MuaHàng_ThanhToán!$D$5,0,0,COUNTIF(Table2[Tên nhà cung cấp],MuaHàng_ThanhToán!$C$5),6),BáoCáoHàngHóa!B454,Table2[Thành tiền]))</f>
        <v>0</v>
      </c>
      <c r="F454" s="43">
        <f ca="1">IF(B454="","",SUMIF(Table2[[Tên hàng hóa]:[Thành tiền]],BáoCáoHàngHóa!B454,Table2[Số lượng])-BáoCáoHàngHóa!C454)</f>
        <v>0</v>
      </c>
      <c r="G454" s="43">
        <f t="shared" ca="1" si="72"/>
        <v>0</v>
      </c>
      <c r="H454" s="43">
        <f ca="1">IF(B454="","",SUMIF(Table2[[Tên hàng hóa]:[Thành tiền]],BáoCáoHàngHóa!B454,Table2[Thành tiền])-BáoCáoHàngHóa!E454)</f>
        <v>0</v>
      </c>
      <c r="I454" s="42">
        <f ca="1">IF(B454="","",SUMIF(Table28[[Tên hàng hóa ]:[Thành tiền]],BáoCáoHàngHóa!B454,Table28[Số lượng]))</f>
        <v>0</v>
      </c>
      <c r="J454" s="42">
        <f t="shared" ca="1" si="73"/>
        <v>0</v>
      </c>
      <c r="K454" s="42">
        <f t="shared" ca="1" si="74"/>
        <v>0</v>
      </c>
      <c r="L454" s="44">
        <f t="shared" ca="1" si="75"/>
        <v>0</v>
      </c>
      <c r="M454" s="44">
        <f t="shared" ca="1" si="76"/>
        <v>0</v>
      </c>
      <c r="N454" s="44">
        <f t="shared" ca="1" si="77"/>
        <v>0</v>
      </c>
      <c r="O454" s="30">
        <f t="shared" ca="1" si="56"/>
        <v>0</v>
      </c>
      <c r="P454" s="30"/>
      <c r="Q454" s="30"/>
      <c r="R454" s="30"/>
      <c r="S454" s="30"/>
      <c r="T454" s="30"/>
      <c r="U454" s="30"/>
      <c r="V454" s="30"/>
      <c r="W454" s="30"/>
    </row>
    <row r="455" spans="1:23" x14ac:dyDescent="0.2">
      <c r="A455" s="40">
        <v>450</v>
      </c>
      <c r="B455" s="40" t="str">
        <f>IF(DanhMụcHH!B454="","",DanhMụcHH!B454)</f>
        <v>ZEN-8E1DR</v>
      </c>
      <c r="C455" s="41">
        <f ca="1">IF(B455="","",SUMIF(OFFSET(MuaHàng_ThanhToán!$D$5,0,0,COUNTIF(Table2[Tên nhà cung cấp],MuaHàng_ThanhToán!$C$5),6),BáoCáoHàngHóa!B455,Table2[Số lượng]))</f>
        <v>0</v>
      </c>
      <c r="D455" s="41">
        <f t="shared" ca="1" si="71"/>
        <v>0</v>
      </c>
      <c r="E455" s="41">
        <f ca="1">IF(B455="","",SUMIF(OFFSET(MuaHàng_ThanhToán!$D$5,0,0,COUNTIF(Table2[Tên nhà cung cấp],MuaHàng_ThanhToán!$C$5),6),BáoCáoHàngHóa!B455,Table2[Thành tiền]))</f>
        <v>0</v>
      </c>
      <c r="F455" s="43">
        <f ca="1">IF(B455="","",SUMIF(Table2[[Tên hàng hóa]:[Thành tiền]],BáoCáoHàngHóa!B455,Table2[Số lượng])-BáoCáoHàngHóa!C455)</f>
        <v>0</v>
      </c>
      <c r="G455" s="43">
        <f t="shared" ca="1" si="72"/>
        <v>0</v>
      </c>
      <c r="H455" s="43">
        <f ca="1">IF(B455="","",SUMIF(Table2[[Tên hàng hóa]:[Thành tiền]],BáoCáoHàngHóa!B455,Table2[Thành tiền])-BáoCáoHàngHóa!E455)</f>
        <v>0</v>
      </c>
      <c r="I455" s="42">
        <f ca="1">IF(B455="","",SUMIF(Table28[[Tên hàng hóa ]:[Thành tiền]],BáoCáoHàngHóa!B455,Table28[Số lượng]))</f>
        <v>0</v>
      </c>
      <c r="J455" s="42">
        <f t="shared" ca="1" si="73"/>
        <v>0</v>
      </c>
      <c r="K455" s="42">
        <f t="shared" ca="1" si="74"/>
        <v>0</v>
      </c>
      <c r="L455" s="44">
        <f t="shared" ca="1" si="75"/>
        <v>0</v>
      </c>
      <c r="M455" s="44">
        <f t="shared" ca="1" si="76"/>
        <v>0</v>
      </c>
      <c r="N455" s="44">
        <f t="shared" ca="1" si="77"/>
        <v>0</v>
      </c>
      <c r="O455" s="30">
        <f t="shared" ref="O455:O518" ca="1" si="78">IF(L455&lt;0,-1,0)</f>
        <v>0</v>
      </c>
      <c r="P455" s="30"/>
      <c r="Q455" s="30"/>
      <c r="R455" s="30"/>
      <c r="S455" s="30"/>
      <c r="T455" s="30"/>
      <c r="U455" s="30"/>
      <c r="V455" s="30"/>
      <c r="W455" s="30"/>
    </row>
    <row r="456" spans="1:23" ht="30" x14ac:dyDescent="0.2">
      <c r="A456" s="40">
        <v>451</v>
      </c>
      <c r="B456" s="40" t="str">
        <f>IF(DanhMụcHH!B455="","",DanhMụcHH!B455)</f>
        <v>CIRM-VT4A0002BAA</v>
      </c>
      <c r="C456" s="41">
        <f ca="1">IF(B456="","",SUMIF(OFFSET(MuaHàng_ThanhToán!$D$5,0,0,COUNTIF(Table2[Tên nhà cung cấp],MuaHàng_ThanhToán!$C$5),6),BáoCáoHàngHóa!B456,Table2[Số lượng]))</f>
        <v>0</v>
      </c>
      <c r="D456" s="41">
        <f t="shared" ca="1" si="71"/>
        <v>0</v>
      </c>
      <c r="E456" s="41">
        <f ca="1">IF(B456="","",SUMIF(OFFSET(MuaHàng_ThanhToán!$D$5,0,0,COUNTIF(Table2[Tên nhà cung cấp],MuaHàng_ThanhToán!$C$5),6),BáoCáoHàngHóa!B456,Table2[Thành tiền]))</f>
        <v>0</v>
      </c>
      <c r="F456" s="43">
        <f ca="1">IF(B456="","",SUMIF(Table2[[Tên hàng hóa]:[Thành tiền]],BáoCáoHàngHóa!B456,Table2[Số lượng])-BáoCáoHàngHóa!C456)</f>
        <v>2</v>
      </c>
      <c r="G456" s="43">
        <f t="shared" ca="1" si="72"/>
        <v>6930000</v>
      </c>
      <c r="H456" s="43">
        <f ca="1">IF(B456="","",SUMIF(Table2[[Tên hàng hóa]:[Thành tiền]],BáoCáoHàngHóa!B456,Table2[Thành tiền])-BáoCáoHàngHóa!E456)</f>
        <v>13860000</v>
      </c>
      <c r="I456" s="42">
        <f ca="1">IF(B456="","",SUMIF(Table28[[Tên hàng hóa ]:[Thành tiền]],BáoCáoHàngHóa!B456,Table28[Số lượng]))</f>
        <v>2</v>
      </c>
      <c r="J456" s="42">
        <f t="shared" ca="1" si="73"/>
        <v>6930000</v>
      </c>
      <c r="K456" s="42">
        <f t="shared" ca="1" si="74"/>
        <v>13860000</v>
      </c>
      <c r="L456" s="44">
        <f t="shared" ca="1" si="75"/>
        <v>0</v>
      </c>
      <c r="M456" s="44">
        <f t="shared" ca="1" si="76"/>
        <v>0</v>
      </c>
      <c r="N456" s="44">
        <f t="shared" ca="1" si="77"/>
        <v>0</v>
      </c>
      <c r="O456" s="30">
        <f t="shared" ca="1" si="78"/>
        <v>0</v>
      </c>
      <c r="P456" s="30"/>
      <c r="Q456" s="30"/>
      <c r="R456" s="30"/>
      <c r="S456" s="30"/>
      <c r="T456" s="30"/>
      <c r="U456" s="30"/>
      <c r="V456" s="30"/>
      <c r="W456" s="30"/>
    </row>
    <row r="457" spans="1:23" ht="30" x14ac:dyDescent="0.2">
      <c r="A457" s="40">
        <v>452</v>
      </c>
      <c r="B457" s="40" t="str">
        <f>IF(DanhMụcHH!B456="","",DanhMụcHH!B456)</f>
        <v>E6B2-CWZ1X 1000P/R 2M</v>
      </c>
      <c r="C457" s="41">
        <f ca="1">IF(B457="","",SUMIF(OFFSET(MuaHàng_ThanhToán!$D$5,0,0,COUNTIF(Table2[Tên nhà cung cấp],MuaHàng_ThanhToán!$C$5),6),BáoCáoHàngHóa!B457,Table2[Số lượng]))</f>
        <v>0</v>
      </c>
      <c r="D457" s="41">
        <f t="shared" ca="1" si="71"/>
        <v>0</v>
      </c>
      <c r="E457" s="41">
        <f ca="1">IF(B457="","",SUMIF(OFFSET(MuaHàng_ThanhToán!$D$5,0,0,COUNTIF(Table2[Tên nhà cung cấp],MuaHàng_ThanhToán!$C$5),6),BáoCáoHàngHóa!B457,Table2[Thành tiền]))</f>
        <v>0</v>
      </c>
      <c r="F457" s="43">
        <f ca="1">IF(B457="","",SUMIF(Table2[[Tên hàng hóa]:[Thành tiền]],BáoCáoHàngHóa!B457,Table2[Số lượng])-BáoCáoHàngHóa!C457)</f>
        <v>4</v>
      </c>
      <c r="G457" s="43">
        <f t="shared" ca="1" si="72"/>
        <v>2395049.2285000002</v>
      </c>
      <c r="H457" s="43">
        <f ca="1">IF(B457="","",SUMIF(Table2[[Tên hàng hóa]:[Thành tiền]],BáoCáoHàngHóa!B457,Table2[Thành tiền])-BáoCáoHàngHóa!E457)</f>
        <v>9580196.9140000008</v>
      </c>
      <c r="I457" s="42">
        <f ca="1">IF(B457="","",SUMIF(Table28[[Tên hàng hóa ]:[Thành tiền]],BáoCáoHàngHóa!B457,Table28[Số lượng]))</f>
        <v>2</v>
      </c>
      <c r="J457" s="42">
        <f t="shared" ca="1" si="73"/>
        <v>2395049.2285000002</v>
      </c>
      <c r="K457" s="42">
        <f t="shared" ca="1" si="74"/>
        <v>4790098.4570000004</v>
      </c>
      <c r="L457" s="44">
        <f t="shared" ca="1" si="75"/>
        <v>2</v>
      </c>
      <c r="M457" s="44">
        <f t="shared" ca="1" si="76"/>
        <v>2395049.2285000002</v>
      </c>
      <c r="N457" s="44">
        <f t="shared" ca="1" si="77"/>
        <v>4790098.4570000004</v>
      </c>
      <c r="O457" s="30">
        <f t="shared" ca="1" si="78"/>
        <v>0</v>
      </c>
      <c r="P457" s="30"/>
      <c r="Q457" s="30"/>
      <c r="R457" s="30"/>
      <c r="S457" s="30"/>
      <c r="T457" s="30"/>
      <c r="U457" s="30"/>
      <c r="V457" s="30"/>
      <c r="W457" s="30"/>
    </row>
    <row r="458" spans="1:23" x14ac:dyDescent="0.2">
      <c r="A458" s="40">
        <v>453</v>
      </c>
      <c r="B458" s="40" t="str">
        <f>IF(DanhMụcHH!B457="","",DanhMụcHH!B457)</f>
        <v>H7ET-N</v>
      </c>
      <c r="C458" s="41">
        <f ca="1">IF(B458="","",SUMIF(OFFSET(MuaHàng_ThanhToán!$D$5,0,0,COUNTIF(Table2[Tên nhà cung cấp],MuaHàng_ThanhToán!$C$5),6),BáoCáoHàngHóa!B458,Table2[Số lượng]))</f>
        <v>0</v>
      </c>
      <c r="D458" s="41">
        <f t="shared" ca="1" si="71"/>
        <v>0</v>
      </c>
      <c r="E458" s="41">
        <f ca="1">IF(B458="","",SUMIF(OFFSET(MuaHàng_ThanhToán!$D$5,0,0,COUNTIF(Table2[Tên nhà cung cấp],MuaHàng_ThanhToán!$C$5),6),BáoCáoHàngHóa!B458,Table2[Thành tiền]))</f>
        <v>0</v>
      </c>
      <c r="F458" s="43">
        <f ca="1">IF(B458="","",SUMIF(Table2[[Tên hàng hóa]:[Thành tiền]],BáoCáoHàngHóa!B458,Table2[Số lượng])-BáoCáoHàngHóa!C458)</f>
        <v>9</v>
      </c>
      <c r="G458" s="43">
        <f t="shared" ca="1" si="72"/>
        <v>725156.5656565656</v>
      </c>
      <c r="H458" s="43">
        <f ca="1">IF(B458="","",SUMIF(Table2[[Tên hàng hóa]:[Thành tiền]],BáoCáoHàngHóa!B458,Table2[Thành tiền])-BáoCáoHàngHóa!E458)</f>
        <v>6526409.0909090908</v>
      </c>
      <c r="I458" s="42">
        <f ca="1">IF(B458="","",SUMIF(Table28[[Tên hàng hóa ]:[Thành tiền]],BáoCáoHàngHóa!B458,Table28[Số lượng]))</f>
        <v>0</v>
      </c>
      <c r="J458" s="42">
        <f t="shared" ca="1" si="73"/>
        <v>0</v>
      </c>
      <c r="K458" s="42">
        <f t="shared" ca="1" si="74"/>
        <v>0</v>
      </c>
      <c r="L458" s="44">
        <f t="shared" ca="1" si="75"/>
        <v>9</v>
      </c>
      <c r="M458" s="44">
        <f t="shared" ca="1" si="76"/>
        <v>725156.5656565656</v>
      </c>
      <c r="N458" s="44">
        <f t="shared" ca="1" si="77"/>
        <v>6526409.0909090908</v>
      </c>
      <c r="O458" s="30">
        <f t="shared" ca="1" si="78"/>
        <v>0</v>
      </c>
      <c r="P458" s="30"/>
      <c r="Q458" s="30"/>
      <c r="R458" s="30"/>
      <c r="S458" s="30"/>
      <c r="T458" s="30"/>
      <c r="U458" s="30"/>
      <c r="V458" s="30"/>
      <c r="W458" s="30"/>
    </row>
    <row r="459" spans="1:23" x14ac:dyDescent="0.2">
      <c r="A459" s="40">
        <v>454</v>
      </c>
      <c r="B459" s="40" t="str">
        <f>IF(DanhMụcHH!B458="","",DanhMụcHH!B458)</f>
        <v>ZEN-CIF01</v>
      </c>
      <c r="C459" s="41">
        <f ca="1">IF(B459="","",SUMIF(OFFSET(MuaHàng_ThanhToán!$D$5,0,0,COUNTIF(Table2[Tên nhà cung cấp],MuaHàng_ThanhToán!$C$5),6),BáoCáoHàngHóa!B459,Table2[Số lượng]))</f>
        <v>0</v>
      </c>
      <c r="D459" s="41">
        <f t="shared" ca="1" si="71"/>
        <v>0</v>
      </c>
      <c r="E459" s="41">
        <f ca="1">IF(B459="","",SUMIF(OFFSET(MuaHàng_ThanhToán!$D$5,0,0,COUNTIF(Table2[Tên nhà cung cấp],MuaHàng_ThanhToán!$C$5),6),BáoCáoHàngHóa!B459,Table2[Thành tiền]))</f>
        <v>0</v>
      </c>
      <c r="F459" s="43">
        <f ca="1">IF(B459="","",SUMIF(Table2[[Tên hàng hóa]:[Thành tiền]],BáoCáoHàngHóa!B459,Table2[Số lượng])-BáoCáoHàngHóa!C459)</f>
        <v>0</v>
      </c>
      <c r="G459" s="43">
        <f t="shared" ca="1" si="72"/>
        <v>0</v>
      </c>
      <c r="H459" s="43">
        <f ca="1">IF(B459="","",SUMIF(Table2[[Tên hàng hóa]:[Thành tiền]],BáoCáoHàngHóa!B459,Table2[Thành tiền])-BáoCáoHàngHóa!E459)</f>
        <v>0</v>
      </c>
      <c r="I459" s="42">
        <f ca="1">IF(B459="","",SUMIF(Table28[[Tên hàng hóa ]:[Thành tiền]],BáoCáoHàngHóa!B459,Table28[Số lượng]))</f>
        <v>0</v>
      </c>
      <c r="J459" s="42">
        <f t="shared" ca="1" si="73"/>
        <v>0</v>
      </c>
      <c r="K459" s="42">
        <f t="shared" ca="1" si="74"/>
        <v>0</v>
      </c>
      <c r="L459" s="44">
        <f t="shared" ca="1" si="75"/>
        <v>0</v>
      </c>
      <c r="M459" s="44">
        <f t="shared" ca="1" si="76"/>
        <v>0</v>
      </c>
      <c r="N459" s="44">
        <f t="shared" ca="1" si="77"/>
        <v>0</v>
      </c>
      <c r="O459" s="30">
        <f t="shared" ca="1" si="78"/>
        <v>0</v>
      </c>
      <c r="P459" s="30"/>
      <c r="Q459" s="30"/>
      <c r="R459" s="30"/>
      <c r="S459" s="30"/>
      <c r="T459" s="30"/>
      <c r="U459" s="30"/>
      <c r="V459" s="30"/>
      <c r="W459" s="30"/>
    </row>
    <row r="460" spans="1:23" x14ac:dyDescent="0.2">
      <c r="A460" s="40">
        <v>455</v>
      </c>
      <c r="B460" s="40" t="str">
        <f>IF(DanhMụcHH!B459="","",DanhMụcHH!B459)</f>
        <v>K8AK-PM2</v>
      </c>
      <c r="C460" s="41">
        <f ca="1">IF(B460="","",SUMIF(OFFSET(MuaHàng_ThanhToán!$D$5,0,0,COUNTIF(Table2[Tên nhà cung cấp],MuaHàng_ThanhToán!$C$5),6),BáoCáoHàngHóa!B460,Table2[Số lượng]))</f>
        <v>0</v>
      </c>
      <c r="D460" s="41">
        <f t="shared" ca="1" si="71"/>
        <v>0</v>
      </c>
      <c r="E460" s="41">
        <f ca="1">IF(B460="","",SUMIF(OFFSET(MuaHàng_ThanhToán!$D$5,0,0,COUNTIF(Table2[Tên nhà cung cấp],MuaHàng_ThanhToán!$C$5),6),BáoCáoHàngHóa!B460,Table2[Thành tiền]))</f>
        <v>0</v>
      </c>
      <c r="F460" s="43">
        <f ca="1">IF(B460="","",SUMIF(Table2[[Tên hàng hóa]:[Thành tiền]],BáoCáoHàngHóa!B460,Table2[Số lượng])-BáoCáoHàngHóa!C460)</f>
        <v>11</v>
      </c>
      <c r="G460" s="43">
        <f t="shared" ca="1" si="72"/>
        <v>1833300</v>
      </c>
      <c r="H460" s="43">
        <f ca="1">IF(B460="","",SUMIF(Table2[[Tên hàng hóa]:[Thành tiền]],BáoCáoHàngHóa!B460,Table2[Thành tiền])-BáoCáoHàngHóa!E460)</f>
        <v>20166300</v>
      </c>
      <c r="I460" s="42">
        <f ca="1">IF(B460="","",SUMIF(Table28[[Tên hàng hóa ]:[Thành tiền]],BáoCáoHàngHóa!B460,Table28[Số lượng]))</f>
        <v>11</v>
      </c>
      <c r="J460" s="42">
        <f t="shared" ca="1" si="73"/>
        <v>1833300</v>
      </c>
      <c r="K460" s="42">
        <f t="shared" ca="1" si="74"/>
        <v>20166300</v>
      </c>
      <c r="L460" s="44">
        <f t="shared" ca="1" si="75"/>
        <v>0</v>
      </c>
      <c r="M460" s="44">
        <f t="shared" ca="1" si="76"/>
        <v>0</v>
      </c>
      <c r="N460" s="44">
        <f t="shared" ca="1" si="77"/>
        <v>0</v>
      </c>
      <c r="O460" s="30">
        <f t="shared" ca="1" si="78"/>
        <v>0</v>
      </c>
      <c r="P460" s="30"/>
      <c r="Q460" s="30"/>
      <c r="R460" s="30"/>
      <c r="S460" s="30"/>
      <c r="T460" s="30"/>
      <c r="U460" s="30"/>
      <c r="V460" s="30"/>
      <c r="W460" s="30"/>
    </row>
    <row r="461" spans="1:23" ht="30" x14ac:dyDescent="0.2">
      <c r="A461" s="40">
        <v>456</v>
      </c>
      <c r="B461" s="40" t="str">
        <f>IF(DanhMụcHH!B460="","",DanhMụcHH!B460)</f>
        <v>H3DK-G AC/DC24-240</v>
      </c>
      <c r="C461" s="41">
        <f ca="1">IF(B461="","",SUMIF(OFFSET(MuaHàng_ThanhToán!$D$5,0,0,COUNTIF(Table2[Tên nhà cung cấp],MuaHàng_ThanhToán!$C$5),6),BáoCáoHàngHóa!B461,Table2[Số lượng]))</f>
        <v>0</v>
      </c>
      <c r="D461" s="41">
        <f t="shared" ca="1" si="71"/>
        <v>0</v>
      </c>
      <c r="E461" s="41">
        <f ca="1">IF(B461="","",SUMIF(OFFSET(MuaHàng_ThanhToán!$D$5,0,0,COUNTIF(Table2[Tên nhà cung cấp],MuaHàng_ThanhToán!$C$5),6),BáoCáoHàngHóa!B461,Table2[Thành tiền]))</f>
        <v>0</v>
      </c>
      <c r="F461" s="43">
        <f ca="1">IF(B461="","",SUMIF(Table2[[Tên hàng hóa]:[Thành tiền]],BáoCáoHàngHóa!B461,Table2[Số lượng])-BáoCáoHàngHóa!C461)</f>
        <v>0</v>
      </c>
      <c r="G461" s="43">
        <f t="shared" ca="1" si="72"/>
        <v>0</v>
      </c>
      <c r="H461" s="43">
        <f ca="1">IF(B461="","",SUMIF(Table2[[Tên hàng hóa]:[Thành tiền]],BáoCáoHàngHóa!B461,Table2[Thành tiền])-BáoCáoHàngHóa!E461)</f>
        <v>0</v>
      </c>
      <c r="I461" s="42">
        <f ca="1">IF(B461="","",SUMIF(Table28[[Tên hàng hóa ]:[Thành tiền]],BáoCáoHàngHóa!B461,Table28[Số lượng]))</f>
        <v>0</v>
      </c>
      <c r="J461" s="42">
        <f t="shared" ca="1" si="73"/>
        <v>0</v>
      </c>
      <c r="K461" s="42">
        <f t="shared" ca="1" si="74"/>
        <v>0</v>
      </c>
      <c r="L461" s="44">
        <f t="shared" ca="1" si="75"/>
        <v>0</v>
      </c>
      <c r="M461" s="44">
        <f t="shared" ca="1" si="76"/>
        <v>0</v>
      </c>
      <c r="N461" s="44">
        <f t="shared" ca="1" si="77"/>
        <v>0</v>
      </c>
      <c r="O461" s="30">
        <f t="shared" ca="1" si="78"/>
        <v>0</v>
      </c>
      <c r="P461" s="30"/>
      <c r="Q461" s="30"/>
      <c r="R461" s="30"/>
      <c r="S461" s="30"/>
      <c r="T461" s="30"/>
      <c r="U461" s="30"/>
      <c r="V461" s="30"/>
      <c r="W461" s="30"/>
    </row>
    <row r="462" spans="1:23" x14ac:dyDescent="0.2">
      <c r="A462" s="40">
        <v>457</v>
      </c>
      <c r="B462" s="40" t="str">
        <f>IF(DanhMụcHH!B461="","",DanhMụcHH!B461)</f>
        <v>TL-N10ME2 2M</v>
      </c>
      <c r="C462" s="41">
        <f ca="1">IF(B462="","",SUMIF(OFFSET(MuaHàng_ThanhToán!$D$5,0,0,COUNTIF(Table2[Tên nhà cung cấp],MuaHàng_ThanhToán!$C$5),6),BáoCáoHàngHóa!B462,Table2[Số lượng]))</f>
        <v>0</v>
      </c>
      <c r="D462" s="41">
        <f t="shared" ca="1" si="71"/>
        <v>0</v>
      </c>
      <c r="E462" s="41">
        <f ca="1">IF(B462="","",SUMIF(OFFSET(MuaHàng_ThanhToán!$D$5,0,0,COUNTIF(Table2[Tên nhà cung cấp],MuaHàng_ThanhToán!$C$5),6),BáoCáoHàngHóa!B462,Table2[Thành tiền]))</f>
        <v>0</v>
      </c>
      <c r="F462" s="43">
        <f ca="1">IF(B462="","",SUMIF(Table2[[Tên hàng hóa]:[Thành tiền]],BáoCáoHàngHóa!B462,Table2[Số lượng])-BáoCáoHàngHóa!C462)</f>
        <v>1</v>
      </c>
      <c r="G462" s="43">
        <f t="shared" ca="1" si="72"/>
        <v>761200</v>
      </c>
      <c r="H462" s="43">
        <f ca="1">IF(B462="","",SUMIF(Table2[[Tên hàng hóa]:[Thành tiền]],BáoCáoHàngHóa!B462,Table2[Thành tiền])-BáoCáoHàngHóa!E462)</f>
        <v>761200</v>
      </c>
      <c r="I462" s="42">
        <f ca="1">IF(B462="","",SUMIF(Table28[[Tên hàng hóa ]:[Thành tiền]],BáoCáoHàngHóa!B462,Table28[Số lượng]))</f>
        <v>1</v>
      </c>
      <c r="J462" s="42">
        <f t="shared" ca="1" si="73"/>
        <v>761200</v>
      </c>
      <c r="K462" s="42">
        <f t="shared" ca="1" si="74"/>
        <v>761200</v>
      </c>
      <c r="L462" s="44">
        <f t="shared" ca="1" si="75"/>
        <v>0</v>
      </c>
      <c r="M462" s="44">
        <f t="shared" ca="1" si="76"/>
        <v>0</v>
      </c>
      <c r="N462" s="44">
        <f t="shared" ca="1" si="77"/>
        <v>0</v>
      </c>
      <c r="O462" s="30">
        <f t="shared" ca="1" si="78"/>
        <v>0</v>
      </c>
      <c r="P462" s="30"/>
      <c r="Q462" s="30"/>
      <c r="R462" s="30"/>
      <c r="S462" s="30"/>
      <c r="T462" s="30"/>
      <c r="U462" s="30"/>
      <c r="V462" s="30"/>
      <c r="W462" s="30"/>
    </row>
    <row r="463" spans="1:23" x14ac:dyDescent="0.2">
      <c r="A463" s="40">
        <v>458</v>
      </c>
      <c r="B463" s="40" t="str">
        <f>IF(DanhMụcHH!B462="","",DanhMụcHH!B462)</f>
        <v>TL-N5ME1 2M</v>
      </c>
      <c r="C463" s="41">
        <f ca="1">IF(B463="","",SUMIF(OFFSET(MuaHàng_ThanhToán!$D$5,0,0,COUNTIF(Table2[Tên nhà cung cấp],MuaHàng_ThanhToán!$C$5),6),BáoCáoHàngHóa!B463,Table2[Số lượng]))</f>
        <v>0</v>
      </c>
      <c r="D463" s="41">
        <f t="shared" ca="1" si="71"/>
        <v>0</v>
      </c>
      <c r="E463" s="41">
        <f ca="1">IF(B463="","",SUMIF(OFFSET(MuaHàng_ThanhToán!$D$5,0,0,COUNTIF(Table2[Tên nhà cung cấp],MuaHàng_ThanhToán!$C$5),6),BáoCáoHàngHóa!B463,Table2[Thành tiền]))</f>
        <v>0</v>
      </c>
      <c r="F463" s="43">
        <f ca="1">IF(B463="","",SUMIF(Table2[[Tên hàng hóa]:[Thành tiền]],BáoCáoHàngHóa!B463,Table2[Số lượng])-BáoCáoHàngHóa!C463)</f>
        <v>5</v>
      </c>
      <c r="G463" s="43">
        <f t="shared" ca="1" si="72"/>
        <v>630068.83243243245</v>
      </c>
      <c r="H463" s="43">
        <f ca="1">IF(B463="","",SUMIF(Table2[[Tên hàng hóa]:[Thành tiền]],BáoCáoHàngHóa!B463,Table2[Thành tiền])-BáoCáoHàngHóa!E463)</f>
        <v>3150344.1621621624</v>
      </c>
      <c r="I463" s="42">
        <f ca="1">IF(B463="","",SUMIF(Table28[[Tên hàng hóa ]:[Thành tiền]],BáoCáoHàngHóa!B463,Table28[Số lượng]))</f>
        <v>5</v>
      </c>
      <c r="J463" s="42">
        <f t="shared" ca="1" si="73"/>
        <v>630068.83243243245</v>
      </c>
      <c r="K463" s="42">
        <f t="shared" ca="1" si="74"/>
        <v>3150344.1621621624</v>
      </c>
      <c r="L463" s="44">
        <f t="shared" ca="1" si="75"/>
        <v>0</v>
      </c>
      <c r="M463" s="44">
        <f t="shared" ca="1" si="76"/>
        <v>0</v>
      </c>
      <c r="N463" s="44">
        <f t="shared" ca="1" si="77"/>
        <v>0</v>
      </c>
      <c r="O463" s="30">
        <f t="shared" ca="1" si="78"/>
        <v>0</v>
      </c>
      <c r="P463" s="30"/>
      <c r="Q463" s="30"/>
      <c r="R463" s="30"/>
      <c r="S463" s="30"/>
      <c r="T463" s="30"/>
      <c r="U463" s="30"/>
      <c r="V463" s="30"/>
      <c r="W463" s="30"/>
    </row>
    <row r="464" spans="1:23" x14ac:dyDescent="0.2">
      <c r="A464" s="40">
        <v>459</v>
      </c>
      <c r="B464" s="40" t="str">
        <f>IF(DanhMụcHH!B463="","",DanhMụcHH!B463)</f>
        <v>TL-N5ME2 2M</v>
      </c>
      <c r="C464" s="41">
        <f ca="1">IF(B464="","",SUMIF(OFFSET(MuaHàng_ThanhToán!$D$5,0,0,COUNTIF(Table2[Tên nhà cung cấp],MuaHàng_ThanhToán!$C$5),6),BáoCáoHàngHóa!B464,Table2[Số lượng]))</f>
        <v>0</v>
      </c>
      <c r="D464" s="41">
        <f t="shared" ca="1" si="71"/>
        <v>0</v>
      </c>
      <c r="E464" s="41">
        <f ca="1">IF(B464="","",SUMIF(OFFSET(MuaHàng_ThanhToán!$D$5,0,0,COUNTIF(Table2[Tên nhà cung cấp],MuaHàng_ThanhToán!$C$5),6),BáoCáoHàngHóa!B464,Table2[Thành tiền]))</f>
        <v>0</v>
      </c>
      <c r="F464" s="43">
        <f ca="1">IF(B464="","",SUMIF(Table2[[Tên hàng hóa]:[Thành tiền]],BáoCáoHàngHóa!B464,Table2[Số lượng])-BáoCáoHàngHóa!C464)</f>
        <v>0</v>
      </c>
      <c r="G464" s="43">
        <f t="shared" ca="1" si="72"/>
        <v>0</v>
      </c>
      <c r="H464" s="43">
        <f ca="1">IF(B464="","",SUMIF(Table2[[Tên hàng hóa]:[Thành tiền]],BáoCáoHàngHóa!B464,Table2[Thành tiền])-BáoCáoHàngHóa!E464)</f>
        <v>0</v>
      </c>
      <c r="I464" s="42">
        <f ca="1">IF(B464="","",SUMIF(Table28[[Tên hàng hóa ]:[Thành tiền]],BáoCáoHàngHóa!B464,Table28[Số lượng]))</f>
        <v>0</v>
      </c>
      <c r="J464" s="42">
        <f t="shared" ca="1" si="73"/>
        <v>0</v>
      </c>
      <c r="K464" s="42">
        <f t="shared" ca="1" si="74"/>
        <v>0</v>
      </c>
      <c r="L464" s="44">
        <f t="shared" ca="1" si="75"/>
        <v>0</v>
      </c>
      <c r="M464" s="44">
        <f t="shared" ca="1" si="76"/>
        <v>0</v>
      </c>
      <c r="N464" s="44">
        <f t="shared" ca="1" si="77"/>
        <v>0</v>
      </c>
      <c r="O464" s="30">
        <f t="shared" ca="1" si="78"/>
        <v>0</v>
      </c>
      <c r="P464" s="30"/>
      <c r="Q464" s="30"/>
      <c r="R464" s="30"/>
      <c r="S464" s="30"/>
      <c r="T464" s="30"/>
      <c r="U464" s="30"/>
      <c r="V464" s="30"/>
      <c r="W464" s="30"/>
    </row>
    <row r="465" spans="1:23" x14ac:dyDescent="0.2">
      <c r="A465" s="40">
        <v>460</v>
      </c>
      <c r="B465" s="40" t="str">
        <f>IF(DanhMụcHH!B464="","",DanhMụcHH!B464)</f>
        <v>TL-N5MY1 2M</v>
      </c>
      <c r="C465" s="41">
        <f ca="1">IF(B465="","",SUMIF(OFFSET(MuaHàng_ThanhToán!$D$5,0,0,COUNTIF(Table2[Tên nhà cung cấp],MuaHàng_ThanhToán!$C$5),6),BáoCáoHàngHóa!B465,Table2[Số lượng]))</f>
        <v>0</v>
      </c>
      <c r="D465" s="41">
        <f t="shared" ca="1" si="71"/>
        <v>0</v>
      </c>
      <c r="E465" s="41">
        <f ca="1">IF(B465="","",SUMIF(OFFSET(MuaHàng_ThanhToán!$D$5,0,0,COUNTIF(Table2[Tên nhà cung cấp],MuaHàng_ThanhToán!$C$5),6),BáoCáoHàngHóa!B465,Table2[Thành tiền]))</f>
        <v>0</v>
      </c>
      <c r="F465" s="43">
        <f ca="1">IF(B465="","",SUMIF(Table2[[Tên hàng hóa]:[Thành tiền]],BáoCáoHàngHóa!B465,Table2[Số lượng])-BáoCáoHàngHóa!C465)</f>
        <v>0</v>
      </c>
      <c r="G465" s="43">
        <f t="shared" ca="1" si="72"/>
        <v>0</v>
      </c>
      <c r="H465" s="43">
        <f ca="1">IF(B465="","",SUMIF(Table2[[Tên hàng hóa]:[Thành tiền]],BáoCáoHàngHóa!B465,Table2[Thành tiền])-BáoCáoHàngHóa!E465)</f>
        <v>0</v>
      </c>
      <c r="I465" s="42">
        <f ca="1">IF(B465="","",SUMIF(Table28[[Tên hàng hóa ]:[Thành tiền]],BáoCáoHàngHóa!B465,Table28[Số lượng]))</f>
        <v>0</v>
      </c>
      <c r="J465" s="42">
        <f t="shared" ca="1" si="73"/>
        <v>0</v>
      </c>
      <c r="K465" s="42">
        <f t="shared" ca="1" si="74"/>
        <v>0</v>
      </c>
      <c r="L465" s="44">
        <f t="shared" ca="1" si="75"/>
        <v>0</v>
      </c>
      <c r="M465" s="44">
        <f t="shared" ca="1" si="76"/>
        <v>0</v>
      </c>
      <c r="N465" s="44">
        <f t="shared" ca="1" si="77"/>
        <v>0</v>
      </c>
      <c r="O465" s="30">
        <f t="shared" ca="1" si="78"/>
        <v>0</v>
      </c>
      <c r="P465" s="30"/>
      <c r="Q465" s="30"/>
      <c r="R465" s="30"/>
      <c r="S465" s="30"/>
      <c r="T465" s="30"/>
      <c r="U465" s="30"/>
      <c r="V465" s="30"/>
      <c r="W465" s="30"/>
    </row>
    <row r="466" spans="1:23" x14ac:dyDescent="0.2">
      <c r="A466" s="40">
        <v>461</v>
      </c>
      <c r="B466" s="40" t="str">
        <f>IF(DanhMụcHH!B465="","",DanhMụcHH!B465)</f>
        <v>TL-N5MY2 2M</v>
      </c>
      <c r="C466" s="41">
        <f ca="1">IF(B466="","",SUMIF(OFFSET(MuaHàng_ThanhToán!$D$5,0,0,COUNTIF(Table2[Tên nhà cung cấp],MuaHàng_ThanhToán!$C$5),6),BáoCáoHàngHóa!B466,Table2[Số lượng]))</f>
        <v>0</v>
      </c>
      <c r="D466" s="41">
        <f t="shared" ca="1" si="71"/>
        <v>0</v>
      </c>
      <c r="E466" s="41">
        <f ca="1">IF(B466="","",SUMIF(OFFSET(MuaHàng_ThanhToán!$D$5,0,0,COUNTIF(Table2[Tên nhà cung cấp],MuaHàng_ThanhToán!$C$5),6),BáoCáoHàngHóa!B466,Table2[Thành tiền]))</f>
        <v>0</v>
      </c>
      <c r="F466" s="43">
        <f ca="1">IF(B466="","",SUMIF(Table2[[Tên hàng hóa]:[Thành tiền]],BáoCáoHàngHóa!B466,Table2[Số lượng])-BáoCáoHàngHóa!C466)</f>
        <v>0</v>
      </c>
      <c r="G466" s="43">
        <f t="shared" ca="1" si="72"/>
        <v>0</v>
      </c>
      <c r="H466" s="43">
        <f ca="1">IF(B466="","",SUMIF(Table2[[Tên hàng hóa]:[Thành tiền]],BáoCáoHàngHóa!B466,Table2[Thành tiền])-BáoCáoHàngHóa!E466)</f>
        <v>0</v>
      </c>
      <c r="I466" s="42">
        <f ca="1">IF(B466="","",SUMIF(Table28[[Tên hàng hóa ]:[Thành tiền]],BáoCáoHàngHóa!B466,Table28[Số lượng]))</f>
        <v>0</v>
      </c>
      <c r="J466" s="42">
        <f t="shared" ca="1" si="73"/>
        <v>0</v>
      </c>
      <c r="K466" s="42">
        <f t="shared" ca="1" si="74"/>
        <v>0</v>
      </c>
      <c r="L466" s="44">
        <f t="shared" ca="1" si="75"/>
        <v>0</v>
      </c>
      <c r="M466" s="44">
        <f t="shared" ca="1" si="76"/>
        <v>0</v>
      </c>
      <c r="N466" s="44">
        <f t="shared" ca="1" si="77"/>
        <v>0</v>
      </c>
      <c r="O466" s="30">
        <f t="shared" ca="1" si="78"/>
        <v>0</v>
      </c>
      <c r="P466" s="30"/>
      <c r="Q466" s="30"/>
      <c r="R466" s="30"/>
      <c r="S466" s="30"/>
      <c r="T466" s="30"/>
      <c r="U466" s="30"/>
      <c r="V466" s="30"/>
      <c r="W466" s="30"/>
    </row>
    <row r="467" spans="1:23" x14ac:dyDescent="0.2">
      <c r="A467" s="40">
        <v>462</v>
      </c>
      <c r="B467" s="40" t="str">
        <f>IF(DanhMụcHH!B466="","",DanhMụcHH!B466)</f>
        <v>TL-N10MY1 2M</v>
      </c>
      <c r="C467" s="41">
        <f ca="1">IF(B467="","",SUMIF(OFFSET(MuaHàng_ThanhToán!$D$5,0,0,COUNTIF(Table2[Tên nhà cung cấp],MuaHàng_ThanhToán!$C$5),6),BáoCáoHàngHóa!B467,Table2[Số lượng]))</f>
        <v>0</v>
      </c>
      <c r="D467" s="41">
        <f t="shared" ca="1" si="71"/>
        <v>0</v>
      </c>
      <c r="E467" s="41">
        <f ca="1">IF(B467="","",SUMIF(OFFSET(MuaHàng_ThanhToán!$D$5,0,0,COUNTIF(Table2[Tên nhà cung cấp],MuaHàng_ThanhToán!$C$5),6),BáoCáoHàngHóa!B467,Table2[Thành tiền]))</f>
        <v>0</v>
      </c>
      <c r="F467" s="43">
        <f ca="1">IF(B467="","",SUMIF(Table2[[Tên hàng hóa]:[Thành tiền]],BáoCáoHàngHóa!B467,Table2[Số lượng])-BáoCáoHàngHóa!C467)</f>
        <v>0</v>
      </c>
      <c r="G467" s="43">
        <f t="shared" ca="1" si="72"/>
        <v>0</v>
      </c>
      <c r="H467" s="43">
        <f ca="1">IF(B467="","",SUMIF(Table2[[Tên hàng hóa]:[Thành tiền]],BáoCáoHàngHóa!B467,Table2[Thành tiền])-BáoCáoHàngHóa!E467)</f>
        <v>0</v>
      </c>
      <c r="I467" s="42">
        <f ca="1">IF(B467="","",SUMIF(Table28[[Tên hàng hóa ]:[Thành tiền]],BáoCáoHàngHóa!B467,Table28[Số lượng]))</f>
        <v>0</v>
      </c>
      <c r="J467" s="42">
        <f t="shared" ca="1" si="73"/>
        <v>0</v>
      </c>
      <c r="K467" s="42">
        <f t="shared" ca="1" si="74"/>
        <v>0</v>
      </c>
      <c r="L467" s="44">
        <f t="shared" ca="1" si="75"/>
        <v>0</v>
      </c>
      <c r="M467" s="44">
        <f t="shared" ca="1" si="76"/>
        <v>0</v>
      </c>
      <c r="N467" s="44">
        <f t="shared" ca="1" si="77"/>
        <v>0</v>
      </c>
      <c r="O467" s="30">
        <f t="shared" ca="1" si="78"/>
        <v>0</v>
      </c>
      <c r="P467" s="30"/>
      <c r="Q467" s="30"/>
      <c r="R467" s="30"/>
      <c r="S467" s="30"/>
      <c r="T467" s="30"/>
      <c r="U467" s="30"/>
      <c r="V467" s="30"/>
      <c r="W467" s="30"/>
    </row>
    <row r="468" spans="1:23" x14ac:dyDescent="0.2">
      <c r="A468" s="40">
        <v>463</v>
      </c>
      <c r="B468" s="40" t="str">
        <f>IF(DanhMụcHH!B467="","",DanhMụcHH!B467)</f>
        <v>TL-N10MY2 2M</v>
      </c>
      <c r="C468" s="41">
        <f ca="1">IF(B468="","",SUMIF(OFFSET(MuaHàng_ThanhToán!$D$5,0,0,COUNTIF(Table2[Tên nhà cung cấp],MuaHàng_ThanhToán!$C$5),6),BáoCáoHàngHóa!B468,Table2[Số lượng]))</f>
        <v>0</v>
      </c>
      <c r="D468" s="41">
        <f t="shared" ca="1" si="71"/>
        <v>0</v>
      </c>
      <c r="E468" s="41">
        <f ca="1">IF(B468="","",SUMIF(OFFSET(MuaHàng_ThanhToán!$D$5,0,0,COUNTIF(Table2[Tên nhà cung cấp],MuaHàng_ThanhToán!$C$5),6),BáoCáoHàngHóa!B468,Table2[Thành tiền]))</f>
        <v>0</v>
      </c>
      <c r="F468" s="43">
        <f ca="1">IF(B468="","",SUMIF(Table2[[Tên hàng hóa]:[Thành tiền]],BáoCáoHàngHóa!B468,Table2[Số lượng])-BáoCáoHàngHóa!C468)</f>
        <v>0</v>
      </c>
      <c r="G468" s="43">
        <f t="shared" ca="1" si="72"/>
        <v>0</v>
      </c>
      <c r="H468" s="43">
        <f ca="1">IF(B468="","",SUMIF(Table2[[Tên hàng hóa]:[Thành tiền]],BáoCáoHàngHóa!B468,Table2[Thành tiền])-BáoCáoHàngHóa!E468)</f>
        <v>0</v>
      </c>
      <c r="I468" s="42">
        <f ca="1">IF(B468="","",SUMIF(Table28[[Tên hàng hóa ]:[Thành tiền]],BáoCáoHàngHóa!B468,Table28[Số lượng]))</f>
        <v>0</v>
      </c>
      <c r="J468" s="42">
        <f t="shared" ca="1" si="73"/>
        <v>0</v>
      </c>
      <c r="K468" s="42">
        <f t="shared" ca="1" si="74"/>
        <v>0</v>
      </c>
      <c r="L468" s="44">
        <f t="shared" ca="1" si="75"/>
        <v>0</v>
      </c>
      <c r="M468" s="44">
        <f t="shared" ca="1" si="76"/>
        <v>0</v>
      </c>
      <c r="N468" s="44">
        <f t="shared" ca="1" si="77"/>
        <v>0</v>
      </c>
      <c r="O468" s="30">
        <f t="shared" ca="1" si="78"/>
        <v>0</v>
      </c>
      <c r="P468" s="30"/>
      <c r="Q468" s="30"/>
      <c r="R468" s="30"/>
      <c r="S468" s="30"/>
      <c r="T468" s="30"/>
      <c r="U468" s="30"/>
      <c r="V468" s="30"/>
      <c r="W468" s="30"/>
    </row>
    <row r="469" spans="1:23" x14ac:dyDescent="0.2">
      <c r="A469" s="40">
        <v>464</v>
      </c>
      <c r="B469" s="40" t="str">
        <f>IF(DanhMụcHH!B468="","",DanhMụcHH!B468)</f>
        <v>TL-N20ME1 2M</v>
      </c>
      <c r="C469" s="41">
        <f ca="1">IF(B469="","",SUMIF(OFFSET(MuaHàng_ThanhToán!$D$5,0,0,COUNTIF(Table2[Tên nhà cung cấp],MuaHàng_ThanhToán!$C$5),6),BáoCáoHàngHóa!B469,Table2[Số lượng]))</f>
        <v>0</v>
      </c>
      <c r="D469" s="41">
        <f t="shared" ca="1" si="71"/>
        <v>0</v>
      </c>
      <c r="E469" s="41">
        <f ca="1">IF(B469="","",SUMIF(OFFSET(MuaHàng_ThanhToán!$D$5,0,0,COUNTIF(Table2[Tên nhà cung cấp],MuaHàng_ThanhToán!$C$5),6),BáoCáoHàngHóa!B469,Table2[Thành tiền]))</f>
        <v>0</v>
      </c>
      <c r="F469" s="43">
        <f ca="1">IF(B469="","",SUMIF(Table2[[Tên hàng hóa]:[Thành tiền]],BáoCáoHàngHóa!B469,Table2[Số lượng])-BáoCáoHàngHóa!C469)</f>
        <v>0</v>
      </c>
      <c r="G469" s="43">
        <f t="shared" ca="1" si="72"/>
        <v>0</v>
      </c>
      <c r="H469" s="43">
        <f ca="1">IF(B469="","",SUMIF(Table2[[Tên hàng hóa]:[Thành tiền]],BáoCáoHàngHóa!B469,Table2[Thành tiền])-BáoCáoHàngHóa!E469)</f>
        <v>0</v>
      </c>
      <c r="I469" s="42">
        <f ca="1">IF(B469="","",SUMIF(Table28[[Tên hàng hóa ]:[Thành tiền]],BáoCáoHàngHóa!B469,Table28[Số lượng]))</f>
        <v>0</v>
      </c>
      <c r="J469" s="42">
        <f t="shared" ca="1" si="73"/>
        <v>0</v>
      </c>
      <c r="K469" s="42">
        <f t="shared" ca="1" si="74"/>
        <v>0</v>
      </c>
      <c r="L469" s="44">
        <f t="shared" ca="1" si="75"/>
        <v>0</v>
      </c>
      <c r="M469" s="44">
        <f t="shared" ca="1" si="76"/>
        <v>0</v>
      </c>
      <c r="N469" s="44">
        <f t="shared" ca="1" si="77"/>
        <v>0</v>
      </c>
      <c r="O469" s="30">
        <f t="shared" ca="1" si="78"/>
        <v>0</v>
      </c>
      <c r="P469" s="30"/>
      <c r="Q469" s="30"/>
      <c r="R469" s="30"/>
      <c r="S469" s="30"/>
      <c r="T469" s="30"/>
      <c r="U469" s="30"/>
      <c r="V469" s="30"/>
      <c r="W469" s="30"/>
    </row>
    <row r="470" spans="1:23" x14ac:dyDescent="0.2">
      <c r="A470" s="40">
        <v>465</v>
      </c>
      <c r="B470" s="40" t="str">
        <f>IF(DanhMụcHH!B469="","",DanhMụcHH!B469)</f>
        <v>TL-N20ME2 2M</v>
      </c>
      <c r="C470" s="41">
        <f ca="1">IF(B470="","",SUMIF(OFFSET(MuaHàng_ThanhToán!$D$5,0,0,COUNTIF(Table2[Tên nhà cung cấp],MuaHàng_ThanhToán!$C$5),6),BáoCáoHàngHóa!B470,Table2[Số lượng]))</f>
        <v>0</v>
      </c>
      <c r="D470" s="41">
        <f t="shared" ca="1" si="71"/>
        <v>0</v>
      </c>
      <c r="E470" s="41">
        <f ca="1">IF(B470="","",SUMIF(OFFSET(MuaHàng_ThanhToán!$D$5,0,0,COUNTIF(Table2[Tên nhà cung cấp],MuaHàng_ThanhToán!$C$5),6),BáoCáoHàngHóa!B470,Table2[Thành tiền]))</f>
        <v>0</v>
      </c>
      <c r="F470" s="43">
        <f ca="1">IF(B470="","",SUMIF(Table2[[Tên hàng hóa]:[Thành tiền]],BáoCáoHàngHóa!B470,Table2[Số lượng])-BáoCáoHàngHóa!C470)</f>
        <v>0</v>
      </c>
      <c r="G470" s="43">
        <f t="shared" ca="1" si="72"/>
        <v>0</v>
      </c>
      <c r="H470" s="43">
        <f ca="1">IF(B470="","",SUMIF(Table2[[Tên hàng hóa]:[Thành tiền]],BáoCáoHàngHóa!B470,Table2[Thành tiền])-BáoCáoHàngHóa!E470)</f>
        <v>0</v>
      </c>
      <c r="I470" s="42">
        <f ca="1">IF(B470="","",SUMIF(Table28[[Tên hàng hóa ]:[Thành tiền]],BáoCáoHàngHóa!B470,Table28[Số lượng]))</f>
        <v>0</v>
      </c>
      <c r="J470" s="42">
        <f t="shared" ca="1" si="73"/>
        <v>0</v>
      </c>
      <c r="K470" s="42">
        <f t="shared" ca="1" si="74"/>
        <v>0</v>
      </c>
      <c r="L470" s="44">
        <f t="shared" ca="1" si="75"/>
        <v>0</v>
      </c>
      <c r="M470" s="44">
        <f t="shared" ca="1" si="76"/>
        <v>0</v>
      </c>
      <c r="N470" s="44">
        <f t="shared" ca="1" si="77"/>
        <v>0</v>
      </c>
      <c r="O470" s="30">
        <f t="shared" ca="1" si="78"/>
        <v>0</v>
      </c>
      <c r="P470" s="30"/>
      <c r="Q470" s="30"/>
      <c r="R470" s="30"/>
      <c r="S470" s="30"/>
      <c r="T470" s="30"/>
      <c r="U470" s="30"/>
      <c r="V470" s="30"/>
      <c r="W470" s="30"/>
    </row>
    <row r="471" spans="1:23" x14ac:dyDescent="0.2">
      <c r="A471" s="40">
        <v>466</v>
      </c>
      <c r="B471" s="40" t="str">
        <f>IF(DanhMụcHH!B470="","",DanhMụcHH!B470)</f>
        <v>TL-N20MY1 2M</v>
      </c>
      <c r="C471" s="41">
        <f ca="1">IF(B471="","",SUMIF(OFFSET(MuaHàng_ThanhToán!$D$5,0,0,COUNTIF(Table2[Tên nhà cung cấp],MuaHàng_ThanhToán!$C$5),6),BáoCáoHàngHóa!B471,Table2[Số lượng]))</f>
        <v>0</v>
      </c>
      <c r="D471" s="41">
        <f t="shared" ca="1" si="71"/>
        <v>0</v>
      </c>
      <c r="E471" s="41">
        <f ca="1">IF(B471="","",SUMIF(OFFSET(MuaHàng_ThanhToán!$D$5,0,0,COUNTIF(Table2[Tên nhà cung cấp],MuaHàng_ThanhToán!$C$5),6),BáoCáoHàngHóa!B471,Table2[Thành tiền]))</f>
        <v>0</v>
      </c>
      <c r="F471" s="43">
        <f ca="1">IF(B471="","",SUMIF(Table2[[Tên hàng hóa]:[Thành tiền]],BáoCáoHàngHóa!B471,Table2[Số lượng])-BáoCáoHàngHóa!C471)</f>
        <v>0</v>
      </c>
      <c r="G471" s="43">
        <f t="shared" ca="1" si="72"/>
        <v>0</v>
      </c>
      <c r="H471" s="43">
        <f ca="1">IF(B471="","",SUMIF(Table2[[Tên hàng hóa]:[Thành tiền]],BáoCáoHàngHóa!B471,Table2[Thành tiền])-BáoCáoHàngHóa!E471)</f>
        <v>0</v>
      </c>
      <c r="I471" s="42">
        <f ca="1">IF(B471="","",SUMIF(Table28[[Tên hàng hóa ]:[Thành tiền]],BáoCáoHàngHóa!B471,Table28[Số lượng]))</f>
        <v>0</v>
      </c>
      <c r="J471" s="42">
        <f t="shared" ca="1" si="73"/>
        <v>0</v>
      </c>
      <c r="K471" s="42">
        <f t="shared" ca="1" si="74"/>
        <v>0</v>
      </c>
      <c r="L471" s="44">
        <f t="shared" ca="1" si="75"/>
        <v>0</v>
      </c>
      <c r="M471" s="44">
        <f t="shared" ca="1" si="76"/>
        <v>0</v>
      </c>
      <c r="N471" s="44">
        <f t="shared" ca="1" si="77"/>
        <v>0</v>
      </c>
      <c r="O471" s="30">
        <f t="shared" ca="1" si="78"/>
        <v>0</v>
      </c>
      <c r="P471" s="30"/>
      <c r="Q471" s="30"/>
      <c r="R471" s="30"/>
      <c r="S471" s="30"/>
      <c r="T471" s="30"/>
      <c r="U471" s="30"/>
      <c r="V471" s="30"/>
      <c r="W471" s="30"/>
    </row>
    <row r="472" spans="1:23" x14ac:dyDescent="0.2">
      <c r="A472" s="40">
        <v>467</v>
      </c>
      <c r="B472" s="40" t="str">
        <f>IF(DanhMụcHH!B471="","",DanhMụcHH!B471)</f>
        <v>TL-N20MY2 2M</v>
      </c>
      <c r="C472" s="41">
        <f ca="1">IF(B472="","",SUMIF(OFFSET(MuaHàng_ThanhToán!$D$5,0,0,COUNTIF(Table2[Tên nhà cung cấp],MuaHàng_ThanhToán!$C$5),6),BáoCáoHàngHóa!B472,Table2[Số lượng]))</f>
        <v>0</v>
      </c>
      <c r="D472" s="41">
        <f t="shared" ca="1" si="71"/>
        <v>0</v>
      </c>
      <c r="E472" s="41">
        <f ca="1">IF(B472="","",SUMIF(OFFSET(MuaHàng_ThanhToán!$D$5,0,0,COUNTIF(Table2[Tên nhà cung cấp],MuaHàng_ThanhToán!$C$5),6),BáoCáoHàngHóa!B472,Table2[Thành tiền]))</f>
        <v>0</v>
      </c>
      <c r="F472" s="43">
        <f ca="1">IF(B472="","",SUMIF(Table2[[Tên hàng hóa]:[Thành tiền]],BáoCáoHàngHóa!B472,Table2[Số lượng])-BáoCáoHàngHóa!C472)</f>
        <v>0</v>
      </c>
      <c r="G472" s="43">
        <f t="shared" ca="1" si="72"/>
        <v>0</v>
      </c>
      <c r="H472" s="43">
        <f ca="1">IF(B472="","",SUMIF(Table2[[Tên hàng hóa]:[Thành tiền]],BáoCáoHàngHóa!B472,Table2[Thành tiền])-BáoCáoHàngHóa!E472)</f>
        <v>0</v>
      </c>
      <c r="I472" s="42">
        <f ca="1">IF(B472="","",SUMIF(Table28[[Tên hàng hóa ]:[Thành tiền]],BáoCáoHàngHóa!B472,Table28[Số lượng]))</f>
        <v>0</v>
      </c>
      <c r="J472" s="42">
        <f t="shared" ca="1" si="73"/>
        <v>0</v>
      </c>
      <c r="K472" s="42">
        <f t="shared" ca="1" si="74"/>
        <v>0</v>
      </c>
      <c r="L472" s="44">
        <f t="shared" ca="1" si="75"/>
        <v>0</v>
      </c>
      <c r="M472" s="44">
        <f t="shared" ca="1" si="76"/>
        <v>0</v>
      </c>
      <c r="N472" s="44">
        <f t="shared" ca="1" si="77"/>
        <v>0</v>
      </c>
      <c r="O472" s="30">
        <f t="shared" ca="1" si="78"/>
        <v>0</v>
      </c>
      <c r="P472" s="30"/>
      <c r="Q472" s="30"/>
      <c r="R472" s="30"/>
      <c r="S472" s="30"/>
      <c r="T472" s="30"/>
      <c r="U472" s="30"/>
      <c r="V472" s="30"/>
      <c r="W472" s="30"/>
    </row>
    <row r="473" spans="1:23" x14ac:dyDescent="0.2">
      <c r="A473" s="40">
        <v>468</v>
      </c>
      <c r="B473" s="40" t="str">
        <f>IF(DanhMụcHH!B472="","",DanhMụcHH!B472)</f>
        <v>TL-N7MD1 2M</v>
      </c>
      <c r="C473" s="41">
        <f ca="1">IF(B473="","",SUMIF(OFFSET(MuaHàng_ThanhToán!$D$5,0,0,COUNTIF(Table2[Tên nhà cung cấp],MuaHàng_ThanhToán!$C$5),6),BáoCáoHàngHóa!B473,Table2[Số lượng]))</f>
        <v>0</v>
      </c>
      <c r="D473" s="41">
        <f t="shared" ca="1" si="71"/>
        <v>0</v>
      </c>
      <c r="E473" s="41">
        <f ca="1">IF(B473="","",SUMIF(OFFSET(MuaHàng_ThanhToán!$D$5,0,0,COUNTIF(Table2[Tên nhà cung cấp],MuaHàng_ThanhToán!$C$5),6),BáoCáoHàngHóa!B473,Table2[Thành tiền]))</f>
        <v>0</v>
      </c>
      <c r="F473" s="43">
        <f ca="1">IF(B473="","",SUMIF(Table2[[Tên hàng hóa]:[Thành tiền]],BáoCáoHàngHóa!B473,Table2[Số lượng])-BáoCáoHàngHóa!C473)</f>
        <v>0</v>
      </c>
      <c r="G473" s="43">
        <f t="shared" ca="1" si="72"/>
        <v>0</v>
      </c>
      <c r="H473" s="43">
        <f ca="1">IF(B473="","",SUMIF(Table2[[Tên hàng hóa]:[Thành tiền]],BáoCáoHàngHóa!B473,Table2[Thành tiền])-BáoCáoHàngHóa!E473)</f>
        <v>0</v>
      </c>
      <c r="I473" s="42">
        <f ca="1">IF(B473="","",SUMIF(Table28[[Tên hàng hóa ]:[Thành tiền]],BáoCáoHàngHóa!B473,Table28[Số lượng]))</f>
        <v>0</v>
      </c>
      <c r="J473" s="42">
        <f t="shared" ca="1" si="73"/>
        <v>0</v>
      </c>
      <c r="K473" s="42">
        <f t="shared" ca="1" si="74"/>
        <v>0</v>
      </c>
      <c r="L473" s="44">
        <f t="shared" ca="1" si="75"/>
        <v>0</v>
      </c>
      <c r="M473" s="44">
        <f t="shared" ca="1" si="76"/>
        <v>0</v>
      </c>
      <c r="N473" s="44">
        <f t="shared" ca="1" si="77"/>
        <v>0</v>
      </c>
      <c r="O473" s="30">
        <f t="shared" ca="1" si="78"/>
        <v>0</v>
      </c>
      <c r="P473" s="30"/>
      <c r="Q473" s="30"/>
      <c r="R473" s="30"/>
      <c r="S473" s="30"/>
      <c r="T473" s="30"/>
      <c r="U473" s="30"/>
      <c r="V473" s="30"/>
      <c r="W473" s="30"/>
    </row>
    <row r="474" spans="1:23" x14ac:dyDescent="0.2">
      <c r="A474" s="40">
        <v>469</v>
      </c>
      <c r="B474" s="40" t="str">
        <f>IF(DanhMụcHH!B473="","",DanhMụcHH!B473)</f>
        <v>TL-N7MD2 2M</v>
      </c>
      <c r="C474" s="41">
        <f ca="1">IF(B474="","",SUMIF(OFFSET(MuaHàng_ThanhToán!$D$5,0,0,COUNTIF(Table2[Tên nhà cung cấp],MuaHàng_ThanhToán!$C$5),6),BáoCáoHàngHóa!B474,Table2[Số lượng]))</f>
        <v>0</v>
      </c>
      <c r="D474" s="41">
        <f t="shared" ca="1" si="71"/>
        <v>0</v>
      </c>
      <c r="E474" s="41">
        <f ca="1">IF(B474="","",SUMIF(OFFSET(MuaHàng_ThanhToán!$D$5,0,0,COUNTIF(Table2[Tên nhà cung cấp],MuaHàng_ThanhToán!$C$5),6),BáoCáoHàngHóa!B474,Table2[Thành tiền]))</f>
        <v>0</v>
      </c>
      <c r="F474" s="43">
        <f ca="1">IF(B474="","",SUMIF(Table2[[Tên hàng hóa]:[Thành tiền]],BáoCáoHàngHóa!B474,Table2[Số lượng])-BáoCáoHàngHóa!C474)</f>
        <v>0</v>
      </c>
      <c r="G474" s="43">
        <f t="shared" ca="1" si="72"/>
        <v>0</v>
      </c>
      <c r="H474" s="43">
        <f ca="1">IF(B474="","",SUMIF(Table2[[Tên hàng hóa]:[Thành tiền]],BáoCáoHàngHóa!B474,Table2[Thành tiền])-BáoCáoHàngHóa!E474)</f>
        <v>0</v>
      </c>
      <c r="I474" s="42">
        <f ca="1">IF(B474="","",SUMIF(Table28[[Tên hàng hóa ]:[Thành tiền]],BáoCáoHàngHóa!B474,Table28[Số lượng]))</f>
        <v>0</v>
      </c>
      <c r="J474" s="42">
        <f t="shared" ca="1" si="73"/>
        <v>0</v>
      </c>
      <c r="K474" s="42">
        <f t="shared" ca="1" si="74"/>
        <v>0</v>
      </c>
      <c r="L474" s="44">
        <f t="shared" ca="1" si="75"/>
        <v>0</v>
      </c>
      <c r="M474" s="44">
        <f t="shared" ca="1" si="76"/>
        <v>0</v>
      </c>
      <c r="N474" s="44">
        <f t="shared" ca="1" si="77"/>
        <v>0</v>
      </c>
      <c r="O474" s="30">
        <f t="shared" ca="1" si="78"/>
        <v>0</v>
      </c>
      <c r="P474" s="30"/>
      <c r="Q474" s="30"/>
      <c r="R474" s="30"/>
      <c r="S474" s="30"/>
      <c r="T474" s="30"/>
      <c r="U474" s="30"/>
      <c r="V474" s="30"/>
      <c r="W474" s="30"/>
    </row>
    <row r="475" spans="1:23" x14ac:dyDescent="0.2">
      <c r="A475" s="40">
        <v>470</v>
      </c>
      <c r="B475" s="40" t="str">
        <f>IF(DanhMụcHH!B474="","",DanhMụcHH!B474)</f>
        <v>TL-N12MD1 2M</v>
      </c>
      <c r="C475" s="41">
        <f ca="1">IF(B475="","",SUMIF(OFFSET(MuaHàng_ThanhToán!$D$5,0,0,COUNTIF(Table2[Tên nhà cung cấp],MuaHàng_ThanhToán!$C$5),6),BáoCáoHàngHóa!B475,Table2[Số lượng]))</f>
        <v>0</v>
      </c>
      <c r="D475" s="41">
        <f t="shared" ca="1" si="71"/>
        <v>0</v>
      </c>
      <c r="E475" s="41">
        <f ca="1">IF(B475="","",SUMIF(OFFSET(MuaHàng_ThanhToán!$D$5,0,0,COUNTIF(Table2[Tên nhà cung cấp],MuaHàng_ThanhToán!$C$5),6),BáoCáoHàngHóa!B475,Table2[Thành tiền]))</f>
        <v>0</v>
      </c>
      <c r="F475" s="43">
        <f ca="1">IF(B475="","",SUMIF(Table2[[Tên hàng hóa]:[Thành tiền]],BáoCáoHàngHóa!B475,Table2[Số lượng])-BáoCáoHàngHóa!C475)</f>
        <v>0</v>
      </c>
      <c r="G475" s="43">
        <f t="shared" ca="1" si="72"/>
        <v>0</v>
      </c>
      <c r="H475" s="43">
        <f ca="1">IF(B475="","",SUMIF(Table2[[Tên hàng hóa]:[Thành tiền]],BáoCáoHàngHóa!B475,Table2[Thành tiền])-BáoCáoHàngHóa!E475)</f>
        <v>0</v>
      </c>
      <c r="I475" s="42">
        <f ca="1">IF(B475="","",SUMIF(Table28[[Tên hàng hóa ]:[Thành tiền]],BáoCáoHàngHóa!B475,Table28[Số lượng]))</f>
        <v>0</v>
      </c>
      <c r="J475" s="42">
        <f t="shared" ca="1" si="73"/>
        <v>0</v>
      </c>
      <c r="K475" s="42">
        <f t="shared" ca="1" si="74"/>
        <v>0</v>
      </c>
      <c r="L475" s="44">
        <f t="shared" ca="1" si="75"/>
        <v>0</v>
      </c>
      <c r="M475" s="44">
        <f t="shared" ca="1" si="76"/>
        <v>0</v>
      </c>
      <c r="N475" s="44">
        <f t="shared" ca="1" si="77"/>
        <v>0</v>
      </c>
      <c r="O475" s="30">
        <f t="shared" ca="1" si="78"/>
        <v>0</v>
      </c>
      <c r="P475" s="30"/>
      <c r="Q475" s="30"/>
      <c r="R475" s="30"/>
      <c r="S475" s="30"/>
      <c r="T475" s="30"/>
      <c r="U475" s="30"/>
      <c r="V475" s="30"/>
      <c r="W475" s="30"/>
    </row>
    <row r="476" spans="1:23" x14ac:dyDescent="0.2">
      <c r="A476" s="40">
        <v>471</v>
      </c>
      <c r="B476" s="40" t="str">
        <f>IF(DanhMụcHH!B475="","",DanhMụcHH!B475)</f>
        <v>TL-N12MD2 2M</v>
      </c>
      <c r="C476" s="41">
        <f ca="1">IF(B476="","",SUMIF(OFFSET(MuaHàng_ThanhToán!$D$5,0,0,COUNTIF(Table2[Tên nhà cung cấp],MuaHàng_ThanhToán!$C$5),6),BáoCáoHàngHóa!B476,Table2[Số lượng]))</f>
        <v>0</v>
      </c>
      <c r="D476" s="41">
        <f t="shared" ca="1" si="71"/>
        <v>0</v>
      </c>
      <c r="E476" s="41">
        <f ca="1">IF(B476="","",SUMIF(OFFSET(MuaHàng_ThanhToán!$D$5,0,0,COUNTIF(Table2[Tên nhà cung cấp],MuaHàng_ThanhToán!$C$5),6),BáoCáoHàngHóa!B476,Table2[Thành tiền]))</f>
        <v>0</v>
      </c>
      <c r="F476" s="43">
        <f ca="1">IF(B476="","",SUMIF(Table2[[Tên hàng hóa]:[Thành tiền]],BáoCáoHàngHóa!B476,Table2[Số lượng])-BáoCáoHàngHóa!C476)</f>
        <v>0</v>
      </c>
      <c r="G476" s="43">
        <f t="shared" ca="1" si="72"/>
        <v>0</v>
      </c>
      <c r="H476" s="43">
        <f ca="1">IF(B476="","",SUMIF(Table2[[Tên hàng hóa]:[Thành tiền]],BáoCáoHàngHóa!B476,Table2[Thành tiền])-BáoCáoHàngHóa!E476)</f>
        <v>0</v>
      </c>
      <c r="I476" s="42">
        <f ca="1">IF(B476="","",SUMIF(Table28[[Tên hàng hóa ]:[Thành tiền]],BáoCáoHàngHóa!B476,Table28[Số lượng]))</f>
        <v>0</v>
      </c>
      <c r="J476" s="42">
        <f t="shared" ca="1" si="73"/>
        <v>0</v>
      </c>
      <c r="K476" s="42">
        <f t="shared" ca="1" si="74"/>
        <v>0</v>
      </c>
      <c r="L476" s="44">
        <f t="shared" ca="1" si="75"/>
        <v>0</v>
      </c>
      <c r="M476" s="44">
        <f t="shared" ca="1" si="76"/>
        <v>0</v>
      </c>
      <c r="N476" s="44">
        <f t="shared" ca="1" si="77"/>
        <v>0</v>
      </c>
      <c r="O476" s="30">
        <f t="shared" ca="1" si="78"/>
        <v>0</v>
      </c>
      <c r="P476" s="30"/>
      <c r="Q476" s="30"/>
      <c r="R476" s="30"/>
      <c r="S476" s="30"/>
      <c r="T476" s="30"/>
      <c r="U476" s="30"/>
      <c r="V476" s="30"/>
      <c r="W476" s="30"/>
    </row>
    <row r="477" spans="1:23" x14ac:dyDescent="0.2">
      <c r="A477" s="40">
        <v>472</v>
      </c>
      <c r="B477" s="40" t="str">
        <f>IF(DanhMụcHH!B476="","",DanhMụcHH!B476)</f>
        <v>TL-N20MD1 2M</v>
      </c>
      <c r="C477" s="41">
        <f ca="1">IF(B477="","",SUMIF(OFFSET(MuaHàng_ThanhToán!$D$5,0,0,COUNTIF(Table2[Tên nhà cung cấp],MuaHàng_ThanhToán!$C$5),6),BáoCáoHàngHóa!B477,Table2[Số lượng]))</f>
        <v>0</v>
      </c>
      <c r="D477" s="41">
        <f t="shared" ca="1" si="71"/>
        <v>0</v>
      </c>
      <c r="E477" s="41">
        <f ca="1">IF(B477="","",SUMIF(OFFSET(MuaHàng_ThanhToán!$D$5,0,0,COUNTIF(Table2[Tên nhà cung cấp],MuaHàng_ThanhToán!$C$5),6),BáoCáoHàngHóa!B477,Table2[Thành tiền]))</f>
        <v>0</v>
      </c>
      <c r="F477" s="43">
        <f ca="1">IF(B477="","",SUMIF(Table2[[Tên hàng hóa]:[Thành tiền]],BáoCáoHàngHóa!B477,Table2[Số lượng])-BáoCáoHàngHóa!C477)</f>
        <v>0</v>
      </c>
      <c r="G477" s="43">
        <f t="shared" ca="1" si="72"/>
        <v>0</v>
      </c>
      <c r="H477" s="43">
        <f ca="1">IF(B477="","",SUMIF(Table2[[Tên hàng hóa]:[Thành tiền]],BáoCáoHàngHóa!B477,Table2[Thành tiền])-BáoCáoHàngHóa!E477)</f>
        <v>0</v>
      </c>
      <c r="I477" s="42">
        <f ca="1">IF(B477="","",SUMIF(Table28[[Tên hàng hóa ]:[Thành tiền]],BáoCáoHàngHóa!B477,Table28[Số lượng]))</f>
        <v>0</v>
      </c>
      <c r="J477" s="42">
        <f t="shared" ca="1" si="73"/>
        <v>0</v>
      </c>
      <c r="K477" s="42">
        <f t="shared" ca="1" si="74"/>
        <v>0</v>
      </c>
      <c r="L477" s="44">
        <f t="shared" ca="1" si="75"/>
        <v>0</v>
      </c>
      <c r="M477" s="44">
        <f t="shared" ca="1" si="76"/>
        <v>0</v>
      </c>
      <c r="N477" s="44">
        <f t="shared" ca="1" si="77"/>
        <v>0</v>
      </c>
      <c r="O477" s="30">
        <f t="shared" ca="1" si="78"/>
        <v>0</v>
      </c>
      <c r="P477" s="30"/>
      <c r="Q477" s="30"/>
      <c r="R477" s="30"/>
      <c r="S477" s="30"/>
      <c r="T477" s="30"/>
      <c r="U477" s="30"/>
      <c r="V477" s="30"/>
      <c r="W477" s="30"/>
    </row>
    <row r="478" spans="1:23" x14ac:dyDescent="0.2">
      <c r="A478" s="40">
        <v>473</v>
      </c>
      <c r="B478" s="40" t="str">
        <f>IF(DanhMụcHH!B477="","",DanhMụcHH!B477)</f>
        <v>TL-N20MD2 2M</v>
      </c>
      <c r="C478" s="41">
        <f ca="1">IF(B478="","",SUMIF(OFFSET(MuaHàng_ThanhToán!$D$5,0,0,COUNTIF(Table2[Tên nhà cung cấp],MuaHàng_ThanhToán!$C$5),6),BáoCáoHàngHóa!B478,Table2[Số lượng]))</f>
        <v>0</v>
      </c>
      <c r="D478" s="41">
        <f t="shared" ca="1" si="71"/>
        <v>0</v>
      </c>
      <c r="E478" s="41">
        <f ca="1">IF(B478="","",SUMIF(OFFSET(MuaHàng_ThanhToán!$D$5,0,0,COUNTIF(Table2[Tên nhà cung cấp],MuaHàng_ThanhToán!$C$5),6),BáoCáoHàngHóa!B478,Table2[Thành tiền]))</f>
        <v>0</v>
      </c>
      <c r="F478" s="43">
        <f ca="1">IF(B478="","",SUMIF(Table2[[Tên hàng hóa]:[Thành tiền]],BáoCáoHàngHóa!B478,Table2[Số lượng])-BáoCáoHàngHóa!C478)</f>
        <v>0</v>
      </c>
      <c r="G478" s="43">
        <f t="shared" ca="1" si="72"/>
        <v>0</v>
      </c>
      <c r="H478" s="43">
        <f ca="1">IF(B478="","",SUMIF(Table2[[Tên hàng hóa]:[Thành tiền]],BáoCáoHàngHóa!B478,Table2[Thành tiền])-BáoCáoHàngHóa!E478)</f>
        <v>0</v>
      </c>
      <c r="I478" s="42">
        <f ca="1">IF(B478="","",SUMIF(Table28[[Tên hàng hóa ]:[Thành tiền]],BáoCáoHàngHóa!B478,Table28[Số lượng]))</f>
        <v>0</v>
      </c>
      <c r="J478" s="42">
        <f t="shared" ca="1" si="73"/>
        <v>0</v>
      </c>
      <c r="K478" s="42">
        <f t="shared" ca="1" si="74"/>
        <v>0</v>
      </c>
      <c r="L478" s="44">
        <f t="shared" ca="1" si="75"/>
        <v>0</v>
      </c>
      <c r="M478" s="44">
        <f t="shared" ca="1" si="76"/>
        <v>0</v>
      </c>
      <c r="N478" s="44">
        <f t="shared" ca="1" si="77"/>
        <v>0</v>
      </c>
      <c r="O478" s="30">
        <f t="shared" ca="1" si="78"/>
        <v>0</v>
      </c>
      <c r="P478" s="30"/>
      <c r="Q478" s="30"/>
      <c r="R478" s="30"/>
      <c r="S478" s="30"/>
      <c r="T478" s="30"/>
      <c r="U478" s="30"/>
      <c r="V478" s="30"/>
      <c r="W478" s="30"/>
    </row>
    <row r="479" spans="1:23" x14ac:dyDescent="0.2">
      <c r="A479" s="40">
        <v>474</v>
      </c>
      <c r="B479" s="40" t="str">
        <f>IF(DanhMụcHH!B478="","",DanhMụcHH!B478)</f>
        <v>TL-Q5MC1 2M</v>
      </c>
      <c r="C479" s="41">
        <f ca="1">IF(B479="","",SUMIF(OFFSET(MuaHàng_ThanhToán!$D$5,0,0,COUNTIF(Table2[Tên nhà cung cấp],MuaHàng_ThanhToán!$C$5),6),BáoCáoHàngHóa!B479,Table2[Số lượng]))</f>
        <v>0</v>
      </c>
      <c r="D479" s="41">
        <f t="shared" ca="1" si="71"/>
        <v>0</v>
      </c>
      <c r="E479" s="41">
        <f ca="1">IF(B479="","",SUMIF(OFFSET(MuaHàng_ThanhToán!$D$5,0,0,COUNTIF(Table2[Tên nhà cung cấp],MuaHàng_ThanhToán!$C$5),6),BáoCáoHàngHóa!B479,Table2[Thành tiền]))</f>
        <v>0</v>
      </c>
      <c r="F479" s="43">
        <f ca="1">IF(B479="","",SUMIF(Table2[[Tên hàng hóa]:[Thành tiền]],BáoCáoHàngHóa!B479,Table2[Số lượng])-BáoCáoHàngHóa!C479)</f>
        <v>0</v>
      </c>
      <c r="G479" s="43">
        <f t="shared" ca="1" si="72"/>
        <v>0</v>
      </c>
      <c r="H479" s="43">
        <f ca="1">IF(B479="","",SUMIF(Table2[[Tên hàng hóa]:[Thành tiền]],BáoCáoHàngHóa!B479,Table2[Thành tiền])-BáoCáoHàngHóa!E479)</f>
        <v>0</v>
      </c>
      <c r="I479" s="42">
        <f ca="1">IF(B479="","",SUMIF(Table28[[Tên hàng hóa ]:[Thành tiền]],BáoCáoHàngHóa!B479,Table28[Số lượng]))</f>
        <v>0</v>
      </c>
      <c r="J479" s="42">
        <f t="shared" ca="1" si="73"/>
        <v>0</v>
      </c>
      <c r="K479" s="42">
        <f t="shared" ca="1" si="74"/>
        <v>0</v>
      </c>
      <c r="L479" s="44">
        <f t="shared" ca="1" si="75"/>
        <v>0</v>
      </c>
      <c r="M479" s="44">
        <f t="shared" ca="1" si="76"/>
        <v>0</v>
      </c>
      <c r="N479" s="44">
        <f t="shared" ca="1" si="77"/>
        <v>0</v>
      </c>
      <c r="O479" s="30">
        <f t="shared" ca="1" si="78"/>
        <v>0</v>
      </c>
      <c r="P479" s="30"/>
      <c r="Q479" s="30"/>
      <c r="R479" s="30"/>
      <c r="S479" s="30"/>
      <c r="T479" s="30"/>
      <c r="U479" s="30"/>
      <c r="V479" s="30"/>
      <c r="W479" s="30"/>
    </row>
    <row r="480" spans="1:23" x14ac:dyDescent="0.2">
      <c r="A480" s="40">
        <v>475</v>
      </c>
      <c r="B480" s="40" t="str">
        <f>IF(DanhMụcHH!B479="","",DanhMụcHH!B479)</f>
        <v>TL-Q5MB1 2M</v>
      </c>
      <c r="C480" s="41">
        <f ca="1">IF(B480="","",SUMIF(OFFSET(MuaHàng_ThanhToán!$D$5,0,0,COUNTIF(Table2[Tên nhà cung cấp],MuaHàng_ThanhToán!$C$5),6),BáoCáoHàngHóa!B480,Table2[Số lượng]))</f>
        <v>0</v>
      </c>
      <c r="D480" s="41">
        <f t="shared" ca="1" si="71"/>
        <v>0</v>
      </c>
      <c r="E480" s="41">
        <f ca="1">IF(B480="","",SUMIF(OFFSET(MuaHàng_ThanhToán!$D$5,0,0,COUNTIF(Table2[Tên nhà cung cấp],MuaHàng_ThanhToán!$C$5),6),BáoCáoHàngHóa!B480,Table2[Thành tiền]))</f>
        <v>0</v>
      </c>
      <c r="F480" s="43">
        <f ca="1">IF(B480="","",SUMIF(Table2[[Tên hàng hóa]:[Thành tiền]],BáoCáoHàngHóa!B480,Table2[Số lượng])-BáoCáoHàngHóa!C480)</f>
        <v>0</v>
      </c>
      <c r="G480" s="43">
        <f t="shared" ca="1" si="72"/>
        <v>0</v>
      </c>
      <c r="H480" s="43">
        <f ca="1">IF(B480="","",SUMIF(Table2[[Tên hàng hóa]:[Thành tiền]],BáoCáoHàngHóa!B480,Table2[Thành tiền])-BáoCáoHàngHóa!E480)</f>
        <v>0</v>
      </c>
      <c r="I480" s="42">
        <f ca="1">IF(B480="","",SUMIF(Table28[[Tên hàng hóa ]:[Thành tiền]],BáoCáoHàngHóa!B480,Table28[Số lượng]))</f>
        <v>0</v>
      </c>
      <c r="J480" s="42">
        <f t="shared" ca="1" si="73"/>
        <v>0</v>
      </c>
      <c r="K480" s="42">
        <f t="shared" ca="1" si="74"/>
        <v>0</v>
      </c>
      <c r="L480" s="44">
        <f t="shared" ca="1" si="75"/>
        <v>0</v>
      </c>
      <c r="M480" s="44">
        <f t="shared" ca="1" si="76"/>
        <v>0</v>
      </c>
      <c r="N480" s="44">
        <f t="shared" ca="1" si="77"/>
        <v>0</v>
      </c>
      <c r="O480" s="30">
        <f t="shared" ca="1" si="78"/>
        <v>0</v>
      </c>
      <c r="P480" s="30"/>
      <c r="Q480" s="30"/>
      <c r="R480" s="30"/>
      <c r="S480" s="30"/>
      <c r="T480" s="30"/>
      <c r="U480" s="30"/>
      <c r="V480" s="30"/>
      <c r="W480" s="30"/>
    </row>
    <row r="481" spans="1:23" ht="30" x14ac:dyDescent="0.2">
      <c r="A481" s="40">
        <v>476</v>
      </c>
      <c r="B481" s="40" t="str">
        <f>IF(DanhMụcHH!B480="","",DanhMụcHH!B480)</f>
        <v>K8AK-AS1 24VDC/AC</v>
      </c>
      <c r="C481" s="41">
        <f ca="1">IF(B481="","",SUMIF(OFFSET(MuaHàng_ThanhToán!$D$5,0,0,COUNTIF(Table2[Tên nhà cung cấp],MuaHàng_ThanhToán!$C$5),6),BáoCáoHàngHóa!B481,Table2[Số lượng]))</f>
        <v>0</v>
      </c>
      <c r="D481" s="41">
        <f t="shared" ca="1" si="71"/>
        <v>0</v>
      </c>
      <c r="E481" s="41">
        <f ca="1">IF(B481="","",SUMIF(OFFSET(MuaHàng_ThanhToán!$D$5,0,0,COUNTIF(Table2[Tên nhà cung cấp],MuaHàng_ThanhToán!$C$5),6),BáoCáoHàngHóa!B481,Table2[Thành tiền]))</f>
        <v>0</v>
      </c>
      <c r="F481" s="43">
        <f ca="1">IF(B481="","",SUMIF(Table2[[Tên hàng hóa]:[Thành tiền]],BáoCáoHàngHóa!B481,Table2[Số lượng])-BáoCáoHàngHóa!C481)</f>
        <v>0</v>
      </c>
      <c r="G481" s="43">
        <f t="shared" ca="1" si="72"/>
        <v>0</v>
      </c>
      <c r="H481" s="43">
        <f ca="1">IF(B481="","",SUMIF(Table2[[Tên hàng hóa]:[Thành tiền]],BáoCáoHàngHóa!B481,Table2[Thành tiền])-BáoCáoHàngHóa!E481)</f>
        <v>0</v>
      </c>
      <c r="I481" s="42">
        <f ca="1">IF(B481="","",SUMIF(Table28[[Tên hàng hóa ]:[Thành tiền]],BáoCáoHàngHóa!B481,Table28[Số lượng]))</f>
        <v>0</v>
      </c>
      <c r="J481" s="42">
        <f t="shared" ca="1" si="73"/>
        <v>0</v>
      </c>
      <c r="K481" s="42">
        <f t="shared" ca="1" si="74"/>
        <v>0</v>
      </c>
      <c r="L481" s="44">
        <f t="shared" ca="1" si="75"/>
        <v>0</v>
      </c>
      <c r="M481" s="44">
        <f t="shared" ca="1" si="76"/>
        <v>0</v>
      </c>
      <c r="N481" s="44">
        <f t="shared" ca="1" si="77"/>
        <v>0</v>
      </c>
      <c r="O481" s="30">
        <f t="shared" ca="1" si="78"/>
        <v>0</v>
      </c>
      <c r="P481" s="30"/>
      <c r="Q481" s="30"/>
      <c r="R481" s="30"/>
      <c r="S481" s="30"/>
      <c r="T481" s="30"/>
      <c r="U481" s="30"/>
      <c r="V481" s="30"/>
      <c r="W481" s="30"/>
    </row>
    <row r="482" spans="1:23" ht="30" x14ac:dyDescent="0.2">
      <c r="A482" s="40">
        <v>477</v>
      </c>
      <c r="B482" s="40" t="str">
        <f>IF(DanhMụcHH!B481="","",DanhMụcHH!B481)</f>
        <v>K8AK-AS1 100-240VAC</v>
      </c>
      <c r="C482" s="41">
        <f ca="1">IF(B482="","",SUMIF(OFFSET(MuaHàng_ThanhToán!$D$5,0,0,COUNTIF(Table2[Tên nhà cung cấp],MuaHàng_ThanhToán!$C$5),6),BáoCáoHàngHóa!B482,Table2[Số lượng]))</f>
        <v>0</v>
      </c>
      <c r="D482" s="41">
        <f t="shared" ca="1" si="71"/>
        <v>0</v>
      </c>
      <c r="E482" s="41">
        <f ca="1">IF(B482="","",SUMIF(OFFSET(MuaHàng_ThanhToán!$D$5,0,0,COUNTIF(Table2[Tên nhà cung cấp],MuaHàng_ThanhToán!$C$5),6),BáoCáoHàngHóa!B482,Table2[Thành tiền]))</f>
        <v>0</v>
      </c>
      <c r="F482" s="43">
        <f ca="1">IF(B482="","",SUMIF(Table2[[Tên hàng hóa]:[Thành tiền]],BáoCáoHàngHóa!B482,Table2[Số lượng])-BáoCáoHàngHóa!C482)</f>
        <v>0</v>
      </c>
      <c r="G482" s="43">
        <f t="shared" ca="1" si="72"/>
        <v>0</v>
      </c>
      <c r="H482" s="43">
        <f ca="1">IF(B482="","",SUMIF(Table2[[Tên hàng hóa]:[Thành tiền]],BáoCáoHàngHóa!B482,Table2[Thành tiền])-BáoCáoHàngHóa!E482)</f>
        <v>0</v>
      </c>
      <c r="I482" s="42">
        <f ca="1">IF(B482="","",SUMIF(Table28[[Tên hàng hóa ]:[Thành tiền]],BáoCáoHàngHóa!B482,Table28[Số lượng]))</f>
        <v>0</v>
      </c>
      <c r="J482" s="42">
        <f t="shared" ca="1" si="73"/>
        <v>0</v>
      </c>
      <c r="K482" s="42">
        <f t="shared" ca="1" si="74"/>
        <v>0</v>
      </c>
      <c r="L482" s="44">
        <f t="shared" ca="1" si="75"/>
        <v>0</v>
      </c>
      <c r="M482" s="44">
        <f t="shared" ca="1" si="76"/>
        <v>0</v>
      </c>
      <c r="N482" s="44">
        <f t="shared" ca="1" si="77"/>
        <v>0</v>
      </c>
      <c r="O482" s="30">
        <f t="shared" ca="1" si="78"/>
        <v>0</v>
      </c>
      <c r="P482" s="30"/>
      <c r="Q482" s="30"/>
      <c r="R482" s="30"/>
      <c r="S482" s="30"/>
      <c r="T482" s="30"/>
      <c r="U482" s="30"/>
      <c r="V482" s="30"/>
      <c r="W482" s="30"/>
    </row>
    <row r="483" spans="1:23" ht="30" x14ac:dyDescent="0.2">
      <c r="A483" s="40">
        <v>478</v>
      </c>
      <c r="B483" s="40" t="str">
        <f>IF(DanhMụcHH!B482="","",DanhMụcHH!B482)</f>
        <v>K8AK-AS2 24VDC/AC</v>
      </c>
      <c r="C483" s="41">
        <f ca="1">IF(B483="","",SUMIF(OFFSET(MuaHàng_ThanhToán!$D$5,0,0,COUNTIF(Table2[Tên nhà cung cấp],MuaHàng_ThanhToán!$C$5),6),BáoCáoHàngHóa!B483,Table2[Số lượng]))</f>
        <v>0</v>
      </c>
      <c r="D483" s="41">
        <f t="shared" ca="1" si="71"/>
        <v>0</v>
      </c>
      <c r="E483" s="41">
        <f ca="1">IF(B483="","",SUMIF(OFFSET(MuaHàng_ThanhToán!$D$5,0,0,COUNTIF(Table2[Tên nhà cung cấp],MuaHàng_ThanhToán!$C$5),6),BáoCáoHàngHóa!B483,Table2[Thành tiền]))</f>
        <v>0</v>
      </c>
      <c r="F483" s="43">
        <f ca="1">IF(B483="","",SUMIF(Table2[[Tên hàng hóa]:[Thành tiền]],BáoCáoHàngHóa!B483,Table2[Số lượng])-BáoCáoHàngHóa!C483)</f>
        <v>0</v>
      </c>
      <c r="G483" s="43">
        <f t="shared" ca="1" si="72"/>
        <v>0</v>
      </c>
      <c r="H483" s="43">
        <f ca="1">IF(B483="","",SUMIF(Table2[[Tên hàng hóa]:[Thành tiền]],BáoCáoHàngHóa!B483,Table2[Thành tiền])-BáoCáoHàngHóa!E483)</f>
        <v>0</v>
      </c>
      <c r="I483" s="42">
        <f ca="1">IF(B483="","",SUMIF(Table28[[Tên hàng hóa ]:[Thành tiền]],BáoCáoHàngHóa!B483,Table28[Số lượng]))</f>
        <v>0</v>
      </c>
      <c r="J483" s="42">
        <f t="shared" ca="1" si="73"/>
        <v>0</v>
      </c>
      <c r="K483" s="42">
        <f t="shared" ca="1" si="74"/>
        <v>0</v>
      </c>
      <c r="L483" s="44">
        <f t="shared" ca="1" si="75"/>
        <v>0</v>
      </c>
      <c r="M483" s="44">
        <f t="shared" ca="1" si="76"/>
        <v>0</v>
      </c>
      <c r="N483" s="44">
        <f t="shared" ca="1" si="77"/>
        <v>0</v>
      </c>
      <c r="O483" s="30">
        <f t="shared" ca="1" si="78"/>
        <v>0</v>
      </c>
      <c r="P483" s="30"/>
      <c r="Q483" s="30"/>
      <c r="R483" s="30"/>
      <c r="S483" s="30"/>
      <c r="T483" s="30"/>
      <c r="U483" s="30"/>
      <c r="V483" s="30"/>
      <c r="W483" s="30"/>
    </row>
    <row r="484" spans="1:23" ht="30" x14ac:dyDescent="0.2">
      <c r="A484" s="40">
        <v>479</v>
      </c>
      <c r="B484" s="40" t="str">
        <f>IF(DanhMụcHH!B483="","",DanhMụcHH!B483)</f>
        <v>K8AK-AS2 100-240VAC</v>
      </c>
      <c r="C484" s="41">
        <f ca="1">IF(B484="","",SUMIF(OFFSET(MuaHàng_ThanhToán!$D$5,0,0,COUNTIF(Table2[Tên nhà cung cấp],MuaHàng_ThanhToán!$C$5),6),BáoCáoHàngHóa!B484,Table2[Số lượng]))</f>
        <v>0</v>
      </c>
      <c r="D484" s="41">
        <f t="shared" ca="1" si="71"/>
        <v>0</v>
      </c>
      <c r="E484" s="41">
        <f ca="1">IF(B484="","",SUMIF(OFFSET(MuaHàng_ThanhToán!$D$5,0,0,COUNTIF(Table2[Tên nhà cung cấp],MuaHàng_ThanhToán!$C$5),6),BáoCáoHàngHóa!B484,Table2[Thành tiền]))</f>
        <v>0</v>
      </c>
      <c r="F484" s="43">
        <f ca="1">IF(B484="","",SUMIF(Table2[[Tên hàng hóa]:[Thành tiền]],BáoCáoHàngHóa!B484,Table2[Số lượng])-BáoCáoHàngHóa!C484)</f>
        <v>1</v>
      </c>
      <c r="G484" s="43">
        <f t="shared" ca="1" si="72"/>
        <v>1944800</v>
      </c>
      <c r="H484" s="43">
        <f ca="1">IF(B484="","",SUMIF(Table2[[Tên hàng hóa]:[Thành tiền]],BáoCáoHàngHóa!B484,Table2[Thành tiền])-BáoCáoHàngHóa!E484)</f>
        <v>1944800</v>
      </c>
      <c r="I484" s="42">
        <f ca="1">IF(B484="","",SUMIF(Table28[[Tên hàng hóa ]:[Thành tiền]],BáoCáoHàngHóa!B484,Table28[Số lượng]))</f>
        <v>1</v>
      </c>
      <c r="J484" s="42">
        <f t="shared" ca="1" si="73"/>
        <v>1944800</v>
      </c>
      <c r="K484" s="42">
        <f t="shared" ca="1" si="74"/>
        <v>1944800</v>
      </c>
      <c r="L484" s="44">
        <f t="shared" ca="1" si="75"/>
        <v>0</v>
      </c>
      <c r="M484" s="44">
        <f t="shared" ca="1" si="76"/>
        <v>0</v>
      </c>
      <c r="N484" s="44">
        <f t="shared" ca="1" si="77"/>
        <v>0</v>
      </c>
      <c r="O484" s="30">
        <f t="shared" ca="1" si="78"/>
        <v>0</v>
      </c>
      <c r="P484" s="30"/>
      <c r="Q484" s="30"/>
      <c r="R484" s="30"/>
      <c r="S484" s="30"/>
      <c r="T484" s="30"/>
      <c r="U484" s="30"/>
      <c r="V484" s="30"/>
      <c r="W484" s="30"/>
    </row>
    <row r="485" spans="1:23" ht="30" x14ac:dyDescent="0.2">
      <c r="A485" s="40">
        <v>480</v>
      </c>
      <c r="B485" s="40" t="str">
        <f>IF(DanhMụcHH!B484="","",DanhMụcHH!B484)</f>
        <v>K8AK-AS3 24VDC/AC</v>
      </c>
      <c r="C485" s="41">
        <f ca="1">IF(B485="","",SUMIF(OFFSET(MuaHàng_ThanhToán!$D$5,0,0,COUNTIF(Table2[Tên nhà cung cấp],MuaHàng_ThanhToán!$C$5),6),BáoCáoHàngHóa!B485,Table2[Số lượng]))</f>
        <v>0</v>
      </c>
      <c r="D485" s="41">
        <f t="shared" ca="1" si="71"/>
        <v>0</v>
      </c>
      <c r="E485" s="41">
        <f ca="1">IF(B485="","",SUMIF(OFFSET(MuaHàng_ThanhToán!$D$5,0,0,COUNTIF(Table2[Tên nhà cung cấp],MuaHàng_ThanhToán!$C$5),6),BáoCáoHàngHóa!B485,Table2[Thành tiền]))</f>
        <v>0</v>
      </c>
      <c r="F485" s="43">
        <f ca="1">IF(B485="","",SUMIF(Table2[[Tên hàng hóa]:[Thành tiền]],BáoCáoHàngHóa!B485,Table2[Số lượng])-BáoCáoHàngHóa!C485)</f>
        <v>0</v>
      </c>
      <c r="G485" s="43">
        <f t="shared" ca="1" si="72"/>
        <v>0</v>
      </c>
      <c r="H485" s="43">
        <f ca="1">IF(B485="","",SUMIF(Table2[[Tên hàng hóa]:[Thành tiền]],BáoCáoHàngHóa!B485,Table2[Thành tiền])-BáoCáoHàngHóa!E485)</f>
        <v>0</v>
      </c>
      <c r="I485" s="42">
        <f ca="1">IF(B485="","",SUMIF(Table28[[Tên hàng hóa ]:[Thành tiền]],BáoCáoHàngHóa!B485,Table28[Số lượng]))</f>
        <v>0</v>
      </c>
      <c r="J485" s="42">
        <f t="shared" ca="1" si="73"/>
        <v>0</v>
      </c>
      <c r="K485" s="42">
        <f t="shared" ca="1" si="74"/>
        <v>0</v>
      </c>
      <c r="L485" s="44">
        <f t="shared" ca="1" si="75"/>
        <v>0</v>
      </c>
      <c r="M485" s="44">
        <f t="shared" ca="1" si="76"/>
        <v>0</v>
      </c>
      <c r="N485" s="44">
        <f t="shared" ca="1" si="77"/>
        <v>0</v>
      </c>
      <c r="O485" s="30">
        <f t="shared" ca="1" si="78"/>
        <v>0</v>
      </c>
      <c r="P485" s="30"/>
      <c r="Q485" s="30"/>
      <c r="R485" s="30"/>
      <c r="S485" s="30"/>
      <c r="T485" s="30"/>
      <c r="U485" s="30"/>
      <c r="V485" s="30"/>
      <c r="W485" s="30"/>
    </row>
    <row r="486" spans="1:23" ht="30" x14ac:dyDescent="0.2">
      <c r="A486" s="40">
        <v>481</v>
      </c>
      <c r="B486" s="40" t="str">
        <f>IF(DanhMụcHH!B485="","",DanhMụcHH!B485)</f>
        <v>K8AK-AS3 100-240VAC</v>
      </c>
      <c r="C486" s="41">
        <f ca="1">IF(B486="","",SUMIF(OFFSET(MuaHàng_ThanhToán!$D$5,0,0,COUNTIF(Table2[Tên nhà cung cấp],MuaHàng_ThanhToán!$C$5),6),BáoCáoHàngHóa!B486,Table2[Số lượng]))</f>
        <v>0</v>
      </c>
      <c r="D486" s="41">
        <f t="shared" ca="1" si="71"/>
        <v>0</v>
      </c>
      <c r="E486" s="41">
        <f ca="1">IF(B486="","",SUMIF(OFFSET(MuaHàng_ThanhToán!$D$5,0,0,COUNTIF(Table2[Tên nhà cung cấp],MuaHàng_ThanhToán!$C$5),6),BáoCáoHàngHóa!B486,Table2[Thành tiền]))</f>
        <v>0</v>
      </c>
      <c r="F486" s="43">
        <f ca="1">IF(B486="","",SUMIF(Table2[[Tên hàng hóa]:[Thành tiền]],BáoCáoHàngHóa!B486,Table2[Số lượng])-BáoCáoHàngHóa!C486)</f>
        <v>4</v>
      </c>
      <c r="G486" s="43">
        <f t="shared" ca="1" si="72"/>
        <v>1868900</v>
      </c>
      <c r="H486" s="43">
        <f ca="1">IF(B486="","",SUMIF(Table2[[Tên hàng hóa]:[Thành tiền]],BáoCáoHàngHóa!B486,Table2[Thành tiền])-BáoCáoHàngHóa!E486)</f>
        <v>7475600</v>
      </c>
      <c r="I486" s="42">
        <f ca="1">IF(B486="","",SUMIF(Table28[[Tên hàng hóa ]:[Thành tiền]],BáoCáoHàngHóa!B486,Table28[Số lượng]))</f>
        <v>4</v>
      </c>
      <c r="J486" s="42">
        <f t="shared" ca="1" si="73"/>
        <v>1868900</v>
      </c>
      <c r="K486" s="42">
        <f t="shared" ca="1" si="74"/>
        <v>7475600</v>
      </c>
      <c r="L486" s="44">
        <f t="shared" ca="1" si="75"/>
        <v>0</v>
      </c>
      <c r="M486" s="44">
        <f t="shared" ca="1" si="76"/>
        <v>0</v>
      </c>
      <c r="N486" s="44">
        <f t="shared" ca="1" si="77"/>
        <v>0</v>
      </c>
      <c r="O486" s="30">
        <f t="shared" ca="1" si="78"/>
        <v>0</v>
      </c>
      <c r="P486" s="30"/>
      <c r="Q486" s="30"/>
      <c r="R486" s="30"/>
      <c r="S486" s="30"/>
      <c r="T486" s="30"/>
      <c r="U486" s="30"/>
      <c r="V486" s="30"/>
      <c r="W486" s="30"/>
    </row>
    <row r="487" spans="1:23" ht="30" x14ac:dyDescent="0.2">
      <c r="A487" s="40">
        <v>482</v>
      </c>
      <c r="B487" s="40" t="str">
        <f>IF(DanhMụcHH!B486="","",DanhMụcHH!B486)</f>
        <v>K8AK-AW1 24VDC/AC</v>
      </c>
      <c r="C487" s="41">
        <f ca="1">IF(B487="","",SUMIF(OFFSET(MuaHàng_ThanhToán!$D$5,0,0,COUNTIF(Table2[Tên nhà cung cấp],MuaHàng_ThanhToán!$C$5),6),BáoCáoHàngHóa!B487,Table2[Số lượng]))</f>
        <v>0</v>
      </c>
      <c r="D487" s="41">
        <f t="shared" ca="1" si="71"/>
        <v>0</v>
      </c>
      <c r="E487" s="41">
        <f ca="1">IF(B487="","",SUMIF(OFFSET(MuaHàng_ThanhToán!$D$5,0,0,COUNTIF(Table2[Tên nhà cung cấp],MuaHàng_ThanhToán!$C$5),6),BáoCáoHàngHóa!B487,Table2[Thành tiền]))</f>
        <v>0</v>
      </c>
      <c r="F487" s="43">
        <f ca="1">IF(B487="","",SUMIF(Table2[[Tên hàng hóa]:[Thành tiền]],BáoCáoHàngHóa!B487,Table2[Số lượng])-BáoCáoHàngHóa!C487)</f>
        <v>0</v>
      </c>
      <c r="G487" s="43">
        <f t="shared" ca="1" si="72"/>
        <v>0</v>
      </c>
      <c r="H487" s="43">
        <f ca="1">IF(B487="","",SUMIF(Table2[[Tên hàng hóa]:[Thành tiền]],BáoCáoHàngHóa!B487,Table2[Thành tiền])-BáoCáoHàngHóa!E487)</f>
        <v>0</v>
      </c>
      <c r="I487" s="42">
        <f ca="1">IF(B487="","",SUMIF(Table28[[Tên hàng hóa ]:[Thành tiền]],BáoCáoHàngHóa!B487,Table28[Số lượng]))</f>
        <v>0</v>
      </c>
      <c r="J487" s="42">
        <f t="shared" ca="1" si="73"/>
        <v>0</v>
      </c>
      <c r="K487" s="42">
        <f t="shared" ca="1" si="74"/>
        <v>0</v>
      </c>
      <c r="L487" s="44">
        <f t="shared" ca="1" si="75"/>
        <v>0</v>
      </c>
      <c r="M487" s="44">
        <f t="shared" ca="1" si="76"/>
        <v>0</v>
      </c>
      <c r="N487" s="44">
        <f t="shared" ca="1" si="77"/>
        <v>0</v>
      </c>
      <c r="O487" s="30">
        <f t="shared" ca="1" si="78"/>
        <v>0</v>
      </c>
      <c r="P487" s="30"/>
      <c r="Q487" s="30"/>
      <c r="R487" s="30"/>
      <c r="S487" s="30"/>
      <c r="T487" s="30"/>
      <c r="U487" s="30"/>
      <c r="V487" s="30"/>
      <c r="W487" s="30"/>
    </row>
    <row r="488" spans="1:23" ht="30" x14ac:dyDescent="0.2">
      <c r="A488" s="40">
        <v>483</v>
      </c>
      <c r="B488" s="40" t="str">
        <f>IF(DanhMụcHH!B487="","",DanhMụcHH!B487)</f>
        <v>K8AK-AW1 100-240VAC</v>
      </c>
      <c r="C488" s="41">
        <f ca="1">IF(B488="","",SUMIF(OFFSET(MuaHàng_ThanhToán!$D$5,0,0,COUNTIF(Table2[Tên nhà cung cấp],MuaHàng_ThanhToán!$C$5),6),BáoCáoHàngHóa!B488,Table2[Số lượng]))</f>
        <v>0</v>
      </c>
      <c r="D488" s="41">
        <f t="shared" ca="1" si="71"/>
        <v>0</v>
      </c>
      <c r="E488" s="41">
        <f ca="1">IF(B488="","",SUMIF(OFFSET(MuaHàng_ThanhToán!$D$5,0,0,COUNTIF(Table2[Tên nhà cung cấp],MuaHàng_ThanhToán!$C$5),6),BáoCáoHàngHóa!B488,Table2[Thành tiền]))</f>
        <v>0</v>
      </c>
      <c r="F488" s="43">
        <f ca="1">IF(B488="","",SUMIF(Table2[[Tên hàng hóa]:[Thành tiền]],BáoCáoHàngHóa!B488,Table2[Số lượng])-BáoCáoHàngHóa!C488)</f>
        <v>0</v>
      </c>
      <c r="G488" s="43">
        <f t="shared" ca="1" si="72"/>
        <v>0</v>
      </c>
      <c r="H488" s="43">
        <f ca="1">IF(B488="","",SUMIF(Table2[[Tên hàng hóa]:[Thành tiền]],BáoCáoHàngHóa!B488,Table2[Thành tiền])-BáoCáoHàngHóa!E488)</f>
        <v>0</v>
      </c>
      <c r="I488" s="42">
        <f ca="1">IF(B488="","",SUMIF(Table28[[Tên hàng hóa ]:[Thành tiền]],BáoCáoHàngHóa!B488,Table28[Số lượng]))</f>
        <v>0</v>
      </c>
      <c r="J488" s="42">
        <f t="shared" ca="1" si="73"/>
        <v>0</v>
      </c>
      <c r="K488" s="42">
        <f t="shared" ca="1" si="74"/>
        <v>0</v>
      </c>
      <c r="L488" s="44">
        <f t="shared" ca="1" si="75"/>
        <v>0</v>
      </c>
      <c r="M488" s="44">
        <f t="shared" ca="1" si="76"/>
        <v>0</v>
      </c>
      <c r="N488" s="44">
        <f t="shared" ca="1" si="77"/>
        <v>0</v>
      </c>
      <c r="O488" s="30">
        <f t="shared" ca="1" si="78"/>
        <v>0</v>
      </c>
      <c r="P488" s="30"/>
      <c r="Q488" s="30"/>
      <c r="R488" s="30"/>
      <c r="S488" s="30"/>
      <c r="T488" s="30"/>
      <c r="U488" s="30"/>
      <c r="V488" s="30"/>
      <c r="W488" s="30"/>
    </row>
    <row r="489" spans="1:23" ht="30" x14ac:dyDescent="0.2">
      <c r="A489" s="40">
        <v>484</v>
      </c>
      <c r="B489" s="40" t="str">
        <f>IF(DanhMụcHH!B488="","",DanhMụcHH!B488)</f>
        <v>K8AK-AW2 24VDC/AC</v>
      </c>
      <c r="C489" s="41">
        <f ca="1">IF(B489="","",SUMIF(OFFSET(MuaHàng_ThanhToán!$D$5,0,0,COUNTIF(Table2[Tên nhà cung cấp],MuaHàng_ThanhToán!$C$5),6),BáoCáoHàngHóa!B489,Table2[Số lượng]))</f>
        <v>0</v>
      </c>
      <c r="D489" s="41">
        <f t="shared" ca="1" si="71"/>
        <v>0</v>
      </c>
      <c r="E489" s="41">
        <f ca="1">IF(B489="","",SUMIF(OFFSET(MuaHàng_ThanhToán!$D$5,0,0,COUNTIF(Table2[Tên nhà cung cấp],MuaHàng_ThanhToán!$C$5),6),BáoCáoHàngHóa!B489,Table2[Thành tiền]))</f>
        <v>0</v>
      </c>
      <c r="F489" s="43">
        <f ca="1">IF(B489="","",SUMIF(Table2[[Tên hàng hóa]:[Thành tiền]],BáoCáoHàngHóa!B489,Table2[Số lượng])-BáoCáoHàngHóa!C489)</f>
        <v>0</v>
      </c>
      <c r="G489" s="43">
        <f t="shared" ca="1" si="72"/>
        <v>0</v>
      </c>
      <c r="H489" s="43">
        <f ca="1">IF(B489="","",SUMIF(Table2[[Tên hàng hóa]:[Thành tiền]],BáoCáoHàngHóa!B489,Table2[Thành tiền])-BáoCáoHàngHóa!E489)</f>
        <v>0</v>
      </c>
      <c r="I489" s="42">
        <f ca="1">IF(B489="","",SUMIF(Table28[[Tên hàng hóa ]:[Thành tiền]],BáoCáoHàngHóa!B489,Table28[Số lượng]))</f>
        <v>0</v>
      </c>
      <c r="J489" s="42">
        <f t="shared" ca="1" si="73"/>
        <v>0</v>
      </c>
      <c r="K489" s="42">
        <f t="shared" ca="1" si="74"/>
        <v>0</v>
      </c>
      <c r="L489" s="44">
        <f t="shared" ca="1" si="75"/>
        <v>0</v>
      </c>
      <c r="M489" s="44">
        <f t="shared" ca="1" si="76"/>
        <v>0</v>
      </c>
      <c r="N489" s="44">
        <f t="shared" ca="1" si="77"/>
        <v>0</v>
      </c>
      <c r="O489" s="30">
        <f t="shared" ca="1" si="78"/>
        <v>0</v>
      </c>
      <c r="P489" s="30"/>
      <c r="Q489" s="30"/>
      <c r="R489" s="30"/>
      <c r="S489" s="30"/>
      <c r="T489" s="30"/>
      <c r="U489" s="30"/>
      <c r="V489" s="30"/>
      <c r="W489" s="30"/>
    </row>
    <row r="490" spans="1:23" ht="30" x14ac:dyDescent="0.2">
      <c r="A490" s="40">
        <v>485</v>
      </c>
      <c r="B490" s="40" t="str">
        <f>IF(DanhMụcHH!B489="","",DanhMụcHH!B489)</f>
        <v>K8AK-AW2 100-240VAC</v>
      </c>
      <c r="C490" s="41">
        <f ca="1">IF(B490="","",SUMIF(OFFSET(MuaHàng_ThanhToán!$D$5,0,0,COUNTIF(Table2[Tên nhà cung cấp],MuaHàng_ThanhToán!$C$5),6),BáoCáoHàngHóa!B490,Table2[Số lượng]))</f>
        <v>0</v>
      </c>
      <c r="D490" s="41">
        <f t="shared" ca="1" si="71"/>
        <v>0</v>
      </c>
      <c r="E490" s="41">
        <f ca="1">IF(B490="","",SUMIF(OFFSET(MuaHàng_ThanhToán!$D$5,0,0,COUNTIF(Table2[Tên nhà cung cấp],MuaHàng_ThanhToán!$C$5),6),BáoCáoHàngHóa!B490,Table2[Thành tiền]))</f>
        <v>0</v>
      </c>
      <c r="F490" s="43">
        <f ca="1">IF(B490="","",SUMIF(Table2[[Tên hàng hóa]:[Thành tiền]],BáoCáoHàngHóa!B490,Table2[Số lượng])-BáoCáoHàngHóa!C490)</f>
        <v>0</v>
      </c>
      <c r="G490" s="43">
        <f t="shared" ca="1" si="72"/>
        <v>0</v>
      </c>
      <c r="H490" s="43">
        <f ca="1">IF(B490="","",SUMIF(Table2[[Tên hàng hóa]:[Thành tiền]],BáoCáoHàngHóa!B490,Table2[Thành tiền])-BáoCáoHàngHóa!E490)</f>
        <v>0</v>
      </c>
      <c r="I490" s="42">
        <f ca="1">IF(B490="","",SUMIF(Table28[[Tên hàng hóa ]:[Thành tiền]],BáoCáoHàngHóa!B490,Table28[Số lượng]))</f>
        <v>0</v>
      </c>
      <c r="J490" s="42">
        <f t="shared" ca="1" si="73"/>
        <v>0</v>
      </c>
      <c r="K490" s="42">
        <f t="shared" ca="1" si="74"/>
        <v>0</v>
      </c>
      <c r="L490" s="44">
        <f t="shared" ca="1" si="75"/>
        <v>0</v>
      </c>
      <c r="M490" s="44">
        <f t="shared" ca="1" si="76"/>
        <v>0</v>
      </c>
      <c r="N490" s="44">
        <f t="shared" ca="1" si="77"/>
        <v>0</v>
      </c>
      <c r="O490" s="30">
        <f t="shared" ca="1" si="78"/>
        <v>0</v>
      </c>
      <c r="P490" s="30"/>
      <c r="Q490" s="30"/>
      <c r="R490" s="30"/>
      <c r="S490" s="30"/>
      <c r="T490" s="30"/>
      <c r="U490" s="30"/>
      <c r="V490" s="30"/>
      <c r="W490" s="30"/>
    </row>
    <row r="491" spans="1:23" ht="30" x14ac:dyDescent="0.2">
      <c r="A491" s="40">
        <v>486</v>
      </c>
      <c r="B491" s="40" t="str">
        <f>IF(DanhMụcHH!B490="","",DanhMụcHH!B490)</f>
        <v>K8AK-AW3 24VDC/AC</v>
      </c>
      <c r="C491" s="41">
        <f ca="1">IF(B491="","",SUMIF(OFFSET(MuaHàng_ThanhToán!$D$5,0,0,COUNTIF(Table2[Tên nhà cung cấp],MuaHàng_ThanhToán!$C$5),6),BáoCáoHàngHóa!B491,Table2[Số lượng]))</f>
        <v>0</v>
      </c>
      <c r="D491" s="41">
        <f t="shared" ca="1" si="71"/>
        <v>0</v>
      </c>
      <c r="E491" s="41">
        <f ca="1">IF(B491="","",SUMIF(OFFSET(MuaHàng_ThanhToán!$D$5,0,0,COUNTIF(Table2[Tên nhà cung cấp],MuaHàng_ThanhToán!$C$5),6),BáoCáoHàngHóa!B491,Table2[Thành tiền]))</f>
        <v>0</v>
      </c>
      <c r="F491" s="43">
        <f ca="1">IF(B491="","",SUMIF(Table2[[Tên hàng hóa]:[Thành tiền]],BáoCáoHàngHóa!B491,Table2[Số lượng])-BáoCáoHàngHóa!C491)</f>
        <v>0</v>
      </c>
      <c r="G491" s="43">
        <f t="shared" ca="1" si="72"/>
        <v>0</v>
      </c>
      <c r="H491" s="43">
        <f ca="1">IF(B491="","",SUMIF(Table2[[Tên hàng hóa]:[Thành tiền]],BáoCáoHàngHóa!B491,Table2[Thành tiền])-BáoCáoHàngHóa!E491)</f>
        <v>0</v>
      </c>
      <c r="I491" s="42">
        <f ca="1">IF(B491="","",SUMIF(Table28[[Tên hàng hóa ]:[Thành tiền]],BáoCáoHàngHóa!B491,Table28[Số lượng]))</f>
        <v>0</v>
      </c>
      <c r="J491" s="42">
        <f t="shared" ca="1" si="73"/>
        <v>0</v>
      </c>
      <c r="K491" s="42">
        <f t="shared" ca="1" si="74"/>
        <v>0</v>
      </c>
      <c r="L491" s="44">
        <f t="shared" ca="1" si="75"/>
        <v>0</v>
      </c>
      <c r="M491" s="44">
        <f t="shared" ca="1" si="76"/>
        <v>0</v>
      </c>
      <c r="N491" s="44">
        <f t="shared" ca="1" si="77"/>
        <v>0</v>
      </c>
      <c r="O491" s="30">
        <f t="shared" ca="1" si="78"/>
        <v>0</v>
      </c>
      <c r="P491" s="30"/>
      <c r="Q491" s="30"/>
      <c r="R491" s="30"/>
      <c r="S491" s="30"/>
      <c r="T491" s="30"/>
      <c r="U491" s="30"/>
      <c r="V491" s="30"/>
      <c r="W491" s="30"/>
    </row>
    <row r="492" spans="1:23" ht="30" x14ac:dyDescent="0.2">
      <c r="A492" s="40">
        <v>487</v>
      </c>
      <c r="B492" s="40" t="str">
        <f>IF(DanhMụcHH!B491="","",DanhMụcHH!B491)</f>
        <v>K8AK-AW3 100-240VAC</v>
      </c>
      <c r="C492" s="41">
        <f ca="1">IF(B492="","",SUMIF(OFFSET(MuaHàng_ThanhToán!$D$5,0,0,COUNTIF(Table2[Tên nhà cung cấp],MuaHàng_ThanhToán!$C$5),6),BáoCáoHàngHóa!B492,Table2[Số lượng]))</f>
        <v>0</v>
      </c>
      <c r="D492" s="41">
        <f t="shared" ca="1" si="71"/>
        <v>0</v>
      </c>
      <c r="E492" s="41">
        <f ca="1">IF(B492="","",SUMIF(OFFSET(MuaHàng_ThanhToán!$D$5,0,0,COUNTIF(Table2[Tên nhà cung cấp],MuaHàng_ThanhToán!$C$5),6),BáoCáoHàngHóa!B492,Table2[Thành tiền]))</f>
        <v>0</v>
      </c>
      <c r="F492" s="43">
        <f ca="1">IF(B492="","",SUMIF(Table2[[Tên hàng hóa]:[Thành tiền]],BáoCáoHàngHóa!B492,Table2[Số lượng])-BáoCáoHàngHóa!C492)</f>
        <v>0</v>
      </c>
      <c r="G492" s="43">
        <f t="shared" ca="1" si="72"/>
        <v>0</v>
      </c>
      <c r="H492" s="43">
        <f ca="1">IF(B492="","",SUMIF(Table2[[Tên hàng hóa]:[Thành tiền]],BáoCáoHàngHóa!B492,Table2[Thành tiền])-BáoCáoHàngHóa!E492)</f>
        <v>0</v>
      </c>
      <c r="I492" s="42">
        <f ca="1">IF(B492="","",SUMIF(Table28[[Tên hàng hóa ]:[Thành tiền]],BáoCáoHàngHóa!B492,Table28[Số lượng]))</f>
        <v>0</v>
      </c>
      <c r="J492" s="42">
        <f t="shared" ca="1" si="73"/>
        <v>0</v>
      </c>
      <c r="K492" s="42">
        <f t="shared" ca="1" si="74"/>
        <v>0</v>
      </c>
      <c r="L492" s="44">
        <f t="shared" ca="1" si="75"/>
        <v>0</v>
      </c>
      <c r="M492" s="44">
        <f t="shared" ca="1" si="76"/>
        <v>0</v>
      </c>
      <c r="N492" s="44">
        <f t="shared" ca="1" si="77"/>
        <v>0</v>
      </c>
      <c r="O492" s="30">
        <f t="shared" ca="1" si="78"/>
        <v>0</v>
      </c>
      <c r="P492" s="30"/>
      <c r="Q492" s="30"/>
      <c r="R492" s="30"/>
      <c r="S492" s="30"/>
      <c r="T492" s="30"/>
      <c r="U492" s="30"/>
      <c r="V492" s="30"/>
      <c r="W492" s="30"/>
    </row>
    <row r="493" spans="1:23" ht="30" x14ac:dyDescent="0.2">
      <c r="A493" s="40">
        <v>488</v>
      </c>
      <c r="B493" s="40" t="str">
        <f>IF(DanhMụcHH!B492="","",DanhMụcHH!B492)</f>
        <v>K8AK-VS2 24VDC/AC</v>
      </c>
      <c r="C493" s="41">
        <f ca="1">IF(B493="","",SUMIF(OFFSET(MuaHàng_ThanhToán!$D$5,0,0,COUNTIF(Table2[Tên nhà cung cấp],MuaHàng_ThanhToán!$C$5),6),BáoCáoHàngHóa!B493,Table2[Số lượng]))</f>
        <v>0</v>
      </c>
      <c r="D493" s="41">
        <f t="shared" ca="1" si="71"/>
        <v>0</v>
      </c>
      <c r="E493" s="41">
        <f ca="1">IF(B493="","",SUMIF(OFFSET(MuaHàng_ThanhToán!$D$5,0,0,COUNTIF(Table2[Tên nhà cung cấp],MuaHàng_ThanhToán!$C$5),6),BáoCáoHàngHóa!B493,Table2[Thành tiền]))</f>
        <v>0</v>
      </c>
      <c r="F493" s="43">
        <f ca="1">IF(B493="","",SUMIF(Table2[[Tên hàng hóa]:[Thành tiền]],BáoCáoHàngHóa!B493,Table2[Số lượng])-BáoCáoHàngHóa!C493)</f>
        <v>0</v>
      </c>
      <c r="G493" s="43">
        <f t="shared" ca="1" si="72"/>
        <v>0</v>
      </c>
      <c r="H493" s="43">
        <f ca="1">IF(B493="","",SUMIF(Table2[[Tên hàng hóa]:[Thành tiền]],BáoCáoHàngHóa!B493,Table2[Thành tiền])-BáoCáoHàngHóa!E493)</f>
        <v>0</v>
      </c>
      <c r="I493" s="42">
        <f ca="1">IF(B493="","",SUMIF(Table28[[Tên hàng hóa ]:[Thành tiền]],BáoCáoHàngHóa!B493,Table28[Số lượng]))</f>
        <v>0</v>
      </c>
      <c r="J493" s="42">
        <f t="shared" ca="1" si="73"/>
        <v>0</v>
      </c>
      <c r="K493" s="42">
        <f t="shared" ca="1" si="74"/>
        <v>0</v>
      </c>
      <c r="L493" s="44">
        <f t="shared" ca="1" si="75"/>
        <v>0</v>
      </c>
      <c r="M493" s="44">
        <f t="shared" ca="1" si="76"/>
        <v>0</v>
      </c>
      <c r="N493" s="44">
        <f t="shared" ca="1" si="77"/>
        <v>0</v>
      </c>
      <c r="O493" s="30">
        <f t="shared" ca="1" si="78"/>
        <v>0</v>
      </c>
      <c r="P493" s="30"/>
      <c r="Q493" s="30"/>
      <c r="R493" s="30"/>
      <c r="S493" s="30"/>
      <c r="T493" s="30"/>
      <c r="U493" s="30"/>
      <c r="V493" s="30"/>
      <c r="W493" s="30"/>
    </row>
    <row r="494" spans="1:23" ht="30" x14ac:dyDescent="0.2">
      <c r="A494" s="40">
        <v>489</v>
      </c>
      <c r="B494" s="40" t="str">
        <f>IF(DanhMụcHH!B493="","",DanhMụcHH!B493)</f>
        <v>K8AK-VS2 100-240VAC</v>
      </c>
      <c r="C494" s="41">
        <f ca="1">IF(B494="","",SUMIF(OFFSET(MuaHàng_ThanhToán!$D$5,0,0,COUNTIF(Table2[Tên nhà cung cấp],MuaHàng_ThanhToán!$C$5),6),BáoCáoHàngHóa!B494,Table2[Số lượng]))</f>
        <v>0</v>
      </c>
      <c r="D494" s="41">
        <f t="shared" ca="1" si="71"/>
        <v>0</v>
      </c>
      <c r="E494" s="41">
        <f ca="1">IF(B494="","",SUMIF(OFFSET(MuaHàng_ThanhToán!$D$5,0,0,COUNTIF(Table2[Tên nhà cung cấp],MuaHàng_ThanhToán!$C$5),6),BáoCáoHàngHóa!B494,Table2[Thành tiền]))</f>
        <v>0</v>
      </c>
      <c r="F494" s="43">
        <f ca="1">IF(B494="","",SUMIF(Table2[[Tên hàng hóa]:[Thành tiền]],BáoCáoHàngHóa!B494,Table2[Số lượng])-BáoCáoHàngHóa!C494)</f>
        <v>0</v>
      </c>
      <c r="G494" s="43">
        <f t="shared" ca="1" si="72"/>
        <v>0</v>
      </c>
      <c r="H494" s="43">
        <f ca="1">IF(B494="","",SUMIF(Table2[[Tên hàng hóa]:[Thành tiền]],BáoCáoHàngHóa!B494,Table2[Thành tiền])-BáoCáoHàngHóa!E494)</f>
        <v>0</v>
      </c>
      <c r="I494" s="42">
        <f ca="1">IF(B494="","",SUMIF(Table28[[Tên hàng hóa ]:[Thành tiền]],BáoCáoHàngHóa!B494,Table28[Số lượng]))</f>
        <v>0</v>
      </c>
      <c r="J494" s="42">
        <f t="shared" ca="1" si="73"/>
        <v>0</v>
      </c>
      <c r="K494" s="42">
        <f t="shared" ca="1" si="74"/>
        <v>0</v>
      </c>
      <c r="L494" s="44">
        <f t="shared" ca="1" si="75"/>
        <v>0</v>
      </c>
      <c r="M494" s="44">
        <f t="shared" ca="1" si="76"/>
        <v>0</v>
      </c>
      <c r="N494" s="44">
        <f t="shared" ca="1" si="77"/>
        <v>0</v>
      </c>
      <c r="O494" s="30">
        <f t="shared" ca="1" si="78"/>
        <v>0</v>
      </c>
      <c r="P494" s="30"/>
      <c r="Q494" s="30"/>
      <c r="R494" s="30"/>
      <c r="S494" s="30"/>
      <c r="T494" s="30"/>
      <c r="U494" s="30"/>
      <c r="V494" s="30"/>
      <c r="W494" s="30"/>
    </row>
    <row r="495" spans="1:23" ht="30" x14ac:dyDescent="0.2">
      <c r="A495" s="40">
        <v>490</v>
      </c>
      <c r="B495" s="40" t="str">
        <f>IF(DanhMụcHH!B494="","",DanhMụcHH!B494)</f>
        <v>K8AK-VS3 24VDC/AC</v>
      </c>
      <c r="C495" s="41">
        <f ca="1">IF(B495="","",SUMIF(OFFSET(MuaHàng_ThanhToán!$D$5,0,0,COUNTIF(Table2[Tên nhà cung cấp],MuaHàng_ThanhToán!$C$5),6),BáoCáoHàngHóa!B495,Table2[Số lượng]))</f>
        <v>0</v>
      </c>
      <c r="D495" s="41">
        <f t="shared" ca="1" si="71"/>
        <v>0</v>
      </c>
      <c r="E495" s="41">
        <f ca="1">IF(B495="","",SUMIF(OFFSET(MuaHàng_ThanhToán!$D$5,0,0,COUNTIF(Table2[Tên nhà cung cấp],MuaHàng_ThanhToán!$C$5),6),BáoCáoHàngHóa!B495,Table2[Thành tiền]))</f>
        <v>0</v>
      </c>
      <c r="F495" s="43">
        <f ca="1">IF(B495="","",SUMIF(Table2[[Tên hàng hóa]:[Thành tiền]],BáoCáoHàngHóa!B495,Table2[Số lượng])-BáoCáoHàngHóa!C495)</f>
        <v>0</v>
      </c>
      <c r="G495" s="43">
        <f t="shared" ca="1" si="72"/>
        <v>0</v>
      </c>
      <c r="H495" s="43">
        <f ca="1">IF(B495="","",SUMIF(Table2[[Tên hàng hóa]:[Thành tiền]],BáoCáoHàngHóa!B495,Table2[Thành tiền])-BáoCáoHàngHóa!E495)</f>
        <v>0</v>
      </c>
      <c r="I495" s="42">
        <f ca="1">IF(B495="","",SUMIF(Table28[[Tên hàng hóa ]:[Thành tiền]],BáoCáoHàngHóa!B495,Table28[Số lượng]))</f>
        <v>0</v>
      </c>
      <c r="J495" s="42">
        <f t="shared" ca="1" si="73"/>
        <v>0</v>
      </c>
      <c r="K495" s="42">
        <f t="shared" ca="1" si="74"/>
        <v>0</v>
      </c>
      <c r="L495" s="44">
        <f t="shared" ca="1" si="75"/>
        <v>0</v>
      </c>
      <c r="M495" s="44">
        <f t="shared" ca="1" si="76"/>
        <v>0</v>
      </c>
      <c r="N495" s="44">
        <f t="shared" ca="1" si="77"/>
        <v>0</v>
      </c>
      <c r="O495" s="30">
        <f t="shared" ca="1" si="78"/>
        <v>0</v>
      </c>
      <c r="P495" s="30"/>
      <c r="Q495" s="30"/>
      <c r="R495" s="30"/>
      <c r="S495" s="30"/>
      <c r="T495" s="30"/>
      <c r="U495" s="30"/>
      <c r="V495" s="30"/>
      <c r="W495" s="30"/>
    </row>
    <row r="496" spans="1:23" ht="30" x14ac:dyDescent="0.2">
      <c r="A496" s="40">
        <v>491</v>
      </c>
      <c r="B496" s="40" t="str">
        <f>IF(DanhMụcHH!B495="","",DanhMụcHH!B495)</f>
        <v>K8AK-VS3 100-240VAC</v>
      </c>
      <c r="C496" s="41">
        <f ca="1">IF(B496="","",SUMIF(OFFSET(MuaHàng_ThanhToán!$D$5,0,0,COUNTIF(Table2[Tên nhà cung cấp],MuaHàng_ThanhToán!$C$5),6),BáoCáoHàngHóa!B496,Table2[Số lượng]))</f>
        <v>0</v>
      </c>
      <c r="D496" s="41">
        <f t="shared" ca="1" si="71"/>
        <v>0</v>
      </c>
      <c r="E496" s="41">
        <f ca="1">IF(B496="","",SUMIF(OFFSET(MuaHàng_ThanhToán!$D$5,0,0,COUNTIF(Table2[Tên nhà cung cấp],MuaHàng_ThanhToán!$C$5),6),BáoCáoHàngHóa!B496,Table2[Thành tiền]))</f>
        <v>0</v>
      </c>
      <c r="F496" s="43">
        <f ca="1">IF(B496="","",SUMIF(Table2[[Tên hàng hóa]:[Thành tiền]],BáoCáoHàngHóa!B496,Table2[Số lượng])-BáoCáoHàngHóa!C496)</f>
        <v>1</v>
      </c>
      <c r="G496" s="43">
        <f t="shared" ca="1" si="72"/>
        <v>1881000</v>
      </c>
      <c r="H496" s="43">
        <f ca="1">IF(B496="","",SUMIF(Table2[[Tên hàng hóa]:[Thành tiền]],BáoCáoHàngHóa!B496,Table2[Thành tiền])-BáoCáoHàngHóa!E496)</f>
        <v>1881000</v>
      </c>
      <c r="I496" s="42">
        <f ca="1">IF(B496="","",SUMIF(Table28[[Tên hàng hóa ]:[Thành tiền]],BáoCáoHàngHóa!B496,Table28[Số lượng]))</f>
        <v>1</v>
      </c>
      <c r="J496" s="42">
        <f t="shared" ca="1" si="73"/>
        <v>1881000</v>
      </c>
      <c r="K496" s="42">
        <f t="shared" ca="1" si="74"/>
        <v>1881000</v>
      </c>
      <c r="L496" s="44">
        <f t="shared" ca="1" si="75"/>
        <v>0</v>
      </c>
      <c r="M496" s="44">
        <f t="shared" ca="1" si="76"/>
        <v>0</v>
      </c>
      <c r="N496" s="44">
        <f t="shared" ca="1" si="77"/>
        <v>0</v>
      </c>
      <c r="O496" s="30">
        <f t="shared" ca="1" si="78"/>
        <v>0</v>
      </c>
      <c r="P496" s="30"/>
      <c r="Q496" s="30"/>
      <c r="R496" s="30"/>
      <c r="S496" s="30"/>
      <c r="T496" s="30"/>
      <c r="U496" s="30"/>
      <c r="V496" s="30"/>
      <c r="W496" s="30"/>
    </row>
    <row r="497" spans="1:23" ht="30" x14ac:dyDescent="0.2">
      <c r="A497" s="40">
        <v>492</v>
      </c>
      <c r="B497" s="40" t="str">
        <f>IF(DanhMụcHH!B496="","",DanhMụcHH!B496)</f>
        <v>K8AK-VW2 24VDC/AC</v>
      </c>
      <c r="C497" s="41">
        <f ca="1">IF(B497="","",SUMIF(OFFSET(MuaHàng_ThanhToán!$D$5,0,0,COUNTIF(Table2[Tên nhà cung cấp],MuaHàng_ThanhToán!$C$5),6),BáoCáoHàngHóa!B497,Table2[Số lượng]))</f>
        <v>0</v>
      </c>
      <c r="D497" s="41">
        <f t="shared" ca="1" si="71"/>
        <v>0</v>
      </c>
      <c r="E497" s="41">
        <f ca="1">IF(B497="","",SUMIF(OFFSET(MuaHàng_ThanhToán!$D$5,0,0,COUNTIF(Table2[Tên nhà cung cấp],MuaHàng_ThanhToán!$C$5),6),BáoCáoHàngHóa!B497,Table2[Thành tiền]))</f>
        <v>0</v>
      </c>
      <c r="F497" s="43">
        <f ca="1">IF(B497="","",SUMIF(Table2[[Tên hàng hóa]:[Thành tiền]],BáoCáoHàngHóa!B497,Table2[Số lượng])-BáoCáoHàngHóa!C497)</f>
        <v>0</v>
      </c>
      <c r="G497" s="43">
        <f t="shared" ca="1" si="72"/>
        <v>0</v>
      </c>
      <c r="H497" s="43">
        <f ca="1">IF(B497="","",SUMIF(Table2[[Tên hàng hóa]:[Thành tiền]],BáoCáoHàngHóa!B497,Table2[Thành tiền])-BáoCáoHàngHóa!E497)</f>
        <v>0</v>
      </c>
      <c r="I497" s="42">
        <f ca="1">IF(B497="","",SUMIF(Table28[[Tên hàng hóa ]:[Thành tiền]],BáoCáoHàngHóa!B497,Table28[Số lượng]))</f>
        <v>0</v>
      </c>
      <c r="J497" s="42">
        <f t="shared" ca="1" si="73"/>
        <v>0</v>
      </c>
      <c r="K497" s="42">
        <f t="shared" ca="1" si="74"/>
        <v>0</v>
      </c>
      <c r="L497" s="44">
        <f t="shared" ca="1" si="75"/>
        <v>0</v>
      </c>
      <c r="M497" s="44">
        <f t="shared" ca="1" si="76"/>
        <v>0</v>
      </c>
      <c r="N497" s="44">
        <f t="shared" ca="1" si="77"/>
        <v>0</v>
      </c>
      <c r="O497" s="30">
        <f t="shared" ca="1" si="78"/>
        <v>0</v>
      </c>
      <c r="P497" s="30"/>
      <c r="Q497" s="30"/>
      <c r="R497" s="30"/>
      <c r="S497" s="30"/>
      <c r="T497" s="30"/>
      <c r="U497" s="30"/>
      <c r="V497" s="30"/>
      <c r="W497" s="30"/>
    </row>
    <row r="498" spans="1:23" ht="30" x14ac:dyDescent="0.2">
      <c r="A498" s="40">
        <v>493</v>
      </c>
      <c r="B498" s="40" t="str">
        <f>IF(DanhMụcHH!B497="","",DanhMụcHH!B497)</f>
        <v>K8AK-VW2 100-240VAC</v>
      </c>
      <c r="C498" s="41">
        <f ca="1">IF(B498="","",SUMIF(OFFSET(MuaHàng_ThanhToán!$D$5,0,0,COUNTIF(Table2[Tên nhà cung cấp],MuaHàng_ThanhToán!$C$5),6),BáoCáoHàngHóa!B498,Table2[Số lượng]))</f>
        <v>0</v>
      </c>
      <c r="D498" s="41">
        <f t="shared" ca="1" si="71"/>
        <v>0</v>
      </c>
      <c r="E498" s="41">
        <f ca="1">IF(B498="","",SUMIF(OFFSET(MuaHàng_ThanhToán!$D$5,0,0,COUNTIF(Table2[Tên nhà cung cấp],MuaHàng_ThanhToán!$C$5),6),BáoCáoHàngHóa!B498,Table2[Thành tiền]))</f>
        <v>0</v>
      </c>
      <c r="F498" s="43">
        <f ca="1">IF(B498="","",SUMIF(Table2[[Tên hàng hóa]:[Thành tiền]],BáoCáoHàngHóa!B498,Table2[Số lượng])-BáoCáoHàngHóa!C498)</f>
        <v>0</v>
      </c>
      <c r="G498" s="43">
        <f t="shared" ca="1" si="72"/>
        <v>0</v>
      </c>
      <c r="H498" s="43">
        <f ca="1">IF(B498="","",SUMIF(Table2[[Tên hàng hóa]:[Thành tiền]],BáoCáoHàngHóa!B498,Table2[Thành tiền])-BáoCáoHàngHóa!E498)</f>
        <v>0</v>
      </c>
      <c r="I498" s="42">
        <f ca="1">IF(B498="","",SUMIF(Table28[[Tên hàng hóa ]:[Thành tiền]],BáoCáoHàngHóa!B498,Table28[Số lượng]))</f>
        <v>0</v>
      </c>
      <c r="J498" s="42">
        <f t="shared" ca="1" si="73"/>
        <v>0</v>
      </c>
      <c r="K498" s="42">
        <f t="shared" ca="1" si="74"/>
        <v>0</v>
      </c>
      <c r="L498" s="44">
        <f t="shared" ca="1" si="75"/>
        <v>0</v>
      </c>
      <c r="M498" s="44">
        <f t="shared" ca="1" si="76"/>
        <v>0</v>
      </c>
      <c r="N498" s="44">
        <f t="shared" ca="1" si="77"/>
        <v>0</v>
      </c>
      <c r="O498" s="30">
        <f t="shared" ca="1" si="78"/>
        <v>0</v>
      </c>
      <c r="P498" s="30"/>
      <c r="Q498" s="30"/>
      <c r="R498" s="30"/>
      <c r="S498" s="30"/>
      <c r="T498" s="30"/>
      <c r="U498" s="30"/>
      <c r="V498" s="30"/>
      <c r="W498" s="30"/>
    </row>
    <row r="499" spans="1:23" ht="30" x14ac:dyDescent="0.2">
      <c r="A499" s="40">
        <v>494</v>
      </c>
      <c r="B499" s="40" t="str">
        <f>IF(DanhMụcHH!B498="","",DanhMụcHH!B498)</f>
        <v>K8AK-VW3 24VDC/AC</v>
      </c>
      <c r="C499" s="41">
        <f ca="1">IF(B499="","",SUMIF(OFFSET(MuaHàng_ThanhToán!$D$5,0,0,COUNTIF(Table2[Tên nhà cung cấp],MuaHàng_ThanhToán!$C$5),6),BáoCáoHàngHóa!B499,Table2[Số lượng]))</f>
        <v>0</v>
      </c>
      <c r="D499" s="41">
        <f t="shared" ca="1" si="71"/>
        <v>0</v>
      </c>
      <c r="E499" s="41">
        <f ca="1">IF(B499="","",SUMIF(OFFSET(MuaHàng_ThanhToán!$D$5,0,0,COUNTIF(Table2[Tên nhà cung cấp],MuaHàng_ThanhToán!$C$5),6),BáoCáoHàngHóa!B499,Table2[Thành tiền]))</f>
        <v>0</v>
      </c>
      <c r="F499" s="43">
        <f ca="1">IF(B499="","",SUMIF(Table2[[Tên hàng hóa]:[Thành tiền]],BáoCáoHàngHóa!B499,Table2[Số lượng])-BáoCáoHàngHóa!C499)</f>
        <v>0</v>
      </c>
      <c r="G499" s="43">
        <f t="shared" ca="1" si="72"/>
        <v>0</v>
      </c>
      <c r="H499" s="43">
        <f ca="1">IF(B499="","",SUMIF(Table2[[Tên hàng hóa]:[Thành tiền]],BáoCáoHàngHóa!B499,Table2[Thành tiền])-BáoCáoHàngHóa!E499)</f>
        <v>0</v>
      </c>
      <c r="I499" s="42">
        <f ca="1">IF(B499="","",SUMIF(Table28[[Tên hàng hóa ]:[Thành tiền]],BáoCáoHàngHóa!B499,Table28[Số lượng]))</f>
        <v>0</v>
      </c>
      <c r="J499" s="42">
        <f t="shared" ca="1" si="73"/>
        <v>0</v>
      </c>
      <c r="K499" s="42">
        <f t="shared" ca="1" si="74"/>
        <v>0</v>
      </c>
      <c r="L499" s="44">
        <f t="shared" ca="1" si="75"/>
        <v>0</v>
      </c>
      <c r="M499" s="44">
        <f t="shared" ca="1" si="76"/>
        <v>0</v>
      </c>
      <c r="N499" s="44">
        <f t="shared" ca="1" si="77"/>
        <v>0</v>
      </c>
      <c r="O499" s="30">
        <f t="shared" ca="1" si="78"/>
        <v>0</v>
      </c>
      <c r="P499" s="30"/>
      <c r="Q499" s="30"/>
      <c r="R499" s="30"/>
      <c r="S499" s="30"/>
      <c r="T499" s="30"/>
      <c r="U499" s="30"/>
      <c r="V499" s="30"/>
      <c r="W499" s="30"/>
    </row>
    <row r="500" spans="1:23" ht="30" x14ac:dyDescent="0.2">
      <c r="A500" s="40">
        <v>495</v>
      </c>
      <c r="B500" s="40" t="str">
        <f>IF(DanhMụcHH!B499="","",DanhMụcHH!B499)</f>
        <v>K8AK-VW3 100-240VAC</v>
      </c>
      <c r="C500" s="41">
        <f ca="1">IF(B500="","",SUMIF(OFFSET(MuaHàng_ThanhToán!$D$5,0,0,COUNTIF(Table2[Tên nhà cung cấp],MuaHàng_ThanhToán!$C$5),6),BáoCáoHàngHóa!B500,Table2[Số lượng]))</f>
        <v>0</v>
      </c>
      <c r="D500" s="41">
        <f t="shared" ca="1" si="71"/>
        <v>0</v>
      </c>
      <c r="E500" s="41">
        <f ca="1">IF(B500="","",SUMIF(OFFSET(MuaHàng_ThanhToán!$D$5,0,0,COUNTIF(Table2[Tên nhà cung cấp],MuaHàng_ThanhToán!$C$5),6),BáoCáoHàngHóa!B500,Table2[Thành tiền]))</f>
        <v>0</v>
      </c>
      <c r="F500" s="43">
        <f ca="1">IF(B500="","",SUMIF(Table2[[Tên hàng hóa]:[Thành tiền]],BáoCáoHàngHóa!B500,Table2[Số lượng])-BáoCáoHàngHóa!C500)</f>
        <v>0</v>
      </c>
      <c r="G500" s="43">
        <f t="shared" ca="1" si="72"/>
        <v>0</v>
      </c>
      <c r="H500" s="43">
        <f ca="1">IF(B500="","",SUMIF(Table2[[Tên hàng hóa]:[Thành tiền]],BáoCáoHàngHóa!B500,Table2[Thành tiền])-BáoCáoHàngHóa!E500)</f>
        <v>0</v>
      </c>
      <c r="I500" s="42">
        <f ca="1">IF(B500="","",SUMIF(Table28[[Tên hàng hóa ]:[Thành tiền]],BáoCáoHàngHóa!B500,Table28[Số lượng]))</f>
        <v>0</v>
      </c>
      <c r="J500" s="42">
        <f t="shared" ca="1" si="73"/>
        <v>0</v>
      </c>
      <c r="K500" s="42">
        <f t="shared" ca="1" si="74"/>
        <v>0</v>
      </c>
      <c r="L500" s="44">
        <f t="shared" ca="1" si="75"/>
        <v>0</v>
      </c>
      <c r="M500" s="44">
        <f t="shared" ca="1" si="76"/>
        <v>0</v>
      </c>
      <c r="N500" s="44">
        <f t="shared" ca="1" si="77"/>
        <v>0</v>
      </c>
      <c r="O500" s="30">
        <f t="shared" ca="1" si="78"/>
        <v>0</v>
      </c>
      <c r="P500" s="30"/>
      <c r="Q500" s="30"/>
      <c r="R500" s="30"/>
      <c r="S500" s="30"/>
      <c r="T500" s="30"/>
      <c r="U500" s="30"/>
      <c r="V500" s="30"/>
      <c r="W500" s="30"/>
    </row>
    <row r="501" spans="1:23" x14ac:dyDescent="0.2">
      <c r="A501" s="40">
        <v>496</v>
      </c>
      <c r="B501" s="40" t="str">
        <f>IF(DanhMụcHH!B500="","",DanhMụcHH!B500)</f>
        <v>K8DS-PH1</v>
      </c>
      <c r="C501" s="41">
        <f ca="1">IF(B501="","",SUMIF(OFFSET(MuaHàng_ThanhToán!$D$5,0,0,COUNTIF(Table2[Tên nhà cung cấp],MuaHàng_ThanhToán!$C$5),6),BáoCáoHàngHóa!B501,Table2[Số lượng]))</f>
        <v>0</v>
      </c>
      <c r="D501" s="41">
        <f t="shared" ca="1" si="71"/>
        <v>0</v>
      </c>
      <c r="E501" s="41">
        <f ca="1">IF(B501="","",SUMIF(OFFSET(MuaHàng_ThanhToán!$D$5,0,0,COUNTIF(Table2[Tên nhà cung cấp],MuaHàng_ThanhToán!$C$5),6),BáoCáoHàngHóa!B501,Table2[Thành tiền]))</f>
        <v>0</v>
      </c>
      <c r="F501" s="43">
        <f ca="1">IF(B501="","",SUMIF(Table2[[Tên hàng hóa]:[Thành tiền]],BáoCáoHàngHóa!B501,Table2[Số lượng])-BáoCáoHàngHóa!C501)</f>
        <v>0</v>
      </c>
      <c r="G501" s="43">
        <f t="shared" ca="1" si="72"/>
        <v>0</v>
      </c>
      <c r="H501" s="43">
        <f ca="1">IF(B501="","",SUMIF(Table2[[Tên hàng hóa]:[Thành tiền]],BáoCáoHàngHóa!B501,Table2[Thành tiền])-BáoCáoHàngHóa!E501)</f>
        <v>0</v>
      </c>
      <c r="I501" s="42">
        <f ca="1">IF(B501="","",SUMIF(Table28[[Tên hàng hóa ]:[Thành tiền]],BáoCáoHàngHóa!B501,Table28[Số lượng]))</f>
        <v>0</v>
      </c>
      <c r="J501" s="42">
        <f t="shared" ca="1" si="73"/>
        <v>0</v>
      </c>
      <c r="K501" s="42">
        <f t="shared" ca="1" si="74"/>
        <v>0</v>
      </c>
      <c r="L501" s="44">
        <f t="shared" ca="1" si="75"/>
        <v>0</v>
      </c>
      <c r="M501" s="44">
        <f t="shared" ca="1" si="76"/>
        <v>0</v>
      </c>
      <c r="N501" s="44">
        <f t="shared" ca="1" si="77"/>
        <v>0</v>
      </c>
      <c r="O501" s="30">
        <f t="shared" ca="1" si="78"/>
        <v>0</v>
      </c>
      <c r="P501" s="30"/>
      <c r="Q501" s="30"/>
      <c r="R501" s="30"/>
      <c r="S501" s="30"/>
      <c r="T501" s="30"/>
      <c r="U501" s="30"/>
      <c r="V501" s="30"/>
      <c r="W501" s="30"/>
    </row>
    <row r="502" spans="1:23" x14ac:dyDescent="0.2">
      <c r="A502" s="40">
        <v>497</v>
      </c>
      <c r="B502" s="40" t="str">
        <f>IF(DanhMụcHH!B501="","",DanhMụcHH!B501)</f>
        <v>K8AK-PH1</v>
      </c>
      <c r="C502" s="41">
        <f ca="1">IF(B502="","",SUMIF(OFFSET(MuaHàng_ThanhToán!$D$5,0,0,COUNTIF(Table2[Tên nhà cung cấp],MuaHàng_ThanhToán!$C$5),6),BáoCáoHàngHóa!B502,Table2[Số lượng]))</f>
        <v>0</v>
      </c>
      <c r="D502" s="41">
        <f t="shared" ca="1" si="71"/>
        <v>0</v>
      </c>
      <c r="E502" s="41">
        <f ca="1">IF(B502="","",SUMIF(OFFSET(MuaHàng_ThanhToán!$D$5,0,0,COUNTIF(Table2[Tên nhà cung cấp],MuaHàng_ThanhToán!$C$5),6),BáoCáoHàngHóa!B502,Table2[Thành tiền]))</f>
        <v>0</v>
      </c>
      <c r="F502" s="43">
        <f ca="1">IF(B502="","",SUMIF(Table2[[Tên hàng hóa]:[Thành tiền]],BáoCáoHàngHóa!B502,Table2[Số lượng])-BáoCáoHàngHóa!C502)</f>
        <v>0</v>
      </c>
      <c r="G502" s="43">
        <f t="shared" ca="1" si="72"/>
        <v>0</v>
      </c>
      <c r="H502" s="43">
        <f ca="1">IF(B502="","",SUMIF(Table2[[Tên hàng hóa]:[Thành tiền]],BáoCáoHàngHóa!B502,Table2[Thành tiền])-BáoCáoHàngHóa!E502)</f>
        <v>0</v>
      </c>
      <c r="I502" s="42">
        <f ca="1">IF(B502="","",SUMIF(Table28[[Tên hàng hóa ]:[Thành tiền]],BáoCáoHàngHóa!B502,Table28[Số lượng]))</f>
        <v>0</v>
      </c>
      <c r="J502" s="42">
        <f t="shared" ca="1" si="73"/>
        <v>0</v>
      </c>
      <c r="K502" s="42">
        <f t="shared" ca="1" si="74"/>
        <v>0</v>
      </c>
      <c r="L502" s="44">
        <f t="shared" ca="1" si="75"/>
        <v>0</v>
      </c>
      <c r="M502" s="44">
        <f t="shared" ca="1" si="76"/>
        <v>0</v>
      </c>
      <c r="N502" s="44">
        <f t="shared" ca="1" si="77"/>
        <v>0</v>
      </c>
      <c r="O502" s="30">
        <f t="shared" ca="1" si="78"/>
        <v>0</v>
      </c>
      <c r="P502" s="30"/>
      <c r="Q502" s="30"/>
      <c r="R502" s="30"/>
      <c r="S502" s="30"/>
      <c r="T502" s="30"/>
      <c r="U502" s="30"/>
      <c r="V502" s="30"/>
      <c r="W502" s="30"/>
    </row>
    <row r="503" spans="1:23" x14ac:dyDescent="0.2">
      <c r="A503" s="40">
        <v>498</v>
      </c>
      <c r="B503" s="40" t="str">
        <f>IF(DanhMụcHH!B502="","",DanhMụcHH!B502)</f>
        <v>K8AK-PW1</v>
      </c>
      <c r="C503" s="41">
        <f ca="1">IF(B503="","",SUMIF(OFFSET(MuaHàng_ThanhToán!$D$5,0,0,COUNTIF(Table2[Tên nhà cung cấp],MuaHàng_ThanhToán!$C$5),6),BáoCáoHàngHóa!B503,Table2[Số lượng]))</f>
        <v>0</v>
      </c>
      <c r="D503" s="41">
        <f t="shared" ca="1" si="71"/>
        <v>0</v>
      </c>
      <c r="E503" s="41">
        <f ca="1">IF(B503="","",SUMIF(OFFSET(MuaHàng_ThanhToán!$D$5,0,0,COUNTIF(Table2[Tên nhà cung cấp],MuaHàng_ThanhToán!$C$5),6),BáoCáoHàngHóa!B503,Table2[Thành tiền]))</f>
        <v>0</v>
      </c>
      <c r="F503" s="43">
        <f ca="1">IF(B503="","",SUMIF(Table2[[Tên hàng hóa]:[Thành tiền]],BáoCáoHàngHóa!B503,Table2[Số lượng])-BáoCáoHàngHóa!C503)</f>
        <v>0</v>
      </c>
      <c r="G503" s="43">
        <f t="shared" ca="1" si="72"/>
        <v>0</v>
      </c>
      <c r="H503" s="43">
        <f ca="1">IF(B503="","",SUMIF(Table2[[Tên hàng hóa]:[Thành tiền]],BáoCáoHàngHóa!B503,Table2[Thành tiền])-BáoCáoHàngHóa!E503)</f>
        <v>0</v>
      </c>
      <c r="I503" s="42">
        <f ca="1">IF(B503="","",SUMIF(Table28[[Tên hàng hóa ]:[Thành tiền]],BáoCáoHàngHóa!B503,Table28[Số lượng]))</f>
        <v>0</v>
      </c>
      <c r="J503" s="42">
        <f t="shared" ca="1" si="73"/>
        <v>0</v>
      </c>
      <c r="K503" s="42">
        <f t="shared" ca="1" si="74"/>
        <v>0</v>
      </c>
      <c r="L503" s="44">
        <f t="shared" ca="1" si="75"/>
        <v>0</v>
      </c>
      <c r="M503" s="44">
        <f t="shared" ca="1" si="76"/>
        <v>0</v>
      </c>
      <c r="N503" s="44">
        <f t="shared" ca="1" si="77"/>
        <v>0</v>
      </c>
      <c r="O503" s="30">
        <f t="shared" ca="1" si="78"/>
        <v>0</v>
      </c>
      <c r="P503" s="30"/>
      <c r="Q503" s="30"/>
      <c r="R503" s="30"/>
      <c r="S503" s="30"/>
      <c r="T503" s="30"/>
      <c r="U503" s="30"/>
      <c r="V503" s="30"/>
      <c r="W503" s="30"/>
    </row>
    <row r="504" spans="1:23" x14ac:dyDescent="0.2">
      <c r="A504" s="40">
        <v>499</v>
      </c>
      <c r="B504" s="40" t="str">
        <f>IF(DanhMụcHH!B503="","",DanhMụcHH!B503)</f>
        <v>K8AK-PW2</v>
      </c>
      <c r="C504" s="41">
        <f ca="1">IF(B504="","",SUMIF(OFFSET(MuaHàng_ThanhToán!$D$5,0,0,COUNTIF(Table2[Tên nhà cung cấp],MuaHàng_ThanhToán!$C$5),6),BáoCáoHàngHóa!B504,Table2[Số lượng]))</f>
        <v>0</v>
      </c>
      <c r="D504" s="41">
        <f t="shared" ca="1" si="71"/>
        <v>0</v>
      </c>
      <c r="E504" s="41">
        <f ca="1">IF(B504="","",SUMIF(OFFSET(MuaHàng_ThanhToán!$D$5,0,0,COUNTIF(Table2[Tên nhà cung cấp],MuaHàng_ThanhToán!$C$5),6),BáoCáoHàngHóa!B504,Table2[Thành tiền]))</f>
        <v>0</v>
      </c>
      <c r="F504" s="43">
        <f ca="1">IF(B504="","",SUMIF(Table2[[Tên hàng hóa]:[Thành tiền]],BáoCáoHàngHóa!B504,Table2[Số lượng])-BáoCáoHàngHóa!C504)</f>
        <v>0</v>
      </c>
      <c r="G504" s="43">
        <f t="shared" ca="1" si="72"/>
        <v>0</v>
      </c>
      <c r="H504" s="43">
        <f ca="1">IF(B504="","",SUMIF(Table2[[Tên hàng hóa]:[Thành tiền]],BáoCáoHàngHóa!B504,Table2[Thành tiền])-BáoCáoHàngHóa!E504)</f>
        <v>0</v>
      </c>
      <c r="I504" s="42">
        <f ca="1">IF(B504="","",SUMIF(Table28[[Tên hàng hóa ]:[Thành tiền]],BáoCáoHàngHóa!B504,Table28[Số lượng]))</f>
        <v>0</v>
      </c>
      <c r="J504" s="42">
        <f t="shared" ca="1" si="73"/>
        <v>0</v>
      </c>
      <c r="K504" s="42">
        <f t="shared" ca="1" si="74"/>
        <v>0</v>
      </c>
      <c r="L504" s="44">
        <f t="shared" ca="1" si="75"/>
        <v>0</v>
      </c>
      <c r="M504" s="44">
        <f t="shared" ca="1" si="76"/>
        <v>0</v>
      </c>
      <c r="N504" s="44">
        <f t="shared" ca="1" si="77"/>
        <v>0</v>
      </c>
      <c r="O504" s="30">
        <f t="shared" ca="1" si="78"/>
        <v>0</v>
      </c>
      <c r="P504" s="30"/>
      <c r="Q504" s="30"/>
      <c r="R504" s="30"/>
      <c r="S504" s="30"/>
      <c r="T504" s="30"/>
      <c r="U504" s="30"/>
      <c r="V504" s="30"/>
      <c r="W504" s="30"/>
    </row>
    <row r="505" spans="1:23" x14ac:dyDescent="0.2">
      <c r="A505" s="40">
        <v>500</v>
      </c>
      <c r="B505" s="40" t="str">
        <f>IF(DanhMụcHH!B504="","",DanhMụcHH!B504)</f>
        <v>K8AK-PM1</v>
      </c>
      <c r="C505" s="41">
        <f ca="1">IF(B505="","",SUMIF(OFFSET(MuaHàng_ThanhToán!$D$5,0,0,COUNTIF(Table2[Tên nhà cung cấp],MuaHàng_ThanhToán!$C$5),6),BáoCáoHàngHóa!B505,Table2[Số lượng]))</f>
        <v>0</v>
      </c>
      <c r="D505" s="41">
        <f t="shared" ref="D505:D568" ca="1" si="79">IF(B505="","",IF(C505=0,0,E505/C505))</f>
        <v>0</v>
      </c>
      <c r="E505" s="41">
        <f ca="1">IF(B505="","",SUMIF(OFFSET(MuaHàng_ThanhToán!$D$5,0,0,COUNTIF(Table2[Tên nhà cung cấp],MuaHàng_ThanhToán!$C$5),6),BáoCáoHàngHóa!B505,Table2[Thành tiền]))</f>
        <v>0</v>
      </c>
      <c r="F505" s="43">
        <f ca="1">IF(B505="","",SUMIF(Table2[[Tên hàng hóa]:[Thành tiền]],BáoCáoHàngHóa!B505,Table2[Số lượng])-BáoCáoHàngHóa!C505)</f>
        <v>1</v>
      </c>
      <c r="G505" s="43">
        <f t="shared" ref="G505:G568" ca="1" si="80">IF(B505="","",IF(F505=0,0,H505/F505))</f>
        <v>1984400</v>
      </c>
      <c r="H505" s="43">
        <f ca="1">IF(B505="","",SUMIF(Table2[[Tên hàng hóa]:[Thành tiền]],BáoCáoHàngHóa!B505,Table2[Thành tiền])-BáoCáoHàngHóa!E505)</f>
        <v>1984400</v>
      </c>
      <c r="I505" s="42">
        <f ca="1">IF(B505="","",SUMIF(Table28[[Tên hàng hóa ]:[Thành tiền]],BáoCáoHàngHóa!B505,Table28[Số lượng]))</f>
        <v>1</v>
      </c>
      <c r="J505" s="42">
        <f t="shared" ref="J505:J568" ca="1" si="81">IF(B505="","",IF(I505=0,0,(H505+E505)/(F505+C505)))</f>
        <v>1984400</v>
      </c>
      <c r="K505" s="42">
        <f t="shared" ref="K505:K568" ca="1" si="82">IF(B505="","",J505*I505)</f>
        <v>1984400</v>
      </c>
      <c r="L505" s="44">
        <f t="shared" ref="L505:L568" ca="1" si="83">IF(B505="","",C505+F505-I505)</f>
        <v>0</v>
      </c>
      <c r="M505" s="44">
        <f t="shared" ref="M505:M568" ca="1" si="84">IF(B505="","",IF(L505=0,0,N505/L505))</f>
        <v>0</v>
      </c>
      <c r="N505" s="44">
        <f t="shared" ref="N505:N568" ca="1" si="85">IF(B505="","",E505+H505-K505)</f>
        <v>0</v>
      </c>
      <c r="O505" s="30">
        <f t="shared" ca="1" si="78"/>
        <v>0</v>
      </c>
      <c r="P505" s="30"/>
      <c r="Q505" s="30"/>
      <c r="R505" s="30"/>
      <c r="S505" s="30"/>
      <c r="T505" s="30"/>
      <c r="U505" s="30"/>
      <c r="V505" s="30"/>
      <c r="W505" s="30"/>
    </row>
    <row r="506" spans="1:23" x14ac:dyDescent="0.2">
      <c r="A506" s="40">
        <v>501</v>
      </c>
      <c r="B506" s="40" t="str">
        <f>IF(DanhMụcHH!B505="","",DanhMụcHH!B505)</f>
        <v>H7ET-NV</v>
      </c>
      <c r="C506" s="41">
        <f ca="1">IF(B506="","",SUMIF(OFFSET(MuaHàng_ThanhToán!$D$5,0,0,COUNTIF(Table2[Tên nhà cung cấp],MuaHàng_ThanhToán!$C$5),6),BáoCáoHàngHóa!B506,Table2[Số lượng]))</f>
        <v>0</v>
      </c>
      <c r="D506" s="41">
        <f t="shared" ca="1" si="79"/>
        <v>0</v>
      </c>
      <c r="E506" s="41">
        <f ca="1">IF(B506="","",SUMIF(OFFSET(MuaHàng_ThanhToán!$D$5,0,0,COUNTIF(Table2[Tên nhà cung cấp],MuaHàng_ThanhToán!$C$5),6),BáoCáoHàngHóa!B506,Table2[Thành tiền]))</f>
        <v>0</v>
      </c>
      <c r="F506" s="43">
        <f ca="1">IF(B506="","",SUMIF(Table2[[Tên hàng hóa]:[Thành tiền]],BáoCáoHàngHóa!B506,Table2[Số lượng])-BáoCáoHàngHóa!C506)</f>
        <v>0</v>
      </c>
      <c r="G506" s="43">
        <f t="shared" ca="1" si="80"/>
        <v>0</v>
      </c>
      <c r="H506" s="43">
        <f ca="1">IF(B506="","",SUMIF(Table2[[Tên hàng hóa]:[Thành tiền]],BáoCáoHàngHóa!B506,Table2[Thành tiền])-BáoCáoHàngHóa!E506)</f>
        <v>0</v>
      </c>
      <c r="I506" s="42">
        <f ca="1">IF(B506="","",SUMIF(Table28[[Tên hàng hóa ]:[Thành tiền]],BáoCáoHàngHóa!B506,Table28[Số lượng]))</f>
        <v>0</v>
      </c>
      <c r="J506" s="42">
        <f t="shared" ca="1" si="81"/>
        <v>0</v>
      </c>
      <c r="K506" s="42">
        <f t="shared" ca="1" si="82"/>
        <v>0</v>
      </c>
      <c r="L506" s="44">
        <f t="shared" ca="1" si="83"/>
        <v>0</v>
      </c>
      <c r="M506" s="44">
        <f t="shared" ca="1" si="84"/>
        <v>0</v>
      </c>
      <c r="N506" s="44">
        <f t="shared" ca="1" si="85"/>
        <v>0</v>
      </c>
      <c r="O506" s="30">
        <f t="shared" ca="1" si="78"/>
        <v>0</v>
      </c>
      <c r="P506" s="30"/>
      <c r="Q506" s="30"/>
      <c r="R506" s="30"/>
      <c r="S506" s="30"/>
      <c r="T506" s="30"/>
      <c r="U506" s="30"/>
      <c r="V506" s="30"/>
      <c r="W506" s="30"/>
    </row>
    <row r="507" spans="1:23" x14ac:dyDescent="0.2">
      <c r="A507" s="40">
        <v>502</v>
      </c>
      <c r="B507" s="40" t="str">
        <f>IF(DanhMụcHH!B506="","",DanhMụcHH!B506)</f>
        <v>H7ET-NFV</v>
      </c>
      <c r="C507" s="41">
        <f ca="1">IF(B507="","",SUMIF(OFFSET(MuaHàng_ThanhToán!$D$5,0,0,COUNTIF(Table2[Tên nhà cung cấp],MuaHàng_ThanhToán!$C$5),6),BáoCáoHàngHóa!B507,Table2[Số lượng]))</f>
        <v>0</v>
      </c>
      <c r="D507" s="41">
        <f t="shared" ca="1" si="79"/>
        <v>0</v>
      </c>
      <c r="E507" s="41">
        <f ca="1">IF(B507="","",SUMIF(OFFSET(MuaHàng_ThanhToán!$D$5,0,0,COUNTIF(Table2[Tên nhà cung cấp],MuaHàng_ThanhToán!$C$5),6),BáoCáoHàngHóa!B507,Table2[Thành tiền]))</f>
        <v>0</v>
      </c>
      <c r="F507" s="43">
        <f ca="1">IF(B507="","",SUMIF(Table2[[Tên hàng hóa]:[Thành tiền]],BáoCáoHàngHóa!B507,Table2[Số lượng])-BáoCáoHàngHóa!C507)</f>
        <v>3</v>
      </c>
      <c r="G507" s="43">
        <f t="shared" ca="1" si="80"/>
        <v>1127406.6666666667</v>
      </c>
      <c r="H507" s="43">
        <f ca="1">IF(B507="","",SUMIF(Table2[[Tên hàng hóa]:[Thành tiền]],BáoCáoHàngHóa!B507,Table2[Thành tiền])-BáoCáoHàngHóa!E507)</f>
        <v>3382220</v>
      </c>
      <c r="I507" s="42">
        <f ca="1">IF(B507="","",SUMIF(Table28[[Tên hàng hóa ]:[Thành tiền]],BáoCáoHàngHóa!B507,Table28[Số lượng]))</f>
        <v>3</v>
      </c>
      <c r="J507" s="42">
        <f t="shared" ca="1" si="81"/>
        <v>1127406.6666666667</v>
      </c>
      <c r="K507" s="42">
        <f t="shared" ca="1" si="82"/>
        <v>3382220</v>
      </c>
      <c r="L507" s="44">
        <f t="shared" ca="1" si="83"/>
        <v>0</v>
      </c>
      <c r="M507" s="44">
        <f t="shared" ca="1" si="84"/>
        <v>0</v>
      </c>
      <c r="N507" s="44">
        <f t="shared" ca="1" si="85"/>
        <v>0</v>
      </c>
      <c r="O507" s="30">
        <f t="shared" ca="1" si="78"/>
        <v>0</v>
      </c>
      <c r="P507" s="30"/>
      <c r="Q507" s="30"/>
      <c r="R507" s="30"/>
      <c r="S507" s="30"/>
      <c r="T507" s="30"/>
      <c r="U507" s="30"/>
      <c r="V507" s="30"/>
      <c r="W507" s="30"/>
    </row>
    <row r="508" spans="1:23" x14ac:dyDescent="0.2">
      <c r="A508" s="40">
        <v>503</v>
      </c>
      <c r="B508" s="40" t="str">
        <f>IF(DanhMụcHH!B507="","",DanhMụcHH!B507)</f>
        <v>H5CX-L8-N</v>
      </c>
      <c r="C508" s="41">
        <f ca="1">IF(B508="","",SUMIF(OFFSET(MuaHàng_ThanhToán!$D$5,0,0,COUNTIF(Table2[Tên nhà cung cấp],MuaHàng_ThanhToán!$C$5),6),BáoCáoHàngHóa!B508,Table2[Số lượng]))</f>
        <v>0</v>
      </c>
      <c r="D508" s="41">
        <f t="shared" ca="1" si="79"/>
        <v>0</v>
      </c>
      <c r="E508" s="41">
        <f ca="1">IF(B508="","",SUMIF(OFFSET(MuaHàng_ThanhToán!$D$5,0,0,COUNTIF(Table2[Tên nhà cung cấp],MuaHàng_ThanhToán!$C$5),6),BáoCáoHàngHóa!B508,Table2[Thành tiền]))</f>
        <v>0</v>
      </c>
      <c r="F508" s="43">
        <f ca="1">IF(B508="","",SUMIF(Table2[[Tên hàng hóa]:[Thành tiền]],BáoCáoHàngHóa!B508,Table2[Số lượng])-BáoCáoHàngHóa!C508)</f>
        <v>0</v>
      </c>
      <c r="G508" s="43">
        <f t="shared" ca="1" si="80"/>
        <v>0</v>
      </c>
      <c r="H508" s="43">
        <f ca="1">IF(B508="","",SUMIF(Table2[[Tên hàng hóa]:[Thành tiền]],BáoCáoHàngHóa!B508,Table2[Thành tiền])-BáoCáoHàngHóa!E508)</f>
        <v>0</v>
      </c>
      <c r="I508" s="42">
        <f ca="1">IF(B508="","",SUMIF(Table28[[Tên hàng hóa ]:[Thành tiền]],BáoCáoHàngHóa!B508,Table28[Số lượng]))</f>
        <v>0</v>
      </c>
      <c r="J508" s="42">
        <f t="shared" ca="1" si="81"/>
        <v>0</v>
      </c>
      <c r="K508" s="42">
        <f t="shared" ca="1" si="82"/>
        <v>0</v>
      </c>
      <c r="L508" s="44">
        <f t="shared" ca="1" si="83"/>
        <v>0</v>
      </c>
      <c r="M508" s="44">
        <f t="shared" ca="1" si="84"/>
        <v>0</v>
      </c>
      <c r="N508" s="44">
        <f t="shared" ca="1" si="85"/>
        <v>0</v>
      </c>
      <c r="O508" s="30">
        <f t="shared" ca="1" si="78"/>
        <v>0</v>
      </c>
      <c r="P508" s="30"/>
      <c r="Q508" s="30"/>
      <c r="R508" s="30"/>
      <c r="S508" s="30"/>
      <c r="T508" s="30"/>
      <c r="U508" s="30"/>
      <c r="V508" s="30"/>
      <c r="W508" s="30"/>
    </row>
    <row r="509" spans="1:23" x14ac:dyDescent="0.2">
      <c r="A509" s="40">
        <v>504</v>
      </c>
      <c r="B509" s="40" t="str">
        <f>IF(DanhMụcHH!B508="","",DanhMụcHH!B508)</f>
        <v>H5CX-A-N</v>
      </c>
      <c r="C509" s="41">
        <f ca="1">IF(B509="","",SUMIF(OFFSET(MuaHàng_ThanhToán!$D$5,0,0,COUNTIF(Table2[Tên nhà cung cấp],MuaHàng_ThanhToán!$C$5),6),BáoCáoHàngHóa!B509,Table2[Số lượng]))</f>
        <v>0</v>
      </c>
      <c r="D509" s="41">
        <f t="shared" ca="1" si="79"/>
        <v>0</v>
      </c>
      <c r="E509" s="41">
        <f ca="1">IF(B509="","",SUMIF(OFFSET(MuaHàng_ThanhToán!$D$5,0,0,COUNTIF(Table2[Tên nhà cung cấp],MuaHàng_ThanhToán!$C$5),6),BáoCáoHàngHóa!B509,Table2[Thành tiền]))</f>
        <v>0</v>
      </c>
      <c r="F509" s="43">
        <f ca="1">IF(B509="","",SUMIF(Table2[[Tên hàng hóa]:[Thành tiền]],BáoCáoHàngHóa!B509,Table2[Số lượng])-BáoCáoHàngHóa!C509)</f>
        <v>8</v>
      </c>
      <c r="G509" s="43">
        <f t="shared" ca="1" si="80"/>
        <v>2081150.0311355311</v>
      </c>
      <c r="H509" s="43">
        <f ca="1">IF(B509="","",SUMIF(Table2[[Tên hàng hóa]:[Thành tiền]],BáoCáoHàngHóa!B509,Table2[Thành tiền])-BáoCáoHàngHóa!E509)</f>
        <v>16649200.249084249</v>
      </c>
      <c r="I509" s="42">
        <f ca="1">IF(B509="","",SUMIF(Table28[[Tên hàng hóa ]:[Thành tiền]],BáoCáoHàngHóa!B509,Table28[Số lượng]))</f>
        <v>7</v>
      </c>
      <c r="J509" s="42">
        <f t="shared" ca="1" si="81"/>
        <v>2081150.0311355311</v>
      </c>
      <c r="K509" s="42">
        <f t="shared" ca="1" si="82"/>
        <v>14568050.217948718</v>
      </c>
      <c r="L509" s="44">
        <f t="shared" ca="1" si="83"/>
        <v>1</v>
      </c>
      <c r="M509" s="44">
        <f t="shared" ca="1" si="84"/>
        <v>2081150.0311355311</v>
      </c>
      <c r="N509" s="44">
        <f t="shared" ca="1" si="85"/>
        <v>2081150.0311355311</v>
      </c>
      <c r="O509" s="30">
        <f t="shared" ca="1" si="78"/>
        <v>0</v>
      </c>
      <c r="P509" s="30"/>
      <c r="Q509" s="30"/>
      <c r="R509" s="30"/>
      <c r="S509" s="30"/>
      <c r="T509" s="30"/>
      <c r="U509" s="30"/>
      <c r="V509" s="30"/>
      <c r="W509" s="30"/>
    </row>
    <row r="510" spans="1:23" x14ac:dyDescent="0.2">
      <c r="A510" s="40">
        <v>505</v>
      </c>
      <c r="B510" s="40" t="str">
        <f>IF(DanhMụcHH!B509="","",DanhMụcHH!B509)</f>
        <v>S8VK-T12024</v>
      </c>
      <c r="C510" s="41">
        <f ca="1">IF(B510="","",SUMIF(OFFSET(MuaHàng_ThanhToán!$D$5,0,0,COUNTIF(Table2[Tên nhà cung cấp],MuaHàng_ThanhToán!$C$5),6),BáoCáoHàngHóa!B510,Table2[Số lượng]))</f>
        <v>0</v>
      </c>
      <c r="D510" s="41">
        <f t="shared" ca="1" si="79"/>
        <v>0</v>
      </c>
      <c r="E510" s="41">
        <f ca="1">IF(B510="","",SUMIF(OFFSET(MuaHàng_ThanhToán!$D$5,0,0,COUNTIF(Table2[Tên nhà cung cấp],MuaHàng_ThanhToán!$C$5),6),BáoCáoHàngHóa!B510,Table2[Thành tiền]))</f>
        <v>0</v>
      </c>
      <c r="F510" s="43">
        <f ca="1">IF(B510="","",SUMIF(Table2[[Tên hàng hóa]:[Thành tiền]],BáoCáoHàngHóa!B510,Table2[Số lượng])-BáoCáoHàngHóa!C510)</f>
        <v>0</v>
      </c>
      <c r="G510" s="43">
        <f t="shared" ca="1" si="80"/>
        <v>0</v>
      </c>
      <c r="H510" s="43">
        <f ca="1">IF(B510="","",SUMIF(Table2[[Tên hàng hóa]:[Thành tiền]],BáoCáoHàngHóa!B510,Table2[Thành tiền])-BáoCáoHàngHóa!E510)</f>
        <v>0</v>
      </c>
      <c r="I510" s="42">
        <f ca="1">IF(B510="","",SUMIF(Table28[[Tên hàng hóa ]:[Thành tiền]],BáoCáoHàngHóa!B510,Table28[Số lượng]))</f>
        <v>0</v>
      </c>
      <c r="J510" s="42">
        <f t="shared" ca="1" si="81"/>
        <v>0</v>
      </c>
      <c r="K510" s="42">
        <f t="shared" ca="1" si="82"/>
        <v>0</v>
      </c>
      <c r="L510" s="44">
        <f t="shared" ca="1" si="83"/>
        <v>0</v>
      </c>
      <c r="M510" s="44">
        <f t="shared" ca="1" si="84"/>
        <v>0</v>
      </c>
      <c r="N510" s="44">
        <f t="shared" ca="1" si="85"/>
        <v>0</v>
      </c>
      <c r="O510" s="30">
        <f t="shared" ca="1" si="78"/>
        <v>0</v>
      </c>
      <c r="P510" s="30"/>
      <c r="Q510" s="30"/>
      <c r="R510" s="30"/>
      <c r="S510" s="30"/>
      <c r="T510" s="30"/>
      <c r="U510" s="30"/>
      <c r="V510" s="30"/>
      <c r="W510" s="30"/>
    </row>
    <row r="511" spans="1:23" x14ac:dyDescent="0.2">
      <c r="A511" s="40">
        <v>506</v>
      </c>
      <c r="B511" s="40" t="str">
        <f>IF(DanhMụcHH!B510="","",DanhMụcHH!B510)</f>
        <v>S8VK-T24024</v>
      </c>
      <c r="C511" s="41">
        <f ca="1">IF(B511="","",SUMIF(OFFSET(MuaHàng_ThanhToán!$D$5,0,0,COUNTIF(Table2[Tên nhà cung cấp],MuaHàng_ThanhToán!$C$5),6),BáoCáoHàngHóa!B511,Table2[Số lượng]))</f>
        <v>0</v>
      </c>
      <c r="D511" s="41">
        <f t="shared" ca="1" si="79"/>
        <v>0</v>
      </c>
      <c r="E511" s="41">
        <f ca="1">IF(B511="","",SUMIF(OFFSET(MuaHàng_ThanhToán!$D$5,0,0,COUNTIF(Table2[Tên nhà cung cấp],MuaHàng_ThanhToán!$C$5),6),BáoCáoHàngHóa!B511,Table2[Thành tiền]))</f>
        <v>0</v>
      </c>
      <c r="F511" s="43">
        <f ca="1">IF(B511="","",SUMIF(Table2[[Tên hàng hóa]:[Thành tiền]],BáoCáoHàngHóa!B511,Table2[Số lượng])-BáoCáoHàngHóa!C511)</f>
        <v>0</v>
      </c>
      <c r="G511" s="43">
        <f t="shared" ca="1" si="80"/>
        <v>0</v>
      </c>
      <c r="H511" s="43">
        <f ca="1">IF(B511="","",SUMIF(Table2[[Tên hàng hóa]:[Thành tiền]],BáoCáoHàngHóa!B511,Table2[Thành tiền])-BáoCáoHàngHóa!E511)</f>
        <v>0</v>
      </c>
      <c r="I511" s="42">
        <f ca="1">IF(B511="","",SUMIF(Table28[[Tên hàng hóa ]:[Thành tiền]],BáoCáoHàngHóa!B511,Table28[Số lượng]))</f>
        <v>0</v>
      </c>
      <c r="J511" s="42">
        <f t="shared" ca="1" si="81"/>
        <v>0</v>
      </c>
      <c r="K511" s="42">
        <f t="shared" ca="1" si="82"/>
        <v>0</v>
      </c>
      <c r="L511" s="44">
        <f t="shared" ca="1" si="83"/>
        <v>0</v>
      </c>
      <c r="M511" s="44">
        <f t="shared" ca="1" si="84"/>
        <v>0</v>
      </c>
      <c r="N511" s="44">
        <f t="shared" ca="1" si="85"/>
        <v>0</v>
      </c>
      <c r="O511" s="30">
        <f t="shared" ca="1" si="78"/>
        <v>0</v>
      </c>
      <c r="P511" s="30"/>
      <c r="Q511" s="30"/>
      <c r="R511" s="30"/>
      <c r="S511" s="30"/>
      <c r="T511" s="30"/>
      <c r="U511" s="30"/>
      <c r="V511" s="30"/>
      <c r="W511" s="30"/>
    </row>
    <row r="512" spans="1:23" x14ac:dyDescent="0.2">
      <c r="A512" s="40">
        <v>507</v>
      </c>
      <c r="B512" s="40" t="str">
        <f>IF(DanhMụcHH!B511="","",DanhMụcHH!B511)</f>
        <v>S8VK-T48024</v>
      </c>
      <c r="C512" s="41">
        <f ca="1">IF(B512="","",SUMIF(OFFSET(MuaHàng_ThanhToán!$D$5,0,0,COUNTIF(Table2[Tên nhà cung cấp],MuaHàng_ThanhToán!$C$5),6),BáoCáoHàngHóa!B512,Table2[Số lượng]))</f>
        <v>0</v>
      </c>
      <c r="D512" s="41">
        <f t="shared" ca="1" si="79"/>
        <v>0</v>
      </c>
      <c r="E512" s="41">
        <f ca="1">IF(B512="","",SUMIF(OFFSET(MuaHàng_ThanhToán!$D$5,0,0,COUNTIF(Table2[Tên nhà cung cấp],MuaHàng_ThanhToán!$C$5),6),BáoCáoHàngHóa!B512,Table2[Thành tiền]))</f>
        <v>0</v>
      </c>
      <c r="F512" s="43">
        <f ca="1">IF(B512="","",SUMIF(Table2[[Tên hàng hóa]:[Thành tiền]],BáoCáoHàngHóa!B512,Table2[Số lượng])-BáoCáoHàngHóa!C512)</f>
        <v>0</v>
      </c>
      <c r="G512" s="43">
        <f t="shared" ca="1" si="80"/>
        <v>0</v>
      </c>
      <c r="H512" s="43">
        <f ca="1">IF(B512="","",SUMIF(Table2[[Tên hàng hóa]:[Thành tiền]],BáoCáoHàngHóa!B512,Table2[Thành tiền])-BáoCáoHàngHóa!E512)</f>
        <v>0</v>
      </c>
      <c r="I512" s="42">
        <f ca="1">IF(B512="","",SUMIF(Table28[[Tên hàng hóa ]:[Thành tiền]],BáoCáoHàngHóa!B512,Table28[Số lượng]))</f>
        <v>0</v>
      </c>
      <c r="J512" s="42">
        <f t="shared" ca="1" si="81"/>
        <v>0</v>
      </c>
      <c r="K512" s="42">
        <f t="shared" ca="1" si="82"/>
        <v>0</v>
      </c>
      <c r="L512" s="44">
        <f t="shared" ca="1" si="83"/>
        <v>0</v>
      </c>
      <c r="M512" s="44">
        <f t="shared" ca="1" si="84"/>
        <v>0</v>
      </c>
      <c r="N512" s="44">
        <f t="shared" ca="1" si="85"/>
        <v>0</v>
      </c>
      <c r="O512" s="30">
        <f t="shared" ca="1" si="78"/>
        <v>0</v>
      </c>
      <c r="P512" s="30"/>
      <c r="Q512" s="30"/>
      <c r="R512" s="30"/>
      <c r="S512" s="30"/>
      <c r="T512" s="30"/>
      <c r="U512" s="30"/>
      <c r="V512" s="30"/>
      <c r="W512" s="30"/>
    </row>
    <row r="513" spans="1:23" x14ac:dyDescent="0.2">
      <c r="A513" s="40">
        <v>508</v>
      </c>
      <c r="B513" s="40" t="str">
        <f>IF(DanhMụcHH!B512="","",DanhMụcHH!B512)</f>
        <v>S8VK-T96024</v>
      </c>
      <c r="C513" s="41">
        <f ca="1">IF(B513="","",SUMIF(OFFSET(MuaHàng_ThanhToán!$D$5,0,0,COUNTIF(Table2[Tên nhà cung cấp],MuaHàng_ThanhToán!$C$5),6),BáoCáoHàngHóa!B513,Table2[Số lượng]))</f>
        <v>0</v>
      </c>
      <c r="D513" s="41">
        <f t="shared" ca="1" si="79"/>
        <v>0</v>
      </c>
      <c r="E513" s="41">
        <f ca="1">IF(B513="","",SUMIF(OFFSET(MuaHàng_ThanhToán!$D$5,0,0,COUNTIF(Table2[Tên nhà cung cấp],MuaHàng_ThanhToán!$C$5),6),BáoCáoHàngHóa!B513,Table2[Thành tiền]))</f>
        <v>0</v>
      </c>
      <c r="F513" s="43">
        <f ca="1">IF(B513="","",SUMIF(Table2[[Tên hàng hóa]:[Thành tiền]],BáoCáoHàngHóa!B513,Table2[Số lượng])-BáoCáoHàngHóa!C513)</f>
        <v>3</v>
      </c>
      <c r="G513" s="43">
        <f t="shared" ca="1" si="80"/>
        <v>8249633.333333333</v>
      </c>
      <c r="H513" s="43">
        <f ca="1">IF(B513="","",SUMIF(Table2[[Tên hàng hóa]:[Thành tiền]],BáoCáoHàngHóa!B513,Table2[Thành tiền])-BáoCáoHàngHóa!E513)</f>
        <v>24748900</v>
      </c>
      <c r="I513" s="42">
        <f ca="1">IF(B513="","",SUMIF(Table28[[Tên hàng hóa ]:[Thành tiền]],BáoCáoHàngHóa!B513,Table28[Số lượng]))</f>
        <v>3</v>
      </c>
      <c r="J513" s="42">
        <f t="shared" ca="1" si="81"/>
        <v>8249633.333333333</v>
      </c>
      <c r="K513" s="42">
        <f t="shared" ca="1" si="82"/>
        <v>24748900</v>
      </c>
      <c r="L513" s="44">
        <f t="shared" ca="1" si="83"/>
        <v>0</v>
      </c>
      <c r="M513" s="44">
        <f t="shared" ca="1" si="84"/>
        <v>0</v>
      </c>
      <c r="N513" s="44">
        <f t="shared" ca="1" si="85"/>
        <v>0</v>
      </c>
      <c r="O513" s="30">
        <f t="shared" ca="1" si="78"/>
        <v>0</v>
      </c>
      <c r="P513" s="30"/>
      <c r="Q513" s="30"/>
      <c r="R513" s="30"/>
      <c r="S513" s="30"/>
      <c r="T513" s="30"/>
      <c r="U513" s="30"/>
      <c r="V513" s="30"/>
      <c r="W513" s="30"/>
    </row>
    <row r="514" spans="1:23" x14ac:dyDescent="0.2">
      <c r="A514" s="40">
        <v>509</v>
      </c>
      <c r="B514" s="40" t="str">
        <f>IF(DanhMụcHH!B513="","",DanhMụcHH!B513)</f>
        <v>E3C-JC4P 2M</v>
      </c>
      <c r="C514" s="41">
        <f ca="1">IF(B514="","",SUMIF(OFFSET(MuaHàng_ThanhToán!$D$5,0,0,COUNTIF(Table2[Tên nhà cung cấp],MuaHàng_ThanhToán!$C$5),6),BáoCáoHàngHóa!B514,Table2[Số lượng]))</f>
        <v>0</v>
      </c>
      <c r="D514" s="41">
        <f t="shared" ca="1" si="79"/>
        <v>0</v>
      </c>
      <c r="E514" s="41">
        <f ca="1">IF(B514="","",SUMIF(OFFSET(MuaHàng_ThanhToán!$D$5,0,0,COUNTIF(Table2[Tên nhà cung cấp],MuaHàng_ThanhToán!$C$5),6),BáoCáoHàngHóa!B514,Table2[Thành tiền]))</f>
        <v>0</v>
      </c>
      <c r="F514" s="43">
        <f ca="1">IF(B514="","",SUMIF(Table2[[Tên hàng hóa]:[Thành tiền]],BáoCáoHàngHóa!B514,Table2[Số lượng])-BáoCáoHàngHóa!C514)</f>
        <v>1</v>
      </c>
      <c r="G514" s="43">
        <f t="shared" ca="1" si="80"/>
        <v>1980000</v>
      </c>
      <c r="H514" s="43">
        <f ca="1">IF(B514="","",SUMIF(Table2[[Tên hàng hóa]:[Thành tiền]],BáoCáoHàngHóa!B514,Table2[Thành tiền])-BáoCáoHàngHóa!E514)</f>
        <v>1980000</v>
      </c>
      <c r="I514" s="42">
        <f ca="1">IF(B514="","",SUMIF(Table28[[Tên hàng hóa ]:[Thành tiền]],BáoCáoHàngHóa!B514,Table28[Số lượng]))</f>
        <v>1</v>
      </c>
      <c r="J514" s="42">
        <f t="shared" ca="1" si="81"/>
        <v>1980000</v>
      </c>
      <c r="K514" s="42">
        <f t="shared" ca="1" si="82"/>
        <v>1980000</v>
      </c>
      <c r="L514" s="44">
        <f t="shared" ca="1" si="83"/>
        <v>0</v>
      </c>
      <c r="M514" s="44">
        <f t="shared" ca="1" si="84"/>
        <v>0</v>
      </c>
      <c r="N514" s="44">
        <f t="shared" ca="1" si="85"/>
        <v>0</v>
      </c>
      <c r="O514" s="30">
        <f t="shared" ca="1" si="78"/>
        <v>0</v>
      </c>
      <c r="P514" s="30"/>
      <c r="Q514" s="30"/>
      <c r="R514" s="30"/>
      <c r="S514" s="30"/>
      <c r="T514" s="30"/>
      <c r="U514" s="30"/>
      <c r="V514" s="30"/>
      <c r="W514" s="30"/>
    </row>
    <row r="515" spans="1:23" x14ac:dyDescent="0.2">
      <c r="A515" s="40">
        <v>510</v>
      </c>
      <c r="B515" s="40" t="str">
        <f>IF(DanhMụcHH!B514="","",DanhMụcHH!B514)</f>
        <v>E3Z-D82 2M</v>
      </c>
      <c r="C515" s="41">
        <f ca="1">IF(B515="","",SUMIF(OFFSET(MuaHàng_ThanhToán!$D$5,0,0,COUNTIF(Table2[Tên nhà cung cấp],MuaHàng_ThanhToán!$C$5),6),BáoCáoHàngHóa!B515,Table2[Số lượng]))</f>
        <v>0</v>
      </c>
      <c r="D515" s="41">
        <f t="shared" ca="1" si="79"/>
        <v>0</v>
      </c>
      <c r="E515" s="41">
        <f ca="1">IF(B515="","",SUMIF(OFFSET(MuaHàng_ThanhToán!$D$5,0,0,COUNTIF(Table2[Tên nhà cung cấp],MuaHàng_ThanhToán!$C$5),6),BáoCáoHàngHóa!B515,Table2[Thành tiền]))</f>
        <v>0</v>
      </c>
      <c r="F515" s="43">
        <f ca="1">IF(B515="","",SUMIF(Table2[[Tên hàng hóa]:[Thành tiền]],BáoCáoHàngHóa!B515,Table2[Số lượng])-BáoCáoHàngHóa!C515)</f>
        <v>0</v>
      </c>
      <c r="G515" s="43">
        <f t="shared" ca="1" si="80"/>
        <v>0</v>
      </c>
      <c r="H515" s="43">
        <f ca="1">IF(B515="","",SUMIF(Table2[[Tên hàng hóa]:[Thành tiền]],BáoCáoHàngHóa!B515,Table2[Thành tiền])-BáoCáoHàngHóa!E515)</f>
        <v>0</v>
      </c>
      <c r="I515" s="42">
        <f ca="1">IF(B515="","",SUMIF(Table28[[Tên hàng hóa ]:[Thành tiền]],BáoCáoHàngHóa!B515,Table28[Số lượng]))</f>
        <v>0</v>
      </c>
      <c r="J515" s="42">
        <f t="shared" ca="1" si="81"/>
        <v>0</v>
      </c>
      <c r="K515" s="42">
        <f t="shared" ca="1" si="82"/>
        <v>0</v>
      </c>
      <c r="L515" s="44">
        <f t="shared" ca="1" si="83"/>
        <v>0</v>
      </c>
      <c r="M515" s="44">
        <f t="shared" ca="1" si="84"/>
        <v>0</v>
      </c>
      <c r="N515" s="44">
        <f t="shared" ca="1" si="85"/>
        <v>0</v>
      </c>
      <c r="O515" s="30">
        <f t="shared" ca="1" si="78"/>
        <v>0</v>
      </c>
      <c r="P515" s="30"/>
      <c r="Q515" s="30"/>
      <c r="R515" s="30"/>
      <c r="S515" s="30"/>
      <c r="T515" s="30"/>
      <c r="U515" s="30"/>
      <c r="V515" s="30"/>
      <c r="W515" s="30"/>
    </row>
    <row r="516" spans="1:23" ht="30" x14ac:dyDescent="0.2">
      <c r="A516" s="40">
        <v>511</v>
      </c>
      <c r="B516" s="40" t="str">
        <f>IF(DanhMụcHH!B515="","",DanhMụcHH!B515)</f>
        <v>G3NA-210B DC5-24</v>
      </c>
      <c r="C516" s="41">
        <f ca="1">IF(B516="","",SUMIF(OFFSET(MuaHàng_ThanhToán!$D$5,0,0,COUNTIF(Table2[Tên nhà cung cấp],MuaHàng_ThanhToán!$C$5),6),BáoCáoHàngHóa!B516,Table2[Số lượng]))</f>
        <v>0</v>
      </c>
      <c r="D516" s="41">
        <f t="shared" ca="1" si="79"/>
        <v>0</v>
      </c>
      <c r="E516" s="41">
        <f ca="1">IF(B516="","",SUMIF(OFFSET(MuaHàng_ThanhToán!$D$5,0,0,COUNTIF(Table2[Tên nhà cung cấp],MuaHàng_ThanhToán!$C$5),6),BáoCáoHàngHóa!B516,Table2[Thành tiền]))</f>
        <v>0</v>
      </c>
      <c r="F516" s="43">
        <f ca="1">IF(B516="","",SUMIF(Table2[[Tên hàng hóa]:[Thành tiền]],BáoCáoHàngHóa!B516,Table2[Số lượng])-BáoCáoHàngHóa!C516)</f>
        <v>0</v>
      </c>
      <c r="G516" s="43">
        <f t="shared" ca="1" si="80"/>
        <v>0</v>
      </c>
      <c r="H516" s="43">
        <f ca="1">IF(B516="","",SUMIF(Table2[[Tên hàng hóa]:[Thành tiền]],BáoCáoHàngHóa!B516,Table2[Thành tiền])-BáoCáoHàngHóa!E516)</f>
        <v>0</v>
      </c>
      <c r="I516" s="42">
        <f ca="1">IF(B516="","",SUMIF(Table28[[Tên hàng hóa ]:[Thành tiền]],BáoCáoHàngHóa!B516,Table28[Số lượng]))</f>
        <v>0</v>
      </c>
      <c r="J516" s="42">
        <f t="shared" ca="1" si="81"/>
        <v>0</v>
      </c>
      <c r="K516" s="42">
        <f t="shared" ca="1" si="82"/>
        <v>0</v>
      </c>
      <c r="L516" s="44">
        <f t="shared" ca="1" si="83"/>
        <v>0</v>
      </c>
      <c r="M516" s="44">
        <f t="shared" ca="1" si="84"/>
        <v>0</v>
      </c>
      <c r="N516" s="44">
        <f t="shared" ca="1" si="85"/>
        <v>0</v>
      </c>
      <c r="O516" s="30">
        <f t="shared" ca="1" si="78"/>
        <v>0</v>
      </c>
      <c r="P516" s="30"/>
      <c r="Q516" s="30"/>
      <c r="R516" s="30"/>
      <c r="S516" s="30"/>
      <c r="T516" s="30"/>
      <c r="U516" s="30"/>
      <c r="V516" s="30"/>
      <c r="W516" s="30"/>
    </row>
    <row r="517" spans="1:23" ht="30" x14ac:dyDescent="0.2">
      <c r="A517" s="40">
        <v>512</v>
      </c>
      <c r="B517" s="40" t="str">
        <f>IF(DanhMụcHH!B516="","",DanhMụcHH!B516)</f>
        <v>G3NA-210B AC200-240</v>
      </c>
      <c r="C517" s="41">
        <f ca="1">IF(B517="","",SUMIF(OFFSET(MuaHàng_ThanhToán!$D$5,0,0,COUNTIF(Table2[Tên nhà cung cấp],MuaHàng_ThanhToán!$C$5),6),BáoCáoHàngHóa!B517,Table2[Số lượng]))</f>
        <v>0</v>
      </c>
      <c r="D517" s="41">
        <f t="shared" ca="1" si="79"/>
        <v>0</v>
      </c>
      <c r="E517" s="41">
        <f ca="1">IF(B517="","",SUMIF(OFFSET(MuaHàng_ThanhToán!$D$5,0,0,COUNTIF(Table2[Tên nhà cung cấp],MuaHàng_ThanhToán!$C$5),6),BáoCáoHàngHóa!B517,Table2[Thành tiền]))</f>
        <v>0</v>
      </c>
      <c r="F517" s="43">
        <f ca="1">IF(B517="","",SUMIF(Table2[[Tên hàng hóa]:[Thành tiền]],BáoCáoHàngHóa!B517,Table2[Số lượng])-BáoCáoHàngHóa!C517)</f>
        <v>5</v>
      </c>
      <c r="G517" s="43">
        <f t="shared" ca="1" si="80"/>
        <v>319000</v>
      </c>
      <c r="H517" s="43">
        <f ca="1">IF(B517="","",SUMIF(Table2[[Tên hàng hóa]:[Thành tiền]],BáoCáoHàngHóa!B517,Table2[Thành tiền])-BáoCáoHàngHóa!E517)</f>
        <v>1595000</v>
      </c>
      <c r="I517" s="42">
        <f ca="1">IF(B517="","",SUMIF(Table28[[Tên hàng hóa ]:[Thành tiền]],BáoCáoHàngHóa!B517,Table28[Số lượng]))</f>
        <v>5</v>
      </c>
      <c r="J517" s="42">
        <f t="shared" ca="1" si="81"/>
        <v>319000</v>
      </c>
      <c r="K517" s="42">
        <f t="shared" ca="1" si="82"/>
        <v>1595000</v>
      </c>
      <c r="L517" s="44">
        <f t="shared" ca="1" si="83"/>
        <v>0</v>
      </c>
      <c r="M517" s="44">
        <f t="shared" ca="1" si="84"/>
        <v>0</v>
      </c>
      <c r="N517" s="44">
        <f t="shared" ca="1" si="85"/>
        <v>0</v>
      </c>
      <c r="O517" s="30">
        <f t="shared" ca="1" si="78"/>
        <v>0</v>
      </c>
      <c r="P517" s="30"/>
      <c r="Q517" s="30"/>
      <c r="R517" s="30"/>
      <c r="S517" s="30"/>
      <c r="T517" s="30"/>
      <c r="U517" s="30"/>
      <c r="V517" s="30"/>
      <c r="W517" s="30"/>
    </row>
    <row r="518" spans="1:23" ht="30" x14ac:dyDescent="0.2">
      <c r="A518" s="40">
        <v>513</v>
      </c>
      <c r="B518" s="40" t="str">
        <f>IF(DanhMụcHH!B517="","",DanhMụcHH!B517)</f>
        <v>G3NA-410B DC5-24</v>
      </c>
      <c r="C518" s="41">
        <f ca="1">IF(B518="","",SUMIF(OFFSET(MuaHàng_ThanhToán!$D$5,0,0,COUNTIF(Table2[Tên nhà cung cấp],MuaHàng_ThanhToán!$C$5),6),BáoCáoHàngHóa!B518,Table2[Số lượng]))</f>
        <v>0</v>
      </c>
      <c r="D518" s="41">
        <f t="shared" ca="1" si="79"/>
        <v>0</v>
      </c>
      <c r="E518" s="41">
        <f ca="1">IF(B518="","",SUMIF(OFFSET(MuaHàng_ThanhToán!$D$5,0,0,COUNTIF(Table2[Tên nhà cung cấp],MuaHàng_ThanhToán!$C$5),6),BáoCáoHàngHóa!B518,Table2[Thành tiền]))</f>
        <v>0</v>
      </c>
      <c r="F518" s="43">
        <f ca="1">IF(B518="","",SUMIF(Table2[[Tên hàng hóa]:[Thành tiền]],BáoCáoHàngHóa!B518,Table2[Số lượng])-BáoCáoHàngHóa!C518)</f>
        <v>0</v>
      </c>
      <c r="G518" s="43">
        <f t="shared" ca="1" si="80"/>
        <v>0</v>
      </c>
      <c r="H518" s="43">
        <f ca="1">IF(B518="","",SUMIF(Table2[[Tên hàng hóa]:[Thành tiền]],BáoCáoHàngHóa!B518,Table2[Thành tiền])-BáoCáoHàngHóa!E518)</f>
        <v>0</v>
      </c>
      <c r="I518" s="42">
        <f ca="1">IF(B518="","",SUMIF(Table28[[Tên hàng hóa ]:[Thành tiền]],BáoCáoHàngHóa!B518,Table28[Số lượng]))</f>
        <v>0</v>
      </c>
      <c r="J518" s="42">
        <f t="shared" ca="1" si="81"/>
        <v>0</v>
      </c>
      <c r="K518" s="42">
        <f t="shared" ca="1" si="82"/>
        <v>0</v>
      </c>
      <c r="L518" s="44">
        <f t="shared" ca="1" si="83"/>
        <v>0</v>
      </c>
      <c r="M518" s="44">
        <f t="shared" ca="1" si="84"/>
        <v>0</v>
      </c>
      <c r="N518" s="44">
        <f t="shared" ca="1" si="85"/>
        <v>0</v>
      </c>
      <c r="O518" s="30">
        <f t="shared" ca="1" si="78"/>
        <v>0</v>
      </c>
      <c r="P518" s="30"/>
      <c r="Q518" s="30"/>
      <c r="R518" s="30"/>
      <c r="S518" s="30"/>
      <c r="T518" s="30"/>
      <c r="U518" s="30"/>
      <c r="V518" s="30"/>
      <c r="W518" s="30"/>
    </row>
    <row r="519" spans="1:23" ht="30" x14ac:dyDescent="0.2">
      <c r="A519" s="40">
        <v>514</v>
      </c>
      <c r="B519" s="40" t="str">
        <f>IF(DanhMụcHH!B518="","",DanhMụcHH!B518)</f>
        <v>G3NA-410B AC100-240</v>
      </c>
      <c r="C519" s="41">
        <f ca="1">IF(B519="","",SUMIF(OFFSET(MuaHàng_ThanhToán!$D$5,0,0,COUNTIF(Table2[Tên nhà cung cấp],MuaHàng_ThanhToán!$C$5),6),BáoCáoHàngHóa!B519,Table2[Số lượng]))</f>
        <v>0</v>
      </c>
      <c r="D519" s="41">
        <f t="shared" ca="1" si="79"/>
        <v>0</v>
      </c>
      <c r="E519" s="41">
        <f ca="1">IF(B519="","",SUMIF(OFFSET(MuaHàng_ThanhToán!$D$5,0,0,COUNTIF(Table2[Tên nhà cung cấp],MuaHàng_ThanhToán!$C$5),6),BáoCáoHàngHóa!B519,Table2[Thành tiền]))</f>
        <v>0</v>
      </c>
      <c r="F519" s="43">
        <f ca="1">IF(B519="","",SUMIF(Table2[[Tên hàng hóa]:[Thành tiền]],BáoCáoHàngHóa!B519,Table2[Số lượng])-BáoCáoHàngHóa!C519)</f>
        <v>0</v>
      </c>
      <c r="G519" s="43">
        <f t="shared" ca="1" si="80"/>
        <v>0</v>
      </c>
      <c r="H519" s="43">
        <f ca="1">IF(B519="","",SUMIF(Table2[[Tên hàng hóa]:[Thành tiền]],BáoCáoHàngHóa!B519,Table2[Thành tiền])-BáoCáoHàngHóa!E519)</f>
        <v>0</v>
      </c>
      <c r="I519" s="42">
        <f ca="1">IF(B519="","",SUMIF(Table28[[Tên hàng hóa ]:[Thành tiền]],BáoCáoHàngHóa!B519,Table28[Số lượng]))</f>
        <v>0</v>
      </c>
      <c r="J519" s="42">
        <f t="shared" ca="1" si="81"/>
        <v>0</v>
      </c>
      <c r="K519" s="42">
        <f t="shared" ca="1" si="82"/>
        <v>0</v>
      </c>
      <c r="L519" s="44">
        <f t="shared" ca="1" si="83"/>
        <v>0</v>
      </c>
      <c r="M519" s="44">
        <f t="shared" ca="1" si="84"/>
        <v>0</v>
      </c>
      <c r="N519" s="44">
        <f t="shared" ca="1" si="85"/>
        <v>0</v>
      </c>
      <c r="O519" s="30">
        <f t="shared" ref="O519:O582" ca="1" si="86">IF(L519&lt;0,-1,0)</f>
        <v>0</v>
      </c>
      <c r="P519" s="30"/>
      <c r="Q519" s="30"/>
      <c r="R519" s="30"/>
      <c r="S519" s="30"/>
      <c r="T519" s="30"/>
      <c r="U519" s="30"/>
      <c r="V519" s="30"/>
      <c r="W519" s="30"/>
    </row>
    <row r="520" spans="1:23" ht="30" x14ac:dyDescent="0.2">
      <c r="A520" s="40">
        <v>515</v>
      </c>
      <c r="B520" s="40" t="str">
        <f>IF(DanhMụcHH!B519="","",DanhMụcHH!B519)</f>
        <v>G3NA-220B DC5-24</v>
      </c>
      <c r="C520" s="41">
        <f ca="1">IF(B520="","",SUMIF(OFFSET(MuaHàng_ThanhToán!$D$5,0,0,COUNTIF(Table2[Tên nhà cung cấp],MuaHàng_ThanhToán!$C$5),6),BáoCáoHàngHóa!B520,Table2[Số lượng]))</f>
        <v>0</v>
      </c>
      <c r="D520" s="41">
        <f t="shared" ca="1" si="79"/>
        <v>0</v>
      </c>
      <c r="E520" s="41">
        <f ca="1">IF(B520="","",SUMIF(OFFSET(MuaHàng_ThanhToán!$D$5,0,0,COUNTIF(Table2[Tên nhà cung cấp],MuaHàng_ThanhToán!$C$5),6),BáoCáoHàngHóa!B520,Table2[Thành tiền]))</f>
        <v>0</v>
      </c>
      <c r="F520" s="43">
        <f ca="1">IF(B520="","",SUMIF(Table2[[Tên hàng hóa]:[Thành tiền]],BáoCáoHàngHóa!B520,Table2[Số lượng])-BáoCáoHàngHóa!C520)</f>
        <v>0</v>
      </c>
      <c r="G520" s="43">
        <f t="shared" ca="1" si="80"/>
        <v>0</v>
      </c>
      <c r="H520" s="43">
        <f ca="1">IF(B520="","",SUMIF(Table2[[Tên hàng hóa]:[Thành tiền]],BáoCáoHàngHóa!B520,Table2[Thành tiền])-BáoCáoHàngHóa!E520)</f>
        <v>0</v>
      </c>
      <c r="I520" s="42">
        <f ca="1">IF(B520="","",SUMIF(Table28[[Tên hàng hóa ]:[Thành tiền]],BáoCáoHàngHóa!B520,Table28[Số lượng]))</f>
        <v>0</v>
      </c>
      <c r="J520" s="42">
        <f t="shared" ca="1" si="81"/>
        <v>0</v>
      </c>
      <c r="K520" s="42">
        <f t="shared" ca="1" si="82"/>
        <v>0</v>
      </c>
      <c r="L520" s="44">
        <f t="shared" ca="1" si="83"/>
        <v>0</v>
      </c>
      <c r="M520" s="44">
        <f t="shared" ca="1" si="84"/>
        <v>0</v>
      </c>
      <c r="N520" s="44">
        <f t="shared" ca="1" si="85"/>
        <v>0</v>
      </c>
      <c r="O520" s="30">
        <f t="shared" ca="1" si="86"/>
        <v>0</v>
      </c>
      <c r="P520" s="30"/>
      <c r="Q520" s="30"/>
      <c r="R520" s="30"/>
      <c r="S520" s="30"/>
      <c r="T520" s="30"/>
      <c r="U520" s="30"/>
      <c r="V520" s="30"/>
      <c r="W520" s="30"/>
    </row>
    <row r="521" spans="1:23" ht="30" x14ac:dyDescent="0.2">
      <c r="A521" s="40">
        <v>516</v>
      </c>
      <c r="B521" s="40" t="str">
        <f>IF(DanhMụcHH!B520="","",DanhMụcHH!B520)</f>
        <v>G3NA-220B AC200-240</v>
      </c>
      <c r="C521" s="41">
        <f ca="1">IF(B521="","",SUMIF(OFFSET(MuaHàng_ThanhToán!$D$5,0,0,COUNTIF(Table2[Tên nhà cung cấp],MuaHàng_ThanhToán!$C$5),6),BáoCáoHàngHóa!B521,Table2[Số lượng]))</f>
        <v>0</v>
      </c>
      <c r="D521" s="41">
        <f t="shared" ca="1" si="79"/>
        <v>0</v>
      </c>
      <c r="E521" s="41">
        <f ca="1">IF(B521="","",SUMIF(OFFSET(MuaHàng_ThanhToán!$D$5,0,0,COUNTIF(Table2[Tên nhà cung cấp],MuaHàng_ThanhToán!$C$5),6),BáoCáoHàngHóa!B521,Table2[Thành tiền]))</f>
        <v>0</v>
      </c>
      <c r="F521" s="43">
        <f ca="1">IF(B521="","",SUMIF(Table2[[Tên hàng hóa]:[Thành tiền]],BáoCáoHàngHóa!B521,Table2[Số lượng])-BáoCáoHàngHóa!C521)</f>
        <v>0</v>
      </c>
      <c r="G521" s="43">
        <f t="shared" ca="1" si="80"/>
        <v>0</v>
      </c>
      <c r="H521" s="43">
        <f ca="1">IF(B521="","",SUMIF(Table2[[Tên hàng hóa]:[Thành tiền]],BáoCáoHàngHóa!B521,Table2[Thành tiền])-BáoCáoHàngHóa!E521)</f>
        <v>0</v>
      </c>
      <c r="I521" s="42">
        <f ca="1">IF(B521="","",SUMIF(Table28[[Tên hàng hóa ]:[Thành tiền]],BáoCáoHàngHóa!B521,Table28[Số lượng]))</f>
        <v>0</v>
      </c>
      <c r="J521" s="42">
        <f t="shared" ca="1" si="81"/>
        <v>0</v>
      </c>
      <c r="K521" s="42">
        <f t="shared" ca="1" si="82"/>
        <v>0</v>
      </c>
      <c r="L521" s="44">
        <f t="shared" ca="1" si="83"/>
        <v>0</v>
      </c>
      <c r="M521" s="44">
        <f t="shared" ca="1" si="84"/>
        <v>0</v>
      </c>
      <c r="N521" s="44">
        <f t="shared" ca="1" si="85"/>
        <v>0</v>
      </c>
      <c r="O521" s="30">
        <f t="shared" ca="1" si="86"/>
        <v>0</v>
      </c>
      <c r="P521" s="30"/>
      <c r="Q521" s="30"/>
      <c r="R521" s="30"/>
      <c r="S521" s="30"/>
      <c r="T521" s="30"/>
      <c r="U521" s="30"/>
      <c r="V521" s="30"/>
      <c r="W521" s="30"/>
    </row>
    <row r="522" spans="1:23" ht="30" x14ac:dyDescent="0.2">
      <c r="A522" s="40">
        <v>517</v>
      </c>
      <c r="B522" s="40" t="str">
        <f>IF(DanhMụcHH!B521="","",DanhMụcHH!B521)</f>
        <v>G3NA-420B DC5-24</v>
      </c>
      <c r="C522" s="41">
        <f ca="1">IF(B522="","",SUMIF(OFFSET(MuaHàng_ThanhToán!$D$5,0,0,COUNTIF(Table2[Tên nhà cung cấp],MuaHàng_ThanhToán!$C$5),6),BáoCáoHàngHóa!B522,Table2[Số lượng]))</f>
        <v>0</v>
      </c>
      <c r="D522" s="41">
        <f t="shared" ca="1" si="79"/>
        <v>0</v>
      </c>
      <c r="E522" s="41">
        <f ca="1">IF(B522="","",SUMIF(OFFSET(MuaHàng_ThanhToán!$D$5,0,0,COUNTIF(Table2[Tên nhà cung cấp],MuaHàng_ThanhToán!$C$5),6),BáoCáoHàngHóa!B522,Table2[Thành tiền]))</f>
        <v>0</v>
      </c>
      <c r="F522" s="43">
        <f ca="1">IF(B522="","",SUMIF(Table2[[Tên hàng hóa]:[Thành tiền]],BáoCáoHàngHóa!B522,Table2[Số lượng])-BáoCáoHàngHóa!C522)</f>
        <v>0</v>
      </c>
      <c r="G522" s="43">
        <f t="shared" ca="1" si="80"/>
        <v>0</v>
      </c>
      <c r="H522" s="43">
        <f ca="1">IF(B522="","",SUMIF(Table2[[Tên hàng hóa]:[Thành tiền]],BáoCáoHàngHóa!B522,Table2[Thành tiền])-BáoCáoHàngHóa!E522)</f>
        <v>0</v>
      </c>
      <c r="I522" s="42">
        <f ca="1">IF(B522="","",SUMIF(Table28[[Tên hàng hóa ]:[Thành tiền]],BáoCáoHàngHóa!B522,Table28[Số lượng]))</f>
        <v>0</v>
      </c>
      <c r="J522" s="42">
        <f t="shared" ca="1" si="81"/>
        <v>0</v>
      </c>
      <c r="K522" s="42">
        <f t="shared" ca="1" si="82"/>
        <v>0</v>
      </c>
      <c r="L522" s="44">
        <f t="shared" ca="1" si="83"/>
        <v>0</v>
      </c>
      <c r="M522" s="44">
        <f t="shared" ca="1" si="84"/>
        <v>0</v>
      </c>
      <c r="N522" s="44">
        <f t="shared" ca="1" si="85"/>
        <v>0</v>
      </c>
      <c r="O522" s="30">
        <f t="shared" ca="1" si="86"/>
        <v>0</v>
      </c>
      <c r="P522" s="30"/>
      <c r="Q522" s="30"/>
      <c r="R522" s="30"/>
      <c r="S522" s="30"/>
      <c r="T522" s="30"/>
      <c r="U522" s="30"/>
      <c r="V522" s="30"/>
      <c r="W522" s="30"/>
    </row>
    <row r="523" spans="1:23" ht="30" x14ac:dyDescent="0.2">
      <c r="A523" s="40">
        <v>518</v>
      </c>
      <c r="B523" s="40" t="str">
        <f>IF(DanhMụcHH!B522="","",DanhMụcHH!B522)</f>
        <v>G3NA-420B AC100-240</v>
      </c>
      <c r="C523" s="41">
        <f ca="1">IF(B523="","",SUMIF(OFFSET(MuaHàng_ThanhToán!$D$5,0,0,COUNTIF(Table2[Tên nhà cung cấp],MuaHàng_ThanhToán!$C$5),6),BáoCáoHàngHóa!B523,Table2[Số lượng]))</f>
        <v>0</v>
      </c>
      <c r="D523" s="41">
        <f t="shared" ca="1" si="79"/>
        <v>0</v>
      </c>
      <c r="E523" s="41">
        <f ca="1">IF(B523="","",SUMIF(OFFSET(MuaHàng_ThanhToán!$D$5,0,0,COUNTIF(Table2[Tên nhà cung cấp],MuaHàng_ThanhToán!$C$5),6),BáoCáoHàngHóa!B523,Table2[Thành tiền]))</f>
        <v>0</v>
      </c>
      <c r="F523" s="43">
        <f ca="1">IF(B523="","",SUMIF(Table2[[Tên hàng hóa]:[Thành tiền]],BáoCáoHàngHóa!B523,Table2[Số lượng])-BáoCáoHàngHóa!C523)</f>
        <v>0</v>
      </c>
      <c r="G523" s="43">
        <f t="shared" ca="1" si="80"/>
        <v>0</v>
      </c>
      <c r="H523" s="43">
        <f ca="1">IF(B523="","",SUMIF(Table2[[Tên hàng hóa]:[Thành tiền]],BáoCáoHàngHóa!B523,Table2[Thành tiền])-BáoCáoHàngHóa!E523)</f>
        <v>0</v>
      </c>
      <c r="I523" s="42">
        <f ca="1">IF(B523="","",SUMIF(Table28[[Tên hàng hóa ]:[Thành tiền]],BáoCáoHàngHóa!B523,Table28[Số lượng]))</f>
        <v>0</v>
      </c>
      <c r="J523" s="42">
        <f t="shared" ca="1" si="81"/>
        <v>0</v>
      </c>
      <c r="K523" s="42">
        <f t="shared" ca="1" si="82"/>
        <v>0</v>
      </c>
      <c r="L523" s="44">
        <f t="shared" ca="1" si="83"/>
        <v>0</v>
      </c>
      <c r="M523" s="44">
        <f t="shared" ca="1" si="84"/>
        <v>0</v>
      </c>
      <c r="N523" s="44">
        <f t="shared" ca="1" si="85"/>
        <v>0</v>
      </c>
      <c r="O523" s="30">
        <f t="shared" ca="1" si="86"/>
        <v>0</v>
      </c>
      <c r="P523" s="30"/>
      <c r="Q523" s="30"/>
      <c r="R523" s="30"/>
      <c r="S523" s="30"/>
      <c r="T523" s="30"/>
      <c r="U523" s="30"/>
      <c r="V523" s="30"/>
      <c r="W523" s="30"/>
    </row>
    <row r="524" spans="1:23" ht="30" x14ac:dyDescent="0.2">
      <c r="A524" s="40">
        <v>519</v>
      </c>
      <c r="B524" s="40" t="str">
        <f>IF(DanhMụcHH!B523="","",DanhMụcHH!B523)</f>
        <v>G3NA-240B-UTU DC5-24</v>
      </c>
      <c r="C524" s="41">
        <f ca="1">IF(B524="","",SUMIF(OFFSET(MuaHàng_ThanhToán!$D$5,0,0,COUNTIF(Table2[Tên nhà cung cấp],MuaHàng_ThanhToán!$C$5),6),BáoCáoHàngHóa!B524,Table2[Số lượng]))</f>
        <v>0</v>
      </c>
      <c r="D524" s="41">
        <f t="shared" ca="1" si="79"/>
        <v>0</v>
      </c>
      <c r="E524" s="41">
        <f ca="1">IF(B524="","",SUMIF(OFFSET(MuaHàng_ThanhToán!$D$5,0,0,COUNTIF(Table2[Tên nhà cung cấp],MuaHàng_ThanhToán!$C$5),6),BáoCáoHàngHóa!B524,Table2[Thành tiền]))</f>
        <v>0</v>
      </c>
      <c r="F524" s="43">
        <f ca="1">IF(B524="","",SUMIF(Table2[[Tên hàng hóa]:[Thành tiền]],BáoCáoHàngHóa!B524,Table2[Số lượng])-BáoCáoHàngHóa!C524)</f>
        <v>0</v>
      </c>
      <c r="G524" s="43">
        <f t="shared" ca="1" si="80"/>
        <v>0</v>
      </c>
      <c r="H524" s="43">
        <f ca="1">IF(B524="","",SUMIF(Table2[[Tên hàng hóa]:[Thành tiền]],BáoCáoHàngHóa!B524,Table2[Thành tiền])-BáoCáoHàngHóa!E524)</f>
        <v>0</v>
      </c>
      <c r="I524" s="42">
        <f ca="1">IF(B524="","",SUMIF(Table28[[Tên hàng hóa ]:[Thành tiền]],BáoCáoHàngHóa!B524,Table28[Số lượng]))</f>
        <v>0</v>
      </c>
      <c r="J524" s="42">
        <f t="shared" ca="1" si="81"/>
        <v>0</v>
      </c>
      <c r="K524" s="42">
        <f t="shared" ca="1" si="82"/>
        <v>0</v>
      </c>
      <c r="L524" s="44">
        <f t="shared" ca="1" si="83"/>
        <v>0</v>
      </c>
      <c r="M524" s="44">
        <f t="shared" ca="1" si="84"/>
        <v>0</v>
      </c>
      <c r="N524" s="44">
        <f t="shared" ca="1" si="85"/>
        <v>0</v>
      </c>
      <c r="O524" s="30">
        <f t="shared" ca="1" si="86"/>
        <v>0</v>
      </c>
      <c r="P524" s="30"/>
      <c r="Q524" s="30"/>
      <c r="R524" s="30"/>
      <c r="S524" s="30"/>
      <c r="T524" s="30"/>
      <c r="U524" s="30"/>
      <c r="V524" s="30"/>
      <c r="W524" s="30"/>
    </row>
    <row r="525" spans="1:23" ht="30" x14ac:dyDescent="0.2">
      <c r="A525" s="40">
        <v>520</v>
      </c>
      <c r="B525" s="40" t="str">
        <f>IF(DanhMụcHH!B524="","",DanhMụcHH!B524)</f>
        <v>G3NA-240B AC200-240</v>
      </c>
      <c r="C525" s="41">
        <f ca="1">IF(B525="","",SUMIF(OFFSET(MuaHàng_ThanhToán!$D$5,0,0,COUNTIF(Table2[Tên nhà cung cấp],MuaHàng_ThanhToán!$C$5),6),BáoCáoHàngHóa!B525,Table2[Số lượng]))</f>
        <v>0</v>
      </c>
      <c r="D525" s="41">
        <f t="shared" ca="1" si="79"/>
        <v>0</v>
      </c>
      <c r="E525" s="41">
        <f ca="1">IF(B525="","",SUMIF(OFFSET(MuaHàng_ThanhToán!$D$5,0,0,COUNTIF(Table2[Tên nhà cung cấp],MuaHàng_ThanhToán!$C$5),6),BáoCáoHàngHóa!B525,Table2[Thành tiền]))</f>
        <v>0</v>
      </c>
      <c r="F525" s="43">
        <f ca="1">IF(B525="","",SUMIF(Table2[[Tên hàng hóa]:[Thành tiền]],BáoCáoHàngHóa!B525,Table2[Số lượng])-BáoCáoHàngHóa!C525)</f>
        <v>0</v>
      </c>
      <c r="G525" s="43">
        <f t="shared" ca="1" si="80"/>
        <v>0</v>
      </c>
      <c r="H525" s="43">
        <f ca="1">IF(B525="","",SUMIF(Table2[[Tên hàng hóa]:[Thành tiền]],BáoCáoHàngHóa!B525,Table2[Thành tiền])-BáoCáoHàngHóa!E525)</f>
        <v>0</v>
      </c>
      <c r="I525" s="42">
        <f ca="1">IF(B525="","",SUMIF(Table28[[Tên hàng hóa ]:[Thành tiền]],BáoCáoHàngHóa!B525,Table28[Số lượng]))</f>
        <v>0</v>
      </c>
      <c r="J525" s="42">
        <f t="shared" ca="1" si="81"/>
        <v>0</v>
      </c>
      <c r="K525" s="42">
        <f t="shared" ca="1" si="82"/>
        <v>0</v>
      </c>
      <c r="L525" s="44">
        <f t="shared" ca="1" si="83"/>
        <v>0</v>
      </c>
      <c r="M525" s="44">
        <f t="shared" ca="1" si="84"/>
        <v>0</v>
      </c>
      <c r="N525" s="44">
        <f t="shared" ca="1" si="85"/>
        <v>0</v>
      </c>
      <c r="O525" s="30">
        <f t="shared" ca="1" si="86"/>
        <v>0</v>
      </c>
      <c r="P525" s="30"/>
      <c r="Q525" s="30"/>
      <c r="R525" s="30"/>
      <c r="S525" s="30"/>
      <c r="T525" s="30"/>
      <c r="U525" s="30"/>
      <c r="V525" s="30"/>
      <c r="W525" s="30"/>
    </row>
    <row r="526" spans="1:23" ht="30" x14ac:dyDescent="0.2">
      <c r="A526" s="40">
        <v>521</v>
      </c>
      <c r="B526" s="40" t="str">
        <f>IF(DanhMụcHH!B525="","",DanhMụcHH!B525)</f>
        <v>G3NA-440B-2 DC5-24</v>
      </c>
      <c r="C526" s="41">
        <f ca="1">IF(B526="","",SUMIF(OFFSET(MuaHàng_ThanhToán!$D$5,0,0,COUNTIF(Table2[Tên nhà cung cấp],MuaHàng_ThanhToán!$C$5),6),BáoCáoHàngHóa!B526,Table2[Số lượng]))</f>
        <v>0</v>
      </c>
      <c r="D526" s="41">
        <f t="shared" ca="1" si="79"/>
        <v>0</v>
      </c>
      <c r="E526" s="41">
        <f ca="1">IF(B526="","",SUMIF(OFFSET(MuaHàng_ThanhToán!$D$5,0,0,COUNTIF(Table2[Tên nhà cung cấp],MuaHàng_ThanhToán!$C$5),6),BáoCáoHàngHóa!B526,Table2[Thành tiền]))</f>
        <v>0</v>
      </c>
      <c r="F526" s="43">
        <f ca="1">IF(B526="","",SUMIF(Table2[[Tên hàng hóa]:[Thành tiền]],BáoCáoHàngHóa!B526,Table2[Số lượng])-BáoCáoHàngHóa!C526)</f>
        <v>0</v>
      </c>
      <c r="G526" s="43">
        <f t="shared" ca="1" si="80"/>
        <v>0</v>
      </c>
      <c r="H526" s="43">
        <f ca="1">IF(B526="","",SUMIF(Table2[[Tên hàng hóa]:[Thành tiền]],BáoCáoHàngHóa!B526,Table2[Thành tiền])-BáoCáoHàngHóa!E526)</f>
        <v>0</v>
      </c>
      <c r="I526" s="42">
        <f ca="1">IF(B526="","",SUMIF(Table28[[Tên hàng hóa ]:[Thành tiền]],BáoCáoHàngHóa!B526,Table28[Số lượng]))</f>
        <v>0</v>
      </c>
      <c r="J526" s="42">
        <f t="shared" ca="1" si="81"/>
        <v>0</v>
      </c>
      <c r="K526" s="42">
        <f t="shared" ca="1" si="82"/>
        <v>0</v>
      </c>
      <c r="L526" s="44">
        <f t="shared" ca="1" si="83"/>
        <v>0</v>
      </c>
      <c r="M526" s="44">
        <f t="shared" ca="1" si="84"/>
        <v>0</v>
      </c>
      <c r="N526" s="44">
        <f t="shared" ca="1" si="85"/>
        <v>0</v>
      </c>
      <c r="O526" s="30">
        <f t="shared" ca="1" si="86"/>
        <v>0</v>
      </c>
      <c r="P526" s="30"/>
      <c r="Q526" s="30"/>
      <c r="R526" s="30"/>
      <c r="S526" s="30"/>
      <c r="T526" s="30"/>
      <c r="U526" s="30"/>
      <c r="V526" s="30"/>
      <c r="W526" s="30"/>
    </row>
    <row r="527" spans="1:23" ht="30" x14ac:dyDescent="0.2">
      <c r="A527" s="40">
        <v>522</v>
      </c>
      <c r="B527" s="40" t="str">
        <f>IF(DanhMụcHH!B526="","",DanhMụcHH!B526)</f>
        <v>G3NA-440B-2 AC100-240</v>
      </c>
      <c r="C527" s="41">
        <f ca="1">IF(B527="","",SUMIF(OFFSET(MuaHàng_ThanhToán!$D$5,0,0,COUNTIF(Table2[Tên nhà cung cấp],MuaHàng_ThanhToán!$C$5),6),BáoCáoHàngHóa!B527,Table2[Số lượng]))</f>
        <v>0</v>
      </c>
      <c r="D527" s="41">
        <f t="shared" ca="1" si="79"/>
        <v>0</v>
      </c>
      <c r="E527" s="41">
        <f ca="1">IF(B527="","",SUMIF(OFFSET(MuaHàng_ThanhToán!$D$5,0,0,COUNTIF(Table2[Tên nhà cung cấp],MuaHàng_ThanhToán!$C$5),6),BáoCáoHàngHóa!B527,Table2[Thành tiền]))</f>
        <v>0</v>
      </c>
      <c r="F527" s="43">
        <f ca="1">IF(B527="","",SUMIF(Table2[[Tên hàng hóa]:[Thành tiền]],BáoCáoHàngHóa!B527,Table2[Số lượng])-BáoCáoHàngHóa!C527)</f>
        <v>0</v>
      </c>
      <c r="G527" s="43">
        <f t="shared" ca="1" si="80"/>
        <v>0</v>
      </c>
      <c r="H527" s="43">
        <f ca="1">IF(B527="","",SUMIF(Table2[[Tên hàng hóa]:[Thành tiền]],BáoCáoHàngHóa!B527,Table2[Thành tiền])-BáoCáoHàngHóa!E527)</f>
        <v>0</v>
      </c>
      <c r="I527" s="42">
        <f ca="1">IF(B527="","",SUMIF(Table28[[Tên hàng hóa ]:[Thành tiền]],BáoCáoHàngHóa!B527,Table28[Số lượng]))</f>
        <v>0</v>
      </c>
      <c r="J527" s="42">
        <f t="shared" ca="1" si="81"/>
        <v>0</v>
      </c>
      <c r="K527" s="42">
        <f t="shared" ca="1" si="82"/>
        <v>0</v>
      </c>
      <c r="L527" s="44">
        <f t="shared" ca="1" si="83"/>
        <v>0</v>
      </c>
      <c r="M527" s="44">
        <f t="shared" ca="1" si="84"/>
        <v>0</v>
      </c>
      <c r="N527" s="44">
        <f t="shared" ca="1" si="85"/>
        <v>0</v>
      </c>
      <c r="O527" s="30">
        <f t="shared" ca="1" si="86"/>
        <v>0</v>
      </c>
      <c r="P527" s="30"/>
      <c r="Q527" s="30"/>
      <c r="R527" s="30"/>
      <c r="S527" s="30"/>
      <c r="T527" s="30"/>
      <c r="U527" s="30"/>
      <c r="V527" s="30"/>
      <c r="W527" s="30"/>
    </row>
    <row r="528" spans="1:23" ht="30" x14ac:dyDescent="0.2">
      <c r="A528" s="40">
        <v>523</v>
      </c>
      <c r="B528" s="40" t="str">
        <f>IF(DanhMụcHH!B527="","",DanhMụcHH!B527)</f>
        <v>G3NA-275B-UTU-2 DC5-24</v>
      </c>
      <c r="C528" s="41">
        <f ca="1">IF(B528="","",SUMIF(OFFSET(MuaHàng_ThanhToán!$D$5,0,0,COUNTIF(Table2[Tên nhà cung cấp],MuaHàng_ThanhToán!$C$5),6),BáoCáoHàngHóa!B528,Table2[Số lượng]))</f>
        <v>0</v>
      </c>
      <c r="D528" s="41">
        <f t="shared" ca="1" si="79"/>
        <v>0</v>
      </c>
      <c r="E528" s="41">
        <f ca="1">IF(B528="","",SUMIF(OFFSET(MuaHàng_ThanhToán!$D$5,0,0,COUNTIF(Table2[Tên nhà cung cấp],MuaHàng_ThanhToán!$C$5),6),BáoCáoHàngHóa!B528,Table2[Thành tiền]))</f>
        <v>0</v>
      </c>
      <c r="F528" s="43">
        <f ca="1">IF(B528="","",SUMIF(Table2[[Tên hàng hóa]:[Thành tiền]],BáoCáoHàngHóa!B528,Table2[Số lượng])-BáoCáoHàngHóa!C528)</f>
        <v>0</v>
      </c>
      <c r="G528" s="43">
        <f t="shared" ca="1" si="80"/>
        <v>0</v>
      </c>
      <c r="H528" s="43">
        <f ca="1">IF(B528="","",SUMIF(Table2[[Tên hàng hóa]:[Thành tiền]],BáoCáoHàngHóa!B528,Table2[Thành tiền])-BáoCáoHàngHóa!E528)</f>
        <v>0</v>
      </c>
      <c r="I528" s="42">
        <f ca="1">IF(B528="","",SUMIF(Table28[[Tên hàng hóa ]:[Thành tiền]],BáoCáoHàngHóa!B528,Table28[Số lượng]))</f>
        <v>0</v>
      </c>
      <c r="J528" s="42">
        <f t="shared" ca="1" si="81"/>
        <v>0</v>
      </c>
      <c r="K528" s="42">
        <f t="shared" ca="1" si="82"/>
        <v>0</v>
      </c>
      <c r="L528" s="44">
        <f t="shared" ca="1" si="83"/>
        <v>0</v>
      </c>
      <c r="M528" s="44">
        <f t="shared" ca="1" si="84"/>
        <v>0</v>
      </c>
      <c r="N528" s="44">
        <f t="shared" ca="1" si="85"/>
        <v>0</v>
      </c>
      <c r="O528" s="30">
        <f t="shared" ca="1" si="86"/>
        <v>0</v>
      </c>
      <c r="P528" s="30"/>
      <c r="Q528" s="30"/>
      <c r="R528" s="30"/>
      <c r="S528" s="30"/>
      <c r="T528" s="30"/>
      <c r="U528" s="30"/>
      <c r="V528" s="30"/>
      <c r="W528" s="30"/>
    </row>
    <row r="529" spans="1:23" ht="30" x14ac:dyDescent="0.2">
      <c r="A529" s="40">
        <v>524</v>
      </c>
      <c r="B529" s="40" t="str">
        <f>IF(DanhMụcHH!B528="","",DanhMụcHH!B528)</f>
        <v>G3NA-275B-UTU-2 AC100-240</v>
      </c>
      <c r="C529" s="41">
        <f ca="1">IF(B529="","",SUMIF(OFFSET(MuaHàng_ThanhToán!$D$5,0,0,COUNTIF(Table2[Tên nhà cung cấp],MuaHàng_ThanhToán!$C$5),6),BáoCáoHàngHóa!B529,Table2[Số lượng]))</f>
        <v>0</v>
      </c>
      <c r="D529" s="41">
        <f t="shared" ca="1" si="79"/>
        <v>0</v>
      </c>
      <c r="E529" s="41">
        <f ca="1">IF(B529="","",SUMIF(OFFSET(MuaHàng_ThanhToán!$D$5,0,0,COUNTIF(Table2[Tên nhà cung cấp],MuaHàng_ThanhToán!$C$5),6),BáoCáoHàngHóa!B529,Table2[Thành tiền]))</f>
        <v>0</v>
      </c>
      <c r="F529" s="43">
        <f ca="1">IF(B529="","",SUMIF(Table2[[Tên hàng hóa]:[Thành tiền]],BáoCáoHàngHóa!B529,Table2[Số lượng])-BáoCáoHàngHóa!C529)</f>
        <v>0</v>
      </c>
      <c r="G529" s="43">
        <f t="shared" ca="1" si="80"/>
        <v>0</v>
      </c>
      <c r="H529" s="43">
        <f ca="1">IF(B529="","",SUMIF(Table2[[Tên hàng hóa]:[Thành tiền]],BáoCáoHàngHóa!B529,Table2[Thành tiền])-BáoCáoHàngHóa!E529)</f>
        <v>0</v>
      </c>
      <c r="I529" s="42">
        <f ca="1">IF(B529="","",SUMIF(Table28[[Tên hàng hóa ]:[Thành tiền]],BáoCáoHàngHóa!B529,Table28[Số lượng]))</f>
        <v>0</v>
      </c>
      <c r="J529" s="42">
        <f t="shared" ca="1" si="81"/>
        <v>0</v>
      </c>
      <c r="K529" s="42">
        <f t="shared" ca="1" si="82"/>
        <v>0</v>
      </c>
      <c r="L529" s="44">
        <f t="shared" ca="1" si="83"/>
        <v>0</v>
      </c>
      <c r="M529" s="44">
        <f t="shared" ca="1" si="84"/>
        <v>0</v>
      </c>
      <c r="N529" s="44">
        <f t="shared" ca="1" si="85"/>
        <v>0</v>
      </c>
      <c r="O529" s="30">
        <f t="shared" ca="1" si="86"/>
        <v>0</v>
      </c>
      <c r="P529" s="30"/>
      <c r="Q529" s="30"/>
      <c r="R529" s="30"/>
      <c r="S529" s="30"/>
      <c r="T529" s="30"/>
      <c r="U529" s="30"/>
      <c r="V529" s="30"/>
      <c r="W529" s="30"/>
    </row>
    <row r="530" spans="1:23" ht="30" x14ac:dyDescent="0.2">
      <c r="A530" s="40">
        <v>525</v>
      </c>
      <c r="B530" s="40" t="str">
        <f>IF(DanhMụcHH!B529="","",DanhMụcHH!B529)</f>
        <v>G3NA-475B-UTU-2 DC5-24</v>
      </c>
      <c r="C530" s="41">
        <f ca="1">IF(B530="","",SUMIF(OFFSET(MuaHàng_ThanhToán!$D$5,0,0,COUNTIF(Table2[Tên nhà cung cấp],MuaHàng_ThanhToán!$C$5),6),BáoCáoHàngHóa!B530,Table2[Số lượng]))</f>
        <v>0</v>
      </c>
      <c r="D530" s="41">
        <f t="shared" ca="1" si="79"/>
        <v>0</v>
      </c>
      <c r="E530" s="41">
        <f ca="1">IF(B530="","",SUMIF(OFFSET(MuaHàng_ThanhToán!$D$5,0,0,COUNTIF(Table2[Tên nhà cung cấp],MuaHàng_ThanhToán!$C$5),6),BáoCáoHàngHóa!B530,Table2[Thành tiền]))</f>
        <v>0</v>
      </c>
      <c r="F530" s="43">
        <f ca="1">IF(B530="","",SUMIF(Table2[[Tên hàng hóa]:[Thành tiền]],BáoCáoHàngHóa!B530,Table2[Số lượng])-BáoCáoHàngHóa!C530)</f>
        <v>0</v>
      </c>
      <c r="G530" s="43">
        <f t="shared" ca="1" si="80"/>
        <v>0</v>
      </c>
      <c r="H530" s="43">
        <f ca="1">IF(B530="","",SUMIF(Table2[[Tên hàng hóa]:[Thành tiền]],BáoCáoHàngHóa!B530,Table2[Thành tiền])-BáoCáoHàngHóa!E530)</f>
        <v>0</v>
      </c>
      <c r="I530" s="42">
        <f ca="1">IF(B530="","",SUMIF(Table28[[Tên hàng hóa ]:[Thành tiền]],BáoCáoHàngHóa!B530,Table28[Số lượng]))</f>
        <v>0</v>
      </c>
      <c r="J530" s="42">
        <f t="shared" ca="1" si="81"/>
        <v>0</v>
      </c>
      <c r="K530" s="42">
        <f t="shared" ca="1" si="82"/>
        <v>0</v>
      </c>
      <c r="L530" s="44">
        <f t="shared" ca="1" si="83"/>
        <v>0</v>
      </c>
      <c r="M530" s="44">
        <f t="shared" ca="1" si="84"/>
        <v>0</v>
      </c>
      <c r="N530" s="44">
        <f t="shared" ca="1" si="85"/>
        <v>0</v>
      </c>
      <c r="O530" s="30">
        <f t="shared" ca="1" si="86"/>
        <v>0</v>
      </c>
      <c r="P530" s="30"/>
      <c r="Q530" s="30"/>
      <c r="R530" s="30"/>
      <c r="S530" s="30"/>
      <c r="T530" s="30"/>
      <c r="U530" s="30"/>
      <c r="V530" s="30"/>
      <c r="W530" s="30"/>
    </row>
    <row r="531" spans="1:23" ht="30" x14ac:dyDescent="0.2">
      <c r="A531" s="40">
        <v>526</v>
      </c>
      <c r="B531" s="40" t="str">
        <f>IF(DanhMụcHH!B530="","",DanhMụcHH!B530)</f>
        <v>G3NA-475B-UTU-2 AC100-240</v>
      </c>
      <c r="C531" s="41">
        <f ca="1">IF(B531="","",SUMIF(OFFSET(MuaHàng_ThanhToán!$D$5,0,0,COUNTIF(Table2[Tên nhà cung cấp],MuaHàng_ThanhToán!$C$5),6),BáoCáoHàngHóa!B531,Table2[Số lượng]))</f>
        <v>0</v>
      </c>
      <c r="D531" s="41">
        <f t="shared" ca="1" si="79"/>
        <v>0</v>
      </c>
      <c r="E531" s="41">
        <f ca="1">IF(B531="","",SUMIF(OFFSET(MuaHàng_ThanhToán!$D$5,0,0,COUNTIF(Table2[Tên nhà cung cấp],MuaHàng_ThanhToán!$C$5),6),BáoCáoHàngHóa!B531,Table2[Thành tiền]))</f>
        <v>0</v>
      </c>
      <c r="F531" s="43">
        <f ca="1">IF(B531="","",SUMIF(Table2[[Tên hàng hóa]:[Thành tiền]],BáoCáoHàngHóa!B531,Table2[Số lượng])-BáoCáoHàngHóa!C531)</f>
        <v>0</v>
      </c>
      <c r="G531" s="43">
        <f t="shared" ca="1" si="80"/>
        <v>0</v>
      </c>
      <c r="H531" s="43">
        <f ca="1">IF(B531="","",SUMIF(Table2[[Tên hàng hóa]:[Thành tiền]],BáoCáoHàngHóa!B531,Table2[Thành tiền])-BáoCáoHàngHóa!E531)</f>
        <v>0</v>
      </c>
      <c r="I531" s="42">
        <f ca="1">IF(B531="","",SUMIF(Table28[[Tên hàng hóa ]:[Thành tiền]],BáoCáoHàngHóa!B531,Table28[Số lượng]))</f>
        <v>0</v>
      </c>
      <c r="J531" s="42">
        <f t="shared" ca="1" si="81"/>
        <v>0</v>
      </c>
      <c r="K531" s="42">
        <f t="shared" ca="1" si="82"/>
        <v>0</v>
      </c>
      <c r="L531" s="44">
        <f t="shared" ca="1" si="83"/>
        <v>0</v>
      </c>
      <c r="M531" s="44">
        <f t="shared" ca="1" si="84"/>
        <v>0</v>
      </c>
      <c r="N531" s="44">
        <f t="shared" ca="1" si="85"/>
        <v>0</v>
      </c>
      <c r="O531" s="30">
        <f t="shared" ca="1" si="86"/>
        <v>0</v>
      </c>
      <c r="P531" s="30"/>
      <c r="Q531" s="30"/>
      <c r="R531" s="30"/>
      <c r="S531" s="30"/>
      <c r="T531" s="30"/>
      <c r="U531" s="30"/>
      <c r="V531" s="30"/>
      <c r="W531" s="30"/>
    </row>
    <row r="532" spans="1:23" ht="30" x14ac:dyDescent="0.2">
      <c r="A532" s="40">
        <v>527</v>
      </c>
      <c r="B532" s="40" t="str">
        <f>IF(DanhMụcHH!B531="","",DanhMụcHH!B531)</f>
        <v>G3NA-290B-UTU-2 DC5-24</v>
      </c>
      <c r="C532" s="41">
        <f ca="1">IF(B532="","",SUMIF(OFFSET(MuaHàng_ThanhToán!$D$5,0,0,COUNTIF(Table2[Tên nhà cung cấp],MuaHàng_ThanhToán!$C$5),6),BáoCáoHàngHóa!B532,Table2[Số lượng]))</f>
        <v>0</v>
      </c>
      <c r="D532" s="41">
        <f t="shared" ca="1" si="79"/>
        <v>0</v>
      </c>
      <c r="E532" s="41">
        <f ca="1">IF(B532="","",SUMIF(OFFSET(MuaHàng_ThanhToán!$D$5,0,0,COUNTIF(Table2[Tên nhà cung cấp],MuaHàng_ThanhToán!$C$5),6),BáoCáoHàngHóa!B532,Table2[Thành tiền]))</f>
        <v>0</v>
      </c>
      <c r="F532" s="43">
        <f ca="1">IF(B532="","",SUMIF(Table2[[Tên hàng hóa]:[Thành tiền]],BáoCáoHàngHóa!B532,Table2[Số lượng])-BáoCáoHàngHóa!C532)</f>
        <v>0</v>
      </c>
      <c r="G532" s="43">
        <f t="shared" ca="1" si="80"/>
        <v>0</v>
      </c>
      <c r="H532" s="43">
        <f ca="1">IF(B532="","",SUMIF(Table2[[Tên hàng hóa]:[Thành tiền]],BáoCáoHàngHóa!B532,Table2[Thành tiền])-BáoCáoHàngHóa!E532)</f>
        <v>0</v>
      </c>
      <c r="I532" s="42">
        <f ca="1">IF(B532="","",SUMIF(Table28[[Tên hàng hóa ]:[Thành tiền]],BáoCáoHàngHóa!B532,Table28[Số lượng]))</f>
        <v>0</v>
      </c>
      <c r="J532" s="42">
        <f t="shared" ca="1" si="81"/>
        <v>0</v>
      </c>
      <c r="K532" s="42">
        <f t="shared" ca="1" si="82"/>
        <v>0</v>
      </c>
      <c r="L532" s="44">
        <f t="shared" ca="1" si="83"/>
        <v>0</v>
      </c>
      <c r="M532" s="44">
        <f t="shared" ca="1" si="84"/>
        <v>0</v>
      </c>
      <c r="N532" s="44">
        <f t="shared" ca="1" si="85"/>
        <v>0</v>
      </c>
      <c r="O532" s="30">
        <f t="shared" ca="1" si="86"/>
        <v>0</v>
      </c>
      <c r="P532" s="30"/>
      <c r="Q532" s="30"/>
      <c r="R532" s="30"/>
      <c r="S532" s="30"/>
      <c r="T532" s="30"/>
      <c r="U532" s="30"/>
      <c r="V532" s="30"/>
      <c r="W532" s="30"/>
    </row>
    <row r="533" spans="1:23" ht="30" x14ac:dyDescent="0.2">
      <c r="A533" s="40">
        <v>528</v>
      </c>
      <c r="B533" s="40" t="str">
        <f>IF(DanhMụcHH!B532="","",DanhMụcHH!B532)</f>
        <v>G3NA-290B-UTU-2 AC100-240</v>
      </c>
      <c r="C533" s="41">
        <f ca="1">IF(B533="","",SUMIF(OFFSET(MuaHàng_ThanhToán!$D$5,0,0,COUNTIF(Table2[Tên nhà cung cấp],MuaHàng_ThanhToán!$C$5),6),BáoCáoHàngHóa!B533,Table2[Số lượng]))</f>
        <v>0</v>
      </c>
      <c r="D533" s="41">
        <f t="shared" ca="1" si="79"/>
        <v>0</v>
      </c>
      <c r="E533" s="41">
        <f ca="1">IF(B533="","",SUMIF(OFFSET(MuaHàng_ThanhToán!$D$5,0,0,COUNTIF(Table2[Tên nhà cung cấp],MuaHàng_ThanhToán!$C$5),6),BáoCáoHàngHóa!B533,Table2[Thành tiền]))</f>
        <v>0</v>
      </c>
      <c r="F533" s="43">
        <f ca="1">IF(B533="","",SUMIF(Table2[[Tên hàng hóa]:[Thành tiền]],BáoCáoHàngHóa!B533,Table2[Số lượng])-BáoCáoHàngHóa!C533)</f>
        <v>0</v>
      </c>
      <c r="G533" s="43">
        <f t="shared" ca="1" si="80"/>
        <v>0</v>
      </c>
      <c r="H533" s="43">
        <f ca="1">IF(B533="","",SUMIF(Table2[[Tên hàng hóa]:[Thành tiền]],BáoCáoHàngHóa!B533,Table2[Thành tiền])-BáoCáoHàngHóa!E533)</f>
        <v>0</v>
      </c>
      <c r="I533" s="42">
        <f ca="1">IF(B533="","",SUMIF(Table28[[Tên hàng hóa ]:[Thành tiền]],BáoCáoHàngHóa!B533,Table28[Số lượng]))</f>
        <v>0</v>
      </c>
      <c r="J533" s="42">
        <f t="shared" ca="1" si="81"/>
        <v>0</v>
      </c>
      <c r="K533" s="42">
        <f t="shared" ca="1" si="82"/>
        <v>0</v>
      </c>
      <c r="L533" s="44">
        <f t="shared" ca="1" si="83"/>
        <v>0</v>
      </c>
      <c r="M533" s="44">
        <f t="shared" ca="1" si="84"/>
        <v>0</v>
      </c>
      <c r="N533" s="44">
        <f t="shared" ca="1" si="85"/>
        <v>0</v>
      </c>
      <c r="O533" s="30">
        <f t="shared" ca="1" si="86"/>
        <v>0</v>
      </c>
      <c r="P533" s="30"/>
      <c r="Q533" s="30"/>
      <c r="R533" s="30"/>
      <c r="S533" s="30"/>
      <c r="T533" s="30"/>
      <c r="U533" s="30"/>
      <c r="V533" s="30"/>
      <c r="W533" s="30"/>
    </row>
    <row r="534" spans="1:23" ht="30" x14ac:dyDescent="0.2">
      <c r="A534" s="40">
        <v>529</v>
      </c>
      <c r="B534" s="40" t="str">
        <f>IF(DanhMụcHH!B533="","",DanhMụcHH!B533)</f>
        <v>G3NA-490B-UTU-2 DC5-24</v>
      </c>
      <c r="C534" s="41">
        <f ca="1">IF(B534="","",SUMIF(OFFSET(MuaHàng_ThanhToán!$D$5,0,0,COUNTIF(Table2[Tên nhà cung cấp],MuaHàng_ThanhToán!$C$5),6),BáoCáoHàngHóa!B534,Table2[Số lượng]))</f>
        <v>0</v>
      </c>
      <c r="D534" s="41">
        <f t="shared" ca="1" si="79"/>
        <v>0</v>
      </c>
      <c r="E534" s="41">
        <f ca="1">IF(B534="","",SUMIF(OFFSET(MuaHàng_ThanhToán!$D$5,0,0,COUNTIF(Table2[Tên nhà cung cấp],MuaHàng_ThanhToán!$C$5),6),BáoCáoHàngHóa!B534,Table2[Thành tiền]))</f>
        <v>0</v>
      </c>
      <c r="F534" s="43">
        <f ca="1">IF(B534="","",SUMIF(Table2[[Tên hàng hóa]:[Thành tiền]],BáoCáoHàngHóa!B534,Table2[Số lượng])-BáoCáoHàngHóa!C534)</f>
        <v>5</v>
      </c>
      <c r="G534" s="43">
        <f t="shared" ca="1" si="80"/>
        <v>1988800</v>
      </c>
      <c r="H534" s="43">
        <f ca="1">IF(B534="","",SUMIF(Table2[[Tên hàng hóa]:[Thành tiền]],BáoCáoHàngHóa!B534,Table2[Thành tiền])-BáoCáoHàngHóa!E534)</f>
        <v>9944000</v>
      </c>
      <c r="I534" s="42">
        <f ca="1">IF(B534="","",SUMIF(Table28[[Tên hàng hóa ]:[Thành tiền]],BáoCáoHàngHóa!B534,Table28[Số lượng]))</f>
        <v>5</v>
      </c>
      <c r="J534" s="42">
        <f t="shared" ca="1" si="81"/>
        <v>1988800</v>
      </c>
      <c r="K534" s="42">
        <f t="shared" ca="1" si="82"/>
        <v>9944000</v>
      </c>
      <c r="L534" s="44">
        <f t="shared" ca="1" si="83"/>
        <v>0</v>
      </c>
      <c r="M534" s="44">
        <f t="shared" ca="1" si="84"/>
        <v>0</v>
      </c>
      <c r="N534" s="44">
        <f t="shared" ca="1" si="85"/>
        <v>0</v>
      </c>
      <c r="O534" s="30">
        <f t="shared" ca="1" si="86"/>
        <v>0</v>
      </c>
      <c r="P534" s="30"/>
      <c r="Q534" s="30"/>
      <c r="R534" s="30"/>
      <c r="S534" s="30"/>
      <c r="T534" s="30"/>
      <c r="U534" s="30"/>
      <c r="V534" s="30"/>
      <c r="W534" s="30"/>
    </row>
    <row r="535" spans="1:23" ht="30" x14ac:dyDescent="0.2">
      <c r="A535" s="40">
        <v>530</v>
      </c>
      <c r="B535" s="40" t="str">
        <f>IF(DanhMụcHH!B534="","",DanhMụcHH!B534)</f>
        <v>G3NA-490B-UTU-2 AC100-240</v>
      </c>
      <c r="C535" s="41">
        <f ca="1">IF(B535="","",SUMIF(OFFSET(MuaHàng_ThanhToán!$D$5,0,0,COUNTIF(Table2[Tên nhà cung cấp],MuaHàng_ThanhToán!$C$5),6),BáoCáoHàngHóa!B535,Table2[Số lượng]))</f>
        <v>0</v>
      </c>
      <c r="D535" s="41">
        <f t="shared" ca="1" si="79"/>
        <v>0</v>
      </c>
      <c r="E535" s="41">
        <f ca="1">IF(B535="","",SUMIF(OFFSET(MuaHàng_ThanhToán!$D$5,0,0,COUNTIF(Table2[Tên nhà cung cấp],MuaHàng_ThanhToán!$C$5),6),BáoCáoHàngHóa!B535,Table2[Thành tiền]))</f>
        <v>0</v>
      </c>
      <c r="F535" s="43">
        <f ca="1">IF(B535="","",SUMIF(Table2[[Tên hàng hóa]:[Thành tiền]],BáoCáoHàngHóa!B535,Table2[Số lượng])-BáoCáoHàngHóa!C535)</f>
        <v>0</v>
      </c>
      <c r="G535" s="43">
        <f t="shared" ca="1" si="80"/>
        <v>0</v>
      </c>
      <c r="H535" s="43">
        <f ca="1">IF(B535="","",SUMIF(Table2[[Tên hàng hóa]:[Thành tiền]],BáoCáoHàngHóa!B535,Table2[Thành tiền])-BáoCáoHàngHóa!E535)</f>
        <v>0</v>
      </c>
      <c r="I535" s="42">
        <f ca="1">IF(B535="","",SUMIF(Table28[[Tên hàng hóa ]:[Thành tiền]],BáoCáoHàngHóa!B535,Table28[Số lượng]))</f>
        <v>0</v>
      </c>
      <c r="J535" s="42">
        <f t="shared" ca="1" si="81"/>
        <v>0</v>
      </c>
      <c r="K535" s="42">
        <f t="shared" ca="1" si="82"/>
        <v>0</v>
      </c>
      <c r="L535" s="44">
        <f t="shared" ca="1" si="83"/>
        <v>0</v>
      </c>
      <c r="M535" s="44">
        <f t="shared" ca="1" si="84"/>
        <v>0</v>
      </c>
      <c r="N535" s="44">
        <f t="shared" ca="1" si="85"/>
        <v>0</v>
      </c>
      <c r="O535" s="30">
        <f t="shared" ca="1" si="86"/>
        <v>0</v>
      </c>
      <c r="P535" s="30"/>
      <c r="Q535" s="30"/>
      <c r="R535" s="30"/>
      <c r="S535" s="30"/>
      <c r="T535" s="30"/>
      <c r="U535" s="30"/>
      <c r="V535" s="30"/>
      <c r="W535" s="30"/>
    </row>
    <row r="536" spans="1:23" x14ac:dyDescent="0.2">
      <c r="A536" s="40">
        <v>531</v>
      </c>
      <c r="B536" s="40" t="str">
        <f>IF(DanhMụcHH!B535="","",DanhMụcHH!B535)</f>
        <v>Y92B-N50</v>
      </c>
      <c r="C536" s="41">
        <f ca="1">IF(B536="","",SUMIF(OFFSET(MuaHàng_ThanhToán!$D$5,0,0,COUNTIF(Table2[Tên nhà cung cấp],MuaHàng_ThanhToán!$C$5),6),BáoCáoHàngHóa!B536,Table2[Số lượng]))</f>
        <v>0</v>
      </c>
      <c r="D536" s="41">
        <f t="shared" ca="1" si="79"/>
        <v>0</v>
      </c>
      <c r="E536" s="41">
        <f ca="1">IF(B536="","",SUMIF(OFFSET(MuaHàng_ThanhToán!$D$5,0,0,COUNTIF(Table2[Tên nhà cung cấp],MuaHàng_ThanhToán!$C$5),6),BáoCáoHàngHóa!B536,Table2[Thành tiền]))</f>
        <v>0</v>
      </c>
      <c r="F536" s="43">
        <f ca="1">IF(B536="","",SUMIF(Table2[[Tên hàng hóa]:[Thành tiền]],BáoCáoHàngHóa!B536,Table2[Số lượng])-BáoCáoHàngHóa!C536)</f>
        <v>0</v>
      </c>
      <c r="G536" s="43">
        <f t="shared" ca="1" si="80"/>
        <v>0</v>
      </c>
      <c r="H536" s="43">
        <f ca="1">IF(B536="","",SUMIF(Table2[[Tên hàng hóa]:[Thành tiền]],BáoCáoHàngHóa!B536,Table2[Thành tiền])-BáoCáoHàngHóa!E536)</f>
        <v>0</v>
      </c>
      <c r="I536" s="42">
        <f ca="1">IF(B536="","",SUMIF(Table28[[Tên hàng hóa ]:[Thành tiền]],BáoCáoHàngHóa!B536,Table28[Số lượng]))</f>
        <v>0</v>
      </c>
      <c r="J536" s="42">
        <f t="shared" ca="1" si="81"/>
        <v>0</v>
      </c>
      <c r="K536" s="42">
        <f t="shared" ca="1" si="82"/>
        <v>0</v>
      </c>
      <c r="L536" s="44">
        <f t="shared" ca="1" si="83"/>
        <v>0</v>
      </c>
      <c r="M536" s="44">
        <f t="shared" ca="1" si="84"/>
        <v>0</v>
      </c>
      <c r="N536" s="44">
        <f t="shared" ca="1" si="85"/>
        <v>0</v>
      </c>
      <c r="O536" s="30">
        <f t="shared" ca="1" si="86"/>
        <v>0</v>
      </c>
      <c r="P536" s="30"/>
      <c r="Q536" s="30"/>
      <c r="R536" s="30"/>
      <c r="S536" s="30"/>
      <c r="T536" s="30"/>
      <c r="U536" s="30"/>
      <c r="V536" s="30"/>
      <c r="W536" s="30"/>
    </row>
    <row r="537" spans="1:23" x14ac:dyDescent="0.2">
      <c r="A537" s="40">
        <v>532</v>
      </c>
      <c r="B537" s="40" t="str">
        <f>IF(DanhMụcHH!B536="","",DanhMụcHH!B536)</f>
        <v>Y92B-N100</v>
      </c>
      <c r="C537" s="41">
        <f ca="1">IF(B537="","",SUMIF(OFFSET(MuaHàng_ThanhToán!$D$5,0,0,COUNTIF(Table2[Tên nhà cung cấp],MuaHàng_ThanhToán!$C$5),6),BáoCáoHàngHóa!B537,Table2[Số lượng]))</f>
        <v>0</v>
      </c>
      <c r="D537" s="41">
        <f t="shared" ca="1" si="79"/>
        <v>0</v>
      </c>
      <c r="E537" s="41">
        <f ca="1">IF(B537="","",SUMIF(OFFSET(MuaHàng_ThanhToán!$D$5,0,0,COUNTIF(Table2[Tên nhà cung cấp],MuaHàng_ThanhToán!$C$5),6),BáoCáoHàngHóa!B537,Table2[Thành tiền]))</f>
        <v>0</v>
      </c>
      <c r="F537" s="43">
        <f ca="1">IF(B537="","",SUMIF(Table2[[Tên hàng hóa]:[Thành tiền]],BáoCáoHàngHóa!B537,Table2[Số lượng])-BáoCáoHàngHóa!C537)</f>
        <v>0</v>
      </c>
      <c r="G537" s="43">
        <f t="shared" ca="1" si="80"/>
        <v>0</v>
      </c>
      <c r="H537" s="43">
        <f ca="1">IF(B537="","",SUMIF(Table2[[Tên hàng hóa]:[Thành tiền]],BáoCáoHàngHóa!B537,Table2[Thành tiền])-BáoCáoHàngHóa!E537)</f>
        <v>0</v>
      </c>
      <c r="I537" s="42">
        <f ca="1">IF(B537="","",SUMIF(Table28[[Tên hàng hóa ]:[Thành tiền]],BáoCáoHàngHóa!B537,Table28[Số lượng]))</f>
        <v>0</v>
      </c>
      <c r="J537" s="42">
        <f t="shared" ca="1" si="81"/>
        <v>0</v>
      </c>
      <c r="K537" s="42">
        <f t="shared" ca="1" si="82"/>
        <v>0</v>
      </c>
      <c r="L537" s="44">
        <f t="shared" ca="1" si="83"/>
        <v>0</v>
      </c>
      <c r="M537" s="44">
        <f t="shared" ca="1" si="84"/>
        <v>0</v>
      </c>
      <c r="N537" s="44">
        <f t="shared" ca="1" si="85"/>
        <v>0</v>
      </c>
      <c r="O537" s="30">
        <f t="shared" ca="1" si="86"/>
        <v>0</v>
      </c>
      <c r="P537" s="30"/>
      <c r="Q537" s="30"/>
      <c r="R537" s="30"/>
      <c r="S537" s="30"/>
      <c r="T537" s="30"/>
      <c r="U537" s="30"/>
      <c r="V537" s="30"/>
      <c r="W537" s="30"/>
    </row>
    <row r="538" spans="1:23" x14ac:dyDescent="0.2">
      <c r="A538" s="40">
        <v>533</v>
      </c>
      <c r="B538" s="40" t="str">
        <f>IF(DanhMụcHH!B537="","",DanhMụcHH!B537)</f>
        <v>Y92B-N150</v>
      </c>
      <c r="C538" s="41">
        <f ca="1">IF(B538="","",SUMIF(OFFSET(MuaHàng_ThanhToán!$D$5,0,0,COUNTIF(Table2[Tên nhà cung cấp],MuaHàng_ThanhToán!$C$5),6),BáoCáoHàngHóa!B538,Table2[Số lượng]))</f>
        <v>0</v>
      </c>
      <c r="D538" s="41">
        <f t="shared" ca="1" si="79"/>
        <v>0</v>
      </c>
      <c r="E538" s="41">
        <f ca="1">IF(B538="","",SUMIF(OFFSET(MuaHàng_ThanhToán!$D$5,0,0,COUNTIF(Table2[Tên nhà cung cấp],MuaHàng_ThanhToán!$C$5),6),BáoCáoHàngHóa!B538,Table2[Thành tiền]))</f>
        <v>0</v>
      </c>
      <c r="F538" s="43">
        <f ca="1">IF(B538="","",SUMIF(Table2[[Tên hàng hóa]:[Thành tiền]],BáoCáoHàngHóa!B538,Table2[Số lượng])-BáoCáoHàngHóa!C538)</f>
        <v>4</v>
      </c>
      <c r="G538" s="43">
        <f t="shared" ca="1" si="80"/>
        <v>532400</v>
      </c>
      <c r="H538" s="43">
        <f ca="1">IF(B538="","",SUMIF(Table2[[Tên hàng hóa]:[Thành tiền]],BáoCáoHàngHóa!B538,Table2[Thành tiền])-BáoCáoHàngHóa!E538)</f>
        <v>2129600</v>
      </c>
      <c r="I538" s="42">
        <f ca="1">IF(B538="","",SUMIF(Table28[[Tên hàng hóa ]:[Thành tiền]],BáoCáoHàngHóa!B538,Table28[Số lượng]))</f>
        <v>4</v>
      </c>
      <c r="J538" s="42">
        <f t="shared" ca="1" si="81"/>
        <v>532400</v>
      </c>
      <c r="K538" s="42">
        <f t="shared" ca="1" si="82"/>
        <v>2129600</v>
      </c>
      <c r="L538" s="44">
        <f t="shared" ca="1" si="83"/>
        <v>0</v>
      </c>
      <c r="M538" s="44">
        <f t="shared" ca="1" si="84"/>
        <v>0</v>
      </c>
      <c r="N538" s="44">
        <f t="shared" ca="1" si="85"/>
        <v>0</v>
      </c>
      <c r="O538" s="30">
        <f t="shared" ca="1" si="86"/>
        <v>0</v>
      </c>
      <c r="P538" s="30"/>
      <c r="Q538" s="30"/>
      <c r="R538" s="30"/>
      <c r="S538" s="30"/>
      <c r="T538" s="30"/>
      <c r="U538" s="30"/>
      <c r="V538" s="30"/>
      <c r="W538" s="30"/>
    </row>
    <row r="539" spans="1:23" x14ac:dyDescent="0.2">
      <c r="A539" s="40">
        <v>534</v>
      </c>
      <c r="B539" s="40" t="str">
        <f>IF(DanhMụcHH!B538="","",DanhMụcHH!B538)</f>
        <v>Y92B-P250NF</v>
      </c>
      <c r="C539" s="41">
        <f ca="1">IF(B539="","",SUMIF(OFFSET(MuaHàng_ThanhToán!$D$5,0,0,COUNTIF(Table2[Tên nhà cung cấp],MuaHàng_ThanhToán!$C$5),6),BáoCáoHàngHóa!B539,Table2[Số lượng]))</f>
        <v>0</v>
      </c>
      <c r="D539" s="41">
        <f t="shared" ca="1" si="79"/>
        <v>0</v>
      </c>
      <c r="E539" s="41">
        <f ca="1">IF(B539="","",SUMIF(OFFSET(MuaHàng_ThanhToán!$D$5,0,0,COUNTIF(Table2[Tên nhà cung cấp],MuaHàng_ThanhToán!$C$5),6),BáoCáoHàngHóa!B539,Table2[Thành tiền]))</f>
        <v>0</v>
      </c>
      <c r="F539" s="43">
        <f ca="1">IF(B539="","",SUMIF(Table2[[Tên hàng hóa]:[Thành tiền]],BáoCáoHàngHóa!B539,Table2[Số lượng])-BáoCáoHàngHóa!C539)</f>
        <v>0</v>
      </c>
      <c r="G539" s="43">
        <f t="shared" ca="1" si="80"/>
        <v>0</v>
      </c>
      <c r="H539" s="43">
        <f ca="1">IF(B539="","",SUMIF(Table2[[Tên hàng hóa]:[Thành tiền]],BáoCáoHàngHóa!B539,Table2[Thành tiền])-BáoCáoHàngHóa!E539)</f>
        <v>0</v>
      </c>
      <c r="I539" s="42">
        <f ca="1">IF(B539="","",SUMIF(Table28[[Tên hàng hóa ]:[Thành tiền]],BáoCáoHàngHóa!B539,Table28[Số lượng]))</f>
        <v>0</v>
      </c>
      <c r="J539" s="42">
        <f t="shared" ca="1" si="81"/>
        <v>0</v>
      </c>
      <c r="K539" s="42">
        <f t="shared" ca="1" si="82"/>
        <v>0</v>
      </c>
      <c r="L539" s="44">
        <f t="shared" ca="1" si="83"/>
        <v>0</v>
      </c>
      <c r="M539" s="44">
        <f t="shared" ca="1" si="84"/>
        <v>0</v>
      </c>
      <c r="N539" s="44">
        <f t="shared" ca="1" si="85"/>
        <v>0</v>
      </c>
      <c r="O539" s="30">
        <f t="shared" ca="1" si="86"/>
        <v>0</v>
      </c>
      <c r="P539" s="30"/>
      <c r="Q539" s="30"/>
      <c r="R539" s="30"/>
      <c r="S539" s="30"/>
      <c r="T539" s="30"/>
      <c r="U539" s="30"/>
      <c r="V539" s="30"/>
      <c r="W539" s="30"/>
    </row>
    <row r="540" spans="1:23" x14ac:dyDescent="0.2">
      <c r="A540" s="40">
        <v>535</v>
      </c>
      <c r="B540" s="40" t="str">
        <f>IF(DanhMụcHH!B539="","",DanhMụcHH!B539)</f>
        <v>Y92B-A100</v>
      </c>
      <c r="C540" s="41">
        <f ca="1">IF(B540="","",SUMIF(OFFSET(MuaHàng_ThanhToán!$D$5,0,0,COUNTIF(Table2[Tên nhà cung cấp],MuaHàng_ThanhToán!$C$5),6),BáoCáoHàngHóa!B540,Table2[Số lượng]))</f>
        <v>0</v>
      </c>
      <c r="D540" s="41">
        <f t="shared" ca="1" si="79"/>
        <v>0</v>
      </c>
      <c r="E540" s="41">
        <f ca="1">IF(B540="","",SUMIF(OFFSET(MuaHàng_ThanhToán!$D$5,0,0,COUNTIF(Table2[Tên nhà cung cấp],MuaHàng_ThanhToán!$C$5),6),BáoCáoHàngHóa!B540,Table2[Thành tiền]))</f>
        <v>0</v>
      </c>
      <c r="F540" s="43">
        <f ca="1">IF(B540="","",SUMIF(Table2[[Tên hàng hóa]:[Thành tiền]],BáoCáoHàngHóa!B540,Table2[Số lượng])-BáoCáoHàngHóa!C540)</f>
        <v>0</v>
      </c>
      <c r="G540" s="43">
        <f t="shared" ca="1" si="80"/>
        <v>0</v>
      </c>
      <c r="H540" s="43">
        <f ca="1">IF(B540="","",SUMIF(Table2[[Tên hàng hóa]:[Thành tiền]],BáoCáoHàngHóa!B540,Table2[Thành tiền])-BáoCáoHàngHóa!E540)</f>
        <v>0</v>
      </c>
      <c r="I540" s="42">
        <f ca="1">IF(B540="","",SUMIF(Table28[[Tên hàng hóa ]:[Thành tiền]],BáoCáoHàngHóa!B540,Table28[Số lượng]))</f>
        <v>0</v>
      </c>
      <c r="J540" s="42">
        <f t="shared" ca="1" si="81"/>
        <v>0</v>
      </c>
      <c r="K540" s="42">
        <f t="shared" ca="1" si="82"/>
        <v>0</v>
      </c>
      <c r="L540" s="44">
        <f t="shared" ca="1" si="83"/>
        <v>0</v>
      </c>
      <c r="M540" s="44">
        <f t="shared" ca="1" si="84"/>
        <v>0</v>
      </c>
      <c r="N540" s="44">
        <f t="shared" ca="1" si="85"/>
        <v>0</v>
      </c>
      <c r="O540" s="30">
        <f t="shared" ca="1" si="86"/>
        <v>0</v>
      </c>
      <c r="P540" s="30"/>
      <c r="Q540" s="30"/>
      <c r="R540" s="30"/>
      <c r="S540" s="30"/>
      <c r="T540" s="30"/>
      <c r="U540" s="30"/>
      <c r="V540" s="30"/>
      <c r="W540" s="30"/>
    </row>
    <row r="541" spans="1:23" x14ac:dyDescent="0.2">
      <c r="A541" s="40">
        <v>536</v>
      </c>
      <c r="B541" s="40" t="str">
        <f>IF(DanhMụcHH!B540="","",DanhMụcHH!B540)</f>
        <v>Y92B-A150N</v>
      </c>
      <c r="C541" s="41">
        <f ca="1">IF(B541="","",SUMIF(OFFSET(MuaHàng_ThanhToán!$D$5,0,0,COUNTIF(Table2[Tên nhà cung cấp],MuaHàng_ThanhToán!$C$5),6),BáoCáoHàngHóa!B541,Table2[Số lượng]))</f>
        <v>0</v>
      </c>
      <c r="D541" s="41">
        <f t="shared" ca="1" si="79"/>
        <v>0</v>
      </c>
      <c r="E541" s="41">
        <f ca="1">IF(B541="","",SUMIF(OFFSET(MuaHàng_ThanhToán!$D$5,0,0,COUNTIF(Table2[Tên nhà cung cấp],MuaHàng_ThanhToán!$C$5),6),BáoCáoHàngHóa!B541,Table2[Thành tiền]))</f>
        <v>0</v>
      </c>
      <c r="F541" s="43">
        <f ca="1">IF(B541="","",SUMIF(Table2[[Tên hàng hóa]:[Thành tiền]],BáoCáoHàngHóa!B541,Table2[Số lượng])-BáoCáoHàngHóa!C541)</f>
        <v>0</v>
      </c>
      <c r="G541" s="43">
        <f t="shared" ca="1" si="80"/>
        <v>0</v>
      </c>
      <c r="H541" s="43">
        <f ca="1">IF(B541="","",SUMIF(Table2[[Tên hàng hóa]:[Thành tiền]],BáoCáoHàngHóa!B541,Table2[Thành tiền])-BáoCáoHàngHóa!E541)</f>
        <v>0</v>
      </c>
      <c r="I541" s="42">
        <f ca="1">IF(B541="","",SUMIF(Table28[[Tên hàng hóa ]:[Thành tiền]],BáoCáoHàngHóa!B541,Table28[Số lượng]))</f>
        <v>0</v>
      </c>
      <c r="J541" s="42">
        <f t="shared" ca="1" si="81"/>
        <v>0</v>
      </c>
      <c r="K541" s="42">
        <f t="shared" ca="1" si="82"/>
        <v>0</v>
      </c>
      <c r="L541" s="44">
        <f t="shared" ca="1" si="83"/>
        <v>0</v>
      </c>
      <c r="M541" s="44">
        <f t="shared" ca="1" si="84"/>
        <v>0</v>
      </c>
      <c r="N541" s="44">
        <f t="shared" ca="1" si="85"/>
        <v>0</v>
      </c>
      <c r="O541" s="30">
        <f t="shared" ca="1" si="86"/>
        <v>0</v>
      </c>
      <c r="P541" s="30"/>
      <c r="Q541" s="30"/>
      <c r="R541" s="30"/>
      <c r="S541" s="30"/>
      <c r="T541" s="30"/>
      <c r="U541" s="30"/>
      <c r="V541" s="30"/>
      <c r="W541" s="30"/>
    </row>
    <row r="542" spans="1:23" ht="30" x14ac:dyDescent="0.2">
      <c r="A542" s="40">
        <v>537</v>
      </c>
      <c r="B542" s="40" t="str">
        <f>IF(DanhMụcHH!B541="","",DanhMụcHH!B541)</f>
        <v>G3NB-205B-1 DC5-24</v>
      </c>
      <c r="C542" s="41">
        <f ca="1">IF(B542="","",SUMIF(OFFSET(MuaHàng_ThanhToán!$D$5,0,0,COUNTIF(Table2[Tên nhà cung cấp],MuaHàng_ThanhToán!$C$5),6),BáoCáoHàngHóa!B542,Table2[Số lượng]))</f>
        <v>0</v>
      </c>
      <c r="D542" s="41">
        <f t="shared" ca="1" si="79"/>
        <v>0</v>
      </c>
      <c r="E542" s="41">
        <f ca="1">IF(B542="","",SUMIF(OFFSET(MuaHàng_ThanhToán!$D$5,0,0,COUNTIF(Table2[Tên nhà cung cấp],MuaHàng_ThanhToán!$C$5),6),BáoCáoHàngHóa!B542,Table2[Thành tiền]))</f>
        <v>0</v>
      </c>
      <c r="F542" s="43">
        <f ca="1">IF(B542="","",SUMIF(Table2[[Tên hàng hóa]:[Thành tiền]],BáoCáoHàngHóa!B542,Table2[Số lượng])-BáoCáoHàngHóa!C542)</f>
        <v>0</v>
      </c>
      <c r="G542" s="43">
        <f t="shared" ca="1" si="80"/>
        <v>0</v>
      </c>
      <c r="H542" s="43">
        <f ca="1">IF(B542="","",SUMIF(Table2[[Tên hàng hóa]:[Thành tiền]],BáoCáoHàngHóa!B542,Table2[Thành tiền])-BáoCáoHàngHóa!E542)</f>
        <v>0</v>
      </c>
      <c r="I542" s="42">
        <f ca="1">IF(B542="","",SUMIF(Table28[[Tên hàng hóa ]:[Thành tiền]],BáoCáoHàngHóa!B542,Table28[Số lượng]))</f>
        <v>0</v>
      </c>
      <c r="J542" s="42">
        <f t="shared" ca="1" si="81"/>
        <v>0</v>
      </c>
      <c r="K542" s="42">
        <f t="shared" ca="1" si="82"/>
        <v>0</v>
      </c>
      <c r="L542" s="44">
        <f t="shared" ca="1" si="83"/>
        <v>0</v>
      </c>
      <c r="M542" s="44">
        <f t="shared" ca="1" si="84"/>
        <v>0</v>
      </c>
      <c r="N542" s="44">
        <f t="shared" ca="1" si="85"/>
        <v>0</v>
      </c>
      <c r="O542" s="30">
        <f t="shared" ca="1" si="86"/>
        <v>0</v>
      </c>
      <c r="P542" s="30"/>
      <c r="Q542" s="30"/>
      <c r="R542" s="30"/>
      <c r="S542" s="30"/>
      <c r="T542" s="30"/>
      <c r="U542" s="30"/>
      <c r="V542" s="30"/>
      <c r="W542" s="30"/>
    </row>
    <row r="543" spans="1:23" ht="30" x14ac:dyDescent="0.2">
      <c r="A543" s="40">
        <v>538</v>
      </c>
      <c r="B543" s="40" t="str">
        <f>IF(DanhMụcHH!B542="","",DanhMụcHH!B542)</f>
        <v>G3NB-210B-1 DC5-24</v>
      </c>
      <c r="C543" s="41">
        <f ca="1">IF(B543="","",SUMIF(OFFSET(MuaHàng_ThanhToán!$D$5,0,0,COUNTIF(Table2[Tên nhà cung cấp],MuaHàng_ThanhToán!$C$5),6),BáoCáoHàngHóa!B543,Table2[Số lượng]))</f>
        <v>0</v>
      </c>
      <c r="D543" s="41">
        <f t="shared" ca="1" si="79"/>
        <v>0</v>
      </c>
      <c r="E543" s="41">
        <f ca="1">IF(B543="","",SUMIF(OFFSET(MuaHàng_ThanhToán!$D$5,0,0,COUNTIF(Table2[Tên nhà cung cấp],MuaHàng_ThanhToán!$C$5),6),BáoCáoHàngHóa!B543,Table2[Thành tiền]))</f>
        <v>0</v>
      </c>
      <c r="F543" s="43">
        <f ca="1">IF(B543="","",SUMIF(Table2[[Tên hàng hóa]:[Thành tiền]],BáoCáoHàngHóa!B543,Table2[Số lượng])-BáoCáoHàngHóa!C543)</f>
        <v>0</v>
      </c>
      <c r="G543" s="43">
        <f t="shared" ca="1" si="80"/>
        <v>0</v>
      </c>
      <c r="H543" s="43">
        <f ca="1">IF(B543="","",SUMIF(Table2[[Tên hàng hóa]:[Thành tiền]],BáoCáoHàngHóa!B543,Table2[Thành tiền])-BáoCáoHàngHóa!E543)</f>
        <v>0</v>
      </c>
      <c r="I543" s="42">
        <f ca="1">IF(B543="","",SUMIF(Table28[[Tên hàng hóa ]:[Thành tiền]],BáoCáoHàngHóa!B543,Table28[Số lượng]))</f>
        <v>0</v>
      </c>
      <c r="J543" s="42">
        <f t="shared" ca="1" si="81"/>
        <v>0</v>
      </c>
      <c r="K543" s="42">
        <f t="shared" ca="1" si="82"/>
        <v>0</v>
      </c>
      <c r="L543" s="44">
        <f t="shared" ca="1" si="83"/>
        <v>0</v>
      </c>
      <c r="M543" s="44">
        <f t="shared" ca="1" si="84"/>
        <v>0</v>
      </c>
      <c r="N543" s="44">
        <f t="shared" ca="1" si="85"/>
        <v>0</v>
      </c>
      <c r="O543" s="30">
        <f t="shared" ca="1" si="86"/>
        <v>0</v>
      </c>
      <c r="P543" s="30"/>
      <c r="Q543" s="30"/>
      <c r="R543" s="30"/>
      <c r="S543" s="30"/>
      <c r="T543" s="30"/>
      <c r="U543" s="30"/>
      <c r="V543" s="30"/>
      <c r="W543" s="30"/>
    </row>
    <row r="544" spans="1:23" ht="30" x14ac:dyDescent="0.2">
      <c r="A544" s="40">
        <v>539</v>
      </c>
      <c r="B544" s="40" t="str">
        <f>IF(DanhMụcHH!B543="","",DanhMụcHH!B543)</f>
        <v>G3NB-220B-1 DC5-24</v>
      </c>
      <c r="C544" s="41">
        <f ca="1">IF(B544="","",SUMIF(OFFSET(MuaHàng_ThanhToán!$D$5,0,0,COUNTIF(Table2[Tên nhà cung cấp],MuaHàng_ThanhToán!$C$5),6),BáoCáoHàngHóa!B544,Table2[Số lượng]))</f>
        <v>0</v>
      </c>
      <c r="D544" s="41">
        <f t="shared" ca="1" si="79"/>
        <v>0</v>
      </c>
      <c r="E544" s="41">
        <f ca="1">IF(B544="","",SUMIF(OFFSET(MuaHàng_ThanhToán!$D$5,0,0,COUNTIF(Table2[Tên nhà cung cấp],MuaHàng_ThanhToán!$C$5),6),BáoCáoHàngHóa!B544,Table2[Thành tiền]))</f>
        <v>0</v>
      </c>
      <c r="F544" s="43">
        <f ca="1">IF(B544="","",SUMIF(Table2[[Tên hàng hóa]:[Thành tiền]],BáoCáoHàngHóa!B544,Table2[Số lượng])-BáoCáoHàngHóa!C544)</f>
        <v>0</v>
      </c>
      <c r="G544" s="43">
        <f t="shared" ca="1" si="80"/>
        <v>0</v>
      </c>
      <c r="H544" s="43">
        <f ca="1">IF(B544="","",SUMIF(Table2[[Tên hàng hóa]:[Thành tiền]],BáoCáoHàngHóa!B544,Table2[Thành tiền])-BáoCáoHàngHóa!E544)</f>
        <v>0</v>
      </c>
      <c r="I544" s="42">
        <f ca="1">IF(B544="","",SUMIF(Table28[[Tên hàng hóa ]:[Thành tiền]],BáoCáoHàngHóa!B544,Table28[Số lượng]))</f>
        <v>0</v>
      </c>
      <c r="J544" s="42">
        <f t="shared" ca="1" si="81"/>
        <v>0</v>
      </c>
      <c r="K544" s="42">
        <f t="shared" ca="1" si="82"/>
        <v>0</v>
      </c>
      <c r="L544" s="44">
        <f t="shared" ca="1" si="83"/>
        <v>0</v>
      </c>
      <c r="M544" s="44">
        <f t="shared" ca="1" si="84"/>
        <v>0</v>
      </c>
      <c r="N544" s="44">
        <f t="shared" ca="1" si="85"/>
        <v>0</v>
      </c>
      <c r="O544" s="30">
        <f t="shared" ca="1" si="86"/>
        <v>0</v>
      </c>
      <c r="P544" s="30"/>
      <c r="Q544" s="30"/>
      <c r="R544" s="30"/>
      <c r="S544" s="30"/>
      <c r="T544" s="30"/>
      <c r="U544" s="30"/>
      <c r="V544" s="30"/>
      <c r="W544" s="30"/>
    </row>
    <row r="545" spans="1:23" ht="30" x14ac:dyDescent="0.2">
      <c r="A545" s="40">
        <v>540</v>
      </c>
      <c r="B545" s="40" t="str">
        <f>IF(DanhMụcHH!B544="","",DanhMụcHH!B544)</f>
        <v>G3NB-225B-1 DC5-24</v>
      </c>
      <c r="C545" s="41">
        <f ca="1">IF(B545="","",SUMIF(OFFSET(MuaHàng_ThanhToán!$D$5,0,0,COUNTIF(Table2[Tên nhà cung cấp],MuaHàng_ThanhToán!$C$5),6),BáoCáoHàngHóa!B545,Table2[Số lượng]))</f>
        <v>0</v>
      </c>
      <c r="D545" s="41">
        <f t="shared" ca="1" si="79"/>
        <v>0</v>
      </c>
      <c r="E545" s="41">
        <f ca="1">IF(B545="","",SUMIF(OFFSET(MuaHàng_ThanhToán!$D$5,0,0,COUNTIF(Table2[Tên nhà cung cấp],MuaHàng_ThanhToán!$C$5),6),BáoCáoHàngHóa!B545,Table2[Thành tiền]))</f>
        <v>0</v>
      </c>
      <c r="F545" s="43">
        <f ca="1">IF(B545="","",SUMIF(Table2[[Tên hàng hóa]:[Thành tiền]],BáoCáoHàngHóa!B545,Table2[Số lượng])-BáoCáoHàngHóa!C545)</f>
        <v>0</v>
      </c>
      <c r="G545" s="43">
        <f t="shared" ca="1" si="80"/>
        <v>0</v>
      </c>
      <c r="H545" s="43">
        <f ca="1">IF(B545="","",SUMIF(Table2[[Tên hàng hóa]:[Thành tiền]],BáoCáoHàngHóa!B545,Table2[Thành tiền])-BáoCáoHàngHóa!E545)</f>
        <v>0</v>
      </c>
      <c r="I545" s="42">
        <f ca="1">IF(B545="","",SUMIF(Table28[[Tên hàng hóa ]:[Thành tiền]],BáoCáoHàngHóa!B545,Table28[Số lượng]))</f>
        <v>0</v>
      </c>
      <c r="J545" s="42">
        <f t="shared" ca="1" si="81"/>
        <v>0</v>
      </c>
      <c r="K545" s="42">
        <f t="shared" ca="1" si="82"/>
        <v>0</v>
      </c>
      <c r="L545" s="44">
        <f t="shared" ca="1" si="83"/>
        <v>0</v>
      </c>
      <c r="M545" s="44">
        <f t="shared" ca="1" si="84"/>
        <v>0</v>
      </c>
      <c r="N545" s="44">
        <f t="shared" ca="1" si="85"/>
        <v>0</v>
      </c>
      <c r="O545" s="30">
        <f t="shared" ca="1" si="86"/>
        <v>0</v>
      </c>
      <c r="P545" s="30"/>
      <c r="Q545" s="30"/>
      <c r="R545" s="30"/>
      <c r="S545" s="30"/>
      <c r="T545" s="30"/>
      <c r="U545" s="30"/>
      <c r="V545" s="30"/>
      <c r="W545" s="30"/>
    </row>
    <row r="546" spans="1:23" ht="30" x14ac:dyDescent="0.2">
      <c r="A546" s="40">
        <v>541</v>
      </c>
      <c r="B546" s="40" t="str">
        <f>IF(DanhMụcHH!B545="","",DanhMụcHH!B545)</f>
        <v>G3NB-240B-1 DC5-24</v>
      </c>
      <c r="C546" s="41">
        <f ca="1">IF(B546="","",SUMIF(OFFSET(MuaHàng_ThanhToán!$D$5,0,0,COUNTIF(Table2[Tên nhà cung cấp],MuaHàng_ThanhToán!$C$5),6),BáoCáoHàngHóa!B546,Table2[Số lượng]))</f>
        <v>0</v>
      </c>
      <c r="D546" s="41">
        <f t="shared" ca="1" si="79"/>
        <v>0</v>
      </c>
      <c r="E546" s="41">
        <f ca="1">IF(B546="","",SUMIF(OFFSET(MuaHàng_ThanhToán!$D$5,0,0,COUNTIF(Table2[Tên nhà cung cấp],MuaHàng_ThanhToán!$C$5),6),BáoCáoHàngHóa!B546,Table2[Thành tiền]))</f>
        <v>0</v>
      </c>
      <c r="F546" s="43">
        <f ca="1">IF(B546="","",SUMIF(Table2[[Tên hàng hóa]:[Thành tiền]],BáoCáoHàngHóa!B546,Table2[Số lượng])-BáoCáoHàngHóa!C546)</f>
        <v>0</v>
      </c>
      <c r="G546" s="43">
        <f t="shared" ca="1" si="80"/>
        <v>0</v>
      </c>
      <c r="H546" s="43">
        <f ca="1">IF(B546="","",SUMIF(Table2[[Tên hàng hóa]:[Thành tiền]],BáoCáoHàngHóa!B546,Table2[Thành tiền])-BáoCáoHàngHóa!E546)</f>
        <v>0</v>
      </c>
      <c r="I546" s="42">
        <f ca="1">IF(B546="","",SUMIF(Table28[[Tên hàng hóa ]:[Thành tiền]],BáoCáoHàngHóa!B546,Table28[Số lượng]))</f>
        <v>0</v>
      </c>
      <c r="J546" s="42">
        <f t="shared" ca="1" si="81"/>
        <v>0</v>
      </c>
      <c r="K546" s="42">
        <f t="shared" ca="1" si="82"/>
        <v>0</v>
      </c>
      <c r="L546" s="44">
        <f t="shared" ca="1" si="83"/>
        <v>0</v>
      </c>
      <c r="M546" s="44">
        <f t="shared" ca="1" si="84"/>
        <v>0</v>
      </c>
      <c r="N546" s="44">
        <f t="shared" ca="1" si="85"/>
        <v>0</v>
      </c>
      <c r="O546" s="30">
        <f t="shared" ca="1" si="86"/>
        <v>0</v>
      </c>
      <c r="P546" s="30"/>
      <c r="Q546" s="30"/>
      <c r="R546" s="30"/>
      <c r="S546" s="30"/>
      <c r="T546" s="30"/>
      <c r="U546" s="30"/>
      <c r="V546" s="30"/>
      <c r="W546" s="30"/>
    </row>
    <row r="547" spans="1:23" ht="30" x14ac:dyDescent="0.2">
      <c r="A547" s="40">
        <v>542</v>
      </c>
      <c r="B547" s="40" t="str">
        <f>IF(DanhMụcHH!B546="","",DanhMụcHH!B546)</f>
        <v>G3NB-275B-1 DC5-24</v>
      </c>
      <c r="C547" s="41">
        <f ca="1">IF(B547="","",SUMIF(OFFSET(MuaHàng_ThanhToán!$D$5,0,0,COUNTIF(Table2[Tên nhà cung cấp],MuaHàng_ThanhToán!$C$5),6),BáoCáoHàngHóa!B547,Table2[Số lượng]))</f>
        <v>0</v>
      </c>
      <c r="D547" s="41">
        <f t="shared" ca="1" si="79"/>
        <v>0</v>
      </c>
      <c r="E547" s="41">
        <f ca="1">IF(B547="","",SUMIF(OFFSET(MuaHàng_ThanhToán!$D$5,0,0,COUNTIF(Table2[Tên nhà cung cấp],MuaHàng_ThanhToán!$C$5),6),BáoCáoHàngHóa!B547,Table2[Thành tiền]))</f>
        <v>0</v>
      </c>
      <c r="F547" s="43">
        <f ca="1">IF(B547="","",SUMIF(Table2[[Tên hàng hóa]:[Thành tiền]],BáoCáoHàngHóa!B547,Table2[Số lượng])-BáoCáoHàngHóa!C547)</f>
        <v>0</v>
      </c>
      <c r="G547" s="43">
        <f t="shared" ca="1" si="80"/>
        <v>0</v>
      </c>
      <c r="H547" s="43">
        <f ca="1">IF(B547="","",SUMIF(Table2[[Tên hàng hóa]:[Thành tiền]],BáoCáoHàngHóa!B547,Table2[Thành tiền])-BáoCáoHàngHóa!E547)</f>
        <v>0</v>
      </c>
      <c r="I547" s="42">
        <f ca="1">IF(B547="","",SUMIF(Table28[[Tên hàng hóa ]:[Thành tiền]],BáoCáoHàngHóa!B547,Table28[Số lượng]))</f>
        <v>0</v>
      </c>
      <c r="J547" s="42">
        <f t="shared" ca="1" si="81"/>
        <v>0</v>
      </c>
      <c r="K547" s="42">
        <f t="shared" ca="1" si="82"/>
        <v>0</v>
      </c>
      <c r="L547" s="44">
        <f t="shared" ca="1" si="83"/>
        <v>0</v>
      </c>
      <c r="M547" s="44">
        <f t="shared" ca="1" si="84"/>
        <v>0</v>
      </c>
      <c r="N547" s="44">
        <f t="shared" ca="1" si="85"/>
        <v>0</v>
      </c>
      <c r="O547" s="30">
        <f t="shared" ca="1" si="86"/>
        <v>0</v>
      </c>
      <c r="P547" s="30"/>
      <c r="Q547" s="30"/>
      <c r="R547" s="30"/>
      <c r="S547" s="30"/>
      <c r="T547" s="30"/>
      <c r="U547" s="30"/>
      <c r="V547" s="30"/>
      <c r="W547" s="30"/>
    </row>
    <row r="548" spans="1:23" ht="30" x14ac:dyDescent="0.2">
      <c r="A548" s="40">
        <v>543</v>
      </c>
      <c r="B548" s="40" t="str">
        <f>IF(DanhMụcHH!B547="","",DanhMụcHH!B547)</f>
        <v>G3NB-290B-1 DC5-24</v>
      </c>
      <c r="C548" s="41">
        <f ca="1">IF(B548="","",SUMIF(OFFSET(MuaHàng_ThanhToán!$D$5,0,0,COUNTIF(Table2[Tên nhà cung cấp],MuaHàng_ThanhToán!$C$5),6),BáoCáoHàngHóa!B548,Table2[Số lượng]))</f>
        <v>0</v>
      </c>
      <c r="D548" s="41">
        <f t="shared" ca="1" si="79"/>
        <v>0</v>
      </c>
      <c r="E548" s="41">
        <f ca="1">IF(B548="","",SUMIF(OFFSET(MuaHàng_ThanhToán!$D$5,0,0,COUNTIF(Table2[Tên nhà cung cấp],MuaHàng_ThanhToán!$C$5),6),BáoCáoHàngHóa!B548,Table2[Thành tiền]))</f>
        <v>0</v>
      </c>
      <c r="F548" s="43">
        <f ca="1">IF(B548="","",SUMIF(Table2[[Tên hàng hóa]:[Thành tiền]],BáoCáoHàngHóa!B548,Table2[Số lượng])-BáoCáoHàngHóa!C548)</f>
        <v>0</v>
      </c>
      <c r="G548" s="43">
        <f t="shared" ca="1" si="80"/>
        <v>0</v>
      </c>
      <c r="H548" s="43">
        <f ca="1">IF(B548="","",SUMIF(Table2[[Tên hàng hóa]:[Thành tiền]],BáoCáoHàngHóa!B548,Table2[Thành tiền])-BáoCáoHàngHóa!E548)</f>
        <v>0</v>
      </c>
      <c r="I548" s="42">
        <f ca="1">IF(B548="","",SUMIF(Table28[[Tên hàng hóa ]:[Thành tiền]],BáoCáoHàngHóa!B548,Table28[Số lượng]))</f>
        <v>0</v>
      </c>
      <c r="J548" s="42">
        <f t="shared" ca="1" si="81"/>
        <v>0</v>
      </c>
      <c r="K548" s="42">
        <f t="shared" ca="1" si="82"/>
        <v>0</v>
      </c>
      <c r="L548" s="44">
        <f t="shared" ca="1" si="83"/>
        <v>0</v>
      </c>
      <c r="M548" s="44">
        <f t="shared" ca="1" si="84"/>
        <v>0</v>
      </c>
      <c r="N548" s="44">
        <f t="shared" ca="1" si="85"/>
        <v>0</v>
      </c>
      <c r="O548" s="30">
        <f t="shared" ca="1" si="86"/>
        <v>0</v>
      </c>
      <c r="P548" s="30"/>
      <c r="Q548" s="30"/>
      <c r="R548" s="30"/>
      <c r="S548" s="30"/>
      <c r="T548" s="30"/>
      <c r="U548" s="30"/>
      <c r="V548" s="30"/>
      <c r="W548" s="30"/>
    </row>
    <row r="549" spans="1:23" x14ac:dyDescent="0.2">
      <c r="A549" s="40">
        <v>544</v>
      </c>
      <c r="B549" s="40" t="str">
        <f>IF(DanhMụcHH!B548="","",DanhMụcHH!B548)</f>
        <v>P2RF-05-E</v>
      </c>
      <c r="C549" s="41">
        <f ca="1">IF(B549="","",SUMIF(OFFSET(MuaHàng_ThanhToán!$D$5,0,0,COUNTIF(Table2[Tên nhà cung cấp],MuaHàng_ThanhToán!$C$5),6),BáoCáoHàngHóa!B549,Table2[Số lượng]))</f>
        <v>0</v>
      </c>
      <c r="D549" s="41">
        <f t="shared" ca="1" si="79"/>
        <v>0</v>
      </c>
      <c r="E549" s="41">
        <f ca="1">IF(B549="","",SUMIF(OFFSET(MuaHàng_ThanhToán!$D$5,0,0,COUNTIF(Table2[Tên nhà cung cấp],MuaHàng_ThanhToán!$C$5),6),BáoCáoHàngHóa!B549,Table2[Thành tiền]))</f>
        <v>0</v>
      </c>
      <c r="F549" s="43">
        <f ca="1">IF(B549="","",SUMIF(Table2[[Tên hàng hóa]:[Thành tiền]],BáoCáoHàngHóa!B549,Table2[Số lượng])-BáoCáoHàngHóa!C549)</f>
        <v>2</v>
      </c>
      <c r="G549" s="43">
        <f t="shared" ca="1" si="80"/>
        <v>64900</v>
      </c>
      <c r="H549" s="43">
        <f ca="1">IF(B549="","",SUMIF(Table2[[Tên hàng hóa]:[Thành tiền]],BáoCáoHàngHóa!B549,Table2[Thành tiền])-BáoCáoHàngHóa!E549)</f>
        <v>129800</v>
      </c>
      <c r="I549" s="42">
        <f ca="1">IF(B549="","",SUMIF(Table28[[Tên hàng hóa ]:[Thành tiền]],BáoCáoHàngHóa!B549,Table28[Số lượng]))</f>
        <v>2</v>
      </c>
      <c r="J549" s="42">
        <f t="shared" ca="1" si="81"/>
        <v>64900</v>
      </c>
      <c r="K549" s="42">
        <f t="shared" ca="1" si="82"/>
        <v>129800</v>
      </c>
      <c r="L549" s="44">
        <f t="shared" ca="1" si="83"/>
        <v>0</v>
      </c>
      <c r="M549" s="44">
        <f t="shared" ca="1" si="84"/>
        <v>0</v>
      </c>
      <c r="N549" s="44">
        <f t="shared" ca="1" si="85"/>
        <v>0</v>
      </c>
      <c r="O549" s="30">
        <f t="shared" ca="1" si="86"/>
        <v>0</v>
      </c>
      <c r="P549" s="30"/>
      <c r="Q549" s="30"/>
      <c r="R549" s="30"/>
      <c r="S549" s="30"/>
      <c r="T549" s="30"/>
      <c r="U549" s="30"/>
      <c r="V549" s="30"/>
      <c r="W549" s="30"/>
    </row>
    <row r="550" spans="1:23" x14ac:dyDescent="0.2">
      <c r="A550" s="40">
        <v>545</v>
      </c>
      <c r="B550" s="40" t="str">
        <f>IF(DanhMụcHH!B549="","",DanhMụcHH!B549)</f>
        <v>P2RF-08-E</v>
      </c>
      <c r="C550" s="41">
        <f ca="1">IF(B550="","",SUMIF(OFFSET(MuaHàng_ThanhToán!$D$5,0,0,COUNTIF(Table2[Tên nhà cung cấp],MuaHàng_ThanhToán!$C$5),6),BáoCáoHàngHóa!B550,Table2[Số lượng]))</f>
        <v>0</v>
      </c>
      <c r="D550" s="41">
        <f t="shared" ca="1" si="79"/>
        <v>0</v>
      </c>
      <c r="E550" s="41">
        <f ca="1">IF(B550="","",SUMIF(OFFSET(MuaHàng_ThanhToán!$D$5,0,0,COUNTIF(Table2[Tên nhà cung cấp],MuaHàng_ThanhToán!$C$5),6),BáoCáoHàngHóa!B550,Table2[Thành tiền]))</f>
        <v>0</v>
      </c>
      <c r="F550" s="43">
        <f ca="1">IF(B550="","",SUMIF(Table2[[Tên hàng hóa]:[Thành tiền]],BáoCáoHàngHóa!B550,Table2[Số lượng])-BáoCáoHàngHóa!C550)</f>
        <v>0</v>
      </c>
      <c r="G550" s="43">
        <f t="shared" ca="1" si="80"/>
        <v>0</v>
      </c>
      <c r="H550" s="43">
        <f ca="1">IF(B550="","",SUMIF(Table2[[Tên hàng hóa]:[Thành tiền]],BáoCáoHàngHóa!B550,Table2[Thành tiền])-BáoCáoHàngHóa!E550)</f>
        <v>0</v>
      </c>
      <c r="I550" s="42">
        <f ca="1">IF(B550="","",SUMIF(Table28[[Tên hàng hóa ]:[Thành tiền]],BáoCáoHàngHóa!B550,Table28[Số lượng]))</f>
        <v>0</v>
      </c>
      <c r="J550" s="42">
        <f t="shared" ca="1" si="81"/>
        <v>0</v>
      </c>
      <c r="K550" s="42">
        <f t="shared" ca="1" si="82"/>
        <v>0</v>
      </c>
      <c r="L550" s="44">
        <f t="shared" ca="1" si="83"/>
        <v>0</v>
      </c>
      <c r="M550" s="44">
        <f t="shared" ca="1" si="84"/>
        <v>0</v>
      </c>
      <c r="N550" s="44">
        <f t="shared" ca="1" si="85"/>
        <v>0</v>
      </c>
      <c r="O550" s="30">
        <f t="shared" ca="1" si="86"/>
        <v>0</v>
      </c>
      <c r="P550" s="30"/>
      <c r="Q550" s="30"/>
      <c r="R550" s="30"/>
      <c r="S550" s="30"/>
      <c r="T550" s="30"/>
      <c r="U550" s="30"/>
      <c r="V550" s="30"/>
      <c r="W550" s="30"/>
    </row>
    <row r="551" spans="1:23" x14ac:dyDescent="0.2">
      <c r="A551" s="40">
        <v>546</v>
      </c>
      <c r="B551" s="40" t="str">
        <f>IF(DanhMụcHH!B550="","",DanhMụcHH!B550)</f>
        <v>TL-W3MC1 2M</v>
      </c>
      <c r="C551" s="41">
        <f ca="1">IF(B551="","",SUMIF(OFFSET(MuaHàng_ThanhToán!$D$5,0,0,COUNTIF(Table2[Tên nhà cung cấp],MuaHàng_ThanhToán!$C$5),6),BáoCáoHàngHóa!B551,Table2[Số lượng]))</f>
        <v>0</v>
      </c>
      <c r="D551" s="41">
        <f t="shared" ca="1" si="79"/>
        <v>0</v>
      </c>
      <c r="E551" s="41">
        <f ca="1">IF(B551="","",SUMIF(OFFSET(MuaHàng_ThanhToán!$D$5,0,0,COUNTIF(Table2[Tên nhà cung cấp],MuaHàng_ThanhToán!$C$5),6),BáoCáoHàngHóa!B551,Table2[Thành tiền]))</f>
        <v>0</v>
      </c>
      <c r="F551" s="43">
        <f ca="1">IF(B551="","",SUMIF(Table2[[Tên hàng hóa]:[Thành tiền]],BáoCáoHàngHóa!B551,Table2[Số lượng])-BáoCáoHàngHóa!C551)</f>
        <v>0</v>
      </c>
      <c r="G551" s="43">
        <f t="shared" ca="1" si="80"/>
        <v>0</v>
      </c>
      <c r="H551" s="43">
        <f ca="1">IF(B551="","",SUMIF(Table2[[Tên hàng hóa]:[Thành tiền]],BáoCáoHàngHóa!B551,Table2[Thành tiền])-BáoCáoHàngHóa!E551)</f>
        <v>0</v>
      </c>
      <c r="I551" s="42">
        <f ca="1">IF(B551="","",SUMIF(Table28[[Tên hàng hóa ]:[Thành tiền]],BáoCáoHàngHóa!B551,Table28[Số lượng]))</f>
        <v>0</v>
      </c>
      <c r="J551" s="42">
        <f t="shared" ca="1" si="81"/>
        <v>0</v>
      </c>
      <c r="K551" s="42">
        <f t="shared" ca="1" si="82"/>
        <v>0</v>
      </c>
      <c r="L551" s="44">
        <f t="shared" ca="1" si="83"/>
        <v>0</v>
      </c>
      <c r="M551" s="44">
        <f t="shared" ca="1" si="84"/>
        <v>0</v>
      </c>
      <c r="N551" s="44">
        <f t="shared" ca="1" si="85"/>
        <v>0</v>
      </c>
      <c r="O551" s="30">
        <f t="shared" ca="1" si="86"/>
        <v>0</v>
      </c>
      <c r="P551" s="30"/>
      <c r="Q551" s="30"/>
      <c r="R551" s="30"/>
      <c r="S551" s="30"/>
      <c r="T551" s="30"/>
      <c r="U551" s="30"/>
      <c r="V551" s="30"/>
      <c r="W551" s="30"/>
    </row>
    <row r="552" spans="1:23" x14ac:dyDescent="0.2">
      <c r="A552" s="40">
        <v>547</v>
      </c>
      <c r="B552" s="40" t="str">
        <f>IF(DanhMụcHH!B551="","",DanhMụcHH!B551)</f>
        <v>TL-W3MB1 2M</v>
      </c>
      <c r="C552" s="41">
        <f ca="1">IF(B552="","",SUMIF(OFFSET(MuaHàng_ThanhToán!$D$5,0,0,COUNTIF(Table2[Tên nhà cung cấp],MuaHàng_ThanhToán!$C$5),6),BáoCáoHàngHóa!B552,Table2[Số lượng]))</f>
        <v>0</v>
      </c>
      <c r="D552" s="41">
        <f t="shared" ca="1" si="79"/>
        <v>0</v>
      </c>
      <c r="E552" s="41">
        <f ca="1">IF(B552="","",SUMIF(OFFSET(MuaHàng_ThanhToán!$D$5,0,0,COUNTIF(Table2[Tên nhà cung cấp],MuaHàng_ThanhToán!$C$5),6),BáoCáoHàngHóa!B552,Table2[Thành tiền]))</f>
        <v>0</v>
      </c>
      <c r="F552" s="43">
        <f ca="1">IF(B552="","",SUMIF(Table2[[Tên hàng hóa]:[Thành tiền]],BáoCáoHàngHóa!B552,Table2[Số lượng])-BáoCáoHàngHóa!C552)</f>
        <v>0</v>
      </c>
      <c r="G552" s="43">
        <f t="shared" ca="1" si="80"/>
        <v>0</v>
      </c>
      <c r="H552" s="43">
        <f ca="1">IF(B552="","",SUMIF(Table2[[Tên hàng hóa]:[Thành tiền]],BáoCáoHàngHóa!B552,Table2[Thành tiền])-BáoCáoHàngHóa!E552)</f>
        <v>0</v>
      </c>
      <c r="I552" s="42">
        <f ca="1">IF(B552="","",SUMIF(Table28[[Tên hàng hóa ]:[Thành tiền]],BáoCáoHàngHóa!B552,Table28[Số lượng]))</f>
        <v>0</v>
      </c>
      <c r="J552" s="42">
        <f t="shared" ca="1" si="81"/>
        <v>0</v>
      </c>
      <c r="K552" s="42">
        <f t="shared" ca="1" si="82"/>
        <v>0</v>
      </c>
      <c r="L552" s="44">
        <f t="shared" ca="1" si="83"/>
        <v>0</v>
      </c>
      <c r="M552" s="44">
        <f t="shared" ca="1" si="84"/>
        <v>0</v>
      </c>
      <c r="N552" s="44">
        <f t="shared" ca="1" si="85"/>
        <v>0</v>
      </c>
      <c r="O552" s="30">
        <f t="shared" ca="1" si="86"/>
        <v>0</v>
      </c>
      <c r="P552" s="30"/>
      <c r="Q552" s="30"/>
      <c r="R552" s="30"/>
      <c r="S552" s="30"/>
      <c r="T552" s="30"/>
      <c r="U552" s="30"/>
      <c r="V552" s="30"/>
      <c r="W552" s="30"/>
    </row>
    <row r="553" spans="1:23" x14ac:dyDescent="0.2">
      <c r="A553" s="40">
        <v>548</v>
      </c>
      <c r="B553" s="40" t="str">
        <f>IF(DanhMụcHH!B552="","",DanhMụcHH!B552)</f>
        <v>TL-W5MC1 2M</v>
      </c>
      <c r="C553" s="41">
        <f ca="1">IF(B553="","",SUMIF(OFFSET(MuaHàng_ThanhToán!$D$5,0,0,COUNTIF(Table2[Tên nhà cung cấp],MuaHàng_ThanhToán!$C$5),6),BáoCáoHàngHóa!B553,Table2[Số lượng]))</f>
        <v>0</v>
      </c>
      <c r="D553" s="41">
        <f t="shared" ca="1" si="79"/>
        <v>0</v>
      </c>
      <c r="E553" s="41">
        <f ca="1">IF(B553="","",SUMIF(OFFSET(MuaHàng_ThanhToán!$D$5,0,0,COUNTIF(Table2[Tên nhà cung cấp],MuaHàng_ThanhToán!$C$5),6),BáoCáoHàngHóa!B553,Table2[Thành tiền]))</f>
        <v>0</v>
      </c>
      <c r="F553" s="43">
        <f ca="1">IF(B553="","",SUMIF(Table2[[Tên hàng hóa]:[Thành tiền]],BáoCáoHàngHóa!B553,Table2[Số lượng])-BáoCáoHàngHóa!C553)</f>
        <v>0</v>
      </c>
      <c r="G553" s="43">
        <f t="shared" ca="1" si="80"/>
        <v>0</v>
      </c>
      <c r="H553" s="43">
        <f ca="1">IF(B553="","",SUMIF(Table2[[Tên hàng hóa]:[Thành tiền]],BáoCáoHàngHóa!B553,Table2[Thành tiền])-BáoCáoHàngHóa!E553)</f>
        <v>0</v>
      </c>
      <c r="I553" s="42">
        <f ca="1">IF(B553="","",SUMIF(Table28[[Tên hàng hóa ]:[Thành tiền]],BáoCáoHàngHóa!B553,Table28[Số lượng]))</f>
        <v>0</v>
      </c>
      <c r="J553" s="42">
        <f t="shared" ca="1" si="81"/>
        <v>0</v>
      </c>
      <c r="K553" s="42">
        <f t="shared" ca="1" si="82"/>
        <v>0</v>
      </c>
      <c r="L553" s="44">
        <f t="shared" ca="1" si="83"/>
        <v>0</v>
      </c>
      <c r="M553" s="44">
        <f t="shared" ca="1" si="84"/>
        <v>0</v>
      </c>
      <c r="N553" s="44">
        <f t="shared" ca="1" si="85"/>
        <v>0</v>
      </c>
      <c r="O553" s="30">
        <f t="shared" ca="1" si="86"/>
        <v>0</v>
      </c>
      <c r="P553" s="30"/>
      <c r="Q553" s="30"/>
      <c r="R553" s="30"/>
      <c r="S553" s="30"/>
      <c r="T553" s="30"/>
      <c r="U553" s="30"/>
      <c r="V553" s="30"/>
      <c r="W553" s="30"/>
    </row>
    <row r="554" spans="1:23" x14ac:dyDescent="0.2">
      <c r="A554" s="40">
        <v>549</v>
      </c>
      <c r="B554" s="40" t="str">
        <f>IF(DanhMụcHH!B553="","",DanhMụcHH!B553)</f>
        <v>TL-W5MB1 2M</v>
      </c>
      <c r="C554" s="41">
        <f ca="1">IF(B554="","",SUMIF(OFFSET(MuaHàng_ThanhToán!$D$5,0,0,COUNTIF(Table2[Tên nhà cung cấp],MuaHàng_ThanhToán!$C$5),6),BáoCáoHàngHóa!B554,Table2[Số lượng]))</f>
        <v>0</v>
      </c>
      <c r="D554" s="41">
        <f t="shared" ca="1" si="79"/>
        <v>0</v>
      </c>
      <c r="E554" s="41">
        <f ca="1">IF(B554="","",SUMIF(OFFSET(MuaHàng_ThanhToán!$D$5,0,0,COUNTIF(Table2[Tên nhà cung cấp],MuaHàng_ThanhToán!$C$5),6),BáoCáoHàngHóa!B554,Table2[Thành tiền]))</f>
        <v>0</v>
      </c>
      <c r="F554" s="43">
        <f ca="1">IF(B554="","",SUMIF(Table2[[Tên hàng hóa]:[Thành tiền]],BáoCáoHàngHóa!B554,Table2[Số lượng])-BáoCáoHàngHóa!C554)</f>
        <v>0</v>
      </c>
      <c r="G554" s="43">
        <f t="shared" ca="1" si="80"/>
        <v>0</v>
      </c>
      <c r="H554" s="43">
        <f ca="1">IF(B554="","",SUMIF(Table2[[Tên hàng hóa]:[Thành tiền]],BáoCáoHàngHóa!B554,Table2[Thành tiền])-BáoCáoHàngHóa!E554)</f>
        <v>0</v>
      </c>
      <c r="I554" s="42">
        <f ca="1">IF(B554="","",SUMIF(Table28[[Tên hàng hóa ]:[Thành tiền]],BáoCáoHàngHóa!B554,Table28[Số lượng]))</f>
        <v>0</v>
      </c>
      <c r="J554" s="42">
        <f t="shared" ca="1" si="81"/>
        <v>0</v>
      </c>
      <c r="K554" s="42">
        <f t="shared" ca="1" si="82"/>
        <v>0</v>
      </c>
      <c r="L554" s="44">
        <f t="shared" ca="1" si="83"/>
        <v>0</v>
      </c>
      <c r="M554" s="44">
        <f t="shared" ca="1" si="84"/>
        <v>0</v>
      </c>
      <c r="N554" s="44">
        <f t="shared" ca="1" si="85"/>
        <v>0</v>
      </c>
      <c r="O554" s="30">
        <f t="shared" ca="1" si="86"/>
        <v>0</v>
      </c>
      <c r="P554" s="30"/>
      <c r="Q554" s="30"/>
      <c r="R554" s="30"/>
      <c r="S554" s="30"/>
      <c r="T554" s="30"/>
      <c r="U554" s="30"/>
      <c r="V554" s="30"/>
      <c r="W554" s="30"/>
    </row>
    <row r="555" spans="1:23" x14ac:dyDescent="0.2">
      <c r="A555" s="40">
        <v>550</v>
      </c>
      <c r="B555" s="40" t="str">
        <f>IF(DanhMụcHH!B554="","",DanhMụcHH!B554)</f>
        <v>E2E-X1R5E1 2M</v>
      </c>
      <c r="C555" s="41">
        <f ca="1">IF(B555="","",SUMIF(OFFSET(MuaHàng_ThanhToán!$D$5,0,0,COUNTIF(Table2[Tên nhà cung cấp],MuaHàng_ThanhToán!$C$5),6),BáoCáoHàngHóa!B555,Table2[Số lượng]))</f>
        <v>0</v>
      </c>
      <c r="D555" s="41">
        <f t="shared" ca="1" si="79"/>
        <v>0</v>
      </c>
      <c r="E555" s="41">
        <f ca="1">IF(B555="","",SUMIF(OFFSET(MuaHàng_ThanhToán!$D$5,0,0,COUNTIF(Table2[Tên nhà cung cấp],MuaHàng_ThanhToán!$C$5),6),BáoCáoHàngHóa!B555,Table2[Thành tiền]))</f>
        <v>0</v>
      </c>
      <c r="F555" s="43">
        <f ca="1">IF(B555="","",SUMIF(Table2[[Tên hàng hóa]:[Thành tiền]],BáoCáoHàngHóa!B555,Table2[Số lượng])-BáoCáoHàngHóa!C555)</f>
        <v>0</v>
      </c>
      <c r="G555" s="43">
        <f t="shared" ca="1" si="80"/>
        <v>0</v>
      </c>
      <c r="H555" s="43">
        <f ca="1">IF(B555="","",SUMIF(Table2[[Tên hàng hóa]:[Thành tiền]],BáoCáoHàngHóa!B555,Table2[Thành tiền])-BáoCáoHàngHóa!E555)</f>
        <v>0</v>
      </c>
      <c r="I555" s="42">
        <f ca="1">IF(B555="","",SUMIF(Table28[[Tên hàng hóa ]:[Thành tiền]],BáoCáoHàngHóa!B555,Table28[Số lượng]))</f>
        <v>0</v>
      </c>
      <c r="J555" s="42">
        <f t="shared" ca="1" si="81"/>
        <v>0</v>
      </c>
      <c r="K555" s="42">
        <f t="shared" ca="1" si="82"/>
        <v>0</v>
      </c>
      <c r="L555" s="44">
        <f t="shared" ca="1" si="83"/>
        <v>0</v>
      </c>
      <c r="M555" s="44">
        <f t="shared" ca="1" si="84"/>
        <v>0</v>
      </c>
      <c r="N555" s="44">
        <f t="shared" ca="1" si="85"/>
        <v>0</v>
      </c>
      <c r="O555" s="30">
        <f t="shared" ca="1" si="86"/>
        <v>0</v>
      </c>
      <c r="P555" s="30"/>
      <c r="Q555" s="30"/>
      <c r="R555" s="30"/>
      <c r="S555" s="30"/>
      <c r="T555" s="30"/>
      <c r="U555" s="30"/>
      <c r="V555" s="30"/>
      <c r="W555" s="30"/>
    </row>
    <row r="556" spans="1:23" x14ac:dyDescent="0.2">
      <c r="A556" s="40">
        <v>551</v>
      </c>
      <c r="B556" s="40" t="str">
        <f>IF(DanhMụcHH!B555="","",DanhMụcHH!B555)</f>
        <v>E2E-X1R5E1-M1</v>
      </c>
      <c r="C556" s="41">
        <f ca="1">IF(B556="","",SUMIF(OFFSET(MuaHàng_ThanhToán!$D$5,0,0,COUNTIF(Table2[Tên nhà cung cấp],MuaHàng_ThanhToán!$C$5),6),BáoCáoHàngHóa!B556,Table2[Số lượng]))</f>
        <v>0</v>
      </c>
      <c r="D556" s="41">
        <f t="shared" ca="1" si="79"/>
        <v>0</v>
      </c>
      <c r="E556" s="41">
        <f ca="1">IF(B556="","",SUMIF(OFFSET(MuaHàng_ThanhToán!$D$5,0,0,COUNTIF(Table2[Tên nhà cung cấp],MuaHàng_ThanhToán!$C$5),6),BáoCáoHàngHóa!B556,Table2[Thành tiền]))</f>
        <v>0</v>
      </c>
      <c r="F556" s="43">
        <f ca="1">IF(B556="","",SUMIF(Table2[[Tên hàng hóa]:[Thành tiền]],BáoCáoHàngHóa!B556,Table2[Số lượng])-BáoCáoHàngHóa!C556)</f>
        <v>0</v>
      </c>
      <c r="G556" s="43">
        <f t="shared" ca="1" si="80"/>
        <v>0</v>
      </c>
      <c r="H556" s="43">
        <f ca="1">IF(B556="","",SUMIF(Table2[[Tên hàng hóa]:[Thành tiền]],BáoCáoHàngHóa!B556,Table2[Thành tiền])-BáoCáoHàngHóa!E556)</f>
        <v>0</v>
      </c>
      <c r="I556" s="42">
        <f ca="1">IF(B556="","",SUMIF(Table28[[Tên hàng hóa ]:[Thành tiền]],BáoCáoHàngHóa!B556,Table28[Số lượng]))</f>
        <v>0</v>
      </c>
      <c r="J556" s="42">
        <f t="shared" ca="1" si="81"/>
        <v>0</v>
      </c>
      <c r="K556" s="42">
        <f t="shared" ca="1" si="82"/>
        <v>0</v>
      </c>
      <c r="L556" s="44">
        <f t="shared" ca="1" si="83"/>
        <v>0</v>
      </c>
      <c r="M556" s="44">
        <f t="shared" ca="1" si="84"/>
        <v>0</v>
      </c>
      <c r="N556" s="44">
        <f t="shared" ca="1" si="85"/>
        <v>0</v>
      </c>
      <c r="O556" s="30">
        <f t="shared" ca="1" si="86"/>
        <v>0</v>
      </c>
      <c r="P556" s="30"/>
      <c r="Q556" s="30"/>
      <c r="R556" s="30"/>
      <c r="S556" s="30"/>
      <c r="T556" s="30"/>
      <c r="U556" s="30"/>
      <c r="V556" s="30"/>
      <c r="W556" s="30"/>
    </row>
    <row r="557" spans="1:23" x14ac:dyDescent="0.2">
      <c r="A557" s="40">
        <v>552</v>
      </c>
      <c r="B557" s="40" t="str">
        <f>IF(DanhMụcHH!B556="","",DanhMụcHH!B556)</f>
        <v>E2E-X2F1 2M</v>
      </c>
      <c r="C557" s="41">
        <f ca="1">IF(B557="","",SUMIF(OFFSET(MuaHàng_ThanhToán!$D$5,0,0,COUNTIF(Table2[Tên nhà cung cấp],MuaHàng_ThanhToán!$C$5),6),BáoCáoHàngHóa!B557,Table2[Số lượng]))</f>
        <v>0</v>
      </c>
      <c r="D557" s="41">
        <f t="shared" ca="1" si="79"/>
        <v>0</v>
      </c>
      <c r="E557" s="41">
        <f ca="1">IF(B557="","",SUMIF(OFFSET(MuaHàng_ThanhToán!$D$5,0,0,COUNTIF(Table2[Tên nhà cung cấp],MuaHàng_ThanhToán!$C$5),6),BáoCáoHàngHóa!B557,Table2[Thành tiền]))</f>
        <v>0</v>
      </c>
      <c r="F557" s="43">
        <f ca="1">IF(B557="","",SUMIF(Table2[[Tên hàng hóa]:[Thành tiền]],BáoCáoHàngHóa!B557,Table2[Số lượng])-BáoCáoHàngHóa!C557)</f>
        <v>1</v>
      </c>
      <c r="G557" s="43">
        <f t="shared" ca="1" si="80"/>
        <v>938300</v>
      </c>
      <c r="H557" s="43">
        <f ca="1">IF(B557="","",SUMIF(Table2[[Tên hàng hóa]:[Thành tiền]],BáoCáoHàngHóa!B557,Table2[Thành tiền])-BáoCáoHàngHóa!E557)</f>
        <v>938300</v>
      </c>
      <c r="I557" s="42">
        <f ca="1">IF(B557="","",SUMIF(Table28[[Tên hàng hóa ]:[Thành tiền]],BáoCáoHàngHóa!B557,Table28[Số lượng]))</f>
        <v>1</v>
      </c>
      <c r="J557" s="42">
        <f t="shared" ca="1" si="81"/>
        <v>938300</v>
      </c>
      <c r="K557" s="42">
        <f t="shared" ca="1" si="82"/>
        <v>938300</v>
      </c>
      <c r="L557" s="44">
        <f t="shared" ca="1" si="83"/>
        <v>0</v>
      </c>
      <c r="M557" s="44">
        <f t="shared" ca="1" si="84"/>
        <v>0</v>
      </c>
      <c r="N557" s="44">
        <f t="shared" ca="1" si="85"/>
        <v>0</v>
      </c>
      <c r="O557" s="30">
        <f t="shared" ca="1" si="86"/>
        <v>0</v>
      </c>
      <c r="P557" s="30"/>
      <c r="Q557" s="30"/>
      <c r="R557" s="30"/>
      <c r="S557" s="30"/>
      <c r="T557" s="30"/>
      <c r="U557" s="30"/>
      <c r="V557" s="30"/>
      <c r="W557" s="30"/>
    </row>
    <row r="558" spans="1:23" x14ac:dyDescent="0.2">
      <c r="A558" s="40">
        <v>553</v>
      </c>
      <c r="B558" s="40" t="str">
        <f>IF(DanhMụcHH!B557="","",DanhMụcHH!B557)</f>
        <v>E2E-X2E1 2M</v>
      </c>
      <c r="C558" s="41">
        <f ca="1">IF(B558="","",SUMIF(OFFSET(MuaHàng_ThanhToán!$D$5,0,0,COUNTIF(Table2[Tên nhà cung cấp],MuaHàng_ThanhToán!$C$5),6),BáoCáoHàngHóa!B558,Table2[Số lượng]))</f>
        <v>0</v>
      </c>
      <c r="D558" s="41">
        <f t="shared" ca="1" si="79"/>
        <v>0</v>
      </c>
      <c r="E558" s="41">
        <f ca="1">IF(B558="","",SUMIF(OFFSET(MuaHàng_ThanhToán!$D$5,0,0,COUNTIF(Table2[Tên nhà cung cấp],MuaHàng_ThanhToán!$C$5),6),BáoCáoHàngHóa!B558,Table2[Thành tiền]))</f>
        <v>0</v>
      </c>
      <c r="F558" s="43">
        <f ca="1">IF(B558="","",SUMIF(Table2[[Tên hàng hóa]:[Thành tiền]],BáoCáoHàngHóa!B558,Table2[Số lượng])-BáoCáoHàngHóa!C558)</f>
        <v>0</v>
      </c>
      <c r="G558" s="43">
        <f t="shared" ca="1" si="80"/>
        <v>0</v>
      </c>
      <c r="H558" s="43">
        <f ca="1">IF(B558="","",SUMIF(Table2[[Tên hàng hóa]:[Thành tiền]],BáoCáoHàngHóa!B558,Table2[Thành tiền])-BáoCáoHàngHóa!E558)</f>
        <v>0</v>
      </c>
      <c r="I558" s="42">
        <f ca="1">IF(B558="","",SUMIF(Table28[[Tên hàng hóa ]:[Thành tiền]],BáoCáoHàngHóa!B558,Table28[Số lượng]))</f>
        <v>0</v>
      </c>
      <c r="J558" s="42">
        <f t="shared" ca="1" si="81"/>
        <v>0</v>
      </c>
      <c r="K558" s="42">
        <f t="shared" ca="1" si="82"/>
        <v>0</v>
      </c>
      <c r="L558" s="44">
        <f t="shared" ca="1" si="83"/>
        <v>0</v>
      </c>
      <c r="M558" s="44">
        <f t="shared" ca="1" si="84"/>
        <v>0</v>
      </c>
      <c r="N558" s="44">
        <f t="shared" ca="1" si="85"/>
        <v>0</v>
      </c>
      <c r="O558" s="30">
        <f t="shared" ca="1" si="86"/>
        <v>0</v>
      </c>
      <c r="P558" s="30"/>
      <c r="Q558" s="30"/>
      <c r="R558" s="30"/>
      <c r="S558" s="30"/>
      <c r="T558" s="30"/>
      <c r="U558" s="30"/>
      <c r="V558" s="30"/>
      <c r="W558" s="30"/>
    </row>
    <row r="559" spans="1:23" x14ac:dyDescent="0.2">
      <c r="A559" s="40">
        <v>554</v>
      </c>
      <c r="B559" s="40" t="str">
        <f>IF(DanhMụcHH!B558="","",DanhMụcHH!B558)</f>
        <v>E2E-X2E1-M1</v>
      </c>
      <c r="C559" s="41">
        <f ca="1">IF(B559="","",SUMIF(OFFSET(MuaHàng_ThanhToán!$D$5,0,0,COUNTIF(Table2[Tên nhà cung cấp],MuaHàng_ThanhToán!$C$5),6),BáoCáoHàngHóa!B559,Table2[Số lượng]))</f>
        <v>0</v>
      </c>
      <c r="D559" s="41">
        <f t="shared" ca="1" si="79"/>
        <v>0</v>
      </c>
      <c r="E559" s="41">
        <f ca="1">IF(B559="","",SUMIF(OFFSET(MuaHàng_ThanhToán!$D$5,0,0,COUNTIF(Table2[Tên nhà cung cấp],MuaHàng_ThanhToán!$C$5),6),BáoCáoHàngHóa!B559,Table2[Thành tiền]))</f>
        <v>0</v>
      </c>
      <c r="F559" s="43">
        <f ca="1">IF(B559="","",SUMIF(Table2[[Tên hàng hóa]:[Thành tiền]],BáoCáoHàngHóa!B559,Table2[Số lượng])-BáoCáoHàngHóa!C559)</f>
        <v>0</v>
      </c>
      <c r="G559" s="43">
        <f t="shared" ca="1" si="80"/>
        <v>0</v>
      </c>
      <c r="H559" s="43">
        <f ca="1">IF(B559="","",SUMIF(Table2[[Tên hàng hóa]:[Thành tiền]],BáoCáoHàngHóa!B559,Table2[Thành tiền])-BáoCáoHàngHóa!E559)</f>
        <v>0</v>
      </c>
      <c r="I559" s="42">
        <f ca="1">IF(B559="","",SUMIF(Table28[[Tên hàng hóa ]:[Thành tiền]],BáoCáoHàngHóa!B559,Table28[Số lượng]))</f>
        <v>0</v>
      </c>
      <c r="J559" s="42">
        <f t="shared" ca="1" si="81"/>
        <v>0</v>
      </c>
      <c r="K559" s="42">
        <f t="shared" ca="1" si="82"/>
        <v>0</v>
      </c>
      <c r="L559" s="44">
        <f t="shared" ca="1" si="83"/>
        <v>0</v>
      </c>
      <c r="M559" s="44">
        <f t="shared" ca="1" si="84"/>
        <v>0</v>
      </c>
      <c r="N559" s="44">
        <f t="shared" ca="1" si="85"/>
        <v>0</v>
      </c>
      <c r="O559" s="30">
        <f t="shared" ca="1" si="86"/>
        <v>0</v>
      </c>
      <c r="P559" s="30"/>
      <c r="Q559" s="30"/>
      <c r="R559" s="30"/>
      <c r="S559" s="30"/>
      <c r="T559" s="30"/>
      <c r="U559" s="30"/>
      <c r="V559" s="30"/>
      <c r="W559" s="30"/>
    </row>
    <row r="560" spans="1:23" x14ac:dyDescent="0.2">
      <c r="A560" s="40">
        <v>555</v>
      </c>
      <c r="B560" s="40" t="str">
        <f>IF(DanhMụcHH!B559="","",DanhMụcHH!B559)</f>
        <v>E2E-X5ME1-M1</v>
      </c>
      <c r="C560" s="41">
        <f ca="1">IF(B560="","",SUMIF(OFFSET(MuaHàng_ThanhToán!$D$5,0,0,COUNTIF(Table2[Tên nhà cung cấp],MuaHàng_ThanhToán!$C$5),6),BáoCáoHàngHóa!B560,Table2[Số lượng]))</f>
        <v>0</v>
      </c>
      <c r="D560" s="41">
        <f t="shared" ca="1" si="79"/>
        <v>0</v>
      </c>
      <c r="E560" s="41">
        <f ca="1">IF(B560="","",SUMIF(OFFSET(MuaHàng_ThanhToán!$D$5,0,0,COUNTIF(Table2[Tên nhà cung cấp],MuaHàng_ThanhToán!$C$5),6),BáoCáoHàngHóa!B560,Table2[Thành tiền]))</f>
        <v>0</v>
      </c>
      <c r="F560" s="43">
        <f ca="1">IF(B560="","",SUMIF(Table2[[Tên hàng hóa]:[Thành tiền]],BáoCáoHàngHóa!B560,Table2[Số lượng])-BáoCáoHàngHóa!C560)</f>
        <v>0</v>
      </c>
      <c r="G560" s="43">
        <f t="shared" ca="1" si="80"/>
        <v>0</v>
      </c>
      <c r="H560" s="43">
        <f ca="1">IF(B560="","",SUMIF(Table2[[Tên hàng hóa]:[Thành tiền]],BáoCáoHàngHóa!B560,Table2[Thành tiền])-BáoCáoHàngHóa!E560)</f>
        <v>0</v>
      </c>
      <c r="I560" s="42">
        <f ca="1">IF(B560="","",SUMIF(Table28[[Tên hàng hóa ]:[Thành tiền]],BáoCáoHàngHóa!B560,Table28[Số lượng]))</f>
        <v>0</v>
      </c>
      <c r="J560" s="42">
        <f t="shared" ca="1" si="81"/>
        <v>0</v>
      </c>
      <c r="K560" s="42">
        <f t="shared" ca="1" si="82"/>
        <v>0</v>
      </c>
      <c r="L560" s="44">
        <f t="shared" ca="1" si="83"/>
        <v>0</v>
      </c>
      <c r="M560" s="44">
        <f t="shared" ca="1" si="84"/>
        <v>0</v>
      </c>
      <c r="N560" s="44">
        <f t="shared" ca="1" si="85"/>
        <v>0</v>
      </c>
      <c r="O560" s="30">
        <f t="shared" ca="1" si="86"/>
        <v>0</v>
      </c>
      <c r="P560" s="30"/>
      <c r="Q560" s="30"/>
      <c r="R560" s="30"/>
      <c r="S560" s="30"/>
      <c r="T560" s="30"/>
      <c r="U560" s="30"/>
      <c r="V560" s="30"/>
      <c r="W560" s="30"/>
    </row>
    <row r="561" spans="1:23" x14ac:dyDescent="0.2">
      <c r="A561" s="40">
        <v>556</v>
      </c>
      <c r="B561" s="40" t="str">
        <f>IF(DanhMụcHH!B560="","",DanhMụcHH!B560)</f>
        <v>E2E-X5MF1 2M</v>
      </c>
      <c r="C561" s="41">
        <f ca="1">IF(B561="","",SUMIF(OFFSET(MuaHàng_ThanhToán!$D$5,0,0,COUNTIF(Table2[Tên nhà cung cấp],MuaHàng_ThanhToán!$C$5),6),BáoCáoHàngHóa!B561,Table2[Số lượng]))</f>
        <v>0</v>
      </c>
      <c r="D561" s="41">
        <f t="shared" ca="1" si="79"/>
        <v>0</v>
      </c>
      <c r="E561" s="41">
        <f ca="1">IF(B561="","",SUMIF(OFFSET(MuaHàng_ThanhToán!$D$5,0,0,COUNTIF(Table2[Tên nhà cung cấp],MuaHàng_ThanhToán!$C$5),6),BáoCáoHàngHóa!B561,Table2[Thành tiền]))</f>
        <v>0</v>
      </c>
      <c r="F561" s="43">
        <f ca="1">IF(B561="","",SUMIF(Table2[[Tên hàng hóa]:[Thành tiền]],BáoCáoHàngHóa!B561,Table2[Số lượng])-BáoCáoHàngHóa!C561)</f>
        <v>0</v>
      </c>
      <c r="G561" s="43">
        <f t="shared" ca="1" si="80"/>
        <v>0</v>
      </c>
      <c r="H561" s="43">
        <f ca="1">IF(B561="","",SUMIF(Table2[[Tên hàng hóa]:[Thành tiền]],BáoCáoHàngHóa!B561,Table2[Thành tiền])-BáoCáoHàngHóa!E561)</f>
        <v>0</v>
      </c>
      <c r="I561" s="42">
        <f ca="1">IF(B561="","",SUMIF(Table28[[Tên hàng hóa ]:[Thành tiền]],BáoCáoHàngHóa!B561,Table28[Số lượng]))</f>
        <v>0</v>
      </c>
      <c r="J561" s="42">
        <f t="shared" ca="1" si="81"/>
        <v>0</v>
      </c>
      <c r="K561" s="42">
        <f t="shared" ca="1" si="82"/>
        <v>0</v>
      </c>
      <c r="L561" s="44">
        <f t="shared" ca="1" si="83"/>
        <v>0</v>
      </c>
      <c r="M561" s="44">
        <f t="shared" ca="1" si="84"/>
        <v>0</v>
      </c>
      <c r="N561" s="44">
        <f t="shared" ca="1" si="85"/>
        <v>0</v>
      </c>
      <c r="O561" s="30">
        <f t="shared" ca="1" si="86"/>
        <v>0</v>
      </c>
      <c r="P561" s="30"/>
      <c r="Q561" s="30"/>
      <c r="R561" s="30"/>
      <c r="S561" s="30"/>
      <c r="T561" s="30"/>
      <c r="U561" s="30"/>
      <c r="V561" s="30"/>
      <c r="W561" s="30"/>
    </row>
    <row r="562" spans="1:23" x14ac:dyDescent="0.2">
      <c r="A562" s="40">
        <v>557</v>
      </c>
      <c r="B562" s="40" t="str">
        <f>IF(DanhMụcHH!B561="","",DanhMụcHH!B561)</f>
        <v>E2E-X5MF1-M1</v>
      </c>
      <c r="C562" s="41">
        <f ca="1">IF(B562="","",SUMIF(OFFSET(MuaHàng_ThanhToán!$D$5,0,0,COUNTIF(Table2[Tên nhà cung cấp],MuaHàng_ThanhToán!$C$5),6),BáoCáoHàngHóa!B562,Table2[Số lượng]))</f>
        <v>0</v>
      </c>
      <c r="D562" s="41">
        <f t="shared" ca="1" si="79"/>
        <v>0</v>
      </c>
      <c r="E562" s="41">
        <f ca="1">IF(B562="","",SUMIF(OFFSET(MuaHàng_ThanhToán!$D$5,0,0,COUNTIF(Table2[Tên nhà cung cấp],MuaHàng_ThanhToán!$C$5),6),BáoCáoHàngHóa!B562,Table2[Thành tiền]))</f>
        <v>0</v>
      </c>
      <c r="F562" s="43">
        <f ca="1">IF(B562="","",SUMIF(Table2[[Tên hàng hóa]:[Thành tiền]],BáoCáoHàngHóa!B562,Table2[Số lượng])-BáoCáoHàngHóa!C562)</f>
        <v>0</v>
      </c>
      <c r="G562" s="43">
        <f t="shared" ca="1" si="80"/>
        <v>0</v>
      </c>
      <c r="H562" s="43">
        <f ca="1">IF(B562="","",SUMIF(Table2[[Tên hàng hóa]:[Thành tiền]],BáoCáoHàngHóa!B562,Table2[Thành tiền])-BáoCáoHàngHóa!E562)</f>
        <v>0</v>
      </c>
      <c r="I562" s="42">
        <f ca="1">IF(B562="","",SUMIF(Table28[[Tên hàng hóa ]:[Thành tiền]],BáoCáoHàngHóa!B562,Table28[Số lượng]))</f>
        <v>0</v>
      </c>
      <c r="J562" s="42">
        <f t="shared" ca="1" si="81"/>
        <v>0</v>
      </c>
      <c r="K562" s="42">
        <f t="shared" ca="1" si="82"/>
        <v>0</v>
      </c>
      <c r="L562" s="44">
        <f t="shared" ca="1" si="83"/>
        <v>0</v>
      </c>
      <c r="M562" s="44">
        <f t="shared" ca="1" si="84"/>
        <v>0</v>
      </c>
      <c r="N562" s="44">
        <f t="shared" ca="1" si="85"/>
        <v>0</v>
      </c>
      <c r="O562" s="30">
        <f t="shared" ca="1" si="86"/>
        <v>0</v>
      </c>
      <c r="P562" s="30"/>
      <c r="Q562" s="30"/>
      <c r="R562" s="30"/>
      <c r="S562" s="30"/>
      <c r="T562" s="30"/>
      <c r="U562" s="30"/>
      <c r="V562" s="30"/>
      <c r="W562" s="30"/>
    </row>
    <row r="563" spans="1:23" x14ac:dyDescent="0.2">
      <c r="A563" s="40">
        <v>558</v>
      </c>
      <c r="B563" s="40" t="str">
        <f>IF(DanhMụcHH!B562="","",DanhMụcHH!B562)</f>
        <v>E2E-X5E1 2M</v>
      </c>
      <c r="C563" s="41">
        <f ca="1">IF(B563="","",SUMIF(OFFSET(MuaHàng_ThanhToán!$D$5,0,0,COUNTIF(Table2[Tên nhà cung cấp],MuaHàng_ThanhToán!$C$5),6),BáoCáoHàngHóa!B563,Table2[Số lượng]))</f>
        <v>0</v>
      </c>
      <c r="D563" s="41">
        <f t="shared" ca="1" si="79"/>
        <v>0</v>
      </c>
      <c r="E563" s="41">
        <f ca="1">IF(B563="","",SUMIF(OFFSET(MuaHàng_ThanhToán!$D$5,0,0,COUNTIF(Table2[Tên nhà cung cấp],MuaHàng_ThanhToán!$C$5),6),BáoCáoHàngHóa!B563,Table2[Thành tiền]))</f>
        <v>0</v>
      </c>
      <c r="F563" s="43">
        <f ca="1">IF(B563="","",SUMIF(Table2[[Tên hàng hóa]:[Thành tiền]],BáoCáoHàngHóa!B563,Table2[Số lượng])-BáoCáoHàngHóa!C563)</f>
        <v>1</v>
      </c>
      <c r="G563" s="43">
        <f t="shared" ca="1" si="80"/>
        <v>880000</v>
      </c>
      <c r="H563" s="43">
        <f ca="1">IF(B563="","",SUMIF(Table2[[Tên hàng hóa]:[Thành tiền]],BáoCáoHàngHóa!B563,Table2[Thành tiền])-BáoCáoHàngHóa!E563)</f>
        <v>880000</v>
      </c>
      <c r="I563" s="42">
        <f ca="1">IF(B563="","",SUMIF(Table28[[Tên hàng hóa ]:[Thành tiền]],BáoCáoHàngHóa!B563,Table28[Số lượng]))</f>
        <v>1</v>
      </c>
      <c r="J563" s="42">
        <f t="shared" ca="1" si="81"/>
        <v>880000</v>
      </c>
      <c r="K563" s="42">
        <f t="shared" ca="1" si="82"/>
        <v>880000</v>
      </c>
      <c r="L563" s="44">
        <f t="shared" ca="1" si="83"/>
        <v>0</v>
      </c>
      <c r="M563" s="44">
        <f t="shared" ca="1" si="84"/>
        <v>0</v>
      </c>
      <c r="N563" s="44">
        <f t="shared" ca="1" si="85"/>
        <v>0</v>
      </c>
      <c r="O563" s="30">
        <f t="shared" ca="1" si="86"/>
        <v>0</v>
      </c>
      <c r="P563" s="30"/>
      <c r="Q563" s="30"/>
      <c r="R563" s="30"/>
      <c r="S563" s="30"/>
      <c r="T563" s="30"/>
      <c r="U563" s="30"/>
      <c r="V563" s="30"/>
      <c r="W563" s="30"/>
    </row>
    <row r="564" spans="1:23" x14ac:dyDescent="0.2">
      <c r="A564" s="40">
        <v>559</v>
      </c>
      <c r="B564" s="40" t="str">
        <f>IF(DanhMụcHH!B563="","",DanhMụcHH!B563)</f>
        <v>E2E-X5E1-M1</v>
      </c>
      <c r="C564" s="41">
        <f ca="1">IF(B564="","",SUMIF(OFFSET(MuaHàng_ThanhToán!$D$5,0,0,COUNTIF(Table2[Tên nhà cung cấp],MuaHàng_ThanhToán!$C$5),6),BáoCáoHàngHóa!B564,Table2[Số lượng]))</f>
        <v>0</v>
      </c>
      <c r="D564" s="41">
        <f t="shared" ca="1" si="79"/>
        <v>0</v>
      </c>
      <c r="E564" s="41">
        <f ca="1">IF(B564="","",SUMIF(OFFSET(MuaHàng_ThanhToán!$D$5,0,0,COUNTIF(Table2[Tên nhà cung cấp],MuaHàng_ThanhToán!$C$5),6),BáoCáoHàngHóa!B564,Table2[Thành tiền]))</f>
        <v>0</v>
      </c>
      <c r="F564" s="43">
        <f ca="1">IF(B564="","",SUMIF(Table2[[Tên hàng hóa]:[Thành tiền]],BáoCáoHàngHóa!B564,Table2[Số lượng])-BáoCáoHàngHóa!C564)</f>
        <v>0</v>
      </c>
      <c r="G564" s="43">
        <f t="shared" ca="1" si="80"/>
        <v>0</v>
      </c>
      <c r="H564" s="43">
        <f ca="1">IF(B564="","",SUMIF(Table2[[Tên hàng hóa]:[Thành tiền]],BáoCáoHàngHóa!B564,Table2[Thành tiền])-BáoCáoHàngHóa!E564)</f>
        <v>0</v>
      </c>
      <c r="I564" s="42">
        <f ca="1">IF(B564="","",SUMIF(Table28[[Tên hàng hóa ]:[Thành tiền]],BáoCáoHàngHóa!B564,Table28[Số lượng]))</f>
        <v>0</v>
      </c>
      <c r="J564" s="42">
        <f t="shared" ca="1" si="81"/>
        <v>0</v>
      </c>
      <c r="K564" s="42">
        <f t="shared" ca="1" si="82"/>
        <v>0</v>
      </c>
      <c r="L564" s="44">
        <f t="shared" ca="1" si="83"/>
        <v>0</v>
      </c>
      <c r="M564" s="44">
        <f t="shared" ca="1" si="84"/>
        <v>0</v>
      </c>
      <c r="N564" s="44">
        <f t="shared" ca="1" si="85"/>
        <v>0</v>
      </c>
      <c r="O564" s="30">
        <f t="shared" ca="1" si="86"/>
        <v>0</v>
      </c>
      <c r="P564" s="30"/>
      <c r="Q564" s="30"/>
      <c r="R564" s="30"/>
      <c r="S564" s="30"/>
      <c r="T564" s="30"/>
      <c r="U564" s="30"/>
      <c r="V564" s="30"/>
      <c r="W564" s="30"/>
    </row>
    <row r="565" spans="1:23" x14ac:dyDescent="0.2">
      <c r="A565" s="40">
        <v>560</v>
      </c>
      <c r="B565" s="40" t="str">
        <f>IF(DanhMụcHH!B564="","",DanhMụcHH!B564)</f>
        <v>E2E-X5F1 2M</v>
      </c>
      <c r="C565" s="41">
        <f ca="1">IF(B565="","",SUMIF(OFFSET(MuaHàng_ThanhToán!$D$5,0,0,COUNTIF(Table2[Tên nhà cung cấp],MuaHàng_ThanhToán!$C$5),6),BáoCáoHàngHóa!B565,Table2[Số lượng]))</f>
        <v>0</v>
      </c>
      <c r="D565" s="41">
        <f t="shared" ca="1" si="79"/>
        <v>0</v>
      </c>
      <c r="E565" s="41">
        <f ca="1">IF(B565="","",SUMIF(OFFSET(MuaHàng_ThanhToán!$D$5,0,0,COUNTIF(Table2[Tên nhà cung cấp],MuaHàng_ThanhToán!$C$5),6),BáoCáoHàngHóa!B565,Table2[Thành tiền]))</f>
        <v>0</v>
      </c>
      <c r="F565" s="43">
        <f ca="1">IF(B565="","",SUMIF(Table2[[Tên hàng hóa]:[Thành tiền]],BáoCáoHàngHóa!B565,Table2[Số lượng])-BáoCáoHàngHóa!C565)</f>
        <v>0</v>
      </c>
      <c r="G565" s="43">
        <f t="shared" ca="1" si="80"/>
        <v>0</v>
      </c>
      <c r="H565" s="43">
        <f ca="1">IF(B565="","",SUMIF(Table2[[Tên hàng hóa]:[Thành tiền]],BáoCáoHàngHóa!B565,Table2[Thành tiền])-BáoCáoHàngHóa!E565)</f>
        <v>0</v>
      </c>
      <c r="I565" s="42">
        <f ca="1">IF(B565="","",SUMIF(Table28[[Tên hàng hóa ]:[Thành tiền]],BáoCáoHàngHóa!B565,Table28[Số lượng]))</f>
        <v>0</v>
      </c>
      <c r="J565" s="42">
        <f t="shared" ca="1" si="81"/>
        <v>0</v>
      </c>
      <c r="K565" s="42">
        <f t="shared" ca="1" si="82"/>
        <v>0</v>
      </c>
      <c r="L565" s="44">
        <f t="shared" ca="1" si="83"/>
        <v>0</v>
      </c>
      <c r="M565" s="44">
        <f t="shared" ca="1" si="84"/>
        <v>0</v>
      </c>
      <c r="N565" s="44">
        <f t="shared" ca="1" si="85"/>
        <v>0</v>
      </c>
      <c r="O565" s="30">
        <f t="shared" ca="1" si="86"/>
        <v>0</v>
      </c>
      <c r="P565" s="30"/>
      <c r="Q565" s="30"/>
      <c r="R565" s="30"/>
      <c r="S565" s="30"/>
      <c r="T565" s="30"/>
      <c r="U565" s="30"/>
      <c r="V565" s="30"/>
      <c r="W565" s="30"/>
    </row>
    <row r="566" spans="1:23" x14ac:dyDescent="0.2">
      <c r="A566" s="40">
        <v>561</v>
      </c>
      <c r="B566" s="40" t="str">
        <f>IF(DanhMụcHH!B565="","",DanhMụcHH!B565)</f>
        <v>E2E-X5F1-M1</v>
      </c>
      <c r="C566" s="41">
        <f ca="1">IF(B566="","",SUMIF(OFFSET(MuaHàng_ThanhToán!$D$5,0,0,COUNTIF(Table2[Tên nhà cung cấp],MuaHàng_ThanhToán!$C$5),6),BáoCáoHàngHóa!B566,Table2[Số lượng]))</f>
        <v>0</v>
      </c>
      <c r="D566" s="41">
        <f t="shared" ca="1" si="79"/>
        <v>0</v>
      </c>
      <c r="E566" s="41">
        <f ca="1">IF(B566="","",SUMIF(OFFSET(MuaHàng_ThanhToán!$D$5,0,0,COUNTIF(Table2[Tên nhà cung cấp],MuaHàng_ThanhToán!$C$5),6),BáoCáoHàngHóa!B566,Table2[Thành tiền]))</f>
        <v>0</v>
      </c>
      <c r="F566" s="43">
        <f ca="1">IF(B566="","",SUMIF(Table2[[Tên hàng hóa]:[Thành tiền]],BáoCáoHàngHóa!B566,Table2[Số lượng])-BáoCáoHàngHóa!C566)</f>
        <v>0</v>
      </c>
      <c r="G566" s="43">
        <f t="shared" ca="1" si="80"/>
        <v>0</v>
      </c>
      <c r="H566" s="43">
        <f ca="1">IF(B566="","",SUMIF(Table2[[Tên hàng hóa]:[Thành tiền]],BáoCáoHàngHóa!B566,Table2[Thành tiền])-BáoCáoHàngHóa!E566)</f>
        <v>0</v>
      </c>
      <c r="I566" s="42">
        <f ca="1">IF(B566="","",SUMIF(Table28[[Tên hàng hóa ]:[Thành tiền]],BáoCáoHàngHóa!B566,Table28[Số lượng]))</f>
        <v>0</v>
      </c>
      <c r="J566" s="42">
        <f t="shared" ca="1" si="81"/>
        <v>0</v>
      </c>
      <c r="K566" s="42">
        <f t="shared" ca="1" si="82"/>
        <v>0</v>
      </c>
      <c r="L566" s="44">
        <f t="shared" ca="1" si="83"/>
        <v>0</v>
      </c>
      <c r="M566" s="44">
        <f t="shared" ca="1" si="84"/>
        <v>0</v>
      </c>
      <c r="N566" s="44">
        <f t="shared" ca="1" si="85"/>
        <v>0</v>
      </c>
      <c r="O566" s="30">
        <f t="shared" ca="1" si="86"/>
        <v>0</v>
      </c>
      <c r="P566" s="30"/>
      <c r="Q566" s="30"/>
      <c r="R566" s="30"/>
      <c r="S566" s="30"/>
      <c r="T566" s="30"/>
      <c r="U566" s="30"/>
      <c r="V566" s="30"/>
      <c r="W566" s="30"/>
    </row>
    <row r="567" spans="1:23" x14ac:dyDescent="0.2">
      <c r="A567" s="40">
        <v>562</v>
      </c>
      <c r="B567" s="40" t="str">
        <f>IF(DanhMụcHH!B566="","",DanhMụcHH!B566)</f>
        <v>E2E-X10ME1 2M</v>
      </c>
      <c r="C567" s="41">
        <f ca="1">IF(B567="","",SUMIF(OFFSET(MuaHàng_ThanhToán!$D$5,0,0,COUNTIF(Table2[Tên nhà cung cấp],MuaHàng_ThanhToán!$C$5),6),BáoCáoHàngHóa!B567,Table2[Số lượng]))</f>
        <v>0</v>
      </c>
      <c r="D567" s="41">
        <f t="shared" ca="1" si="79"/>
        <v>0</v>
      </c>
      <c r="E567" s="41">
        <f ca="1">IF(B567="","",SUMIF(OFFSET(MuaHàng_ThanhToán!$D$5,0,0,COUNTIF(Table2[Tên nhà cung cấp],MuaHàng_ThanhToán!$C$5),6),BáoCáoHàngHóa!B567,Table2[Thành tiền]))</f>
        <v>0</v>
      </c>
      <c r="F567" s="43">
        <f ca="1">IF(B567="","",SUMIF(Table2[[Tên hàng hóa]:[Thành tiền]],BáoCáoHàngHóa!B567,Table2[Số lượng])-BáoCáoHàngHóa!C567)</f>
        <v>19</v>
      </c>
      <c r="G567" s="43">
        <f t="shared" ca="1" si="80"/>
        <v>794831.25226860261</v>
      </c>
      <c r="H567" s="43">
        <f ca="1">IF(B567="","",SUMIF(Table2[[Tên hàng hóa]:[Thành tiền]],BáoCáoHàngHóa!B567,Table2[Thành tiền])-BáoCáoHàngHóa!E567)</f>
        <v>15101793.793103449</v>
      </c>
      <c r="I567" s="42">
        <f ca="1">IF(B567="","",SUMIF(Table28[[Tên hàng hóa ]:[Thành tiền]],BáoCáoHàngHóa!B567,Table28[Số lượng]))</f>
        <v>19</v>
      </c>
      <c r="J567" s="42">
        <f t="shared" ca="1" si="81"/>
        <v>794831.25226860261</v>
      </c>
      <c r="K567" s="42">
        <f t="shared" ca="1" si="82"/>
        <v>15101793.793103449</v>
      </c>
      <c r="L567" s="44">
        <f t="shared" ca="1" si="83"/>
        <v>0</v>
      </c>
      <c r="M567" s="44">
        <f t="shared" ca="1" si="84"/>
        <v>0</v>
      </c>
      <c r="N567" s="44">
        <f t="shared" ca="1" si="85"/>
        <v>0</v>
      </c>
      <c r="O567" s="30">
        <f t="shared" ca="1" si="86"/>
        <v>0</v>
      </c>
      <c r="P567" s="30"/>
      <c r="Q567" s="30"/>
      <c r="R567" s="30"/>
      <c r="S567" s="30"/>
      <c r="T567" s="30"/>
      <c r="U567" s="30"/>
      <c r="V567" s="30"/>
      <c r="W567" s="30"/>
    </row>
    <row r="568" spans="1:23" x14ac:dyDescent="0.2">
      <c r="A568" s="40">
        <v>563</v>
      </c>
      <c r="B568" s="40" t="str">
        <f>IF(DanhMụcHH!B567="","",DanhMụcHH!B567)</f>
        <v>E2E-X10ME1-M1</v>
      </c>
      <c r="C568" s="41">
        <f ca="1">IF(B568="","",SUMIF(OFFSET(MuaHàng_ThanhToán!$D$5,0,0,COUNTIF(Table2[Tên nhà cung cấp],MuaHàng_ThanhToán!$C$5),6),BáoCáoHàngHóa!B568,Table2[Số lượng]))</f>
        <v>0</v>
      </c>
      <c r="D568" s="41">
        <f t="shared" ca="1" si="79"/>
        <v>0</v>
      </c>
      <c r="E568" s="41">
        <f ca="1">IF(B568="","",SUMIF(OFFSET(MuaHàng_ThanhToán!$D$5,0,0,COUNTIF(Table2[Tên nhà cung cấp],MuaHàng_ThanhToán!$C$5),6),BáoCáoHàngHóa!B568,Table2[Thành tiền]))</f>
        <v>0</v>
      </c>
      <c r="F568" s="43">
        <f ca="1">IF(B568="","",SUMIF(Table2[[Tên hàng hóa]:[Thành tiền]],BáoCáoHàngHóa!B568,Table2[Số lượng])-BáoCáoHàngHóa!C568)</f>
        <v>0</v>
      </c>
      <c r="G568" s="43">
        <f t="shared" ca="1" si="80"/>
        <v>0</v>
      </c>
      <c r="H568" s="43">
        <f ca="1">IF(B568="","",SUMIF(Table2[[Tên hàng hóa]:[Thành tiền]],BáoCáoHàngHóa!B568,Table2[Thành tiền])-BáoCáoHàngHóa!E568)</f>
        <v>0</v>
      </c>
      <c r="I568" s="42">
        <f ca="1">IF(B568="","",SUMIF(Table28[[Tên hàng hóa ]:[Thành tiền]],BáoCáoHàngHóa!B568,Table28[Số lượng]))</f>
        <v>0</v>
      </c>
      <c r="J568" s="42">
        <f t="shared" ca="1" si="81"/>
        <v>0</v>
      </c>
      <c r="K568" s="42">
        <f t="shared" ca="1" si="82"/>
        <v>0</v>
      </c>
      <c r="L568" s="44">
        <f t="shared" ca="1" si="83"/>
        <v>0</v>
      </c>
      <c r="M568" s="44">
        <f t="shared" ca="1" si="84"/>
        <v>0</v>
      </c>
      <c r="N568" s="44">
        <f t="shared" ca="1" si="85"/>
        <v>0</v>
      </c>
      <c r="O568" s="30">
        <f t="shared" ca="1" si="86"/>
        <v>0</v>
      </c>
      <c r="P568" s="30"/>
      <c r="Q568" s="30"/>
      <c r="R568" s="30"/>
      <c r="S568" s="30"/>
      <c r="T568" s="30"/>
      <c r="U568" s="30"/>
      <c r="V568" s="30"/>
      <c r="W568" s="30"/>
    </row>
    <row r="569" spans="1:23" x14ac:dyDescent="0.2">
      <c r="A569" s="40">
        <v>564</v>
      </c>
      <c r="B569" s="40" t="str">
        <f>IF(DanhMụcHH!B568="","",DanhMụcHH!B568)</f>
        <v>E2E-X10MF1 2M</v>
      </c>
      <c r="C569" s="41">
        <f ca="1">IF(B569="","",SUMIF(OFFSET(MuaHàng_ThanhToán!$D$5,0,0,COUNTIF(Table2[Tên nhà cung cấp],MuaHàng_ThanhToán!$C$5),6),BáoCáoHàngHóa!B569,Table2[Số lượng]))</f>
        <v>0</v>
      </c>
      <c r="D569" s="41">
        <f t="shared" ref="D569:D632" ca="1" si="87">IF(B569="","",IF(C569=0,0,E569/C569))</f>
        <v>0</v>
      </c>
      <c r="E569" s="41">
        <f ca="1">IF(B569="","",SUMIF(OFFSET(MuaHàng_ThanhToán!$D$5,0,0,COUNTIF(Table2[Tên nhà cung cấp],MuaHàng_ThanhToán!$C$5),6),BáoCáoHàngHóa!B569,Table2[Thành tiền]))</f>
        <v>0</v>
      </c>
      <c r="F569" s="43">
        <f ca="1">IF(B569="","",SUMIF(Table2[[Tên hàng hóa]:[Thành tiền]],BáoCáoHàngHóa!B569,Table2[Số lượng])-BáoCáoHàngHóa!C569)</f>
        <v>0</v>
      </c>
      <c r="G569" s="43">
        <f t="shared" ref="G569:G632" ca="1" si="88">IF(B569="","",IF(F569=0,0,H569/F569))</f>
        <v>0</v>
      </c>
      <c r="H569" s="43">
        <f ca="1">IF(B569="","",SUMIF(Table2[[Tên hàng hóa]:[Thành tiền]],BáoCáoHàngHóa!B569,Table2[Thành tiền])-BáoCáoHàngHóa!E569)</f>
        <v>0</v>
      </c>
      <c r="I569" s="42">
        <f ca="1">IF(B569="","",SUMIF(Table28[[Tên hàng hóa ]:[Thành tiền]],BáoCáoHàngHóa!B569,Table28[Số lượng]))</f>
        <v>0</v>
      </c>
      <c r="J569" s="42">
        <f t="shared" ref="J569:J632" ca="1" si="89">IF(B569="","",IF(I569=0,0,(H569+E569)/(F569+C569)))</f>
        <v>0</v>
      </c>
      <c r="K569" s="42">
        <f t="shared" ref="K569:K632" ca="1" si="90">IF(B569="","",J569*I569)</f>
        <v>0</v>
      </c>
      <c r="L569" s="44">
        <f t="shared" ref="L569:L632" ca="1" si="91">IF(B569="","",C569+F569-I569)</f>
        <v>0</v>
      </c>
      <c r="M569" s="44">
        <f t="shared" ref="M569:M632" ca="1" si="92">IF(B569="","",IF(L569=0,0,N569/L569))</f>
        <v>0</v>
      </c>
      <c r="N569" s="44">
        <f t="shared" ref="N569:N632" ca="1" si="93">IF(B569="","",E569+H569-K569)</f>
        <v>0</v>
      </c>
      <c r="O569" s="30">
        <f t="shared" ca="1" si="86"/>
        <v>0</v>
      </c>
      <c r="P569" s="30"/>
      <c r="Q569" s="30"/>
      <c r="R569" s="30"/>
      <c r="S569" s="30"/>
      <c r="T569" s="30"/>
      <c r="U569" s="30"/>
      <c r="V569" s="30"/>
      <c r="W569" s="30"/>
    </row>
    <row r="570" spans="1:23" x14ac:dyDescent="0.2">
      <c r="A570" s="40">
        <v>565</v>
      </c>
      <c r="B570" s="40" t="str">
        <f>IF(DanhMụcHH!B569="","",DanhMụcHH!B569)</f>
        <v>E2E-X10MF1-M1</v>
      </c>
      <c r="C570" s="41">
        <f ca="1">IF(B570="","",SUMIF(OFFSET(MuaHàng_ThanhToán!$D$5,0,0,COUNTIF(Table2[Tên nhà cung cấp],MuaHàng_ThanhToán!$C$5),6),BáoCáoHàngHóa!B570,Table2[Số lượng]))</f>
        <v>0</v>
      </c>
      <c r="D570" s="41">
        <f t="shared" ca="1" si="87"/>
        <v>0</v>
      </c>
      <c r="E570" s="41">
        <f ca="1">IF(B570="","",SUMIF(OFFSET(MuaHàng_ThanhToán!$D$5,0,0,COUNTIF(Table2[Tên nhà cung cấp],MuaHàng_ThanhToán!$C$5),6),BáoCáoHàngHóa!B570,Table2[Thành tiền]))</f>
        <v>0</v>
      </c>
      <c r="F570" s="43">
        <f ca="1">IF(B570="","",SUMIF(Table2[[Tên hàng hóa]:[Thành tiền]],BáoCáoHàngHóa!B570,Table2[Số lượng])-BáoCáoHàngHóa!C570)</f>
        <v>0</v>
      </c>
      <c r="G570" s="43">
        <f t="shared" ca="1" si="88"/>
        <v>0</v>
      </c>
      <c r="H570" s="43">
        <f ca="1">IF(B570="","",SUMIF(Table2[[Tên hàng hóa]:[Thành tiền]],BáoCáoHàngHóa!B570,Table2[Thành tiền])-BáoCáoHàngHóa!E570)</f>
        <v>0</v>
      </c>
      <c r="I570" s="42">
        <f ca="1">IF(B570="","",SUMIF(Table28[[Tên hàng hóa ]:[Thành tiền]],BáoCáoHàngHóa!B570,Table28[Số lượng]))</f>
        <v>0</v>
      </c>
      <c r="J570" s="42">
        <f t="shared" ca="1" si="89"/>
        <v>0</v>
      </c>
      <c r="K570" s="42">
        <f t="shared" ca="1" si="90"/>
        <v>0</v>
      </c>
      <c r="L570" s="44">
        <f t="shared" ca="1" si="91"/>
        <v>0</v>
      </c>
      <c r="M570" s="44">
        <f t="shared" ca="1" si="92"/>
        <v>0</v>
      </c>
      <c r="N570" s="44">
        <f t="shared" ca="1" si="93"/>
        <v>0</v>
      </c>
      <c r="O570" s="30">
        <f t="shared" ca="1" si="86"/>
        <v>0</v>
      </c>
      <c r="P570" s="30"/>
      <c r="Q570" s="30"/>
      <c r="R570" s="30"/>
      <c r="S570" s="30"/>
      <c r="T570" s="30"/>
      <c r="U570" s="30"/>
      <c r="V570" s="30"/>
      <c r="W570" s="30"/>
    </row>
    <row r="571" spans="1:23" x14ac:dyDescent="0.2">
      <c r="A571" s="40">
        <v>566</v>
      </c>
      <c r="B571" s="40" t="str">
        <f>IF(DanhMụcHH!B570="","",DanhMụcHH!B570)</f>
        <v>E2E-X3D1-N 2M</v>
      </c>
      <c r="C571" s="41">
        <f ca="1">IF(B571="","",SUMIF(OFFSET(MuaHàng_ThanhToán!$D$5,0,0,COUNTIF(Table2[Tên nhà cung cấp],MuaHàng_ThanhToán!$C$5),6),BáoCáoHàngHóa!B571,Table2[Số lượng]))</f>
        <v>0</v>
      </c>
      <c r="D571" s="41">
        <f t="shared" ca="1" si="87"/>
        <v>0</v>
      </c>
      <c r="E571" s="41">
        <f ca="1">IF(B571="","",SUMIF(OFFSET(MuaHàng_ThanhToán!$D$5,0,0,COUNTIF(Table2[Tên nhà cung cấp],MuaHàng_ThanhToán!$C$5),6),BáoCáoHàngHóa!B571,Table2[Thành tiền]))</f>
        <v>0</v>
      </c>
      <c r="F571" s="43">
        <f ca="1">IF(B571="","",SUMIF(Table2[[Tên hàng hóa]:[Thành tiền]],BáoCáoHàngHóa!B571,Table2[Số lượng])-BáoCáoHàngHóa!C571)</f>
        <v>10</v>
      </c>
      <c r="G571" s="43">
        <f t="shared" ca="1" si="88"/>
        <v>460174</v>
      </c>
      <c r="H571" s="43">
        <f ca="1">IF(B571="","",SUMIF(Table2[[Tên hàng hóa]:[Thành tiền]],BáoCáoHàngHóa!B571,Table2[Thành tiền])-BáoCáoHàngHóa!E571)</f>
        <v>4601740</v>
      </c>
      <c r="I571" s="42">
        <f ca="1">IF(B571="","",SUMIF(Table28[[Tên hàng hóa ]:[Thành tiền]],BáoCáoHàngHóa!B571,Table28[Số lượng]))</f>
        <v>5</v>
      </c>
      <c r="J571" s="42">
        <f t="shared" ca="1" si="89"/>
        <v>460174</v>
      </c>
      <c r="K571" s="42">
        <f t="shared" ca="1" si="90"/>
        <v>2300870</v>
      </c>
      <c r="L571" s="44">
        <f t="shared" ca="1" si="91"/>
        <v>5</v>
      </c>
      <c r="M571" s="44">
        <f t="shared" ca="1" si="92"/>
        <v>460174</v>
      </c>
      <c r="N571" s="44">
        <f t="shared" ca="1" si="93"/>
        <v>2300870</v>
      </c>
      <c r="O571" s="30">
        <f t="shared" ca="1" si="86"/>
        <v>0</v>
      </c>
      <c r="P571" s="30"/>
      <c r="Q571" s="30"/>
      <c r="R571" s="30"/>
      <c r="S571" s="30"/>
      <c r="T571" s="30"/>
      <c r="U571" s="30"/>
      <c r="V571" s="30"/>
      <c r="W571" s="30"/>
    </row>
    <row r="572" spans="1:23" x14ac:dyDescent="0.2">
      <c r="A572" s="40">
        <v>567</v>
      </c>
      <c r="B572" s="40" t="str">
        <f>IF(DanhMụcHH!B571="","",DanhMụcHH!B571)</f>
        <v>E2E-X7D1-N 2M</v>
      </c>
      <c r="C572" s="41">
        <f ca="1">IF(B572="","",SUMIF(OFFSET(MuaHàng_ThanhToán!$D$5,0,0,COUNTIF(Table2[Tên nhà cung cấp],MuaHàng_ThanhToán!$C$5),6),BáoCáoHàngHóa!B572,Table2[Số lượng]))</f>
        <v>0</v>
      </c>
      <c r="D572" s="41">
        <f t="shared" ca="1" si="87"/>
        <v>0</v>
      </c>
      <c r="E572" s="41">
        <f ca="1">IF(B572="","",SUMIF(OFFSET(MuaHàng_ThanhToán!$D$5,0,0,COUNTIF(Table2[Tên nhà cung cấp],MuaHàng_ThanhToán!$C$5),6),BáoCáoHàngHóa!B572,Table2[Thành tiền]))</f>
        <v>0</v>
      </c>
      <c r="F572" s="43">
        <f ca="1">IF(B572="","",SUMIF(Table2[[Tên hàng hóa]:[Thành tiền]],BáoCáoHàngHóa!B572,Table2[Số lượng])-BáoCáoHàngHóa!C572)</f>
        <v>0</v>
      </c>
      <c r="G572" s="43">
        <f t="shared" ca="1" si="88"/>
        <v>0</v>
      </c>
      <c r="H572" s="43">
        <f ca="1">IF(B572="","",SUMIF(Table2[[Tên hàng hóa]:[Thành tiền]],BáoCáoHàngHóa!B572,Table2[Thành tiền])-BáoCáoHàngHóa!E572)</f>
        <v>0</v>
      </c>
      <c r="I572" s="42">
        <f ca="1">IF(B572="","",SUMIF(Table28[[Tên hàng hóa ]:[Thành tiền]],BáoCáoHàngHóa!B572,Table28[Số lượng]))</f>
        <v>0</v>
      </c>
      <c r="J572" s="42">
        <f t="shared" ca="1" si="89"/>
        <v>0</v>
      </c>
      <c r="K572" s="42">
        <f t="shared" ca="1" si="90"/>
        <v>0</v>
      </c>
      <c r="L572" s="44">
        <f t="shared" ca="1" si="91"/>
        <v>0</v>
      </c>
      <c r="M572" s="44">
        <f t="shared" ca="1" si="92"/>
        <v>0</v>
      </c>
      <c r="N572" s="44">
        <f t="shared" ca="1" si="93"/>
        <v>0</v>
      </c>
      <c r="O572" s="30">
        <f t="shared" ca="1" si="86"/>
        <v>0</v>
      </c>
      <c r="P572" s="30"/>
      <c r="Q572" s="30"/>
      <c r="R572" s="30"/>
      <c r="S572" s="30"/>
      <c r="T572" s="30"/>
      <c r="U572" s="30"/>
      <c r="V572" s="30"/>
      <c r="W572" s="30"/>
    </row>
    <row r="573" spans="1:23" x14ac:dyDescent="0.2">
      <c r="A573" s="40">
        <v>568</v>
      </c>
      <c r="B573" s="40" t="str">
        <f>IF(DanhMụcHH!B572="","",DanhMụcHH!B572)</f>
        <v>E2E-X14MD1 2M</v>
      </c>
      <c r="C573" s="41">
        <f ca="1">IF(B573="","",SUMIF(OFFSET(MuaHàng_ThanhToán!$D$5,0,0,COUNTIF(Table2[Tên nhà cung cấp],MuaHàng_ThanhToán!$C$5),6),BáoCáoHàngHóa!B573,Table2[Số lượng]))</f>
        <v>0</v>
      </c>
      <c r="D573" s="41">
        <f t="shared" ca="1" si="87"/>
        <v>0</v>
      </c>
      <c r="E573" s="41">
        <f ca="1">IF(B573="","",SUMIF(OFFSET(MuaHàng_ThanhToán!$D$5,0,0,COUNTIF(Table2[Tên nhà cung cấp],MuaHàng_ThanhToán!$C$5),6),BáoCáoHàngHóa!B573,Table2[Thành tiền]))</f>
        <v>0</v>
      </c>
      <c r="F573" s="43">
        <f ca="1">IF(B573="","",SUMIF(Table2[[Tên hàng hóa]:[Thành tiền]],BáoCáoHàngHóa!B573,Table2[Số lượng])-BáoCáoHàngHóa!C573)</f>
        <v>15</v>
      </c>
      <c r="G573" s="43">
        <f t="shared" ca="1" si="88"/>
        <v>679824.57948717952</v>
      </c>
      <c r="H573" s="43">
        <f ca="1">IF(B573="","",SUMIF(Table2[[Tên hàng hóa]:[Thành tiền]],BáoCáoHàngHóa!B573,Table2[Thành tiền])-BáoCáoHàngHóa!E573)</f>
        <v>10197368.692307692</v>
      </c>
      <c r="I573" s="42">
        <f ca="1">IF(B573="","",SUMIF(Table28[[Tên hàng hóa ]:[Thành tiền]],BáoCáoHàngHóa!B573,Table28[Số lượng]))</f>
        <v>10</v>
      </c>
      <c r="J573" s="42">
        <f t="shared" ca="1" si="89"/>
        <v>679824.57948717952</v>
      </c>
      <c r="K573" s="42">
        <f t="shared" ca="1" si="90"/>
        <v>6798245.794871795</v>
      </c>
      <c r="L573" s="44">
        <f t="shared" ca="1" si="91"/>
        <v>5</v>
      </c>
      <c r="M573" s="44">
        <f t="shared" ca="1" si="92"/>
        <v>679824.57948717941</v>
      </c>
      <c r="N573" s="44">
        <f t="shared" ca="1" si="93"/>
        <v>3399122.897435897</v>
      </c>
      <c r="O573" s="30">
        <f t="shared" ca="1" si="86"/>
        <v>0</v>
      </c>
      <c r="P573" s="30"/>
      <c r="Q573" s="30"/>
      <c r="R573" s="30"/>
      <c r="S573" s="30"/>
      <c r="T573" s="30"/>
      <c r="U573" s="30"/>
      <c r="V573" s="30"/>
      <c r="W573" s="30"/>
    </row>
    <row r="574" spans="1:23" ht="30" x14ac:dyDescent="0.2">
      <c r="A574" s="40">
        <v>569</v>
      </c>
      <c r="B574" s="40" t="str">
        <f>IF(DanhMụcHH!B573="","",DanhMụcHH!B573)</f>
        <v>E2B-S08KS02-WP-C1 2M</v>
      </c>
      <c r="C574" s="41">
        <f ca="1">IF(B574="","",SUMIF(OFFSET(MuaHàng_ThanhToán!$D$5,0,0,COUNTIF(Table2[Tên nhà cung cấp],MuaHàng_ThanhToán!$C$5),6),BáoCáoHàngHóa!B574,Table2[Số lượng]))</f>
        <v>0</v>
      </c>
      <c r="D574" s="41">
        <f t="shared" ca="1" si="87"/>
        <v>0</v>
      </c>
      <c r="E574" s="41">
        <f ca="1">IF(B574="","",SUMIF(OFFSET(MuaHàng_ThanhToán!$D$5,0,0,COUNTIF(Table2[Tên nhà cung cấp],MuaHàng_ThanhToán!$C$5),6),BáoCáoHàngHóa!B574,Table2[Thành tiền]))</f>
        <v>0</v>
      </c>
      <c r="F574" s="43">
        <f ca="1">IF(B574="","",SUMIF(Table2[[Tên hàng hóa]:[Thành tiền]],BáoCáoHàngHóa!B574,Table2[Số lượng])-BáoCáoHàngHóa!C574)</f>
        <v>0</v>
      </c>
      <c r="G574" s="43">
        <f t="shared" ca="1" si="88"/>
        <v>0</v>
      </c>
      <c r="H574" s="43">
        <f ca="1">IF(B574="","",SUMIF(Table2[[Tên hàng hóa]:[Thành tiền]],BáoCáoHàngHóa!B574,Table2[Thành tiền])-BáoCáoHàngHóa!E574)</f>
        <v>0</v>
      </c>
      <c r="I574" s="42">
        <f ca="1">IF(B574="","",SUMIF(Table28[[Tên hàng hóa ]:[Thành tiền]],BáoCáoHàngHóa!B574,Table28[Số lượng]))</f>
        <v>0</v>
      </c>
      <c r="J574" s="42">
        <f t="shared" ca="1" si="89"/>
        <v>0</v>
      </c>
      <c r="K574" s="42">
        <f t="shared" ca="1" si="90"/>
        <v>0</v>
      </c>
      <c r="L574" s="44">
        <f t="shared" ca="1" si="91"/>
        <v>0</v>
      </c>
      <c r="M574" s="44">
        <f t="shared" ca="1" si="92"/>
        <v>0</v>
      </c>
      <c r="N574" s="44">
        <f t="shared" ca="1" si="93"/>
        <v>0</v>
      </c>
      <c r="O574" s="30">
        <f t="shared" ca="1" si="86"/>
        <v>0</v>
      </c>
      <c r="P574" s="30"/>
      <c r="Q574" s="30"/>
      <c r="R574" s="30"/>
      <c r="S574" s="30"/>
      <c r="T574" s="30"/>
      <c r="U574" s="30"/>
      <c r="V574" s="30"/>
      <c r="W574" s="30"/>
    </row>
    <row r="575" spans="1:23" ht="30" x14ac:dyDescent="0.2">
      <c r="A575" s="40">
        <v>570</v>
      </c>
      <c r="B575" s="40" t="str">
        <f>IF(DanhMụcHH!B574="","",DanhMụcHH!B574)</f>
        <v>E2B-S08KS02-WP-B1 2M</v>
      </c>
      <c r="C575" s="41">
        <f ca="1">IF(B575="","",SUMIF(OFFSET(MuaHàng_ThanhToán!$D$5,0,0,COUNTIF(Table2[Tên nhà cung cấp],MuaHàng_ThanhToán!$C$5),6),BáoCáoHàngHóa!B575,Table2[Số lượng]))</f>
        <v>0</v>
      </c>
      <c r="D575" s="41">
        <f t="shared" ca="1" si="87"/>
        <v>0</v>
      </c>
      <c r="E575" s="41">
        <f ca="1">IF(B575="","",SUMIF(OFFSET(MuaHàng_ThanhToán!$D$5,0,0,COUNTIF(Table2[Tên nhà cung cấp],MuaHàng_ThanhToán!$C$5),6),BáoCáoHàngHóa!B575,Table2[Thành tiền]))</f>
        <v>0</v>
      </c>
      <c r="F575" s="43">
        <f ca="1">IF(B575="","",SUMIF(Table2[[Tên hàng hóa]:[Thành tiền]],BáoCáoHàngHóa!B575,Table2[Số lượng])-BáoCáoHàngHóa!C575)</f>
        <v>0</v>
      </c>
      <c r="G575" s="43">
        <f t="shared" ca="1" si="88"/>
        <v>0</v>
      </c>
      <c r="H575" s="43">
        <f ca="1">IF(B575="","",SUMIF(Table2[[Tên hàng hóa]:[Thành tiền]],BáoCáoHàngHóa!B575,Table2[Thành tiền])-BáoCáoHàngHóa!E575)</f>
        <v>0</v>
      </c>
      <c r="I575" s="42">
        <f ca="1">IF(B575="","",SUMIF(Table28[[Tên hàng hóa ]:[Thành tiền]],BáoCáoHàngHóa!B575,Table28[Số lượng]))</f>
        <v>0</v>
      </c>
      <c r="J575" s="42">
        <f t="shared" ca="1" si="89"/>
        <v>0</v>
      </c>
      <c r="K575" s="42">
        <f t="shared" ca="1" si="90"/>
        <v>0</v>
      </c>
      <c r="L575" s="44">
        <f t="shared" ca="1" si="91"/>
        <v>0</v>
      </c>
      <c r="M575" s="44">
        <f t="shared" ca="1" si="92"/>
        <v>0</v>
      </c>
      <c r="N575" s="44">
        <f t="shared" ca="1" si="93"/>
        <v>0</v>
      </c>
      <c r="O575" s="30">
        <f t="shared" ca="1" si="86"/>
        <v>0</v>
      </c>
      <c r="P575" s="30"/>
      <c r="Q575" s="30"/>
      <c r="R575" s="30"/>
      <c r="S575" s="30"/>
      <c r="T575" s="30"/>
      <c r="U575" s="30"/>
      <c r="V575" s="30"/>
      <c r="W575" s="30"/>
    </row>
    <row r="576" spans="1:23" ht="30" x14ac:dyDescent="0.2">
      <c r="A576" s="40">
        <v>571</v>
      </c>
      <c r="B576" s="40" t="str">
        <f>IF(DanhMụcHH!B575="","",DanhMụcHH!B575)</f>
        <v>E2B-S08LS02-WP-C1 2M</v>
      </c>
      <c r="C576" s="41">
        <f ca="1">IF(B576="","",SUMIF(OFFSET(MuaHàng_ThanhToán!$D$5,0,0,COUNTIF(Table2[Tên nhà cung cấp],MuaHàng_ThanhToán!$C$5),6),BáoCáoHàngHóa!B576,Table2[Số lượng]))</f>
        <v>0</v>
      </c>
      <c r="D576" s="41">
        <f t="shared" ca="1" si="87"/>
        <v>0</v>
      </c>
      <c r="E576" s="41">
        <f ca="1">IF(B576="","",SUMIF(OFFSET(MuaHàng_ThanhToán!$D$5,0,0,COUNTIF(Table2[Tên nhà cung cấp],MuaHàng_ThanhToán!$C$5),6),BáoCáoHàngHóa!B576,Table2[Thành tiền]))</f>
        <v>0</v>
      </c>
      <c r="F576" s="43">
        <f ca="1">IF(B576="","",SUMIF(Table2[[Tên hàng hóa]:[Thành tiền]],BáoCáoHàngHóa!B576,Table2[Số lượng])-BáoCáoHàngHóa!C576)</f>
        <v>0</v>
      </c>
      <c r="G576" s="43">
        <f t="shared" ca="1" si="88"/>
        <v>0</v>
      </c>
      <c r="H576" s="43">
        <f ca="1">IF(B576="","",SUMIF(Table2[[Tên hàng hóa]:[Thành tiền]],BáoCáoHàngHóa!B576,Table2[Thành tiền])-BáoCáoHàngHóa!E576)</f>
        <v>0</v>
      </c>
      <c r="I576" s="42">
        <f ca="1">IF(B576="","",SUMIF(Table28[[Tên hàng hóa ]:[Thành tiền]],BáoCáoHàngHóa!B576,Table28[Số lượng]))</f>
        <v>0</v>
      </c>
      <c r="J576" s="42">
        <f t="shared" ca="1" si="89"/>
        <v>0</v>
      </c>
      <c r="K576" s="42">
        <f t="shared" ca="1" si="90"/>
        <v>0</v>
      </c>
      <c r="L576" s="44">
        <f t="shared" ca="1" si="91"/>
        <v>0</v>
      </c>
      <c r="M576" s="44">
        <f t="shared" ca="1" si="92"/>
        <v>0</v>
      </c>
      <c r="N576" s="44">
        <f t="shared" ca="1" si="93"/>
        <v>0</v>
      </c>
      <c r="O576" s="30">
        <f t="shared" ca="1" si="86"/>
        <v>0</v>
      </c>
      <c r="P576" s="30"/>
      <c r="Q576" s="30"/>
      <c r="R576" s="30"/>
      <c r="S576" s="30"/>
      <c r="T576" s="30"/>
      <c r="U576" s="30"/>
      <c r="V576" s="30"/>
      <c r="W576" s="30"/>
    </row>
    <row r="577" spans="1:23" ht="30" x14ac:dyDescent="0.2">
      <c r="A577" s="40">
        <v>572</v>
      </c>
      <c r="B577" s="40" t="str">
        <f>IF(DanhMụcHH!B576="","",DanhMụcHH!B576)</f>
        <v>E2B-S08LS02-WP-B1 2M</v>
      </c>
      <c r="C577" s="41">
        <f ca="1">IF(B577="","",SUMIF(OFFSET(MuaHàng_ThanhToán!$D$5,0,0,COUNTIF(Table2[Tên nhà cung cấp],MuaHàng_ThanhToán!$C$5),6),BáoCáoHàngHóa!B577,Table2[Số lượng]))</f>
        <v>0</v>
      </c>
      <c r="D577" s="41">
        <f t="shared" ca="1" si="87"/>
        <v>0</v>
      </c>
      <c r="E577" s="41">
        <f ca="1">IF(B577="","",SUMIF(OFFSET(MuaHàng_ThanhToán!$D$5,0,0,COUNTIF(Table2[Tên nhà cung cấp],MuaHàng_ThanhToán!$C$5),6),BáoCáoHàngHóa!B577,Table2[Thành tiền]))</f>
        <v>0</v>
      </c>
      <c r="F577" s="43">
        <f ca="1">IF(B577="","",SUMIF(Table2[[Tên hàng hóa]:[Thành tiền]],BáoCáoHàngHóa!B577,Table2[Số lượng])-BáoCáoHàngHóa!C577)</f>
        <v>0</v>
      </c>
      <c r="G577" s="43">
        <f t="shared" ca="1" si="88"/>
        <v>0</v>
      </c>
      <c r="H577" s="43">
        <f ca="1">IF(B577="","",SUMIF(Table2[[Tên hàng hóa]:[Thành tiền]],BáoCáoHàngHóa!B577,Table2[Thành tiền])-BáoCáoHàngHóa!E577)</f>
        <v>0</v>
      </c>
      <c r="I577" s="42">
        <f ca="1">IF(B577="","",SUMIF(Table28[[Tên hàng hóa ]:[Thành tiền]],BáoCáoHàngHóa!B577,Table28[Số lượng]))</f>
        <v>0</v>
      </c>
      <c r="J577" s="42">
        <f t="shared" ca="1" si="89"/>
        <v>0</v>
      </c>
      <c r="K577" s="42">
        <f t="shared" ca="1" si="90"/>
        <v>0</v>
      </c>
      <c r="L577" s="44">
        <f t="shared" ca="1" si="91"/>
        <v>0</v>
      </c>
      <c r="M577" s="44">
        <f t="shared" ca="1" si="92"/>
        <v>0</v>
      </c>
      <c r="N577" s="44">
        <f t="shared" ca="1" si="93"/>
        <v>0</v>
      </c>
      <c r="O577" s="30">
        <f t="shared" ca="1" si="86"/>
        <v>0</v>
      </c>
      <c r="P577" s="30"/>
      <c r="Q577" s="30"/>
      <c r="R577" s="30"/>
      <c r="S577" s="30"/>
      <c r="T577" s="30"/>
      <c r="U577" s="30"/>
      <c r="V577" s="30"/>
      <c r="W577" s="30"/>
    </row>
    <row r="578" spans="1:23" ht="30" x14ac:dyDescent="0.2">
      <c r="A578" s="40">
        <v>573</v>
      </c>
      <c r="B578" s="40" t="str">
        <f>IF(DanhMụcHH!B577="","",DanhMụcHH!B577)</f>
        <v>E2B-S08KN04-WP-C1 2M</v>
      </c>
      <c r="C578" s="41">
        <f ca="1">IF(B578="","",SUMIF(OFFSET(MuaHàng_ThanhToán!$D$5,0,0,COUNTIF(Table2[Tên nhà cung cấp],MuaHàng_ThanhToán!$C$5),6),BáoCáoHàngHóa!B578,Table2[Số lượng]))</f>
        <v>0</v>
      </c>
      <c r="D578" s="41">
        <f t="shared" ca="1" si="87"/>
        <v>0</v>
      </c>
      <c r="E578" s="41">
        <f ca="1">IF(B578="","",SUMIF(OFFSET(MuaHàng_ThanhToán!$D$5,0,0,COUNTIF(Table2[Tên nhà cung cấp],MuaHàng_ThanhToán!$C$5),6),BáoCáoHàngHóa!B578,Table2[Thành tiền]))</f>
        <v>0</v>
      </c>
      <c r="F578" s="43">
        <f ca="1">IF(B578="","",SUMIF(Table2[[Tên hàng hóa]:[Thành tiền]],BáoCáoHàngHóa!B578,Table2[Số lượng])-BáoCáoHàngHóa!C578)</f>
        <v>0</v>
      </c>
      <c r="G578" s="43">
        <f t="shared" ca="1" si="88"/>
        <v>0</v>
      </c>
      <c r="H578" s="43">
        <f ca="1">IF(B578="","",SUMIF(Table2[[Tên hàng hóa]:[Thành tiền]],BáoCáoHàngHóa!B578,Table2[Thành tiền])-BáoCáoHàngHóa!E578)</f>
        <v>0</v>
      </c>
      <c r="I578" s="42">
        <f ca="1">IF(B578="","",SUMIF(Table28[[Tên hàng hóa ]:[Thành tiền]],BáoCáoHàngHóa!B578,Table28[Số lượng]))</f>
        <v>0</v>
      </c>
      <c r="J578" s="42">
        <f t="shared" ca="1" si="89"/>
        <v>0</v>
      </c>
      <c r="K578" s="42">
        <f t="shared" ca="1" si="90"/>
        <v>0</v>
      </c>
      <c r="L578" s="44">
        <f t="shared" ca="1" si="91"/>
        <v>0</v>
      </c>
      <c r="M578" s="44">
        <f t="shared" ca="1" si="92"/>
        <v>0</v>
      </c>
      <c r="N578" s="44">
        <f t="shared" ca="1" si="93"/>
        <v>0</v>
      </c>
      <c r="O578" s="30">
        <f t="shared" ca="1" si="86"/>
        <v>0</v>
      </c>
      <c r="P578" s="30"/>
      <c r="Q578" s="30"/>
      <c r="R578" s="30"/>
      <c r="S578" s="30"/>
      <c r="T578" s="30"/>
      <c r="U578" s="30"/>
      <c r="V578" s="30"/>
      <c r="W578" s="30"/>
    </row>
    <row r="579" spans="1:23" ht="30" x14ac:dyDescent="0.2">
      <c r="A579" s="40">
        <v>574</v>
      </c>
      <c r="B579" s="40" t="str">
        <f>IF(DanhMụcHH!B578="","",DanhMụcHH!B578)</f>
        <v>E2B-S08LN04-WP-C1 2M</v>
      </c>
      <c r="C579" s="41">
        <f ca="1">IF(B579="","",SUMIF(OFFSET(MuaHàng_ThanhToán!$D$5,0,0,COUNTIF(Table2[Tên nhà cung cấp],MuaHàng_ThanhToán!$C$5),6),BáoCáoHàngHóa!B579,Table2[Số lượng]))</f>
        <v>0</v>
      </c>
      <c r="D579" s="41">
        <f t="shared" ca="1" si="87"/>
        <v>0</v>
      </c>
      <c r="E579" s="41">
        <f ca="1">IF(B579="","",SUMIF(OFFSET(MuaHàng_ThanhToán!$D$5,0,0,COUNTIF(Table2[Tên nhà cung cấp],MuaHàng_ThanhToán!$C$5),6),BáoCáoHàngHóa!B579,Table2[Thành tiền]))</f>
        <v>0</v>
      </c>
      <c r="F579" s="43">
        <f ca="1">IF(B579="","",SUMIF(Table2[[Tên hàng hóa]:[Thành tiền]],BáoCáoHàngHóa!B579,Table2[Số lượng])-BáoCáoHàngHóa!C579)</f>
        <v>0</v>
      </c>
      <c r="G579" s="43">
        <f t="shared" ca="1" si="88"/>
        <v>0</v>
      </c>
      <c r="H579" s="43">
        <f ca="1">IF(B579="","",SUMIF(Table2[[Tên hàng hóa]:[Thành tiền]],BáoCáoHàngHóa!B579,Table2[Thành tiền])-BáoCáoHàngHóa!E579)</f>
        <v>0</v>
      </c>
      <c r="I579" s="42">
        <f ca="1">IF(B579="","",SUMIF(Table28[[Tên hàng hóa ]:[Thành tiền]],BáoCáoHàngHóa!B579,Table28[Số lượng]))</f>
        <v>0</v>
      </c>
      <c r="J579" s="42">
        <f t="shared" ca="1" si="89"/>
        <v>0</v>
      </c>
      <c r="K579" s="42">
        <f t="shared" ca="1" si="90"/>
        <v>0</v>
      </c>
      <c r="L579" s="44">
        <f t="shared" ca="1" si="91"/>
        <v>0</v>
      </c>
      <c r="M579" s="44">
        <f t="shared" ca="1" si="92"/>
        <v>0</v>
      </c>
      <c r="N579" s="44">
        <f t="shared" ca="1" si="93"/>
        <v>0</v>
      </c>
      <c r="O579" s="30">
        <f t="shared" ca="1" si="86"/>
        <v>0</v>
      </c>
      <c r="P579" s="30"/>
      <c r="Q579" s="30"/>
      <c r="R579" s="30"/>
      <c r="S579" s="30"/>
      <c r="T579" s="30"/>
      <c r="U579" s="30"/>
      <c r="V579" s="30"/>
      <c r="W579" s="30"/>
    </row>
    <row r="580" spans="1:23" ht="30" x14ac:dyDescent="0.2">
      <c r="A580" s="40">
        <v>575</v>
      </c>
      <c r="B580" s="40" t="str">
        <f>IF(DanhMụcHH!B579="","",DanhMụcHH!B579)</f>
        <v>E2B-S08KN04-MC-B1</v>
      </c>
      <c r="C580" s="41">
        <f ca="1">IF(B580="","",SUMIF(OFFSET(MuaHàng_ThanhToán!$D$5,0,0,COUNTIF(Table2[Tên nhà cung cấp],MuaHàng_ThanhToán!$C$5),6),BáoCáoHàngHóa!B580,Table2[Số lượng]))</f>
        <v>0</v>
      </c>
      <c r="D580" s="41">
        <f t="shared" ca="1" si="87"/>
        <v>0</v>
      </c>
      <c r="E580" s="41">
        <f ca="1">IF(B580="","",SUMIF(OFFSET(MuaHàng_ThanhToán!$D$5,0,0,COUNTIF(Table2[Tên nhà cung cấp],MuaHàng_ThanhToán!$C$5),6),BáoCáoHàngHóa!B580,Table2[Thành tiền]))</f>
        <v>0</v>
      </c>
      <c r="F580" s="43">
        <f ca="1">IF(B580="","",SUMIF(Table2[[Tên hàng hóa]:[Thành tiền]],BáoCáoHàngHóa!B580,Table2[Số lượng])-BáoCáoHàngHóa!C580)</f>
        <v>0</v>
      </c>
      <c r="G580" s="43">
        <f t="shared" ca="1" si="88"/>
        <v>0</v>
      </c>
      <c r="H580" s="43">
        <f ca="1">IF(B580="","",SUMIF(Table2[[Tên hàng hóa]:[Thành tiền]],BáoCáoHàngHóa!B580,Table2[Thành tiền])-BáoCáoHàngHóa!E580)</f>
        <v>0</v>
      </c>
      <c r="I580" s="42">
        <f ca="1">IF(B580="","",SUMIF(Table28[[Tên hàng hóa ]:[Thành tiền]],BáoCáoHàngHóa!B580,Table28[Số lượng]))</f>
        <v>0</v>
      </c>
      <c r="J580" s="42">
        <f t="shared" ca="1" si="89"/>
        <v>0</v>
      </c>
      <c r="K580" s="42">
        <f t="shared" ca="1" si="90"/>
        <v>0</v>
      </c>
      <c r="L580" s="44">
        <f t="shared" ca="1" si="91"/>
        <v>0</v>
      </c>
      <c r="M580" s="44">
        <f t="shared" ca="1" si="92"/>
        <v>0</v>
      </c>
      <c r="N580" s="44">
        <f t="shared" ca="1" si="93"/>
        <v>0</v>
      </c>
      <c r="O580" s="30">
        <f t="shared" ca="1" si="86"/>
        <v>0</v>
      </c>
      <c r="P580" s="30"/>
      <c r="Q580" s="30"/>
      <c r="R580" s="30"/>
      <c r="S580" s="30"/>
      <c r="T580" s="30"/>
      <c r="U580" s="30"/>
      <c r="V580" s="30"/>
      <c r="W580" s="30"/>
    </row>
    <row r="581" spans="1:23" ht="30" x14ac:dyDescent="0.2">
      <c r="A581" s="40">
        <v>576</v>
      </c>
      <c r="B581" s="40" t="str">
        <f>IF(DanhMụcHH!B580="","",DanhMụcHH!B580)</f>
        <v>E2B-S08LN04-MC-B1</v>
      </c>
      <c r="C581" s="41">
        <f ca="1">IF(B581="","",SUMIF(OFFSET(MuaHàng_ThanhToán!$D$5,0,0,COUNTIF(Table2[Tên nhà cung cấp],MuaHàng_ThanhToán!$C$5),6),BáoCáoHàngHóa!B581,Table2[Số lượng]))</f>
        <v>0</v>
      </c>
      <c r="D581" s="41">
        <f t="shared" ca="1" si="87"/>
        <v>0</v>
      </c>
      <c r="E581" s="41">
        <f ca="1">IF(B581="","",SUMIF(OFFSET(MuaHàng_ThanhToán!$D$5,0,0,COUNTIF(Table2[Tên nhà cung cấp],MuaHàng_ThanhToán!$C$5),6),BáoCáoHàngHóa!B581,Table2[Thành tiền]))</f>
        <v>0</v>
      </c>
      <c r="F581" s="43">
        <f ca="1">IF(B581="","",SUMIF(Table2[[Tên hàng hóa]:[Thành tiền]],BáoCáoHàngHóa!B581,Table2[Số lượng])-BáoCáoHàngHóa!C581)</f>
        <v>0</v>
      </c>
      <c r="G581" s="43">
        <f t="shared" ca="1" si="88"/>
        <v>0</v>
      </c>
      <c r="H581" s="43">
        <f ca="1">IF(B581="","",SUMIF(Table2[[Tên hàng hóa]:[Thành tiền]],BáoCáoHàngHóa!B581,Table2[Thành tiền])-BáoCáoHàngHóa!E581)</f>
        <v>0</v>
      </c>
      <c r="I581" s="42">
        <f ca="1">IF(B581="","",SUMIF(Table28[[Tên hàng hóa ]:[Thành tiền]],BáoCáoHàngHóa!B581,Table28[Số lượng]))</f>
        <v>0</v>
      </c>
      <c r="J581" s="42">
        <f t="shared" ca="1" si="89"/>
        <v>0</v>
      </c>
      <c r="K581" s="42">
        <f t="shared" ca="1" si="90"/>
        <v>0</v>
      </c>
      <c r="L581" s="44">
        <f t="shared" ca="1" si="91"/>
        <v>0</v>
      </c>
      <c r="M581" s="44">
        <f t="shared" ca="1" si="92"/>
        <v>0</v>
      </c>
      <c r="N581" s="44">
        <f t="shared" ca="1" si="93"/>
        <v>0</v>
      </c>
      <c r="O581" s="30">
        <f t="shared" ca="1" si="86"/>
        <v>0</v>
      </c>
      <c r="P581" s="30"/>
      <c r="Q581" s="30"/>
      <c r="R581" s="30"/>
      <c r="S581" s="30"/>
      <c r="T581" s="30"/>
      <c r="U581" s="30"/>
      <c r="V581" s="30"/>
      <c r="W581" s="30"/>
    </row>
    <row r="582" spans="1:23" ht="30" x14ac:dyDescent="0.2">
      <c r="A582" s="40">
        <v>577</v>
      </c>
      <c r="B582" s="40" t="str">
        <f>IF(DanhMụcHH!B581="","",DanhMụcHH!B581)</f>
        <v>E2B-S08KS02-MC-B1</v>
      </c>
      <c r="C582" s="41">
        <f ca="1">IF(B582="","",SUMIF(OFFSET(MuaHàng_ThanhToán!$D$5,0,0,COUNTIF(Table2[Tên nhà cung cấp],MuaHàng_ThanhToán!$C$5),6),BáoCáoHàngHóa!B582,Table2[Số lượng]))</f>
        <v>0</v>
      </c>
      <c r="D582" s="41">
        <f t="shared" ca="1" si="87"/>
        <v>0</v>
      </c>
      <c r="E582" s="41">
        <f ca="1">IF(B582="","",SUMIF(OFFSET(MuaHàng_ThanhToán!$D$5,0,0,COUNTIF(Table2[Tên nhà cung cấp],MuaHàng_ThanhToán!$C$5),6),BáoCáoHàngHóa!B582,Table2[Thành tiền]))</f>
        <v>0</v>
      </c>
      <c r="F582" s="43">
        <f ca="1">IF(B582="","",SUMIF(Table2[[Tên hàng hóa]:[Thành tiền]],BáoCáoHàngHóa!B582,Table2[Số lượng])-BáoCáoHàngHóa!C582)</f>
        <v>0</v>
      </c>
      <c r="G582" s="43">
        <f t="shared" ca="1" si="88"/>
        <v>0</v>
      </c>
      <c r="H582" s="43">
        <f ca="1">IF(B582="","",SUMIF(Table2[[Tên hàng hóa]:[Thành tiền]],BáoCáoHàngHóa!B582,Table2[Thành tiền])-BáoCáoHàngHóa!E582)</f>
        <v>0</v>
      </c>
      <c r="I582" s="42">
        <f ca="1">IF(B582="","",SUMIF(Table28[[Tên hàng hóa ]:[Thành tiền]],BáoCáoHàngHóa!B582,Table28[Số lượng]))</f>
        <v>0</v>
      </c>
      <c r="J582" s="42">
        <f t="shared" ca="1" si="89"/>
        <v>0</v>
      </c>
      <c r="K582" s="42">
        <f t="shared" ca="1" si="90"/>
        <v>0</v>
      </c>
      <c r="L582" s="44">
        <f t="shared" ca="1" si="91"/>
        <v>0</v>
      </c>
      <c r="M582" s="44">
        <f t="shared" ca="1" si="92"/>
        <v>0</v>
      </c>
      <c r="N582" s="44">
        <f t="shared" ca="1" si="93"/>
        <v>0</v>
      </c>
      <c r="O582" s="30">
        <f t="shared" ca="1" si="86"/>
        <v>0</v>
      </c>
      <c r="P582" s="30"/>
      <c r="Q582" s="30"/>
      <c r="R582" s="30"/>
      <c r="S582" s="30"/>
      <c r="T582" s="30"/>
      <c r="U582" s="30"/>
      <c r="V582" s="30"/>
      <c r="W582" s="30"/>
    </row>
    <row r="583" spans="1:23" ht="30" x14ac:dyDescent="0.2">
      <c r="A583" s="40">
        <v>578</v>
      </c>
      <c r="B583" s="40" t="str">
        <f>IF(DanhMụcHH!B582="","",DanhMụcHH!B582)</f>
        <v>E2B-S08KS02-MC-C1</v>
      </c>
      <c r="C583" s="41">
        <f ca="1">IF(B583="","",SUMIF(OFFSET(MuaHàng_ThanhToán!$D$5,0,0,COUNTIF(Table2[Tên nhà cung cấp],MuaHàng_ThanhToán!$C$5),6),BáoCáoHàngHóa!B583,Table2[Số lượng]))</f>
        <v>0</v>
      </c>
      <c r="D583" s="41">
        <f t="shared" ca="1" si="87"/>
        <v>0</v>
      </c>
      <c r="E583" s="41">
        <f ca="1">IF(B583="","",SUMIF(OFFSET(MuaHàng_ThanhToán!$D$5,0,0,COUNTIF(Table2[Tên nhà cung cấp],MuaHàng_ThanhToán!$C$5),6),BáoCáoHàngHóa!B583,Table2[Thành tiền]))</f>
        <v>0</v>
      </c>
      <c r="F583" s="43">
        <f ca="1">IF(B583="","",SUMIF(Table2[[Tên hàng hóa]:[Thành tiền]],BáoCáoHàngHóa!B583,Table2[Số lượng])-BáoCáoHàngHóa!C583)</f>
        <v>5</v>
      </c>
      <c r="G583" s="43">
        <f t="shared" ca="1" si="88"/>
        <v>286000</v>
      </c>
      <c r="H583" s="43">
        <f ca="1">IF(B583="","",SUMIF(Table2[[Tên hàng hóa]:[Thành tiền]],BáoCáoHàngHóa!B583,Table2[Thành tiền])-BáoCáoHàngHóa!E583)</f>
        <v>1430000</v>
      </c>
      <c r="I583" s="42">
        <f ca="1">IF(B583="","",SUMIF(Table28[[Tên hàng hóa ]:[Thành tiền]],BáoCáoHàngHóa!B583,Table28[Số lượng]))</f>
        <v>5</v>
      </c>
      <c r="J583" s="42">
        <f t="shared" ca="1" si="89"/>
        <v>286000</v>
      </c>
      <c r="K583" s="42">
        <f t="shared" ca="1" si="90"/>
        <v>1430000</v>
      </c>
      <c r="L583" s="44">
        <f t="shared" ca="1" si="91"/>
        <v>0</v>
      </c>
      <c r="M583" s="44">
        <f t="shared" ca="1" si="92"/>
        <v>0</v>
      </c>
      <c r="N583" s="44">
        <f t="shared" ca="1" si="93"/>
        <v>0</v>
      </c>
      <c r="O583" s="30">
        <f t="shared" ref="O583:O646" ca="1" si="94">IF(L583&lt;0,-1,0)</f>
        <v>0</v>
      </c>
      <c r="P583" s="30"/>
      <c r="Q583" s="30"/>
      <c r="R583" s="30"/>
      <c r="S583" s="30"/>
      <c r="T583" s="30"/>
      <c r="U583" s="30"/>
      <c r="V583" s="30"/>
      <c r="W583" s="30"/>
    </row>
    <row r="584" spans="1:23" ht="30" x14ac:dyDescent="0.2">
      <c r="A584" s="40">
        <v>579</v>
      </c>
      <c r="B584" s="40" t="str">
        <f>IF(DanhMụcHH!B583="","",DanhMụcHH!B583)</f>
        <v>E2B-S08LS02-MC-B1</v>
      </c>
      <c r="C584" s="41">
        <f ca="1">IF(B584="","",SUMIF(OFFSET(MuaHàng_ThanhToán!$D$5,0,0,COUNTIF(Table2[Tên nhà cung cấp],MuaHàng_ThanhToán!$C$5),6),BáoCáoHàngHóa!B584,Table2[Số lượng]))</f>
        <v>0</v>
      </c>
      <c r="D584" s="41">
        <f t="shared" ca="1" si="87"/>
        <v>0</v>
      </c>
      <c r="E584" s="41">
        <f ca="1">IF(B584="","",SUMIF(OFFSET(MuaHàng_ThanhToán!$D$5,0,0,COUNTIF(Table2[Tên nhà cung cấp],MuaHàng_ThanhToán!$C$5),6),BáoCáoHàngHóa!B584,Table2[Thành tiền]))</f>
        <v>0</v>
      </c>
      <c r="F584" s="43">
        <f ca="1">IF(B584="","",SUMIF(Table2[[Tên hàng hóa]:[Thành tiền]],BáoCáoHàngHóa!B584,Table2[Số lượng])-BáoCáoHàngHóa!C584)</f>
        <v>0</v>
      </c>
      <c r="G584" s="43">
        <f t="shared" ca="1" si="88"/>
        <v>0</v>
      </c>
      <c r="H584" s="43">
        <f ca="1">IF(B584="","",SUMIF(Table2[[Tên hàng hóa]:[Thành tiền]],BáoCáoHàngHóa!B584,Table2[Thành tiền])-BáoCáoHàngHóa!E584)</f>
        <v>0</v>
      </c>
      <c r="I584" s="42">
        <f ca="1">IF(B584="","",SUMIF(Table28[[Tên hàng hóa ]:[Thành tiền]],BáoCáoHàngHóa!B584,Table28[Số lượng]))</f>
        <v>0</v>
      </c>
      <c r="J584" s="42">
        <f t="shared" ca="1" si="89"/>
        <v>0</v>
      </c>
      <c r="K584" s="42">
        <f t="shared" ca="1" si="90"/>
        <v>0</v>
      </c>
      <c r="L584" s="44">
        <f t="shared" ca="1" si="91"/>
        <v>0</v>
      </c>
      <c r="M584" s="44">
        <f t="shared" ca="1" si="92"/>
        <v>0</v>
      </c>
      <c r="N584" s="44">
        <f t="shared" ca="1" si="93"/>
        <v>0</v>
      </c>
      <c r="O584" s="30">
        <f t="shared" ca="1" si="94"/>
        <v>0</v>
      </c>
      <c r="P584" s="30"/>
      <c r="Q584" s="30"/>
      <c r="R584" s="30"/>
      <c r="S584" s="30"/>
      <c r="T584" s="30"/>
      <c r="U584" s="30"/>
      <c r="V584" s="30"/>
      <c r="W584" s="30"/>
    </row>
    <row r="585" spans="1:23" ht="30" x14ac:dyDescent="0.2">
      <c r="A585" s="40">
        <v>580</v>
      </c>
      <c r="B585" s="40" t="str">
        <f>IF(DanhMụcHH!B584="","",DanhMụcHH!B584)</f>
        <v>E2B-S08LS02-MC-C1</v>
      </c>
      <c r="C585" s="41">
        <f ca="1">IF(B585="","",SUMIF(OFFSET(MuaHàng_ThanhToán!$D$5,0,0,COUNTIF(Table2[Tên nhà cung cấp],MuaHàng_ThanhToán!$C$5),6),BáoCáoHàngHóa!B585,Table2[Số lượng]))</f>
        <v>0</v>
      </c>
      <c r="D585" s="41">
        <f t="shared" ca="1" si="87"/>
        <v>0</v>
      </c>
      <c r="E585" s="41">
        <f ca="1">IF(B585="","",SUMIF(OFFSET(MuaHàng_ThanhToán!$D$5,0,0,COUNTIF(Table2[Tên nhà cung cấp],MuaHàng_ThanhToán!$C$5),6),BáoCáoHàngHóa!B585,Table2[Thành tiền]))</f>
        <v>0</v>
      </c>
      <c r="F585" s="43">
        <f ca="1">IF(B585="","",SUMIF(Table2[[Tên hàng hóa]:[Thành tiền]],BáoCáoHàngHóa!B585,Table2[Số lượng])-BáoCáoHàngHóa!C585)</f>
        <v>0</v>
      </c>
      <c r="G585" s="43">
        <f t="shared" ca="1" si="88"/>
        <v>0</v>
      </c>
      <c r="H585" s="43">
        <f ca="1">IF(B585="","",SUMIF(Table2[[Tên hàng hóa]:[Thành tiền]],BáoCáoHàngHóa!B585,Table2[Thành tiền])-BáoCáoHàngHóa!E585)</f>
        <v>0</v>
      </c>
      <c r="I585" s="42">
        <f ca="1">IF(B585="","",SUMIF(Table28[[Tên hàng hóa ]:[Thành tiền]],BáoCáoHàngHóa!B585,Table28[Số lượng]))</f>
        <v>0</v>
      </c>
      <c r="J585" s="42">
        <f t="shared" ca="1" si="89"/>
        <v>0</v>
      </c>
      <c r="K585" s="42">
        <f t="shared" ca="1" si="90"/>
        <v>0</v>
      </c>
      <c r="L585" s="44">
        <f t="shared" ca="1" si="91"/>
        <v>0</v>
      </c>
      <c r="M585" s="44">
        <f t="shared" ca="1" si="92"/>
        <v>0</v>
      </c>
      <c r="N585" s="44">
        <f t="shared" ca="1" si="93"/>
        <v>0</v>
      </c>
      <c r="O585" s="30">
        <f t="shared" ca="1" si="94"/>
        <v>0</v>
      </c>
      <c r="P585" s="30"/>
      <c r="Q585" s="30"/>
      <c r="R585" s="30"/>
      <c r="S585" s="30"/>
      <c r="T585" s="30"/>
      <c r="U585" s="30"/>
      <c r="V585" s="30"/>
      <c r="W585" s="30"/>
    </row>
    <row r="586" spans="1:23" ht="30" x14ac:dyDescent="0.2">
      <c r="A586" s="40">
        <v>581</v>
      </c>
      <c r="B586" s="40" t="str">
        <f>IF(DanhMụcHH!B585="","",DanhMụcHH!B585)</f>
        <v>E2B-M18KS08-WP-B1 2M</v>
      </c>
      <c r="C586" s="41">
        <f ca="1">IF(B586="","",SUMIF(OFFSET(MuaHàng_ThanhToán!$D$5,0,0,COUNTIF(Table2[Tên nhà cung cấp],MuaHàng_ThanhToán!$C$5),6),BáoCáoHàngHóa!B586,Table2[Số lượng]))</f>
        <v>0</v>
      </c>
      <c r="D586" s="41">
        <f t="shared" ca="1" si="87"/>
        <v>0</v>
      </c>
      <c r="E586" s="41">
        <f ca="1">IF(B586="","",SUMIF(OFFSET(MuaHàng_ThanhToán!$D$5,0,0,COUNTIF(Table2[Tên nhà cung cấp],MuaHàng_ThanhToán!$C$5),6),BáoCáoHàngHóa!B586,Table2[Thành tiền]))</f>
        <v>0</v>
      </c>
      <c r="F586" s="43">
        <f ca="1">IF(B586="","",SUMIF(Table2[[Tên hàng hóa]:[Thành tiền]],BáoCáoHàngHóa!B586,Table2[Số lượng])-BáoCáoHàngHóa!C586)</f>
        <v>0</v>
      </c>
      <c r="G586" s="43">
        <f t="shared" ca="1" si="88"/>
        <v>0</v>
      </c>
      <c r="H586" s="43">
        <f ca="1">IF(B586="","",SUMIF(Table2[[Tên hàng hóa]:[Thành tiền]],BáoCáoHàngHóa!B586,Table2[Thành tiền])-BáoCáoHàngHóa!E586)</f>
        <v>0</v>
      </c>
      <c r="I586" s="42">
        <f ca="1">IF(B586="","",SUMIF(Table28[[Tên hàng hóa ]:[Thành tiền]],BáoCáoHàngHóa!B586,Table28[Số lượng]))</f>
        <v>0</v>
      </c>
      <c r="J586" s="42">
        <f t="shared" ca="1" si="89"/>
        <v>0</v>
      </c>
      <c r="K586" s="42">
        <f t="shared" ca="1" si="90"/>
        <v>0</v>
      </c>
      <c r="L586" s="44">
        <f t="shared" ca="1" si="91"/>
        <v>0</v>
      </c>
      <c r="M586" s="44">
        <f t="shared" ca="1" si="92"/>
        <v>0</v>
      </c>
      <c r="N586" s="44">
        <f t="shared" ca="1" si="93"/>
        <v>0</v>
      </c>
      <c r="O586" s="30">
        <f t="shared" ca="1" si="94"/>
        <v>0</v>
      </c>
      <c r="P586" s="30"/>
      <c r="Q586" s="30"/>
      <c r="R586" s="30"/>
      <c r="S586" s="30"/>
      <c r="T586" s="30"/>
      <c r="U586" s="30"/>
      <c r="V586" s="30"/>
      <c r="W586" s="30"/>
    </row>
    <row r="587" spans="1:23" ht="30" x14ac:dyDescent="0.2">
      <c r="A587" s="40">
        <v>582</v>
      </c>
      <c r="B587" s="40" t="str">
        <f>IF(DanhMụcHH!B586="","",DanhMụcHH!B586)</f>
        <v>E2B-S08LN04-WP-B1 2M</v>
      </c>
      <c r="C587" s="41">
        <f ca="1">IF(B587="","",SUMIF(OFFSET(MuaHàng_ThanhToán!$D$5,0,0,COUNTIF(Table2[Tên nhà cung cấp],MuaHàng_ThanhToán!$C$5),6),BáoCáoHàngHóa!B587,Table2[Số lượng]))</f>
        <v>0</v>
      </c>
      <c r="D587" s="41">
        <f t="shared" ca="1" si="87"/>
        <v>0</v>
      </c>
      <c r="E587" s="41">
        <f ca="1">IF(B587="","",SUMIF(OFFSET(MuaHàng_ThanhToán!$D$5,0,0,COUNTIF(Table2[Tên nhà cung cấp],MuaHàng_ThanhToán!$C$5),6),BáoCáoHàngHóa!B587,Table2[Thành tiền]))</f>
        <v>0</v>
      </c>
      <c r="F587" s="43">
        <f ca="1">IF(B587="","",SUMIF(Table2[[Tên hàng hóa]:[Thành tiền]],BáoCáoHàngHóa!B587,Table2[Số lượng])-BáoCáoHàngHóa!C587)</f>
        <v>0</v>
      </c>
      <c r="G587" s="43">
        <f t="shared" ca="1" si="88"/>
        <v>0</v>
      </c>
      <c r="H587" s="43">
        <f ca="1">IF(B587="","",SUMIF(Table2[[Tên hàng hóa]:[Thành tiền]],BáoCáoHàngHóa!B587,Table2[Thành tiền])-BáoCáoHàngHóa!E587)</f>
        <v>0</v>
      </c>
      <c r="I587" s="42">
        <f ca="1">IF(B587="","",SUMIF(Table28[[Tên hàng hóa ]:[Thành tiền]],BáoCáoHàngHóa!B587,Table28[Số lượng]))</f>
        <v>0</v>
      </c>
      <c r="J587" s="42">
        <f t="shared" ca="1" si="89"/>
        <v>0</v>
      </c>
      <c r="K587" s="42">
        <f t="shared" ca="1" si="90"/>
        <v>0</v>
      </c>
      <c r="L587" s="44">
        <f t="shared" ca="1" si="91"/>
        <v>0</v>
      </c>
      <c r="M587" s="44">
        <f t="shared" ca="1" si="92"/>
        <v>0</v>
      </c>
      <c r="N587" s="44">
        <f t="shared" ca="1" si="93"/>
        <v>0</v>
      </c>
      <c r="O587" s="30">
        <f t="shared" ca="1" si="94"/>
        <v>0</v>
      </c>
      <c r="P587" s="30"/>
      <c r="Q587" s="30"/>
      <c r="R587" s="30"/>
      <c r="S587" s="30"/>
      <c r="T587" s="30"/>
      <c r="U587" s="30"/>
      <c r="V587" s="30"/>
      <c r="W587" s="30"/>
    </row>
    <row r="588" spans="1:23" ht="30" x14ac:dyDescent="0.2">
      <c r="A588" s="40">
        <v>583</v>
      </c>
      <c r="B588" s="40" t="str">
        <f>IF(DanhMụcHH!B587="","",DanhMụcHH!B587)</f>
        <v>E2B-S08KN04-MC-C1</v>
      </c>
      <c r="C588" s="41">
        <f ca="1">IF(B588="","",SUMIF(OFFSET(MuaHàng_ThanhToán!$D$5,0,0,COUNTIF(Table2[Tên nhà cung cấp],MuaHàng_ThanhToán!$C$5),6),BáoCáoHàngHóa!B588,Table2[Số lượng]))</f>
        <v>0</v>
      </c>
      <c r="D588" s="41">
        <f t="shared" ca="1" si="87"/>
        <v>0</v>
      </c>
      <c r="E588" s="41">
        <f ca="1">IF(B588="","",SUMIF(OFFSET(MuaHàng_ThanhToán!$D$5,0,0,COUNTIF(Table2[Tên nhà cung cấp],MuaHàng_ThanhToán!$C$5),6),BáoCáoHàngHóa!B588,Table2[Thành tiền]))</f>
        <v>0</v>
      </c>
      <c r="F588" s="43">
        <f ca="1">IF(B588="","",SUMIF(Table2[[Tên hàng hóa]:[Thành tiền]],BáoCáoHàngHóa!B588,Table2[Số lượng])-BáoCáoHàngHóa!C588)</f>
        <v>0</v>
      </c>
      <c r="G588" s="43">
        <f t="shared" ca="1" si="88"/>
        <v>0</v>
      </c>
      <c r="H588" s="43">
        <f ca="1">IF(B588="","",SUMIF(Table2[[Tên hàng hóa]:[Thành tiền]],BáoCáoHàngHóa!B588,Table2[Thành tiền])-BáoCáoHàngHóa!E588)</f>
        <v>0</v>
      </c>
      <c r="I588" s="42">
        <f ca="1">IF(B588="","",SUMIF(Table28[[Tên hàng hóa ]:[Thành tiền]],BáoCáoHàngHóa!B588,Table28[Số lượng]))</f>
        <v>0</v>
      </c>
      <c r="J588" s="42">
        <f t="shared" ca="1" si="89"/>
        <v>0</v>
      </c>
      <c r="K588" s="42">
        <f t="shared" ca="1" si="90"/>
        <v>0</v>
      </c>
      <c r="L588" s="44">
        <f t="shared" ca="1" si="91"/>
        <v>0</v>
      </c>
      <c r="M588" s="44">
        <f t="shared" ca="1" si="92"/>
        <v>0</v>
      </c>
      <c r="N588" s="44">
        <f t="shared" ca="1" si="93"/>
        <v>0</v>
      </c>
      <c r="O588" s="30">
        <f t="shared" ca="1" si="94"/>
        <v>0</v>
      </c>
      <c r="P588" s="30"/>
      <c r="Q588" s="30"/>
      <c r="R588" s="30"/>
      <c r="S588" s="30"/>
      <c r="T588" s="30"/>
      <c r="U588" s="30"/>
      <c r="V588" s="30"/>
      <c r="W588" s="30"/>
    </row>
    <row r="589" spans="1:23" ht="30" x14ac:dyDescent="0.2">
      <c r="A589" s="40">
        <v>584</v>
      </c>
      <c r="B589" s="40" t="str">
        <f>IF(DanhMụcHH!B588="","",DanhMụcHH!B588)</f>
        <v>E2B-S08LN04-MC-C1</v>
      </c>
      <c r="C589" s="41">
        <f ca="1">IF(B589="","",SUMIF(OFFSET(MuaHàng_ThanhToán!$D$5,0,0,COUNTIF(Table2[Tên nhà cung cấp],MuaHàng_ThanhToán!$C$5),6),BáoCáoHàngHóa!B589,Table2[Số lượng]))</f>
        <v>0</v>
      </c>
      <c r="D589" s="41">
        <f t="shared" ca="1" si="87"/>
        <v>0</v>
      </c>
      <c r="E589" s="41">
        <f ca="1">IF(B589="","",SUMIF(OFFSET(MuaHàng_ThanhToán!$D$5,0,0,COUNTIF(Table2[Tên nhà cung cấp],MuaHàng_ThanhToán!$C$5),6),BáoCáoHàngHóa!B589,Table2[Thành tiền]))</f>
        <v>0</v>
      </c>
      <c r="F589" s="43">
        <f ca="1">IF(B589="","",SUMIF(Table2[[Tên hàng hóa]:[Thành tiền]],BáoCáoHàngHóa!B589,Table2[Số lượng])-BáoCáoHàngHóa!C589)</f>
        <v>0</v>
      </c>
      <c r="G589" s="43">
        <f t="shared" ca="1" si="88"/>
        <v>0</v>
      </c>
      <c r="H589" s="43">
        <f ca="1">IF(B589="","",SUMIF(Table2[[Tên hàng hóa]:[Thành tiền]],BáoCáoHàngHóa!B589,Table2[Thành tiền])-BáoCáoHàngHóa!E589)</f>
        <v>0</v>
      </c>
      <c r="I589" s="42">
        <f ca="1">IF(B589="","",SUMIF(Table28[[Tên hàng hóa ]:[Thành tiền]],BáoCáoHàngHóa!B589,Table28[Số lượng]))</f>
        <v>0</v>
      </c>
      <c r="J589" s="42">
        <f t="shared" ca="1" si="89"/>
        <v>0</v>
      </c>
      <c r="K589" s="42">
        <f t="shared" ca="1" si="90"/>
        <v>0</v>
      </c>
      <c r="L589" s="44">
        <f t="shared" ca="1" si="91"/>
        <v>0</v>
      </c>
      <c r="M589" s="44">
        <f t="shared" ca="1" si="92"/>
        <v>0</v>
      </c>
      <c r="N589" s="44">
        <f t="shared" ca="1" si="93"/>
        <v>0</v>
      </c>
      <c r="O589" s="30">
        <f t="shared" ca="1" si="94"/>
        <v>0</v>
      </c>
      <c r="P589" s="30"/>
      <c r="Q589" s="30"/>
      <c r="R589" s="30"/>
      <c r="S589" s="30"/>
      <c r="T589" s="30"/>
      <c r="U589" s="30"/>
      <c r="V589" s="30"/>
      <c r="W589" s="30"/>
    </row>
    <row r="590" spans="1:23" ht="30" x14ac:dyDescent="0.2">
      <c r="A590" s="40">
        <v>585</v>
      </c>
      <c r="B590" s="40" t="str">
        <f>IF(DanhMụcHH!B589="","",DanhMụcHH!B589)</f>
        <v>E2B-M12KS04-M1-B1</v>
      </c>
      <c r="C590" s="41">
        <f ca="1">IF(B590="","",SUMIF(OFFSET(MuaHàng_ThanhToán!$D$5,0,0,COUNTIF(Table2[Tên nhà cung cấp],MuaHàng_ThanhToán!$C$5),6),BáoCáoHàngHóa!B590,Table2[Số lượng]))</f>
        <v>0</v>
      </c>
      <c r="D590" s="41">
        <f t="shared" ca="1" si="87"/>
        <v>0</v>
      </c>
      <c r="E590" s="41">
        <f ca="1">IF(B590="","",SUMIF(OFFSET(MuaHàng_ThanhToán!$D$5,0,0,COUNTIF(Table2[Tên nhà cung cấp],MuaHàng_ThanhToán!$C$5),6),BáoCáoHàngHóa!B590,Table2[Thành tiền]))</f>
        <v>0</v>
      </c>
      <c r="F590" s="43">
        <f ca="1">IF(B590="","",SUMIF(Table2[[Tên hàng hóa]:[Thành tiền]],BáoCáoHàngHóa!B590,Table2[Số lượng])-BáoCáoHàngHóa!C590)</f>
        <v>5</v>
      </c>
      <c r="G590" s="43">
        <f t="shared" ca="1" si="88"/>
        <v>312400</v>
      </c>
      <c r="H590" s="43">
        <f ca="1">IF(B590="","",SUMIF(Table2[[Tên hàng hóa]:[Thành tiền]],BáoCáoHàngHóa!B590,Table2[Thành tiền])-BáoCáoHàngHóa!E590)</f>
        <v>1562000</v>
      </c>
      <c r="I590" s="42">
        <f ca="1">IF(B590="","",SUMIF(Table28[[Tên hàng hóa ]:[Thành tiền]],BáoCáoHàngHóa!B590,Table28[Số lượng]))</f>
        <v>5</v>
      </c>
      <c r="J590" s="42">
        <f t="shared" ca="1" si="89"/>
        <v>312400</v>
      </c>
      <c r="K590" s="42">
        <f t="shared" ca="1" si="90"/>
        <v>1562000</v>
      </c>
      <c r="L590" s="44">
        <f t="shared" ca="1" si="91"/>
        <v>0</v>
      </c>
      <c r="M590" s="44">
        <f t="shared" ca="1" si="92"/>
        <v>0</v>
      </c>
      <c r="N590" s="44">
        <f t="shared" ca="1" si="93"/>
        <v>0</v>
      </c>
      <c r="O590" s="30">
        <f t="shared" ca="1" si="94"/>
        <v>0</v>
      </c>
      <c r="P590" s="30"/>
      <c r="Q590" s="30"/>
      <c r="R590" s="30"/>
      <c r="S590" s="30"/>
      <c r="T590" s="30"/>
      <c r="U590" s="30"/>
      <c r="V590" s="30"/>
      <c r="W590" s="30"/>
    </row>
    <row r="591" spans="1:23" ht="30" x14ac:dyDescent="0.2">
      <c r="A591" s="40">
        <v>586</v>
      </c>
      <c r="B591" s="40" t="str">
        <f>IF(DanhMụcHH!B590="","",DanhMụcHH!B590)</f>
        <v>E2B-M12LS04-M1-B1</v>
      </c>
      <c r="C591" s="41">
        <f ca="1">IF(B591="","",SUMIF(OFFSET(MuaHàng_ThanhToán!$D$5,0,0,COUNTIF(Table2[Tên nhà cung cấp],MuaHàng_ThanhToán!$C$5),6),BáoCáoHàngHóa!B591,Table2[Số lượng]))</f>
        <v>0</v>
      </c>
      <c r="D591" s="41">
        <f t="shared" ca="1" si="87"/>
        <v>0</v>
      </c>
      <c r="E591" s="41">
        <f ca="1">IF(B591="","",SUMIF(OFFSET(MuaHàng_ThanhToán!$D$5,0,0,COUNTIF(Table2[Tên nhà cung cấp],MuaHàng_ThanhToán!$C$5),6),BáoCáoHàngHóa!B591,Table2[Thành tiền]))</f>
        <v>0</v>
      </c>
      <c r="F591" s="43">
        <f ca="1">IF(B591="","",SUMIF(Table2[[Tên hàng hóa]:[Thành tiền]],BáoCáoHàngHóa!B591,Table2[Số lượng])-BáoCáoHàngHóa!C591)</f>
        <v>10</v>
      </c>
      <c r="G591" s="43">
        <f t="shared" ca="1" si="88"/>
        <v>399850</v>
      </c>
      <c r="H591" s="43">
        <f ca="1">IF(B591="","",SUMIF(Table2[[Tên hàng hóa]:[Thành tiền]],BáoCáoHàngHóa!B591,Table2[Thành tiền])-BáoCáoHàngHóa!E591)</f>
        <v>3998500</v>
      </c>
      <c r="I591" s="42">
        <f ca="1">IF(B591="","",SUMIF(Table28[[Tên hàng hóa ]:[Thành tiền]],BáoCáoHàngHóa!B591,Table28[Số lượng]))</f>
        <v>10</v>
      </c>
      <c r="J591" s="42">
        <f t="shared" ca="1" si="89"/>
        <v>399850</v>
      </c>
      <c r="K591" s="42">
        <f t="shared" ca="1" si="90"/>
        <v>3998500</v>
      </c>
      <c r="L591" s="44">
        <f t="shared" ca="1" si="91"/>
        <v>0</v>
      </c>
      <c r="M591" s="44">
        <f t="shared" ca="1" si="92"/>
        <v>0</v>
      </c>
      <c r="N591" s="44">
        <f t="shared" ca="1" si="93"/>
        <v>0</v>
      </c>
      <c r="O591" s="30">
        <f t="shared" ca="1" si="94"/>
        <v>0</v>
      </c>
      <c r="P591" s="30"/>
      <c r="Q591" s="30"/>
      <c r="R591" s="30"/>
      <c r="S591" s="30"/>
      <c r="T591" s="30"/>
      <c r="U591" s="30"/>
      <c r="V591" s="30"/>
      <c r="W591" s="30"/>
    </row>
    <row r="592" spans="1:23" ht="30" x14ac:dyDescent="0.2">
      <c r="A592" s="40">
        <v>587</v>
      </c>
      <c r="B592" s="40" t="str">
        <f>IF(DanhMụcHH!B591="","",DanhMụcHH!B591)</f>
        <v>E2B-M12LS04-M1-C1</v>
      </c>
      <c r="C592" s="41">
        <f ca="1">IF(B592="","",SUMIF(OFFSET(MuaHàng_ThanhToán!$D$5,0,0,COUNTIF(Table2[Tên nhà cung cấp],MuaHàng_ThanhToán!$C$5),6),BáoCáoHàngHóa!B592,Table2[Số lượng]))</f>
        <v>0</v>
      </c>
      <c r="D592" s="41">
        <f t="shared" ca="1" si="87"/>
        <v>0</v>
      </c>
      <c r="E592" s="41">
        <f ca="1">IF(B592="","",SUMIF(OFFSET(MuaHàng_ThanhToán!$D$5,0,0,COUNTIF(Table2[Tên nhà cung cấp],MuaHàng_ThanhToán!$C$5),6),BáoCáoHàngHóa!B592,Table2[Thành tiền]))</f>
        <v>0</v>
      </c>
      <c r="F592" s="43">
        <f ca="1">IF(B592="","",SUMIF(Table2[[Tên hàng hóa]:[Thành tiền]],BáoCáoHàngHóa!B592,Table2[Số lượng])-BáoCáoHàngHóa!C592)</f>
        <v>0</v>
      </c>
      <c r="G592" s="43">
        <f t="shared" ca="1" si="88"/>
        <v>0</v>
      </c>
      <c r="H592" s="43">
        <f ca="1">IF(B592="","",SUMIF(Table2[[Tên hàng hóa]:[Thành tiền]],BáoCáoHàngHóa!B592,Table2[Thành tiền])-BáoCáoHàngHóa!E592)</f>
        <v>0</v>
      </c>
      <c r="I592" s="42">
        <f ca="1">IF(B592="","",SUMIF(Table28[[Tên hàng hóa ]:[Thành tiền]],BáoCáoHàngHóa!B592,Table28[Số lượng]))</f>
        <v>0</v>
      </c>
      <c r="J592" s="42">
        <f t="shared" ca="1" si="89"/>
        <v>0</v>
      </c>
      <c r="K592" s="42">
        <f t="shared" ca="1" si="90"/>
        <v>0</v>
      </c>
      <c r="L592" s="44">
        <f t="shared" ca="1" si="91"/>
        <v>0</v>
      </c>
      <c r="M592" s="44">
        <f t="shared" ca="1" si="92"/>
        <v>0</v>
      </c>
      <c r="N592" s="44">
        <f t="shared" ca="1" si="93"/>
        <v>0</v>
      </c>
      <c r="O592" s="30">
        <f t="shared" ca="1" si="94"/>
        <v>0</v>
      </c>
      <c r="P592" s="30"/>
      <c r="Q592" s="30"/>
      <c r="R592" s="30"/>
      <c r="S592" s="30"/>
      <c r="T592" s="30"/>
      <c r="U592" s="30"/>
      <c r="V592" s="30"/>
      <c r="W592" s="30"/>
    </row>
    <row r="593" spans="1:23" ht="30" x14ac:dyDescent="0.2">
      <c r="A593" s="40">
        <v>588</v>
      </c>
      <c r="B593" s="40" t="str">
        <f>IF(DanhMụcHH!B592="","",DanhMụcHH!B592)</f>
        <v>E2B-M12KS04-WP-B1 2M</v>
      </c>
      <c r="C593" s="41">
        <f ca="1">IF(B593="","",SUMIF(OFFSET(MuaHàng_ThanhToán!$D$5,0,0,COUNTIF(Table2[Tên nhà cung cấp],MuaHàng_ThanhToán!$C$5),6),BáoCáoHàngHóa!B593,Table2[Số lượng]))</f>
        <v>0</v>
      </c>
      <c r="D593" s="41">
        <f t="shared" ca="1" si="87"/>
        <v>0</v>
      </c>
      <c r="E593" s="41">
        <f ca="1">IF(B593="","",SUMIF(OFFSET(MuaHàng_ThanhToán!$D$5,0,0,COUNTIF(Table2[Tên nhà cung cấp],MuaHàng_ThanhToán!$C$5),6),BáoCáoHàngHóa!B593,Table2[Thành tiền]))</f>
        <v>0</v>
      </c>
      <c r="F593" s="43">
        <f ca="1">IF(B593="","",SUMIF(Table2[[Tên hàng hóa]:[Thành tiền]],BáoCáoHàngHóa!B593,Table2[Số lượng])-BáoCáoHàngHóa!C593)</f>
        <v>0</v>
      </c>
      <c r="G593" s="43">
        <f t="shared" ca="1" si="88"/>
        <v>0</v>
      </c>
      <c r="H593" s="43">
        <f ca="1">IF(B593="","",SUMIF(Table2[[Tên hàng hóa]:[Thành tiền]],BáoCáoHàngHóa!B593,Table2[Thành tiền])-BáoCáoHàngHóa!E593)</f>
        <v>0</v>
      </c>
      <c r="I593" s="42">
        <f ca="1">IF(B593="","",SUMIF(Table28[[Tên hàng hóa ]:[Thành tiền]],BáoCáoHàngHóa!B593,Table28[Số lượng]))</f>
        <v>0</v>
      </c>
      <c r="J593" s="42">
        <f t="shared" ca="1" si="89"/>
        <v>0</v>
      </c>
      <c r="K593" s="42">
        <f t="shared" ca="1" si="90"/>
        <v>0</v>
      </c>
      <c r="L593" s="44">
        <f t="shared" ca="1" si="91"/>
        <v>0</v>
      </c>
      <c r="M593" s="44">
        <f t="shared" ca="1" si="92"/>
        <v>0</v>
      </c>
      <c r="N593" s="44">
        <f t="shared" ca="1" si="93"/>
        <v>0</v>
      </c>
      <c r="O593" s="30">
        <f t="shared" ca="1" si="94"/>
        <v>0</v>
      </c>
      <c r="P593" s="30"/>
      <c r="Q593" s="30"/>
      <c r="R593" s="30"/>
      <c r="S593" s="30"/>
      <c r="T593" s="30"/>
      <c r="U593" s="30"/>
      <c r="V593" s="30"/>
      <c r="W593" s="30"/>
    </row>
    <row r="594" spans="1:23" ht="30" x14ac:dyDescent="0.2">
      <c r="A594" s="40">
        <v>589</v>
      </c>
      <c r="B594" s="40" t="str">
        <f>IF(DanhMụcHH!B593="","",DanhMụcHH!B593)</f>
        <v>E2B-M12KS04-WP-C1 2M</v>
      </c>
      <c r="C594" s="41">
        <f ca="1">IF(B594="","",SUMIF(OFFSET(MuaHàng_ThanhToán!$D$5,0,0,COUNTIF(Table2[Tên nhà cung cấp],MuaHàng_ThanhToán!$C$5),6),BáoCáoHàngHóa!B594,Table2[Số lượng]))</f>
        <v>0</v>
      </c>
      <c r="D594" s="41">
        <f t="shared" ca="1" si="87"/>
        <v>0</v>
      </c>
      <c r="E594" s="41">
        <f ca="1">IF(B594="","",SUMIF(OFFSET(MuaHàng_ThanhToán!$D$5,0,0,COUNTIF(Table2[Tên nhà cung cấp],MuaHàng_ThanhToán!$C$5),6),BáoCáoHàngHóa!B594,Table2[Thành tiền]))</f>
        <v>0</v>
      </c>
      <c r="F594" s="43">
        <f ca="1">IF(B594="","",SUMIF(Table2[[Tên hàng hóa]:[Thành tiền]],BáoCáoHàngHóa!B594,Table2[Số lượng])-BáoCáoHàngHóa!C594)</f>
        <v>0</v>
      </c>
      <c r="G594" s="43">
        <f t="shared" ca="1" si="88"/>
        <v>0</v>
      </c>
      <c r="H594" s="43">
        <f ca="1">IF(B594="","",SUMIF(Table2[[Tên hàng hóa]:[Thành tiền]],BáoCáoHàngHóa!B594,Table2[Thành tiền])-BáoCáoHàngHóa!E594)</f>
        <v>0</v>
      </c>
      <c r="I594" s="42">
        <f ca="1">IF(B594="","",SUMIF(Table28[[Tên hàng hóa ]:[Thành tiền]],BáoCáoHàngHóa!B594,Table28[Số lượng]))</f>
        <v>0</v>
      </c>
      <c r="J594" s="42">
        <f t="shared" ca="1" si="89"/>
        <v>0</v>
      </c>
      <c r="K594" s="42">
        <f t="shared" ca="1" si="90"/>
        <v>0</v>
      </c>
      <c r="L594" s="44">
        <f t="shared" ca="1" si="91"/>
        <v>0</v>
      </c>
      <c r="M594" s="44">
        <f t="shared" ca="1" si="92"/>
        <v>0</v>
      </c>
      <c r="N594" s="44">
        <f t="shared" ca="1" si="93"/>
        <v>0</v>
      </c>
      <c r="O594" s="30">
        <f t="shared" ca="1" si="94"/>
        <v>0</v>
      </c>
      <c r="P594" s="30"/>
      <c r="Q594" s="30"/>
      <c r="R594" s="30"/>
      <c r="S594" s="30"/>
      <c r="T594" s="30"/>
      <c r="U594" s="30"/>
      <c r="V594" s="30"/>
      <c r="W594" s="30"/>
    </row>
    <row r="595" spans="1:23" ht="30" x14ac:dyDescent="0.2">
      <c r="A595" s="40">
        <v>590</v>
      </c>
      <c r="B595" s="40" t="str">
        <f>IF(DanhMụcHH!B594="","",DanhMụcHH!B594)</f>
        <v>E2B-M12LS04-WP-B1 2M</v>
      </c>
      <c r="C595" s="41">
        <f ca="1">IF(B595="","",SUMIF(OFFSET(MuaHàng_ThanhToán!$D$5,0,0,COUNTIF(Table2[Tên nhà cung cấp],MuaHàng_ThanhToán!$C$5),6),BáoCáoHàngHóa!B595,Table2[Số lượng]))</f>
        <v>0</v>
      </c>
      <c r="D595" s="41">
        <f t="shared" ca="1" si="87"/>
        <v>0</v>
      </c>
      <c r="E595" s="41">
        <f ca="1">IF(B595="","",SUMIF(OFFSET(MuaHàng_ThanhToán!$D$5,0,0,COUNTIF(Table2[Tên nhà cung cấp],MuaHàng_ThanhToán!$C$5),6),BáoCáoHàngHóa!B595,Table2[Thành tiền]))</f>
        <v>0</v>
      </c>
      <c r="F595" s="43">
        <f ca="1">IF(B595="","",SUMIF(Table2[[Tên hàng hóa]:[Thành tiền]],BáoCáoHàngHóa!B595,Table2[Số lượng])-BáoCáoHàngHóa!C595)</f>
        <v>0</v>
      </c>
      <c r="G595" s="43">
        <f t="shared" ca="1" si="88"/>
        <v>0</v>
      </c>
      <c r="H595" s="43">
        <f ca="1">IF(B595="","",SUMIF(Table2[[Tên hàng hóa]:[Thành tiền]],BáoCáoHàngHóa!B595,Table2[Thành tiền])-BáoCáoHàngHóa!E595)</f>
        <v>0</v>
      </c>
      <c r="I595" s="42">
        <f ca="1">IF(B595="","",SUMIF(Table28[[Tên hàng hóa ]:[Thành tiền]],BáoCáoHàngHóa!B595,Table28[Số lượng]))</f>
        <v>0</v>
      </c>
      <c r="J595" s="42">
        <f t="shared" ca="1" si="89"/>
        <v>0</v>
      </c>
      <c r="K595" s="42">
        <f t="shared" ca="1" si="90"/>
        <v>0</v>
      </c>
      <c r="L595" s="44">
        <f t="shared" ca="1" si="91"/>
        <v>0</v>
      </c>
      <c r="M595" s="44">
        <f t="shared" ca="1" si="92"/>
        <v>0</v>
      </c>
      <c r="N595" s="44">
        <f t="shared" ca="1" si="93"/>
        <v>0</v>
      </c>
      <c r="O595" s="30">
        <f t="shared" ca="1" si="94"/>
        <v>0</v>
      </c>
      <c r="P595" s="30"/>
      <c r="Q595" s="30"/>
      <c r="R595" s="30"/>
      <c r="S595" s="30"/>
      <c r="T595" s="30"/>
      <c r="U595" s="30"/>
      <c r="V595" s="30"/>
      <c r="W595" s="30"/>
    </row>
    <row r="596" spans="1:23" ht="30" x14ac:dyDescent="0.2">
      <c r="A596" s="40">
        <v>591</v>
      </c>
      <c r="B596" s="40" t="str">
        <f>IF(DanhMụcHH!B595="","",DanhMụcHH!B595)</f>
        <v>E2B-M12LS04-WP-C1 2M</v>
      </c>
      <c r="C596" s="41">
        <f ca="1">IF(B596="","",SUMIF(OFFSET(MuaHàng_ThanhToán!$D$5,0,0,COUNTIF(Table2[Tên nhà cung cấp],MuaHàng_ThanhToán!$C$5),6),BáoCáoHàngHóa!B596,Table2[Số lượng]))</f>
        <v>0</v>
      </c>
      <c r="D596" s="41">
        <f t="shared" ca="1" si="87"/>
        <v>0</v>
      </c>
      <c r="E596" s="41">
        <f ca="1">IF(B596="","",SUMIF(OFFSET(MuaHàng_ThanhToán!$D$5,0,0,COUNTIF(Table2[Tên nhà cung cấp],MuaHàng_ThanhToán!$C$5),6),BáoCáoHàngHóa!B596,Table2[Thành tiền]))</f>
        <v>0</v>
      </c>
      <c r="F596" s="43">
        <f ca="1">IF(B596="","",SUMIF(Table2[[Tên hàng hóa]:[Thành tiền]],BáoCáoHàngHóa!B596,Table2[Số lượng])-BáoCáoHàngHóa!C596)</f>
        <v>4</v>
      </c>
      <c r="G596" s="43">
        <f t="shared" ca="1" si="88"/>
        <v>441650</v>
      </c>
      <c r="H596" s="43">
        <f ca="1">IF(B596="","",SUMIF(Table2[[Tên hàng hóa]:[Thành tiền]],BáoCáoHàngHóa!B596,Table2[Thành tiền])-BáoCáoHàngHóa!E596)</f>
        <v>1766600</v>
      </c>
      <c r="I596" s="42">
        <f ca="1">IF(B596="","",SUMIF(Table28[[Tên hàng hóa ]:[Thành tiền]],BáoCáoHàngHóa!B596,Table28[Số lượng]))</f>
        <v>4</v>
      </c>
      <c r="J596" s="42">
        <f t="shared" ca="1" si="89"/>
        <v>441650</v>
      </c>
      <c r="K596" s="42">
        <f t="shared" ca="1" si="90"/>
        <v>1766600</v>
      </c>
      <c r="L596" s="44">
        <f t="shared" ca="1" si="91"/>
        <v>0</v>
      </c>
      <c r="M596" s="44">
        <f t="shared" ca="1" si="92"/>
        <v>0</v>
      </c>
      <c r="N596" s="44">
        <f t="shared" ca="1" si="93"/>
        <v>0</v>
      </c>
      <c r="O596" s="30">
        <f t="shared" ca="1" si="94"/>
        <v>0</v>
      </c>
      <c r="P596" s="30"/>
      <c r="Q596" s="30"/>
      <c r="R596" s="30"/>
      <c r="S596" s="30"/>
      <c r="T596" s="30"/>
      <c r="U596" s="30"/>
      <c r="V596" s="30"/>
      <c r="W596" s="30"/>
    </row>
    <row r="597" spans="1:23" ht="30" x14ac:dyDescent="0.2">
      <c r="A597" s="40">
        <v>592</v>
      </c>
      <c r="B597" s="40" t="str">
        <f>IF(DanhMụcHH!B596="","",DanhMụcHH!B596)</f>
        <v>E2B-M12KS04-M1-C1</v>
      </c>
      <c r="C597" s="41">
        <f ca="1">IF(B597="","",SUMIF(OFFSET(MuaHàng_ThanhToán!$D$5,0,0,COUNTIF(Table2[Tên nhà cung cấp],MuaHàng_ThanhToán!$C$5),6),BáoCáoHàngHóa!B597,Table2[Số lượng]))</f>
        <v>0</v>
      </c>
      <c r="D597" s="41">
        <f t="shared" ca="1" si="87"/>
        <v>0</v>
      </c>
      <c r="E597" s="41">
        <f ca="1">IF(B597="","",SUMIF(OFFSET(MuaHàng_ThanhToán!$D$5,0,0,COUNTIF(Table2[Tên nhà cung cấp],MuaHàng_ThanhToán!$C$5),6),BáoCáoHàngHóa!B597,Table2[Thành tiền]))</f>
        <v>0</v>
      </c>
      <c r="F597" s="43">
        <f ca="1">IF(B597="","",SUMIF(Table2[[Tên hàng hóa]:[Thành tiền]],BáoCáoHàngHóa!B597,Table2[Số lượng])-BáoCáoHàngHóa!C597)</f>
        <v>0</v>
      </c>
      <c r="G597" s="43">
        <f t="shared" ca="1" si="88"/>
        <v>0</v>
      </c>
      <c r="H597" s="43">
        <f ca="1">IF(B597="","",SUMIF(Table2[[Tên hàng hóa]:[Thành tiền]],BáoCáoHàngHóa!B597,Table2[Thành tiền])-BáoCáoHàngHóa!E597)</f>
        <v>0</v>
      </c>
      <c r="I597" s="42">
        <f ca="1">IF(B597="","",SUMIF(Table28[[Tên hàng hóa ]:[Thành tiền]],BáoCáoHàngHóa!B597,Table28[Số lượng]))</f>
        <v>0</v>
      </c>
      <c r="J597" s="42">
        <f t="shared" ca="1" si="89"/>
        <v>0</v>
      </c>
      <c r="K597" s="42">
        <f t="shared" ca="1" si="90"/>
        <v>0</v>
      </c>
      <c r="L597" s="44">
        <f t="shared" ca="1" si="91"/>
        <v>0</v>
      </c>
      <c r="M597" s="44">
        <f t="shared" ca="1" si="92"/>
        <v>0</v>
      </c>
      <c r="N597" s="44">
        <f t="shared" ca="1" si="93"/>
        <v>0</v>
      </c>
      <c r="O597" s="30">
        <f t="shared" ca="1" si="94"/>
        <v>0</v>
      </c>
      <c r="P597" s="30"/>
      <c r="Q597" s="30"/>
      <c r="R597" s="30"/>
      <c r="S597" s="30"/>
      <c r="T597" s="30"/>
      <c r="U597" s="30"/>
      <c r="V597" s="30"/>
      <c r="W597" s="30"/>
    </row>
    <row r="598" spans="1:23" ht="30" x14ac:dyDescent="0.2">
      <c r="A598" s="40">
        <v>593</v>
      </c>
      <c r="B598" s="40" t="str">
        <f>IF(DanhMụcHH!B597="","",DanhMụcHH!B597)</f>
        <v>E2B-M12KN08-WP-B1 2M</v>
      </c>
      <c r="C598" s="41">
        <f ca="1">IF(B598="","",SUMIF(OFFSET(MuaHàng_ThanhToán!$D$5,0,0,COUNTIF(Table2[Tên nhà cung cấp],MuaHàng_ThanhToán!$C$5),6),BáoCáoHàngHóa!B598,Table2[Số lượng]))</f>
        <v>0</v>
      </c>
      <c r="D598" s="41">
        <f t="shared" ca="1" si="87"/>
        <v>0</v>
      </c>
      <c r="E598" s="41">
        <f ca="1">IF(B598="","",SUMIF(OFFSET(MuaHàng_ThanhToán!$D$5,0,0,COUNTIF(Table2[Tên nhà cung cấp],MuaHàng_ThanhToán!$C$5),6),BáoCáoHàngHóa!B598,Table2[Thành tiền]))</f>
        <v>0</v>
      </c>
      <c r="F598" s="43">
        <f ca="1">IF(B598="","",SUMIF(Table2[[Tên hàng hóa]:[Thành tiền]],BáoCáoHàngHóa!B598,Table2[Số lượng])-BáoCáoHàngHóa!C598)</f>
        <v>0</v>
      </c>
      <c r="G598" s="43">
        <f t="shared" ca="1" si="88"/>
        <v>0</v>
      </c>
      <c r="H598" s="43">
        <f ca="1">IF(B598="","",SUMIF(Table2[[Tên hàng hóa]:[Thành tiền]],BáoCáoHàngHóa!B598,Table2[Thành tiền])-BáoCáoHàngHóa!E598)</f>
        <v>0</v>
      </c>
      <c r="I598" s="42">
        <f ca="1">IF(B598="","",SUMIF(Table28[[Tên hàng hóa ]:[Thành tiền]],BáoCáoHàngHóa!B598,Table28[Số lượng]))</f>
        <v>0</v>
      </c>
      <c r="J598" s="42">
        <f t="shared" ca="1" si="89"/>
        <v>0</v>
      </c>
      <c r="K598" s="42">
        <f t="shared" ca="1" si="90"/>
        <v>0</v>
      </c>
      <c r="L598" s="44">
        <f t="shared" ca="1" si="91"/>
        <v>0</v>
      </c>
      <c r="M598" s="44">
        <f t="shared" ca="1" si="92"/>
        <v>0</v>
      </c>
      <c r="N598" s="44">
        <f t="shared" ca="1" si="93"/>
        <v>0</v>
      </c>
      <c r="O598" s="30">
        <f t="shared" ca="1" si="94"/>
        <v>0</v>
      </c>
      <c r="P598" s="30"/>
      <c r="Q598" s="30"/>
      <c r="R598" s="30"/>
      <c r="S598" s="30"/>
      <c r="T598" s="30"/>
      <c r="U598" s="30"/>
      <c r="V598" s="30"/>
      <c r="W598" s="30"/>
    </row>
    <row r="599" spans="1:23" ht="30" x14ac:dyDescent="0.2">
      <c r="A599" s="40">
        <v>594</v>
      </c>
      <c r="B599" s="40" t="str">
        <f>IF(DanhMụcHH!B598="","",DanhMụcHH!B598)</f>
        <v>E2B-M12KN08-WP-C1 2M</v>
      </c>
      <c r="C599" s="41">
        <f ca="1">IF(B599="","",SUMIF(OFFSET(MuaHàng_ThanhToán!$D$5,0,0,COUNTIF(Table2[Tên nhà cung cấp],MuaHàng_ThanhToán!$C$5),6),BáoCáoHàngHóa!B599,Table2[Số lượng]))</f>
        <v>0</v>
      </c>
      <c r="D599" s="41">
        <f t="shared" ca="1" si="87"/>
        <v>0</v>
      </c>
      <c r="E599" s="41">
        <f ca="1">IF(B599="","",SUMIF(OFFSET(MuaHàng_ThanhToán!$D$5,0,0,COUNTIF(Table2[Tên nhà cung cấp],MuaHàng_ThanhToán!$C$5),6),BáoCáoHàngHóa!B599,Table2[Thành tiền]))</f>
        <v>0</v>
      </c>
      <c r="F599" s="43">
        <f ca="1">IF(B599="","",SUMIF(Table2[[Tên hàng hóa]:[Thành tiền]],BáoCáoHàngHóa!B599,Table2[Số lượng])-BáoCáoHàngHóa!C599)</f>
        <v>0</v>
      </c>
      <c r="G599" s="43">
        <f t="shared" ca="1" si="88"/>
        <v>0</v>
      </c>
      <c r="H599" s="43">
        <f ca="1">IF(B599="","",SUMIF(Table2[[Tên hàng hóa]:[Thành tiền]],BáoCáoHàngHóa!B599,Table2[Thành tiền])-BáoCáoHàngHóa!E599)</f>
        <v>0</v>
      </c>
      <c r="I599" s="42">
        <f ca="1">IF(B599="","",SUMIF(Table28[[Tên hàng hóa ]:[Thành tiền]],BáoCáoHàngHóa!B599,Table28[Số lượng]))</f>
        <v>0</v>
      </c>
      <c r="J599" s="42">
        <f t="shared" ca="1" si="89"/>
        <v>0</v>
      </c>
      <c r="K599" s="42">
        <f t="shared" ca="1" si="90"/>
        <v>0</v>
      </c>
      <c r="L599" s="44">
        <f t="shared" ca="1" si="91"/>
        <v>0</v>
      </c>
      <c r="M599" s="44">
        <f t="shared" ca="1" si="92"/>
        <v>0</v>
      </c>
      <c r="N599" s="44">
        <f t="shared" ca="1" si="93"/>
        <v>0</v>
      </c>
      <c r="O599" s="30">
        <f t="shared" ca="1" si="94"/>
        <v>0</v>
      </c>
      <c r="P599" s="30"/>
      <c r="Q599" s="30"/>
      <c r="R599" s="30"/>
      <c r="S599" s="30"/>
      <c r="T599" s="30"/>
      <c r="U599" s="30"/>
      <c r="V599" s="30"/>
      <c r="W599" s="30"/>
    </row>
    <row r="600" spans="1:23" ht="30" x14ac:dyDescent="0.2">
      <c r="A600" s="40">
        <v>595</v>
      </c>
      <c r="B600" s="40" t="str">
        <f>IF(DanhMụcHH!B599="","",DanhMụcHH!B599)</f>
        <v>E2B-M12LN08-WP-B1 2M</v>
      </c>
      <c r="C600" s="41">
        <f ca="1">IF(B600="","",SUMIF(OFFSET(MuaHàng_ThanhToán!$D$5,0,0,COUNTIF(Table2[Tên nhà cung cấp],MuaHàng_ThanhToán!$C$5),6),BáoCáoHàngHóa!B600,Table2[Số lượng]))</f>
        <v>0</v>
      </c>
      <c r="D600" s="41">
        <f t="shared" ca="1" si="87"/>
        <v>0</v>
      </c>
      <c r="E600" s="41">
        <f ca="1">IF(B600="","",SUMIF(OFFSET(MuaHàng_ThanhToán!$D$5,0,0,COUNTIF(Table2[Tên nhà cung cấp],MuaHàng_ThanhToán!$C$5),6),BáoCáoHàngHóa!B600,Table2[Thành tiền]))</f>
        <v>0</v>
      </c>
      <c r="F600" s="43">
        <f ca="1">IF(B600="","",SUMIF(Table2[[Tên hàng hóa]:[Thành tiền]],BáoCáoHàngHóa!B600,Table2[Số lượng])-BáoCáoHàngHóa!C600)</f>
        <v>0</v>
      </c>
      <c r="G600" s="43">
        <f t="shared" ca="1" si="88"/>
        <v>0</v>
      </c>
      <c r="H600" s="43">
        <f ca="1">IF(B600="","",SUMIF(Table2[[Tên hàng hóa]:[Thành tiền]],BáoCáoHàngHóa!B600,Table2[Thành tiền])-BáoCáoHàngHóa!E600)</f>
        <v>0</v>
      </c>
      <c r="I600" s="42">
        <f ca="1">IF(B600="","",SUMIF(Table28[[Tên hàng hóa ]:[Thành tiền]],BáoCáoHàngHóa!B600,Table28[Số lượng]))</f>
        <v>0</v>
      </c>
      <c r="J600" s="42">
        <f t="shared" ca="1" si="89"/>
        <v>0</v>
      </c>
      <c r="K600" s="42">
        <f t="shared" ca="1" si="90"/>
        <v>0</v>
      </c>
      <c r="L600" s="44">
        <f t="shared" ca="1" si="91"/>
        <v>0</v>
      </c>
      <c r="M600" s="44">
        <f t="shared" ca="1" si="92"/>
        <v>0</v>
      </c>
      <c r="N600" s="44">
        <f t="shared" ca="1" si="93"/>
        <v>0</v>
      </c>
      <c r="O600" s="30">
        <f t="shared" ca="1" si="94"/>
        <v>0</v>
      </c>
      <c r="P600" s="30"/>
      <c r="Q600" s="30"/>
      <c r="R600" s="30"/>
      <c r="S600" s="30"/>
      <c r="T600" s="30"/>
      <c r="U600" s="30"/>
      <c r="V600" s="30"/>
      <c r="W600" s="30"/>
    </row>
    <row r="601" spans="1:23" ht="30" x14ac:dyDescent="0.2">
      <c r="A601" s="40">
        <v>596</v>
      </c>
      <c r="B601" s="40" t="str">
        <f>IF(DanhMụcHH!B600="","",DanhMụcHH!B600)</f>
        <v>E2B-M12LN08-WP-C1 2M</v>
      </c>
      <c r="C601" s="41">
        <f ca="1">IF(B601="","",SUMIF(OFFSET(MuaHàng_ThanhToán!$D$5,0,0,COUNTIF(Table2[Tên nhà cung cấp],MuaHàng_ThanhToán!$C$5),6),BáoCáoHàngHóa!B601,Table2[Số lượng]))</f>
        <v>0</v>
      </c>
      <c r="D601" s="41">
        <f t="shared" ca="1" si="87"/>
        <v>0</v>
      </c>
      <c r="E601" s="41">
        <f ca="1">IF(B601="","",SUMIF(OFFSET(MuaHàng_ThanhToán!$D$5,0,0,COUNTIF(Table2[Tên nhà cung cấp],MuaHàng_ThanhToán!$C$5),6),BáoCáoHàngHóa!B601,Table2[Thành tiền]))</f>
        <v>0</v>
      </c>
      <c r="F601" s="43">
        <f ca="1">IF(B601="","",SUMIF(Table2[[Tên hàng hóa]:[Thành tiền]],BáoCáoHàngHóa!B601,Table2[Số lượng])-BáoCáoHàngHóa!C601)</f>
        <v>0</v>
      </c>
      <c r="G601" s="43">
        <f t="shared" ca="1" si="88"/>
        <v>0</v>
      </c>
      <c r="H601" s="43">
        <f ca="1">IF(B601="","",SUMIF(Table2[[Tên hàng hóa]:[Thành tiền]],BáoCáoHàngHóa!B601,Table2[Thành tiền])-BáoCáoHàngHóa!E601)</f>
        <v>0</v>
      </c>
      <c r="I601" s="42">
        <f ca="1">IF(B601="","",SUMIF(Table28[[Tên hàng hóa ]:[Thành tiền]],BáoCáoHàngHóa!B601,Table28[Số lượng]))</f>
        <v>0</v>
      </c>
      <c r="J601" s="42">
        <f t="shared" ca="1" si="89"/>
        <v>0</v>
      </c>
      <c r="K601" s="42">
        <f t="shared" ca="1" si="90"/>
        <v>0</v>
      </c>
      <c r="L601" s="44">
        <f t="shared" ca="1" si="91"/>
        <v>0</v>
      </c>
      <c r="M601" s="44">
        <f t="shared" ca="1" si="92"/>
        <v>0</v>
      </c>
      <c r="N601" s="44">
        <f t="shared" ca="1" si="93"/>
        <v>0</v>
      </c>
      <c r="O601" s="30">
        <f t="shared" ca="1" si="94"/>
        <v>0</v>
      </c>
      <c r="P601" s="30"/>
      <c r="Q601" s="30"/>
      <c r="R601" s="30"/>
      <c r="S601" s="30"/>
      <c r="T601" s="30"/>
      <c r="U601" s="30"/>
      <c r="V601" s="30"/>
      <c r="W601" s="30"/>
    </row>
    <row r="602" spans="1:23" ht="30" x14ac:dyDescent="0.2">
      <c r="A602" s="40">
        <v>597</v>
      </c>
      <c r="B602" s="40" t="str">
        <f>IF(DanhMụcHH!B601="","",DanhMụcHH!B601)</f>
        <v>E2B-M12KN08-M1-B1</v>
      </c>
      <c r="C602" s="41">
        <f ca="1">IF(B602="","",SUMIF(OFFSET(MuaHàng_ThanhToán!$D$5,0,0,COUNTIF(Table2[Tên nhà cung cấp],MuaHàng_ThanhToán!$C$5),6),BáoCáoHàngHóa!B602,Table2[Số lượng]))</f>
        <v>0</v>
      </c>
      <c r="D602" s="41">
        <f t="shared" ca="1" si="87"/>
        <v>0</v>
      </c>
      <c r="E602" s="41">
        <f ca="1">IF(B602="","",SUMIF(OFFSET(MuaHàng_ThanhToán!$D$5,0,0,COUNTIF(Table2[Tên nhà cung cấp],MuaHàng_ThanhToán!$C$5),6),BáoCáoHàngHóa!B602,Table2[Thành tiền]))</f>
        <v>0</v>
      </c>
      <c r="F602" s="43">
        <f ca="1">IF(B602="","",SUMIF(Table2[[Tên hàng hóa]:[Thành tiền]],BáoCáoHàngHóa!B602,Table2[Số lượng])-BáoCáoHàngHóa!C602)</f>
        <v>0</v>
      </c>
      <c r="G602" s="43">
        <f t="shared" ca="1" si="88"/>
        <v>0</v>
      </c>
      <c r="H602" s="43">
        <f ca="1">IF(B602="","",SUMIF(Table2[[Tên hàng hóa]:[Thành tiền]],BáoCáoHàngHóa!B602,Table2[Thành tiền])-BáoCáoHàngHóa!E602)</f>
        <v>0</v>
      </c>
      <c r="I602" s="42">
        <f ca="1">IF(B602="","",SUMIF(Table28[[Tên hàng hóa ]:[Thành tiền]],BáoCáoHàngHóa!B602,Table28[Số lượng]))</f>
        <v>0</v>
      </c>
      <c r="J602" s="42">
        <f t="shared" ca="1" si="89"/>
        <v>0</v>
      </c>
      <c r="K602" s="42">
        <f t="shared" ca="1" si="90"/>
        <v>0</v>
      </c>
      <c r="L602" s="44">
        <f t="shared" ca="1" si="91"/>
        <v>0</v>
      </c>
      <c r="M602" s="44">
        <f t="shared" ca="1" si="92"/>
        <v>0</v>
      </c>
      <c r="N602" s="44">
        <f t="shared" ca="1" si="93"/>
        <v>0</v>
      </c>
      <c r="O602" s="30">
        <f t="shared" ca="1" si="94"/>
        <v>0</v>
      </c>
      <c r="P602" s="30"/>
      <c r="Q602" s="30"/>
      <c r="R602" s="30"/>
      <c r="S602" s="30"/>
      <c r="T602" s="30"/>
      <c r="U602" s="30"/>
      <c r="V602" s="30"/>
      <c r="W602" s="30"/>
    </row>
    <row r="603" spans="1:23" ht="30" x14ac:dyDescent="0.2">
      <c r="A603" s="40">
        <v>598</v>
      </c>
      <c r="B603" s="40" t="str">
        <f>IF(DanhMụcHH!B602="","",DanhMụcHH!B602)</f>
        <v>E2B-M12KN08-M1-C1</v>
      </c>
      <c r="C603" s="41">
        <f ca="1">IF(B603="","",SUMIF(OFFSET(MuaHàng_ThanhToán!$D$5,0,0,COUNTIF(Table2[Tên nhà cung cấp],MuaHàng_ThanhToán!$C$5),6),BáoCáoHàngHóa!B603,Table2[Số lượng]))</f>
        <v>0</v>
      </c>
      <c r="D603" s="41">
        <f t="shared" ca="1" si="87"/>
        <v>0</v>
      </c>
      <c r="E603" s="41">
        <f ca="1">IF(B603="","",SUMIF(OFFSET(MuaHàng_ThanhToán!$D$5,0,0,COUNTIF(Table2[Tên nhà cung cấp],MuaHàng_ThanhToán!$C$5),6),BáoCáoHàngHóa!B603,Table2[Thành tiền]))</f>
        <v>0</v>
      </c>
      <c r="F603" s="43">
        <f ca="1">IF(B603="","",SUMIF(Table2[[Tên hàng hóa]:[Thành tiền]],BáoCáoHàngHóa!B603,Table2[Số lượng])-BáoCáoHàngHóa!C603)</f>
        <v>0</v>
      </c>
      <c r="G603" s="43">
        <f t="shared" ca="1" si="88"/>
        <v>0</v>
      </c>
      <c r="H603" s="43">
        <f ca="1">IF(B603="","",SUMIF(Table2[[Tên hàng hóa]:[Thành tiền]],BáoCáoHàngHóa!B603,Table2[Thành tiền])-BáoCáoHàngHóa!E603)</f>
        <v>0</v>
      </c>
      <c r="I603" s="42">
        <f ca="1">IF(B603="","",SUMIF(Table28[[Tên hàng hóa ]:[Thành tiền]],BáoCáoHàngHóa!B603,Table28[Số lượng]))</f>
        <v>0</v>
      </c>
      <c r="J603" s="42">
        <f t="shared" ca="1" si="89"/>
        <v>0</v>
      </c>
      <c r="K603" s="42">
        <f t="shared" ca="1" si="90"/>
        <v>0</v>
      </c>
      <c r="L603" s="44">
        <f t="shared" ca="1" si="91"/>
        <v>0</v>
      </c>
      <c r="M603" s="44">
        <f t="shared" ca="1" si="92"/>
        <v>0</v>
      </c>
      <c r="N603" s="44">
        <f t="shared" ca="1" si="93"/>
        <v>0</v>
      </c>
      <c r="O603" s="30">
        <f t="shared" ca="1" si="94"/>
        <v>0</v>
      </c>
      <c r="P603" s="30"/>
      <c r="Q603" s="30"/>
      <c r="R603" s="30"/>
      <c r="S603" s="30"/>
      <c r="T603" s="30"/>
      <c r="U603" s="30"/>
      <c r="V603" s="30"/>
      <c r="W603" s="30"/>
    </row>
    <row r="604" spans="1:23" ht="30" x14ac:dyDescent="0.2">
      <c r="A604" s="40">
        <v>599</v>
      </c>
      <c r="B604" s="40" t="str">
        <f>IF(DanhMụcHH!B603="","",DanhMụcHH!B603)</f>
        <v>E2B-M12LN08-M1-B1</v>
      </c>
      <c r="C604" s="41">
        <f ca="1">IF(B604="","",SUMIF(OFFSET(MuaHàng_ThanhToán!$D$5,0,0,COUNTIF(Table2[Tên nhà cung cấp],MuaHàng_ThanhToán!$C$5),6),BáoCáoHàngHóa!B604,Table2[Số lượng]))</f>
        <v>0</v>
      </c>
      <c r="D604" s="41">
        <f t="shared" ca="1" si="87"/>
        <v>0</v>
      </c>
      <c r="E604" s="41">
        <f ca="1">IF(B604="","",SUMIF(OFFSET(MuaHàng_ThanhToán!$D$5,0,0,COUNTIF(Table2[Tên nhà cung cấp],MuaHàng_ThanhToán!$C$5),6),BáoCáoHàngHóa!B604,Table2[Thành tiền]))</f>
        <v>0</v>
      </c>
      <c r="F604" s="43">
        <f ca="1">IF(B604="","",SUMIF(Table2[[Tên hàng hóa]:[Thành tiền]],BáoCáoHàngHóa!B604,Table2[Số lượng])-BáoCáoHàngHóa!C604)</f>
        <v>0</v>
      </c>
      <c r="G604" s="43">
        <f t="shared" ca="1" si="88"/>
        <v>0</v>
      </c>
      <c r="H604" s="43">
        <f ca="1">IF(B604="","",SUMIF(Table2[[Tên hàng hóa]:[Thành tiền]],BáoCáoHàngHóa!B604,Table2[Thành tiền])-BáoCáoHàngHóa!E604)</f>
        <v>0</v>
      </c>
      <c r="I604" s="42">
        <f ca="1">IF(B604="","",SUMIF(Table28[[Tên hàng hóa ]:[Thành tiền]],BáoCáoHàngHóa!B604,Table28[Số lượng]))</f>
        <v>0</v>
      </c>
      <c r="J604" s="42">
        <f t="shared" ca="1" si="89"/>
        <v>0</v>
      </c>
      <c r="K604" s="42">
        <f t="shared" ca="1" si="90"/>
        <v>0</v>
      </c>
      <c r="L604" s="44">
        <f t="shared" ca="1" si="91"/>
        <v>0</v>
      </c>
      <c r="M604" s="44">
        <f t="shared" ca="1" si="92"/>
        <v>0</v>
      </c>
      <c r="N604" s="44">
        <f t="shared" ca="1" si="93"/>
        <v>0</v>
      </c>
      <c r="O604" s="30">
        <f t="shared" ca="1" si="94"/>
        <v>0</v>
      </c>
      <c r="P604" s="30"/>
      <c r="Q604" s="30"/>
      <c r="R604" s="30"/>
      <c r="S604" s="30"/>
      <c r="T604" s="30"/>
      <c r="U604" s="30"/>
      <c r="V604" s="30"/>
      <c r="W604" s="30"/>
    </row>
    <row r="605" spans="1:23" ht="30" x14ac:dyDescent="0.2">
      <c r="A605" s="40">
        <v>600</v>
      </c>
      <c r="B605" s="40" t="str">
        <f>IF(DanhMụcHH!B604="","",DanhMụcHH!B604)</f>
        <v>E2B-M12LN08-M1-C1</v>
      </c>
      <c r="C605" s="41">
        <f ca="1">IF(B605="","",SUMIF(OFFSET(MuaHàng_ThanhToán!$D$5,0,0,COUNTIF(Table2[Tên nhà cung cấp],MuaHàng_ThanhToán!$C$5),6),BáoCáoHàngHóa!B605,Table2[Số lượng]))</f>
        <v>0</v>
      </c>
      <c r="D605" s="41">
        <f t="shared" ca="1" si="87"/>
        <v>0</v>
      </c>
      <c r="E605" s="41">
        <f ca="1">IF(B605="","",SUMIF(OFFSET(MuaHàng_ThanhToán!$D$5,0,0,COUNTIF(Table2[Tên nhà cung cấp],MuaHàng_ThanhToán!$C$5),6),BáoCáoHàngHóa!B605,Table2[Thành tiền]))</f>
        <v>0</v>
      </c>
      <c r="F605" s="43">
        <f ca="1">IF(B605="","",SUMIF(Table2[[Tên hàng hóa]:[Thành tiền]],BáoCáoHàngHóa!B605,Table2[Số lượng])-BáoCáoHàngHóa!C605)</f>
        <v>0</v>
      </c>
      <c r="G605" s="43">
        <f t="shared" ca="1" si="88"/>
        <v>0</v>
      </c>
      <c r="H605" s="43">
        <f ca="1">IF(B605="","",SUMIF(Table2[[Tên hàng hóa]:[Thành tiền]],BáoCáoHàngHóa!B605,Table2[Thành tiền])-BáoCáoHàngHóa!E605)</f>
        <v>0</v>
      </c>
      <c r="I605" s="42">
        <f ca="1">IF(B605="","",SUMIF(Table28[[Tên hàng hóa ]:[Thành tiền]],BáoCáoHàngHóa!B605,Table28[Số lượng]))</f>
        <v>0</v>
      </c>
      <c r="J605" s="42">
        <f t="shared" ca="1" si="89"/>
        <v>0</v>
      </c>
      <c r="K605" s="42">
        <f t="shared" ca="1" si="90"/>
        <v>0</v>
      </c>
      <c r="L605" s="44">
        <f t="shared" ca="1" si="91"/>
        <v>0</v>
      </c>
      <c r="M605" s="44">
        <f t="shared" ca="1" si="92"/>
        <v>0</v>
      </c>
      <c r="N605" s="44">
        <f t="shared" ca="1" si="93"/>
        <v>0</v>
      </c>
      <c r="O605" s="30">
        <f t="shared" ca="1" si="94"/>
        <v>0</v>
      </c>
      <c r="P605" s="30"/>
      <c r="Q605" s="30"/>
      <c r="R605" s="30"/>
      <c r="S605" s="30"/>
      <c r="T605" s="30"/>
      <c r="U605" s="30"/>
      <c r="V605" s="30"/>
      <c r="W605" s="30"/>
    </row>
    <row r="606" spans="1:23" x14ac:dyDescent="0.2">
      <c r="A606" s="40">
        <v>601</v>
      </c>
      <c r="B606" s="40" t="str">
        <f>IF(DanhMụcHH!B605="","",DanhMụcHH!B605)</f>
        <v>GLS-1</v>
      </c>
      <c r="C606" s="41">
        <f ca="1">IF(B606="","",SUMIF(OFFSET(MuaHàng_ThanhToán!$D$5,0,0,COUNTIF(Table2[Tên nhà cung cấp],MuaHàng_ThanhToán!$C$5),6),BáoCáoHàngHóa!B606,Table2[Số lượng]))</f>
        <v>0</v>
      </c>
      <c r="D606" s="41">
        <f t="shared" ca="1" si="87"/>
        <v>0</v>
      </c>
      <c r="E606" s="41">
        <f ca="1">IF(B606="","",SUMIF(OFFSET(MuaHàng_ThanhToán!$D$5,0,0,COUNTIF(Table2[Tên nhà cung cấp],MuaHàng_ThanhToán!$C$5),6),BáoCáoHàngHóa!B606,Table2[Thành tiền]))</f>
        <v>0</v>
      </c>
      <c r="F606" s="43">
        <f ca="1">IF(B606="","",SUMIF(Table2[[Tên hàng hóa]:[Thành tiền]],BáoCáoHàngHóa!B606,Table2[Số lượng])-BáoCáoHàngHóa!C606)</f>
        <v>14</v>
      </c>
      <c r="G606" s="43">
        <f t="shared" ca="1" si="88"/>
        <v>288514.28571428574</v>
      </c>
      <c r="H606" s="43">
        <f ca="1">IF(B606="","",SUMIF(Table2[[Tên hàng hóa]:[Thành tiền]],BáoCáoHàngHóa!B606,Table2[Thành tiền])-BáoCáoHàngHóa!E606)</f>
        <v>4039200</v>
      </c>
      <c r="I606" s="42">
        <f ca="1">IF(B606="","",SUMIF(Table28[[Tên hàng hóa ]:[Thành tiền]],BáoCáoHàngHóa!B606,Table28[Số lượng]))</f>
        <v>14</v>
      </c>
      <c r="J606" s="42">
        <f t="shared" ca="1" si="89"/>
        <v>288514.28571428574</v>
      </c>
      <c r="K606" s="42">
        <f t="shared" ca="1" si="90"/>
        <v>4039200.0000000005</v>
      </c>
      <c r="L606" s="44">
        <f t="shared" ca="1" si="91"/>
        <v>0</v>
      </c>
      <c r="M606" s="44">
        <f t="shared" ca="1" si="92"/>
        <v>0</v>
      </c>
      <c r="N606" s="44">
        <f t="shared" ca="1" si="93"/>
        <v>-4.6566128730773926E-10</v>
      </c>
      <c r="O606" s="30">
        <f t="shared" ca="1" si="94"/>
        <v>0</v>
      </c>
      <c r="P606" s="30"/>
      <c r="Q606" s="30"/>
      <c r="R606" s="30"/>
      <c r="S606" s="30"/>
      <c r="T606" s="30"/>
      <c r="U606" s="30"/>
      <c r="V606" s="30"/>
      <c r="W606" s="30"/>
    </row>
    <row r="607" spans="1:23" ht="30" x14ac:dyDescent="0.2">
      <c r="A607" s="40">
        <v>602</v>
      </c>
      <c r="B607" s="40" t="str">
        <f>IF(DanhMụcHH!B606="","",DanhMụcHH!B606)</f>
        <v>H3DK-S2 AC/DC24-240</v>
      </c>
      <c r="C607" s="41">
        <f ca="1">IF(B607="","",SUMIF(OFFSET(MuaHàng_ThanhToán!$D$5,0,0,COUNTIF(Table2[Tên nhà cung cấp],MuaHàng_ThanhToán!$C$5),6),BáoCáoHàngHóa!B607,Table2[Số lượng]))</f>
        <v>0</v>
      </c>
      <c r="D607" s="41">
        <f t="shared" ca="1" si="87"/>
        <v>0</v>
      </c>
      <c r="E607" s="41">
        <f ca="1">IF(B607="","",SUMIF(OFFSET(MuaHàng_ThanhToán!$D$5,0,0,COUNTIF(Table2[Tên nhà cung cấp],MuaHàng_ThanhToán!$C$5),6),BáoCáoHàngHóa!B607,Table2[Thành tiền]))</f>
        <v>0</v>
      </c>
      <c r="F607" s="43">
        <f ca="1">IF(B607="","",SUMIF(Table2[[Tên hàng hóa]:[Thành tiền]],BáoCáoHàngHóa!B607,Table2[Số lượng])-BáoCáoHàngHóa!C607)</f>
        <v>4</v>
      </c>
      <c r="G607" s="43">
        <f t="shared" ca="1" si="88"/>
        <v>1185600</v>
      </c>
      <c r="H607" s="43">
        <f ca="1">IF(B607="","",SUMIF(Table2[[Tên hàng hóa]:[Thành tiền]],BáoCáoHàngHóa!B607,Table2[Thành tiền])-BáoCáoHàngHóa!E607)</f>
        <v>4742400</v>
      </c>
      <c r="I607" s="42">
        <f ca="1">IF(B607="","",SUMIF(Table28[[Tên hàng hóa ]:[Thành tiền]],BáoCáoHàngHóa!B607,Table28[Số lượng]))</f>
        <v>4</v>
      </c>
      <c r="J607" s="42">
        <f t="shared" ca="1" si="89"/>
        <v>1185600</v>
      </c>
      <c r="K607" s="42">
        <f t="shared" ca="1" si="90"/>
        <v>4742400</v>
      </c>
      <c r="L607" s="44">
        <f t="shared" ca="1" si="91"/>
        <v>0</v>
      </c>
      <c r="M607" s="44">
        <f t="shared" ca="1" si="92"/>
        <v>0</v>
      </c>
      <c r="N607" s="44">
        <f t="shared" ca="1" si="93"/>
        <v>0</v>
      </c>
      <c r="O607" s="30">
        <f t="shared" ca="1" si="94"/>
        <v>0</v>
      </c>
      <c r="P607" s="30"/>
      <c r="Q607" s="30"/>
      <c r="R607" s="30"/>
      <c r="S607" s="30"/>
      <c r="T607" s="30"/>
      <c r="U607" s="30"/>
      <c r="V607" s="30"/>
      <c r="W607" s="30"/>
    </row>
    <row r="608" spans="1:23" x14ac:dyDescent="0.2">
      <c r="A608" s="40">
        <v>603</v>
      </c>
      <c r="B608" s="40" t="str">
        <f>IF(DanhMụcHH!B607="","",DanhMụcHH!B607)</f>
        <v>A9K24140</v>
      </c>
      <c r="C608" s="41">
        <f ca="1">IF(B608="","",SUMIF(OFFSET(MuaHàng_ThanhToán!$D$5,0,0,COUNTIF(Table2[Tên nhà cung cấp],MuaHàng_ThanhToán!$C$5),6),BáoCáoHàngHóa!B608,Table2[Số lượng]))</f>
        <v>0</v>
      </c>
      <c r="D608" s="41">
        <f t="shared" ca="1" si="87"/>
        <v>0</v>
      </c>
      <c r="E608" s="41">
        <f ca="1">IF(B608="","",SUMIF(OFFSET(MuaHàng_ThanhToán!$D$5,0,0,COUNTIF(Table2[Tên nhà cung cấp],MuaHàng_ThanhToán!$C$5),6),BáoCáoHàngHóa!B608,Table2[Thành tiền]))</f>
        <v>0</v>
      </c>
      <c r="F608" s="43">
        <f ca="1">IF(B608="","",SUMIF(Table2[[Tên hàng hóa]:[Thành tiền]],BáoCáoHàngHóa!B608,Table2[Số lượng])-BáoCáoHàngHóa!C608)</f>
        <v>5</v>
      </c>
      <c r="G608" s="43">
        <f t="shared" ca="1" si="88"/>
        <v>89200</v>
      </c>
      <c r="H608" s="43">
        <f ca="1">IF(B608="","",SUMIF(Table2[[Tên hàng hóa]:[Thành tiền]],BáoCáoHàngHóa!B608,Table2[Thành tiền])-BáoCáoHàngHóa!E608)</f>
        <v>446000</v>
      </c>
      <c r="I608" s="42">
        <f ca="1">IF(B608="","",SUMIF(Table28[[Tên hàng hóa ]:[Thành tiền]],BáoCáoHàngHóa!B608,Table28[Số lượng]))</f>
        <v>5</v>
      </c>
      <c r="J608" s="42">
        <f t="shared" ca="1" si="89"/>
        <v>89200</v>
      </c>
      <c r="K608" s="42">
        <f t="shared" ca="1" si="90"/>
        <v>446000</v>
      </c>
      <c r="L608" s="44">
        <f t="shared" ca="1" si="91"/>
        <v>0</v>
      </c>
      <c r="M608" s="44">
        <f t="shared" ca="1" si="92"/>
        <v>0</v>
      </c>
      <c r="N608" s="44">
        <f t="shared" ca="1" si="93"/>
        <v>0</v>
      </c>
      <c r="O608" s="30">
        <f t="shared" ca="1" si="94"/>
        <v>0</v>
      </c>
      <c r="P608" s="30"/>
      <c r="Q608" s="30"/>
      <c r="R608" s="30"/>
      <c r="S608" s="30"/>
      <c r="T608" s="30"/>
      <c r="U608" s="30"/>
      <c r="V608" s="30"/>
      <c r="W608" s="30"/>
    </row>
    <row r="609" spans="1:23" x14ac:dyDescent="0.2">
      <c r="A609" s="40">
        <v>604</v>
      </c>
      <c r="B609" s="40" t="str">
        <f>IF(DanhMụcHH!B608="","",DanhMụcHH!B608)</f>
        <v>K33-L2B</v>
      </c>
      <c r="C609" s="41">
        <f ca="1">IF(B609="","",SUMIF(OFFSET(MuaHàng_ThanhToán!$D$5,0,0,COUNTIF(Table2[Tên nhà cung cấp],MuaHàng_ThanhToán!$C$5),6),BáoCáoHàngHóa!B609,Table2[Số lượng]))</f>
        <v>0</v>
      </c>
      <c r="D609" s="41">
        <f t="shared" ca="1" si="87"/>
        <v>0</v>
      </c>
      <c r="E609" s="41">
        <f ca="1">IF(B609="","",SUMIF(OFFSET(MuaHàng_ThanhToán!$D$5,0,0,COUNTIF(Table2[Tên nhà cung cấp],MuaHàng_ThanhToán!$C$5),6),BáoCáoHàngHóa!B609,Table2[Thành tiền]))</f>
        <v>0</v>
      </c>
      <c r="F609" s="43">
        <f ca="1">IF(B609="","",SUMIF(Table2[[Tên hàng hóa]:[Thành tiền]],BáoCáoHàngHóa!B609,Table2[Số lượng])-BáoCáoHàngHóa!C609)</f>
        <v>1</v>
      </c>
      <c r="G609" s="43">
        <f t="shared" ca="1" si="88"/>
        <v>3784000</v>
      </c>
      <c r="H609" s="43">
        <f ca="1">IF(B609="","",SUMIF(Table2[[Tên hàng hóa]:[Thành tiền]],BáoCáoHàngHóa!B609,Table2[Thành tiền])-BáoCáoHàngHóa!E609)</f>
        <v>3784000</v>
      </c>
      <c r="I609" s="42">
        <f ca="1">IF(B609="","",SUMIF(Table28[[Tên hàng hóa ]:[Thành tiền]],BáoCáoHàngHóa!B609,Table28[Số lượng]))</f>
        <v>1</v>
      </c>
      <c r="J609" s="42">
        <f t="shared" ca="1" si="89"/>
        <v>3784000</v>
      </c>
      <c r="K609" s="42">
        <f t="shared" ca="1" si="90"/>
        <v>3784000</v>
      </c>
      <c r="L609" s="44">
        <f t="shared" ca="1" si="91"/>
        <v>0</v>
      </c>
      <c r="M609" s="44">
        <f t="shared" ca="1" si="92"/>
        <v>0</v>
      </c>
      <c r="N609" s="44">
        <f t="shared" ca="1" si="93"/>
        <v>0</v>
      </c>
      <c r="O609" s="30">
        <f t="shared" ca="1" si="94"/>
        <v>0</v>
      </c>
      <c r="P609" s="30"/>
      <c r="Q609" s="30"/>
      <c r="R609" s="30"/>
      <c r="S609" s="30"/>
      <c r="T609" s="30"/>
      <c r="U609" s="30"/>
      <c r="V609" s="30"/>
      <c r="W609" s="30"/>
    </row>
    <row r="610" spans="1:23" x14ac:dyDescent="0.2">
      <c r="A610" s="40">
        <v>605</v>
      </c>
      <c r="B610" s="40" t="str">
        <f>IF(DanhMụcHH!B609="","",DanhMụcHH!B609)</f>
        <v>BF3RX</v>
      </c>
      <c r="C610" s="41">
        <f ca="1">IF(B610="","",SUMIF(OFFSET(MuaHàng_ThanhToán!$D$5,0,0,COUNTIF(Table2[Tên nhà cung cấp],MuaHàng_ThanhToán!$C$5),6),BáoCáoHàngHóa!B610,Table2[Số lượng]))</f>
        <v>0</v>
      </c>
      <c r="D610" s="41">
        <f t="shared" ca="1" si="87"/>
        <v>0</v>
      </c>
      <c r="E610" s="41">
        <f ca="1">IF(B610="","",SUMIF(OFFSET(MuaHàng_ThanhToán!$D$5,0,0,COUNTIF(Table2[Tên nhà cung cấp],MuaHàng_ThanhToán!$C$5),6),BáoCáoHàngHóa!B610,Table2[Thành tiền]))</f>
        <v>0</v>
      </c>
      <c r="F610" s="43">
        <f ca="1">IF(B610="","",SUMIF(Table2[[Tên hàng hóa]:[Thành tiền]],BáoCáoHàngHóa!B610,Table2[Số lượng])-BáoCáoHàngHóa!C610)</f>
        <v>2</v>
      </c>
      <c r="G610" s="43">
        <f t="shared" ca="1" si="88"/>
        <v>655600</v>
      </c>
      <c r="H610" s="43">
        <f ca="1">IF(B610="","",SUMIF(Table2[[Tên hàng hóa]:[Thành tiền]],BáoCáoHàngHóa!B610,Table2[Thành tiền])-BáoCáoHàngHóa!E610)</f>
        <v>1311200</v>
      </c>
      <c r="I610" s="42">
        <f ca="1">IF(B610="","",SUMIF(Table28[[Tên hàng hóa ]:[Thành tiền]],BáoCáoHàngHóa!B610,Table28[Số lượng]))</f>
        <v>2</v>
      </c>
      <c r="J610" s="42">
        <f t="shared" ca="1" si="89"/>
        <v>655600</v>
      </c>
      <c r="K610" s="42">
        <f t="shared" ca="1" si="90"/>
        <v>1311200</v>
      </c>
      <c r="L610" s="44">
        <f t="shared" ca="1" si="91"/>
        <v>0</v>
      </c>
      <c r="M610" s="44">
        <f t="shared" ca="1" si="92"/>
        <v>0</v>
      </c>
      <c r="N610" s="44">
        <f t="shared" ca="1" si="93"/>
        <v>0</v>
      </c>
      <c r="O610" s="30">
        <f t="shared" ca="1" si="94"/>
        <v>0</v>
      </c>
      <c r="P610" s="30"/>
      <c r="Q610" s="30"/>
      <c r="R610" s="30"/>
      <c r="S610" s="30"/>
      <c r="T610" s="30"/>
      <c r="U610" s="30"/>
      <c r="V610" s="30"/>
      <c r="W610" s="30"/>
    </row>
    <row r="611" spans="1:23" x14ac:dyDescent="0.2">
      <c r="A611" s="40">
        <v>606</v>
      </c>
      <c r="B611" s="40" t="str">
        <f>IF(DanhMụcHH!B610="","",DanhMụcHH!B610)</f>
        <v>PYF14A</v>
      </c>
      <c r="C611" s="41">
        <f ca="1">IF(B611="","",SUMIF(OFFSET(MuaHàng_ThanhToán!$D$5,0,0,COUNTIF(Table2[Tên nhà cung cấp],MuaHàng_ThanhToán!$C$5),6),BáoCáoHàngHóa!B611,Table2[Số lượng]))</f>
        <v>0</v>
      </c>
      <c r="D611" s="41">
        <f t="shared" ca="1" si="87"/>
        <v>0</v>
      </c>
      <c r="E611" s="41">
        <f ca="1">IF(B611="","",SUMIF(OFFSET(MuaHàng_ThanhToán!$D$5,0,0,COUNTIF(Table2[Tên nhà cung cấp],MuaHàng_ThanhToán!$C$5),6),BáoCáoHàngHóa!B611,Table2[Thành tiền]))</f>
        <v>0</v>
      </c>
      <c r="F611" s="43">
        <f ca="1">IF(B611="","",SUMIF(Table2[[Tên hàng hóa]:[Thành tiền]],BáoCáoHàngHóa!B611,Table2[Số lượng])-BáoCáoHàngHóa!C611)</f>
        <v>20</v>
      </c>
      <c r="G611" s="43">
        <f t="shared" ca="1" si="88"/>
        <v>52521.666666666664</v>
      </c>
      <c r="H611" s="43">
        <f ca="1">IF(B611="","",SUMIF(Table2[[Tên hàng hóa]:[Thành tiền]],BáoCáoHàngHóa!B611,Table2[Thành tiền])-BáoCáoHàngHóa!E611)</f>
        <v>1050433.3333333333</v>
      </c>
      <c r="I611" s="42">
        <f ca="1">IF(B611="","",SUMIF(Table28[[Tên hàng hóa ]:[Thành tiền]],BáoCáoHàngHóa!B611,Table28[Số lượng]))</f>
        <v>20</v>
      </c>
      <c r="J611" s="42">
        <f t="shared" ca="1" si="89"/>
        <v>52521.666666666664</v>
      </c>
      <c r="K611" s="42">
        <f t="shared" ca="1" si="90"/>
        <v>1050433.3333333333</v>
      </c>
      <c r="L611" s="44">
        <f t="shared" ca="1" si="91"/>
        <v>0</v>
      </c>
      <c r="M611" s="44">
        <f t="shared" ca="1" si="92"/>
        <v>0</v>
      </c>
      <c r="N611" s="44">
        <f t="shared" ca="1" si="93"/>
        <v>0</v>
      </c>
      <c r="O611" s="30">
        <f t="shared" ca="1" si="94"/>
        <v>0</v>
      </c>
      <c r="P611" s="30"/>
      <c r="Q611" s="30"/>
      <c r="R611" s="30"/>
      <c r="S611" s="30"/>
      <c r="T611" s="30"/>
      <c r="U611" s="30"/>
      <c r="V611" s="30"/>
      <c r="W611" s="30"/>
    </row>
    <row r="612" spans="1:23" x14ac:dyDescent="0.2">
      <c r="A612" s="40">
        <v>607</v>
      </c>
      <c r="B612" s="40" t="str">
        <f>IF(DanhMụcHH!B611="","",DanhMụcHH!B611)</f>
        <v>PM710MG</v>
      </c>
      <c r="C612" s="41">
        <f ca="1">IF(B612="","",SUMIF(OFFSET(MuaHàng_ThanhToán!$D$5,0,0,COUNTIF(Table2[Tên nhà cung cấp],MuaHàng_ThanhToán!$C$5),6),BáoCáoHàngHóa!B612,Table2[Số lượng]))</f>
        <v>0</v>
      </c>
      <c r="D612" s="41">
        <f t="shared" ca="1" si="87"/>
        <v>0</v>
      </c>
      <c r="E612" s="41">
        <f ca="1">IF(B612="","",SUMIF(OFFSET(MuaHàng_ThanhToán!$D$5,0,0,COUNTIF(Table2[Tên nhà cung cấp],MuaHàng_ThanhToán!$C$5),6),BáoCáoHàngHóa!B612,Table2[Thành tiền]))</f>
        <v>0</v>
      </c>
      <c r="F612" s="43">
        <f ca="1">IF(B612="","",SUMIF(Table2[[Tên hàng hóa]:[Thành tiền]],BáoCáoHàngHóa!B612,Table2[Số lượng])-BáoCáoHàngHóa!C612)</f>
        <v>1</v>
      </c>
      <c r="G612" s="43">
        <f t="shared" ca="1" si="88"/>
        <v>5397000</v>
      </c>
      <c r="H612" s="43">
        <f ca="1">IF(B612="","",SUMIF(Table2[[Tên hàng hóa]:[Thành tiền]],BáoCáoHàngHóa!B612,Table2[Thành tiền])-BáoCáoHàngHóa!E612)</f>
        <v>5397000</v>
      </c>
      <c r="I612" s="42">
        <f ca="1">IF(B612="","",SUMIF(Table28[[Tên hàng hóa ]:[Thành tiền]],BáoCáoHàngHóa!B612,Table28[Số lượng]))</f>
        <v>1</v>
      </c>
      <c r="J612" s="42">
        <f t="shared" ca="1" si="89"/>
        <v>5397000</v>
      </c>
      <c r="K612" s="42">
        <f t="shared" ca="1" si="90"/>
        <v>5397000</v>
      </c>
      <c r="L612" s="44">
        <f t="shared" ca="1" si="91"/>
        <v>0</v>
      </c>
      <c r="M612" s="44">
        <f t="shared" ca="1" si="92"/>
        <v>0</v>
      </c>
      <c r="N612" s="44">
        <f t="shared" ca="1" si="93"/>
        <v>0</v>
      </c>
      <c r="O612" s="30">
        <f t="shared" ca="1" si="94"/>
        <v>0</v>
      </c>
      <c r="P612" s="30"/>
      <c r="Q612" s="30"/>
      <c r="R612" s="30"/>
      <c r="S612" s="30"/>
      <c r="T612" s="30"/>
      <c r="U612" s="30"/>
      <c r="V612" s="30"/>
      <c r="W612" s="30"/>
    </row>
    <row r="613" spans="1:23" x14ac:dyDescent="0.2">
      <c r="A613" s="40">
        <v>608</v>
      </c>
      <c r="B613" s="40" t="str">
        <f>IF(DanhMụcHH!B612="","",DanhMụcHH!B612)</f>
        <v>E52-CA6D-N 2M</v>
      </c>
      <c r="C613" s="41">
        <f ca="1">IF(B613="","",SUMIF(OFFSET(MuaHàng_ThanhToán!$D$5,0,0,COUNTIF(Table2[Tên nhà cung cấp],MuaHàng_ThanhToán!$C$5),6),BáoCáoHàngHóa!B613,Table2[Số lượng]))</f>
        <v>0</v>
      </c>
      <c r="D613" s="41">
        <f t="shared" ca="1" si="87"/>
        <v>0</v>
      </c>
      <c r="E613" s="41">
        <f ca="1">IF(B613="","",SUMIF(OFFSET(MuaHàng_ThanhToán!$D$5,0,0,COUNTIF(Table2[Tên nhà cung cấp],MuaHàng_ThanhToán!$C$5),6),BáoCáoHàngHóa!B613,Table2[Thành tiền]))</f>
        <v>0</v>
      </c>
      <c r="F613" s="43">
        <f ca="1">IF(B613="","",SUMIF(Table2[[Tên hàng hóa]:[Thành tiền]],BáoCáoHàngHóa!B613,Table2[Số lượng])-BáoCáoHàngHóa!C613)</f>
        <v>5</v>
      </c>
      <c r="G613" s="43">
        <f t="shared" ca="1" si="88"/>
        <v>559900</v>
      </c>
      <c r="H613" s="43">
        <f ca="1">IF(B613="","",SUMIF(Table2[[Tên hàng hóa]:[Thành tiền]],BáoCáoHàngHóa!B613,Table2[Thành tiền])-BáoCáoHàngHóa!E613)</f>
        <v>2799500</v>
      </c>
      <c r="I613" s="42">
        <f ca="1">IF(B613="","",SUMIF(Table28[[Tên hàng hóa ]:[Thành tiền]],BáoCáoHàngHóa!B613,Table28[Số lượng]))</f>
        <v>5</v>
      </c>
      <c r="J613" s="42">
        <f t="shared" ca="1" si="89"/>
        <v>559900</v>
      </c>
      <c r="K613" s="42">
        <f t="shared" ca="1" si="90"/>
        <v>2799500</v>
      </c>
      <c r="L613" s="44">
        <f t="shared" ca="1" si="91"/>
        <v>0</v>
      </c>
      <c r="M613" s="44">
        <f t="shared" ca="1" si="92"/>
        <v>0</v>
      </c>
      <c r="N613" s="44">
        <f t="shared" ca="1" si="93"/>
        <v>0</v>
      </c>
      <c r="O613" s="30">
        <f t="shared" ca="1" si="94"/>
        <v>0</v>
      </c>
      <c r="P613" s="30"/>
      <c r="Q613" s="30"/>
      <c r="R613" s="30"/>
      <c r="S613" s="30"/>
      <c r="T613" s="30"/>
      <c r="U613" s="30"/>
      <c r="V613" s="30"/>
      <c r="W613" s="30"/>
    </row>
    <row r="614" spans="1:23" x14ac:dyDescent="0.2">
      <c r="A614" s="40">
        <v>609</v>
      </c>
      <c r="B614" s="40" t="str">
        <f>IF(DanhMụcHH!B613="","",DanhMụcHH!B613)</f>
        <v>E3JK-5M2-N 2M</v>
      </c>
      <c r="C614" s="41">
        <f ca="1">IF(B614="","",SUMIF(OFFSET(MuaHàng_ThanhToán!$D$5,0,0,COUNTIF(Table2[Tên nhà cung cấp],MuaHàng_ThanhToán!$C$5),6),BáoCáoHàngHóa!B614,Table2[Số lượng]))</f>
        <v>0</v>
      </c>
      <c r="D614" s="41">
        <f t="shared" ca="1" si="87"/>
        <v>0</v>
      </c>
      <c r="E614" s="41">
        <f ca="1">IF(B614="","",SUMIF(OFFSET(MuaHàng_ThanhToán!$D$5,0,0,COUNTIF(Table2[Tên nhà cung cấp],MuaHàng_ThanhToán!$C$5),6),BáoCáoHàngHóa!B614,Table2[Thành tiền]))</f>
        <v>0</v>
      </c>
      <c r="F614" s="43">
        <f ca="1">IF(B614="","",SUMIF(Table2[[Tên hàng hóa]:[Thành tiền]],BáoCáoHàngHóa!B614,Table2[Số lượng])-BáoCáoHàngHóa!C614)</f>
        <v>2</v>
      </c>
      <c r="G614" s="43">
        <f t="shared" ca="1" si="88"/>
        <v>812933.33</v>
      </c>
      <c r="H614" s="43">
        <f ca="1">IF(B614="","",SUMIF(Table2[[Tên hàng hóa]:[Thành tiền]],BáoCáoHàngHóa!B614,Table2[Thành tiền])-BáoCáoHàngHóa!E614)</f>
        <v>1625866.66</v>
      </c>
      <c r="I614" s="42">
        <f ca="1">IF(B614="","",SUMIF(Table28[[Tên hàng hóa ]:[Thành tiền]],BáoCáoHàngHóa!B614,Table28[Số lượng]))</f>
        <v>1</v>
      </c>
      <c r="J614" s="42">
        <f t="shared" ca="1" si="89"/>
        <v>812933.33</v>
      </c>
      <c r="K614" s="42">
        <f t="shared" ca="1" si="90"/>
        <v>812933.33</v>
      </c>
      <c r="L614" s="44">
        <f t="shared" ca="1" si="91"/>
        <v>1</v>
      </c>
      <c r="M614" s="44">
        <f t="shared" ca="1" si="92"/>
        <v>812933.33</v>
      </c>
      <c r="N614" s="44">
        <f t="shared" ca="1" si="93"/>
        <v>812933.33</v>
      </c>
      <c r="O614" s="30">
        <f t="shared" ca="1" si="94"/>
        <v>0</v>
      </c>
      <c r="P614" s="30"/>
      <c r="Q614" s="30"/>
      <c r="R614" s="30"/>
      <c r="S614" s="30"/>
      <c r="T614" s="30"/>
      <c r="U614" s="30"/>
      <c r="V614" s="30"/>
      <c r="W614" s="30"/>
    </row>
    <row r="615" spans="1:23" x14ac:dyDescent="0.2">
      <c r="A615" s="40">
        <v>610</v>
      </c>
      <c r="B615" s="40" t="str">
        <f>IF(DanhMụcHH!B614="","",DanhMụcHH!B614)</f>
        <v>CP1E-E20SDR-A</v>
      </c>
      <c r="C615" s="41">
        <f ca="1">IF(B615="","",SUMIF(OFFSET(MuaHàng_ThanhToán!$D$5,0,0,COUNTIF(Table2[Tên nhà cung cấp],MuaHàng_ThanhToán!$C$5),6),BáoCáoHàngHóa!B615,Table2[Số lượng]))</f>
        <v>0</v>
      </c>
      <c r="D615" s="41">
        <f t="shared" ca="1" si="87"/>
        <v>0</v>
      </c>
      <c r="E615" s="41">
        <f ca="1">IF(B615="","",SUMIF(OFFSET(MuaHàng_ThanhToán!$D$5,0,0,COUNTIF(Table2[Tên nhà cung cấp],MuaHàng_ThanhToán!$C$5),6),BáoCáoHàngHóa!B615,Table2[Thành tiền]))</f>
        <v>0</v>
      </c>
      <c r="F615" s="43">
        <f ca="1">IF(B615="","",SUMIF(Table2[[Tên hàng hóa]:[Thành tiền]],BáoCáoHàngHóa!B615,Table2[Số lượng])-BáoCáoHàngHóa!C615)</f>
        <v>4</v>
      </c>
      <c r="G615" s="43">
        <f t="shared" ca="1" si="88"/>
        <v>1732652.1363636362</v>
      </c>
      <c r="H615" s="43">
        <f ca="1">IF(B615="","",SUMIF(Table2[[Tên hàng hóa]:[Thành tiền]],BáoCáoHàngHóa!B615,Table2[Thành tiền])-BáoCáoHàngHóa!E615)</f>
        <v>6930608.5454545449</v>
      </c>
      <c r="I615" s="42">
        <f ca="1">IF(B615="","",SUMIF(Table28[[Tên hàng hóa ]:[Thành tiền]],BáoCáoHàngHóa!B615,Table28[Số lượng]))</f>
        <v>2</v>
      </c>
      <c r="J615" s="42">
        <f t="shared" ca="1" si="89"/>
        <v>1732652.1363636362</v>
      </c>
      <c r="K615" s="42">
        <f t="shared" ca="1" si="90"/>
        <v>3465304.2727272725</v>
      </c>
      <c r="L615" s="44">
        <f t="shared" ca="1" si="91"/>
        <v>2</v>
      </c>
      <c r="M615" s="44">
        <f t="shared" ca="1" si="92"/>
        <v>1732652.1363636362</v>
      </c>
      <c r="N615" s="44">
        <f t="shared" ca="1" si="93"/>
        <v>3465304.2727272725</v>
      </c>
      <c r="O615" s="30">
        <f t="shared" ca="1" si="94"/>
        <v>0</v>
      </c>
      <c r="P615" s="30"/>
      <c r="Q615" s="30"/>
      <c r="R615" s="30"/>
      <c r="S615" s="30"/>
      <c r="T615" s="30"/>
      <c r="U615" s="30"/>
      <c r="V615" s="30"/>
      <c r="W615" s="30"/>
    </row>
    <row r="616" spans="1:23" x14ac:dyDescent="0.2">
      <c r="A616" s="40">
        <v>611</v>
      </c>
      <c r="B616" s="40" t="str">
        <f>IF(DanhMụcHH!B615="","",DanhMụcHH!B615)</f>
        <v>CP1E-N40DR-A</v>
      </c>
      <c r="C616" s="41">
        <f ca="1">IF(B616="","",SUMIF(OFFSET(MuaHàng_ThanhToán!$D$5,0,0,COUNTIF(Table2[Tên nhà cung cấp],MuaHàng_ThanhToán!$C$5),6),BáoCáoHàngHóa!B616,Table2[Số lượng]))</f>
        <v>0</v>
      </c>
      <c r="D616" s="41">
        <f t="shared" ca="1" si="87"/>
        <v>0</v>
      </c>
      <c r="E616" s="41">
        <f ca="1">IF(B616="","",SUMIF(OFFSET(MuaHàng_ThanhToán!$D$5,0,0,COUNTIF(Table2[Tên nhà cung cấp],MuaHàng_ThanhToán!$C$5),6),BáoCáoHàngHóa!B616,Table2[Thành tiền]))</f>
        <v>0</v>
      </c>
      <c r="F616" s="43">
        <f ca="1">IF(B616="","",SUMIF(Table2[[Tên hàng hóa]:[Thành tiền]],BáoCáoHàngHóa!B616,Table2[Số lượng])-BáoCáoHàngHóa!C616)</f>
        <v>8</v>
      </c>
      <c r="G616" s="43">
        <f t="shared" ca="1" si="88"/>
        <v>4493004.8081650101</v>
      </c>
      <c r="H616" s="43">
        <f ca="1">IF(B616="","",SUMIF(Table2[[Tên hàng hóa]:[Thành tiền]],BáoCáoHàngHóa!B616,Table2[Thành tiền])-BáoCáoHàngHóa!E616)</f>
        <v>35944038.465320081</v>
      </c>
      <c r="I616" s="42">
        <f ca="1">IF(B616="","",SUMIF(Table28[[Tên hàng hóa ]:[Thành tiền]],BáoCáoHàngHóa!B616,Table28[Số lượng]))</f>
        <v>6</v>
      </c>
      <c r="J616" s="42">
        <f t="shared" ca="1" si="89"/>
        <v>4493004.8081650101</v>
      </c>
      <c r="K616" s="42">
        <f t="shared" ca="1" si="90"/>
        <v>26958028.84899006</v>
      </c>
      <c r="L616" s="44">
        <f t="shared" ca="1" si="91"/>
        <v>2</v>
      </c>
      <c r="M616" s="44">
        <f t="shared" ca="1" si="92"/>
        <v>4493004.8081650101</v>
      </c>
      <c r="N616" s="44">
        <f t="shared" ca="1" si="93"/>
        <v>8986009.6163300201</v>
      </c>
      <c r="O616" s="30">
        <f t="shared" ca="1" si="94"/>
        <v>0</v>
      </c>
      <c r="P616" s="30"/>
      <c r="Q616" s="30"/>
      <c r="R616" s="30"/>
      <c r="S616" s="30"/>
      <c r="T616" s="30"/>
      <c r="U616" s="30"/>
      <c r="V616" s="30"/>
      <c r="W616" s="30"/>
    </row>
    <row r="617" spans="1:23" x14ac:dyDescent="0.2">
      <c r="A617" s="40">
        <v>612</v>
      </c>
      <c r="B617" s="40" t="str">
        <f>IF(DanhMụcHH!B616="","",DanhMụcHH!B616)</f>
        <v>CQM1-ID212</v>
      </c>
      <c r="C617" s="41">
        <f ca="1">IF(B617="","",SUMIF(OFFSET(MuaHàng_ThanhToán!$D$5,0,0,COUNTIF(Table2[Tên nhà cung cấp],MuaHàng_ThanhToán!$C$5),6),BáoCáoHàngHóa!B617,Table2[Số lượng]))</f>
        <v>0</v>
      </c>
      <c r="D617" s="41">
        <f t="shared" ca="1" si="87"/>
        <v>0</v>
      </c>
      <c r="E617" s="41">
        <f ca="1">IF(B617="","",SUMIF(OFFSET(MuaHàng_ThanhToán!$D$5,0,0,COUNTIF(Table2[Tên nhà cung cấp],MuaHàng_ThanhToán!$C$5),6),BáoCáoHàngHóa!B617,Table2[Thành tiền]))</f>
        <v>0</v>
      </c>
      <c r="F617" s="43">
        <f ca="1">IF(B617="","",SUMIF(Table2[[Tên hàng hóa]:[Thành tiền]],BáoCáoHàngHóa!B617,Table2[Số lượng])-BáoCáoHàngHóa!C617)</f>
        <v>4</v>
      </c>
      <c r="G617" s="43">
        <f t="shared" ca="1" si="88"/>
        <v>2492610.5003571426</v>
      </c>
      <c r="H617" s="43">
        <f ca="1">IF(B617="","",SUMIF(Table2[[Tên hàng hóa]:[Thành tiền]],BáoCáoHàngHóa!B617,Table2[Thành tiền])-BáoCáoHàngHóa!E617)</f>
        <v>9970442.0014285706</v>
      </c>
      <c r="I617" s="42">
        <f ca="1">IF(B617="","",SUMIF(Table28[[Tên hàng hóa ]:[Thành tiền]],BáoCáoHàngHóa!B617,Table28[Số lượng]))</f>
        <v>4</v>
      </c>
      <c r="J617" s="42">
        <f t="shared" ca="1" si="89"/>
        <v>2492610.5003571426</v>
      </c>
      <c r="K617" s="42">
        <f t="shared" ca="1" si="90"/>
        <v>9970442.0014285706</v>
      </c>
      <c r="L617" s="44">
        <f t="shared" ca="1" si="91"/>
        <v>0</v>
      </c>
      <c r="M617" s="44">
        <f t="shared" ca="1" si="92"/>
        <v>0</v>
      </c>
      <c r="N617" s="44">
        <f t="shared" ca="1" si="93"/>
        <v>0</v>
      </c>
      <c r="O617" s="30">
        <f t="shared" ca="1" si="94"/>
        <v>0</v>
      </c>
      <c r="P617" s="30"/>
      <c r="Q617" s="30"/>
      <c r="R617" s="30"/>
      <c r="S617" s="30"/>
      <c r="T617" s="30"/>
      <c r="U617" s="30"/>
      <c r="V617" s="30"/>
      <c r="W617" s="30"/>
    </row>
    <row r="618" spans="1:23" x14ac:dyDescent="0.2">
      <c r="A618" s="40">
        <v>613</v>
      </c>
      <c r="B618" s="40" t="str">
        <f>IF(DanhMụcHH!B617="","",DanhMụcHH!B617)</f>
        <v>CQM1-OD212</v>
      </c>
      <c r="C618" s="41">
        <f ca="1">IF(B618="","",SUMIF(OFFSET(MuaHàng_ThanhToán!$D$5,0,0,COUNTIF(Table2[Tên nhà cung cấp],MuaHàng_ThanhToán!$C$5),6),BáoCáoHàngHóa!B618,Table2[Số lượng]))</f>
        <v>0</v>
      </c>
      <c r="D618" s="41">
        <f t="shared" ca="1" si="87"/>
        <v>0</v>
      </c>
      <c r="E618" s="41">
        <f ca="1">IF(B618="","",SUMIF(OFFSET(MuaHàng_ThanhToán!$D$5,0,0,COUNTIF(Table2[Tên nhà cung cấp],MuaHàng_ThanhToán!$C$5),6),BáoCáoHàngHóa!B618,Table2[Thành tiền]))</f>
        <v>0</v>
      </c>
      <c r="F618" s="43">
        <f ca="1">IF(B618="","",SUMIF(Table2[[Tên hàng hóa]:[Thành tiền]],BáoCáoHàngHóa!B618,Table2[Số lượng])-BáoCáoHàngHóa!C618)</f>
        <v>2</v>
      </c>
      <c r="G618" s="43">
        <f t="shared" ca="1" si="88"/>
        <v>3685000</v>
      </c>
      <c r="H618" s="43">
        <f ca="1">IF(B618="","",SUMIF(Table2[[Tên hàng hóa]:[Thành tiền]],BáoCáoHàngHóa!B618,Table2[Thành tiền])-BáoCáoHàngHóa!E618)</f>
        <v>7370000</v>
      </c>
      <c r="I618" s="42">
        <f ca="1">IF(B618="","",SUMIF(Table28[[Tên hàng hóa ]:[Thành tiền]],BáoCáoHàngHóa!B618,Table28[Số lượng]))</f>
        <v>2</v>
      </c>
      <c r="J618" s="42">
        <f t="shared" ca="1" si="89"/>
        <v>3685000</v>
      </c>
      <c r="K618" s="42">
        <f t="shared" ca="1" si="90"/>
        <v>7370000</v>
      </c>
      <c r="L618" s="44">
        <f t="shared" ca="1" si="91"/>
        <v>0</v>
      </c>
      <c r="M618" s="44">
        <f t="shared" ca="1" si="92"/>
        <v>0</v>
      </c>
      <c r="N618" s="44">
        <f t="shared" ca="1" si="93"/>
        <v>0</v>
      </c>
      <c r="O618" s="30">
        <f t="shared" ca="1" si="94"/>
        <v>0</v>
      </c>
      <c r="P618" s="30"/>
      <c r="Q618" s="30"/>
      <c r="R618" s="30"/>
      <c r="S618" s="30"/>
      <c r="T618" s="30"/>
      <c r="U618" s="30"/>
      <c r="V618" s="30"/>
      <c r="W618" s="30"/>
    </row>
    <row r="619" spans="1:23" x14ac:dyDescent="0.2">
      <c r="A619" s="40">
        <v>614</v>
      </c>
      <c r="B619" s="40" t="str">
        <f>IF(DanhMụcHH!B618="","",DanhMụcHH!B618)</f>
        <v>CP1L-L20DT-A</v>
      </c>
      <c r="C619" s="41">
        <f ca="1">IF(B619="","",SUMIF(OFFSET(MuaHàng_ThanhToán!$D$5,0,0,COUNTIF(Table2[Tên nhà cung cấp],MuaHàng_ThanhToán!$C$5),6),BáoCáoHàngHóa!B619,Table2[Số lượng]))</f>
        <v>0</v>
      </c>
      <c r="D619" s="41">
        <f t="shared" ca="1" si="87"/>
        <v>0</v>
      </c>
      <c r="E619" s="41">
        <f ca="1">IF(B619="","",SUMIF(OFFSET(MuaHàng_ThanhToán!$D$5,0,0,COUNTIF(Table2[Tên nhà cung cấp],MuaHàng_ThanhToán!$C$5),6),BáoCáoHàngHóa!B619,Table2[Thành tiền]))</f>
        <v>0</v>
      </c>
      <c r="F619" s="43">
        <f ca="1">IF(B619="","",SUMIF(Table2[[Tên hàng hóa]:[Thành tiền]],BáoCáoHàngHóa!B619,Table2[Số lượng])-BáoCáoHàngHóa!C619)</f>
        <v>3</v>
      </c>
      <c r="G619" s="43">
        <f t="shared" ca="1" si="88"/>
        <v>4034904.5219540237</v>
      </c>
      <c r="H619" s="43">
        <f ca="1">IF(B619="","",SUMIF(Table2[[Tên hàng hóa]:[Thành tiền]],BáoCáoHàngHóa!B619,Table2[Thành tiền])-BáoCáoHàngHóa!E619)</f>
        <v>12104713.565862071</v>
      </c>
      <c r="I619" s="42">
        <f ca="1">IF(B619="","",SUMIF(Table28[[Tên hàng hóa ]:[Thành tiền]],BáoCáoHàngHóa!B619,Table28[Số lượng]))</f>
        <v>3</v>
      </c>
      <c r="J619" s="42">
        <f t="shared" ca="1" si="89"/>
        <v>4034904.5219540237</v>
      </c>
      <c r="K619" s="42">
        <f t="shared" ca="1" si="90"/>
        <v>12104713.565862071</v>
      </c>
      <c r="L619" s="44">
        <f t="shared" ca="1" si="91"/>
        <v>0</v>
      </c>
      <c r="M619" s="44">
        <f t="shared" ca="1" si="92"/>
        <v>0</v>
      </c>
      <c r="N619" s="44">
        <f t="shared" ca="1" si="93"/>
        <v>0</v>
      </c>
      <c r="O619" s="30">
        <f t="shared" ca="1" si="94"/>
        <v>0</v>
      </c>
      <c r="P619" s="30"/>
      <c r="Q619" s="30"/>
      <c r="R619" s="30"/>
      <c r="S619" s="30"/>
      <c r="T619" s="30"/>
      <c r="U619" s="30"/>
      <c r="V619" s="30"/>
      <c r="W619" s="30"/>
    </row>
    <row r="620" spans="1:23" x14ac:dyDescent="0.2">
      <c r="A620" s="40">
        <v>615</v>
      </c>
      <c r="B620" s="40" t="str">
        <f>IF(DanhMụcHH!B619="","",DanhMụcHH!B619)</f>
        <v>PSN17-5DN2</v>
      </c>
      <c r="C620" s="41">
        <f ca="1">IF(B620="","",SUMIF(OFFSET(MuaHàng_ThanhToán!$D$5,0,0,COUNTIF(Table2[Tên nhà cung cấp],MuaHàng_ThanhToán!$C$5),6),BáoCáoHàngHóa!B620,Table2[Số lượng]))</f>
        <v>0</v>
      </c>
      <c r="D620" s="41">
        <f t="shared" ca="1" si="87"/>
        <v>0</v>
      </c>
      <c r="E620" s="41">
        <f ca="1">IF(B620="","",SUMIF(OFFSET(MuaHàng_ThanhToán!$D$5,0,0,COUNTIF(Table2[Tên nhà cung cấp],MuaHàng_ThanhToán!$C$5),6),BáoCáoHàngHóa!B620,Table2[Thành tiền]))</f>
        <v>0</v>
      </c>
      <c r="F620" s="43">
        <f ca="1">IF(B620="","",SUMIF(Table2[[Tên hàng hóa]:[Thành tiền]],BáoCáoHàngHóa!B620,Table2[Số lượng])-BáoCáoHàngHóa!C620)</f>
        <v>10</v>
      </c>
      <c r="G620" s="43">
        <f t="shared" ca="1" si="88"/>
        <v>228030</v>
      </c>
      <c r="H620" s="43">
        <f ca="1">IF(B620="","",SUMIF(Table2[[Tên hàng hóa]:[Thành tiền]],BáoCáoHàngHóa!B620,Table2[Thành tiền])-BáoCáoHàngHóa!E620)</f>
        <v>2280300</v>
      </c>
      <c r="I620" s="42">
        <f ca="1">IF(B620="","",SUMIF(Table28[[Tên hàng hóa ]:[Thành tiền]],BáoCáoHàngHóa!B620,Table28[Số lượng]))</f>
        <v>10</v>
      </c>
      <c r="J620" s="42">
        <f t="shared" ca="1" si="89"/>
        <v>228030</v>
      </c>
      <c r="K620" s="42">
        <f t="shared" ca="1" si="90"/>
        <v>2280300</v>
      </c>
      <c r="L620" s="44">
        <f t="shared" ca="1" si="91"/>
        <v>0</v>
      </c>
      <c r="M620" s="44">
        <f t="shared" ca="1" si="92"/>
        <v>0</v>
      </c>
      <c r="N620" s="44">
        <f t="shared" ca="1" si="93"/>
        <v>0</v>
      </c>
      <c r="O620" s="30">
        <f t="shared" ca="1" si="94"/>
        <v>0</v>
      </c>
      <c r="P620" s="30"/>
      <c r="Q620" s="30"/>
      <c r="R620" s="30"/>
      <c r="S620" s="30"/>
      <c r="T620" s="30"/>
      <c r="U620" s="30"/>
      <c r="V620" s="30"/>
      <c r="W620" s="30"/>
    </row>
    <row r="621" spans="1:23" x14ac:dyDescent="0.2">
      <c r="A621" s="40">
        <v>616</v>
      </c>
      <c r="B621" s="40" t="str">
        <f>IF(DanhMụcHH!B620="","",DanhMụcHH!B620)</f>
        <v>E39-R1</v>
      </c>
      <c r="C621" s="41">
        <f ca="1">IF(B621="","",SUMIF(OFFSET(MuaHàng_ThanhToán!$D$5,0,0,COUNTIF(Table2[Tên nhà cung cấp],MuaHàng_ThanhToán!$C$5),6),BáoCáoHàngHóa!B621,Table2[Số lượng]))</f>
        <v>0</v>
      </c>
      <c r="D621" s="41">
        <f t="shared" ca="1" si="87"/>
        <v>0</v>
      </c>
      <c r="E621" s="41">
        <f ca="1">IF(B621="","",SUMIF(OFFSET(MuaHàng_ThanhToán!$D$5,0,0,COUNTIF(Table2[Tên nhà cung cấp],MuaHàng_ThanhToán!$C$5),6),BáoCáoHàngHóa!B621,Table2[Thành tiền]))</f>
        <v>0</v>
      </c>
      <c r="F621" s="43">
        <f ca="1">IF(B621="","",SUMIF(Table2[[Tên hàng hóa]:[Thành tiền]],BáoCáoHàngHóa!B621,Table2[Số lượng])-BáoCáoHàngHóa!C621)</f>
        <v>63</v>
      </c>
      <c r="G621" s="43">
        <f t="shared" ca="1" si="88"/>
        <v>68339.682539682544</v>
      </c>
      <c r="H621" s="43">
        <f ca="1">IF(B621="","",SUMIF(Table2[[Tên hàng hóa]:[Thành tiền]],BáoCáoHàngHóa!B621,Table2[Thành tiền])-BáoCáoHàngHóa!E621)</f>
        <v>4305400</v>
      </c>
      <c r="I621" s="42">
        <f ca="1">IF(B621="","",SUMIF(Table28[[Tên hàng hóa ]:[Thành tiền]],BáoCáoHàngHóa!B621,Table28[Số lượng]))</f>
        <v>61</v>
      </c>
      <c r="J621" s="42">
        <f t="shared" ca="1" si="89"/>
        <v>68339.682539682544</v>
      </c>
      <c r="K621" s="42">
        <f t="shared" ca="1" si="90"/>
        <v>4168720.6349206353</v>
      </c>
      <c r="L621" s="44">
        <f t="shared" ca="1" si="91"/>
        <v>2</v>
      </c>
      <c r="M621" s="44">
        <f t="shared" ca="1" si="92"/>
        <v>68339.68253968237</v>
      </c>
      <c r="N621" s="44">
        <f t="shared" ca="1" si="93"/>
        <v>136679.36507936474</v>
      </c>
      <c r="O621" s="30">
        <f t="shared" ca="1" si="94"/>
        <v>0</v>
      </c>
      <c r="P621" s="30"/>
      <c r="Q621" s="30"/>
      <c r="R621" s="30"/>
      <c r="S621" s="30"/>
      <c r="T621" s="30"/>
      <c r="U621" s="30"/>
      <c r="V621" s="30"/>
      <c r="W621" s="30"/>
    </row>
    <row r="622" spans="1:23" ht="30" x14ac:dyDescent="0.2">
      <c r="A622" s="40">
        <v>617</v>
      </c>
      <c r="B622" s="40" t="str">
        <f>IF(DanhMụcHH!B621="","",DanhMụcHH!B621)</f>
        <v>3G3MX2-A4075-V1</v>
      </c>
      <c r="C622" s="41">
        <f ca="1">IF(B622="","",SUMIF(OFFSET(MuaHàng_ThanhToán!$D$5,0,0,COUNTIF(Table2[Tên nhà cung cấp],MuaHàng_ThanhToán!$C$5),6),BáoCáoHàngHóa!B622,Table2[Số lượng]))</f>
        <v>0</v>
      </c>
      <c r="D622" s="41">
        <f t="shared" ca="1" si="87"/>
        <v>0</v>
      </c>
      <c r="E622" s="41">
        <f ca="1">IF(B622="","",SUMIF(OFFSET(MuaHàng_ThanhToán!$D$5,0,0,COUNTIF(Table2[Tên nhà cung cấp],MuaHàng_ThanhToán!$C$5),6),BáoCáoHàngHóa!B622,Table2[Thành tiền]))</f>
        <v>0</v>
      </c>
      <c r="F622" s="43">
        <f ca="1">IF(B622="","",SUMIF(Table2[[Tên hàng hóa]:[Thành tiền]],BáoCáoHàngHóa!B622,Table2[Số lượng])-BáoCáoHàngHóa!C622)</f>
        <v>0</v>
      </c>
      <c r="G622" s="43">
        <f t="shared" ca="1" si="88"/>
        <v>0</v>
      </c>
      <c r="H622" s="43">
        <f ca="1">IF(B622="","",SUMIF(Table2[[Tên hàng hóa]:[Thành tiền]],BáoCáoHàngHóa!B622,Table2[Thành tiền])-BáoCáoHàngHóa!E622)</f>
        <v>0</v>
      </c>
      <c r="I622" s="42">
        <f ca="1">IF(B622="","",SUMIF(Table28[[Tên hàng hóa ]:[Thành tiền]],BáoCáoHàngHóa!B622,Table28[Số lượng]))</f>
        <v>0</v>
      </c>
      <c r="J622" s="42">
        <f t="shared" ca="1" si="89"/>
        <v>0</v>
      </c>
      <c r="K622" s="42">
        <f t="shared" ca="1" si="90"/>
        <v>0</v>
      </c>
      <c r="L622" s="44">
        <f t="shared" ca="1" si="91"/>
        <v>0</v>
      </c>
      <c r="M622" s="44">
        <f t="shared" ca="1" si="92"/>
        <v>0</v>
      </c>
      <c r="N622" s="44">
        <f t="shared" ca="1" si="93"/>
        <v>0</v>
      </c>
      <c r="O622" s="30">
        <f t="shared" ca="1" si="94"/>
        <v>0</v>
      </c>
      <c r="P622" s="30"/>
      <c r="Q622" s="30"/>
      <c r="R622" s="30"/>
      <c r="S622" s="30"/>
      <c r="T622" s="30"/>
      <c r="U622" s="30"/>
      <c r="V622" s="30"/>
      <c r="W622" s="30"/>
    </row>
    <row r="623" spans="1:23" ht="30" x14ac:dyDescent="0.2">
      <c r="A623" s="40">
        <v>618</v>
      </c>
      <c r="B623" s="40" t="str">
        <f>IF(DanhMụcHH!B622="","",DanhMụcHH!B622)</f>
        <v>E3F2-DS30C4-P1</v>
      </c>
      <c r="C623" s="41">
        <f ca="1">IF(B623="","",SUMIF(OFFSET(MuaHàng_ThanhToán!$D$5,0,0,COUNTIF(Table2[Tên nhà cung cấp],MuaHàng_ThanhToán!$C$5),6),BáoCáoHàngHóa!B623,Table2[Số lượng]))</f>
        <v>0</v>
      </c>
      <c r="D623" s="41">
        <f t="shared" ca="1" si="87"/>
        <v>0</v>
      </c>
      <c r="E623" s="41">
        <f ca="1">IF(B623="","",SUMIF(OFFSET(MuaHàng_ThanhToán!$D$5,0,0,COUNTIF(Table2[Tên nhà cung cấp],MuaHàng_ThanhToán!$C$5),6),BáoCáoHàngHóa!B623,Table2[Thành tiền]))</f>
        <v>0</v>
      </c>
      <c r="F623" s="43">
        <f ca="1">IF(B623="","",SUMIF(Table2[[Tên hàng hóa]:[Thành tiền]],BáoCáoHàngHóa!B623,Table2[Số lượng])-BáoCáoHàngHóa!C623)</f>
        <v>0</v>
      </c>
      <c r="G623" s="43">
        <f t="shared" ca="1" si="88"/>
        <v>0</v>
      </c>
      <c r="H623" s="43">
        <f ca="1">IF(B623="","",SUMIF(Table2[[Tên hàng hóa]:[Thành tiền]],BáoCáoHàngHóa!B623,Table2[Thành tiền])-BáoCáoHàngHóa!E623)</f>
        <v>0</v>
      </c>
      <c r="I623" s="42">
        <f ca="1">IF(B623="","",SUMIF(Table28[[Tên hàng hóa ]:[Thành tiền]],BáoCáoHàngHóa!B623,Table28[Số lượng]))</f>
        <v>0</v>
      </c>
      <c r="J623" s="42">
        <f t="shared" ca="1" si="89"/>
        <v>0</v>
      </c>
      <c r="K623" s="42">
        <f t="shared" ca="1" si="90"/>
        <v>0</v>
      </c>
      <c r="L623" s="44">
        <f t="shared" ca="1" si="91"/>
        <v>0</v>
      </c>
      <c r="M623" s="44">
        <f t="shared" ca="1" si="92"/>
        <v>0</v>
      </c>
      <c r="N623" s="44">
        <f t="shared" ca="1" si="93"/>
        <v>0</v>
      </c>
      <c r="O623" s="30">
        <f t="shared" ca="1" si="94"/>
        <v>0</v>
      </c>
      <c r="P623" s="30"/>
      <c r="Q623" s="30"/>
      <c r="R623" s="30"/>
      <c r="S623" s="30"/>
      <c r="T623" s="30"/>
      <c r="U623" s="30"/>
      <c r="V623" s="30"/>
      <c r="W623" s="30"/>
    </row>
    <row r="624" spans="1:23" x14ac:dyDescent="0.2">
      <c r="A624" s="40">
        <v>619</v>
      </c>
      <c r="B624" s="40" t="str">
        <f>IF(DanhMụcHH!B623="","",DanhMụcHH!B623)</f>
        <v>E39-L93-3</v>
      </c>
      <c r="C624" s="41">
        <f ca="1">IF(B624="","",SUMIF(OFFSET(MuaHàng_ThanhToán!$D$5,0,0,COUNTIF(Table2[Tên nhà cung cấp],MuaHàng_ThanhToán!$C$5),6),BáoCáoHàngHóa!B624,Table2[Số lượng]))</f>
        <v>0</v>
      </c>
      <c r="D624" s="41">
        <f t="shared" ca="1" si="87"/>
        <v>0</v>
      </c>
      <c r="E624" s="41">
        <f ca="1">IF(B624="","",SUMIF(OFFSET(MuaHàng_ThanhToán!$D$5,0,0,COUNTIF(Table2[Tên nhà cung cấp],MuaHàng_ThanhToán!$C$5),6),BáoCáoHàngHóa!B624,Table2[Thành tiền]))</f>
        <v>0</v>
      </c>
      <c r="F624" s="43">
        <f ca="1">IF(B624="","",SUMIF(Table2[[Tên hàng hóa]:[Thành tiền]],BáoCáoHàngHóa!B624,Table2[Số lượng])-BáoCáoHàngHóa!C624)</f>
        <v>2</v>
      </c>
      <c r="G624" s="43">
        <f t="shared" ca="1" si="88"/>
        <v>145200</v>
      </c>
      <c r="H624" s="43">
        <f ca="1">IF(B624="","",SUMIF(Table2[[Tên hàng hóa]:[Thành tiền]],BáoCáoHàngHóa!B624,Table2[Thành tiền])-BáoCáoHàngHóa!E624)</f>
        <v>290400</v>
      </c>
      <c r="I624" s="42">
        <f ca="1">IF(B624="","",SUMIF(Table28[[Tên hàng hóa ]:[Thành tiền]],BáoCáoHàngHóa!B624,Table28[Số lượng]))</f>
        <v>2</v>
      </c>
      <c r="J624" s="42">
        <f t="shared" ca="1" si="89"/>
        <v>145200</v>
      </c>
      <c r="K624" s="42">
        <f t="shared" ca="1" si="90"/>
        <v>290400</v>
      </c>
      <c r="L624" s="44">
        <f t="shared" ca="1" si="91"/>
        <v>0</v>
      </c>
      <c r="M624" s="44">
        <f t="shared" ca="1" si="92"/>
        <v>0</v>
      </c>
      <c r="N624" s="44">
        <f t="shared" ca="1" si="93"/>
        <v>0</v>
      </c>
      <c r="O624" s="30">
        <f t="shared" ca="1" si="94"/>
        <v>0</v>
      </c>
      <c r="P624" s="30"/>
      <c r="Q624" s="30"/>
      <c r="R624" s="30"/>
      <c r="S624" s="30"/>
      <c r="T624" s="30"/>
      <c r="U624" s="30"/>
      <c r="V624" s="30"/>
      <c r="W624" s="30"/>
    </row>
    <row r="625" spans="1:23" ht="30" x14ac:dyDescent="0.2">
      <c r="A625" s="40">
        <v>620</v>
      </c>
      <c r="B625" s="40" t="str">
        <f>IF(DanhMụcHH!B624="","",DanhMụcHH!B624)</f>
        <v>G4Q-212S AC220</v>
      </c>
      <c r="C625" s="41">
        <f ca="1">IF(B625="","",SUMIF(OFFSET(MuaHàng_ThanhToán!$D$5,0,0,COUNTIF(Table2[Tên nhà cung cấp],MuaHàng_ThanhToán!$C$5),6),BáoCáoHàngHóa!B625,Table2[Số lượng]))</f>
        <v>0</v>
      </c>
      <c r="D625" s="41">
        <f t="shared" ca="1" si="87"/>
        <v>0</v>
      </c>
      <c r="E625" s="41">
        <f ca="1">IF(B625="","",SUMIF(OFFSET(MuaHàng_ThanhToán!$D$5,0,0,COUNTIF(Table2[Tên nhà cung cấp],MuaHàng_ThanhToán!$C$5),6),BáoCáoHàngHóa!B625,Table2[Thành tiền]))</f>
        <v>0</v>
      </c>
      <c r="F625" s="43">
        <f ca="1">IF(B625="","",SUMIF(Table2[[Tên hàng hóa]:[Thành tiền]],BáoCáoHàngHóa!B625,Table2[Số lượng])-BáoCáoHàngHóa!C625)</f>
        <v>7</v>
      </c>
      <c r="G625" s="43">
        <f t="shared" ca="1" si="88"/>
        <v>856114.28571428568</v>
      </c>
      <c r="H625" s="43">
        <f ca="1">IF(B625="","",SUMIF(Table2[[Tên hàng hóa]:[Thành tiền]],BáoCáoHàngHóa!B625,Table2[Thành tiền])-BáoCáoHàngHóa!E625)</f>
        <v>5992800</v>
      </c>
      <c r="I625" s="42">
        <f ca="1">IF(B625="","",SUMIF(Table28[[Tên hàng hóa ]:[Thành tiền]],BáoCáoHàngHóa!B625,Table28[Số lượng]))</f>
        <v>7</v>
      </c>
      <c r="J625" s="42">
        <f t="shared" ca="1" si="89"/>
        <v>856114.28571428568</v>
      </c>
      <c r="K625" s="42">
        <f t="shared" ca="1" si="90"/>
        <v>5992800</v>
      </c>
      <c r="L625" s="44">
        <f t="shared" ca="1" si="91"/>
        <v>0</v>
      </c>
      <c r="M625" s="44">
        <f t="shared" ca="1" si="92"/>
        <v>0</v>
      </c>
      <c r="N625" s="44">
        <f t="shared" ca="1" si="93"/>
        <v>0</v>
      </c>
      <c r="O625" s="30">
        <f t="shared" ca="1" si="94"/>
        <v>0</v>
      </c>
      <c r="P625" s="30"/>
      <c r="Q625" s="30"/>
      <c r="R625" s="30"/>
      <c r="S625" s="30"/>
      <c r="T625" s="30"/>
      <c r="U625" s="30"/>
      <c r="V625" s="30"/>
      <c r="W625" s="30"/>
    </row>
    <row r="626" spans="1:23" x14ac:dyDescent="0.2">
      <c r="A626" s="40">
        <v>621</v>
      </c>
      <c r="B626" s="40" t="str">
        <f>IF(DanhMụcHH!B625="","",DanhMụcHH!B625)</f>
        <v>G4Q-212S DC24</v>
      </c>
      <c r="C626" s="41">
        <f ca="1">IF(B626="","",SUMIF(OFFSET(MuaHàng_ThanhToán!$D$5,0,0,COUNTIF(Table2[Tên nhà cung cấp],MuaHàng_ThanhToán!$C$5),6),BáoCáoHàngHóa!B626,Table2[Số lượng]))</f>
        <v>0</v>
      </c>
      <c r="D626" s="41">
        <f t="shared" ca="1" si="87"/>
        <v>0</v>
      </c>
      <c r="E626" s="41">
        <f ca="1">IF(B626="","",SUMIF(OFFSET(MuaHàng_ThanhToán!$D$5,0,0,COUNTIF(Table2[Tên nhà cung cấp],MuaHàng_ThanhToán!$C$5),6),BáoCáoHàngHóa!B626,Table2[Thành tiền]))</f>
        <v>0</v>
      </c>
      <c r="F626" s="43">
        <f ca="1">IF(B626="","",SUMIF(Table2[[Tên hàng hóa]:[Thành tiền]],BáoCáoHàngHóa!B626,Table2[Số lượng])-BáoCáoHàngHóa!C626)</f>
        <v>0</v>
      </c>
      <c r="G626" s="43">
        <f t="shared" ca="1" si="88"/>
        <v>0</v>
      </c>
      <c r="H626" s="43">
        <f ca="1">IF(B626="","",SUMIF(Table2[[Tên hàng hóa]:[Thành tiền]],BáoCáoHàngHóa!B626,Table2[Thành tiền])-BáoCáoHàngHóa!E626)</f>
        <v>0</v>
      </c>
      <c r="I626" s="42">
        <f ca="1">IF(B626="","",SUMIF(Table28[[Tên hàng hóa ]:[Thành tiền]],BáoCáoHàngHóa!B626,Table28[Số lượng]))</f>
        <v>0</v>
      </c>
      <c r="J626" s="42">
        <f t="shared" ca="1" si="89"/>
        <v>0</v>
      </c>
      <c r="K626" s="42">
        <f t="shared" ca="1" si="90"/>
        <v>0</v>
      </c>
      <c r="L626" s="44">
        <f t="shared" ca="1" si="91"/>
        <v>0</v>
      </c>
      <c r="M626" s="44">
        <f t="shared" ca="1" si="92"/>
        <v>0</v>
      </c>
      <c r="N626" s="44">
        <f t="shared" ca="1" si="93"/>
        <v>0</v>
      </c>
      <c r="O626" s="30">
        <f t="shared" ca="1" si="94"/>
        <v>0</v>
      </c>
      <c r="P626" s="30"/>
      <c r="Q626" s="30"/>
      <c r="R626" s="30"/>
      <c r="S626" s="30"/>
      <c r="T626" s="30"/>
      <c r="U626" s="30"/>
      <c r="V626" s="30"/>
      <c r="W626" s="30"/>
    </row>
    <row r="627" spans="1:23" x14ac:dyDescent="0.2">
      <c r="A627" s="40">
        <v>622</v>
      </c>
      <c r="B627" s="40" t="str">
        <f>IF(DanhMụcHH!B626="","",DanhMụcHH!B626)</f>
        <v>8PFA1</v>
      </c>
      <c r="C627" s="41">
        <f ca="1">IF(B627="","",SUMIF(OFFSET(MuaHàng_ThanhToán!$D$5,0,0,COUNTIF(Table2[Tên nhà cung cấp],MuaHàng_ThanhToán!$C$5),6),BáoCáoHàngHóa!B627,Table2[Số lượng]))</f>
        <v>0</v>
      </c>
      <c r="D627" s="41">
        <f t="shared" ca="1" si="87"/>
        <v>0</v>
      </c>
      <c r="E627" s="41">
        <f ca="1">IF(B627="","",SUMIF(OFFSET(MuaHàng_ThanhToán!$D$5,0,0,COUNTIF(Table2[Tên nhà cung cấp],MuaHàng_ThanhToán!$C$5),6),BáoCáoHàngHóa!B627,Table2[Thành tiền]))</f>
        <v>0</v>
      </c>
      <c r="F627" s="43">
        <f ca="1">IF(B627="","",SUMIF(Table2[[Tên hàng hóa]:[Thành tiền]],BáoCáoHàngHóa!B627,Table2[Số lượng])-BáoCáoHàngHóa!C627)</f>
        <v>18</v>
      </c>
      <c r="G627" s="43">
        <f t="shared" ca="1" si="88"/>
        <v>157177.77777777778</v>
      </c>
      <c r="H627" s="43">
        <f ca="1">IF(B627="","",SUMIF(Table2[[Tên hàng hóa]:[Thành tiền]],BáoCáoHàngHóa!B627,Table2[Thành tiền])-BáoCáoHàngHóa!E627)</f>
        <v>2829200</v>
      </c>
      <c r="I627" s="42">
        <f ca="1">IF(B627="","",SUMIF(Table28[[Tên hàng hóa ]:[Thành tiền]],BáoCáoHàngHóa!B627,Table28[Số lượng]))</f>
        <v>18</v>
      </c>
      <c r="J627" s="42">
        <f t="shared" ca="1" si="89"/>
        <v>157177.77777777778</v>
      </c>
      <c r="K627" s="42">
        <f t="shared" ca="1" si="90"/>
        <v>2829200</v>
      </c>
      <c r="L627" s="44">
        <f t="shared" ca="1" si="91"/>
        <v>0</v>
      </c>
      <c r="M627" s="44">
        <f t="shared" ca="1" si="92"/>
        <v>0</v>
      </c>
      <c r="N627" s="44">
        <f t="shared" ca="1" si="93"/>
        <v>0</v>
      </c>
      <c r="O627" s="30">
        <f t="shared" ca="1" si="94"/>
        <v>0</v>
      </c>
      <c r="P627" s="30"/>
      <c r="Q627" s="30"/>
      <c r="R627" s="30"/>
      <c r="S627" s="30"/>
      <c r="T627" s="30"/>
      <c r="U627" s="30"/>
      <c r="V627" s="30"/>
      <c r="W627" s="30"/>
    </row>
    <row r="628" spans="1:23" x14ac:dyDescent="0.2">
      <c r="A628" s="40">
        <v>623</v>
      </c>
      <c r="B628" s="40" t="str">
        <f>IF(DanhMụcHH!B627="","",DanhMụcHH!B627)</f>
        <v>E3S-GS1E4 2M</v>
      </c>
      <c r="C628" s="41">
        <f ca="1">IF(B628="","",SUMIF(OFFSET(MuaHàng_ThanhToán!$D$5,0,0,COUNTIF(Table2[Tên nhà cung cấp],MuaHàng_ThanhToán!$C$5),6),BáoCáoHàngHóa!B628,Table2[Số lượng]))</f>
        <v>0</v>
      </c>
      <c r="D628" s="41">
        <f t="shared" ca="1" si="87"/>
        <v>0</v>
      </c>
      <c r="E628" s="41">
        <f ca="1">IF(B628="","",SUMIF(OFFSET(MuaHàng_ThanhToán!$D$5,0,0,COUNTIF(Table2[Tên nhà cung cấp],MuaHàng_ThanhToán!$C$5),6),BáoCáoHàngHóa!B628,Table2[Thành tiền]))</f>
        <v>0</v>
      </c>
      <c r="F628" s="43">
        <f ca="1">IF(B628="","",SUMIF(Table2[[Tên hàng hóa]:[Thành tiền]],BáoCáoHàngHóa!B628,Table2[Số lượng])-BáoCáoHàngHóa!C628)</f>
        <v>1</v>
      </c>
      <c r="G628" s="43">
        <f t="shared" ca="1" si="88"/>
        <v>2200000</v>
      </c>
      <c r="H628" s="43">
        <f ca="1">IF(B628="","",SUMIF(Table2[[Tên hàng hóa]:[Thành tiền]],BáoCáoHàngHóa!B628,Table2[Thành tiền])-BáoCáoHàngHóa!E628)</f>
        <v>2200000</v>
      </c>
      <c r="I628" s="42">
        <f ca="1">IF(B628="","",SUMIF(Table28[[Tên hàng hóa ]:[Thành tiền]],BáoCáoHàngHóa!B628,Table28[Số lượng]))</f>
        <v>1</v>
      </c>
      <c r="J628" s="42">
        <f t="shared" ca="1" si="89"/>
        <v>2200000</v>
      </c>
      <c r="K628" s="42">
        <f t="shared" ca="1" si="90"/>
        <v>2200000</v>
      </c>
      <c r="L628" s="44">
        <f t="shared" ca="1" si="91"/>
        <v>0</v>
      </c>
      <c r="M628" s="44">
        <f t="shared" ca="1" si="92"/>
        <v>0</v>
      </c>
      <c r="N628" s="44">
        <f t="shared" ca="1" si="93"/>
        <v>0</v>
      </c>
      <c r="O628" s="30">
        <f t="shared" ca="1" si="94"/>
        <v>0</v>
      </c>
      <c r="P628" s="30"/>
      <c r="Q628" s="30"/>
      <c r="R628" s="30"/>
      <c r="S628" s="30"/>
      <c r="T628" s="30"/>
      <c r="U628" s="30"/>
      <c r="V628" s="30"/>
      <c r="W628" s="30"/>
    </row>
    <row r="629" spans="1:23" x14ac:dyDescent="0.2">
      <c r="A629" s="40">
        <v>624</v>
      </c>
      <c r="B629" s="40" t="str">
        <f>IF(DanhMụcHH!B628="","",DanhMụcHH!B628)</f>
        <v>TH-P20TAS 28A</v>
      </c>
      <c r="C629" s="41">
        <f ca="1">IF(B629="","",SUMIF(OFFSET(MuaHàng_ThanhToán!$D$5,0,0,COUNTIF(Table2[Tên nhà cung cấp],MuaHàng_ThanhToán!$C$5),6),BáoCáoHàngHóa!B629,Table2[Số lượng]))</f>
        <v>0</v>
      </c>
      <c r="D629" s="41">
        <f t="shared" ca="1" si="87"/>
        <v>0</v>
      </c>
      <c r="E629" s="41">
        <f ca="1">IF(B629="","",SUMIF(OFFSET(MuaHàng_ThanhToán!$D$5,0,0,COUNTIF(Table2[Tên nhà cung cấp],MuaHàng_ThanhToán!$C$5),6),BáoCáoHàngHóa!B629,Table2[Thành tiền]))</f>
        <v>0</v>
      </c>
      <c r="F629" s="43">
        <f ca="1">IF(B629="","",SUMIF(Table2[[Tên hàng hóa]:[Thành tiền]],BáoCáoHàngHóa!B629,Table2[Số lượng])-BáoCáoHàngHóa!C629)</f>
        <v>1</v>
      </c>
      <c r="G629" s="43">
        <f t="shared" ca="1" si="88"/>
        <v>199500</v>
      </c>
      <c r="H629" s="43">
        <f ca="1">IF(B629="","",SUMIF(Table2[[Tên hàng hóa]:[Thành tiền]],BáoCáoHàngHóa!B629,Table2[Thành tiền])-BáoCáoHàngHóa!E629)</f>
        <v>199500</v>
      </c>
      <c r="I629" s="42">
        <f ca="1">IF(B629="","",SUMIF(Table28[[Tên hàng hóa ]:[Thành tiền]],BáoCáoHàngHóa!B629,Table28[Số lượng]))</f>
        <v>1</v>
      </c>
      <c r="J629" s="42">
        <f t="shared" ca="1" si="89"/>
        <v>199500</v>
      </c>
      <c r="K629" s="42">
        <f t="shared" ca="1" si="90"/>
        <v>199500</v>
      </c>
      <c r="L629" s="44">
        <f t="shared" ca="1" si="91"/>
        <v>0</v>
      </c>
      <c r="M629" s="44">
        <f t="shared" ca="1" si="92"/>
        <v>0</v>
      </c>
      <c r="N629" s="44">
        <f t="shared" ca="1" si="93"/>
        <v>0</v>
      </c>
      <c r="O629" s="30">
        <f t="shared" ca="1" si="94"/>
        <v>0</v>
      </c>
      <c r="P629" s="30"/>
      <c r="Q629" s="30"/>
      <c r="R629" s="30"/>
      <c r="S629" s="30"/>
      <c r="T629" s="30"/>
      <c r="U629" s="30"/>
      <c r="V629" s="30"/>
      <c r="W629" s="30"/>
    </row>
    <row r="630" spans="1:23" x14ac:dyDescent="0.2">
      <c r="A630" s="40">
        <v>625</v>
      </c>
      <c r="B630" s="40" t="str">
        <f>IF(DanhMụcHH!B629="","",DanhMụcHH!B629)</f>
        <v>ZE-NA2-2</v>
      </c>
      <c r="C630" s="41">
        <f ca="1">IF(B630="","",SUMIF(OFFSET(MuaHàng_ThanhToán!$D$5,0,0,COUNTIF(Table2[Tên nhà cung cấp],MuaHàng_ThanhToán!$C$5),6),BáoCáoHàngHóa!B630,Table2[Số lượng]))</f>
        <v>0</v>
      </c>
      <c r="D630" s="41">
        <f t="shared" ca="1" si="87"/>
        <v>0</v>
      </c>
      <c r="E630" s="41">
        <f ca="1">IF(B630="","",SUMIF(OFFSET(MuaHàng_ThanhToán!$D$5,0,0,COUNTIF(Table2[Tên nhà cung cấp],MuaHàng_ThanhToán!$C$5),6),BáoCáoHàngHóa!B630,Table2[Thành tiền]))</f>
        <v>0</v>
      </c>
      <c r="F630" s="43">
        <f ca="1">IF(B630="","",SUMIF(Table2[[Tên hàng hóa]:[Thành tiền]],BáoCáoHàngHóa!B630,Table2[Số lượng])-BáoCáoHàngHóa!C630)</f>
        <v>1</v>
      </c>
      <c r="G630" s="43">
        <f t="shared" ca="1" si="88"/>
        <v>674300</v>
      </c>
      <c r="H630" s="43">
        <f ca="1">IF(B630="","",SUMIF(Table2[[Tên hàng hóa]:[Thành tiền]],BáoCáoHàngHóa!B630,Table2[Thành tiền])-BáoCáoHàngHóa!E630)</f>
        <v>674300</v>
      </c>
      <c r="I630" s="42">
        <f ca="1">IF(B630="","",SUMIF(Table28[[Tên hàng hóa ]:[Thành tiền]],BáoCáoHàngHóa!B630,Table28[Số lượng]))</f>
        <v>1</v>
      </c>
      <c r="J630" s="42">
        <f t="shared" ca="1" si="89"/>
        <v>674300</v>
      </c>
      <c r="K630" s="42">
        <f t="shared" ca="1" si="90"/>
        <v>674300</v>
      </c>
      <c r="L630" s="44">
        <f t="shared" ca="1" si="91"/>
        <v>0</v>
      </c>
      <c r="M630" s="44">
        <f t="shared" ca="1" si="92"/>
        <v>0</v>
      </c>
      <c r="N630" s="44">
        <f t="shared" ca="1" si="93"/>
        <v>0</v>
      </c>
      <c r="O630" s="30">
        <f t="shared" ca="1" si="94"/>
        <v>0</v>
      </c>
    </row>
    <row r="631" spans="1:23" ht="30" x14ac:dyDescent="0.2">
      <c r="A631" s="40">
        <v>626</v>
      </c>
      <c r="B631" s="40" t="str">
        <f>IF(DanhMụcHH!B630="","",DanhMụcHH!B630)</f>
        <v>H3Y-2 AC200-230 5S</v>
      </c>
      <c r="C631" s="41">
        <f ca="1">IF(B631="","",SUMIF(OFFSET(MuaHàng_ThanhToán!$D$5,0,0,COUNTIF(Table2[Tên nhà cung cấp],MuaHàng_ThanhToán!$C$5),6),BáoCáoHàngHóa!B631,Table2[Số lượng]))</f>
        <v>0</v>
      </c>
      <c r="D631" s="41">
        <f t="shared" ca="1" si="87"/>
        <v>0</v>
      </c>
      <c r="E631" s="41">
        <f ca="1">IF(B631="","",SUMIF(OFFSET(MuaHàng_ThanhToán!$D$5,0,0,COUNTIF(Table2[Tên nhà cung cấp],MuaHàng_ThanhToán!$C$5),6),BáoCáoHàngHóa!B631,Table2[Thành tiền]))</f>
        <v>0</v>
      </c>
      <c r="F631" s="43">
        <f ca="1">IF(B631="","",SUMIF(Table2[[Tên hàng hóa]:[Thành tiền]],BáoCáoHàngHóa!B631,Table2[Số lượng])-BáoCáoHàngHóa!C631)</f>
        <v>3</v>
      </c>
      <c r="G631" s="43">
        <f t="shared" ca="1" si="88"/>
        <v>701800</v>
      </c>
      <c r="H631" s="43">
        <f ca="1">IF(B631="","",SUMIF(Table2[[Tên hàng hóa]:[Thành tiền]],BáoCáoHàngHóa!B631,Table2[Thành tiền])-BáoCáoHàngHóa!E631)</f>
        <v>2105400</v>
      </c>
      <c r="I631" s="42">
        <f ca="1">IF(B631="","",SUMIF(Table28[[Tên hàng hóa ]:[Thành tiền]],BáoCáoHàngHóa!B631,Table28[Số lượng]))</f>
        <v>3</v>
      </c>
      <c r="J631" s="42">
        <f t="shared" ca="1" si="89"/>
        <v>701800</v>
      </c>
      <c r="K631" s="42">
        <f t="shared" ca="1" si="90"/>
        <v>2105400</v>
      </c>
      <c r="L631" s="44">
        <f t="shared" ca="1" si="91"/>
        <v>0</v>
      </c>
      <c r="M631" s="44">
        <f t="shared" ca="1" si="92"/>
        <v>0</v>
      </c>
      <c r="N631" s="44">
        <f t="shared" ca="1" si="93"/>
        <v>0</v>
      </c>
      <c r="O631" s="30">
        <f t="shared" ca="1" si="94"/>
        <v>0</v>
      </c>
    </row>
    <row r="632" spans="1:23" ht="30" x14ac:dyDescent="0.2">
      <c r="A632" s="40">
        <v>627</v>
      </c>
      <c r="B632" s="40" t="str">
        <f>IF(DanhMụcHH!B631="","",DanhMụcHH!B631)</f>
        <v>E2B-M18KN16-WP-C1 2M</v>
      </c>
      <c r="C632" s="41">
        <f ca="1">IF(B632="","",SUMIF(OFFSET(MuaHàng_ThanhToán!$D$5,0,0,COUNTIF(Table2[Tên nhà cung cấp],MuaHàng_ThanhToán!$C$5),6),BáoCáoHàngHóa!B632,Table2[Số lượng]))</f>
        <v>0</v>
      </c>
      <c r="D632" s="41">
        <f t="shared" ca="1" si="87"/>
        <v>0</v>
      </c>
      <c r="E632" s="41">
        <f ca="1">IF(B632="","",SUMIF(OFFSET(MuaHàng_ThanhToán!$D$5,0,0,COUNTIF(Table2[Tên nhà cung cấp],MuaHàng_ThanhToán!$C$5),6),BáoCáoHàngHóa!B632,Table2[Thành tiền]))</f>
        <v>0</v>
      </c>
      <c r="F632" s="43">
        <f ca="1">IF(B632="","",SUMIF(Table2[[Tên hàng hóa]:[Thành tiền]],BáoCáoHàngHóa!B632,Table2[Số lượng])-BáoCáoHàngHóa!C632)</f>
        <v>10</v>
      </c>
      <c r="G632" s="43">
        <f t="shared" ca="1" si="88"/>
        <v>330000</v>
      </c>
      <c r="H632" s="43">
        <f ca="1">IF(B632="","",SUMIF(Table2[[Tên hàng hóa]:[Thành tiền]],BáoCáoHàngHóa!B632,Table2[Thành tiền])-BáoCáoHàngHóa!E632)</f>
        <v>3300000</v>
      </c>
      <c r="I632" s="42">
        <f ca="1">IF(B632="","",SUMIF(Table28[[Tên hàng hóa ]:[Thành tiền]],BáoCáoHàngHóa!B632,Table28[Số lượng]))</f>
        <v>10</v>
      </c>
      <c r="J632" s="42">
        <f t="shared" ca="1" si="89"/>
        <v>330000</v>
      </c>
      <c r="K632" s="42">
        <f t="shared" ca="1" si="90"/>
        <v>3300000</v>
      </c>
      <c r="L632" s="44">
        <f t="shared" ca="1" si="91"/>
        <v>0</v>
      </c>
      <c r="M632" s="44">
        <f t="shared" ca="1" si="92"/>
        <v>0</v>
      </c>
      <c r="N632" s="44">
        <f t="shared" ca="1" si="93"/>
        <v>0</v>
      </c>
      <c r="O632" s="30">
        <f t="shared" ca="1" si="94"/>
        <v>0</v>
      </c>
    </row>
    <row r="633" spans="1:23" ht="30" x14ac:dyDescent="0.2">
      <c r="A633" s="40">
        <v>628</v>
      </c>
      <c r="B633" s="40" t="str">
        <f>IF(DanhMụcHH!B632="","",DanhMụcHH!B632)</f>
        <v>G3NA-225B DC5-24</v>
      </c>
      <c r="C633" s="41">
        <f ca="1">IF(B633="","",SUMIF(OFFSET(MuaHàng_ThanhToán!$D$5,0,0,COUNTIF(Table2[Tên nhà cung cấp],MuaHàng_ThanhToán!$C$5),6),BáoCáoHàngHóa!B633,Table2[Số lượng]))</f>
        <v>0</v>
      </c>
      <c r="D633" s="41">
        <f t="shared" ref="D633:D696" ca="1" si="95">IF(B633="","",IF(C633=0,0,E633/C633))</f>
        <v>0</v>
      </c>
      <c r="E633" s="41">
        <f ca="1">IF(B633="","",SUMIF(OFFSET(MuaHàng_ThanhToán!$D$5,0,0,COUNTIF(Table2[Tên nhà cung cấp],MuaHàng_ThanhToán!$C$5),6),BáoCáoHàngHóa!B633,Table2[Thành tiền]))</f>
        <v>0</v>
      </c>
      <c r="F633" s="43">
        <f ca="1">IF(B633="","",SUMIF(Table2[[Tên hàng hóa]:[Thành tiền]],BáoCáoHàngHóa!B633,Table2[Số lượng])-BáoCáoHàngHóa!C633)</f>
        <v>3</v>
      </c>
      <c r="G633" s="43">
        <f t="shared" ref="G633:G696" ca="1" si="96">IF(B633="","",IF(F633=0,0,H633/F633))</f>
        <v>473000</v>
      </c>
      <c r="H633" s="43">
        <f ca="1">IF(B633="","",SUMIF(Table2[[Tên hàng hóa]:[Thành tiền]],BáoCáoHàngHóa!B633,Table2[Thành tiền])-BáoCáoHàngHóa!E633)</f>
        <v>1419000</v>
      </c>
      <c r="I633" s="42">
        <f ca="1">IF(B633="","",SUMIF(Table28[[Tên hàng hóa ]:[Thành tiền]],BáoCáoHàngHóa!B633,Table28[Số lượng]))</f>
        <v>3</v>
      </c>
      <c r="J633" s="42">
        <f t="shared" ref="J633:J696" ca="1" si="97">IF(B633="","",IF(I633=0,0,(H633+E633)/(F633+C633)))</f>
        <v>473000</v>
      </c>
      <c r="K633" s="42">
        <f t="shared" ref="K633:K696" ca="1" si="98">IF(B633="","",J633*I633)</f>
        <v>1419000</v>
      </c>
      <c r="L633" s="44">
        <f t="shared" ref="L633:L696" ca="1" si="99">IF(B633="","",C633+F633-I633)</f>
        <v>0</v>
      </c>
      <c r="M633" s="44">
        <f t="shared" ref="M633:M696" ca="1" si="100">IF(B633="","",IF(L633=0,0,N633/L633))</f>
        <v>0</v>
      </c>
      <c r="N633" s="44">
        <f t="shared" ref="N633:N696" ca="1" si="101">IF(B633="","",E633+H633-K633)</f>
        <v>0</v>
      </c>
      <c r="O633" s="30">
        <f t="shared" ca="1" si="94"/>
        <v>0</v>
      </c>
    </row>
    <row r="634" spans="1:23" ht="30" x14ac:dyDescent="0.2">
      <c r="A634" s="40">
        <v>629</v>
      </c>
      <c r="B634" s="40" t="str">
        <f>IF(DanhMụcHH!B633="","",DanhMụcHH!B633)</f>
        <v>G3NA-250B-UTU DC5-24</v>
      </c>
      <c r="C634" s="41">
        <f ca="1">IF(B634="","",SUMIF(OFFSET(MuaHàng_ThanhToán!$D$5,0,0,COUNTIF(Table2[Tên nhà cung cấp],MuaHàng_ThanhToán!$C$5),6),BáoCáoHàngHóa!B634,Table2[Số lượng]))</f>
        <v>0</v>
      </c>
      <c r="D634" s="41">
        <f t="shared" ca="1" si="95"/>
        <v>0</v>
      </c>
      <c r="E634" s="41">
        <f ca="1">IF(B634="","",SUMIF(OFFSET(MuaHàng_ThanhToán!$D$5,0,0,COUNTIF(Table2[Tên nhà cung cấp],MuaHàng_ThanhToán!$C$5),6),BáoCáoHàngHóa!B634,Table2[Thành tiền]))</f>
        <v>0</v>
      </c>
      <c r="F634" s="43">
        <f ca="1">IF(B634="","",SUMIF(Table2[[Tên hàng hóa]:[Thành tiền]],BáoCáoHàngHóa!B634,Table2[Số lượng])-BáoCáoHàngHóa!C634)</f>
        <v>1</v>
      </c>
      <c r="G634" s="43">
        <f t="shared" ca="1" si="96"/>
        <v>1245200</v>
      </c>
      <c r="H634" s="43">
        <f ca="1">IF(B634="","",SUMIF(Table2[[Tên hàng hóa]:[Thành tiền]],BáoCáoHàngHóa!B634,Table2[Thành tiền])-BáoCáoHàngHóa!E634)</f>
        <v>1245200</v>
      </c>
      <c r="I634" s="42">
        <f ca="1">IF(B634="","",SUMIF(Table28[[Tên hàng hóa ]:[Thành tiền]],BáoCáoHàngHóa!B634,Table28[Số lượng]))</f>
        <v>1</v>
      </c>
      <c r="J634" s="42">
        <f t="shared" ca="1" si="97"/>
        <v>1245200</v>
      </c>
      <c r="K634" s="42">
        <f t="shared" ca="1" si="98"/>
        <v>1245200</v>
      </c>
      <c r="L634" s="44">
        <f t="shared" ca="1" si="99"/>
        <v>0</v>
      </c>
      <c r="M634" s="44">
        <f t="shared" ca="1" si="100"/>
        <v>0</v>
      </c>
      <c r="N634" s="44">
        <f t="shared" ca="1" si="101"/>
        <v>0</v>
      </c>
      <c r="O634" s="30">
        <f t="shared" ca="1" si="94"/>
        <v>0</v>
      </c>
    </row>
    <row r="635" spans="1:23" x14ac:dyDescent="0.2">
      <c r="A635" s="40">
        <v>630</v>
      </c>
      <c r="B635" s="40" t="str">
        <f>IF(DanhMụcHH!B634="","",DanhMụcHH!B634)</f>
        <v>CPM2C-CIF11</v>
      </c>
      <c r="C635" s="41">
        <f ca="1">IF(B635="","",SUMIF(OFFSET(MuaHàng_ThanhToán!$D$5,0,0,COUNTIF(Table2[Tên nhà cung cấp],MuaHàng_ThanhToán!$C$5),6),BáoCáoHàngHóa!B635,Table2[Số lượng]))</f>
        <v>0</v>
      </c>
      <c r="D635" s="41">
        <f t="shared" ca="1" si="95"/>
        <v>0</v>
      </c>
      <c r="E635" s="41">
        <f ca="1">IF(B635="","",SUMIF(OFFSET(MuaHàng_ThanhToán!$D$5,0,0,COUNTIF(Table2[Tên nhà cung cấp],MuaHàng_ThanhToán!$C$5),6),BáoCáoHàngHóa!B635,Table2[Thành tiền]))</f>
        <v>0</v>
      </c>
      <c r="F635" s="43">
        <f ca="1">IF(B635="","",SUMIF(Table2[[Tên hàng hóa]:[Thành tiền]],BáoCáoHàngHóa!B635,Table2[Số lượng])-BáoCáoHàngHóa!C635)</f>
        <v>2</v>
      </c>
      <c r="G635" s="43">
        <f t="shared" ca="1" si="96"/>
        <v>3803800</v>
      </c>
      <c r="H635" s="43">
        <f ca="1">IF(B635="","",SUMIF(Table2[[Tên hàng hóa]:[Thành tiền]],BáoCáoHàngHóa!B635,Table2[Thành tiền])-BáoCáoHàngHóa!E635)</f>
        <v>7607600</v>
      </c>
      <c r="I635" s="42">
        <f ca="1">IF(B635="","",SUMIF(Table28[[Tên hàng hóa ]:[Thành tiền]],BáoCáoHàngHóa!B635,Table28[Số lượng]))</f>
        <v>2</v>
      </c>
      <c r="J635" s="42">
        <f t="shared" ca="1" si="97"/>
        <v>3803800</v>
      </c>
      <c r="K635" s="42">
        <f t="shared" ca="1" si="98"/>
        <v>7607600</v>
      </c>
      <c r="L635" s="44">
        <f t="shared" ca="1" si="99"/>
        <v>0</v>
      </c>
      <c r="M635" s="44">
        <f t="shared" ca="1" si="100"/>
        <v>0</v>
      </c>
      <c r="N635" s="44">
        <f t="shared" ca="1" si="101"/>
        <v>0</v>
      </c>
      <c r="O635" s="30">
        <f t="shared" ca="1" si="94"/>
        <v>0</v>
      </c>
    </row>
    <row r="636" spans="1:23" x14ac:dyDescent="0.2">
      <c r="A636" s="40">
        <v>631</v>
      </c>
      <c r="B636" s="40" t="str">
        <f>IF(DanhMụcHH!B635="","",DanhMụcHH!B635)</f>
        <v>LC1D18M7</v>
      </c>
      <c r="C636" s="41">
        <f ca="1">IF(B636="","",SUMIF(OFFSET(MuaHàng_ThanhToán!$D$5,0,0,COUNTIF(Table2[Tên nhà cung cấp],MuaHàng_ThanhToán!$C$5),6),BáoCáoHàngHóa!B636,Table2[Số lượng]))</f>
        <v>0</v>
      </c>
      <c r="D636" s="41">
        <f t="shared" ca="1" si="95"/>
        <v>0</v>
      </c>
      <c r="E636" s="41">
        <f ca="1">IF(B636="","",SUMIF(OFFSET(MuaHàng_ThanhToán!$D$5,0,0,COUNTIF(Table2[Tên nhà cung cấp],MuaHàng_ThanhToán!$C$5),6),BáoCáoHàngHóa!B636,Table2[Thành tiền]))</f>
        <v>0</v>
      </c>
      <c r="F636" s="43">
        <f ca="1">IF(B636="","",SUMIF(Table2[[Tên hàng hóa]:[Thành tiền]],BáoCáoHàngHóa!B636,Table2[Số lượng])-BáoCáoHàngHóa!C636)</f>
        <v>190</v>
      </c>
      <c r="G636" s="43">
        <f t="shared" ca="1" si="96"/>
        <v>335684.10526315792</v>
      </c>
      <c r="H636" s="43">
        <f ca="1">IF(B636="","",SUMIF(Table2[[Tên hàng hóa]:[Thành tiền]],BáoCáoHàngHóa!B636,Table2[Thành tiền])-BáoCáoHàngHóa!E636)</f>
        <v>63779980</v>
      </c>
      <c r="I636" s="42">
        <f ca="1">IF(B636="","",SUMIF(Table28[[Tên hàng hóa ]:[Thành tiền]],BáoCáoHàngHóa!B636,Table28[Số lượng]))</f>
        <v>190</v>
      </c>
      <c r="J636" s="42">
        <f t="shared" ca="1" si="97"/>
        <v>335684.10526315792</v>
      </c>
      <c r="K636" s="42">
        <f t="shared" ca="1" si="98"/>
        <v>63779980.000000007</v>
      </c>
      <c r="L636" s="44">
        <f t="shared" ca="1" si="99"/>
        <v>0</v>
      </c>
      <c r="M636" s="44">
        <f t="shared" ca="1" si="100"/>
        <v>0</v>
      </c>
      <c r="N636" s="44">
        <f t="shared" ca="1" si="101"/>
        <v>-7.4505805969238281E-9</v>
      </c>
      <c r="O636" s="30">
        <f t="shared" ca="1" si="94"/>
        <v>0</v>
      </c>
    </row>
    <row r="637" spans="1:23" x14ac:dyDescent="0.2">
      <c r="A637" s="40">
        <v>632</v>
      </c>
      <c r="B637" s="40" t="str">
        <f>IF(DanhMụcHH!B636="","",DanhMụcHH!B636)</f>
        <v>LC1D80M7</v>
      </c>
      <c r="C637" s="41">
        <f ca="1">IF(B637="","",SUMIF(OFFSET(MuaHàng_ThanhToán!$D$5,0,0,COUNTIF(Table2[Tên nhà cung cấp],MuaHàng_ThanhToán!$C$5),6),BáoCáoHàngHóa!B637,Table2[Số lượng]))</f>
        <v>0</v>
      </c>
      <c r="D637" s="41">
        <f t="shared" ca="1" si="95"/>
        <v>0</v>
      </c>
      <c r="E637" s="41">
        <f ca="1">IF(B637="","",SUMIF(OFFSET(MuaHàng_ThanhToán!$D$5,0,0,COUNTIF(Table2[Tên nhà cung cấp],MuaHàng_ThanhToán!$C$5),6),BáoCáoHàngHóa!B637,Table2[Thành tiền]))</f>
        <v>0</v>
      </c>
      <c r="F637" s="43">
        <f ca="1">IF(B637="","",SUMIF(Table2[[Tên hàng hóa]:[Thành tiền]],BáoCáoHàngHóa!B637,Table2[Số lượng])-BáoCáoHàngHóa!C637)</f>
        <v>3</v>
      </c>
      <c r="G637" s="43">
        <f t="shared" ca="1" si="96"/>
        <v>2198900</v>
      </c>
      <c r="H637" s="43">
        <f ca="1">IF(B637="","",SUMIF(Table2[[Tên hàng hóa]:[Thành tiền]],BáoCáoHàngHóa!B637,Table2[Thành tiền])-BáoCáoHàngHóa!E637)</f>
        <v>6596700</v>
      </c>
      <c r="I637" s="42">
        <f ca="1">IF(B637="","",SUMIF(Table28[[Tên hàng hóa ]:[Thành tiền]],BáoCáoHàngHóa!B637,Table28[Số lượng]))</f>
        <v>3</v>
      </c>
      <c r="J637" s="42">
        <f t="shared" ca="1" si="97"/>
        <v>2198900</v>
      </c>
      <c r="K637" s="42">
        <f t="shared" ca="1" si="98"/>
        <v>6596700</v>
      </c>
      <c r="L637" s="44">
        <f t="shared" ca="1" si="99"/>
        <v>0</v>
      </c>
      <c r="M637" s="44">
        <f t="shared" ca="1" si="100"/>
        <v>0</v>
      </c>
      <c r="N637" s="44">
        <f t="shared" ca="1" si="101"/>
        <v>0</v>
      </c>
      <c r="O637" s="30">
        <f t="shared" ca="1" si="94"/>
        <v>0</v>
      </c>
    </row>
    <row r="638" spans="1:23" x14ac:dyDescent="0.2">
      <c r="A638" s="40">
        <v>633</v>
      </c>
      <c r="B638" s="40" t="str">
        <f>IF(DanhMụcHH!B637="","",DanhMụcHH!B637)</f>
        <v>LRD10</v>
      </c>
      <c r="C638" s="41">
        <f ca="1">IF(B638="","",SUMIF(OFFSET(MuaHàng_ThanhToán!$D$5,0,0,COUNTIF(Table2[Tên nhà cung cấp],MuaHàng_ThanhToán!$C$5),6),BáoCáoHàngHóa!B638,Table2[Số lượng]))</f>
        <v>0</v>
      </c>
      <c r="D638" s="41">
        <f t="shared" ca="1" si="95"/>
        <v>0</v>
      </c>
      <c r="E638" s="41">
        <f ca="1">IF(B638="","",SUMIF(OFFSET(MuaHàng_ThanhToán!$D$5,0,0,COUNTIF(Table2[Tên nhà cung cấp],MuaHàng_ThanhToán!$C$5),6),BáoCáoHàngHóa!B638,Table2[Thành tiền]))</f>
        <v>0</v>
      </c>
      <c r="F638" s="43">
        <f ca="1">IF(B638="","",SUMIF(Table2[[Tên hàng hóa]:[Thành tiền]],BáoCáoHàngHóa!B638,Table2[Số lượng])-BáoCáoHàngHóa!C638)</f>
        <v>30</v>
      </c>
      <c r="G638" s="43">
        <f t="shared" ca="1" si="96"/>
        <v>253476.66666666666</v>
      </c>
      <c r="H638" s="43">
        <f ca="1">IF(B638="","",SUMIF(Table2[[Tên hàng hóa]:[Thành tiền]],BáoCáoHàngHóa!B638,Table2[Thành tiền])-BáoCáoHàngHóa!E638)</f>
        <v>7604300</v>
      </c>
      <c r="I638" s="42">
        <f ca="1">IF(B638="","",SUMIF(Table28[[Tên hàng hóa ]:[Thành tiền]],BáoCáoHàngHóa!B638,Table28[Số lượng]))</f>
        <v>30</v>
      </c>
      <c r="J638" s="42">
        <f t="shared" ca="1" si="97"/>
        <v>253476.66666666666</v>
      </c>
      <c r="K638" s="42">
        <f t="shared" ca="1" si="98"/>
        <v>7604300</v>
      </c>
      <c r="L638" s="44">
        <f t="shared" ca="1" si="99"/>
        <v>0</v>
      </c>
      <c r="M638" s="44">
        <f t="shared" ca="1" si="100"/>
        <v>0</v>
      </c>
      <c r="N638" s="44">
        <f t="shared" ca="1" si="101"/>
        <v>0</v>
      </c>
      <c r="O638" s="30">
        <f t="shared" ca="1" si="94"/>
        <v>0</v>
      </c>
    </row>
    <row r="639" spans="1:23" x14ac:dyDescent="0.2">
      <c r="A639" s="40">
        <v>634</v>
      </c>
      <c r="B639" s="40" t="str">
        <f>IF(DanhMụcHH!B638="","",DanhMụcHH!B638)</f>
        <v>MC-150A</v>
      </c>
      <c r="C639" s="41">
        <f ca="1">IF(B639="","",SUMIF(OFFSET(MuaHàng_ThanhToán!$D$5,0,0,COUNTIF(Table2[Tên nhà cung cấp],MuaHàng_ThanhToán!$C$5),6),BáoCáoHàngHóa!B639,Table2[Số lượng]))</f>
        <v>0</v>
      </c>
      <c r="D639" s="41">
        <f t="shared" ca="1" si="95"/>
        <v>0</v>
      </c>
      <c r="E639" s="41">
        <f ca="1">IF(B639="","",SUMIF(OFFSET(MuaHàng_ThanhToán!$D$5,0,0,COUNTIF(Table2[Tên nhà cung cấp],MuaHàng_ThanhToán!$C$5),6),BáoCáoHàngHóa!B639,Table2[Thành tiền]))</f>
        <v>0</v>
      </c>
      <c r="F639" s="43">
        <f ca="1">IF(B639="","",SUMIF(Table2[[Tên hàng hóa]:[Thành tiền]],BáoCáoHàngHóa!B639,Table2[Số lượng])-BáoCáoHàngHóa!C639)</f>
        <v>16</v>
      </c>
      <c r="G639" s="43">
        <f t="shared" ca="1" si="96"/>
        <v>2683738.75</v>
      </c>
      <c r="H639" s="43">
        <f ca="1">IF(B639="","",SUMIF(Table2[[Tên hàng hóa]:[Thành tiền]],BáoCáoHàngHóa!B639,Table2[Thành tiền])-BáoCáoHàngHóa!E639)</f>
        <v>42939820</v>
      </c>
      <c r="I639" s="42">
        <f ca="1">IF(B639="","",SUMIF(Table28[[Tên hàng hóa ]:[Thành tiền]],BáoCáoHàngHóa!B639,Table28[Số lượng]))</f>
        <v>16</v>
      </c>
      <c r="J639" s="42">
        <f t="shared" ca="1" si="97"/>
        <v>2683738.75</v>
      </c>
      <c r="K639" s="42">
        <f t="shared" ca="1" si="98"/>
        <v>42939820</v>
      </c>
      <c r="L639" s="44">
        <f t="shared" ca="1" si="99"/>
        <v>0</v>
      </c>
      <c r="M639" s="44">
        <f t="shared" ca="1" si="100"/>
        <v>0</v>
      </c>
      <c r="N639" s="44">
        <f t="shared" ca="1" si="101"/>
        <v>0</v>
      </c>
      <c r="O639" s="30">
        <f t="shared" ca="1" si="94"/>
        <v>0</v>
      </c>
    </row>
    <row r="640" spans="1:23" ht="30" x14ac:dyDescent="0.2">
      <c r="A640" s="40">
        <v>635</v>
      </c>
      <c r="B640" s="40" t="str">
        <f>IF(DanhMụcHH!B639="","",DanhMụcHH!B639)</f>
        <v>G3PA-210B-VD DC5-24</v>
      </c>
      <c r="C640" s="41">
        <f ca="1">IF(B640="","",SUMIF(OFFSET(MuaHàng_ThanhToán!$D$5,0,0,COUNTIF(Table2[Tên nhà cung cấp],MuaHàng_ThanhToán!$C$5),6),BáoCáoHàngHóa!B640,Table2[Số lượng]))</f>
        <v>0</v>
      </c>
      <c r="D640" s="41">
        <f t="shared" ca="1" si="95"/>
        <v>0</v>
      </c>
      <c r="E640" s="41">
        <f ca="1">IF(B640="","",SUMIF(OFFSET(MuaHàng_ThanhToán!$D$5,0,0,COUNTIF(Table2[Tên nhà cung cấp],MuaHàng_ThanhToán!$C$5),6),BáoCáoHàngHóa!B640,Table2[Thành tiền]))</f>
        <v>0</v>
      </c>
      <c r="F640" s="43">
        <f ca="1">IF(B640="","",SUMIF(Table2[[Tên hàng hóa]:[Thành tiền]],BáoCáoHàngHóa!B640,Table2[Số lượng])-BáoCáoHàngHóa!C640)</f>
        <v>0</v>
      </c>
      <c r="G640" s="43">
        <f t="shared" ca="1" si="96"/>
        <v>0</v>
      </c>
      <c r="H640" s="43">
        <f ca="1">IF(B640="","",SUMIF(Table2[[Tên hàng hóa]:[Thành tiền]],BáoCáoHàngHóa!B640,Table2[Thành tiền])-BáoCáoHàngHóa!E640)</f>
        <v>0</v>
      </c>
      <c r="I640" s="42">
        <f ca="1">IF(B640="","",SUMIF(Table28[[Tên hàng hóa ]:[Thành tiền]],BáoCáoHàngHóa!B640,Table28[Số lượng]))</f>
        <v>0</v>
      </c>
      <c r="J640" s="42">
        <f t="shared" ca="1" si="97"/>
        <v>0</v>
      </c>
      <c r="K640" s="42">
        <f t="shared" ca="1" si="98"/>
        <v>0</v>
      </c>
      <c r="L640" s="44">
        <f t="shared" ca="1" si="99"/>
        <v>0</v>
      </c>
      <c r="M640" s="44">
        <f t="shared" ca="1" si="100"/>
        <v>0</v>
      </c>
      <c r="N640" s="44">
        <f t="shared" ca="1" si="101"/>
        <v>0</v>
      </c>
      <c r="O640" s="30">
        <f t="shared" ca="1" si="94"/>
        <v>0</v>
      </c>
    </row>
    <row r="641" spans="1:15" ht="30" x14ac:dyDescent="0.2">
      <c r="A641" s="40">
        <v>636</v>
      </c>
      <c r="B641" s="40" t="str">
        <f>IF(DanhMụcHH!B640="","",DanhMụcHH!B640)</f>
        <v>G3PA-220B-VD DC5-24</v>
      </c>
      <c r="C641" s="41">
        <f ca="1">IF(B641="","",SUMIF(OFFSET(MuaHàng_ThanhToán!$D$5,0,0,COUNTIF(Table2[Tên nhà cung cấp],MuaHàng_ThanhToán!$C$5),6),BáoCáoHàngHóa!B641,Table2[Số lượng]))</f>
        <v>0</v>
      </c>
      <c r="D641" s="41">
        <f t="shared" ca="1" si="95"/>
        <v>0</v>
      </c>
      <c r="E641" s="41">
        <f ca="1">IF(B641="","",SUMIF(OFFSET(MuaHàng_ThanhToán!$D$5,0,0,COUNTIF(Table2[Tên nhà cung cấp],MuaHàng_ThanhToán!$C$5),6),BáoCáoHàngHóa!B641,Table2[Thành tiền]))</f>
        <v>0</v>
      </c>
      <c r="F641" s="43">
        <f ca="1">IF(B641="","",SUMIF(Table2[[Tên hàng hóa]:[Thành tiền]],BáoCáoHàngHóa!B641,Table2[Số lượng])-BáoCáoHàngHóa!C641)</f>
        <v>0</v>
      </c>
      <c r="G641" s="43">
        <f t="shared" ca="1" si="96"/>
        <v>0</v>
      </c>
      <c r="H641" s="43">
        <f ca="1">IF(B641="","",SUMIF(Table2[[Tên hàng hóa]:[Thành tiền]],BáoCáoHàngHóa!B641,Table2[Thành tiền])-BáoCáoHàngHóa!E641)</f>
        <v>0</v>
      </c>
      <c r="I641" s="42">
        <f ca="1">IF(B641="","",SUMIF(Table28[[Tên hàng hóa ]:[Thành tiền]],BáoCáoHàngHóa!B641,Table28[Số lượng]))</f>
        <v>0</v>
      </c>
      <c r="J641" s="42">
        <f t="shared" ca="1" si="97"/>
        <v>0</v>
      </c>
      <c r="K641" s="42">
        <f t="shared" ca="1" si="98"/>
        <v>0</v>
      </c>
      <c r="L641" s="44">
        <f t="shared" ca="1" si="99"/>
        <v>0</v>
      </c>
      <c r="M641" s="44">
        <f t="shared" ca="1" si="100"/>
        <v>0</v>
      </c>
      <c r="N641" s="44">
        <f t="shared" ca="1" si="101"/>
        <v>0</v>
      </c>
      <c r="O641" s="30">
        <f t="shared" ca="1" si="94"/>
        <v>0</v>
      </c>
    </row>
    <row r="642" spans="1:15" ht="30" x14ac:dyDescent="0.2">
      <c r="A642" s="40">
        <v>637</v>
      </c>
      <c r="B642" s="40" t="str">
        <f>IF(DanhMụcHH!B641="","",DanhMụcHH!B641)</f>
        <v>G3PA-240B-VD DC5-24</v>
      </c>
      <c r="C642" s="41">
        <f ca="1">IF(B642="","",SUMIF(OFFSET(MuaHàng_ThanhToán!$D$5,0,0,COUNTIF(Table2[Tên nhà cung cấp],MuaHàng_ThanhToán!$C$5),6),BáoCáoHàngHóa!B642,Table2[Số lượng]))</f>
        <v>0</v>
      </c>
      <c r="D642" s="41">
        <f t="shared" ca="1" si="95"/>
        <v>0</v>
      </c>
      <c r="E642" s="41">
        <f ca="1">IF(B642="","",SUMIF(OFFSET(MuaHàng_ThanhToán!$D$5,0,0,COUNTIF(Table2[Tên nhà cung cấp],MuaHàng_ThanhToán!$C$5),6),BáoCáoHàngHóa!B642,Table2[Thành tiền]))</f>
        <v>0</v>
      </c>
      <c r="F642" s="43">
        <f ca="1">IF(B642="","",SUMIF(Table2[[Tên hàng hóa]:[Thành tiền]],BáoCáoHàngHóa!B642,Table2[Số lượng])-BáoCáoHàngHóa!C642)</f>
        <v>0</v>
      </c>
      <c r="G642" s="43">
        <f t="shared" ca="1" si="96"/>
        <v>0</v>
      </c>
      <c r="H642" s="43">
        <f ca="1">IF(B642="","",SUMIF(Table2[[Tên hàng hóa]:[Thành tiền]],BáoCáoHàngHóa!B642,Table2[Thành tiền])-BáoCáoHàngHóa!E642)</f>
        <v>0</v>
      </c>
      <c r="I642" s="42">
        <f ca="1">IF(B642="","",SUMIF(Table28[[Tên hàng hóa ]:[Thành tiền]],BáoCáoHàngHóa!B642,Table28[Số lượng]))</f>
        <v>0</v>
      </c>
      <c r="J642" s="42">
        <f t="shared" ca="1" si="97"/>
        <v>0</v>
      </c>
      <c r="K642" s="42">
        <f t="shared" ca="1" si="98"/>
        <v>0</v>
      </c>
      <c r="L642" s="44">
        <f t="shared" ca="1" si="99"/>
        <v>0</v>
      </c>
      <c r="M642" s="44">
        <f t="shared" ca="1" si="100"/>
        <v>0</v>
      </c>
      <c r="N642" s="44">
        <f t="shared" ca="1" si="101"/>
        <v>0</v>
      </c>
      <c r="O642" s="30">
        <f t="shared" ca="1" si="94"/>
        <v>0</v>
      </c>
    </row>
    <row r="643" spans="1:15" ht="30" x14ac:dyDescent="0.2">
      <c r="A643" s="40">
        <v>638</v>
      </c>
      <c r="B643" s="40" t="str">
        <f>IF(DanhMụcHH!B642="","",DanhMụcHH!B642)</f>
        <v>G3PA-260B-VD DC5-24</v>
      </c>
      <c r="C643" s="41">
        <f ca="1">IF(B643="","",SUMIF(OFFSET(MuaHàng_ThanhToán!$D$5,0,0,COUNTIF(Table2[Tên nhà cung cấp],MuaHàng_ThanhToán!$C$5),6),BáoCáoHàngHóa!B643,Table2[Số lượng]))</f>
        <v>0</v>
      </c>
      <c r="D643" s="41">
        <f t="shared" ca="1" si="95"/>
        <v>0</v>
      </c>
      <c r="E643" s="41">
        <f ca="1">IF(B643="","",SUMIF(OFFSET(MuaHàng_ThanhToán!$D$5,0,0,COUNTIF(Table2[Tên nhà cung cấp],MuaHàng_ThanhToán!$C$5),6),BáoCáoHàngHóa!B643,Table2[Thành tiền]))</f>
        <v>0</v>
      </c>
      <c r="F643" s="43">
        <f ca="1">IF(B643="","",SUMIF(Table2[[Tên hàng hóa]:[Thành tiền]],BáoCáoHàngHóa!B643,Table2[Số lượng])-BáoCáoHàngHóa!C643)</f>
        <v>0</v>
      </c>
      <c r="G643" s="43">
        <f t="shared" ca="1" si="96"/>
        <v>0</v>
      </c>
      <c r="H643" s="43">
        <f ca="1">IF(B643="","",SUMIF(Table2[[Tên hàng hóa]:[Thành tiền]],BáoCáoHàngHóa!B643,Table2[Thành tiền])-BáoCáoHàngHóa!E643)</f>
        <v>0</v>
      </c>
      <c r="I643" s="42">
        <f ca="1">IF(B643="","",SUMIF(Table28[[Tên hàng hóa ]:[Thành tiền]],BáoCáoHàngHóa!B643,Table28[Số lượng]))</f>
        <v>0</v>
      </c>
      <c r="J643" s="42">
        <f t="shared" ca="1" si="97"/>
        <v>0</v>
      </c>
      <c r="K643" s="42">
        <f t="shared" ca="1" si="98"/>
        <v>0</v>
      </c>
      <c r="L643" s="44">
        <f t="shared" ca="1" si="99"/>
        <v>0</v>
      </c>
      <c r="M643" s="44">
        <f t="shared" ca="1" si="100"/>
        <v>0</v>
      </c>
      <c r="N643" s="44">
        <f t="shared" ca="1" si="101"/>
        <v>0</v>
      </c>
      <c r="O643" s="30">
        <f t="shared" ca="1" si="94"/>
        <v>0</v>
      </c>
    </row>
    <row r="644" spans="1:15" ht="30" x14ac:dyDescent="0.2">
      <c r="A644" s="40">
        <v>639</v>
      </c>
      <c r="B644" s="40" t="str">
        <f>IF(DanhMụcHH!B643="","",DanhMụcHH!B643)</f>
        <v>FX2N-16EX-ES/UL</v>
      </c>
      <c r="C644" s="41">
        <f ca="1">IF(B644="","",SUMIF(OFFSET(MuaHàng_ThanhToán!$D$5,0,0,COUNTIF(Table2[Tên nhà cung cấp],MuaHàng_ThanhToán!$C$5),6),BáoCáoHàngHóa!B644,Table2[Số lượng]))</f>
        <v>0</v>
      </c>
      <c r="D644" s="41">
        <f t="shared" ca="1" si="95"/>
        <v>0</v>
      </c>
      <c r="E644" s="41">
        <f ca="1">IF(B644="","",SUMIF(OFFSET(MuaHàng_ThanhToán!$D$5,0,0,COUNTIF(Table2[Tên nhà cung cấp],MuaHàng_ThanhToán!$C$5),6),BáoCáoHàngHóa!B644,Table2[Thành tiền]))</f>
        <v>0</v>
      </c>
      <c r="F644" s="43">
        <f ca="1">IF(B644="","",SUMIF(Table2[[Tên hàng hóa]:[Thành tiền]],BáoCáoHàngHóa!B644,Table2[Số lượng])-BáoCáoHàngHóa!C644)</f>
        <v>1</v>
      </c>
      <c r="G644" s="43">
        <f t="shared" ca="1" si="96"/>
        <v>1870000</v>
      </c>
      <c r="H644" s="43">
        <f ca="1">IF(B644="","",SUMIF(Table2[[Tên hàng hóa]:[Thành tiền]],BáoCáoHàngHóa!B644,Table2[Thành tiền])-BáoCáoHàngHóa!E644)</f>
        <v>1870000</v>
      </c>
      <c r="I644" s="42">
        <f ca="1">IF(B644="","",SUMIF(Table28[[Tên hàng hóa ]:[Thành tiền]],BáoCáoHàngHóa!B644,Table28[Số lượng]))</f>
        <v>1</v>
      </c>
      <c r="J644" s="42">
        <f t="shared" ca="1" si="97"/>
        <v>1870000</v>
      </c>
      <c r="K644" s="42">
        <f t="shared" ca="1" si="98"/>
        <v>1870000</v>
      </c>
      <c r="L644" s="44">
        <f t="shared" ca="1" si="99"/>
        <v>0</v>
      </c>
      <c r="M644" s="44">
        <f t="shared" ca="1" si="100"/>
        <v>0</v>
      </c>
      <c r="N644" s="44">
        <f t="shared" ca="1" si="101"/>
        <v>0</v>
      </c>
      <c r="O644" s="30">
        <f t="shared" ca="1" si="94"/>
        <v>0</v>
      </c>
    </row>
    <row r="645" spans="1:15" ht="30" x14ac:dyDescent="0.2">
      <c r="A645" s="40">
        <v>640</v>
      </c>
      <c r="B645" s="40" t="str">
        <f>IF(DanhMụcHH!B644="","",DanhMụcHH!B644)</f>
        <v>E2B-M12KN05-M1-C1</v>
      </c>
      <c r="C645" s="41">
        <f ca="1">IF(B645="","",SUMIF(OFFSET(MuaHàng_ThanhToán!$D$5,0,0,COUNTIF(Table2[Tên nhà cung cấp],MuaHàng_ThanhToán!$C$5),6),BáoCáoHàngHóa!B645,Table2[Số lượng]))</f>
        <v>0</v>
      </c>
      <c r="D645" s="41">
        <f t="shared" ca="1" si="95"/>
        <v>0</v>
      </c>
      <c r="E645" s="41">
        <f ca="1">IF(B645="","",SUMIF(OFFSET(MuaHàng_ThanhToán!$D$5,0,0,COUNTIF(Table2[Tên nhà cung cấp],MuaHàng_ThanhToán!$C$5),6),BáoCáoHàngHóa!B645,Table2[Thành tiền]))</f>
        <v>0</v>
      </c>
      <c r="F645" s="43">
        <f ca="1">IF(B645="","",SUMIF(Table2[[Tên hàng hóa]:[Thành tiền]],BáoCáoHàngHóa!B645,Table2[Số lượng])-BáoCáoHàngHóa!C645)</f>
        <v>10</v>
      </c>
      <c r="G645" s="43">
        <f t="shared" ca="1" si="96"/>
        <v>335500</v>
      </c>
      <c r="H645" s="43">
        <f ca="1">IF(B645="","",SUMIF(Table2[[Tên hàng hóa]:[Thành tiền]],BáoCáoHàngHóa!B645,Table2[Thành tiền])-BáoCáoHàngHóa!E645)</f>
        <v>3355000</v>
      </c>
      <c r="I645" s="42">
        <f ca="1">IF(B645="","",SUMIF(Table28[[Tên hàng hóa ]:[Thành tiền]],BáoCáoHàngHóa!B645,Table28[Số lượng]))</f>
        <v>10</v>
      </c>
      <c r="J645" s="42">
        <f t="shared" ca="1" si="97"/>
        <v>335500</v>
      </c>
      <c r="K645" s="42">
        <f t="shared" ca="1" si="98"/>
        <v>3355000</v>
      </c>
      <c r="L645" s="44">
        <f t="shared" ca="1" si="99"/>
        <v>0</v>
      </c>
      <c r="M645" s="44">
        <f t="shared" ca="1" si="100"/>
        <v>0</v>
      </c>
      <c r="N645" s="44">
        <f t="shared" ca="1" si="101"/>
        <v>0</v>
      </c>
      <c r="O645" s="30">
        <f t="shared" ca="1" si="94"/>
        <v>0</v>
      </c>
    </row>
    <row r="646" spans="1:15" ht="30" x14ac:dyDescent="0.2">
      <c r="A646" s="40">
        <v>641</v>
      </c>
      <c r="B646" s="40" t="str">
        <f>IF(DanhMụcHH!B645="","",DanhMụcHH!B645)</f>
        <v>E2B-M12KN05-M1-B1</v>
      </c>
      <c r="C646" s="41">
        <f ca="1">IF(B646="","",SUMIF(OFFSET(MuaHàng_ThanhToán!$D$5,0,0,COUNTIF(Table2[Tên nhà cung cấp],MuaHàng_ThanhToán!$C$5),6),BáoCáoHàngHóa!B646,Table2[Số lượng]))</f>
        <v>0</v>
      </c>
      <c r="D646" s="41">
        <f t="shared" ca="1" si="95"/>
        <v>0</v>
      </c>
      <c r="E646" s="41">
        <f ca="1">IF(B646="","",SUMIF(OFFSET(MuaHàng_ThanhToán!$D$5,0,0,COUNTIF(Table2[Tên nhà cung cấp],MuaHàng_ThanhToán!$C$5),6),BáoCáoHàngHóa!B646,Table2[Thành tiền]))</f>
        <v>0</v>
      </c>
      <c r="F646" s="43">
        <f ca="1">IF(B646="","",SUMIF(Table2[[Tên hàng hóa]:[Thành tiền]],BáoCáoHàngHóa!B646,Table2[Số lượng])-BáoCáoHàngHóa!C646)</f>
        <v>10</v>
      </c>
      <c r="G646" s="43">
        <f t="shared" ca="1" si="96"/>
        <v>335500</v>
      </c>
      <c r="H646" s="43">
        <f ca="1">IF(B646="","",SUMIF(Table2[[Tên hàng hóa]:[Thành tiền]],BáoCáoHàngHóa!B646,Table2[Thành tiền])-BáoCáoHàngHóa!E646)</f>
        <v>3355000</v>
      </c>
      <c r="I646" s="42">
        <f ca="1">IF(B646="","",SUMIF(Table28[[Tên hàng hóa ]:[Thành tiền]],BáoCáoHàngHóa!B646,Table28[Số lượng]))</f>
        <v>10</v>
      </c>
      <c r="J646" s="42">
        <f t="shared" ca="1" si="97"/>
        <v>335500</v>
      </c>
      <c r="K646" s="42">
        <f t="shared" ca="1" si="98"/>
        <v>3355000</v>
      </c>
      <c r="L646" s="44">
        <f t="shared" ca="1" si="99"/>
        <v>0</v>
      </c>
      <c r="M646" s="44">
        <f t="shared" ca="1" si="100"/>
        <v>0</v>
      </c>
      <c r="N646" s="44">
        <f t="shared" ca="1" si="101"/>
        <v>0</v>
      </c>
      <c r="O646" s="30">
        <f t="shared" ca="1" si="94"/>
        <v>0</v>
      </c>
    </row>
    <row r="647" spans="1:15" x14ac:dyDescent="0.2">
      <c r="A647" s="40">
        <v>642</v>
      </c>
      <c r="B647" s="40" t="str">
        <f>IF(DanhMụcHH!B646="","",DanhMụcHH!B646)</f>
        <v>E3F2-R4B4-P1</v>
      </c>
      <c r="C647" s="41">
        <f ca="1">IF(B647="","",SUMIF(OFFSET(MuaHàng_ThanhToán!$D$5,0,0,COUNTIF(Table2[Tên nhà cung cấp],MuaHàng_ThanhToán!$C$5),6),BáoCáoHàngHóa!B647,Table2[Số lượng]))</f>
        <v>0</v>
      </c>
      <c r="D647" s="41">
        <f t="shared" ca="1" si="95"/>
        <v>0</v>
      </c>
      <c r="E647" s="41">
        <f ca="1">IF(B647="","",SUMIF(OFFSET(MuaHàng_ThanhToán!$D$5,0,0,COUNTIF(Table2[Tên nhà cung cấp],MuaHàng_ThanhToán!$C$5),6),BáoCáoHàngHóa!B647,Table2[Thành tiền]))</f>
        <v>0</v>
      </c>
      <c r="F647" s="43">
        <f ca="1">IF(B647="","",SUMIF(Table2[[Tên hàng hóa]:[Thành tiền]],BáoCáoHàngHóa!B647,Table2[Số lượng])-BáoCáoHàngHóa!C647)</f>
        <v>2</v>
      </c>
      <c r="G647" s="43">
        <f t="shared" ca="1" si="96"/>
        <v>1406900</v>
      </c>
      <c r="H647" s="43">
        <f ca="1">IF(B647="","",SUMIF(Table2[[Tên hàng hóa]:[Thành tiền]],BáoCáoHàngHóa!B647,Table2[Thành tiền])-BáoCáoHàngHóa!E647)</f>
        <v>2813800</v>
      </c>
      <c r="I647" s="42">
        <f ca="1">IF(B647="","",SUMIF(Table28[[Tên hàng hóa ]:[Thành tiền]],BáoCáoHàngHóa!B647,Table28[Số lượng]))</f>
        <v>2</v>
      </c>
      <c r="J647" s="42">
        <f t="shared" ca="1" si="97"/>
        <v>1406900</v>
      </c>
      <c r="K647" s="42">
        <f t="shared" ca="1" si="98"/>
        <v>2813800</v>
      </c>
      <c r="L647" s="44">
        <f t="shared" ca="1" si="99"/>
        <v>0</v>
      </c>
      <c r="M647" s="44">
        <f t="shared" ca="1" si="100"/>
        <v>0</v>
      </c>
      <c r="N647" s="44">
        <f t="shared" ca="1" si="101"/>
        <v>0</v>
      </c>
      <c r="O647" s="30">
        <f t="shared" ref="O647:O710" ca="1" si="102">IF(L647&lt;0,-1,0)</f>
        <v>0</v>
      </c>
    </row>
    <row r="648" spans="1:15" x14ac:dyDescent="0.2">
      <c r="A648" s="40">
        <v>643</v>
      </c>
      <c r="B648" s="40" t="str">
        <f>IF(DanhMụcHH!B647="","",DanhMụcHH!B647)</f>
        <v>CP1E-E30DR-A</v>
      </c>
      <c r="C648" s="41">
        <f ca="1">IF(B648="","",SUMIF(OFFSET(MuaHàng_ThanhToán!$D$5,0,0,COUNTIF(Table2[Tên nhà cung cấp],MuaHàng_ThanhToán!$C$5),6),BáoCáoHàngHóa!B648,Table2[Số lượng]))</f>
        <v>0</v>
      </c>
      <c r="D648" s="41">
        <f t="shared" ca="1" si="95"/>
        <v>0</v>
      </c>
      <c r="E648" s="41">
        <f ca="1">IF(B648="","",SUMIF(OFFSET(MuaHàng_ThanhToán!$D$5,0,0,COUNTIF(Table2[Tên nhà cung cấp],MuaHàng_ThanhToán!$C$5),6),BáoCáoHàngHóa!B648,Table2[Thành tiền]))</f>
        <v>0</v>
      </c>
      <c r="F648" s="43">
        <f ca="1">IF(B648="","",SUMIF(Table2[[Tên hàng hóa]:[Thành tiền]],BáoCáoHàngHóa!B648,Table2[Số lượng])-BáoCáoHàngHóa!C648)</f>
        <v>8</v>
      </c>
      <c r="G648" s="43">
        <f t="shared" ca="1" si="96"/>
        <v>2756370.6831724308</v>
      </c>
      <c r="H648" s="43">
        <f ca="1">IF(B648="","",SUMIF(Table2[[Tên hàng hóa]:[Thành tiền]],BáoCáoHàngHóa!B648,Table2[Thành tiền])-BáoCáoHàngHóa!E648)</f>
        <v>22050965.465379447</v>
      </c>
      <c r="I648" s="42">
        <f ca="1">IF(B648="","",SUMIF(Table28[[Tên hàng hóa ]:[Thành tiền]],BáoCáoHàngHóa!B648,Table28[Số lượng]))</f>
        <v>6</v>
      </c>
      <c r="J648" s="42">
        <f t="shared" ca="1" si="97"/>
        <v>2756370.6831724308</v>
      </c>
      <c r="K648" s="42">
        <f t="shared" ca="1" si="98"/>
        <v>16538224.099034585</v>
      </c>
      <c r="L648" s="44">
        <f t="shared" ca="1" si="99"/>
        <v>2</v>
      </c>
      <c r="M648" s="44">
        <f t="shared" ca="1" si="100"/>
        <v>2756370.6831724308</v>
      </c>
      <c r="N648" s="44">
        <f t="shared" ca="1" si="101"/>
        <v>5512741.3663448617</v>
      </c>
      <c r="O648" s="30">
        <f t="shared" ca="1" si="102"/>
        <v>0</v>
      </c>
    </row>
    <row r="649" spans="1:15" x14ac:dyDescent="0.2">
      <c r="A649" s="40">
        <v>644</v>
      </c>
      <c r="B649" s="40" t="str">
        <f>IF(DanhMụcHH!B648="","",DanhMụcHH!B648)</f>
        <v>CP1E-E40DR-A</v>
      </c>
      <c r="C649" s="41">
        <f ca="1">IF(B649="","",SUMIF(OFFSET(MuaHàng_ThanhToán!$D$5,0,0,COUNTIF(Table2[Tên nhà cung cấp],MuaHàng_ThanhToán!$C$5),6),BáoCáoHàngHóa!B649,Table2[Số lượng]))</f>
        <v>0</v>
      </c>
      <c r="D649" s="41">
        <f t="shared" ca="1" si="95"/>
        <v>0</v>
      </c>
      <c r="E649" s="41">
        <f ca="1">IF(B649="","",SUMIF(OFFSET(MuaHàng_ThanhToán!$D$5,0,0,COUNTIF(Table2[Tên nhà cung cấp],MuaHàng_ThanhToán!$C$5),6),BáoCáoHàngHóa!B649,Table2[Thành tiền]))</f>
        <v>0</v>
      </c>
      <c r="F649" s="43">
        <f ca="1">IF(B649="","",SUMIF(Table2[[Tên hàng hóa]:[Thành tiền]],BáoCáoHàngHóa!B649,Table2[Số lượng])-BáoCáoHàngHóa!C649)</f>
        <v>6</v>
      </c>
      <c r="G649" s="43">
        <f t="shared" ca="1" si="96"/>
        <v>3570435.4972953987</v>
      </c>
      <c r="H649" s="43">
        <f ca="1">IF(B649="","",SUMIF(Table2[[Tên hàng hóa]:[Thành tiền]],BáoCáoHàngHóa!B649,Table2[Thành tiền])-BáoCáoHàngHóa!E649)</f>
        <v>21422612.983772393</v>
      </c>
      <c r="I649" s="42">
        <f ca="1">IF(B649="","",SUMIF(Table28[[Tên hàng hóa ]:[Thành tiền]],BáoCáoHàngHóa!B649,Table28[Số lượng]))</f>
        <v>4</v>
      </c>
      <c r="J649" s="42">
        <f t="shared" ca="1" si="97"/>
        <v>3570435.4972953987</v>
      </c>
      <c r="K649" s="42">
        <f t="shared" ca="1" si="98"/>
        <v>14281741.989181595</v>
      </c>
      <c r="L649" s="44">
        <f t="shared" ca="1" si="99"/>
        <v>2</v>
      </c>
      <c r="M649" s="44">
        <f t="shared" ca="1" si="100"/>
        <v>3570435.4972953992</v>
      </c>
      <c r="N649" s="44">
        <f t="shared" ca="1" si="101"/>
        <v>7140870.9945907984</v>
      </c>
      <c r="O649" s="30">
        <f t="shared" ca="1" si="102"/>
        <v>0</v>
      </c>
    </row>
    <row r="650" spans="1:15" x14ac:dyDescent="0.2">
      <c r="A650" s="40">
        <v>645</v>
      </c>
      <c r="B650" s="40" t="str">
        <f>IF(DanhMụcHH!B649="","",DanhMụcHH!B649)</f>
        <v>USB-SC09</v>
      </c>
      <c r="C650" s="41">
        <f ca="1">IF(B650="","",SUMIF(OFFSET(MuaHàng_ThanhToán!$D$5,0,0,COUNTIF(Table2[Tên nhà cung cấp],MuaHàng_ThanhToán!$C$5),6),BáoCáoHàngHóa!B650,Table2[Số lượng]))</f>
        <v>0</v>
      </c>
      <c r="D650" s="41">
        <f t="shared" ca="1" si="95"/>
        <v>0</v>
      </c>
      <c r="E650" s="41">
        <f ca="1">IF(B650="","",SUMIF(OFFSET(MuaHàng_ThanhToán!$D$5,0,0,COUNTIF(Table2[Tên nhà cung cấp],MuaHàng_ThanhToán!$C$5),6),BáoCáoHàngHóa!B650,Table2[Thành tiền]))</f>
        <v>0</v>
      </c>
      <c r="F650" s="43">
        <f ca="1">IF(B650="","",SUMIF(Table2[[Tên hàng hóa]:[Thành tiền]],BáoCáoHàngHóa!B650,Table2[Số lượng])-BáoCáoHàngHóa!C650)</f>
        <v>3</v>
      </c>
      <c r="G650" s="43">
        <f t="shared" ca="1" si="96"/>
        <v>586666.66666666663</v>
      </c>
      <c r="H650" s="43">
        <f ca="1">IF(B650="","",SUMIF(Table2[[Tên hàng hóa]:[Thành tiền]],BáoCáoHàngHóa!B650,Table2[Thành tiền])-BáoCáoHàngHóa!E650)</f>
        <v>1760000</v>
      </c>
      <c r="I650" s="42">
        <f ca="1">IF(B650="","",SUMIF(Table28[[Tên hàng hóa ]:[Thành tiền]],BáoCáoHàngHóa!B650,Table28[Số lượng]))</f>
        <v>3</v>
      </c>
      <c r="J650" s="42">
        <f t="shared" ca="1" si="97"/>
        <v>586666.66666666663</v>
      </c>
      <c r="K650" s="42">
        <f t="shared" ca="1" si="98"/>
        <v>1760000</v>
      </c>
      <c r="L650" s="44">
        <f t="shared" ca="1" si="99"/>
        <v>0</v>
      </c>
      <c r="M650" s="44">
        <f t="shared" ca="1" si="100"/>
        <v>0</v>
      </c>
      <c r="N650" s="44">
        <f t="shared" ca="1" si="101"/>
        <v>0</v>
      </c>
      <c r="O650" s="30">
        <f t="shared" ca="1" si="102"/>
        <v>0</v>
      </c>
    </row>
    <row r="651" spans="1:15" x14ac:dyDescent="0.2">
      <c r="A651" s="40">
        <v>646</v>
      </c>
      <c r="B651" s="40" t="str">
        <f>IF(DanhMụcHH!B650="","",DanhMụcHH!B650)</f>
        <v>B3F</v>
      </c>
      <c r="C651" s="41">
        <f ca="1">IF(B651="","",SUMIF(OFFSET(MuaHàng_ThanhToán!$D$5,0,0,COUNTIF(Table2[Tên nhà cung cấp],MuaHàng_ThanhToán!$C$5),6),BáoCáoHàngHóa!B651,Table2[Số lượng]))</f>
        <v>0</v>
      </c>
      <c r="D651" s="41">
        <f t="shared" ca="1" si="95"/>
        <v>0</v>
      </c>
      <c r="E651" s="41">
        <f ca="1">IF(B651="","",SUMIF(OFFSET(MuaHàng_ThanhToán!$D$5,0,0,COUNTIF(Table2[Tên nhà cung cấp],MuaHàng_ThanhToán!$C$5),6),BáoCáoHàngHóa!B651,Table2[Thành tiền]))</f>
        <v>0</v>
      </c>
      <c r="F651" s="43">
        <f ca="1">IF(B651="","",SUMIF(Table2[[Tên hàng hóa]:[Thành tiền]],BáoCáoHàngHóa!B651,Table2[Số lượng])-BáoCáoHàngHóa!C651)</f>
        <v>50</v>
      </c>
      <c r="G651" s="43">
        <f t="shared" ca="1" si="96"/>
        <v>6600</v>
      </c>
      <c r="H651" s="43">
        <f ca="1">IF(B651="","",SUMIF(Table2[[Tên hàng hóa]:[Thành tiền]],BáoCáoHàngHóa!B651,Table2[Thành tiền])-BáoCáoHàngHóa!E651)</f>
        <v>330000</v>
      </c>
      <c r="I651" s="42">
        <f ca="1">IF(B651="","",SUMIF(Table28[[Tên hàng hóa ]:[Thành tiền]],BáoCáoHàngHóa!B651,Table28[Số lượng]))</f>
        <v>50</v>
      </c>
      <c r="J651" s="42">
        <f t="shared" ca="1" si="97"/>
        <v>6600</v>
      </c>
      <c r="K651" s="42">
        <f t="shared" ca="1" si="98"/>
        <v>330000</v>
      </c>
      <c r="L651" s="44">
        <f t="shared" ca="1" si="99"/>
        <v>0</v>
      </c>
      <c r="M651" s="44">
        <f t="shared" ca="1" si="100"/>
        <v>0</v>
      </c>
      <c r="N651" s="44">
        <f t="shared" ca="1" si="101"/>
        <v>0</v>
      </c>
      <c r="O651" s="30">
        <f t="shared" ca="1" si="102"/>
        <v>0</v>
      </c>
    </row>
    <row r="652" spans="1:15" x14ac:dyDescent="0.2">
      <c r="A652" s="40">
        <v>647</v>
      </c>
      <c r="B652" s="40" t="str">
        <f>IF(DanhMụcHH!B651="","",DanhMụcHH!B651)</f>
        <v>EZC100F3100</v>
      </c>
      <c r="C652" s="41">
        <f ca="1">IF(B652="","",SUMIF(OFFSET(MuaHàng_ThanhToán!$D$5,0,0,COUNTIF(Table2[Tên nhà cung cấp],MuaHàng_ThanhToán!$C$5),6),BáoCáoHàngHóa!B652,Table2[Số lượng]))</f>
        <v>0</v>
      </c>
      <c r="D652" s="41">
        <f t="shared" ca="1" si="95"/>
        <v>0</v>
      </c>
      <c r="E652" s="41">
        <f ca="1">IF(B652="","",SUMIF(OFFSET(MuaHàng_ThanhToán!$D$5,0,0,COUNTIF(Table2[Tên nhà cung cấp],MuaHàng_ThanhToán!$C$5),6),BáoCáoHàngHóa!B652,Table2[Thành tiền]))</f>
        <v>0</v>
      </c>
      <c r="F652" s="43">
        <f ca="1">IF(B652="","",SUMIF(Table2[[Tên hàng hóa]:[Thành tiền]],BáoCáoHàngHóa!B652,Table2[Số lượng])-BáoCáoHàngHóa!C652)</f>
        <v>17</v>
      </c>
      <c r="G652" s="43">
        <f t="shared" ca="1" si="96"/>
        <v>943683.5294117647</v>
      </c>
      <c r="H652" s="43">
        <f ca="1">IF(B652="","",SUMIF(Table2[[Tên hàng hóa]:[Thành tiền]],BáoCáoHàngHóa!B652,Table2[Thành tiền])-BáoCáoHàngHóa!E652)</f>
        <v>16042620</v>
      </c>
      <c r="I652" s="42">
        <f ca="1">IF(B652="","",SUMIF(Table28[[Tên hàng hóa ]:[Thành tiền]],BáoCáoHàngHóa!B652,Table28[Số lượng]))</f>
        <v>17</v>
      </c>
      <c r="J652" s="42">
        <f t="shared" ca="1" si="97"/>
        <v>943683.5294117647</v>
      </c>
      <c r="K652" s="42">
        <f t="shared" ca="1" si="98"/>
        <v>16042620</v>
      </c>
      <c r="L652" s="44">
        <f t="shared" ca="1" si="99"/>
        <v>0</v>
      </c>
      <c r="M652" s="44">
        <f t="shared" ca="1" si="100"/>
        <v>0</v>
      </c>
      <c r="N652" s="44">
        <f t="shared" ca="1" si="101"/>
        <v>0</v>
      </c>
      <c r="O652" s="30">
        <f t="shared" ca="1" si="102"/>
        <v>0</v>
      </c>
    </row>
    <row r="653" spans="1:15" x14ac:dyDescent="0.2">
      <c r="A653" s="40">
        <v>648</v>
      </c>
      <c r="B653" s="40" t="str">
        <f>IF(DanhMụcHH!B652="","",DanhMụcHH!B652)</f>
        <v>LRD07</v>
      </c>
      <c r="C653" s="41">
        <f ca="1">IF(B653="","",SUMIF(OFFSET(MuaHàng_ThanhToán!$D$5,0,0,COUNTIF(Table2[Tên nhà cung cấp],MuaHàng_ThanhToán!$C$5),6),BáoCáoHàngHóa!B653,Table2[Số lượng]))</f>
        <v>0</v>
      </c>
      <c r="D653" s="41">
        <f t="shared" ca="1" si="95"/>
        <v>0</v>
      </c>
      <c r="E653" s="41">
        <f ca="1">IF(B653="","",SUMIF(OFFSET(MuaHàng_ThanhToán!$D$5,0,0,COUNTIF(Table2[Tên nhà cung cấp],MuaHàng_ThanhToán!$C$5),6),BáoCáoHàngHóa!B653,Table2[Thành tiền]))</f>
        <v>0</v>
      </c>
      <c r="F653" s="43">
        <f ca="1">IF(B653="","",SUMIF(Table2[[Tên hàng hóa]:[Thành tiền]],BáoCáoHàngHóa!B653,Table2[Số lượng])-BáoCáoHàngHóa!C653)</f>
        <v>40</v>
      </c>
      <c r="G653" s="43">
        <f t="shared" ca="1" si="96"/>
        <v>256795</v>
      </c>
      <c r="H653" s="43">
        <f ca="1">IF(B653="","",SUMIF(Table2[[Tên hàng hóa]:[Thành tiền]],BáoCáoHàngHóa!B653,Table2[Thành tiền])-BáoCáoHàngHóa!E653)</f>
        <v>10271800</v>
      </c>
      <c r="I653" s="42">
        <f ca="1">IF(B653="","",SUMIF(Table28[[Tên hàng hóa ]:[Thành tiền]],BáoCáoHàngHóa!B653,Table28[Số lượng]))</f>
        <v>40</v>
      </c>
      <c r="J653" s="42">
        <f t="shared" ca="1" si="97"/>
        <v>256795</v>
      </c>
      <c r="K653" s="42">
        <f t="shared" ca="1" si="98"/>
        <v>10271800</v>
      </c>
      <c r="L653" s="44">
        <f t="shared" ca="1" si="99"/>
        <v>0</v>
      </c>
      <c r="M653" s="44">
        <f t="shared" ca="1" si="100"/>
        <v>0</v>
      </c>
      <c r="N653" s="44">
        <f t="shared" ca="1" si="101"/>
        <v>0</v>
      </c>
      <c r="O653" s="30">
        <f t="shared" ca="1" si="102"/>
        <v>0</v>
      </c>
    </row>
    <row r="654" spans="1:15" x14ac:dyDescent="0.2">
      <c r="A654" s="40">
        <v>649</v>
      </c>
      <c r="B654" s="40" t="str">
        <f>IF(DanhMụcHH!B653="","",DanhMụcHH!B653)</f>
        <v>EZC250F3200</v>
      </c>
      <c r="C654" s="41">
        <f ca="1">IF(B654="","",SUMIF(OFFSET(MuaHàng_ThanhToán!$D$5,0,0,COUNTIF(Table2[Tên nhà cung cấp],MuaHàng_ThanhToán!$C$5),6),BáoCáoHàngHóa!B654,Table2[Số lượng]))</f>
        <v>0</v>
      </c>
      <c r="D654" s="41">
        <f t="shared" ca="1" si="95"/>
        <v>0</v>
      </c>
      <c r="E654" s="41">
        <f ca="1">IF(B654="","",SUMIF(OFFSET(MuaHàng_ThanhToán!$D$5,0,0,COUNTIF(Table2[Tên nhà cung cấp],MuaHàng_ThanhToán!$C$5),6),BáoCáoHàngHóa!B654,Table2[Thành tiền]))</f>
        <v>0</v>
      </c>
      <c r="F654" s="43">
        <f ca="1">IF(B654="","",SUMIF(Table2[[Tên hàng hóa]:[Thành tiền]],BáoCáoHàngHóa!B654,Table2[Số lượng])-BáoCáoHàngHóa!C654)</f>
        <v>6</v>
      </c>
      <c r="G654" s="43">
        <f t="shared" ca="1" si="96"/>
        <v>2635270</v>
      </c>
      <c r="H654" s="43">
        <f ca="1">IF(B654="","",SUMIF(Table2[[Tên hàng hóa]:[Thành tiền]],BáoCáoHàngHóa!B654,Table2[Thành tiền])-BáoCáoHàngHóa!E654)</f>
        <v>15811620</v>
      </c>
      <c r="I654" s="42">
        <f ca="1">IF(B654="","",SUMIF(Table28[[Tên hàng hóa ]:[Thành tiền]],BáoCáoHàngHóa!B654,Table28[Số lượng]))</f>
        <v>6</v>
      </c>
      <c r="J654" s="42">
        <f t="shared" ca="1" si="97"/>
        <v>2635270</v>
      </c>
      <c r="K654" s="42">
        <f t="shared" ca="1" si="98"/>
        <v>15811620</v>
      </c>
      <c r="L654" s="44">
        <f t="shared" ca="1" si="99"/>
        <v>0</v>
      </c>
      <c r="M654" s="44">
        <f t="shared" ca="1" si="100"/>
        <v>0</v>
      </c>
      <c r="N654" s="44">
        <f t="shared" ca="1" si="101"/>
        <v>0</v>
      </c>
      <c r="O654" s="30">
        <f t="shared" ca="1" si="102"/>
        <v>0</v>
      </c>
    </row>
    <row r="655" spans="1:15" x14ac:dyDescent="0.2">
      <c r="A655" s="40">
        <v>650</v>
      </c>
      <c r="B655" s="40" t="str">
        <f>IF(DanhMụcHH!B654="","",DanhMụcHH!B654)</f>
        <v>E32-TC200 2M</v>
      </c>
      <c r="C655" s="41">
        <f ca="1">IF(B655="","",SUMIF(OFFSET(MuaHàng_ThanhToán!$D$5,0,0,COUNTIF(Table2[Tên nhà cung cấp],MuaHàng_ThanhToán!$C$5),6),BáoCáoHàngHóa!B655,Table2[Số lượng]))</f>
        <v>0</v>
      </c>
      <c r="D655" s="41">
        <f t="shared" ca="1" si="95"/>
        <v>0</v>
      </c>
      <c r="E655" s="41">
        <f ca="1">IF(B655="","",SUMIF(OFFSET(MuaHàng_ThanhToán!$D$5,0,0,COUNTIF(Table2[Tên nhà cung cấp],MuaHàng_ThanhToán!$C$5),6),BáoCáoHàngHóa!B655,Table2[Thành tiền]))</f>
        <v>0</v>
      </c>
      <c r="F655" s="43">
        <f ca="1">IF(B655="","",SUMIF(Table2[[Tên hàng hóa]:[Thành tiền]],BáoCáoHàngHóa!B655,Table2[Số lượng])-BáoCáoHàngHóa!C655)</f>
        <v>22</v>
      </c>
      <c r="G655" s="43">
        <f t="shared" ca="1" si="96"/>
        <v>478098.54112878791</v>
      </c>
      <c r="H655" s="43">
        <f ca="1">IF(B655="","",SUMIF(Table2[[Tên hàng hóa]:[Thành tiền]],BáoCáoHàngHóa!B655,Table2[Thành tiền])-BáoCáoHàngHóa!E655)</f>
        <v>10518167.904833334</v>
      </c>
      <c r="I655" s="42">
        <f ca="1">IF(B655="","",SUMIF(Table28[[Tên hàng hóa ]:[Thành tiền]],BáoCáoHàngHóa!B655,Table28[Số lượng]))</f>
        <v>22</v>
      </c>
      <c r="J655" s="42">
        <f t="shared" ca="1" si="97"/>
        <v>478098.54112878791</v>
      </c>
      <c r="K655" s="42">
        <f t="shared" ca="1" si="98"/>
        <v>10518167.904833334</v>
      </c>
      <c r="L655" s="44">
        <f t="shared" ca="1" si="99"/>
        <v>0</v>
      </c>
      <c r="M655" s="44">
        <f t="shared" ca="1" si="100"/>
        <v>0</v>
      </c>
      <c r="N655" s="44">
        <f t="shared" ca="1" si="101"/>
        <v>0</v>
      </c>
      <c r="O655" s="30">
        <f t="shared" ca="1" si="102"/>
        <v>0</v>
      </c>
    </row>
    <row r="656" spans="1:15" x14ac:dyDescent="0.2">
      <c r="A656" s="40">
        <v>651</v>
      </c>
      <c r="B656" s="40" t="str">
        <f>IF(DanhMụcHH!B655="","",DanhMụcHH!B655)</f>
        <v>E32-DC200 2M</v>
      </c>
      <c r="C656" s="41">
        <f ca="1">IF(B656="","",SUMIF(OFFSET(MuaHàng_ThanhToán!$D$5,0,0,COUNTIF(Table2[Tên nhà cung cấp],MuaHàng_ThanhToán!$C$5),6),BáoCáoHàngHóa!B656,Table2[Số lượng]))</f>
        <v>0</v>
      </c>
      <c r="D656" s="41">
        <f t="shared" ca="1" si="95"/>
        <v>0</v>
      </c>
      <c r="E656" s="41">
        <f ca="1">IF(B656="","",SUMIF(OFFSET(MuaHàng_ThanhToán!$D$5,0,0,COUNTIF(Table2[Tên nhà cung cấp],MuaHàng_ThanhToán!$C$5),6),BáoCáoHàngHóa!B656,Table2[Thành tiền]))</f>
        <v>0</v>
      </c>
      <c r="F656" s="43">
        <f ca="1">IF(B656="","",SUMIF(Table2[[Tên hàng hóa]:[Thành tiền]],BáoCáoHàngHóa!B656,Table2[Số lượng])-BáoCáoHàngHóa!C656)</f>
        <v>19</v>
      </c>
      <c r="G656" s="43">
        <f t="shared" ca="1" si="96"/>
        <v>355630.64263397513</v>
      </c>
      <c r="H656" s="43">
        <f ca="1">IF(B656="","",SUMIF(Table2[[Tên hàng hóa]:[Thành tiền]],BáoCáoHàngHóa!B656,Table2[Thành tiền])-BáoCáoHàngHóa!E656)</f>
        <v>6756982.2100455277</v>
      </c>
      <c r="I656" s="42">
        <f ca="1">IF(B656="","",SUMIF(Table28[[Tên hàng hóa ]:[Thành tiền]],BáoCáoHàngHóa!B656,Table28[Số lượng]))</f>
        <v>13</v>
      </c>
      <c r="J656" s="42">
        <f t="shared" ca="1" si="97"/>
        <v>355630.64263397513</v>
      </c>
      <c r="K656" s="42">
        <f t="shared" ca="1" si="98"/>
        <v>4623198.3542416766</v>
      </c>
      <c r="L656" s="44">
        <f t="shared" ca="1" si="99"/>
        <v>6</v>
      </c>
      <c r="M656" s="44">
        <f t="shared" ca="1" si="100"/>
        <v>355630.64263397519</v>
      </c>
      <c r="N656" s="44">
        <f t="shared" ca="1" si="101"/>
        <v>2133783.855803851</v>
      </c>
      <c r="O656" s="30">
        <f t="shared" ca="1" si="102"/>
        <v>0</v>
      </c>
    </row>
    <row r="657" spans="1:15" ht="30" x14ac:dyDescent="0.2">
      <c r="A657" s="40">
        <v>652</v>
      </c>
      <c r="B657" s="40" t="str">
        <f>IF(DanhMụcHH!B656="","",DanhMụcHH!B656)</f>
        <v>E6B2-CWZ1X 2000P/R 2M</v>
      </c>
      <c r="C657" s="41">
        <f ca="1">IF(B657="","",SUMIF(OFFSET(MuaHàng_ThanhToán!$D$5,0,0,COUNTIF(Table2[Tên nhà cung cấp],MuaHàng_ThanhToán!$C$5),6),BáoCáoHàngHóa!B657,Table2[Số lượng]))</f>
        <v>0</v>
      </c>
      <c r="D657" s="41">
        <f t="shared" ca="1" si="95"/>
        <v>0</v>
      </c>
      <c r="E657" s="41">
        <f ca="1">IF(B657="","",SUMIF(OFFSET(MuaHàng_ThanhToán!$D$5,0,0,COUNTIF(Table2[Tên nhà cung cấp],MuaHàng_ThanhToán!$C$5),6),BáoCáoHàngHóa!B657,Table2[Thành tiền]))</f>
        <v>0</v>
      </c>
      <c r="F657" s="43">
        <f ca="1">IF(B657="","",SUMIF(Table2[[Tên hàng hóa]:[Thành tiền]],BáoCáoHàngHóa!B657,Table2[Số lượng])-BáoCáoHàngHóa!C657)</f>
        <v>1</v>
      </c>
      <c r="G657" s="43">
        <f t="shared" ca="1" si="96"/>
        <v>2149376.9139999999</v>
      </c>
      <c r="H657" s="43">
        <f ca="1">IF(B657="","",SUMIF(Table2[[Tên hàng hóa]:[Thành tiền]],BáoCáoHàngHóa!B657,Table2[Thành tiền])-BáoCáoHàngHóa!E657)</f>
        <v>2149376.9139999999</v>
      </c>
      <c r="I657" s="42">
        <f ca="1">IF(B657="","",SUMIF(Table28[[Tên hàng hóa ]:[Thành tiền]],BáoCáoHàngHóa!B657,Table28[Số lượng]))</f>
        <v>0</v>
      </c>
      <c r="J657" s="42">
        <f t="shared" ca="1" si="97"/>
        <v>0</v>
      </c>
      <c r="K657" s="42">
        <f t="shared" ca="1" si="98"/>
        <v>0</v>
      </c>
      <c r="L657" s="44">
        <f t="shared" ca="1" si="99"/>
        <v>1</v>
      </c>
      <c r="M657" s="44">
        <f t="shared" ca="1" si="100"/>
        <v>2149376.9139999999</v>
      </c>
      <c r="N657" s="44">
        <f t="shared" ca="1" si="101"/>
        <v>2149376.9139999999</v>
      </c>
      <c r="O657" s="30">
        <f t="shared" ca="1" si="102"/>
        <v>0</v>
      </c>
    </row>
    <row r="658" spans="1:15" x14ac:dyDescent="0.2">
      <c r="A658" s="40">
        <v>653</v>
      </c>
      <c r="B658" s="40" t="str">
        <f>IF(DanhMụcHH!B657="","",DanhMụcHH!B657)</f>
        <v>A9K27110</v>
      </c>
      <c r="C658" s="41">
        <f ca="1">IF(B658="","",SUMIF(OFFSET(MuaHàng_ThanhToán!$D$5,0,0,COUNTIF(Table2[Tên nhà cung cấp],MuaHàng_ThanhToán!$C$5),6),BáoCáoHàngHóa!B658,Table2[Số lượng]))</f>
        <v>0</v>
      </c>
      <c r="D658" s="41">
        <f t="shared" ca="1" si="95"/>
        <v>0</v>
      </c>
      <c r="E658" s="41">
        <f ca="1">IF(B658="","",SUMIF(OFFSET(MuaHàng_ThanhToán!$D$5,0,0,COUNTIF(Table2[Tên nhà cung cấp],MuaHàng_ThanhToán!$C$5),6),BáoCáoHàngHóa!B658,Table2[Thành tiền]))</f>
        <v>0</v>
      </c>
      <c r="F658" s="43">
        <f ca="1">IF(B658="","",SUMIF(Table2[[Tên hàng hóa]:[Thành tiền]],BáoCáoHàngHóa!B658,Table2[Số lượng])-BáoCáoHàngHóa!C658)</f>
        <v>20</v>
      </c>
      <c r="G658" s="43">
        <f t="shared" ca="1" si="96"/>
        <v>70686</v>
      </c>
      <c r="H658" s="43">
        <f ca="1">IF(B658="","",SUMIF(Table2[[Tên hàng hóa]:[Thành tiền]],BáoCáoHàngHóa!B658,Table2[Thành tiền])-BáoCáoHàngHóa!E658)</f>
        <v>1413720</v>
      </c>
      <c r="I658" s="42">
        <f ca="1">IF(B658="","",SUMIF(Table28[[Tên hàng hóa ]:[Thành tiền]],BáoCáoHàngHóa!B658,Table28[Số lượng]))</f>
        <v>20</v>
      </c>
      <c r="J658" s="42">
        <f t="shared" ca="1" si="97"/>
        <v>70686</v>
      </c>
      <c r="K658" s="42">
        <f t="shared" ca="1" si="98"/>
        <v>1413720</v>
      </c>
      <c r="L658" s="44">
        <f t="shared" ca="1" si="99"/>
        <v>0</v>
      </c>
      <c r="M658" s="44">
        <f t="shared" ca="1" si="100"/>
        <v>0</v>
      </c>
      <c r="N658" s="44">
        <f t="shared" ca="1" si="101"/>
        <v>0</v>
      </c>
      <c r="O658" s="30">
        <f t="shared" ca="1" si="102"/>
        <v>0</v>
      </c>
    </row>
    <row r="659" spans="1:15" x14ac:dyDescent="0.2">
      <c r="A659" s="40">
        <v>654</v>
      </c>
      <c r="B659" s="40" t="str">
        <f>IF(DanhMụcHH!B658="","",DanhMụcHH!B658)</f>
        <v>A9K27116</v>
      </c>
      <c r="C659" s="41">
        <f ca="1">IF(B659="","",SUMIF(OFFSET(MuaHàng_ThanhToán!$D$5,0,0,COUNTIF(Table2[Tên nhà cung cấp],MuaHàng_ThanhToán!$C$5),6),BáoCáoHàngHóa!B659,Table2[Số lượng]))</f>
        <v>0</v>
      </c>
      <c r="D659" s="41">
        <f t="shared" ca="1" si="95"/>
        <v>0</v>
      </c>
      <c r="E659" s="41">
        <f ca="1">IF(B659="","",SUMIF(OFFSET(MuaHàng_ThanhToán!$D$5,0,0,COUNTIF(Table2[Tên nhà cung cấp],MuaHàng_ThanhToán!$C$5),6),BáoCáoHàngHóa!B659,Table2[Thành tiền]))</f>
        <v>0</v>
      </c>
      <c r="F659" s="43">
        <f ca="1">IF(B659="","",SUMIF(Table2[[Tên hàng hóa]:[Thành tiền]],BáoCáoHàngHóa!B659,Table2[Số lượng])-BáoCáoHàngHóa!C659)</f>
        <v>20</v>
      </c>
      <c r="G659" s="43">
        <f t="shared" ca="1" si="96"/>
        <v>70686</v>
      </c>
      <c r="H659" s="43">
        <f ca="1">IF(B659="","",SUMIF(Table2[[Tên hàng hóa]:[Thành tiền]],BáoCáoHàngHóa!B659,Table2[Thành tiền])-BáoCáoHàngHóa!E659)</f>
        <v>1413720</v>
      </c>
      <c r="I659" s="42">
        <f ca="1">IF(B659="","",SUMIF(Table28[[Tên hàng hóa ]:[Thành tiền]],BáoCáoHàngHóa!B659,Table28[Số lượng]))</f>
        <v>20</v>
      </c>
      <c r="J659" s="42">
        <f t="shared" ca="1" si="97"/>
        <v>70686</v>
      </c>
      <c r="K659" s="42">
        <f t="shared" ca="1" si="98"/>
        <v>1413720</v>
      </c>
      <c r="L659" s="44">
        <f t="shared" ca="1" si="99"/>
        <v>0</v>
      </c>
      <c r="M659" s="44">
        <f t="shared" ca="1" si="100"/>
        <v>0</v>
      </c>
      <c r="N659" s="44">
        <f t="shared" ca="1" si="101"/>
        <v>0</v>
      </c>
      <c r="O659" s="30">
        <f t="shared" ca="1" si="102"/>
        <v>0</v>
      </c>
    </row>
    <row r="660" spans="1:15" x14ac:dyDescent="0.2">
      <c r="A660" s="40">
        <v>655</v>
      </c>
      <c r="B660" s="40" t="str">
        <f>IF(DanhMụcHH!B659="","",DanhMụcHH!B659)</f>
        <v>A9K27120</v>
      </c>
      <c r="C660" s="41">
        <f ca="1">IF(B660="","",SUMIF(OFFSET(MuaHàng_ThanhToán!$D$5,0,0,COUNTIF(Table2[Tên nhà cung cấp],MuaHàng_ThanhToán!$C$5),6),BáoCáoHàngHóa!B660,Table2[Số lượng]))</f>
        <v>0</v>
      </c>
      <c r="D660" s="41">
        <f t="shared" ca="1" si="95"/>
        <v>0</v>
      </c>
      <c r="E660" s="41">
        <f ca="1">IF(B660="","",SUMIF(OFFSET(MuaHàng_ThanhToán!$D$5,0,0,COUNTIF(Table2[Tên nhà cung cấp],MuaHàng_ThanhToán!$C$5),6),BáoCáoHàngHóa!B660,Table2[Thành tiền]))</f>
        <v>0</v>
      </c>
      <c r="F660" s="43">
        <f ca="1">IF(B660="","",SUMIF(Table2[[Tên hàng hóa]:[Thành tiền]],BáoCáoHàngHóa!B660,Table2[Số lượng])-BáoCáoHàngHóa!C660)</f>
        <v>20</v>
      </c>
      <c r="G660" s="43">
        <f t="shared" ca="1" si="96"/>
        <v>73491</v>
      </c>
      <c r="H660" s="43">
        <f ca="1">IF(B660="","",SUMIF(Table2[[Tên hàng hóa]:[Thành tiền]],BáoCáoHàngHóa!B660,Table2[Thành tiền])-BáoCáoHàngHóa!E660)</f>
        <v>1469820</v>
      </c>
      <c r="I660" s="42">
        <f ca="1">IF(B660="","",SUMIF(Table28[[Tên hàng hóa ]:[Thành tiền]],BáoCáoHàngHóa!B660,Table28[Số lượng]))</f>
        <v>20</v>
      </c>
      <c r="J660" s="42">
        <f t="shared" ca="1" si="97"/>
        <v>73491</v>
      </c>
      <c r="K660" s="42">
        <f t="shared" ca="1" si="98"/>
        <v>1469820</v>
      </c>
      <c r="L660" s="44">
        <f t="shared" ca="1" si="99"/>
        <v>0</v>
      </c>
      <c r="M660" s="44">
        <f t="shared" ca="1" si="100"/>
        <v>0</v>
      </c>
      <c r="N660" s="44">
        <f t="shared" ca="1" si="101"/>
        <v>0</v>
      </c>
      <c r="O660" s="30">
        <f t="shared" ca="1" si="102"/>
        <v>0</v>
      </c>
    </row>
    <row r="661" spans="1:15" x14ac:dyDescent="0.2">
      <c r="A661" s="40">
        <v>656</v>
      </c>
      <c r="B661" s="40" t="str">
        <f>IF(DanhMụcHH!B660="","",DanhMụcHH!B660)</f>
        <v>A9K27125</v>
      </c>
      <c r="C661" s="41">
        <f ca="1">IF(B661="","",SUMIF(OFFSET(MuaHàng_ThanhToán!$D$5,0,0,COUNTIF(Table2[Tên nhà cung cấp],MuaHàng_ThanhToán!$C$5),6),BáoCáoHàngHóa!B661,Table2[Số lượng]))</f>
        <v>0</v>
      </c>
      <c r="D661" s="41">
        <f t="shared" ca="1" si="95"/>
        <v>0</v>
      </c>
      <c r="E661" s="41">
        <f ca="1">IF(B661="","",SUMIF(OFFSET(MuaHàng_ThanhToán!$D$5,0,0,COUNTIF(Table2[Tên nhà cung cấp],MuaHàng_ThanhToán!$C$5),6),BáoCáoHàngHóa!B661,Table2[Thành tiền]))</f>
        <v>0</v>
      </c>
      <c r="F661" s="43">
        <f ca="1">IF(B661="","",SUMIF(Table2[[Tên hàng hóa]:[Thành tiền]],BáoCáoHàngHóa!B661,Table2[Số lượng])-BáoCáoHàngHóa!C661)</f>
        <v>20</v>
      </c>
      <c r="G661" s="43">
        <f t="shared" ca="1" si="96"/>
        <v>77418</v>
      </c>
      <c r="H661" s="43">
        <f ca="1">IF(B661="","",SUMIF(Table2[[Tên hàng hóa]:[Thành tiền]],BáoCáoHàngHóa!B661,Table2[Thành tiền])-BáoCáoHàngHóa!E661)</f>
        <v>1548360</v>
      </c>
      <c r="I661" s="42">
        <f ca="1">IF(B661="","",SUMIF(Table28[[Tên hàng hóa ]:[Thành tiền]],BáoCáoHàngHóa!B661,Table28[Số lượng]))</f>
        <v>20</v>
      </c>
      <c r="J661" s="42">
        <f t="shared" ca="1" si="97"/>
        <v>77418</v>
      </c>
      <c r="K661" s="42">
        <f t="shared" ca="1" si="98"/>
        <v>1548360</v>
      </c>
      <c r="L661" s="44">
        <f t="shared" ca="1" si="99"/>
        <v>0</v>
      </c>
      <c r="M661" s="44">
        <f t="shared" ca="1" si="100"/>
        <v>0</v>
      </c>
      <c r="N661" s="44">
        <f t="shared" ca="1" si="101"/>
        <v>0</v>
      </c>
      <c r="O661" s="30">
        <f t="shared" ca="1" si="102"/>
        <v>0</v>
      </c>
    </row>
    <row r="662" spans="1:15" x14ac:dyDescent="0.2">
      <c r="A662" s="40">
        <v>657</v>
      </c>
      <c r="B662" s="40" t="str">
        <f>IF(DanhMụcHH!B661="","",DanhMụcHH!B661)</f>
        <v>A9K27132</v>
      </c>
      <c r="C662" s="41">
        <f ca="1">IF(B662="","",SUMIF(OFFSET(MuaHàng_ThanhToán!$D$5,0,0,COUNTIF(Table2[Tên nhà cung cấp],MuaHàng_ThanhToán!$C$5),6),BáoCáoHàngHóa!B662,Table2[Số lượng]))</f>
        <v>0</v>
      </c>
      <c r="D662" s="41">
        <f t="shared" ca="1" si="95"/>
        <v>0</v>
      </c>
      <c r="E662" s="41">
        <f ca="1">IF(B662="","",SUMIF(OFFSET(MuaHàng_ThanhToán!$D$5,0,0,COUNTIF(Table2[Tên nhà cung cấp],MuaHàng_ThanhToán!$C$5),6),BáoCáoHàngHóa!B662,Table2[Thành tiền]))</f>
        <v>0</v>
      </c>
      <c r="F662" s="43">
        <f ca="1">IF(B662="","",SUMIF(Table2[[Tên hàng hóa]:[Thành tiền]],BáoCáoHàngHóa!B662,Table2[Số lượng])-BáoCáoHàngHóa!C662)</f>
        <v>20</v>
      </c>
      <c r="G662" s="43">
        <f t="shared" ca="1" si="96"/>
        <v>81345</v>
      </c>
      <c r="H662" s="43">
        <f ca="1">IF(B662="","",SUMIF(Table2[[Tên hàng hóa]:[Thành tiền]],BáoCáoHàngHóa!B662,Table2[Thành tiền])-BáoCáoHàngHóa!E662)</f>
        <v>1626900</v>
      </c>
      <c r="I662" s="42">
        <f ca="1">IF(B662="","",SUMIF(Table28[[Tên hàng hóa ]:[Thành tiền]],BáoCáoHàngHóa!B662,Table28[Số lượng]))</f>
        <v>20</v>
      </c>
      <c r="J662" s="42">
        <f t="shared" ca="1" si="97"/>
        <v>81345</v>
      </c>
      <c r="K662" s="42">
        <f t="shared" ca="1" si="98"/>
        <v>1626900</v>
      </c>
      <c r="L662" s="44">
        <f t="shared" ca="1" si="99"/>
        <v>0</v>
      </c>
      <c r="M662" s="44">
        <f t="shared" ca="1" si="100"/>
        <v>0</v>
      </c>
      <c r="N662" s="44">
        <f t="shared" ca="1" si="101"/>
        <v>0</v>
      </c>
      <c r="O662" s="30">
        <f t="shared" ca="1" si="102"/>
        <v>0</v>
      </c>
    </row>
    <row r="663" spans="1:15" ht="30" x14ac:dyDescent="0.2">
      <c r="A663" s="40">
        <v>658</v>
      </c>
      <c r="B663" s="40" t="str">
        <f>IF(DanhMụcHH!B662="","",DanhMụcHH!B662)</f>
        <v>CAH3-N2 AC220 30S</v>
      </c>
      <c r="C663" s="41">
        <f ca="1">IF(B663="","",SUMIF(OFFSET(MuaHàng_ThanhToán!$D$5,0,0,COUNTIF(Table2[Tên nhà cung cấp],MuaHàng_ThanhToán!$C$5),6),BáoCáoHàngHóa!B663,Table2[Số lượng]))</f>
        <v>0</v>
      </c>
      <c r="D663" s="41">
        <f t="shared" ca="1" si="95"/>
        <v>0</v>
      </c>
      <c r="E663" s="41">
        <f ca="1">IF(B663="","",SUMIF(OFFSET(MuaHàng_ThanhToán!$D$5,0,0,COUNTIF(Table2[Tên nhà cung cấp],MuaHàng_ThanhToán!$C$5),6),BáoCáoHàngHóa!B663,Table2[Thành tiền]))</f>
        <v>0</v>
      </c>
      <c r="F663" s="43">
        <f ca="1">IF(B663="","",SUMIF(Table2[[Tên hàng hóa]:[Thành tiền]],BáoCáoHàngHóa!B663,Table2[Số lượng])-BáoCáoHàngHóa!C663)</f>
        <v>20</v>
      </c>
      <c r="G663" s="43">
        <f t="shared" ca="1" si="96"/>
        <v>330000</v>
      </c>
      <c r="H663" s="43">
        <f ca="1">IF(B663="","",SUMIF(Table2[[Tên hàng hóa]:[Thành tiền]],BáoCáoHàngHóa!B663,Table2[Thành tiền])-BáoCáoHàngHóa!E663)</f>
        <v>6600000</v>
      </c>
      <c r="I663" s="42">
        <f ca="1">IF(B663="","",SUMIF(Table28[[Tên hàng hóa ]:[Thành tiền]],BáoCáoHàngHóa!B663,Table28[Số lượng]))</f>
        <v>20</v>
      </c>
      <c r="J663" s="42">
        <f t="shared" ca="1" si="97"/>
        <v>330000</v>
      </c>
      <c r="K663" s="42">
        <f t="shared" ca="1" si="98"/>
        <v>6600000</v>
      </c>
      <c r="L663" s="44">
        <f t="shared" ca="1" si="99"/>
        <v>0</v>
      </c>
      <c r="M663" s="44">
        <f t="shared" ca="1" si="100"/>
        <v>0</v>
      </c>
      <c r="N663" s="44">
        <f t="shared" ca="1" si="101"/>
        <v>0</v>
      </c>
      <c r="O663" s="30">
        <f t="shared" ca="1" si="102"/>
        <v>0</v>
      </c>
    </row>
    <row r="664" spans="1:15" x14ac:dyDescent="0.2">
      <c r="A664" s="40">
        <v>659</v>
      </c>
      <c r="B664" s="40" t="str">
        <f>IF(DanhMụcHH!B663="","",DanhMụcHH!B663)</f>
        <v>CP1E-E20DR-A</v>
      </c>
      <c r="C664" s="41">
        <f ca="1">IF(B664="","",SUMIF(OFFSET(MuaHàng_ThanhToán!$D$5,0,0,COUNTIF(Table2[Tên nhà cung cấp],MuaHàng_ThanhToán!$C$5),6),BáoCáoHàngHóa!B664,Table2[Số lượng]))</f>
        <v>0</v>
      </c>
      <c r="D664" s="41">
        <f t="shared" ca="1" si="95"/>
        <v>0</v>
      </c>
      <c r="E664" s="41">
        <f ca="1">IF(B664="","",SUMIF(OFFSET(MuaHàng_ThanhToán!$D$5,0,0,COUNTIF(Table2[Tên nhà cung cấp],MuaHàng_ThanhToán!$C$5),6),BáoCáoHàngHóa!B664,Table2[Thành tiền]))</f>
        <v>0</v>
      </c>
      <c r="F664" s="43">
        <f ca="1">IF(B664="","",SUMIF(Table2[[Tên hàng hóa]:[Thành tiền]],BáoCáoHàngHóa!B664,Table2[Số lượng])-BáoCáoHàngHóa!C664)</f>
        <v>3</v>
      </c>
      <c r="G664" s="43">
        <f t="shared" ca="1" si="96"/>
        <v>1853395.800601626</v>
      </c>
      <c r="H664" s="43">
        <f ca="1">IF(B664="","",SUMIF(Table2[[Tên hàng hóa]:[Thành tiền]],BáoCáoHàngHóa!B664,Table2[Thành tiền])-BáoCáoHàngHóa!E664)</f>
        <v>5560187.4018048784</v>
      </c>
      <c r="I664" s="42">
        <f ca="1">IF(B664="","",SUMIF(Table28[[Tên hàng hóa ]:[Thành tiền]],BáoCáoHàngHóa!B664,Table28[Số lượng]))</f>
        <v>1</v>
      </c>
      <c r="J664" s="42">
        <f t="shared" ca="1" si="97"/>
        <v>1853395.800601626</v>
      </c>
      <c r="K664" s="42">
        <f t="shared" ca="1" si="98"/>
        <v>1853395.800601626</v>
      </c>
      <c r="L664" s="44">
        <f t="shared" ca="1" si="99"/>
        <v>2</v>
      </c>
      <c r="M664" s="44">
        <f t="shared" ca="1" si="100"/>
        <v>1853395.8006016263</v>
      </c>
      <c r="N664" s="44">
        <f t="shared" ca="1" si="101"/>
        <v>3706791.6012032526</v>
      </c>
      <c r="O664" s="30">
        <f t="shared" ca="1" si="102"/>
        <v>0</v>
      </c>
    </row>
    <row r="665" spans="1:15" ht="30" x14ac:dyDescent="0.2">
      <c r="A665" s="40">
        <v>660</v>
      </c>
      <c r="B665" s="40" t="str">
        <f>IF(DanhMụcHH!B664="","",DanhMụcHH!B664)</f>
        <v>E5CN-Q2MT-500 AC100-240</v>
      </c>
      <c r="C665" s="41">
        <f ca="1">IF(B665="","",SUMIF(OFFSET(MuaHàng_ThanhToán!$D$5,0,0,COUNTIF(Table2[Tên nhà cung cấp],MuaHàng_ThanhToán!$C$5),6),BáoCáoHàngHóa!B665,Table2[Số lượng]))</f>
        <v>0</v>
      </c>
      <c r="D665" s="41">
        <f t="shared" ca="1" si="95"/>
        <v>0</v>
      </c>
      <c r="E665" s="41">
        <f ca="1">IF(B665="","",SUMIF(OFFSET(MuaHàng_ThanhToán!$D$5,0,0,COUNTIF(Table2[Tên nhà cung cấp],MuaHàng_ThanhToán!$C$5),6),BáoCáoHàngHóa!B665,Table2[Thành tiền]))</f>
        <v>0</v>
      </c>
      <c r="F665" s="43">
        <f ca="1">IF(B665="","",SUMIF(Table2[[Tên hàng hóa]:[Thành tiền]],BáoCáoHàngHóa!B665,Table2[Số lượng])-BáoCáoHàngHóa!C665)</f>
        <v>4</v>
      </c>
      <c r="G665" s="43">
        <f t="shared" ca="1" si="96"/>
        <v>2246893.4569999999</v>
      </c>
      <c r="H665" s="43">
        <f ca="1">IF(B665="","",SUMIF(Table2[[Tên hàng hóa]:[Thành tiền]],BáoCáoHàngHóa!B665,Table2[Thành tiền])-BáoCáoHàngHóa!E665)</f>
        <v>8987573.8279999997</v>
      </c>
      <c r="I665" s="42">
        <f ca="1">IF(B665="","",SUMIF(Table28[[Tên hàng hóa ]:[Thành tiền]],BáoCáoHàngHóa!B665,Table28[Số lượng]))</f>
        <v>4</v>
      </c>
      <c r="J665" s="42">
        <f t="shared" ca="1" si="97"/>
        <v>2246893.4569999999</v>
      </c>
      <c r="K665" s="42">
        <f t="shared" ca="1" si="98"/>
        <v>8987573.8279999997</v>
      </c>
      <c r="L665" s="44">
        <f t="shared" ca="1" si="99"/>
        <v>0</v>
      </c>
      <c r="M665" s="44">
        <f t="shared" ca="1" si="100"/>
        <v>0</v>
      </c>
      <c r="N665" s="44">
        <f t="shared" ca="1" si="101"/>
        <v>0</v>
      </c>
      <c r="O665" s="30">
        <f t="shared" ca="1" si="102"/>
        <v>0</v>
      </c>
    </row>
    <row r="666" spans="1:15" x14ac:dyDescent="0.2">
      <c r="A666" s="40">
        <v>661</v>
      </c>
      <c r="B666" s="40" t="str">
        <f>IF(DanhMụcHH!B665="","",DanhMụcHH!B665)</f>
        <v>CP1E-N30DR-D</v>
      </c>
      <c r="C666" s="41">
        <f ca="1">IF(B666="","",SUMIF(OFFSET(MuaHàng_ThanhToán!$D$5,0,0,COUNTIF(Table2[Tên nhà cung cấp],MuaHàng_ThanhToán!$C$5),6),BáoCáoHàngHóa!B666,Table2[Số lượng]))</f>
        <v>0</v>
      </c>
      <c r="D666" s="41">
        <f t="shared" ca="1" si="95"/>
        <v>0</v>
      </c>
      <c r="E666" s="41">
        <f ca="1">IF(B666="","",SUMIF(OFFSET(MuaHàng_ThanhToán!$D$5,0,0,COUNTIF(Table2[Tên nhà cung cấp],MuaHàng_ThanhToán!$C$5),6),BáoCáoHàngHóa!B666,Table2[Thành tiền]))</f>
        <v>0</v>
      </c>
      <c r="F666" s="43">
        <f ca="1">IF(B666="","",SUMIF(Table2[[Tên hàng hóa]:[Thành tiền]],BáoCáoHàngHóa!B666,Table2[Số lượng])-BáoCáoHàngHóa!C666)</f>
        <v>1</v>
      </c>
      <c r="G666" s="43">
        <f t="shared" ca="1" si="96"/>
        <v>3774818.9139999999</v>
      </c>
      <c r="H666" s="43">
        <f ca="1">IF(B666="","",SUMIF(Table2[[Tên hàng hóa]:[Thành tiền]],BáoCáoHàngHóa!B666,Table2[Thành tiền])-BáoCáoHàngHóa!E666)</f>
        <v>3774818.9139999999</v>
      </c>
      <c r="I666" s="42">
        <f ca="1">IF(B666="","",SUMIF(Table28[[Tên hàng hóa ]:[Thành tiền]],BáoCáoHàngHóa!B666,Table28[Số lượng]))</f>
        <v>1</v>
      </c>
      <c r="J666" s="42">
        <f t="shared" ca="1" si="97"/>
        <v>3774818.9139999999</v>
      </c>
      <c r="K666" s="42">
        <f t="shared" ca="1" si="98"/>
        <v>3774818.9139999999</v>
      </c>
      <c r="L666" s="44">
        <f t="shared" ca="1" si="99"/>
        <v>0</v>
      </c>
      <c r="M666" s="44">
        <f t="shared" ca="1" si="100"/>
        <v>0</v>
      </c>
      <c r="N666" s="44">
        <f t="shared" ca="1" si="101"/>
        <v>0</v>
      </c>
      <c r="O666" s="30">
        <f t="shared" ca="1" si="102"/>
        <v>0</v>
      </c>
    </row>
    <row r="667" spans="1:15" x14ac:dyDescent="0.2">
      <c r="A667" s="40">
        <v>662</v>
      </c>
      <c r="B667" s="40" t="str">
        <f>IF(DanhMụcHH!B666="","",DanhMụcHH!B666)</f>
        <v>MC-40A</v>
      </c>
      <c r="C667" s="41">
        <f ca="1">IF(B667="","",SUMIF(OFFSET(MuaHàng_ThanhToán!$D$5,0,0,COUNTIF(Table2[Tên nhà cung cấp],MuaHàng_ThanhToán!$C$5),6),BáoCáoHàngHóa!B667,Table2[Số lượng]))</f>
        <v>0</v>
      </c>
      <c r="D667" s="41">
        <f t="shared" ca="1" si="95"/>
        <v>0</v>
      </c>
      <c r="E667" s="41">
        <f ca="1">IF(B667="","",SUMIF(OFFSET(MuaHàng_ThanhToán!$D$5,0,0,COUNTIF(Table2[Tên nhà cung cấp],MuaHàng_ThanhToán!$C$5),6),BáoCáoHàngHóa!B667,Table2[Thành tiền]))</f>
        <v>0</v>
      </c>
      <c r="F667" s="43">
        <f ca="1">IF(B667="","",SUMIF(Table2[[Tên hàng hóa]:[Thành tiền]],BáoCáoHàngHóa!B667,Table2[Số lượng])-BáoCáoHàngHóa!C667)</f>
        <v>26</v>
      </c>
      <c r="G667" s="43">
        <f t="shared" ca="1" si="96"/>
        <v>711435.57692307688</v>
      </c>
      <c r="H667" s="43">
        <f ca="1">IF(B667="","",SUMIF(Table2[[Tên hàng hóa]:[Thành tiền]],BáoCáoHàngHóa!B667,Table2[Thành tiền])-BáoCáoHàngHóa!E667)</f>
        <v>18497325</v>
      </c>
      <c r="I667" s="42">
        <f ca="1">IF(B667="","",SUMIF(Table28[[Tên hàng hóa ]:[Thành tiền]],BáoCáoHàngHóa!B667,Table28[Số lượng]))</f>
        <v>26</v>
      </c>
      <c r="J667" s="42">
        <f t="shared" ca="1" si="97"/>
        <v>711435.57692307688</v>
      </c>
      <c r="K667" s="42">
        <f t="shared" ca="1" si="98"/>
        <v>18497325</v>
      </c>
      <c r="L667" s="44">
        <f t="shared" ca="1" si="99"/>
        <v>0</v>
      </c>
      <c r="M667" s="44">
        <f t="shared" ca="1" si="100"/>
        <v>0</v>
      </c>
      <c r="N667" s="44">
        <f t="shared" ca="1" si="101"/>
        <v>0</v>
      </c>
      <c r="O667" s="30">
        <f t="shared" ca="1" si="102"/>
        <v>0</v>
      </c>
    </row>
    <row r="668" spans="1:15" x14ac:dyDescent="0.2">
      <c r="A668" s="40">
        <v>663</v>
      </c>
      <c r="B668" s="40" t="str">
        <f>IF(DanhMụcHH!B667="","",DanhMụcHH!B667)</f>
        <v>E39-R1S</v>
      </c>
      <c r="C668" s="41">
        <f ca="1">IF(B668="","",SUMIF(OFFSET(MuaHàng_ThanhToán!$D$5,0,0,COUNTIF(Table2[Tên nhà cung cấp],MuaHàng_ThanhToán!$C$5),6),BáoCáoHàngHóa!B668,Table2[Số lượng]))</f>
        <v>0</v>
      </c>
      <c r="D668" s="41">
        <f t="shared" ca="1" si="95"/>
        <v>0</v>
      </c>
      <c r="E668" s="41">
        <f ca="1">IF(B668="","",SUMIF(OFFSET(MuaHàng_ThanhToán!$D$5,0,0,COUNTIF(Table2[Tên nhà cung cấp],MuaHàng_ThanhToán!$C$5),6),BáoCáoHàngHóa!B668,Table2[Thành tiền]))</f>
        <v>0</v>
      </c>
      <c r="F668" s="43">
        <f ca="1">IF(B668="","",SUMIF(Table2[[Tên hàng hóa]:[Thành tiền]],BáoCáoHàngHóa!B668,Table2[Số lượng])-BáoCáoHàngHóa!C668)</f>
        <v>12</v>
      </c>
      <c r="G668" s="43">
        <f t="shared" ca="1" si="96"/>
        <v>107800</v>
      </c>
      <c r="H668" s="43">
        <f ca="1">IF(B668="","",SUMIF(Table2[[Tên hàng hóa]:[Thành tiền]],BáoCáoHàngHóa!B668,Table2[Thành tiền])-BáoCáoHàngHóa!E668)</f>
        <v>1293600</v>
      </c>
      <c r="I668" s="42">
        <f ca="1">IF(B668="","",SUMIF(Table28[[Tên hàng hóa ]:[Thành tiền]],BáoCáoHàngHóa!B668,Table28[Số lượng]))</f>
        <v>12</v>
      </c>
      <c r="J668" s="42">
        <f t="shared" ca="1" si="97"/>
        <v>107800</v>
      </c>
      <c r="K668" s="42">
        <f t="shared" ca="1" si="98"/>
        <v>1293600</v>
      </c>
      <c r="L668" s="44">
        <f t="shared" ca="1" si="99"/>
        <v>0</v>
      </c>
      <c r="M668" s="44">
        <f t="shared" ca="1" si="100"/>
        <v>0</v>
      </c>
      <c r="N668" s="44">
        <f t="shared" ca="1" si="101"/>
        <v>0</v>
      </c>
      <c r="O668" s="30">
        <f t="shared" ca="1" si="102"/>
        <v>0</v>
      </c>
    </row>
    <row r="669" spans="1:15" x14ac:dyDescent="0.2">
      <c r="A669" s="40">
        <v>664</v>
      </c>
      <c r="B669" s="40" t="str">
        <f>IF(DanhMụcHH!B668="","",DanhMụcHH!B668)</f>
        <v>E39-L44</v>
      </c>
      <c r="C669" s="41">
        <f ca="1">IF(B669="","",SUMIF(OFFSET(MuaHàng_ThanhToán!$D$5,0,0,COUNTIF(Table2[Tên nhà cung cấp],MuaHàng_ThanhToán!$C$5),6),BáoCáoHàngHóa!B669,Table2[Số lượng]))</f>
        <v>0</v>
      </c>
      <c r="D669" s="41">
        <f t="shared" ca="1" si="95"/>
        <v>0</v>
      </c>
      <c r="E669" s="41">
        <f ca="1">IF(B669="","",SUMIF(OFFSET(MuaHàng_ThanhToán!$D$5,0,0,COUNTIF(Table2[Tên nhà cung cấp],MuaHàng_ThanhToán!$C$5),6),BáoCáoHàngHóa!B669,Table2[Thành tiền]))</f>
        <v>0</v>
      </c>
      <c r="F669" s="43">
        <f ca="1">IF(B669="","",SUMIF(Table2[[Tên hàng hóa]:[Thành tiền]],BáoCáoHàngHóa!B669,Table2[Số lượng])-BáoCáoHàngHóa!C669)</f>
        <v>12</v>
      </c>
      <c r="G669" s="43">
        <f t="shared" ca="1" si="96"/>
        <v>70400</v>
      </c>
      <c r="H669" s="43">
        <f ca="1">IF(B669="","",SUMIF(Table2[[Tên hàng hóa]:[Thành tiền]],BáoCáoHàngHóa!B669,Table2[Thành tiền])-BáoCáoHàngHóa!E669)</f>
        <v>844800</v>
      </c>
      <c r="I669" s="42">
        <f ca="1">IF(B669="","",SUMIF(Table28[[Tên hàng hóa ]:[Thành tiền]],BáoCáoHàngHóa!B669,Table28[Số lượng]))</f>
        <v>12</v>
      </c>
      <c r="J669" s="42">
        <f t="shared" ca="1" si="97"/>
        <v>70400</v>
      </c>
      <c r="K669" s="42">
        <f t="shared" ca="1" si="98"/>
        <v>844800</v>
      </c>
      <c r="L669" s="44">
        <f t="shared" ca="1" si="99"/>
        <v>0</v>
      </c>
      <c r="M669" s="44">
        <f t="shared" ca="1" si="100"/>
        <v>0</v>
      </c>
      <c r="N669" s="44">
        <f t="shared" ca="1" si="101"/>
        <v>0</v>
      </c>
      <c r="O669" s="30">
        <f t="shared" ca="1" si="102"/>
        <v>0</v>
      </c>
    </row>
    <row r="670" spans="1:15" x14ac:dyDescent="0.2">
      <c r="A670" s="40">
        <v>665</v>
      </c>
      <c r="B670" s="40" t="str">
        <f>IF(DanhMụcHH!B669="","",DanhMụcHH!B669)</f>
        <v>D4MC-5000</v>
      </c>
      <c r="C670" s="41">
        <f ca="1">IF(B670="","",SUMIF(OFFSET(MuaHàng_ThanhToán!$D$5,0,0,COUNTIF(Table2[Tên nhà cung cấp],MuaHàng_ThanhToán!$C$5),6),BáoCáoHàngHóa!B670,Table2[Số lượng]))</f>
        <v>0</v>
      </c>
      <c r="D670" s="41">
        <f t="shared" ca="1" si="95"/>
        <v>0</v>
      </c>
      <c r="E670" s="41">
        <f ca="1">IF(B670="","",SUMIF(OFFSET(MuaHàng_ThanhToán!$D$5,0,0,COUNTIF(Table2[Tên nhà cung cấp],MuaHàng_ThanhToán!$C$5),6),BáoCáoHàngHóa!B670,Table2[Thành tiền]))</f>
        <v>0</v>
      </c>
      <c r="F670" s="43">
        <f ca="1">IF(B670="","",SUMIF(Table2[[Tên hàng hóa]:[Thành tiền]],BáoCáoHàngHóa!B670,Table2[Số lượng])-BáoCáoHàngHóa!C670)</f>
        <v>4</v>
      </c>
      <c r="G670" s="43">
        <f t="shared" ca="1" si="96"/>
        <v>308000</v>
      </c>
      <c r="H670" s="43">
        <f ca="1">IF(B670="","",SUMIF(Table2[[Tên hàng hóa]:[Thành tiền]],BáoCáoHàngHóa!B670,Table2[Thành tiền])-BáoCáoHàngHóa!E670)</f>
        <v>1232000</v>
      </c>
      <c r="I670" s="42">
        <f ca="1">IF(B670="","",SUMIF(Table28[[Tên hàng hóa ]:[Thành tiền]],BáoCáoHàngHóa!B670,Table28[Số lượng]))</f>
        <v>4</v>
      </c>
      <c r="J670" s="42">
        <f t="shared" ca="1" si="97"/>
        <v>308000</v>
      </c>
      <c r="K670" s="42">
        <f t="shared" ca="1" si="98"/>
        <v>1232000</v>
      </c>
      <c r="L670" s="44">
        <f t="shared" ca="1" si="99"/>
        <v>0</v>
      </c>
      <c r="M670" s="44">
        <f t="shared" ca="1" si="100"/>
        <v>0</v>
      </c>
      <c r="N670" s="44">
        <f t="shared" ca="1" si="101"/>
        <v>0</v>
      </c>
      <c r="O670" s="30">
        <f t="shared" ca="1" si="102"/>
        <v>0</v>
      </c>
    </row>
    <row r="671" spans="1:15" x14ac:dyDescent="0.2">
      <c r="A671" s="40">
        <v>666</v>
      </c>
      <c r="B671" s="40" t="str">
        <f>IF(DanhMụcHH!B670="","",DanhMụcHH!B670)</f>
        <v>E3S-2E4</v>
      </c>
      <c r="C671" s="41">
        <f ca="1">IF(B671="","",SUMIF(OFFSET(MuaHàng_ThanhToán!$D$5,0,0,COUNTIF(Table2[Tên nhà cung cấp],MuaHàng_ThanhToán!$C$5),6),BáoCáoHàngHóa!B671,Table2[Số lượng]))</f>
        <v>0</v>
      </c>
      <c r="D671" s="41">
        <f t="shared" ca="1" si="95"/>
        <v>0</v>
      </c>
      <c r="E671" s="41">
        <f ca="1">IF(B671="","",SUMIF(OFFSET(MuaHàng_ThanhToán!$D$5,0,0,COUNTIF(Table2[Tên nhà cung cấp],MuaHàng_ThanhToán!$C$5),6),BáoCáoHàngHóa!B671,Table2[Thành tiền]))</f>
        <v>0</v>
      </c>
      <c r="F671" s="43">
        <f ca="1">IF(B671="","",SUMIF(Table2[[Tên hàng hóa]:[Thành tiền]],BáoCáoHàngHóa!B671,Table2[Số lượng])-BáoCáoHàngHóa!C671)</f>
        <v>2</v>
      </c>
      <c r="G671" s="43">
        <f t="shared" ca="1" si="96"/>
        <v>2475000</v>
      </c>
      <c r="H671" s="43">
        <f ca="1">IF(B671="","",SUMIF(Table2[[Tên hàng hóa]:[Thành tiền]],BáoCáoHàngHóa!B671,Table2[Thành tiền])-BáoCáoHàngHóa!E671)</f>
        <v>4950000</v>
      </c>
      <c r="I671" s="42">
        <f ca="1">IF(B671="","",SUMIF(Table28[[Tên hàng hóa ]:[Thành tiền]],BáoCáoHàngHóa!B671,Table28[Số lượng]))</f>
        <v>2</v>
      </c>
      <c r="J671" s="42">
        <f t="shared" ca="1" si="97"/>
        <v>2475000</v>
      </c>
      <c r="K671" s="42">
        <f t="shared" ca="1" si="98"/>
        <v>4950000</v>
      </c>
      <c r="L671" s="44">
        <f t="shared" ca="1" si="99"/>
        <v>0</v>
      </c>
      <c r="M671" s="44">
        <f t="shared" ca="1" si="100"/>
        <v>0</v>
      </c>
      <c r="N671" s="44">
        <f t="shared" ca="1" si="101"/>
        <v>0</v>
      </c>
      <c r="O671" s="30">
        <f t="shared" ca="1" si="102"/>
        <v>0</v>
      </c>
    </row>
    <row r="672" spans="1:15" x14ac:dyDescent="0.2">
      <c r="A672" s="40">
        <v>667</v>
      </c>
      <c r="B672" s="40" t="str">
        <f>IF(DanhMụcHH!B671="","",DanhMụcHH!B671)</f>
        <v>EE-SX670</v>
      </c>
      <c r="C672" s="41">
        <f ca="1">IF(B672="","",SUMIF(OFFSET(MuaHàng_ThanhToán!$D$5,0,0,COUNTIF(Table2[Tên nhà cung cấp],MuaHàng_ThanhToán!$C$5),6),BáoCáoHàngHóa!B672,Table2[Số lượng]))</f>
        <v>0</v>
      </c>
      <c r="D672" s="41">
        <f t="shared" ca="1" si="95"/>
        <v>0</v>
      </c>
      <c r="E672" s="41">
        <f ca="1">IF(B672="","",SUMIF(OFFSET(MuaHàng_ThanhToán!$D$5,0,0,COUNTIF(Table2[Tên nhà cung cấp],MuaHàng_ThanhToán!$C$5),6),BáoCáoHàngHóa!B672,Table2[Thành tiền]))</f>
        <v>0</v>
      </c>
      <c r="F672" s="43">
        <f ca="1">IF(B672="","",SUMIF(Table2[[Tên hàng hóa]:[Thành tiền]],BáoCáoHàngHóa!B672,Table2[Số lượng])-BáoCáoHàngHóa!C672)</f>
        <v>0</v>
      </c>
      <c r="G672" s="43">
        <f t="shared" ca="1" si="96"/>
        <v>0</v>
      </c>
      <c r="H672" s="43">
        <f ca="1">IF(B672="","",SUMIF(Table2[[Tên hàng hóa]:[Thành tiền]],BáoCáoHàngHóa!B672,Table2[Thành tiền])-BáoCáoHàngHóa!E672)</f>
        <v>0</v>
      </c>
      <c r="I672" s="42">
        <f ca="1">IF(B672="","",SUMIF(Table28[[Tên hàng hóa ]:[Thành tiền]],BáoCáoHàngHóa!B672,Table28[Số lượng]))</f>
        <v>0</v>
      </c>
      <c r="J672" s="42">
        <f t="shared" ca="1" si="97"/>
        <v>0</v>
      </c>
      <c r="K672" s="42">
        <f t="shared" ca="1" si="98"/>
        <v>0</v>
      </c>
      <c r="L672" s="44">
        <f t="shared" ca="1" si="99"/>
        <v>0</v>
      </c>
      <c r="M672" s="44">
        <f t="shared" ca="1" si="100"/>
        <v>0</v>
      </c>
      <c r="N672" s="44">
        <f t="shared" ca="1" si="101"/>
        <v>0</v>
      </c>
      <c r="O672" s="30">
        <f t="shared" ca="1" si="102"/>
        <v>0</v>
      </c>
    </row>
    <row r="673" spans="1:15" x14ac:dyDescent="0.2">
      <c r="A673" s="40">
        <v>668</v>
      </c>
      <c r="B673" s="40" t="str">
        <f>IF(DanhMụcHH!B672="","",DanhMụcHH!B672)</f>
        <v>EE-SX670A</v>
      </c>
      <c r="C673" s="41">
        <f ca="1">IF(B673="","",SUMIF(OFFSET(MuaHàng_ThanhToán!$D$5,0,0,COUNTIF(Table2[Tên nhà cung cấp],MuaHàng_ThanhToán!$C$5),6),BáoCáoHàngHóa!B673,Table2[Số lượng]))</f>
        <v>0</v>
      </c>
      <c r="D673" s="41">
        <f t="shared" ca="1" si="95"/>
        <v>0</v>
      </c>
      <c r="E673" s="41">
        <f ca="1">IF(B673="","",SUMIF(OFFSET(MuaHàng_ThanhToán!$D$5,0,0,COUNTIF(Table2[Tên nhà cung cấp],MuaHàng_ThanhToán!$C$5),6),BáoCáoHàngHóa!B673,Table2[Thành tiền]))</f>
        <v>0</v>
      </c>
      <c r="F673" s="43">
        <f ca="1">IF(B673="","",SUMIF(Table2[[Tên hàng hóa]:[Thành tiền]],BáoCáoHàngHóa!B673,Table2[Số lượng])-BáoCáoHàngHóa!C673)</f>
        <v>0</v>
      </c>
      <c r="G673" s="43">
        <f t="shared" ca="1" si="96"/>
        <v>0</v>
      </c>
      <c r="H673" s="43">
        <f ca="1">IF(B673="","",SUMIF(Table2[[Tên hàng hóa]:[Thành tiền]],BáoCáoHàngHóa!B673,Table2[Thành tiền])-BáoCáoHàngHóa!E673)</f>
        <v>0</v>
      </c>
      <c r="I673" s="42">
        <f ca="1">IF(B673="","",SUMIF(Table28[[Tên hàng hóa ]:[Thành tiền]],BáoCáoHàngHóa!B673,Table28[Số lượng]))</f>
        <v>0</v>
      </c>
      <c r="J673" s="42">
        <f t="shared" ca="1" si="97"/>
        <v>0</v>
      </c>
      <c r="K673" s="42">
        <f t="shared" ca="1" si="98"/>
        <v>0</v>
      </c>
      <c r="L673" s="44">
        <f t="shared" ca="1" si="99"/>
        <v>0</v>
      </c>
      <c r="M673" s="44">
        <f t="shared" ca="1" si="100"/>
        <v>0</v>
      </c>
      <c r="N673" s="44">
        <f t="shared" ca="1" si="101"/>
        <v>0</v>
      </c>
      <c r="O673" s="30">
        <f t="shared" ca="1" si="102"/>
        <v>0</v>
      </c>
    </row>
    <row r="674" spans="1:15" x14ac:dyDescent="0.2">
      <c r="A674" s="40">
        <v>669</v>
      </c>
      <c r="B674" s="40" t="str">
        <f>IF(DanhMụcHH!B673="","",DanhMụcHH!B673)</f>
        <v>EE-SX670R</v>
      </c>
      <c r="C674" s="41">
        <f ca="1">IF(B674="","",SUMIF(OFFSET(MuaHàng_ThanhToán!$D$5,0,0,COUNTIF(Table2[Tên nhà cung cấp],MuaHàng_ThanhToán!$C$5),6),BáoCáoHàngHóa!B674,Table2[Số lượng]))</f>
        <v>0</v>
      </c>
      <c r="D674" s="41">
        <f t="shared" ca="1" si="95"/>
        <v>0</v>
      </c>
      <c r="E674" s="41">
        <f ca="1">IF(B674="","",SUMIF(OFFSET(MuaHàng_ThanhToán!$D$5,0,0,COUNTIF(Table2[Tên nhà cung cấp],MuaHàng_ThanhToán!$C$5),6),BáoCáoHàngHóa!B674,Table2[Thành tiền]))</f>
        <v>0</v>
      </c>
      <c r="F674" s="43">
        <f ca="1">IF(B674="","",SUMIF(Table2[[Tên hàng hóa]:[Thành tiền]],BáoCáoHàngHóa!B674,Table2[Số lượng])-BáoCáoHàngHóa!C674)</f>
        <v>0</v>
      </c>
      <c r="G674" s="43">
        <f t="shared" ca="1" si="96"/>
        <v>0</v>
      </c>
      <c r="H674" s="43">
        <f ca="1">IF(B674="","",SUMIF(Table2[[Tên hàng hóa]:[Thành tiền]],BáoCáoHàngHóa!B674,Table2[Thành tiền])-BáoCáoHàngHóa!E674)</f>
        <v>0</v>
      </c>
      <c r="I674" s="42">
        <f ca="1">IF(B674="","",SUMIF(Table28[[Tên hàng hóa ]:[Thành tiền]],BáoCáoHàngHóa!B674,Table28[Số lượng]))</f>
        <v>0</v>
      </c>
      <c r="J674" s="42">
        <f t="shared" ca="1" si="97"/>
        <v>0</v>
      </c>
      <c r="K674" s="42">
        <f t="shared" ca="1" si="98"/>
        <v>0</v>
      </c>
      <c r="L674" s="44">
        <f t="shared" ca="1" si="99"/>
        <v>0</v>
      </c>
      <c r="M674" s="44">
        <f t="shared" ca="1" si="100"/>
        <v>0</v>
      </c>
      <c r="N674" s="44">
        <f t="shared" ca="1" si="101"/>
        <v>0</v>
      </c>
      <c r="O674" s="30">
        <f t="shared" ca="1" si="102"/>
        <v>0</v>
      </c>
    </row>
    <row r="675" spans="1:15" x14ac:dyDescent="0.2">
      <c r="A675" s="40">
        <v>670</v>
      </c>
      <c r="B675" s="40" t="str">
        <f>IF(DanhMụcHH!B674="","",DanhMụcHH!B674)</f>
        <v>EE-SX671</v>
      </c>
      <c r="C675" s="41">
        <f ca="1">IF(B675="","",SUMIF(OFFSET(MuaHàng_ThanhToán!$D$5,0,0,COUNTIF(Table2[Tên nhà cung cấp],MuaHàng_ThanhToán!$C$5),6),BáoCáoHàngHóa!B675,Table2[Số lượng]))</f>
        <v>0</v>
      </c>
      <c r="D675" s="41">
        <f t="shared" ca="1" si="95"/>
        <v>0</v>
      </c>
      <c r="E675" s="41">
        <f ca="1">IF(B675="","",SUMIF(OFFSET(MuaHàng_ThanhToán!$D$5,0,0,COUNTIF(Table2[Tên nhà cung cấp],MuaHàng_ThanhToán!$C$5),6),BáoCáoHàngHóa!B675,Table2[Thành tiền]))</f>
        <v>0</v>
      </c>
      <c r="F675" s="43">
        <f ca="1">IF(B675="","",SUMIF(Table2[[Tên hàng hóa]:[Thành tiền]],BáoCáoHàngHóa!B675,Table2[Số lượng])-BáoCáoHàngHóa!C675)</f>
        <v>0</v>
      </c>
      <c r="G675" s="43">
        <f t="shared" ca="1" si="96"/>
        <v>0</v>
      </c>
      <c r="H675" s="43">
        <f ca="1">IF(B675="","",SUMIF(Table2[[Tên hàng hóa]:[Thành tiền]],BáoCáoHàngHóa!B675,Table2[Thành tiền])-BáoCáoHàngHóa!E675)</f>
        <v>0</v>
      </c>
      <c r="I675" s="42">
        <f ca="1">IF(B675="","",SUMIF(Table28[[Tên hàng hóa ]:[Thành tiền]],BáoCáoHàngHóa!B675,Table28[Số lượng]))</f>
        <v>0</v>
      </c>
      <c r="J675" s="42">
        <f t="shared" ca="1" si="97"/>
        <v>0</v>
      </c>
      <c r="K675" s="42">
        <f t="shared" ca="1" si="98"/>
        <v>0</v>
      </c>
      <c r="L675" s="44">
        <f t="shared" ca="1" si="99"/>
        <v>0</v>
      </c>
      <c r="M675" s="44">
        <f t="shared" ca="1" si="100"/>
        <v>0</v>
      </c>
      <c r="N675" s="44">
        <f t="shared" ca="1" si="101"/>
        <v>0</v>
      </c>
      <c r="O675" s="30">
        <f t="shared" ca="1" si="102"/>
        <v>0</v>
      </c>
    </row>
    <row r="676" spans="1:15" x14ac:dyDescent="0.2">
      <c r="A676" s="40">
        <v>671</v>
      </c>
      <c r="B676" s="40" t="str">
        <f>IF(DanhMụcHH!B675="","",DanhMụcHH!B675)</f>
        <v>EE-SX671A</v>
      </c>
      <c r="C676" s="41">
        <f ca="1">IF(B676="","",SUMIF(OFFSET(MuaHàng_ThanhToán!$D$5,0,0,COUNTIF(Table2[Tên nhà cung cấp],MuaHàng_ThanhToán!$C$5),6),BáoCáoHàngHóa!B676,Table2[Số lượng]))</f>
        <v>0</v>
      </c>
      <c r="D676" s="41">
        <f t="shared" ca="1" si="95"/>
        <v>0</v>
      </c>
      <c r="E676" s="41">
        <f ca="1">IF(B676="","",SUMIF(OFFSET(MuaHàng_ThanhToán!$D$5,0,0,COUNTIF(Table2[Tên nhà cung cấp],MuaHàng_ThanhToán!$C$5),6),BáoCáoHàngHóa!B676,Table2[Thành tiền]))</f>
        <v>0</v>
      </c>
      <c r="F676" s="43">
        <f ca="1">IF(B676="","",SUMIF(Table2[[Tên hàng hóa]:[Thành tiền]],BáoCáoHàngHóa!B676,Table2[Số lượng])-BáoCáoHàngHóa!C676)</f>
        <v>0</v>
      </c>
      <c r="G676" s="43">
        <f t="shared" ca="1" si="96"/>
        <v>0</v>
      </c>
      <c r="H676" s="43">
        <f ca="1">IF(B676="","",SUMIF(Table2[[Tên hàng hóa]:[Thành tiền]],BáoCáoHàngHóa!B676,Table2[Thành tiền])-BáoCáoHàngHóa!E676)</f>
        <v>0</v>
      </c>
      <c r="I676" s="42">
        <f ca="1">IF(B676="","",SUMIF(Table28[[Tên hàng hóa ]:[Thành tiền]],BáoCáoHàngHóa!B676,Table28[Số lượng]))</f>
        <v>0</v>
      </c>
      <c r="J676" s="42">
        <f t="shared" ca="1" si="97"/>
        <v>0</v>
      </c>
      <c r="K676" s="42">
        <f t="shared" ca="1" si="98"/>
        <v>0</v>
      </c>
      <c r="L676" s="44">
        <f t="shared" ca="1" si="99"/>
        <v>0</v>
      </c>
      <c r="M676" s="44">
        <f t="shared" ca="1" si="100"/>
        <v>0</v>
      </c>
      <c r="N676" s="44">
        <f t="shared" ca="1" si="101"/>
        <v>0</v>
      </c>
      <c r="O676" s="30">
        <f t="shared" ca="1" si="102"/>
        <v>0</v>
      </c>
    </row>
    <row r="677" spans="1:15" x14ac:dyDescent="0.2">
      <c r="A677" s="40">
        <v>672</v>
      </c>
      <c r="B677" s="40" t="str">
        <f>IF(DanhMụcHH!B676="","",DanhMụcHH!B676)</f>
        <v>EE-SX671R</v>
      </c>
      <c r="C677" s="41">
        <f ca="1">IF(B677="","",SUMIF(OFFSET(MuaHàng_ThanhToán!$D$5,0,0,COUNTIF(Table2[Tên nhà cung cấp],MuaHàng_ThanhToán!$C$5),6),BáoCáoHàngHóa!B677,Table2[Số lượng]))</f>
        <v>0</v>
      </c>
      <c r="D677" s="41">
        <f t="shared" ca="1" si="95"/>
        <v>0</v>
      </c>
      <c r="E677" s="41">
        <f ca="1">IF(B677="","",SUMIF(OFFSET(MuaHàng_ThanhToán!$D$5,0,0,COUNTIF(Table2[Tên nhà cung cấp],MuaHàng_ThanhToán!$C$5),6),BáoCáoHàngHóa!B677,Table2[Thành tiền]))</f>
        <v>0</v>
      </c>
      <c r="F677" s="43">
        <f ca="1">IF(B677="","",SUMIF(Table2[[Tên hàng hóa]:[Thành tiền]],BáoCáoHàngHóa!B677,Table2[Số lượng])-BáoCáoHàngHóa!C677)</f>
        <v>0</v>
      </c>
      <c r="G677" s="43">
        <f t="shared" ca="1" si="96"/>
        <v>0</v>
      </c>
      <c r="H677" s="43">
        <f ca="1">IF(B677="","",SUMIF(Table2[[Tên hàng hóa]:[Thành tiền]],BáoCáoHàngHóa!B677,Table2[Thành tiền])-BáoCáoHàngHóa!E677)</f>
        <v>0</v>
      </c>
      <c r="I677" s="42">
        <f ca="1">IF(B677="","",SUMIF(Table28[[Tên hàng hóa ]:[Thành tiền]],BáoCáoHàngHóa!B677,Table28[Số lượng]))</f>
        <v>0</v>
      </c>
      <c r="J677" s="42">
        <f t="shared" ca="1" si="97"/>
        <v>0</v>
      </c>
      <c r="K677" s="42">
        <f t="shared" ca="1" si="98"/>
        <v>0</v>
      </c>
      <c r="L677" s="44">
        <f t="shared" ca="1" si="99"/>
        <v>0</v>
      </c>
      <c r="M677" s="44">
        <f t="shared" ca="1" si="100"/>
        <v>0</v>
      </c>
      <c r="N677" s="44">
        <f t="shared" ca="1" si="101"/>
        <v>0</v>
      </c>
      <c r="O677" s="30">
        <f t="shared" ca="1" si="102"/>
        <v>0</v>
      </c>
    </row>
    <row r="678" spans="1:15" x14ac:dyDescent="0.2">
      <c r="A678" s="40">
        <v>673</v>
      </c>
      <c r="B678" s="40" t="str">
        <f>IF(DanhMụcHH!B677="","",DanhMụcHH!B677)</f>
        <v>EE-SX672</v>
      </c>
      <c r="C678" s="41">
        <f ca="1">IF(B678="","",SUMIF(OFFSET(MuaHàng_ThanhToán!$D$5,0,0,COUNTIF(Table2[Tên nhà cung cấp],MuaHàng_ThanhToán!$C$5),6),BáoCáoHàngHóa!B678,Table2[Số lượng]))</f>
        <v>0</v>
      </c>
      <c r="D678" s="41">
        <f t="shared" ca="1" si="95"/>
        <v>0</v>
      </c>
      <c r="E678" s="41">
        <f ca="1">IF(B678="","",SUMIF(OFFSET(MuaHàng_ThanhToán!$D$5,0,0,COUNTIF(Table2[Tên nhà cung cấp],MuaHàng_ThanhToán!$C$5),6),BáoCáoHàngHóa!B678,Table2[Thành tiền]))</f>
        <v>0</v>
      </c>
      <c r="F678" s="43">
        <f ca="1">IF(B678="","",SUMIF(Table2[[Tên hàng hóa]:[Thành tiền]],BáoCáoHàngHóa!B678,Table2[Số lượng])-BáoCáoHàngHóa!C678)</f>
        <v>0</v>
      </c>
      <c r="G678" s="43">
        <f t="shared" ca="1" si="96"/>
        <v>0</v>
      </c>
      <c r="H678" s="43">
        <f ca="1">IF(B678="","",SUMIF(Table2[[Tên hàng hóa]:[Thành tiền]],BáoCáoHàngHóa!B678,Table2[Thành tiền])-BáoCáoHàngHóa!E678)</f>
        <v>0</v>
      </c>
      <c r="I678" s="42">
        <f ca="1">IF(B678="","",SUMIF(Table28[[Tên hàng hóa ]:[Thành tiền]],BáoCáoHàngHóa!B678,Table28[Số lượng]))</f>
        <v>0</v>
      </c>
      <c r="J678" s="42">
        <f t="shared" ca="1" si="97"/>
        <v>0</v>
      </c>
      <c r="K678" s="42">
        <f t="shared" ca="1" si="98"/>
        <v>0</v>
      </c>
      <c r="L678" s="44">
        <f t="shared" ca="1" si="99"/>
        <v>0</v>
      </c>
      <c r="M678" s="44">
        <f t="shared" ca="1" si="100"/>
        <v>0</v>
      </c>
      <c r="N678" s="44">
        <f t="shared" ca="1" si="101"/>
        <v>0</v>
      </c>
      <c r="O678" s="30">
        <f t="shared" ca="1" si="102"/>
        <v>0</v>
      </c>
    </row>
    <row r="679" spans="1:15" x14ac:dyDescent="0.2">
      <c r="A679" s="40">
        <v>674</v>
      </c>
      <c r="B679" s="40" t="str">
        <f>IF(DanhMụcHH!B678="","",DanhMụcHH!B678)</f>
        <v>EE-SX672A</v>
      </c>
      <c r="C679" s="41">
        <f ca="1">IF(B679="","",SUMIF(OFFSET(MuaHàng_ThanhToán!$D$5,0,0,COUNTIF(Table2[Tên nhà cung cấp],MuaHàng_ThanhToán!$C$5),6),BáoCáoHàngHóa!B679,Table2[Số lượng]))</f>
        <v>0</v>
      </c>
      <c r="D679" s="41">
        <f t="shared" ca="1" si="95"/>
        <v>0</v>
      </c>
      <c r="E679" s="41">
        <f ca="1">IF(B679="","",SUMIF(OFFSET(MuaHàng_ThanhToán!$D$5,0,0,COUNTIF(Table2[Tên nhà cung cấp],MuaHàng_ThanhToán!$C$5),6),BáoCáoHàngHóa!B679,Table2[Thành tiền]))</f>
        <v>0</v>
      </c>
      <c r="F679" s="43">
        <f ca="1">IF(B679="","",SUMIF(Table2[[Tên hàng hóa]:[Thành tiền]],BáoCáoHàngHóa!B679,Table2[Số lượng])-BáoCáoHàngHóa!C679)</f>
        <v>0</v>
      </c>
      <c r="G679" s="43">
        <f t="shared" ca="1" si="96"/>
        <v>0</v>
      </c>
      <c r="H679" s="43">
        <f ca="1">IF(B679="","",SUMIF(Table2[[Tên hàng hóa]:[Thành tiền]],BáoCáoHàngHóa!B679,Table2[Thành tiền])-BáoCáoHàngHóa!E679)</f>
        <v>0</v>
      </c>
      <c r="I679" s="42">
        <f ca="1">IF(B679="","",SUMIF(Table28[[Tên hàng hóa ]:[Thành tiền]],BáoCáoHàngHóa!B679,Table28[Số lượng]))</f>
        <v>0</v>
      </c>
      <c r="J679" s="42">
        <f t="shared" ca="1" si="97"/>
        <v>0</v>
      </c>
      <c r="K679" s="42">
        <f t="shared" ca="1" si="98"/>
        <v>0</v>
      </c>
      <c r="L679" s="44">
        <f t="shared" ca="1" si="99"/>
        <v>0</v>
      </c>
      <c r="M679" s="44">
        <f t="shared" ca="1" si="100"/>
        <v>0</v>
      </c>
      <c r="N679" s="44">
        <f t="shared" ca="1" si="101"/>
        <v>0</v>
      </c>
      <c r="O679" s="30">
        <f t="shared" ca="1" si="102"/>
        <v>0</v>
      </c>
    </row>
    <row r="680" spans="1:15" x14ac:dyDescent="0.2">
      <c r="A680" s="40">
        <v>675</v>
      </c>
      <c r="B680" s="40" t="str">
        <f>IF(DanhMụcHH!B679="","",DanhMụcHH!B679)</f>
        <v>EE-SX672R</v>
      </c>
      <c r="C680" s="41">
        <f ca="1">IF(B680="","",SUMIF(OFFSET(MuaHàng_ThanhToán!$D$5,0,0,COUNTIF(Table2[Tên nhà cung cấp],MuaHàng_ThanhToán!$C$5),6),BáoCáoHàngHóa!B680,Table2[Số lượng]))</f>
        <v>0</v>
      </c>
      <c r="D680" s="41">
        <f t="shared" ca="1" si="95"/>
        <v>0</v>
      </c>
      <c r="E680" s="41">
        <f ca="1">IF(B680="","",SUMIF(OFFSET(MuaHàng_ThanhToán!$D$5,0,0,COUNTIF(Table2[Tên nhà cung cấp],MuaHàng_ThanhToán!$C$5),6),BáoCáoHàngHóa!B680,Table2[Thành tiền]))</f>
        <v>0</v>
      </c>
      <c r="F680" s="43">
        <f ca="1">IF(B680="","",SUMIF(Table2[[Tên hàng hóa]:[Thành tiền]],BáoCáoHàngHóa!B680,Table2[Số lượng])-BáoCáoHàngHóa!C680)</f>
        <v>0</v>
      </c>
      <c r="G680" s="43">
        <f t="shared" ca="1" si="96"/>
        <v>0</v>
      </c>
      <c r="H680" s="43">
        <f ca="1">IF(B680="","",SUMIF(Table2[[Tên hàng hóa]:[Thành tiền]],BáoCáoHàngHóa!B680,Table2[Thành tiền])-BáoCáoHàngHóa!E680)</f>
        <v>0</v>
      </c>
      <c r="I680" s="42">
        <f ca="1">IF(B680="","",SUMIF(Table28[[Tên hàng hóa ]:[Thành tiền]],BáoCáoHàngHóa!B680,Table28[Số lượng]))</f>
        <v>0</v>
      </c>
      <c r="J680" s="42">
        <f t="shared" ca="1" si="97"/>
        <v>0</v>
      </c>
      <c r="K680" s="42">
        <f t="shared" ca="1" si="98"/>
        <v>0</v>
      </c>
      <c r="L680" s="44">
        <f t="shared" ca="1" si="99"/>
        <v>0</v>
      </c>
      <c r="M680" s="44">
        <f t="shared" ca="1" si="100"/>
        <v>0</v>
      </c>
      <c r="N680" s="44">
        <f t="shared" ca="1" si="101"/>
        <v>0</v>
      </c>
      <c r="O680" s="30">
        <f t="shared" ca="1" si="102"/>
        <v>0</v>
      </c>
    </row>
    <row r="681" spans="1:15" x14ac:dyDescent="0.2">
      <c r="A681" s="40">
        <v>676</v>
      </c>
      <c r="B681" s="40" t="str">
        <f>IF(DanhMụcHH!B680="","",DanhMụcHH!B680)</f>
        <v>EE-SX673</v>
      </c>
      <c r="C681" s="41">
        <f ca="1">IF(B681="","",SUMIF(OFFSET(MuaHàng_ThanhToán!$D$5,0,0,COUNTIF(Table2[Tên nhà cung cấp],MuaHàng_ThanhToán!$C$5),6),BáoCáoHàngHóa!B681,Table2[Số lượng]))</f>
        <v>0</v>
      </c>
      <c r="D681" s="41">
        <f t="shared" ca="1" si="95"/>
        <v>0</v>
      </c>
      <c r="E681" s="41">
        <f ca="1">IF(B681="","",SUMIF(OFFSET(MuaHàng_ThanhToán!$D$5,0,0,COUNTIF(Table2[Tên nhà cung cấp],MuaHàng_ThanhToán!$C$5),6),BáoCáoHàngHóa!B681,Table2[Thành tiền]))</f>
        <v>0</v>
      </c>
      <c r="F681" s="43">
        <f ca="1">IF(B681="","",SUMIF(Table2[[Tên hàng hóa]:[Thành tiền]],BáoCáoHàngHóa!B681,Table2[Số lượng])-BáoCáoHàngHóa!C681)</f>
        <v>0</v>
      </c>
      <c r="G681" s="43">
        <f t="shared" ca="1" si="96"/>
        <v>0</v>
      </c>
      <c r="H681" s="43">
        <f ca="1">IF(B681="","",SUMIF(Table2[[Tên hàng hóa]:[Thành tiền]],BáoCáoHàngHóa!B681,Table2[Thành tiền])-BáoCáoHàngHóa!E681)</f>
        <v>0</v>
      </c>
      <c r="I681" s="42">
        <f ca="1">IF(B681="","",SUMIF(Table28[[Tên hàng hóa ]:[Thành tiền]],BáoCáoHàngHóa!B681,Table28[Số lượng]))</f>
        <v>0</v>
      </c>
      <c r="J681" s="42">
        <f t="shared" ca="1" si="97"/>
        <v>0</v>
      </c>
      <c r="K681" s="42">
        <f t="shared" ca="1" si="98"/>
        <v>0</v>
      </c>
      <c r="L681" s="44">
        <f t="shared" ca="1" si="99"/>
        <v>0</v>
      </c>
      <c r="M681" s="44">
        <f t="shared" ca="1" si="100"/>
        <v>0</v>
      </c>
      <c r="N681" s="44">
        <f t="shared" ca="1" si="101"/>
        <v>0</v>
      </c>
      <c r="O681" s="30">
        <f t="shared" ca="1" si="102"/>
        <v>0</v>
      </c>
    </row>
    <row r="682" spans="1:15" x14ac:dyDescent="0.2">
      <c r="A682" s="40">
        <v>677</v>
      </c>
      <c r="B682" s="40" t="str">
        <f>IF(DanhMụcHH!B681="","",DanhMụcHH!B681)</f>
        <v>EE-SX673A</v>
      </c>
      <c r="C682" s="41">
        <f ca="1">IF(B682="","",SUMIF(OFFSET(MuaHàng_ThanhToán!$D$5,0,0,COUNTIF(Table2[Tên nhà cung cấp],MuaHàng_ThanhToán!$C$5),6),BáoCáoHàngHóa!B682,Table2[Số lượng]))</f>
        <v>0</v>
      </c>
      <c r="D682" s="41">
        <f t="shared" ca="1" si="95"/>
        <v>0</v>
      </c>
      <c r="E682" s="41">
        <f ca="1">IF(B682="","",SUMIF(OFFSET(MuaHàng_ThanhToán!$D$5,0,0,COUNTIF(Table2[Tên nhà cung cấp],MuaHàng_ThanhToán!$C$5),6),BáoCáoHàngHóa!B682,Table2[Thành tiền]))</f>
        <v>0</v>
      </c>
      <c r="F682" s="43">
        <f ca="1">IF(B682="","",SUMIF(Table2[[Tên hàng hóa]:[Thành tiền]],BáoCáoHàngHóa!B682,Table2[Số lượng])-BáoCáoHàngHóa!C682)</f>
        <v>0</v>
      </c>
      <c r="G682" s="43">
        <f t="shared" ca="1" si="96"/>
        <v>0</v>
      </c>
      <c r="H682" s="43">
        <f ca="1">IF(B682="","",SUMIF(Table2[[Tên hàng hóa]:[Thành tiền]],BáoCáoHàngHóa!B682,Table2[Thành tiền])-BáoCáoHàngHóa!E682)</f>
        <v>0</v>
      </c>
      <c r="I682" s="42">
        <f ca="1">IF(B682="","",SUMIF(Table28[[Tên hàng hóa ]:[Thành tiền]],BáoCáoHàngHóa!B682,Table28[Số lượng]))</f>
        <v>0</v>
      </c>
      <c r="J682" s="42">
        <f t="shared" ca="1" si="97"/>
        <v>0</v>
      </c>
      <c r="K682" s="42">
        <f t="shared" ca="1" si="98"/>
        <v>0</v>
      </c>
      <c r="L682" s="44">
        <f t="shared" ca="1" si="99"/>
        <v>0</v>
      </c>
      <c r="M682" s="44">
        <f t="shared" ca="1" si="100"/>
        <v>0</v>
      </c>
      <c r="N682" s="44">
        <f t="shared" ca="1" si="101"/>
        <v>0</v>
      </c>
      <c r="O682" s="30">
        <f t="shared" ca="1" si="102"/>
        <v>0</v>
      </c>
    </row>
    <row r="683" spans="1:15" x14ac:dyDescent="0.2">
      <c r="A683" s="40">
        <v>678</v>
      </c>
      <c r="B683" s="40" t="str">
        <f>IF(DanhMụcHH!B682="","",DanhMụcHH!B682)</f>
        <v>EE-SX673R</v>
      </c>
      <c r="C683" s="41">
        <f ca="1">IF(B683="","",SUMIF(OFFSET(MuaHàng_ThanhToán!$D$5,0,0,COUNTIF(Table2[Tên nhà cung cấp],MuaHàng_ThanhToán!$C$5),6),BáoCáoHàngHóa!B683,Table2[Số lượng]))</f>
        <v>0</v>
      </c>
      <c r="D683" s="41">
        <f t="shared" ca="1" si="95"/>
        <v>0</v>
      </c>
      <c r="E683" s="41">
        <f ca="1">IF(B683="","",SUMIF(OFFSET(MuaHàng_ThanhToán!$D$5,0,0,COUNTIF(Table2[Tên nhà cung cấp],MuaHàng_ThanhToán!$C$5),6),BáoCáoHàngHóa!B683,Table2[Thành tiền]))</f>
        <v>0</v>
      </c>
      <c r="F683" s="43">
        <f ca="1">IF(B683="","",SUMIF(Table2[[Tên hàng hóa]:[Thành tiền]],BáoCáoHàngHóa!B683,Table2[Số lượng])-BáoCáoHàngHóa!C683)</f>
        <v>0</v>
      </c>
      <c r="G683" s="43">
        <f t="shared" ca="1" si="96"/>
        <v>0</v>
      </c>
      <c r="H683" s="43">
        <f ca="1">IF(B683="","",SUMIF(Table2[[Tên hàng hóa]:[Thành tiền]],BáoCáoHàngHóa!B683,Table2[Thành tiền])-BáoCáoHàngHóa!E683)</f>
        <v>0</v>
      </c>
      <c r="I683" s="42">
        <f ca="1">IF(B683="","",SUMIF(Table28[[Tên hàng hóa ]:[Thành tiền]],BáoCáoHàngHóa!B683,Table28[Số lượng]))</f>
        <v>0</v>
      </c>
      <c r="J683" s="42">
        <f t="shared" ca="1" si="97"/>
        <v>0</v>
      </c>
      <c r="K683" s="42">
        <f t="shared" ca="1" si="98"/>
        <v>0</v>
      </c>
      <c r="L683" s="44">
        <f t="shared" ca="1" si="99"/>
        <v>0</v>
      </c>
      <c r="M683" s="44">
        <f t="shared" ca="1" si="100"/>
        <v>0</v>
      </c>
      <c r="N683" s="44">
        <f t="shared" ca="1" si="101"/>
        <v>0</v>
      </c>
      <c r="O683" s="30">
        <f t="shared" ca="1" si="102"/>
        <v>0</v>
      </c>
    </row>
    <row r="684" spans="1:15" x14ac:dyDescent="0.2">
      <c r="A684" s="40">
        <v>679</v>
      </c>
      <c r="B684" s="40" t="str">
        <f>IF(DanhMụcHH!B683="","",DanhMụcHH!B683)</f>
        <v>EE-1006 2M</v>
      </c>
      <c r="C684" s="41">
        <f ca="1">IF(B684="","",SUMIF(OFFSET(MuaHàng_ThanhToán!$D$5,0,0,COUNTIF(Table2[Tên nhà cung cấp],MuaHàng_ThanhToán!$C$5),6),BáoCáoHàngHóa!B684,Table2[Số lượng]))</f>
        <v>0</v>
      </c>
      <c r="D684" s="41">
        <f t="shared" ca="1" si="95"/>
        <v>0</v>
      </c>
      <c r="E684" s="41">
        <f ca="1">IF(B684="","",SUMIF(OFFSET(MuaHàng_ThanhToán!$D$5,0,0,COUNTIF(Table2[Tên nhà cung cấp],MuaHàng_ThanhToán!$C$5),6),BáoCáoHàngHóa!B684,Table2[Thành tiền]))</f>
        <v>0</v>
      </c>
      <c r="F684" s="43">
        <f ca="1">IF(B684="","",SUMIF(Table2[[Tên hàng hóa]:[Thành tiền]],BáoCáoHàngHóa!B684,Table2[Số lượng])-BáoCáoHàngHóa!C684)</f>
        <v>0</v>
      </c>
      <c r="G684" s="43">
        <f t="shared" ca="1" si="96"/>
        <v>0</v>
      </c>
      <c r="H684" s="43">
        <f ca="1">IF(B684="","",SUMIF(Table2[[Tên hàng hóa]:[Thành tiền]],BáoCáoHàngHóa!B684,Table2[Thành tiền])-BáoCáoHàngHóa!E684)</f>
        <v>0</v>
      </c>
      <c r="I684" s="42">
        <f ca="1">IF(B684="","",SUMIF(Table28[[Tên hàng hóa ]:[Thành tiền]],BáoCáoHàngHóa!B684,Table28[Số lượng]))</f>
        <v>0</v>
      </c>
      <c r="J684" s="42">
        <f t="shared" ca="1" si="97"/>
        <v>0</v>
      </c>
      <c r="K684" s="42">
        <f t="shared" ca="1" si="98"/>
        <v>0</v>
      </c>
      <c r="L684" s="44">
        <f t="shared" ca="1" si="99"/>
        <v>0</v>
      </c>
      <c r="M684" s="44">
        <f t="shared" ca="1" si="100"/>
        <v>0</v>
      </c>
      <c r="N684" s="44">
        <f t="shared" ca="1" si="101"/>
        <v>0</v>
      </c>
      <c r="O684" s="30">
        <f t="shared" ca="1" si="102"/>
        <v>0</v>
      </c>
    </row>
    <row r="685" spans="1:15" x14ac:dyDescent="0.2">
      <c r="A685" s="40">
        <v>680</v>
      </c>
      <c r="B685" s="40" t="str">
        <f>IF(DanhMụcHH!B684="","",DanhMụcHH!B684)</f>
        <v>K8DS-PM2</v>
      </c>
      <c r="C685" s="41">
        <f ca="1">IF(B685="","",SUMIF(OFFSET(MuaHàng_ThanhToán!$D$5,0,0,COUNTIF(Table2[Tên nhà cung cấp],MuaHàng_ThanhToán!$C$5),6),BáoCáoHàngHóa!B685,Table2[Số lượng]))</f>
        <v>0</v>
      </c>
      <c r="D685" s="41">
        <f t="shared" ca="1" si="95"/>
        <v>0</v>
      </c>
      <c r="E685" s="41">
        <f ca="1">IF(B685="","",SUMIF(OFFSET(MuaHàng_ThanhToán!$D$5,0,0,COUNTIF(Table2[Tên nhà cung cấp],MuaHàng_ThanhToán!$C$5),6),BáoCáoHàngHóa!B685,Table2[Thành tiền]))</f>
        <v>0</v>
      </c>
      <c r="F685" s="43">
        <f ca="1">IF(B685="","",SUMIF(Table2[[Tên hàng hóa]:[Thành tiền]],BáoCáoHàngHóa!B685,Table2[Số lượng])-BáoCáoHàngHóa!C685)</f>
        <v>0</v>
      </c>
      <c r="G685" s="43">
        <f t="shared" ca="1" si="96"/>
        <v>0</v>
      </c>
      <c r="H685" s="43">
        <f ca="1">IF(B685="","",SUMIF(Table2[[Tên hàng hóa]:[Thành tiền]],BáoCáoHàngHóa!B685,Table2[Thành tiền])-BáoCáoHàngHóa!E685)</f>
        <v>0</v>
      </c>
      <c r="I685" s="42">
        <f ca="1">IF(B685="","",SUMIF(Table28[[Tên hàng hóa ]:[Thành tiền]],BáoCáoHàngHóa!B685,Table28[Số lượng]))</f>
        <v>0</v>
      </c>
      <c r="J685" s="42">
        <f t="shared" ca="1" si="97"/>
        <v>0</v>
      </c>
      <c r="K685" s="42">
        <f t="shared" ca="1" si="98"/>
        <v>0</v>
      </c>
      <c r="L685" s="44">
        <f t="shared" ca="1" si="99"/>
        <v>0</v>
      </c>
      <c r="M685" s="44">
        <f t="shared" ca="1" si="100"/>
        <v>0</v>
      </c>
      <c r="N685" s="44">
        <f t="shared" ca="1" si="101"/>
        <v>0</v>
      </c>
      <c r="O685" s="30">
        <f t="shared" ca="1" si="102"/>
        <v>0</v>
      </c>
    </row>
    <row r="686" spans="1:15" ht="30" x14ac:dyDescent="0.2">
      <c r="A686" s="40">
        <v>681</v>
      </c>
      <c r="B686" s="40" t="str">
        <f>IF(DanhMụcHH!B685="","",DanhMụcHH!B685)</f>
        <v>BCS1R-00M00-21 100-240V</v>
      </c>
      <c r="C686" s="41">
        <f ca="1">IF(B686="","",SUMIF(OFFSET(MuaHàng_ThanhToán!$D$5,0,0,COUNTIF(Table2[Tên nhà cung cấp],MuaHàng_ThanhToán!$C$5),6),BáoCáoHàngHóa!B686,Table2[Số lượng]))</f>
        <v>0</v>
      </c>
      <c r="D686" s="41">
        <f t="shared" ca="1" si="95"/>
        <v>0</v>
      </c>
      <c r="E686" s="41">
        <f ca="1">IF(B686="","",SUMIF(OFFSET(MuaHàng_ThanhToán!$D$5,0,0,COUNTIF(Table2[Tên nhà cung cấp],MuaHàng_ThanhToán!$C$5),6),BáoCáoHàngHóa!B686,Table2[Thành tiền]))</f>
        <v>0</v>
      </c>
      <c r="F686" s="43">
        <f ca="1">IF(B686="","",SUMIF(Table2[[Tên hàng hóa]:[Thành tiền]],BáoCáoHàngHóa!B686,Table2[Số lượng])-BáoCáoHàngHóa!C686)</f>
        <v>1</v>
      </c>
      <c r="G686" s="43">
        <f t="shared" ca="1" si="96"/>
        <v>1705000</v>
      </c>
      <c r="H686" s="43">
        <f ca="1">IF(B686="","",SUMIF(Table2[[Tên hàng hóa]:[Thành tiền]],BáoCáoHàngHóa!B686,Table2[Thành tiền])-BáoCáoHàngHóa!E686)</f>
        <v>1705000</v>
      </c>
      <c r="I686" s="42">
        <f ca="1">IF(B686="","",SUMIF(Table28[[Tên hàng hóa ]:[Thành tiền]],BáoCáoHàngHóa!B686,Table28[Số lượng]))</f>
        <v>1</v>
      </c>
      <c r="J686" s="42">
        <f t="shared" ca="1" si="97"/>
        <v>1705000</v>
      </c>
      <c r="K686" s="42">
        <f t="shared" ca="1" si="98"/>
        <v>1705000</v>
      </c>
      <c r="L686" s="44">
        <f t="shared" ca="1" si="99"/>
        <v>0</v>
      </c>
      <c r="M686" s="44">
        <f t="shared" ca="1" si="100"/>
        <v>0</v>
      </c>
      <c r="N686" s="44">
        <f t="shared" ca="1" si="101"/>
        <v>0</v>
      </c>
      <c r="O686" s="30">
        <f t="shared" ca="1" si="102"/>
        <v>0</v>
      </c>
    </row>
    <row r="687" spans="1:15" ht="30" x14ac:dyDescent="0.2">
      <c r="A687" s="40">
        <v>682</v>
      </c>
      <c r="B687" s="40" t="str">
        <f>IF(DanhMụcHH!B686="","",DanhMụcHH!B686)</f>
        <v>BM400-HN-3P 400A</v>
      </c>
      <c r="C687" s="41">
        <f ca="1">IF(B687="","",SUMIF(OFFSET(MuaHàng_ThanhToán!$D$5,0,0,COUNTIF(Table2[Tên nhà cung cấp],MuaHàng_ThanhToán!$C$5),6),BáoCáoHàngHóa!B687,Table2[Số lượng]))</f>
        <v>0</v>
      </c>
      <c r="D687" s="41">
        <f t="shared" ca="1" si="95"/>
        <v>0</v>
      </c>
      <c r="E687" s="41">
        <f ca="1">IF(B687="","",SUMIF(OFFSET(MuaHàng_ThanhToán!$D$5,0,0,COUNTIF(Table2[Tên nhà cung cấp],MuaHàng_ThanhToán!$C$5),6),BáoCáoHàngHóa!B687,Table2[Thành tiền]))</f>
        <v>0</v>
      </c>
      <c r="F687" s="43">
        <f ca="1">IF(B687="","",SUMIF(Table2[[Tên hàng hóa]:[Thành tiền]],BáoCáoHàngHóa!B687,Table2[Số lượng])-BáoCáoHàngHóa!C687)</f>
        <v>2</v>
      </c>
      <c r="G687" s="43">
        <f t="shared" ca="1" si="96"/>
        <v>3366000</v>
      </c>
      <c r="H687" s="43">
        <f ca="1">IF(B687="","",SUMIF(Table2[[Tên hàng hóa]:[Thành tiền]],BáoCáoHàngHóa!B687,Table2[Thành tiền])-BáoCáoHàngHóa!E687)</f>
        <v>6732000</v>
      </c>
      <c r="I687" s="42">
        <f ca="1">IF(B687="","",SUMIF(Table28[[Tên hàng hóa ]:[Thành tiền]],BáoCáoHàngHóa!B687,Table28[Số lượng]))</f>
        <v>2</v>
      </c>
      <c r="J687" s="42">
        <f t="shared" ca="1" si="97"/>
        <v>3366000</v>
      </c>
      <c r="K687" s="42">
        <f t="shared" ca="1" si="98"/>
        <v>6732000</v>
      </c>
      <c r="L687" s="44">
        <f t="shared" ca="1" si="99"/>
        <v>0</v>
      </c>
      <c r="M687" s="44">
        <f t="shared" ca="1" si="100"/>
        <v>0</v>
      </c>
      <c r="N687" s="44">
        <f t="shared" ca="1" si="101"/>
        <v>0</v>
      </c>
      <c r="O687" s="30">
        <f t="shared" ca="1" si="102"/>
        <v>0</v>
      </c>
    </row>
    <row r="688" spans="1:15" x14ac:dyDescent="0.2">
      <c r="A688" s="40">
        <v>683</v>
      </c>
      <c r="B688" s="40" t="str">
        <f>IF(DanhMụcHH!B687="","",DanhMụcHH!B687)</f>
        <v>SC-5-1 AC220V</v>
      </c>
      <c r="C688" s="41">
        <f ca="1">IF(B688="","",SUMIF(OFFSET(MuaHàng_ThanhToán!$D$5,0,0,COUNTIF(Table2[Tên nhà cung cấp],MuaHàng_ThanhToán!$C$5),6),BáoCáoHàngHóa!B688,Table2[Số lượng]))</f>
        <v>0</v>
      </c>
      <c r="D688" s="41">
        <f t="shared" ca="1" si="95"/>
        <v>0</v>
      </c>
      <c r="E688" s="41">
        <f ca="1">IF(B688="","",SUMIF(OFFSET(MuaHàng_ThanhToán!$D$5,0,0,COUNTIF(Table2[Tên nhà cung cấp],MuaHàng_ThanhToán!$C$5),6),BáoCáoHàngHóa!B688,Table2[Thành tiền]))</f>
        <v>0</v>
      </c>
      <c r="F688" s="43">
        <f ca="1">IF(B688="","",SUMIF(Table2[[Tên hàng hóa]:[Thành tiền]],BáoCáoHàngHóa!B688,Table2[Số lượng])-BáoCáoHàngHóa!C688)</f>
        <v>5</v>
      </c>
      <c r="G688" s="43">
        <f t="shared" ca="1" si="96"/>
        <v>481492</v>
      </c>
      <c r="H688" s="43">
        <f ca="1">IF(B688="","",SUMIF(Table2[[Tên hàng hóa]:[Thành tiền]],BáoCáoHàngHóa!B688,Table2[Thành tiền])-BáoCáoHàngHóa!E688)</f>
        <v>2407460</v>
      </c>
      <c r="I688" s="42">
        <f ca="1">IF(B688="","",SUMIF(Table28[[Tên hàng hóa ]:[Thành tiền]],BáoCáoHàngHóa!B688,Table28[Số lượng]))</f>
        <v>5</v>
      </c>
      <c r="J688" s="42">
        <f t="shared" ca="1" si="97"/>
        <v>481492</v>
      </c>
      <c r="K688" s="42">
        <f t="shared" ca="1" si="98"/>
        <v>2407460</v>
      </c>
      <c r="L688" s="44">
        <f t="shared" ca="1" si="99"/>
        <v>0</v>
      </c>
      <c r="M688" s="44">
        <f t="shared" ca="1" si="100"/>
        <v>0</v>
      </c>
      <c r="N688" s="44">
        <f t="shared" ca="1" si="101"/>
        <v>0</v>
      </c>
      <c r="O688" s="30">
        <f t="shared" ca="1" si="102"/>
        <v>0</v>
      </c>
    </row>
    <row r="689" spans="1:15" x14ac:dyDescent="0.2">
      <c r="A689" s="40">
        <v>684</v>
      </c>
      <c r="B689" s="40" t="str">
        <f>IF(DanhMụcHH!B688="","",DanhMụcHH!B688)</f>
        <v>AX18-30-10</v>
      </c>
      <c r="C689" s="41">
        <f ca="1">IF(B689="","",SUMIF(OFFSET(MuaHàng_ThanhToán!$D$5,0,0,COUNTIF(Table2[Tên nhà cung cấp],MuaHàng_ThanhToán!$C$5),6),BáoCáoHàngHóa!B689,Table2[Số lượng]))</f>
        <v>0</v>
      </c>
      <c r="D689" s="41">
        <f t="shared" ca="1" si="95"/>
        <v>0</v>
      </c>
      <c r="E689" s="41">
        <f ca="1">IF(B689="","",SUMIF(OFFSET(MuaHàng_ThanhToán!$D$5,0,0,COUNTIF(Table2[Tên nhà cung cấp],MuaHàng_ThanhToán!$C$5),6),BáoCáoHàngHóa!B689,Table2[Thành tiền]))</f>
        <v>0</v>
      </c>
      <c r="F689" s="43">
        <f ca="1">IF(B689="","",SUMIF(Table2[[Tên hàng hóa]:[Thành tiền]],BáoCáoHàngHóa!B689,Table2[Số lượng])-BáoCáoHàngHóa!C689)</f>
        <v>4</v>
      </c>
      <c r="G689" s="43">
        <f t="shared" ca="1" si="96"/>
        <v>327800</v>
      </c>
      <c r="H689" s="43">
        <f ca="1">IF(B689="","",SUMIF(Table2[[Tên hàng hóa]:[Thành tiền]],BáoCáoHàngHóa!B689,Table2[Thành tiền])-BáoCáoHàngHóa!E689)</f>
        <v>1311200</v>
      </c>
      <c r="I689" s="42">
        <f ca="1">IF(B689="","",SUMIF(Table28[[Tên hàng hóa ]:[Thành tiền]],BáoCáoHàngHóa!B689,Table28[Số lượng]))</f>
        <v>4</v>
      </c>
      <c r="J689" s="42">
        <f t="shared" ca="1" si="97"/>
        <v>327800</v>
      </c>
      <c r="K689" s="42">
        <f t="shared" ca="1" si="98"/>
        <v>1311200</v>
      </c>
      <c r="L689" s="44">
        <f t="shared" ca="1" si="99"/>
        <v>0</v>
      </c>
      <c r="M689" s="44">
        <f t="shared" ca="1" si="100"/>
        <v>0</v>
      </c>
      <c r="N689" s="44">
        <f t="shared" ca="1" si="101"/>
        <v>0</v>
      </c>
      <c r="O689" s="30">
        <f t="shared" ca="1" si="102"/>
        <v>0</v>
      </c>
    </row>
    <row r="690" spans="1:15" x14ac:dyDescent="0.2">
      <c r="A690" s="40">
        <v>685</v>
      </c>
      <c r="B690" s="40" t="str">
        <f>IF(DanhMụcHH!B689="","",DanhMụcHH!B689)</f>
        <v>AX12-30-10</v>
      </c>
      <c r="C690" s="41">
        <f ca="1">IF(B690="","",SUMIF(OFFSET(MuaHàng_ThanhToán!$D$5,0,0,COUNTIF(Table2[Tên nhà cung cấp],MuaHàng_ThanhToán!$C$5),6),BáoCáoHàngHóa!B690,Table2[Số lượng]))</f>
        <v>0</v>
      </c>
      <c r="D690" s="41">
        <f t="shared" ca="1" si="95"/>
        <v>0</v>
      </c>
      <c r="E690" s="41">
        <f ca="1">IF(B690="","",SUMIF(OFFSET(MuaHàng_ThanhToán!$D$5,0,0,COUNTIF(Table2[Tên nhà cung cấp],MuaHàng_ThanhToán!$C$5),6),BáoCáoHàngHóa!B690,Table2[Thành tiền]))</f>
        <v>0</v>
      </c>
      <c r="F690" s="43">
        <f ca="1">IF(B690="","",SUMIF(Table2[[Tên hàng hóa]:[Thành tiền]],BáoCáoHàngHóa!B690,Table2[Số lượng])-BáoCáoHàngHóa!C690)</f>
        <v>2</v>
      </c>
      <c r="G690" s="43">
        <f t="shared" ca="1" si="96"/>
        <v>235400</v>
      </c>
      <c r="H690" s="43">
        <f ca="1">IF(B690="","",SUMIF(Table2[[Tên hàng hóa]:[Thành tiền]],BáoCáoHàngHóa!B690,Table2[Thành tiền])-BáoCáoHàngHóa!E690)</f>
        <v>470800</v>
      </c>
      <c r="I690" s="42">
        <f ca="1">IF(B690="","",SUMIF(Table28[[Tên hàng hóa ]:[Thành tiền]],BáoCáoHàngHóa!B690,Table28[Số lượng]))</f>
        <v>2</v>
      </c>
      <c r="J690" s="42">
        <f t="shared" ca="1" si="97"/>
        <v>235400</v>
      </c>
      <c r="K690" s="42">
        <f t="shared" ca="1" si="98"/>
        <v>470800</v>
      </c>
      <c r="L690" s="44">
        <f t="shared" ca="1" si="99"/>
        <v>0</v>
      </c>
      <c r="M690" s="44">
        <f t="shared" ca="1" si="100"/>
        <v>0</v>
      </c>
      <c r="N690" s="44">
        <f t="shared" ca="1" si="101"/>
        <v>0</v>
      </c>
      <c r="O690" s="30">
        <f t="shared" ca="1" si="102"/>
        <v>0</v>
      </c>
    </row>
    <row r="691" spans="1:15" x14ac:dyDescent="0.2">
      <c r="A691" s="40">
        <v>686</v>
      </c>
      <c r="B691" s="40" t="str">
        <f>IF(DanhMụcHH!B690="","",DanhMụcHH!B690)</f>
        <v>AX9-30-10</v>
      </c>
      <c r="C691" s="41">
        <f ca="1">IF(B691="","",SUMIF(OFFSET(MuaHàng_ThanhToán!$D$5,0,0,COUNTIF(Table2[Tên nhà cung cấp],MuaHàng_ThanhToán!$C$5),6),BáoCáoHàngHóa!B691,Table2[Số lượng]))</f>
        <v>0</v>
      </c>
      <c r="D691" s="41">
        <f t="shared" ca="1" si="95"/>
        <v>0</v>
      </c>
      <c r="E691" s="41">
        <f ca="1">IF(B691="","",SUMIF(OFFSET(MuaHàng_ThanhToán!$D$5,0,0,COUNTIF(Table2[Tên nhà cung cấp],MuaHàng_ThanhToán!$C$5),6),BáoCáoHàngHóa!B691,Table2[Thành tiền]))</f>
        <v>0</v>
      </c>
      <c r="F691" s="43">
        <f ca="1">IF(B691="","",SUMIF(Table2[[Tên hàng hóa]:[Thành tiền]],BáoCáoHàngHóa!B691,Table2[Số lượng])-BáoCáoHàngHóa!C691)</f>
        <v>11</v>
      </c>
      <c r="G691" s="43">
        <f t="shared" ca="1" si="96"/>
        <v>223300</v>
      </c>
      <c r="H691" s="43">
        <f ca="1">IF(B691="","",SUMIF(Table2[[Tên hàng hóa]:[Thành tiền]],BáoCáoHàngHóa!B691,Table2[Thành tiền])-BáoCáoHàngHóa!E691)</f>
        <v>2456300</v>
      </c>
      <c r="I691" s="42">
        <f ca="1">IF(B691="","",SUMIF(Table28[[Tên hàng hóa ]:[Thành tiền]],BáoCáoHàngHóa!B691,Table28[Số lượng]))</f>
        <v>11</v>
      </c>
      <c r="J691" s="42">
        <f t="shared" ca="1" si="97"/>
        <v>223300</v>
      </c>
      <c r="K691" s="42">
        <f t="shared" ca="1" si="98"/>
        <v>2456300</v>
      </c>
      <c r="L691" s="44">
        <f t="shared" ca="1" si="99"/>
        <v>0</v>
      </c>
      <c r="M691" s="44">
        <f t="shared" ca="1" si="100"/>
        <v>0</v>
      </c>
      <c r="N691" s="44">
        <f t="shared" ca="1" si="101"/>
        <v>0</v>
      </c>
      <c r="O691" s="30">
        <f t="shared" ca="1" si="102"/>
        <v>0</v>
      </c>
    </row>
    <row r="692" spans="1:15" x14ac:dyDescent="0.2">
      <c r="A692" s="40">
        <v>687</v>
      </c>
      <c r="B692" s="40" t="str">
        <f>IF(DanhMụcHH!B691="","",DanhMụcHH!B691)</f>
        <v>TA25DU-11M</v>
      </c>
      <c r="C692" s="41">
        <f ca="1">IF(B692="","",SUMIF(OFFSET(MuaHàng_ThanhToán!$D$5,0,0,COUNTIF(Table2[Tên nhà cung cấp],MuaHàng_ThanhToán!$C$5),6),BáoCáoHàngHóa!B692,Table2[Số lượng]))</f>
        <v>0</v>
      </c>
      <c r="D692" s="41">
        <f t="shared" ca="1" si="95"/>
        <v>0</v>
      </c>
      <c r="E692" s="41">
        <f ca="1">IF(B692="","",SUMIF(OFFSET(MuaHàng_ThanhToán!$D$5,0,0,COUNTIF(Table2[Tên nhà cung cấp],MuaHàng_ThanhToán!$C$5),6),BáoCáoHàngHóa!B692,Table2[Thành tiền]))</f>
        <v>0</v>
      </c>
      <c r="F692" s="43">
        <f ca="1">IF(B692="","",SUMIF(Table2[[Tên hàng hóa]:[Thành tiền]],BáoCáoHàngHóa!B692,Table2[Số lượng])-BáoCáoHàngHóa!C692)</f>
        <v>2</v>
      </c>
      <c r="G692" s="43">
        <f t="shared" ca="1" si="96"/>
        <v>270600</v>
      </c>
      <c r="H692" s="43">
        <f ca="1">IF(B692="","",SUMIF(Table2[[Tên hàng hóa]:[Thành tiền]],BáoCáoHàngHóa!B692,Table2[Thành tiền])-BáoCáoHàngHóa!E692)</f>
        <v>541200</v>
      </c>
      <c r="I692" s="42">
        <f ca="1">IF(B692="","",SUMIF(Table28[[Tên hàng hóa ]:[Thành tiền]],BáoCáoHàngHóa!B692,Table28[Số lượng]))</f>
        <v>2</v>
      </c>
      <c r="J692" s="42">
        <f t="shared" ca="1" si="97"/>
        <v>270600</v>
      </c>
      <c r="K692" s="42">
        <f t="shared" ca="1" si="98"/>
        <v>541200</v>
      </c>
      <c r="L692" s="44">
        <f t="shared" ca="1" si="99"/>
        <v>0</v>
      </c>
      <c r="M692" s="44">
        <f t="shared" ca="1" si="100"/>
        <v>0</v>
      </c>
      <c r="N692" s="44">
        <f t="shared" ca="1" si="101"/>
        <v>0</v>
      </c>
      <c r="O692" s="30">
        <f t="shared" ca="1" si="102"/>
        <v>0</v>
      </c>
    </row>
    <row r="693" spans="1:15" x14ac:dyDescent="0.2">
      <c r="A693" s="40">
        <v>688</v>
      </c>
      <c r="B693" s="40" t="str">
        <f>IF(DanhMụcHH!B692="","",DanhMụcHH!B692)</f>
        <v>TA25DU-M1.0A</v>
      </c>
      <c r="C693" s="41">
        <f ca="1">IF(B693="","",SUMIF(OFFSET(MuaHàng_ThanhToán!$D$5,0,0,COUNTIF(Table2[Tên nhà cung cấp],MuaHàng_ThanhToán!$C$5),6),BáoCáoHàngHóa!B693,Table2[Số lượng]))</f>
        <v>0</v>
      </c>
      <c r="D693" s="41">
        <f t="shared" ca="1" si="95"/>
        <v>0</v>
      </c>
      <c r="E693" s="41">
        <f ca="1">IF(B693="","",SUMIF(OFFSET(MuaHàng_ThanhToán!$D$5,0,0,COUNTIF(Table2[Tên nhà cung cấp],MuaHàng_ThanhToán!$C$5),6),BáoCáoHàngHóa!B693,Table2[Thành tiền]))</f>
        <v>0</v>
      </c>
      <c r="F693" s="43">
        <f ca="1">IF(B693="","",SUMIF(Table2[[Tên hàng hóa]:[Thành tiền]],BáoCáoHàngHóa!B693,Table2[Số lượng])-BáoCáoHàngHóa!C693)</f>
        <v>9</v>
      </c>
      <c r="G693" s="43">
        <f t="shared" ca="1" si="96"/>
        <v>258500</v>
      </c>
      <c r="H693" s="43">
        <f ca="1">IF(B693="","",SUMIF(Table2[[Tên hàng hóa]:[Thành tiền]],BáoCáoHàngHóa!B693,Table2[Thành tiền])-BáoCáoHàngHóa!E693)</f>
        <v>2326500</v>
      </c>
      <c r="I693" s="42">
        <f ca="1">IF(B693="","",SUMIF(Table28[[Tên hàng hóa ]:[Thành tiền]],BáoCáoHàngHóa!B693,Table28[Số lượng]))</f>
        <v>9</v>
      </c>
      <c r="J693" s="42">
        <f t="shared" ca="1" si="97"/>
        <v>258500</v>
      </c>
      <c r="K693" s="42">
        <f t="shared" ca="1" si="98"/>
        <v>2326500</v>
      </c>
      <c r="L693" s="44">
        <f t="shared" ca="1" si="99"/>
        <v>0</v>
      </c>
      <c r="M693" s="44">
        <f t="shared" ca="1" si="100"/>
        <v>0</v>
      </c>
      <c r="N693" s="44">
        <f t="shared" ca="1" si="101"/>
        <v>0</v>
      </c>
      <c r="O693" s="30">
        <f t="shared" ca="1" si="102"/>
        <v>0</v>
      </c>
    </row>
    <row r="694" spans="1:15" x14ac:dyDescent="0.2">
      <c r="A694" s="40">
        <v>689</v>
      </c>
      <c r="B694" s="40" t="str">
        <f>IF(DanhMụcHH!B693="","",DanhMụcHH!B693)</f>
        <v>TA25DU-M5.0A</v>
      </c>
      <c r="C694" s="41">
        <f ca="1">IF(B694="","",SUMIF(OFFSET(MuaHàng_ThanhToán!$D$5,0,0,COUNTIF(Table2[Tên nhà cung cấp],MuaHàng_ThanhToán!$C$5),6),BáoCáoHàngHóa!B694,Table2[Số lượng]))</f>
        <v>0</v>
      </c>
      <c r="D694" s="41">
        <f t="shared" ca="1" si="95"/>
        <v>0</v>
      </c>
      <c r="E694" s="41">
        <f ca="1">IF(B694="","",SUMIF(OFFSET(MuaHàng_ThanhToán!$D$5,0,0,COUNTIF(Table2[Tên nhà cung cấp],MuaHàng_ThanhToán!$C$5),6),BáoCáoHàngHóa!B694,Table2[Thành tiền]))</f>
        <v>0</v>
      </c>
      <c r="F694" s="43">
        <f ca="1">IF(B694="","",SUMIF(Table2[[Tên hàng hóa]:[Thành tiền]],BáoCáoHàngHóa!B694,Table2[Số lượng])-BáoCáoHàngHóa!C694)</f>
        <v>2</v>
      </c>
      <c r="G694" s="43">
        <f t="shared" ca="1" si="96"/>
        <v>258500</v>
      </c>
      <c r="H694" s="43">
        <f ca="1">IF(B694="","",SUMIF(Table2[[Tên hàng hóa]:[Thành tiền]],BáoCáoHàngHóa!B694,Table2[Thành tiền])-BáoCáoHàngHóa!E694)</f>
        <v>517000</v>
      </c>
      <c r="I694" s="42">
        <f ca="1">IF(B694="","",SUMIF(Table28[[Tên hàng hóa ]:[Thành tiền]],BáoCáoHàngHóa!B694,Table28[Số lượng]))</f>
        <v>2</v>
      </c>
      <c r="J694" s="42">
        <f t="shared" ca="1" si="97"/>
        <v>258500</v>
      </c>
      <c r="K694" s="42">
        <f t="shared" ca="1" si="98"/>
        <v>517000</v>
      </c>
      <c r="L694" s="44">
        <f t="shared" ca="1" si="99"/>
        <v>0</v>
      </c>
      <c r="M694" s="44">
        <f t="shared" ca="1" si="100"/>
        <v>0</v>
      </c>
      <c r="N694" s="44">
        <f t="shared" ca="1" si="101"/>
        <v>0</v>
      </c>
      <c r="O694" s="30">
        <f t="shared" ca="1" si="102"/>
        <v>0</v>
      </c>
    </row>
    <row r="695" spans="1:15" x14ac:dyDescent="0.2">
      <c r="A695" s="40">
        <v>690</v>
      </c>
      <c r="B695" s="40" t="str">
        <f>IF(DanhMụcHH!B694="","",DanhMụcHH!B694)</f>
        <v>TA25DU-M14A</v>
      </c>
      <c r="C695" s="41">
        <f ca="1">IF(B695="","",SUMIF(OFFSET(MuaHàng_ThanhToán!$D$5,0,0,COUNTIF(Table2[Tên nhà cung cấp],MuaHàng_ThanhToán!$C$5),6),BáoCáoHàngHóa!B695,Table2[Số lượng]))</f>
        <v>0</v>
      </c>
      <c r="D695" s="41">
        <f t="shared" ca="1" si="95"/>
        <v>0</v>
      </c>
      <c r="E695" s="41">
        <f ca="1">IF(B695="","",SUMIF(OFFSET(MuaHàng_ThanhToán!$D$5,0,0,COUNTIF(Table2[Tên nhà cung cấp],MuaHàng_ThanhToán!$C$5),6),BáoCáoHàngHóa!B695,Table2[Thành tiền]))</f>
        <v>0</v>
      </c>
      <c r="F695" s="43">
        <f ca="1">IF(B695="","",SUMIF(Table2[[Tên hàng hóa]:[Thành tiền]],BáoCáoHàngHóa!B695,Table2[Số lượng])-BáoCáoHàngHóa!C695)</f>
        <v>1</v>
      </c>
      <c r="G695" s="43">
        <f t="shared" ca="1" si="96"/>
        <v>279400</v>
      </c>
      <c r="H695" s="43">
        <f ca="1">IF(B695="","",SUMIF(Table2[[Tên hàng hóa]:[Thành tiền]],BáoCáoHàngHóa!B695,Table2[Thành tiền])-BáoCáoHàngHóa!E695)</f>
        <v>279400</v>
      </c>
      <c r="I695" s="42">
        <f ca="1">IF(B695="","",SUMIF(Table28[[Tên hàng hóa ]:[Thành tiền]],BáoCáoHàngHóa!B695,Table28[Số lượng]))</f>
        <v>1</v>
      </c>
      <c r="J695" s="42">
        <f t="shared" ca="1" si="97"/>
        <v>279400</v>
      </c>
      <c r="K695" s="42">
        <f t="shared" ca="1" si="98"/>
        <v>279400</v>
      </c>
      <c r="L695" s="44">
        <f t="shared" ca="1" si="99"/>
        <v>0</v>
      </c>
      <c r="M695" s="44">
        <f t="shared" ca="1" si="100"/>
        <v>0</v>
      </c>
      <c r="N695" s="44">
        <f t="shared" ca="1" si="101"/>
        <v>0</v>
      </c>
      <c r="O695" s="30">
        <f t="shared" ca="1" si="102"/>
        <v>0</v>
      </c>
    </row>
    <row r="696" spans="1:15" x14ac:dyDescent="0.2">
      <c r="A696" s="40">
        <v>691</v>
      </c>
      <c r="B696" s="40" t="str">
        <f>IF(DanhMụcHH!B695="","",DanhMụcHH!B695)</f>
        <v>TA25DU-M1.8A</v>
      </c>
      <c r="C696" s="41">
        <f ca="1">IF(B696="","",SUMIF(OFFSET(MuaHàng_ThanhToán!$D$5,0,0,COUNTIF(Table2[Tên nhà cung cấp],MuaHàng_ThanhToán!$C$5),6),BáoCáoHàngHóa!B696,Table2[Số lượng]))</f>
        <v>0</v>
      </c>
      <c r="D696" s="41">
        <f t="shared" ca="1" si="95"/>
        <v>0</v>
      </c>
      <c r="E696" s="41">
        <f ca="1">IF(B696="","",SUMIF(OFFSET(MuaHàng_ThanhToán!$D$5,0,0,COUNTIF(Table2[Tên nhà cung cấp],MuaHàng_ThanhToán!$C$5),6),BáoCáoHàngHóa!B696,Table2[Thành tiền]))</f>
        <v>0</v>
      </c>
      <c r="F696" s="43">
        <f ca="1">IF(B696="","",SUMIF(Table2[[Tên hàng hóa]:[Thành tiền]],BáoCáoHàngHóa!B696,Table2[Số lượng])-BáoCáoHàngHóa!C696)</f>
        <v>1</v>
      </c>
      <c r="G696" s="43">
        <f t="shared" ca="1" si="96"/>
        <v>258500</v>
      </c>
      <c r="H696" s="43">
        <f ca="1">IF(B696="","",SUMIF(Table2[[Tên hàng hóa]:[Thành tiền]],BáoCáoHàngHóa!B696,Table2[Thành tiền])-BáoCáoHàngHóa!E696)</f>
        <v>258500</v>
      </c>
      <c r="I696" s="42">
        <f ca="1">IF(B696="","",SUMIF(Table28[[Tên hàng hóa ]:[Thành tiền]],BáoCáoHàngHóa!B696,Table28[Số lượng]))</f>
        <v>1</v>
      </c>
      <c r="J696" s="42">
        <f t="shared" ca="1" si="97"/>
        <v>258500</v>
      </c>
      <c r="K696" s="42">
        <f t="shared" ca="1" si="98"/>
        <v>258500</v>
      </c>
      <c r="L696" s="44">
        <f t="shared" ca="1" si="99"/>
        <v>0</v>
      </c>
      <c r="M696" s="44">
        <f t="shared" ca="1" si="100"/>
        <v>0</v>
      </c>
      <c r="N696" s="44">
        <f t="shared" ca="1" si="101"/>
        <v>0</v>
      </c>
      <c r="O696" s="30">
        <f t="shared" ca="1" si="102"/>
        <v>0</v>
      </c>
    </row>
    <row r="697" spans="1:15" x14ac:dyDescent="0.2">
      <c r="A697" s="40">
        <v>692</v>
      </c>
      <c r="B697" s="40" t="str">
        <f>IF(DanhMụcHH!B696="","",DanhMụcHH!B696)</f>
        <v>H3Y-4 DC12 10S</v>
      </c>
      <c r="C697" s="41">
        <f ca="1">IF(B697="","",SUMIF(OFFSET(MuaHàng_ThanhToán!$D$5,0,0,COUNTIF(Table2[Tên nhà cung cấp],MuaHàng_ThanhToán!$C$5),6),BáoCáoHàngHóa!B697,Table2[Số lượng]))</f>
        <v>0</v>
      </c>
      <c r="D697" s="41">
        <f t="shared" ref="D697:D760" ca="1" si="103">IF(B697="","",IF(C697=0,0,E697/C697))</f>
        <v>0</v>
      </c>
      <c r="E697" s="41">
        <f ca="1">IF(B697="","",SUMIF(OFFSET(MuaHàng_ThanhToán!$D$5,0,0,COUNTIF(Table2[Tên nhà cung cấp],MuaHàng_ThanhToán!$C$5),6),BáoCáoHàngHóa!B697,Table2[Thành tiền]))</f>
        <v>0</v>
      </c>
      <c r="F697" s="43">
        <f ca="1">IF(B697="","",SUMIF(Table2[[Tên hàng hóa]:[Thành tiền]],BáoCáoHàngHóa!B697,Table2[Số lượng])-BáoCáoHàngHóa!C697)</f>
        <v>4</v>
      </c>
      <c r="G697" s="43">
        <f t="shared" ref="G697:G760" ca="1" si="104">IF(B697="","",IF(F697=0,0,H697/F697))</f>
        <v>660000</v>
      </c>
      <c r="H697" s="43">
        <f ca="1">IF(B697="","",SUMIF(Table2[[Tên hàng hóa]:[Thành tiền]],BáoCáoHàngHóa!B697,Table2[Thành tiền])-BáoCáoHàngHóa!E697)</f>
        <v>2640000</v>
      </c>
      <c r="I697" s="42">
        <f ca="1">IF(B697="","",SUMIF(Table28[[Tên hàng hóa ]:[Thành tiền]],BáoCáoHàngHóa!B697,Table28[Số lượng]))</f>
        <v>4</v>
      </c>
      <c r="J697" s="42">
        <f t="shared" ref="J697:J760" ca="1" si="105">IF(B697="","",IF(I697=0,0,(H697+E697)/(F697+C697)))</f>
        <v>660000</v>
      </c>
      <c r="K697" s="42">
        <f t="shared" ref="K697:K760" ca="1" si="106">IF(B697="","",J697*I697)</f>
        <v>2640000</v>
      </c>
      <c r="L697" s="44">
        <f t="shared" ref="L697:L760" ca="1" si="107">IF(B697="","",C697+F697-I697)</f>
        <v>0</v>
      </c>
      <c r="M697" s="44">
        <f t="shared" ref="M697:M760" ca="1" si="108">IF(B697="","",IF(L697=0,0,N697/L697))</f>
        <v>0</v>
      </c>
      <c r="N697" s="44">
        <f t="shared" ref="N697:N760" ca="1" si="109">IF(B697="","",E697+H697-K697)</f>
        <v>0</v>
      </c>
      <c r="O697" s="30">
        <f t="shared" ca="1" si="102"/>
        <v>0</v>
      </c>
    </row>
    <row r="698" spans="1:15" ht="30" x14ac:dyDescent="0.2">
      <c r="A698" s="40">
        <v>693</v>
      </c>
      <c r="B698" s="40" t="str">
        <f>IF(DanhMụcHH!B697="","",DanhMụcHH!B697)</f>
        <v>120x120mm AC220</v>
      </c>
      <c r="C698" s="41">
        <f ca="1">IF(B698="","",SUMIF(OFFSET(MuaHàng_ThanhToán!$D$5,0,0,COUNTIF(Table2[Tên nhà cung cấp],MuaHàng_ThanhToán!$C$5),6),BáoCáoHàngHóa!B698,Table2[Số lượng]))</f>
        <v>0</v>
      </c>
      <c r="D698" s="41">
        <f t="shared" ca="1" si="103"/>
        <v>0</v>
      </c>
      <c r="E698" s="41">
        <f ca="1">IF(B698="","",SUMIF(OFFSET(MuaHàng_ThanhToán!$D$5,0,0,COUNTIF(Table2[Tên nhà cung cấp],MuaHàng_ThanhToán!$C$5),6),BáoCáoHàngHóa!B698,Table2[Thành tiền]))</f>
        <v>0</v>
      </c>
      <c r="F698" s="43">
        <f ca="1">IF(B698="","",SUMIF(Table2[[Tên hàng hóa]:[Thành tiền]],BáoCáoHàngHóa!B698,Table2[Số lượng])-BáoCáoHàngHóa!C698)</f>
        <v>43</v>
      </c>
      <c r="G698" s="43">
        <f t="shared" ca="1" si="104"/>
        <v>72395.348837209298</v>
      </c>
      <c r="H698" s="43">
        <f ca="1">IF(B698="","",SUMIF(Table2[[Tên hàng hóa]:[Thành tiền]],BáoCáoHàngHóa!B698,Table2[Thành tiền])-BáoCáoHàngHóa!E698)</f>
        <v>3113000</v>
      </c>
      <c r="I698" s="42">
        <f ca="1">IF(B698="","",SUMIF(Table28[[Tên hàng hóa ]:[Thành tiền]],BáoCáoHàngHóa!B698,Table28[Số lượng]))</f>
        <v>43</v>
      </c>
      <c r="J698" s="42">
        <f t="shared" ca="1" si="105"/>
        <v>72395.348837209298</v>
      </c>
      <c r="K698" s="42">
        <f t="shared" ca="1" si="106"/>
        <v>3113000</v>
      </c>
      <c r="L698" s="44">
        <f t="shared" ca="1" si="107"/>
        <v>0</v>
      </c>
      <c r="M698" s="44">
        <f t="shared" ca="1" si="108"/>
        <v>0</v>
      </c>
      <c r="N698" s="44">
        <f t="shared" ca="1" si="109"/>
        <v>0</v>
      </c>
      <c r="O698" s="30">
        <f t="shared" ca="1" si="102"/>
        <v>0</v>
      </c>
    </row>
    <row r="699" spans="1:15" ht="30" x14ac:dyDescent="0.2">
      <c r="A699" s="40">
        <v>694</v>
      </c>
      <c r="B699" s="40" t="str">
        <f>IF(DanhMụcHH!B698="","",DanhMụcHH!B698)</f>
        <v>CS1-J AC/DC5-240</v>
      </c>
      <c r="C699" s="41">
        <f ca="1">IF(B699="","",SUMIF(OFFSET(MuaHàng_ThanhToán!$D$5,0,0,COUNTIF(Table2[Tên nhà cung cấp],MuaHàng_ThanhToán!$C$5),6),BáoCáoHàngHóa!B699,Table2[Số lượng]))</f>
        <v>0</v>
      </c>
      <c r="D699" s="41">
        <f t="shared" ca="1" si="103"/>
        <v>0</v>
      </c>
      <c r="E699" s="41">
        <f ca="1">IF(B699="","",SUMIF(OFFSET(MuaHàng_ThanhToán!$D$5,0,0,COUNTIF(Table2[Tên nhà cung cấp],MuaHàng_ThanhToán!$C$5),6),BáoCáoHàngHóa!B699,Table2[Thành tiền]))</f>
        <v>0</v>
      </c>
      <c r="F699" s="43">
        <f ca="1">IF(B699="","",SUMIF(Table2[[Tên hàng hóa]:[Thành tiền]],BáoCáoHàngHóa!B699,Table2[Số lượng])-BáoCáoHàngHóa!C699)</f>
        <v>3</v>
      </c>
      <c r="G699" s="43">
        <f t="shared" ca="1" si="104"/>
        <v>150333.33333333334</v>
      </c>
      <c r="H699" s="43">
        <f ca="1">IF(B699="","",SUMIF(Table2[[Tên hàng hóa]:[Thành tiền]],BáoCáoHàngHóa!B699,Table2[Thành tiền])-BáoCáoHàngHóa!E699)</f>
        <v>451000</v>
      </c>
      <c r="I699" s="42">
        <f ca="1">IF(B699="","",SUMIF(Table28[[Tên hàng hóa ]:[Thành tiền]],BáoCáoHàngHóa!B699,Table28[Số lượng]))</f>
        <v>3</v>
      </c>
      <c r="J699" s="42">
        <f t="shared" ca="1" si="105"/>
        <v>150333.33333333334</v>
      </c>
      <c r="K699" s="42">
        <f t="shared" ca="1" si="106"/>
        <v>451000</v>
      </c>
      <c r="L699" s="44">
        <f t="shared" ca="1" si="107"/>
        <v>0</v>
      </c>
      <c r="M699" s="44">
        <f t="shared" ca="1" si="108"/>
        <v>0</v>
      </c>
      <c r="N699" s="44">
        <f t="shared" ca="1" si="109"/>
        <v>0</v>
      </c>
      <c r="O699" s="30">
        <f t="shared" ca="1" si="102"/>
        <v>0</v>
      </c>
    </row>
    <row r="700" spans="1:15" x14ac:dyDescent="0.2">
      <c r="A700" s="40">
        <v>695</v>
      </c>
      <c r="B700" s="40" t="str">
        <f>IF(DanhMụcHH!B699="","",DanhMụcHH!B699)</f>
        <v>CQM1H-MAB42</v>
      </c>
      <c r="C700" s="41">
        <f ca="1">IF(B700="","",SUMIF(OFFSET(MuaHàng_ThanhToán!$D$5,0,0,COUNTIF(Table2[Tên nhà cung cấp],MuaHàng_ThanhToán!$C$5),6),BáoCáoHàngHóa!B700,Table2[Số lượng]))</f>
        <v>0</v>
      </c>
      <c r="D700" s="41">
        <f t="shared" ca="1" si="103"/>
        <v>0</v>
      </c>
      <c r="E700" s="41">
        <f ca="1">IF(B700="","",SUMIF(OFFSET(MuaHàng_ThanhToán!$D$5,0,0,COUNTIF(Table2[Tên nhà cung cấp],MuaHàng_ThanhToán!$C$5),6),BáoCáoHàngHóa!B700,Table2[Thành tiền]))</f>
        <v>0</v>
      </c>
      <c r="F700" s="43">
        <f ca="1">IF(B700="","",SUMIF(Table2[[Tên hàng hóa]:[Thành tiền]],BáoCáoHàngHóa!B700,Table2[Số lượng])-BáoCáoHàngHóa!C700)</f>
        <v>3</v>
      </c>
      <c r="G700" s="43">
        <f t="shared" ca="1" si="104"/>
        <v>14300000</v>
      </c>
      <c r="H700" s="43">
        <f ca="1">IF(B700="","",SUMIF(Table2[[Tên hàng hóa]:[Thành tiền]],BáoCáoHàngHóa!B700,Table2[Thành tiền])-BáoCáoHàngHóa!E700)</f>
        <v>42900000</v>
      </c>
      <c r="I700" s="42">
        <f ca="1">IF(B700="","",SUMIF(Table28[[Tên hàng hóa ]:[Thành tiền]],BáoCáoHàngHóa!B700,Table28[Số lượng]))</f>
        <v>3</v>
      </c>
      <c r="J700" s="42">
        <f t="shared" ca="1" si="105"/>
        <v>14300000</v>
      </c>
      <c r="K700" s="42">
        <f t="shared" ca="1" si="106"/>
        <v>42900000</v>
      </c>
      <c r="L700" s="44">
        <f t="shared" ca="1" si="107"/>
        <v>0</v>
      </c>
      <c r="M700" s="44">
        <f t="shared" ca="1" si="108"/>
        <v>0</v>
      </c>
      <c r="N700" s="44">
        <f t="shared" ca="1" si="109"/>
        <v>0</v>
      </c>
      <c r="O700" s="30">
        <f t="shared" ca="1" si="102"/>
        <v>0</v>
      </c>
    </row>
    <row r="701" spans="1:15" x14ac:dyDescent="0.2">
      <c r="A701" s="40">
        <v>696</v>
      </c>
      <c r="B701" s="40" t="str">
        <f>IF(DanhMụcHH!B700="","",DanhMụcHH!B700)</f>
        <v>S-N21 AC120V</v>
      </c>
      <c r="C701" s="41">
        <f ca="1">IF(B701="","",SUMIF(OFFSET(MuaHàng_ThanhToán!$D$5,0,0,COUNTIF(Table2[Tên nhà cung cấp],MuaHàng_ThanhToán!$C$5),6),BáoCáoHàngHóa!B701,Table2[Số lượng]))</f>
        <v>0</v>
      </c>
      <c r="D701" s="41">
        <f t="shared" ca="1" si="103"/>
        <v>0</v>
      </c>
      <c r="E701" s="41">
        <f ca="1">IF(B701="","",SUMIF(OFFSET(MuaHàng_ThanhToán!$D$5,0,0,COUNTIF(Table2[Tên nhà cung cấp],MuaHàng_ThanhToán!$C$5),6),BáoCáoHàngHóa!B701,Table2[Thành tiền]))</f>
        <v>0</v>
      </c>
      <c r="F701" s="43">
        <f ca="1">IF(B701="","",SUMIF(Table2[[Tên hàng hóa]:[Thành tiền]],BáoCáoHàngHóa!B701,Table2[Số lượng])-BáoCáoHàngHóa!C701)</f>
        <v>3</v>
      </c>
      <c r="G701" s="43">
        <f t="shared" ca="1" si="104"/>
        <v>456170</v>
      </c>
      <c r="H701" s="43">
        <f ca="1">IF(B701="","",SUMIF(Table2[[Tên hàng hóa]:[Thành tiền]],BáoCáoHàngHóa!B701,Table2[Thành tiền])-BáoCáoHàngHóa!E701)</f>
        <v>1368510</v>
      </c>
      <c r="I701" s="42">
        <f ca="1">IF(B701="","",SUMIF(Table28[[Tên hàng hóa ]:[Thành tiền]],BáoCáoHàngHóa!B701,Table28[Số lượng]))</f>
        <v>3</v>
      </c>
      <c r="J701" s="42">
        <f t="shared" ca="1" si="105"/>
        <v>456170</v>
      </c>
      <c r="K701" s="42">
        <f t="shared" ca="1" si="106"/>
        <v>1368510</v>
      </c>
      <c r="L701" s="44">
        <f t="shared" ca="1" si="107"/>
        <v>0</v>
      </c>
      <c r="M701" s="44">
        <f t="shared" ca="1" si="108"/>
        <v>0</v>
      </c>
      <c r="N701" s="44">
        <f t="shared" ca="1" si="109"/>
        <v>0</v>
      </c>
      <c r="O701" s="30">
        <f t="shared" ca="1" si="102"/>
        <v>0</v>
      </c>
    </row>
    <row r="702" spans="1:15" x14ac:dyDescent="0.2">
      <c r="A702" s="40">
        <v>697</v>
      </c>
      <c r="B702" s="40">
        <f>IF(DanhMụcHH!B701="","",DanhMụcHH!B701)</f>
        <v>85002</v>
      </c>
      <c r="C702" s="41">
        <f ca="1">IF(B702="","",SUMIF(OFFSET(MuaHàng_ThanhToán!$D$5,0,0,COUNTIF(Table2[Tên nhà cung cấp],MuaHàng_ThanhToán!$C$5),6),BáoCáoHàngHóa!B702,Table2[Số lượng]))</f>
        <v>0</v>
      </c>
      <c r="D702" s="41">
        <f t="shared" ca="1" si="103"/>
        <v>0</v>
      </c>
      <c r="E702" s="41">
        <f ca="1">IF(B702="","",SUMIF(OFFSET(MuaHàng_ThanhToán!$D$5,0,0,COUNTIF(Table2[Tên nhà cung cấp],MuaHàng_ThanhToán!$C$5),6),BáoCáoHàngHóa!B702,Table2[Thành tiền]))</f>
        <v>0</v>
      </c>
      <c r="F702" s="43">
        <f ca="1">IF(B702="","",SUMIF(Table2[[Tên hàng hóa]:[Thành tiền]],BáoCáoHàngHóa!B702,Table2[Số lượng])-BáoCáoHàngHóa!C702)</f>
        <v>1</v>
      </c>
      <c r="G702" s="43">
        <f t="shared" ca="1" si="104"/>
        <v>4730000</v>
      </c>
      <c r="H702" s="43">
        <f ca="1">IF(B702="","",SUMIF(Table2[[Tên hàng hóa]:[Thành tiền]],BáoCáoHàngHóa!B702,Table2[Thành tiền])-BáoCáoHàngHóa!E702)</f>
        <v>4730000</v>
      </c>
      <c r="I702" s="42">
        <f ca="1">IF(B702="","",SUMIF(Table28[[Tên hàng hóa ]:[Thành tiền]],BáoCáoHàngHóa!B702,Table28[Số lượng]))</f>
        <v>1</v>
      </c>
      <c r="J702" s="42">
        <f t="shared" ca="1" si="105"/>
        <v>4730000</v>
      </c>
      <c r="K702" s="42">
        <f t="shared" ca="1" si="106"/>
        <v>4730000</v>
      </c>
      <c r="L702" s="44">
        <f t="shared" ca="1" si="107"/>
        <v>0</v>
      </c>
      <c r="M702" s="44">
        <f t="shared" ca="1" si="108"/>
        <v>0</v>
      </c>
      <c r="N702" s="44">
        <f t="shared" ca="1" si="109"/>
        <v>0</v>
      </c>
      <c r="O702" s="30">
        <f t="shared" ca="1" si="102"/>
        <v>0</v>
      </c>
    </row>
    <row r="703" spans="1:15" ht="30" x14ac:dyDescent="0.2">
      <c r="A703" s="40">
        <v>698</v>
      </c>
      <c r="B703" s="40" t="str">
        <f>IF(DanhMụcHH!B702="","",DanhMụcHH!B702)</f>
        <v>S60-PA-5-B01-PP</v>
      </c>
      <c r="C703" s="41">
        <f ca="1">IF(B703="","",SUMIF(OFFSET(MuaHàng_ThanhToán!$D$5,0,0,COUNTIF(Table2[Tên nhà cung cấp],MuaHàng_ThanhToán!$C$5),6),BáoCáoHàngHóa!B703,Table2[Số lượng]))</f>
        <v>0</v>
      </c>
      <c r="D703" s="41">
        <f t="shared" ca="1" si="103"/>
        <v>0</v>
      </c>
      <c r="E703" s="41">
        <f ca="1">IF(B703="","",SUMIF(OFFSET(MuaHàng_ThanhToán!$D$5,0,0,COUNTIF(Table2[Tên nhà cung cấp],MuaHàng_ThanhToán!$C$5),6),BáoCáoHàngHóa!B703,Table2[Thành tiền]))</f>
        <v>0</v>
      </c>
      <c r="F703" s="43">
        <f ca="1">IF(B703="","",SUMIF(Table2[[Tên hàng hóa]:[Thành tiền]],BáoCáoHàngHóa!B703,Table2[Số lượng])-BáoCáoHàngHóa!C703)</f>
        <v>1</v>
      </c>
      <c r="G703" s="43">
        <f t="shared" ca="1" si="104"/>
        <v>2027300</v>
      </c>
      <c r="H703" s="43">
        <f ca="1">IF(B703="","",SUMIF(Table2[[Tên hàng hóa]:[Thành tiền]],BáoCáoHàngHóa!B703,Table2[Thành tiền])-BáoCáoHàngHóa!E703)</f>
        <v>2027300</v>
      </c>
      <c r="I703" s="42">
        <f ca="1">IF(B703="","",SUMIF(Table28[[Tên hàng hóa ]:[Thành tiền]],BáoCáoHàngHóa!B703,Table28[Số lượng]))</f>
        <v>1</v>
      </c>
      <c r="J703" s="42">
        <f t="shared" ca="1" si="105"/>
        <v>2027300</v>
      </c>
      <c r="K703" s="42">
        <f t="shared" ca="1" si="106"/>
        <v>2027300</v>
      </c>
      <c r="L703" s="44">
        <f t="shared" ca="1" si="107"/>
        <v>0</v>
      </c>
      <c r="M703" s="44">
        <f t="shared" ca="1" si="108"/>
        <v>0</v>
      </c>
      <c r="N703" s="44">
        <f t="shared" ca="1" si="109"/>
        <v>0</v>
      </c>
      <c r="O703" s="30">
        <f t="shared" ca="1" si="102"/>
        <v>0</v>
      </c>
    </row>
    <row r="704" spans="1:15" ht="30" x14ac:dyDescent="0.2">
      <c r="A704" s="40">
        <v>699</v>
      </c>
      <c r="B704" s="40" t="str">
        <f>IF(DanhMụcHH!B703="","",DanhMụcHH!B703)</f>
        <v>S60-PA-5-T51-PP</v>
      </c>
      <c r="C704" s="41">
        <f ca="1">IF(B704="","",SUMIF(OFFSET(MuaHàng_ThanhToán!$D$5,0,0,COUNTIF(Table2[Tên nhà cung cấp],MuaHàng_ThanhToán!$C$5),6),BáoCáoHàngHóa!B704,Table2[Số lượng]))</f>
        <v>0</v>
      </c>
      <c r="D704" s="41">
        <f t="shared" ca="1" si="103"/>
        <v>0</v>
      </c>
      <c r="E704" s="41">
        <f ca="1">IF(B704="","",SUMIF(OFFSET(MuaHàng_ThanhToán!$D$5,0,0,COUNTIF(Table2[Tên nhà cung cấp],MuaHàng_ThanhToán!$C$5),6),BáoCáoHàngHóa!B704,Table2[Thành tiền]))</f>
        <v>0</v>
      </c>
      <c r="F704" s="43">
        <f ca="1">IF(B704="","",SUMIF(Table2[[Tên hàng hóa]:[Thành tiền]],BáoCáoHàngHóa!B704,Table2[Số lượng])-BáoCáoHàngHóa!C704)</f>
        <v>1</v>
      </c>
      <c r="G704" s="43">
        <f t="shared" ca="1" si="104"/>
        <v>2631200</v>
      </c>
      <c r="H704" s="43">
        <f ca="1">IF(B704="","",SUMIF(Table2[[Tên hàng hóa]:[Thành tiền]],BáoCáoHàngHóa!B704,Table2[Thành tiền])-BáoCáoHàngHóa!E704)</f>
        <v>2631200</v>
      </c>
      <c r="I704" s="42">
        <f ca="1">IF(B704="","",SUMIF(Table28[[Tên hàng hóa ]:[Thành tiền]],BáoCáoHàngHóa!B704,Table28[Số lượng]))</f>
        <v>1</v>
      </c>
      <c r="J704" s="42">
        <f t="shared" ca="1" si="105"/>
        <v>2631200</v>
      </c>
      <c r="K704" s="42">
        <f t="shared" ca="1" si="106"/>
        <v>2631200</v>
      </c>
      <c r="L704" s="44">
        <f t="shared" ca="1" si="107"/>
        <v>0</v>
      </c>
      <c r="M704" s="44">
        <f t="shared" ca="1" si="108"/>
        <v>0</v>
      </c>
      <c r="N704" s="44">
        <f t="shared" ca="1" si="109"/>
        <v>0</v>
      </c>
      <c r="O704" s="30">
        <f t="shared" ca="1" si="102"/>
        <v>0</v>
      </c>
    </row>
    <row r="705" spans="1:15" x14ac:dyDescent="0.2">
      <c r="A705" s="40">
        <v>700</v>
      </c>
      <c r="B705" s="40" t="str">
        <f>IF(DanhMụcHH!B704="","",DanhMụcHH!B704)</f>
        <v>MT4W-AA-41</v>
      </c>
      <c r="C705" s="41">
        <f ca="1">IF(B705="","",SUMIF(OFFSET(MuaHàng_ThanhToán!$D$5,0,0,COUNTIF(Table2[Tên nhà cung cấp],MuaHàng_ThanhToán!$C$5),6),BáoCáoHàngHóa!B705,Table2[Số lượng]))</f>
        <v>0</v>
      </c>
      <c r="D705" s="41">
        <f t="shared" ca="1" si="103"/>
        <v>0</v>
      </c>
      <c r="E705" s="41">
        <f ca="1">IF(B705="","",SUMIF(OFFSET(MuaHàng_ThanhToán!$D$5,0,0,COUNTIF(Table2[Tên nhà cung cấp],MuaHàng_ThanhToán!$C$5),6),BáoCáoHàngHóa!B705,Table2[Thành tiền]))</f>
        <v>0</v>
      </c>
      <c r="F705" s="43">
        <f ca="1">IF(B705="","",SUMIF(Table2[[Tên hàng hóa]:[Thành tiền]],BáoCáoHàngHóa!B705,Table2[Số lượng])-BáoCáoHàngHóa!C705)</f>
        <v>1</v>
      </c>
      <c r="G705" s="43">
        <f t="shared" ca="1" si="104"/>
        <v>1617000</v>
      </c>
      <c r="H705" s="43">
        <f ca="1">IF(B705="","",SUMIF(Table2[[Tên hàng hóa]:[Thành tiền]],BáoCáoHàngHóa!B705,Table2[Thành tiền])-BáoCáoHàngHóa!E705)</f>
        <v>1617000</v>
      </c>
      <c r="I705" s="42">
        <f ca="1">IF(B705="","",SUMIF(Table28[[Tên hàng hóa ]:[Thành tiền]],BáoCáoHàngHóa!B705,Table28[Số lượng]))</f>
        <v>1</v>
      </c>
      <c r="J705" s="42">
        <f t="shared" ca="1" si="105"/>
        <v>1617000</v>
      </c>
      <c r="K705" s="42">
        <f t="shared" ca="1" si="106"/>
        <v>1617000</v>
      </c>
      <c r="L705" s="44">
        <f t="shared" ca="1" si="107"/>
        <v>0</v>
      </c>
      <c r="M705" s="44">
        <f t="shared" ca="1" si="108"/>
        <v>0</v>
      </c>
      <c r="N705" s="44">
        <f t="shared" ca="1" si="109"/>
        <v>0</v>
      </c>
      <c r="O705" s="30">
        <f t="shared" ca="1" si="102"/>
        <v>0</v>
      </c>
    </row>
    <row r="706" spans="1:15" x14ac:dyDescent="0.2">
      <c r="A706" s="40">
        <v>701</v>
      </c>
      <c r="B706" s="40" t="str">
        <f>IF(DanhMụcHH!B705="","",DanhMụcHH!B705)</f>
        <v>CP1E-N30DR-A</v>
      </c>
      <c r="C706" s="41">
        <f ca="1">IF(B706="","",SUMIF(OFFSET(MuaHàng_ThanhToán!$D$5,0,0,COUNTIF(Table2[Tên nhà cung cấp],MuaHàng_ThanhToán!$C$5),6),BáoCáoHàngHóa!B706,Table2[Số lượng]))</f>
        <v>0</v>
      </c>
      <c r="D706" s="41">
        <f t="shared" ca="1" si="103"/>
        <v>0</v>
      </c>
      <c r="E706" s="41">
        <f ca="1">IF(B706="","",SUMIF(OFFSET(MuaHàng_ThanhToán!$D$5,0,0,COUNTIF(Table2[Tên nhà cung cấp],MuaHàng_ThanhToán!$C$5),6),BáoCáoHàngHóa!B706,Table2[Thành tiền]))</f>
        <v>0</v>
      </c>
      <c r="F706" s="43">
        <f ca="1">IF(B706="","",SUMIF(Table2[[Tên hàng hóa]:[Thành tiền]],BáoCáoHàngHóa!B706,Table2[Số lượng])-BáoCáoHàngHóa!C706)</f>
        <v>12</v>
      </c>
      <c r="G706" s="43">
        <f t="shared" ca="1" si="104"/>
        <v>3385562.2653800477</v>
      </c>
      <c r="H706" s="43">
        <f ca="1">IF(B706="","",SUMIF(Table2[[Tên hàng hóa]:[Thành tiền]],BáoCáoHàngHóa!B706,Table2[Thành tiền])-BáoCáoHàngHóa!E706)</f>
        <v>40626747.184560575</v>
      </c>
      <c r="I706" s="42">
        <f ca="1">IF(B706="","",SUMIF(Table28[[Tên hàng hóa ]:[Thành tiền]],BáoCáoHàngHóa!B706,Table28[Số lượng]))</f>
        <v>10</v>
      </c>
      <c r="J706" s="42">
        <f t="shared" ca="1" si="105"/>
        <v>3385562.2653800477</v>
      </c>
      <c r="K706" s="42">
        <f t="shared" ca="1" si="106"/>
        <v>33855622.65380048</v>
      </c>
      <c r="L706" s="44">
        <f t="shared" ca="1" si="107"/>
        <v>2</v>
      </c>
      <c r="M706" s="44">
        <f t="shared" ca="1" si="108"/>
        <v>3385562.2653800473</v>
      </c>
      <c r="N706" s="44">
        <f t="shared" ca="1" si="109"/>
        <v>6771124.5307600945</v>
      </c>
      <c r="O706" s="30">
        <f t="shared" ca="1" si="102"/>
        <v>0</v>
      </c>
    </row>
    <row r="707" spans="1:15" ht="30" x14ac:dyDescent="0.2">
      <c r="A707" s="40">
        <v>702</v>
      </c>
      <c r="B707" s="40" t="str">
        <f>IF(DanhMụcHH!B706="","",DanhMụcHH!B706)</f>
        <v>CIMR-VT4A0031 FAA</v>
      </c>
      <c r="C707" s="41">
        <f ca="1">IF(B707="","",SUMIF(OFFSET(MuaHàng_ThanhToán!$D$5,0,0,COUNTIF(Table2[Tên nhà cung cấp],MuaHàng_ThanhToán!$C$5),6),BáoCáoHàngHóa!B707,Table2[Số lượng]))</f>
        <v>0</v>
      </c>
      <c r="D707" s="41">
        <f t="shared" ca="1" si="103"/>
        <v>0</v>
      </c>
      <c r="E707" s="41">
        <f ca="1">IF(B707="","",SUMIF(OFFSET(MuaHàng_ThanhToán!$D$5,0,0,COUNTIF(Table2[Tên nhà cung cấp],MuaHàng_ThanhToán!$C$5),6),BáoCáoHàngHóa!B707,Table2[Thành tiền]))</f>
        <v>0</v>
      </c>
      <c r="F707" s="43">
        <f ca="1">IF(B707="","",SUMIF(Table2[[Tên hàng hóa]:[Thành tiền]],BáoCáoHàngHóa!B707,Table2[Số lượng])-BáoCáoHàngHóa!C707)</f>
        <v>4</v>
      </c>
      <c r="G707" s="43">
        <f t="shared" ca="1" si="104"/>
        <v>11817300</v>
      </c>
      <c r="H707" s="43">
        <f ca="1">IF(B707="","",SUMIF(Table2[[Tên hàng hóa]:[Thành tiền]],BáoCáoHàngHóa!B707,Table2[Thành tiền])-BáoCáoHàngHóa!E707)</f>
        <v>47269200</v>
      </c>
      <c r="I707" s="42">
        <f ca="1">IF(B707="","",SUMIF(Table28[[Tên hàng hóa ]:[Thành tiền]],BáoCáoHàngHóa!B707,Table28[Số lượng]))</f>
        <v>4</v>
      </c>
      <c r="J707" s="42">
        <f t="shared" ca="1" si="105"/>
        <v>11817300</v>
      </c>
      <c r="K707" s="42">
        <f t="shared" ca="1" si="106"/>
        <v>47269200</v>
      </c>
      <c r="L707" s="44">
        <f t="shared" ca="1" si="107"/>
        <v>0</v>
      </c>
      <c r="M707" s="44">
        <f t="shared" ca="1" si="108"/>
        <v>0</v>
      </c>
      <c r="N707" s="44">
        <f t="shared" ca="1" si="109"/>
        <v>0</v>
      </c>
      <c r="O707" s="30">
        <f t="shared" ca="1" si="102"/>
        <v>0</v>
      </c>
    </row>
    <row r="708" spans="1:15" x14ac:dyDescent="0.2">
      <c r="A708" s="40">
        <v>703</v>
      </c>
      <c r="B708" s="40" t="str">
        <f>IF(DanhMụcHH!B707="","",DanhMụcHH!B707)</f>
        <v>LRD08</v>
      </c>
      <c r="C708" s="41">
        <f ca="1">IF(B708="","",SUMIF(OFFSET(MuaHàng_ThanhToán!$D$5,0,0,COUNTIF(Table2[Tên nhà cung cấp],MuaHàng_ThanhToán!$C$5),6),BáoCáoHàngHóa!B708,Table2[Số lượng]))</f>
        <v>0</v>
      </c>
      <c r="D708" s="41">
        <f t="shared" ca="1" si="103"/>
        <v>0</v>
      </c>
      <c r="E708" s="41">
        <f ca="1">IF(B708="","",SUMIF(OFFSET(MuaHàng_ThanhToán!$D$5,0,0,COUNTIF(Table2[Tên nhà cung cấp],MuaHàng_ThanhToán!$C$5),6),BáoCáoHàngHóa!B708,Table2[Thành tiền]))</f>
        <v>0</v>
      </c>
      <c r="F708" s="43">
        <f ca="1">IF(B708="","",SUMIF(Table2[[Tên hàng hóa]:[Thành tiền]],BáoCáoHàngHóa!B708,Table2[Số lượng])-BáoCáoHàngHóa!C708)</f>
        <v>75</v>
      </c>
      <c r="G708" s="43">
        <f t="shared" ca="1" si="104"/>
        <v>255199.85333333333</v>
      </c>
      <c r="H708" s="43">
        <f ca="1">IF(B708="","",SUMIF(Table2[[Tên hàng hóa]:[Thành tiền]],BáoCáoHàngHóa!B708,Table2[Thành tiền])-BáoCáoHàngHóa!E708)</f>
        <v>19139989</v>
      </c>
      <c r="I708" s="42">
        <f ca="1">IF(B708="","",SUMIF(Table28[[Tên hàng hóa ]:[Thành tiền]],BáoCáoHàngHóa!B708,Table28[Số lượng]))</f>
        <v>75</v>
      </c>
      <c r="J708" s="42">
        <f t="shared" ca="1" si="105"/>
        <v>255199.85333333333</v>
      </c>
      <c r="K708" s="42">
        <f t="shared" ca="1" si="106"/>
        <v>19139989</v>
      </c>
      <c r="L708" s="44">
        <f t="shared" ca="1" si="107"/>
        <v>0</v>
      </c>
      <c r="M708" s="44">
        <f t="shared" ca="1" si="108"/>
        <v>0</v>
      </c>
      <c r="N708" s="44">
        <f t="shared" ca="1" si="109"/>
        <v>0</v>
      </c>
      <c r="O708" s="30">
        <f t="shared" ca="1" si="102"/>
        <v>0</v>
      </c>
    </row>
    <row r="709" spans="1:15" ht="30" x14ac:dyDescent="0.2">
      <c r="A709" s="40">
        <v>704</v>
      </c>
      <c r="B709" s="40" t="str">
        <f>IF(DanhMụcHH!B708="","",DanhMụcHH!B708)</f>
        <v>G3NE-220T DC5-24</v>
      </c>
      <c r="C709" s="41">
        <f ca="1">IF(B709="","",SUMIF(OFFSET(MuaHàng_ThanhToán!$D$5,0,0,COUNTIF(Table2[Tên nhà cung cấp],MuaHàng_ThanhToán!$C$5),6),BáoCáoHàngHóa!B709,Table2[Số lượng]))</f>
        <v>0</v>
      </c>
      <c r="D709" s="41">
        <f t="shared" ca="1" si="103"/>
        <v>0</v>
      </c>
      <c r="E709" s="41">
        <f ca="1">IF(B709="","",SUMIF(OFFSET(MuaHàng_ThanhToán!$D$5,0,0,COUNTIF(Table2[Tên nhà cung cấp],MuaHàng_ThanhToán!$C$5),6),BáoCáoHàngHóa!B709,Table2[Thành tiền]))</f>
        <v>0</v>
      </c>
      <c r="F709" s="43">
        <f ca="1">IF(B709="","",SUMIF(Table2[[Tên hàng hóa]:[Thành tiền]],BáoCáoHàngHóa!B709,Table2[Số lượng])-BáoCáoHàngHóa!C709)</f>
        <v>0</v>
      </c>
      <c r="G709" s="43">
        <f t="shared" ca="1" si="104"/>
        <v>0</v>
      </c>
      <c r="H709" s="43">
        <f ca="1">IF(B709="","",SUMIF(Table2[[Tên hàng hóa]:[Thành tiền]],BáoCáoHàngHóa!B709,Table2[Thành tiền])-BáoCáoHàngHóa!E709)</f>
        <v>0</v>
      </c>
      <c r="I709" s="42">
        <f ca="1">IF(B709="","",SUMIF(Table28[[Tên hàng hóa ]:[Thành tiền]],BáoCáoHàngHóa!B709,Table28[Số lượng]))</f>
        <v>0</v>
      </c>
      <c r="J709" s="42">
        <f t="shared" ca="1" si="105"/>
        <v>0</v>
      </c>
      <c r="K709" s="42">
        <f t="shared" ca="1" si="106"/>
        <v>0</v>
      </c>
      <c r="L709" s="44">
        <f t="shared" ca="1" si="107"/>
        <v>0</v>
      </c>
      <c r="M709" s="44">
        <f t="shared" ca="1" si="108"/>
        <v>0</v>
      </c>
      <c r="N709" s="44">
        <f t="shared" ca="1" si="109"/>
        <v>0</v>
      </c>
      <c r="O709" s="30">
        <f t="shared" ca="1" si="102"/>
        <v>0</v>
      </c>
    </row>
    <row r="710" spans="1:15" ht="45" x14ac:dyDescent="0.2">
      <c r="A710" s="40">
        <v>705</v>
      </c>
      <c r="B710" s="40" t="str">
        <f>IF(DanhMụcHH!B709="","",DanhMụcHH!B709)</f>
        <v>BLRCS200A240B44</v>
      </c>
      <c r="C710" s="41">
        <f ca="1">IF(B710="","",SUMIF(OFFSET(MuaHàng_ThanhToán!$D$5,0,0,COUNTIF(Table2[Tên nhà cung cấp],MuaHàng_ThanhToán!$C$5),6),BáoCáoHàngHóa!B710,Table2[Số lượng]))</f>
        <v>0</v>
      </c>
      <c r="D710" s="41">
        <f t="shared" ca="1" si="103"/>
        <v>0</v>
      </c>
      <c r="E710" s="41">
        <f ca="1">IF(B710="","",SUMIF(OFFSET(MuaHàng_ThanhToán!$D$5,0,0,COUNTIF(Table2[Tên nhà cung cấp],MuaHàng_ThanhToán!$C$5),6),BáoCáoHàngHóa!B710,Table2[Thành tiền]))</f>
        <v>0</v>
      </c>
      <c r="F710" s="43">
        <f ca="1">IF(B710="","",SUMIF(Table2[[Tên hàng hóa]:[Thành tiền]],BáoCáoHàngHóa!B710,Table2[Số lượng])-BáoCáoHàngHóa!C710)</f>
        <v>12</v>
      </c>
      <c r="G710" s="43">
        <f t="shared" ca="1" si="104"/>
        <v>962133.33333333337</v>
      </c>
      <c r="H710" s="43">
        <f ca="1">IF(B710="","",SUMIF(Table2[[Tên hàng hóa]:[Thành tiền]],BáoCáoHàngHóa!B710,Table2[Thành tiền])-BáoCáoHàngHóa!E710)</f>
        <v>11545600</v>
      </c>
      <c r="I710" s="42">
        <f ca="1">IF(B710="","",SUMIF(Table28[[Tên hàng hóa ]:[Thành tiền]],BáoCáoHàngHóa!B710,Table28[Số lượng]))</f>
        <v>12</v>
      </c>
      <c r="J710" s="42">
        <f t="shared" ca="1" si="105"/>
        <v>962133.33333333337</v>
      </c>
      <c r="K710" s="42">
        <f t="shared" ca="1" si="106"/>
        <v>11545600</v>
      </c>
      <c r="L710" s="44">
        <f t="shared" ca="1" si="107"/>
        <v>0</v>
      </c>
      <c r="M710" s="44">
        <f t="shared" ca="1" si="108"/>
        <v>0</v>
      </c>
      <c r="N710" s="44">
        <f t="shared" ca="1" si="109"/>
        <v>0</v>
      </c>
      <c r="O710" s="30">
        <f t="shared" ca="1" si="102"/>
        <v>0</v>
      </c>
    </row>
    <row r="711" spans="1:15" x14ac:dyDescent="0.2">
      <c r="A711" s="40">
        <v>706</v>
      </c>
      <c r="B711" s="40" t="str">
        <f>IF(DanhMụcHH!B710="","",DanhMụcHH!B710)</f>
        <v>TH-P 12S 1.2A</v>
      </c>
      <c r="C711" s="41">
        <f ca="1">IF(B711="","",SUMIF(OFFSET(MuaHàng_ThanhToán!$D$5,0,0,COUNTIF(Table2[Tên nhà cung cấp],MuaHàng_ThanhToán!$C$5),6),BáoCáoHàngHóa!B711,Table2[Số lượng]))</f>
        <v>0</v>
      </c>
      <c r="D711" s="41">
        <f t="shared" ca="1" si="103"/>
        <v>0</v>
      </c>
      <c r="E711" s="41">
        <f ca="1">IF(B711="","",SUMIF(OFFSET(MuaHàng_ThanhToán!$D$5,0,0,COUNTIF(Table2[Tên nhà cung cấp],MuaHàng_ThanhToán!$C$5),6),BáoCáoHàngHóa!B711,Table2[Thành tiền]))</f>
        <v>0</v>
      </c>
      <c r="F711" s="43">
        <f ca="1">IF(B711="","",SUMIF(Table2[[Tên hàng hóa]:[Thành tiền]],BáoCáoHàngHóa!B711,Table2[Số lượng])-BáoCáoHàngHóa!C711)</f>
        <v>1</v>
      </c>
      <c r="G711" s="43">
        <f t="shared" ca="1" si="104"/>
        <v>149600</v>
      </c>
      <c r="H711" s="43">
        <f ca="1">IF(B711="","",SUMIF(Table2[[Tên hàng hóa]:[Thành tiền]],BáoCáoHàngHóa!B711,Table2[Thành tiền])-BáoCáoHàngHóa!E711)</f>
        <v>149600</v>
      </c>
      <c r="I711" s="42">
        <f ca="1">IF(B711="","",SUMIF(Table28[[Tên hàng hóa ]:[Thành tiền]],BáoCáoHàngHóa!B711,Table28[Số lượng]))</f>
        <v>1</v>
      </c>
      <c r="J711" s="42">
        <f t="shared" ca="1" si="105"/>
        <v>149600</v>
      </c>
      <c r="K711" s="42">
        <f t="shared" ca="1" si="106"/>
        <v>149600</v>
      </c>
      <c r="L711" s="44">
        <f t="shared" ca="1" si="107"/>
        <v>0</v>
      </c>
      <c r="M711" s="44">
        <f t="shared" ca="1" si="108"/>
        <v>0</v>
      </c>
      <c r="N711" s="44">
        <f t="shared" ca="1" si="109"/>
        <v>0</v>
      </c>
      <c r="O711" s="30">
        <f t="shared" ref="O711:O774" ca="1" si="110">IF(L711&lt;0,-1,0)</f>
        <v>0</v>
      </c>
    </row>
    <row r="712" spans="1:15" x14ac:dyDescent="0.2">
      <c r="A712" s="40">
        <v>707</v>
      </c>
      <c r="B712" s="40" t="str">
        <f>IF(DanhMụcHH!B711="","",DanhMụcHH!B711)</f>
        <v>CTA4100A</v>
      </c>
      <c r="C712" s="41">
        <f ca="1">IF(B712="","",SUMIF(OFFSET(MuaHàng_ThanhToán!$D$5,0,0,COUNTIF(Table2[Tên nhà cung cấp],MuaHàng_ThanhToán!$C$5),6),BáoCáoHàngHóa!B712,Table2[Số lượng]))</f>
        <v>0</v>
      </c>
      <c r="D712" s="41">
        <f t="shared" ca="1" si="103"/>
        <v>0</v>
      </c>
      <c r="E712" s="41">
        <f ca="1">IF(B712="","",SUMIF(OFFSET(MuaHàng_ThanhToán!$D$5,0,0,COUNTIF(Table2[Tên nhà cung cấp],MuaHàng_ThanhToán!$C$5),6),BáoCáoHàngHóa!B712,Table2[Thành tiền]))</f>
        <v>0</v>
      </c>
      <c r="F712" s="43">
        <f ca="1">IF(B712="","",SUMIF(Table2[[Tên hàng hóa]:[Thành tiền]],BáoCáoHàngHóa!B712,Table2[Số lượng])-BáoCáoHàngHóa!C712)</f>
        <v>1</v>
      </c>
      <c r="G712" s="43">
        <f t="shared" ca="1" si="104"/>
        <v>1326600</v>
      </c>
      <c r="H712" s="43">
        <f ca="1">IF(B712="","",SUMIF(Table2[[Tên hàng hóa]:[Thành tiền]],BáoCáoHàngHóa!B712,Table2[Thành tiền])-BáoCáoHàngHóa!E712)</f>
        <v>1326600</v>
      </c>
      <c r="I712" s="42">
        <f ca="1">IF(B712="","",SUMIF(Table28[[Tên hàng hóa ]:[Thành tiền]],BáoCáoHàngHóa!B712,Table28[Số lượng]))</f>
        <v>1</v>
      </c>
      <c r="J712" s="42">
        <f t="shared" ca="1" si="105"/>
        <v>1326600</v>
      </c>
      <c r="K712" s="42">
        <f t="shared" ca="1" si="106"/>
        <v>1326600</v>
      </c>
      <c r="L712" s="44">
        <f t="shared" ca="1" si="107"/>
        <v>0</v>
      </c>
      <c r="M712" s="44">
        <f t="shared" ca="1" si="108"/>
        <v>0</v>
      </c>
      <c r="N712" s="44">
        <f t="shared" ca="1" si="109"/>
        <v>0</v>
      </c>
      <c r="O712" s="30">
        <f t="shared" ca="1" si="110"/>
        <v>0</v>
      </c>
    </row>
    <row r="713" spans="1:15" x14ac:dyDescent="0.2">
      <c r="A713" s="40">
        <v>708</v>
      </c>
      <c r="B713" s="40" t="str">
        <f>IF(DanhMụcHH!B712="","",DanhMụcHH!B712)</f>
        <v>ATR236</v>
      </c>
      <c r="C713" s="41">
        <f ca="1">IF(B713="","",SUMIF(OFFSET(MuaHàng_ThanhToán!$D$5,0,0,COUNTIF(Table2[Tên nhà cung cấp],MuaHàng_ThanhToán!$C$5),6),BáoCáoHàngHóa!B713,Table2[Số lượng]))</f>
        <v>0</v>
      </c>
      <c r="D713" s="41">
        <f t="shared" ca="1" si="103"/>
        <v>0</v>
      </c>
      <c r="E713" s="41">
        <f ca="1">IF(B713="","",SUMIF(OFFSET(MuaHàng_ThanhToán!$D$5,0,0,COUNTIF(Table2[Tên nhà cung cấp],MuaHàng_ThanhToán!$C$5),6),BáoCáoHàngHóa!B713,Table2[Thành tiền]))</f>
        <v>0</v>
      </c>
      <c r="F713" s="43">
        <f ca="1">IF(B713="","",SUMIF(Table2[[Tên hàng hóa]:[Thành tiền]],BáoCáoHàngHóa!B713,Table2[Số lượng])-BáoCáoHàngHóa!C713)</f>
        <v>1</v>
      </c>
      <c r="G713" s="43">
        <f t="shared" ca="1" si="104"/>
        <v>2178000</v>
      </c>
      <c r="H713" s="43">
        <f ca="1">IF(B713="","",SUMIF(Table2[[Tên hàng hóa]:[Thành tiền]],BáoCáoHàngHóa!B713,Table2[Thành tiền])-BáoCáoHàngHóa!E713)</f>
        <v>2178000</v>
      </c>
      <c r="I713" s="42">
        <f ca="1">IF(B713="","",SUMIF(Table28[[Tên hàng hóa ]:[Thành tiền]],BáoCáoHàngHóa!B713,Table28[Số lượng]))</f>
        <v>1</v>
      </c>
      <c r="J713" s="42">
        <f t="shared" ca="1" si="105"/>
        <v>2178000</v>
      </c>
      <c r="K713" s="42">
        <f t="shared" ca="1" si="106"/>
        <v>2178000</v>
      </c>
      <c r="L713" s="44">
        <f t="shared" ca="1" si="107"/>
        <v>0</v>
      </c>
      <c r="M713" s="44">
        <f t="shared" ca="1" si="108"/>
        <v>0</v>
      </c>
      <c r="N713" s="44">
        <f t="shared" ca="1" si="109"/>
        <v>0</v>
      </c>
      <c r="O713" s="30">
        <f t="shared" ca="1" si="110"/>
        <v>0</v>
      </c>
    </row>
    <row r="714" spans="1:15" x14ac:dyDescent="0.2">
      <c r="A714" s="40">
        <v>709</v>
      </c>
      <c r="B714" s="40" t="str">
        <f>IF(DanhMụcHH!B713="","",DanhMụcHH!B713)</f>
        <v>PM12-02N</v>
      </c>
      <c r="C714" s="41">
        <f ca="1">IF(B714="","",SUMIF(OFFSET(MuaHàng_ThanhToán!$D$5,0,0,COUNTIF(Table2[Tên nhà cung cấp],MuaHàng_ThanhToán!$C$5),6),BáoCáoHàngHóa!B714,Table2[Số lượng]))</f>
        <v>0</v>
      </c>
      <c r="D714" s="41">
        <f t="shared" ca="1" si="103"/>
        <v>0</v>
      </c>
      <c r="E714" s="41">
        <f ca="1">IF(B714="","",SUMIF(OFFSET(MuaHàng_ThanhToán!$D$5,0,0,COUNTIF(Table2[Tên nhà cung cấp],MuaHàng_ThanhToán!$C$5),6),BáoCáoHàngHóa!B714,Table2[Thành tiền]))</f>
        <v>0</v>
      </c>
      <c r="F714" s="43">
        <f ca="1">IF(B714="","",SUMIF(Table2[[Tên hàng hóa]:[Thành tiền]],BáoCáoHàngHóa!B714,Table2[Số lượng])-BáoCáoHàngHóa!C714)</f>
        <v>3</v>
      </c>
      <c r="G714" s="43">
        <f t="shared" ca="1" si="104"/>
        <v>192500</v>
      </c>
      <c r="H714" s="43">
        <f ca="1">IF(B714="","",SUMIF(Table2[[Tên hàng hóa]:[Thành tiền]],BáoCáoHàngHóa!B714,Table2[Thành tiền])-BáoCáoHàngHóa!E714)</f>
        <v>577500</v>
      </c>
      <c r="I714" s="42">
        <f ca="1">IF(B714="","",SUMIF(Table28[[Tên hàng hóa ]:[Thành tiền]],BáoCáoHàngHóa!B714,Table28[Số lượng]))</f>
        <v>3</v>
      </c>
      <c r="J714" s="42">
        <f t="shared" ca="1" si="105"/>
        <v>192500</v>
      </c>
      <c r="K714" s="42">
        <f t="shared" ca="1" si="106"/>
        <v>577500</v>
      </c>
      <c r="L714" s="44">
        <f t="shared" ca="1" si="107"/>
        <v>0</v>
      </c>
      <c r="M714" s="44">
        <f t="shared" ca="1" si="108"/>
        <v>0</v>
      </c>
      <c r="N714" s="44">
        <f t="shared" ca="1" si="109"/>
        <v>0</v>
      </c>
      <c r="O714" s="30">
        <f t="shared" ca="1" si="110"/>
        <v>0</v>
      </c>
    </row>
    <row r="715" spans="1:15" x14ac:dyDescent="0.2">
      <c r="A715" s="40">
        <v>710</v>
      </c>
      <c r="B715" s="40" t="str">
        <f>IF(DanhMụcHH!B714="","",DanhMụcHH!B714)</f>
        <v>PS-10N</v>
      </c>
      <c r="C715" s="41">
        <f ca="1">IF(B715="","",SUMIF(OFFSET(MuaHàng_ThanhToán!$D$5,0,0,COUNTIF(Table2[Tên nhà cung cấp],MuaHàng_ThanhToán!$C$5),6),BáoCáoHàngHóa!B715,Table2[Số lượng]))</f>
        <v>0</v>
      </c>
      <c r="D715" s="41">
        <f t="shared" ca="1" si="103"/>
        <v>0</v>
      </c>
      <c r="E715" s="41">
        <f ca="1">IF(B715="","",SUMIF(OFFSET(MuaHàng_ThanhToán!$D$5,0,0,COUNTIF(Table2[Tên nhà cung cấp],MuaHàng_ThanhToán!$C$5),6),BáoCáoHàngHóa!B715,Table2[Thành tiền]))</f>
        <v>0</v>
      </c>
      <c r="F715" s="43">
        <f ca="1">IF(B715="","",SUMIF(Table2[[Tên hàng hóa]:[Thành tiền]],BáoCáoHàngHóa!B715,Table2[Số lượng])-BáoCáoHàngHóa!C715)</f>
        <v>2</v>
      </c>
      <c r="G715" s="43">
        <f t="shared" ca="1" si="104"/>
        <v>220000</v>
      </c>
      <c r="H715" s="43">
        <f ca="1">IF(B715="","",SUMIF(Table2[[Tên hàng hóa]:[Thành tiền]],BáoCáoHàngHóa!B715,Table2[Thành tiền])-BáoCáoHàngHóa!E715)</f>
        <v>440000</v>
      </c>
      <c r="I715" s="42">
        <f ca="1">IF(B715="","",SUMIF(Table28[[Tên hàng hóa ]:[Thành tiền]],BáoCáoHàngHóa!B715,Table28[Số lượng]))</f>
        <v>2</v>
      </c>
      <c r="J715" s="42">
        <f t="shared" ca="1" si="105"/>
        <v>220000</v>
      </c>
      <c r="K715" s="42">
        <f t="shared" ca="1" si="106"/>
        <v>440000</v>
      </c>
      <c r="L715" s="44">
        <f t="shared" ca="1" si="107"/>
        <v>0</v>
      </c>
      <c r="M715" s="44">
        <f t="shared" ca="1" si="108"/>
        <v>0</v>
      </c>
      <c r="N715" s="44">
        <f t="shared" ca="1" si="109"/>
        <v>0</v>
      </c>
      <c r="O715" s="30">
        <f t="shared" ca="1" si="110"/>
        <v>0</v>
      </c>
    </row>
    <row r="716" spans="1:15" x14ac:dyDescent="0.2">
      <c r="A716" s="40">
        <v>711</v>
      </c>
      <c r="B716" s="40" t="str">
        <f>IF(DanhMụcHH!B715="","",DanhMụcHH!B715)</f>
        <v>CQM1-OC221</v>
      </c>
      <c r="C716" s="41">
        <f ca="1">IF(B716="","",SUMIF(OFFSET(MuaHàng_ThanhToán!$D$5,0,0,COUNTIF(Table2[Tên nhà cung cấp],MuaHàng_ThanhToán!$C$5),6),BáoCáoHàngHóa!B716,Table2[Số lượng]))</f>
        <v>0</v>
      </c>
      <c r="D716" s="41">
        <f t="shared" ca="1" si="103"/>
        <v>0</v>
      </c>
      <c r="E716" s="41">
        <f ca="1">IF(B716="","",SUMIF(OFFSET(MuaHàng_ThanhToán!$D$5,0,0,COUNTIF(Table2[Tên nhà cung cấp],MuaHàng_ThanhToán!$C$5),6),BáoCáoHàngHóa!B716,Table2[Thành tiền]))</f>
        <v>0</v>
      </c>
      <c r="F716" s="43">
        <f ca="1">IF(B716="","",SUMIF(Table2[[Tên hàng hóa]:[Thành tiền]],BáoCáoHàngHóa!B716,Table2[Số lượng])-BáoCáoHàngHóa!C716)</f>
        <v>1</v>
      </c>
      <c r="G716" s="43">
        <f t="shared" ca="1" si="104"/>
        <v>4950000</v>
      </c>
      <c r="H716" s="43">
        <f ca="1">IF(B716="","",SUMIF(Table2[[Tên hàng hóa]:[Thành tiền]],BáoCáoHàngHóa!B716,Table2[Thành tiền])-BáoCáoHàngHóa!E716)</f>
        <v>4950000</v>
      </c>
      <c r="I716" s="42">
        <f ca="1">IF(B716="","",SUMIF(Table28[[Tên hàng hóa ]:[Thành tiền]],BáoCáoHàngHóa!B716,Table28[Số lượng]))</f>
        <v>1</v>
      </c>
      <c r="J716" s="42">
        <f t="shared" ca="1" si="105"/>
        <v>4950000</v>
      </c>
      <c r="K716" s="42">
        <f t="shared" ca="1" si="106"/>
        <v>4950000</v>
      </c>
      <c r="L716" s="44">
        <f t="shared" ca="1" si="107"/>
        <v>0</v>
      </c>
      <c r="M716" s="44">
        <f t="shared" ca="1" si="108"/>
        <v>0</v>
      </c>
      <c r="N716" s="44">
        <f t="shared" ca="1" si="109"/>
        <v>0</v>
      </c>
      <c r="O716" s="30">
        <f t="shared" ca="1" si="110"/>
        <v>0</v>
      </c>
    </row>
    <row r="717" spans="1:15" x14ac:dyDescent="0.2">
      <c r="A717" s="40">
        <v>712</v>
      </c>
      <c r="B717" s="40" t="str">
        <f>IF(DanhMụcHH!B716="","",DanhMụcHH!B716)</f>
        <v>PTF14A-E</v>
      </c>
      <c r="C717" s="41">
        <f ca="1">IF(B717="","",SUMIF(OFFSET(MuaHàng_ThanhToán!$D$5,0,0,COUNTIF(Table2[Tên nhà cung cấp],MuaHàng_ThanhToán!$C$5),6),BáoCáoHàngHóa!B717,Table2[Số lượng]))</f>
        <v>0</v>
      </c>
      <c r="D717" s="41">
        <f t="shared" ca="1" si="103"/>
        <v>0</v>
      </c>
      <c r="E717" s="41">
        <f ca="1">IF(B717="","",SUMIF(OFFSET(MuaHàng_ThanhToán!$D$5,0,0,COUNTIF(Table2[Tên nhà cung cấp],MuaHàng_ThanhToán!$C$5),6),BáoCáoHàngHóa!B717,Table2[Thành tiền]))</f>
        <v>0</v>
      </c>
      <c r="F717" s="43">
        <f ca="1">IF(B717="","",SUMIF(Table2[[Tên hàng hóa]:[Thành tiền]],BáoCáoHàngHóa!B717,Table2[Số lượng])-BáoCáoHàngHóa!C717)</f>
        <v>16</v>
      </c>
      <c r="G717" s="43">
        <f t="shared" ca="1" si="104"/>
        <v>91300</v>
      </c>
      <c r="H717" s="43">
        <f ca="1">IF(B717="","",SUMIF(Table2[[Tên hàng hóa]:[Thành tiền]],BáoCáoHàngHóa!B717,Table2[Thành tiền])-BáoCáoHàngHóa!E717)</f>
        <v>1460800</v>
      </c>
      <c r="I717" s="42">
        <f ca="1">IF(B717="","",SUMIF(Table28[[Tên hàng hóa ]:[Thành tiền]],BáoCáoHàngHóa!B717,Table28[Số lượng]))</f>
        <v>16</v>
      </c>
      <c r="J717" s="42">
        <f t="shared" ca="1" si="105"/>
        <v>91300</v>
      </c>
      <c r="K717" s="42">
        <f t="shared" ca="1" si="106"/>
        <v>1460800</v>
      </c>
      <c r="L717" s="44">
        <f t="shared" ca="1" si="107"/>
        <v>0</v>
      </c>
      <c r="M717" s="44">
        <f t="shared" ca="1" si="108"/>
        <v>0</v>
      </c>
      <c r="N717" s="44">
        <f t="shared" ca="1" si="109"/>
        <v>0</v>
      </c>
      <c r="O717" s="30">
        <f t="shared" ca="1" si="110"/>
        <v>0</v>
      </c>
    </row>
    <row r="718" spans="1:15" x14ac:dyDescent="0.2">
      <c r="A718" s="40">
        <v>713</v>
      </c>
      <c r="B718" s="40" t="str">
        <f>IF(DanhMụcHH!B717="","",DanhMụcHH!B717)</f>
        <v>61F-11</v>
      </c>
      <c r="C718" s="41">
        <f ca="1">IF(B718="","",SUMIF(OFFSET(MuaHàng_ThanhToán!$D$5,0,0,COUNTIF(Table2[Tên nhà cung cấp],MuaHàng_ThanhToán!$C$5),6),BáoCáoHàngHóa!B718,Table2[Số lượng]))</f>
        <v>0</v>
      </c>
      <c r="D718" s="41">
        <f t="shared" ca="1" si="103"/>
        <v>0</v>
      </c>
      <c r="E718" s="41">
        <f ca="1">IF(B718="","",SUMIF(OFFSET(MuaHàng_ThanhToán!$D$5,0,0,COUNTIF(Table2[Tên nhà cung cấp],MuaHàng_ThanhToán!$C$5),6),BáoCáoHàngHóa!B718,Table2[Thành tiền]))</f>
        <v>0</v>
      </c>
      <c r="F718" s="43">
        <f ca="1">IF(B718="","",SUMIF(Table2[[Tên hàng hóa]:[Thành tiền]],BáoCáoHàngHóa!B718,Table2[Số lượng])-BáoCáoHàngHóa!C718)</f>
        <v>22</v>
      </c>
      <c r="G718" s="43">
        <f t="shared" ca="1" si="104"/>
        <v>645800</v>
      </c>
      <c r="H718" s="43">
        <f ca="1">IF(B718="","",SUMIF(Table2[[Tên hàng hóa]:[Thành tiền]],BáoCáoHàngHóa!B718,Table2[Thành tiền])-BáoCáoHàngHóa!E718)</f>
        <v>14207600</v>
      </c>
      <c r="I718" s="42">
        <f ca="1">IF(B718="","",SUMIF(Table28[[Tên hàng hóa ]:[Thành tiền]],BáoCáoHàngHóa!B718,Table28[Số lượng]))</f>
        <v>22</v>
      </c>
      <c r="J718" s="42">
        <f t="shared" ca="1" si="105"/>
        <v>645800</v>
      </c>
      <c r="K718" s="42">
        <f t="shared" ca="1" si="106"/>
        <v>14207600</v>
      </c>
      <c r="L718" s="44">
        <f t="shared" ca="1" si="107"/>
        <v>0</v>
      </c>
      <c r="M718" s="44">
        <f t="shared" ca="1" si="108"/>
        <v>0</v>
      </c>
      <c r="N718" s="44">
        <f t="shared" ca="1" si="109"/>
        <v>0</v>
      </c>
      <c r="O718" s="30">
        <f t="shared" ca="1" si="110"/>
        <v>0</v>
      </c>
    </row>
    <row r="719" spans="1:15" x14ac:dyDescent="0.2">
      <c r="A719" s="40">
        <v>714</v>
      </c>
      <c r="B719" s="40" t="str">
        <f>IF(DanhMụcHH!B718="","",DanhMụcHH!B718)</f>
        <v>D4MC-5020</v>
      </c>
      <c r="C719" s="41">
        <f ca="1">IF(B719="","",SUMIF(OFFSET(MuaHàng_ThanhToán!$D$5,0,0,COUNTIF(Table2[Tên nhà cung cấp],MuaHàng_ThanhToán!$C$5),6),BáoCáoHàngHóa!B719,Table2[Số lượng]))</f>
        <v>0</v>
      </c>
      <c r="D719" s="41">
        <f t="shared" ca="1" si="103"/>
        <v>0</v>
      </c>
      <c r="E719" s="41">
        <f ca="1">IF(B719="","",SUMIF(OFFSET(MuaHàng_ThanhToán!$D$5,0,0,COUNTIF(Table2[Tên nhà cung cấp],MuaHàng_ThanhToán!$C$5),6),BáoCáoHàngHóa!B719,Table2[Thành tiền]))</f>
        <v>0</v>
      </c>
      <c r="F719" s="43">
        <f ca="1">IF(B719="","",SUMIF(Table2[[Tên hàng hóa]:[Thành tiền]],BáoCáoHàngHóa!B719,Table2[Số lượng])-BáoCáoHàngHóa!C719)</f>
        <v>2</v>
      </c>
      <c r="G719" s="43">
        <f t="shared" ca="1" si="104"/>
        <v>352000</v>
      </c>
      <c r="H719" s="43">
        <f ca="1">IF(B719="","",SUMIF(Table2[[Tên hàng hóa]:[Thành tiền]],BáoCáoHàngHóa!B719,Table2[Thành tiền])-BáoCáoHàngHóa!E719)</f>
        <v>704000</v>
      </c>
      <c r="I719" s="42">
        <f ca="1">IF(B719="","",SUMIF(Table28[[Tên hàng hóa ]:[Thành tiền]],BáoCáoHàngHóa!B719,Table28[Số lượng]))</f>
        <v>2</v>
      </c>
      <c r="J719" s="42">
        <f t="shared" ca="1" si="105"/>
        <v>352000</v>
      </c>
      <c r="K719" s="42">
        <f t="shared" ca="1" si="106"/>
        <v>704000</v>
      </c>
      <c r="L719" s="44">
        <f t="shared" ca="1" si="107"/>
        <v>0</v>
      </c>
      <c r="M719" s="44">
        <f t="shared" ca="1" si="108"/>
        <v>0</v>
      </c>
      <c r="N719" s="44">
        <f t="shared" ca="1" si="109"/>
        <v>0</v>
      </c>
      <c r="O719" s="30">
        <f t="shared" ca="1" si="110"/>
        <v>0</v>
      </c>
    </row>
    <row r="720" spans="1:15" ht="30" x14ac:dyDescent="0.2">
      <c r="A720" s="40">
        <v>715</v>
      </c>
      <c r="B720" s="40" t="str">
        <f>IF(DanhMụcHH!B719="","",DanhMụcHH!B719)</f>
        <v>Tủ điện 1700x700x400</v>
      </c>
      <c r="C720" s="41">
        <f ca="1">IF(B720="","",SUMIF(OFFSET(MuaHàng_ThanhToán!$D$5,0,0,COUNTIF(Table2[Tên nhà cung cấp],MuaHàng_ThanhToán!$C$5),6),BáoCáoHàngHóa!B720,Table2[Số lượng]))</f>
        <v>0</v>
      </c>
      <c r="D720" s="41">
        <f t="shared" ca="1" si="103"/>
        <v>0</v>
      </c>
      <c r="E720" s="41">
        <f ca="1">IF(B720="","",SUMIF(OFFSET(MuaHàng_ThanhToán!$D$5,0,0,COUNTIF(Table2[Tên nhà cung cấp],MuaHàng_ThanhToán!$C$5),6),BáoCáoHàngHóa!B720,Table2[Thành tiền]))</f>
        <v>0</v>
      </c>
      <c r="F720" s="43">
        <f ca="1">IF(B720="","",SUMIF(Table2[[Tên hàng hóa]:[Thành tiền]],BáoCáoHàngHóa!B720,Table2[Số lượng])-BáoCáoHàngHóa!C720)</f>
        <v>1</v>
      </c>
      <c r="G720" s="43">
        <f t="shared" ca="1" si="104"/>
        <v>5241500</v>
      </c>
      <c r="H720" s="43">
        <f ca="1">IF(B720="","",SUMIF(Table2[[Tên hàng hóa]:[Thành tiền]],BáoCáoHàngHóa!B720,Table2[Thành tiền])-BáoCáoHàngHóa!E720)</f>
        <v>5241500</v>
      </c>
      <c r="I720" s="42">
        <f ca="1">IF(B720="","",SUMIF(Table28[[Tên hàng hóa ]:[Thành tiền]],BáoCáoHàngHóa!B720,Table28[Số lượng]))</f>
        <v>1</v>
      </c>
      <c r="J720" s="42">
        <f t="shared" ca="1" si="105"/>
        <v>5241500</v>
      </c>
      <c r="K720" s="42">
        <f t="shared" ca="1" si="106"/>
        <v>5241500</v>
      </c>
      <c r="L720" s="44">
        <f t="shared" ca="1" si="107"/>
        <v>0</v>
      </c>
      <c r="M720" s="44">
        <f t="shared" ca="1" si="108"/>
        <v>0</v>
      </c>
      <c r="N720" s="44">
        <f t="shared" ca="1" si="109"/>
        <v>0</v>
      </c>
      <c r="O720" s="30">
        <f t="shared" ca="1" si="110"/>
        <v>0</v>
      </c>
    </row>
    <row r="721" spans="1:15" x14ac:dyDescent="0.2">
      <c r="A721" s="40">
        <v>716</v>
      </c>
      <c r="B721" s="40" t="str">
        <f>IF(DanhMụcHH!B720="","",DanhMụcHH!B720)</f>
        <v>PR12-4DP</v>
      </c>
      <c r="C721" s="41">
        <f ca="1">IF(B721="","",SUMIF(OFFSET(MuaHàng_ThanhToán!$D$5,0,0,COUNTIF(Table2[Tên nhà cung cấp],MuaHàng_ThanhToán!$C$5),6),BáoCáoHàngHóa!B721,Table2[Số lượng]))</f>
        <v>0</v>
      </c>
      <c r="D721" s="41">
        <f t="shared" ca="1" si="103"/>
        <v>0</v>
      </c>
      <c r="E721" s="41">
        <f ca="1">IF(B721="","",SUMIF(OFFSET(MuaHàng_ThanhToán!$D$5,0,0,COUNTIF(Table2[Tên nhà cung cấp],MuaHàng_ThanhToán!$C$5),6),BáoCáoHàngHóa!B721,Table2[Thành tiền]))</f>
        <v>0</v>
      </c>
      <c r="F721" s="43">
        <f ca="1">IF(B721="","",SUMIF(Table2[[Tên hàng hóa]:[Thành tiền]],BáoCáoHàngHóa!B721,Table2[Số lượng])-BáoCáoHàngHóa!C721)</f>
        <v>5</v>
      </c>
      <c r="G721" s="43">
        <f t="shared" ca="1" si="104"/>
        <v>286000</v>
      </c>
      <c r="H721" s="43">
        <f ca="1">IF(B721="","",SUMIF(Table2[[Tên hàng hóa]:[Thành tiền]],BáoCáoHàngHóa!B721,Table2[Thành tiền])-BáoCáoHàngHóa!E721)</f>
        <v>1430000</v>
      </c>
      <c r="I721" s="42">
        <f ca="1">IF(B721="","",SUMIF(Table28[[Tên hàng hóa ]:[Thành tiền]],BáoCáoHàngHóa!B721,Table28[Số lượng]))</f>
        <v>5</v>
      </c>
      <c r="J721" s="42">
        <f t="shared" ca="1" si="105"/>
        <v>286000</v>
      </c>
      <c r="K721" s="42">
        <f t="shared" ca="1" si="106"/>
        <v>1430000</v>
      </c>
      <c r="L721" s="44">
        <f t="shared" ca="1" si="107"/>
        <v>0</v>
      </c>
      <c r="M721" s="44">
        <f t="shared" ca="1" si="108"/>
        <v>0</v>
      </c>
      <c r="N721" s="44">
        <f t="shared" ca="1" si="109"/>
        <v>0</v>
      </c>
      <c r="O721" s="30">
        <f t="shared" ca="1" si="110"/>
        <v>0</v>
      </c>
    </row>
    <row r="722" spans="1:15" x14ac:dyDescent="0.2">
      <c r="A722" s="40">
        <v>717</v>
      </c>
      <c r="B722" s="40" t="str">
        <f>IF(DanhMụcHH!B721="","",DanhMụcHH!B721)</f>
        <v>MT-95 74A</v>
      </c>
      <c r="C722" s="41">
        <f ca="1">IF(B722="","",SUMIF(OFFSET(MuaHàng_ThanhToán!$D$5,0,0,COUNTIF(Table2[Tên nhà cung cấp],MuaHàng_ThanhToán!$C$5),6),BáoCáoHàngHóa!B722,Table2[Số lượng]))</f>
        <v>0</v>
      </c>
      <c r="D722" s="41">
        <f t="shared" ca="1" si="103"/>
        <v>0</v>
      </c>
      <c r="E722" s="41">
        <f ca="1">IF(B722="","",SUMIF(OFFSET(MuaHàng_ThanhToán!$D$5,0,0,COUNTIF(Table2[Tên nhà cung cấp],MuaHàng_ThanhToán!$C$5),6),BáoCáoHàngHóa!B722,Table2[Thành tiền]))</f>
        <v>0</v>
      </c>
      <c r="F722" s="43">
        <f ca="1">IF(B722="","",SUMIF(Table2[[Tên hàng hóa]:[Thành tiền]],BáoCáoHàngHóa!B722,Table2[Số lượng])-BáoCáoHàngHóa!C722)</f>
        <v>11</v>
      </c>
      <c r="G722" s="43">
        <f t="shared" ca="1" si="104"/>
        <v>670680</v>
      </c>
      <c r="H722" s="43">
        <f ca="1">IF(B722="","",SUMIF(Table2[[Tên hàng hóa]:[Thành tiền]],BáoCáoHàngHóa!B722,Table2[Thành tiền])-BáoCáoHàngHóa!E722)</f>
        <v>7377480</v>
      </c>
      <c r="I722" s="42">
        <f ca="1">IF(B722="","",SUMIF(Table28[[Tên hàng hóa ]:[Thành tiền]],BáoCáoHàngHóa!B722,Table28[Số lượng]))</f>
        <v>11</v>
      </c>
      <c r="J722" s="42">
        <f t="shared" ca="1" si="105"/>
        <v>670680</v>
      </c>
      <c r="K722" s="42">
        <f t="shared" ca="1" si="106"/>
        <v>7377480</v>
      </c>
      <c r="L722" s="44">
        <f t="shared" ca="1" si="107"/>
        <v>0</v>
      </c>
      <c r="M722" s="44">
        <f t="shared" ca="1" si="108"/>
        <v>0</v>
      </c>
      <c r="N722" s="44">
        <f t="shared" ca="1" si="109"/>
        <v>0</v>
      </c>
      <c r="O722" s="30">
        <f t="shared" ca="1" si="110"/>
        <v>0</v>
      </c>
    </row>
    <row r="723" spans="1:15" x14ac:dyDescent="0.2">
      <c r="A723" s="40">
        <v>718</v>
      </c>
      <c r="B723" s="40" t="str">
        <f>IF(DanhMụcHH!B722="","",DanhMụcHH!B722)</f>
        <v>SUL 181D</v>
      </c>
      <c r="C723" s="41">
        <f ca="1">IF(B723="","",SUMIF(OFFSET(MuaHàng_ThanhToán!$D$5,0,0,COUNTIF(Table2[Tên nhà cung cấp],MuaHàng_ThanhToán!$C$5),6),BáoCáoHàngHóa!B723,Table2[Số lượng]))</f>
        <v>0</v>
      </c>
      <c r="D723" s="41">
        <f t="shared" ca="1" si="103"/>
        <v>0</v>
      </c>
      <c r="E723" s="41">
        <f ca="1">IF(B723="","",SUMIF(OFFSET(MuaHàng_ThanhToán!$D$5,0,0,COUNTIF(Table2[Tên nhà cung cấp],MuaHàng_ThanhToán!$C$5),6),BáoCáoHàngHóa!B723,Table2[Thành tiền]))</f>
        <v>0</v>
      </c>
      <c r="F723" s="43">
        <f ca="1">IF(B723="","",SUMIF(Table2[[Tên hàng hóa]:[Thành tiền]],BáoCáoHàngHóa!B723,Table2[Số lượng])-BáoCáoHàngHóa!C723)</f>
        <v>5</v>
      </c>
      <c r="G723" s="43">
        <f t="shared" ca="1" si="104"/>
        <v>746680</v>
      </c>
      <c r="H723" s="43">
        <f ca="1">IF(B723="","",SUMIF(Table2[[Tên hàng hóa]:[Thành tiền]],BáoCáoHàngHóa!B723,Table2[Thành tiền])-BáoCáoHàngHóa!E723)</f>
        <v>3733400</v>
      </c>
      <c r="I723" s="42">
        <f ca="1">IF(B723="","",SUMIF(Table28[[Tên hàng hóa ]:[Thành tiền]],BáoCáoHàngHóa!B723,Table28[Số lượng]))</f>
        <v>5</v>
      </c>
      <c r="J723" s="42">
        <f t="shared" ca="1" si="105"/>
        <v>746680</v>
      </c>
      <c r="K723" s="42">
        <f t="shared" ca="1" si="106"/>
        <v>3733400</v>
      </c>
      <c r="L723" s="44">
        <f t="shared" ca="1" si="107"/>
        <v>0</v>
      </c>
      <c r="M723" s="44">
        <f t="shared" ca="1" si="108"/>
        <v>0</v>
      </c>
      <c r="N723" s="44">
        <f t="shared" ca="1" si="109"/>
        <v>0</v>
      </c>
      <c r="O723" s="30">
        <f t="shared" ca="1" si="110"/>
        <v>0</v>
      </c>
    </row>
    <row r="724" spans="1:15" x14ac:dyDescent="0.2">
      <c r="A724" s="40">
        <v>719</v>
      </c>
      <c r="B724" s="40" t="str">
        <f>IF(DanhMụcHH!B723="","",DanhMụcHH!B723)</f>
        <v>A9K24310</v>
      </c>
      <c r="C724" s="41">
        <f ca="1">IF(B724="","",SUMIF(OFFSET(MuaHàng_ThanhToán!$D$5,0,0,COUNTIF(Table2[Tên nhà cung cấp],MuaHàng_ThanhToán!$C$5),6),BáoCáoHàngHóa!B724,Table2[Số lượng]))</f>
        <v>0</v>
      </c>
      <c r="D724" s="41">
        <f t="shared" ca="1" si="103"/>
        <v>0</v>
      </c>
      <c r="E724" s="41">
        <f ca="1">IF(B724="","",SUMIF(OFFSET(MuaHàng_ThanhToán!$D$5,0,0,COUNTIF(Table2[Tên nhà cung cấp],MuaHàng_ThanhToán!$C$5),6),BáoCáoHàngHóa!B724,Table2[Thành tiền]))</f>
        <v>0</v>
      </c>
      <c r="F724" s="43">
        <f ca="1">IF(B724="","",SUMIF(Table2[[Tên hàng hóa]:[Thành tiền]],BáoCáoHàngHóa!B724,Table2[Số lượng])-BáoCáoHàngHóa!C724)</f>
        <v>65</v>
      </c>
      <c r="G724" s="43">
        <f t="shared" ca="1" si="104"/>
        <v>299905.69230769231</v>
      </c>
      <c r="H724" s="43">
        <f ca="1">IF(B724="","",SUMIF(Table2[[Tên hàng hóa]:[Thành tiền]],BáoCáoHàngHóa!B724,Table2[Thành tiền])-BáoCáoHàngHóa!E724)</f>
        <v>19493870</v>
      </c>
      <c r="I724" s="42">
        <f ca="1">IF(B724="","",SUMIF(Table28[[Tên hàng hóa ]:[Thành tiền]],BáoCáoHàngHóa!B724,Table28[Số lượng]))</f>
        <v>65</v>
      </c>
      <c r="J724" s="42">
        <f t="shared" ca="1" si="105"/>
        <v>299905.69230769231</v>
      </c>
      <c r="K724" s="42">
        <f t="shared" ca="1" si="106"/>
        <v>19493870</v>
      </c>
      <c r="L724" s="44">
        <f t="shared" ca="1" si="107"/>
        <v>0</v>
      </c>
      <c r="M724" s="44">
        <f t="shared" ca="1" si="108"/>
        <v>0</v>
      </c>
      <c r="N724" s="44">
        <f t="shared" ca="1" si="109"/>
        <v>0</v>
      </c>
      <c r="O724" s="30">
        <f t="shared" ca="1" si="110"/>
        <v>0</v>
      </c>
    </row>
    <row r="725" spans="1:15" x14ac:dyDescent="0.2">
      <c r="A725" s="40">
        <v>720</v>
      </c>
      <c r="B725" s="40" t="str">
        <f>IF(DanhMụcHH!B724="","",DanhMụcHH!B724)</f>
        <v>LC1D25M7</v>
      </c>
      <c r="C725" s="41">
        <f ca="1">IF(B725="","",SUMIF(OFFSET(MuaHàng_ThanhToán!$D$5,0,0,COUNTIF(Table2[Tên nhà cung cấp],MuaHàng_ThanhToán!$C$5),6),BáoCáoHàngHóa!B725,Table2[Số lượng]))</f>
        <v>0</v>
      </c>
      <c r="D725" s="41">
        <f t="shared" ca="1" si="103"/>
        <v>0</v>
      </c>
      <c r="E725" s="41">
        <f ca="1">IF(B725="","",SUMIF(OFFSET(MuaHàng_ThanhToán!$D$5,0,0,COUNTIF(Table2[Tên nhà cung cấp],MuaHàng_ThanhToán!$C$5),6),BáoCáoHàngHóa!B725,Table2[Thành tiền]))</f>
        <v>0</v>
      </c>
      <c r="F725" s="43">
        <f ca="1">IF(B725="","",SUMIF(Table2[[Tên hàng hóa]:[Thành tiền]],BáoCáoHàngHóa!B725,Table2[Số lượng])-BáoCáoHàngHóa!C725)</f>
        <v>26</v>
      </c>
      <c r="G725" s="43">
        <f t="shared" ca="1" si="104"/>
        <v>542113.84615384613</v>
      </c>
      <c r="H725" s="43">
        <f ca="1">IF(B725="","",SUMIF(Table2[[Tên hàng hóa]:[Thành tiền]],BáoCáoHàngHóa!B725,Table2[Thành tiền])-BáoCáoHàngHóa!E725)</f>
        <v>14094960</v>
      </c>
      <c r="I725" s="42">
        <f ca="1">IF(B725="","",SUMIF(Table28[[Tên hàng hóa ]:[Thành tiền]],BáoCáoHàngHóa!B725,Table28[Số lượng]))</f>
        <v>26</v>
      </c>
      <c r="J725" s="42">
        <f t="shared" ca="1" si="105"/>
        <v>542113.84615384613</v>
      </c>
      <c r="K725" s="42">
        <f t="shared" ca="1" si="106"/>
        <v>14094960</v>
      </c>
      <c r="L725" s="44">
        <f t="shared" ca="1" si="107"/>
        <v>0</v>
      </c>
      <c r="M725" s="44">
        <f t="shared" ca="1" si="108"/>
        <v>0</v>
      </c>
      <c r="N725" s="44">
        <f t="shared" ca="1" si="109"/>
        <v>0</v>
      </c>
      <c r="O725" s="30">
        <f t="shared" ca="1" si="110"/>
        <v>0</v>
      </c>
    </row>
    <row r="726" spans="1:15" x14ac:dyDescent="0.2">
      <c r="A726" s="40">
        <v>721</v>
      </c>
      <c r="B726" s="40" t="str">
        <f>IF(DanhMụcHH!B725="","",DanhMụcHH!B725)</f>
        <v>CS1W-IA211</v>
      </c>
      <c r="C726" s="41">
        <f ca="1">IF(B726="","",SUMIF(OFFSET(MuaHàng_ThanhToán!$D$5,0,0,COUNTIF(Table2[Tên nhà cung cấp],MuaHàng_ThanhToán!$C$5),6),BáoCáoHàngHóa!B726,Table2[Số lượng]))</f>
        <v>0</v>
      </c>
      <c r="D726" s="41">
        <f t="shared" ca="1" si="103"/>
        <v>0</v>
      </c>
      <c r="E726" s="41">
        <f ca="1">IF(B726="","",SUMIF(OFFSET(MuaHàng_ThanhToán!$D$5,0,0,COUNTIF(Table2[Tên nhà cung cấp],MuaHàng_ThanhToán!$C$5),6),BáoCáoHàngHóa!B726,Table2[Thành tiền]))</f>
        <v>0</v>
      </c>
      <c r="F726" s="43">
        <f ca="1">IF(B726="","",SUMIF(Table2[[Tên hàng hóa]:[Thành tiền]],BáoCáoHàngHóa!B726,Table2[Số lượng])-BáoCáoHàngHóa!C726)</f>
        <v>2</v>
      </c>
      <c r="G726" s="43">
        <f t="shared" ca="1" si="104"/>
        <v>3663000</v>
      </c>
      <c r="H726" s="43">
        <f ca="1">IF(B726="","",SUMIF(Table2[[Tên hàng hóa]:[Thành tiền]],BáoCáoHàngHóa!B726,Table2[Thành tiền])-BáoCáoHàngHóa!E726)</f>
        <v>7326000</v>
      </c>
      <c r="I726" s="42">
        <f ca="1">IF(B726="","",SUMIF(Table28[[Tên hàng hóa ]:[Thành tiền]],BáoCáoHàngHóa!B726,Table28[Số lượng]))</f>
        <v>2</v>
      </c>
      <c r="J726" s="42">
        <f t="shared" ca="1" si="105"/>
        <v>3663000</v>
      </c>
      <c r="K726" s="42">
        <f t="shared" ca="1" si="106"/>
        <v>7326000</v>
      </c>
      <c r="L726" s="44">
        <f t="shared" ca="1" si="107"/>
        <v>0</v>
      </c>
      <c r="M726" s="44">
        <f t="shared" ca="1" si="108"/>
        <v>0</v>
      </c>
      <c r="N726" s="44">
        <f t="shared" ca="1" si="109"/>
        <v>0</v>
      </c>
      <c r="O726" s="30">
        <f t="shared" ca="1" si="110"/>
        <v>0</v>
      </c>
    </row>
    <row r="727" spans="1:15" x14ac:dyDescent="0.2">
      <c r="A727" s="40">
        <v>722</v>
      </c>
      <c r="B727" s="40" t="str">
        <f>IF(DanhMụcHH!B726="","",DanhMụcHH!B726)</f>
        <v>XALD01</v>
      </c>
      <c r="C727" s="41">
        <f ca="1">IF(B727="","",SUMIF(OFFSET(MuaHàng_ThanhToán!$D$5,0,0,COUNTIF(Table2[Tên nhà cung cấp],MuaHàng_ThanhToán!$C$5),6),BáoCáoHàngHóa!B727,Table2[Số lượng]))</f>
        <v>0</v>
      </c>
      <c r="D727" s="41">
        <f t="shared" ca="1" si="103"/>
        <v>0</v>
      </c>
      <c r="E727" s="41">
        <f ca="1">IF(B727="","",SUMIF(OFFSET(MuaHàng_ThanhToán!$D$5,0,0,COUNTIF(Table2[Tên nhà cung cấp],MuaHàng_ThanhToán!$C$5),6),BáoCáoHàngHóa!B727,Table2[Thành tiền]))</f>
        <v>0</v>
      </c>
      <c r="F727" s="43">
        <f ca="1">IF(B727="","",SUMIF(Table2[[Tên hàng hóa]:[Thành tiền]],BáoCáoHàngHóa!B727,Table2[Số lượng])-BáoCáoHàngHóa!C727)</f>
        <v>222</v>
      </c>
      <c r="G727" s="43">
        <f t="shared" ca="1" si="104"/>
        <v>103082.88288288288</v>
      </c>
      <c r="H727" s="43">
        <f ca="1">IF(B727="","",SUMIF(Table2[[Tên hàng hóa]:[Thành tiền]],BáoCáoHàngHóa!B727,Table2[Thành tiền])-BáoCáoHàngHóa!E727)</f>
        <v>22884400</v>
      </c>
      <c r="I727" s="42">
        <f ca="1">IF(B727="","",SUMIF(Table28[[Tên hàng hóa ]:[Thành tiền]],BáoCáoHàngHóa!B727,Table28[Số lượng]))</f>
        <v>222</v>
      </c>
      <c r="J727" s="42">
        <f t="shared" ca="1" si="105"/>
        <v>103082.88288288288</v>
      </c>
      <c r="K727" s="42">
        <f t="shared" ca="1" si="106"/>
        <v>22884400</v>
      </c>
      <c r="L727" s="44">
        <f t="shared" ca="1" si="107"/>
        <v>0</v>
      </c>
      <c r="M727" s="44">
        <f t="shared" ca="1" si="108"/>
        <v>0</v>
      </c>
      <c r="N727" s="44">
        <f t="shared" ca="1" si="109"/>
        <v>0</v>
      </c>
      <c r="O727" s="30">
        <f t="shared" ca="1" si="110"/>
        <v>0</v>
      </c>
    </row>
    <row r="728" spans="1:15" x14ac:dyDescent="0.2">
      <c r="A728" s="40">
        <v>723</v>
      </c>
      <c r="B728" s="40" t="str">
        <f>IF(DanhMụcHH!B727="","",DanhMụcHH!B727)</f>
        <v>XB5AS542N</v>
      </c>
      <c r="C728" s="41">
        <f ca="1">IF(B728="","",SUMIF(OFFSET(MuaHàng_ThanhToán!$D$5,0,0,COUNTIF(Table2[Tên nhà cung cấp],MuaHàng_ThanhToán!$C$5),6),BáoCáoHàngHóa!B728,Table2[Số lượng]))</f>
        <v>0</v>
      </c>
      <c r="D728" s="41">
        <f t="shared" ca="1" si="103"/>
        <v>0</v>
      </c>
      <c r="E728" s="41">
        <f ca="1">IF(B728="","",SUMIF(OFFSET(MuaHàng_ThanhToán!$D$5,0,0,COUNTIF(Table2[Tên nhà cung cấp],MuaHàng_ThanhToán!$C$5),6),BáoCáoHàngHóa!B728,Table2[Thành tiền]))</f>
        <v>0</v>
      </c>
      <c r="F728" s="43">
        <f ca="1">IF(B728="","",SUMIF(Table2[[Tên hàng hóa]:[Thành tiền]],BáoCáoHàngHóa!B728,Table2[Số lượng])-BáoCáoHàngHóa!C728)</f>
        <v>245</v>
      </c>
      <c r="G728" s="43">
        <f t="shared" ca="1" si="104"/>
        <v>79111.102040816331</v>
      </c>
      <c r="H728" s="43">
        <f ca="1">IF(B728="","",SUMIF(Table2[[Tên hàng hóa]:[Thành tiền]],BáoCáoHàngHóa!B728,Table2[Thành tiền])-BáoCáoHàngHóa!E728)</f>
        <v>19382220</v>
      </c>
      <c r="I728" s="42">
        <f ca="1">IF(B728="","",SUMIF(Table28[[Tên hàng hóa ]:[Thành tiền]],BáoCáoHàngHóa!B728,Table28[Số lượng]))</f>
        <v>245</v>
      </c>
      <c r="J728" s="42">
        <f t="shared" ca="1" si="105"/>
        <v>79111.102040816331</v>
      </c>
      <c r="K728" s="42">
        <f t="shared" ca="1" si="106"/>
        <v>19382220</v>
      </c>
      <c r="L728" s="44">
        <f t="shared" ca="1" si="107"/>
        <v>0</v>
      </c>
      <c r="M728" s="44">
        <f t="shared" ca="1" si="108"/>
        <v>0</v>
      </c>
      <c r="N728" s="44">
        <f t="shared" ca="1" si="109"/>
        <v>0</v>
      </c>
      <c r="O728" s="30">
        <f t="shared" ca="1" si="110"/>
        <v>0</v>
      </c>
    </row>
    <row r="729" spans="1:15" ht="30" x14ac:dyDescent="0.2">
      <c r="A729" s="40">
        <v>724</v>
      </c>
      <c r="B729" s="40" t="str">
        <f>IF(DanhMụcHH!B728="","",DanhMụcHH!B728)</f>
        <v>E5EZ-Q3HML AC100-240</v>
      </c>
      <c r="C729" s="41">
        <f ca="1">IF(B729="","",SUMIF(OFFSET(MuaHàng_ThanhToán!$D$5,0,0,COUNTIF(Table2[Tên nhà cung cấp],MuaHàng_ThanhToán!$C$5),6),BáoCáoHàngHóa!B729,Table2[Số lượng]))</f>
        <v>0</v>
      </c>
      <c r="D729" s="41">
        <f t="shared" ca="1" si="103"/>
        <v>0</v>
      </c>
      <c r="E729" s="41">
        <f ca="1">IF(B729="","",SUMIF(OFFSET(MuaHàng_ThanhToán!$D$5,0,0,COUNTIF(Table2[Tên nhà cung cấp],MuaHàng_ThanhToán!$C$5),6),BáoCáoHàngHóa!B729,Table2[Thành tiền]))</f>
        <v>0</v>
      </c>
      <c r="F729" s="43">
        <f ca="1">IF(B729="","",SUMIF(Table2[[Tên hàng hóa]:[Thành tiền]],BáoCáoHàngHóa!B729,Table2[Số lượng])-BáoCáoHàngHóa!C729)</f>
        <v>2</v>
      </c>
      <c r="G729" s="43">
        <f t="shared" ca="1" si="104"/>
        <v>3135000</v>
      </c>
      <c r="H729" s="43">
        <f ca="1">IF(B729="","",SUMIF(Table2[[Tên hàng hóa]:[Thành tiền]],BáoCáoHàngHóa!B729,Table2[Thành tiền])-BáoCáoHàngHóa!E729)</f>
        <v>6270000</v>
      </c>
      <c r="I729" s="42">
        <f ca="1">IF(B729="","",SUMIF(Table28[[Tên hàng hóa ]:[Thành tiền]],BáoCáoHàngHóa!B729,Table28[Số lượng]))</f>
        <v>2</v>
      </c>
      <c r="J729" s="42">
        <f t="shared" ca="1" si="105"/>
        <v>3135000</v>
      </c>
      <c r="K729" s="42">
        <f t="shared" ca="1" si="106"/>
        <v>6270000</v>
      </c>
      <c r="L729" s="44">
        <f t="shared" ca="1" si="107"/>
        <v>0</v>
      </c>
      <c r="M729" s="44">
        <f t="shared" ca="1" si="108"/>
        <v>0</v>
      </c>
      <c r="N729" s="44">
        <f t="shared" ca="1" si="109"/>
        <v>0</v>
      </c>
      <c r="O729" s="30">
        <f t="shared" ca="1" si="110"/>
        <v>0</v>
      </c>
    </row>
    <row r="730" spans="1:15" x14ac:dyDescent="0.2">
      <c r="A730" s="40">
        <v>725</v>
      </c>
      <c r="B730" s="40" t="str">
        <f>IF(DanhMụcHH!B729="","",DanhMụcHH!B729)</f>
        <v>KP35</v>
      </c>
      <c r="C730" s="41">
        <f ca="1">IF(B730="","",SUMIF(OFFSET(MuaHàng_ThanhToán!$D$5,0,0,COUNTIF(Table2[Tên nhà cung cấp],MuaHàng_ThanhToán!$C$5),6),BáoCáoHàngHóa!B730,Table2[Số lượng]))</f>
        <v>0</v>
      </c>
      <c r="D730" s="41">
        <f t="shared" ca="1" si="103"/>
        <v>0</v>
      </c>
      <c r="E730" s="41">
        <f ca="1">IF(B730="","",SUMIF(OFFSET(MuaHàng_ThanhToán!$D$5,0,0,COUNTIF(Table2[Tên nhà cung cấp],MuaHàng_ThanhToán!$C$5),6),BáoCáoHàngHóa!B730,Table2[Thành tiền]))</f>
        <v>0</v>
      </c>
      <c r="F730" s="43">
        <f ca="1">IF(B730="","",SUMIF(Table2[[Tên hàng hóa]:[Thành tiền]],BáoCáoHàngHóa!B730,Table2[Số lượng])-BáoCáoHàngHóa!C730)</f>
        <v>1</v>
      </c>
      <c r="G730" s="43">
        <f t="shared" ca="1" si="104"/>
        <v>715000</v>
      </c>
      <c r="H730" s="43">
        <f ca="1">IF(B730="","",SUMIF(Table2[[Tên hàng hóa]:[Thành tiền]],BáoCáoHàngHóa!B730,Table2[Thành tiền])-BáoCáoHàngHóa!E730)</f>
        <v>715000</v>
      </c>
      <c r="I730" s="42">
        <f ca="1">IF(B730="","",SUMIF(Table28[[Tên hàng hóa ]:[Thành tiền]],BáoCáoHàngHóa!B730,Table28[Số lượng]))</f>
        <v>1</v>
      </c>
      <c r="J730" s="42">
        <f t="shared" ca="1" si="105"/>
        <v>715000</v>
      </c>
      <c r="K730" s="42">
        <f t="shared" ca="1" si="106"/>
        <v>715000</v>
      </c>
      <c r="L730" s="44">
        <f t="shared" ca="1" si="107"/>
        <v>0</v>
      </c>
      <c r="M730" s="44">
        <f t="shared" ca="1" si="108"/>
        <v>0</v>
      </c>
      <c r="N730" s="44">
        <f t="shared" ca="1" si="109"/>
        <v>0</v>
      </c>
      <c r="O730" s="30">
        <f t="shared" ca="1" si="110"/>
        <v>0</v>
      </c>
    </row>
    <row r="731" spans="1:15" ht="30" x14ac:dyDescent="0.2">
      <c r="A731" s="40">
        <v>726</v>
      </c>
      <c r="B731" s="40" t="str">
        <f>IF(DanhMụcHH!B730="","",DanhMụcHH!B730)</f>
        <v>FX3G-60MR/ES-A</v>
      </c>
      <c r="C731" s="41">
        <f ca="1">IF(B731="","",SUMIF(OFFSET(MuaHàng_ThanhToán!$D$5,0,0,COUNTIF(Table2[Tên nhà cung cấp],MuaHàng_ThanhToán!$C$5),6),BáoCáoHàngHóa!B731,Table2[Số lượng]))</f>
        <v>0</v>
      </c>
      <c r="D731" s="41">
        <f t="shared" ca="1" si="103"/>
        <v>0</v>
      </c>
      <c r="E731" s="41">
        <f ca="1">IF(B731="","",SUMIF(OFFSET(MuaHàng_ThanhToán!$D$5,0,0,COUNTIF(Table2[Tên nhà cung cấp],MuaHàng_ThanhToán!$C$5),6),BáoCáoHàngHóa!B731,Table2[Thành tiền]))</f>
        <v>0</v>
      </c>
      <c r="F731" s="43">
        <f ca="1">IF(B731="","",SUMIF(Table2[[Tên hàng hóa]:[Thành tiền]],BáoCáoHàngHóa!B731,Table2[Số lượng])-BáoCáoHàngHóa!C731)</f>
        <v>1</v>
      </c>
      <c r="G731" s="43">
        <f t="shared" ca="1" si="104"/>
        <v>5720000</v>
      </c>
      <c r="H731" s="43">
        <f ca="1">IF(B731="","",SUMIF(Table2[[Tên hàng hóa]:[Thành tiền]],BáoCáoHàngHóa!B731,Table2[Thành tiền])-BáoCáoHàngHóa!E731)</f>
        <v>5720000</v>
      </c>
      <c r="I731" s="42">
        <f ca="1">IF(B731="","",SUMIF(Table28[[Tên hàng hóa ]:[Thành tiền]],BáoCáoHàngHóa!B731,Table28[Số lượng]))</f>
        <v>1</v>
      </c>
      <c r="J731" s="42">
        <f t="shared" ca="1" si="105"/>
        <v>5720000</v>
      </c>
      <c r="K731" s="42">
        <f t="shared" ca="1" si="106"/>
        <v>5720000</v>
      </c>
      <c r="L731" s="44">
        <f t="shared" ca="1" si="107"/>
        <v>0</v>
      </c>
      <c r="M731" s="44">
        <f t="shared" ca="1" si="108"/>
        <v>0</v>
      </c>
      <c r="N731" s="44">
        <f t="shared" ca="1" si="109"/>
        <v>0</v>
      </c>
      <c r="O731" s="30">
        <f t="shared" ca="1" si="110"/>
        <v>0</v>
      </c>
    </row>
    <row r="732" spans="1:15" x14ac:dyDescent="0.2">
      <c r="A732" s="40">
        <v>727</v>
      </c>
      <c r="B732" s="40" t="str">
        <f>IF(DanhMụcHH!B731="","",DanhMụcHH!B731)</f>
        <v>ZB4BW36</v>
      </c>
      <c r="C732" s="41">
        <f ca="1">IF(B732="","",SUMIF(OFFSET(MuaHàng_ThanhToán!$D$5,0,0,COUNTIF(Table2[Tên nhà cung cấp],MuaHàng_ThanhToán!$C$5),6),BáoCáoHàngHóa!B732,Table2[Số lượng]))</f>
        <v>0</v>
      </c>
      <c r="D732" s="41">
        <f t="shared" ca="1" si="103"/>
        <v>0</v>
      </c>
      <c r="E732" s="41">
        <f ca="1">IF(B732="","",SUMIF(OFFSET(MuaHàng_ThanhToán!$D$5,0,0,COUNTIF(Table2[Tên nhà cung cấp],MuaHàng_ThanhToán!$C$5),6),BáoCáoHàngHóa!B732,Table2[Thành tiền]))</f>
        <v>0</v>
      </c>
      <c r="F732" s="43">
        <f ca="1">IF(B732="","",SUMIF(Table2[[Tên hàng hóa]:[Thành tiền]],BáoCáoHàngHóa!B732,Table2[Số lượng])-BáoCáoHàngHóa!C732)</f>
        <v>9</v>
      </c>
      <c r="G732" s="43">
        <f t="shared" ca="1" si="104"/>
        <v>130606.66666666667</v>
      </c>
      <c r="H732" s="43">
        <f ca="1">IF(B732="","",SUMIF(Table2[[Tên hàng hóa]:[Thành tiền]],BáoCáoHàngHóa!B732,Table2[Thành tiền])-BáoCáoHàngHóa!E732)</f>
        <v>1175460</v>
      </c>
      <c r="I732" s="42">
        <f ca="1">IF(B732="","",SUMIF(Table28[[Tên hàng hóa ]:[Thành tiền]],BáoCáoHàngHóa!B732,Table28[Số lượng]))</f>
        <v>9</v>
      </c>
      <c r="J732" s="42">
        <f t="shared" ca="1" si="105"/>
        <v>130606.66666666667</v>
      </c>
      <c r="K732" s="42">
        <f t="shared" ca="1" si="106"/>
        <v>1175460</v>
      </c>
      <c r="L732" s="44">
        <f t="shared" ca="1" si="107"/>
        <v>0</v>
      </c>
      <c r="M732" s="44">
        <f t="shared" ca="1" si="108"/>
        <v>0</v>
      </c>
      <c r="N732" s="44">
        <f t="shared" ca="1" si="109"/>
        <v>0</v>
      </c>
      <c r="O732" s="30">
        <f t="shared" ca="1" si="110"/>
        <v>0</v>
      </c>
    </row>
    <row r="733" spans="1:15" x14ac:dyDescent="0.2">
      <c r="A733" s="40">
        <v>728</v>
      </c>
      <c r="B733" s="40" t="str">
        <f>IF(DanhMụcHH!B732="","",DanhMụcHH!B732)</f>
        <v>ZB4BW0G11</v>
      </c>
      <c r="C733" s="41">
        <f ca="1">IF(B733="","",SUMIF(OFFSET(MuaHàng_ThanhToán!$D$5,0,0,COUNTIF(Table2[Tên nhà cung cấp],MuaHàng_ThanhToán!$C$5),6),BáoCáoHàngHóa!B733,Table2[Số lượng]))</f>
        <v>0</v>
      </c>
      <c r="D733" s="41">
        <f t="shared" ca="1" si="103"/>
        <v>0</v>
      </c>
      <c r="E733" s="41">
        <f ca="1">IF(B733="","",SUMIF(OFFSET(MuaHàng_ThanhToán!$D$5,0,0,COUNTIF(Table2[Tên nhà cung cấp],MuaHàng_ThanhToán!$C$5),6),BáoCáoHàngHóa!B733,Table2[Thành tiền]))</f>
        <v>0</v>
      </c>
      <c r="F733" s="43">
        <f ca="1">IF(B733="","",SUMIF(Table2[[Tên hàng hóa]:[Thành tiền]],BáoCáoHàngHóa!B733,Table2[Số lượng])-BáoCáoHàngHóa!C733)</f>
        <v>9</v>
      </c>
      <c r="G733" s="43">
        <f t="shared" ca="1" si="104"/>
        <v>209953.33333333334</v>
      </c>
      <c r="H733" s="43">
        <f ca="1">IF(B733="","",SUMIF(Table2[[Tên hàng hóa]:[Thành tiền]],BáoCáoHàngHóa!B733,Table2[Thành tiền])-BáoCáoHàngHóa!E733)</f>
        <v>1889580</v>
      </c>
      <c r="I733" s="42">
        <f ca="1">IF(B733="","",SUMIF(Table28[[Tên hàng hóa ]:[Thành tiền]],BáoCáoHàngHóa!B733,Table28[Số lượng]))</f>
        <v>9</v>
      </c>
      <c r="J733" s="42">
        <f t="shared" ca="1" si="105"/>
        <v>209953.33333333334</v>
      </c>
      <c r="K733" s="42">
        <f t="shared" ca="1" si="106"/>
        <v>1889580</v>
      </c>
      <c r="L733" s="44">
        <f t="shared" ca="1" si="107"/>
        <v>0</v>
      </c>
      <c r="M733" s="44">
        <f t="shared" ca="1" si="108"/>
        <v>0</v>
      </c>
      <c r="N733" s="44">
        <f t="shared" ca="1" si="109"/>
        <v>0</v>
      </c>
      <c r="O733" s="30">
        <f t="shared" ca="1" si="110"/>
        <v>0</v>
      </c>
    </row>
    <row r="734" spans="1:15" x14ac:dyDescent="0.2">
      <c r="A734" s="40">
        <v>729</v>
      </c>
      <c r="B734" s="40" t="str">
        <f>IF(DanhMụcHH!B733="","",DanhMụcHH!B733)</f>
        <v>H3Y-2 DC24 10S</v>
      </c>
      <c r="C734" s="41">
        <f ca="1">IF(B734="","",SUMIF(OFFSET(MuaHàng_ThanhToán!$D$5,0,0,COUNTIF(Table2[Tên nhà cung cấp],MuaHàng_ThanhToán!$C$5),6),BáoCáoHàngHóa!B734,Table2[Số lượng]))</f>
        <v>0</v>
      </c>
      <c r="D734" s="41">
        <f t="shared" ca="1" si="103"/>
        <v>0</v>
      </c>
      <c r="E734" s="41">
        <f ca="1">IF(B734="","",SUMIF(OFFSET(MuaHàng_ThanhToán!$D$5,0,0,COUNTIF(Table2[Tên nhà cung cấp],MuaHàng_ThanhToán!$C$5),6),BáoCáoHàngHóa!B734,Table2[Thành tiền]))</f>
        <v>0</v>
      </c>
      <c r="F734" s="43">
        <f ca="1">IF(B734="","",SUMIF(Table2[[Tên hàng hóa]:[Thành tiền]],BáoCáoHàngHóa!B734,Table2[Số lượng])-BáoCáoHàngHóa!C734)</f>
        <v>5</v>
      </c>
      <c r="G734" s="43">
        <f t="shared" ca="1" si="104"/>
        <v>638000</v>
      </c>
      <c r="H734" s="43">
        <f ca="1">IF(B734="","",SUMIF(Table2[[Tên hàng hóa]:[Thành tiền]],BáoCáoHàngHóa!B734,Table2[Thành tiền])-BáoCáoHàngHóa!E734)</f>
        <v>3190000</v>
      </c>
      <c r="I734" s="42">
        <f ca="1">IF(B734="","",SUMIF(Table28[[Tên hàng hóa ]:[Thành tiền]],BáoCáoHàngHóa!B734,Table28[Số lượng]))</f>
        <v>5</v>
      </c>
      <c r="J734" s="42">
        <f t="shared" ca="1" si="105"/>
        <v>638000</v>
      </c>
      <c r="K734" s="42">
        <f t="shared" ca="1" si="106"/>
        <v>3190000</v>
      </c>
      <c r="L734" s="44">
        <f t="shared" ca="1" si="107"/>
        <v>0</v>
      </c>
      <c r="M734" s="44">
        <f t="shared" ca="1" si="108"/>
        <v>0</v>
      </c>
      <c r="N734" s="44">
        <f t="shared" ca="1" si="109"/>
        <v>0</v>
      </c>
      <c r="O734" s="30">
        <f t="shared" ca="1" si="110"/>
        <v>0</v>
      </c>
    </row>
    <row r="735" spans="1:15" x14ac:dyDescent="0.2">
      <c r="A735" s="40">
        <v>730</v>
      </c>
      <c r="B735" s="40" t="str">
        <f>IF(DanhMụcHH!B734="","",DanhMụcHH!B734)</f>
        <v>CQM1H-CLK21</v>
      </c>
      <c r="C735" s="41">
        <f ca="1">IF(B735="","",SUMIF(OFFSET(MuaHàng_ThanhToán!$D$5,0,0,COUNTIF(Table2[Tên nhà cung cấp],MuaHàng_ThanhToán!$C$5),6),BáoCáoHàngHóa!B735,Table2[Số lượng]))</f>
        <v>0</v>
      </c>
      <c r="D735" s="41">
        <f t="shared" ca="1" si="103"/>
        <v>0</v>
      </c>
      <c r="E735" s="41">
        <f ca="1">IF(B735="","",SUMIF(OFFSET(MuaHàng_ThanhToán!$D$5,0,0,COUNTIF(Table2[Tên nhà cung cấp],MuaHàng_ThanhToán!$C$5),6),BáoCáoHàngHóa!B735,Table2[Thành tiền]))</f>
        <v>0</v>
      </c>
      <c r="F735" s="43">
        <f ca="1">IF(B735="","",SUMIF(Table2[[Tên hàng hóa]:[Thành tiền]],BáoCáoHàngHóa!B735,Table2[Số lượng])-BáoCáoHàngHóa!C735)</f>
        <v>1</v>
      </c>
      <c r="G735" s="43">
        <f t="shared" ca="1" si="104"/>
        <v>6396801.2857142854</v>
      </c>
      <c r="H735" s="43">
        <f ca="1">IF(B735="","",SUMIF(Table2[[Tên hàng hóa]:[Thành tiền]],BáoCáoHàngHóa!B735,Table2[Thành tiền])-BáoCáoHàngHóa!E735)</f>
        <v>6396801.2857142854</v>
      </c>
      <c r="I735" s="42">
        <f ca="1">IF(B735="","",SUMIF(Table28[[Tên hàng hóa ]:[Thành tiền]],BáoCáoHàngHóa!B735,Table28[Số lượng]))</f>
        <v>1</v>
      </c>
      <c r="J735" s="42">
        <f t="shared" ca="1" si="105"/>
        <v>6396801.2857142854</v>
      </c>
      <c r="K735" s="42">
        <f t="shared" ca="1" si="106"/>
        <v>6396801.2857142854</v>
      </c>
      <c r="L735" s="44">
        <f t="shared" ca="1" si="107"/>
        <v>0</v>
      </c>
      <c r="M735" s="44">
        <f t="shared" ca="1" si="108"/>
        <v>0</v>
      </c>
      <c r="N735" s="44">
        <f t="shared" ca="1" si="109"/>
        <v>0</v>
      </c>
      <c r="O735" s="30">
        <f t="shared" ca="1" si="110"/>
        <v>0</v>
      </c>
    </row>
    <row r="736" spans="1:15" x14ac:dyDescent="0.2">
      <c r="A736" s="40">
        <v>731</v>
      </c>
      <c r="B736" s="40" t="str">
        <f>IF(DanhMụcHH!B735="","",DanhMụcHH!B735)</f>
        <v>SC-4-0 AC220</v>
      </c>
      <c r="C736" s="41">
        <f ca="1">IF(B736="","",SUMIF(OFFSET(MuaHàng_ThanhToán!$D$5,0,0,COUNTIF(Table2[Tên nhà cung cấp],MuaHàng_ThanhToán!$C$5),6),BáoCáoHàngHóa!B736,Table2[Số lượng]))</f>
        <v>0</v>
      </c>
      <c r="D736" s="41">
        <f t="shared" ca="1" si="103"/>
        <v>0</v>
      </c>
      <c r="E736" s="41">
        <f ca="1">IF(B736="","",SUMIF(OFFSET(MuaHàng_ThanhToán!$D$5,0,0,COUNTIF(Table2[Tên nhà cung cấp],MuaHàng_ThanhToán!$C$5),6),BáoCáoHàngHóa!B736,Table2[Thành tiền]))</f>
        <v>0</v>
      </c>
      <c r="F736" s="43">
        <f ca="1">IF(B736="","",SUMIF(Table2[[Tên hàng hóa]:[Thành tiền]],BáoCáoHàngHóa!B736,Table2[Số lượng])-BáoCáoHàngHóa!C736)</f>
        <v>7</v>
      </c>
      <c r="G736" s="43">
        <f t="shared" ca="1" si="104"/>
        <v>412176.28571428574</v>
      </c>
      <c r="H736" s="43">
        <f ca="1">IF(B736="","",SUMIF(Table2[[Tên hàng hóa]:[Thành tiền]],BáoCáoHàngHóa!B736,Table2[Thành tiền])-BáoCáoHàngHóa!E736)</f>
        <v>2885234</v>
      </c>
      <c r="I736" s="42">
        <f ca="1">IF(B736="","",SUMIF(Table28[[Tên hàng hóa ]:[Thành tiền]],BáoCáoHàngHóa!B736,Table28[Số lượng]))</f>
        <v>7</v>
      </c>
      <c r="J736" s="42">
        <f t="shared" ca="1" si="105"/>
        <v>412176.28571428574</v>
      </c>
      <c r="K736" s="42">
        <f t="shared" ca="1" si="106"/>
        <v>2885234</v>
      </c>
      <c r="L736" s="44">
        <f t="shared" ca="1" si="107"/>
        <v>0</v>
      </c>
      <c r="M736" s="44">
        <f t="shared" ca="1" si="108"/>
        <v>0</v>
      </c>
      <c r="N736" s="44">
        <f t="shared" ca="1" si="109"/>
        <v>0</v>
      </c>
      <c r="O736" s="30">
        <f t="shared" ca="1" si="110"/>
        <v>0</v>
      </c>
    </row>
    <row r="737" spans="1:15" x14ac:dyDescent="0.2">
      <c r="A737" s="40">
        <v>732</v>
      </c>
      <c r="B737" s="40" t="str">
        <f>IF(DanhMụcHH!B736="","",DanhMụcHH!B736)</f>
        <v>SC-05 AC220</v>
      </c>
      <c r="C737" s="41">
        <f ca="1">IF(B737="","",SUMIF(OFFSET(MuaHàng_ThanhToán!$D$5,0,0,COUNTIF(Table2[Tên nhà cung cấp],MuaHàng_ThanhToán!$C$5),6),BáoCáoHàngHóa!B737,Table2[Số lượng]))</f>
        <v>0</v>
      </c>
      <c r="D737" s="41">
        <f t="shared" ca="1" si="103"/>
        <v>0</v>
      </c>
      <c r="E737" s="41">
        <f ca="1">IF(B737="","",SUMIF(OFFSET(MuaHàng_ThanhToán!$D$5,0,0,COUNTIF(Table2[Tên nhà cung cấp],MuaHàng_ThanhToán!$C$5),6),BáoCáoHàngHóa!B737,Table2[Thành tiền]))</f>
        <v>0</v>
      </c>
      <c r="F737" s="43">
        <f ca="1">IF(B737="","",SUMIF(Table2[[Tên hàng hóa]:[Thành tiền]],BáoCáoHàngHóa!B737,Table2[Số lượng])-BáoCáoHàngHóa!C737)</f>
        <v>1</v>
      </c>
      <c r="G737" s="43">
        <f t="shared" ca="1" si="104"/>
        <v>339636</v>
      </c>
      <c r="H737" s="43">
        <f ca="1">IF(B737="","",SUMIF(Table2[[Tên hàng hóa]:[Thành tiền]],BáoCáoHàngHóa!B737,Table2[Thành tiền])-BáoCáoHàngHóa!E737)</f>
        <v>339636</v>
      </c>
      <c r="I737" s="42">
        <f ca="1">IF(B737="","",SUMIF(Table28[[Tên hàng hóa ]:[Thành tiền]],BáoCáoHàngHóa!B737,Table28[Số lượng]))</f>
        <v>1</v>
      </c>
      <c r="J737" s="42">
        <f t="shared" ca="1" si="105"/>
        <v>339636</v>
      </c>
      <c r="K737" s="42">
        <f t="shared" ca="1" si="106"/>
        <v>339636</v>
      </c>
      <c r="L737" s="44">
        <f t="shared" ca="1" si="107"/>
        <v>0</v>
      </c>
      <c r="M737" s="44">
        <f t="shared" ca="1" si="108"/>
        <v>0</v>
      </c>
      <c r="N737" s="44">
        <f t="shared" ca="1" si="109"/>
        <v>0</v>
      </c>
      <c r="O737" s="30">
        <f t="shared" ca="1" si="110"/>
        <v>0</v>
      </c>
    </row>
    <row r="738" spans="1:15" ht="30" x14ac:dyDescent="0.2">
      <c r="A738" s="40">
        <v>733</v>
      </c>
      <c r="B738" s="40" t="str">
        <f>IF(DanhMụcHH!B737="","",DanhMụcHH!B737)</f>
        <v>Dây điện VCMO 2X0.75-300/500V</v>
      </c>
      <c r="C738" s="41">
        <f ca="1">IF(B738="","",SUMIF(OFFSET(MuaHàng_ThanhToán!$D$5,0,0,COUNTIF(Table2[Tên nhà cung cấp],MuaHàng_ThanhToán!$C$5),6),BáoCáoHàngHóa!B738,Table2[Số lượng]))</f>
        <v>0</v>
      </c>
      <c r="D738" s="41">
        <f t="shared" ca="1" si="103"/>
        <v>0</v>
      </c>
      <c r="E738" s="41">
        <f ca="1">IF(B738="","",SUMIF(OFFSET(MuaHàng_ThanhToán!$D$5,0,0,COUNTIF(Table2[Tên nhà cung cấp],MuaHàng_ThanhToán!$C$5),6),BáoCáoHàngHóa!B738,Table2[Thành tiền]))</f>
        <v>0</v>
      </c>
      <c r="F738" s="43">
        <f ca="1">IF(B738="","",SUMIF(Table2[[Tên hàng hóa]:[Thành tiền]],BáoCáoHàngHóa!B738,Table2[Số lượng])-BáoCáoHàngHóa!C738)</f>
        <v>440</v>
      </c>
      <c r="G738" s="43">
        <f t="shared" ca="1" si="104"/>
        <v>4533.227272727273</v>
      </c>
      <c r="H738" s="43">
        <f ca="1">IF(B738="","",SUMIF(Table2[[Tên hàng hóa]:[Thành tiền]],BáoCáoHàngHóa!B738,Table2[Thành tiền])-BáoCáoHàngHóa!E738)</f>
        <v>1994620</v>
      </c>
      <c r="I738" s="42">
        <f ca="1">IF(B738="","",SUMIF(Table28[[Tên hàng hóa ]:[Thành tiền]],BáoCáoHàngHóa!B738,Table28[Số lượng]))</f>
        <v>440</v>
      </c>
      <c r="J738" s="42">
        <f t="shared" ca="1" si="105"/>
        <v>4533.227272727273</v>
      </c>
      <c r="K738" s="42">
        <f t="shared" ca="1" si="106"/>
        <v>1994620</v>
      </c>
      <c r="L738" s="44">
        <f t="shared" ca="1" si="107"/>
        <v>0</v>
      </c>
      <c r="M738" s="44">
        <f t="shared" ca="1" si="108"/>
        <v>0</v>
      </c>
      <c r="N738" s="44">
        <f t="shared" ca="1" si="109"/>
        <v>0</v>
      </c>
      <c r="O738" s="30">
        <f t="shared" ca="1" si="110"/>
        <v>0</v>
      </c>
    </row>
    <row r="739" spans="1:15" ht="30" x14ac:dyDescent="0.2">
      <c r="A739" s="40">
        <v>734</v>
      </c>
      <c r="B739" s="40" t="str">
        <f>IF(DanhMụcHH!B738="","",DanhMụcHH!B738)</f>
        <v>Dây điện VCMO 2X2.5-300/500V</v>
      </c>
      <c r="C739" s="41">
        <f ca="1">IF(B739="","",SUMIF(OFFSET(MuaHàng_ThanhToán!$D$5,0,0,COUNTIF(Table2[Tên nhà cung cấp],MuaHàng_ThanhToán!$C$5),6),BáoCáoHàngHóa!B739,Table2[Số lượng]))</f>
        <v>0</v>
      </c>
      <c r="D739" s="41">
        <f t="shared" ca="1" si="103"/>
        <v>0</v>
      </c>
      <c r="E739" s="41">
        <f ca="1">IF(B739="","",SUMIF(OFFSET(MuaHàng_ThanhToán!$D$5,0,0,COUNTIF(Table2[Tên nhà cung cấp],MuaHàng_ThanhToán!$C$5),6),BáoCáoHàngHóa!B739,Table2[Thành tiền]))</f>
        <v>0</v>
      </c>
      <c r="F739" s="43">
        <f ca="1">IF(B739="","",SUMIF(Table2[[Tên hàng hóa]:[Thành tiền]],BáoCáoHàngHóa!B739,Table2[Số lượng])-BáoCáoHàngHóa!C739)</f>
        <v>100</v>
      </c>
      <c r="G739" s="43">
        <f t="shared" ca="1" si="104"/>
        <v>10231.1</v>
      </c>
      <c r="H739" s="43">
        <f ca="1">IF(B739="","",SUMIF(Table2[[Tên hàng hóa]:[Thành tiền]],BáoCáoHàngHóa!B739,Table2[Thành tiền])-BáoCáoHàngHóa!E739)</f>
        <v>1023110</v>
      </c>
      <c r="I739" s="42">
        <f ca="1">IF(B739="","",SUMIF(Table28[[Tên hàng hóa ]:[Thành tiền]],BáoCáoHàngHóa!B739,Table28[Số lượng]))</f>
        <v>100</v>
      </c>
      <c r="J739" s="42">
        <f t="shared" ca="1" si="105"/>
        <v>10231.1</v>
      </c>
      <c r="K739" s="42">
        <f t="shared" ca="1" si="106"/>
        <v>1023110</v>
      </c>
      <c r="L739" s="44">
        <f t="shared" ca="1" si="107"/>
        <v>0</v>
      </c>
      <c r="M739" s="44">
        <f t="shared" ca="1" si="108"/>
        <v>0</v>
      </c>
      <c r="N739" s="44">
        <f t="shared" ca="1" si="109"/>
        <v>0</v>
      </c>
      <c r="O739" s="30">
        <f t="shared" ca="1" si="110"/>
        <v>0</v>
      </c>
    </row>
    <row r="740" spans="1:15" x14ac:dyDescent="0.2">
      <c r="A740" s="40">
        <v>735</v>
      </c>
      <c r="B740" s="40" t="str">
        <f>IF(DanhMụcHH!B739="","",DanhMụcHH!B739)</f>
        <v>S-N12 AC230</v>
      </c>
      <c r="C740" s="41">
        <f ca="1">IF(B740="","",SUMIF(OFFSET(MuaHàng_ThanhToán!$D$5,0,0,COUNTIF(Table2[Tên nhà cung cấp],MuaHàng_ThanhToán!$C$5),6),BáoCáoHàngHóa!B740,Table2[Số lượng]))</f>
        <v>0</v>
      </c>
      <c r="D740" s="41">
        <f t="shared" ca="1" si="103"/>
        <v>0</v>
      </c>
      <c r="E740" s="41">
        <f ca="1">IF(B740="","",SUMIF(OFFSET(MuaHàng_ThanhToán!$D$5,0,0,COUNTIF(Table2[Tên nhà cung cấp],MuaHàng_ThanhToán!$C$5),6),BáoCáoHàngHóa!B740,Table2[Thành tiền]))</f>
        <v>0</v>
      </c>
      <c r="F740" s="43">
        <f ca="1">IF(B740="","",SUMIF(Table2[[Tên hàng hóa]:[Thành tiền]],BáoCáoHàngHóa!B740,Table2[Số lượng])-BáoCáoHàngHóa!C740)</f>
        <v>1</v>
      </c>
      <c r="G740" s="43">
        <f t="shared" ca="1" si="104"/>
        <v>250470</v>
      </c>
      <c r="H740" s="43">
        <f ca="1">IF(B740="","",SUMIF(Table2[[Tên hàng hóa]:[Thành tiền]],BáoCáoHàngHóa!B740,Table2[Thành tiền])-BáoCáoHàngHóa!E740)</f>
        <v>250470</v>
      </c>
      <c r="I740" s="42">
        <f ca="1">IF(B740="","",SUMIF(Table28[[Tên hàng hóa ]:[Thành tiền]],BáoCáoHàngHóa!B740,Table28[Số lượng]))</f>
        <v>1</v>
      </c>
      <c r="J740" s="42">
        <f t="shared" ca="1" si="105"/>
        <v>250470</v>
      </c>
      <c r="K740" s="42">
        <f t="shared" ca="1" si="106"/>
        <v>250470</v>
      </c>
      <c r="L740" s="44">
        <f t="shared" ca="1" si="107"/>
        <v>0</v>
      </c>
      <c r="M740" s="44">
        <f t="shared" ca="1" si="108"/>
        <v>0</v>
      </c>
      <c r="N740" s="44">
        <f t="shared" ca="1" si="109"/>
        <v>0</v>
      </c>
      <c r="O740" s="30">
        <f t="shared" ca="1" si="110"/>
        <v>0</v>
      </c>
    </row>
    <row r="741" spans="1:15" x14ac:dyDescent="0.2">
      <c r="A741" s="40">
        <v>736</v>
      </c>
      <c r="B741" s="40" t="str">
        <f>IF(DanhMụcHH!B740="","",DanhMụcHH!B740)</f>
        <v>E3Z-T61A 2M</v>
      </c>
      <c r="C741" s="41">
        <f ca="1">IF(B741="","",SUMIF(OFFSET(MuaHàng_ThanhToán!$D$5,0,0,COUNTIF(Table2[Tên nhà cung cấp],MuaHàng_ThanhToán!$C$5),6),BáoCáoHàngHóa!B741,Table2[Số lượng]))</f>
        <v>0</v>
      </c>
      <c r="D741" s="41">
        <f t="shared" ca="1" si="103"/>
        <v>0</v>
      </c>
      <c r="E741" s="41">
        <f ca="1">IF(B741="","",SUMIF(OFFSET(MuaHàng_ThanhToán!$D$5,0,0,COUNTIF(Table2[Tên nhà cung cấp],MuaHàng_ThanhToán!$C$5),6),BáoCáoHàngHóa!B741,Table2[Thành tiền]))</f>
        <v>0</v>
      </c>
      <c r="F741" s="43">
        <f ca="1">IF(B741="","",SUMIF(Table2[[Tên hàng hóa]:[Thành tiền]],BáoCáoHàngHóa!B741,Table2[Số lượng])-BáoCáoHàngHóa!C741)</f>
        <v>45</v>
      </c>
      <c r="G741" s="43">
        <f t="shared" ca="1" si="104"/>
        <v>691491.43</v>
      </c>
      <c r="H741" s="43">
        <f ca="1">IF(B741="","",SUMIF(Table2[[Tên hàng hóa]:[Thành tiền]],BáoCáoHàngHóa!B741,Table2[Thành tiền])-BáoCáoHàngHóa!E741)</f>
        <v>31117114.350000001</v>
      </c>
      <c r="I741" s="42">
        <f ca="1">IF(B741="","",SUMIF(Table28[[Tên hàng hóa ]:[Thành tiền]],BáoCáoHàngHóa!B741,Table28[Số lượng]))</f>
        <v>45</v>
      </c>
      <c r="J741" s="42">
        <f t="shared" ca="1" si="105"/>
        <v>691491.43</v>
      </c>
      <c r="K741" s="42">
        <f t="shared" ca="1" si="106"/>
        <v>31117114.350000001</v>
      </c>
      <c r="L741" s="44">
        <f t="shared" ca="1" si="107"/>
        <v>0</v>
      </c>
      <c r="M741" s="44">
        <f t="shared" ca="1" si="108"/>
        <v>0</v>
      </c>
      <c r="N741" s="44">
        <f t="shared" ca="1" si="109"/>
        <v>0</v>
      </c>
      <c r="O741" s="30">
        <f t="shared" ca="1" si="110"/>
        <v>0</v>
      </c>
    </row>
    <row r="742" spans="1:15" ht="30" x14ac:dyDescent="0.2">
      <c r="A742" s="40">
        <v>737</v>
      </c>
      <c r="B742" s="40" t="str">
        <f>IF(DanhMụcHH!B741="","",DanhMụcHH!B741)</f>
        <v>CPM1A-20CDR-A-V1</v>
      </c>
      <c r="C742" s="41">
        <f ca="1">IF(B742="","",SUMIF(OFFSET(MuaHàng_ThanhToán!$D$5,0,0,COUNTIF(Table2[Tên nhà cung cấp],MuaHàng_ThanhToán!$C$5),6),BáoCáoHàngHóa!B742,Table2[Số lượng]))</f>
        <v>0</v>
      </c>
      <c r="D742" s="41">
        <f t="shared" ca="1" si="103"/>
        <v>0</v>
      </c>
      <c r="E742" s="41">
        <f ca="1">IF(B742="","",SUMIF(OFFSET(MuaHàng_ThanhToán!$D$5,0,0,COUNTIF(Table2[Tên nhà cung cấp],MuaHàng_ThanhToán!$C$5),6),BáoCáoHàngHóa!B742,Table2[Thành tiền]))</f>
        <v>0</v>
      </c>
      <c r="F742" s="43">
        <f ca="1">IF(B742="","",SUMIF(Table2[[Tên hàng hóa]:[Thành tiền]],BáoCáoHàngHóa!B742,Table2[Số lượng])-BáoCáoHàngHóa!C742)</f>
        <v>2</v>
      </c>
      <c r="G742" s="43">
        <f t="shared" ca="1" si="104"/>
        <v>3107962.43</v>
      </c>
      <c r="H742" s="43">
        <f ca="1">IF(B742="","",SUMIF(Table2[[Tên hàng hóa]:[Thành tiền]],BáoCáoHàngHóa!B742,Table2[Thành tiền])-BáoCáoHàngHóa!E742)</f>
        <v>6215924.8600000003</v>
      </c>
      <c r="I742" s="42">
        <f ca="1">IF(B742="","",SUMIF(Table28[[Tên hàng hóa ]:[Thành tiền]],BáoCáoHàngHóa!B742,Table28[Số lượng]))</f>
        <v>2</v>
      </c>
      <c r="J742" s="42">
        <f t="shared" ca="1" si="105"/>
        <v>3107962.43</v>
      </c>
      <c r="K742" s="42">
        <f t="shared" ca="1" si="106"/>
        <v>6215924.8600000003</v>
      </c>
      <c r="L742" s="44">
        <f t="shared" ca="1" si="107"/>
        <v>0</v>
      </c>
      <c r="M742" s="44">
        <f t="shared" ca="1" si="108"/>
        <v>0</v>
      </c>
      <c r="N742" s="44">
        <f t="shared" ca="1" si="109"/>
        <v>0</v>
      </c>
      <c r="O742" s="30">
        <f t="shared" ca="1" si="110"/>
        <v>0</v>
      </c>
    </row>
    <row r="743" spans="1:15" x14ac:dyDescent="0.2">
      <c r="A743" s="40">
        <v>738</v>
      </c>
      <c r="B743" s="40" t="str">
        <f>IF(DanhMụcHH!B742="","",DanhMụcHH!B742)</f>
        <v>ZBE101N</v>
      </c>
      <c r="C743" s="41">
        <f ca="1">IF(B743="","",SUMIF(OFFSET(MuaHàng_ThanhToán!$D$5,0,0,COUNTIF(Table2[Tên nhà cung cấp],MuaHàng_ThanhToán!$C$5),6),BáoCáoHàngHóa!B743,Table2[Số lượng]))</f>
        <v>0</v>
      </c>
      <c r="D743" s="41">
        <f t="shared" ca="1" si="103"/>
        <v>0</v>
      </c>
      <c r="E743" s="41">
        <f ca="1">IF(B743="","",SUMIF(OFFSET(MuaHàng_ThanhToán!$D$5,0,0,COUNTIF(Table2[Tên nhà cung cấp],MuaHàng_ThanhToán!$C$5),6),BáoCáoHàngHóa!B743,Table2[Thành tiền]))</f>
        <v>0</v>
      </c>
      <c r="F743" s="43">
        <f ca="1">IF(B743="","",SUMIF(Table2[[Tên hàng hóa]:[Thành tiền]],BáoCáoHàngHóa!B743,Table2[Số lượng])-BáoCáoHàngHóa!C743)</f>
        <v>33</v>
      </c>
      <c r="G743" s="43">
        <f t="shared" ca="1" si="104"/>
        <v>25850</v>
      </c>
      <c r="H743" s="43">
        <f ca="1">IF(B743="","",SUMIF(Table2[[Tên hàng hóa]:[Thành tiền]],BáoCáoHàngHóa!B743,Table2[Thành tiền])-BáoCáoHàngHóa!E743)</f>
        <v>853050</v>
      </c>
      <c r="I743" s="42">
        <f ca="1">IF(B743="","",SUMIF(Table28[[Tên hàng hóa ]:[Thành tiền]],BáoCáoHàngHóa!B743,Table28[Số lượng]))</f>
        <v>33</v>
      </c>
      <c r="J743" s="42">
        <f t="shared" ca="1" si="105"/>
        <v>25850</v>
      </c>
      <c r="K743" s="42">
        <f t="shared" ca="1" si="106"/>
        <v>853050</v>
      </c>
      <c r="L743" s="44">
        <f t="shared" ca="1" si="107"/>
        <v>0</v>
      </c>
      <c r="M743" s="44">
        <f t="shared" ca="1" si="108"/>
        <v>0</v>
      </c>
      <c r="N743" s="44">
        <f t="shared" ca="1" si="109"/>
        <v>0</v>
      </c>
      <c r="O743" s="30">
        <f t="shared" ca="1" si="110"/>
        <v>0</v>
      </c>
    </row>
    <row r="744" spans="1:15" x14ac:dyDescent="0.2">
      <c r="A744" s="40">
        <v>739</v>
      </c>
      <c r="B744" s="40" t="str">
        <f>IF(DanhMụcHH!B743="","",DanhMụcHH!B743)</f>
        <v>Z-15GQ22-B</v>
      </c>
      <c r="C744" s="41">
        <f ca="1">IF(B744="","",SUMIF(OFFSET(MuaHàng_ThanhToán!$D$5,0,0,COUNTIF(Table2[Tên nhà cung cấp],MuaHàng_ThanhToán!$C$5),6),BáoCáoHàngHóa!B744,Table2[Số lượng]))</f>
        <v>0</v>
      </c>
      <c r="D744" s="41">
        <f t="shared" ca="1" si="103"/>
        <v>0</v>
      </c>
      <c r="E744" s="41">
        <f ca="1">IF(B744="","",SUMIF(OFFSET(MuaHàng_ThanhToán!$D$5,0,0,COUNTIF(Table2[Tên nhà cung cấp],MuaHàng_ThanhToán!$C$5),6),BáoCáoHàngHóa!B744,Table2[Thành tiền]))</f>
        <v>0</v>
      </c>
      <c r="F744" s="43">
        <f ca="1">IF(B744="","",SUMIF(Table2[[Tên hàng hóa]:[Thành tiền]],BáoCáoHàngHóa!B744,Table2[Số lượng])-BáoCáoHàngHóa!C744)</f>
        <v>0</v>
      </c>
      <c r="G744" s="43">
        <f t="shared" ca="1" si="104"/>
        <v>0</v>
      </c>
      <c r="H744" s="43">
        <f ca="1">IF(B744="","",SUMIF(Table2[[Tên hàng hóa]:[Thành tiền]],BáoCáoHàngHóa!B744,Table2[Thành tiền])-BáoCáoHàngHóa!E744)</f>
        <v>0</v>
      </c>
      <c r="I744" s="42">
        <f ca="1">IF(B744="","",SUMIF(Table28[[Tên hàng hóa ]:[Thành tiền]],BáoCáoHàngHóa!B744,Table28[Số lượng]))</f>
        <v>0</v>
      </c>
      <c r="J744" s="42">
        <f t="shared" ca="1" si="105"/>
        <v>0</v>
      </c>
      <c r="K744" s="42">
        <f t="shared" ca="1" si="106"/>
        <v>0</v>
      </c>
      <c r="L744" s="44">
        <f t="shared" ca="1" si="107"/>
        <v>0</v>
      </c>
      <c r="M744" s="44">
        <f t="shared" ca="1" si="108"/>
        <v>0</v>
      </c>
      <c r="N744" s="44">
        <f t="shared" ca="1" si="109"/>
        <v>0</v>
      </c>
      <c r="O744" s="30">
        <f t="shared" ca="1" si="110"/>
        <v>0</v>
      </c>
    </row>
    <row r="745" spans="1:15" x14ac:dyDescent="0.2">
      <c r="A745" s="40">
        <v>740</v>
      </c>
      <c r="B745" s="40" t="str">
        <f>IF(DanhMụcHH!B744="","",DanhMụcHH!B744)</f>
        <v>Z-15GW-B</v>
      </c>
      <c r="C745" s="41">
        <f ca="1">IF(B745="","",SUMIF(OFFSET(MuaHàng_ThanhToán!$D$5,0,0,COUNTIF(Table2[Tên nhà cung cấp],MuaHàng_ThanhToán!$C$5),6),BáoCáoHàngHóa!B745,Table2[Số lượng]))</f>
        <v>0</v>
      </c>
      <c r="D745" s="41">
        <f t="shared" ca="1" si="103"/>
        <v>0</v>
      </c>
      <c r="E745" s="41">
        <f ca="1">IF(B745="","",SUMIF(OFFSET(MuaHàng_ThanhToán!$D$5,0,0,COUNTIF(Table2[Tên nhà cung cấp],MuaHàng_ThanhToán!$C$5),6),BáoCáoHàngHóa!B745,Table2[Thành tiền]))</f>
        <v>0</v>
      </c>
      <c r="F745" s="43">
        <f ca="1">IF(B745="","",SUMIF(Table2[[Tên hàng hóa]:[Thành tiền]],BáoCáoHàngHóa!B745,Table2[Số lượng])-BáoCáoHàngHóa!C745)</f>
        <v>11</v>
      </c>
      <c r="G745" s="43">
        <f t="shared" ca="1" si="104"/>
        <v>137500</v>
      </c>
      <c r="H745" s="43">
        <f ca="1">IF(B745="","",SUMIF(Table2[[Tên hàng hóa]:[Thành tiền]],BáoCáoHàngHóa!B745,Table2[Thành tiền])-BáoCáoHàngHóa!E745)</f>
        <v>1512500</v>
      </c>
      <c r="I745" s="42">
        <f ca="1">IF(B745="","",SUMIF(Table28[[Tên hàng hóa ]:[Thành tiền]],BáoCáoHàngHóa!B745,Table28[Số lượng]))</f>
        <v>11</v>
      </c>
      <c r="J745" s="42">
        <f t="shared" ca="1" si="105"/>
        <v>137500</v>
      </c>
      <c r="K745" s="42">
        <f t="shared" ca="1" si="106"/>
        <v>1512500</v>
      </c>
      <c r="L745" s="44">
        <f t="shared" ca="1" si="107"/>
        <v>0</v>
      </c>
      <c r="M745" s="44">
        <f t="shared" ca="1" si="108"/>
        <v>0</v>
      </c>
      <c r="N745" s="44">
        <f t="shared" ca="1" si="109"/>
        <v>0</v>
      </c>
      <c r="O745" s="30">
        <f t="shared" ca="1" si="110"/>
        <v>0</v>
      </c>
    </row>
    <row r="746" spans="1:15" x14ac:dyDescent="0.2">
      <c r="A746" s="40">
        <v>741</v>
      </c>
      <c r="B746" s="40" t="str">
        <f>IF(DanhMụcHH!B745="","",DanhMụcHH!B745)</f>
        <v>VT315-022G</v>
      </c>
      <c r="C746" s="41">
        <f ca="1">IF(B746="","",SUMIF(OFFSET(MuaHàng_ThanhToán!$D$5,0,0,COUNTIF(Table2[Tên nhà cung cấp],MuaHàng_ThanhToán!$C$5),6),BáoCáoHàngHóa!B746,Table2[Số lượng]))</f>
        <v>0</v>
      </c>
      <c r="D746" s="41">
        <f t="shared" ca="1" si="103"/>
        <v>0</v>
      </c>
      <c r="E746" s="41">
        <f ca="1">IF(B746="","",SUMIF(OFFSET(MuaHàng_ThanhToán!$D$5,0,0,COUNTIF(Table2[Tên nhà cung cấp],MuaHàng_ThanhToán!$C$5),6),BáoCáoHàngHóa!B746,Table2[Thành tiền]))</f>
        <v>0</v>
      </c>
      <c r="F746" s="43">
        <f ca="1">IF(B746="","",SUMIF(Table2[[Tên hàng hóa]:[Thành tiền]],BáoCáoHàngHóa!B746,Table2[Số lượng])-BáoCáoHàngHóa!C746)</f>
        <v>4</v>
      </c>
      <c r="G746" s="43">
        <f t="shared" ca="1" si="104"/>
        <v>1678149</v>
      </c>
      <c r="H746" s="43">
        <f ca="1">IF(B746="","",SUMIF(Table2[[Tên hàng hóa]:[Thành tiền]],BáoCáoHàngHóa!B746,Table2[Thành tiền])-BáoCáoHàngHóa!E746)</f>
        <v>6712596</v>
      </c>
      <c r="I746" s="42">
        <f ca="1">IF(B746="","",SUMIF(Table28[[Tên hàng hóa ]:[Thành tiền]],BáoCáoHàngHóa!B746,Table28[Số lượng]))</f>
        <v>4</v>
      </c>
      <c r="J746" s="42">
        <f t="shared" ca="1" si="105"/>
        <v>1678149</v>
      </c>
      <c r="K746" s="42">
        <f t="shared" ca="1" si="106"/>
        <v>6712596</v>
      </c>
      <c r="L746" s="44">
        <f t="shared" ca="1" si="107"/>
        <v>0</v>
      </c>
      <c r="M746" s="44">
        <f t="shared" ca="1" si="108"/>
        <v>0</v>
      </c>
      <c r="N746" s="44">
        <f t="shared" ca="1" si="109"/>
        <v>0</v>
      </c>
      <c r="O746" s="30">
        <f t="shared" ca="1" si="110"/>
        <v>0</v>
      </c>
    </row>
    <row r="747" spans="1:15" x14ac:dyDescent="0.2">
      <c r="A747" s="40">
        <v>742</v>
      </c>
      <c r="B747" s="40" t="str">
        <f>IF(DanhMụcHH!B746="","",DanhMụcHH!B746)</f>
        <v>AB42-03-2</v>
      </c>
      <c r="C747" s="41">
        <f ca="1">IF(B747="","",SUMIF(OFFSET(MuaHàng_ThanhToán!$D$5,0,0,COUNTIF(Table2[Tên nhà cung cấp],MuaHàng_ThanhToán!$C$5),6),BáoCáoHàngHóa!B747,Table2[Số lượng]))</f>
        <v>0</v>
      </c>
      <c r="D747" s="41">
        <f t="shared" ca="1" si="103"/>
        <v>0</v>
      </c>
      <c r="E747" s="41">
        <f ca="1">IF(B747="","",SUMIF(OFFSET(MuaHàng_ThanhToán!$D$5,0,0,COUNTIF(Table2[Tên nhà cung cấp],MuaHàng_ThanhToán!$C$5),6),BáoCáoHàngHóa!B747,Table2[Thành tiền]))</f>
        <v>0</v>
      </c>
      <c r="F747" s="43">
        <f ca="1">IF(B747="","",SUMIF(Table2[[Tên hàng hóa]:[Thành tiền]],BáoCáoHàngHóa!B747,Table2[Số lượng])-BáoCáoHàngHóa!C747)</f>
        <v>4</v>
      </c>
      <c r="G747" s="43">
        <f t="shared" ca="1" si="104"/>
        <v>2471304</v>
      </c>
      <c r="H747" s="43">
        <f ca="1">IF(B747="","",SUMIF(Table2[[Tên hàng hóa]:[Thành tiền]],BáoCáoHàngHóa!B747,Table2[Thành tiền])-BáoCáoHàngHóa!E747)</f>
        <v>9885216</v>
      </c>
      <c r="I747" s="42">
        <f ca="1">IF(B747="","",SUMIF(Table28[[Tên hàng hóa ]:[Thành tiền]],BáoCáoHàngHóa!B747,Table28[Số lượng]))</f>
        <v>4</v>
      </c>
      <c r="J747" s="42">
        <f t="shared" ca="1" si="105"/>
        <v>2471304</v>
      </c>
      <c r="K747" s="42">
        <f t="shared" ca="1" si="106"/>
        <v>9885216</v>
      </c>
      <c r="L747" s="44">
        <f t="shared" ca="1" si="107"/>
        <v>0</v>
      </c>
      <c r="M747" s="44">
        <f t="shared" ca="1" si="108"/>
        <v>0</v>
      </c>
      <c r="N747" s="44">
        <f t="shared" ca="1" si="109"/>
        <v>0</v>
      </c>
      <c r="O747" s="30">
        <f t="shared" ca="1" si="110"/>
        <v>0</v>
      </c>
    </row>
    <row r="748" spans="1:15" x14ac:dyDescent="0.2">
      <c r="A748" s="40">
        <v>743</v>
      </c>
      <c r="B748" s="40" t="str">
        <f>IF(DanhMụcHH!B747="","",DanhMụcHH!B747)</f>
        <v>LC1D40AM7</v>
      </c>
      <c r="C748" s="41">
        <f ca="1">IF(B748="","",SUMIF(OFFSET(MuaHàng_ThanhToán!$D$5,0,0,COUNTIF(Table2[Tên nhà cung cấp],MuaHàng_ThanhToán!$C$5),6),BáoCáoHàngHóa!B748,Table2[Số lượng]))</f>
        <v>0</v>
      </c>
      <c r="D748" s="41">
        <f t="shared" ca="1" si="103"/>
        <v>0</v>
      </c>
      <c r="E748" s="41">
        <f ca="1">IF(B748="","",SUMIF(OFFSET(MuaHàng_ThanhToán!$D$5,0,0,COUNTIF(Table2[Tên nhà cung cấp],MuaHàng_ThanhToán!$C$5),6),BáoCáoHàngHóa!B748,Table2[Thành tiền]))</f>
        <v>0</v>
      </c>
      <c r="F748" s="43">
        <f ca="1">IF(B748="","",SUMIF(Table2[[Tên hàng hóa]:[Thành tiền]],BáoCáoHàngHóa!B748,Table2[Số lượng])-BáoCáoHàngHóa!C748)</f>
        <v>25</v>
      </c>
      <c r="G748" s="43">
        <f t="shared" ca="1" si="104"/>
        <v>1209564.3999999999</v>
      </c>
      <c r="H748" s="43">
        <f ca="1">IF(B748="","",SUMIF(Table2[[Tên hàng hóa]:[Thành tiền]],BáoCáoHàngHóa!B748,Table2[Thành tiền])-BáoCáoHàngHóa!E748)</f>
        <v>30239110</v>
      </c>
      <c r="I748" s="42">
        <f ca="1">IF(B748="","",SUMIF(Table28[[Tên hàng hóa ]:[Thành tiền]],BáoCáoHàngHóa!B748,Table28[Số lượng]))</f>
        <v>25</v>
      </c>
      <c r="J748" s="42">
        <f t="shared" ca="1" si="105"/>
        <v>1209564.3999999999</v>
      </c>
      <c r="K748" s="42">
        <f t="shared" ca="1" si="106"/>
        <v>30239109.999999996</v>
      </c>
      <c r="L748" s="44">
        <f t="shared" ca="1" si="107"/>
        <v>0</v>
      </c>
      <c r="M748" s="44">
        <f t="shared" ca="1" si="108"/>
        <v>0</v>
      </c>
      <c r="N748" s="44">
        <f t="shared" ca="1" si="109"/>
        <v>3.7252902984619141E-9</v>
      </c>
      <c r="O748" s="30">
        <f t="shared" ca="1" si="110"/>
        <v>0</v>
      </c>
    </row>
    <row r="749" spans="1:15" x14ac:dyDescent="0.2">
      <c r="A749" s="40">
        <v>744</v>
      </c>
      <c r="B749" s="40" t="str">
        <f>IF(DanhMụcHH!B748="","",DanhMụcHH!B748)</f>
        <v>LC1D32M7</v>
      </c>
      <c r="C749" s="41">
        <f ca="1">IF(B749="","",SUMIF(OFFSET(MuaHàng_ThanhToán!$D$5,0,0,COUNTIF(Table2[Tên nhà cung cấp],MuaHàng_ThanhToán!$C$5),6),BáoCáoHàngHóa!B749,Table2[Số lượng]))</f>
        <v>0</v>
      </c>
      <c r="D749" s="41">
        <f t="shared" ca="1" si="103"/>
        <v>0</v>
      </c>
      <c r="E749" s="41">
        <f ca="1">IF(B749="","",SUMIF(OFFSET(MuaHàng_ThanhToán!$D$5,0,0,COUNTIF(Table2[Tên nhà cung cấp],MuaHàng_ThanhToán!$C$5),6),BáoCáoHàngHóa!B749,Table2[Thành tiền]))</f>
        <v>0</v>
      </c>
      <c r="F749" s="43">
        <f ca="1">IF(B749="","",SUMIF(Table2[[Tên hàng hóa]:[Thành tiền]],BáoCáoHàngHóa!B749,Table2[Số lượng])-BáoCáoHàngHóa!C749)</f>
        <v>27</v>
      </c>
      <c r="G749" s="43">
        <f t="shared" ca="1" si="104"/>
        <v>675856.29629629629</v>
      </c>
      <c r="H749" s="43">
        <f ca="1">IF(B749="","",SUMIF(Table2[[Tên hàng hóa]:[Thành tiền]],BáoCáoHàngHóa!B749,Table2[Thành tiền])-BáoCáoHàngHóa!E749)</f>
        <v>18248120</v>
      </c>
      <c r="I749" s="42">
        <f ca="1">IF(B749="","",SUMIF(Table28[[Tên hàng hóa ]:[Thành tiền]],BáoCáoHàngHóa!B749,Table28[Số lượng]))</f>
        <v>27</v>
      </c>
      <c r="J749" s="42">
        <f t="shared" ca="1" si="105"/>
        <v>675856.29629629629</v>
      </c>
      <c r="K749" s="42">
        <f t="shared" ca="1" si="106"/>
        <v>18248120</v>
      </c>
      <c r="L749" s="44">
        <f t="shared" ca="1" si="107"/>
        <v>0</v>
      </c>
      <c r="M749" s="44">
        <f t="shared" ca="1" si="108"/>
        <v>0</v>
      </c>
      <c r="N749" s="44">
        <f t="shared" ca="1" si="109"/>
        <v>0</v>
      </c>
      <c r="O749" s="30">
        <f t="shared" ca="1" si="110"/>
        <v>0</v>
      </c>
    </row>
    <row r="750" spans="1:15" x14ac:dyDescent="0.2">
      <c r="A750" s="40">
        <v>745</v>
      </c>
      <c r="B750" s="40" t="str">
        <f>IF(DanhMụcHH!B749="","",DanhMụcHH!B749)</f>
        <v>EZC100F3050</v>
      </c>
      <c r="C750" s="41">
        <f ca="1">IF(B750="","",SUMIF(OFFSET(MuaHàng_ThanhToán!$D$5,0,0,COUNTIF(Table2[Tên nhà cung cấp],MuaHàng_ThanhToán!$C$5),6),BáoCáoHàngHóa!B750,Table2[Số lượng]))</f>
        <v>0</v>
      </c>
      <c r="D750" s="41">
        <f t="shared" ca="1" si="103"/>
        <v>0</v>
      </c>
      <c r="E750" s="41">
        <f ca="1">IF(B750="","",SUMIF(OFFSET(MuaHàng_ThanhToán!$D$5,0,0,COUNTIF(Table2[Tên nhà cung cấp],MuaHàng_ThanhToán!$C$5),6),BáoCáoHàngHóa!B750,Table2[Thành tiền]))</f>
        <v>0</v>
      </c>
      <c r="F750" s="43">
        <f ca="1">IF(B750="","",SUMIF(Table2[[Tên hàng hóa]:[Thành tiền]],BáoCáoHàngHóa!B750,Table2[Số lượng])-BáoCáoHàngHóa!C750)</f>
        <v>20</v>
      </c>
      <c r="G750" s="43">
        <f t="shared" ca="1" si="104"/>
        <v>781176</v>
      </c>
      <c r="H750" s="43">
        <f ca="1">IF(B750="","",SUMIF(Table2[[Tên hàng hóa]:[Thành tiền]],BáoCáoHàngHóa!B750,Table2[Thành tiền])-BáoCáoHàngHóa!E750)</f>
        <v>15623520</v>
      </c>
      <c r="I750" s="42">
        <f ca="1">IF(B750="","",SUMIF(Table28[[Tên hàng hóa ]:[Thành tiền]],BáoCáoHàngHóa!B750,Table28[Số lượng]))</f>
        <v>20</v>
      </c>
      <c r="J750" s="42">
        <f t="shared" ca="1" si="105"/>
        <v>781176</v>
      </c>
      <c r="K750" s="42">
        <f t="shared" ca="1" si="106"/>
        <v>15623520</v>
      </c>
      <c r="L750" s="44">
        <f t="shared" ca="1" si="107"/>
        <v>0</v>
      </c>
      <c r="M750" s="44">
        <f t="shared" ca="1" si="108"/>
        <v>0</v>
      </c>
      <c r="N750" s="44">
        <f t="shared" ca="1" si="109"/>
        <v>0</v>
      </c>
      <c r="O750" s="30">
        <f t="shared" ca="1" si="110"/>
        <v>0</v>
      </c>
    </row>
    <row r="751" spans="1:15" x14ac:dyDescent="0.2">
      <c r="A751" s="40">
        <v>746</v>
      </c>
      <c r="B751" s="40" t="str">
        <f>IF(DanhMụcHH!B750="","",DanhMụcHH!B750)</f>
        <v>CAM600S</v>
      </c>
      <c r="C751" s="41">
        <f ca="1">IF(B751="","",SUMIF(OFFSET(MuaHàng_ThanhToán!$D$5,0,0,COUNTIF(Table2[Tên nhà cung cấp],MuaHàng_ThanhToán!$C$5),6),BáoCáoHàngHóa!B751,Table2[Số lượng]))</f>
        <v>0</v>
      </c>
      <c r="D751" s="41">
        <f t="shared" ca="1" si="103"/>
        <v>0</v>
      </c>
      <c r="E751" s="41">
        <f ca="1">IF(B751="","",SUMIF(OFFSET(MuaHàng_ThanhToán!$D$5,0,0,COUNTIF(Table2[Tên nhà cung cấp],MuaHàng_ThanhToán!$C$5),6),BáoCáoHàngHóa!B751,Table2[Thành tiền]))</f>
        <v>0</v>
      </c>
      <c r="F751" s="43">
        <f ca="1">IF(B751="","",SUMIF(Table2[[Tên hàng hóa]:[Thành tiền]],BáoCáoHàngHóa!B751,Table2[Số lượng])-BáoCáoHàngHóa!C751)</f>
        <v>2</v>
      </c>
      <c r="G751" s="43">
        <f t="shared" ca="1" si="104"/>
        <v>2167000</v>
      </c>
      <c r="H751" s="43">
        <f ca="1">IF(B751="","",SUMIF(Table2[[Tên hàng hóa]:[Thành tiền]],BáoCáoHàngHóa!B751,Table2[Thành tiền])-BáoCáoHàngHóa!E751)</f>
        <v>4334000</v>
      </c>
      <c r="I751" s="42">
        <f ca="1">IF(B751="","",SUMIF(Table28[[Tên hàng hóa ]:[Thành tiền]],BáoCáoHàngHóa!B751,Table28[Số lượng]))</f>
        <v>2</v>
      </c>
      <c r="J751" s="42">
        <f t="shared" ca="1" si="105"/>
        <v>2167000</v>
      </c>
      <c r="K751" s="42">
        <f t="shared" ca="1" si="106"/>
        <v>4334000</v>
      </c>
      <c r="L751" s="44">
        <f t="shared" ca="1" si="107"/>
        <v>0</v>
      </c>
      <c r="M751" s="44">
        <f t="shared" ca="1" si="108"/>
        <v>0</v>
      </c>
      <c r="N751" s="44">
        <f t="shared" ca="1" si="109"/>
        <v>0</v>
      </c>
      <c r="O751" s="30">
        <f t="shared" ca="1" si="110"/>
        <v>0</v>
      </c>
    </row>
    <row r="752" spans="1:15" x14ac:dyDescent="0.2">
      <c r="A752" s="40">
        <v>747</v>
      </c>
      <c r="B752" s="40" t="str">
        <f>IF(DanhMụcHH!B751="","",DanhMụcHH!B751)</f>
        <v>XF1232ASHL</v>
      </c>
      <c r="C752" s="41">
        <f ca="1">IF(B752="","",SUMIF(OFFSET(MuaHàng_ThanhToán!$D$5,0,0,COUNTIF(Table2[Tên nhà cung cấp],MuaHàng_ThanhToán!$C$5),6),BáoCáoHàngHóa!B752,Table2[Số lượng]))</f>
        <v>0</v>
      </c>
      <c r="D752" s="41">
        <f t="shared" ca="1" si="103"/>
        <v>0</v>
      </c>
      <c r="E752" s="41">
        <f ca="1">IF(B752="","",SUMIF(OFFSET(MuaHàng_ThanhToán!$D$5,0,0,COUNTIF(Table2[Tên nhà cung cấp],MuaHàng_ThanhToán!$C$5),6),BáoCáoHàngHóa!B752,Table2[Thành tiền]))</f>
        <v>0</v>
      </c>
      <c r="F752" s="43">
        <f ca="1">IF(B752="","",SUMIF(Table2[[Tên hàng hóa]:[Thành tiền]],BáoCáoHàngHóa!B752,Table2[Số lượng])-BáoCáoHàngHóa!C752)</f>
        <v>5</v>
      </c>
      <c r="G752" s="43">
        <f t="shared" ca="1" si="104"/>
        <v>200200</v>
      </c>
      <c r="H752" s="43">
        <f ca="1">IF(B752="","",SUMIF(Table2[[Tên hàng hóa]:[Thành tiền]],BáoCáoHàngHóa!B752,Table2[Thành tiền])-BáoCáoHàngHóa!E752)</f>
        <v>1001000</v>
      </c>
      <c r="I752" s="42">
        <f ca="1">IF(B752="","",SUMIF(Table28[[Tên hàng hóa ]:[Thành tiền]],BáoCáoHàngHóa!B752,Table28[Số lượng]))</f>
        <v>5</v>
      </c>
      <c r="J752" s="42">
        <f t="shared" ca="1" si="105"/>
        <v>200200</v>
      </c>
      <c r="K752" s="42">
        <f t="shared" ca="1" si="106"/>
        <v>1001000</v>
      </c>
      <c r="L752" s="44">
        <f t="shared" ca="1" si="107"/>
        <v>0</v>
      </c>
      <c r="M752" s="44">
        <f t="shared" ca="1" si="108"/>
        <v>0</v>
      </c>
      <c r="N752" s="44">
        <f t="shared" ca="1" si="109"/>
        <v>0</v>
      </c>
      <c r="O752" s="30">
        <f t="shared" ca="1" si="110"/>
        <v>0</v>
      </c>
    </row>
    <row r="753" spans="1:15" x14ac:dyDescent="0.2">
      <c r="A753" s="40">
        <v>748</v>
      </c>
      <c r="B753" s="40" t="str">
        <f>IF(DanhMụcHH!B752="","",DanhMụcHH!B752)</f>
        <v>YW1B-M1E11Y</v>
      </c>
      <c r="C753" s="41">
        <f ca="1">IF(B753="","",SUMIF(OFFSET(MuaHàng_ThanhToán!$D$5,0,0,COUNTIF(Table2[Tên nhà cung cấp],MuaHàng_ThanhToán!$C$5),6),BáoCáoHàngHóa!B753,Table2[Số lượng]))</f>
        <v>0</v>
      </c>
      <c r="D753" s="41">
        <f t="shared" ca="1" si="103"/>
        <v>0</v>
      </c>
      <c r="E753" s="41">
        <f ca="1">IF(B753="","",SUMIF(OFFSET(MuaHàng_ThanhToán!$D$5,0,0,COUNTIF(Table2[Tên nhà cung cấp],MuaHàng_ThanhToán!$C$5),6),BáoCáoHàngHóa!B753,Table2[Thành tiền]))</f>
        <v>0</v>
      </c>
      <c r="F753" s="43">
        <f ca="1">IF(B753="","",SUMIF(Table2[[Tên hàng hóa]:[Thành tiền]],BáoCáoHàngHóa!B753,Table2[Số lượng])-BáoCáoHàngHóa!C753)</f>
        <v>2</v>
      </c>
      <c r="G753" s="43">
        <f t="shared" ca="1" si="104"/>
        <v>55000</v>
      </c>
      <c r="H753" s="43">
        <f ca="1">IF(B753="","",SUMIF(Table2[[Tên hàng hóa]:[Thành tiền]],BáoCáoHàngHóa!B753,Table2[Thành tiền])-BáoCáoHàngHóa!E753)</f>
        <v>110000</v>
      </c>
      <c r="I753" s="42">
        <f ca="1">IF(B753="","",SUMIF(Table28[[Tên hàng hóa ]:[Thành tiền]],BáoCáoHàngHóa!B753,Table28[Số lượng]))</f>
        <v>2</v>
      </c>
      <c r="J753" s="42">
        <f t="shared" ca="1" si="105"/>
        <v>55000</v>
      </c>
      <c r="K753" s="42">
        <f t="shared" ca="1" si="106"/>
        <v>110000</v>
      </c>
      <c r="L753" s="44">
        <f t="shared" ca="1" si="107"/>
        <v>0</v>
      </c>
      <c r="M753" s="44">
        <f t="shared" ca="1" si="108"/>
        <v>0</v>
      </c>
      <c r="N753" s="44">
        <f t="shared" ca="1" si="109"/>
        <v>0</v>
      </c>
      <c r="O753" s="30">
        <f t="shared" ca="1" si="110"/>
        <v>0</v>
      </c>
    </row>
    <row r="754" spans="1:15" x14ac:dyDescent="0.2">
      <c r="A754" s="40">
        <v>749</v>
      </c>
      <c r="B754" s="40" t="str">
        <f>IF(DanhMụcHH!B753="","",DanhMụcHH!B753)</f>
        <v>S8FS-C01505J</v>
      </c>
      <c r="C754" s="41">
        <f ca="1">IF(B754="","",SUMIF(OFFSET(MuaHàng_ThanhToán!$D$5,0,0,COUNTIF(Table2[Tên nhà cung cấp],MuaHàng_ThanhToán!$C$5),6),BáoCáoHàngHóa!B754,Table2[Số lượng]))</f>
        <v>0</v>
      </c>
      <c r="D754" s="41">
        <f t="shared" ca="1" si="103"/>
        <v>0</v>
      </c>
      <c r="E754" s="41">
        <f ca="1">IF(B754="","",SUMIF(OFFSET(MuaHàng_ThanhToán!$D$5,0,0,COUNTIF(Table2[Tên nhà cung cấp],MuaHàng_ThanhToán!$C$5),6),BáoCáoHàngHóa!B754,Table2[Thành tiền]))</f>
        <v>0</v>
      </c>
      <c r="F754" s="43">
        <f ca="1">IF(B754="","",SUMIF(Table2[[Tên hàng hóa]:[Thành tiền]],BáoCáoHàngHóa!B754,Table2[Số lượng])-BáoCáoHàngHóa!C754)</f>
        <v>0</v>
      </c>
      <c r="G754" s="43">
        <f t="shared" ca="1" si="104"/>
        <v>0</v>
      </c>
      <c r="H754" s="43">
        <f ca="1">IF(B754="","",SUMIF(Table2[[Tên hàng hóa]:[Thành tiền]],BáoCáoHàngHóa!B754,Table2[Thành tiền])-BáoCáoHàngHóa!E754)</f>
        <v>0</v>
      </c>
      <c r="I754" s="42">
        <f ca="1">IF(B754="","",SUMIF(Table28[[Tên hàng hóa ]:[Thành tiền]],BáoCáoHàngHóa!B754,Table28[Số lượng]))</f>
        <v>0</v>
      </c>
      <c r="J754" s="42">
        <f t="shared" ca="1" si="105"/>
        <v>0</v>
      </c>
      <c r="K754" s="42">
        <f t="shared" ca="1" si="106"/>
        <v>0</v>
      </c>
      <c r="L754" s="44">
        <f t="shared" ca="1" si="107"/>
        <v>0</v>
      </c>
      <c r="M754" s="44">
        <f t="shared" ca="1" si="108"/>
        <v>0</v>
      </c>
      <c r="N754" s="44">
        <f t="shared" ca="1" si="109"/>
        <v>0</v>
      </c>
      <c r="O754" s="30">
        <f t="shared" ca="1" si="110"/>
        <v>0</v>
      </c>
    </row>
    <row r="755" spans="1:15" x14ac:dyDescent="0.2">
      <c r="A755" s="40">
        <v>750</v>
      </c>
      <c r="B755" s="40" t="str">
        <f>IF(DanhMụcHH!B754="","",DanhMụcHH!B754)</f>
        <v>S8FS-C01512J</v>
      </c>
      <c r="C755" s="41">
        <f ca="1">IF(B755="","",SUMIF(OFFSET(MuaHàng_ThanhToán!$D$5,0,0,COUNTIF(Table2[Tên nhà cung cấp],MuaHàng_ThanhToán!$C$5),6),BáoCáoHàngHóa!B755,Table2[Số lượng]))</f>
        <v>0</v>
      </c>
      <c r="D755" s="41">
        <f t="shared" ca="1" si="103"/>
        <v>0</v>
      </c>
      <c r="E755" s="41">
        <f ca="1">IF(B755="","",SUMIF(OFFSET(MuaHàng_ThanhToán!$D$5,0,0,COUNTIF(Table2[Tên nhà cung cấp],MuaHàng_ThanhToán!$C$5),6),BáoCáoHàngHóa!B755,Table2[Thành tiền]))</f>
        <v>0</v>
      </c>
      <c r="F755" s="43">
        <f ca="1">IF(B755="","",SUMIF(Table2[[Tên hàng hóa]:[Thành tiền]],BáoCáoHàngHóa!B755,Table2[Số lượng])-BáoCáoHàngHóa!C755)</f>
        <v>0</v>
      </c>
      <c r="G755" s="43">
        <f t="shared" ca="1" si="104"/>
        <v>0</v>
      </c>
      <c r="H755" s="43">
        <f ca="1">IF(B755="","",SUMIF(Table2[[Tên hàng hóa]:[Thành tiền]],BáoCáoHàngHóa!B755,Table2[Thành tiền])-BáoCáoHàngHóa!E755)</f>
        <v>0</v>
      </c>
      <c r="I755" s="42">
        <f ca="1">IF(B755="","",SUMIF(Table28[[Tên hàng hóa ]:[Thành tiền]],BáoCáoHàngHóa!B755,Table28[Số lượng]))</f>
        <v>0</v>
      </c>
      <c r="J755" s="42">
        <f t="shared" ca="1" si="105"/>
        <v>0</v>
      </c>
      <c r="K755" s="42">
        <f t="shared" ca="1" si="106"/>
        <v>0</v>
      </c>
      <c r="L755" s="44">
        <f t="shared" ca="1" si="107"/>
        <v>0</v>
      </c>
      <c r="M755" s="44">
        <f t="shared" ca="1" si="108"/>
        <v>0</v>
      </c>
      <c r="N755" s="44">
        <f t="shared" ca="1" si="109"/>
        <v>0</v>
      </c>
      <c r="O755" s="30">
        <f t="shared" ca="1" si="110"/>
        <v>0</v>
      </c>
    </row>
    <row r="756" spans="1:15" x14ac:dyDescent="0.2">
      <c r="A756" s="40">
        <v>751</v>
      </c>
      <c r="B756" s="40" t="str">
        <f>IF(DanhMụcHH!B755="","",DanhMụcHH!B755)</f>
        <v>S8FS-C01524J</v>
      </c>
      <c r="C756" s="41">
        <f ca="1">IF(B756="","",SUMIF(OFFSET(MuaHàng_ThanhToán!$D$5,0,0,COUNTIF(Table2[Tên nhà cung cấp],MuaHàng_ThanhToán!$C$5),6),BáoCáoHàngHóa!B756,Table2[Số lượng]))</f>
        <v>0</v>
      </c>
      <c r="D756" s="41">
        <f t="shared" ca="1" si="103"/>
        <v>0</v>
      </c>
      <c r="E756" s="41">
        <f ca="1">IF(B756="","",SUMIF(OFFSET(MuaHàng_ThanhToán!$D$5,0,0,COUNTIF(Table2[Tên nhà cung cấp],MuaHàng_ThanhToán!$C$5),6),BáoCáoHàngHóa!B756,Table2[Thành tiền]))</f>
        <v>0</v>
      </c>
      <c r="F756" s="43">
        <f ca="1">IF(B756="","",SUMIF(Table2[[Tên hàng hóa]:[Thành tiền]],BáoCáoHàngHóa!B756,Table2[Số lượng])-BáoCáoHàngHóa!C756)</f>
        <v>0</v>
      </c>
      <c r="G756" s="43">
        <f t="shared" ca="1" si="104"/>
        <v>0</v>
      </c>
      <c r="H756" s="43">
        <f ca="1">IF(B756="","",SUMIF(Table2[[Tên hàng hóa]:[Thành tiền]],BáoCáoHàngHóa!B756,Table2[Thành tiền])-BáoCáoHàngHóa!E756)</f>
        <v>0</v>
      </c>
      <c r="I756" s="42">
        <f ca="1">IF(B756="","",SUMIF(Table28[[Tên hàng hóa ]:[Thành tiền]],BáoCáoHàngHóa!B756,Table28[Số lượng]))</f>
        <v>0</v>
      </c>
      <c r="J756" s="42">
        <f t="shared" ca="1" si="105"/>
        <v>0</v>
      </c>
      <c r="K756" s="42">
        <f t="shared" ca="1" si="106"/>
        <v>0</v>
      </c>
      <c r="L756" s="44">
        <f t="shared" ca="1" si="107"/>
        <v>0</v>
      </c>
      <c r="M756" s="44">
        <f t="shared" ca="1" si="108"/>
        <v>0</v>
      </c>
      <c r="N756" s="44">
        <f t="shared" ca="1" si="109"/>
        <v>0</v>
      </c>
      <c r="O756" s="30">
        <f t="shared" ca="1" si="110"/>
        <v>0</v>
      </c>
    </row>
    <row r="757" spans="1:15" x14ac:dyDescent="0.2">
      <c r="A757" s="40">
        <v>752</v>
      </c>
      <c r="B757" s="40" t="str">
        <f>IF(DanhMụcHH!B756="","",DanhMụcHH!B756)</f>
        <v>S8FS-C03505J</v>
      </c>
      <c r="C757" s="41">
        <f ca="1">IF(B757="","",SUMIF(OFFSET(MuaHàng_ThanhToán!$D$5,0,0,COUNTIF(Table2[Tên nhà cung cấp],MuaHàng_ThanhToán!$C$5),6),BáoCáoHàngHóa!B757,Table2[Số lượng]))</f>
        <v>0</v>
      </c>
      <c r="D757" s="41">
        <f t="shared" ca="1" si="103"/>
        <v>0</v>
      </c>
      <c r="E757" s="41">
        <f ca="1">IF(B757="","",SUMIF(OFFSET(MuaHàng_ThanhToán!$D$5,0,0,COUNTIF(Table2[Tên nhà cung cấp],MuaHàng_ThanhToán!$C$5),6),BáoCáoHàngHóa!B757,Table2[Thành tiền]))</f>
        <v>0</v>
      </c>
      <c r="F757" s="43">
        <f ca="1">IF(B757="","",SUMIF(Table2[[Tên hàng hóa]:[Thành tiền]],BáoCáoHàngHóa!B757,Table2[Số lượng])-BáoCáoHàngHóa!C757)</f>
        <v>0</v>
      </c>
      <c r="G757" s="43">
        <f t="shared" ca="1" si="104"/>
        <v>0</v>
      </c>
      <c r="H757" s="43">
        <f ca="1">IF(B757="","",SUMIF(Table2[[Tên hàng hóa]:[Thành tiền]],BáoCáoHàngHóa!B757,Table2[Thành tiền])-BáoCáoHàngHóa!E757)</f>
        <v>0</v>
      </c>
      <c r="I757" s="42">
        <f ca="1">IF(B757="","",SUMIF(Table28[[Tên hàng hóa ]:[Thành tiền]],BáoCáoHàngHóa!B757,Table28[Số lượng]))</f>
        <v>0</v>
      </c>
      <c r="J757" s="42">
        <f t="shared" ca="1" si="105"/>
        <v>0</v>
      </c>
      <c r="K757" s="42">
        <f t="shared" ca="1" si="106"/>
        <v>0</v>
      </c>
      <c r="L757" s="44">
        <f t="shared" ca="1" si="107"/>
        <v>0</v>
      </c>
      <c r="M757" s="44">
        <f t="shared" ca="1" si="108"/>
        <v>0</v>
      </c>
      <c r="N757" s="44">
        <f t="shared" ca="1" si="109"/>
        <v>0</v>
      </c>
      <c r="O757" s="30">
        <f t="shared" ca="1" si="110"/>
        <v>0</v>
      </c>
    </row>
    <row r="758" spans="1:15" x14ac:dyDescent="0.2">
      <c r="A758" s="40">
        <v>753</v>
      </c>
      <c r="B758" s="40" t="str">
        <f>IF(DanhMụcHH!B757="","",DanhMụcHH!B757)</f>
        <v>S8FS-C03512J</v>
      </c>
      <c r="C758" s="41">
        <f ca="1">IF(B758="","",SUMIF(OFFSET(MuaHàng_ThanhToán!$D$5,0,0,COUNTIF(Table2[Tên nhà cung cấp],MuaHàng_ThanhToán!$C$5),6),BáoCáoHàngHóa!B758,Table2[Số lượng]))</f>
        <v>0</v>
      </c>
      <c r="D758" s="41">
        <f t="shared" ca="1" si="103"/>
        <v>0</v>
      </c>
      <c r="E758" s="41">
        <f ca="1">IF(B758="","",SUMIF(OFFSET(MuaHàng_ThanhToán!$D$5,0,0,COUNTIF(Table2[Tên nhà cung cấp],MuaHàng_ThanhToán!$C$5),6),BáoCáoHàngHóa!B758,Table2[Thành tiền]))</f>
        <v>0</v>
      </c>
      <c r="F758" s="43">
        <f ca="1">IF(B758="","",SUMIF(Table2[[Tên hàng hóa]:[Thành tiền]],BáoCáoHàngHóa!B758,Table2[Số lượng])-BáoCáoHàngHóa!C758)</f>
        <v>0</v>
      </c>
      <c r="G758" s="43">
        <f t="shared" ca="1" si="104"/>
        <v>0</v>
      </c>
      <c r="H758" s="43">
        <f ca="1">IF(B758="","",SUMIF(Table2[[Tên hàng hóa]:[Thành tiền]],BáoCáoHàngHóa!B758,Table2[Thành tiền])-BáoCáoHàngHóa!E758)</f>
        <v>0</v>
      </c>
      <c r="I758" s="42">
        <f ca="1">IF(B758="","",SUMIF(Table28[[Tên hàng hóa ]:[Thành tiền]],BáoCáoHàngHóa!B758,Table28[Số lượng]))</f>
        <v>0</v>
      </c>
      <c r="J758" s="42">
        <f t="shared" ca="1" si="105"/>
        <v>0</v>
      </c>
      <c r="K758" s="42">
        <f t="shared" ca="1" si="106"/>
        <v>0</v>
      </c>
      <c r="L758" s="44">
        <f t="shared" ca="1" si="107"/>
        <v>0</v>
      </c>
      <c r="M758" s="44">
        <f t="shared" ca="1" si="108"/>
        <v>0</v>
      </c>
      <c r="N758" s="44">
        <f t="shared" ca="1" si="109"/>
        <v>0</v>
      </c>
      <c r="O758" s="30">
        <f t="shared" ca="1" si="110"/>
        <v>0</v>
      </c>
    </row>
    <row r="759" spans="1:15" x14ac:dyDescent="0.2">
      <c r="A759" s="40">
        <v>754</v>
      </c>
      <c r="B759" s="40" t="str">
        <f>IF(DanhMụcHH!B758="","",DanhMụcHH!B758)</f>
        <v>S8FS-C03524J</v>
      </c>
      <c r="C759" s="41">
        <f ca="1">IF(B759="","",SUMIF(OFFSET(MuaHàng_ThanhToán!$D$5,0,0,COUNTIF(Table2[Tên nhà cung cấp],MuaHàng_ThanhToán!$C$5),6),BáoCáoHàngHóa!B759,Table2[Số lượng]))</f>
        <v>0</v>
      </c>
      <c r="D759" s="41">
        <f t="shared" ca="1" si="103"/>
        <v>0</v>
      </c>
      <c r="E759" s="41">
        <f ca="1">IF(B759="","",SUMIF(OFFSET(MuaHàng_ThanhToán!$D$5,0,0,COUNTIF(Table2[Tên nhà cung cấp],MuaHàng_ThanhToán!$C$5),6),BáoCáoHàngHóa!B759,Table2[Thành tiền]))</f>
        <v>0</v>
      </c>
      <c r="F759" s="43">
        <f ca="1">IF(B759="","",SUMIF(Table2[[Tên hàng hóa]:[Thành tiền]],BáoCáoHàngHóa!B759,Table2[Số lượng])-BáoCáoHàngHóa!C759)</f>
        <v>0</v>
      </c>
      <c r="G759" s="43">
        <f t="shared" ca="1" si="104"/>
        <v>0</v>
      </c>
      <c r="H759" s="43">
        <f ca="1">IF(B759="","",SUMIF(Table2[[Tên hàng hóa]:[Thành tiền]],BáoCáoHàngHóa!B759,Table2[Thành tiền])-BáoCáoHàngHóa!E759)</f>
        <v>0</v>
      </c>
      <c r="I759" s="42">
        <f ca="1">IF(B759="","",SUMIF(Table28[[Tên hàng hóa ]:[Thành tiền]],BáoCáoHàngHóa!B759,Table28[Số lượng]))</f>
        <v>0</v>
      </c>
      <c r="J759" s="42">
        <f t="shared" ca="1" si="105"/>
        <v>0</v>
      </c>
      <c r="K759" s="42">
        <f t="shared" ca="1" si="106"/>
        <v>0</v>
      </c>
      <c r="L759" s="44">
        <f t="shared" ca="1" si="107"/>
        <v>0</v>
      </c>
      <c r="M759" s="44">
        <f t="shared" ca="1" si="108"/>
        <v>0</v>
      </c>
      <c r="N759" s="44">
        <f t="shared" ca="1" si="109"/>
        <v>0</v>
      </c>
      <c r="O759" s="30">
        <f t="shared" ca="1" si="110"/>
        <v>0</v>
      </c>
    </row>
    <row r="760" spans="1:15" x14ac:dyDescent="0.2">
      <c r="A760" s="40">
        <v>755</v>
      </c>
      <c r="B760" s="40" t="str">
        <f>IF(DanhMụcHH!B759="","",DanhMụcHH!B759)</f>
        <v>S8FS-C05005J</v>
      </c>
      <c r="C760" s="41">
        <f ca="1">IF(B760="","",SUMIF(OFFSET(MuaHàng_ThanhToán!$D$5,0,0,COUNTIF(Table2[Tên nhà cung cấp],MuaHàng_ThanhToán!$C$5),6),BáoCáoHàngHóa!B760,Table2[Số lượng]))</f>
        <v>0</v>
      </c>
      <c r="D760" s="41">
        <f t="shared" ca="1" si="103"/>
        <v>0</v>
      </c>
      <c r="E760" s="41">
        <f ca="1">IF(B760="","",SUMIF(OFFSET(MuaHàng_ThanhToán!$D$5,0,0,COUNTIF(Table2[Tên nhà cung cấp],MuaHàng_ThanhToán!$C$5),6),BáoCáoHàngHóa!B760,Table2[Thành tiền]))</f>
        <v>0</v>
      </c>
      <c r="F760" s="43">
        <f ca="1">IF(B760="","",SUMIF(Table2[[Tên hàng hóa]:[Thành tiền]],BáoCáoHàngHóa!B760,Table2[Số lượng])-BáoCáoHàngHóa!C760)</f>
        <v>0</v>
      </c>
      <c r="G760" s="43">
        <f t="shared" ca="1" si="104"/>
        <v>0</v>
      </c>
      <c r="H760" s="43">
        <f ca="1">IF(B760="","",SUMIF(Table2[[Tên hàng hóa]:[Thành tiền]],BáoCáoHàngHóa!B760,Table2[Thành tiền])-BáoCáoHàngHóa!E760)</f>
        <v>0</v>
      </c>
      <c r="I760" s="42">
        <f ca="1">IF(B760="","",SUMIF(Table28[[Tên hàng hóa ]:[Thành tiền]],BáoCáoHàngHóa!B760,Table28[Số lượng]))</f>
        <v>0</v>
      </c>
      <c r="J760" s="42">
        <f t="shared" ca="1" si="105"/>
        <v>0</v>
      </c>
      <c r="K760" s="42">
        <f t="shared" ca="1" si="106"/>
        <v>0</v>
      </c>
      <c r="L760" s="44">
        <f t="shared" ca="1" si="107"/>
        <v>0</v>
      </c>
      <c r="M760" s="44">
        <f t="shared" ca="1" si="108"/>
        <v>0</v>
      </c>
      <c r="N760" s="44">
        <f t="shared" ca="1" si="109"/>
        <v>0</v>
      </c>
      <c r="O760" s="30">
        <f t="shared" ca="1" si="110"/>
        <v>0</v>
      </c>
    </row>
    <row r="761" spans="1:15" x14ac:dyDescent="0.2">
      <c r="A761" s="40">
        <v>756</v>
      </c>
      <c r="B761" s="40" t="str">
        <f>IF(DanhMụcHH!B760="","",DanhMụcHH!B760)</f>
        <v>S8FS-C05012J</v>
      </c>
      <c r="C761" s="41">
        <f ca="1">IF(B761="","",SUMIF(OFFSET(MuaHàng_ThanhToán!$D$5,0,0,COUNTIF(Table2[Tên nhà cung cấp],MuaHàng_ThanhToán!$C$5),6),BáoCáoHàngHóa!B761,Table2[Số lượng]))</f>
        <v>0</v>
      </c>
      <c r="D761" s="41">
        <f t="shared" ref="D761:D824" ca="1" si="111">IF(B761="","",IF(C761=0,0,E761/C761))</f>
        <v>0</v>
      </c>
      <c r="E761" s="41">
        <f ca="1">IF(B761="","",SUMIF(OFFSET(MuaHàng_ThanhToán!$D$5,0,0,COUNTIF(Table2[Tên nhà cung cấp],MuaHàng_ThanhToán!$C$5),6),BáoCáoHàngHóa!B761,Table2[Thành tiền]))</f>
        <v>0</v>
      </c>
      <c r="F761" s="43">
        <f ca="1">IF(B761="","",SUMIF(Table2[[Tên hàng hóa]:[Thành tiền]],BáoCáoHàngHóa!B761,Table2[Số lượng])-BáoCáoHàngHóa!C761)</f>
        <v>0</v>
      </c>
      <c r="G761" s="43">
        <f t="shared" ref="G761:G824" ca="1" si="112">IF(B761="","",IF(F761=0,0,H761/F761))</f>
        <v>0</v>
      </c>
      <c r="H761" s="43">
        <f ca="1">IF(B761="","",SUMIF(Table2[[Tên hàng hóa]:[Thành tiền]],BáoCáoHàngHóa!B761,Table2[Thành tiền])-BáoCáoHàngHóa!E761)</f>
        <v>0</v>
      </c>
      <c r="I761" s="42">
        <f ca="1">IF(B761="","",SUMIF(Table28[[Tên hàng hóa ]:[Thành tiền]],BáoCáoHàngHóa!B761,Table28[Số lượng]))</f>
        <v>0</v>
      </c>
      <c r="J761" s="42">
        <f t="shared" ref="J761:J824" ca="1" si="113">IF(B761="","",IF(I761=0,0,(H761+E761)/(F761+C761)))</f>
        <v>0</v>
      </c>
      <c r="K761" s="42">
        <f t="shared" ref="K761:K824" ca="1" si="114">IF(B761="","",J761*I761)</f>
        <v>0</v>
      </c>
      <c r="L761" s="44">
        <f t="shared" ref="L761:L824" ca="1" si="115">IF(B761="","",C761+F761-I761)</f>
        <v>0</v>
      </c>
      <c r="M761" s="44">
        <f t="shared" ref="M761:M824" ca="1" si="116">IF(B761="","",IF(L761=0,0,N761/L761))</f>
        <v>0</v>
      </c>
      <c r="N761" s="44">
        <f t="shared" ref="N761:N824" ca="1" si="117">IF(B761="","",E761+H761-K761)</f>
        <v>0</v>
      </c>
      <c r="O761" s="30">
        <f t="shared" ca="1" si="110"/>
        <v>0</v>
      </c>
    </row>
    <row r="762" spans="1:15" x14ac:dyDescent="0.2">
      <c r="A762" s="40">
        <v>757</v>
      </c>
      <c r="B762" s="40" t="str">
        <f>IF(DanhMụcHH!B761="","",DanhMụcHH!B761)</f>
        <v>S8FS-C05024J</v>
      </c>
      <c r="C762" s="41">
        <f ca="1">IF(B762="","",SUMIF(OFFSET(MuaHàng_ThanhToán!$D$5,0,0,COUNTIF(Table2[Tên nhà cung cấp],MuaHàng_ThanhToán!$C$5),6),BáoCáoHàngHóa!B762,Table2[Số lượng]))</f>
        <v>0</v>
      </c>
      <c r="D762" s="41">
        <f t="shared" ca="1" si="111"/>
        <v>0</v>
      </c>
      <c r="E762" s="41">
        <f ca="1">IF(B762="","",SUMIF(OFFSET(MuaHàng_ThanhToán!$D$5,0,0,COUNTIF(Table2[Tên nhà cung cấp],MuaHàng_ThanhToán!$C$5),6),BáoCáoHàngHóa!B762,Table2[Thành tiền]))</f>
        <v>0</v>
      </c>
      <c r="F762" s="43">
        <f ca="1">IF(B762="","",SUMIF(Table2[[Tên hàng hóa]:[Thành tiền]],BáoCáoHàngHóa!B762,Table2[Số lượng])-BáoCáoHàngHóa!C762)</f>
        <v>3</v>
      </c>
      <c r="G762" s="43">
        <f t="shared" ca="1" si="112"/>
        <v>262533.33333333331</v>
      </c>
      <c r="H762" s="43">
        <f ca="1">IF(B762="","",SUMIF(Table2[[Tên hàng hóa]:[Thành tiền]],BáoCáoHàngHóa!B762,Table2[Thành tiền])-BáoCáoHàngHóa!E762)</f>
        <v>787600</v>
      </c>
      <c r="I762" s="42">
        <f ca="1">IF(B762="","",SUMIF(Table28[[Tên hàng hóa ]:[Thành tiền]],BáoCáoHàngHóa!B762,Table28[Số lượng]))</f>
        <v>3</v>
      </c>
      <c r="J762" s="42">
        <f t="shared" ca="1" si="113"/>
        <v>262533.33333333331</v>
      </c>
      <c r="K762" s="42">
        <f t="shared" ca="1" si="114"/>
        <v>787600</v>
      </c>
      <c r="L762" s="44">
        <f t="shared" ca="1" si="115"/>
        <v>0</v>
      </c>
      <c r="M762" s="44">
        <f t="shared" ca="1" si="116"/>
        <v>0</v>
      </c>
      <c r="N762" s="44">
        <f t="shared" ca="1" si="117"/>
        <v>0</v>
      </c>
      <c r="O762" s="30">
        <f t="shared" ca="1" si="110"/>
        <v>0</v>
      </c>
    </row>
    <row r="763" spans="1:15" x14ac:dyDescent="0.2">
      <c r="A763" s="40">
        <v>758</v>
      </c>
      <c r="B763" s="40" t="str">
        <f>IF(DanhMụcHH!B762="","",DanhMụcHH!B762)</f>
        <v>S8FS-C10005J</v>
      </c>
      <c r="C763" s="41">
        <f ca="1">IF(B763="","",SUMIF(OFFSET(MuaHàng_ThanhToán!$D$5,0,0,COUNTIF(Table2[Tên nhà cung cấp],MuaHàng_ThanhToán!$C$5),6),BáoCáoHàngHóa!B763,Table2[Số lượng]))</f>
        <v>0</v>
      </c>
      <c r="D763" s="41">
        <f t="shared" ca="1" si="111"/>
        <v>0</v>
      </c>
      <c r="E763" s="41">
        <f ca="1">IF(B763="","",SUMIF(OFFSET(MuaHàng_ThanhToán!$D$5,0,0,COUNTIF(Table2[Tên nhà cung cấp],MuaHàng_ThanhToán!$C$5),6),BáoCáoHàngHóa!B763,Table2[Thành tiền]))</f>
        <v>0</v>
      </c>
      <c r="F763" s="43">
        <f ca="1">IF(B763="","",SUMIF(Table2[[Tên hàng hóa]:[Thành tiền]],BáoCáoHàngHóa!B763,Table2[Số lượng])-BáoCáoHàngHóa!C763)</f>
        <v>0</v>
      </c>
      <c r="G763" s="43">
        <f t="shared" ca="1" si="112"/>
        <v>0</v>
      </c>
      <c r="H763" s="43">
        <f ca="1">IF(B763="","",SUMIF(Table2[[Tên hàng hóa]:[Thành tiền]],BáoCáoHàngHóa!B763,Table2[Thành tiền])-BáoCáoHàngHóa!E763)</f>
        <v>0</v>
      </c>
      <c r="I763" s="42">
        <f ca="1">IF(B763="","",SUMIF(Table28[[Tên hàng hóa ]:[Thành tiền]],BáoCáoHàngHóa!B763,Table28[Số lượng]))</f>
        <v>0</v>
      </c>
      <c r="J763" s="42">
        <f t="shared" ca="1" si="113"/>
        <v>0</v>
      </c>
      <c r="K763" s="42">
        <f t="shared" ca="1" si="114"/>
        <v>0</v>
      </c>
      <c r="L763" s="44">
        <f t="shared" ca="1" si="115"/>
        <v>0</v>
      </c>
      <c r="M763" s="44">
        <f t="shared" ca="1" si="116"/>
        <v>0</v>
      </c>
      <c r="N763" s="44">
        <f t="shared" ca="1" si="117"/>
        <v>0</v>
      </c>
      <c r="O763" s="30">
        <f t="shared" ca="1" si="110"/>
        <v>0</v>
      </c>
    </row>
    <row r="764" spans="1:15" x14ac:dyDescent="0.2">
      <c r="A764" s="40">
        <v>759</v>
      </c>
      <c r="B764" s="40" t="str">
        <f>IF(DanhMụcHH!B763="","",DanhMụcHH!B763)</f>
        <v>S8FS-C10012J</v>
      </c>
      <c r="C764" s="41">
        <f ca="1">IF(B764="","",SUMIF(OFFSET(MuaHàng_ThanhToán!$D$5,0,0,COUNTIF(Table2[Tên nhà cung cấp],MuaHàng_ThanhToán!$C$5),6),BáoCáoHàngHóa!B764,Table2[Số lượng]))</f>
        <v>0</v>
      </c>
      <c r="D764" s="41">
        <f t="shared" ca="1" si="111"/>
        <v>0</v>
      </c>
      <c r="E764" s="41">
        <f ca="1">IF(B764="","",SUMIF(OFFSET(MuaHàng_ThanhToán!$D$5,0,0,COUNTIF(Table2[Tên nhà cung cấp],MuaHàng_ThanhToán!$C$5),6),BáoCáoHàngHóa!B764,Table2[Thành tiền]))</f>
        <v>0</v>
      </c>
      <c r="F764" s="43">
        <f ca="1">IF(B764="","",SUMIF(Table2[[Tên hàng hóa]:[Thành tiền]],BáoCáoHàngHóa!B764,Table2[Số lượng])-BáoCáoHàngHóa!C764)</f>
        <v>0</v>
      </c>
      <c r="G764" s="43">
        <f t="shared" ca="1" si="112"/>
        <v>0</v>
      </c>
      <c r="H764" s="43">
        <f ca="1">IF(B764="","",SUMIF(Table2[[Tên hàng hóa]:[Thành tiền]],BáoCáoHàngHóa!B764,Table2[Thành tiền])-BáoCáoHàngHóa!E764)</f>
        <v>0</v>
      </c>
      <c r="I764" s="42">
        <f ca="1">IF(B764="","",SUMIF(Table28[[Tên hàng hóa ]:[Thành tiền]],BáoCáoHàngHóa!B764,Table28[Số lượng]))</f>
        <v>0</v>
      </c>
      <c r="J764" s="42">
        <f t="shared" ca="1" si="113"/>
        <v>0</v>
      </c>
      <c r="K764" s="42">
        <f t="shared" ca="1" si="114"/>
        <v>0</v>
      </c>
      <c r="L764" s="44">
        <f t="shared" ca="1" si="115"/>
        <v>0</v>
      </c>
      <c r="M764" s="44">
        <f t="shared" ca="1" si="116"/>
        <v>0</v>
      </c>
      <c r="N764" s="44">
        <f t="shared" ca="1" si="117"/>
        <v>0</v>
      </c>
      <c r="O764" s="30">
        <f t="shared" ca="1" si="110"/>
        <v>0</v>
      </c>
    </row>
    <row r="765" spans="1:15" x14ac:dyDescent="0.2">
      <c r="A765" s="40">
        <v>760</v>
      </c>
      <c r="B765" s="40" t="str">
        <f>IF(DanhMụcHH!B764="","",DanhMụcHH!B764)</f>
        <v>S8FS-C10024J</v>
      </c>
      <c r="C765" s="41">
        <f ca="1">IF(B765="","",SUMIF(OFFSET(MuaHàng_ThanhToán!$D$5,0,0,COUNTIF(Table2[Tên nhà cung cấp],MuaHàng_ThanhToán!$C$5),6),BáoCáoHàngHóa!B765,Table2[Số lượng]))</f>
        <v>0</v>
      </c>
      <c r="D765" s="41">
        <f t="shared" ca="1" si="111"/>
        <v>0</v>
      </c>
      <c r="E765" s="41">
        <f ca="1">IF(B765="","",SUMIF(OFFSET(MuaHàng_ThanhToán!$D$5,0,0,COUNTIF(Table2[Tên nhà cung cấp],MuaHàng_ThanhToán!$C$5),6),BáoCáoHàngHóa!B765,Table2[Thành tiền]))</f>
        <v>0</v>
      </c>
      <c r="F765" s="43">
        <f ca="1">IF(B765="","",SUMIF(Table2[[Tên hàng hóa]:[Thành tiền]],BáoCáoHàngHóa!B765,Table2[Số lượng])-BáoCáoHàngHóa!C765)</f>
        <v>0</v>
      </c>
      <c r="G765" s="43">
        <f t="shared" ca="1" si="112"/>
        <v>0</v>
      </c>
      <c r="H765" s="43">
        <f ca="1">IF(B765="","",SUMIF(Table2[[Tên hàng hóa]:[Thành tiền]],BáoCáoHàngHóa!B765,Table2[Thành tiền])-BáoCáoHàngHóa!E765)</f>
        <v>0</v>
      </c>
      <c r="I765" s="42">
        <f ca="1">IF(B765="","",SUMIF(Table28[[Tên hàng hóa ]:[Thành tiền]],BáoCáoHàngHóa!B765,Table28[Số lượng]))</f>
        <v>0</v>
      </c>
      <c r="J765" s="42">
        <f t="shared" ca="1" si="113"/>
        <v>0</v>
      </c>
      <c r="K765" s="42">
        <f t="shared" ca="1" si="114"/>
        <v>0</v>
      </c>
      <c r="L765" s="44">
        <f t="shared" ca="1" si="115"/>
        <v>0</v>
      </c>
      <c r="M765" s="44">
        <f t="shared" ca="1" si="116"/>
        <v>0</v>
      </c>
      <c r="N765" s="44">
        <f t="shared" ca="1" si="117"/>
        <v>0</v>
      </c>
      <c r="O765" s="30">
        <f t="shared" ca="1" si="110"/>
        <v>0</v>
      </c>
    </row>
    <row r="766" spans="1:15" x14ac:dyDescent="0.2">
      <c r="A766" s="40">
        <v>761</v>
      </c>
      <c r="B766" s="40" t="str">
        <f>IF(DanhMụcHH!B765="","",DanhMụcHH!B765)</f>
        <v>S8FS-C15005J</v>
      </c>
      <c r="C766" s="41">
        <f ca="1">IF(B766="","",SUMIF(OFFSET(MuaHàng_ThanhToán!$D$5,0,0,COUNTIF(Table2[Tên nhà cung cấp],MuaHàng_ThanhToán!$C$5),6),BáoCáoHàngHóa!B766,Table2[Số lượng]))</f>
        <v>0</v>
      </c>
      <c r="D766" s="41">
        <f t="shared" ca="1" si="111"/>
        <v>0</v>
      </c>
      <c r="E766" s="41">
        <f ca="1">IF(B766="","",SUMIF(OFFSET(MuaHàng_ThanhToán!$D$5,0,0,COUNTIF(Table2[Tên nhà cung cấp],MuaHàng_ThanhToán!$C$5),6),BáoCáoHàngHóa!B766,Table2[Thành tiền]))</f>
        <v>0</v>
      </c>
      <c r="F766" s="43">
        <f ca="1">IF(B766="","",SUMIF(Table2[[Tên hàng hóa]:[Thành tiền]],BáoCáoHàngHóa!B766,Table2[Số lượng])-BáoCáoHàngHóa!C766)</f>
        <v>0</v>
      </c>
      <c r="G766" s="43">
        <f t="shared" ca="1" si="112"/>
        <v>0</v>
      </c>
      <c r="H766" s="43">
        <f ca="1">IF(B766="","",SUMIF(Table2[[Tên hàng hóa]:[Thành tiền]],BáoCáoHàngHóa!B766,Table2[Thành tiền])-BáoCáoHàngHóa!E766)</f>
        <v>0</v>
      </c>
      <c r="I766" s="42">
        <f ca="1">IF(B766="","",SUMIF(Table28[[Tên hàng hóa ]:[Thành tiền]],BáoCáoHàngHóa!B766,Table28[Số lượng]))</f>
        <v>0</v>
      </c>
      <c r="J766" s="42">
        <f t="shared" ca="1" si="113"/>
        <v>0</v>
      </c>
      <c r="K766" s="42">
        <f t="shared" ca="1" si="114"/>
        <v>0</v>
      </c>
      <c r="L766" s="44">
        <f t="shared" ca="1" si="115"/>
        <v>0</v>
      </c>
      <c r="M766" s="44">
        <f t="shared" ca="1" si="116"/>
        <v>0</v>
      </c>
      <c r="N766" s="44">
        <f t="shared" ca="1" si="117"/>
        <v>0</v>
      </c>
      <c r="O766" s="30">
        <f t="shared" ca="1" si="110"/>
        <v>0</v>
      </c>
    </row>
    <row r="767" spans="1:15" x14ac:dyDescent="0.2">
      <c r="A767" s="40">
        <v>762</v>
      </c>
      <c r="B767" s="40" t="str">
        <f>IF(DanhMụcHH!B766="","",DanhMụcHH!B766)</f>
        <v>S8FS-C15012J</v>
      </c>
      <c r="C767" s="41">
        <f ca="1">IF(B767="","",SUMIF(OFFSET(MuaHàng_ThanhToán!$D$5,0,0,COUNTIF(Table2[Tên nhà cung cấp],MuaHàng_ThanhToán!$C$5),6),BáoCáoHàngHóa!B767,Table2[Số lượng]))</f>
        <v>0</v>
      </c>
      <c r="D767" s="41">
        <f t="shared" ca="1" si="111"/>
        <v>0</v>
      </c>
      <c r="E767" s="41">
        <f ca="1">IF(B767="","",SUMIF(OFFSET(MuaHàng_ThanhToán!$D$5,0,0,COUNTIF(Table2[Tên nhà cung cấp],MuaHàng_ThanhToán!$C$5),6),BáoCáoHàngHóa!B767,Table2[Thành tiền]))</f>
        <v>0</v>
      </c>
      <c r="F767" s="43">
        <f ca="1">IF(B767="","",SUMIF(Table2[[Tên hàng hóa]:[Thành tiền]],BáoCáoHàngHóa!B767,Table2[Số lượng])-BáoCáoHàngHóa!C767)</f>
        <v>3</v>
      </c>
      <c r="G767" s="43">
        <f t="shared" ca="1" si="112"/>
        <v>660000</v>
      </c>
      <c r="H767" s="43">
        <f ca="1">IF(B767="","",SUMIF(Table2[[Tên hàng hóa]:[Thành tiền]],BáoCáoHàngHóa!B767,Table2[Thành tiền])-BáoCáoHàngHóa!E767)</f>
        <v>1980000</v>
      </c>
      <c r="I767" s="42">
        <f ca="1">IF(B767="","",SUMIF(Table28[[Tên hàng hóa ]:[Thành tiền]],BáoCáoHàngHóa!B767,Table28[Số lượng]))</f>
        <v>3</v>
      </c>
      <c r="J767" s="42">
        <f t="shared" ca="1" si="113"/>
        <v>660000</v>
      </c>
      <c r="K767" s="42">
        <f t="shared" ca="1" si="114"/>
        <v>1980000</v>
      </c>
      <c r="L767" s="44">
        <f t="shared" ca="1" si="115"/>
        <v>0</v>
      </c>
      <c r="M767" s="44">
        <f t="shared" ca="1" si="116"/>
        <v>0</v>
      </c>
      <c r="N767" s="44">
        <f t="shared" ca="1" si="117"/>
        <v>0</v>
      </c>
      <c r="O767" s="30">
        <f t="shared" ca="1" si="110"/>
        <v>0</v>
      </c>
    </row>
    <row r="768" spans="1:15" x14ac:dyDescent="0.2">
      <c r="A768" s="40">
        <v>763</v>
      </c>
      <c r="B768" s="40" t="str">
        <f>IF(DanhMụcHH!B767="","",DanhMụcHH!B767)</f>
        <v>S8FS-C15024J</v>
      </c>
      <c r="C768" s="41">
        <f ca="1">IF(B768="","",SUMIF(OFFSET(MuaHàng_ThanhToán!$D$5,0,0,COUNTIF(Table2[Tên nhà cung cấp],MuaHàng_ThanhToán!$C$5),6),BáoCáoHàngHóa!B768,Table2[Số lượng]))</f>
        <v>0</v>
      </c>
      <c r="D768" s="41">
        <f t="shared" ca="1" si="111"/>
        <v>0</v>
      </c>
      <c r="E768" s="41">
        <f ca="1">IF(B768="","",SUMIF(OFFSET(MuaHàng_ThanhToán!$D$5,0,0,COUNTIF(Table2[Tên nhà cung cấp],MuaHàng_ThanhToán!$C$5),6),BáoCáoHàngHóa!B768,Table2[Thành tiền]))</f>
        <v>0</v>
      </c>
      <c r="F768" s="43">
        <f ca="1">IF(B768="","",SUMIF(Table2[[Tên hàng hóa]:[Thành tiền]],BáoCáoHàngHóa!B768,Table2[Số lượng])-BáoCáoHàngHóa!C768)</f>
        <v>30</v>
      </c>
      <c r="G768" s="43">
        <f t="shared" ca="1" si="112"/>
        <v>404938.99334521691</v>
      </c>
      <c r="H768" s="43">
        <f ca="1">IF(B768="","",SUMIF(Table2[[Tên hàng hóa]:[Thành tiền]],BáoCáoHàngHóa!B768,Table2[Thành tiền])-BáoCáoHàngHóa!E768)</f>
        <v>12148169.800356507</v>
      </c>
      <c r="I768" s="42">
        <f ca="1">IF(B768="","",SUMIF(Table28[[Tên hàng hóa ]:[Thành tiền]],BáoCáoHàngHóa!B768,Table28[Số lượng]))</f>
        <v>11</v>
      </c>
      <c r="J768" s="42">
        <f t="shared" ca="1" si="113"/>
        <v>404938.99334521691</v>
      </c>
      <c r="K768" s="42">
        <f t="shared" ca="1" si="114"/>
        <v>4454328.9267973863</v>
      </c>
      <c r="L768" s="44">
        <f t="shared" ca="1" si="115"/>
        <v>19</v>
      </c>
      <c r="M768" s="44">
        <f t="shared" ca="1" si="116"/>
        <v>404938.99334521691</v>
      </c>
      <c r="N768" s="44">
        <f t="shared" ca="1" si="117"/>
        <v>7693840.873559121</v>
      </c>
      <c r="O768" s="30">
        <f t="shared" ca="1" si="110"/>
        <v>0</v>
      </c>
    </row>
    <row r="769" spans="1:15" x14ac:dyDescent="0.2">
      <c r="A769" s="40">
        <v>764</v>
      </c>
      <c r="B769" s="40" t="str">
        <f>IF(DanhMụcHH!B768="","",DanhMụcHH!B768)</f>
        <v>S8FS-C35005J</v>
      </c>
      <c r="C769" s="41">
        <f ca="1">IF(B769="","",SUMIF(OFFSET(MuaHàng_ThanhToán!$D$5,0,0,COUNTIF(Table2[Tên nhà cung cấp],MuaHàng_ThanhToán!$C$5),6),BáoCáoHàngHóa!B769,Table2[Số lượng]))</f>
        <v>0</v>
      </c>
      <c r="D769" s="41">
        <f t="shared" ca="1" si="111"/>
        <v>0</v>
      </c>
      <c r="E769" s="41">
        <f ca="1">IF(B769="","",SUMIF(OFFSET(MuaHàng_ThanhToán!$D$5,0,0,COUNTIF(Table2[Tên nhà cung cấp],MuaHàng_ThanhToán!$C$5),6),BáoCáoHàngHóa!B769,Table2[Thành tiền]))</f>
        <v>0</v>
      </c>
      <c r="F769" s="43">
        <f ca="1">IF(B769="","",SUMIF(Table2[[Tên hàng hóa]:[Thành tiền]],BáoCáoHàngHóa!B769,Table2[Số lượng])-BáoCáoHàngHóa!C769)</f>
        <v>0</v>
      </c>
      <c r="G769" s="43">
        <f t="shared" ca="1" si="112"/>
        <v>0</v>
      </c>
      <c r="H769" s="43">
        <f ca="1">IF(B769="","",SUMIF(Table2[[Tên hàng hóa]:[Thành tiền]],BáoCáoHàngHóa!B769,Table2[Thành tiền])-BáoCáoHàngHóa!E769)</f>
        <v>0</v>
      </c>
      <c r="I769" s="42">
        <f ca="1">IF(B769="","",SUMIF(Table28[[Tên hàng hóa ]:[Thành tiền]],BáoCáoHàngHóa!B769,Table28[Số lượng]))</f>
        <v>0</v>
      </c>
      <c r="J769" s="42">
        <f t="shared" ca="1" si="113"/>
        <v>0</v>
      </c>
      <c r="K769" s="42">
        <f t="shared" ca="1" si="114"/>
        <v>0</v>
      </c>
      <c r="L769" s="44">
        <f t="shared" ca="1" si="115"/>
        <v>0</v>
      </c>
      <c r="M769" s="44">
        <f t="shared" ca="1" si="116"/>
        <v>0</v>
      </c>
      <c r="N769" s="44">
        <f t="shared" ca="1" si="117"/>
        <v>0</v>
      </c>
      <c r="O769" s="30">
        <f t="shared" ca="1" si="110"/>
        <v>0</v>
      </c>
    </row>
    <row r="770" spans="1:15" x14ac:dyDescent="0.2">
      <c r="A770" s="40">
        <v>765</v>
      </c>
      <c r="B770" s="40" t="str">
        <f>IF(DanhMụcHH!B769="","",DanhMụcHH!B769)</f>
        <v>S8FS-C35012J</v>
      </c>
      <c r="C770" s="41">
        <f ca="1">IF(B770="","",SUMIF(OFFSET(MuaHàng_ThanhToán!$D$5,0,0,COUNTIF(Table2[Tên nhà cung cấp],MuaHàng_ThanhToán!$C$5),6),BáoCáoHàngHóa!B770,Table2[Số lượng]))</f>
        <v>0</v>
      </c>
      <c r="D770" s="41">
        <f t="shared" ca="1" si="111"/>
        <v>0</v>
      </c>
      <c r="E770" s="41">
        <f ca="1">IF(B770="","",SUMIF(OFFSET(MuaHàng_ThanhToán!$D$5,0,0,COUNTIF(Table2[Tên nhà cung cấp],MuaHàng_ThanhToán!$C$5),6),BáoCáoHàngHóa!B770,Table2[Thành tiền]))</f>
        <v>0</v>
      </c>
      <c r="F770" s="43">
        <f ca="1">IF(B770="","",SUMIF(Table2[[Tên hàng hóa]:[Thành tiền]],BáoCáoHàngHóa!B770,Table2[Số lượng])-BáoCáoHàngHóa!C770)</f>
        <v>0</v>
      </c>
      <c r="G770" s="43">
        <f t="shared" ca="1" si="112"/>
        <v>0</v>
      </c>
      <c r="H770" s="43">
        <f ca="1">IF(B770="","",SUMIF(Table2[[Tên hàng hóa]:[Thành tiền]],BáoCáoHàngHóa!B770,Table2[Thành tiền])-BáoCáoHàngHóa!E770)</f>
        <v>0</v>
      </c>
      <c r="I770" s="42">
        <f ca="1">IF(B770="","",SUMIF(Table28[[Tên hàng hóa ]:[Thành tiền]],BáoCáoHàngHóa!B770,Table28[Số lượng]))</f>
        <v>0</v>
      </c>
      <c r="J770" s="42">
        <f t="shared" ca="1" si="113"/>
        <v>0</v>
      </c>
      <c r="K770" s="42">
        <f t="shared" ca="1" si="114"/>
        <v>0</v>
      </c>
      <c r="L770" s="44">
        <f t="shared" ca="1" si="115"/>
        <v>0</v>
      </c>
      <c r="M770" s="44">
        <f t="shared" ca="1" si="116"/>
        <v>0</v>
      </c>
      <c r="N770" s="44">
        <f t="shared" ca="1" si="117"/>
        <v>0</v>
      </c>
      <c r="O770" s="30">
        <f t="shared" ca="1" si="110"/>
        <v>0</v>
      </c>
    </row>
    <row r="771" spans="1:15" x14ac:dyDescent="0.2">
      <c r="A771" s="40">
        <v>766</v>
      </c>
      <c r="B771" s="40" t="str">
        <f>IF(DanhMụcHH!B770="","",DanhMụcHH!B770)</f>
        <v>S8FS-C35024J</v>
      </c>
      <c r="C771" s="41">
        <f ca="1">IF(B771="","",SUMIF(OFFSET(MuaHàng_ThanhToán!$D$5,0,0,COUNTIF(Table2[Tên nhà cung cấp],MuaHàng_ThanhToán!$C$5),6),BáoCáoHàngHóa!B771,Table2[Số lượng]))</f>
        <v>0</v>
      </c>
      <c r="D771" s="41">
        <f t="shared" ca="1" si="111"/>
        <v>0</v>
      </c>
      <c r="E771" s="41">
        <f ca="1">IF(B771="","",SUMIF(OFFSET(MuaHàng_ThanhToán!$D$5,0,0,COUNTIF(Table2[Tên nhà cung cấp],MuaHàng_ThanhToán!$C$5),6),BáoCáoHàngHóa!B771,Table2[Thành tiền]))</f>
        <v>0</v>
      </c>
      <c r="F771" s="43">
        <f ca="1">IF(B771="","",SUMIF(Table2[[Tên hàng hóa]:[Thành tiền]],BáoCáoHàngHóa!B771,Table2[Số lượng])-BáoCáoHàngHóa!C771)</f>
        <v>20</v>
      </c>
      <c r="G771" s="43">
        <f t="shared" ca="1" si="112"/>
        <v>745678.2738095239</v>
      </c>
      <c r="H771" s="43">
        <f ca="1">IF(B771="","",SUMIF(Table2[[Tên hàng hóa]:[Thành tiền]],BáoCáoHàngHóa!B771,Table2[Thành tiền])-BáoCáoHàngHóa!E771)</f>
        <v>14913565.476190478</v>
      </c>
      <c r="I771" s="42">
        <f ca="1">IF(B771="","",SUMIF(Table28[[Tên hàng hóa ]:[Thành tiền]],BáoCáoHàngHóa!B771,Table28[Số lượng]))</f>
        <v>14</v>
      </c>
      <c r="J771" s="42">
        <f t="shared" ca="1" si="113"/>
        <v>745678.2738095239</v>
      </c>
      <c r="K771" s="42">
        <f t="shared" ca="1" si="114"/>
        <v>10439495.833333334</v>
      </c>
      <c r="L771" s="44">
        <f t="shared" ca="1" si="115"/>
        <v>6</v>
      </c>
      <c r="M771" s="44">
        <f t="shared" ca="1" si="116"/>
        <v>745678.2738095239</v>
      </c>
      <c r="N771" s="44">
        <f t="shared" ca="1" si="117"/>
        <v>4474069.6428571437</v>
      </c>
      <c r="O771" s="30">
        <f t="shared" ca="1" si="110"/>
        <v>0</v>
      </c>
    </row>
    <row r="772" spans="1:15" ht="30" x14ac:dyDescent="0.2">
      <c r="A772" s="40">
        <v>767</v>
      </c>
      <c r="B772" s="40" t="str">
        <f>IF(DanhMụcHH!B771="","",DanhMụcHH!B771)</f>
        <v>S82Y-FSC015DIN</v>
      </c>
      <c r="C772" s="41">
        <f ca="1">IF(B772="","",SUMIF(OFFSET(MuaHàng_ThanhToán!$D$5,0,0,COUNTIF(Table2[Tên nhà cung cấp],MuaHàng_ThanhToán!$C$5),6),BáoCáoHàngHóa!B772,Table2[Số lượng]))</f>
        <v>0</v>
      </c>
      <c r="D772" s="41">
        <f t="shared" ca="1" si="111"/>
        <v>0</v>
      </c>
      <c r="E772" s="41">
        <f ca="1">IF(B772="","",SUMIF(OFFSET(MuaHàng_ThanhToán!$D$5,0,0,COUNTIF(Table2[Tên nhà cung cấp],MuaHàng_ThanhToán!$C$5),6),BáoCáoHàngHóa!B772,Table2[Thành tiền]))</f>
        <v>0</v>
      </c>
      <c r="F772" s="43">
        <f ca="1">IF(B772="","",SUMIF(Table2[[Tên hàng hóa]:[Thành tiền]],BáoCáoHàngHóa!B772,Table2[Số lượng])-BáoCáoHàngHóa!C772)</f>
        <v>0</v>
      </c>
      <c r="G772" s="43">
        <f t="shared" ca="1" si="112"/>
        <v>0</v>
      </c>
      <c r="H772" s="43">
        <f ca="1">IF(B772="","",SUMIF(Table2[[Tên hàng hóa]:[Thành tiền]],BáoCáoHàngHóa!B772,Table2[Thành tiền])-BáoCáoHàngHóa!E772)</f>
        <v>0</v>
      </c>
      <c r="I772" s="42">
        <f ca="1">IF(B772="","",SUMIF(Table28[[Tên hàng hóa ]:[Thành tiền]],BáoCáoHàngHóa!B772,Table28[Số lượng]))</f>
        <v>0</v>
      </c>
      <c r="J772" s="42">
        <f t="shared" ca="1" si="113"/>
        <v>0</v>
      </c>
      <c r="K772" s="42">
        <f t="shared" ca="1" si="114"/>
        <v>0</v>
      </c>
      <c r="L772" s="44">
        <f t="shared" ca="1" si="115"/>
        <v>0</v>
      </c>
      <c r="M772" s="44">
        <f t="shared" ca="1" si="116"/>
        <v>0</v>
      </c>
      <c r="N772" s="44">
        <f t="shared" ca="1" si="117"/>
        <v>0</v>
      </c>
      <c r="O772" s="30">
        <f t="shared" ca="1" si="110"/>
        <v>0</v>
      </c>
    </row>
    <row r="773" spans="1:15" ht="30" x14ac:dyDescent="0.2">
      <c r="A773" s="40">
        <v>768</v>
      </c>
      <c r="B773" s="40" t="str">
        <f>IF(DanhMụcHH!B772="","",DanhMụcHH!B772)</f>
        <v>S82Y-FSC050DIN</v>
      </c>
      <c r="C773" s="41">
        <f ca="1">IF(B773="","",SUMIF(OFFSET(MuaHàng_ThanhToán!$D$5,0,0,COUNTIF(Table2[Tên nhà cung cấp],MuaHàng_ThanhToán!$C$5),6),BáoCáoHàngHóa!B773,Table2[Số lượng]))</f>
        <v>0</v>
      </c>
      <c r="D773" s="41">
        <f t="shared" ca="1" si="111"/>
        <v>0</v>
      </c>
      <c r="E773" s="41">
        <f ca="1">IF(B773="","",SUMIF(OFFSET(MuaHàng_ThanhToán!$D$5,0,0,COUNTIF(Table2[Tên nhà cung cấp],MuaHàng_ThanhToán!$C$5),6),BáoCáoHàngHóa!B773,Table2[Thành tiền]))</f>
        <v>0</v>
      </c>
      <c r="F773" s="43">
        <f ca="1">IF(B773="","",SUMIF(Table2[[Tên hàng hóa]:[Thành tiền]],BáoCáoHàngHóa!B773,Table2[Số lượng])-BáoCáoHàngHóa!C773)</f>
        <v>3</v>
      </c>
      <c r="G773" s="43">
        <f t="shared" ca="1" si="112"/>
        <v>140250</v>
      </c>
      <c r="H773" s="43">
        <f ca="1">IF(B773="","",SUMIF(Table2[[Tên hàng hóa]:[Thành tiền]],BáoCáoHàngHóa!B773,Table2[Thành tiền])-BáoCáoHàngHóa!E773)</f>
        <v>420750</v>
      </c>
      <c r="I773" s="42">
        <f ca="1">IF(B773="","",SUMIF(Table28[[Tên hàng hóa ]:[Thành tiền]],BáoCáoHàngHóa!B773,Table28[Số lượng]))</f>
        <v>3</v>
      </c>
      <c r="J773" s="42">
        <f t="shared" ca="1" si="113"/>
        <v>140250</v>
      </c>
      <c r="K773" s="42">
        <f t="shared" ca="1" si="114"/>
        <v>420750</v>
      </c>
      <c r="L773" s="44">
        <f t="shared" ca="1" si="115"/>
        <v>0</v>
      </c>
      <c r="M773" s="44">
        <f t="shared" ca="1" si="116"/>
        <v>0</v>
      </c>
      <c r="N773" s="44">
        <f t="shared" ca="1" si="117"/>
        <v>0</v>
      </c>
      <c r="O773" s="30">
        <f t="shared" ca="1" si="110"/>
        <v>0</v>
      </c>
    </row>
    <row r="774" spans="1:15" ht="30" x14ac:dyDescent="0.2">
      <c r="A774" s="40">
        <v>769</v>
      </c>
      <c r="B774" s="40" t="str">
        <f>IF(DanhMụcHH!B773="","",DanhMụcHH!B773)</f>
        <v>S82Y-FSC150DIN</v>
      </c>
      <c r="C774" s="41">
        <f ca="1">IF(B774="","",SUMIF(OFFSET(MuaHàng_ThanhToán!$D$5,0,0,COUNTIF(Table2[Tên nhà cung cấp],MuaHàng_ThanhToán!$C$5),6),BáoCáoHàngHóa!B774,Table2[Số lượng]))</f>
        <v>0</v>
      </c>
      <c r="D774" s="41">
        <f t="shared" ca="1" si="111"/>
        <v>0</v>
      </c>
      <c r="E774" s="41">
        <f ca="1">IF(B774="","",SUMIF(OFFSET(MuaHàng_ThanhToán!$D$5,0,0,COUNTIF(Table2[Tên nhà cung cấp],MuaHàng_ThanhToán!$C$5),6),BáoCáoHàngHóa!B774,Table2[Thành tiền]))</f>
        <v>0</v>
      </c>
      <c r="F774" s="43">
        <f ca="1">IF(B774="","",SUMIF(Table2[[Tên hàng hóa]:[Thành tiền]],BáoCáoHàngHóa!B774,Table2[Số lượng])-BáoCáoHàngHóa!C774)</f>
        <v>23</v>
      </c>
      <c r="G774" s="43">
        <f t="shared" ca="1" si="112"/>
        <v>59113.043478260872</v>
      </c>
      <c r="H774" s="43">
        <f ca="1">IF(B774="","",SUMIF(Table2[[Tên hàng hóa]:[Thành tiền]],BáoCáoHàngHóa!B774,Table2[Thành tiền])-BáoCáoHàngHóa!E774)</f>
        <v>1359600</v>
      </c>
      <c r="I774" s="42">
        <f ca="1">IF(B774="","",SUMIF(Table28[[Tên hàng hóa ]:[Thành tiền]],BáoCáoHàngHóa!B774,Table28[Số lượng]))</f>
        <v>14</v>
      </c>
      <c r="J774" s="42">
        <f t="shared" ca="1" si="113"/>
        <v>59113.043478260872</v>
      </c>
      <c r="K774" s="42">
        <f t="shared" ca="1" si="114"/>
        <v>827582.60869565222</v>
      </c>
      <c r="L774" s="44">
        <f t="shared" ca="1" si="115"/>
        <v>9</v>
      </c>
      <c r="M774" s="44">
        <f t="shared" ca="1" si="116"/>
        <v>59113.043478260865</v>
      </c>
      <c r="N774" s="44">
        <f t="shared" ca="1" si="117"/>
        <v>532017.39130434778</v>
      </c>
      <c r="O774" s="30">
        <f t="shared" ca="1" si="110"/>
        <v>0</v>
      </c>
    </row>
    <row r="775" spans="1:15" ht="30" x14ac:dyDescent="0.2">
      <c r="A775" s="40">
        <v>770</v>
      </c>
      <c r="B775" s="40" t="str">
        <f>IF(DanhMụcHH!B774="","",DanhMụcHH!B774)</f>
        <v>S82Y-FSC350DIN</v>
      </c>
      <c r="C775" s="41">
        <f ca="1">IF(B775="","",SUMIF(OFFSET(MuaHàng_ThanhToán!$D$5,0,0,COUNTIF(Table2[Tên nhà cung cấp],MuaHàng_ThanhToán!$C$5),6),BáoCáoHàngHóa!B775,Table2[Số lượng]))</f>
        <v>0</v>
      </c>
      <c r="D775" s="41">
        <f t="shared" ca="1" si="111"/>
        <v>0</v>
      </c>
      <c r="E775" s="41">
        <f ca="1">IF(B775="","",SUMIF(OFFSET(MuaHàng_ThanhToán!$D$5,0,0,COUNTIF(Table2[Tên nhà cung cấp],MuaHàng_ThanhToán!$C$5),6),BáoCáoHàngHóa!B775,Table2[Thành tiền]))</f>
        <v>0</v>
      </c>
      <c r="F775" s="43">
        <f ca="1">IF(B775="","",SUMIF(Table2[[Tên hàng hóa]:[Thành tiền]],BáoCáoHàngHóa!B775,Table2[Số lượng])-BáoCáoHàngHóa!C775)</f>
        <v>18</v>
      </c>
      <c r="G775" s="43">
        <f t="shared" ca="1" si="112"/>
        <v>60438.888888888891</v>
      </c>
      <c r="H775" s="43">
        <f ca="1">IF(B775="","",SUMIF(Table2[[Tên hàng hóa]:[Thành tiền]],BáoCáoHàngHóa!B775,Table2[Thành tiền])-BáoCáoHàngHóa!E775)</f>
        <v>1087900</v>
      </c>
      <c r="I775" s="42">
        <f ca="1">IF(B775="","",SUMIF(Table28[[Tên hàng hóa ]:[Thành tiền]],BáoCáoHàngHóa!B775,Table28[Số lượng]))</f>
        <v>14</v>
      </c>
      <c r="J775" s="42">
        <f t="shared" ca="1" si="113"/>
        <v>60438.888888888891</v>
      </c>
      <c r="K775" s="42">
        <f t="shared" ca="1" si="114"/>
        <v>846144.4444444445</v>
      </c>
      <c r="L775" s="44">
        <f t="shared" ca="1" si="115"/>
        <v>4</v>
      </c>
      <c r="M775" s="44">
        <f t="shared" ca="1" si="116"/>
        <v>60438.888888888876</v>
      </c>
      <c r="N775" s="44">
        <f t="shared" ca="1" si="117"/>
        <v>241755.5555555555</v>
      </c>
      <c r="O775" s="30">
        <f t="shared" ref="O775:O838" ca="1" si="118">IF(L775&lt;0,-1,0)</f>
        <v>0</v>
      </c>
    </row>
    <row r="776" spans="1:15" x14ac:dyDescent="0.2">
      <c r="A776" s="40">
        <v>771</v>
      </c>
      <c r="B776" s="40" t="str">
        <f>IF(DanhMụcHH!B775="","",DanhMụcHH!B775)</f>
        <v>C200HW-PA204</v>
      </c>
      <c r="C776" s="41">
        <f ca="1">IF(B776="","",SUMIF(OFFSET(MuaHàng_ThanhToán!$D$5,0,0,COUNTIF(Table2[Tên nhà cung cấp],MuaHàng_ThanhToán!$C$5),6),BáoCáoHàngHóa!B776,Table2[Số lượng]))</f>
        <v>0</v>
      </c>
      <c r="D776" s="41">
        <f t="shared" ca="1" si="111"/>
        <v>0</v>
      </c>
      <c r="E776" s="41">
        <f ca="1">IF(B776="","",SUMIF(OFFSET(MuaHàng_ThanhToán!$D$5,0,0,COUNTIF(Table2[Tên nhà cung cấp],MuaHàng_ThanhToán!$C$5),6),BáoCáoHàngHóa!B776,Table2[Thành tiền]))</f>
        <v>0</v>
      </c>
      <c r="F776" s="43">
        <f ca="1">IF(B776="","",SUMIF(Table2[[Tên hàng hóa]:[Thành tiền]],BáoCáoHàngHóa!B776,Table2[Số lượng])-BáoCáoHàngHóa!C776)</f>
        <v>1</v>
      </c>
      <c r="G776" s="43">
        <f t="shared" ca="1" si="112"/>
        <v>2582351.3333333335</v>
      </c>
      <c r="H776" s="43">
        <f ca="1">IF(B776="","",SUMIF(Table2[[Tên hàng hóa]:[Thành tiền]],BáoCáoHàngHóa!B776,Table2[Thành tiền])-BáoCáoHàngHóa!E776)</f>
        <v>2582351.3333333335</v>
      </c>
      <c r="I776" s="42">
        <f ca="1">IF(B776="","",SUMIF(Table28[[Tên hàng hóa ]:[Thành tiền]],BáoCáoHàngHóa!B776,Table28[Số lượng]))</f>
        <v>1</v>
      </c>
      <c r="J776" s="42">
        <f t="shared" ca="1" si="113"/>
        <v>2582351.3333333335</v>
      </c>
      <c r="K776" s="42">
        <f t="shared" ca="1" si="114"/>
        <v>2582351.3333333335</v>
      </c>
      <c r="L776" s="44">
        <f t="shared" ca="1" si="115"/>
        <v>0</v>
      </c>
      <c r="M776" s="44">
        <f t="shared" ca="1" si="116"/>
        <v>0</v>
      </c>
      <c r="N776" s="44">
        <f t="shared" ca="1" si="117"/>
        <v>0</v>
      </c>
      <c r="O776" s="30">
        <f t="shared" ca="1" si="118"/>
        <v>0</v>
      </c>
    </row>
    <row r="777" spans="1:15" ht="30" x14ac:dyDescent="0.2">
      <c r="A777" s="40">
        <v>772</v>
      </c>
      <c r="B777" s="40" t="str">
        <f>IF(DanhMụcHH!B776="","",DanhMụcHH!B776)</f>
        <v>E6B2-CWZ6C 20P/R 2M</v>
      </c>
      <c r="C777" s="41">
        <f ca="1">IF(B777="","",SUMIF(OFFSET(MuaHàng_ThanhToán!$D$5,0,0,COUNTIF(Table2[Tên nhà cung cấp],MuaHàng_ThanhToán!$C$5),6),BáoCáoHàngHóa!B777,Table2[Số lượng]))</f>
        <v>0</v>
      </c>
      <c r="D777" s="41">
        <f t="shared" ca="1" si="111"/>
        <v>0</v>
      </c>
      <c r="E777" s="41">
        <f ca="1">IF(B777="","",SUMIF(OFFSET(MuaHàng_ThanhToán!$D$5,0,0,COUNTIF(Table2[Tên nhà cung cấp],MuaHàng_ThanhToán!$C$5),6),BáoCáoHàngHóa!B777,Table2[Thành tiền]))</f>
        <v>0</v>
      </c>
      <c r="F777" s="43">
        <f ca="1">IF(B777="","",SUMIF(Table2[[Tên hàng hóa]:[Thành tiền]],BáoCáoHàngHóa!B777,Table2[Số lượng])-BáoCáoHàngHóa!C777)</f>
        <v>2</v>
      </c>
      <c r="G777" s="43">
        <f t="shared" ca="1" si="112"/>
        <v>2018676.3333333333</v>
      </c>
      <c r="H777" s="43">
        <f ca="1">IF(B777="","",SUMIF(Table2[[Tên hàng hóa]:[Thành tiền]],BáoCáoHàngHóa!B777,Table2[Thành tiền])-BáoCáoHàngHóa!E777)</f>
        <v>4037352.6666666665</v>
      </c>
      <c r="I777" s="42">
        <f ca="1">IF(B777="","",SUMIF(Table28[[Tên hàng hóa ]:[Thành tiền]],BáoCáoHàngHóa!B777,Table28[Số lượng]))</f>
        <v>2</v>
      </c>
      <c r="J777" s="42">
        <f t="shared" ca="1" si="113"/>
        <v>2018676.3333333333</v>
      </c>
      <c r="K777" s="42">
        <f t="shared" ca="1" si="114"/>
        <v>4037352.6666666665</v>
      </c>
      <c r="L777" s="44">
        <f t="shared" ca="1" si="115"/>
        <v>0</v>
      </c>
      <c r="M777" s="44">
        <f t="shared" ca="1" si="116"/>
        <v>0</v>
      </c>
      <c r="N777" s="44">
        <f t="shared" ca="1" si="117"/>
        <v>0</v>
      </c>
      <c r="O777" s="30">
        <f t="shared" ca="1" si="118"/>
        <v>0</v>
      </c>
    </row>
    <row r="778" spans="1:15" ht="30" x14ac:dyDescent="0.2">
      <c r="A778" s="40">
        <v>773</v>
      </c>
      <c r="B778" s="40" t="str">
        <f>IF(DanhMụcHH!B777="","",DanhMụcHH!B777)</f>
        <v>E6B2-CWZ6C 1200P/R 2M</v>
      </c>
      <c r="C778" s="41">
        <f ca="1">IF(B778="","",SUMIF(OFFSET(MuaHàng_ThanhToán!$D$5,0,0,COUNTIF(Table2[Tên nhà cung cấp],MuaHàng_ThanhToán!$C$5),6),BáoCáoHàngHóa!B778,Table2[Số lượng]))</f>
        <v>0</v>
      </c>
      <c r="D778" s="41">
        <f t="shared" ca="1" si="111"/>
        <v>0</v>
      </c>
      <c r="E778" s="41">
        <f ca="1">IF(B778="","",SUMIF(OFFSET(MuaHàng_ThanhToán!$D$5,0,0,COUNTIF(Table2[Tên nhà cung cấp],MuaHàng_ThanhToán!$C$5),6),BáoCáoHàngHóa!B778,Table2[Thành tiền]))</f>
        <v>0</v>
      </c>
      <c r="F778" s="43">
        <f ca="1">IF(B778="","",SUMIF(Table2[[Tên hàng hóa]:[Thành tiền]],BáoCáoHàngHóa!B778,Table2[Số lượng])-BáoCáoHàngHóa!C778)</f>
        <v>4</v>
      </c>
      <c r="G778" s="43">
        <f t="shared" ca="1" si="112"/>
        <v>2567227.371794872</v>
      </c>
      <c r="H778" s="43">
        <f ca="1">IF(B778="","",SUMIF(Table2[[Tên hàng hóa]:[Thành tiền]],BáoCáoHàngHóa!B778,Table2[Thành tiền])-BáoCáoHàngHóa!E778)</f>
        <v>10268909.487179488</v>
      </c>
      <c r="I778" s="42">
        <f ca="1">IF(B778="","",SUMIF(Table28[[Tên hàng hóa ]:[Thành tiền]],BáoCáoHàngHóa!B778,Table28[Số lượng]))</f>
        <v>3</v>
      </c>
      <c r="J778" s="42">
        <f t="shared" ca="1" si="113"/>
        <v>2567227.371794872</v>
      </c>
      <c r="K778" s="42">
        <f t="shared" ca="1" si="114"/>
        <v>7701682.115384616</v>
      </c>
      <c r="L778" s="44">
        <f t="shared" ca="1" si="115"/>
        <v>1</v>
      </c>
      <c r="M778" s="44">
        <f t="shared" ca="1" si="116"/>
        <v>2567227.371794872</v>
      </c>
      <c r="N778" s="44">
        <f t="shared" ca="1" si="117"/>
        <v>2567227.371794872</v>
      </c>
      <c r="O778" s="30">
        <f t="shared" ca="1" si="118"/>
        <v>0</v>
      </c>
    </row>
    <row r="779" spans="1:15" ht="30" x14ac:dyDescent="0.2">
      <c r="A779" s="40">
        <v>774</v>
      </c>
      <c r="B779" s="40" t="str">
        <f>IF(DanhMụcHH!B778="","",DanhMụcHH!B778)</f>
        <v>MY4N AC100/110 BY OMZ</v>
      </c>
      <c r="C779" s="41">
        <f ca="1">IF(B779="","",SUMIF(OFFSET(MuaHàng_ThanhToán!$D$5,0,0,COUNTIF(Table2[Tên nhà cung cấp],MuaHàng_ThanhToán!$C$5),6),BáoCáoHàngHóa!B779,Table2[Số lượng]))</f>
        <v>0</v>
      </c>
      <c r="D779" s="41">
        <f t="shared" ca="1" si="111"/>
        <v>0</v>
      </c>
      <c r="E779" s="41">
        <f ca="1">IF(B779="","",SUMIF(OFFSET(MuaHàng_ThanhToán!$D$5,0,0,COUNTIF(Table2[Tên nhà cung cấp],MuaHàng_ThanhToán!$C$5),6),BáoCáoHàngHóa!B779,Table2[Thành tiền]))</f>
        <v>0</v>
      </c>
      <c r="F779" s="43">
        <f ca="1">IF(B779="","",SUMIF(Table2[[Tên hàng hóa]:[Thành tiền]],BáoCáoHàngHóa!B779,Table2[Số lượng])-BáoCáoHàngHóa!C779)</f>
        <v>20</v>
      </c>
      <c r="G779" s="43">
        <f t="shared" ca="1" si="112"/>
        <v>77000</v>
      </c>
      <c r="H779" s="43">
        <f ca="1">IF(B779="","",SUMIF(Table2[[Tên hàng hóa]:[Thành tiền]],BáoCáoHàngHóa!B779,Table2[Thành tiền])-BáoCáoHàngHóa!E779)</f>
        <v>1540000</v>
      </c>
      <c r="I779" s="42">
        <f ca="1">IF(B779="","",SUMIF(Table28[[Tên hàng hóa ]:[Thành tiền]],BáoCáoHàngHóa!B779,Table28[Số lượng]))</f>
        <v>20</v>
      </c>
      <c r="J779" s="42">
        <f t="shared" ca="1" si="113"/>
        <v>77000</v>
      </c>
      <c r="K779" s="42">
        <f t="shared" ca="1" si="114"/>
        <v>1540000</v>
      </c>
      <c r="L779" s="44">
        <f t="shared" ca="1" si="115"/>
        <v>0</v>
      </c>
      <c r="M779" s="44">
        <f t="shared" ca="1" si="116"/>
        <v>0</v>
      </c>
      <c r="N779" s="44">
        <f t="shared" ca="1" si="117"/>
        <v>0</v>
      </c>
      <c r="O779" s="30">
        <f t="shared" ca="1" si="118"/>
        <v>0</v>
      </c>
    </row>
    <row r="780" spans="1:15" x14ac:dyDescent="0.2">
      <c r="A780" s="40">
        <v>775</v>
      </c>
      <c r="B780" s="40" t="str">
        <f>IF(DanhMụcHH!B779="","",DanhMụcHH!B779)</f>
        <v>P2CF-11</v>
      </c>
      <c r="C780" s="41">
        <f ca="1">IF(B780="","",SUMIF(OFFSET(MuaHàng_ThanhToán!$D$5,0,0,COUNTIF(Table2[Tên nhà cung cấp],MuaHàng_ThanhToán!$C$5),6),BáoCáoHàngHóa!B780,Table2[Số lượng]))</f>
        <v>0</v>
      </c>
      <c r="D780" s="41">
        <f t="shared" ca="1" si="111"/>
        <v>0</v>
      </c>
      <c r="E780" s="41">
        <f ca="1">IF(B780="","",SUMIF(OFFSET(MuaHàng_ThanhToán!$D$5,0,0,COUNTIF(Table2[Tên nhà cung cấp],MuaHàng_ThanhToán!$C$5),6),BáoCáoHàngHóa!B780,Table2[Thành tiền]))</f>
        <v>0</v>
      </c>
      <c r="F780" s="43">
        <f ca="1">IF(B780="","",SUMIF(Table2[[Tên hàng hóa]:[Thành tiền]],BáoCáoHàngHóa!B780,Table2[Số lượng])-BáoCáoHàngHóa!C780)</f>
        <v>5</v>
      </c>
      <c r="G780" s="43">
        <f t="shared" ca="1" si="112"/>
        <v>127600</v>
      </c>
      <c r="H780" s="43">
        <f ca="1">IF(B780="","",SUMIF(Table2[[Tên hàng hóa]:[Thành tiền]],BáoCáoHàngHóa!B780,Table2[Thành tiền])-BáoCáoHàngHóa!E780)</f>
        <v>638000</v>
      </c>
      <c r="I780" s="42">
        <f ca="1">IF(B780="","",SUMIF(Table28[[Tên hàng hóa ]:[Thành tiền]],BáoCáoHàngHóa!B780,Table28[Số lượng]))</f>
        <v>5</v>
      </c>
      <c r="J780" s="42">
        <f t="shared" ca="1" si="113"/>
        <v>127600</v>
      </c>
      <c r="K780" s="42">
        <f t="shared" ca="1" si="114"/>
        <v>638000</v>
      </c>
      <c r="L780" s="44">
        <f t="shared" ca="1" si="115"/>
        <v>0</v>
      </c>
      <c r="M780" s="44">
        <f t="shared" ca="1" si="116"/>
        <v>0</v>
      </c>
      <c r="N780" s="44">
        <f t="shared" ca="1" si="117"/>
        <v>0</v>
      </c>
      <c r="O780" s="30">
        <f t="shared" ca="1" si="118"/>
        <v>0</v>
      </c>
    </row>
    <row r="781" spans="1:15" ht="30" x14ac:dyDescent="0.2">
      <c r="A781" s="40">
        <v>776</v>
      </c>
      <c r="B781" s="40" t="str">
        <f>IF(DanhMụcHH!B780="","",DanhMụcHH!B780)</f>
        <v>E3S-RS30B4-30 2M</v>
      </c>
      <c r="C781" s="41">
        <f ca="1">IF(B781="","",SUMIF(OFFSET(MuaHàng_ThanhToán!$D$5,0,0,COUNTIF(Table2[Tên nhà cung cấp],MuaHàng_ThanhToán!$C$5),6),BáoCáoHàngHóa!B781,Table2[Số lượng]))</f>
        <v>0</v>
      </c>
      <c r="D781" s="41">
        <f t="shared" ca="1" si="111"/>
        <v>0</v>
      </c>
      <c r="E781" s="41">
        <f ca="1">IF(B781="","",SUMIF(OFFSET(MuaHàng_ThanhToán!$D$5,0,0,COUNTIF(Table2[Tên nhà cung cấp],MuaHàng_ThanhToán!$C$5),6),BáoCáoHàngHóa!B781,Table2[Thành tiền]))</f>
        <v>0</v>
      </c>
      <c r="F781" s="43">
        <f ca="1">IF(B781="","",SUMIF(Table2[[Tên hàng hóa]:[Thành tiền]],BáoCáoHàngHóa!B781,Table2[Số lượng])-BáoCáoHàngHóa!C781)</f>
        <v>1</v>
      </c>
      <c r="G781" s="43">
        <f t="shared" ca="1" si="112"/>
        <v>3104200</v>
      </c>
      <c r="H781" s="43">
        <f ca="1">IF(B781="","",SUMIF(Table2[[Tên hàng hóa]:[Thành tiền]],BáoCáoHàngHóa!B781,Table2[Thành tiền])-BáoCáoHàngHóa!E781)</f>
        <v>3104200</v>
      </c>
      <c r="I781" s="42">
        <f ca="1">IF(B781="","",SUMIF(Table28[[Tên hàng hóa ]:[Thành tiền]],BáoCáoHàngHóa!B781,Table28[Số lượng]))</f>
        <v>1</v>
      </c>
      <c r="J781" s="42">
        <f t="shared" ca="1" si="113"/>
        <v>3104200</v>
      </c>
      <c r="K781" s="42">
        <f t="shared" ca="1" si="114"/>
        <v>3104200</v>
      </c>
      <c r="L781" s="44">
        <f t="shared" ca="1" si="115"/>
        <v>0</v>
      </c>
      <c r="M781" s="44">
        <f t="shared" ca="1" si="116"/>
        <v>0</v>
      </c>
      <c r="N781" s="44">
        <f t="shared" ca="1" si="117"/>
        <v>0</v>
      </c>
      <c r="O781" s="30">
        <f t="shared" ca="1" si="118"/>
        <v>0</v>
      </c>
    </row>
    <row r="782" spans="1:15" x14ac:dyDescent="0.2">
      <c r="A782" s="40">
        <v>777</v>
      </c>
      <c r="B782" s="40" t="str">
        <f>IF(DanhMụcHH!B781="","",DanhMụcHH!B781)</f>
        <v>EX250-SDN1</v>
      </c>
      <c r="C782" s="41">
        <f ca="1">IF(B782="","",SUMIF(OFFSET(MuaHàng_ThanhToán!$D$5,0,0,COUNTIF(Table2[Tên nhà cung cấp],MuaHàng_ThanhToán!$C$5),6),BáoCáoHàngHóa!B782,Table2[Số lượng]))</f>
        <v>0</v>
      </c>
      <c r="D782" s="41">
        <f t="shared" ca="1" si="111"/>
        <v>0</v>
      </c>
      <c r="E782" s="41">
        <f ca="1">IF(B782="","",SUMIF(OFFSET(MuaHàng_ThanhToán!$D$5,0,0,COUNTIF(Table2[Tên nhà cung cấp],MuaHàng_ThanhToán!$C$5),6),BáoCáoHàngHóa!B782,Table2[Thành tiền]))</f>
        <v>0</v>
      </c>
      <c r="F782" s="43">
        <f ca="1">IF(B782="","",SUMIF(Table2[[Tên hàng hóa]:[Thành tiền]],BáoCáoHàngHóa!B782,Table2[Số lượng])-BáoCáoHàngHóa!C782)</f>
        <v>1</v>
      </c>
      <c r="G782" s="43">
        <f t="shared" ca="1" si="112"/>
        <v>6924500</v>
      </c>
      <c r="H782" s="43">
        <f ca="1">IF(B782="","",SUMIF(Table2[[Tên hàng hóa]:[Thành tiền]],BáoCáoHàngHóa!B782,Table2[Thành tiền])-BáoCáoHàngHóa!E782)</f>
        <v>6924500</v>
      </c>
      <c r="I782" s="42">
        <f ca="1">IF(B782="","",SUMIF(Table28[[Tên hàng hóa ]:[Thành tiền]],BáoCáoHàngHóa!B782,Table28[Số lượng]))</f>
        <v>1</v>
      </c>
      <c r="J782" s="42">
        <f t="shared" ca="1" si="113"/>
        <v>6924500</v>
      </c>
      <c r="K782" s="42">
        <f t="shared" ca="1" si="114"/>
        <v>6924500</v>
      </c>
      <c r="L782" s="44">
        <f t="shared" ca="1" si="115"/>
        <v>0</v>
      </c>
      <c r="M782" s="44">
        <f t="shared" ca="1" si="116"/>
        <v>0</v>
      </c>
      <c r="N782" s="44">
        <f t="shared" ca="1" si="117"/>
        <v>0</v>
      </c>
      <c r="O782" s="30">
        <f t="shared" ca="1" si="118"/>
        <v>0</v>
      </c>
    </row>
    <row r="783" spans="1:15" x14ac:dyDescent="0.2">
      <c r="A783" s="40">
        <v>778</v>
      </c>
      <c r="B783" s="40" t="str">
        <f>IF(DanhMụcHH!B782="","",DanhMụcHH!B782)</f>
        <v>K33-FLK3A</v>
      </c>
      <c r="C783" s="41">
        <f ca="1">IF(B783="","",SUMIF(OFFSET(MuaHàng_ThanhToán!$D$5,0,0,COUNTIF(Table2[Tên nhà cung cấp],MuaHàng_ThanhToán!$C$5),6),BáoCáoHàngHóa!B783,Table2[Số lượng]))</f>
        <v>0</v>
      </c>
      <c r="D783" s="41">
        <f t="shared" ca="1" si="111"/>
        <v>0</v>
      </c>
      <c r="E783" s="41">
        <f ca="1">IF(B783="","",SUMIF(OFFSET(MuaHàng_ThanhToán!$D$5,0,0,COUNTIF(Table2[Tên nhà cung cấp],MuaHàng_ThanhToán!$C$5),6),BáoCáoHàngHóa!B783,Table2[Thành tiền]))</f>
        <v>0</v>
      </c>
      <c r="F783" s="43">
        <f ca="1">IF(B783="","",SUMIF(Table2[[Tên hàng hóa]:[Thành tiền]],BáoCáoHàngHóa!B783,Table2[Số lượng])-BáoCáoHàngHóa!C783)</f>
        <v>1</v>
      </c>
      <c r="G783" s="43">
        <f t="shared" ca="1" si="112"/>
        <v>1809500</v>
      </c>
      <c r="H783" s="43">
        <f ca="1">IF(B783="","",SUMIF(Table2[[Tên hàng hóa]:[Thành tiền]],BáoCáoHàngHóa!B783,Table2[Thành tiền])-BáoCáoHàngHóa!E783)</f>
        <v>1809500</v>
      </c>
      <c r="I783" s="42">
        <f ca="1">IF(B783="","",SUMIF(Table28[[Tên hàng hóa ]:[Thành tiền]],BáoCáoHàngHóa!B783,Table28[Số lượng]))</f>
        <v>1</v>
      </c>
      <c r="J783" s="42">
        <f t="shared" ca="1" si="113"/>
        <v>1809500</v>
      </c>
      <c r="K783" s="42">
        <f t="shared" ca="1" si="114"/>
        <v>1809500</v>
      </c>
      <c r="L783" s="44">
        <f t="shared" ca="1" si="115"/>
        <v>0</v>
      </c>
      <c r="M783" s="44">
        <f t="shared" ca="1" si="116"/>
        <v>0</v>
      </c>
      <c r="N783" s="44">
        <f t="shared" ca="1" si="117"/>
        <v>0</v>
      </c>
      <c r="O783" s="30">
        <f t="shared" ca="1" si="118"/>
        <v>0</v>
      </c>
    </row>
    <row r="784" spans="1:15" x14ac:dyDescent="0.2">
      <c r="A784" s="40">
        <v>779</v>
      </c>
      <c r="B784" s="40" t="str">
        <f>IF(DanhMụcHH!B783="","",DanhMụcHH!B783)</f>
        <v>THANH RAY</v>
      </c>
      <c r="C784" s="41">
        <f ca="1">IF(B784="","",SUMIF(OFFSET(MuaHàng_ThanhToán!$D$5,0,0,COUNTIF(Table2[Tên nhà cung cấp],MuaHàng_ThanhToán!$C$5),6),BáoCáoHàngHóa!B784,Table2[Số lượng]))</f>
        <v>0</v>
      </c>
      <c r="D784" s="41">
        <f t="shared" ca="1" si="111"/>
        <v>0</v>
      </c>
      <c r="E784" s="41">
        <f ca="1">IF(B784="","",SUMIF(OFFSET(MuaHàng_ThanhToán!$D$5,0,0,COUNTIF(Table2[Tên nhà cung cấp],MuaHàng_ThanhToán!$C$5),6),BáoCáoHàngHóa!B784,Table2[Thành tiền]))</f>
        <v>0</v>
      </c>
      <c r="F784" s="43">
        <f ca="1">IF(B784="","",SUMIF(Table2[[Tên hàng hóa]:[Thành tiền]],BáoCáoHàngHóa!B784,Table2[Số lượng])-BáoCáoHàngHóa!C784)</f>
        <v>2</v>
      </c>
      <c r="G784" s="43">
        <f t="shared" ca="1" si="112"/>
        <v>19800</v>
      </c>
      <c r="H784" s="43">
        <f ca="1">IF(B784="","",SUMIF(Table2[[Tên hàng hóa]:[Thành tiền]],BáoCáoHàngHóa!B784,Table2[Thành tiền])-BáoCáoHàngHóa!E784)</f>
        <v>39600</v>
      </c>
      <c r="I784" s="42">
        <f ca="1">IF(B784="","",SUMIF(Table28[[Tên hàng hóa ]:[Thành tiền]],BáoCáoHàngHóa!B784,Table28[Số lượng]))</f>
        <v>2</v>
      </c>
      <c r="J784" s="42">
        <f t="shared" ca="1" si="113"/>
        <v>19800</v>
      </c>
      <c r="K784" s="42">
        <f t="shared" ca="1" si="114"/>
        <v>39600</v>
      </c>
      <c r="L784" s="44">
        <f t="shared" ca="1" si="115"/>
        <v>0</v>
      </c>
      <c r="M784" s="44">
        <f t="shared" ca="1" si="116"/>
        <v>0</v>
      </c>
      <c r="N784" s="44">
        <f t="shared" ca="1" si="117"/>
        <v>0</v>
      </c>
      <c r="O784" s="30">
        <f t="shared" ca="1" si="118"/>
        <v>0</v>
      </c>
    </row>
    <row r="785" spans="1:15" x14ac:dyDescent="0.2">
      <c r="A785" s="40">
        <v>780</v>
      </c>
      <c r="B785" s="40" t="str">
        <f>IF(DanhMụcHH!B784="","",DanhMụcHH!B784)</f>
        <v>DOMINO</v>
      </c>
      <c r="C785" s="41">
        <f ca="1">IF(B785="","",SUMIF(OFFSET(MuaHàng_ThanhToán!$D$5,0,0,COUNTIF(Table2[Tên nhà cung cấp],MuaHàng_ThanhToán!$C$5),6),BáoCáoHàngHóa!B785,Table2[Số lượng]))</f>
        <v>0</v>
      </c>
      <c r="D785" s="41">
        <f t="shared" ca="1" si="111"/>
        <v>0</v>
      </c>
      <c r="E785" s="41">
        <f ca="1">IF(B785="","",SUMIF(OFFSET(MuaHàng_ThanhToán!$D$5,0,0,COUNTIF(Table2[Tên nhà cung cấp],MuaHàng_ThanhToán!$C$5),6),BáoCáoHàngHóa!B785,Table2[Thành tiền]))</f>
        <v>0</v>
      </c>
      <c r="F785" s="43">
        <f ca="1">IF(B785="","",SUMIF(Table2[[Tên hàng hóa]:[Thành tiền]],BáoCáoHàngHóa!B785,Table2[Số lượng])-BáoCáoHàngHóa!C785)</f>
        <v>5</v>
      </c>
      <c r="G785" s="43">
        <f t="shared" ca="1" si="112"/>
        <v>55000</v>
      </c>
      <c r="H785" s="43">
        <f ca="1">IF(B785="","",SUMIF(Table2[[Tên hàng hóa]:[Thành tiền]],BáoCáoHàngHóa!B785,Table2[Thành tiền])-BáoCáoHàngHóa!E785)</f>
        <v>275000</v>
      </c>
      <c r="I785" s="42">
        <f ca="1">IF(B785="","",SUMIF(Table28[[Tên hàng hóa ]:[Thành tiền]],BáoCáoHàngHóa!B785,Table28[Số lượng]))</f>
        <v>5</v>
      </c>
      <c r="J785" s="42">
        <f t="shared" ca="1" si="113"/>
        <v>55000</v>
      </c>
      <c r="K785" s="42">
        <f t="shared" ca="1" si="114"/>
        <v>275000</v>
      </c>
      <c r="L785" s="44">
        <f t="shared" ca="1" si="115"/>
        <v>0</v>
      </c>
      <c r="M785" s="44">
        <f t="shared" ca="1" si="116"/>
        <v>0</v>
      </c>
      <c r="N785" s="44">
        <f t="shared" ca="1" si="117"/>
        <v>0</v>
      </c>
      <c r="O785" s="30">
        <f t="shared" ca="1" si="118"/>
        <v>0</v>
      </c>
    </row>
    <row r="786" spans="1:15" x14ac:dyDescent="0.2">
      <c r="A786" s="40">
        <v>781</v>
      </c>
      <c r="B786" s="40" t="str">
        <f>IF(DanhMụcHH!B785="","",DanhMụcHH!B785)</f>
        <v>EZ9F34306</v>
      </c>
      <c r="C786" s="41">
        <f ca="1">IF(B786="","",SUMIF(OFFSET(MuaHàng_ThanhToán!$D$5,0,0,COUNTIF(Table2[Tên nhà cung cấp],MuaHàng_ThanhToán!$C$5),6),BáoCáoHàngHóa!B786,Table2[Số lượng]))</f>
        <v>0</v>
      </c>
      <c r="D786" s="41">
        <f t="shared" ca="1" si="111"/>
        <v>0</v>
      </c>
      <c r="E786" s="41">
        <f ca="1">IF(B786="","",SUMIF(OFFSET(MuaHàng_ThanhToán!$D$5,0,0,COUNTIF(Table2[Tên nhà cung cấp],MuaHàng_ThanhToán!$C$5),6),BáoCáoHàngHóa!B786,Table2[Thành tiền]))</f>
        <v>0</v>
      </c>
      <c r="F786" s="43">
        <f ca="1">IF(B786="","",SUMIF(Table2[[Tên hàng hóa]:[Thành tiền]],BáoCáoHàngHóa!B786,Table2[Số lượng])-BáoCáoHàngHóa!C786)</f>
        <v>70</v>
      </c>
      <c r="G786" s="43">
        <f t="shared" ca="1" si="112"/>
        <v>197219.28571428571</v>
      </c>
      <c r="H786" s="43">
        <f ca="1">IF(B786="","",SUMIF(Table2[[Tên hàng hóa]:[Thành tiền]],BáoCáoHàngHóa!B786,Table2[Thành tiền])-BáoCáoHàngHóa!E786)</f>
        <v>13805350</v>
      </c>
      <c r="I786" s="42">
        <f ca="1">IF(B786="","",SUMIF(Table28[[Tên hàng hóa ]:[Thành tiền]],BáoCáoHàngHóa!B786,Table28[Số lượng]))</f>
        <v>70</v>
      </c>
      <c r="J786" s="42">
        <f t="shared" ca="1" si="113"/>
        <v>197219.28571428571</v>
      </c>
      <c r="K786" s="42">
        <f t="shared" ca="1" si="114"/>
        <v>13805350</v>
      </c>
      <c r="L786" s="44">
        <f t="shared" ca="1" si="115"/>
        <v>0</v>
      </c>
      <c r="M786" s="44">
        <f t="shared" ca="1" si="116"/>
        <v>0</v>
      </c>
      <c r="N786" s="44">
        <f t="shared" ca="1" si="117"/>
        <v>0</v>
      </c>
      <c r="O786" s="30">
        <f t="shared" ca="1" si="118"/>
        <v>0</v>
      </c>
    </row>
    <row r="787" spans="1:15" x14ac:dyDescent="0.2">
      <c r="A787" s="40">
        <v>782</v>
      </c>
      <c r="B787" s="40" t="str">
        <f>IF(DanhMụcHH!B786="","",DanhMụcHH!B786)</f>
        <v>A9F84216</v>
      </c>
      <c r="C787" s="41">
        <f ca="1">IF(B787="","",SUMIF(OFFSET(MuaHàng_ThanhToán!$D$5,0,0,COUNTIF(Table2[Tên nhà cung cấp],MuaHàng_ThanhToán!$C$5),6),BáoCáoHàngHóa!B787,Table2[Số lượng]))</f>
        <v>0</v>
      </c>
      <c r="D787" s="41">
        <f t="shared" ca="1" si="111"/>
        <v>0</v>
      </c>
      <c r="E787" s="41">
        <f ca="1">IF(B787="","",SUMIF(OFFSET(MuaHàng_ThanhToán!$D$5,0,0,COUNTIF(Table2[Tên nhà cung cấp],MuaHàng_ThanhToán!$C$5),6),BáoCáoHàngHóa!B787,Table2[Thành tiền]))</f>
        <v>0</v>
      </c>
      <c r="F787" s="43">
        <f ca="1">IF(B787="","",SUMIF(Table2[[Tên hàng hóa]:[Thành tiền]],BáoCáoHàngHóa!B787,Table2[Số lượng])-BáoCáoHàngHóa!C787)</f>
        <v>10</v>
      </c>
      <c r="G787" s="43">
        <f t="shared" ca="1" si="112"/>
        <v>617540</v>
      </c>
      <c r="H787" s="43">
        <f ca="1">IF(B787="","",SUMIF(Table2[[Tên hàng hóa]:[Thành tiền]],BáoCáoHàngHóa!B787,Table2[Thành tiền])-BáoCáoHàngHóa!E787)</f>
        <v>6175400</v>
      </c>
      <c r="I787" s="42">
        <f ca="1">IF(B787="","",SUMIF(Table28[[Tên hàng hóa ]:[Thành tiền]],BáoCáoHàngHóa!B787,Table28[Số lượng]))</f>
        <v>10</v>
      </c>
      <c r="J787" s="42">
        <f t="shared" ca="1" si="113"/>
        <v>617540</v>
      </c>
      <c r="K787" s="42">
        <f t="shared" ca="1" si="114"/>
        <v>6175400</v>
      </c>
      <c r="L787" s="44">
        <f t="shared" ca="1" si="115"/>
        <v>0</v>
      </c>
      <c r="M787" s="44">
        <f t="shared" ca="1" si="116"/>
        <v>0</v>
      </c>
      <c r="N787" s="44">
        <f t="shared" ca="1" si="117"/>
        <v>0</v>
      </c>
      <c r="O787" s="30">
        <f t="shared" ca="1" si="118"/>
        <v>0</v>
      </c>
    </row>
    <row r="788" spans="1:15" x14ac:dyDescent="0.2">
      <c r="A788" s="40">
        <v>783</v>
      </c>
      <c r="B788" s="40" t="str">
        <f>IF(DanhMụcHH!B787="","",DanhMụcHH!B787)</f>
        <v>A9F84132</v>
      </c>
      <c r="C788" s="41">
        <f ca="1">IF(B788="","",SUMIF(OFFSET(MuaHàng_ThanhToán!$D$5,0,0,COUNTIF(Table2[Tên nhà cung cấp],MuaHàng_ThanhToán!$C$5),6),BáoCáoHàngHóa!B788,Table2[Số lượng]))</f>
        <v>0</v>
      </c>
      <c r="D788" s="41">
        <f t="shared" ca="1" si="111"/>
        <v>0</v>
      </c>
      <c r="E788" s="41">
        <f ca="1">IF(B788="","",SUMIF(OFFSET(MuaHàng_ThanhToán!$D$5,0,0,COUNTIF(Table2[Tên nhà cung cấp],MuaHàng_ThanhToán!$C$5),6),BáoCáoHàngHóa!B788,Table2[Thành tiền]))</f>
        <v>0</v>
      </c>
      <c r="F788" s="43">
        <f ca="1">IF(B788="","",SUMIF(Table2[[Tên hàng hóa]:[Thành tiền]],BáoCáoHàngHóa!B788,Table2[Số lượng])-BáoCáoHàngHóa!C788)</f>
        <v>10</v>
      </c>
      <c r="G788" s="43">
        <f t="shared" ca="1" si="112"/>
        <v>203390</v>
      </c>
      <c r="H788" s="43">
        <f ca="1">IF(B788="","",SUMIF(Table2[[Tên hàng hóa]:[Thành tiền]],BáoCáoHàngHóa!B788,Table2[Thành tiền])-BáoCáoHàngHóa!E788)</f>
        <v>2033900</v>
      </c>
      <c r="I788" s="42">
        <f ca="1">IF(B788="","",SUMIF(Table28[[Tên hàng hóa ]:[Thành tiền]],BáoCáoHàngHóa!B788,Table28[Số lượng]))</f>
        <v>10</v>
      </c>
      <c r="J788" s="42">
        <f t="shared" ca="1" si="113"/>
        <v>203390</v>
      </c>
      <c r="K788" s="42">
        <f t="shared" ca="1" si="114"/>
        <v>2033900</v>
      </c>
      <c r="L788" s="44">
        <f t="shared" ca="1" si="115"/>
        <v>0</v>
      </c>
      <c r="M788" s="44">
        <f t="shared" ca="1" si="116"/>
        <v>0</v>
      </c>
      <c r="N788" s="44">
        <f t="shared" ca="1" si="117"/>
        <v>0</v>
      </c>
      <c r="O788" s="30">
        <f t="shared" ca="1" si="118"/>
        <v>0</v>
      </c>
    </row>
    <row r="789" spans="1:15" ht="30" x14ac:dyDescent="0.2">
      <c r="A789" s="40">
        <v>784</v>
      </c>
      <c r="B789" s="40" t="str">
        <f>IF(DanhMụcHH!B788="","",DanhMụcHH!B788)</f>
        <v>E50S8-5000-3-N-24</v>
      </c>
      <c r="C789" s="41">
        <f ca="1">IF(B789="","",SUMIF(OFFSET(MuaHàng_ThanhToán!$D$5,0,0,COUNTIF(Table2[Tên nhà cung cấp],MuaHàng_ThanhToán!$C$5),6),BáoCáoHàngHóa!B789,Table2[Số lượng]))</f>
        <v>0</v>
      </c>
      <c r="D789" s="41">
        <f t="shared" ca="1" si="111"/>
        <v>0</v>
      </c>
      <c r="E789" s="41">
        <f ca="1">IF(B789="","",SUMIF(OFFSET(MuaHàng_ThanhToán!$D$5,0,0,COUNTIF(Table2[Tên nhà cung cấp],MuaHàng_ThanhToán!$C$5),6),BáoCáoHàngHóa!B789,Table2[Thành tiền]))</f>
        <v>0</v>
      </c>
      <c r="F789" s="43">
        <f ca="1">IF(B789="","",SUMIF(Table2[[Tên hàng hóa]:[Thành tiền]],BáoCáoHàngHóa!B789,Table2[Số lượng])-BáoCáoHàngHóa!C789)</f>
        <v>4</v>
      </c>
      <c r="G789" s="43">
        <f t="shared" ca="1" si="112"/>
        <v>2174260</v>
      </c>
      <c r="H789" s="43">
        <f ca="1">IF(B789="","",SUMIF(Table2[[Tên hàng hóa]:[Thành tiền]],BáoCáoHàngHóa!B789,Table2[Thành tiền])-BáoCáoHàngHóa!E789)</f>
        <v>8697040</v>
      </c>
      <c r="I789" s="42">
        <f ca="1">IF(B789="","",SUMIF(Table28[[Tên hàng hóa ]:[Thành tiền]],BáoCáoHàngHóa!B789,Table28[Số lượng]))</f>
        <v>4</v>
      </c>
      <c r="J789" s="42">
        <f t="shared" ca="1" si="113"/>
        <v>2174260</v>
      </c>
      <c r="K789" s="42">
        <f t="shared" ca="1" si="114"/>
        <v>8697040</v>
      </c>
      <c r="L789" s="44">
        <f t="shared" ca="1" si="115"/>
        <v>0</v>
      </c>
      <c r="M789" s="44">
        <f t="shared" ca="1" si="116"/>
        <v>0</v>
      </c>
      <c r="N789" s="44">
        <f t="shared" ca="1" si="117"/>
        <v>0</v>
      </c>
      <c r="O789" s="30">
        <f t="shared" ca="1" si="118"/>
        <v>0</v>
      </c>
    </row>
    <row r="790" spans="1:15" x14ac:dyDescent="0.2">
      <c r="A790" s="40">
        <v>785</v>
      </c>
      <c r="B790" s="40" t="str">
        <f>IF(DanhMụcHH!B789="","",DanhMụcHH!B789)</f>
        <v>E2E-X10MY1 2M</v>
      </c>
      <c r="C790" s="41">
        <f ca="1">IF(B790="","",SUMIF(OFFSET(MuaHàng_ThanhToán!$D$5,0,0,COUNTIF(Table2[Tên nhà cung cấp],MuaHàng_ThanhToán!$C$5),6),BáoCáoHàngHóa!B790,Table2[Số lượng]))</f>
        <v>0</v>
      </c>
      <c r="D790" s="41">
        <f t="shared" ca="1" si="111"/>
        <v>0</v>
      </c>
      <c r="E790" s="41">
        <f ca="1">IF(B790="","",SUMIF(OFFSET(MuaHàng_ThanhToán!$D$5,0,0,COUNTIF(Table2[Tên nhà cung cấp],MuaHàng_ThanhToán!$C$5),6),BáoCáoHàngHóa!B790,Table2[Thành tiền]))</f>
        <v>0</v>
      </c>
      <c r="F790" s="43">
        <f ca="1">IF(B790="","",SUMIF(Table2[[Tên hàng hóa]:[Thành tiền]],BáoCáoHàngHóa!B790,Table2[Số lượng])-BáoCáoHàngHóa!C790)</f>
        <v>5</v>
      </c>
      <c r="G790" s="43">
        <f t="shared" ca="1" si="112"/>
        <v>1002535.4379310345</v>
      </c>
      <c r="H790" s="43">
        <f ca="1">IF(B790="","",SUMIF(Table2[[Tên hàng hóa]:[Thành tiền]],BáoCáoHàngHóa!B790,Table2[Thành tiền])-BáoCáoHàngHóa!E790)</f>
        <v>5012677.1896551726</v>
      </c>
      <c r="I790" s="42">
        <f ca="1">IF(B790="","",SUMIF(Table28[[Tên hàng hóa ]:[Thành tiền]],BáoCáoHàngHóa!B790,Table28[Số lượng]))</f>
        <v>5</v>
      </c>
      <c r="J790" s="42">
        <f t="shared" ca="1" si="113"/>
        <v>1002535.4379310345</v>
      </c>
      <c r="K790" s="42">
        <f t="shared" ca="1" si="114"/>
        <v>5012677.1896551726</v>
      </c>
      <c r="L790" s="44">
        <f t="shared" ca="1" si="115"/>
        <v>0</v>
      </c>
      <c r="M790" s="44">
        <f t="shared" ca="1" si="116"/>
        <v>0</v>
      </c>
      <c r="N790" s="44">
        <f t="shared" ca="1" si="117"/>
        <v>0</v>
      </c>
      <c r="O790" s="30">
        <f t="shared" ca="1" si="118"/>
        <v>0</v>
      </c>
    </row>
    <row r="791" spans="1:15" ht="30" x14ac:dyDescent="0.2">
      <c r="A791" s="40">
        <v>786</v>
      </c>
      <c r="B791" s="40" t="str">
        <f>IF(DanhMụcHH!B790="","",DanhMụcHH!B790)</f>
        <v>C200HW-BC101-V1</v>
      </c>
      <c r="C791" s="41">
        <f ca="1">IF(B791="","",SUMIF(OFFSET(MuaHàng_ThanhToán!$D$5,0,0,COUNTIF(Table2[Tên nhà cung cấp],MuaHàng_ThanhToán!$C$5),6),BáoCáoHàngHóa!B791,Table2[Số lượng]))</f>
        <v>0</v>
      </c>
      <c r="D791" s="41">
        <f t="shared" ca="1" si="111"/>
        <v>0</v>
      </c>
      <c r="E791" s="41">
        <f ca="1">IF(B791="","",SUMIF(OFFSET(MuaHàng_ThanhToán!$D$5,0,0,COUNTIF(Table2[Tên nhà cung cấp],MuaHàng_ThanhToán!$C$5),6),BáoCáoHàngHóa!B791,Table2[Thành tiền]))</f>
        <v>0</v>
      </c>
      <c r="F791" s="43">
        <f ca="1">IF(B791="","",SUMIF(Table2[[Tên hàng hóa]:[Thành tiền]],BáoCáoHàngHóa!B791,Table2[Số lượng])-BáoCáoHàngHóa!C791)</f>
        <v>1</v>
      </c>
      <c r="G791" s="43">
        <f t="shared" ca="1" si="112"/>
        <v>4373530.4379310347</v>
      </c>
      <c r="H791" s="43">
        <f ca="1">IF(B791="","",SUMIF(Table2[[Tên hàng hóa]:[Thành tiền]],BáoCáoHàngHóa!B791,Table2[Thành tiền])-BáoCáoHàngHóa!E791)</f>
        <v>4373530.4379310347</v>
      </c>
      <c r="I791" s="42">
        <f ca="1">IF(B791="","",SUMIF(Table28[[Tên hàng hóa ]:[Thành tiền]],BáoCáoHàngHóa!B791,Table28[Số lượng]))</f>
        <v>1</v>
      </c>
      <c r="J791" s="42">
        <f t="shared" ca="1" si="113"/>
        <v>4373530.4379310347</v>
      </c>
      <c r="K791" s="42">
        <f t="shared" ca="1" si="114"/>
        <v>4373530.4379310347</v>
      </c>
      <c r="L791" s="44">
        <f t="shared" ca="1" si="115"/>
        <v>0</v>
      </c>
      <c r="M791" s="44">
        <f t="shared" ca="1" si="116"/>
        <v>0</v>
      </c>
      <c r="N791" s="44">
        <f t="shared" ca="1" si="117"/>
        <v>0</v>
      </c>
      <c r="O791" s="30">
        <f t="shared" ca="1" si="118"/>
        <v>0</v>
      </c>
    </row>
    <row r="792" spans="1:15" ht="30" x14ac:dyDescent="0.2">
      <c r="A792" s="40">
        <v>787</v>
      </c>
      <c r="B792" s="40" t="str">
        <f>IF(DanhMụcHH!B791="","",DanhMụcHH!B791)</f>
        <v>C200HW-BI081-V1</v>
      </c>
      <c r="C792" s="41">
        <f ca="1">IF(B792="","",SUMIF(OFFSET(MuaHàng_ThanhToán!$D$5,0,0,COUNTIF(Table2[Tên nhà cung cấp],MuaHàng_ThanhToán!$C$5),6),BáoCáoHàngHóa!B792,Table2[Số lượng]))</f>
        <v>0</v>
      </c>
      <c r="D792" s="41">
        <f t="shared" ca="1" si="111"/>
        <v>0</v>
      </c>
      <c r="E792" s="41">
        <f ca="1">IF(B792="","",SUMIF(OFFSET(MuaHàng_ThanhToán!$D$5,0,0,COUNTIF(Table2[Tên nhà cung cấp],MuaHàng_ThanhToán!$C$5),6),BáoCáoHàngHóa!B792,Table2[Thành tiền]))</f>
        <v>0</v>
      </c>
      <c r="F792" s="43">
        <f ca="1">IF(B792="","",SUMIF(Table2[[Tên hàng hóa]:[Thành tiền]],BáoCáoHàngHóa!B792,Table2[Số lượng])-BáoCáoHàngHóa!C792)</f>
        <v>1</v>
      </c>
      <c r="G792" s="43">
        <f t="shared" ca="1" si="112"/>
        <v>3485026.9568965519</v>
      </c>
      <c r="H792" s="43">
        <f ca="1">IF(B792="","",SUMIF(Table2[[Tên hàng hóa]:[Thành tiền]],BáoCáoHàngHóa!B792,Table2[Thành tiền])-BáoCáoHàngHóa!E792)</f>
        <v>3485026.9568965519</v>
      </c>
      <c r="I792" s="42">
        <f ca="1">IF(B792="","",SUMIF(Table28[[Tên hàng hóa ]:[Thành tiền]],BáoCáoHàngHóa!B792,Table28[Số lượng]))</f>
        <v>1</v>
      </c>
      <c r="J792" s="42">
        <f t="shared" ca="1" si="113"/>
        <v>3485026.9568965519</v>
      </c>
      <c r="K792" s="42">
        <f t="shared" ca="1" si="114"/>
        <v>3485026.9568965519</v>
      </c>
      <c r="L792" s="44">
        <f t="shared" ca="1" si="115"/>
        <v>0</v>
      </c>
      <c r="M792" s="44">
        <f t="shared" ca="1" si="116"/>
        <v>0</v>
      </c>
      <c r="N792" s="44">
        <f t="shared" ca="1" si="117"/>
        <v>0</v>
      </c>
      <c r="O792" s="30">
        <f t="shared" ca="1" si="118"/>
        <v>0</v>
      </c>
    </row>
    <row r="793" spans="1:15" x14ac:dyDescent="0.2">
      <c r="A793" s="40">
        <v>788</v>
      </c>
      <c r="B793" s="40" t="str">
        <f>IF(DanhMụcHH!B792="","",DanhMụcHH!B792)</f>
        <v>SV015iG5A-2</v>
      </c>
      <c r="C793" s="41">
        <f ca="1">IF(B793="","",SUMIF(OFFSET(MuaHàng_ThanhToán!$D$5,0,0,COUNTIF(Table2[Tên nhà cung cấp],MuaHàng_ThanhToán!$C$5),6),BáoCáoHàngHóa!B793,Table2[Số lượng]))</f>
        <v>0</v>
      </c>
      <c r="D793" s="41">
        <f t="shared" ca="1" si="111"/>
        <v>0</v>
      </c>
      <c r="E793" s="41">
        <f ca="1">IF(B793="","",SUMIF(OFFSET(MuaHàng_ThanhToán!$D$5,0,0,COUNTIF(Table2[Tên nhà cung cấp],MuaHàng_ThanhToán!$C$5),6),BáoCáoHàngHóa!B793,Table2[Thành tiền]))</f>
        <v>0</v>
      </c>
      <c r="F793" s="43">
        <f ca="1">IF(B793="","",SUMIF(Table2[[Tên hàng hóa]:[Thành tiền]],BáoCáoHàngHóa!B793,Table2[Số lượng])-BáoCáoHàngHóa!C793)</f>
        <v>1</v>
      </c>
      <c r="G793" s="43">
        <f t="shared" ca="1" si="112"/>
        <v>2891000</v>
      </c>
      <c r="H793" s="43">
        <f ca="1">IF(B793="","",SUMIF(Table2[[Tên hàng hóa]:[Thành tiền]],BáoCáoHàngHóa!B793,Table2[Thành tiền])-BáoCáoHàngHóa!E793)</f>
        <v>2891000</v>
      </c>
      <c r="I793" s="42">
        <f ca="1">IF(B793="","",SUMIF(Table28[[Tên hàng hóa ]:[Thành tiền]],BáoCáoHàngHóa!B793,Table28[Số lượng]))</f>
        <v>1</v>
      </c>
      <c r="J793" s="42">
        <f t="shared" ca="1" si="113"/>
        <v>2891000</v>
      </c>
      <c r="K793" s="42">
        <f t="shared" ca="1" si="114"/>
        <v>2891000</v>
      </c>
      <c r="L793" s="44">
        <f t="shared" ca="1" si="115"/>
        <v>0</v>
      </c>
      <c r="M793" s="44">
        <f t="shared" ca="1" si="116"/>
        <v>0</v>
      </c>
      <c r="N793" s="44">
        <f t="shared" ca="1" si="117"/>
        <v>0</v>
      </c>
      <c r="O793" s="30">
        <f t="shared" ca="1" si="118"/>
        <v>0</v>
      </c>
    </row>
    <row r="794" spans="1:15" x14ac:dyDescent="0.2">
      <c r="A794" s="40">
        <v>789</v>
      </c>
      <c r="B794" s="40" t="str">
        <f>IF(DanhMụcHH!B793="","",DanhMụcHH!B793)</f>
        <v>SV022IG5A-4</v>
      </c>
      <c r="C794" s="41">
        <f ca="1">IF(B794="","",SUMIF(OFFSET(MuaHàng_ThanhToán!$D$5,0,0,COUNTIF(Table2[Tên nhà cung cấp],MuaHàng_ThanhToán!$C$5),6),BáoCáoHàngHóa!B794,Table2[Số lượng]))</f>
        <v>0</v>
      </c>
      <c r="D794" s="41">
        <f t="shared" ca="1" si="111"/>
        <v>0</v>
      </c>
      <c r="E794" s="41">
        <f ca="1">IF(B794="","",SUMIF(OFFSET(MuaHàng_ThanhToán!$D$5,0,0,COUNTIF(Table2[Tên nhà cung cấp],MuaHàng_ThanhToán!$C$5),6),BáoCáoHàngHóa!B794,Table2[Thành tiền]))</f>
        <v>0</v>
      </c>
      <c r="F794" s="43">
        <f ca="1">IF(B794="","",SUMIF(Table2[[Tên hàng hóa]:[Thành tiền]],BáoCáoHàngHóa!B794,Table2[Số lượng])-BáoCáoHàngHóa!C794)</f>
        <v>1</v>
      </c>
      <c r="G794" s="43">
        <f t="shared" ca="1" si="112"/>
        <v>3269000</v>
      </c>
      <c r="H794" s="43">
        <f ca="1">IF(B794="","",SUMIF(Table2[[Tên hàng hóa]:[Thành tiền]],BáoCáoHàngHóa!B794,Table2[Thành tiền])-BáoCáoHàngHóa!E794)</f>
        <v>3269000</v>
      </c>
      <c r="I794" s="42">
        <f ca="1">IF(B794="","",SUMIF(Table28[[Tên hàng hóa ]:[Thành tiền]],BáoCáoHàngHóa!B794,Table28[Số lượng]))</f>
        <v>1</v>
      </c>
      <c r="J794" s="42">
        <f t="shared" ca="1" si="113"/>
        <v>3269000</v>
      </c>
      <c r="K794" s="42">
        <f t="shared" ca="1" si="114"/>
        <v>3269000</v>
      </c>
      <c r="L794" s="44">
        <f t="shared" ca="1" si="115"/>
        <v>0</v>
      </c>
      <c r="M794" s="44">
        <f t="shared" ca="1" si="116"/>
        <v>0</v>
      </c>
      <c r="N794" s="44">
        <f t="shared" ca="1" si="117"/>
        <v>0</v>
      </c>
      <c r="O794" s="30">
        <f t="shared" ca="1" si="118"/>
        <v>0</v>
      </c>
    </row>
    <row r="795" spans="1:15" ht="30" x14ac:dyDescent="0.2">
      <c r="A795" s="40">
        <v>790</v>
      </c>
      <c r="B795" s="40" t="str">
        <f>IF(DanhMụcHH!B794="","",DanhMụcHH!B794)</f>
        <v>CIMR-JT2A0006BAA</v>
      </c>
      <c r="C795" s="41">
        <f ca="1">IF(B795="","",SUMIF(OFFSET(MuaHàng_ThanhToán!$D$5,0,0,COUNTIF(Table2[Tên nhà cung cấp],MuaHàng_ThanhToán!$C$5),6),BáoCáoHàngHóa!B795,Table2[Số lượng]))</f>
        <v>0</v>
      </c>
      <c r="D795" s="41">
        <f t="shared" ca="1" si="111"/>
        <v>0</v>
      </c>
      <c r="E795" s="41">
        <f ca="1">IF(B795="","",SUMIF(OFFSET(MuaHàng_ThanhToán!$D$5,0,0,COUNTIF(Table2[Tên nhà cung cấp],MuaHàng_ThanhToán!$C$5),6),BáoCáoHàngHóa!B795,Table2[Thành tiền]))</f>
        <v>0</v>
      </c>
      <c r="F795" s="43">
        <f ca="1">IF(B795="","",SUMIF(Table2[[Tên hàng hóa]:[Thành tiền]],BáoCáoHàngHóa!B795,Table2[Số lượng])-BáoCáoHàngHóa!C795)</f>
        <v>5</v>
      </c>
      <c r="G795" s="43">
        <f t="shared" ca="1" si="112"/>
        <v>2695000</v>
      </c>
      <c r="H795" s="43">
        <f ca="1">IF(B795="","",SUMIF(Table2[[Tên hàng hóa]:[Thành tiền]],BáoCáoHàngHóa!B795,Table2[Thành tiền])-BáoCáoHàngHóa!E795)</f>
        <v>13475000</v>
      </c>
      <c r="I795" s="42">
        <f ca="1">IF(B795="","",SUMIF(Table28[[Tên hàng hóa ]:[Thành tiền]],BáoCáoHàngHóa!B795,Table28[Số lượng]))</f>
        <v>5</v>
      </c>
      <c r="J795" s="42">
        <f t="shared" ca="1" si="113"/>
        <v>2695000</v>
      </c>
      <c r="K795" s="42">
        <f t="shared" ca="1" si="114"/>
        <v>13475000</v>
      </c>
      <c r="L795" s="44">
        <f t="shared" ca="1" si="115"/>
        <v>0</v>
      </c>
      <c r="M795" s="44">
        <f t="shared" ca="1" si="116"/>
        <v>0</v>
      </c>
      <c r="N795" s="44">
        <f t="shared" ca="1" si="117"/>
        <v>0</v>
      </c>
      <c r="O795" s="30">
        <f t="shared" ca="1" si="118"/>
        <v>0</v>
      </c>
    </row>
    <row r="796" spans="1:15" ht="30" x14ac:dyDescent="0.2">
      <c r="A796" s="40">
        <v>791</v>
      </c>
      <c r="B796" s="40" t="str">
        <f>IF(DanhMụcHH!B795="","",DanhMụcHH!B795)</f>
        <v>E2A-M12LS04-M1-B1</v>
      </c>
      <c r="C796" s="41">
        <f ca="1">IF(B796="","",SUMIF(OFFSET(MuaHàng_ThanhToán!$D$5,0,0,COUNTIF(Table2[Tên nhà cung cấp],MuaHàng_ThanhToán!$C$5),6),BáoCáoHàngHóa!B796,Table2[Số lượng]))</f>
        <v>0</v>
      </c>
      <c r="D796" s="41">
        <f t="shared" ca="1" si="111"/>
        <v>0</v>
      </c>
      <c r="E796" s="41">
        <f ca="1">IF(B796="","",SUMIF(OFFSET(MuaHàng_ThanhToán!$D$5,0,0,COUNTIF(Table2[Tên nhà cung cấp],MuaHàng_ThanhToán!$C$5),6),BáoCáoHàngHóa!B796,Table2[Thành tiền]))</f>
        <v>0</v>
      </c>
      <c r="F796" s="43">
        <f ca="1">IF(B796="","",SUMIF(Table2[[Tên hàng hóa]:[Thành tiền]],BáoCáoHàngHóa!B796,Table2[Số lượng])-BáoCáoHàngHóa!C796)</f>
        <v>1</v>
      </c>
      <c r="G796" s="43">
        <f t="shared" ca="1" si="112"/>
        <v>594000</v>
      </c>
      <c r="H796" s="43">
        <f ca="1">IF(B796="","",SUMIF(Table2[[Tên hàng hóa]:[Thành tiền]],BáoCáoHàngHóa!B796,Table2[Thành tiền])-BáoCáoHàngHóa!E796)</f>
        <v>594000</v>
      </c>
      <c r="I796" s="42">
        <f ca="1">IF(B796="","",SUMIF(Table28[[Tên hàng hóa ]:[Thành tiền]],BáoCáoHàngHóa!B796,Table28[Số lượng]))</f>
        <v>1</v>
      </c>
      <c r="J796" s="42">
        <f t="shared" ca="1" si="113"/>
        <v>594000</v>
      </c>
      <c r="K796" s="42">
        <f t="shared" ca="1" si="114"/>
        <v>594000</v>
      </c>
      <c r="L796" s="44">
        <f t="shared" ca="1" si="115"/>
        <v>0</v>
      </c>
      <c r="M796" s="44">
        <f t="shared" ca="1" si="116"/>
        <v>0</v>
      </c>
      <c r="N796" s="44">
        <f t="shared" ca="1" si="117"/>
        <v>0</v>
      </c>
      <c r="O796" s="30">
        <f t="shared" ca="1" si="118"/>
        <v>0</v>
      </c>
    </row>
    <row r="797" spans="1:15" ht="45" x14ac:dyDescent="0.2">
      <c r="A797" s="40">
        <v>792</v>
      </c>
      <c r="B797" s="40" t="str">
        <f>IF(DanhMụcHH!B796="","",DanhMụcHH!B796)</f>
        <v>H3CR-A8E AC100-240/DC100-125</v>
      </c>
      <c r="C797" s="41">
        <f ca="1">IF(B797="","",SUMIF(OFFSET(MuaHàng_ThanhToán!$D$5,0,0,COUNTIF(Table2[Tên nhà cung cấp],MuaHàng_ThanhToán!$C$5),6),BáoCáoHàngHóa!B797,Table2[Số lượng]))</f>
        <v>0</v>
      </c>
      <c r="D797" s="41">
        <f t="shared" ca="1" si="111"/>
        <v>0</v>
      </c>
      <c r="E797" s="41">
        <f ca="1">IF(B797="","",SUMIF(OFFSET(MuaHàng_ThanhToán!$D$5,0,0,COUNTIF(Table2[Tên nhà cung cấp],MuaHàng_ThanhToán!$C$5),6),BáoCáoHàngHóa!B797,Table2[Thành tiền]))</f>
        <v>0</v>
      </c>
      <c r="F797" s="43">
        <f ca="1">IF(B797="","",SUMIF(Table2[[Tên hàng hóa]:[Thành tiền]],BáoCáoHàngHóa!B797,Table2[Số lượng])-BáoCáoHàngHóa!C797)</f>
        <v>1</v>
      </c>
      <c r="G797" s="43">
        <f t="shared" ca="1" si="112"/>
        <v>1014200</v>
      </c>
      <c r="H797" s="43">
        <f ca="1">IF(B797="","",SUMIF(Table2[[Tên hàng hóa]:[Thành tiền]],BáoCáoHàngHóa!B797,Table2[Thành tiền])-BáoCáoHàngHóa!E797)</f>
        <v>1014200</v>
      </c>
      <c r="I797" s="42">
        <f ca="1">IF(B797="","",SUMIF(Table28[[Tên hàng hóa ]:[Thành tiền]],BáoCáoHàngHóa!B797,Table28[Số lượng]))</f>
        <v>1</v>
      </c>
      <c r="J797" s="42">
        <f t="shared" ca="1" si="113"/>
        <v>1014200</v>
      </c>
      <c r="K797" s="42">
        <f t="shared" ca="1" si="114"/>
        <v>1014200</v>
      </c>
      <c r="L797" s="44">
        <f t="shared" ca="1" si="115"/>
        <v>0</v>
      </c>
      <c r="M797" s="44">
        <f t="shared" ca="1" si="116"/>
        <v>0</v>
      </c>
      <c r="N797" s="44">
        <f t="shared" ca="1" si="117"/>
        <v>0</v>
      </c>
      <c r="O797" s="30">
        <f t="shared" ca="1" si="118"/>
        <v>0</v>
      </c>
    </row>
    <row r="798" spans="1:15" x14ac:dyDescent="0.2">
      <c r="A798" s="40">
        <v>793</v>
      </c>
      <c r="B798" s="40" t="str">
        <f>IF(DanhMụcHH!B797="","",DanhMụcHH!B797)</f>
        <v>PTS15A</v>
      </c>
      <c r="C798" s="41">
        <f ca="1">IF(B798="","",SUMIF(OFFSET(MuaHàng_ThanhToán!$D$5,0,0,COUNTIF(Table2[Tên nhà cung cấp],MuaHàng_ThanhToán!$C$5),6),BáoCáoHàngHóa!B798,Table2[Số lượng]))</f>
        <v>0</v>
      </c>
      <c r="D798" s="41">
        <f t="shared" ca="1" si="111"/>
        <v>0</v>
      </c>
      <c r="E798" s="41">
        <f ca="1">IF(B798="","",SUMIF(OFFSET(MuaHàng_ThanhToán!$D$5,0,0,COUNTIF(Table2[Tên nhà cung cấp],MuaHàng_ThanhToán!$C$5),6),BáoCáoHàngHóa!B798,Table2[Thành tiền]))</f>
        <v>0</v>
      </c>
      <c r="F798" s="43">
        <f ca="1">IF(B798="","",SUMIF(Table2[[Tên hàng hóa]:[Thành tiền]],BáoCáoHàngHóa!B798,Table2[Số lượng])-BáoCáoHàngHóa!C798)</f>
        <v>1</v>
      </c>
      <c r="G798" s="43">
        <f t="shared" ca="1" si="112"/>
        <v>528000</v>
      </c>
      <c r="H798" s="43">
        <f ca="1">IF(B798="","",SUMIF(Table2[[Tên hàng hóa]:[Thành tiền]],BáoCáoHàngHóa!B798,Table2[Thành tiền])-BáoCáoHàngHóa!E798)</f>
        <v>528000</v>
      </c>
      <c r="I798" s="42">
        <f ca="1">IF(B798="","",SUMIF(Table28[[Tên hàng hóa ]:[Thành tiền]],BáoCáoHàngHóa!B798,Table28[Số lượng]))</f>
        <v>1</v>
      </c>
      <c r="J798" s="42">
        <f t="shared" ca="1" si="113"/>
        <v>528000</v>
      </c>
      <c r="K798" s="42">
        <f t="shared" ca="1" si="114"/>
        <v>528000</v>
      </c>
      <c r="L798" s="44">
        <f t="shared" ca="1" si="115"/>
        <v>0</v>
      </c>
      <c r="M798" s="44">
        <f t="shared" ca="1" si="116"/>
        <v>0</v>
      </c>
      <c r="N798" s="44">
        <f t="shared" ca="1" si="117"/>
        <v>0</v>
      </c>
      <c r="O798" s="30">
        <f t="shared" ca="1" si="118"/>
        <v>0</v>
      </c>
    </row>
    <row r="799" spans="1:15" x14ac:dyDescent="0.2">
      <c r="A799" s="40">
        <v>794</v>
      </c>
      <c r="B799" s="40" t="str">
        <f>IF(DanhMụcHH!B798="","",DanhMụcHH!B798)</f>
        <v>C200H-BAT09</v>
      </c>
      <c r="C799" s="41">
        <f ca="1">IF(B799="","",SUMIF(OFFSET(MuaHàng_ThanhToán!$D$5,0,0,COUNTIF(Table2[Tên nhà cung cấp],MuaHàng_ThanhToán!$C$5),6),BáoCáoHàngHóa!B799,Table2[Số lượng]))</f>
        <v>0</v>
      </c>
      <c r="D799" s="41">
        <f t="shared" ca="1" si="111"/>
        <v>0</v>
      </c>
      <c r="E799" s="41">
        <f ca="1">IF(B799="","",SUMIF(OFFSET(MuaHàng_ThanhToán!$D$5,0,0,COUNTIF(Table2[Tên nhà cung cấp],MuaHàng_ThanhToán!$C$5),6),BáoCáoHàngHóa!B799,Table2[Thành tiền]))</f>
        <v>0</v>
      </c>
      <c r="F799" s="43">
        <f ca="1">IF(B799="","",SUMIF(Table2[[Tên hàng hóa]:[Thành tiền]],BáoCáoHàngHóa!B799,Table2[Số lượng])-BáoCáoHàngHóa!C799)</f>
        <v>0</v>
      </c>
      <c r="G799" s="43">
        <f t="shared" ca="1" si="112"/>
        <v>0</v>
      </c>
      <c r="H799" s="43">
        <f ca="1">IF(B799="","",SUMIF(Table2[[Tên hàng hóa]:[Thành tiền]],BáoCáoHàngHóa!B799,Table2[Thành tiền])-BáoCáoHàngHóa!E799)</f>
        <v>0</v>
      </c>
      <c r="I799" s="42">
        <f ca="1">IF(B799="","",SUMIF(Table28[[Tên hàng hóa ]:[Thành tiền]],BáoCáoHàngHóa!B799,Table28[Số lượng]))</f>
        <v>0</v>
      </c>
      <c r="J799" s="42">
        <f t="shared" ca="1" si="113"/>
        <v>0</v>
      </c>
      <c r="K799" s="42">
        <f t="shared" ca="1" si="114"/>
        <v>0</v>
      </c>
      <c r="L799" s="44">
        <f t="shared" ca="1" si="115"/>
        <v>0</v>
      </c>
      <c r="M799" s="44">
        <f t="shared" ca="1" si="116"/>
        <v>0</v>
      </c>
      <c r="N799" s="44">
        <f t="shared" ca="1" si="117"/>
        <v>0</v>
      </c>
      <c r="O799" s="30">
        <f t="shared" ca="1" si="118"/>
        <v>0</v>
      </c>
    </row>
    <row r="800" spans="1:15" x14ac:dyDescent="0.2">
      <c r="A800" s="40">
        <v>795</v>
      </c>
      <c r="B800" s="40" t="str">
        <f>IF(DanhMụcHH!B799="","",DanhMụcHH!B799)</f>
        <v>CJ1W-BA01</v>
      </c>
      <c r="C800" s="41">
        <f ca="1">IF(B800="","",SUMIF(OFFSET(MuaHàng_ThanhToán!$D$5,0,0,COUNTIF(Table2[Tên nhà cung cấp],MuaHàng_ThanhToán!$C$5),6),BáoCáoHàngHóa!B800,Table2[Số lượng]))</f>
        <v>0</v>
      </c>
      <c r="D800" s="41">
        <f t="shared" ca="1" si="111"/>
        <v>0</v>
      </c>
      <c r="E800" s="41">
        <f ca="1">IF(B800="","",SUMIF(OFFSET(MuaHàng_ThanhToán!$D$5,0,0,COUNTIF(Table2[Tên nhà cung cấp],MuaHàng_ThanhToán!$C$5),6),BáoCáoHàngHóa!B800,Table2[Thành tiền]))</f>
        <v>0</v>
      </c>
      <c r="F800" s="43">
        <f ca="1">IF(B800="","",SUMIF(Table2[[Tên hàng hóa]:[Thành tiền]],BáoCáoHàngHóa!B800,Table2[Số lượng])-BáoCáoHàngHóa!C800)</f>
        <v>0</v>
      </c>
      <c r="G800" s="43">
        <f t="shared" ca="1" si="112"/>
        <v>0</v>
      </c>
      <c r="H800" s="43">
        <f ca="1">IF(B800="","",SUMIF(Table2[[Tên hàng hóa]:[Thành tiền]],BáoCáoHàngHóa!B800,Table2[Thành tiền])-BáoCáoHàngHóa!E800)</f>
        <v>0</v>
      </c>
      <c r="I800" s="42">
        <f ca="1">IF(B800="","",SUMIF(Table28[[Tên hàng hóa ]:[Thành tiền]],BáoCáoHàngHóa!B800,Table28[Số lượng]))</f>
        <v>0</v>
      </c>
      <c r="J800" s="42">
        <f t="shared" ca="1" si="113"/>
        <v>0</v>
      </c>
      <c r="K800" s="42">
        <f t="shared" ca="1" si="114"/>
        <v>0</v>
      </c>
      <c r="L800" s="44">
        <f t="shared" ca="1" si="115"/>
        <v>0</v>
      </c>
      <c r="M800" s="44">
        <f t="shared" ca="1" si="116"/>
        <v>0</v>
      </c>
      <c r="N800" s="44">
        <f t="shared" ca="1" si="117"/>
        <v>0</v>
      </c>
      <c r="O800" s="30">
        <f t="shared" ca="1" si="118"/>
        <v>0</v>
      </c>
    </row>
    <row r="801" spans="1:15" ht="30" x14ac:dyDescent="0.2">
      <c r="A801" s="40">
        <v>796</v>
      </c>
      <c r="B801" s="40" t="str">
        <f>IF(DanhMụcHH!B800="","",DanhMụcHH!B800)</f>
        <v>G3NA-205B DC5-24</v>
      </c>
      <c r="C801" s="41">
        <f ca="1">IF(B801="","",SUMIF(OFFSET(MuaHàng_ThanhToán!$D$5,0,0,COUNTIF(Table2[Tên nhà cung cấp],MuaHàng_ThanhToán!$C$5),6),BáoCáoHàngHóa!B801,Table2[Số lượng]))</f>
        <v>0</v>
      </c>
      <c r="D801" s="41">
        <f t="shared" ca="1" si="111"/>
        <v>0</v>
      </c>
      <c r="E801" s="41">
        <f ca="1">IF(B801="","",SUMIF(OFFSET(MuaHàng_ThanhToán!$D$5,0,0,COUNTIF(Table2[Tên nhà cung cấp],MuaHàng_ThanhToán!$C$5),6),BáoCáoHàngHóa!B801,Table2[Thành tiền]))</f>
        <v>0</v>
      </c>
      <c r="F801" s="43">
        <f ca="1">IF(B801="","",SUMIF(Table2[[Tên hàng hóa]:[Thành tiền]],BáoCáoHàngHóa!B801,Table2[Số lượng])-BáoCáoHàngHóa!C801)</f>
        <v>5</v>
      </c>
      <c r="G801" s="43">
        <f t="shared" ca="1" si="112"/>
        <v>326700</v>
      </c>
      <c r="H801" s="43">
        <f ca="1">IF(B801="","",SUMIF(Table2[[Tên hàng hóa]:[Thành tiền]],BáoCáoHàngHóa!B801,Table2[Thành tiền])-BáoCáoHàngHóa!E801)</f>
        <v>1633500</v>
      </c>
      <c r="I801" s="42">
        <f ca="1">IF(B801="","",SUMIF(Table28[[Tên hàng hóa ]:[Thành tiền]],BáoCáoHàngHóa!B801,Table28[Số lượng]))</f>
        <v>5</v>
      </c>
      <c r="J801" s="42">
        <f t="shared" ca="1" si="113"/>
        <v>326700</v>
      </c>
      <c r="K801" s="42">
        <f t="shared" ca="1" si="114"/>
        <v>1633500</v>
      </c>
      <c r="L801" s="44">
        <f t="shared" ca="1" si="115"/>
        <v>0</v>
      </c>
      <c r="M801" s="44">
        <f t="shared" ca="1" si="116"/>
        <v>0</v>
      </c>
      <c r="N801" s="44">
        <f t="shared" ca="1" si="117"/>
        <v>0</v>
      </c>
      <c r="O801" s="30">
        <f t="shared" ca="1" si="118"/>
        <v>0</v>
      </c>
    </row>
    <row r="802" spans="1:15" x14ac:dyDescent="0.2">
      <c r="A802" s="40">
        <v>797</v>
      </c>
      <c r="B802" s="40" t="str">
        <f>IF(DanhMụcHH!B801="","",DanhMụcHH!B801)</f>
        <v>Bóng led búp 9W</v>
      </c>
      <c r="C802" s="41">
        <f ca="1">IF(B802="","",SUMIF(OFFSET(MuaHàng_ThanhToán!$D$5,0,0,COUNTIF(Table2[Tên nhà cung cấp],MuaHàng_ThanhToán!$C$5),6),BáoCáoHàngHóa!B802,Table2[Số lượng]))</f>
        <v>0</v>
      </c>
      <c r="D802" s="41">
        <f t="shared" ca="1" si="111"/>
        <v>0</v>
      </c>
      <c r="E802" s="41">
        <f ca="1">IF(B802="","",SUMIF(OFFSET(MuaHàng_ThanhToán!$D$5,0,0,COUNTIF(Table2[Tên nhà cung cấp],MuaHàng_ThanhToán!$C$5),6),BáoCáoHàngHóa!B802,Table2[Thành tiền]))</f>
        <v>0</v>
      </c>
      <c r="F802" s="43">
        <f ca="1">IF(B802="","",SUMIF(Table2[[Tên hàng hóa]:[Thành tiền]],BáoCáoHàngHóa!B802,Table2[Số lượng])-BáoCáoHàngHóa!C802)</f>
        <v>30</v>
      </c>
      <c r="G802" s="43">
        <f t="shared" ca="1" si="112"/>
        <v>83533.333333333328</v>
      </c>
      <c r="H802" s="43">
        <f ca="1">IF(B802="","",SUMIF(Table2[[Tên hàng hóa]:[Thành tiền]],BáoCáoHàngHóa!B802,Table2[Thành tiền])-BáoCáoHàngHóa!E802)</f>
        <v>2506000</v>
      </c>
      <c r="I802" s="42">
        <f ca="1">IF(B802="","",SUMIF(Table28[[Tên hàng hóa ]:[Thành tiền]],BáoCáoHàngHóa!B802,Table28[Số lượng]))</f>
        <v>30</v>
      </c>
      <c r="J802" s="42">
        <f t="shared" ca="1" si="113"/>
        <v>83533.333333333328</v>
      </c>
      <c r="K802" s="42">
        <f t="shared" ca="1" si="114"/>
        <v>2506000</v>
      </c>
      <c r="L802" s="44">
        <f t="shared" ca="1" si="115"/>
        <v>0</v>
      </c>
      <c r="M802" s="44">
        <f t="shared" ca="1" si="116"/>
        <v>0</v>
      </c>
      <c r="N802" s="44">
        <f t="shared" ca="1" si="117"/>
        <v>0</v>
      </c>
      <c r="O802" s="30">
        <f t="shared" ca="1" si="118"/>
        <v>0</v>
      </c>
    </row>
    <row r="803" spans="1:15" ht="30" x14ac:dyDescent="0.2">
      <c r="A803" s="40">
        <v>798</v>
      </c>
      <c r="B803" s="40" t="str">
        <f>IF(DanhMụcHH!B802="","",DanhMụcHH!B802)</f>
        <v>H3DK-S1 AC/DC24-240</v>
      </c>
      <c r="C803" s="41">
        <f ca="1">IF(B803="","",SUMIF(OFFSET(MuaHàng_ThanhToán!$D$5,0,0,COUNTIF(Table2[Tên nhà cung cấp],MuaHàng_ThanhToán!$C$5),6),BáoCáoHàngHóa!B803,Table2[Số lượng]))</f>
        <v>0</v>
      </c>
      <c r="D803" s="41">
        <f t="shared" ca="1" si="111"/>
        <v>0</v>
      </c>
      <c r="E803" s="41">
        <f ca="1">IF(B803="","",SUMIF(OFFSET(MuaHàng_ThanhToán!$D$5,0,0,COUNTIF(Table2[Tên nhà cung cấp],MuaHàng_ThanhToán!$C$5),6),BáoCáoHàngHóa!B803,Table2[Thành tiền]))</f>
        <v>0</v>
      </c>
      <c r="F803" s="43">
        <f ca="1">IF(B803="","",SUMIF(Table2[[Tên hàng hóa]:[Thành tiền]],BáoCáoHàngHóa!B803,Table2[Số lượng])-BáoCáoHàngHóa!C803)</f>
        <v>4</v>
      </c>
      <c r="G803" s="43">
        <f t="shared" ca="1" si="112"/>
        <v>971300</v>
      </c>
      <c r="H803" s="43">
        <f ca="1">IF(B803="","",SUMIF(Table2[[Tên hàng hóa]:[Thành tiền]],BáoCáoHàngHóa!B803,Table2[Thành tiền])-BáoCáoHàngHóa!E803)</f>
        <v>3885200</v>
      </c>
      <c r="I803" s="42">
        <f ca="1">IF(B803="","",SUMIF(Table28[[Tên hàng hóa ]:[Thành tiền]],BáoCáoHàngHóa!B803,Table28[Số lượng]))</f>
        <v>4</v>
      </c>
      <c r="J803" s="42">
        <f t="shared" ca="1" si="113"/>
        <v>971300</v>
      </c>
      <c r="K803" s="42">
        <f t="shared" ca="1" si="114"/>
        <v>3885200</v>
      </c>
      <c r="L803" s="44">
        <f t="shared" ca="1" si="115"/>
        <v>0</v>
      </c>
      <c r="M803" s="44">
        <f t="shared" ca="1" si="116"/>
        <v>0</v>
      </c>
      <c r="N803" s="44">
        <f t="shared" ca="1" si="117"/>
        <v>0</v>
      </c>
      <c r="O803" s="30">
        <f t="shared" ca="1" si="118"/>
        <v>0</v>
      </c>
    </row>
    <row r="804" spans="1:15" x14ac:dyDescent="0.2">
      <c r="A804" s="40">
        <v>799</v>
      </c>
      <c r="B804" s="40" t="str">
        <f>IF(DanhMụcHH!B803="","",DanhMụcHH!B803)</f>
        <v>S82K-00324</v>
      </c>
      <c r="C804" s="41">
        <f ca="1">IF(B804="","",SUMIF(OFFSET(MuaHàng_ThanhToán!$D$5,0,0,COUNTIF(Table2[Tên nhà cung cấp],MuaHàng_ThanhToán!$C$5),6),BáoCáoHàngHóa!B804,Table2[Số lượng]))</f>
        <v>0</v>
      </c>
      <c r="D804" s="41">
        <f t="shared" ca="1" si="111"/>
        <v>0</v>
      </c>
      <c r="E804" s="41">
        <f ca="1">IF(B804="","",SUMIF(OFFSET(MuaHàng_ThanhToán!$D$5,0,0,COUNTIF(Table2[Tên nhà cung cấp],MuaHàng_ThanhToán!$C$5),6),BáoCáoHàngHóa!B804,Table2[Thành tiền]))</f>
        <v>0</v>
      </c>
      <c r="F804" s="43">
        <f ca="1">IF(B804="","",SUMIF(Table2[[Tên hàng hóa]:[Thành tiền]],BáoCáoHàngHóa!B804,Table2[Số lượng])-BáoCáoHàngHóa!C804)</f>
        <v>5</v>
      </c>
      <c r="G804" s="43">
        <f t="shared" ca="1" si="112"/>
        <v>550000</v>
      </c>
      <c r="H804" s="43">
        <f ca="1">IF(B804="","",SUMIF(Table2[[Tên hàng hóa]:[Thành tiền]],BáoCáoHàngHóa!B804,Table2[Thành tiền])-BáoCáoHàngHóa!E804)</f>
        <v>2750000</v>
      </c>
      <c r="I804" s="42">
        <f ca="1">IF(B804="","",SUMIF(Table28[[Tên hàng hóa ]:[Thành tiền]],BáoCáoHàngHóa!B804,Table28[Số lượng]))</f>
        <v>5</v>
      </c>
      <c r="J804" s="42">
        <f t="shared" ca="1" si="113"/>
        <v>550000</v>
      </c>
      <c r="K804" s="42">
        <f t="shared" ca="1" si="114"/>
        <v>2750000</v>
      </c>
      <c r="L804" s="44">
        <f t="shared" ca="1" si="115"/>
        <v>0</v>
      </c>
      <c r="M804" s="44">
        <f t="shared" ca="1" si="116"/>
        <v>0</v>
      </c>
      <c r="N804" s="44">
        <f t="shared" ca="1" si="117"/>
        <v>0</v>
      </c>
      <c r="O804" s="30">
        <f t="shared" ca="1" si="118"/>
        <v>0</v>
      </c>
    </row>
    <row r="805" spans="1:15" x14ac:dyDescent="0.2">
      <c r="A805" s="40">
        <v>800</v>
      </c>
      <c r="B805" s="40" t="str">
        <f>IF(DanhMụcHH!B804="","",DanhMụcHH!B804)</f>
        <v>ZBE102N</v>
      </c>
      <c r="C805" s="41">
        <f ca="1">IF(B805="","",SUMIF(OFFSET(MuaHàng_ThanhToán!$D$5,0,0,COUNTIF(Table2[Tên nhà cung cấp],MuaHàng_ThanhToán!$C$5),6),BáoCáoHàngHóa!B805,Table2[Số lượng]))</f>
        <v>0</v>
      </c>
      <c r="D805" s="41">
        <f t="shared" ca="1" si="111"/>
        <v>0</v>
      </c>
      <c r="E805" s="41">
        <f ca="1">IF(B805="","",SUMIF(OFFSET(MuaHàng_ThanhToán!$D$5,0,0,COUNTIF(Table2[Tên nhà cung cấp],MuaHàng_ThanhToán!$C$5),6),BáoCáoHàngHóa!B805,Table2[Thành tiền]))</f>
        <v>0</v>
      </c>
      <c r="F805" s="43">
        <f ca="1">IF(B805="","",SUMIF(Table2[[Tên hàng hóa]:[Thành tiền]],BáoCáoHàngHóa!B805,Table2[Số lượng])-BáoCáoHàngHóa!C805)</f>
        <v>4</v>
      </c>
      <c r="G805" s="43">
        <f t="shared" ca="1" si="112"/>
        <v>26675</v>
      </c>
      <c r="H805" s="43">
        <f ca="1">IF(B805="","",SUMIF(Table2[[Tên hàng hóa]:[Thành tiền]],BáoCáoHàngHóa!B805,Table2[Thành tiền])-BáoCáoHàngHóa!E805)</f>
        <v>106700</v>
      </c>
      <c r="I805" s="42">
        <f ca="1">IF(B805="","",SUMIF(Table28[[Tên hàng hóa ]:[Thành tiền]],BáoCáoHàngHóa!B805,Table28[Số lượng]))</f>
        <v>4</v>
      </c>
      <c r="J805" s="42">
        <f t="shared" ca="1" si="113"/>
        <v>26675</v>
      </c>
      <c r="K805" s="42">
        <f t="shared" ca="1" si="114"/>
        <v>106700</v>
      </c>
      <c r="L805" s="44">
        <f t="shared" ca="1" si="115"/>
        <v>0</v>
      </c>
      <c r="M805" s="44">
        <f t="shared" ca="1" si="116"/>
        <v>0</v>
      </c>
      <c r="N805" s="44">
        <f t="shared" ca="1" si="117"/>
        <v>0</v>
      </c>
      <c r="O805" s="30">
        <f t="shared" ca="1" si="118"/>
        <v>0</v>
      </c>
    </row>
    <row r="806" spans="1:15" ht="30" x14ac:dyDescent="0.2">
      <c r="A806" s="40">
        <v>801</v>
      </c>
      <c r="B806" s="40" t="str">
        <f>IF(DanhMụcHH!B805="","",DanhMụcHH!B805)</f>
        <v>G3PF-525B DC24</v>
      </c>
      <c r="C806" s="41">
        <f ca="1">IF(B806="","",SUMIF(OFFSET(MuaHàng_ThanhToán!$D$5,0,0,COUNTIF(Table2[Tên nhà cung cấp],MuaHàng_ThanhToán!$C$5),6),BáoCáoHàngHóa!B806,Table2[Số lượng]))</f>
        <v>0</v>
      </c>
      <c r="D806" s="41">
        <f t="shared" ca="1" si="111"/>
        <v>0</v>
      </c>
      <c r="E806" s="41">
        <f ca="1">IF(B806="","",SUMIF(OFFSET(MuaHàng_ThanhToán!$D$5,0,0,COUNTIF(Table2[Tên nhà cung cấp],MuaHàng_ThanhToán!$C$5),6),BáoCáoHàngHóa!B806,Table2[Thành tiền]))</f>
        <v>0</v>
      </c>
      <c r="F806" s="43">
        <f ca="1">IF(B806="","",SUMIF(Table2[[Tên hàng hóa]:[Thành tiền]],BáoCáoHàngHóa!B806,Table2[Số lượng])-BáoCáoHàngHóa!C806)</f>
        <v>12</v>
      </c>
      <c r="G806" s="43">
        <f t="shared" ca="1" si="112"/>
        <v>2953408.3333333335</v>
      </c>
      <c r="H806" s="43">
        <f ca="1">IF(B806="","",SUMIF(Table2[[Tên hàng hóa]:[Thành tiền]],BáoCáoHàngHóa!B806,Table2[Thành tiền])-BáoCáoHàngHóa!E806)</f>
        <v>35440900</v>
      </c>
      <c r="I806" s="42">
        <f ca="1">IF(B806="","",SUMIF(Table28[[Tên hàng hóa ]:[Thành tiền]],BáoCáoHàngHóa!B806,Table28[Số lượng]))</f>
        <v>12</v>
      </c>
      <c r="J806" s="42">
        <f t="shared" ca="1" si="113"/>
        <v>2953408.3333333335</v>
      </c>
      <c r="K806" s="42">
        <f t="shared" ca="1" si="114"/>
        <v>35440900</v>
      </c>
      <c r="L806" s="44">
        <f t="shared" ca="1" si="115"/>
        <v>0</v>
      </c>
      <c r="M806" s="44">
        <f t="shared" ca="1" si="116"/>
        <v>0</v>
      </c>
      <c r="N806" s="44">
        <f t="shared" ca="1" si="117"/>
        <v>0</v>
      </c>
      <c r="O806" s="30">
        <f t="shared" ca="1" si="118"/>
        <v>0</v>
      </c>
    </row>
    <row r="807" spans="1:15" ht="30" x14ac:dyDescent="0.2">
      <c r="A807" s="40">
        <v>802</v>
      </c>
      <c r="B807" s="40" t="str">
        <f>IF(DanhMụcHH!B806="","",DanhMụcHH!B806)</f>
        <v>CK58-L-250BCP114R</v>
      </c>
      <c r="C807" s="41">
        <f ca="1">IF(B807="","",SUMIF(OFFSET(MuaHàng_ThanhToán!$D$5,0,0,COUNTIF(Table2[Tên nhà cung cấp],MuaHàng_ThanhToán!$C$5),6),BáoCáoHàngHóa!B807,Table2[Số lượng]))</f>
        <v>0</v>
      </c>
      <c r="D807" s="41">
        <f t="shared" ca="1" si="111"/>
        <v>0</v>
      </c>
      <c r="E807" s="41">
        <f ca="1">IF(B807="","",SUMIF(OFFSET(MuaHàng_ThanhToán!$D$5,0,0,COUNTIF(Table2[Tên nhà cung cấp],MuaHàng_ThanhToán!$C$5),6),BáoCáoHàngHóa!B807,Table2[Thành tiền]))</f>
        <v>0</v>
      </c>
      <c r="F807" s="43">
        <f ca="1">IF(B807="","",SUMIF(Table2[[Tên hàng hóa]:[Thành tiền]],BáoCáoHàngHóa!B807,Table2[Số lượng])-BáoCáoHàngHóa!C807)</f>
        <v>1</v>
      </c>
      <c r="G807" s="43">
        <f t="shared" ca="1" si="112"/>
        <v>8294000</v>
      </c>
      <c r="H807" s="43">
        <f ca="1">IF(B807="","",SUMIF(Table2[[Tên hàng hóa]:[Thành tiền]],BáoCáoHàngHóa!B807,Table2[Thành tiền])-BáoCáoHàngHóa!E807)</f>
        <v>8294000</v>
      </c>
      <c r="I807" s="42">
        <f ca="1">IF(B807="","",SUMIF(Table28[[Tên hàng hóa ]:[Thành tiền]],BáoCáoHàngHóa!B807,Table28[Số lượng]))</f>
        <v>1</v>
      </c>
      <c r="J807" s="42">
        <f t="shared" ca="1" si="113"/>
        <v>8294000</v>
      </c>
      <c r="K807" s="42">
        <f t="shared" ca="1" si="114"/>
        <v>8294000</v>
      </c>
      <c r="L807" s="44">
        <f t="shared" ca="1" si="115"/>
        <v>0</v>
      </c>
      <c r="M807" s="44">
        <f t="shared" ca="1" si="116"/>
        <v>0</v>
      </c>
      <c r="N807" s="44">
        <f t="shared" ca="1" si="117"/>
        <v>0</v>
      </c>
      <c r="O807" s="30">
        <f t="shared" ca="1" si="118"/>
        <v>0</v>
      </c>
    </row>
    <row r="808" spans="1:15" x14ac:dyDescent="0.2">
      <c r="A808" s="40">
        <v>803</v>
      </c>
      <c r="B808" s="40" t="str">
        <f>IF(DanhMụcHH!B807="","",DanhMụcHH!B807)</f>
        <v>3RU1126-4DB0</v>
      </c>
      <c r="C808" s="41">
        <f ca="1">IF(B808="","",SUMIF(OFFSET(MuaHàng_ThanhToán!$D$5,0,0,COUNTIF(Table2[Tên nhà cung cấp],MuaHàng_ThanhToán!$C$5),6),BáoCáoHàngHóa!B808,Table2[Số lượng]))</f>
        <v>0</v>
      </c>
      <c r="D808" s="41">
        <f t="shared" ca="1" si="111"/>
        <v>0</v>
      </c>
      <c r="E808" s="41">
        <f ca="1">IF(B808="","",SUMIF(OFFSET(MuaHàng_ThanhToán!$D$5,0,0,COUNTIF(Table2[Tên nhà cung cấp],MuaHàng_ThanhToán!$C$5),6),BáoCáoHàngHóa!B808,Table2[Thành tiền]))</f>
        <v>0</v>
      </c>
      <c r="F808" s="43">
        <f ca="1">IF(B808="","",SUMIF(Table2[[Tên hàng hóa]:[Thành tiền]],BáoCáoHàngHóa!B808,Table2[Số lượng])-BáoCáoHàngHóa!C808)</f>
        <v>1</v>
      </c>
      <c r="G808" s="43">
        <f t="shared" ca="1" si="112"/>
        <v>591800</v>
      </c>
      <c r="H808" s="43">
        <f ca="1">IF(B808="","",SUMIF(Table2[[Tên hàng hóa]:[Thành tiền]],BáoCáoHàngHóa!B808,Table2[Thành tiền])-BáoCáoHàngHóa!E808)</f>
        <v>591800</v>
      </c>
      <c r="I808" s="42">
        <f ca="1">IF(B808="","",SUMIF(Table28[[Tên hàng hóa ]:[Thành tiền]],BáoCáoHàngHóa!B808,Table28[Số lượng]))</f>
        <v>1</v>
      </c>
      <c r="J808" s="42">
        <f t="shared" ca="1" si="113"/>
        <v>591800</v>
      </c>
      <c r="K808" s="42">
        <f t="shared" ca="1" si="114"/>
        <v>591800</v>
      </c>
      <c r="L808" s="44">
        <f t="shared" ca="1" si="115"/>
        <v>0</v>
      </c>
      <c r="M808" s="44">
        <f t="shared" ca="1" si="116"/>
        <v>0</v>
      </c>
      <c r="N808" s="44">
        <f t="shared" ca="1" si="117"/>
        <v>0</v>
      </c>
      <c r="O808" s="30">
        <f t="shared" ca="1" si="118"/>
        <v>0</v>
      </c>
    </row>
    <row r="809" spans="1:15" x14ac:dyDescent="0.2">
      <c r="A809" s="40">
        <v>804</v>
      </c>
      <c r="B809" s="40" t="str">
        <f>IF(DanhMụcHH!B808="","",DanhMụcHH!B808)</f>
        <v>MT6070IP</v>
      </c>
      <c r="C809" s="41">
        <f ca="1">IF(B809="","",SUMIF(OFFSET(MuaHàng_ThanhToán!$D$5,0,0,COUNTIF(Table2[Tên nhà cung cấp],MuaHàng_ThanhToán!$C$5),6),BáoCáoHàngHóa!B809,Table2[Số lượng]))</f>
        <v>0</v>
      </c>
      <c r="D809" s="41">
        <f t="shared" ca="1" si="111"/>
        <v>0</v>
      </c>
      <c r="E809" s="41">
        <f ca="1">IF(B809="","",SUMIF(OFFSET(MuaHàng_ThanhToán!$D$5,0,0,COUNTIF(Table2[Tên nhà cung cấp],MuaHàng_ThanhToán!$C$5),6),BáoCáoHàngHóa!B809,Table2[Thành tiền]))</f>
        <v>0</v>
      </c>
      <c r="F809" s="43">
        <f ca="1">IF(B809="","",SUMIF(Table2[[Tên hàng hóa]:[Thành tiền]],BáoCáoHàngHóa!B809,Table2[Số lượng])-BáoCáoHàngHóa!C809)</f>
        <v>0</v>
      </c>
      <c r="G809" s="43">
        <f t="shared" ca="1" si="112"/>
        <v>0</v>
      </c>
      <c r="H809" s="43">
        <f ca="1">IF(B809="","",SUMIF(Table2[[Tên hàng hóa]:[Thành tiền]],BáoCáoHàngHóa!B809,Table2[Thành tiền])-BáoCáoHàngHóa!E809)</f>
        <v>0</v>
      </c>
      <c r="I809" s="42">
        <f ca="1">IF(B809="","",SUMIF(Table28[[Tên hàng hóa ]:[Thành tiền]],BáoCáoHàngHóa!B809,Table28[Số lượng]))</f>
        <v>0</v>
      </c>
      <c r="J809" s="42">
        <f t="shared" ca="1" si="113"/>
        <v>0</v>
      </c>
      <c r="K809" s="42">
        <f t="shared" ca="1" si="114"/>
        <v>0</v>
      </c>
      <c r="L809" s="44">
        <f t="shared" ca="1" si="115"/>
        <v>0</v>
      </c>
      <c r="M809" s="44">
        <f t="shared" ca="1" si="116"/>
        <v>0</v>
      </c>
      <c r="N809" s="44">
        <f t="shared" ca="1" si="117"/>
        <v>0</v>
      </c>
      <c r="O809" s="30">
        <f t="shared" ca="1" si="118"/>
        <v>0</v>
      </c>
    </row>
    <row r="810" spans="1:15" x14ac:dyDescent="0.2">
      <c r="A810" s="40">
        <v>805</v>
      </c>
      <c r="B810" s="40" t="str">
        <f>IF(DanhMụcHH!B809="","",DanhMụcHH!B809)</f>
        <v>BR20M-TDTL</v>
      </c>
      <c r="C810" s="41">
        <f ca="1">IF(B810="","",SUMIF(OFFSET(MuaHàng_ThanhToán!$D$5,0,0,COUNTIF(Table2[Tên nhà cung cấp],MuaHàng_ThanhToán!$C$5),6),BáoCáoHàngHóa!B810,Table2[Số lượng]))</f>
        <v>0</v>
      </c>
      <c r="D810" s="41">
        <f t="shared" ca="1" si="111"/>
        <v>0</v>
      </c>
      <c r="E810" s="41">
        <f ca="1">IF(B810="","",SUMIF(OFFSET(MuaHàng_ThanhToán!$D$5,0,0,COUNTIF(Table2[Tên nhà cung cấp],MuaHàng_ThanhToán!$C$5),6),BáoCáoHàngHóa!B810,Table2[Thành tiền]))</f>
        <v>0</v>
      </c>
      <c r="F810" s="43">
        <f ca="1">IF(B810="","",SUMIF(Table2[[Tên hàng hóa]:[Thành tiền]],BáoCáoHàngHóa!B810,Table2[Số lượng])-BáoCáoHàngHóa!C810)</f>
        <v>10</v>
      </c>
      <c r="G810" s="43">
        <f t="shared" ca="1" si="112"/>
        <v>942480</v>
      </c>
      <c r="H810" s="43">
        <f ca="1">IF(B810="","",SUMIF(Table2[[Tên hàng hóa]:[Thành tiền]],BáoCáoHàngHóa!B810,Table2[Thành tiền])-BáoCáoHàngHóa!E810)</f>
        <v>9424800</v>
      </c>
      <c r="I810" s="42">
        <f ca="1">IF(B810="","",SUMIF(Table28[[Tên hàng hóa ]:[Thành tiền]],BáoCáoHàngHóa!B810,Table28[Số lượng]))</f>
        <v>10</v>
      </c>
      <c r="J810" s="42">
        <f t="shared" ca="1" si="113"/>
        <v>942480</v>
      </c>
      <c r="K810" s="42">
        <f t="shared" ca="1" si="114"/>
        <v>9424800</v>
      </c>
      <c r="L810" s="44">
        <f t="shared" ca="1" si="115"/>
        <v>0</v>
      </c>
      <c r="M810" s="44">
        <f t="shared" ca="1" si="116"/>
        <v>0</v>
      </c>
      <c r="N810" s="44">
        <f t="shared" ca="1" si="117"/>
        <v>0</v>
      </c>
      <c r="O810" s="30">
        <f t="shared" ca="1" si="118"/>
        <v>0</v>
      </c>
    </row>
    <row r="811" spans="1:15" x14ac:dyDescent="0.2">
      <c r="A811" s="40">
        <v>806</v>
      </c>
      <c r="B811" s="40" t="str">
        <f>IF(DanhMụcHH!B810="","",DanhMụcHH!B810)</f>
        <v>T4WM-N3NP0C</v>
      </c>
      <c r="C811" s="41">
        <f ca="1">IF(B811="","",SUMIF(OFFSET(MuaHàng_ThanhToán!$D$5,0,0,COUNTIF(Table2[Tên nhà cung cấp],MuaHàng_ThanhToán!$C$5),6),BáoCáoHàngHóa!B811,Table2[Số lượng]))</f>
        <v>0</v>
      </c>
      <c r="D811" s="41">
        <f t="shared" ca="1" si="111"/>
        <v>0</v>
      </c>
      <c r="E811" s="41">
        <f ca="1">IF(B811="","",SUMIF(OFFSET(MuaHàng_ThanhToán!$D$5,0,0,COUNTIF(Table2[Tên nhà cung cấp],MuaHàng_ThanhToán!$C$5),6),BáoCáoHàngHóa!B811,Table2[Thành tiền]))</f>
        <v>0</v>
      </c>
      <c r="F811" s="43">
        <f ca="1">IF(B811="","",SUMIF(Table2[[Tên hàng hóa]:[Thành tiền]],BáoCáoHàngHóa!B811,Table2[Số lượng])-BáoCáoHàngHóa!C811)</f>
        <v>1</v>
      </c>
      <c r="G811" s="43">
        <f t="shared" ca="1" si="112"/>
        <v>1576080</v>
      </c>
      <c r="H811" s="43">
        <f ca="1">IF(B811="","",SUMIF(Table2[[Tên hàng hóa]:[Thành tiền]],BáoCáoHàngHóa!B811,Table2[Thành tiền])-BáoCáoHàngHóa!E811)</f>
        <v>1576080</v>
      </c>
      <c r="I811" s="42">
        <f ca="1">IF(B811="","",SUMIF(Table28[[Tên hàng hóa ]:[Thành tiền]],BáoCáoHàngHóa!B811,Table28[Số lượng]))</f>
        <v>1</v>
      </c>
      <c r="J811" s="42">
        <f t="shared" ca="1" si="113"/>
        <v>1576080</v>
      </c>
      <c r="K811" s="42">
        <f t="shared" ca="1" si="114"/>
        <v>1576080</v>
      </c>
      <c r="L811" s="44">
        <f t="shared" ca="1" si="115"/>
        <v>0</v>
      </c>
      <c r="M811" s="44">
        <f t="shared" ca="1" si="116"/>
        <v>0</v>
      </c>
      <c r="N811" s="44">
        <f t="shared" ca="1" si="117"/>
        <v>0</v>
      </c>
      <c r="O811" s="30">
        <f t="shared" ca="1" si="118"/>
        <v>0</v>
      </c>
    </row>
    <row r="812" spans="1:15" x14ac:dyDescent="0.2">
      <c r="A812" s="40">
        <v>807</v>
      </c>
      <c r="B812" s="40" t="str">
        <f>IF(DanhMụcHH!B811="","",DanhMụcHH!B811)</f>
        <v>2S56Q-030B5</v>
      </c>
      <c r="C812" s="41">
        <f ca="1">IF(B812="","",SUMIF(OFFSET(MuaHàng_ThanhToán!$D$5,0,0,COUNTIF(Table2[Tên nhà cung cấp],MuaHàng_ThanhToán!$C$5),6),BáoCáoHàngHóa!B812,Table2[Số lượng]))</f>
        <v>0</v>
      </c>
      <c r="D812" s="41">
        <f t="shared" ca="1" si="111"/>
        <v>0</v>
      </c>
      <c r="E812" s="41">
        <f ca="1">IF(B812="","",SUMIF(OFFSET(MuaHàng_ThanhToán!$D$5,0,0,COUNTIF(Table2[Tên nhà cung cấp],MuaHàng_ThanhToán!$C$5),6),BáoCáoHàngHóa!B812,Table2[Thành tiền]))</f>
        <v>0</v>
      </c>
      <c r="F812" s="43">
        <f ca="1">IF(B812="","",SUMIF(Table2[[Tên hàng hóa]:[Thành tiền]],BáoCáoHàngHóa!B812,Table2[Số lượng])-BáoCáoHàngHóa!C812)</f>
        <v>0</v>
      </c>
      <c r="G812" s="43">
        <f t="shared" ca="1" si="112"/>
        <v>0</v>
      </c>
      <c r="H812" s="43">
        <f ca="1">IF(B812="","",SUMIF(Table2[[Tên hàng hóa]:[Thành tiền]],BáoCáoHàngHóa!B812,Table2[Thành tiền])-BáoCáoHàngHóa!E812)</f>
        <v>0</v>
      </c>
      <c r="I812" s="42">
        <f ca="1">IF(B812="","",SUMIF(Table28[[Tên hàng hóa ]:[Thành tiền]],BáoCáoHàngHóa!B812,Table28[Số lượng]))</f>
        <v>0</v>
      </c>
      <c r="J812" s="42">
        <f t="shared" ca="1" si="113"/>
        <v>0</v>
      </c>
      <c r="K812" s="42">
        <f t="shared" ca="1" si="114"/>
        <v>0</v>
      </c>
      <c r="L812" s="44">
        <f t="shared" ca="1" si="115"/>
        <v>0</v>
      </c>
      <c r="M812" s="44">
        <f t="shared" ca="1" si="116"/>
        <v>0</v>
      </c>
      <c r="N812" s="44">
        <f t="shared" ca="1" si="117"/>
        <v>0</v>
      </c>
      <c r="O812" s="30">
        <f t="shared" ca="1" si="118"/>
        <v>0</v>
      </c>
    </row>
    <row r="813" spans="1:15" x14ac:dyDescent="0.2">
      <c r="A813" s="40">
        <v>808</v>
      </c>
      <c r="B813" s="40" t="str">
        <f>IF(DanhMụcHH!B812="","",DanhMụcHH!B812)</f>
        <v>2M880N</v>
      </c>
      <c r="C813" s="41">
        <f ca="1">IF(B813="","",SUMIF(OFFSET(MuaHàng_ThanhToán!$D$5,0,0,COUNTIF(Table2[Tên nhà cung cấp],MuaHàng_ThanhToán!$C$5),6),BáoCáoHàngHóa!B813,Table2[Số lượng]))</f>
        <v>0</v>
      </c>
      <c r="D813" s="41">
        <f t="shared" ca="1" si="111"/>
        <v>0</v>
      </c>
      <c r="E813" s="41">
        <f ca="1">IF(B813="","",SUMIF(OFFSET(MuaHàng_ThanhToán!$D$5,0,0,COUNTIF(Table2[Tên nhà cung cấp],MuaHàng_ThanhToán!$C$5),6),BáoCáoHàngHóa!B813,Table2[Thành tiền]))</f>
        <v>0</v>
      </c>
      <c r="F813" s="43">
        <f ca="1">IF(B813="","",SUMIF(Table2[[Tên hàng hóa]:[Thành tiền]],BáoCáoHàngHóa!B813,Table2[Số lượng])-BáoCáoHàngHóa!C813)</f>
        <v>0</v>
      </c>
      <c r="G813" s="43">
        <f t="shared" ca="1" si="112"/>
        <v>0</v>
      </c>
      <c r="H813" s="43">
        <f ca="1">IF(B813="","",SUMIF(Table2[[Tên hàng hóa]:[Thành tiền]],BáoCáoHàngHóa!B813,Table2[Thành tiền])-BáoCáoHàngHóa!E813)</f>
        <v>0</v>
      </c>
      <c r="I813" s="42">
        <f ca="1">IF(B813="","",SUMIF(Table28[[Tên hàng hóa ]:[Thành tiền]],BáoCáoHàngHóa!B813,Table28[Số lượng]))</f>
        <v>0</v>
      </c>
      <c r="J813" s="42">
        <f t="shared" ca="1" si="113"/>
        <v>0</v>
      </c>
      <c r="K813" s="42">
        <f t="shared" ca="1" si="114"/>
        <v>0</v>
      </c>
      <c r="L813" s="44">
        <f t="shared" ca="1" si="115"/>
        <v>0</v>
      </c>
      <c r="M813" s="44">
        <f t="shared" ca="1" si="116"/>
        <v>0</v>
      </c>
      <c r="N813" s="44">
        <f t="shared" ca="1" si="117"/>
        <v>0</v>
      </c>
      <c r="O813" s="30">
        <f t="shared" ca="1" si="118"/>
        <v>0</v>
      </c>
    </row>
    <row r="814" spans="1:15" x14ac:dyDescent="0.2">
      <c r="A814" s="40">
        <v>809</v>
      </c>
      <c r="B814" s="40" t="str">
        <f>IF(DanhMụcHH!B813="","",DanhMụcHH!B813)</f>
        <v>CP1L-L20DT-D</v>
      </c>
      <c r="C814" s="41">
        <f ca="1">IF(B814="","",SUMIF(OFFSET(MuaHàng_ThanhToán!$D$5,0,0,COUNTIF(Table2[Tên nhà cung cấp],MuaHàng_ThanhToán!$C$5),6),BáoCáoHàngHóa!B814,Table2[Số lượng]))</f>
        <v>0</v>
      </c>
      <c r="D814" s="41">
        <f t="shared" ca="1" si="111"/>
        <v>0</v>
      </c>
      <c r="E814" s="41">
        <f ca="1">IF(B814="","",SUMIF(OFFSET(MuaHàng_ThanhToán!$D$5,0,0,COUNTIF(Table2[Tên nhà cung cấp],MuaHàng_ThanhToán!$C$5),6),BáoCáoHàngHóa!B814,Table2[Thành tiền]))</f>
        <v>0</v>
      </c>
      <c r="F814" s="43">
        <f ca="1">IF(B814="","",SUMIF(Table2[[Tên hàng hóa]:[Thành tiền]],BáoCáoHàngHóa!B814,Table2[Số lượng])-BáoCáoHàngHóa!C814)</f>
        <v>2</v>
      </c>
      <c r="G814" s="43">
        <f t="shared" ca="1" si="112"/>
        <v>3875253.41025641</v>
      </c>
      <c r="H814" s="43">
        <f ca="1">IF(B814="","",SUMIF(Table2[[Tên hàng hóa]:[Thành tiền]],BáoCáoHàngHóa!B814,Table2[Thành tiền])-BáoCáoHàngHóa!E814)</f>
        <v>7750506.82051282</v>
      </c>
      <c r="I814" s="42">
        <f ca="1">IF(B814="","",SUMIF(Table28[[Tên hàng hóa ]:[Thành tiền]],BáoCáoHàngHóa!B814,Table28[Số lượng]))</f>
        <v>1</v>
      </c>
      <c r="J814" s="42">
        <f t="shared" ca="1" si="113"/>
        <v>3875253.41025641</v>
      </c>
      <c r="K814" s="42">
        <f t="shared" ca="1" si="114"/>
        <v>3875253.41025641</v>
      </c>
      <c r="L814" s="44">
        <f t="shared" ca="1" si="115"/>
        <v>1</v>
      </c>
      <c r="M814" s="44">
        <f t="shared" ca="1" si="116"/>
        <v>3875253.41025641</v>
      </c>
      <c r="N814" s="44">
        <f t="shared" ca="1" si="117"/>
        <v>3875253.41025641</v>
      </c>
      <c r="O814" s="30">
        <f t="shared" ca="1" si="118"/>
        <v>0</v>
      </c>
    </row>
    <row r="815" spans="1:15" ht="30" x14ac:dyDescent="0.2">
      <c r="A815" s="40">
        <v>810</v>
      </c>
      <c r="B815" s="40" t="str">
        <f>IF(DanhMụcHH!B814="","",DanhMụcHH!B814)</f>
        <v>E2A-M08LS02-M1-B1</v>
      </c>
      <c r="C815" s="41">
        <f ca="1">IF(B815="","",SUMIF(OFFSET(MuaHàng_ThanhToán!$D$5,0,0,COUNTIF(Table2[Tên nhà cung cấp],MuaHàng_ThanhToán!$C$5),6),BáoCáoHàngHóa!B815,Table2[Số lượng]))</f>
        <v>0</v>
      </c>
      <c r="D815" s="41">
        <f t="shared" ca="1" si="111"/>
        <v>0</v>
      </c>
      <c r="E815" s="41">
        <f ca="1">IF(B815="","",SUMIF(OFFSET(MuaHàng_ThanhToán!$D$5,0,0,COUNTIF(Table2[Tên nhà cung cấp],MuaHàng_ThanhToán!$C$5),6),BáoCáoHàngHóa!B815,Table2[Thành tiền]))</f>
        <v>0</v>
      </c>
      <c r="F815" s="43">
        <f ca="1">IF(B815="","",SUMIF(Table2[[Tên hàng hóa]:[Thành tiền]],BáoCáoHàngHóa!B815,Table2[Số lượng])-BáoCáoHàngHóa!C815)</f>
        <v>1</v>
      </c>
      <c r="G815" s="43">
        <f t="shared" ca="1" si="112"/>
        <v>686400</v>
      </c>
      <c r="H815" s="43">
        <f ca="1">IF(B815="","",SUMIF(Table2[[Tên hàng hóa]:[Thành tiền]],BáoCáoHàngHóa!B815,Table2[Thành tiền])-BáoCáoHàngHóa!E815)</f>
        <v>686400</v>
      </c>
      <c r="I815" s="42">
        <f ca="1">IF(B815="","",SUMIF(Table28[[Tên hàng hóa ]:[Thành tiền]],BáoCáoHàngHóa!B815,Table28[Số lượng]))</f>
        <v>1</v>
      </c>
      <c r="J815" s="42">
        <f t="shared" ca="1" si="113"/>
        <v>686400</v>
      </c>
      <c r="K815" s="42">
        <f t="shared" ca="1" si="114"/>
        <v>686400</v>
      </c>
      <c r="L815" s="44">
        <f t="shared" ca="1" si="115"/>
        <v>0</v>
      </c>
      <c r="M815" s="44">
        <f t="shared" ca="1" si="116"/>
        <v>0</v>
      </c>
      <c r="N815" s="44">
        <f t="shared" ca="1" si="117"/>
        <v>0</v>
      </c>
      <c r="O815" s="30">
        <f t="shared" ca="1" si="118"/>
        <v>0</v>
      </c>
    </row>
    <row r="816" spans="1:15" x14ac:dyDescent="0.2">
      <c r="A816" s="40">
        <v>811</v>
      </c>
      <c r="B816" s="40" t="str">
        <f>IF(DanhMụcHH!B815="","",DanhMụcHH!B815)</f>
        <v>XALD02</v>
      </c>
      <c r="C816" s="41">
        <f ca="1">IF(B816="","",SUMIF(OFFSET(MuaHàng_ThanhToán!$D$5,0,0,COUNTIF(Table2[Tên nhà cung cấp],MuaHàng_ThanhToán!$C$5),6),BáoCáoHàngHóa!B816,Table2[Số lượng]))</f>
        <v>0</v>
      </c>
      <c r="D816" s="41">
        <f t="shared" ca="1" si="111"/>
        <v>0</v>
      </c>
      <c r="E816" s="41">
        <f ca="1">IF(B816="","",SUMIF(OFFSET(MuaHàng_ThanhToán!$D$5,0,0,COUNTIF(Table2[Tên nhà cung cấp],MuaHàng_ThanhToán!$C$5),6),BáoCáoHàngHóa!B816,Table2[Thành tiền]))</f>
        <v>0</v>
      </c>
      <c r="F816" s="43">
        <f ca="1">IF(B816="","",SUMIF(Table2[[Tên hàng hóa]:[Thành tiền]],BáoCáoHàngHóa!B816,Table2[Số lượng])-BáoCáoHàngHóa!C816)</f>
        <v>4</v>
      </c>
      <c r="G816" s="43">
        <f t="shared" ca="1" si="112"/>
        <v>151360</v>
      </c>
      <c r="H816" s="43">
        <f ca="1">IF(B816="","",SUMIF(Table2[[Tên hàng hóa]:[Thành tiền]],BáoCáoHàngHóa!B816,Table2[Thành tiền])-BáoCáoHàngHóa!E816)</f>
        <v>605440</v>
      </c>
      <c r="I816" s="42">
        <f ca="1">IF(B816="","",SUMIF(Table28[[Tên hàng hóa ]:[Thành tiền]],BáoCáoHàngHóa!B816,Table28[Số lượng]))</f>
        <v>4</v>
      </c>
      <c r="J816" s="42">
        <f t="shared" ca="1" si="113"/>
        <v>151360</v>
      </c>
      <c r="K816" s="42">
        <f t="shared" ca="1" si="114"/>
        <v>605440</v>
      </c>
      <c r="L816" s="44">
        <f t="shared" ca="1" si="115"/>
        <v>0</v>
      </c>
      <c r="M816" s="44">
        <f t="shared" ca="1" si="116"/>
        <v>0</v>
      </c>
      <c r="N816" s="44">
        <f t="shared" ca="1" si="117"/>
        <v>0</v>
      </c>
      <c r="O816" s="30">
        <f t="shared" ca="1" si="118"/>
        <v>0</v>
      </c>
    </row>
    <row r="817" spans="1:15" x14ac:dyDescent="0.2">
      <c r="A817" s="40">
        <v>812</v>
      </c>
      <c r="B817" s="40" t="str">
        <f>IF(DanhMụcHH!B816="","",DanhMụcHH!B816)</f>
        <v>XB5AW33M1N</v>
      </c>
      <c r="C817" s="41">
        <f ca="1">IF(B817="","",SUMIF(OFFSET(MuaHàng_ThanhToán!$D$5,0,0,COUNTIF(Table2[Tên nhà cung cấp],MuaHàng_ThanhToán!$C$5),6),BáoCáoHàngHóa!B817,Table2[Số lượng]))</f>
        <v>0</v>
      </c>
      <c r="D817" s="41">
        <f t="shared" ca="1" si="111"/>
        <v>0</v>
      </c>
      <c r="E817" s="41">
        <f ca="1">IF(B817="","",SUMIF(OFFSET(MuaHàng_ThanhToán!$D$5,0,0,COUNTIF(Table2[Tên nhà cung cấp],MuaHàng_ThanhToán!$C$5),6),BáoCáoHàngHóa!B817,Table2[Thành tiền]))</f>
        <v>0</v>
      </c>
      <c r="F817" s="43">
        <f ca="1">IF(B817="","",SUMIF(Table2[[Tên hàng hóa]:[Thành tiền]],BáoCáoHàngHóa!B817,Table2[Số lượng])-BáoCáoHàngHóa!C817)</f>
        <v>3</v>
      </c>
      <c r="G817" s="43">
        <f t="shared" ca="1" si="112"/>
        <v>166650</v>
      </c>
      <c r="H817" s="43">
        <f ca="1">IF(B817="","",SUMIF(Table2[[Tên hàng hóa]:[Thành tiền]],BáoCáoHàngHóa!B817,Table2[Thành tiền])-BáoCáoHàngHóa!E817)</f>
        <v>499950</v>
      </c>
      <c r="I817" s="42">
        <f ca="1">IF(B817="","",SUMIF(Table28[[Tên hàng hóa ]:[Thành tiền]],BáoCáoHàngHóa!B817,Table28[Số lượng]))</f>
        <v>3</v>
      </c>
      <c r="J817" s="42">
        <f t="shared" ca="1" si="113"/>
        <v>166650</v>
      </c>
      <c r="K817" s="42">
        <f t="shared" ca="1" si="114"/>
        <v>499950</v>
      </c>
      <c r="L817" s="44">
        <f t="shared" ca="1" si="115"/>
        <v>0</v>
      </c>
      <c r="M817" s="44">
        <f t="shared" ca="1" si="116"/>
        <v>0</v>
      </c>
      <c r="N817" s="44">
        <f t="shared" ca="1" si="117"/>
        <v>0</v>
      </c>
      <c r="O817" s="30">
        <f t="shared" ca="1" si="118"/>
        <v>0</v>
      </c>
    </row>
    <row r="818" spans="1:15" x14ac:dyDescent="0.2">
      <c r="A818" s="40">
        <v>813</v>
      </c>
      <c r="B818" s="40" t="str">
        <f>IF(DanhMụcHH!B817="","",DanhMụcHH!B817)</f>
        <v>XB5AW34M2N</v>
      </c>
      <c r="C818" s="41">
        <f ca="1">IF(B818="","",SUMIF(OFFSET(MuaHàng_ThanhToán!$D$5,0,0,COUNTIF(Table2[Tên nhà cung cấp],MuaHàng_ThanhToán!$C$5),6),BáoCáoHàngHóa!B818,Table2[Số lượng]))</f>
        <v>0</v>
      </c>
      <c r="D818" s="41">
        <f t="shared" ca="1" si="111"/>
        <v>0</v>
      </c>
      <c r="E818" s="41">
        <f ca="1">IF(B818="","",SUMIF(OFFSET(MuaHàng_ThanhToán!$D$5,0,0,COUNTIF(Table2[Tên nhà cung cấp],MuaHàng_ThanhToán!$C$5),6),BáoCáoHàngHóa!B818,Table2[Thành tiền]))</f>
        <v>0</v>
      </c>
      <c r="F818" s="43">
        <f ca="1">IF(B818="","",SUMIF(Table2[[Tên hàng hóa]:[Thành tiền]],BáoCáoHàngHóa!B818,Table2[Số lượng])-BáoCáoHàngHóa!C818)</f>
        <v>3</v>
      </c>
      <c r="G818" s="43">
        <f t="shared" ca="1" si="112"/>
        <v>166650</v>
      </c>
      <c r="H818" s="43">
        <f ca="1">IF(B818="","",SUMIF(Table2[[Tên hàng hóa]:[Thành tiền]],BáoCáoHàngHóa!B818,Table2[Thành tiền])-BáoCáoHàngHóa!E818)</f>
        <v>499950</v>
      </c>
      <c r="I818" s="42">
        <f ca="1">IF(B818="","",SUMIF(Table28[[Tên hàng hóa ]:[Thành tiền]],BáoCáoHàngHóa!B818,Table28[Số lượng]))</f>
        <v>3</v>
      </c>
      <c r="J818" s="42">
        <f t="shared" ca="1" si="113"/>
        <v>166650</v>
      </c>
      <c r="K818" s="42">
        <f t="shared" ca="1" si="114"/>
        <v>499950</v>
      </c>
      <c r="L818" s="44">
        <f t="shared" ca="1" si="115"/>
        <v>0</v>
      </c>
      <c r="M818" s="44">
        <f t="shared" ca="1" si="116"/>
        <v>0</v>
      </c>
      <c r="N818" s="44">
        <f t="shared" ca="1" si="117"/>
        <v>0</v>
      </c>
      <c r="O818" s="30">
        <f t="shared" ca="1" si="118"/>
        <v>0</v>
      </c>
    </row>
    <row r="819" spans="1:15" ht="30" x14ac:dyDescent="0.2">
      <c r="A819" s="40">
        <v>814</v>
      </c>
      <c r="B819" s="40" t="str">
        <f>IF(DanhMụcHH!B818="","",DanhMụcHH!B818)</f>
        <v>Dây cáp điều khiển 2x0.75</v>
      </c>
      <c r="C819" s="41">
        <f ca="1">IF(B819="","",SUMIF(OFFSET(MuaHàng_ThanhToán!$D$5,0,0,COUNTIF(Table2[Tên nhà cung cấp],MuaHàng_ThanhToán!$C$5),6),BáoCáoHàngHóa!B819,Table2[Số lượng]))</f>
        <v>0</v>
      </c>
      <c r="D819" s="41">
        <f t="shared" ca="1" si="111"/>
        <v>0</v>
      </c>
      <c r="E819" s="41">
        <f ca="1">IF(B819="","",SUMIF(OFFSET(MuaHàng_ThanhToán!$D$5,0,0,COUNTIF(Table2[Tên nhà cung cấp],MuaHàng_ThanhToán!$C$5),6),BáoCáoHàngHóa!B819,Table2[Thành tiền]))</f>
        <v>0</v>
      </c>
      <c r="F819" s="43">
        <f ca="1">IF(B819="","",SUMIF(Table2[[Tên hàng hóa]:[Thành tiền]],BáoCáoHàngHóa!B819,Table2[Số lượng])-BáoCáoHàngHóa!C819)</f>
        <v>404</v>
      </c>
      <c r="G819" s="43">
        <f t="shared" ca="1" si="112"/>
        <v>8729.8217821782182</v>
      </c>
      <c r="H819" s="43">
        <f ca="1">IF(B819="","",SUMIF(Table2[[Tên hàng hóa]:[Thành tiền]],BáoCáoHàngHóa!B819,Table2[Thành tiền])-BáoCáoHàngHóa!E819)</f>
        <v>3526848</v>
      </c>
      <c r="I819" s="42">
        <f ca="1">IF(B819="","",SUMIF(Table28[[Tên hàng hóa ]:[Thành tiền]],BáoCáoHàngHóa!B819,Table28[Số lượng]))</f>
        <v>404</v>
      </c>
      <c r="J819" s="42">
        <f t="shared" ca="1" si="113"/>
        <v>8729.8217821782182</v>
      </c>
      <c r="K819" s="42">
        <f t="shared" ca="1" si="114"/>
        <v>3526848</v>
      </c>
      <c r="L819" s="44">
        <f t="shared" ca="1" si="115"/>
        <v>0</v>
      </c>
      <c r="M819" s="44">
        <f t="shared" ca="1" si="116"/>
        <v>0</v>
      </c>
      <c r="N819" s="44">
        <f t="shared" ca="1" si="117"/>
        <v>0</v>
      </c>
      <c r="O819" s="30">
        <f t="shared" ca="1" si="118"/>
        <v>0</v>
      </c>
    </row>
    <row r="820" spans="1:15" x14ac:dyDescent="0.2">
      <c r="A820" s="40">
        <v>815</v>
      </c>
      <c r="B820" s="40" t="str">
        <f>IF(DanhMụcHH!B819="","",DanhMụcHH!B819)</f>
        <v>D3V-16-1A5</v>
      </c>
      <c r="C820" s="41">
        <f ca="1">IF(B820="","",SUMIF(OFFSET(MuaHàng_ThanhToán!$D$5,0,0,COUNTIF(Table2[Tên nhà cung cấp],MuaHàng_ThanhToán!$C$5),6),BáoCáoHàngHóa!B820,Table2[Số lượng]))</f>
        <v>0</v>
      </c>
      <c r="D820" s="41">
        <f t="shared" ca="1" si="111"/>
        <v>0</v>
      </c>
      <c r="E820" s="41">
        <f ca="1">IF(B820="","",SUMIF(OFFSET(MuaHàng_ThanhToán!$D$5,0,0,COUNTIF(Table2[Tên nhà cung cấp],MuaHàng_ThanhToán!$C$5),6),BáoCáoHàngHóa!B820,Table2[Thành tiền]))</f>
        <v>0</v>
      </c>
      <c r="F820" s="43">
        <f ca="1">IF(B820="","",SUMIF(Table2[[Tên hàng hóa]:[Thành tiền]],BáoCáoHàngHóa!B820,Table2[Số lượng])-BáoCáoHàngHóa!C820)</f>
        <v>10</v>
      </c>
      <c r="G820" s="43">
        <f t="shared" ca="1" si="112"/>
        <v>21560</v>
      </c>
      <c r="H820" s="43">
        <f ca="1">IF(B820="","",SUMIF(Table2[[Tên hàng hóa]:[Thành tiền]],BáoCáoHàngHóa!B820,Table2[Thành tiền])-BáoCáoHàngHóa!E820)</f>
        <v>215600</v>
      </c>
      <c r="I820" s="42">
        <f ca="1">IF(B820="","",SUMIF(Table28[[Tên hàng hóa ]:[Thành tiền]],BáoCáoHàngHóa!B820,Table28[Số lượng]))</f>
        <v>10</v>
      </c>
      <c r="J820" s="42">
        <f t="shared" ca="1" si="113"/>
        <v>21560</v>
      </c>
      <c r="K820" s="42">
        <f t="shared" ca="1" si="114"/>
        <v>215600</v>
      </c>
      <c r="L820" s="44">
        <f t="shared" ca="1" si="115"/>
        <v>0</v>
      </c>
      <c r="M820" s="44">
        <f t="shared" ca="1" si="116"/>
        <v>0</v>
      </c>
      <c r="N820" s="44">
        <f t="shared" ca="1" si="117"/>
        <v>0</v>
      </c>
      <c r="O820" s="30">
        <f t="shared" ca="1" si="118"/>
        <v>0</v>
      </c>
    </row>
    <row r="821" spans="1:15" x14ac:dyDescent="0.2">
      <c r="A821" s="40">
        <v>816</v>
      </c>
      <c r="B821" s="40" t="str">
        <f>IF(DanhMụcHH!B820="","",DanhMụcHH!B820)</f>
        <v>E2E-X5MF2-M1</v>
      </c>
      <c r="C821" s="41">
        <f ca="1">IF(B821="","",SUMIF(OFFSET(MuaHàng_ThanhToán!$D$5,0,0,COUNTIF(Table2[Tên nhà cung cấp],MuaHàng_ThanhToán!$C$5),6),BáoCáoHàngHóa!B821,Table2[Số lượng]))</f>
        <v>0</v>
      </c>
      <c r="D821" s="41">
        <f t="shared" ca="1" si="111"/>
        <v>0</v>
      </c>
      <c r="E821" s="41">
        <f ca="1">IF(B821="","",SUMIF(OFFSET(MuaHàng_ThanhToán!$D$5,0,0,COUNTIF(Table2[Tên nhà cung cấp],MuaHàng_ThanhToán!$C$5),6),BáoCáoHàngHóa!B821,Table2[Thành tiền]))</f>
        <v>0</v>
      </c>
      <c r="F821" s="43">
        <f ca="1">IF(B821="","",SUMIF(Table2[[Tên hàng hóa]:[Thành tiền]],BáoCáoHàngHóa!B821,Table2[Số lượng])-BáoCáoHàngHóa!C821)</f>
        <v>7</v>
      </c>
      <c r="G821" s="43">
        <f t="shared" ca="1" si="112"/>
        <v>931071.42857142852</v>
      </c>
      <c r="H821" s="43">
        <f ca="1">IF(B821="","",SUMIF(Table2[[Tên hàng hóa]:[Thành tiền]],BáoCáoHàngHóa!B821,Table2[Thành tiền])-BáoCáoHàngHóa!E821)</f>
        <v>6517500</v>
      </c>
      <c r="I821" s="42">
        <f ca="1">IF(B821="","",SUMIF(Table28[[Tên hàng hóa ]:[Thành tiền]],BáoCáoHàngHóa!B821,Table28[Số lượng]))</f>
        <v>7</v>
      </c>
      <c r="J821" s="42">
        <f t="shared" ca="1" si="113"/>
        <v>931071.42857142852</v>
      </c>
      <c r="K821" s="42">
        <f t="shared" ca="1" si="114"/>
        <v>6517500</v>
      </c>
      <c r="L821" s="44">
        <f t="shared" ca="1" si="115"/>
        <v>0</v>
      </c>
      <c r="M821" s="44">
        <f t="shared" ca="1" si="116"/>
        <v>0</v>
      </c>
      <c r="N821" s="44">
        <f t="shared" ca="1" si="117"/>
        <v>0</v>
      </c>
      <c r="O821" s="30">
        <f t="shared" ca="1" si="118"/>
        <v>0</v>
      </c>
    </row>
    <row r="822" spans="1:15" x14ac:dyDescent="0.2">
      <c r="A822" s="40">
        <v>817</v>
      </c>
      <c r="B822" s="40" t="str">
        <f>IF(DanhMụcHH!B821="","",DanhMụcHH!B821)</f>
        <v>UW-15</v>
      </c>
      <c r="C822" s="41">
        <f ca="1">IF(B822="","",SUMIF(OFFSET(MuaHàng_ThanhToán!$D$5,0,0,COUNTIF(Table2[Tên nhà cung cấp],MuaHàng_ThanhToán!$C$5),6),BáoCáoHàngHóa!B822,Table2[Số lượng]))</f>
        <v>0</v>
      </c>
      <c r="D822" s="41">
        <f t="shared" ca="1" si="111"/>
        <v>0</v>
      </c>
      <c r="E822" s="41">
        <f ca="1">IF(B822="","",SUMIF(OFFSET(MuaHàng_ThanhToán!$D$5,0,0,COUNTIF(Table2[Tên nhà cung cấp],MuaHàng_ThanhToán!$C$5),6),BáoCáoHàngHóa!B822,Table2[Thành tiền]))</f>
        <v>0</v>
      </c>
      <c r="F822" s="43">
        <f ca="1">IF(B822="","",SUMIF(Table2[[Tên hàng hóa]:[Thành tiền]],BáoCáoHàngHóa!B822,Table2[Số lượng])-BáoCáoHàngHóa!C822)</f>
        <v>17</v>
      </c>
      <c r="G822" s="43">
        <f t="shared" ca="1" si="112"/>
        <v>211264.70588235295</v>
      </c>
      <c r="H822" s="43">
        <f ca="1">IF(B822="","",SUMIF(Table2[[Tên hàng hóa]:[Thành tiền]],BáoCáoHàngHóa!B822,Table2[Thành tiền])-BáoCáoHàngHóa!E822)</f>
        <v>3591500</v>
      </c>
      <c r="I822" s="42">
        <f ca="1">IF(B822="","",SUMIF(Table28[[Tên hàng hóa ]:[Thành tiền]],BáoCáoHàngHóa!B822,Table28[Số lượng]))</f>
        <v>17</v>
      </c>
      <c r="J822" s="42">
        <f t="shared" ca="1" si="113"/>
        <v>211264.70588235295</v>
      </c>
      <c r="K822" s="42">
        <f t="shared" ca="1" si="114"/>
        <v>3591500</v>
      </c>
      <c r="L822" s="44">
        <f t="shared" ca="1" si="115"/>
        <v>0</v>
      </c>
      <c r="M822" s="44">
        <f t="shared" ca="1" si="116"/>
        <v>0</v>
      </c>
      <c r="N822" s="44">
        <f t="shared" ca="1" si="117"/>
        <v>0</v>
      </c>
      <c r="O822" s="30">
        <f t="shared" ca="1" si="118"/>
        <v>0</v>
      </c>
    </row>
    <row r="823" spans="1:15" x14ac:dyDescent="0.2">
      <c r="A823" s="40">
        <v>818</v>
      </c>
      <c r="B823" s="40" t="str">
        <f>IF(DanhMụcHH!B822="","",DanhMụcHH!B822)</f>
        <v>UW-20</v>
      </c>
      <c r="C823" s="41">
        <f ca="1">IF(B823="","",SUMIF(OFFSET(MuaHàng_ThanhToán!$D$5,0,0,COUNTIF(Table2[Tên nhà cung cấp],MuaHàng_ThanhToán!$C$5),6),BáoCáoHàngHóa!B823,Table2[Số lượng]))</f>
        <v>0</v>
      </c>
      <c r="D823" s="41">
        <f t="shared" ca="1" si="111"/>
        <v>0</v>
      </c>
      <c r="E823" s="41">
        <f ca="1">IF(B823="","",SUMIF(OFFSET(MuaHàng_ThanhToán!$D$5,0,0,COUNTIF(Table2[Tên nhà cung cấp],MuaHàng_ThanhToán!$C$5),6),BáoCáoHàngHóa!B823,Table2[Thành tiền]))</f>
        <v>0</v>
      </c>
      <c r="F823" s="43">
        <f ca="1">IF(B823="","",SUMIF(Table2[[Tên hàng hóa]:[Thành tiền]],BáoCáoHàngHóa!B823,Table2[Số lượng])-BáoCáoHàngHóa!C823)</f>
        <v>2</v>
      </c>
      <c r="G823" s="43">
        <f t="shared" ca="1" si="112"/>
        <v>303600</v>
      </c>
      <c r="H823" s="43">
        <f ca="1">IF(B823="","",SUMIF(Table2[[Tên hàng hóa]:[Thành tiền]],BáoCáoHàngHóa!B823,Table2[Thành tiền])-BáoCáoHàngHóa!E823)</f>
        <v>607200</v>
      </c>
      <c r="I823" s="42">
        <f ca="1">IF(B823="","",SUMIF(Table28[[Tên hàng hóa ]:[Thành tiền]],BáoCáoHàngHóa!B823,Table28[Số lượng]))</f>
        <v>2</v>
      </c>
      <c r="J823" s="42">
        <f t="shared" ca="1" si="113"/>
        <v>303600</v>
      </c>
      <c r="K823" s="42">
        <f t="shared" ca="1" si="114"/>
        <v>607200</v>
      </c>
      <c r="L823" s="44">
        <f t="shared" ca="1" si="115"/>
        <v>0</v>
      </c>
      <c r="M823" s="44">
        <f t="shared" ca="1" si="116"/>
        <v>0</v>
      </c>
      <c r="N823" s="44">
        <f t="shared" ca="1" si="117"/>
        <v>0</v>
      </c>
      <c r="O823" s="30">
        <f t="shared" ca="1" si="118"/>
        <v>0</v>
      </c>
    </row>
    <row r="824" spans="1:15" x14ac:dyDescent="0.2">
      <c r="A824" s="40">
        <v>819</v>
      </c>
      <c r="B824" s="40" t="str">
        <f>IF(DanhMụcHH!B823="","",DanhMụcHH!B823)</f>
        <v>HTR-3A-120A-C</v>
      </c>
      <c r="C824" s="41">
        <f ca="1">IF(B824="","",SUMIF(OFFSET(MuaHàng_ThanhToán!$D$5,0,0,COUNTIF(Table2[Tên nhà cung cấp],MuaHàng_ThanhToán!$C$5),6),BáoCáoHàngHóa!B824,Table2[Số lượng]))</f>
        <v>0</v>
      </c>
      <c r="D824" s="41">
        <f t="shared" ca="1" si="111"/>
        <v>0</v>
      </c>
      <c r="E824" s="41">
        <f ca="1">IF(B824="","",SUMIF(OFFSET(MuaHàng_ThanhToán!$D$5,0,0,COUNTIF(Table2[Tên nhà cung cấp],MuaHàng_ThanhToán!$C$5),6),BáoCáoHàngHóa!B824,Table2[Thành tiền]))</f>
        <v>0</v>
      </c>
      <c r="F824" s="43">
        <f ca="1">IF(B824="","",SUMIF(Table2[[Tên hàng hóa]:[Thành tiền]],BáoCáoHàngHóa!B824,Table2[Số lượng])-BáoCáoHàngHóa!C824)</f>
        <v>1</v>
      </c>
      <c r="G824" s="43">
        <f t="shared" ca="1" si="112"/>
        <v>1974238.7142857143</v>
      </c>
      <c r="H824" s="43">
        <f ca="1">IF(B824="","",SUMIF(Table2[[Tên hàng hóa]:[Thành tiền]],BáoCáoHàngHóa!B824,Table2[Thành tiền])-BáoCáoHàngHóa!E824)</f>
        <v>1974238.7142857143</v>
      </c>
      <c r="I824" s="42">
        <f ca="1">IF(B824="","",SUMIF(Table28[[Tên hàng hóa ]:[Thành tiền]],BáoCáoHàngHóa!B824,Table28[Số lượng]))</f>
        <v>1</v>
      </c>
      <c r="J824" s="42">
        <f t="shared" ca="1" si="113"/>
        <v>1974238.7142857143</v>
      </c>
      <c r="K824" s="42">
        <f t="shared" ca="1" si="114"/>
        <v>1974238.7142857143</v>
      </c>
      <c r="L824" s="44">
        <f t="shared" ca="1" si="115"/>
        <v>0</v>
      </c>
      <c r="M824" s="44">
        <f t="shared" ca="1" si="116"/>
        <v>0</v>
      </c>
      <c r="N824" s="44">
        <f t="shared" ca="1" si="117"/>
        <v>0</v>
      </c>
      <c r="O824" s="30">
        <f t="shared" ca="1" si="118"/>
        <v>0</v>
      </c>
    </row>
    <row r="825" spans="1:15" x14ac:dyDescent="0.2">
      <c r="A825" s="40">
        <v>820</v>
      </c>
      <c r="B825" s="40" t="str">
        <f>IF(DanhMụcHH!B824="","",DanhMụcHH!B824)</f>
        <v>E3JK-RR12-C 2M</v>
      </c>
      <c r="C825" s="41">
        <f ca="1">IF(B825="","",SUMIF(OFFSET(MuaHàng_ThanhToán!$D$5,0,0,COUNTIF(Table2[Tên nhà cung cấp],MuaHàng_ThanhToán!$C$5),6),BáoCáoHàngHóa!B825,Table2[Số lượng]))</f>
        <v>0</v>
      </c>
      <c r="D825" s="41">
        <f t="shared" ref="D825:D888" ca="1" si="119">IF(B825="","",IF(C825=0,0,E825/C825))</f>
        <v>0</v>
      </c>
      <c r="E825" s="41">
        <f ca="1">IF(B825="","",SUMIF(OFFSET(MuaHàng_ThanhToán!$D$5,0,0,COUNTIF(Table2[Tên nhà cung cấp],MuaHàng_ThanhToán!$C$5),6),BáoCáoHàngHóa!B825,Table2[Thành tiền]))</f>
        <v>0</v>
      </c>
      <c r="F825" s="43">
        <f ca="1">IF(B825="","",SUMIF(Table2[[Tên hàng hóa]:[Thành tiền]],BáoCáoHàngHóa!B825,Table2[Số lượng])-BáoCáoHàngHóa!C825)</f>
        <v>5</v>
      </c>
      <c r="G825" s="43">
        <f t="shared" ref="G825:G888" ca="1" si="120">IF(B825="","",IF(F825=0,0,H825/F825))</f>
        <v>634738.71428571432</v>
      </c>
      <c r="H825" s="43">
        <f ca="1">IF(B825="","",SUMIF(Table2[[Tên hàng hóa]:[Thành tiền]],BáoCáoHàngHóa!B825,Table2[Thành tiền])-BáoCáoHàngHóa!E825)</f>
        <v>3173693.5714285718</v>
      </c>
      <c r="I825" s="42">
        <f ca="1">IF(B825="","",SUMIF(Table28[[Tên hàng hóa ]:[Thành tiền]],BáoCáoHàngHóa!B825,Table28[Số lượng]))</f>
        <v>5</v>
      </c>
      <c r="J825" s="42">
        <f t="shared" ref="J825:J888" ca="1" si="121">IF(B825="","",IF(I825=0,0,(H825+E825)/(F825+C825)))</f>
        <v>634738.71428571432</v>
      </c>
      <c r="K825" s="42">
        <f t="shared" ref="K825:K888" ca="1" si="122">IF(B825="","",J825*I825)</f>
        <v>3173693.5714285718</v>
      </c>
      <c r="L825" s="44">
        <f t="shared" ref="L825:L888" ca="1" si="123">IF(B825="","",C825+F825-I825)</f>
        <v>0</v>
      </c>
      <c r="M825" s="44">
        <f t="shared" ref="M825:M888" ca="1" si="124">IF(B825="","",IF(L825=0,0,N825/L825))</f>
        <v>0</v>
      </c>
      <c r="N825" s="44">
        <f t="shared" ref="N825:N888" ca="1" si="125">IF(B825="","",E825+H825-K825)</f>
        <v>0</v>
      </c>
      <c r="O825" s="30">
        <f t="shared" ca="1" si="118"/>
        <v>0</v>
      </c>
    </row>
    <row r="826" spans="1:15" ht="30" x14ac:dyDescent="0.2">
      <c r="A826" s="40">
        <v>821</v>
      </c>
      <c r="B826" s="40" t="str">
        <f>IF(DanhMụcHH!B825="","",DanhMụcHH!B825)</f>
        <v>E2E-S05S12-WC-B1 2M</v>
      </c>
      <c r="C826" s="41">
        <f ca="1">IF(B826="","",SUMIF(OFFSET(MuaHàng_ThanhToán!$D$5,0,0,COUNTIF(Table2[Tên nhà cung cấp],MuaHàng_ThanhToán!$C$5),6),BáoCáoHàngHóa!B826,Table2[Số lượng]))</f>
        <v>0</v>
      </c>
      <c r="D826" s="41">
        <f t="shared" ca="1" si="119"/>
        <v>0</v>
      </c>
      <c r="E826" s="41">
        <f ca="1">IF(B826="","",SUMIF(OFFSET(MuaHàng_ThanhToán!$D$5,0,0,COUNTIF(Table2[Tên nhà cung cấp],MuaHàng_ThanhToán!$C$5),6),BáoCáoHàngHóa!B826,Table2[Thành tiền]))</f>
        <v>0</v>
      </c>
      <c r="F826" s="43">
        <f ca="1">IF(B826="","",SUMIF(Table2[[Tên hàng hóa]:[Thành tiền]],BáoCáoHàngHóa!B826,Table2[Số lượng])-BáoCáoHàngHóa!C826)</f>
        <v>3</v>
      </c>
      <c r="G826" s="43">
        <f t="shared" ca="1" si="120"/>
        <v>806666.66666666663</v>
      </c>
      <c r="H826" s="43">
        <f ca="1">IF(B826="","",SUMIF(Table2[[Tên hàng hóa]:[Thành tiền]],BáoCáoHàngHóa!B826,Table2[Thành tiền])-BáoCáoHàngHóa!E826)</f>
        <v>2420000</v>
      </c>
      <c r="I826" s="42">
        <f ca="1">IF(B826="","",SUMIF(Table28[[Tên hàng hóa ]:[Thành tiền]],BáoCáoHàngHóa!B826,Table28[Số lượng]))</f>
        <v>3</v>
      </c>
      <c r="J826" s="42">
        <f t="shared" ca="1" si="121"/>
        <v>806666.66666666663</v>
      </c>
      <c r="K826" s="42">
        <f t="shared" ca="1" si="122"/>
        <v>2420000</v>
      </c>
      <c r="L826" s="44">
        <f t="shared" ca="1" si="123"/>
        <v>0</v>
      </c>
      <c r="M826" s="44">
        <f t="shared" ca="1" si="124"/>
        <v>0</v>
      </c>
      <c r="N826" s="44">
        <f t="shared" ca="1" si="125"/>
        <v>0</v>
      </c>
      <c r="O826" s="30">
        <f t="shared" ca="1" si="118"/>
        <v>0</v>
      </c>
    </row>
    <row r="827" spans="1:15" ht="30" x14ac:dyDescent="0.2">
      <c r="A827" s="40">
        <v>822</v>
      </c>
      <c r="B827" s="40" t="str">
        <f>IF(DanhMụcHH!B826="","",DanhMụcHH!B826)</f>
        <v>G3PA-420B-VD DC12-24</v>
      </c>
      <c r="C827" s="41">
        <f ca="1">IF(B827="","",SUMIF(OFFSET(MuaHàng_ThanhToán!$D$5,0,0,COUNTIF(Table2[Tên nhà cung cấp],MuaHàng_ThanhToán!$C$5),6),BáoCáoHàngHóa!B827,Table2[Số lượng]))</f>
        <v>0</v>
      </c>
      <c r="D827" s="41">
        <f t="shared" ca="1" si="119"/>
        <v>0</v>
      </c>
      <c r="E827" s="41">
        <f ca="1">IF(B827="","",SUMIF(OFFSET(MuaHàng_ThanhToán!$D$5,0,0,COUNTIF(Table2[Tên nhà cung cấp],MuaHàng_ThanhToán!$C$5),6),BáoCáoHàngHóa!B827,Table2[Thành tiền]))</f>
        <v>0</v>
      </c>
      <c r="F827" s="43">
        <f ca="1">IF(B827="","",SUMIF(Table2[[Tên hàng hóa]:[Thành tiền]],BáoCáoHàngHóa!B827,Table2[Số lượng])-BáoCáoHàngHóa!C827)</f>
        <v>0</v>
      </c>
      <c r="G827" s="43">
        <f t="shared" ca="1" si="120"/>
        <v>0</v>
      </c>
      <c r="H827" s="43">
        <f ca="1">IF(B827="","",SUMIF(Table2[[Tên hàng hóa]:[Thành tiền]],BáoCáoHàngHóa!B827,Table2[Thành tiền])-BáoCáoHàngHóa!E827)</f>
        <v>0</v>
      </c>
      <c r="I827" s="42">
        <f ca="1">IF(B827="","",SUMIF(Table28[[Tên hàng hóa ]:[Thành tiền]],BáoCáoHàngHóa!B827,Table28[Số lượng]))</f>
        <v>0</v>
      </c>
      <c r="J827" s="42">
        <f t="shared" ca="1" si="121"/>
        <v>0</v>
      </c>
      <c r="K827" s="42">
        <f t="shared" ca="1" si="122"/>
        <v>0</v>
      </c>
      <c r="L827" s="44">
        <f t="shared" ca="1" si="123"/>
        <v>0</v>
      </c>
      <c r="M827" s="44">
        <f t="shared" ca="1" si="124"/>
        <v>0</v>
      </c>
      <c r="N827" s="44">
        <f t="shared" ca="1" si="125"/>
        <v>0</v>
      </c>
      <c r="O827" s="30">
        <f t="shared" ca="1" si="118"/>
        <v>0</v>
      </c>
    </row>
    <row r="828" spans="1:15" ht="30" x14ac:dyDescent="0.2">
      <c r="A828" s="40">
        <v>823</v>
      </c>
      <c r="B828" s="40" t="str">
        <f>IF(DanhMụcHH!B827="","",DanhMụcHH!B827)</f>
        <v>7MF1565-3CB00-1AA1</v>
      </c>
      <c r="C828" s="41">
        <f ca="1">IF(B828="","",SUMIF(OFFSET(MuaHàng_ThanhToán!$D$5,0,0,COUNTIF(Table2[Tên nhà cung cấp],MuaHàng_ThanhToán!$C$5),6),BáoCáoHàngHóa!B828,Table2[Số lượng]))</f>
        <v>0</v>
      </c>
      <c r="D828" s="41">
        <f t="shared" ca="1" si="119"/>
        <v>0</v>
      </c>
      <c r="E828" s="41">
        <f ca="1">IF(B828="","",SUMIF(OFFSET(MuaHàng_ThanhToán!$D$5,0,0,COUNTIF(Table2[Tên nhà cung cấp],MuaHàng_ThanhToán!$C$5),6),BáoCáoHàngHóa!B828,Table2[Thành tiền]))</f>
        <v>0</v>
      </c>
      <c r="F828" s="43">
        <f ca="1">IF(B828="","",SUMIF(Table2[[Tên hàng hóa]:[Thành tiền]],BáoCáoHàngHóa!B828,Table2[Số lượng])-BáoCáoHàngHóa!C828)</f>
        <v>2</v>
      </c>
      <c r="G828" s="43">
        <f t="shared" ca="1" si="120"/>
        <v>2695000</v>
      </c>
      <c r="H828" s="43">
        <f ca="1">IF(B828="","",SUMIF(Table2[[Tên hàng hóa]:[Thành tiền]],BáoCáoHàngHóa!B828,Table2[Thành tiền])-BáoCáoHàngHóa!E828)</f>
        <v>5390000</v>
      </c>
      <c r="I828" s="42">
        <f ca="1">IF(B828="","",SUMIF(Table28[[Tên hàng hóa ]:[Thành tiền]],BáoCáoHàngHóa!B828,Table28[Số lượng]))</f>
        <v>2</v>
      </c>
      <c r="J828" s="42">
        <f t="shared" ca="1" si="121"/>
        <v>2695000</v>
      </c>
      <c r="K828" s="42">
        <f t="shared" ca="1" si="122"/>
        <v>5390000</v>
      </c>
      <c r="L828" s="44">
        <f t="shared" ca="1" si="123"/>
        <v>0</v>
      </c>
      <c r="M828" s="44">
        <f t="shared" ca="1" si="124"/>
        <v>0</v>
      </c>
      <c r="N828" s="44">
        <f t="shared" ca="1" si="125"/>
        <v>0</v>
      </c>
      <c r="O828" s="30">
        <f t="shared" ca="1" si="118"/>
        <v>0</v>
      </c>
    </row>
    <row r="829" spans="1:15" x14ac:dyDescent="0.2">
      <c r="A829" s="40">
        <v>824</v>
      </c>
      <c r="B829" s="40" t="str">
        <f>IF(DanhMụcHH!B828="","",DanhMụcHH!B828)</f>
        <v>SC-N4 AC220</v>
      </c>
      <c r="C829" s="41">
        <f ca="1">IF(B829="","",SUMIF(OFFSET(MuaHàng_ThanhToán!$D$5,0,0,COUNTIF(Table2[Tên nhà cung cấp],MuaHàng_ThanhToán!$C$5),6),BáoCáoHàngHóa!B829,Table2[Số lượng]))</f>
        <v>0</v>
      </c>
      <c r="D829" s="41">
        <f t="shared" ca="1" si="119"/>
        <v>0</v>
      </c>
      <c r="E829" s="41">
        <f ca="1">IF(B829="","",SUMIF(OFFSET(MuaHàng_ThanhToán!$D$5,0,0,COUNTIF(Table2[Tên nhà cung cấp],MuaHàng_ThanhToán!$C$5),6),BáoCáoHàngHóa!B829,Table2[Thành tiền]))</f>
        <v>0</v>
      </c>
      <c r="F829" s="43">
        <f ca="1">IF(B829="","",SUMIF(Table2[[Tên hàng hóa]:[Thành tiền]],BáoCáoHàngHóa!B829,Table2[Số lượng])-BáoCáoHàngHóa!C829)</f>
        <v>1</v>
      </c>
      <c r="G829" s="43">
        <f t="shared" ca="1" si="120"/>
        <v>1948000</v>
      </c>
      <c r="H829" s="43">
        <f ca="1">IF(B829="","",SUMIF(Table2[[Tên hàng hóa]:[Thành tiền]],BáoCáoHàngHóa!B829,Table2[Thành tiền])-BáoCáoHàngHóa!E829)</f>
        <v>1948000</v>
      </c>
      <c r="I829" s="42">
        <f ca="1">IF(B829="","",SUMIF(Table28[[Tên hàng hóa ]:[Thành tiền]],BáoCáoHàngHóa!B829,Table28[Số lượng]))</f>
        <v>1</v>
      </c>
      <c r="J829" s="42">
        <f t="shared" ca="1" si="121"/>
        <v>1948000</v>
      </c>
      <c r="K829" s="42">
        <f t="shared" ca="1" si="122"/>
        <v>1948000</v>
      </c>
      <c r="L829" s="44">
        <f t="shared" ca="1" si="123"/>
        <v>0</v>
      </c>
      <c r="M829" s="44">
        <f t="shared" ca="1" si="124"/>
        <v>0</v>
      </c>
      <c r="N829" s="44">
        <f t="shared" ca="1" si="125"/>
        <v>0</v>
      </c>
      <c r="O829" s="30">
        <f t="shared" ca="1" si="118"/>
        <v>0</v>
      </c>
    </row>
    <row r="830" spans="1:15" x14ac:dyDescent="0.2">
      <c r="A830" s="40">
        <v>825</v>
      </c>
      <c r="B830" s="40" t="str">
        <f>IF(DanhMụcHH!B829="","",DanhMụcHH!B829)</f>
        <v>SC-4-1 AC220</v>
      </c>
      <c r="C830" s="41">
        <f ca="1">IF(B830="","",SUMIF(OFFSET(MuaHàng_ThanhToán!$D$5,0,0,COUNTIF(Table2[Tên nhà cung cấp],MuaHàng_ThanhToán!$C$5),6),BáoCáoHàngHóa!B830,Table2[Số lượng]))</f>
        <v>0</v>
      </c>
      <c r="D830" s="41">
        <f t="shared" ca="1" si="119"/>
        <v>0</v>
      </c>
      <c r="E830" s="41">
        <f ca="1">IF(B830="","",SUMIF(OFFSET(MuaHàng_ThanhToán!$D$5,0,0,COUNTIF(Table2[Tên nhà cung cấp],MuaHàng_ThanhToán!$C$5),6),BáoCáoHàngHóa!B830,Table2[Thành tiền]))</f>
        <v>0</v>
      </c>
      <c r="F830" s="43">
        <f ca="1">IF(B830="","",SUMIF(Table2[[Tên hàng hóa]:[Thành tiền]],BáoCáoHàngHóa!B830,Table2[Số lượng])-BáoCáoHàngHóa!C830)</f>
        <v>5</v>
      </c>
      <c r="G830" s="43">
        <f t="shared" ca="1" si="120"/>
        <v>414062</v>
      </c>
      <c r="H830" s="43">
        <f ca="1">IF(B830="","",SUMIF(Table2[[Tên hàng hóa]:[Thành tiền]],BáoCáoHàngHóa!B830,Table2[Thành tiền])-BáoCáoHàngHóa!E830)</f>
        <v>2070310</v>
      </c>
      <c r="I830" s="42">
        <f ca="1">IF(B830="","",SUMIF(Table28[[Tên hàng hóa ]:[Thành tiền]],BáoCáoHàngHóa!B830,Table28[Số lượng]))</f>
        <v>5</v>
      </c>
      <c r="J830" s="42">
        <f t="shared" ca="1" si="121"/>
        <v>414062</v>
      </c>
      <c r="K830" s="42">
        <f t="shared" ca="1" si="122"/>
        <v>2070310</v>
      </c>
      <c r="L830" s="44">
        <f t="shared" ca="1" si="123"/>
        <v>0</v>
      </c>
      <c r="M830" s="44">
        <f t="shared" ca="1" si="124"/>
        <v>0</v>
      </c>
      <c r="N830" s="44">
        <f t="shared" ca="1" si="125"/>
        <v>0</v>
      </c>
      <c r="O830" s="30">
        <f t="shared" ca="1" si="118"/>
        <v>0</v>
      </c>
    </row>
    <row r="831" spans="1:15" x14ac:dyDescent="0.2">
      <c r="A831" s="40">
        <v>826</v>
      </c>
      <c r="B831" s="40" t="str">
        <f>IF(DanhMụcHH!B830="","",DanhMụcHH!B830)</f>
        <v>BH-D6 1P 6A</v>
      </c>
      <c r="C831" s="41">
        <f ca="1">IF(B831="","",SUMIF(OFFSET(MuaHàng_ThanhToán!$D$5,0,0,COUNTIF(Table2[Tên nhà cung cấp],MuaHàng_ThanhToán!$C$5),6),BáoCáoHàngHóa!B831,Table2[Số lượng]))</f>
        <v>0</v>
      </c>
      <c r="D831" s="41">
        <f t="shared" ca="1" si="119"/>
        <v>0</v>
      </c>
      <c r="E831" s="41">
        <f ca="1">IF(B831="","",SUMIF(OFFSET(MuaHàng_ThanhToán!$D$5,0,0,COUNTIF(Table2[Tên nhà cung cấp],MuaHàng_ThanhToán!$C$5),6),BáoCáoHàngHóa!B831,Table2[Thành tiền]))</f>
        <v>0</v>
      </c>
      <c r="F831" s="43">
        <f ca="1">IF(B831="","",SUMIF(Table2[[Tên hàng hóa]:[Thành tiền]],BáoCáoHàngHóa!B831,Table2[Số lượng])-BáoCáoHàngHóa!C831)</f>
        <v>4</v>
      </c>
      <c r="G831" s="43">
        <f t="shared" ca="1" si="120"/>
        <v>57277</v>
      </c>
      <c r="H831" s="43">
        <f ca="1">IF(B831="","",SUMIF(Table2[[Tên hàng hóa]:[Thành tiền]],BáoCáoHàngHóa!B831,Table2[Thành tiền])-BáoCáoHàngHóa!E831)</f>
        <v>229108</v>
      </c>
      <c r="I831" s="42">
        <f ca="1">IF(B831="","",SUMIF(Table28[[Tên hàng hóa ]:[Thành tiền]],BáoCáoHàngHóa!B831,Table28[Số lượng]))</f>
        <v>4</v>
      </c>
      <c r="J831" s="42">
        <f t="shared" ca="1" si="121"/>
        <v>57277</v>
      </c>
      <c r="K831" s="42">
        <f t="shared" ca="1" si="122"/>
        <v>229108</v>
      </c>
      <c r="L831" s="44">
        <f t="shared" ca="1" si="123"/>
        <v>0</v>
      </c>
      <c r="M831" s="44">
        <f t="shared" ca="1" si="124"/>
        <v>0</v>
      </c>
      <c r="N831" s="44">
        <f t="shared" ca="1" si="125"/>
        <v>0</v>
      </c>
      <c r="O831" s="30">
        <f t="shared" ca="1" si="118"/>
        <v>0</v>
      </c>
    </row>
    <row r="832" spans="1:15" ht="30" x14ac:dyDescent="0.2">
      <c r="A832" s="40">
        <v>827</v>
      </c>
      <c r="B832" s="40" t="str">
        <f>IF(DanhMụcHH!B831="","",DanhMụcHH!B831)</f>
        <v>E5CZ-R2T AC100-240</v>
      </c>
      <c r="C832" s="41">
        <f ca="1">IF(B832="","",SUMIF(OFFSET(MuaHàng_ThanhToán!$D$5,0,0,COUNTIF(Table2[Tên nhà cung cấp],MuaHàng_ThanhToán!$C$5),6),BáoCáoHàngHóa!B832,Table2[Số lượng]))</f>
        <v>0</v>
      </c>
      <c r="D832" s="41">
        <f t="shared" ca="1" si="119"/>
        <v>0</v>
      </c>
      <c r="E832" s="41">
        <f ca="1">IF(B832="","",SUMIF(OFFSET(MuaHàng_ThanhToán!$D$5,0,0,COUNTIF(Table2[Tên nhà cung cấp],MuaHàng_ThanhToán!$C$5),6),BáoCáoHàngHóa!B832,Table2[Thành tiền]))</f>
        <v>0</v>
      </c>
      <c r="F832" s="43">
        <f ca="1">IF(B832="","",SUMIF(Table2[[Tên hàng hóa]:[Thành tiền]],BáoCáoHàngHóa!B832,Table2[Số lượng])-BáoCáoHàngHóa!C832)</f>
        <v>9</v>
      </c>
      <c r="G832" s="43">
        <f t="shared" ca="1" si="120"/>
        <v>1650366.6666666667</v>
      </c>
      <c r="H832" s="43">
        <f ca="1">IF(B832="","",SUMIF(Table2[[Tên hàng hóa]:[Thành tiền]],BáoCáoHàngHóa!B832,Table2[Thành tiền])-BáoCáoHàngHóa!E832)</f>
        <v>14853300</v>
      </c>
      <c r="I832" s="42">
        <f ca="1">IF(B832="","",SUMIF(Table28[[Tên hàng hóa ]:[Thành tiền]],BáoCáoHàngHóa!B832,Table28[Số lượng]))</f>
        <v>10</v>
      </c>
      <c r="J832" s="42">
        <f t="shared" ca="1" si="121"/>
        <v>1650366.6666666667</v>
      </c>
      <c r="K832" s="42">
        <f t="shared" ca="1" si="122"/>
        <v>16503666.666666668</v>
      </c>
      <c r="L832" s="44">
        <f t="shared" ca="1" si="123"/>
        <v>-1</v>
      </c>
      <c r="M832" s="44">
        <f t="shared" ca="1" si="124"/>
        <v>1650366.6666666679</v>
      </c>
      <c r="N832" s="44">
        <f t="shared" ca="1" si="125"/>
        <v>-1650366.6666666679</v>
      </c>
      <c r="O832" s="30">
        <f t="shared" ca="1" si="118"/>
        <v>-1</v>
      </c>
    </row>
    <row r="833" spans="1:15" x14ac:dyDescent="0.2">
      <c r="A833" s="40">
        <v>828</v>
      </c>
      <c r="B833" s="40" t="str">
        <f>IF(DanhMụcHH!B832="","",DanhMụcHH!B832)</f>
        <v>BS 4'' 400C</v>
      </c>
      <c r="C833" s="41">
        <f ca="1">IF(B833="","",SUMIF(OFFSET(MuaHàng_ThanhToán!$D$5,0,0,COUNTIF(Table2[Tên nhà cung cấp],MuaHàng_ThanhToán!$C$5),6),BáoCáoHàngHóa!B833,Table2[Số lượng]))</f>
        <v>0</v>
      </c>
      <c r="D833" s="41">
        <f t="shared" ca="1" si="119"/>
        <v>0</v>
      </c>
      <c r="E833" s="41">
        <f ca="1">IF(B833="","",SUMIF(OFFSET(MuaHàng_ThanhToán!$D$5,0,0,COUNTIF(Table2[Tên nhà cung cấp],MuaHàng_ThanhToán!$C$5),6),BáoCáoHàngHóa!B833,Table2[Thành tiền]))</f>
        <v>0</v>
      </c>
      <c r="F833" s="43">
        <f ca="1">IF(B833="","",SUMIF(Table2[[Tên hàng hóa]:[Thành tiền]],BáoCáoHàngHóa!B833,Table2[Số lượng])-BáoCáoHàngHóa!C833)</f>
        <v>4</v>
      </c>
      <c r="G833" s="43">
        <f t="shared" ca="1" si="120"/>
        <v>528000</v>
      </c>
      <c r="H833" s="43">
        <f ca="1">IF(B833="","",SUMIF(Table2[[Tên hàng hóa]:[Thành tiền]],BáoCáoHàngHóa!B833,Table2[Thành tiền])-BáoCáoHàngHóa!E833)</f>
        <v>2112000</v>
      </c>
      <c r="I833" s="42">
        <f ca="1">IF(B833="","",SUMIF(Table28[[Tên hàng hóa ]:[Thành tiền]],BáoCáoHàngHóa!B833,Table28[Số lượng]))</f>
        <v>4</v>
      </c>
      <c r="J833" s="42">
        <f t="shared" ca="1" si="121"/>
        <v>528000</v>
      </c>
      <c r="K833" s="42">
        <f t="shared" ca="1" si="122"/>
        <v>2112000</v>
      </c>
      <c r="L833" s="44">
        <f t="shared" ca="1" si="123"/>
        <v>0</v>
      </c>
      <c r="M833" s="44">
        <f t="shared" ca="1" si="124"/>
        <v>0</v>
      </c>
      <c r="N833" s="44">
        <f t="shared" ca="1" si="125"/>
        <v>0</v>
      </c>
      <c r="O833" s="30">
        <f t="shared" ca="1" si="118"/>
        <v>0</v>
      </c>
    </row>
    <row r="834" spans="1:15" x14ac:dyDescent="0.2">
      <c r="A834" s="40">
        <v>829</v>
      </c>
      <c r="B834" s="40" t="str">
        <f>IF(DanhMụcHH!B833="","",DanhMụcHH!B833)</f>
        <v>BFV00072GK</v>
      </c>
      <c r="C834" s="41">
        <f ca="1">IF(B834="","",SUMIF(OFFSET(MuaHàng_ThanhToán!$D$5,0,0,COUNTIF(Table2[Tên nhà cung cấp],MuaHàng_ThanhToán!$C$5),6),BáoCáoHàngHóa!B834,Table2[Số lượng]))</f>
        <v>0</v>
      </c>
      <c r="D834" s="41">
        <f t="shared" ca="1" si="119"/>
        <v>0</v>
      </c>
      <c r="E834" s="41">
        <f ca="1">IF(B834="","",SUMIF(OFFSET(MuaHàng_ThanhToán!$D$5,0,0,COUNTIF(Table2[Tên nhà cung cấp],MuaHàng_ThanhToán!$C$5),6),BáoCáoHàngHóa!B834,Table2[Thành tiền]))</f>
        <v>0</v>
      </c>
      <c r="F834" s="43">
        <f ca="1">IF(B834="","",SUMIF(Table2[[Tên hàng hóa]:[Thành tiền]],BáoCáoHàngHóa!B834,Table2[Số lượng])-BáoCáoHàngHóa!C834)</f>
        <v>2</v>
      </c>
      <c r="G834" s="43">
        <f t="shared" ca="1" si="120"/>
        <v>4411000</v>
      </c>
      <c r="H834" s="43">
        <f ca="1">IF(B834="","",SUMIF(Table2[[Tên hàng hóa]:[Thành tiền]],BáoCáoHàngHóa!B834,Table2[Thành tiền])-BáoCáoHàngHóa!E834)</f>
        <v>8822000</v>
      </c>
      <c r="I834" s="42">
        <f ca="1">IF(B834="","",SUMIF(Table28[[Tên hàng hóa ]:[Thành tiền]],BáoCáoHàngHóa!B834,Table28[Số lượng]))</f>
        <v>2</v>
      </c>
      <c r="J834" s="42">
        <f t="shared" ca="1" si="121"/>
        <v>4411000</v>
      </c>
      <c r="K834" s="42">
        <f t="shared" ca="1" si="122"/>
        <v>8822000</v>
      </c>
      <c r="L834" s="44">
        <f t="shared" ca="1" si="123"/>
        <v>0</v>
      </c>
      <c r="M834" s="44">
        <f t="shared" ca="1" si="124"/>
        <v>0</v>
      </c>
      <c r="N834" s="44">
        <f t="shared" ca="1" si="125"/>
        <v>0</v>
      </c>
      <c r="O834" s="30">
        <f t="shared" ca="1" si="118"/>
        <v>0</v>
      </c>
    </row>
    <row r="835" spans="1:15" x14ac:dyDescent="0.2">
      <c r="A835" s="40">
        <v>830</v>
      </c>
      <c r="B835" s="40" t="str">
        <f>IF(DanhMụcHH!B834="","",DanhMụcHH!B834)</f>
        <v>XB7ND33</v>
      </c>
      <c r="C835" s="41">
        <f ca="1">IF(B835="","",SUMIF(OFFSET(MuaHàng_ThanhToán!$D$5,0,0,COUNTIF(Table2[Tên nhà cung cấp],MuaHàng_ThanhToán!$C$5),6),BáoCáoHàngHóa!B835,Table2[Số lượng]))</f>
        <v>0</v>
      </c>
      <c r="D835" s="41">
        <f t="shared" ca="1" si="119"/>
        <v>0</v>
      </c>
      <c r="E835" s="41">
        <f ca="1">IF(B835="","",SUMIF(OFFSET(MuaHàng_ThanhToán!$D$5,0,0,COUNTIF(Table2[Tên nhà cung cấp],MuaHàng_ThanhToán!$C$5),6),BáoCáoHàngHóa!B835,Table2[Thành tiền]))</f>
        <v>0</v>
      </c>
      <c r="F835" s="43">
        <f ca="1">IF(B835="","",SUMIF(Table2[[Tên hàng hóa]:[Thành tiền]],BáoCáoHàngHóa!B835,Table2[Số lượng])-BáoCáoHàngHóa!C835)</f>
        <v>1</v>
      </c>
      <c r="G835" s="43">
        <f t="shared" ca="1" si="120"/>
        <v>69960</v>
      </c>
      <c r="H835" s="43">
        <f ca="1">IF(B835="","",SUMIF(Table2[[Tên hàng hóa]:[Thành tiền]],BáoCáoHàngHóa!B835,Table2[Thành tiền])-BáoCáoHàngHóa!E835)</f>
        <v>69960</v>
      </c>
      <c r="I835" s="42">
        <f ca="1">IF(B835="","",SUMIF(Table28[[Tên hàng hóa ]:[Thành tiền]],BáoCáoHàngHóa!B835,Table28[Số lượng]))</f>
        <v>1</v>
      </c>
      <c r="J835" s="42">
        <f t="shared" ca="1" si="121"/>
        <v>69960</v>
      </c>
      <c r="K835" s="42">
        <f t="shared" ca="1" si="122"/>
        <v>69960</v>
      </c>
      <c r="L835" s="44">
        <f t="shared" ca="1" si="123"/>
        <v>0</v>
      </c>
      <c r="M835" s="44">
        <f t="shared" ca="1" si="124"/>
        <v>0</v>
      </c>
      <c r="N835" s="44">
        <f t="shared" ca="1" si="125"/>
        <v>0</v>
      </c>
      <c r="O835" s="30">
        <f t="shared" ca="1" si="118"/>
        <v>0</v>
      </c>
    </row>
    <row r="836" spans="1:15" ht="30" x14ac:dyDescent="0.2">
      <c r="A836" s="40">
        <v>831</v>
      </c>
      <c r="B836" s="40" t="str">
        <f>IF(DanhMụcHH!B835="","",DanhMụcHH!B835)</f>
        <v>Nối trơn - E242/20</v>
      </c>
      <c r="C836" s="41">
        <f ca="1">IF(B836="","",SUMIF(OFFSET(MuaHàng_ThanhToán!$D$5,0,0,COUNTIF(Table2[Tên nhà cung cấp],MuaHàng_ThanhToán!$C$5),6),BáoCáoHàngHóa!B836,Table2[Số lượng]))</f>
        <v>0</v>
      </c>
      <c r="D836" s="41">
        <f t="shared" ca="1" si="119"/>
        <v>0</v>
      </c>
      <c r="E836" s="41">
        <f ca="1">IF(B836="","",SUMIF(OFFSET(MuaHàng_ThanhToán!$D$5,0,0,COUNTIF(Table2[Tên nhà cung cấp],MuaHàng_ThanhToán!$C$5),6),BáoCáoHàngHóa!B836,Table2[Thành tiền]))</f>
        <v>0</v>
      </c>
      <c r="F836" s="43">
        <f ca="1">IF(B836="","",SUMIF(Table2[[Tên hàng hóa]:[Thành tiền]],BáoCáoHàngHóa!B836,Table2[Số lượng])-BáoCáoHàngHóa!C836)</f>
        <v>20</v>
      </c>
      <c r="G836" s="43">
        <f t="shared" ca="1" si="120"/>
        <v>770</v>
      </c>
      <c r="H836" s="43">
        <f ca="1">IF(B836="","",SUMIF(Table2[[Tên hàng hóa]:[Thành tiền]],BáoCáoHàngHóa!B836,Table2[Thành tiền])-BáoCáoHàngHóa!E836)</f>
        <v>15400</v>
      </c>
      <c r="I836" s="42">
        <f ca="1">IF(B836="","",SUMIF(Table28[[Tên hàng hóa ]:[Thành tiền]],BáoCáoHàngHóa!B836,Table28[Số lượng]))</f>
        <v>20</v>
      </c>
      <c r="J836" s="42">
        <f t="shared" ca="1" si="121"/>
        <v>770</v>
      </c>
      <c r="K836" s="42">
        <f t="shared" ca="1" si="122"/>
        <v>15400</v>
      </c>
      <c r="L836" s="44">
        <f t="shared" ca="1" si="123"/>
        <v>0</v>
      </c>
      <c r="M836" s="44">
        <f t="shared" ca="1" si="124"/>
        <v>0</v>
      </c>
      <c r="N836" s="44">
        <f t="shared" ca="1" si="125"/>
        <v>0</v>
      </c>
      <c r="O836" s="30">
        <f t="shared" ca="1" si="118"/>
        <v>0</v>
      </c>
    </row>
    <row r="837" spans="1:15" ht="30" x14ac:dyDescent="0.2">
      <c r="A837" s="40">
        <v>832</v>
      </c>
      <c r="B837" s="40" t="str">
        <f>IF(DanhMụcHH!B836="","",DanhMụcHH!B836)</f>
        <v>Kẹp đỡ ống 20mm - E280/20</v>
      </c>
      <c r="C837" s="41">
        <f ca="1">IF(B837="","",SUMIF(OFFSET(MuaHàng_ThanhToán!$D$5,0,0,COUNTIF(Table2[Tên nhà cung cấp],MuaHàng_ThanhToán!$C$5),6),BáoCáoHàngHóa!B837,Table2[Số lượng]))</f>
        <v>0</v>
      </c>
      <c r="D837" s="41">
        <f t="shared" ca="1" si="119"/>
        <v>0</v>
      </c>
      <c r="E837" s="41">
        <f ca="1">IF(B837="","",SUMIF(OFFSET(MuaHàng_ThanhToán!$D$5,0,0,COUNTIF(Table2[Tên nhà cung cấp],MuaHàng_ThanhToán!$C$5),6),BáoCáoHàngHóa!B837,Table2[Thành tiền]))</f>
        <v>0</v>
      </c>
      <c r="F837" s="43">
        <f ca="1">IF(B837="","",SUMIF(Table2[[Tên hàng hóa]:[Thành tiền]],BáoCáoHàngHóa!B837,Table2[Số lượng])-BáoCáoHàngHóa!C837)</f>
        <v>30</v>
      </c>
      <c r="G837" s="43">
        <f t="shared" ca="1" si="120"/>
        <v>990</v>
      </c>
      <c r="H837" s="43">
        <f ca="1">IF(B837="","",SUMIF(Table2[[Tên hàng hóa]:[Thành tiền]],BáoCáoHàngHóa!B837,Table2[Thành tiền])-BáoCáoHàngHóa!E837)</f>
        <v>29700</v>
      </c>
      <c r="I837" s="42">
        <f ca="1">IF(B837="","",SUMIF(Table28[[Tên hàng hóa ]:[Thành tiền]],BáoCáoHàngHóa!B837,Table28[Số lượng]))</f>
        <v>30</v>
      </c>
      <c r="J837" s="42">
        <f t="shared" ca="1" si="121"/>
        <v>990</v>
      </c>
      <c r="K837" s="42">
        <f t="shared" ca="1" si="122"/>
        <v>29700</v>
      </c>
      <c r="L837" s="44">
        <f t="shared" ca="1" si="123"/>
        <v>0</v>
      </c>
      <c r="M837" s="44">
        <f t="shared" ca="1" si="124"/>
        <v>0</v>
      </c>
      <c r="N837" s="44">
        <f t="shared" ca="1" si="125"/>
        <v>0</v>
      </c>
      <c r="O837" s="30">
        <f t="shared" ca="1" si="118"/>
        <v>0</v>
      </c>
    </row>
    <row r="838" spans="1:15" x14ac:dyDescent="0.2">
      <c r="A838" s="40">
        <v>833</v>
      </c>
      <c r="B838" s="40" t="str">
        <f>IF(DanhMụcHH!B837="","",DanhMụcHH!B837)</f>
        <v>LC1D09M7</v>
      </c>
      <c r="C838" s="41">
        <f ca="1">IF(B838="","",SUMIF(OFFSET(MuaHàng_ThanhToán!$D$5,0,0,COUNTIF(Table2[Tên nhà cung cấp],MuaHàng_ThanhToán!$C$5),6),BáoCáoHàngHóa!B838,Table2[Số lượng]))</f>
        <v>0</v>
      </c>
      <c r="D838" s="41">
        <f t="shared" ca="1" si="119"/>
        <v>0</v>
      </c>
      <c r="E838" s="41">
        <f ca="1">IF(B838="","",SUMIF(OFFSET(MuaHàng_ThanhToán!$D$5,0,0,COUNTIF(Table2[Tên nhà cung cấp],MuaHàng_ThanhToán!$C$5),6),BáoCáoHàngHóa!B838,Table2[Thành tiền]))</f>
        <v>0</v>
      </c>
      <c r="F838" s="43">
        <f ca="1">IF(B838="","",SUMIF(Table2[[Tên hàng hóa]:[Thành tiền]],BáoCáoHàngHóa!B838,Table2[Số lượng])-BáoCáoHàngHóa!C838)</f>
        <v>1</v>
      </c>
      <c r="G838" s="43">
        <f t="shared" ca="1" si="120"/>
        <v>208120</v>
      </c>
      <c r="H838" s="43">
        <f ca="1">IF(B838="","",SUMIF(Table2[[Tên hàng hóa]:[Thành tiền]],BáoCáoHàngHóa!B838,Table2[Thành tiền])-BáoCáoHàngHóa!E838)</f>
        <v>208120</v>
      </c>
      <c r="I838" s="42">
        <f ca="1">IF(B838="","",SUMIF(Table28[[Tên hàng hóa ]:[Thành tiền]],BáoCáoHàngHóa!B838,Table28[Số lượng]))</f>
        <v>1</v>
      </c>
      <c r="J838" s="42">
        <f t="shared" ca="1" si="121"/>
        <v>208120</v>
      </c>
      <c r="K838" s="42">
        <f t="shared" ca="1" si="122"/>
        <v>208120</v>
      </c>
      <c r="L838" s="44">
        <f t="shared" ca="1" si="123"/>
        <v>0</v>
      </c>
      <c r="M838" s="44">
        <f t="shared" ca="1" si="124"/>
        <v>0</v>
      </c>
      <c r="N838" s="44">
        <f t="shared" ca="1" si="125"/>
        <v>0</v>
      </c>
      <c r="O838" s="30">
        <f t="shared" ca="1" si="118"/>
        <v>0</v>
      </c>
    </row>
    <row r="839" spans="1:15" x14ac:dyDescent="0.2">
      <c r="A839" s="40">
        <v>834</v>
      </c>
      <c r="B839" s="40" t="str">
        <f>IF(DanhMụcHH!B838="","",DanhMụcHH!B838)</f>
        <v>LRD05</v>
      </c>
      <c r="C839" s="41">
        <f ca="1">IF(B839="","",SUMIF(OFFSET(MuaHàng_ThanhToán!$D$5,0,0,COUNTIF(Table2[Tên nhà cung cấp],MuaHàng_ThanhToán!$C$5),6),BáoCáoHàngHóa!B839,Table2[Số lượng]))</f>
        <v>0</v>
      </c>
      <c r="D839" s="41">
        <f t="shared" ca="1" si="119"/>
        <v>0</v>
      </c>
      <c r="E839" s="41">
        <f ca="1">IF(B839="","",SUMIF(OFFSET(MuaHàng_ThanhToán!$D$5,0,0,COUNTIF(Table2[Tên nhà cung cấp],MuaHàng_ThanhToán!$C$5),6),BáoCáoHàngHóa!B839,Table2[Thành tiền]))</f>
        <v>0</v>
      </c>
      <c r="F839" s="43">
        <f ca="1">IF(B839="","",SUMIF(Table2[[Tên hàng hóa]:[Thành tiền]],BáoCáoHàngHóa!B839,Table2[Số lượng])-BáoCáoHàngHóa!C839)</f>
        <v>1</v>
      </c>
      <c r="G839" s="43">
        <f t="shared" ca="1" si="120"/>
        <v>256300</v>
      </c>
      <c r="H839" s="43">
        <f ca="1">IF(B839="","",SUMIF(Table2[[Tên hàng hóa]:[Thành tiền]],BáoCáoHàngHóa!B839,Table2[Thành tiền])-BáoCáoHàngHóa!E839)</f>
        <v>256300</v>
      </c>
      <c r="I839" s="42">
        <f ca="1">IF(B839="","",SUMIF(Table28[[Tên hàng hóa ]:[Thành tiền]],BáoCáoHàngHóa!B839,Table28[Số lượng]))</f>
        <v>1</v>
      </c>
      <c r="J839" s="42">
        <f t="shared" ca="1" si="121"/>
        <v>256300</v>
      </c>
      <c r="K839" s="42">
        <f t="shared" ca="1" si="122"/>
        <v>256300</v>
      </c>
      <c r="L839" s="44">
        <f t="shared" ca="1" si="123"/>
        <v>0</v>
      </c>
      <c r="M839" s="44">
        <f t="shared" ca="1" si="124"/>
        <v>0</v>
      </c>
      <c r="N839" s="44">
        <f t="shared" ca="1" si="125"/>
        <v>0</v>
      </c>
      <c r="O839" s="30">
        <f t="shared" ref="O839:O902" ca="1" si="126">IF(L839&lt;0,-1,0)</f>
        <v>0</v>
      </c>
    </row>
    <row r="840" spans="1:15" x14ac:dyDescent="0.2">
      <c r="A840" s="40">
        <v>835</v>
      </c>
      <c r="B840" s="40" t="str">
        <f>IF(DanhMụcHH!B839="","",DanhMụcHH!B839)</f>
        <v>PH08-03N</v>
      </c>
      <c r="C840" s="41">
        <f ca="1">IF(B840="","",SUMIF(OFFSET(MuaHàng_ThanhToán!$D$5,0,0,COUNTIF(Table2[Tên nhà cung cấp],MuaHàng_ThanhToán!$C$5),6),BáoCáoHàngHóa!B840,Table2[Số lượng]))</f>
        <v>0</v>
      </c>
      <c r="D840" s="41">
        <f t="shared" ca="1" si="119"/>
        <v>0</v>
      </c>
      <c r="E840" s="41">
        <f ca="1">IF(B840="","",SUMIF(OFFSET(MuaHàng_ThanhToán!$D$5,0,0,COUNTIF(Table2[Tên nhà cung cấp],MuaHàng_ThanhToán!$C$5),6),BáoCáoHàngHóa!B840,Table2[Thành tiền]))</f>
        <v>0</v>
      </c>
      <c r="F840" s="43">
        <f ca="1">IF(B840="","",SUMIF(Table2[[Tên hàng hóa]:[Thành tiền]],BáoCáoHàngHóa!B840,Table2[Số lượng])-BáoCáoHàngHóa!C840)</f>
        <v>10</v>
      </c>
      <c r="G840" s="43">
        <f t="shared" ca="1" si="120"/>
        <v>765600</v>
      </c>
      <c r="H840" s="43">
        <f ca="1">IF(B840="","",SUMIF(Table2[[Tên hàng hóa]:[Thành tiền]],BáoCáoHàngHóa!B840,Table2[Thành tiền])-BáoCáoHàngHóa!E840)</f>
        <v>7656000</v>
      </c>
      <c r="I840" s="42">
        <f ca="1">IF(B840="","",SUMIF(Table28[[Tên hàng hóa ]:[Thành tiền]],BáoCáoHàngHóa!B840,Table28[Số lượng]))</f>
        <v>10</v>
      </c>
      <c r="J840" s="42">
        <f t="shared" ca="1" si="121"/>
        <v>765600</v>
      </c>
      <c r="K840" s="42">
        <f t="shared" ca="1" si="122"/>
        <v>7656000</v>
      </c>
      <c r="L840" s="44">
        <f t="shared" ca="1" si="123"/>
        <v>0</v>
      </c>
      <c r="M840" s="44">
        <f t="shared" ca="1" si="124"/>
        <v>0</v>
      </c>
      <c r="N840" s="44">
        <f t="shared" ca="1" si="125"/>
        <v>0</v>
      </c>
      <c r="O840" s="30">
        <f t="shared" ca="1" si="126"/>
        <v>0</v>
      </c>
    </row>
    <row r="841" spans="1:15" ht="30" x14ac:dyDescent="0.2">
      <c r="A841" s="40">
        <v>836</v>
      </c>
      <c r="B841" s="40" t="str">
        <f>IF(DanhMụcHH!B840="","",DanhMụcHH!B840)</f>
        <v>CP1E-N60S1DR-A</v>
      </c>
      <c r="C841" s="41">
        <f ca="1">IF(B841="","",SUMIF(OFFSET(MuaHàng_ThanhToán!$D$5,0,0,COUNTIF(Table2[Tên nhà cung cấp],MuaHàng_ThanhToán!$C$5),6),BáoCáoHàngHóa!B841,Table2[Số lượng]))</f>
        <v>0</v>
      </c>
      <c r="D841" s="41">
        <f t="shared" ca="1" si="119"/>
        <v>0</v>
      </c>
      <c r="E841" s="41">
        <f ca="1">IF(B841="","",SUMIF(OFFSET(MuaHàng_ThanhToán!$D$5,0,0,COUNTIF(Table2[Tên nhà cung cấp],MuaHàng_ThanhToán!$C$5),6),BáoCáoHàngHóa!B841,Table2[Thành tiền]))</f>
        <v>0</v>
      </c>
      <c r="F841" s="43">
        <f ca="1">IF(B841="","",SUMIF(Table2[[Tên hàng hóa]:[Thành tiền]],BáoCáoHàngHóa!B841,Table2[Số lượng])-BáoCáoHàngHóa!C841)</f>
        <v>1</v>
      </c>
      <c r="G841" s="43">
        <f t="shared" ca="1" si="120"/>
        <v>8800000</v>
      </c>
      <c r="H841" s="43">
        <f ca="1">IF(B841="","",SUMIF(Table2[[Tên hàng hóa]:[Thành tiền]],BáoCáoHàngHóa!B841,Table2[Thành tiền])-BáoCáoHàngHóa!E841)</f>
        <v>8800000</v>
      </c>
      <c r="I841" s="42">
        <f ca="1">IF(B841="","",SUMIF(Table28[[Tên hàng hóa ]:[Thành tiền]],BáoCáoHàngHóa!B841,Table28[Số lượng]))</f>
        <v>1</v>
      </c>
      <c r="J841" s="42">
        <f t="shared" ca="1" si="121"/>
        <v>8800000</v>
      </c>
      <c r="K841" s="42">
        <f t="shared" ca="1" si="122"/>
        <v>8800000</v>
      </c>
      <c r="L841" s="44">
        <f t="shared" ca="1" si="123"/>
        <v>0</v>
      </c>
      <c r="M841" s="44">
        <f t="shared" ca="1" si="124"/>
        <v>0</v>
      </c>
      <c r="N841" s="44">
        <f t="shared" ca="1" si="125"/>
        <v>0</v>
      </c>
      <c r="O841" s="30">
        <f t="shared" ca="1" si="126"/>
        <v>0</v>
      </c>
    </row>
    <row r="842" spans="1:15" x14ac:dyDescent="0.2">
      <c r="A842" s="40">
        <v>837</v>
      </c>
      <c r="B842" s="40" t="str">
        <f>IF(DanhMụcHH!B841="","",DanhMụcHH!B841)</f>
        <v>H5CX-AD-N</v>
      </c>
      <c r="C842" s="41">
        <f ca="1">IF(B842="","",SUMIF(OFFSET(MuaHàng_ThanhToán!$D$5,0,0,COUNTIF(Table2[Tên nhà cung cấp],MuaHàng_ThanhToán!$C$5),6),BáoCáoHàngHóa!B842,Table2[Số lượng]))</f>
        <v>0</v>
      </c>
      <c r="D842" s="41">
        <f t="shared" ca="1" si="119"/>
        <v>0</v>
      </c>
      <c r="E842" s="41">
        <f ca="1">IF(B842="","",SUMIF(OFFSET(MuaHàng_ThanhToán!$D$5,0,0,COUNTIF(Table2[Tên nhà cung cấp],MuaHàng_ThanhToán!$C$5),6),BáoCáoHàngHóa!B842,Table2[Thành tiền]))</f>
        <v>0</v>
      </c>
      <c r="F842" s="43">
        <f ca="1">IF(B842="","",SUMIF(Table2[[Tên hàng hóa]:[Thành tiền]],BáoCáoHàngHóa!B842,Table2[Số lượng])-BáoCáoHàngHóa!C842)</f>
        <v>10</v>
      </c>
      <c r="G842" s="43">
        <f t="shared" ca="1" si="120"/>
        <v>2640000</v>
      </c>
      <c r="H842" s="43">
        <f ca="1">IF(B842="","",SUMIF(Table2[[Tên hàng hóa]:[Thành tiền]],BáoCáoHàngHóa!B842,Table2[Thành tiền])-BáoCáoHàngHóa!E842)</f>
        <v>26400000</v>
      </c>
      <c r="I842" s="42">
        <f ca="1">IF(B842="","",SUMIF(Table28[[Tên hàng hóa ]:[Thành tiền]],BáoCáoHàngHóa!B842,Table28[Số lượng]))</f>
        <v>10</v>
      </c>
      <c r="J842" s="42">
        <f t="shared" ca="1" si="121"/>
        <v>2640000</v>
      </c>
      <c r="K842" s="42">
        <f t="shared" ca="1" si="122"/>
        <v>26400000</v>
      </c>
      <c r="L842" s="44">
        <f t="shared" ca="1" si="123"/>
        <v>0</v>
      </c>
      <c r="M842" s="44">
        <f t="shared" ca="1" si="124"/>
        <v>0</v>
      </c>
      <c r="N842" s="44">
        <f t="shared" ca="1" si="125"/>
        <v>0</v>
      </c>
      <c r="O842" s="30">
        <f t="shared" ca="1" si="126"/>
        <v>0</v>
      </c>
    </row>
    <row r="843" spans="1:15" x14ac:dyDescent="0.2">
      <c r="A843" s="40">
        <v>838</v>
      </c>
      <c r="B843" s="40" t="str">
        <f>IF(DanhMụcHH!B842="","",DanhMụcHH!B842)</f>
        <v>PTF08A-E</v>
      </c>
      <c r="C843" s="41">
        <f ca="1">IF(B843="","",SUMIF(OFFSET(MuaHàng_ThanhToán!$D$5,0,0,COUNTIF(Table2[Tên nhà cung cấp],MuaHàng_ThanhToán!$C$5),6),BáoCáoHàngHóa!B843,Table2[Số lượng]))</f>
        <v>0</v>
      </c>
      <c r="D843" s="41">
        <f t="shared" ca="1" si="119"/>
        <v>0</v>
      </c>
      <c r="E843" s="41">
        <f ca="1">IF(B843="","",SUMIF(OFFSET(MuaHàng_ThanhToán!$D$5,0,0,COUNTIF(Table2[Tên nhà cung cấp],MuaHàng_ThanhToán!$C$5),6),BáoCáoHàngHóa!B843,Table2[Thành tiền]))</f>
        <v>0</v>
      </c>
      <c r="F843" s="43">
        <f ca="1">IF(B843="","",SUMIF(Table2[[Tên hàng hóa]:[Thành tiền]],BáoCáoHàngHóa!B843,Table2[Số lượng])-BáoCáoHàngHóa!C843)</f>
        <v>10</v>
      </c>
      <c r="G843" s="43">
        <f t="shared" ca="1" si="120"/>
        <v>53900</v>
      </c>
      <c r="H843" s="43">
        <f ca="1">IF(B843="","",SUMIF(Table2[[Tên hàng hóa]:[Thành tiền]],BáoCáoHàngHóa!B843,Table2[Thành tiền])-BáoCáoHàngHóa!E843)</f>
        <v>539000</v>
      </c>
      <c r="I843" s="42">
        <f ca="1">IF(B843="","",SUMIF(Table28[[Tên hàng hóa ]:[Thành tiền]],BáoCáoHàngHóa!B843,Table28[Số lượng]))</f>
        <v>10</v>
      </c>
      <c r="J843" s="42">
        <f t="shared" ca="1" si="121"/>
        <v>53900</v>
      </c>
      <c r="K843" s="42">
        <f t="shared" ca="1" si="122"/>
        <v>539000</v>
      </c>
      <c r="L843" s="44">
        <f t="shared" ca="1" si="123"/>
        <v>0</v>
      </c>
      <c r="M843" s="44">
        <f t="shared" ca="1" si="124"/>
        <v>0</v>
      </c>
      <c r="N843" s="44">
        <f t="shared" ca="1" si="125"/>
        <v>0</v>
      </c>
      <c r="O843" s="30">
        <f t="shared" ca="1" si="126"/>
        <v>0</v>
      </c>
    </row>
    <row r="844" spans="1:15" x14ac:dyDescent="0.2">
      <c r="A844" s="40">
        <v>839</v>
      </c>
      <c r="B844" s="40" t="str">
        <f>IF(DanhMụcHH!B843="","",DanhMụcHH!B843)</f>
        <v>ATS22C17Q</v>
      </c>
      <c r="C844" s="41">
        <f ca="1">IF(B844="","",SUMIF(OFFSET(MuaHàng_ThanhToán!$D$5,0,0,COUNTIF(Table2[Tên nhà cung cấp],MuaHàng_ThanhToán!$C$5),6),BáoCáoHàngHóa!B844,Table2[Số lượng]))</f>
        <v>0</v>
      </c>
      <c r="D844" s="41">
        <f t="shared" ca="1" si="119"/>
        <v>0</v>
      </c>
      <c r="E844" s="41">
        <f ca="1">IF(B844="","",SUMIF(OFFSET(MuaHàng_ThanhToán!$D$5,0,0,COUNTIF(Table2[Tên nhà cung cấp],MuaHàng_ThanhToán!$C$5),6),BáoCáoHàngHóa!B844,Table2[Thành tiền]))</f>
        <v>0</v>
      </c>
      <c r="F844" s="43">
        <f ca="1">IF(B844="","",SUMIF(Table2[[Tên hàng hóa]:[Thành tiền]],BáoCáoHàngHóa!B844,Table2[Số lượng])-BáoCáoHàngHóa!C844)</f>
        <v>1</v>
      </c>
      <c r="G844" s="43">
        <f t="shared" ca="1" si="120"/>
        <v>22030030</v>
      </c>
      <c r="H844" s="43">
        <f ca="1">IF(B844="","",SUMIF(Table2[[Tên hàng hóa]:[Thành tiền]],BáoCáoHàngHóa!B844,Table2[Thành tiền])-BáoCáoHàngHóa!E844)</f>
        <v>22030030</v>
      </c>
      <c r="I844" s="42">
        <f ca="1">IF(B844="","",SUMIF(Table28[[Tên hàng hóa ]:[Thành tiền]],BáoCáoHàngHóa!B844,Table28[Số lượng]))</f>
        <v>1</v>
      </c>
      <c r="J844" s="42">
        <f t="shared" ca="1" si="121"/>
        <v>22030030</v>
      </c>
      <c r="K844" s="42">
        <f t="shared" ca="1" si="122"/>
        <v>22030030</v>
      </c>
      <c r="L844" s="44">
        <f t="shared" ca="1" si="123"/>
        <v>0</v>
      </c>
      <c r="M844" s="44">
        <f t="shared" ca="1" si="124"/>
        <v>0</v>
      </c>
      <c r="N844" s="44">
        <f t="shared" ca="1" si="125"/>
        <v>0</v>
      </c>
      <c r="O844" s="30">
        <f t="shared" ca="1" si="126"/>
        <v>0</v>
      </c>
    </row>
    <row r="845" spans="1:15" x14ac:dyDescent="0.2">
      <c r="A845" s="40">
        <v>840</v>
      </c>
      <c r="B845" s="40" t="str">
        <f>IF(DanhMụcHH!B844="","",DanhMụcHH!B844)</f>
        <v>DEK-OV-24DC</v>
      </c>
      <c r="C845" s="41">
        <f ca="1">IF(B845="","",SUMIF(OFFSET(MuaHàng_ThanhToán!$D$5,0,0,COUNTIF(Table2[Tên nhà cung cấp],MuaHàng_ThanhToán!$C$5),6),BáoCáoHàngHóa!B845,Table2[Số lượng]))</f>
        <v>0</v>
      </c>
      <c r="D845" s="41">
        <f t="shared" ca="1" si="119"/>
        <v>0</v>
      </c>
      <c r="E845" s="41">
        <f ca="1">IF(B845="","",SUMIF(OFFSET(MuaHàng_ThanhToán!$D$5,0,0,COUNTIF(Table2[Tên nhà cung cấp],MuaHàng_ThanhToán!$C$5),6),BáoCáoHàngHóa!B845,Table2[Thành tiền]))</f>
        <v>0</v>
      </c>
      <c r="F845" s="43">
        <f ca="1">IF(B845="","",SUMIF(Table2[[Tên hàng hóa]:[Thành tiền]],BáoCáoHàngHóa!B845,Table2[Số lượng])-BáoCáoHàngHóa!C845)</f>
        <v>1</v>
      </c>
      <c r="G845" s="43">
        <f t="shared" ca="1" si="120"/>
        <v>1302400</v>
      </c>
      <c r="H845" s="43">
        <f ca="1">IF(B845="","",SUMIF(Table2[[Tên hàng hóa]:[Thành tiền]],BáoCáoHàngHóa!B845,Table2[Thành tiền])-BáoCáoHàngHóa!E845)</f>
        <v>1302400</v>
      </c>
      <c r="I845" s="42">
        <f ca="1">IF(B845="","",SUMIF(Table28[[Tên hàng hóa ]:[Thành tiền]],BáoCáoHàngHóa!B845,Table28[Số lượng]))</f>
        <v>1</v>
      </c>
      <c r="J845" s="42">
        <f t="shared" ca="1" si="121"/>
        <v>1302400</v>
      </c>
      <c r="K845" s="42">
        <f t="shared" ca="1" si="122"/>
        <v>1302400</v>
      </c>
      <c r="L845" s="44">
        <f t="shared" ca="1" si="123"/>
        <v>0</v>
      </c>
      <c r="M845" s="44">
        <f t="shared" ca="1" si="124"/>
        <v>0</v>
      </c>
      <c r="N845" s="44">
        <f t="shared" ca="1" si="125"/>
        <v>0</v>
      </c>
      <c r="O845" s="30">
        <f t="shared" ca="1" si="126"/>
        <v>0</v>
      </c>
    </row>
    <row r="846" spans="1:15" x14ac:dyDescent="0.2">
      <c r="A846" s="40">
        <v>841</v>
      </c>
      <c r="B846" s="40" t="str">
        <f>IF(DanhMụcHH!B845="","",DanhMụcHH!B845)</f>
        <v>BFV00072DK-E</v>
      </c>
      <c r="C846" s="41">
        <f ca="1">IF(B846="","",SUMIF(OFFSET(MuaHàng_ThanhToán!$D$5,0,0,COUNTIF(Table2[Tên nhà cung cấp],MuaHàng_ThanhToán!$C$5),6),BáoCáoHàngHóa!B846,Table2[Số lượng]))</f>
        <v>0</v>
      </c>
      <c r="D846" s="41">
        <f t="shared" ca="1" si="119"/>
        <v>0</v>
      </c>
      <c r="E846" s="41">
        <f ca="1">IF(B846="","",SUMIF(OFFSET(MuaHàng_ThanhToán!$D$5,0,0,COUNTIF(Table2[Tên nhà cung cấp],MuaHàng_ThanhToán!$C$5),6),BáoCáoHàngHóa!B846,Table2[Thành tiền]))</f>
        <v>0</v>
      </c>
      <c r="F846" s="43">
        <f ca="1">IF(B846="","",SUMIF(Table2[[Tên hàng hóa]:[Thành tiền]],BáoCáoHàngHóa!B846,Table2[Số lượng])-BáoCáoHàngHóa!C846)</f>
        <v>2</v>
      </c>
      <c r="G846" s="43">
        <f t="shared" ca="1" si="120"/>
        <v>4191000</v>
      </c>
      <c r="H846" s="43">
        <f ca="1">IF(B846="","",SUMIF(Table2[[Tên hàng hóa]:[Thành tiền]],BáoCáoHàngHóa!B846,Table2[Thành tiền])-BáoCáoHàngHóa!E846)</f>
        <v>8382000</v>
      </c>
      <c r="I846" s="42">
        <f ca="1">IF(B846="","",SUMIF(Table28[[Tên hàng hóa ]:[Thành tiền]],BáoCáoHàngHóa!B846,Table28[Số lượng]))</f>
        <v>2</v>
      </c>
      <c r="J846" s="42">
        <f t="shared" ca="1" si="121"/>
        <v>4191000</v>
      </c>
      <c r="K846" s="42">
        <f t="shared" ca="1" si="122"/>
        <v>8382000</v>
      </c>
      <c r="L846" s="44">
        <f t="shared" ca="1" si="123"/>
        <v>0</v>
      </c>
      <c r="M846" s="44">
        <f t="shared" ca="1" si="124"/>
        <v>0</v>
      </c>
      <c r="N846" s="44">
        <f t="shared" ca="1" si="125"/>
        <v>0</v>
      </c>
      <c r="O846" s="30">
        <f t="shared" ca="1" si="126"/>
        <v>0</v>
      </c>
    </row>
    <row r="847" spans="1:15" x14ac:dyDescent="0.2">
      <c r="A847" s="40">
        <v>842</v>
      </c>
      <c r="B847" s="40" t="str">
        <f>IF(DanhMụcHH!B846="","",DanhMụcHH!B846)</f>
        <v>FR-D720S-0.75K</v>
      </c>
      <c r="C847" s="41">
        <f ca="1">IF(B847="","",SUMIF(OFFSET(MuaHàng_ThanhToán!$D$5,0,0,COUNTIF(Table2[Tên nhà cung cấp],MuaHàng_ThanhToán!$C$5),6),BáoCáoHàngHóa!B847,Table2[Số lượng]))</f>
        <v>0</v>
      </c>
      <c r="D847" s="41">
        <f t="shared" ca="1" si="119"/>
        <v>0</v>
      </c>
      <c r="E847" s="41">
        <f ca="1">IF(B847="","",SUMIF(OFFSET(MuaHàng_ThanhToán!$D$5,0,0,COUNTIF(Table2[Tên nhà cung cấp],MuaHàng_ThanhToán!$C$5),6),BáoCáoHàngHóa!B847,Table2[Thành tiền]))</f>
        <v>0</v>
      </c>
      <c r="F847" s="43">
        <f ca="1">IF(B847="","",SUMIF(Table2[[Tên hàng hóa]:[Thành tiền]],BáoCáoHàngHóa!B847,Table2[Số lượng])-BáoCáoHàngHóa!C847)</f>
        <v>1</v>
      </c>
      <c r="G847" s="43">
        <f t="shared" ca="1" si="120"/>
        <v>3618120</v>
      </c>
      <c r="H847" s="43">
        <f ca="1">IF(B847="","",SUMIF(Table2[[Tên hàng hóa]:[Thành tiền]],BáoCáoHàngHóa!B847,Table2[Thành tiền])-BáoCáoHàngHóa!E847)</f>
        <v>3618120</v>
      </c>
      <c r="I847" s="42">
        <f ca="1">IF(B847="","",SUMIF(Table28[[Tên hàng hóa ]:[Thành tiền]],BáoCáoHàngHóa!B847,Table28[Số lượng]))</f>
        <v>1</v>
      </c>
      <c r="J847" s="42">
        <f t="shared" ca="1" si="121"/>
        <v>3618120</v>
      </c>
      <c r="K847" s="42">
        <f t="shared" ca="1" si="122"/>
        <v>3618120</v>
      </c>
      <c r="L847" s="44">
        <f t="shared" ca="1" si="123"/>
        <v>0</v>
      </c>
      <c r="M847" s="44">
        <f t="shared" ca="1" si="124"/>
        <v>0</v>
      </c>
      <c r="N847" s="44">
        <f t="shared" ca="1" si="125"/>
        <v>0</v>
      </c>
      <c r="O847" s="30">
        <f t="shared" ca="1" si="126"/>
        <v>0</v>
      </c>
    </row>
    <row r="848" spans="1:15" ht="30" x14ac:dyDescent="0.2">
      <c r="A848" s="40">
        <v>843</v>
      </c>
      <c r="B848" s="40" t="str">
        <f>IF(DanhMụcHH!B847="","",DanhMụcHH!B847)</f>
        <v>E6C2-CWZ6C 100P/R 2M</v>
      </c>
      <c r="C848" s="41">
        <f ca="1">IF(B848="","",SUMIF(OFFSET(MuaHàng_ThanhToán!$D$5,0,0,COUNTIF(Table2[Tên nhà cung cấp],MuaHàng_ThanhToán!$C$5),6),BáoCáoHàngHóa!B848,Table2[Số lượng]))</f>
        <v>0</v>
      </c>
      <c r="D848" s="41">
        <f t="shared" ca="1" si="119"/>
        <v>0</v>
      </c>
      <c r="E848" s="41">
        <f ca="1">IF(B848="","",SUMIF(OFFSET(MuaHàng_ThanhToán!$D$5,0,0,COUNTIF(Table2[Tên nhà cung cấp],MuaHàng_ThanhToán!$C$5),6),BáoCáoHàngHóa!B848,Table2[Thành tiền]))</f>
        <v>0</v>
      </c>
      <c r="F848" s="43">
        <f ca="1">IF(B848="","",SUMIF(Table2[[Tên hàng hóa]:[Thành tiền]],BáoCáoHàngHóa!B848,Table2[Số lượng])-BáoCáoHàngHóa!C848)</f>
        <v>1</v>
      </c>
      <c r="G848" s="43">
        <f t="shared" ca="1" si="120"/>
        <v>2666079.0243902439</v>
      </c>
      <c r="H848" s="43">
        <f ca="1">IF(B848="","",SUMIF(Table2[[Tên hàng hóa]:[Thành tiền]],BáoCáoHàngHóa!B848,Table2[Thành tiền])-BáoCáoHàngHóa!E848)</f>
        <v>2666079.0243902439</v>
      </c>
      <c r="I848" s="42">
        <f ca="1">IF(B848="","",SUMIF(Table28[[Tên hàng hóa ]:[Thành tiền]],BáoCáoHàngHóa!B848,Table28[Số lượng]))</f>
        <v>1</v>
      </c>
      <c r="J848" s="42">
        <f t="shared" ca="1" si="121"/>
        <v>2666079.0243902439</v>
      </c>
      <c r="K848" s="42">
        <f t="shared" ca="1" si="122"/>
        <v>2666079.0243902439</v>
      </c>
      <c r="L848" s="44">
        <f t="shared" ca="1" si="123"/>
        <v>0</v>
      </c>
      <c r="M848" s="44">
        <f t="shared" ca="1" si="124"/>
        <v>0</v>
      </c>
      <c r="N848" s="44">
        <f t="shared" ca="1" si="125"/>
        <v>0</v>
      </c>
      <c r="O848" s="30">
        <f t="shared" ca="1" si="126"/>
        <v>0</v>
      </c>
    </row>
    <row r="849" spans="1:15" x14ac:dyDescent="0.2">
      <c r="A849" s="40">
        <v>844</v>
      </c>
      <c r="B849" s="40" t="str">
        <f>IF(DanhMụcHH!B848="","",DanhMụcHH!B848)</f>
        <v>E3X-NA41V 2M</v>
      </c>
      <c r="C849" s="41">
        <f ca="1">IF(B849="","",SUMIF(OFFSET(MuaHàng_ThanhToán!$D$5,0,0,COUNTIF(Table2[Tên nhà cung cấp],MuaHàng_ThanhToán!$C$5),6),BáoCáoHàngHóa!B849,Table2[Số lượng]))</f>
        <v>0</v>
      </c>
      <c r="D849" s="41">
        <f t="shared" ca="1" si="119"/>
        <v>0</v>
      </c>
      <c r="E849" s="41">
        <f ca="1">IF(B849="","",SUMIF(OFFSET(MuaHàng_ThanhToán!$D$5,0,0,COUNTIF(Table2[Tên nhà cung cấp],MuaHàng_ThanhToán!$C$5),6),BáoCáoHàngHóa!B849,Table2[Thành tiền]))</f>
        <v>0</v>
      </c>
      <c r="F849" s="43">
        <f ca="1">IF(B849="","",SUMIF(Table2[[Tên hàng hóa]:[Thành tiền]],BáoCáoHàngHóa!B849,Table2[Số lượng])-BáoCáoHàngHóa!C849)</f>
        <v>6</v>
      </c>
      <c r="G849" s="43">
        <f t="shared" ca="1" si="120"/>
        <v>1541765.2981029812</v>
      </c>
      <c r="H849" s="43">
        <f ca="1">IF(B849="","",SUMIF(Table2[[Tên hàng hóa]:[Thành tiền]],BáoCáoHàngHóa!B849,Table2[Thành tiền])-BáoCáoHàngHóa!E849)</f>
        <v>9250591.7886178866</v>
      </c>
      <c r="I849" s="42">
        <f ca="1">IF(B849="","",SUMIF(Table28[[Tên hàng hóa ]:[Thành tiền]],BáoCáoHàngHóa!B849,Table28[Số lượng]))</f>
        <v>6</v>
      </c>
      <c r="J849" s="42">
        <f t="shared" ca="1" si="121"/>
        <v>1541765.2981029812</v>
      </c>
      <c r="K849" s="42">
        <f t="shared" ca="1" si="122"/>
        <v>9250591.7886178866</v>
      </c>
      <c r="L849" s="44">
        <f t="shared" ca="1" si="123"/>
        <v>0</v>
      </c>
      <c r="M849" s="44">
        <f t="shared" ca="1" si="124"/>
        <v>0</v>
      </c>
      <c r="N849" s="44">
        <f t="shared" ca="1" si="125"/>
        <v>0</v>
      </c>
      <c r="O849" s="30">
        <f t="shared" ca="1" si="126"/>
        <v>0</v>
      </c>
    </row>
    <row r="850" spans="1:15" x14ac:dyDescent="0.2">
      <c r="A850" s="40">
        <v>845</v>
      </c>
      <c r="B850" s="40" t="str">
        <f>IF(DanhMụcHH!B849="","",DanhMụcHH!B849)</f>
        <v>LC1D38M7</v>
      </c>
      <c r="C850" s="41">
        <f ca="1">IF(B850="","",SUMIF(OFFSET(MuaHàng_ThanhToán!$D$5,0,0,COUNTIF(Table2[Tên nhà cung cấp],MuaHàng_ThanhToán!$C$5),6),BáoCáoHàngHóa!B850,Table2[Số lượng]))</f>
        <v>0</v>
      </c>
      <c r="D850" s="41">
        <f t="shared" ca="1" si="119"/>
        <v>0</v>
      </c>
      <c r="E850" s="41">
        <f ca="1">IF(B850="","",SUMIF(OFFSET(MuaHàng_ThanhToán!$D$5,0,0,COUNTIF(Table2[Tên nhà cung cấp],MuaHàng_ThanhToán!$C$5),6),BáoCáoHàngHóa!B850,Table2[Thành tiền]))</f>
        <v>0</v>
      </c>
      <c r="F850" s="43">
        <f ca="1">IF(B850="","",SUMIF(Table2[[Tên hàng hóa]:[Thành tiền]],BáoCáoHàngHóa!B850,Table2[Số lượng])-BáoCáoHàngHóa!C850)</f>
        <v>3</v>
      </c>
      <c r="G850" s="43">
        <f t="shared" ca="1" si="120"/>
        <v>787930</v>
      </c>
      <c r="H850" s="43">
        <f ca="1">IF(B850="","",SUMIF(Table2[[Tên hàng hóa]:[Thành tiền]],BáoCáoHàngHóa!B850,Table2[Thành tiền])-BáoCáoHàngHóa!E850)</f>
        <v>2363790</v>
      </c>
      <c r="I850" s="42">
        <f ca="1">IF(B850="","",SUMIF(Table28[[Tên hàng hóa ]:[Thành tiền]],BáoCáoHàngHóa!B850,Table28[Số lượng]))</f>
        <v>3</v>
      </c>
      <c r="J850" s="42">
        <f t="shared" ca="1" si="121"/>
        <v>787930</v>
      </c>
      <c r="K850" s="42">
        <f t="shared" ca="1" si="122"/>
        <v>2363790</v>
      </c>
      <c r="L850" s="44">
        <f t="shared" ca="1" si="123"/>
        <v>0</v>
      </c>
      <c r="M850" s="44">
        <f t="shared" ca="1" si="124"/>
        <v>0</v>
      </c>
      <c r="N850" s="44">
        <f t="shared" ca="1" si="125"/>
        <v>0</v>
      </c>
      <c r="O850" s="30">
        <f t="shared" ca="1" si="126"/>
        <v>0</v>
      </c>
    </row>
    <row r="851" spans="1:15" x14ac:dyDescent="0.2">
      <c r="A851" s="40">
        <v>846</v>
      </c>
      <c r="B851" s="40" t="str">
        <f>IF(DanhMụcHH!B850="","",DanhMụcHH!B850)</f>
        <v>D4N-1122</v>
      </c>
      <c r="C851" s="41">
        <f ca="1">IF(B851="","",SUMIF(OFFSET(MuaHàng_ThanhToán!$D$5,0,0,COUNTIF(Table2[Tên nhà cung cấp],MuaHàng_ThanhToán!$C$5),6),BáoCáoHàngHóa!B851,Table2[Số lượng]))</f>
        <v>0</v>
      </c>
      <c r="D851" s="41">
        <f t="shared" ca="1" si="119"/>
        <v>0</v>
      </c>
      <c r="E851" s="41">
        <f ca="1">IF(B851="","",SUMIF(OFFSET(MuaHàng_ThanhToán!$D$5,0,0,COUNTIF(Table2[Tên nhà cung cấp],MuaHàng_ThanhToán!$C$5),6),BáoCáoHàngHóa!B851,Table2[Thành tiền]))</f>
        <v>0</v>
      </c>
      <c r="F851" s="43">
        <f ca="1">IF(B851="","",SUMIF(Table2[[Tên hàng hóa]:[Thành tiền]],BáoCáoHàngHóa!B851,Table2[Số lượng])-BáoCáoHàngHóa!C851)</f>
        <v>4</v>
      </c>
      <c r="G851" s="43">
        <f t="shared" ca="1" si="120"/>
        <v>425700</v>
      </c>
      <c r="H851" s="43">
        <f ca="1">IF(B851="","",SUMIF(Table2[[Tên hàng hóa]:[Thành tiền]],BáoCáoHàngHóa!B851,Table2[Thành tiền])-BáoCáoHàngHóa!E851)</f>
        <v>1702800</v>
      </c>
      <c r="I851" s="42">
        <f ca="1">IF(B851="","",SUMIF(Table28[[Tên hàng hóa ]:[Thành tiền]],BáoCáoHàngHóa!B851,Table28[Số lượng]))</f>
        <v>4</v>
      </c>
      <c r="J851" s="42">
        <f t="shared" ca="1" si="121"/>
        <v>425700</v>
      </c>
      <c r="K851" s="42">
        <f t="shared" ca="1" si="122"/>
        <v>1702800</v>
      </c>
      <c r="L851" s="44">
        <f t="shared" ca="1" si="123"/>
        <v>0</v>
      </c>
      <c r="M851" s="44">
        <f t="shared" ca="1" si="124"/>
        <v>0</v>
      </c>
      <c r="N851" s="44">
        <f t="shared" ca="1" si="125"/>
        <v>0</v>
      </c>
      <c r="O851" s="30">
        <f t="shared" ca="1" si="126"/>
        <v>0</v>
      </c>
    </row>
    <row r="852" spans="1:15" x14ac:dyDescent="0.2">
      <c r="A852" s="40">
        <v>847</v>
      </c>
      <c r="B852" s="40" t="str">
        <f>IF(DanhMụcHH!B851="","",DanhMụcHH!B851)</f>
        <v>PFI25-8DN</v>
      </c>
      <c r="C852" s="41">
        <f ca="1">IF(B852="","",SUMIF(OFFSET(MuaHàng_ThanhToán!$D$5,0,0,COUNTIF(Table2[Tên nhà cung cấp],MuaHàng_ThanhToán!$C$5),6),BáoCáoHàngHóa!B852,Table2[Số lượng]))</f>
        <v>0</v>
      </c>
      <c r="D852" s="41">
        <f t="shared" ca="1" si="119"/>
        <v>0</v>
      </c>
      <c r="E852" s="41">
        <f ca="1">IF(B852="","",SUMIF(OFFSET(MuaHàng_ThanhToán!$D$5,0,0,COUNTIF(Table2[Tên nhà cung cấp],MuaHàng_ThanhToán!$C$5),6),BáoCáoHàngHóa!B852,Table2[Thành tiền]))</f>
        <v>0</v>
      </c>
      <c r="F852" s="43">
        <f ca="1">IF(B852="","",SUMIF(Table2[[Tên hàng hóa]:[Thành tiền]],BáoCáoHàngHóa!B852,Table2[Số lượng])-BáoCáoHàngHóa!C852)</f>
        <v>2</v>
      </c>
      <c r="G852" s="43">
        <f t="shared" ca="1" si="120"/>
        <v>300960</v>
      </c>
      <c r="H852" s="43">
        <f ca="1">IF(B852="","",SUMIF(Table2[[Tên hàng hóa]:[Thành tiền]],BáoCáoHàngHóa!B852,Table2[Thành tiền])-BáoCáoHàngHóa!E852)</f>
        <v>601920</v>
      </c>
      <c r="I852" s="42">
        <f ca="1">IF(B852="","",SUMIF(Table28[[Tên hàng hóa ]:[Thành tiền]],BáoCáoHàngHóa!B852,Table28[Số lượng]))</f>
        <v>2</v>
      </c>
      <c r="J852" s="42">
        <f t="shared" ca="1" si="121"/>
        <v>300960</v>
      </c>
      <c r="K852" s="42">
        <f t="shared" ca="1" si="122"/>
        <v>601920</v>
      </c>
      <c r="L852" s="44">
        <f t="shared" ca="1" si="123"/>
        <v>0</v>
      </c>
      <c r="M852" s="44">
        <f t="shared" ca="1" si="124"/>
        <v>0</v>
      </c>
      <c r="N852" s="44">
        <f t="shared" ca="1" si="125"/>
        <v>0</v>
      </c>
      <c r="O852" s="30">
        <f t="shared" ca="1" si="126"/>
        <v>0</v>
      </c>
    </row>
    <row r="853" spans="1:15" x14ac:dyDescent="0.2">
      <c r="A853" s="40">
        <v>848</v>
      </c>
      <c r="B853" s="40" t="str">
        <f>IF(DanhMụcHH!B852="","",DanhMụcHH!B852)</f>
        <v>MPT002-G4P-V2</v>
      </c>
      <c r="C853" s="41">
        <f ca="1">IF(B853="","",SUMIF(OFFSET(MuaHàng_ThanhToán!$D$5,0,0,COUNTIF(Table2[Tên nhà cung cấp],MuaHàng_ThanhToán!$C$5),6),BáoCáoHàngHóa!B853,Table2[Số lượng]))</f>
        <v>0</v>
      </c>
      <c r="D853" s="41">
        <f t="shared" ca="1" si="119"/>
        <v>0</v>
      </c>
      <c r="E853" s="41">
        <f ca="1">IF(B853="","",SUMIF(OFFSET(MuaHàng_ThanhToán!$D$5,0,0,COUNTIF(Table2[Tên nhà cung cấp],MuaHàng_ThanhToán!$C$5),6),BáoCáoHàngHóa!B853,Table2[Thành tiền]))</f>
        <v>0</v>
      </c>
      <c r="F853" s="43">
        <f ca="1">IF(B853="","",SUMIF(Table2[[Tên hàng hóa]:[Thành tiền]],BáoCáoHàngHóa!B853,Table2[Số lượng])-BáoCáoHàngHóa!C853)</f>
        <v>3</v>
      </c>
      <c r="G853" s="43">
        <f t="shared" ca="1" si="120"/>
        <v>2631065.4972953987</v>
      </c>
      <c r="H853" s="43">
        <f ca="1">IF(B853="","",SUMIF(Table2[[Tên hàng hóa]:[Thành tiền]],BáoCáoHàngHóa!B853,Table2[Thành tiền])-BáoCáoHàngHóa!E853)</f>
        <v>7893196.4918861967</v>
      </c>
      <c r="I853" s="42">
        <f ca="1">IF(B853="","",SUMIF(Table28[[Tên hàng hóa ]:[Thành tiền]],BáoCáoHàngHóa!B853,Table28[Số lượng]))</f>
        <v>3</v>
      </c>
      <c r="J853" s="42">
        <f t="shared" ca="1" si="121"/>
        <v>2631065.4972953987</v>
      </c>
      <c r="K853" s="42">
        <f t="shared" ca="1" si="122"/>
        <v>7893196.4918861967</v>
      </c>
      <c r="L853" s="44">
        <f t="shared" ca="1" si="123"/>
        <v>0</v>
      </c>
      <c r="M853" s="44">
        <f t="shared" ca="1" si="124"/>
        <v>0</v>
      </c>
      <c r="N853" s="44">
        <f t="shared" ca="1" si="125"/>
        <v>0</v>
      </c>
      <c r="O853" s="30">
        <f t="shared" ca="1" si="126"/>
        <v>0</v>
      </c>
    </row>
    <row r="854" spans="1:15" x14ac:dyDescent="0.2">
      <c r="A854" s="40">
        <v>849</v>
      </c>
      <c r="B854" s="40" t="str">
        <f>IF(DanhMụcHH!B853="","",DanhMụcHH!B853)</f>
        <v>150-F108NBD</v>
      </c>
      <c r="C854" s="41">
        <f ca="1">IF(B854="","",SUMIF(OFFSET(MuaHàng_ThanhToán!$D$5,0,0,COUNTIF(Table2[Tên nhà cung cấp],MuaHàng_ThanhToán!$C$5),6),BáoCáoHàngHóa!B854,Table2[Số lượng]))</f>
        <v>0</v>
      </c>
      <c r="D854" s="41">
        <f t="shared" ca="1" si="119"/>
        <v>0</v>
      </c>
      <c r="E854" s="41">
        <f ca="1">IF(B854="","",SUMIF(OFFSET(MuaHàng_ThanhToán!$D$5,0,0,COUNTIF(Table2[Tên nhà cung cấp],MuaHàng_ThanhToán!$C$5),6),BáoCáoHàngHóa!B854,Table2[Thành tiền]))</f>
        <v>0</v>
      </c>
      <c r="F854" s="43">
        <f ca="1">IF(B854="","",SUMIF(Table2[[Tên hàng hóa]:[Thành tiền]],BáoCáoHàngHóa!B854,Table2[Số lượng])-BáoCáoHàngHóa!C854)</f>
        <v>1</v>
      </c>
      <c r="G854" s="43">
        <f t="shared" ca="1" si="120"/>
        <v>51305100</v>
      </c>
      <c r="H854" s="43">
        <f ca="1">IF(B854="","",SUMIF(Table2[[Tên hàng hóa]:[Thành tiền]],BáoCáoHàngHóa!B854,Table2[Thành tiền])-BáoCáoHàngHóa!E854)</f>
        <v>51305100</v>
      </c>
      <c r="I854" s="42">
        <f ca="1">IF(B854="","",SUMIF(Table28[[Tên hàng hóa ]:[Thành tiền]],BáoCáoHàngHóa!B854,Table28[Số lượng]))</f>
        <v>1</v>
      </c>
      <c r="J854" s="42">
        <f t="shared" ca="1" si="121"/>
        <v>51305100</v>
      </c>
      <c r="K854" s="42">
        <f t="shared" ca="1" si="122"/>
        <v>51305100</v>
      </c>
      <c r="L854" s="44">
        <f t="shared" ca="1" si="123"/>
        <v>0</v>
      </c>
      <c r="M854" s="44">
        <f t="shared" ca="1" si="124"/>
        <v>0</v>
      </c>
      <c r="N854" s="44">
        <f t="shared" ca="1" si="125"/>
        <v>0</v>
      </c>
      <c r="O854" s="30">
        <f t="shared" ca="1" si="126"/>
        <v>0</v>
      </c>
    </row>
    <row r="855" spans="1:15" x14ac:dyDescent="0.2">
      <c r="A855" s="40">
        <v>850</v>
      </c>
      <c r="B855" s="40" t="str">
        <f>IF(DanhMụcHH!B854="","",DanhMụcHH!B854)</f>
        <v>UW25</v>
      </c>
      <c r="C855" s="41">
        <f ca="1">IF(B855="","",SUMIF(OFFSET(MuaHàng_ThanhToán!$D$5,0,0,COUNTIF(Table2[Tên nhà cung cấp],MuaHàng_ThanhToán!$C$5),6),BáoCáoHàngHóa!B855,Table2[Số lượng]))</f>
        <v>0</v>
      </c>
      <c r="D855" s="41">
        <f t="shared" ca="1" si="119"/>
        <v>0</v>
      </c>
      <c r="E855" s="41">
        <f ca="1">IF(B855="","",SUMIF(OFFSET(MuaHàng_ThanhToán!$D$5,0,0,COUNTIF(Table2[Tên nhà cung cấp],MuaHàng_ThanhToán!$C$5),6),BáoCáoHàngHóa!B855,Table2[Thành tiền]))</f>
        <v>0</v>
      </c>
      <c r="F855" s="43">
        <f ca="1">IF(B855="","",SUMIF(Table2[[Tên hàng hóa]:[Thành tiền]],BáoCáoHàngHóa!B855,Table2[Số lượng])-BáoCáoHàngHóa!C855)</f>
        <v>6</v>
      </c>
      <c r="G855" s="43">
        <f t="shared" ca="1" si="120"/>
        <v>442200</v>
      </c>
      <c r="H855" s="43">
        <f ca="1">IF(B855="","",SUMIF(Table2[[Tên hàng hóa]:[Thành tiền]],BáoCáoHàngHóa!B855,Table2[Thành tiền])-BáoCáoHàngHóa!E855)</f>
        <v>2653200</v>
      </c>
      <c r="I855" s="42">
        <f ca="1">IF(B855="","",SUMIF(Table28[[Tên hàng hóa ]:[Thành tiền]],BáoCáoHàngHóa!B855,Table28[Số lượng]))</f>
        <v>6</v>
      </c>
      <c r="J855" s="42">
        <f t="shared" ca="1" si="121"/>
        <v>442200</v>
      </c>
      <c r="K855" s="42">
        <f t="shared" ca="1" si="122"/>
        <v>2653200</v>
      </c>
      <c r="L855" s="44">
        <f t="shared" ca="1" si="123"/>
        <v>0</v>
      </c>
      <c r="M855" s="44">
        <f t="shared" ca="1" si="124"/>
        <v>0</v>
      </c>
      <c r="N855" s="44">
        <f t="shared" ca="1" si="125"/>
        <v>0</v>
      </c>
      <c r="O855" s="30">
        <f t="shared" ca="1" si="126"/>
        <v>0</v>
      </c>
    </row>
    <row r="856" spans="1:15" x14ac:dyDescent="0.2">
      <c r="A856" s="40">
        <v>851</v>
      </c>
      <c r="B856" s="40" t="str">
        <f>IF(DanhMụcHH!B855="","",DanhMụcHH!B855)</f>
        <v>660VA</v>
      </c>
      <c r="C856" s="41">
        <f ca="1">IF(B856="","",SUMIF(OFFSET(MuaHàng_ThanhToán!$D$5,0,0,COUNTIF(Table2[Tên nhà cung cấp],MuaHàng_ThanhToán!$C$5),6),BáoCáoHàngHóa!B856,Table2[Số lượng]))</f>
        <v>0</v>
      </c>
      <c r="D856" s="41">
        <f t="shared" ca="1" si="119"/>
        <v>0</v>
      </c>
      <c r="E856" s="41">
        <f ca="1">IF(B856="","",SUMIF(OFFSET(MuaHàng_ThanhToán!$D$5,0,0,COUNTIF(Table2[Tên nhà cung cấp],MuaHàng_ThanhToán!$C$5),6),BáoCáoHàngHóa!B856,Table2[Thành tiền]))</f>
        <v>0</v>
      </c>
      <c r="F856" s="43">
        <f ca="1">IF(B856="","",SUMIF(Table2[[Tên hàng hóa]:[Thành tiền]],BáoCáoHàngHóa!B856,Table2[Số lượng])-BáoCáoHàngHóa!C856)</f>
        <v>1</v>
      </c>
      <c r="G856" s="43">
        <f t="shared" ca="1" si="120"/>
        <v>1144000</v>
      </c>
      <c r="H856" s="43">
        <f ca="1">IF(B856="","",SUMIF(Table2[[Tên hàng hóa]:[Thành tiền]],BáoCáoHàngHóa!B856,Table2[Thành tiền])-BáoCáoHàngHóa!E856)</f>
        <v>1144000</v>
      </c>
      <c r="I856" s="42">
        <f ca="1">IF(B856="","",SUMIF(Table28[[Tên hàng hóa ]:[Thành tiền]],BáoCáoHàngHóa!B856,Table28[Số lượng]))</f>
        <v>1</v>
      </c>
      <c r="J856" s="42">
        <f t="shared" ca="1" si="121"/>
        <v>1144000</v>
      </c>
      <c r="K856" s="42">
        <f t="shared" ca="1" si="122"/>
        <v>1144000</v>
      </c>
      <c r="L856" s="44">
        <f t="shared" ca="1" si="123"/>
        <v>0</v>
      </c>
      <c r="M856" s="44">
        <f t="shared" ca="1" si="124"/>
        <v>0</v>
      </c>
      <c r="N856" s="44">
        <f t="shared" ca="1" si="125"/>
        <v>0</v>
      </c>
      <c r="O856" s="30">
        <f t="shared" ca="1" si="126"/>
        <v>0</v>
      </c>
    </row>
    <row r="857" spans="1:15" x14ac:dyDescent="0.2">
      <c r="A857" s="40">
        <v>852</v>
      </c>
      <c r="B857" s="40" t="str">
        <f>IF(DanhMụcHH!B856="","",DanhMụcHH!B856)</f>
        <v>330VA</v>
      </c>
      <c r="C857" s="41">
        <f ca="1">IF(B857="","",SUMIF(OFFSET(MuaHàng_ThanhToán!$D$5,0,0,COUNTIF(Table2[Tên nhà cung cấp],MuaHàng_ThanhToán!$C$5),6),BáoCáoHàngHóa!B857,Table2[Số lượng]))</f>
        <v>0</v>
      </c>
      <c r="D857" s="41">
        <f t="shared" ca="1" si="119"/>
        <v>0</v>
      </c>
      <c r="E857" s="41">
        <f ca="1">IF(B857="","",SUMIF(OFFSET(MuaHàng_ThanhToán!$D$5,0,0,COUNTIF(Table2[Tên nhà cung cấp],MuaHàng_ThanhToán!$C$5),6),BáoCáoHàngHóa!B857,Table2[Thành tiền]))</f>
        <v>0</v>
      </c>
      <c r="F857" s="43">
        <f ca="1">IF(B857="","",SUMIF(Table2[[Tên hàng hóa]:[Thành tiền]],BáoCáoHàngHóa!B857,Table2[Số lượng])-BáoCáoHàngHóa!C857)</f>
        <v>1</v>
      </c>
      <c r="G857" s="43">
        <f t="shared" ca="1" si="120"/>
        <v>473000</v>
      </c>
      <c r="H857" s="43">
        <f ca="1">IF(B857="","",SUMIF(Table2[[Tên hàng hóa]:[Thành tiền]],BáoCáoHàngHóa!B857,Table2[Thành tiền])-BáoCáoHàngHóa!E857)</f>
        <v>473000</v>
      </c>
      <c r="I857" s="42">
        <f ca="1">IF(B857="","",SUMIF(Table28[[Tên hàng hóa ]:[Thành tiền]],BáoCáoHàngHóa!B857,Table28[Số lượng]))</f>
        <v>1</v>
      </c>
      <c r="J857" s="42">
        <f t="shared" ca="1" si="121"/>
        <v>473000</v>
      </c>
      <c r="K857" s="42">
        <f t="shared" ca="1" si="122"/>
        <v>473000</v>
      </c>
      <c r="L857" s="44">
        <f t="shared" ca="1" si="123"/>
        <v>0</v>
      </c>
      <c r="M857" s="44">
        <f t="shared" ca="1" si="124"/>
        <v>0</v>
      </c>
      <c r="N857" s="44">
        <f t="shared" ca="1" si="125"/>
        <v>0</v>
      </c>
      <c r="O857" s="30">
        <f t="shared" ca="1" si="126"/>
        <v>0</v>
      </c>
    </row>
    <row r="858" spans="1:15" x14ac:dyDescent="0.2">
      <c r="A858" s="40">
        <v>853</v>
      </c>
      <c r="B858" s="40" t="str">
        <f>IF(DanhMụcHH!B857="","",DanhMụcHH!B857)</f>
        <v>PM12-04P</v>
      </c>
      <c r="C858" s="41">
        <f ca="1">IF(B858="","",SUMIF(OFFSET(MuaHàng_ThanhToán!$D$5,0,0,COUNTIF(Table2[Tên nhà cung cấp],MuaHàng_ThanhToán!$C$5),6),BáoCáoHàngHóa!B858,Table2[Số lượng]))</f>
        <v>0</v>
      </c>
      <c r="D858" s="41">
        <f t="shared" ca="1" si="119"/>
        <v>0</v>
      </c>
      <c r="E858" s="41">
        <f ca="1">IF(B858="","",SUMIF(OFFSET(MuaHàng_ThanhToán!$D$5,0,0,COUNTIF(Table2[Tên nhà cung cấp],MuaHàng_ThanhToán!$C$5),6),BáoCáoHàngHóa!B858,Table2[Thành tiền]))</f>
        <v>0</v>
      </c>
      <c r="F858" s="43">
        <f ca="1">IF(B858="","",SUMIF(Table2[[Tên hàng hóa]:[Thành tiền]],BáoCáoHàngHóa!B858,Table2[Số lượng])-BáoCáoHàngHóa!C858)</f>
        <v>4</v>
      </c>
      <c r="G858" s="43">
        <f t="shared" ca="1" si="120"/>
        <v>198000</v>
      </c>
      <c r="H858" s="43">
        <f ca="1">IF(B858="","",SUMIF(Table2[[Tên hàng hóa]:[Thành tiền]],BáoCáoHàngHóa!B858,Table2[Thành tiền])-BáoCáoHàngHóa!E858)</f>
        <v>792000</v>
      </c>
      <c r="I858" s="42">
        <f ca="1">IF(B858="","",SUMIF(Table28[[Tên hàng hóa ]:[Thành tiền]],BáoCáoHàngHóa!B858,Table28[Số lượng]))</f>
        <v>4</v>
      </c>
      <c r="J858" s="42">
        <f t="shared" ca="1" si="121"/>
        <v>198000</v>
      </c>
      <c r="K858" s="42">
        <f t="shared" ca="1" si="122"/>
        <v>792000</v>
      </c>
      <c r="L858" s="44">
        <f t="shared" ca="1" si="123"/>
        <v>0</v>
      </c>
      <c r="M858" s="44">
        <f t="shared" ca="1" si="124"/>
        <v>0</v>
      </c>
      <c r="N858" s="44">
        <f t="shared" ca="1" si="125"/>
        <v>0</v>
      </c>
      <c r="O858" s="30">
        <f t="shared" ca="1" si="126"/>
        <v>0</v>
      </c>
    </row>
    <row r="859" spans="1:15" x14ac:dyDescent="0.2">
      <c r="A859" s="40">
        <v>854</v>
      </c>
      <c r="B859" s="40" t="str">
        <f>IF(DanhMụcHH!B858="","",DanhMụcHH!B858)</f>
        <v xml:space="preserve">NV32-SV 3P 32A </v>
      </c>
      <c r="C859" s="41">
        <f ca="1">IF(B859="","",SUMIF(OFFSET(MuaHàng_ThanhToán!$D$5,0,0,COUNTIF(Table2[Tên nhà cung cấp],MuaHàng_ThanhToán!$C$5),6),BáoCáoHàngHóa!B859,Table2[Số lượng]))</f>
        <v>0</v>
      </c>
      <c r="D859" s="41">
        <f t="shared" ca="1" si="119"/>
        <v>0</v>
      </c>
      <c r="E859" s="41">
        <f ca="1">IF(B859="","",SUMIF(OFFSET(MuaHàng_ThanhToán!$D$5,0,0,COUNTIF(Table2[Tên nhà cung cấp],MuaHàng_ThanhToán!$C$5),6),BáoCáoHàngHóa!B859,Table2[Thành tiền]))</f>
        <v>0</v>
      </c>
      <c r="F859" s="43">
        <f ca="1">IF(B859="","",SUMIF(Table2[[Tên hàng hóa]:[Thành tiền]],BáoCáoHàngHóa!B859,Table2[Số lượng])-BáoCáoHàngHóa!C859)</f>
        <v>1</v>
      </c>
      <c r="G859" s="43">
        <f t="shared" ca="1" si="120"/>
        <v>1401840</v>
      </c>
      <c r="H859" s="43">
        <f ca="1">IF(B859="","",SUMIF(Table2[[Tên hàng hóa]:[Thành tiền]],BáoCáoHàngHóa!B859,Table2[Thành tiền])-BáoCáoHàngHóa!E859)</f>
        <v>1401840</v>
      </c>
      <c r="I859" s="42">
        <f ca="1">IF(B859="","",SUMIF(Table28[[Tên hàng hóa ]:[Thành tiền]],BáoCáoHàngHóa!B859,Table28[Số lượng]))</f>
        <v>1</v>
      </c>
      <c r="J859" s="42">
        <f t="shared" ca="1" si="121"/>
        <v>1401840</v>
      </c>
      <c r="K859" s="42">
        <f t="shared" ca="1" si="122"/>
        <v>1401840</v>
      </c>
      <c r="L859" s="44">
        <f t="shared" ca="1" si="123"/>
        <v>0</v>
      </c>
      <c r="M859" s="44">
        <f t="shared" ca="1" si="124"/>
        <v>0</v>
      </c>
      <c r="N859" s="44">
        <f t="shared" ca="1" si="125"/>
        <v>0</v>
      </c>
      <c r="O859" s="30">
        <f t="shared" ca="1" si="126"/>
        <v>0</v>
      </c>
    </row>
    <row r="860" spans="1:15" x14ac:dyDescent="0.2">
      <c r="A860" s="40">
        <v>855</v>
      </c>
      <c r="B860" s="40" t="str">
        <f>IF(DanhMụcHH!B859="","",DanhMụcHH!B859)</f>
        <v>SY-3D 220VAC</v>
      </c>
      <c r="C860" s="41">
        <f ca="1">IF(B860="","",SUMIF(OFFSET(MuaHàng_ThanhToán!$D$5,0,0,COUNTIF(Table2[Tên nhà cung cấp],MuaHàng_ThanhToán!$C$5),6),BáoCáoHàngHóa!B860,Table2[Số lượng]))</f>
        <v>0</v>
      </c>
      <c r="D860" s="41">
        <f t="shared" ca="1" si="119"/>
        <v>0</v>
      </c>
      <c r="E860" s="41">
        <f ca="1">IF(B860="","",SUMIF(OFFSET(MuaHàng_ThanhToán!$D$5,0,0,COUNTIF(Table2[Tên nhà cung cấp],MuaHàng_ThanhToán!$C$5),6),BáoCáoHàngHóa!B860,Table2[Thành tiền]))</f>
        <v>0</v>
      </c>
      <c r="F860" s="43">
        <f ca="1">IF(B860="","",SUMIF(Table2[[Tên hàng hóa]:[Thành tiền]],BáoCáoHàngHóa!B860,Table2[Số lượng])-BáoCáoHàngHóa!C860)</f>
        <v>4</v>
      </c>
      <c r="G860" s="43">
        <f t="shared" ca="1" si="120"/>
        <v>602800</v>
      </c>
      <c r="H860" s="43">
        <f ca="1">IF(B860="","",SUMIF(Table2[[Tên hàng hóa]:[Thành tiền]],BáoCáoHàngHóa!B860,Table2[Thành tiền])-BáoCáoHàngHóa!E860)</f>
        <v>2411200</v>
      </c>
      <c r="I860" s="42">
        <f ca="1">IF(B860="","",SUMIF(Table28[[Tên hàng hóa ]:[Thành tiền]],BáoCáoHàngHóa!B860,Table28[Số lượng]))</f>
        <v>4</v>
      </c>
      <c r="J860" s="42">
        <f t="shared" ca="1" si="121"/>
        <v>602800</v>
      </c>
      <c r="K860" s="42">
        <f t="shared" ca="1" si="122"/>
        <v>2411200</v>
      </c>
      <c r="L860" s="44">
        <f t="shared" ca="1" si="123"/>
        <v>0</v>
      </c>
      <c r="M860" s="44">
        <f t="shared" ca="1" si="124"/>
        <v>0</v>
      </c>
      <c r="N860" s="44">
        <f t="shared" ca="1" si="125"/>
        <v>0</v>
      </c>
      <c r="O860" s="30">
        <f t="shared" ca="1" si="126"/>
        <v>0</v>
      </c>
    </row>
    <row r="861" spans="1:15" x14ac:dyDescent="0.2">
      <c r="A861" s="40">
        <v>856</v>
      </c>
      <c r="B861" s="40" t="str">
        <f>IF(DanhMụcHH!B860="","",DanhMụcHH!B860)</f>
        <v>GV2ME10</v>
      </c>
      <c r="C861" s="41">
        <f ca="1">IF(B861="","",SUMIF(OFFSET(MuaHàng_ThanhToán!$D$5,0,0,COUNTIF(Table2[Tên nhà cung cấp],MuaHàng_ThanhToán!$C$5),6),BáoCáoHàngHóa!B861,Table2[Số lượng]))</f>
        <v>0</v>
      </c>
      <c r="D861" s="41">
        <f t="shared" ca="1" si="119"/>
        <v>0</v>
      </c>
      <c r="E861" s="41">
        <f ca="1">IF(B861="","",SUMIF(OFFSET(MuaHàng_ThanhToán!$D$5,0,0,COUNTIF(Table2[Tên nhà cung cấp],MuaHàng_ThanhToán!$C$5),6),BáoCáoHàngHóa!B861,Table2[Thành tiền]))</f>
        <v>0</v>
      </c>
      <c r="F861" s="43">
        <f ca="1">IF(B861="","",SUMIF(Table2[[Tên hàng hóa]:[Thành tiền]],BáoCáoHàngHóa!B861,Table2[Số lượng])-BáoCáoHàngHóa!C861)</f>
        <v>5</v>
      </c>
      <c r="G861" s="43">
        <f t="shared" ca="1" si="120"/>
        <v>601700</v>
      </c>
      <c r="H861" s="43">
        <f ca="1">IF(B861="","",SUMIF(Table2[[Tên hàng hóa]:[Thành tiền]],BáoCáoHàngHóa!B861,Table2[Thành tiền])-BáoCáoHàngHóa!E861)</f>
        <v>3008500</v>
      </c>
      <c r="I861" s="42">
        <f ca="1">IF(B861="","",SUMIF(Table28[[Tên hàng hóa ]:[Thành tiền]],BáoCáoHàngHóa!B861,Table28[Số lượng]))</f>
        <v>5</v>
      </c>
      <c r="J861" s="42">
        <f t="shared" ca="1" si="121"/>
        <v>601700</v>
      </c>
      <c r="K861" s="42">
        <f t="shared" ca="1" si="122"/>
        <v>3008500</v>
      </c>
      <c r="L861" s="44">
        <f t="shared" ca="1" si="123"/>
        <v>0</v>
      </c>
      <c r="M861" s="44">
        <f t="shared" ca="1" si="124"/>
        <v>0</v>
      </c>
      <c r="N861" s="44">
        <f t="shared" ca="1" si="125"/>
        <v>0</v>
      </c>
      <c r="O861" s="30">
        <f t="shared" ca="1" si="126"/>
        <v>0</v>
      </c>
    </row>
    <row r="862" spans="1:15" x14ac:dyDescent="0.2">
      <c r="A862" s="40">
        <v>857</v>
      </c>
      <c r="B862" s="40" t="str">
        <f>IF(DanhMụcHH!B861="","",DanhMụcHH!B861)</f>
        <v>ZBE101</v>
      </c>
      <c r="C862" s="41">
        <f ca="1">IF(B862="","",SUMIF(OFFSET(MuaHàng_ThanhToán!$D$5,0,0,COUNTIF(Table2[Tên nhà cung cấp],MuaHàng_ThanhToán!$C$5),6),BáoCáoHàngHóa!B862,Table2[Số lượng]))</f>
        <v>0</v>
      </c>
      <c r="D862" s="41">
        <f t="shared" ca="1" si="119"/>
        <v>0</v>
      </c>
      <c r="E862" s="41">
        <f ca="1">IF(B862="","",SUMIF(OFFSET(MuaHàng_ThanhToán!$D$5,0,0,COUNTIF(Table2[Tên nhà cung cấp],MuaHàng_ThanhToán!$C$5),6),BáoCáoHàngHóa!B862,Table2[Thành tiền]))</f>
        <v>0</v>
      </c>
      <c r="F862" s="43">
        <f ca="1">IF(B862="","",SUMIF(Table2[[Tên hàng hóa]:[Thành tiền]],BáoCáoHàngHóa!B862,Table2[Số lượng])-BáoCáoHàngHóa!C862)</f>
        <v>7</v>
      </c>
      <c r="G862" s="43">
        <f t="shared" ca="1" si="120"/>
        <v>37447.142857142855</v>
      </c>
      <c r="H862" s="43">
        <f ca="1">IF(B862="","",SUMIF(Table2[[Tên hàng hóa]:[Thành tiền]],BáoCáoHàngHóa!B862,Table2[Thành tiền])-BáoCáoHàngHóa!E862)</f>
        <v>262130</v>
      </c>
      <c r="I862" s="42">
        <f ca="1">IF(B862="","",SUMIF(Table28[[Tên hàng hóa ]:[Thành tiền]],BáoCáoHàngHóa!B862,Table28[Số lượng]))</f>
        <v>7</v>
      </c>
      <c r="J862" s="42">
        <f t="shared" ca="1" si="121"/>
        <v>37447.142857142855</v>
      </c>
      <c r="K862" s="42">
        <f t="shared" ca="1" si="122"/>
        <v>262130</v>
      </c>
      <c r="L862" s="44">
        <f t="shared" ca="1" si="123"/>
        <v>0</v>
      </c>
      <c r="M862" s="44">
        <f t="shared" ca="1" si="124"/>
        <v>0</v>
      </c>
      <c r="N862" s="44">
        <f t="shared" ca="1" si="125"/>
        <v>0</v>
      </c>
      <c r="O862" s="30">
        <f t="shared" ca="1" si="126"/>
        <v>0</v>
      </c>
    </row>
    <row r="863" spans="1:15" x14ac:dyDescent="0.2">
      <c r="A863" s="40">
        <v>858</v>
      </c>
      <c r="B863" s="40" t="str">
        <f>IF(DanhMụcHH!B862="","",DanhMụcHH!B862)</f>
        <v>XB5AD25</v>
      </c>
      <c r="C863" s="41">
        <f ca="1">IF(B863="","",SUMIF(OFFSET(MuaHàng_ThanhToán!$D$5,0,0,COUNTIF(Table2[Tên nhà cung cấp],MuaHàng_ThanhToán!$C$5),6),BáoCáoHàngHóa!B863,Table2[Số lượng]))</f>
        <v>0</v>
      </c>
      <c r="D863" s="41">
        <f t="shared" ca="1" si="119"/>
        <v>0</v>
      </c>
      <c r="E863" s="41">
        <f ca="1">IF(B863="","",SUMIF(OFFSET(MuaHàng_ThanhToán!$D$5,0,0,COUNTIF(Table2[Tên nhà cung cấp],MuaHàng_ThanhToán!$C$5),6),BáoCáoHàngHóa!B863,Table2[Thành tiền]))</f>
        <v>0</v>
      </c>
      <c r="F863" s="43">
        <f ca="1">IF(B863="","",SUMIF(Table2[[Tên hàng hóa]:[Thành tiền]],BáoCáoHàngHóa!B863,Table2[Số lượng])-BáoCáoHàngHóa!C863)</f>
        <v>51</v>
      </c>
      <c r="G863" s="43">
        <f t="shared" ca="1" si="120"/>
        <v>139680.58823529413</v>
      </c>
      <c r="H863" s="43">
        <f ca="1">IF(B863="","",SUMIF(Table2[[Tên hàng hóa]:[Thành tiền]],BáoCáoHàngHóa!B863,Table2[Thành tiền])-BáoCáoHàngHóa!E863)</f>
        <v>7123710</v>
      </c>
      <c r="I863" s="42">
        <f ca="1">IF(B863="","",SUMIF(Table28[[Tên hàng hóa ]:[Thành tiền]],BáoCáoHàngHóa!B863,Table28[Số lượng]))</f>
        <v>51</v>
      </c>
      <c r="J863" s="42">
        <f t="shared" ca="1" si="121"/>
        <v>139680.58823529413</v>
      </c>
      <c r="K863" s="42">
        <f t="shared" ca="1" si="122"/>
        <v>7123710</v>
      </c>
      <c r="L863" s="44">
        <f t="shared" ca="1" si="123"/>
        <v>0</v>
      </c>
      <c r="M863" s="44">
        <f t="shared" ca="1" si="124"/>
        <v>0</v>
      </c>
      <c r="N863" s="44">
        <f t="shared" ca="1" si="125"/>
        <v>0</v>
      </c>
      <c r="O863" s="30">
        <f t="shared" ca="1" si="126"/>
        <v>0</v>
      </c>
    </row>
    <row r="864" spans="1:15" x14ac:dyDescent="0.2">
      <c r="A864" s="40">
        <v>859</v>
      </c>
      <c r="B864" s="40" t="str">
        <f>IF(DanhMụcHH!B863="","",DanhMụcHH!B863)</f>
        <v>A9K24350</v>
      </c>
      <c r="C864" s="41">
        <f ca="1">IF(B864="","",SUMIF(OFFSET(MuaHàng_ThanhToán!$D$5,0,0,COUNTIF(Table2[Tên nhà cung cấp],MuaHàng_ThanhToán!$C$5),6),BáoCáoHàngHóa!B864,Table2[Số lượng]))</f>
        <v>0</v>
      </c>
      <c r="D864" s="41">
        <f t="shared" ca="1" si="119"/>
        <v>0</v>
      </c>
      <c r="E864" s="41">
        <f ca="1">IF(B864="","",SUMIF(OFFSET(MuaHàng_ThanhToán!$D$5,0,0,COUNTIF(Table2[Tên nhà cung cấp],MuaHàng_ThanhToán!$C$5),6),BáoCáoHàngHóa!B864,Table2[Thành tiền]))</f>
        <v>0</v>
      </c>
      <c r="F864" s="43">
        <f ca="1">IF(B864="","",SUMIF(Table2[[Tên hàng hóa]:[Thành tiền]],BáoCáoHàngHóa!B864,Table2[Số lượng])-BáoCáoHàngHóa!C864)</f>
        <v>3</v>
      </c>
      <c r="G864" s="43">
        <f t="shared" ca="1" si="120"/>
        <v>459690</v>
      </c>
      <c r="H864" s="43">
        <f ca="1">IF(B864="","",SUMIF(Table2[[Tên hàng hóa]:[Thành tiền]],BáoCáoHàngHóa!B864,Table2[Thành tiền])-BáoCáoHàngHóa!E864)</f>
        <v>1379070</v>
      </c>
      <c r="I864" s="42">
        <f ca="1">IF(B864="","",SUMIF(Table28[[Tên hàng hóa ]:[Thành tiền]],BáoCáoHàngHóa!B864,Table28[Số lượng]))</f>
        <v>3</v>
      </c>
      <c r="J864" s="42">
        <f t="shared" ca="1" si="121"/>
        <v>459690</v>
      </c>
      <c r="K864" s="42">
        <f t="shared" ca="1" si="122"/>
        <v>1379070</v>
      </c>
      <c r="L864" s="44">
        <f t="shared" ca="1" si="123"/>
        <v>0</v>
      </c>
      <c r="M864" s="44">
        <f t="shared" ca="1" si="124"/>
        <v>0</v>
      </c>
      <c r="N864" s="44">
        <f t="shared" ca="1" si="125"/>
        <v>0</v>
      </c>
      <c r="O864" s="30">
        <f t="shared" ca="1" si="126"/>
        <v>0</v>
      </c>
    </row>
    <row r="865" spans="1:15" ht="45" x14ac:dyDescent="0.2">
      <c r="A865" s="40">
        <v>860</v>
      </c>
      <c r="B865" s="40" t="str">
        <f>IF(DanhMụcHH!B864="","",DanhMụcHH!B864)</f>
        <v>1SFL547074R8011</v>
      </c>
      <c r="C865" s="41">
        <f ca="1">IF(B865="","",SUMIF(OFFSET(MuaHàng_ThanhToán!$D$5,0,0,COUNTIF(Table2[Tên nhà cung cấp],MuaHàng_ThanhToán!$C$5),6),BáoCáoHàngHóa!B865,Table2[Số lượng]))</f>
        <v>0</v>
      </c>
      <c r="D865" s="41">
        <f t="shared" ca="1" si="119"/>
        <v>0</v>
      </c>
      <c r="E865" s="41">
        <f ca="1">IF(B865="","",SUMIF(OFFSET(MuaHàng_ThanhToán!$D$5,0,0,COUNTIF(Table2[Tên nhà cung cấp],MuaHàng_ThanhToán!$C$5),6),BáoCáoHàngHóa!B865,Table2[Thành tiền]))</f>
        <v>0</v>
      </c>
      <c r="F865" s="43">
        <f ca="1">IF(B865="","",SUMIF(Table2[[Tên hàng hóa]:[Thành tiền]],BáoCáoHàngHóa!B865,Table2[Số lượng])-BáoCáoHàngHóa!C865)</f>
        <v>1</v>
      </c>
      <c r="G865" s="43">
        <f t="shared" ca="1" si="120"/>
        <v>6254820</v>
      </c>
      <c r="H865" s="43">
        <f ca="1">IF(B865="","",SUMIF(Table2[[Tên hàng hóa]:[Thành tiền]],BáoCáoHàngHóa!B865,Table2[Thành tiền])-BáoCáoHàngHóa!E865)</f>
        <v>6254820</v>
      </c>
      <c r="I865" s="42">
        <f ca="1">IF(B865="","",SUMIF(Table28[[Tên hàng hóa ]:[Thành tiền]],BáoCáoHàngHóa!B865,Table28[Số lượng]))</f>
        <v>1</v>
      </c>
      <c r="J865" s="42">
        <f t="shared" ca="1" si="121"/>
        <v>6254820</v>
      </c>
      <c r="K865" s="42">
        <f t="shared" ca="1" si="122"/>
        <v>6254820</v>
      </c>
      <c r="L865" s="44">
        <f t="shared" ca="1" si="123"/>
        <v>0</v>
      </c>
      <c r="M865" s="44">
        <f t="shared" ca="1" si="124"/>
        <v>0</v>
      </c>
      <c r="N865" s="44">
        <f t="shared" ca="1" si="125"/>
        <v>0</v>
      </c>
      <c r="O865" s="30">
        <f t="shared" ca="1" si="126"/>
        <v>0</v>
      </c>
    </row>
    <row r="866" spans="1:15" ht="30" x14ac:dyDescent="0.2">
      <c r="A866" s="40">
        <v>861</v>
      </c>
      <c r="B866" s="40" t="str">
        <f>IF(DanhMụcHH!B865="","",DanhMụcHH!B865)</f>
        <v>G3PE-225B DC12-24</v>
      </c>
      <c r="C866" s="41">
        <f ca="1">IF(B866="","",SUMIF(OFFSET(MuaHàng_ThanhToán!$D$5,0,0,COUNTIF(Table2[Tên nhà cung cấp],MuaHàng_ThanhToán!$C$5),6),BáoCáoHàngHóa!B866,Table2[Số lượng]))</f>
        <v>0</v>
      </c>
      <c r="D866" s="41">
        <f t="shared" ca="1" si="119"/>
        <v>0</v>
      </c>
      <c r="E866" s="41">
        <f ca="1">IF(B866="","",SUMIF(OFFSET(MuaHàng_ThanhToán!$D$5,0,0,COUNTIF(Table2[Tên nhà cung cấp],MuaHàng_ThanhToán!$C$5),6),BáoCáoHàngHóa!B866,Table2[Thành tiền]))</f>
        <v>0</v>
      </c>
      <c r="F866" s="43">
        <f ca="1">IF(B866="","",SUMIF(Table2[[Tên hàng hóa]:[Thành tiền]],BáoCáoHàngHóa!B866,Table2[Số lượng])-BáoCáoHàngHóa!C866)</f>
        <v>2</v>
      </c>
      <c r="G866" s="43">
        <f t="shared" ca="1" si="120"/>
        <v>990000</v>
      </c>
      <c r="H866" s="43">
        <f ca="1">IF(B866="","",SUMIF(Table2[[Tên hàng hóa]:[Thành tiền]],BáoCáoHàngHóa!B866,Table2[Thành tiền])-BáoCáoHàngHóa!E866)</f>
        <v>1980000</v>
      </c>
      <c r="I866" s="42">
        <f ca="1">IF(B866="","",SUMIF(Table28[[Tên hàng hóa ]:[Thành tiền]],BáoCáoHàngHóa!B866,Table28[Số lượng]))</f>
        <v>2</v>
      </c>
      <c r="J866" s="42">
        <f t="shared" ca="1" si="121"/>
        <v>990000</v>
      </c>
      <c r="K866" s="42">
        <f t="shared" ca="1" si="122"/>
        <v>1980000</v>
      </c>
      <c r="L866" s="44">
        <f t="shared" ca="1" si="123"/>
        <v>0</v>
      </c>
      <c r="M866" s="44">
        <f t="shared" ca="1" si="124"/>
        <v>0</v>
      </c>
      <c r="N866" s="44">
        <f t="shared" ca="1" si="125"/>
        <v>0</v>
      </c>
      <c r="O866" s="30">
        <f t="shared" ca="1" si="126"/>
        <v>0</v>
      </c>
    </row>
    <row r="867" spans="1:15" x14ac:dyDescent="0.2">
      <c r="A867" s="40">
        <v>862</v>
      </c>
      <c r="B867" s="40" t="str">
        <f>IF(DanhMụcHH!B866="","",DanhMụcHH!B866)</f>
        <v>CP1E-N60DR-A</v>
      </c>
      <c r="C867" s="41">
        <f ca="1">IF(B867="","",SUMIF(OFFSET(MuaHàng_ThanhToán!$D$5,0,0,COUNTIF(Table2[Tên nhà cung cấp],MuaHàng_ThanhToán!$C$5),6),BáoCáoHàngHóa!B867,Table2[Số lượng]))</f>
        <v>0</v>
      </c>
      <c r="D867" s="41">
        <f t="shared" ca="1" si="119"/>
        <v>0</v>
      </c>
      <c r="E867" s="41">
        <f ca="1">IF(B867="","",SUMIF(OFFSET(MuaHàng_ThanhToán!$D$5,0,0,COUNTIF(Table2[Tên nhà cung cấp],MuaHàng_ThanhToán!$C$5),6),BáoCáoHàngHóa!B867,Table2[Thành tiền]))</f>
        <v>0</v>
      </c>
      <c r="F867" s="43">
        <f ca="1">IF(B867="","",SUMIF(Table2[[Tên hàng hóa]:[Thành tiền]],BáoCáoHàngHóa!B867,Table2[Số lượng])-BáoCáoHàngHóa!C867)</f>
        <v>1</v>
      </c>
      <c r="G867" s="43">
        <f t="shared" ca="1" si="120"/>
        <v>6050000</v>
      </c>
      <c r="H867" s="43">
        <f ca="1">IF(B867="","",SUMIF(Table2[[Tên hàng hóa]:[Thành tiền]],BáoCáoHàngHóa!B867,Table2[Thành tiền])-BáoCáoHàngHóa!E867)</f>
        <v>6050000</v>
      </c>
      <c r="I867" s="42">
        <f ca="1">IF(B867="","",SUMIF(Table28[[Tên hàng hóa ]:[Thành tiền]],BáoCáoHàngHóa!B867,Table28[Số lượng]))</f>
        <v>1</v>
      </c>
      <c r="J867" s="42">
        <f t="shared" ca="1" si="121"/>
        <v>6050000</v>
      </c>
      <c r="K867" s="42">
        <f t="shared" ca="1" si="122"/>
        <v>6050000</v>
      </c>
      <c r="L867" s="44">
        <f t="shared" ca="1" si="123"/>
        <v>0</v>
      </c>
      <c r="M867" s="44">
        <f t="shared" ca="1" si="124"/>
        <v>0</v>
      </c>
      <c r="N867" s="44">
        <f t="shared" ca="1" si="125"/>
        <v>0</v>
      </c>
      <c r="O867" s="30">
        <f t="shared" ca="1" si="126"/>
        <v>0</v>
      </c>
    </row>
    <row r="868" spans="1:15" x14ac:dyDescent="0.2">
      <c r="A868" s="40">
        <v>863</v>
      </c>
      <c r="B868" s="40" t="str">
        <f>IF(DanhMụcHH!B867="","",DanhMụcHH!B867)</f>
        <v>E3JK-TR12-C 2M</v>
      </c>
      <c r="C868" s="41">
        <f ca="1">IF(B868="","",SUMIF(OFFSET(MuaHàng_ThanhToán!$D$5,0,0,COUNTIF(Table2[Tên nhà cung cấp],MuaHàng_ThanhToán!$C$5),6),BáoCáoHàngHóa!B868,Table2[Số lượng]))</f>
        <v>0</v>
      </c>
      <c r="D868" s="41">
        <f t="shared" ca="1" si="119"/>
        <v>0</v>
      </c>
      <c r="E868" s="41">
        <f ca="1">IF(B868="","",SUMIF(OFFSET(MuaHàng_ThanhToán!$D$5,0,0,COUNTIF(Table2[Tên nhà cung cấp],MuaHàng_ThanhToán!$C$5),6),BáoCáoHàngHóa!B868,Table2[Thành tiền]))</f>
        <v>0</v>
      </c>
      <c r="F868" s="43">
        <f ca="1">IF(B868="","",SUMIF(Table2[[Tên hàng hóa]:[Thành tiền]],BáoCáoHàngHóa!B868,Table2[Số lượng])-BáoCáoHàngHóa!C868)</f>
        <v>2</v>
      </c>
      <c r="G868" s="43">
        <f t="shared" ca="1" si="120"/>
        <v>616683.70909090911</v>
      </c>
      <c r="H868" s="43">
        <f ca="1">IF(B868="","",SUMIF(Table2[[Tên hàng hóa]:[Thành tiền]],BáoCáoHàngHóa!B868,Table2[Thành tiền])-BáoCáoHàngHóa!E868)</f>
        <v>1233367.4181818182</v>
      </c>
      <c r="I868" s="42">
        <f ca="1">IF(B868="","",SUMIF(Table28[[Tên hàng hóa ]:[Thành tiền]],BáoCáoHàngHóa!B868,Table28[Số lượng]))</f>
        <v>0</v>
      </c>
      <c r="J868" s="42">
        <f t="shared" ca="1" si="121"/>
        <v>0</v>
      </c>
      <c r="K868" s="42">
        <f t="shared" ca="1" si="122"/>
        <v>0</v>
      </c>
      <c r="L868" s="44">
        <f t="shared" ca="1" si="123"/>
        <v>2</v>
      </c>
      <c r="M868" s="44">
        <f t="shared" ca="1" si="124"/>
        <v>616683.70909090911</v>
      </c>
      <c r="N868" s="44">
        <f t="shared" ca="1" si="125"/>
        <v>1233367.4181818182</v>
      </c>
      <c r="O868" s="30">
        <f t="shared" ca="1" si="126"/>
        <v>0</v>
      </c>
    </row>
    <row r="869" spans="1:15" ht="30" x14ac:dyDescent="0.2">
      <c r="A869" s="40">
        <v>864</v>
      </c>
      <c r="B869" s="40" t="str">
        <f>IF(DanhMụcHH!B868="","",DanhMụcHH!B868)</f>
        <v>E2B-M18KS08-WP-C1 2M</v>
      </c>
      <c r="C869" s="41">
        <f ca="1">IF(B869="","",SUMIF(OFFSET(MuaHàng_ThanhToán!$D$5,0,0,COUNTIF(Table2[Tên nhà cung cấp],MuaHàng_ThanhToán!$C$5),6),BáoCáoHàngHóa!B869,Table2[Số lượng]))</f>
        <v>0</v>
      </c>
      <c r="D869" s="41">
        <f t="shared" ca="1" si="119"/>
        <v>0</v>
      </c>
      <c r="E869" s="41">
        <f ca="1">IF(B869="","",SUMIF(OFFSET(MuaHàng_ThanhToán!$D$5,0,0,COUNTIF(Table2[Tên nhà cung cấp],MuaHàng_ThanhToán!$C$5),6),BáoCáoHàngHóa!B869,Table2[Thành tiền]))</f>
        <v>0</v>
      </c>
      <c r="F869" s="43">
        <f ca="1">IF(B869="","",SUMIF(Table2[[Tên hàng hóa]:[Thành tiền]],BáoCáoHàngHóa!B869,Table2[Số lượng])-BáoCáoHàngHóa!C869)</f>
        <v>2</v>
      </c>
      <c r="G869" s="43">
        <f t="shared" ca="1" si="120"/>
        <v>335500</v>
      </c>
      <c r="H869" s="43">
        <f ca="1">IF(B869="","",SUMIF(Table2[[Tên hàng hóa]:[Thành tiền]],BáoCáoHàngHóa!B869,Table2[Thành tiền])-BáoCáoHàngHóa!E869)</f>
        <v>671000</v>
      </c>
      <c r="I869" s="42">
        <f ca="1">IF(B869="","",SUMIF(Table28[[Tên hàng hóa ]:[Thành tiền]],BáoCáoHàngHóa!B869,Table28[Số lượng]))</f>
        <v>2</v>
      </c>
      <c r="J869" s="42">
        <f t="shared" ca="1" si="121"/>
        <v>335500</v>
      </c>
      <c r="K869" s="42">
        <f t="shared" ca="1" si="122"/>
        <v>671000</v>
      </c>
      <c r="L869" s="44">
        <f t="shared" ca="1" si="123"/>
        <v>0</v>
      </c>
      <c r="M869" s="44">
        <f t="shared" ca="1" si="124"/>
        <v>0</v>
      </c>
      <c r="N869" s="44">
        <f t="shared" ca="1" si="125"/>
        <v>0</v>
      </c>
      <c r="O869" s="30">
        <f t="shared" ca="1" si="126"/>
        <v>0</v>
      </c>
    </row>
    <row r="870" spans="1:15" x14ac:dyDescent="0.2">
      <c r="A870" s="40">
        <v>865</v>
      </c>
      <c r="B870" s="40" t="str">
        <f>IF(DanhMụcHH!B869="","",DanhMụcHH!B869)</f>
        <v>dây điện 3x0,5mm</v>
      </c>
      <c r="C870" s="41">
        <f ca="1">IF(B870="","",SUMIF(OFFSET(MuaHàng_ThanhToán!$D$5,0,0,COUNTIF(Table2[Tên nhà cung cấp],MuaHàng_ThanhToán!$C$5),6),BáoCáoHàngHóa!B870,Table2[Số lượng]))</f>
        <v>0</v>
      </c>
      <c r="D870" s="41">
        <f t="shared" ca="1" si="119"/>
        <v>0</v>
      </c>
      <c r="E870" s="41">
        <f ca="1">IF(B870="","",SUMIF(OFFSET(MuaHàng_ThanhToán!$D$5,0,0,COUNTIF(Table2[Tên nhà cung cấp],MuaHàng_ThanhToán!$C$5),6),BáoCáoHàngHóa!B870,Table2[Thành tiền]))</f>
        <v>0</v>
      </c>
      <c r="F870" s="43">
        <f ca="1">IF(B870="","",SUMIF(Table2[[Tên hàng hóa]:[Thành tiền]],BáoCáoHàngHóa!B870,Table2[Số lượng])-BáoCáoHàngHóa!C870)</f>
        <v>100</v>
      </c>
      <c r="G870" s="43">
        <f t="shared" ca="1" si="120"/>
        <v>13200</v>
      </c>
      <c r="H870" s="43">
        <f ca="1">IF(B870="","",SUMIF(Table2[[Tên hàng hóa]:[Thành tiền]],BáoCáoHàngHóa!B870,Table2[Thành tiền])-BáoCáoHàngHóa!E870)</f>
        <v>1320000</v>
      </c>
      <c r="I870" s="42">
        <f ca="1">IF(B870="","",SUMIF(Table28[[Tên hàng hóa ]:[Thành tiền]],BáoCáoHàngHóa!B870,Table28[Số lượng]))</f>
        <v>100</v>
      </c>
      <c r="J870" s="42">
        <f t="shared" ca="1" si="121"/>
        <v>13200</v>
      </c>
      <c r="K870" s="42">
        <f t="shared" ca="1" si="122"/>
        <v>1320000</v>
      </c>
      <c r="L870" s="44">
        <f t="shared" ca="1" si="123"/>
        <v>0</v>
      </c>
      <c r="M870" s="44">
        <f t="shared" ca="1" si="124"/>
        <v>0</v>
      </c>
      <c r="N870" s="44">
        <f t="shared" ca="1" si="125"/>
        <v>0</v>
      </c>
      <c r="O870" s="30">
        <f t="shared" ca="1" si="126"/>
        <v>0</v>
      </c>
    </row>
    <row r="871" spans="1:15" x14ac:dyDescent="0.2">
      <c r="A871" s="40">
        <v>866</v>
      </c>
      <c r="B871" s="40" t="str">
        <f>IF(DanhMụcHH!B870="","",DanhMụcHH!B870)</f>
        <v>CP1E-NA20DR-A</v>
      </c>
      <c r="C871" s="41">
        <f ca="1">IF(B871="","",SUMIF(OFFSET(MuaHàng_ThanhToán!$D$5,0,0,COUNTIF(Table2[Tên nhà cung cấp],MuaHàng_ThanhToán!$C$5),6),BáoCáoHàngHóa!B871,Table2[Số lượng]))</f>
        <v>0</v>
      </c>
      <c r="D871" s="41">
        <f t="shared" ca="1" si="119"/>
        <v>0</v>
      </c>
      <c r="E871" s="41">
        <f ca="1">IF(B871="","",SUMIF(OFFSET(MuaHàng_ThanhToán!$D$5,0,0,COUNTIF(Table2[Tên nhà cung cấp],MuaHàng_ThanhToán!$C$5),6),BáoCáoHàngHóa!B871,Table2[Thành tiền]))</f>
        <v>0</v>
      </c>
      <c r="F871" s="43">
        <f ca="1">IF(B871="","",SUMIF(Table2[[Tên hàng hóa]:[Thành tiền]],BáoCáoHàngHóa!B871,Table2[Số lượng])-BáoCáoHàngHóa!C871)</f>
        <v>1</v>
      </c>
      <c r="G871" s="43">
        <f t="shared" ca="1" si="120"/>
        <v>6600000</v>
      </c>
      <c r="H871" s="43">
        <f ca="1">IF(B871="","",SUMIF(Table2[[Tên hàng hóa]:[Thành tiền]],BáoCáoHàngHóa!B871,Table2[Thành tiền])-BáoCáoHàngHóa!E871)</f>
        <v>6600000</v>
      </c>
      <c r="I871" s="42">
        <f ca="1">IF(B871="","",SUMIF(Table28[[Tên hàng hóa ]:[Thành tiền]],BáoCáoHàngHóa!B871,Table28[Số lượng]))</f>
        <v>1</v>
      </c>
      <c r="J871" s="42">
        <f t="shared" ca="1" si="121"/>
        <v>6600000</v>
      </c>
      <c r="K871" s="42">
        <f t="shared" ca="1" si="122"/>
        <v>6600000</v>
      </c>
      <c r="L871" s="44">
        <f t="shared" ca="1" si="123"/>
        <v>0</v>
      </c>
      <c r="M871" s="44">
        <f t="shared" ca="1" si="124"/>
        <v>0</v>
      </c>
      <c r="N871" s="44">
        <f t="shared" ca="1" si="125"/>
        <v>0</v>
      </c>
      <c r="O871" s="30">
        <f t="shared" ca="1" si="126"/>
        <v>0</v>
      </c>
    </row>
    <row r="872" spans="1:15" ht="30" x14ac:dyDescent="0.2">
      <c r="A872" s="40">
        <v>867</v>
      </c>
      <c r="B872" s="40" t="str">
        <f>IF(DanhMụcHH!B871="","",DanhMụcHH!B871)</f>
        <v>61F-GP-N2 AC220</v>
      </c>
      <c r="C872" s="41">
        <f ca="1">IF(B872="","",SUMIF(OFFSET(MuaHàng_ThanhToán!$D$5,0,0,COUNTIF(Table2[Tên nhà cung cấp],MuaHàng_ThanhToán!$C$5),6),BáoCáoHàngHóa!B872,Table2[Số lượng]))</f>
        <v>0</v>
      </c>
      <c r="D872" s="41">
        <f t="shared" ca="1" si="119"/>
        <v>0</v>
      </c>
      <c r="E872" s="41">
        <f ca="1">IF(B872="","",SUMIF(OFFSET(MuaHàng_ThanhToán!$D$5,0,0,COUNTIF(Table2[Tên nhà cung cấp],MuaHàng_ThanhToán!$C$5),6),BáoCáoHàngHóa!B872,Table2[Thành tiền]))</f>
        <v>0</v>
      </c>
      <c r="F872" s="43">
        <f ca="1">IF(B872="","",SUMIF(Table2[[Tên hàng hóa]:[Thành tiền]],BáoCáoHàngHóa!B872,Table2[Số lượng])-BáoCáoHàngHóa!C872)</f>
        <v>2</v>
      </c>
      <c r="G872" s="43">
        <f t="shared" ca="1" si="120"/>
        <v>1522400</v>
      </c>
      <c r="H872" s="43">
        <f ca="1">IF(B872="","",SUMIF(Table2[[Tên hàng hóa]:[Thành tiền]],BáoCáoHàngHóa!B872,Table2[Thành tiền])-BáoCáoHàngHóa!E872)</f>
        <v>3044800</v>
      </c>
      <c r="I872" s="42">
        <f ca="1">IF(B872="","",SUMIF(Table28[[Tên hàng hóa ]:[Thành tiền]],BáoCáoHàngHóa!B872,Table28[Số lượng]))</f>
        <v>2</v>
      </c>
      <c r="J872" s="42">
        <f t="shared" ca="1" si="121"/>
        <v>1522400</v>
      </c>
      <c r="K872" s="42">
        <f t="shared" ca="1" si="122"/>
        <v>3044800</v>
      </c>
      <c r="L872" s="44">
        <f t="shared" ca="1" si="123"/>
        <v>0</v>
      </c>
      <c r="M872" s="44">
        <f t="shared" ca="1" si="124"/>
        <v>0</v>
      </c>
      <c r="N872" s="44">
        <f t="shared" ca="1" si="125"/>
        <v>0</v>
      </c>
      <c r="O872" s="30">
        <f t="shared" ca="1" si="126"/>
        <v>0</v>
      </c>
    </row>
    <row r="873" spans="1:15" x14ac:dyDescent="0.2">
      <c r="A873" s="40">
        <v>868</v>
      </c>
      <c r="B873" s="40" t="str">
        <f>IF(DanhMụcHH!B872="","",DanhMụcHH!B872)</f>
        <v>RM4TR32</v>
      </c>
      <c r="C873" s="41">
        <f ca="1">IF(B873="","",SUMIF(OFFSET(MuaHàng_ThanhToán!$D$5,0,0,COUNTIF(Table2[Tên nhà cung cấp],MuaHàng_ThanhToán!$C$5),6),BáoCáoHàngHóa!B873,Table2[Số lượng]))</f>
        <v>0</v>
      </c>
      <c r="D873" s="41">
        <f t="shared" ca="1" si="119"/>
        <v>0</v>
      </c>
      <c r="E873" s="41">
        <f ca="1">IF(B873="","",SUMIF(OFFSET(MuaHàng_ThanhToán!$D$5,0,0,COUNTIF(Table2[Tên nhà cung cấp],MuaHàng_ThanhToán!$C$5),6),BáoCáoHàngHóa!B873,Table2[Thành tiền]))</f>
        <v>0</v>
      </c>
      <c r="F873" s="43">
        <f ca="1">IF(B873="","",SUMIF(Table2[[Tên hàng hóa]:[Thành tiền]],BáoCáoHàngHóa!B873,Table2[Số lượng])-BáoCáoHàngHóa!C873)</f>
        <v>4</v>
      </c>
      <c r="G873" s="43">
        <f t="shared" ca="1" si="120"/>
        <v>1565850</v>
      </c>
      <c r="H873" s="43">
        <f ca="1">IF(B873="","",SUMIF(Table2[[Tên hàng hóa]:[Thành tiền]],BáoCáoHàngHóa!B873,Table2[Thành tiền])-BáoCáoHàngHóa!E873)</f>
        <v>6263400</v>
      </c>
      <c r="I873" s="42">
        <f ca="1">IF(B873="","",SUMIF(Table28[[Tên hàng hóa ]:[Thành tiền]],BáoCáoHàngHóa!B873,Table28[Số lượng]))</f>
        <v>4</v>
      </c>
      <c r="J873" s="42">
        <f t="shared" ca="1" si="121"/>
        <v>1565850</v>
      </c>
      <c r="K873" s="42">
        <f t="shared" ca="1" si="122"/>
        <v>6263400</v>
      </c>
      <c r="L873" s="44">
        <f t="shared" ca="1" si="123"/>
        <v>0</v>
      </c>
      <c r="M873" s="44">
        <f t="shared" ca="1" si="124"/>
        <v>0</v>
      </c>
      <c r="N873" s="44">
        <f t="shared" ca="1" si="125"/>
        <v>0</v>
      </c>
      <c r="O873" s="30">
        <f t="shared" ca="1" si="126"/>
        <v>0</v>
      </c>
    </row>
    <row r="874" spans="1:15" x14ac:dyDescent="0.2">
      <c r="A874" s="40">
        <v>869</v>
      </c>
      <c r="B874" s="40" t="str">
        <f>IF(DanhMụcHH!B873="","",DanhMụcHH!B873)</f>
        <v>R87F-A4A15HP</v>
      </c>
      <c r="C874" s="41">
        <f ca="1">IF(B874="","",SUMIF(OFFSET(MuaHàng_ThanhToán!$D$5,0,0,COUNTIF(Table2[Tên nhà cung cấp],MuaHàng_ThanhToán!$C$5),6),BáoCáoHàngHóa!B874,Table2[Số lượng]))</f>
        <v>0</v>
      </c>
      <c r="D874" s="41">
        <f t="shared" ca="1" si="119"/>
        <v>0</v>
      </c>
      <c r="E874" s="41">
        <f ca="1">IF(B874="","",SUMIF(OFFSET(MuaHàng_ThanhToán!$D$5,0,0,COUNTIF(Table2[Tên nhà cung cấp],MuaHàng_ThanhToán!$C$5),6),BáoCáoHàngHóa!B874,Table2[Thành tiền]))</f>
        <v>0</v>
      </c>
      <c r="F874" s="43">
        <f ca="1">IF(B874="","",SUMIF(Table2[[Tên hàng hóa]:[Thành tiền]],BáoCáoHàngHóa!B874,Table2[Số lượng])-BáoCáoHàngHóa!C874)</f>
        <v>10</v>
      </c>
      <c r="G874" s="43">
        <f t="shared" ca="1" si="120"/>
        <v>616000</v>
      </c>
      <c r="H874" s="43">
        <f ca="1">IF(B874="","",SUMIF(Table2[[Tên hàng hóa]:[Thành tiền]],BáoCáoHàngHóa!B874,Table2[Thành tiền])-BáoCáoHàngHóa!E874)</f>
        <v>6160000</v>
      </c>
      <c r="I874" s="42">
        <f ca="1">IF(B874="","",SUMIF(Table28[[Tên hàng hóa ]:[Thành tiền]],BáoCáoHàngHóa!B874,Table28[Số lượng]))</f>
        <v>10</v>
      </c>
      <c r="J874" s="42">
        <f t="shared" ca="1" si="121"/>
        <v>616000</v>
      </c>
      <c r="K874" s="42">
        <f t="shared" ca="1" si="122"/>
        <v>6160000</v>
      </c>
      <c r="L874" s="44">
        <f t="shared" ca="1" si="123"/>
        <v>0</v>
      </c>
      <c r="M874" s="44">
        <f t="shared" ca="1" si="124"/>
        <v>0</v>
      </c>
      <c r="N874" s="44">
        <f t="shared" ca="1" si="125"/>
        <v>0</v>
      </c>
      <c r="O874" s="30">
        <f t="shared" ca="1" si="126"/>
        <v>0</v>
      </c>
    </row>
    <row r="875" spans="1:15" ht="30" x14ac:dyDescent="0.2">
      <c r="A875" s="40">
        <v>870</v>
      </c>
      <c r="B875" s="40" t="str">
        <f>IF(DanhMụcHH!B874="","",DanhMụcHH!B874)</f>
        <v>CS1-F AC/DC5-240</v>
      </c>
      <c r="C875" s="41">
        <f ca="1">IF(B875="","",SUMIF(OFFSET(MuaHàng_ThanhToán!$D$5,0,0,COUNTIF(Table2[Tên nhà cung cấp],MuaHàng_ThanhToán!$C$5),6),BáoCáoHàngHóa!B875,Table2[Số lượng]))</f>
        <v>0</v>
      </c>
      <c r="D875" s="41">
        <f t="shared" ca="1" si="119"/>
        <v>0</v>
      </c>
      <c r="E875" s="41">
        <f ca="1">IF(B875="","",SUMIF(OFFSET(MuaHàng_ThanhToán!$D$5,0,0,COUNTIF(Table2[Tên nhà cung cấp],MuaHàng_ThanhToán!$C$5),6),BáoCáoHàngHóa!B875,Table2[Thành tiền]))</f>
        <v>0</v>
      </c>
      <c r="F875" s="43">
        <f ca="1">IF(B875="","",SUMIF(Table2[[Tên hàng hóa]:[Thành tiền]],BáoCáoHàngHóa!B875,Table2[Số lượng])-BáoCáoHàngHóa!C875)</f>
        <v>2</v>
      </c>
      <c r="G875" s="43">
        <f t="shared" ca="1" si="120"/>
        <v>110000</v>
      </c>
      <c r="H875" s="43">
        <f ca="1">IF(B875="","",SUMIF(Table2[[Tên hàng hóa]:[Thành tiền]],BáoCáoHàngHóa!B875,Table2[Thành tiền])-BáoCáoHàngHóa!E875)</f>
        <v>220000</v>
      </c>
      <c r="I875" s="42">
        <f ca="1">IF(B875="","",SUMIF(Table28[[Tên hàng hóa ]:[Thành tiền]],BáoCáoHàngHóa!B875,Table28[Số lượng]))</f>
        <v>2</v>
      </c>
      <c r="J875" s="42">
        <f t="shared" ca="1" si="121"/>
        <v>110000</v>
      </c>
      <c r="K875" s="42">
        <f t="shared" ca="1" si="122"/>
        <v>220000</v>
      </c>
      <c r="L875" s="44">
        <f t="shared" ca="1" si="123"/>
        <v>0</v>
      </c>
      <c r="M875" s="44">
        <f t="shared" ca="1" si="124"/>
        <v>0</v>
      </c>
      <c r="N875" s="44">
        <f t="shared" ca="1" si="125"/>
        <v>0</v>
      </c>
      <c r="O875" s="30">
        <f t="shared" ca="1" si="126"/>
        <v>0</v>
      </c>
    </row>
    <row r="876" spans="1:15" ht="30" x14ac:dyDescent="0.2">
      <c r="A876" s="40">
        <v>871</v>
      </c>
      <c r="B876" s="40" t="str">
        <f>IF(DanhMụcHH!B875="","",DanhMụcHH!B875)</f>
        <v xml:space="preserve">E5AC-QX3ASM-808 </v>
      </c>
      <c r="C876" s="41">
        <f ca="1">IF(B876="","",SUMIF(OFFSET(MuaHàng_ThanhToán!$D$5,0,0,COUNTIF(Table2[Tên nhà cung cấp],MuaHàng_ThanhToán!$C$5),6),BáoCáoHàngHóa!B876,Table2[Số lượng]))</f>
        <v>0</v>
      </c>
      <c r="D876" s="41">
        <f t="shared" ca="1" si="119"/>
        <v>0</v>
      </c>
      <c r="E876" s="41">
        <f ca="1">IF(B876="","",SUMIF(OFFSET(MuaHàng_ThanhToán!$D$5,0,0,COUNTIF(Table2[Tên nhà cung cấp],MuaHàng_ThanhToán!$C$5),6),BáoCáoHàngHóa!B876,Table2[Thành tiền]))</f>
        <v>0</v>
      </c>
      <c r="F876" s="43">
        <f ca="1">IF(B876="","",SUMIF(Table2[[Tên hàng hóa]:[Thành tiền]],BáoCáoHàngHóa!B876,Table2[Số lượng])-BáoCáoHàngHóa!C876)</f>
        <v>0</v>
      </c>
      <c r="G876" s="43">
        <f t="shared" ca="1" si="120"/>
        <v>0</v>
      </c>
      <c r="H876" s="43">
        <f ca="1">IF(B876="","",SUMIF(Table2[[Tên hàng hóa]:[Thành tiền]],BáoCáoHàngHóa!B876,Table2[Thành tiền])-BáoCáoHàngHóa!E876)</f>
        <v>0</v>
      </c>
      <c r="I876" s="42">
        <f ca="1">IF(B876="","",SUMIF(Table28[[Tên hàng hóa ]:[Thành tiền]],BáoCáoHàngHóa!B876,Table28[Số lượng]))</f>
        <v>0</v>
      </c>
      <c r="J876" s="42">
        <f t="shared" ca="1" si="121"/>
        <v>0</v>
      </c>
      <c r="K876" s="42">
        <f t="shared" ca="1" si="122"/>
        <v>0</v>
      </c>
      <c r="L876" s="44">
        <f t="shared" ca="1" si="123"/>
        <v>0</v>
      </c>
      <c r="M876" s="44">
        <f t="shared" ca="1" si="124"/>
        <v>0</v>
      </c>
      <c r="N876" s="44">
        <f t="shared" ca="1" si="125"/>
        <v>0</v>
      </c>
      <c r="O876" s="30">
        <f t="shared" ca="1" si="126"/>
        <v>0</v>
      </c>
    </row>
    <row r="877" spans="1:15" x14ac:dyDescent="0.2">
      <c r="A877" s="40">
        <v>872</v>
      </c>
      <c r="B877" s="40" t="str">
        <f>IF(DanhMụcHH!B876="","",DanhMụcHH!B876)</f>
        <v>3G3JZ-AB007</v>
      </c>
      <c r="C877" s="41">
        <f ca="1">IF(B877="","",SUMIF(OFFSET(MuaHàng_ThanhToán!$D$5,0,0,COUNTIF(Table2[Tên nhà cung cấp],MuaHàng_ThanhToán!$C$5),6),BáoCáoHàngHóa!B877,Table2[Số lượng]))</f>
        <v>0</v>
      </c>
      <c r="D877" s="41">
        <f t="shared" ca="1" si="119"/>
        <v>0</v>
      </c>
      <c r="E877" s="41">
        <f ca="1">IF(B877="","",SUMIF(OFFSET(MuaHàng_ThanhToán!$D$5,0,0,COUNTIF(Table2[Tên nhà cung cấp],MuaHàng_ThanhToán!$C$5),6),BáoCáoHàngHóa!B877,Table2[Thành tiền]))</f>
        <v>0</v>
      </c>
      <c r="F877" s="43">
        <f ca="1">IF(B877="","",SUMIF(Table2[[Tên hàng hóa]:[Thành tiền]],BáoCáoHàngHóa!B877,Table2[Số lượng])-BáoCáoHàngHóa!C877)</f>
        <v>3</v>
      </c>
      <c r="G877" s="43">
        <f t="shared" ca="1" si="120"/>
        <v>4253333.333333333</v>
      </c>
      <c r="H877" s="43">
        <f ca="1">IF(B877="","",SUMIF(Table2[[Tên hàng hóa]:[Thành tiền]],BáoCáoHàngHóa!B877,Table2[Thành tiền])-BáoCáoHàngHóa!E877)</f>
        <v>12760000</v>
      </c>
      <c r="I877" s="42">
        <f ca="1">IF(B877="","",SUMIF(Table28[[Tên hàng hóa ]:[Thành tiền]],BáoCáoHàngHóa!B877,Table28[Số lượng]))</f>
        <v>3</v>
      </c>
      <c r="J877" s="42">
        <f t="shared" ca="1" si="121"/>
        <v>4253333.333333333</v>
      </c>
      <c r="K877" s="42">
        <f t="shared" ca="1" si="122"/>
        <v>12760000</v>
      </c>
      <c r="L877" s="44">
        <f t="shared" ca="1" si="123"/>
        <v>0</v>
      </c>
      <c r="M877" s="44">
        <f t="shared" ca="1" si="124"/>
        <v>0</v>
      </c>
      <c r="N877" s="44">
        <f t="shared" ca="1" si="125"/>
        <v>0</v>
      </c>
      <c r="O877" s="30">
        <f t="shared" ca="1" si="126"/>
        <v>0</v>
      </c>
    </row>
    <row r="878" spans="1:15" x14ac:dyDescent="0.2">
      <c r="A878" s="40">
        <v>873</v>
      </c>
      <c r="B878" s="40" t="str">
        <f>IF(DanhMụcHH!B877="","",DanhMụcHH!B877)</f>
        <v>3G3JZ-AB004</v>
      </c>
      <c r="C878" s="41">
        <f ca="1">IF(B878="","",SUMIF(OFFSET(MuaHàng_ThanhToán!$D$5,0,0,COUNTIF(Table2[Tên nhà cung cấp],MuaHàng_ThanhToán!$C$5),6),BáoCáoHàngHóa!B878,Table2[Số lượng]))</f>
        <v>0</v>
      </c>
      <c r="D878" s="41">
        <f t="shared" ca="1" si="119"/>
        <v>0</v>
      </c>
      <c r="E878" s="41">
        <f ca="1">IF(B878="","",SUMIF(OFFSET(MuaHàng_ThanhToán!$D$5,0,0,COUNTIF(Table2[Tên nhà cung cấp],MuaHàng_ThanhToán!$C$5),6),BáoCáoHàngHóa!B878,Table2[Thành tiền]))</f>
        <v>0</v>
      </c>
      <c r="F878" s="43">
        <f ca="1">IF(B878="","",SUMIF(Table2[[Tên hàng hóa]:[Thành tiền]],BáoCáoHàngHóa!B878,Table2[Số lượng])-BáoCáoHàngHóa!C878)</f>
        <v>0</v>
      </c>
      <c r="G878" s="43">
        <f t="shared" ca="1" si="120"/>
        <v>0</v>
      </c>
      <c r="H878" s="43">
        <f ca="1">IF(B878="","",SUMIF(Table2[[Tên hàng hóa]:[Thành tiền]],BáoCáoHàngHóa!B878,Table2[Thành tiền])-BáoCáoHàngHóa!E878)</f>
        <v>0</v>
      </c>
      <c r="I878" s="42">
        <f ca="1">IF(B878="","",SUMIF(Table28[[Tên hàng hóa ]:[Thành tiền]],BáoCáoHàngHóa!B878,Table28[Số lượng]))</f>
        <v>0</v>
      </c>
      <c r="J878" s="42">
        <f t="shared" ca="1" si="121"/>
        <v>0</v>
      </c>
      <c r="K878" s="42">
        <f t="shared" ca="1" si="122"/>
        <v>0</v>
      </c>
      <c r="L878" s="44">
        <f t="shared" ca="1" si="123"/>
        <v>0</v>
      </c>
      <c r="M878" s="44">
        <f t="shared" ca="1" si="124"/>
        <v>0</v>
      </c>
      <c r="N878" s="44">
        <f t="shared" ca="1" si="125"/>
        <v>0</v>
      </c>
      <c r="O878" s="30">
        <f t="shared" ca="1" si="126"/>
        <v>0</v>
      </c>
    </row>
    <row r="879" spans="1:15" ht="30" x14ac:dyDescent="0.2">
      <c r="A879" s="40">
        <v>874</v>
      </c>
      <c r="B879" s="40" t="str">
        <f>IF(DanhMụcHH!B878="","",DanhMụcHH!B878)</f>
        <v>E2B-M30KS15-WP-C1 2M</v>
      </c>
      <c r="C879" s="41">
        <f ca="1">IF(B879="","",SUMIF(OFFSET(MuaHàng_ThanhToán!$D$5,0,0,COUNTIF(Table2[Tên nhà cung cấp],MuaHàng_ThanhToán!$C$5),6),BáoCáoHàngHóa!B879,Table2[Số lượng]))</f>
        <v>0</v>
      </c>
      <c r="D879" s="41">
        <f t="shared" ca="1" si="119"/>
        <v>0</v>
      </c>
      <c r="E879" s="41">
        <f ca="1">IF(B879="","",SUMIF(OFFSET(MuaHàng_ThanhToán!$D$5,0,0,COUNTIF(Table2[Tên nhà cung cấp],MuaHàng_ThanhToán!$C$5),6),BáoCáoHàngHóa!B879,Table2[Thành tiền]))</f>
        <v>0</v>
      </c>
      <c r="F879" s="43">
        <f ca="1">IF(B879="","",SUMIF(Table2[[Tên hàng hóa]:[Thành tiền]],BáoCáoHàngHóa!B879,Table2[Số lượng])-BáoCáoHàngHóa!C879)</f>
        <v>1</v>
      </c>
      <c r="G879" s="43">
        <f t="shared" ca="1" si="120"/>
        <v>640200</v>
      </c>
      <c r="H879" s="43">
        <f ca="1">IF(B879="","",SUMIF(Table2[[Tên hàng hóa]:[Thành tiền]],BáoCáoHàngHóa!B879,Table2[Thành tiền])-BáoCáoHàngHóa!E879)</f>
        <v>640200</v>
      </c>
      <c r="I879" s="42">
        <f ca="1">IF(B879="","",SUMIF(Table28[[Tên hàng hóa ]:[Thành tiền]],BáoCáoHàngHóa!B879,Table28[Số lượng]))</f>
        <v>1</v>
      </c>
      <c r="J879" s="42">
        <f t="shared" ca="1" si="121"/>
        <v>640200</v>
      </c>
      <c r="K879" s="42">
        <f t="shared" ca="1" si="122"/>
        <v>640200</v>
      </c>
      <c r="L879" s="44">
        <f t="shared" ca="1" si="123"/>
        <v>0</v>
      </c>
      <c r="M879" s="44">
        <f t="shared" ca="1" si="124"/>
        <v>0</v>
      </c>
      <c r="N879" s="44">
        <f t="shared" ca="1" si="125"/>
        <v>0</v>
      </c>
      <c r="O879" s="30">
        <f t="shared" ca="1" si="126"/>
        <v>0</v>
      </c>
    </row>
    <row r="880" spans="1:15" x14ac:dyDescent="0.2">
      <c r="A880" s="40">
        <v>875</v>
      </c>
      <c r="B880" s="40" t="str">
        <f>IF(DanhMụcHH!B879="","",DanhMụcHH!B879)</f>
        <v>ZB4BZ103</v>
      </c>
      <c r="C880" s="41">
        <f ca="1">IF(B880="","",SUMIF(OFFSET(MuaHàng_ThanhToán!$D$5,0,0,COUNTIF(Table2[Tên nhà cung cấp],MuaHàng_ThanhToán!$C$5),6),BáoCáoHàngHóa!B880,Table2[Số lượng]))</f>
        <v>0</v>
      </c>
      <c r="D880" s="41">
        <f t="shared" ca="1" si="119"/>
        <v>0</v>
      </c>
      <c r="E880" s="41">
        <f ca="1">IF(B880="","",SUMIF(OFFSET(MuaHàng_ThanhToán!$D$5,0,0,COUNTIF(Table2[Tên nhà cung cấp],MuaHàng_ThanhToán!$C$5),6),BáoCáoHàngHóa!B880,Table2[Thành tiền]))</f>
        <v>0</v>
      </c>
      <c r="F880" s="43">
        <f ca="1">IF(B880="","",SUMIF(Table2[[Tên hàng hóa]:[Thành tiền]],BáoCáoHàngHóa!B880,Table2[Số lượng])-BáoCáoHàngHóa!C880)</f>
        <v>1</v>
      </c>
      <c r="G880" s="43">
        <f t="shared" ca="1" si="120"/>
        <v>106700</v>
      </c>
      <c r="H880" s="43">
        <f ca="1">IF(B880="","",SUMIF(Table2[[Tên hàng hóa]:[Thành tiền]],BáoCáoHàngHóa!B880,Table2[Thành tiền])-BáoCáoHàngHóa!E880)</f>
        <v>106700</v>
      </c>
      <c r="I880" s="42">
        <f ca="1">IF(B880="","",SUMIF(Table28[[Tên hàng hóa ]:[Thành tiền]],BáoCáoHàngHóa!B880,Table28[Số lượng]))</f>
        <v>1</v>
      </c>
      <c r="J880" s="42">
        <f t="shared" ca="1" si="121"/>
        <v>106700</v>
      </c>
      <c r="K880" s="42">
        <f t="shared" ca="1" si="122"/>
        <v>106700</v>
      </c>
      <c r="L880" s="44">
        <f t="shared" ca="1" si="123"/>
        <v>0</v>
      </c>
      <c r="M880" s="44">
        <f t="shared" ca="1" si="124"/>
        <v>0</v>
      </c>
      <c r="N880" s="44">
        <f t="shared" ca="1" si="125"/>
        <v>0</v>
      </c>
      <c r="O880" s="30">
        <f t="shared" ca="1" si="126"/>
        <v>0</v>
      </c>
    </row>
    <row r="881" spans="1:15" x14ac:dyDescent="0.2">
      <c r="A881" s="40">
        <v>876</v>
      </c>
      <c r="B881" s="40" t="str">
        <f>IF(DanhMụcHH!B880="","",DanhMụcHH!B880)</f>
        <v>ZB4BD3</v>
      </c>
      <c r="C881" s="41">
        <f ca="1">IF(B881="","",SUMIF(OFFSET(MuaHàng_ThanhToán!$D$5,0,0,COUNTIF(Table2[Tên nhà cung cấp],MuaHàng_ThanhToán!$C$5),6),BáoCáoHàngHóa!B881,Table2[Số lượng]))</f>
        <v>0</v>
      </c>
      <c r="D881" s="41">
        <f t="shared" ca="1" si="119"/>
        <v>0</v>
      </c>
      <c r="E881" s="41">
        <f ca="1">IF(B881="","",SUMIF(OFFSET(MuaHàng_ThanhToán!$D$5,0,0,COUNTIF(Table2[Tên nhà cung cấp],MuaHàng_ThanhToán!$C$5),6),BáoCáoHàngHóa!B881,Table2[Thành tiền]))</f>
        <v>0</v>
      </c>
      <c r="F881" s="43">
        <f ca="1">IF(B881="","",SUMIF(Table2[[Tên hàng hóa]:[Thành tiền]],BáoCáoHàngHóa!B881,Table2[Số lượng])-BáoCáoHàngHóa!C881)</f>
        <v>1</v>
      </c>
      <c r="G881" s="43">
        <f t="shared" ca="1" si="120"/>
        <v>107360</v>
      </c>
      <c r="H881" s="43">
        <f ca="1">IF(B881="","",SUMIF(Table2[[Tên hàng hóa]:[Thành tiền]],BáoCáoHàngHóa!B881,Table2[Thành tiền])-BáoCáoHàngHóa!E881)</f>
        <v>107360</v>
      </c>
      <c r="I881" s="42">
        <f ca="1">IF(B881="","",SUMIF(Table28[[Tên hàng hóa ]:[Thành tiền]],BáoCáoHàngHóa!B881,Table28[Số lượng]))</f>
        <v>1</v>
      </c>
      <c r="J881" s="42">
        <f t="shared" ca="1" si="121"/>
        <v>107360</v>
      </c>
      <c r="K881" s="42">
        <f t="shared" ca="1" si="122"/>
        <v>107360</v>
      </c>
      <c r="L881" s="44">
        <f t="shared" ca="1" si="123"/>
        <v>0</v>
      </c>
      <c r="M881" s="44">
        <f t="shared" ca="1" si="124"/>
        <v>0</v>
      </c>
      <c r="N881" s="44">
        <f t="shared" ca="1" si="125"/>
        <v>0</v>
      </c>
      <c r="O881" s="30">
        <f t="shared" ca="1" si="126"/>
        <v>0</v>
      </c>
    </row>
    <row r="882" spans="1:15" x14ac:dyDescent="0.2">
      <c r="A882" s="40">
        <v>877</v>
      </c>
      <c r="B882" s="40" t="str">
        <f>IF(DanhMụcHH!B881="","",DanhMụcHH!B881)</f>
        <v>ZB4BL4</v>
      </c>
      <c r="C882" s="41">
        <f ca="1">IF(B882="","",SUMIF(OFFSET(MuaHàng_ThanhToán!$D$5,0,0,COUNTIF(Table2[Tên nhà cung cấp],MuaHàng_ThanhToán!$C$5),6),BáoCáoHàngHóa!B882,Table2[Số lượng]))</f>
        <v>0</v>
      </c>
      <c r="D882" s="41">
        <f t="shared" ca="1" si="119"/>
        <v>0</v>
      </c>
      <c r="E882" s="41">
        <f ca="1">IF(B882="","",SUMIF(OFFSET(MuaHàng_ThanhToán!$D$5,0,0,COUNTIF(Table2[Tên nhà cung cấp],MuaHàng_ThanhToán!$C$5),6),BáoCáoHàngHóa!B882,Table2[Thành tiền]))</f>
        <v>0</v>
      </c>
      <c r="F882" s="43">
        <f ca="1">IF(B882="","",SUMIF(Table2[[Tên hàng hóa]:[Thành tiền]],BáoCáoHàngHóa!B882,Table2[Số lượng])-BáoCáoHàngHóa!C882)</f>
        <v>3</v>
      </c>
      <c r="G882" s="43">
        <f t="shared" ca="1" si="120"/>
        <v>132000</v>
      </c>
      <c r="H882" s="43">
        <f ca="1">IF(B882="","",SUMIF(Table2[[Tên hàng hóa]:[Thành tiền]],BáoCáoHàngHóa!B882,Table2[Thành tiền])-BáoCáoHàngHóa!E882)</f>
        <v>396000</v>
      </c>
      <c r="I882" s="42">
        <f ca="1">IF(B882="","",SUMIF(Table28[[Tên hàng hóa ]:[Thành tiền]],BáoCáoHàngHóa!B882,Table28[Số lượng]))</f>
        <v>2</v>
      </c>
      <c r="J882" s="42">
        <f t="shared" ca="1" si="121"/>
        <v>132000</v>
      </c>
      <c r="K882" s="42">
        <f t="shared" ca="1" si="122"/>
        <v>264000</v>
      </c>
      <c r="L882" s="44">
        <f t="shared" ca="1" si="123"/>
        <v>1</v>
      </c>
      <c r="M882" s="44">
        <f t="shared" ca="1" si="124"/>
        <v>132000</v>
      </c>
      <c r="N882" s="44">
        <f t="shared" ca="1" si="125"/>
        <v>132000</v>
      </c>
      <c r="O882" s="30">
        <f t="shared" ca="1" si="126"/>
        <v>0</v>
      </c>
    </row>
    <row r="883" spans="1:15" x14ac:dyDescent="0.2">
      <c r="A883" s="40">
        <v>878</v>
      </c>
      <c r="B883" s="40" t="str">
        <f>IF(DanhMụcHH!B882="","",DanhMụcHH!B882)</f>
        <v>ZBE102</v>
      </c>
      <c r="C883" s="41">
        <f ca="1">IF(B883="","",SUMIF(OFFSET(MuaHàng_ThanhToán!$D$5,0,0,COUNTIF(Table2[Tên nhà cung cấp],MuaHàng_ThanhToán!$C$5),6),BáoCáoHàngHóa!B883,Table2[Số lượng]))</f>
        <v>0</v>
      </c>
      <c r="D883" s="41">
        <f t="shared" ca="1" si="119"/>
        <v>0</v>
      </c>
      <c r="E883" s="41">
        <f ca="1">IF(B883="","",SUMIF(OFFSET(MuaHàng_ThanhToán!$D$5,0,0,COUNTIF(Table2[Tên nhà cung cấp],MuaHàng_ThanhToán!$C$5),6),BáoCáoHàngHóa!B883,Table2[Thành tiền]))</f>
        <v>0</v>
      </c>
      <c r="F883" s="43">
        <f ca="1">IF(B883="","",SUMIF(Table2[[Tên hàng hóa]:[Thành tiền]],BáoCáoHàngHóa!B883,Table2[Số lượng])-BáoCáoHàngHóa!C883)</f>
        <v>5</v>
      </c>
      <c r="G883" s="43">
        <f t="shared" ca="1" si="120"/>
        <v>37400</v>
      </c>
      <c r="H883" s="43">
        <f ca="1">IF(B883="","",SUMIF(Table2[[Tên hàng hóa]:[Thành tiền]],BáoCáoHàngHóa!B883,Table2[Thành tiền])-BáoCáoHàngHóa!E883)</f>
        <v>187000</v>
      </c>
      <c r="I883" s="42">
        <f ca="1">IF(B883="","",SUMIF(Table28[[Tên hàng hóa ]:[Thành tiền]],BáoCáoHàngHóa!B883,Table28[Số lượng]))</f>
        <v>5</v>
      </c>
      <c r="J883" s="42">
        <f t="shared" ca="1" si="121"/>
        <v>37400</v>
      </c>
      <c r="K883" s="42">
        <f t="shared" ca="1" si="122"/>
        <v>187000</v>
      </c>
      <c r="L883" s="44">
        <f t="shared" ca="1" si="123"/>
        <v>0</v>
      </c>
      <c r="M883" s="44">
        <f t="shared" ca="1" si="124"/>
        <v>0</v>
      </c>
      <c r="N883" s="44">
        <f t="shared" ca="1" si="125"/>
        <v>0</v>
      </c>
      <c r="O883" s="30">
        <f t="shared" ca="1" si="126"/>
        <v>0</v>
      </c>
    </row>
    <row r="884" spans="1:15" x14ac:dyDescent="0.2">
      <c r="A884" s="40">
        <v>879</v>
      </c>
      <c r="B884" s="40" t="str">
        <f>IF(DanhMụcHH!B883="","",DanhMụcHH!B883)</f>
        <v>LADN22</v>
      </c>
      <c r="C884" s="41">
        <f ca="1">IF(B884="","",SUMIF(OFFSET(MuaHàng_ThanhToán!$D$5,0,0,COUNTIF(Table2[Tên nhà cung cấp],MuaHàng_ThanhToán!$C$5),6),BáoCáoHàngHóa!B884,Table2[Số lượng]))</f>
        <v>0</v>
      </c>
      <c r="D884" s="41">
        <f t="shared" ca="1" si="119"/>
        <v>0</v>
      </c>
      <c r="E884" s="41">
        <f ca="1">IF(B884="","",SUMIF(OFFSET(MuaHàng_ThanhToán!$D$5,0,0,COUNTIF(Table2[Tên nhà cung cấp],MuaHàng_ThanhToán!$C$5),6),BáoCáoHàngHóa!B884,Table2[Thành tiền]))</f>
        <v>0</v>
      </c>
      <c r="F884" s="43">
        <f ca="1">IF(B884="","",SUMIF(Table2[[Tên hàng hóa]:[Thành tiền]],BáoCáoHàngHóa!B884,Table2[Số lượng])-BáoCáoHàngHóa!C884)</f>
        <v>9</v>
      </c>
      <c r="G884" s="43">
        <f t="shared" ca="1" si="120"/>
        <v>130900</v>
      </c>
      <c r="H884" s="43">
        <f ca="1">IF(B884="","",SUMIF(Table2[[Tên hàng hóa]:[Thành tiền]],BáoCáoHàngHóa!B884,Table2[Thành tiền])-BáoCáoHàngHóa!E884)</f>
        <v>1178100</v>
      </c>
      <c r="I884" s="42">
        <f ca="1">IF(B884="","",SUMIF(Table28[[Tên hàng hóa ]:[Thành tiền]],BáoCáoHàngHóa!B884,Table28[Số lượng]))</f>
        <v>9</v>
      </c>
      <c r="J884" s="42">
        <f t="shared" ca="1" si="121"/>
        <v>130900</v>
      </c>
      <c r="K884" s="42">
        <f t="shared" ca="1" si="122"/>
        <v>1178100</v>
      </c>
      <c r="L884" s="44">
        <f t="shared" ca="1" si="123"/>
        <v>0</v>
      </c>
      <c r="M884" s="44">
        <f t="shared" ca="1" si="124"/>
        <v>0</v>
      </c>
      <c r="N884" s="44">
        <f t="shared" ca="1" si="125"/>
        <v>0</v>
      </c>
      <c r="O884" s="30">
        <f t="shared" ca="1" si="126"/>
        <v>0</v>
      </c>
    </row>
    <row r="885" spans="1:15" x14ac:dyDescent="0.2">
      <c r="A885" s="40">
        <v>880</v>
      </c>
      <c r="B885" s="40" t="str">
        <f>IF(DanhMụcHH!B884="","",DanhMụcHH!B884)</f>
        <v>C15TV0TAD100</v>
      </c>
      <c r="C885" s="41">
        <f ca="1">IF(B885="","",SUMIF(OFFSET(MuaHàng_ThanhToán!$D$5,0,0,COUNTIF(Table2[Tên nhà cung cấp],MuaHàng_ThanhToán!$C$5),6),BáoCáoHàngHóa!B885,Table2[Số lượng]))</f>
        <v>0</v>
      </c>
      <c r="D885" s="41">
        <f t="shared" ca="1" si="119"/>
        <v>0</v>
      </c>
      <c r="E885" s="41">
        <f ca="1">IF(B885="","",SUMIF(OFFSET(MuaHàng_ThanhToán!$D$5,0,0,COUNTIF(Table2[Tên nhà cung cấp],MuaHàng_ThanhToán!$C$5),6),BáoCáoHàngHóa!B885,Table2[Thành tiền]))</f>
        <v>0</v>
      </c>
      <c r="F885" s="43">
        <f ca="1">IF(B885="","",SUMIF(Table2[[Tên hàng hóa]:[Thành tiền]],BáoCáoHàngHóa!B885,Table2[Số lượng])-BáoCáoHàngHóa!C885)</f>
        <v>1</v>
      </c>
      <c r="G885" s="43">
        <f t="shared" ca="1" si="120"/>
        <v>1256200</v>
      </c>
      <c r="H885" s="43">
        <f ca="1">IF(B885="","",SUMIF(Table2[[Tên hàng hóa]:[Thành tiền]],BáoCáoHàngHóa!B885,Table2[Thành tiền])-BáoCáoHàngHóa!E885)</f>
        <v>1256200</v>
      </c>
      <c r="I885" s="42">
        <f ca="1">IF(B885="","",SUMIF(Table28[[Tên hàng hóa ]:[Thành tiền]],BáoCáoHàngHóa!B885,Table28[Số lượng]))</f>
        <v>1</v>
      </c>
      <c r="J885" s="42">
        <f t="shared" ca="1" si="121"/>
        <v>1256200</v>
      </c>
      <c r="K885" s="42">
        <f t="shared" ca="1" si="122"/>
        <v>1256200</v>
      </c>
      <c r="L885" s="44">
        <f t="shared" ca="1" si="123"/>
        <v>0</v>
      </c>
      <c r="M885" s="44">
        <f t="shared" ca="1" si="124"/>
        <v>0</v>
      </c>
      <c r="N885" s="44">
        <f t="shared" ca="1" si="125"/>
        <v>0</v>
      </c>
      <c r="O885" s="30">
        <f t="shared" ca="1" si="126"/>
        <v>0</v>
      </c>
    </row>
    <row r="886" spans="1:15" x14ac:dyDescent="0.2">
      <c r="A886" s="40">
        <v>881</v>
      </c>
      <c r="B886" s="40" t="str">
        <f>IF(DanhMụcHH!B885="","",DanhMụcHH!B885)</f>
        <v>NP5-MQ001B</v>
      </c>
      <c r="C886" s="41">
        <f ca="1">IF(B886="","",SUMIF(OFFSET(MuaHàng_ThanhToán!$D$5,0,0,COUNTIF(Table2[Tên nhà cung cấp],MuaHàng_ThanhToán!$C$5),6),BáoCáoHàngHóa!B886,Table2[Số lượng]))</f>
        <v>0</v>
      </c>
      <c r="D886" s="41">
        <f t="shared" ca="1" si="119"/>
        <v>0</v>
      </c>
      <c r="E886" s="41">
        <f ca="1">IF(B886="","",SUMIF(OFFSET(MuaHàng_ThanhToán!$D$5,0,0,COUNTIF(Table2[Tên nhà cung cấp],MuaHàng_ThanhToán!$C$5),6),BáoCáoHàngHóa!B886,Table2[Thành tiền]))</f>
        <v>0</v>
      </c>
      <c r="F886" s="43">
        <f ca="1">IF(B886="","",SUMIF(Table2[[Tên hàng hóa]:[Thành tiền]],BáoCáoHàngHóa!B886,Table2[Số lượng])-BáoCáoHàngHóa!C886)</f>
        <v>0</v>
      </c>
      <c r="G886" s="43">
        <f t="shared" ca="1" si="120"/>
        <v>0</v>
      </c>
      <c r="H886" s="43">
        <f ca="1">IF(B886="","",SUMIF(Table2[[Tên hàng hóa]:[Thành tiền]],BáoCáoHàngHóa!B886,Table2[Thành tiền])-BáoCáoHàngHóa!E886)</f>
        <v>0</v>
      </c>
      <c r="I886" s="42">
        <f ca="1">IF(B886="","",SUMIF(Table28[[Tên hàng hóa ]:[Thành tiền]],BáoCáoHàngHóa!B886,Table28[Số lượng]))</f>
        <v>0</v>
      </c>
      <c r="J886" s="42">
        <f t="shared" ca="1" si="121"/>
        <v>0</v>
      </c>
      <c r="K886" s="42">
        <f t="shared" ca="1" si="122"/>
        <v>0</v>
      </c>
      <c r="L886" s="44">
        <f t="shared" ca="1" si="123"/>
        <v>0</v>
      </c>
      <c r="M886" s="44">
        <f t="shared" ca="1" si="124"/>
        <v>0</v>
      </c>
      <c r="N886" s="44">
        <f t="shared" ca="1" si="125"/>
        <v>0</v>
      </c>
      <c r="O886" s="30">
        <f t="shared" ca="1" si="126"/>
        <v>0</v>
      </c>
    </row>
    <row r="887" spans="1:15" x14ac:dyDescent="0.2">
      <c r="A887" s="40">
        <v>882</v>
      </c>
      <c r="B887" s="40" t="str">
        <f>IF(DanhMụcHH!B886="","",DanhMụcHH!B886)</f>
        <v>AFR420-15</v>
      </c>
      <c r="C887" s="41">
        <f ca="1">IF(B887="","",SUMIF(OFFSET(MuaHàng_ThanhToán!$D$5,0,0,COUNTIF(Table2[Tên nhà cung cấp],MuaHàng_ThanhToán!$C$5),6),BáoCáoHàngHóa!B887,Table2[Số lượng]))</f>
        <v>0</v>
      </c>
      <c r="D887" s="41">
        <f t="shared" ca="1" si="119"/>
        <v>0</v>
      </c>
      <c r="E887" s="41">
        <f ca="1">IF(B887="","",SUMIF(OFFSET(MuaHàng_ThanhToán!$D$5,0,0,COUNTIF(Table2[Tên nhà cung cấp],MuaHàng_ThanhToán!$C$5),6),BáoCáoHàngHóa!B887,Table2[Thành tiền]))</f>
        <v>0</v>
      </c>
      <c r="F887" s="43">
        <f ca="1">IF(B887="","",SUMIF(Table2[[Tên hàng hóa]:[Thành tiền]],BáoCáoHàngHóa!B887,Table2[Số lượng])-BáoCáoHàngHóa!C887)</f>
        <v>6</v>
      </c>
      <c r="G887" s="43">
        <f t="shared" ca="1" si="120"/>
        <v>975300</v>
      </c>
      <c r="H887" s="43">
        <f ca="1">IF(B887="","",SUMIF(Table2[[Tên hàng hóa]:[Thành tiền]],BáoCáoHàngHóa!B887,Table2[Thành tiền])-BáoCáoHàngHóa!E887)</f>
        <v>5851800</v>
      </c>
      <c r="I887" s="42">
        <f ca="1">IF(B887="","",SUMIF(Table28[[Tên hàng hóa ]:[Thành tiền]],BáoCáoHàngHóa!B887,Table28[Số lượng]))</f>
        <v>6</v>
      </c>
      <c r="J887" s="42">
        <f t="shared" ca="1" si="121"/>
        <v>975300</v>
      </c>
      <c r="K887" s="42">
        <f t="shared" ca="1" si="122"/>
        <v>5851800</v>
      </c>
      <c r="L887" s="44">
        <f t="shared" ca="1" si="123"/>
        <v>0</v>
      </c>
      <c r="M887" s="44">
        <f t="shared" ca="1" si="124"/>
        <v>0</v>
      </c>
      <c r="N887" s="44">
        <f t="shared" ca="1" si="125"/>
        <v>0</v>
      </c>
      <c r="O887" s="30">
        <f t="shared" ca="1" si="126"/>
        <v>0</v>
      </c>
    </row>
    <row r="888" spans="1:15" ht="30" x14ac:dyDescent="0.2">
      <c r="A888" s="40">
        <v>883</v>
      </c>
      <c r="B888" s="40" t="str">
        <f>IF(DanhMụcHH!B887="","",DanhMụcHH!B887)</f>
        <v>UW15-VAN ĐIỆN TỪ</v>
      </c>
      <c r="C888" s="41">
        <f ca="1">IF(B888="","",SUMIF(OFFSET(MuaHàng_ThanhToán!$D$5,0,0,COUNTIF(Table2[Tên nhà cung cấp],MuaHàng_ThanhToán!$C$5),6),BáoCáoHàngHóa!B888,Table2[Số lượng]))</f>
        <v>0</v>
      </c>
      <c r="D888" s="41">
        <f t="shared" ca="1" si="119"/>
        <v>0</v>
      </c>
      <c r="E888" s="41">
        <f ca="1">IF(B888="","",SUMIF(OFFSET(MuaHàng_ThanhToán!$D$5,0,0,COUNTIF(Table2[Tên nhà cung cấp],MuaHàng_ThanhToán!$C$5),6),BáoCáoHàngHóa!B888,Table2[Thành tiền]))</f>
        <v>0</v>
      </c>
      <c r="F888" s="43">
        <f ca="1">IF(B888="","",SUMIF(Table2[[Tên hàng hóa]:[Thành tiền]],BáoCáoHàngHóa!B888,Table2[Số lượng])-BáoCáoHàngHóa!C888)</f>
        <v>38</v>
      </c>
      <c r="G888" s="43">
        <f t="shared" ca="1" si="120"/>
        <v>245369.47368421053</v>
      </c>
      <c r="H888" s="43">
        <f ca="1">IF(B888="","",SUMIF(Table2[[Tên hàng hóa]:[Thành tiền]],BáoCáoHàngHóa!B888,Table2[Thành tiền])-BáoCáoHàngHóa!E888)</f>
        <v>9324040</v>
      </c>
      <c r="I888" s="42">
        <f ca="1">IF(B888="","",SUMIF(Table28[[Tên hàng hóa ]:[Thành tiền]],BáoCáoHàngHóa!B888,Table28[Số lượng]))</f>
        <v>38</v>
      </c>
      <c r="J888" s="42">
        <f t="shared" ca="1" si="121"/>
        <v>245369.47368421053</v>
      </c>
      <c r="K888" s="42">
        <f t="shared" ca="1" si="122"/>
        <v>9324040</v>
      </c>
      <c r="L888" s="44">
        <f t="shared" ca="1" si="123"/>
        <v>0</v>
      </c>
      <c r="M888" s="44">
        <f t="shared" ca="1" si="124"/>
        <v>0</v>
      </c>
      <c r="N888" s="44">
        <f t="shared" ca="1" si="125"/>
        <v>0</v>
      </c>
      <c r="O888" s="30">
        <f t="shared" ca="1" si="126"/>
        <v>0</v>
      </c>
    </row>
    <row r="889" spans="1:15" x14ac:dyDescent="0.2">
      <c r="A889" s="40">
        <v>884</v>
      </c>
      <c r="B889" s="40" t="str">
        <f>IF(DanhMụcHH!B888="","",DanhMụcHH!B888)</f>
        <v>KSD301-90</v>
      </c>
      <c r="C889" s="41">
        <f ca="1">IF(B889="","",SUMIF(OFFSET(MuaHàng_ThanhToán!$D$5,0,0,COUNTIF(Table2[Tên nhà cung cấp],MuaHàng_ThanhToán!$C$5),6),BáoCáoHàngHóa!B889,Table2[Số lượng]))</f>
        <v>0</v>
      </c>
      <c r="D889" s="41">
        <f t="shared" ref="D889:D952" ca="1" si="127">IF(B889="","",IF(C889=0,0,E889/C889))</f>
        <v>0</v>
      </c>
      <c r="E889" s="41">
        <f ca="1">IF(B889="","",SUMIF(OFFSET(MuaHàng_ThanhToán!$D$5,0,0,COUNTIF(Table2[Tên nhà cung cấp],MuaHàng_ThanhToán!$C$5),6),BáoCáoHàngHóa!B889,Table2[Thành tiền]))</f>
        <v>0</v>
      </c>
      <c r="F889" s="43">
        <f ca="1">IF(B889="","",SUMIF(Table2[[Tên hàng hóa]:[Thành tiền]],BáoCáoHàngHóa!B889,Table2[Số lượng])-BáoCáoHàngHóa!C889)</f>
        <v>6</v>
      </c>
      <c r="G889" s="43">
        <f t="shared" ref="G889:G952" ca="1" si="128">IF(B889="","",IF(F889=0,0,H889/F889))</f>
        <v>55000</v>
      </c>
      <c r="H889" s="43">
        <f ca="1">IF(B889="","",SUMIF(Table2[[Tên hàng hóa]:[Thành tiền]],BáoCáoHàngHóa!B889,Table2[Thành tiền])-BáoCáoHàngHóa!E889)</f>
        <v>330000</v>
      </c>
      <c r="I889" s="42">
        <f ca="1">IF(B889="","",SUMIF(Table28[[Tên hàng hóa ]:[Thành tiền]],BáoCáoHàngHóa!B889,Table28[Số lượng]))</f>
        <v>6</v>
      </c>
      <c r="J889" s="42">
        <f t="shared" ref="J889:J952" ca="1" si="129">IF(B889="","",IF(I889=0,0,(H889+E889)/(F889+C889)))</f>
        <v>55000</v>
      </c>
      <c r="K889" s="42">
        <f t="shared" ref="K889:K952" ca="1" si="130">IF(B889="","",J889*I889)</f>
        <v>330000</v>
      </c>
      <c r="L889" s="44">
        <f t="shared" ref="L889:L952" ca="1" si="131">IF(B889="","",C889+F889-I889)</f>
        <v>0</v>
      </c>
      <c r="M889" s="44">
        <f t="shared" ref="M889:M952" ca="1" si="132">IF(B889="","",IF(L889=0,0,N889/L889))</f>
        <v>0</v>
      </c>
      <c r="N889" s="44">
        <f t="shared" ref="N889:N952" ca="1" si="133">IF(B889="","",E889+H889-K889)</f>
        <v>0</v>
      </c>
      <c r="O889" s="30">
        <f t="shared" ca="1" si="126"/>
        <v>0</v>
      </c>
    </row>
    <row r="890" spans="1:15" x14ac:dyDescent="0.2">
      <c r="A890" s="40">
        <v>885</v>
      </c>
      <c r="B890" s="40" t="str">
        <f>IF(DanhMụcHH!B889="","",DanhMụcHH!B889)</f>
        <v>AD402-04-X255</v>
      </c>
      <c r="C890" s="41">
        <f ca="1">IF(B890="","",SUMIF(OFFSET(MuaHàng_ThanhToán!$D$5,0,0,COUNTIF(Table2[Tên nhà cung cấp],MuaHàng_ThanhToán!$C$5),6),BáoCáoHàngHóa!B890,Table2[Số lượng]))</f>
        <v>0</v>
      </c>
      <c r="D890" s="41">
        <f t="shared" ca="1" si="127"/>
        <v>0</v>
      </c>
      <c r="E890" s="41">
        <f ca="1">IF(B890="","",SUMIF(OFFSET(MuaHàng_ThanhToán!$D$5,0,0,COUNTIF(Table2[Tên nhà cung cấp],MuaHàng_ThanhToán!$C$5),6),BáoCáoHàngHóa!B890,Table2[Thành tiền]))</f>
        <v>0</v>
      </c>
      <c r="F890" s="43">
        <f ca="1">IF(B890="","",SUMIF(Table2[[Tên hàng hóa]:[Thành tiền]],BáoCáoHàngHóa!B890,Table2[Số lượng])-BáoCáoHàngHóa!C890)</f>
        <v>4</v>
      </c>
      <c r="G890" s="43">
        <f t="shared" ca="1" si="128"/>
        <v>1419550</v>
      </c>
      <c r="H890" s="43">
        <f ca="1">IF(B890="","",SUMIF(Table2[[Tên hàng hóa]:[Thành tiền]],BáoCáoHàngHóa!B890,Table2[Thành tiền])-BáoCáoHàngHóa!E890)</f>
        <v>5678200</v>
      </c>
      <c r="I890" s="42">
        <f ca="1">IF(B890="","",SUMIF(Table28[[Tên hàng hóa ]:[Thành tiền]],BáoCáoHàngHóa!B890,Table28[Số lượng]))</f>
        <v>4</v>
      </c>
      <c r="J890" s="42">
        <f t="shared" ca="1" si="129"/>
        <v>1419550</v>
      </c>
      <c r="K890" s="42">
        <f t="shared" ca="1" si="130"/>
        <v>5678200</v>
      </c>
      <c r="L890" s="44">
        <f t="shared" ca="1" si="131"/>
        <v>0</v>
      </c>
      <c r="M890" s="44">
        <f t="shared" ca="1" si="132"/>
        <v>0</v>
      </c>
      <c r="N890" s="44">
        <f t="shared" ca="1" si="133"/>
        <v>0</v>
      </c>
      <c r="O890" s="30">
        <f t="shared" ca="1" si="126"/>
        <v>0</v>
      </c>
    </row>
    <row r="891" spans="1:15" x14ac:dyDescent="0.2">
      <c r="A891" s="40">
        <v>886</v>
      </c>
      <c r="B891" s="40" t="str">
        <f>IF(DanhMụcHH!B890="","",DanhMụcHH!B890)</f>
        <v>EZC100F3060</v>
      </c>
      <c r="C891" s="41">
        <f ca="1">IF(B891="","",SUMIF(OFFSET(MuaHàng_ThanhToán!$D$5,0,0,COUNTIF(Table2[Tên nhà cung cấp],MuaHàng_ThanhToán!$C$5),6),BáoCáoHàngHóa!B891,Table2[Số lượng]))</f>
        <v>0</v>
      </c>
      <c r="D891" s="41">
        <f t="shared" ca="1" si="127"/>
        <v>0</v>
      </c>
      <c r="E891" s="41">
        <f ca="1">IF(B891="","",SUMIF(OFFSET(MuaHàng_ThanhToán!$D$5,0,0,COUNTIF(Table2[Tên nhà cung cấp],MuaHàng_ThanhToán!$C$5),6),BáoCáoHàngHóa!B891,Table2[Thành tiền]))</f>
        <v>0</v>
      </c>
      <c r="F891" s="43">
        <f ca="1">IF(B891="","",SUMIF(Table2[[Tên hàng hóa]:[Thành tiền]],BáoCáoHàngHóa!B891,Table2[Số lượng])-BáoCáoHàngHóa!C891)</f>
        <v>3</v>
      </c>
      <c r="G891" s="43">
        <f t="shared" ca="1" si="128"/>
        <v>858000</v>
      </c>
      <c r="H891" s="43">
        <f ca="1">IF(B891="","",SUMIF(Table2[[Tên hàng hóa]:[Thành tiền]],BáoCáoHàngHóa!B891,Table2[Thành tiền])-BáoCáoHàngHóa!E891)</f>
        <v>2574000</v>
      </c>
      <c r="I891" s="42">
        <f ca="1">IF(B891="","",SUMIF(Table28[[Tên hàng hóa ]:[Thành tiền]],BáoCáoHàngHóa!B891,Table28[Số lượng]))</f>
        <v>3</v>
      </c>
      <c r="J891" s="42">
        <f t="shared" ca="1" si="129"/>
        <v>858000</v>
      </c>
      <c r="K891" s="42">
        <f t="shared" ca="1" si="130"/>
        <v>2574000</v>
      </c>
      <c r="L891" s="44">
        <f t="shared" ca="1" si="131"/>
        <v>0</v>
      </c>
      <c r="M891" s="44">
        <f t="shared" ca="1" si="132"/>
        <v>0</v>
      </c>
      <c r="N891" s="44">
        <f t="shared" ca="1" si="133"/>
        <v>0</v>
      </c>
      <c r="O891" s="30">
        <f t="shared" ca="1" si="126"/>
        <v>0</v>
      </c>
    </row>
    <row r="892" spans="1:15" x14ac:dyDescent="0.2">
      <c r="A892" s="40">
        <v>887</v>
      </c>
      <c r="B892" s="40" t="str">
        <f>IF(DanhMụcHH!B891="","",DanhMụcHH!B891)</f>
        <v>TL-40N20E1 2M</v>
      </c>
      <c r="C892" s="41">
        <f ca="1">IF(B892="","",SUMIF(OFFSET(MuaHàng_ThanhToán!$D$5,0,0,COUNTIF(Table2[Tên nhà cung cấp],MuaHàng_ThanhToán!$C$5),6),BáoCáoHàngHóa!B892,Table2[Số lượng]))</f>
        <v>0</v>
      </c>
      <c r="D892" s="41">
        <f t="shared" ca="1" si="127"/>
        <v>0</v>
      </c>
      <c r="E892" s="41">
        <f ca="1">IF(B892="","",SUMIF(OFFSET(MuaHàng_ThanhToán!$D$5,0,0,COUNTIF(Table2[Tên nhà cung cấp],MuaHàng_ThanhToán!$C$5),6),BáoCáoHàngHóa!B892,Table2[Thành tiền]))</f>
        <v>0</v>
      </c>
      <c r="F892" s="43">
        <f ca="1">IF(B892="","",SUMIF(Table2[[Tên hàng hóa]:[Thành tiền]],BáoCáoHàngHóa!B892,Table2[Số lượng])-BáoCáoHàngHóa!C892)</f>
        <v>1</v>
      </c>
      <c r="G892" s="43">
        <f t="shared" ca="1" si="128"/>
        <v>770000</v>
      </c>
      <c r="H892" s="43">
        <f ca="1">IF(B892="","",SUMIF(Table2[[Tên hàng hóa]:[Thành tiền]],BáoCáoHàngHóa!B892,Table2[Thành tiền])-BáoCáoHàngHóa!E892)</f>
        <v>770000</v>
      </c>
      <c r="I892" s="42">
        <f ca="1">IF(B892="","",SUMIF(Table28[[Tên hàng hóa ]:[Thành tiền]],BáoCáoHàngHóa!B892,Table28[Số lượng]))</f>
        <v>1</v>
      </c>
      <c r="J892" s="42">
        <f t="shared" ca="1" si="129"/>
        <v>770000</v>
      </c>
      <c r="K892" s="42">
        <f t="shared" ca="1" si="130"/>
        <v>770000</v>
      </c>
      <c r="L892" s="44">
        <f t="shared" ca="1" si="131"/>
        <v>0</v>
      </c>
      <c r="M892" s="44">
        <f t="shared" ca="1" si="132"/>
        <v>0</v>
      </c>
      <c r="N892" s="44">
        <f t="shared" ca="1" si="133"/>
        <v>0</v>
      </c>
      <c r="O892" s="30">
        <f t="shared" ca="1" si="126"/>
        <v>0</v>
      </c>
    </row>
    <row r="893" spans="1:15" x14ac:dyDescent="0.2">
      <c r="A893" s="40">
        <v>888</v>
      </c>
      <c r="B893" s="40" t="str">
        <f>IF(DanhMụcHH!B892="","",DanhMụcHH!B892)</f>
        <v>LRD21</v>
      </c>
      <c r="C893" s="41">
        <f ca="1">IF(B893="","",SUMIF(OFFSET(MuaHàng_ThanhToán!$D$5,0,0,COUNTIF(Table2[Tên nhà cung cấp],MuaHàng_ThanhToán!$C$5),6),BáoCáoHàngHóa!B893,Table2[Số lượng]))</f>
        <v>0</v>
      </c>
      <c r="D893" s="41">
        <f t="shared" ca="1" si="127"/>
        <v>0</v>
      </c>
      <c r="E893" s="41">
        <f ca="1">IF(B893="","",SUMIF(OFFSET(MuaHàng_ThanhToán!$D$5,0,0,COUNTIF(Table2[Tên nhà cung cấp],MuaHàng_ThanhToán!$C$5),6),BáoCáoHàngHóa!B893,Table2[Thành tiền]))</f>
        <v>0</v>
      </c>
      <c r="F893" s="43">
        <f ca="1">IF(B893="","",SUMIF(Table2[[Tên hàng hóa]:[Thành tiền]],BáoCáoHàngHóa!B893,Table2[Số lượng])-BáoCáoHàngHóa!C893)</f>
        <v>8</v>
      </c>
      <c r="G893" s="43">
        <f t="shared" ca="1" si="128"/>
        <v>281600</v>
      </c>
      <c r="H893" s="43">
        <f ca="1">IF(B893="","",SUMIF(Table2[[Tên hàng hóa]:[Thành tiền]],BáoCáoHàngHóa!B893,Table2[Thành tiền])-BáoCáoHàngHóa!E893)</f>
        <v>2252800</v>
      </c>
      <c r="I893" s="42">
        <f ca="1">IF(B893="","",SUMIF(Table28[[Tên hàng hóa ]:[Thành tiền]],BáoCáoHàngHóa!B893,Table28[Số lượng]))</f>
        <v>8</v>
      </c>
      <c r="J893" s="42">
        <f t="shared" ca="1" si="129"/>
        <v>281600</v>
      </c>
      <c r="K893" s="42">
        <f t="shared" ca="1" si="130"/>
        <v>2252800</v>
      </c>
      <c r="L893" s="44">
        <f t="shared" ca="1" si="131"/>
        <v>0</v>
      </c>
      <c r="M893" s="44">
        <f t="shared" ca="1" si="132"/>
        <v>0</v>
      </c>
      <c r="N893" s="44">
        <f t="shared" ca="1" si="133"/>
        <v>0</v>
      </c>
      <c r="O893" s="30">
        <f t="shared" ca="1" si="126"/>
        <v>0</v>
      </c>
    </row>
    <row r="894" spans="1:15" x14ac:dyDescent="0.2">
      <c r="A894" s="40">
        <v>889</v>
      </c>
      <c r="B894" s="40" t="str">
        <f>IF(DanhMụcHH!B893="","",DanhMụcHH!B893)</f>
        <v>C200HW-CLK21</v>
      </c>
      <c r="C894" s="41">
        <f ca="1">IF(B894="","",SUMIF(OFFSET(MuaHàng_ThanhToán!$D$5,0,0,COUNTIF(Table2[Tên nhà cung cấp],MuaHàng_ThanhToán!$C$5),6),BáoCáoHàngHóa!B894,Table2[Số lượng]))</f>
        <v>0</v>
      </c>
      <c r="D894" s="41">
        <f t="shared" ca="1" si="127"/>
        <v>0</v>
      </c>
      <c r="E894" s="41">
        <f ca="1">IF(B894="","",SUMIF(OFFSET(MuaHàng_ThanhToán!$D$5,0,0,COUNTIF(Table2[Tên nhà cung cấp],MuaHàng_ThanhToán!$C$5),6),BáoCáoHàngHóa!B894,Table2[Thành tiền]))</f>
        <v>0</v>
      </c>
      <c r="F894" s="43">
        <f ca="1">IF(B894="","",SUMIF(Table2[[Tên hàng hóa]:[Thành tiền]],BáoCáoHàngHóa!B894,Table2[Số lượng])-BáoCáoHàngHóa!C894)</f>
        <v>1</v>
      </c>
      <c r="G894" s="43">
        <f t="shared" ca="1" si="128"/>
        <v>7048273.7384615382</v>
      </c>
      <c r="H894" s="43">
        <f ca="1">IF(B894="","",SUMIF(Table2[[Tên hàng hóa]:[Thành tiền]],BáoCáoHàngHóa!B894,Table2[Thành tiền])-BáoCáoHàngHóa!E894)</f>
        <v>7048273.7384615382</v>
      </c>
      <c r="I894" s="42">
        <f ca="1">IF(B894="","",SUMIF(Table28[[Tên hàng hóa ]:[Thành tiền]],BáoCáoHàngHóa!B894,Table28[Số lượng]))</f>
        <v>1</v>
      </c>
      <c r="J894" s="42">
        <f t="shared" ca="1" si="129"/>
        <v>7048273.7384615382</v>
      </c>
      <c r="K894" s="42">
        <f t="shared" ca="1" si="130"/>
        <v>7048273.7384615382</v>
      </c>
      <c r="L894" s="44">
        <f t="shared" ca="1" si="131"/>
        <v>0</v>
      </c>
      <c r="M894" s="44">
        <f t="shared" ca="1" si="132"/>
        <v>0</v>
      </c>
      <c r="N894" s="44">
        <f t="shared" ca="1" si="133"/>
        <v>0</v>
      </c>
      <c r="O894" s="30">
        <f t="shared" ca="1" si="126"/>
        <v>0</v>
      </c>
    </row>
    <row r="895" spans="1:15" x14ac:dyDescent="0.2">
      <c r="A895" s="40">
        <v>890</v>
      </c>
      <c r="B895" s="40" t="str">
        <f>IF(DanhMụcHH!B894="","",DanhMụcHH!B894)</f>
        <v>CQM1-PA203</v>
      </c>
      <c r="C895" s="41">
        <f ca="1">IF(B895="","",SUMIF(OFFSET(MuaHàng_ThanhToán!$D$5,0,0,COUNTIF(Table2[Tên nhà cung cấp],MuaHàng_ThanhToán!$C$5),6),BáoCáoHàngHóa!B895,Table2[Số lượng]))</f>
        <v>0</v>
      </c>
      <c r="D895" s="41">
        <f t="shared" ca="1" si="127"/>
        <v>0</v>
      </c>
      <c r="E895" s="41">
        <f ca="1">IF(B895="","",SUMIF(OFFSET(MuaHàng_ThanhToán!$D$5,0,0,COUNTIF(Table2[Tên nhà cung cấp],MuaHàng_ThanhToán!$C$5),6),BáoCáoHàngHóa!B895,Table2[Thành tiền]))</f>
        <v>0</v>
      </c>
      <c r="F895" s="43">
        <f ca="1">IF(B895="","",SUMIF(Table2[[Tên hàng hóa]:[Thành tiền]],BáoCáoHàngHóa!B895,Table2[Số lượng])-BáoCáoHàngHóa!C895)</f>
        <v>1</v>
      </c>
      <c r="G895" s="43">
        <f t="shared" ca="1" si="128"/>
        <v>1659973.7384615385</v>
      </c>
      <c r="H895" s="43">
        <f ca="1">IF(B895="","",SUMIF(Table2[[Tên hàng hóa]:[Thành tiền]],BáoCáoHàngHóa!B895,Table2[Thành tiền])-BáoCáoHàngHóa!E895)</f>
        <v>1659973.7384615385</v>
      </c>
      <c r="I895" s="42">
        <f ca="1">IF(B895="","",SUMIF(Table28[[Tên hàng hóa ]:[Thành tiền]],BáoCáoHàngHóa!B895,Table28[Số lượng]))</f>
        <v>1</v>
      </c>
      <c r="J895" s="42">
        <f t="shared" ca="1" si="129"/>
        <v>1659973.7384615385</v>
      </c>
      <c r="K895" s="42">
        <f t="shared" ca="1" si="130"/>
        <v>1659973.7384615385</v>
      </c>
      <c r="L895" s="44">
        <f t="shared" ca="1" si="131"/>
        <v>0</v>
      </c>
      <c r="M895" s="44">
        <f t="shared" ca="1" si="132"/>
        <v>0</v>
      </c>
      <c r="N895" s="44">
        <f t="shared" ca="1" si="133"/>
        <v>0</v>
      </c>
      <c r="O895" s="30">
        <f t="shared" ca="1" si="126"/>
        <v>0</v>
      </c>
    </row>
    <row r="896" spans="1:15" x14ac:dyDescent="0.2">
      <c r="A896" s="40">
        <v>891</v>
      </c>
      <c r="B896" s="40" t="str">
        <f>IF(DanhMụcHH!B895="","",DanhMụcHH!B895)</f>
        <v>E3X-NA11V 2M</v>
      </c>
      <c r="C896" s="41">
        <f ca="1">IF(B896="","",SUMIF(OFFSET(MuaHàng_ThanhToán!$D$5,0,0,COUNTIF(Table2[Tên nhà cung cấp],MuaHàng_ThanhToán!$C$5),6),BáoCáoHàngHóa!B896,Table2[Số lượng]))</f>
        <v>0</v>
      </c>
      <c r="D896" s="41">
        <f t="shared" ca="1" si="127"/>
        <v>0</v>
      </c>
      <c r="E896" s="41">
        <f ca="1">IF(B896="","",SUMIF(OFFSET(MuaHàng_ThanhToán!$D$5,0,0,COUNTIF(Table2[Tên nhà cung cấp],MuaHàng_ThanhToán!$C$5),6),BáoCáoHàngHóa!B896,Table2[Thành tiền]))</f>
        <v>0</v>
      </c>
      <c r="F896" s="43">
        <f ca="1">IF(B896="","",SUMIF(Table2[[Tên hàng hóa]:[Thành tiền]],BáoCáoHàngHóa!B896,Table2[Số lượng])-BáoCáoHàngHóa!C896)</f>
        <v>2</v>
      </c>
      <c r="G896" s="43">
        <f t="shared" ca="1" si="128"/>
        <v>1347353.7384615385</v>
      </c>
      <c r="H896" s="43">
        <f ca="1">IF(B896="","",SUMIF(Table2[[Tên hàng hóa]:[Thành tiền]],BáoCáoHàngHóa!B896,Table2[Thành tiền])-BáoCáoHàngHóa!E896)</f>
        <v>2694707.4769230769</v>
      </c>
      <c r="I896" s="42">
        <f ca="1">IF(B896="","",SUMIF(Table28[[Tên hàng hóa ]:[Thành tiền]],BáoCáoHàngHóa!B896,Table28[Số lượng]))</f>
        <v>2</v>
      </c>
      <c r="J896" s="42">
        <f t="shared" ca="1" si="129"/>
        <v>1347353.7384615385</v>
      </c>
      <c r="K896" s="42">
        <f t="shared" ca="1" si="130"/>
        <v>2694707.4769230769</v>
      </c>
      <c r="L896" s="44">
        <f t="shared" ca="1" si="131"/>
        <v>0</v>
      </c>
      <c r="M896" s="44">
        <f t="shared" ca="1" si="132"/>
        <v>0</v>
      </c>
      <c r="N896" s="44">
        <f t="shared" ca="1" si="133"/>
        <v>0</v>
      </c>
      <c r="O896" s="30">
        <f t="shared" ca="1" si="126"/>
        <v>0</v>
      </c>
    </row>
    <row r="897" spans="1:15" x14ac:dyDescent="0.2">
      <c r="A897" s="40">
        <v>892</v>
      </c>
      <c r="B897" s="40" t="str">
        <f>IF(DanhMụcHH!B896="","",DanhMụcHH!B896)</f>
        <v>CP1W-MAD11</v>
      </c>
      <c r="C897" s="41">
        <f ca="1">IF(B897="","",SUMIF(OFFSET(MuaHàng_ThanhToán!$D$5,0,0,COUNTIF(Table2[Tên nhà cung cấp],MuaHàng_ThanhToán!$C$5),6),BáoCáoHàngHóa!B897,Table2[Số lượng]))</f>
        <v>0</v>
      </c>
      <c r="D897" s="41">
        <f t="shared" ca="1" si="127"/>
        <v>0</v>
      </c>
      <c r="E897" s="41">
        <f ca="1">IF(B897="","",SUMIF(OFFSET(MuaHàng_ThanhToán!$D$5,0,0,COUNTIF(Table2[Tên nhà cung cấp],MuaHàng_ThanhToán!$C$5),6),BáoCáoHàngHóa!B897,Table2[Thành tiền]))</f>
        <v>0</v>
      </c>
      <c r="F897" s="43">
        <f ca="1">IF(B897="","",SUMIF(Table2[[Tên hàng hóa]:[Thành tiền]],BáoCáoHàngHóa!B897,Table2[Số lượng])-BáoCáoHàngHóa!C897)</f>
        <v>1</v>
      </c>
      <c r="G897" s="43">
        <f t="shared" ca="1" si="128"/>
        <v>3399249.7384615387</v>
      </c>
      <c r="H897" s="43">
        <f ca="1">IF(B897="","",SUMIF(Table2[[Tên hàng hóa]:[Thành tiền]],BáoCáoHàngHóa!B897,Table2[Thành tiền])-BáoCáoHàngHóa!E897)</f>
        <v>3399249.7384615387</v>
      </c>
      <c r="I897" s="42">
        <f ca="1">IF(B897="","",SUMIF(Table28[[Tên hàng hóa ]:[Thành tiền]],BáoCáoHàngHóa!B897,Table28[Số lượng]))</f>
        <v>1</v>
      </c>
      <c r="J897" s="42">
        <f t="shared" ca="1" si="129"/>
        <v>3399249.7384615387</v>
      </c>
      <c r="K897" s="42">
        <f t="shared" ca="1" si="130"/>
        <v>3399249.7384615387</v>
      </c>
      <c r="L897" s="44">
        <f t="shared" ca="1" si="131"/>
        <v>0</v>
      </c>
      <c r="M897" s="44">
        <f t="shared" ca="1" si="132"/>
        <v>0</v>
      </c>
      <c r="N897" s="44">
        <f t="shared" ca="1" si="133"/>
        <v>0</v>
      </c>
      <c r="O897" s="30">
        <f t="shared" ca="1" si="126"/>
        <v>0</v>
      </c>
    </row>
    <row r="898" spans="1:15" x14ac:dyDescent="0.2">
      <c r="A898" s="40">
        <v>893</v>
      </c>
      <c r="B898" s="40" t="str">
        <f>IF(DanhMụcHH!B897="","",DanhMụcHH!B897)</f>
        <v>ZB4BL5</v>
      </c>
      <c r="C898" s="41">
        <f ca="1">IF(B898="","",SUMIF(OFFSET(MuaHàng_ThanhToán!$D$5,0,0,COUNTIF(Table2[Tên nhà cung cấp],MuaHàng_ThanhToán!$C$5),6),BáoCáoHàngHóa!B898,Table2[Số lượng]))</f>
        <v>0</v>
      </c>
      <c r="D898" s="41">
        <f t="shared" ca="1" si="127"/>
        <v>0</v>
      </c>
      <c r="E898" s="41">
        <f ca="1">IF(B898="","",SUMIF(OFFSET(MuaHàng_ThanhToán!$D$5,0,0,COUNTIF(Table2[Tên nhà cung cấp],MuaHàng_ThanhToán!$C$5),6),BáoCáoHàngHóa!B898,Table2[Thành tiền]))</f>
        <v>0</v>
      </c>
      <c r="F898" s="43">
        <f ca="1">IF(B898="","",SUMIF(Table2[[Tên hàng hóa]:[Thành tiền]],BáoCáoHàngHóa!B898,Table2[Số lượng])-BáoCáoHàngHóa!C898)</f>
        <v>6</v>
      </c>
      <c r="G898" s="43">
        <f t="shared" ca="1" si="128"/>
        <v>105600</v>
      </c>
      <c r="H898" s="43">
        <f ca="1">IF(B898="","",SUMIF(Table2[[Tên hàng hóa]:[Thành tiền]],BáoCáoHàngHóa!B898,Table2[Thành tiền])-BáoCáoHàngHóa!E898)</f>
        <v>633600</v>
      </c>
      <c r="I898" s="42">
        <f ca="1">IF(B898="","",SUMIF(Table28[[Tên hàng hóa ]:[Thành tiền]],BáoCáoHàngHóa!B898,Table28[Số lượng]))</f>
        <v>6</v>
      </c>
      <c r="J898" s="42">
        <f t="shared" ca="1" si="129"/>
        <v>105600</v>
      </c>
      <c r="K898" s="42">
        <f t="shared" ca="1" si="130"/>
        <v>633600</v>
      </c>
      <c r="L898" s="44">
        <f t="shared" ca="1" si="131"/>
        <v>0</v>
      </c>
      <c r="M898" s="44">
        <f t="shared" ca="1" si="132"/>
        <v>0</v>
      </c>
      <c r="N898" s="44">
        <f t="shared" ca="1" si="133"/>
        <v>0</v>
      </c>
      <c r="O898" s="30">
        <f t="shared" ca="1" si="126"/>
        <v>0</v>
      </c>
    </row>
    <row r="899" spans="1:15" x14ac:dyDescent="0.2">
      <c r="A899" s="40">
        <v>894</v>
      </c>
      <c r="B899" s="40" t="str">
        <f>IF(DanhMụcHH!B898="","",DanhMụcHH!B898)</f>
        <v>ZB4BZ101</v>
      </c>
      <c r="C899" s="41">
        <f ca="1">IF(B899="","",SUMIF(OFFSET(MuaHàng_ThanhToán!$D$5,0,0,COUNTIF(Table2[Tên nhà cung cấp],MuaHàng_ThanhToán!$C$5),6),BáoCáoHàngHóa!B899,Table2[Số lượng]))</f>
        <v>0</v>
      </c>
      <c r="D899" s="41">
        <f t="shared" ca="1" si="127"/>
        <v>0</v>
      </c>
      <c r="E899" s="41">
        <f ca="1">IF(B899="","",SUMIF(OFFSET(MuaHàng_ThanhToán!$D$5,0,0,COUNTIF(Table2[Tên nhà cung cấp],MuaHàng_ThanhToán!$C$5),6),BáoCáoHàngHóa!B899,Table2[Thành tiền]))</f>
        <v>0</v>
      </c>
      <c r="F899" s="43">
        <f ca="1">IF(B899="","",SUMIF(Table2[[Tên hàng hóa]:[Thành tiền]],BáoCáoHàngHóa!B899,Table2[Số lượng])-BáoCáoHàngHóa!C899)</f>
        <v>4</v>
      </c>
      <c r="G899" s="43">
        <f t="shared" ca="1" si="128"/>
        <v>84700</v>
      </c>
      <c r="H899" s="43">
        <f ca="1">IF(B899="","",SUMIF(Table2[[Tên hàng hóa]:[Thành tiền]],BáoCáoHàngHóa!B899,Table2[Thành tiền])-BáoCáoHàngHóa!E899)</f>
        <v>338800</v>
      </c>
      <c r="I899" s="42">
        <f ca="1">IF(B899="","",SUMIF(Table28[[Tên hàng hóa ]:[Thành tiền]],BáoCáoHàngHóa!B899,Table28[Số lượng]))</f>
        <v>4</v>
      </c>
      <c r="J899" s="42">
        <f t="shared" ca="1" si="129"/>
        <v>84700</v>
      </c>
      <c r="K899" s="42">
        <f t="shared" ca="1" si="130"/>
        <v>338800</v>
      </c>
      <c r="L899" s="44">
        <f t="shared" ca="1" si="131"/>
        <v>0</v>
      </c>
      <c r="M899" s="44">
        <f t="shared" ca="1" si="132"/>
        <v>0</v>
      </c>
      <c r="N899" s="44">
        <f t="shared" ca="1" si="133"/>
        <v>0</v>
      </c>
      <c r="O899" s="30">
        <f t="shared" ca="1" si="126"/>
        <v>0</v>
      </c>
    </row>
    <row r="900" spans="1:15" x14ac:dyDescent="0.2">
      <c r="A900" s="40">
        <v>895</v>
      </c>
      <c r="B900" s="40" t="str">
        <f>IF(DanhMụcHH!B899="","",DanhMụcHH!B899)</f>
        <v>CJ1W-OC211</v>
      </c>
      <c r="C900" s="41">
        <f ca="1">IF(B900="","",SUMIF(OFFSET(MuaHàng_ThanhToán!$D$5,0,0,COUNTIF(Table2[Tên nhà cung cấp],MuaHàng_ThanhToán!$C$5),6),BáoCáoHàngHóa!B900,Table2[Số lượng]))</f>
        <v>0</v>
      </c>
      <c r="D900" s="41">
        <f t="shared" ca="1" si="127"/>
        <v>0</v>
      </c>
      <c r="E900" s="41">
        <f ca="1">IF(B900="","",SUMIF(OFFSET(MuaHàng_ThanhToán!$D$5,0,0,COUNTIF(Table2[Tên nhà cung cấp],MuaHàng_ThanhToán!$C$5),6),BáoCáoHàngHóa!B900,Table2[Thành tiền]))</f>
        <v>0</v>
      </c>
      <c r="F900" s="43">
        <f ca="1">IF(B900="","",SUMIF(Table2[[Tên hàng hóa]:[Thành tiền]],BáoCáoHàngHóa!B900,Table2[Số lượng])-BáoCáoHàngHóa!C900)</f>
        <v>0</v>
      </c>
      <c r="G900" s="43">
        <f t="shared" ca="1" si="128"/>
        <v>0</v>
      </c>
      <c r="H900" s="43">
        <f ca="1">IF(B900="","",SUMIF(Table2[[Tên hàng hóa]:[Thành tiền]],BáoCáoHàngHóa!B900,Table2[Thành tiền])-BáoCáoHàngHóa!E900)</f>
        <v>0</v>
      </c>
      <c r="I900" s="42">
        <f ca="1">IF(B900="","",SUMIF(Table28[[Tên hàng hóa ]:[Thành tiền]],BáoCáoHàngHóa!B900,Table28[Số lượng]))</f>
        <v>0</v>
      </c>
      <c r="J900" s="42">
        <f t="shared" ca="1" si="129"/>
        <v>0</v>
      </c>
      <c r="K900" s="42">
        <f t="shared" ca="1" si="130"/>
        <v>0</v>
      </c>
      <c r="L900" s="44">
        <f t="shared" ca="1" si="131"/>
        <v>0</v>
      </c>
      <c r="M900" s="44">
        <f t="shared" ca="1" si="132"/>
        <v>0</v>
      </c>
      <c r="N900" s="44">
        <f t="shared" ca="1" si="133"/>
        <v>0</v>
      </c>
      <c r="O900" s="30">
        <f t="shared" ca="1" si="126"/>
        <v>0</v>
      </c>
    </row>
    <row r="901" spans="1:15" x14ac:dyDescent="0.2">
      <c r="A901" s="40">
        <v>896</v>
      </c>
      <c r="B901" s="40" t="str">
        <f>IF(DanhMụcHH!B900="","",DanhMụcHH!B900)</f>
        <v>EW-312</v>
      </c>
      <c r="C901" s="41">
        <f ca="1">IF(B901="","",SUMIF(OFFSET(MuaHàng_ThanhToán!$D$5,0,0,COUNTIF(Table2[Tên nhà cung cấp],MuaHàng_ThanhToán!$C$5),6),BáoCáoHàngHóa!B901,Table2[Số lượng]))</f>
        <v>0</v>
      </c>
      <c r="D901" s="41">
        <f t="shared" ca="1" si="127"/>
        <v>0</v>
      </c>
      <c r="E901" s="41">
        <f ca="1">IF(B901="","",SUMIF(OFFSET(MuaHàng_ThanhToán!$D$5,0,0,COUNTIF(Table2[Tên nhà cung cấp],MuaHàng_ThanhToán!$C$5),6),BáoCáoHàngHóa!B901,Table2[Thành tiền]))</f>
        <v>0</v>
      </c>
      <c r="F901" s="43">
        <f ca="1">IF(B901="","",SUMIF(Table2[[Tên hàng hóa]:[Thành tiền]],BáoCáoHàngHóa!B901,Table2[Số lượng])-BáoCáoHàngHóa!C901)</f>
        <v>0</v>
      </c>
      <c r="G901" s="43">
        <f t="shared" ca="1" si="128"/>
        <v>0</v>
      </c>
      <c r="H901" s="43">
        <f ca="1">IF(B901="","",SUMIF(Table2[[Tên hàng hóa]:[Thành tiền]],BáoCáoHàngHóa!B901,Table2[Thành tiền])-BáoCáoHàngHóa!E901)</f>
        <v>0</v>
      </c>
      <c r="I901" s="42">
        <f ca="1">IF(B901="","",SUMIF(Table28[[Tên hàng hóa ]:[Thành tiền]],BáoCáoHàngHóa!B901,Table28[Số lượng]))</f>
        <v>0</v>
      </c>
      <c r="J901" s="42">
        <f t="shared" ca="1" si="129"/>
        <v>0</v>
      </c>
      <c r="K901" s="42">
        <f t="shared" ca="1" si="130"/>
        <v>0</v>
      </c>
      <c r="L901" s="44">
        <f t="shared" ca="1" si="131"/>
        <v>0</v>
      </c>
      <c r="M901" s="44">
        <f t="shared" ca="1" si="132"/>
        <v>0</v>
      </c>
      <c r="N901" s="44">
        <f t="shared" ca="1" si="133"/>
        <v>0</v>
      </c>
      <c r="O901" s="30">
        <f t="shared" ca="1" si="126"/>
        <v>0</v>
      </c>
    </row>
    <row r="902" spans="1:15" x14ac:dyDescent="0.2">
      <c r="A902" s="40">
        <v>897</v>
      </c>
      <c r="B902" s="40" t="str">
        <f>IF(DanhMụcHH!B901="","",DanhMụcHH!B901)</f>
        <v>XB4BD33</v>
      </c>
      <c r="C902" s="41">
        <f ca="1">IF(B902="","",SUMIF(OFFSET(MuaHàng_ThanhToán!$D$5,0,0,COUNTIF(Table2[Tên nhà cung cấp],MuaHàng_ThanhToán!$C$5),6),BáoCáoHàngHóa!B902,Table2[Số lượng]))</f>
        <v>0</v>
      </c>
      <c r="D902" s="41">
        <f t="shared" ca="1" si="127"/>
        <v>0</v>
      </c>
      <c r="E902" s="41">
        <f ca="1">IF(B902="","",SUMIF(OFFSET(MuaHàng_ThanhToán!$D$5,0,0,COUNTIF(Table2[Tên nhà cung cấp],MuaHàng_ThanhToán!$C$5),6),BáoCáoHàngHóa!B902,Table2[Thành tiền]))</f>
        <v>0</v>
      </c>
      <c r="F902" s="43">
        <f ca="1">IF(B902="","",SUMIF(Table2[[Tên hàng hóa]:[Thành tiền]],BáoCáoHàngHóa!B902,Table2[Số lượng])-BáoCáoHàngHóa!C902)</f>
        <v>1</v>
      </c>
      <c r="G902" s="43">
        <f t="shared" ca="1" si="128"/>
        <v>165000</v>
      </c>
      <c r="H902" s="43">
        <f ca="1">IF(B902="","",SUMIF(Table2[[Tên hàng hóa]:[Thành tiền]],BáoCáoHàngHóa!B902,Table2[Thành tiền])-BáoCáoHàngHóa!E902)</f>
        <v>165000</v>
      </c>
      <c r="I902" s="42">
        <f ca="1">IF(B902="","",SUMIF(Table28[[Tên hàng hóa ]:[Thành tiền]],BáoCáoHàngHóa!B902,Table28[Số lượng]))</f>
        <v>1</v>
      </c>
      <c r="J902" s="42">
        <f t="shared" ca="1" si="129"/>
        <v>165000</v>
      </c>
      <c r="K902" s="42">
        <f t="shared" ca="1" si="130"/>
        <v>165000</v>
      </c>
      <c r="L902" s="44">
        <f t="shared" ca="1" si="131"/>
        <v>0</v>
      </c>
      <c r="M902" s="44">
        <f t="shared" ca="1" si="132"/>
        <v>0</v>
      </c>
      <c r="N902" s="44">
        <f t="shared" ca="1" si="133"/>
        <v>0</v>
      </c>
      <c r="O902" s="30">
        <f t="shared" ca="1" si="126"/>
        <v>0</v>
      </c>
    </row>
    <row r="903" spans="1:15" x14ac:dyDescent="0.2">
      <c r="A903" s="40">
        <v>898</v>
      </c>
      <c r="B903" s="40" t="str">
        <f>IF(DanhMụcHH!B902="","",DanhMụcHH!B902)</f>
        <v>ZB4BZ104</v>
      </c>
      <c r="C903" s="41">
        <f ca="1">IF(B903="","",SUMIF(OFFSET(MuaHàng_ThanhToán!$D$5,0,0,COUNTIF(Table2[Tên nhà cung cấp],MuaHàng_ThanhToán!$C$5),6),BáoCáoHàngHóa!B903,Table2[Số lượng]))</f>
        <v>0</v>
      </c>
      <c r="D903" s="41">
        <f t="shared" ca="1" si="127"/>
        <v>0</v>
      </c>
      <c r="E903" s="41">
        <f ca="1">IF(B903="","",SUMIF(OFFSET(MuaHàng_ThanhToán!$D$5,0,0,COUNTIF(Table2[Tên nhà cung cấp],MuaHàng_ThanhToán!$C$5),6),BáoCáoHàngHóa!B903,Table2[Thành tiền]))</f>
        <v>0</v>
      </c>
      <c r="F903" s="43">
        <f ca="1">IF(B903="","",SUMIF(Table2[[Tên hàng hóa]:[Thành tiền]],BáoCáoHàngHóa!B903,Table2[Số lượng])-BáoCáoHàngHóa!C903)</f>
        <v>1</v>
      </c>
      <c r="G903" s="43">
        <f t="shared" ca="1" si="128"/>
        <v>112200</v>
      </c>
      <c r="H903" s="43">
        <f ca="1">IF(B903="","",SUMIF(Table2[[Tên hàng hóa]:[Thành tiền]],BáoCáoHàngHóa!B903,Table2[Thành tiền])-BáoCáoHàngHóa!E903)</f>
        <v>112200</v>
      </c>
      <c r="I903" s="42">
        <f ca="1">IF(B903="","",SUMIF(Table28[[Tên hàng hóa ]:[Thành tiền]],BáoCáoHàngHóa!B903,Table28[Số lượng]))</f>
        <v>1</v>
      </c>
      <c r="J903" s="42">
        <f t="shared" ca="1" si="129"/>
        <v>112200</v>
      </c>
      <c r="K903" s="42">
        <f t="shared" ca="1" si="130"/>
        <v>112200</v>
      </c>
      <c r="L903" s="44">
        <f t="shared" ca="1" si="131"/>
        <v>0</v>
      </c>
      <c r="M903" s="44">
        <f t="shared" ca="1" si="132"/>
        <v>0</v>
      </c>
      <c r="N903" s="44">
        <f t="shared" ca="1" si="133"/>
        <v>0</v>
      </c>
      <c r="O903" s="30">
        <f t="shared" ref="O903:O966" ca="1" si="134">IF(L903&lt;0,-1,0)</f>
        <v>0</v>
      </c>
    </row>
    <row r="904" spans="1:15" x14ac:dyDescent="0.2">
      <c r="A904" s="40">
        <v>899</v>
      </c>
      <c r="B904" s="40" t="str">
        <f>IF(DanhMụcHH!B903="","",DanhMụcHH!B903)</f>
        <v>ZB4BZ009</v>
      </c>
      <c r="C904" s="41">
        <f ca="1">IF(B904="","",SUMIF(OFFSET(MuaHàng_ThanhToán!$D$5,0,0,COUNTIF(Table2[Tên nhà cung cấp],MuaHàng_ThanhToán!$C$5),6),BáoCáoHàngHóa!B904,Table2[Số lượng]))</f>
        <v>0</v>
      </c>
      <c r="D904" s="41">
        <f t="shared" ca="1" si="127"/>
        <v>0</v>
      </c>
      <c r="E904" s="41">
        <f ca="1">IF(B904="","",SUMIF(OFFSET(MuaHàng_ThanhToán!$D$5,0,0,COUNTIF(Table2[Tên nhà cung cấp],MuaHàng_ThanhToán!$C$5),6),BáoCáoHàngHóa!B904,Table2[Thành tiền]))</f>
        <v>0</v>
      </c>
      <c r="F904" s="43">
        <f ca="1">IF(B904="","",SUMIF(Table2[[Tên hàng hóa]:[Thành tiền]],BáoCáoHàngHóa!B904,Table2[Số lượng])-BáoCáoHàngHóa!C904)</f>
        <v>2</v>
      </c>
      <c r="G904" s="43">
        <f t="shared" ca="1" si="128"/>
        <v>40700</v>
      </c>
      <c r="H904" s="43">
        <f ca="1">IF(B904="","",SUMIF(Table2[[Tên hàng hóa]:[Thành tiền]],BáoCáoHàngHóa!B904,Table2[Thành tiền])-BáoCáoHàngHóa!E904)</f>
        <v>81400</v>
      </c>
      <c r="I904" s="42">
        <f ca="1">IF(B904="","",SUMIF(Table28[[Tên hàng hóa ]:[Thành tiền]],BáoCáoHàngHóa!B904,Table28[Số lượng]))</f>
        <v>2</v>
      </c>
      <c r="J904" s="42">
        <f t="shared" ca="1" si="129"/>
        <v>40700</v>
      </c>
      <c r="K904" s="42">
        <f t="shared" ca="1" si="130"/>
        <v>81400</v>
      </c>
      <c r="L904" s="44">
        <f t="shared" ca="1" si="131"/>
        <v>0</v>
      </c>
      <c r="M904" s="44">
        <f t="shared" ca="1" si="132"/>
        <v>0</v>
      </c>
      <c r="N904" s="44">
        <f t="shared" ca="1" si="133"/>
        <v>0</v>
      </c>
      <c r="O904" s="30">
        <f t="shared" ca="1" si="134"/>
        <v>0</v>
      </c>
    </row>
    <row r="905" spans="1:15" x14ac:dyDescent="0.2">
      <c r="A905" s="40">
        <v>900</v>
      </c>
      <c r="B905" s="40" t="str">
        <f>IF(DanhMụcHH!B904="","",DanhMụcHH!B904)</f>
        <v>TL-S10L1.1/2''</v>
      </c>
      <c r="C905" s="41">
        <f ca="1">IF(B905="","",SUMIF(OFFSET(MuaHàng_ThanhToán!$D$5,0,0,COUNTIF(Table2[Tên nhà cung cấp],MuaHàng_ThanhToán!$C$5),6),BáoCáoHàngHóa!B905,Table2[Số lượng]))</f>
        <v>0</v>
      </c>
      <c r="D905" s="41">
        <f t="shared" ca="1" si="127"/>
        <v>0</v>
      </c>
      <c r="E905" s="41">
        <f ca="1">IF(B905="","",SUMIF(OFFSET(MuaHàng_ThanhToán!$D$5,0,0,COUNTIF(Table2[Tên nhà cung cấp],MuaHàng_ThanhToán!$C$5),6),BáoCáoHàngHóa!B905,Table2[Thành tiền]))</f>
        <v>0</v>
      </c>
      <c r="F905" s="43">
        <f ca="1">IF(B905="","",SUMIF(Table2[[Tên hàng hóa]:[Thành tiền]],BáoCáoHàngHóa!B905,Table2[Số lượng])-BáoCáoHàngHóa!C905)</f>
        <v>2</v>
      </c>
      <c r="G905" s="43">
        <f t="shared" ca="1" si="128"/>
        <v>1540000</v>
      </c>
      <c r="H905" s="43">
        <f ca="1">IF(B905="","",SUMIF(Table2[[Tên hàng hóa]:[Thành tiền]],BáoCáoHàngHóa!B905,Table2[Thành tiền])-BáoCáoHàngHóa!E905)</f>
        <v>3080000</v>
      </c>
      <c r="I905" s="42">
        <f ca="1">IF(B905="","",SUMIF(Table28[[Tên hàng hóa ]:[Thành tiền]],BáoCáoHàngHóa!B905,Table28[Số lượng]))</f>
        <v>2</v>
      </c>
      <c r="J905" s="42">
        <f t="shared" ca="1" si="129"/>
        <v>1540000</v>
      </c>
      <c r="K905" s="42">
        <f t="shared" ca="1" si="130"/>
        <v>3080000</v>
      </c>
      <c r="L905" s="44">
        <f t="shared" ca="1" si="131"/>
        <v>0</v>
      </c>
      <c r="M905" s="44">
        <f t="shared" ca="1" si="132"/>
        <v>0</v>
      </c>
      <c r="N905" s="44">
        <f t="shared" ca="1" si="133"/>
        <v>0</v>
      </c>
      <c r="O905" s="30">
        <f t="shared" ca="1" si="134"/>
        <v>0</v>
      </c>
    </row>
    <row r="906" spans="1:15" x14ac:dyDescent="0.2">
      <c r="A906" s="40">
        <v>901</v>
      </c>
      <c r="B906" s="40" t="str">
        <f>IF(DanhMụcHH!B905="","",DanhMụcHH!B905)</f>
        <v>K1018</v>
      </c>
      <c r="C906" s="41">
        <f ca="1">IF(B906="","",SUMIF(OFFSET(MuaHàng_ThanhToán!$D$5,0,0,COUNTIF(Table2[Tên nhà cung cấp],MuaHàng_ThanhToán!$C$5),6),BáoCáoHàngHóa!B906,Table2[Số lượng]))</f>
        <v>0</v>
      </c>
      <c r="D906" s="41">
        <f t="shared" ca="1" si="127"/>
        <v>0</v>
      </c>
      <c r="E906" s="41">
        <f ca="1">IF(B906="","",SUMIF(OFFSET(MuaHàng_ThanhToán!$D$5,0,0,COUNTIF(Table2[Tên nhà cung cấp],MuaHàng_ThanhToán!$C$5),6),BáoCáoHàngHóa!B906,Table2[Thành tiền]))</f>
        <v>0</v>
      </c>
      <c r="F906" s="43">
        <f ca="1">IF(B906="","",SUMIF(Table2[[Tên hàng hóa]:[Thành tiền]],BáoCáoHàngHóa!B906,Table2[Số lượng])-BáoCáoHàngHóa!C906)</f>
        <v>9</v>
      </c>
      <c r="G906" s="43">
        <f t="shared" ca="1" si="128"/>
        <v>649611.11111111112</v>
      </c>
      <c r="H906" s="43">
        <f ca="1">IF(B906="","",SUMIF(Table2[[Tên hàng hóa]:[Thành tiền]],BáoCáoHàngHóa!B906,Table2[Thành tiền])-BáoCáoHàngHóa!E906)</f>
        <v>5846500</v>
      </c>
      <c r="I906" s="42">
        <f ca="1">IF(B906="","",SUMIF(Table28[[Tên hàng hóa ]:[Thành tiền]],BáoCáoHàngHóa!B906,Table28[Số lượng]))</f>
        <v>8</v>
      </c>
      <c r="J906" s="42">
        <f t="shared" ca="1" si="129"/>
        <v>649611.11111111112</v>
      </c>
      <c r="K906" s="42">
        <f t="shared" ca="1" si="130"/>
        <v>5196888.888888889</v>
      </c>
      <c r="L906" s="44">
        <f t="shared" ca="1" si="131"/>
        <v>1</v>
      </c>
      <c r="M906" s="44">
        <f t="shared" ca="1" si="132"/>
        <v>649611.11111111101</v>
      </c>
      <c r="N906" s="44">
        <f t="shared" ca="1" si="133"/>
        <v>649611.11111111101</v>
      </c>
      <c r="O906" s="30">
        <f t="shared" ca="1" si="134"/>
        <v>0</v>
      </c>
    </row>
    <row r="907" spans="1:15" x14ac:dyDescent="0.2">
      <c r="A907" s="40">
        <v>902</v>
      </c>
      <c r="B907" s="40" t="str">
        <f>IF(DanhMụcHH!B906="","",DanhMụcHH!B906)</f>
        <v>K2017</v>
      </c>
      <c r="C907" s="41">
        <f ca="1">IF(B907="","",SUMIF(OFFSET(MuaHàng_ThanhToán!$D$5,0,0,COUNTIF(Table2[Tên nhà cung cấp],MuaHàng_ThanhToán!$C$5),6),BáoCáoHàngHóa!B907,Table2[Số lượng]))</f>
        <v>0</v>
      </c>
      <c r="D907" s="41">
        <f t="shared" ca="1" si="127"/>
        <v>0</v>
      </c>
      <c r="E907" s="41">
        <f ca="1">IF(B907="","",SUMIF(OFFSET(MuaHàng_ThanhToán!$D$5,0,0,COUNTIF(Table2[Tên nhà cung cấp],MuaHàng_ThanhToán!$C$5),6),BáoCáoHàngHóa!B907,Table2[Thành tiền]))</f>
        <v>0</v>
      </c>
      <c r="F907" s="43">
        <f ca="1">IF(B907="","",SUMIF(Table2[[Tên hàng hóa]:[Thành tiền]],BáoCáoHàngHóa!B907,Table2[Số lượng])-BáoCáoHàngHóa!C907)</f>
        <v>1</v>
      </c>
      <c r="G907" s="43">
        <f t="shared" ca="1" si="128"/>
        <v>1155000</v>
      </c>
      <c r="H907" s="43">
        <f ca="1">IF(B907="","",SUMIF(Table2[[Tên hàng hóa]:[Thành tiền]],BáoCáoHàngHóa!B907,Table2[Thành tiền])-BáoCáoHàngHóa!E907)</f>
        <v>1155000</v>
      </c>
      <c r="I907" s="42">
        <f ca="1">IF(B907="","",SUMIF(Table28[[Tên hàng hóa ]:[Thành tiền]],BáoCáoHàngHóa!B907,Table28[Số lượng]))</f>
        <v>1</v>
      </c>
      <c r="J907" s="42">
        <f t="shared" ca="1" si="129"/>
        <v>1155000</v>
      </c>
      <c r="K907" s="42">
        <f t="shared" ca="1" si="130"/>
        <v>1155000</v>
      </c>
      <c r="L907" s="44">
        <f t="shared" ca="1" si="131"/>
        <v>0</v>
      </c>
      <c r="M907" s="44">
        <f t="shared" ca="1" si="132"/>
        <v>0</v>
      </c>
      <c r="N907" s="44">
        <f t="shared" ca="1" si="133"/>
        <v>0</v>
      </c>
      <c r="O907" s="30">
        <f t="shared" ca="1" si="134"/>
        <v>0</v>
      </c>
    </row>
    <row r="908" spans="1:15" x14ac:dyDescent="0.2">
      <c r="A908" s="40">
        <v>903</v>
      </c>
      <c r="B908" s="40" t="str">
        <f>IF(DanhMụcHH!B907="","",DanhMụcHH!B907)</f>
        <v>DN015</v>
      </c>
      <c r="C908" s="41">
        <f ca="1">IF(B908="","",SUMIF(OFFSET(MuaHàng_ThanhToán!$D$5,0,0,COUNTIF(Table2[Tên nhà cung cấp],MuaHàng_ThanhToán!$C$5),6),BáoCáoHàngHóa!B908,Table2[Số lượng]))</f>
        <v>0</v>
      </c>
      <c r="D908" s="41">
        <f t="shared" ca="1" si="127"/>
        <v>0</v>
      </c>
      <c r="E908" s="41">
        <f ca="1">IF(B908="","",SUMIF(OFFSET(MuaHàng_ThanhToán!$D$5,0,0,COUNTIF(Table2[Tên nhà cung cấp],MuaHàng_ThanhToán!$C$5),6),BáoCáoHàngHóa!B908,Table2[Thành tiền]))</f>
        <v>0</v>
      </c>
      <c r="F908" s="43">
        <f ca="1">IF(B908="","",SUMIF(Table2[[Tên hàng hóa]:[Thành tiền]],BáoCáoHàngHóa!B908,Table2[Số lượng])-BáoCáoHàngHóa!C908)</f>
        <v>3</v>
      </c>
      <c r="G908" s="43">
        <f t="shared" ca="1" si="128"/>
        <v>495000</v>
      </c>
      <c r="H908" s="43">
        <f ca="1">IF(B908="","",SUMIF(Table2[[Tên hàng hóa]:[Thành tiền]],BáoCáoHàngHóa!B908,Table2[Thành tiền])-BáoCáoHàngHóa!E908)</f>
        <v>1485000</v>
      </c>
      <c r="I908" s="42">
        <f ca="1">IF(B908="","",SUMIF(Table28[[Tên hàng hóa ]:[Thành tiền]],BáoCáoHàngHóa!B908,Table28[Số lượng]))</f>
        <v>3</v>
      </c>
      <c r="J908" s="42">
        <f t="shared" ca="1" si="129"/>
        <v>495000</v>
      </c>
      <c r="K908" s="42">
        <f t="shared" ca="1" si="130"/>
        <v>1485000</v>
      </c>
      <c r="L908" s="44">
        <f t="shared" ca="1" si="131"/>
        <v>0</v>
      </c>
      <c r="M908" s="44">
        <f t="shared" ca="1" si="132"/>
        <v>0</v>
      </c>
      <c r="N908" s="44">
        <f t="shared" ca="1" si="133"/>
        <v>0</v>
      </c>
      <c r="O908" s="30">
        <f t="shared" ca="1" si="134"/>
        <v>0</v>
      </c>
    </row>
    <row r="909" spans="1:15" x14ac:dyDescent="0.2">
      <c r="A909" s="40">
        <v>904</v>
      </c>
      <c r="B909" s="40" t="str">
        <f>IF(DanhMụcHH!B908="","",DanhMụcHH!B908)</f>
        <v>1000VA</v>
      </c>
      <c r="C909" s="41">
        <f ca="1">IF(B909="","",SUMIF(OFFSET(MuaHàng_ThanhToán!$D$5,0,0,COUNTIF(Table2[Tên nhà cung cấp],MuaHàng_ThanhToán!$C$5),6),BáoCáoHàngHóa!B909,Table2[Số lượng]))</f>
        <v>0</v>
      </c>
      <c r="D909" s="41">
        <f t="shared" ca="1" si="127"/>
        <v>0</v>
      </c>
      <c r="E909" s="41">
        <f ca="1">IF(B909="","",SUMIF(OFFSET(MuaHàng_ThanhToán!$D$5,0,0,COUNTIF(Table2[Tên nhà cung cấp],MuaHàng_ThanhToán!$C$5),6),BáoCáoHàngHóa!B909,Table2[Thành tiền]))</f>
        <v>0</v>
      </c>
      <c r="F909" s="43">
        <f ca="1">IF(B909="","",SUMIF(Table2[[Tên hàng hóa]:[Thành tiền]],BáoCáoHàngHóa!B909,Table2[Số lượng])-BáoCáoHàngHóa!C909)</f>
        <v>3</v>
      </c>
      <c r="G909" s="43">
        <f t="shared" ca="1" si="128"/>
        <v>1980000</v>
      </c>
      <c r="H909" s="43">
        <f ca="1">IF(B909="","",SUMIF(Table2[[Tên hàng hóa]:[Thành tiền]],BáoCáoHàngHóa!B909,Table2[Thành tiền])-BáoCáoHàngHóa!E909)</f>
        <v>5940000</v>
      </c>
      <c r="I909" s="42">
        <f ca="1">IF(B909="","",SUMIF(Table28[[Tên hàng hóa ]:[Thành tiền]],BáoCáoHàngHóa!B909,Table28[Số lượng]))</f>
        <v>3</v>
      </c>
      <c r="J909" s="42">
        <f t="shared" ca="1" si="129"/>
        <v>1980000</v>
      </c>
      <c r="K909" s="42">
        <f t="shared" ca="1" si="130"/>
        <v>5940000</v>
      </c>
      <c r="L909" s="44">
        <f t="shared" ca="1" si="131"/>
        <v>0</v>
      </c>
      <c r="M909" s="44">
        <f t="shared" ca="1" si="132"/>
        <v>0</v>
      </c>
      <c r="N909" s="44">
        <f t="shared" ca="1" si="133"/>
        <v>0</v>
      </c>
      <c r="O909" s="30">
        <f t="shared" ca="1" si="134"/>
        <v>0</v>
      </c>
    </row>
    <row r="910" spans="1:15" ht="30" x14ac:dyDescent="0.2">
      <c r="A910" s="40">
        <v>905</v>
      </c>
      <c r="B910" s="40" t="str">
        <f>IF(DanhMụcHH!B909="","",DanhMụcHH!B909)</f>
        <v>CIMR-VT4A0004BAA</v>
      </c>
      <c r="C910" s="41">
        <f ca="1">IF(B910="","",SUMIF(OFFSET(MuaHàng_ThanhToán!$D$5,0,0,COUNTIF(Table2[Tên nhà cung cấp],MuaHàng_ThanhToán!$C$5),6),BáoCáoHàngHóa!B910,Table2[Số lượng]))</f>
        <v>0</v>
      </c>
      <c r="D910" s="41">
        <f t="shared" ca="1" si="127"/>
        <v>0</v>
      </c>
      <c r="E910" s="41">
        <f ca="1">IF(B910="","",SUMIF(OFFSET(MuaHàng_ThanhToán!$D$5,0,0,COUNTIF(Table2[Tên nhà cung cấp],MuaHàng_ThanhToán!$C$5),6),BáoCáoHàngHóa!B910,Table2[Thành tiền]))</f>
        <v>0</v>
      </c>
      <c r="F910" s="43">
        <f ca="1">IF(B910="","",SUMIF(Table2[[Tên hàng hóa]:[Thành tiền]],BáoCáoHàngHóa!B910,Table2[Số lượng])-BáoCáoHàngHóa!C910)</f>
        <v>3</v>
      </c>
      <c r="G910" s="43">
        <f t="shared" ca="1" si="128"/>
        <v>5170000</v>
      </c>
      <c r="H910" s="43">
        <f ca="1">IF(B910="","",SUMIF(Table2[[Tên hàng hóa]:[Thành tiền]],BáoCáoHàngHóa!B910,Table2[Thành tiền])-BáoCáoHàngHóa!E910)</f>
        <v>15510000</v>
      </c>
      <c r="I910" s="42">
        <f ca="1">IF(B910="","",SUMIF(Table28[[Tên hàng hóa ]:[Thành tiền]],BáoCáoHàngHóa!B910,Table28[Số lượng]))</f>
        <v>3</v>
      </c>
      <c r="J910" s="42">
        <f t="shared" ca="1" si="129"/>
        <v>5170000</v>
      </c>
      <c r="K910" s="42">
        <f t="shared" ca="1" si="130"/>
        <v>15510000</v>
      </c>
      <c r="L910" s="44">
        <f t="shared" ca="1" si="131"/>
        <v>0</v>
      </c>
      <c r="M910" s="44">
        <f t="shared" ca="1" si="132"/>
        <v>0</v>
      </c>
      <c r="N910" s="44">
        <f t="shared" ca="1" si="133"/>
        <v>0</v>
      </c>
      <c r="O910" s="30">
        <f t="shared" ca="1" si="134"/>
        <v>0</v>
      </c>
    </row>
    <row r="911" spans="1:15" x14ac:dyDescent="0.2">
      <c r="A911" s="40">
        <v>906</v>
      </c>
      <c r="B911" s="40" t="str">
        <f>IF(DanhMụcHH!B910="","",DanhMụcHH!B910)</f>
        <v>XB5AD33</v>
      </c>
      <c r="C911" s="41">
        <f ca="1">IF(B911="","",SUMIF(OFFSET(MuaHàng_ThanhToán!$D$5,0,0,COUNTIF(Table2[Tên nhà cung cấp],MuaHàng_ThanhToán!$C$5),6),BáoCáoHàngHóa!B911,Table2[Số lượng]))</f>
        <v>0</v>
      </c>
      <c r="D911" s="41">
        <f t="shared" ca="1" si="127"/>
        <v>0</v>
      </c>
      <c r="E911" s="41">
        <f ca="1">IF(B911="","",SUMIF(OFFSET(MuaHàng_ThanhToán!$D$5,0,0,COUNTIF(Table2[Tên nhà cung cấp],MuaHàng_ThanhToán!$C$5),6),BáoCáoHàngHóa!B911,Table2[Thành tiền]))</f>
        <v>0</v>
      </c>
      <c r="F911" s="43">
        <f ca="1">IF(B911="","",SUMIF(Table2[[Tên hàng hóa]:[Thành tiền]],BáoCáoHàngHóa!B911,Table2[Số lượng])-BáoCáoHàngHóa!C911)</f>
        <v>9</v>
      </c>
      <c r="G911" s="43">
        <f t="shared" ca="1" si="128"/>
        <v>141900</v>
      </c>
      <c r="H911" s="43">
        <f ca="1">IF(B911="","",SUMIF(Table2[[Tên hàng hóa]:[Thành tiền]],BáoCáoHàngHóa!B911,Table2[Thành tiền])-BáoCáoHàngHóa!E911)</f>
        <v>1277100</v>
      </c>
      <c r="I911" s="42">
        <f ca="1">IF(B911="","",SUMIF(Table28[[Tên hàng hóa ]:[Thành tiền]],BáoCáoHàngHóa!B911,Table28[Số lượng]))</f>
        <v>9</v>
      </c>
      <c r="J911" s="42">
        <f t="shared" ca="1" si="129"/>
        <v>141900</v>
      </c>
      <c r="K911" s="42">
        <f t="shared" ca="1" si="130"/>
        <v>1277100</v>
      </c>
      <c r="L911" s="44">
        <f t="shared" ca="1" si="131"/>
        <v>0</v>
      </c>
      <c r="M911" s="44">
        <f t="shared" ca="1" si="132"/>
        <v>0</v>
      </c>
      <c r="N911" s="44">
        <f t="shared" ca="1" si="133"/>
        <v>0</v>
      </c>
      <c r="O911" s="30">
        <f t="shared" ca="1" si="134"/>
        <v>0</v>
      </c>
    </row>
    <row r="912" spans="1:15" x14ac:dyDescent="0.2">
      <c r="A912" s="40">
        <v>907</v>
      </c>
      <c r="B912" s="40" t="str">
        <f>IF(DanhMụcHH!B911="","",DanhMụcHH!B911)</f>
        <v>LC1D150M7</v>
      </c>
      <c r="C912" s="41">
        <f ca="1">IF(B912="","",SUMIF(OFFSET(MuaHàng_ThanhToán!$D$5,0,0,COUNTIF(Table2[Tên nhà cung cấp],MuaHàng_ThanhToán!$C$5),6),BáoCáoHàngHóa!B912,Table2[Số lượng]))</f>
        <v>0</v>
      </c>
      <c r="D912" s="41">
        <f t="shared" ca="1" si="127"/>
        <v>0</v>
      </c>
      <c r="E912" s="41">
        <f ca="1">IF(B912="","",SUMIF(OFFSET(MuaHàng_ThanhToán!$D$5,0,0,COUNTIF(Table2[Tên nhà cung cấp],MuaHàng_ThanhToán!$C$5),6),BáoCáoHàngHóa!B912,Table2[Thành tiền]))</f>
        <v>0</v>
      </c>
      <c r="F912" s="43">
        <f ca="1">IF(B912="","",SUMIF(Table2[[Tên hàng hóa]:[Thành tiền]],BáoCáoHàngHóa!B912,Table2[Số lượng])-BáoCáoHàngHóa!C912)</f>
        <v>2</v>
      </c>
      <c r="G912" s="43">
        <f t="shared" ca="1" si="128"/>
        <v>4725600</v>
      </c>
      <c r="H912" s="43">
        <f ca="1">IF(B912="","",SUMIF(Table2[[Tên hàng hóa]:[Thành tiền]],BáoCáoHàngHóa!B912,Table2[Thành tiền])-BáoCáoHàngHóa!E912)</f>
        <v>9451200</v>
      </c>
      <c r="I912" s="42">
        <f ca="1">IF(B912="","",SUMIF(Table28[[Tên hàng hóa ]:[Thành tiền]],BáoCáoHàngHóa!B912,Table28[Số lượng]))</f>
        <v>2</v>
      </c>
      <c r="J912" s="42">
        <f t="shared" ca="1" si="129"/>
        <v>4725600</v>
      </c>
      <c r="K912" s="42">
        <f t="shared" ca="1" si="130"/>
        <v>9451200</v>
      </c>
      <c r="L912" s="44">
        <f t="shared" ca="1" si="131"/>
        <v>0</v>
      </c>
      <c r="M912" s="44">
        <f t="shared" ca="1" si="132"/>
        <v>0</v>
      </c>
      <c r="N912" s="44">
        <f t="shared" ca="1" si="133"/>
        <v>0</v>
      </c>
      <c r="O912" s="30">
        <f t="shared" ca="1" si="134"/>
        <v>0</v>
      </c>
    </row>
    <row r="913" spans="1:15" x14ac:dyDescent="0.2">
      <c r="A913" s="40">
        <v>908</v>
      </c>
      <c r="B913" s="40" t="str">
        <f>IF(DanhMụcHH!B912="","",DanhMụcHH!B912)</f>
        <v>LC1D40AB7</v>
      </c>
      <c r="C913" s="41">
        <f ca="1">IF(B913="","",SUMIF(OFFSET(MuaHàng_ThanhToán!$D$5,0,0,COUNTIF(Table2[Tên nhà cung cấp],MuaHàng_ThanhToán!$C$5),6),BáoCáoHàngHóa!B913,Table2[Số lượng]))</f>
        <v>0</v>
      </c>
      <c r="D913" s="41">
        <f t="shared" ca="1" si="127"/>
        <v>0</v>
      </c>
      <c r="E913" s="41">
        <f ca="1">IF(B913="","",SUMIF(OFFSET(MuaHàng_ThanhToán!$D$5,0,0,COUNTIF(Table2[Tên nhà cung cấp],MuaHàng_ThanhToán!$C$5),6),BáoCáoHàngHóa!B913,Table2[Thành tiền]))</f>
        <v>0</v>
      </c>
      <c r="F913" s="43">
        <f ca="1">IF(B913="","",SUMIF(Table2[[Tên hàng hóa]:[Thành tiền]],BáoCáoHàngHóa!B913,Table2[Số lượng])-BáoCáoHàngHóa!C913)</f>
        <v>1</v>
      </c>
      <c r="G913" s="43">
        <f t="shared" ca="1" si="128"/>
        <v>1210000</v>
      </c>
      <c r="H913" s="43">
        <f ca="1">IF(B913="","",SUMIF(Table2[[Tên hàng hóa]:[Thành tiền]],BáoCáoHàngHóa!B913,Table2[Thành tiền])-BáoCáoHàngHóa!E913)</f>
        <v>1210000</v>
      </c>
      <c r="I913" s="42">
        <f ca="1">IF(B913="","",SUMIF(Table28[[Tên hàng hóa ]:[Thành tiền]],BáoCáoHàngHóa!B913,Table28[Số lượng]))</f>
        <v>1</v>
      </c>
      <c r="J913" s="42">
        <f t="shared" ca="1" si="129"/>
        <v>1210000</v>
      </c>
      <c r="K913" s="42">
        <f t="shared" ca="1" si="130"/>
        <v>1210000</v>
      </c>
      <c r="L913" s="44">
        <f t="shared" ca="1" si="131"/>
        <v>0</v>
      </c>
      <c r="M913" s="44">
        <f t="shared" ca="1" si="132"/>
        <v>0</v>
      </c>
      <c r="N913" s="44">
        <f t="shared" ca="1" si="133"/>
        <v>0</v>
      </c>
      <c r="O913" s="30">
        <f t="shared" ca="1" si="134"/>
        <v>0</v>
      </c>
    </row>
    <row r="914" spans="1:15" x14ac:dyDescent="0.2">
      <c r="A914" s="40">
        <v>909</v>
      </c>
      <c r="B914" s="40" t="str">
        <f>IF(DanhMụcHH!B913="","",DanhMụcHH!B913)</f>
        <v>DF2CA02</v>
      </c>
      <c r="C914" s="41">
        <f ca="1">IF(B914="","",SUMIF(OFFSET(MuaHàng_ThanhToán!$D$5,0,0,COUNTIF(Table2[Tên nhà cung cấp],MuaHàng_ThanhToán!$C$5),6),BáoCáoHàngHóa!B914,Table2[Số lượng]))</f>
        <v>0</v>
      </c>
      <c r="D914" s="41">
        <f t="shared" ca="1" si="127"/>
        <v>0</v>
      </c>
      <c r="E914" s="41">
        <f ca="1">IF(B914="","",SUMIF(OFFSET(MuaHàng_ThanhToán!$D$5,0,0,COUNTIF(Table2[Tên nhà cung cấp],MuaHàng_ThanhToán!$C$5),6),BáoCáoHàngHóa!B914,Table2[Thành tiền]))</f>
        <v>0</v>
      </c>
      <c r="F914" s="43">
        <f ca="1">IF(B914="","",SUMIF(Table2[[Tên hàng hóa]:[Thành tiền]],BáoCáoHàngHóa!B914,Table2[Số lượng])-BáoCáoHàngHóa!C914)</f>
        <v>10</v>
      </c>
      <c r="G914" s="43">
        <f t="shared" ca="1" si="128"/>
        <v>35200</v>
      </c>
      <c r="H914" s="43">
        <f ca="1">IF(B914="","",SUMIF(Table2[[Tên hàng hóa]:[Thành tiền]],BáoCáoHàngHóa!B914,Table2[Thành tiền])-BáoCáoHàngHóa!E914)</f>
        <v>352000</v>
      </c>
      <c r="I914" s="42">
        <f ca="1">IF(B914="","",SUMIF(Table28[[Tên hàng hóa ]:[Thành tiền]],BáoCáoHàngHóa!B914,Table28[Số lượng]))</f>
        <v>10</v>
      </c>
      <c r="J914" s="42">
        <f t="shared" ca="1" si="129"/>
        <v>35200</v>
      </c>
      <c r="K914" s="42">
        <f t="shared" ca="1" si="130"/>
        <v>352000</v>
      </c>
      <c r="L914" s="44">
        <f t="shared" ca="1" si="131"/>
        <v>0</v>
      </c>
      <c r="M914" s="44">
        <f t="shared" ca="1" si="132"/>
        <v>0</v>
      </c>
      <c r="N914" s="44">
        <f t="shared" ca="1" si="133"/>
        <v>0</v>
      </c>
      <c r="O914" s="30">
        <f t="shared" ca="1" si="134"/>
        <v>0</v>
      </c>
    </row>
    <row r="915" spans="1:15" x14ac:dyDescent="0.2">
      <c r="A915" s="40">
        <v>910</v>
      </c>
      <c r="B915" s="40" t="str">
        <f>IF(DanhMụcHH!B914="","",DanhMụcHH!B914)</f>
        <v>S8VK-G24024</v>
      </c>
      <c r="C915" s="41">
        <f ca="1">IF(B915="","",SUMIF(OFFSET(MuaHàng_ThanhToán!$D$5,0,0,COUNTIF(Table2[Tên nhà cung cấp],MuaHàng_ThanhToán!$C$5),6),BáoCáoHàngHóa!B915,Table2[Số lượng]))</f>
        <v>0</v>
      </c>
      <c r="D915" s="41">
        <f t="shared" ca="1" si="127"/>
        <v>0</v>
      </c>
      <c r="E915" s="41">
        <f ca="1">IF(B915="","",SUMIF(OFFSET(MuaHàng_ThanhToán!$D$5,0,0,COUNTIF(Table2[Tên nhà cung cấp],MuaHàng_ThanhToán!$C$5),6),BáoCáoHàngHóa!B915,Table2[Thành tiền]))</f>
        <v>0</v>
      </c>
      <c r="F915" s="43">
        <f ca="1">IF(B915="","",SUMIF(Table2[[Tên hàng hóa]:[Thành tiền]],BáoCáoHàngHóa!B915,Table2[Số lượng])-BáoCáoHàngHóa!C915)</f>
        <v>1</v>
      </c>
      <c r="G915" s="43">
        <f t="shared" ca="1" si="128"/>
        <v>3246100</v>
      </c>
      <c r="H915" s="43">
        <f ca="1">IF(B915="","",SUMIF(Table2[[Tên hàng hóa]:[Thành tiền]],BáoCáoHàngHóa!B915,Table2[Thành tiền])-BáoCáoHàngHóa!E915)</f>
        <v>3246100</v>
      </c>
      <c r="I915" s="42">
        <f ca="1">IF(B915="","",SUMIF(Table28[[Tên hàng hóa ]:[Thành tiền]],BáoCáoHàngHóa!B915,Table28[Số lượng]))</f>
        <v>1</v>
      </c>
      <c r="J915" s="42">
        <f t="shared" ca="1" si="129"/>
        <v>3246100</v>
      </c>
      <c r="K915" s="42">
        <f t="shared" ca="1" si="130"/>
        <v>3246100</v>
      </c>
      <c r="L915" s="44">
        <f t="shared" ca="1" si="131"/>
        <v>0</v>
      </c>
      <c r="M915" s="44">
        <f t="shared" ca="1" si="132"/>
        <v>0</v>
      </c>
      <c r="N915" s="44">
        <f t="shared" ca="1" si="133"/>
        <v>0</v>
      </c>
      <c r="O915" s="30">
        <f t="shared" ca="1" si="134"/>
        <v>0</v>
      </c>
    </row>
    <row r="916" spans="1:15" x14ac:dyDescent="0.2">
      <c r="A916" s="40">
        <v>911</v>
      </c>
      <c r="B916" s="40" t="str">
        <f>IF(DanhMụcHH!B915="","",DanhMụcHH!B915)</f>
        <v>XMLG010D21</v>
      </c>
      <c r="C916" s="41">
        <f ca="1">IF(B916="","",SUMIF(OFFSET(MuaHàng_ThanhToán!$D$5,0,0,COUNTIF(Table2[Tên nhà cung cấp],MuaHàng_ThanhToán!$C$5),6),BáoCáoHàngHóa!B916,Table2[Số lượng]))</f>
        <v>0</v>
      </c>
      <c r="D916" s="41">
        <f t="shared" ca="1" si="127"/>
        <v>0</v>
      </c>
      <c r="E916" s="41">
        <f ca="1">IF(B916="","",SUMIF(OFFSET(MuaHàng_ThanhToán!$D$5,0,0,COUNTIF(Table2[Tên nhà cung cấp],MuaHàng_ThanhToán!$C$5),6),BáoCáoHàngHóa!B916,Table2[Thành tiền]))</f>
        <v>0</v>
      </c>
      <c r="F916" s="43">
        <f ca="1">IF(B916="","",SUMIF(Table2[[Tên hàng hóa]:[Thành tiền]],BáoCáoHàngHóa!B916,Table2[Số lượng])-BáoCáoHàngHóa!C916)</f>
        <v>2</v>
      </c>
      <c r="G916" s="43">
        <f t="shared" ca="1" si="128"/>
        <v>2944700</v>
      </c>
      <c r="H916" s="43">
        <f ca="1">IF(B916="","",SUMIF(Table2[[Tên hàng hóa]:[Thành tiền]],BáoCáoHàngHóa!B916,Table2[Thành tiền])-BáoCáoHàngHóa!E916)</f>
        <v>5889400</v>
      </c>
      <c r="I916" s="42">
        <f ca="1">IF(B916="","",SUMIF(Table28[[Tên hàng hóa ]:[Thành tiền]],BáoCáoHàngHóa!B916,Table28[Số lượng]))</f>
        <v>2</v>
      </c>
      <c r="J916" s="42">
        <f t="shared" ca="1" si="129"/>
        <v>2944700</v>
      </c>
      <c r="K916" s="42">
        <f t="shared" ca="1" si="130"/>
        <v>5889400</v>
      </c>
      <c r="L916" s="44">
        <f t="shared" ca="1" si="131"/>
        <v>0</v>
      </c>
      <c r="M916" s="44">
        <f t="shared" ca="1" si="132"/>
        <v>0</v>
      </c>
      <c r="N916" s="44">
        <f t="shared" ca="1" si="133"/>
        <v>0</v>
      </c>
      <c r="O916" s="30">
        <f t="shared" ca="1" si="134"/>
        <v>0</v>
      </c>
    </row>
    <row r="917" spans="1:15" x14ac:dyDescent="0.2">
      <c r="A917" s="40">
        <v>912</v>
      </c>
      <c r="B917" s="40" t="str">
        <f>IF(DanhMụcHH!B916="","",DanhMụcHH!B916)</f>
        <v>QV-08</v>
      </c>
      <c r="C917" s="41">
        <f ca="1">IF(B917="","",SUMIF(OFFSET(MuaHàng_ThanhToán!$D$5,0,0,COUNTIF(Table2[Tên nhà cung cấp],MuaHàng_ThanhToán!$C$5),6),BáoCáoHàngHóa!B917,Table2[Số lượng]))</f>
        <v>0</v>
      </c>
      <c r="D917" s="41">
        <f t="shared" ca="1" si="127"/>
        <v>0</v>
      </c>
      <c r="E917" s="41">
        <f ca="1">IF(B917="","",SUMIF(OFFSET(MuaHàng_ThanhToán!$D$5,0,0,COUNTIF(Table2[Tên nhà cung cấp],MuaHàng_ThanhToán!$C$5),6),BáoCáoHàngHóa!B917,Table2[Thành tiền]))</f>
        <v>0</v>
      </c>
      <c r="F917" s="43">
        <f ca="1">IF(B917="","",SUMIF(Table2[[Tên hàng hóa]:[Thành tiền]],BáoCáoHàngHóa!B917,Table2[Số lượng])-BáoCáoHàngHóa!C917)</f>
        <v>10</v>
      </c>
      <c r="G917" s="43">
        <f t="shared" ca="1" si="128"/>
        <v>85800</v>
      </c>
      <c r="H917" s="43">
        <f ca="1">IF(B917="","",SUMIF(Table2[[Tên hàng hóa]:[Thành tiền]],BáoCáoHàngHóa!B917,Table2[Thành tiền])-BáoCáoHàngHóa!E917)</f>
        <v>858000</v>
      </c>
      <c r="I917" s="42">
        <f ca="1">IF(B917="","",SUMIF(Table28[[Tên hàng hóa ]:[Thành tiền]],BáoCáoHàngHóa!B917,Table28[Số lượng]))</f>
        <v>10</v>
      </c>
      <c r="J917" s="42">
        <f t="shared" ca="1" si="129"/>
        <v>85800</v>
      </c>
      <c r="K917" s="42">
        <f t="shared" ca="1" si="130"/>
        <v>858000</v>
      </c>
      <c r="L917" s="44">
        <f t="shared" ca="1" si="131"/>
        <v>0</v>
      </c>
      <c r="M917" s="44">
        <f t="shared" ca="1" si="132"/>
        <v>0</v>
      </c>
      <c r="N917" s="44">
        <f t="shared" ca="1" si="133"/>
        <v>0</v>
      </c>
      <c r="O917" s="30">
        <f t="shared" ca="1" si="134"/>
        <v>0</v>
      </c>
    </row>
    <row r="918" spans="1:15" x14ac:dyDescent="0.2">
      <c r="A918" s="40">
        <v>913</v>
      </c>
      <c r="B918" s="40" t="str">
        <f>IF(DanhMụcHH!B917="","",DanhMụcHH!B917)</f>
        <v>CP1L-M30DT-A</v>
      </c>
      <c r="C918" s="41">
        <f ca="1">IF(B918="","",SUMIF(OFFSET(MuaHàng_ThanhToán!$D$5,0,0,COUNTIF(Table2[Tên nhà cung cấp],MuaHàng_ThanhToán!$C$5),6),BáoCáoHàngHóa!B918,Table2[Số lượng]))</f>
        <v>0</v>
      </c>
      <c r="D918" s="41">
        <f t="shared" ca="1" si="127"/>
        <v>0</v>
      </c>
      <c r="E918" s="41">
        <f ca="1">IF(B918="","",SUMIF(OFFSET(MuaHàng_ThanhToán!$D$5,0,0,COUNTIF(Table2[Tên nhà cung cấp],MuaHàng_ThanhToán!$C$5),6),BáoCáoHàngHóa!B918,Table2[Thành tiền]))</f>
        <v>0</v>
      </c>
      <c r="F918" s="43">
        <f ca="1">IF(B918="","",SUMIF(Table2[[Tên hàng hóa]:[Thành tiền]],BáoCáoHàngHóa!B918,Table2[Số lượng])-BáoCáoHàngHóa!C918)</f>
        <v>2</v>
      </c>
      <c r="G918" s="43">
        <f t="shared" ca="1" si="128"/>
        <v>5104550.3106828937</v>
      </c>
      <c r="H918" s="43">
        <f ca="1">IF(B918="","",SUMIF(Table2[[Tên hàng hóa]:[Thành tiền]],BáoCáoHàngHóa!B918,Table2[Thành tiền])-BáoCáoHàngHóa!E918)</f>
        <v>10209100.621365787</v>
      </c>
      <c r="I918" s="42">
        <f ca="1">IF(B918="","",SUMIF(Table28[[Tên hàng hóa ]:[Thành tiền]],BáoCáoHàngHóa!B918,Table28[Số lượng]))</f>
        <v>1</v>
      </c>
      <c r="J918" s="42">
        <f t="shared" ca="1" si="129"/>
        <v>5104550.3106828937</v>
      </c>
      <c r="K918" s="42">
        <f t="shared" ca="1" si="130"/>
        <v>5104550.3106828937</v>
      </c>
      <c r="L918" s="44">
        <f t="shared" ca="1" si="131"/>
        <v>1</v>
      </c>
      <c r="M918" s="44">
        <f t="shared" ca="1" si="132"/>
        <v>5104550.3106828937</v>
      </c>
      <c r="N918" s="44">
        <f t="shared" ca="1" si="133"/>
        <v>5104550.3106828937</v>
      </c>
      <c r="O918" s="30">
        <f t="shared" ca="1" si="134"/>
        <v>0</v>
      </c>
    </row>
    <row r="919" spans="1:15" x14ac:dyDescent="0.2">
      <c r="A919" s="40">
        <v>914</v>
      </c>
      <c r="B919" s="40" t="str">
        <f>IF(DanhMụcHH!B918="","",DanhMụcHH!B918)</f>
        <v>CP1E-N20DT-A</v>
      </c>
      <c r="C919" s="41">
        <f ca="1">IF(B919="","",SUMIF(OFFSET(MuaHàng_ThanhToán!$D$5,0,0,COUNTIF(Table2[Tên nhà cung cấp],MuaHàng_ThanhToán!$C$5),6),BáoCáoHàngHóa!B919,Table2[Số lượng]))</f>
        <v>0</v>
      </c>
      <c r="D919" s="41">
        <f t="shared" ca="1" si="127"/>
        <v>0</v>
      </c>
      <c r="E919" s="41">
        <f ca="1">IF(B919="","",SUMIF(OFFSET(MuaHàng_ThanhToán!$D$5,0,0,COUNTIF(Table2[Tên nhà cung cấp],MuaHàng_ThanhToán!$C$5),6),BáoCáoHàngHóa!B919,Table2[Thành tiền]))</f>
        <v>0</v>
      </c>
      <c r="F919" s="43">
        <f ca="1">IF(B919="","",SUMIF(Table2[[Tên hàng hóa]:[Thành tiền]],BáoCáoHàngHóa!B919,Table2[Số lượng])-BáoCáoHàngHóa!C919)</f>
        <v>1</v>
      </c>
      <c r="G919" s="43">
        <f t="shared" ca="1" si="128"/>
        <v>2157720.5</v>
      </c>
      <c r="H919" s="43">
        <f ca="1">IF(B919="","",SUMIF(Table2[[Tên hàng hóa]:[Thành tiền]],BáoCáoHàngHóa!B919,Table2[Thành tiền])-BáoCáoHàngHóa!E919)</f>
        <v>2157720.5</v>
      </c>
      <c r="I919" s="42">
        <f ca="1">IF(B919="","",SUMIF(Table28[[Tên hàng hóa ]:[Thành tiền]],BáoCáoHàngHóa!B919,Table28[Số lượng]))</f>
        <v>0</v>
      </c>
      <c r="J919" s="42">
        <f t="shared" ca="1" si="129"/>
        <v>0</v>
      </c>
      <c r="K919" s="42">
        <f t="shared" ca="1" si="130"/>
        <v>0</v>
      </c>
      <c r="L919" s="44">
        <f t="shared" ca="1" si="131"/>
        <v>1</v>
      </c>
      <c r="M919" s="44">
        <f t="shared" ca="1" si="132"/>
        <v>2157720.5</v>
      </c>
      <c r="N919" s="44">
        <f t="shared" ca="1" si="133"/>
        <v>2157720.5</v>
      </c>
      <c r="O919" s="30">
        <f t="shared" ca="1" si="134"/>
        <v>0</v>
      </c>
    </row>
    <row r="920" spans="1:15" x14ac:dyDescent="0.2">
      <c r="A920" s="40">
        <v>915</v>
      </c>
      <c r="B920" s="40" t="str">
        <f>IF(DanhMụcHH!B919="","",DanhMụcHH!B919)</f>
        <v>AFB1224SHE</v>
      </c>
      <c r="C920" s="41">
        <f ca="1">IF(B920="","",SUMIF(OFFSET(MuaHàng_ThanhToán!$D$5,0,0,COUNTIF(Table2[Tên nhà cung cấp],MuaHàng_ThanhToán!$C$5),6),BáoCáoHàngHóa!B920,Table2[Số lượng]))</f>
        <v>0</v>
      </c>
      <c r="D920" s="41">
        <f t="shared" ca="1" si="127"/>
        <v>0</v>
      </c>
      <c r="E920" s="41">
        <f ca="1">IF(B920="","",SUMIF(OFFSET(MuaHàng_ThanhToán!$D$5,0,0,COUNTIF(Table2[Tên nhà cung cấp],MuaHàng_ThanhToán!$C$5),6),BáoCáoHàngHóa!B920,Table2[Thành tiền]))</f>
        <v>0</v>
      </c>
      <c r="F920" s="43">
        <f ca="1">IF(B920="","",SUMIF(Table2[[Tên hàng hóa]:[Thành tiền]],BáoCáoHàngHóa!B920,Table2[Số lượng])-BáoCáoHàngHóa!C920)</f>
        <v>5</v>
      </c>
      <c r="G920" s="43">
        <f t="shared" ca="1" si="128"/>
        <v>330000</v>
      </c>
      <c r="H920" s="43">
        <f ca="1">IF(B920="","",SUMIF(Table2[[Tên hàng hóa]:[Thành tiền]],BáoCáoHàngHóa!B920,Table2[Thành tiền])-BáoCáoHàngHóa!E920)</f>
        <v>1650000</v>
      </c>
      <c r="I920" s="42">
        <f ca="1">IF(B920="","",SUMIF(Table28[[Tên hàng hóa ]:[Thành tiền]],BáoCáoHàngHóa!B920,Table28[Số lượng]))</f>
        <v>5</v>
      </c>
      <c r="J920" s="42">
        <f t="shared" ca="1" si="129"/>
        <v>330000</v>
      </c>
      <c r="K920" s="42">
        <f t="shared" ca="1" si="130"/>
        <v>1650000</v>
      </c>
      <c r="L920" s="44">
        <f t="shared" ca="1" si="131"/>
        <v>0</v>
      </c>
      <c r="M920" s="44">
        <f t="shared" ca="1" si="132"/>
        <v>0</v>
      </c>
      <c r="N920" s="44">
        <f t="shared" ca="1" si="133"/>
        <v>0</v>
      </c>
      <c r="O920" s="30">
        <f t="shared" ca="1" si="134"/>
        <v>0</v>
      </c>
    </row>
    <row r="921" spans="1:15" ht="30" x14ac:dyDescent="0.2">
      <c r="A921" s="40">
        <v>916</v>
      </c>
      <c r="B921" s="40" t="str">
        <f>IF(DanhMụcHH!B920="","",DanhMụcHH!B920)</f>
        <v>E52-CA35C-N D=8</v>
      </c>
      <c r="C921" s="41">
        <f ca="1">IF(B921="","",SUMIF(OFFSET(MuaHàng_ThanhToán!$D$5,0,0,COUNTIF(Table2[Tên nhà cung cấp],MuaHàng_ThanhToán!$C$5),6),BáoCáoHàngHóa!B921,Table2[Số lượng]))</f>
        <v>0</v>
      </c>
      <c r="D921" s="41">
        <f t="shared" ca="1" si="127"/>
        <v>0</v>
      </c>
      <c r="E921" s="41">
        <f ca="1">IF(B921="","",SUMIF(OFFSET(MuaHàng_ThanhToán!$D$5,0,0,COUNTIF(Table2[Tên nhà cung cấp],MuaHàng_ThanhToán!$C$5),6),BáoCáoHàngHóa!B921,Table2[Thành tiền]))</f>
        <v>0</v>
      </c>
      <c r="F921" s="43">
        <f ca="1">IF(B921="","",SUMIF(Table2[[Tên hàng hóa]:[Thành tiền]],BáoCáoHàngHóa!B921,Table2[Số lượng])-BáoCáoHàngHóa!C921)</f>
        <v>2</v>
      </c>
      <c r="G921" s="43">
        <f t="shared" ca="1" si="128"/>
        <v>2432100</v>
      </c>
      <c r="H921" s="43">
        <f ca="1">IF(B921="","",SUMIF(Table2[[Tên hàng hóa]:[Thành tiền]],BáoCáoHàngHóa!B921,Table2[Thành tiền])-BáoCáoHàngHóa!E921)</f>
        <v>4864200</v>
      </c>
      <c r="I921" s="42">
        <f ca="1">IF(B921="","",SUMIF(Table28[[Tên hàng hóa ]:[Thành tiền]],BáoCáoHàngHóa!B921,Table28[Số lượng]))</f>
        <v>2</v>
      </c>
      <c r="J921" s="42">
        <f t="shared" ca="1" si="129"/>
        <v>2432100</v>
      </c>
      <c r="K921" s="42">
        <f t="shared" ca="1" si="130"/>
        <v>4864200</v>
      </c>
      <c r="L921" s="44">
        <f t="shared" ca="1" si="131"/>
        <v>0</v>
      </c>
      <c r="M921" s="44">
        <f t="shared" ca="1" si="132"/>
        <v>0</v>
      </c>
      <c r="N921" s="44">
        <f t="shared" ca="1" si="133"/>
        <v>0</v>
      </c>
      <c r="O921" s="30">
        <f t="shared" ca="1" si="134"/>
        <v>0</v>
      </c>
    </row>
    <row r="922" spans="1:15" x14ac:dyDescent="0.2">
      <c r="A922" s="40">
        <v>917</v>
      </c>
      <c r="B922" s="40" t="str">
        <f>IF(DanhMụcHH!B921="","",DanhMụcHH!B921)</f>
        <v>CP1L-M30DT-D</v>
      </c>
      <c r="C922" s="41">
        <f ca="1">IF(B922="","",SUMIF(OFFSET(MuaHàng_ThanhToán!$D$5,0,0,COUNTIF(Table2[Tên nhà cung cấp],MuaHàng_ThanhToán!$C$5),6),BáoCáoHàngHóa!B922,Table2[Số lượng]))</f>
        <v>0</v>
      </c>
      <c r="D922" s="41">
        <f t="shared" ca="1" si="127"/>
        <v>0</v>
      </c>
      <c r="E922" s="41">
        <f ca="1">IF(B922="","",SUMIF(OFFSET(MuaHàng_ThanhToán!$D$5,0,0,COUNTIF(Table2[Tên nhà cung cấp],MuaHàng_ThanhToán!$C$5),6),BáoCáoHàngHóa!B922,Table2[Thành tiền]))</f>
        <v>0</v>
      </c>
      <c r="F922" s="43">
        <f ca="1">IF(B922="","",SUMIF(Table2[[Tên hàng hóa]:[Thành tiền]],BáoCáoHàngHóa!B922,Table2[Số lượng])-BáoCáoHàngHóa!C922)</f>
        <v>1</v>
      </c>
      <c r="G922" s="43">
        <f t="shared" ca="1" si="128"/>
        <v>6930000</v>
      </c>
      <c r="H922" s="43">
        <f ca="1">IF(B922="","",SUMIF(Table2[[Tên hàng hóa]:[Thành tiền]],BáoCáoHàngHóa!B922,Table2[Thành tiền])-BáoCáoHàngHóa!E922)</f>
        <v>6930000</v>
      </c>
      <c r="I922" s="42">
        <f ca="1">IF(B922="","",SUMIF(Table28[[Tên hàng hóa ]:[Thành tiền]],BáoCáoHàngHóa!B922,Table28[Số lượng]))</f>
        <v>1</v>
      </c>
      <c r="J922" s="42">
        <f t="shared" ca="1" si="129"/>
        <v>6930000</v>
      </c>
      <c r="K922" s="42">
        <f t="shared" ca="1" si="130"/>
        <v>6930000</v>
      </c>
      <c r="L922" s="44">
        <f t="shared" ca="1" si="131"/>
        <v>0</v>
      </c>
      <c r="M922" s="44">
        <f t="shared" ca="1" si="132"/>
        <v>0</v>
      </c>
      <c r="N922" s="44">
        <f t="shared" ca="1" si="133"/>
        <v>0</v>
      </c>
      <c r="O922" s="30">
        <f t="shared" ca="1" si="134"/>
        <v>0</v>
      </c>
    </row>
    <row r="923" spans="1:15" x14ac:dyDescent="0.2">
      <c r="A923" s="40">
        <v>918</v>
      </c>
      <c r="B923" s="40" t="str">
        <f>IF(DanhMụcHH!B922="","",DanhMụcHH!B922)</f>
        <v>FV-32CD9</v>
      </c>
      <c r="C923" s="41">
        <f ca="1">IF(B923="","",SUMIF(OFFSET(MuaHàng_ThanhToán!$D$5,0,0,COUNTIF(Table2[Tên nhà cung cấp],MuaHàng_ThanhToán!$C$5),6),BáoCáoHàngHóa!B923,Table2[Số lượng]))</f>
        <v>0</v>
      </c>
      <c r="D923" s="41">
        <f t="shared" ca="1" si="127"/>
        <v>0</v>
      </c>
      <c r="E923" s="41">
        <f ca="1">IF(B923="","",SUMIF(OFFSET(MuaHàng_ThanhToán!$D$5,0,0,COUNTIF(Table2[Tên nhà cung cấp],MuaHàng_ThanhToán!$C$5),6),BáoCáoHàngHóa!B923,Table2[Thành tiền]))</f>
        <v>0</v>
      </c>
      <c r="F923" s="43">
        <f ca="1">IF(B923="","",SUMIF(Table2[[Tên hàng hóa]:[Thành tiền]],BáoCáoHàngHóa!B923,Table2[Số lượng])-BáoCáoHàngHóa!C923)</f>
        <v>4</v>
      </c>
      <c r="G923" s="43">
        <f t="shared" ca="1" si="128"/>
        <v>4120000</v>
      </c>
      <c r="H923" s="43">
        <f ca="1">IF(B923="","",SUMIF(Table2[[Tên hàng hóa]:[Thành tiền]],BáoCáoHàngHóa!B923,Table2[Thành tiền])-BáoCáoHàngHóa!E923)</f>
        <v>16480000</v>
      </c>
      <c r="I923" s="42">
        <f ca="1">IF(B923="","",SUMIF(Table28[[Tên hàng hóa ]:[Thành tiền]],BáoCáoHàngHóa!B923,Table28[Số lượng]))</f>
        <v>4</v>
      </c>
      <c r="J923" s="42">
        <f t="shared" ca="1" si="129"/>
        <v>4120000</v>
      </c>
      <c r="K923" s="42">
        <f t="shared" ca="1" si="130"/>
        <v>16480000</v>
      </c>
      <c r="L923" s="44">
        <f t="shared" ca="1" si="131"/>
        <v>0</v>
      </c>
      <c r="M923" s="44">
        <f t="shared" ca="1" si="132"/>
        <v>0</v>
      </c>
      <c r="N923" s="44">
        <f t="shared" ca="1" si="133"/>
        <v>0</v>
      </c>
      <c r="O923" s="30">
        <f t="shared" ca="1" si="134"/>
        <v>0</v>
      </c>
    </row>
    <row r="924" spans="1:15" x14ac:dyDescent="0.2">
      <c r="A924" s="40">
        <v>919</v>
      </c>
      <c r="B924" s="40" t="str">
        <f>IF(DanhMụcHH!B923="","",DanhMụcHH!B923)</f>
        <v>C200H-MC221</v>
      </c>
      <c r="C924" s="41">
        <f ca="1">IF(B924="","",SUMIF(OFFSET(MuaHàng_ThanhToán!$D$5,0,0,COUNTIF(Table2[Tên nhà cung cấp],MuaHàng_ThanhToán!$C$5),6),BáoCáoHàngHóa!B924,Table2[Số lượng]))</f>
        <v>0</v>
      </c>
      <c r="D924" s="41">
        <f t="shared" ca="1" si="127"/>
        <v>0</v>
      </c>
      <c r="E924" s="41">
        <f ca="1">IF(B924="","",SUMIF(OFFSET(MuaHàng_ThanhToán!$D$5,0,0,COUNTIF(Table2[Tên nhà cung cấp],MuaHàng_ThanhToán!$C$5),6),BáoCáoHàngHóa!B924,Table2[Thành tiền]))</f>
        <v>0</v>
      </c>
      <c r="F924" s="43">
        <f ca="1">IF(B924="","",SUMIF(Table2[[Tên hàng hóa]:[Thành tiền]],BáoCáoHàngHóa!B924,Table2[Số lượng])-BáoCáoHàngHóa!C924)</f>
        <v>1</v>
      </c>
      <c r="G924" s="43">
        <f t="shared" ca="1" si="128"/>
        <v>17667597.758620691</v>
      </c>
      <c r="H924" s="43">
        <f ca="1">IF(B924="","",SUMIF(Table2[[Tên hàng hóa]:[Thành tiền]],BáoCáoHàngHóa!B924,Table2[Thành tiền])-BáoCáoHàngHóa!E924)</f>
        <v>17667597.758620691</v>
      </c>
      <c r="I924" s="42">
        <f ca="1">IF(B924="","",SUMIF(Table28[[Tên hàng hóa ]:[Thành tiền]],BáoCáoHàngHóa!B924,Table28[Số lượng]))</f>
        <v>1</v>
      </c>
      <c r="J924" s="42">
        <f t="shared" ca="1" si="129"/>
        <v>17667597.758620691</v>
      </c>
      <c r="K924" s="42">
        <f t="shared" ca="1" si="130"/>
        <v>17667597.758620691</v>
      </c>
      <c r="L924" s="44">
        <f t="shared" ca="1" si="131"/>
        <v>0</v>
      </c>
      <c r="M924" s="44">
        <f t="shared" ca="1" si="132"/>
        <v>0</v>
      </c>
      <c r="N924" s="44">
        <f t="shared" ca="1" si="133"/>
        <v>0</v>
      </c>
      <c r="O924" s="30">
        <f t="shared" ca="1" si="134"/>
        <v>0</v>
      </c>
    </row>
    <row r="925" spans="1:15" ht="30" x14ac:dyDescent="0.2">
      <c r="A925" s="40">
        <v>920</v>
      </c>
      <c r="B925" s="40" t="str">
        <f>IF(DanhMụcHH!B924="","",DanhMụcHH!B924)</f>
        <v>XS2F-D421-D80-F</v>
      </c>
      <c r="C925" s="41">
        <f ca="1">IF(B925="","",SUMIF(OFFSET(MuaHàng_ThanhToán!$D$5,0,0,COUNTIF(Table2[Tên nhà cung cấp],MuaHàng_ThanhToán!$C$5),6),BáoCáoHàngHóa!B925,Table2[Số lượng]))</f>
        <v>0</v>
      </c>
      <c r="D925" s="41">
        <f t="shared" ca="1" si="127"/>
        <v>0</v>
      </c>
      <c r="E925" s="41">
        <f ca="1">IF(B925="","",SUMIF(OFFSET(MuaHàng_ThanhToán!$D$5,0,0,COUNTIF(Table2[Tên nhà cung cấp],MuaHàng_ThanhToán!$C$5),6),BáoCáoHàngHóa!B925,Table2[Thành tiền]))</f>
        <v>0</v>
      </c>
      <c r="F925" s="43">
        <f ca="1">IF(B925="","",SUMIF(Table2[[Tên hàng hóa]:[Thành tiền]],BáoCáoHàngHóa!B925,Table2[Số lượng])-BáoCáoHàngHóa!C925)</f>
        <v>17</v>
      </c>
      <c r="G925" s="43">
        <f t="shared" ca="1" si="128"/>
        <v>197870.58823529413</v>
      </c>
      <c r="H925" s="43">
        <f ca="1">IF(B925="","",SUMIF(Table2[[Tên hàng hóa]:[Thành tiền]],BáoCáoHàngHóa!B925,Table2[Thành tiền])-BáoCáoHàngHóa!E925)</f>
        <v>3363800</v>
      </c>
      <c r="I925" s="42">
        <f ca="1">IF(B925="","",SUMIF(Table28[[Tên hàng hóa ]:[Thành tiền]],BáoCáoHàngHóa!B925,Table28[Số lượng]))</f>
        <v>17</v>
      </c>
      <c r="J925" s="42">
        <f t="shared" ca="1" si="129"/>
        <v>197870.58823529413</v>
      </c>
      <c r="K925" s="42">
        <f t="shared" ca="1" si="130"/>
        <v>3363800</v>
      </c>
      <c r="L925" s="44">
        <f t="shared" ca="1" si="131"/>
        <v>0</v>
      </c>
      <c r="M925" s="44">
        <f t="shared" ca="1" si="132"/>
        <v>0</v>
      </c>
      <c r="N925" s="44">
        <f t="shared" ca="1" si="133"/>
        <v>0</v>
      </c>
      <c r="O925" s="30">
        <f t="shared" ca="1" si="134"/>
        <v>0</v>
      </c>
    </row>
    <row r="926" spans="1:15" x14ac:dyDescent="0.2">
      <c r="A926" s="40">
        <v>921</v>
      </c>
      <c r="B926" s="40" t="str">
        <f>IF(DanhMụcHH!B925="","",DanhMụcHH!B925)</f>
        <v>A9K27210</v>
      </c>
      <c r="C926" s="41">
        <f ca="1">IF(B926="","",SUMIF(OFFSET(MuaHàng_ThanhToán!$D$5,0,0,COUNTIF(Table2[Tên nhà cung cấp],MuaHàng_ThanhToán!$C$5),6),BáoCáoHàngHóa!B926,Table2[Số lượng]))</f>
        <v>0</v>
      </c>
      <c r="D926" s="41">
        <f t="shared" ca="1" si="127"/>
        <v>0</v>
      </c>
      <c r="E926" s="41">
        <f ca="1">IF(B926="","",SUMIF(OFFSET(MuaHàng_ThanhToán!$D$5,0,0,COUNTIF(Table2[Tên nhà cung cấp],MuaHàng_ThanhToán!$C$5),6),BáoCáoHàngHóa!B926,Table2[Thành tiền]))</f>
        <v>0</v>
      </c>
      <c r="F926" s="43">
        <f ca="1">IF(B926="","",SUMIF(Table2[[Tên hàng hóa]:[Thành tiền]],BáoCáoHàngHóa!B926,Table2[Số lượng])-BáoCáoHàngHóa!C926)</f>
        <v>2</v>
      </c>
      <c r="G926" s="43">
        <f t="shared" ca="1" si="128"/>
        <v>189200</v>
      </c>
      <c r="H926" s="43">
        <f ca="1">IF(B926="","",SUMIF(Table2[[Tên hàng hóa]:[Thành tiền]],BáoCáoHàngHóa!B926,Table2[Thành tiền])-BáoCáoHàngHóa!E926)</f>
        <v>378400</v>
      </c>
      <c r="I926" s="42">
        <f ca="1">IF(B926="","",SUMIF(Table28[[Tên hàng hóa ]:[Thành tiền]],BáoCáoHàngHóa!B926,Table28[Số lượng]))</f>
        <v>2</v>
      </c>
      <c r="J926" s="42">
        <f t="shared" ca="1" si="129"/>
        <v>189200</v>
      </c>
      <c r="K926" s="42">
        <f t="shared" ca="1" si="130"/>
        <v>378400</v>
      </c>
      <c r="L926" s="44">
        <f t="shared" ca="1" si="131"/>
        <v>0</v>
      </c>
      <c r="M926" s="44">
        <f t="shared" ca="1" si="132"/>
        <v>0</v>
      </c>
      <c r="N926" s="44">
        <f t="shared" ca="1" si="133"/>
        <v>0</v>
      </c>
      <c r="O926" s="30">
        <f t="shared" ca="1" si="134"/>
        <v>0</v>
      </c>
    </row>
    <row r="927" spans="1:15" x14ac:dyDescent="0.2">
      <c r="A927" s="40">
        <v>922</v>
      </c>
      <c r="B927" s="40" t="str">
        <f>IF(DanhMụcHH!B926="","",DanhMụcHH!B926)</f>
        <v>E3JK-RR11-C 2M</v>
      </c>
      <c r="C927" s="41">
        <f ca="1">IF(B927="","",SUMIF(OFFSET(MuaHàng_ThanhToán!$D$5,0,0,COUNTIF(Table2[Tên nhà cung cấp],MuaHàng_ThanhToán!$C$5),6),BáoCáoHàngHóa!B927,Table2[Số lượng]))</f>
        <v>0</v>
      </c>
      <c r="D927" s="41">
        <f t="shared" ca="1" si="127"/>
        <v>0</v>
      </c>
      <c r="E927" s="41">
        <f ca="1">IF(B927="","",SUMIF(OFFSET(MuaHàng_ThanhToán!$D$5,0,0,COUNTIF(Table2[Tên nhà cung cấp],MuaHàng_ThanhToán!$C$5),6),BáoCáoHàngHóa!B927,Table2[Thành tiền]))</f>
        <v>0</v>
      </c>
      <c r="F927" s="43">
        <f ca="1">IF(B927="","",SUMIF(Table2[[Tên hàng hóa]:[Thành tiền]],BáoCáoHàngHóa!B927,Table2[Số lượng])-BáoCáoHàngHóa!C927)</f>
        <v>20</v>
      </c>
      <c r="G927" s="43">
        <f t="shared" ca="1" si="128"/>
        <v>607118</v>
      </c>
      <c r="H927" s="43">
        <f ca="1">IF(B927="","",SUMIF(Table2[[Tên hàng hóa]:[Thành tiền]],BáoCáoHàngHóa!B927,Table2[Thành tiền])-BáoCáoHàngHóa!E927)</f>
        <v>12142360</v>
      </c>
      <c r="I927" s="42">
        <f ca="1">IF(B927="","",SUMIF(Table28[[Tên hàng hóa ]:[Thành tiền]],BáoCáoHàngHóa!B927,Table28[Số lượng]))</f>
        <v>21</v>
      </c>
      <c r="J927" s="42">
        <f t="shared" ca="1" si="129"/>
        <v>607118</v>
      </c>
      <c r="K927" s="42">
        <f t="shared" ca="1" si="130"/>
        <v>12749478</v>
      </c>
      <c r="L927" s="44">
        <f t="shared" ca="1" si="131"/>
        <v>-1</v>
      </c>
      <c r="M927" s="44">
        <f t="shared" ca="1" si="132"/>
        <v>607118</v>
      </c>
      <c r="N927" s="44">
        <f t="shared" ca="1" si="133"/>
        <v>-607118</v>
      </c>
      <c r="O927" s="30">
        <f t="shared" ca="1" si="134"/>
        <v>-1</v>
      </c>
    </row>
    <row r="928" spans="1:15" x14ac:dyDescent="0.2">
      <c r="A928" s="40">
        <v>923</v>
      </c>
      <c r="B928" s="40" t="str">
        <f>IF(DanhMụcHH!B927="","",DanhMụcHH!B927)</f>
        <v>ĐÈN 1.2x2</v>
      </c>
      <c r="C928" s="41">
        <f ca="1">IF(B928="","",SUMIF(OFFSET(MuaHàng_ThanhToán!$D$5,0,0,COUNTIF(Table2[Tên nhà cung cấp],MuaHàng_ThanhToán!$C$5),6),BáoCáoHàngHóa!B928,Table2[Số lượng]))</f>
        <v>0</v>
      </c>
      <c r="D928" s="41">
        <f t="shared" ca="1" si="127"/>
        <v>0</v>
      </c>
      <c r="E928" s="41">
        <f ca="1">IF(B928="","",SUMIF(OFFSET(MuaHàng_ThanhToán!$D$5,0,0,COUNTIF(Table2[Tên nhà cung cấp],MuaHàng_ThanhToán!$C$5),6),BáoCáoHàngHóa!B928,Table2[Thành tiền]))</f>
        <v>0</v>
      </c>
      <c r="F928" s="43">
        <f ca="1">IF(B928="","",SUMIF(Table2[[Tên hàng hóa]:[Thành tiền]],BáoCáoHàngHóa!B928,Table2[Số lượng])-BáoCáoHàngHóa!C928)</f>
        <v>6</v>
      </c>
      <c r="G928" s="43">
        <f t="shared" ca="1" si="128"/>
        <v>754750</v>
      </c>
      <c r="H928" s="43">
        <f ca="1">IF(B928="","",SUMIF(Table2[[Tên hàng hóa]:[Thành tiền]],BáoCáoHàngHóa!B928,Table2[Thành tiền])-BáoCáoHàngHóa!E928)</f>
        <v>4528500</v>
      </c>
      <c r="I928" s="42">
        <f ca="1">IF(B928="","",SUMIF(Table28[[Tên hàng hóa ]:[Thành tiền]],BáoCáoHàngHóa!B928,Table28[Số lượng]))</f>
        <v>6</v>
      </c>
      <c r="J928" s="42">
        <f t="shared" ca="1" si="129"/>
        <v>754750</v>
      </c>
      <c r="K928" s="42">
        <f t="shared" ca="1" si="130"/>
        <v>4528500</v>
      </c>
      <c r="L928" s="44">
        <f t="shared" ca="1" si="131"/>
        <v>0</v>
      </c>
      <c r="M928" s="44">
        <f t="shared" ca="1" si="132"/>
        <v>0</v>
      </c>
      <c r="N928" s="44">
        <f t="shared" ca="1" si="133"/>
        <v>0</v>
      </c>
      <c r="O928" s="30">
        <f t="shared" ca="1" si="134"/>
        <v>0</v>
      </c>
    </row>
    <row r="929" spans="1:15" ht="30" x14ac:dyDescent="0.2">
      <c r="A929" s="40">
        <v>924</v>
      </c>
      <c r="B929" s="40" t="str">
        <f>IF(DanhMụcHH!B928="","",DanhMụcHH!B928)</f>
        <v>E6C2-CWZ5B 1000P/R 2M</v>
      </c>
      <c r="C929" s="41">
        <f ca="1">IF(B929="","",SUMIF(OFFSET(MuaHàng_ThanhToán!$D$5,0,0,COUNTIF(Table2[Tên nhà cung cấp],MuaHàng_ThanhToán!$C$5),6),BáoCáoHàngHóa!B929,Table2[Số lượng]))</f>
        <v>0</v>
      </c>
      <c r="D929" s="41">
        <f t="shared" ca="1" si="127"/>
        <v>0</v>
      </c>
      <c r="E929" s="41">
        <f ca="1">IF(B929="","",SUMIF(OFFSET(MuaHàng_ThanhToán!$D$5,0,0,COUNTIF(Table2[Tên nhà cung cấp],MuaHàng_ThanhToán!$C$5),6),BáoCáoHàngHóa!B929,Table2[Thành tiền]))</f>
        <v>0</v>
      </c>
      <c r="F929" s="43">
        <f ca="1">IF(B929="","",SUMIF(Table2[[Tên hàng hóa]:[Thành tiền]],BáoCáoHàngHóa!B929,Table2[Số lượng])-BáoCáoHàngHóa!C929)</f>
        <v>1</v>
      </c>
      <c r="G929" s="43">
        <f t="shared" ca="1" si="128"/>
        <v>4026000</v>
      </c>
      <c r="H929" s="43">
        <f ca="1">IF(B929="","",SUMIF(Table2[[Tên hàng hóa]:[Thành tiền]],BáoCáoHàngHóa!B929,Table2[Thành tiền])-BáoCáoHàngHóa!E929)</f>
        <v>4026000</v>
      </c>
      <c r="I929" s="42">
        <f ca="1">IF(B929="","",SUMIF(Table28[[Tên hàng hóa ]:[Thành tiền]],BáoCáoHàngHóa!B929,Table28[Số lượng]))</f>
        <v>1</v>
      </c>
      <c r="J929" s="42">
        <f t="shared" ca="1" si="129"/>
        <v>4026000</v>
      </c>
      <c r="K929" s="42">
        <f t="shared" ca="1" si="130"/>
        <v>4026000</v>
      </c>
      <c r="L929" s="44">
        <f t="shared" ca="1" si="131"/>
        <v>0</v>
      </c>
      <c r="M929" s="44">
        <f t="shared" ca="1" si="132"/>
        <v>0</v>
      </c>
      <c r="N929" s="44">
        <f t="shared" ca="1" si="133"/>
        <v>0</v>
      </c>
      <c r="O929" s="30">
        <f t="shared" ca="1" si="134"/>
        <v>0</v>
      </c>
    </row>
    <row r="930" spans="1:15" x14ac:dyDescent="0.2">
      <c r="A930" s="40">
        <v>925</v>
      </c>
      <c r="B930" s="40" t="str">
        <f>IF(DanhMụcHH!B929="","",DanhMụcHH!B929)</f>
        <v>E69-C610B</v>
      </c>
      <c r="C930" s="41">
        <f ca="1">IF(B930="","",SUMIF(OFFSET(MuaHàng_ThanhToán!$D$5,0,0,COUNTIF(Table2[Tên nhà cung cấp],MuaHàng_ThanhToán!$C$5),6),BáoCáoHàngHóa!B930,Table2[Số lượng]))</f>
        <v>0</v>
      </c>
      <c r="D930" s="41">
        <f t="shared" ca="1" si="127"/>
        <v>0</v>
      </c>
      <c r="E930" s="41">
        <f ca="1">IF(B930="","",SUMIF(OFFSET(MuaHàng_ThanhToán!$D$5,0,0,COUNTIF(Table2[Tên nhà cung cấp],MuaHàng_ThanhToán!$C$5),6),BáoCáoHàngHóa!B930,Table2[Thành tiền]))</f>
        <v>0</v>
      </c>
      <c r="F930" s="43">
        <f ca="1">IF(B930="","",SUMIF(Table2[[Tên hàng hóa]:[Thành tiền]],BáoCáoHàngHóa!B930,Table2[Số lượng])-BáoCáoHàngHóa!C930)</f>
        <v>1</v>
      </c>
      <c r="G930" s="43">
        <f t="shared" ca="1" si="128"/>
        <v>366300</v>
      </c>
      <c r="H930" s="43">
        <f ca="1">IF(B930="","",SUMIF(Table2[[Tên hàng hóa]:[Thành tiền]],BáoCáoHàngHóa!B930,Table2[Thành tiền])-BáoCáoHàngHóa!E930)</f>
        <v>366300</v>
      </c>
      <c r="I930" s="42">
        <f ca="1">IF(B930="","",SUMIF(Table28[[Tên hàng hóa ]:[Thành tiền]],BáoCáoHàngHóa!B930,Table28[Số lượng]))</f>
        <v>1</v>
      </c>
      <c r="J930" s="42">
        <f t="shared" ca="1" si="129"/>
        <v>366300</v>
      </c>
      <c r="K930" s="42">
        <f t="shared" ca="1" si="130"/>
        <v>366300</v>
      </c>
      <c r="L930" s="44">
        <f t="shared" ca="1" si="131"/>
        <v>0</v>
      </c>
      <c r="M930" s="44">
        <f t="shared" ca="1" si="132"/>
        <v>0</v>
      </c>
      <c r="N930" s="44">
        <f t="shared" ca="1" si="133"/>
        <v>0</v>
      </c>
      <c r="O930" s="30">
        <f t="shared" ca="1" si="134"/>
        <v>0</v>
      </c>
    </row>
    <row r="931" spans="1:15" x14ac:dyDescent="0.2">
      <c r="A931" s="40">
        <v>926</v>
      </c>
      <c r="B931" s="40" t="str">
        <f>IF(DanhMụcHH!B930="","",DanhMụcHH!B930)</f>
        <v>A9F74132</v>
      </c>
      <c r="C931" s="41">
        <f ca="1">IF(B931="","",SUMIF(OFFSET(MuaHàng_ThanhToán!$D$5,0,0,COUNTIF(Table2[Tên nhà cung cấp],MuaHàng_ThanhToán!$C$5),6),BáoCáoHàngHóa!B931,Table2[Số lượng]))</f>
        <v>0</v>
      </c>
      <c r="D931" s="41">
        <f t="shared" ca="1" si="127"/>
        <v>0</v>
      </c>
      <c r="E931" s="41">
        <f ca="1">IF(B931="","",SUMIF(OFFSET(MuaHàng_ThanhToán!$D$5,0,0,COUNTIF(Table2[Tên nhà cung cấp],MuaHàng_ThanhToán!$C$5),6),BáoCáoHàngHóa!B931,Table2[Thành tiền]))</f>
        <v>0</v>
      </c>
      <c r="F931" s="43">
        <f ca="1">IF(B931="","",SUMIF(Table2[[Tên hàng hóa]:[Thành tiền]],BáoCáoHàngHóa!B931,Table2[Số lượng])-BáoCáoHàngHóa!C931)</f>
        <v>10</v>
      </c>
      <c r="G931" s="43">
        <f t="shared" ca="1" si="128"/>
        <v>101200</v>
      </c>
      <c r="H931" s="43">
        <f ca="1">IF(B931="","",SUMIF(Table2[[Tên hàng hóa]:[Thành tiền]],BáoCáoHàngHóa!B931,Table2[Thành tiền])-BáoCáoHàngHóa!E931)</f>
        <v>1012000</v>
      </c>
      <c r="I931" s="42">
        <f ca="1">IF(B931="","",SUMIF(Table28[[Tên hàng hóa ]:[Thành tiền]],BáoCáoHàngHóa!B931,Table28[Số lượng]))</f>
        <v>10</v>
      </c>
      <c r="J931" s="42">
        <f t="shared" ca="1" si="129"/>
        <v>101200</v>
      </c>
      <c r="K931" s="42">
        <f t="shared" ca="1" si="130"/>
        <v>1012000</v>
      </c>
      <c r="L931" s="44">
        <f t="shared" ca="1" si="131"/>
        <v>0</v>
      </c>
      <c r="M931" s="44">
        <f t="shared" ca="1" si="132"/>
        <v>0</v>
      </c>
      <c r="N931" s="44">
        <f t="shared" ca="1" si="133"/>
        <v>0</v>
      </c>
      <c r="O931" s="30">
        <f t="shared" ca="1" si="134"/>
        <v>0</v>
      </c>
    </row>
    <row r="932" spans="1:15" x14ac:dyDescent="0.2">
      <c r="A932" s="40">
        <v>927</v>
      </c>
      <c r="B932" s="40" t="str">
        <f>IF(DanhMụcHH!B931="","",DanhMụcHH!B931)</f>
        <v>A9F74106</v>
      </c>
      <c r="C932" s="41">
        <f ca="1">IF(B932="","",SUMIF(OFFSET(MuaHàng_ThanhToán!$D$5,0,0,COUNTIF(Table2[Tên nhà cung cấp],MuaHàng_ThanhToán!$C$5),6),BáoCáoHàngHóa!B932,Table2[Số lượng]))</f>
        <v>0</v>
      </c>
      <c r="D932" s="41">
        <f t="shared" ca="1" si="127"/>
        <v>0</v>
      </c>
      <c r="E932" s="41">
        <f ca="1">IF(B932="","",SUMIF(OFFSET(MuaHàng_ThanhToán!$D$5,0,0,COUNTIF(Table2[Tên nhà cung cấp],MuaHàng_ThanhToán!$C$5),6),BáoCáoHàngHóa!B932,Table2[Thành tiền]))</f>
        <v>0</v>
      </c>
      <c r="F932" s="43">
        <f ca="1">IF(B932="","",SUMIF(Table2[[Tên hàng hóa]:[Thành tiền]],BáoCáoHàngHóa!B932,Table2[Số lượng])-BáoCáoHàngHóa!C932)</f>
        <v>10</v>
      </c>
      <c r="G932" s="43">
        <f t="shared" ca="1" si="128"/>
        <v>89100</v>
      </c>
      <c r="H932" s="43">
        <f ca="1">IF(B932="","",SUMIF(Table2[[Tên hàng hóa]:[Thành tiền]],BáoCáoHàngHóa!B932,Table2[Thành tiền])-BáoCáoHàngHóa!E932)</f>
        <v>891000</v>
      </c>
      <c r="I932" s="42">
        <f ca="1">IF(B932="","",SUMIF(Table28[[Tên hàng hóa ]:[Thành tiền]],BáoCáoHàngHóa!B932,Table28[Số lượng]))</f>
        <v>10</v>
      </c>
      <c r="J932" s="42">
        <f t="shared" ca="1" si="129"/>
        <v>89100</v>
      </c>
      <c r="K932" s="42">
        <f t="shared" ca="1" si="130"/>
        <v>891000</v>
      </c>
      <c r="L932" s="44">
        <f t="shared" ca="1" si="131"/>
        <v>0</v>
      </c>
      <c r="M932" s="44">
        <f t="shared" ca="1" si="132"/>
        <v>0</v>
      </c>
      <c r="N932" s="44">
        <f t="shared" ca="1" si="133"/>
        <v>0</v>
      </c>
      <c r="O932" s="30">
        <f t="shared" ca="1" si="134"/>
        <v>0</v>
      </c>
    </row>
    <row r="933" spans="1:15" x14ac:dyDescent="0.2">
      <c r="A933" s="40">
        <v>928</v>
      </c>
      <c r="B933" s="40" t="str">
        <f>IF(DanhMụcHH!B932="","",DanhMụcHH!B932)</f>
        <v>CHÌ 20A</v>
      </c>
      <c r="C933" s="41">
        <f ca="1">IF(B933="","",SUMIF(OFFSET(MuaHàng_ThanhToán!$D$5,0,0,COUNTIF(Table2[Tên nhà cung cấp],MuaHàng_ThanhToán!$C$5),6),BáoCáoHàngHóa!B933,Table2[Số lượng]))</f>
        <v>0</v>
      </c>
      <c r="D933" s="41">
        <f t="shared" ca="1" si="127"/>
        <v>0</v>
      </c>
      <c r="E933" s="41">
        <f ca="1">IF(B933="","",SUMIF(OFFSET(MuaHàng_ThanhToán!$D$5,0,0,COUNTIF(Table2[Tên nhà cung cấp],MuaHàng_ThanhToán!$C$5),6),BáoCáoHàngHóa!B933,Table2[Thành tiền]))</f>
        <v>0</v>
      </c>
      <c r="F933" s="43">
        <f ca="1">IF(B933="","",SUMIF(Table2[[Tên hàng hóa]:[Thành tiền]],BáoCáoHàngHóa!B933,Table2[Số lượng])-BáoCáoHàngHóa!C933)</f>
        <v>20</v>
      </c>
      <c r="G933" s="43">
        <f t="shared" ca="1" si="128"/>
        <v>7700</v>
      </c>
      <c r="H933" s="43">
        <f ca="1">IF(B933="","",SUMIF(Table2[[Tên hàng hóa]:[Thành tiền]],BáoCáoHàngHóa!B933,Table2[Thành tiền])-BáoCáoHàngHóa!E933)</f>
        <v>154000</v>
      </c>
      <c r="I933" s="42">
        <f ca="1">IF(B933="","",SUMIF(Table28[[Tên hàng hóa ]:[Thành tiền]],BáoCáoHàngHóa!B933,Table28[Số lượng]))</f>
        <v>20</v>
      </c>
      <c r="J933" s="42">
        <f t="shared" ca="1" si="129"/>
        <v>7700</v>
      </c>
      <c r="K933" s="42">
        <f t="shared" ca="1" si="130"/>
        <v>154000</v>
      </c>
      <c r="L933" s="44">
        <f t="shared" ca="1" si="131"/>
        <v>0</v>
      </c>
      <c r="M933" s="44">
        <f t="shared" ca="1" si="132"/>
        <v>0</v>
      </c>
      <c r="N933" s="44">
        <f t="shared" ca="1" si="133"/>
        <v>0</v>
      </c>
      <c r="O933" s="30">
        <f t="shared" ca="1" si="134"/>
        <v>0</v>
      </c>
    </row>
    <row r="934" spans="1:15" x14ac:dyDescent="0.2">
      <c r="A934" s="40">
        <v>929</v>
      </c>
      <c r="B934" s="40" t="str">
        <f>IF(DanhMụcHH!B933="","",DanhMụcHH!B933)</f>
        <v>E3Z-LS81 2M</v>
      </c>
      <c r="C934" s="41">
        <f ca="1">IF(B934="","",SUMIF(OFFSET(MuaHàng_ThanhToán!$D$5,0,0,COUNTIF(Table2[Tên nhà cung cấp],MuaHàng_ThanhToán!$C$5),6),BáoCáoHàngHóa!B934,Table2[Số lượng]))</f>
        <v>0</v>
      </c>
      <c r="D934" s="41">
        <f t="shared" ca="1" si="127"/>
        <v>0</v>
      </c>
      <c r="E934" s="41">
        <f ca="1">IF(B934="","",SUMIF(OFFSET(MuaHàng_ThanhToán!$D$5,0,0,COUNTIF(Table2[Tên nhà cung cấp],MuaHàng_ThanhToán!$C$5),6),BáoCáoHàngHóa!B934,Table2[Thành tiền]))</f>
        <v>0</v>
      </c>
      <c r="F934" s="43">
        <f ca="1">IF(B934="","",SUMIF(Table2[[Tên hàng hóa]:[Thành tiền]],BáoCáoHàngHóa!B934,Table2[Số lượng])-BáoCáoHàngHóa!C934)</f>
        <v>5</v>
      </c>
      <c r="G934" s="43">
        <f t="shared" ca="1" si="128"/>
        <v>1143120.8627450981</v>
      </c>
      <c r="H934" s="43">
        <f ca="1">IF(B934="","",SUMIF(Table2[[Tên hàng hóa]:[Thành tiền]],BáoCáoHàngHóa!B934,Table2[Thành tiền])-BáoCáoHàngHóa!E934)</f>
        <v>5715604.3137254901</v>
      </c>
      <c r="I934" s="42">
        <f ca="1">IF(B934="","",SUMIF(Table28[[Tên hàng hóa ]:[Thành tiền]],BáoCáoHàngHóa!B934,Table28[Số lượng]))</f>
        <v>5</v>
      </c>
      <c r="J934" s="42">
        <f t="shared" ca="1" si="129"/>
        <v>1143120.8627450981</v>
      </c>
      <c r="K934" s="42">
        <f t="shared" ca="1" si="130"/>
        <v>5715604.3137254901</v>
      </c>
      <c r="L934" s="44">
        <f t="shared" ca="1" si="131"/>
        <v>0</v>
      </c>
      <c r="M934" s="44">
        <f t="shared" ca="1" si="132"/>
        <v>0</v>
      </c>
      <c r="N934" s="44">
        <f t="shared" ca="1" si="133"/>
        <v>0</v>
      </c>
      <c r="O934" s="30">
        <f t="shared" ca="1" si="134"/>
        <v>0</v>
      </c>
    </row>
    <row r="935" spans="1:15" x14ac:dyDescent="0.2">
      <c r="A935" s="40">
        <v>930</v>
      </c>
      <c r="B935" s="40" t="str">
        <f>IF(DanhMụcHH!B934="","",DanhMụcHH!B934)</f>
        <v>ZB4BA9</v>
      </c>
      <c r="C935" s="41">
        <f ca="1">IF(B935="","",SUMIF(OFFSET(MuaHàng_ThanhToán!$D$5,0,0,COUNTIF(Table2[Tên nhà cung cấp],MuaHàng_ThanhToán!$C$5),6),BáoCáoHàngHóa!B935,Table2[Số lượng]))</f>
        <v>0</v>
      </c>
      <c r="D935" s="41">
        <f t="shared" ca="1" si="127"/>
        <v>0</v>
      </c>
      <c r="E935" s="41">
        <f ca="1">IF(B935="","",SUMIF(OFFSET(MuaHàng_ThanhToán!$D$5,0,0,COUNTIF(Table2[Tên nhà cung cấp],MuaHàng_ThanhToán!$C$5),6),BáoCáoHàngHóa!B935,Table2[Thành tiền]))</f>
        <v>0</v>
      </c>
      <c r="F935" s="43">
        <f ca="1">IF(B935="","",SUMIF(Table2[[Tên hàng hóa]:[Thành tiền]],BáoCáoHàngHóa!B935,Table2[Số lượng])-BáoCáoHàngHóa!C935)</f>
        <v>1</v>
      </c>
      <c r="G935" s="43">
        <f t="shared" ca="1" si="128"/>
        <v>151800</v>
      </c>
      <c r="H935" s="43">
        <f ca="1">IF(B935="","",SUMIF(Table2[[Tên hàng hóa]:[Thành tiền]],BáoCáoHàngHóa!B935,Table2[Thành tiền])-BáoCáoHàngHóa!E935)</f>
        <v>151800</v>
      </c>
      <c r="I935" s="42">
        <f ca="1">IF(B935="","",SUMIF(Table28[[Tên hàng hóa ]:[Thành tiền]],BáoCáoHàngHóa!B935,Table28[Số lượng]))</f>
        <v>1</v>
      </c>
      <c r="J935" s="42">
        <f t="shared" ca="1" si="129"/>
        <v>151800</v>
      </c>
      <c r="K935" s="42">
        <f t="shared" ca="1" si="130"/>
        <v>151800</v>
      </c>
      <c r="L935" s="44">
        <f t="shared" ca="1" si="131"/>
        <v>0</v>
      </c>
      <c r="M935" s="44">
        <f t="shared" ca="1" si="132"/>
        <v>0</v>
      </c>
      <c r="N935" s="44">
        <f t="shared" ca="1" si="133"/>
        <v>0</v>
      </c>
      <c r="O935" s="30">
        <f t="shared" ca="1" si="134"/>
        <v>0</v>
      </c>
    </row>
    <row r="936" spans="1:15" ht="30" x14ac:dyDescent="0.2">
      <c r="A936" s="40">
        <v>931</v>
      </c>
      <c r="B936" s="40" t="str">
        <f>IF(DanhMụcHH!B935="","",DanhMụcHH!B935)</f>
        <v>SGMJV-04AAA61</v>
      </c>
      <c r="C936" s="41">
        <f ca="1">IF(B936="","",SUMIF(OFFSET(MuaHàng_ThanhToán!$D$5,0,0,COUNTIF(Table2[Tên nhà cung cấp],MuaHàng_ThanhToán!$C$5),6),BáoCáoHàngHóa!B936,Table2[Số lượng]))</f>
        <v>0</v>
      </c>
      <c r="D936" s="41">
        <f t="shared" ca="1" si="127"/>
        <v>0</v>
      </c>
      <c r="E936" s="41">
        <f ca="1">IF(B936="","",SUMIF(OFFSET(MuaHàng_ThanhToán!$D$5,0,0,COUNTIF(Table2[Tên nhà cung cấp],MuaHàng_ThanhToán!$C$5),6),BáoCáoHàngHóa!B936,Table2[Thành tiền]))</f>
        <v>0</v>
      </c>
      <c r="F936" s="43">
        <f ca="1">IF(B936="","",SUMIF(Table2[[Tên hàng hóa]:[Thành tiền]],BáoCáoHàngHóa!B936,Table2[Số lượng])-BáoCáoHàngHóa!C936)</f>
        <v>2</v>
      </c>
      <c r="G936" s="43">
        <f t="shared" ca="1" si="128"/>
        <v>8195000</v>
      </c>
      <c r="H936" s="43">
        <f ca="1">IF(B936="","",SUMIF(Table2[[Tên hàng hóa]:[Thành tiền]],BáoCáoHàngHóa!B936,Table2[Thành tiền])-BáoCáoHàngHóa!E936)</f>
        <v>16390000</v>
      </c>
      <c r="I936" s="42">
        <f ca="1">IF(B936="","",SUMIF(Table28[[Tên hàng hóa ]:[Thành tiền]],BáoCáoHàngHóa!B936,Table28[Số lượng]))</f>
        <v>2</v>
      </c>
      <c r="J936" s="42">
        <f t="shared" ca="1" si="129"/>
        <v>8195000</v>
      </c>
      <c r="K936" s="42">
        <f t="shared" ca="1" si="130"/>
        <v>16390000</v>
      </c>
      <c r="L936" s="44">
        <f t="shared" ca="1" si="131"/>
        <v>0</v>
      </c>
      <c r="M936" s="44">
        <f t="shared" ca="1" si="132"/>
        <v>0</v>
      </c>
      <c r="N936" s="44">
        <f t="shared" ca="1" si="133"/>
        <v>0</v>
      </c>
      <c r="O936" s="30">
        <f t="shared" ca="1" si="134"/>
        <v>0</v>
      </c>
    </row>
    <row r="937" spans="1:15" x14ac:dyDescent="0.2">
      <c r="A937" s="40">
        <v>932</v>
      </c>
      <c r="B937" s="40" t="str">
        <f>IF(DanhMụcHH!B936="","",DanhMụcHH!B936)</f>
        <v>PF113A-L</v>
      </c>
      <c r="C937" s="41">
        <f ca="1">IF(B937="","",SUMIF(OFFSET(MuaHàng_ThanhToán!$D$5,0,0,COUNTIF(Table2[Tên nhà cung cấp],MuaHàng_ThanhToán!$C$5),6),BáoCáoHàngHóa!B937,Table2[Số lượng]))</f>
        <v>0</v>
      </c>
      <c r="D937" s="41">
        <f t="shared" ca="1" si="127"/>
        <v>0</v>
      </c>
      <c r="E937" s="41">
        <f ca="1">IF(B937="","",SUMIF(OFFSET(MuaHàng_ThanhToán!$D$5,0,0,COUNTIF(Table2[Tên nhà cung cấp],MuaHàng_ThanhToán!$C$5),6),BáoCáoHàngHóa!B937,Table2[Thành tiền]))</f>
        <v>0</v>
      </c>
      <c r="F937" s="43">
        <f ca="1">IF(B937="","",SUMIF(Table2[[Tên hàng hóa]:[Thành tiền]],BáoCáoHàngHóa!B937,Table2[Số lượng])-BáoCáoHàngHóa!C937)</f>
        <v>32</v>
      </c>
      <c r="G937" s="43">
        <f t="shared" ca="1" si="128"/>
        <v>39221.875</v>
      </c>
      <c r="H937" s="43">
        <f ca="1">IF(B937="","",SUMIF(Table2[[Tên hàng hóa]:[Thành tiền]],BáoCáoHàngHóa!B937,Table2[Thành tiền])-BáoCáoHàngHóa!E937)</f>
        <v>1255100</v>
      </c>
      <c r="I937" s="42">
        <f ca="1">IF(B937="","",SUMIF(Table28[[Tên hàng hóa ]:[Thành tiền]],BáoCáoHàngHóa!B937,Table28[Số lượng]))</f>
        <v>26</v>
      </c>
      <c r="J937" s="42">
        <f t="shared" ca="1" si="129"/>
        <v>39221.875</v>
      </c>
      <c r="K937" s="42">
        <f t="shared" ca="1" si="130"/>
        <v>1019768.75</v>
      </c>
      <c r="L937" s="44">
        <f t="shared" ca="1" si="131"/>
        <v>6</v>
      </c>
      <c r="M937" s="44">
        <f t="shared" ca="1" si="132"/>
        <v>39221.875</v>
      </c>
      <c r="N937" s="44">
        <f t="shared" ca="1" si="133"/>
        <v>235331.25</v>
      </c>
      <c r="O937" s="30">
        <f t="shared" ca="1" si="134"/>
        <v>0</v>
      </c>
    </row>
    <row r="938" spans="1:15" x14ac:dyDescent="0.2">
      <c r="A938" s="40">
        <v>933</v>
      </c>
      <c r="B938" s="40" t="str">
        <f>IF(DanhMụcHH!B937="","",DanhMụcHH!B937)</f>
        <v>TDVN-M6 220V</v>
      </c>
      <c r="C938" s="41">
        <f ca="1">IF(B938="","",SUMIF(OFFSET(MuaHàng_ThanhToán!$D$5,0,0,COUNTIF(Table2[Tên nhà cung cấp],MuaHàng_ThanhToán!$C$5),6),BáoCáoHàngHóa!B938,Table2[Số lượng]))</f>
        <v>0</v>
      </c>
      <c r="D938" s="41">
        <f t="shared" ca="1" si="127"/>
        <v>0</v>
      </c>
      <c r="E938" s="41">
        <f ca="1">IF(B938="","",SUMIF(OFFSET(MuaHàng_ThanhToán!$D$5,0,0,COUNTIF(Table2[Tên nhà cung cấp],MuaHàng_ThanhToán!$C$5),6),BáoCáoHàngHóa!B938,Table2[Thành tiền]))</f>
        <v>0</v>
      </c>
      <c r="F938" s="43">
        <f ca="1">IF(B938="","",SUMIF(Table2[[Tên hàng hóa]:[Thành tiền]],BáoCáoHàngHóa!B938,Table2[Số lượng])-BáoCáoHàngHóa!C938)</f>
        <v>2</v>
      </c>
      <c r="G938" s="43">
        <f t="shared" ca="1" si="128"/>
        <v>247500</v>
      </c>
      <c r="H938" s="43">
        <f ca="1">IF(B938="","",SUMIF(Table2[[Tên hàng hóa]:[Thành tiền]],BáoCáoHàngHóa!B938,Table2[Thành tiền])-BáoCáoHàngHóa!E938)</f>
        <v>495000</v>
      </c>
      <c r="I938" s="42">
        <f ca="1">IF(B938="","",SUMIF(Table28[[Tên hàng hóa ]:[Thành tiền]],BáoCáoHàngHóa!B938,Table28[Số lượng]))</f>
        <v>2</v>
      </c>
      <c r="J938" s="42">
        <f t="shared" ca="1" si="129"/>
        <v>247500</v>
      </c>
      <c r="K938" s="42">
        <f t="shared" ca="1" si="130"/>
        <v>495000</v>
      </c>
      <c r="L938" s="44">
        <f t="shared" ca="1" si="131"/>
        <v>0</v>
      </c>
      <c r="M938" s="44">
        <f t="shared" ca="1" si="132"/>
        <v>0</v>
      </c>
      <c r="N938" s="44">
        <f t="shared" ca="1" si="133"/>
        <v>0</v>
      </c>
      <c r="O938" s="30">
        <f t="shared" ca="1" si="134"/>
        <v>0</v>
      </c>
    </row>
    <row r="939" spans="1:15" x14ac:dyDescent="0.2">
      <c r="A939" s="40">
        <v>934</v>
      </c>
      <c r="B939" s="40" t="str">
        <f>IF(DanhMụcHH!B938="","",DanhMụcHH!B938)</f>
        <v>HQ-S480580T</v>
      </c>
      <c r="C939" s="41">
        <f ca="1">IF(B939="","",SUMIF(OFFSET(MuaHàng_ThanhToán!$D$5,0,0,COUNTIF(Table2[Tên nhà cung cấp],MuaHàng_ThanhToán!$C$5),6),BáoCáoHàngHóa!B939,Table2[Số lượng]))</f>
        <v>0</v>
      </c>
      <c r="D939" s="41">
        <f t="shared" ca="1" si="127"/>
        <v>0</v>
      </c>
      <c r="E939" s="41">
        <f ca="1">IF(B939="","",SUMIF(OFFSET(MuaHàng_ThanhToán!$D$5,0,0,COUNTIF(Table2[Tên nhà cung cấp],MuaHàng_ThanhToán!$C$5),6),BáoCáoHàngHóa!B939,Table2[Thành tiền]))</f>
        <v>0</v>
      </c>
      <c r="F939" s="43">
        <f ca="1">IF(B939="","",SUMIF(Table2[[Tên hàng hóa]:[Thành tiền]],BáoCáoHàngHóa!B939,Table2[Số lượng])-BáoCáoHàngHóa!C939)</f>
        <v>6</v>
      </c>
      <c r="G939" s="43">
        <f t="shared" ca="1" si="128"/>
        <v>6336000</v>
      </c>
      <c r="H939" s="43">
        <f ca="1">IF(B939="","",SUMIF(Table2[[Tên hàng hóa]:[Thành tiền]],BáoCáoHàngHóa!B939,Table2[Thành tiền])-BáoCáoHàngHóa!E939)</f>
        <v>38016000</v>
      </c>
      <c r="I939" s="42">
        <f ca="1">IF(B939="","",SUMIF(Table28[[Tên hàng hóa ]:[Thành tiền]],BáoCáoHàngHóa!B939,Table28[Số lượng]))</f>
        <v>6</v>
      </c>
      <c r="J939" s="42">
        <f t="shared" ca="1" si="129"/>
        <v>6336000</v>
      </c>
      <c r="K939" s="42">
        <f t="shared" ca="1" si="130"/>
        <v>38016000</v>
      </c>
      <c r="L939" s="44">
        <f t="shared" ca="1" si="131"/>
        <v>0</v>
      </c>
      <c r="M939" s="44">
        <f t="shared" ca="1" si="132"/>
        <v>0</v>
      </c>
      <c r="N939" s="44">
        <f t="shared" ca="1" si="133"/>
        <v>0</v>
      </c>
      <c r="O939" s="30">
        <f t="shared" ca="1" si="134"/>
        <v>0</v>
      </c>
    </row>
    <row r="940" spans="1:15" x14ac:dyDescent="0.2">
      <c r="A940" s="40">
        <v>935</v>
      </c>
      <c r="B940" s="40" t="str">
        <f>IF(DanhMụcHH!B939="","",DanhMụcHH!B939)</f>
        <v>CQM1H-CPU21</v>
      </c>
      <c r="C940" s="41">
        <f ca="1">IF(B940="","",SUMIF(OFFSET(MuaHàng_ThanhToán!$D$5,0,0,COUNTIF(Table2[Tên nhà cung cấp],MuaHàng_ThanhToán!$C$5),6),BáoCáoHàngHóa!B940,Table2[Số lượng]))</f>
        <v>0</v>
      </c>
      <c r="D940" s="41">
        <f t="shared" ca="1" si="127"/>
        <v>0</v>
      </c>
      <c r="E940" s="41">
        <f ca="1">IF(B940="","",SUMIF(OFFSET(MuaHàng_ThanhToán!$D$5,0,0,COUNTIF(Table2[Tên nhà cung cấp],MuaHàng_ThanhToán!$C$5),6),BáoCáoHàngHóa!B940,Table2[Thành tiền]))</f>
        <v>0</v>
      </c>
      <c r="F940" s="43">
        <f ca="1">IF(B940="","",SUMIF(Table2[[Tên hàng hóa]:[Thành tiền]],BáoCáoHàngHóa!B940,Table2[Số lượng])-BáoCáoHàngHóa!C940)</f>
        <v>1</v>
      </c>
      <c r="G940" s="43">
        <f t="shared" ca="1" si="128"/>
        <v>14300000</v>
      </c>
      <c r="H940" s="43">
        <f ca="1">IF(B940="","",SUMIF(Table2[[Tên hàng hóa]:[Thành tiền]],BáoCáoHàngHóa!B940,Table2[Thành tiền])-BáoCáoHàngHóa!E940)</f>
        <v>14300000</v>
      </c>
      <c r="I940" s="42">
        <f ca="1">IF(B940="","",SUMIF(Table28[[Tên hàng hóa ]:[Thành tiền]],BáoCáoHàngHóa!B940,Table28[Số lượng]))</f>
        <v>1</v>
      </c>
      <c r="J940" s="42">
        <f t="shared" ca="1" si="129"/>
        <v>14300000</v>
      </c>
      <c r="K940" s="42">
        <f t="shared" ca="1" si="130"/>
        <v>14300000</v>
      </c>
      <c r="L940" s="44">
        <f t="shared" ca="1" si="131"/>
        <v>0</v>
      </c>
      <c r="M940" s="44">
        <f t="shared" ca="1" si="132"/>
        <v>0</v>
      </c>
      <c r="N940" s="44">
        <f t="shared" ca="1" si="133"/>
        <v>0</v>
      </c>
      <c r="O940" s="30">
        <f t="shared" ca="1" si="134"/>
        <v>0</v>
      </c>
    </row>
    <row r="941" spans="1:15" x14ac:dyDescent="0.2">
      <c r="A941" s="40">
        <v>936</v>
      </c>
      <c r="B941" s="40" t="str">
        <f>IF(DanhMụcHH!B940="","",DanhMụcHH!B940)</f>
        <v>D-A73</v>
      </c>
      <c r="C941" s="41">
        <f ca="1">IF(B941="","",SUMIF(OFFSET(MuaHàng_ThanhToán!$D$5,0,0,COUNTIF(Table2[Tên nhà cung cấp],MuaHàng_ThanhToán!$C$5),6),BáoCáoHàngHóa!B941,Table2[Số lượng]))</f>
        <v>0</v>
      </c>
      <c r="D941" s="41">
        <f t="shared" ca="1" si="127"/>
        <v>0</v>
      </c>
      <c r="E941" s="41">
        <f ca="1">IF(B941="","",SUMIF(OFFSET(MuaHàng_ThanhToán!$D$5,0,0,COUNTIF(Table2[Tên nhà cung cấp],MuaHàng_ThanhToán!$C$5),6),BáoCáoHàngHóa!B941,Table2[Thành tiền]))</f>
        <v>0</v>
      </c>
      <c r="F941" s="43">
        <f ca="1">IF(B941="","",SUMIF(Table2[[Tên hàng hóa]:[Thành tiền]],BáoCáoHàngHóa!B941,Table2[Số lượng])-BáoCáoHàngHóa!C941)</f>
        <v>1</v>
      </c>
      <c r="G941" s="43">
        <f t="shared" ca="1" si="128"/>
        <v>335500</v>
      </c>
      <c r="H941" s="43">
        <f ca="1">IF(B941="","",SUMIF(Table2[[Tên hàng hóa]:[Thành tiền]],BáoCáoHàngHóa!B941,Table2[Thành tiền])-BáoCáoHàngHóa!E941)</f>
        <v>335500</v>
      </c>
      <c r="I941" s="42">
        <f ca="1">IF(B941="","",SUMIF(Table28[[Tên hàng hóa ]:[Thành tiền]],BáoCáoHàngHóa!B941,Table28[Số lượng]))</f>
        <v>1</v>
      </c>
      <c r="J941" s="42">
        <f t="shared" ca="1" si="129"/>
        <v>335500</v>
      </c>
      <c r="K941" s="42">
        <f t="shared" ca="1" si="130"/>
        <v>335500</v>
      </c>
      <c r="L941" s="44">
        <f t="shared" ca="1" si="131"/>
        <v>0</v>
      </c>
      <c r="M941" s="44">
        <f t="shared" ca="1" si="132"/>
        <v>0</v>
      </c>
      <c r="N941" s="44">
        <f t="shared" ca="1" si="133"/>
        <v>0</v>
      </c>
      <c r="O941" s="30">
        <f t="shared" ca="1" si="134"/>
        <v>0</v>
      </c>
    </row>
    <row r="942" spans="1:15" x14ac:dyDescent="0.2">
      <c r="A942" s="40">
        <v>937</v>
      </c>
      <c r="B942" s="40" t="str">
        <f>IF(DanhMụcHH!B941="","",DanhMụcHH!B941)</f>
        <v>GMC-85</v>
      </c>
      <c r="C942" s="41">
        <f ca="1">IF(B942="","",SUMIF(OFFSET(MuaHàng_ThanhToán!$D$5,0,0,COUNTIF(Table2[Tên nhà cung cấp],MuaHàng_ThanhToán!$C$5),6),BáoCáoHàngHóa!B942,Table2[Số lượng]))</f>
        <v>0</v>
      </c>
      <c r="D942" s="41">
        <f t="shared" ca="1" si="127"/>
        <v>0</v>
      </c>
      <c r="E942" s="41">
        <f ca="1">IF(B942="","",SUMIF(OFFSET(MuaHàng_ThanhToán!$D$5,0,0,COUNTIF(Table2[Tên nhà cung cấp],MuaHàng_ThanhToán!$C$5),6),BáoCáoHàngHóa!B942,Table2[Thành tiền]))</f>
        <v>0</v>
      </c>
      <c r="F942" s="43">
        <f ca="1">IF(B942="","",SUMIF(Table2[[Tên hàng hóa]:[Thành tiền]],BáoCáoHàngHóa!B942,Table2[Số lượng])-BáoCáoHàngHóa!C942)</f>
        <v>4</v>
      </c>
      <c r="G942" s="43">
        <f t="shared" ca="1" si="128"/>
        <v>1320000</v>
      </c>
      <c r="H942" s="43">
        <f ca="1">IF(B942="","",SUMIF(Table2[[Tên hàng hóa]:[Thành tiền]],BáoCáoHàngHóa!B942,Table2[Thành tiền])-BáoCáoHàngHóa!E942)</f>
        <v>5280000</v>
      </c>
      <c r="I942" s="42">
        <f ca="1">IF(B942="","",SUMIF(Table28[[Tên hàng hóa ]:[Thành tiền]],BáoCáoHàngHóa!B942,Table28[Số lượng]))</f>
        <v>4</v>
      </c>
      <c r="J942" s="42">
        <f t="shared" ca="1" si="129"/>
        <v>1320000</v>
      </c>
      <c r="K942" s="42">
        <f t="shared" ca="1" si="130"/>
        <v>5280000</v>
      </c>
      <c r="L942" s="44">
        <f t="shared" ca="1" si="131"/>
        <v>0</v>
      </c>
      <c r="M942" s="44">
        <f t="shared" ca="1" si="132"/>
        <v>0</v>
      </c>
      <c r="N942" s="44">
        <f t="shared" ca="1" si="133"/>
        <v>0</v>
      </c>
      <c r="O942" s="30">
        <f t="shared" ca="1" si="134"/>
        <v>0</v>
      </c>
    </row>
    <row r="943" spans="1:15" x14ac:dyDescent="0.2">
      <c r="A943" s="40">
        <v>938</v>
      </c>
      <c r="B943" s="40" t="str">
        <f>IF(DanhMụcHH!B942="","",DanhMụcHH!B942)</f>
        <v>GTH-85</v>
      </c>
      <c r="C943" s="41">
        <f ca="1">IF(B943="","",SUMIF(OFFSET(MuaHàng_ThanhToán!$D$5,0,0,COUNTIF(Table2[Tên nhà cung cấp],MuaHàng_ThanhToán!$C$5),6),BáoCáoHàngHóa!B943,Table2[Số lượng]))</f>
        <v>0</v>
      </c>
      <c r="D943" s="41">
        <f t="shared" ca="1" si="127"/>
        <v>0</v>
      </c>
      <c r="E943" s="41">
        <f ca="1">IF(B943="","",SUMIF(OFFSET(MuaHàng_ThanhToán!$D$5,0,0,COUNTIF(Table2[Tên nhà cung cấp],MuaHàng_ThanhToán!$C$5),6),BáoCáoHàngHóa!B943,Table2[Thành tiền]))</f>
        <v>0</v>
      </c>
      <c r="F943" s="43">
        <f ca="1">IF(B943="","",SUMIF(Table2[[Tên hàng hóa]:[Thành tiền]],BáoCáoHàngHóa!B943,Table2[Số lượng])-BáoCáoHàngHóa!C943)</f>
        <v>2</v>
      </c>
      <c r="G943" s="43">
        <f t="shared" ca="1" si="128"/>
        <v>638000</v>
      </c>
      <c r="H943" s="43">
        <f ca="1">IF(B943="","",SUMIF(Table2[[Tên hàng hóa]:[Thành tiền]],BáoCáoHàngHóa!B943,Table2[Thành tiền])-BáoCáoHàngHóa!E943)</f>
        <v>1276000</v>
      </c>
      <c r="I943" s="42">
        <f ca="1">IF(B943="","",SUMIF(Table28[[Tên hàng hóa ]:[Thành tiền]],BáoCáoHàngHóa!B943,Table28[Số lượng]))</f>
        <v>2</v>
      </c>
      <c r="J943" s="42">
        <f t="shared" ca="1" si="129"/>
        <v>638000</v>
      </c>
      <c r="K943" s="42">
        <f t="shared" ca="1" si="130"/>
        <v>1276000</v>
      </c>
      <c r="L943" s="44">
        <f t="shared" ca="1" si="131"/>
        <v>0</v>
      </c>
      <c r="M943" s="44">
        <f t="shared" ca="1" si="132"/>
        <v>0</v>
      </c>
      <c r="N943" s="44">
        <f t="shared" ca="1" si="133"/>
        <v>0</v>
      </c>
      <c r="O943" s="30">
        <f t="shared" ca="1" si="134"/>
        <v>0</v>
      </c>
    </row>
    <row r="944" spans="1:15" x14ac:dyDescent="0.2">
      <c r="A944" s="40">
        <v>939</v>
      </c>
      <c r="B944" s="40" t="str">
        <f>IF(DanhMụcHH!B943="","",DanhMụcHH!B943)</f>
        <v>LC1F225M7</v>
      </c>
      <c r="C944" s="41">
        <f ca="1">IF(B944="","",SUMIF(OFFSET(MuaHàng_ThanhToán!$D$5,0,0,COUNTIF(Table2[Tên nhà cung cấp],MuaHàng_ThanhToán!$C$5),6),BáoCáoHàngHóa!B944,Table2[Số lượng]))</f>
        <v>0</v>
      </c>
      <c r="D944" s="41">
        <f t="shared" ca="1" si="127"/>
        <v>0</v>
      </c>
      <c r="E944" s="41">
        <f ca="1">IF(B944="","",SUMIF(OFFSET(MuaHàng_ThanhToán!$D$5,0,0,COUNTIF(Table2[Tên nhà cung cấp],MuaHàng_ThanhToán!$C$5),6),BáoCáoHàngHóa!B944,Table2[Thành tiền]))</f>
        <v>0</v>
      </c>
      <c r="F944" s="43">
        <f ca="1">IF(B944="","",SUMIF(Table2[[Tên hàng hóa]:[Thành tiền]],BáoCáoHàngHóa!B944,Table2[Số lượng])-BáoCáoHàngHóa!C944)</f>
        <v>2</v>
      </c>
      <c r="G944" s="43">
        <f t="shared" ca="1" si="128"/>
        <v>7111500</v>
      </c>
      <c r="H944" s="43">
        <f ca="1">IF(B944="","",SUMIF(Table2[[Tên hàng hóa]:[Thành tiền]],BáoCáoHàngHóa!B944,Table2[Thành tiền])-BáoCáoHàngHóa!E944)</f>
        <v>14223000</v>
      </c>
      <c r="I944" s="42">
        <f ca="1">IF(B944="","",SUMIF(Table28[[Tên hàng hóa ]:[Thành tiền]],BáoCáoHàngHóa!B944,Table28[Số lượng]))</f>
        <v>2</v>
      </c>
      <c r="J944" s="42">
        <f t="shared" ca="1" si="129"/>
        <v>7111500</v>
      </c>
      <c r="K944" s="42">
        <f t="shared" ca="1" si="130"/>
        <v>14223000</v>
      </c>
      <c r="L944" s="44">
        <f t="shared" ca="1" si="131"/>
        <v>0</v>
      </c>
      <c r="M944" s="44">
        <f t="shared" ca="1" si="132"/>
        <v>0</v>
      </c>
      <c r="N944" s="44">
        <f t="shared" ca="1" si="133"/>
        <v>0</v>
      </c>
      <c r="O944" s="30">
        <f t="shared" ca="1" si="134"/>
        <v>0</v>
      </c>
    </row>
    <row r="945" spans="1:15" x14ac:dyDescent="0.2">
      <c r="A945" s="40">
        <v>940</v>
      </c>
      <c r="B945" s="40" t="str">
        <f>IF(DanhMụcHH!B944="","",DanhMụcHH!B944)</f>
        <v>YW1P-1EQM3R</v>
      </c>
      <c r="C945" s="41">
        <f ca="1">IF(B945="","",SUMIF(OFFSET(MuaHàng_ThanhToán!$D$5,0,0,COUNTIF(Table2[Tên nhà cung cấp],MuaHàng_ThanhToán!$C$5),6),BáoCáoHàngHóa!B945,Table2[Số lượng]))</f>
        <v>0</v>
      </c>
      <c r="D945" s="41">
        <f t="shared" ca="1" si="127"/>
        <v>0</v>
      </c>
      <c r="E945" s="41">
        <f ca="1">IF(B945="","",SUMIF(OFFSET(MuaHàng_ThanhToán!$D$5,0,0,COUNTIF(Table2[Tên nhà cung cấp],MuaHàng_ThanhToán!$C$5),6),BáoCáoHàngHóa!B945,Table2[Thành tiền]))</f>
        <v>0</v>
      </c>
      <c r="F945" s="43">
        <f ca="1">IF(B945="","",SUMIF(Table2[[Tên hàng hóa]:[Thành tiền]],BáoCáoHàngHóa!B945,Table2[Số lượng])-BáoCáoHàngHóa!C945)</f>
        <v>15</v>
      </c>
      <c r="G945" s="43">
        <f t="shared" ca="1" si="128"/>
        <v>39556</v>
      </c>
      <c r="H945" s="43">
        <f ca="1">IF(B945="","",SUMIF(Table2[[Tên hàng hóa]:[Thành tiền]],BáoCáoHàngHóa!B945,Table2[Thành tiền])-BáoCáoHàngHóa!E945)</f>
        <v>593340</v>
      </c>
      <c r="I945" s="42">
        <f ca="1">IF(B945="","",SUMIF(Table28[[Tên hàng hóa ]:[Thành tiền]],BáoCáoHàngHóa!B945,Table28[Số lượng]))</f>
        <v>15</v>
      </c>
      <c r="J945" s="42">
        <f t="shared" ca="1" si="129"/>
        <v>39556</v>
      </c>
      <c r="K945" s="42">
        <f t="shared" ca="1" si="130"/>
        <v>593340</v>
      </c>
      <c r="L945" s="44">
        <f t="shared" ca="1" si="131"/>
        <v>0</v>
      </c>
      <c r="M945" s="44">
        <f t="shared" ca="1" si="132"/>
        <v>0</v>
      </c>
      <c r="N945" s="44">
        <f t="shared" ca="1" si="133"/>
        <v>0</v>
      </c>
      <c r="O945" s="30">
        <f t="shared" ca="1" si="134"/>
        <v>0</v>
      </c>
    </row>
    <row r="946" spans="1:15" x14ac:dyDescent="0.2">
      <c r="A946" s="40">
        <v>941</v>
      </c>
      <c r="B946" s="40" t="str">
        <f>IF(DanhMụcHH!B945="","",DanhMụcHH!B945)</f>
        <v>YW1P-1EQM3Y</v>
      </c>
      <c r="C946" s="41">
        <f ca="1">IF(B946="","",SUMIF(OFFSET(MuaHàng_ThanhToán!$D$5,0,0,COUNTIF(Table2[Tên nhà cung cấp],MuaHàng_ThanhToán!$C$5),6),BáoCáoHàngHóa!B946,Table2[Số lượng]))</f>
        <v>0</v>
      </c>
      <c r="D946" s="41">
        <f t="shared" ca="1" si="127"/>
        <v>0</v>
      </c>
      <c r="E946" s="41">
        <f ca="1">IF(B946="","",SUMIF(OFFSET(MuaHàng_ThanhToán!$D$5,0,0,COUNTIF(Table2[Tên nhà cung cấp],MuaHàng_ThanhToán!$C$5),6),BáoCáoHàngHóa!B946,Table2[Thành tiền]))</f>
        <v>0</v>
      </c>
      <c r="F946" s="43">
        <f ca="1">IF(B946="","",SUMIF(Table2[[Tên hàng hóa]:[Thành tiền]],BáoCáoHàngHóa!B946,Table2[Số lượng])-BáoCáoHàngHóa!C946)</f>
        <v>15</v>
      </c>
      <c r="G946" s="43">
        <f t="shared" ca="1" si="128"/>
        <v>39556</v>
      </c>
      <c r="H946" s="43">
        <f ca="1">IF(B946="","",SUMIF(Table2[[Tên hàng hóa]:[Thành tiền]],BáoCáoHàngHóa!B946,Table2[Thành tiền])-BáoCáoHàngHóa!E946)</f>
        <v>593340</v>
      </c>
      <c r="I946" s="42">
        <f ca="1">IF(B946="","",SUMIF(Table28[[Tên hàng hóa ]:[Thành tiền]],BáoCáoHàngHóa!B946,Table28[Số lượng]))</f>
        <v>15</v>
      </c>
      <c r="J946" s="42">
        <f t="shared" ca="1" si="129"/>
        <v>39556</v>
      </c>
      <c r="K946" s="42">
        <f t="shared" ca="1" si="130"/>
        <v>593340</v>
      </c>
      <c r="L946" s="44">
        <f t="shared" ca="1" si="131"/>
        <v>0</v>
      </c>
      <c r="M946" s="44">
        <f t="shared" ca="1" si="132"/>
        <v>0</v>
      </c>
      <c r="N946" s="44">
        <f t="shared" ca="1" si="133"/>
        <v>0</v>
      </c>
      <c r="O946" s="30">
        <f t="shared" ca="1" si="134"/>
        <v>0</v>
      </c>
    </row>
    <row r="947" spans="1:15" x14ac:dyDescent="0.2">
      <c r="A947" s="40">
        <v>942</v>
      </c>
      <c r="B947" s="40" t="str">
        <f>IF(DanhMụcHH!B946="","",DanhMụcHH!B946)</f>
        <v>YW1P-1EQM3G</v>
      </c>
      <c r="C947" s="41">
        <f ca="1">IF(B947="","",SUMIF(OFFSET(MuaHàng_ThanhToán!$D$5,0,0,COUNTIF(Table2[Tên nhà cung cấp],MuaHàng_ThanhToán!$C$5),6),BáoCáoHàngHóa!B947,Table2[Số lượng]))</f>
        <v>0</v>
      </c>
      <c r="D947" s="41">
        <f t="shared" ca="1" si="127"/>
        <v>0</v>
      </c>
      <c r="E947" s="41">
        <f ca="1">IF(B947="","",SUMIF(OFFSET(MuaHàng_ThanhToán!$D$5,0,0,COUNTIF(Table2[Tên nhà cung cấp],MuaHàng_ThanhToán!$C$5),6),BáoCáoHàngHóa!B947,Table2[Thành tiền]))</f>
        <v>0</v>
      </c>
      <c r="F947" s="43">
        <f ca="1">IF(B947="","",SUMIF(Table2[[Tên hàng hóa]:[Thành tiền]],BáoCáoHàngHóa!B947,Table2[Số lượng])-BáoCáoHàngHóa!C947)</f>
        <v>20</v>
      </c>
      <c r="G947" s="43">
        <f t="shared" ca="1" si="128"/>
        <v>44022</v>
      </c>
      <c r="H947" s="43">
        <f ca="1">IF(B947="","",SUMIF(Table2[[Tên hàng hóa]:[Thành tiền]],BáoCáoHàngHóa!B947,Table2[Thành tiền])-BáoCáoHàngHóa!E947)</f>
        <v>880440</v>
      </c>
      <c r="I947" s="42">
        <f ca="1">IF(B947="","",SUMIF(Table28[[Tên hàng hóa ]:[Thành tiền]],BáoCáoHàngHóa!B947,Table28[Số lượng]))</f>
        <v>20</v>
      </c>
      <c r="J947" s="42">
        <f t="shared" ca="1" si="129"/>
        <v>44022</v>
      </c>
      <c r="K947" s="42">
        <f t="shared" ca="1" si="130"/>
        <v>880440</v>
      </c>
      <c r="L947" s="44">
        <f t="shared" ca="1" si="131"/>
        <v>0</v>
      </c>
      <c r="M947" s="44">
        <f t="shared" ca="1" si="132"/>
        <v>0</v>
      </c>
      <c r="N947" s="44">
        <f t="shared" ca="1" si="133"/>
        <v>0</v>
      </c>
      <c r="O947" s="30">
        <f t="shared" ca="1" si="134"/>
        <v>0</v>
      </c>
    </row>
    <row r="948" spans="1:15" x14ac:dyDescent="0.2">
      <c r="A948" s="40">
        <v>943</v>
      </c>
      <c r="B948" s="40" t="str">
        <f>IF(DanhMụcHH!B947="","",DanhMụcHH!B947)</f>
        <v>YW1P-1EQ4Y</v>
      </c>
      <c r="C948" s="41">
        <f ca="1">IF(B948="","",SUMIF(OFFSET(MuaHàng_ThanhToán!$D$5,0,0,COUNTIF(Table2[Tên nhà cung cấp],MuaHàng_ThanhToán!$C$5),6),BáoCáoHàngHóa!B948,Table2[Số lượng]))</f>
        <v>0</v>
      </c>
      <c r="D948" s="41">
        <f t="shared" ca="1" si="127"/>
        <v>0</v>
      </c>
      <c r="E948" s="41">
        <f ca="1">IF(B948="","",SUMIF(OFFSET(MuaHàng_ThanhToán!$D$5,0,0,COUNTIF(Table2[Tên nhà cung cấp],MuaHàng_ThanhToán!$C$5),6),BáoCáoHàngHóa!B948,Table2[Thành tiền]))</f>
        <v>0</v>
      </c>
      <c r="F948" s="43">
        <f ca="1">IF(B948="","",SUMIF(Table2[[Tên hàng hóa]:[Thành tiền]],BáoCáoHàngHóa!B948,Table2[Số lượng])-BáoCáoHàngHóa!C948)</f>
        <v>5</v>
      </c>
      <c r="G948" s="43">
        <f t="shared" ca="1" si="128"/>
        <v>39556</v>
      </c>
      <c r="H948" s="43">
        <f ca="1">IF(B948="","",SUMIF(Table2[[Tên hàng hóa]:[Thành tiền]],BáoCáoHàngHóa!B948,Table2[Thành tiền])-BáoCáoHàngHóa!E948)</f>
        <v>197780</v>
      </c>
      <c r="I948" s="42">
        <f ca="1">IF(B948="","",SUMIF(Table28[[Tên hàng hóa ]:[Thành tiền]],BáoCáoHàngHóa!B948,Table28[Số lượng]))</f>
        <v>5</v>
      </c>
      <c r="J948" s="42">
        <f t="shared" ca="1" si="129"/>
        <v>39556</v>
      </c>
      <c r="K948" s="42">
        <f t="shared" ca="1" si="130"/>
        <v>197780</v>
      </c>
      <c r="L948" s="44">
        <f t="shared" ca="1" si="131"/>
        <v>0</v>
      </c>
      <c r="M948" s="44">
        <f t="shared" ca="1" si="132"/>
        <v>0</v>
      </c>
      <c r="N948" s="44">
        <f t="shared" ca="1" si="133"/>
        <v>0</v>
      </c>
      <c r="O948" s="30">
        <f t="shared" ca="1" si="134"/>
        <v>0</v>
      </c>
    </row>
    <row r="949" spans="1:15" ht="30" x14ac:dyDescent="0.2">
      <c r="A949" s="40">
        <v>944</v>
      </c>
      <c r="B949" s="40" t="str">
        <f>IF(DanhMụcHH!B948="","",DanhMụcHH!B948)</f>
        <v>YW1L-M2E10Q4G</v>
      </c>
      <c r="C949" s="41">
        <f ca="1">IF(B949="","",SUMIF(OFFSET(MuaHàng_ThanhToán!$D$5,0,0,COUNTIF(Table2[Tên nhà cung cấp],MuaHàng_ThanhToán!$C$5),6),BáoCáoHàngHóa!B949,Table2[Số lượng]))</f>
        <v>0</v>
      </c>
      <c r="D949" s="41">
        <f t="shared" ca="1" si="127"/>
        <v>0</v>
      </c>
      <c r="E949" s="41">
        <f ca="1">IF(B949="","",SUMIF(OFFSET(MuaHàng_ThanhToán!$D$5,0,0,COUNTIF(Table2[Tên nhà cung cấp],MuaHàng_ThanhToán!$C$5),6),BáoCáoHàngHóa!B949,Table2[Thành tiền]))</f>
        <v>0</v>
      </c>
      <c r="F949" s="43">
        <f ca="1">IF(B949="","",SUMIF(Table2[[Tên hàng hóa]:[Thành tiền]],BáoCáoHàngHóa!B949,Table2[Số lượng])-BáoCáoHàngHóa!C949)</f>
        <v>5</v>
      </c>
      <c r="G949" s="43">
        <f t="shared" ca="1" si="128"/>
        <v>97614</v>
      </c>
      <c r="H949" s="43">
        <f ca="1">IF(B949="","",SUMIF(Table2[[Tên hàng hóa]:[Thành tiền]],BáoCáoHàngHóa!B949,Table2[Thành tiền])-BáoCáoHàngHóa!E949)</f>
        <v>488070</v>
      </c>
      <c r="I949" s="42">
        <f ca="1">IF(B949="","",SUMIF(Table28[[Tên hàng hóa ]:[Thành tiền]],BáoCáoHàngHóa!B949,Table28[Số lượng]))</f>
        <v>5</v>
      </c>
      <c r="J949" s="42">
        <f t="shared" ca="1" si="129"/>
        <v>97614</v>
      </c>
      <c r="K949" s="42">
        <f t="shared" ca="1" si="130"/>
        <v>488070</v>
      </c>
      <c r="L949" s="44">
        <f t="shared" ca="1" si="131"/>
        <v>0</v>
      </c>
      <c r="M949" s="44">
        <f t="shared" ca="1" si="132"/>
        <v>0</v>
      </c>
      <c r="N949" s="44">
        <f t="shared" ca="1" si="133"/>
        <v>0</v>
      </c>
      <c r="O949" s="30">
        <f t="shared" ca="1" si="134"/>
        <v>0</v>
      </c>
    </row>
    <row r="950" spans="1:15" x14ac:dyDescent="0.2">
      <c r="A950" s="40">
        <v>945</v>
      </c>
      <c r="B950" s="40" t="str">
        <f>IF(DanhMụcHH!B949="","",DanhMụcHH!B949)</f>
        <v>YM1B-M1E10G</v>
      </c>
      <c r="C950" s="41">
        <f ca="1">IF(B950="","",SUMIF(OFFSET(MuaHàng_ThanhToán!$D$5,0,0,COUNTIF(Table2[Tên nhà cung cấp],MuaHàng_ThanhToán!$C$5),6),BáoCáoHàngHóa!B950,Table2[Số lượng]))</f>
        <v>0</v>
      </c>
      <c r="D950" s="41">
        <f t="shared" ca="1" si="127"/>
        <v>0</v>
      </c>
      <c r="E950" s="41">
        <f ca="1">IF(B950="","",SUMIF(OFFSET(MuaHàng_ThanhToán!$D$5,0,0,COUNTIF(Table2[Tên nhà cung cấp],MuaHàng_ThanhToán!$C$5),6),BáoCáoHàngHóa!B950,Table2[Thành tiền]))</f>
        <v>0</v>
      </c>
      <c r="F950" s="43">
        <f ca="1">IF(B950="","",SUMIF(Table2[[Tên hàng hóa]:[Thành tiền]],BáoCáoHàngHóa!B950,Table2[Số lượng])-BáoCáoHàngHóa!C950)</f>
        <v>10</v>
      </c>
      <c r="G950" s="43">
        <f t="shared" ca="1" si="128"/>
        <v>33814</v>
      </c>
      <c r="H950" s="43">
        <f ca="1">IF(B950="","",SUMIF(Table2[[Tên hàng hóa]:[Thành tiền]],BáoCáoHàngHóa!B950,Table2[Thành tiền])-BáoCáoHàngHóa!E950)</f>
        <v>338140</v>
      </c>
      <c r="I950" s="42">
        <f ca="1">IF(B950="","",SUMIF(Table28[[Tên hàng hóa ]:[Thành tiền]],BáoCáoHàngHóa!B950,Table28[Số lượng]))</f>
        <v>10</v>
      </c>
      <c r="J950" s="42">
        <f t="shared" ca="1" si="129"/>
        <v>33814</v>
      </c>
      <c r="K950" s="42">
        <f t="shared" ca="1" si="130"/>
        <v>338140</v>
      </c>
      <c r="L950" s="44">
        <f t="shared" ca="1" si="131"/>
        <v>0</v>
      </c>
      <c r="M950" s="44">
        <f t="shared" ca="1" si="132"/>
        <v>0</v>
      </c>
      <c r="N950" s="44">
        <f t="shared" ca="1" si="133"/>
        <v>0</v>
      </c>
      <c r="O950" s="30">
        <f t="shared" ca="1" si="134"/>
        <v>0</v>
      </c>
    </row>
    <row r="951" spans="1:15" x14ac:dyDescent="0.2">
      <c r="A951" s="40">
        <v>946</v>
      </c>
      <c r="B951" s="40" t="str">
        <f>IF(DanhMụcHH!B950="","",DanhMụcHH!B950)</f>
        <v>YW1B-M1E01R</v>
      </c>
      <c r="C951" s="41">
        <f ca="1">IF(B951="","",SUMIF(OFFSET(MuaHàng_ThanhToán!$D$5,0,0,COUNTIF(Table2[Tên nhà cung cấp],MuaHàng_ThanhToán!$C$5),6),BáoCáoHàngHóa!B951,Table2[Số lượng]))</f>
        <v>0</v>
      </c>
      <c r="D951" s="41">
        <f t="shared" ca="1" si="127"/>
        <v>0</v>
      </c>
      <c r="E951" s="41">
        <f ca="1">IF(B951="","",SUMIF(OFFSET(MuaHàng_ThanhToán!$D$5,0,0,COUNTIF(Table2[Tên nhà cung cấp],MuaHàng_ThanhToán!$C$5),6),BáoCáoHàngHóa!B951,Table2[Thành tiền]))</f>
        <v>0</v>
      </c>
      <c r="F951" s="43">
        <f ca="1">IF(B951="","",SUMIF(Table2[[Tên hàng hóa]:[Thành tiền]],BáoCáoHàngHóa!B951,Table2[Số lượng])-BáoCáoHàngHóa!C951)</f>
        <v>10</v>
      </c>
      <c r="G951" s="43">
        <f t="shared" ca="1" si="128"/>
        <v>33814</v>
      </c>
      <c r="H951" s="43">
        <f ca="1">IF(B951="","",SUMIF(Table2[[Tên hàng hóa]:[Thành tiền]],BáoCáoHàngHóa!B951,Table2[Thành tiền])-BáoCáoHàngHóa!E951)</f>
        <v>338140</v>
      </c>
      <c r="I951" s="42">
        <f ca="1">IF(B951="","",SUMIF(Table28[[Tên hàng hóa ]:[Thành tiền]],BáoCáoHàngHóa!B951,Table28[Số lượng]))</f>
        <v>10</v>
      </c>
      <c r="J951" s="42">
        <f t="shared" ca="1" si="129"/>
        <v>33814</v>
      </c>
      <c r="K951" s="42">
        <f t="shared" ca="1" si="130"/>
        <v>338140</v>
      </c>
      <c r="L951" s="44">
        <f t="shared" ca="1" si="131"/>
        <v>0</v>
      </c>
      <c r="M951" s="44">
        <f t="shared" ca="1" si="132"/>
        <v>0</v>
      </c>
      <c r="N951" s="44">
        <f t="shared" ca="1" si="133"/>
        <v>0</v>
      </c>
      <c r="O951" s="30">
        <f t="shared" ca="1" si="134"/>
        <v>0</v>
      </c>
    </row>
    <row r="952" spans="1:15" x14ac:dyDescent="0.2">
      <c r="A952" s="40">
        <v>947</v>
      </c>
      <c r="B952" s="40" t="str">
        <f>IF(DanhMụcHH!B951="","",DanhMụcHH!B951)</f>
        <v>YW1B-V4E01R</v>
      </c>
      <c r="C952" s="41">
        <f ca="1">IF(B952="","",SUMIF(OFFSET(MuaHàng_ThanhToán!$D$5,0,0,COUNTIF(Table2[Tên nhà cung cấp],MuaHàng_ThanhToán!$C$5),6),BáoCáoHàngHóa!B952,Table2[Số lượng]))</f>
        <v>0</v>
      </c>
      <c r="D952" s="41">
        <f t="shared" ca="1" si="127"/>
        <v>0</v>
      </c>
      <c r="E952" s="41">
        <f ca="1">IF(B952="","",SUMIF(OFFSET(MuaHàng_ThanhToán!$D$5,0,0,COUNTIF(Table2[Tên nhà cung cấp],MuaHàng_ThanhToán!$C$5),6),BáoCáoHàngHóa!B952,Table2[Thành tiền]))</f>
        <v>0</v>
      </c>
      <c r="F952" s="43">
        <f ca="1">IF(B952="","",SUMIF(Table2[[Tên hàng hóa]:[Thành tiền]],BáoCáoHàngHóa!B952,Table2[Số lượng])-BáoCáoHàngHóa!C952)</f>
        <v>10</v>
      </c>
      <c r="G952" s="43">
        <f t="shared" ca="1" si="128"/>
        <v>55506</v>
      </c>
      <c r="H952" s="43">
        <f ca="1">IF(B952="","",SUMIF(Table2[[Tên hàng hóa]:[Thành tiền]],BáoCáoHàngHóa!B952,Table2[Thành tiền])-BáoCáoHàngHóa!E952)</f>
        <v>555060</v>
      </c>
      <c r="I952" s="42">
        <f ca="1">IF(B952="","",SUMIF(Table28[[Tên hàng hóa ]:[Thành tiền]],BáoCáoHàngHóa!B952,Table28[Số lượng]))</f>
        <v>10</v>
      </c>
      <c r="J952" s="42">
        <f t="shared" ca="1" si="129"/>
        <v>55506</v>
      </c>
      <c r="K952" s="42">
        <f t="shared" ca="1" si="130"/>
        <v>555060</v>
      </c>
      <c r="L952" s="44">
        <f t="shared" ca="1" si="131"/>
        <v>0</v>
      </c>
      <c r="M952" s="44">
        <f t="shared" ca="1" si="132"/>
        <v>0</v>
      </c>
      <c r="N952" s="44">
        <f t="shared" ca="1" si="133"/>
        <v>0</v>
      </c>
      <c r="O952" s="30">
        <f t="shared" ca="1" si="134"/>
        <v>0</v>
      </c>
    </row>
    <row r="953" spans="1:15" x14ac:dyDescent="0.2">
      <c r="A953" s="40">
        <v>948</v>
      </c>
      <c r="B953" s="40" t="str">
        <f>IF(DanhMụcHH!B952="","",DanhMụcHH!B952)</f>
        <v>YW1S-2E10</v>
      </c>
      <c r="C953" s="41">
        <f ca="1">IF(B953="","",SUMIF(OFFSET(MuaHàng_ThanhToán!$D$5,0,0,COUNTIF(Table2[Tên nhà cung cấp],MuaHàng_ThanhToán!$C$5),6),BáoCáoHàngHóa!B953,Table2[Số lượng]))</f>
        <v>0</v>
      </c>
      <c r="D953" s="41">
        <f t="shared" ref="D953:D1008" ca="1" si="135">IF(B953="","",IF(C953=0,0,E953/C953))</f>
        <v>0</v>
      </c>
      <c r="E953" s="41">
        <f ca="1">IF(B953="","",SUMIF(OFFSET(MuaHàng_ThanhToán!$D$5,0,0,COUNTIF(Table2[Tên nhà cung cấp],MuaHàng_ThanhToán!$C$5),6),BáoCáoHàngHóa!B953,Table2[Thành tiền]))</f>
        <v>0</v>
      </c>
      <c r="F953" s="43">
        <f ca="1">IF(B953="","",SUMIF(Table2[[Tên hàng hóa]:[Thành tiền]],BáoCáoHàngHóa!B953,Table2[Số lượng])-BáoCáoHàngHóa!C953)</f>
        <v>5</v>
      </c>
      <c r="G953" s="43">
        <f t="shared" ref="G953:G1008" ca="1" si="136">IF(B953="","",IF(F953=0,0,H953/F953))</f>
        <v>40194</v>
      </c>
      <c r="H953" s="43">
        <f ca="1">IF(B953="","",SUMIF(Table2[[Tên hàng hóa]:[Thành tiền]],BáoCáoHàngHóa!B953,Table2[Thành tiền])-BáoCáoHàngHóa!E953)</f>
        <v>200970</v>
      </c>
      <c r="I953" s="42">
        <f ca="1">IF(B953="","",SUMIF(Table28[[Tên hàng hóa ]:[Thành tiền]],BáoCáoHàngHóa!B953,Table28[Số lượng]))</f>
        <v>5</v>
      </c>
      <c r="J953" s="42">
        <f t="shared" ref="J953:J1008" ca="1" si="137">IF(B953="","",IF(I953=0,0,(H953+E953)/(F953+C953)))</f>
        <v>40194</v>
      </c>
      <c r="K953" s="42">
        <f t="shared" ref="K953:K1008" ca="1" si="138">IF(B953="","",J953*I953)</f>
        <v>200970</v>
      </c>
      <c r="L953" s="44">
        <f t="shared" ref="L953:L1008" ca="1" si="139">IF(B953="","",C953+F953-I953)</f>
        <v>0</v>
      </c>
      <c r="M953" s="44">
        <f t="shared" ref="M953:M1008" ca="1" si="140">IF(B953="","",IF(L953=0,0,N953/L953))</f>
        <v>0</v>
      </c>
      <c r="N953" s="44">
        <f t="shared" ref="N953:N1008" ca="1" si="141">IF(B953="","",E953+H953-K953)</f>
        <v>0</v>
      </c>
      <c r="O953" s="30">
        <f t="shared" ca="1" si="134"/>
        <v>0</v>
      </c>
    </row>
    <row r="954" spans="1:15" x14ac:dyDescent="0.2">
      <c r="A954" s="40">
        <v>949</v>
      </c>
      <c r="B954" s="40" t="str">
        <f>IF(DanhMụcHH!B953="","",DanhMụcHH!B953)</f>
        <v>YW1S-3E20</v>
      </c>
      <c r="C954" s="41">
        <f ca="1">IF(B954="","",SUMIF(OFFSET(MuaHàng_ThanhToán!$D$5,0,0,COUNTIF(Table2[Tên nhà cung cấp],MuaHàng_ThanhToán!$C$5),6),BáoCáoHàngHóa!B954,Table2[Số lượng]))</f>
        <v>0</v>
      </c>
      <c r="D954" s="41">
        <f t="shared" ca="1" si="135"/>
        <v>0</v>
      </c>
      <c r="E954" s="41">
        <f ca="1">IF(B954="","",SUMIF(OFFSET(MuaHàng_ThanhToán!$D$5,0,0,COUNTIF(Table2[Tên nhà cung cấp],MuaHàng_ThanhToán!$C$5),6),BáoCáoHàngHóa!B954,Table2[Thành tiền]))</f>
        <v>0</v>
      </c>
      <c r="F954" s="43">
        <f ca="1">IF(B954="","",SUMIF(Table2[[Tên hàng hóa]:[Thành tiền]],BáoCáoHàngHóa!B954,Table2[Số lượng])-BáoCáoHàngHóa!C954)</f>
        <v>5</v>
      </c>
      <c r="G954" s="43">
        <f t="shared" ca="1" si="136"/>
        <v>61248</v>
      </c>
      <c r="H954" s="43">
        <f ca="1">IF(B954="","",SUMIF(Table2[[Tên hàng hóa]:[Thành tiền]],BáoCáoHàngHóa!B954,Table2[Thành tiền])-BáoCáoHàngHóa!E954)</f>
        <v>306240</v>
      </c>
      <c r="I954" s="42">
        <f ca="1">IF(B954="","",SUMIF(Table28[[Tên hàng hóa ]:[Thành tiền]],BáoCáoHàngHóa!B954,Table28[Số lượng]))</f>
        <v>5</v>
      </c>
      <c r="J954" s="42">
        <f t="shared" ca="1" si="137"/>
        <v>61248</v>
      </c>
      <c r="K954" s="42">
        <f t="shared" ca="1" si="138"/>
        <v>306240</v>
      </c>
      <c r="L954" s="44">
        <f t="shared" ca="1" si="139"/>
        <v>0</v>
      </c>
      <c r="M954" s="44">
        <f t="shared" ca="1" si="140"/>
        <v>0</v>
      </c>
      <c r="N954" s="44">
        <f t="shared" ca="1" si="141"/>
        <v>0</v>
      </c>
      <c r="O954" s="30">
        <f t="shared" ca="1" si="134"/>
        <v>0</v>
      </c>
    </row>
    <row r="955" spans="1:15" x14ac:dyDescent="0.2">
      <c r="A955" s="40">
        <v>950</v>
      </c>
      <c r="B955" s="40" t="str">
        <f>IF(DanhMụcHH!B954="","",DanhMụcHH!B954)</f>
        <v>JCS-02NL</v>
      </c>
      <c r="C955" s="41">
        <f ca="1">IF(B955="","",SUMIF(OFFSET(MuaHàng_ThanhToán!$D$5,0,0,COUNTIF(Table2[Tên nhà cung cấp],MuaHàng_ThanhToán!$C$5),6),BáoCáoHàngHóa!B955,Table2[Số lượng]))</f>
        <v>0</v>
      </c>
      <c r="D955" s="41">
        <f t="shared" ca="1" si="135"/>
        <v>0</v>
      </c>
      <c r="E955" s="41">
        <f ca="1">IF(B955="","",SUMIF(OFFSET(MuaHàng_ThanhToán!$D$5,0,0,COUNTIF(Table2[Tên nhà cung cấp],MuaHàng_ThanhToán!$C$5),6),BáoCáoHàngHóa!B955,Table2[Thành tiền]))</f>
        <v>0</v>
      </c>
      <c r="F955" s="43">
        <f ca="1">IF(B955="","",SUMIF(Table2[[Tên hàng hóa]:[Thành tiền]],BáoCáoHàngHóa!B955,Table2[Số lượng])-BáoCáoHàngHóa!C955)</f>
        <v>1</v>
      </c>
      <c r="G955" s="43">
        <f t="shared" ca="1" si="136"/>
        <v>2420000</v>
      </c>
      <c r="H955" s="43">
        <f ca="1">IF(B955="","",SUMIF(Table2[[Tên hàng hóa]:[Thành tiền]],BáoCáoHàngHóa!B955,Table2[Thành tiền])-BáoCáoHàngHóa!E955)</f>
        <v>2420000</v>
      </c>
      <c r="I955" s="42">
        <f ca="1">IF(B955="","",SUMIF(Table28[[Tên hàng hóa ]:[Thành tiền]],BáoCáoHàngHóa!B955,Table28[Số lượng]))</f>
        <v>1</v>
      </c>
      <c r="J955" s="42">
        <f t="shared" ca="1" si="137"/>
        <v>2420000</v>
      </c>
      <c r="K955" s="42">
        <f t="shared" ca="1" si="138"/>
        <v>2420000</v>
      </c>
      <c r="L955" s="44">
        <f t="shared" ca="1" si="139"/>
        <v>0</v>
      </c>
      <c r="M955" s="44">
        <f t="shared" ca="1" si="140"/>
        <v>0</v>
      </c>
      <c r="N955" s="44">
        <f t="shared" ca="1" si="141"/>
        <v>0</v>
      </c>
      <c r="O955" s="30">
        <f t="shared" ca="1" si="134"/>
        <v>0</v>
      </c>
    </row>
    <row r="956" spans="1:15" x14ac:dyDescent="0.2">
      <c r="A956" s="40">
        <v>951</v>
      </c>
      <c r="B956" s="40" t="str">
        <f>IF(DanhMụcHH!B955="","",DanhMụcHH!B955)</f>
        <v>E2E-X10E1 2M</v>
      </c>
      <c r="C956" s="41">
        <f ca="1">IF(B956="","",SUMIF(OFFSET(MuaHàng_ThanhToán!$D$5,0,0,COUNTIF(Table2[Tên nhà cung cấp],MuaHàng_ThanhToán!$C$5),6),BáoCáoHàngHóa!B956,Table2[Số lượng]))</f>
        <v>0</v>
      </c>
      <c r="D956" s="41">
        <f t="shared" ca="1" si="135"/>
        <v>0</v>
      </c>
      <c r="E956" s="41">
        <f ca="1">IF(B956="","",SUMIF(OFFSET(MuaHàng_ThanhToán!$D$5,0,0,COUNTIF(Table2[Tên nhà cung cấp],MuaHàng_ThanhToán!$C$5),6),BáoCáoHàngHóa!B956,Table2[Thành tiền]))</f>
        <v>0</v>
      </c>
      <c r="F956" s="43">
        <f ca="1">IF(B956="","",SUMIF(Table2[[Tên hàng hóa]:[Thành tiền]],BáoCáoHàngHóa!B956,Table2[Số lượng])-BáoCáoHàngHóa!C956)</f>
        <v>0</v>
      </c>
      <c r="G956" s="43">
        <f t="shared" ca="1" si="136"/>
        <v>0</v>
      </c>
      <c r="H956" s="43">
        <f ca="1">IF(B956="","",SUMIF(Table2[[Tên hàng hóa]:[Thành tiền]],BáoCáoHàngHóa!B956,Table2[Thành tiền])-BáoCáoHàngHóa!E956)</f>
        <v>0</v>
      </c>
      <c r="I956" s="42">
        <f ca="1">IF(B956="","",SUMIF(Table28[[Tên hàng hóa ]:[Thành tiền]],BáoCáoHàngHóa!B956,Table28[Số lượng]))</f>
        <v>0</v>
      </c>
      <c r="J956" s="42">
        <f t="shared" ca="1" si="137"/>
        <v>0</v>
      </c>
      <c r="K956" s="42">
        <f t="shared" ca="1" si="138"/>
        <v>0</v>
      </c>
      <c r="L956" s="44">
        <f t="shared" ca="1" si="139"/>
        <v>0</v>
      </c>
      <c r="M956" s="44">
        <f t="shared" ca="1" si="140"/>
        <v>0</v>
      </c>
      <c r="N956" s="44">
        <f t="shared" ca="1" si="141"/>
        <v>0</v>
      </c>
      <c r="O956" s="30">
        <f t="shared" ca="1" si="134"/>
        <v>0</v>
      </c>
    </row>
    <row r="957" spans="1:15" x14ac:dyDescent="0.2">
      <c r="A957" s="40">
        <v>952</v>
      </c>
      <c r="B957" s="40" t="str">
        <f>IF(DanhMụcHH!B956="","",DanhMụcHH!B956)</f>
        <v>GMD06</v>
      </c>
      <c r="C957" s="41">
        <f ca="1">IF(B957="","",SUMIF(OFFSET(MuaHàng_ThanhToán!$D$5,0,0,COUNTIF(Table2[Tên nhà cung cấp],MuaHàng_ThanhToán!$C$5),6),BáoCáoHàngHóa!B957,Table2[Số lượng]))</f>
        <v>0</v>
      </c>
      <c r="D957" s="41">
        <f t="shared" ca="1" si="135"/>
        <v>0</v>
      </c>
      <c r="E957" s="41">
        <f ca="1">IF(B957="","",SUMIF(OFFSET(MuaHàng_ThanhToán!$D$5,0,0,COUNTIF(Table2[Tên nhà cung cấp],MuaHàng_ThanhToán!$C$5),6),BáoCáoHàngHóa!B957,Table2[Thành tiền]))</f>
        <v>0</v>
      </c>
      <c r="F957" s="43">
        <f ca="1">IF(B957="","",SUMIF(Table2[[Tên hàng hóa]:[Thành tiền]],BáoCáoHàngHóa!B957,Table2[Số lượng])-BáoCáoHàngHóa!C957)</f>
        <v>1</v>
      </c>
      <c r="G957" s="43">
        <f t="shared" ca="1" si="136"/>
        <v>13571800</v>
      </c>
      <c r="H957" s="43">
        <f ca="1">IF(B957="","",SUMIF(Table2[[Tên hàng hóa]:[Thành tiền]],BáoCáoHàngHóa!B957,Table2[Thành tiền])-BáoCáoHàngHóa!E957)</f>
        <v>13571800</v>
      </c>
      <c r="I957" s="42">
        <f ca="1">IF(B957="","",SUMIF(Table28[[Tên hàng hóa ]:[Thành tiền]],BáoCáoHàngHóa!B957,Table28[Số lượng]))</f>
        <v>1</v>
      </c>
      <c r="J957" s="42">
        <f t="shared" ca="1" si="137"/>
        <v>13571800</v>
      </c>
      <c r="K957" s="42">
        <f t="shared" ca="1" si="138"/>
        <v>13571800</v>
      </c>
      <c r="L957" s="44">
        <f t="shared" ca="1" si="139"/>
        <v>0</v>
      </c>
      <c r="M957" s="44">
        <f t="shared" ca="1" si="140"/>
        <v>0</v>
      </c>
      <c r="N957" s="44">
        <f t="shared" ca="1" si="141"/>
        <v>0</v>
      </c>
      <c r="O957" s="30">
        <f t="shared" ca="1" si="134"/>
        <v>0</v>
      </c>
    </row>
    <row r="958" spans="1:15" x14ac:dyDescent="0.2">
      <c r="A958" s="40">
        <v>953</v>
      </c>
      <c r="B958" s="40" t="str">
        <f>IF(DanhMụcHH!B957="","",DanhMụcHH!B957)</f>
        <v>NB7W-TW01B</v>
      </c>
      <c r="C958" s="41">
        <f ca="1">IF(B958="","",SUMIF(OFFSET(MuaHàng_ThanhToán!$D$5,0,0,COUNTIF(Table2[Tên nhà cung cấp],MuaHàng_ThanhToán!$C$5),6),BáoCáoHàngHóa!B958,Table2[Số lượng]))</f>
        <v>0</v>
      </c>
      <c r="D958" s="41">
        <f t="shared" ca="1" si="135"/>
        <v>0</v>
      </c>
      <c r="E958" s="41">
        <f ca="1">IF(B958="","",SUMIF(OFFSET(MuaHàng_ThanhToán!$D$5,0,0,COUNTIF(Table2[Tên nhà cung cấp],MuaHàng_ThanhToán!$C$5),6),BáoCáoHàngHóa!B958,Table2[Thành tiền]))</f>
        <v>0</v>
      </c>
      <c r="F958" s="43">
        <f ca="1">IF(B958="","",SUMIF(Table2[[Tên hàng hóa]:[Thành tiền]],BáoCáoHàngHóa!B958,Table2[Số lượng])-BáoCáoHàngHóa!C958)</f>
        <v>1</v>
      </c>
      <c r="G958" s="43">
        <f t="shared" ca="1" si="136"/>
        <v>10450000</v>
      </c>
      <c r="H958" s="43">
        <f ca="1">IF(B958="","",SUMIF(Table2[[Tên hàng hóa]:[Thành tiền]],BáoCáoHàngHóa!B958,Table2[Thành tiền])-BáoCáoHàngHóa!E958)</f>
        <v>10450000</v>
      </c>
      <c r="I958" s="42">
        <f ca="1">IF(B958="","",SUMIF(Table28[[Tên hàng hóa ]:[Thành tiền]],BáoCáoHàngHóa!B958,Table28[Số lượng]))</f>
        <v>1</v>
      </c>
      <c r="J958" s="42">
        <f t="shared" ca="1" si="137"/>
        <v>10450000</v>
      </c>
      <c r="K958" s="42">
        <f t="shared" ca="1" si="138"/>
        <v>10450000</v>
      </c>
      <c r="L958" s="44">
        <f t="shared" ca="1" si="139"/>
        <v>0</v>
      </c>
      <c r="M958" s="44">
        <f t="shared" ca="1" si="140"/>
        <v>0</v>
      </c>
      <c r="N958" s="44">
        <f t="shared" ca="1" si="141"/>
        <v>0</v>
      </c>
      <c r="O958" s="30">
        <f t="shared" ca="1" si="134"/>
        <v>0</v>
      </c>
    </row>
    <row r="959" spans="1:15" ht="30" x14ac:dyDescent="0.2">
      <c r="A959" s="40">
        <v>954</v>
      </c>
      <c r="B959" s="40" t="str">
        <f>IF(DanhMụcHH!B958="","",DanhMụcHH!B958)</f>
        <v>BIM-UNT-AP6X-03-RS4</v>
      </c>
      <c r="C959" s="41">
        <f ca="1">IF(B959="","",SUMIF(OFFSET(MuaHàng_ThanhToán!$D$5,0,0,COUNTIF(Table2[Tên nhà cung cấp],MuaHàng_ThanhToán!$C$5),6),BáoCáoHàngHóa!B959,Table2[Số lượng]))</f>
        <v>0</v>
      </c>
      <c r="D959" s="41">
        <f t="shared" ca="1" si="135"/>
        <v>0</v>
      </c>
      <c r="E959" s="41">
        <f ca="1">IF(B959="","",SUMIF(OFFSET(MuaHàng_ThanhToán!$D$5,0,0,COUNTIF(Table2[Tên nhà cung cấp],MuaHàng_ThanhToán!$C$5),6),BáoCáoHàngHóa!B959,Table2[Thành tiền]))</f>
        <v>0</v>
      </c>
      <c r="F959" s="43">
        <f ca="1">IF(B959="","",SUMIF(Table2[[Tên hàng hóa]:[Thành tiền]],BáoCáoHàngHóa!B959,Table2[Số lượng])-BáoCáoHàngHóa!C959)</f>
        <v>2</v>
      </c>
      <c r="G959" s="43">
        <f t="shared" ca="1" si="136"/>
        <v>1556500</v>
      </c>
      <c r="H959" s="43">
        <f ca="1">IF(B959="","",SUMIF(Table2[[Tên hàng hóa]:[Thành tiền]],BáoCáoHàngHóa!B959,Table2[Thành tiền])-BáoCáoHàngHóa!E959)</f>
        <v>3113000</v>
      </c>
      <c r="I959" s="42">
        <f ca="1">IF(B959="","",SUMIF(Table28[[Tên hàng hóa ]:[Thành tiền]],BáoCáoHàngHóa!B959,Table28[Số lượng]))</f>
        <v>2</v>
      </c>
      <c r="J959" s="42">
        <f t="shared" ca="1" si="137"/>
        <v>1556500</v>
      </c>
      <c r="K959" s="42">
        <f t="shared" ca="1" si="138"/>
        <v>3113000</v>
      </c>
      <c r="L959" s="44">
        <f t="shared" ca="1" si="139"/>
        <v>0</v>
      </c>
      <c r="M959" s="44">
        <f t="shared" ca="1" si="140"/>
        <v>0</v>
      </c>
      <c r="N959" s="44">
        <f t="shared" ca="1" si="141"/>
        <v>0</v>
      </c>
      <c r="O959" s="30">
        <f t="shared" ca="1" si="134"/>
        <v>0</v>
      </c>
    </row>
    <row r="960" spans="1:15" x14ac:dyDescent="0.2">
      <c r="A960" s="40">
        <v>955</v>
      </c>
      <c r="B960" s="40" t="str">
        <f>IF(DanhMụcHH!B959="","",DanhMụcHH!B959)</f>
        <v>LR9F7375</v>
      </c>
      <c r="C960" s="41">
        <f ca="1">IF(B960="","",SUMIF(OFFSET(MuaHàng_ThanhToán!$D$5,0,0,COUNTIF(Table2[Tên nhà cung cấp],MuaHàng_ThanhToán!$C$5),6),BáoCáoHàngHóa!B960,Table2[Số lượng]))</f>
        <v>0</v>
      </c>
      <c r="D960" s="41">
        <f t="shared" ca="1" si="135"/>
        <v>0</v>
      </c>
      <c r="E960" s="41">
        <f ca="1">IF(B960="","",SUMIF(OFFSET(MuaHàng_ThanhToán!$D$5,0,0,COUNTIF(Table2[Tên nhà cung cấp],MuaHàng_ThanhToán!$C$5),6),BáoCáoHàngHóa!B960,Table2[Thành tiền]))</f>
        <v>0</v>
      </c>
      <c r="F960" s="43">
        <f ca="1">IF(B960="","",SUMIF(Table2[[Tên hàng hóa]:[Thành tiền]],BáoCáoHàngHóa!B960,Table2[Số lượng])-BáoCáoHàngHóa!C960)</f>
        <v>1</v>
      </c>
      <c r="G960" s="43">
        <f t="shared" ca="1" si="136"/>
        <v>7035600</v>
      </c>
      <c r="H960" s="43">
        <f ca="1">IF(B960="","",SUMIF(Table2[[Tên hàng hóa]:[Thành tiền]],BáoCáoHàngHóa!B960,Table2[Thành tiền])-BáoCáoHàngHóa!E960)</f>
        <v>7035600</v>
      </c>
      <c r="I960" s="42">
        <f ca="1">IF(B960="","",SUMIF(Table28[[Tên hàng hóa ]:[Thành tiền]],BáoCáoHàngHóa!B960,Table28[Số lượng]))</f>
        <v>1</v>
      </c>
      <c r="J960" s="42">
        <f t="shared" ca="1" si="137"/>
        <v>7035600</v>
      </c>
      <c r="K960" s="42">
        <f t="shared" ca="1" si="138"/>
        <v>7035600</v>
      </c>
      <c r="L960" s="44">
        <f t="shared" ca="1" si="139"/>
        <v>0</v>
      </c>
      <c r="M960" s="44">
        <f t="shared" ca="1" si="140"/>
        <v>0</v>
      </c>
      <c r="N960" s="44">
        <f t="shared" ca="1" si="141"/>
        <v>0</v>
      </c>
      <c r="O960" s="30">
        <f t="shared" ca="1" si="134"/>
        <v>0</v>
      </c>
    </row>
    <row r="961" spans="1:15" x14ac:dyDescent="0.2">
      <c r="A961" s="40">
        <v>956</v>
      </c>
      <c r="B961" s="40" t="str">
        <f>IF(DanhMụcHH!B960="","",DanhMụcHH!B960)</f>
        <v>PS-4S</v>
      </c>
      <c r="C961" s="41">
        <f ca="1">IF(B961="","",SUMIF(OFFSET(MuaHàng_ThanhToán!$D$5,0,0,COUNTIF(Table2[Tên nhà cung cấp],MuaHàng_ThanhToán!$C$5),6),BáoCáoHàngHóa!B961,Table2[Số lượng]))</f>
        <v>0</v>
      </c>
      <c r="D961" s="41">
        <f t="shared" ca="1" si="135"/>
        <v>0</v>
      </c>
      <c r="E961" s="41">
        <f ca="1">IF(B961="","",SUMIF(OFFSET(MuaHàng_ThanhToán!$D$5,0,0,COUNTIF(Table2[Tên nhà cung cấp],MuaHàng_ThanhToán!$C$5),6),BáoCáoHàngHóa!B961,Table2[Thành tiền]))</f>
        <v>0</v>
      </c>
      <c r="F961" s="43">
        <f ca="1">IF(B961="","",SUMIF(Table2[[Tên hàng hóa]:[Thành tiền]],BáoCáoHàngHóa!B961,Table2[Số lượng])-BáoCáoHàngHóa!C961)</f>
        <v>2</v>
      </c>
      <c r="G961" s="43">
        <f t="shared" ca="1" si="136"/>
        <v>385000</v>
      </c>
      <c r="H961" s="43">
        <f ca="1">IF(B961="","",SUMIF(Table2[[Tên hàng hóa]:[Thành tiền]],BáoCáoHàngHóa!B961,Table2[Thành tiền])-BáoCáoHàngHóa!E961)</f>
        <v>770000</v>
      </c>
      <c r="I961" s="42">
        <f ca="1">IF(B961="","",SUMIF(Table28[[Tên hàng hóa ]:[Thành tiền]],BáoCáoHàngHóa!B961,Table28[Số lượng]))</f>
        <v>2</v>
      </c>
      <c r="J961" s="42">
        <f t="shared" ca="1" si="137"/>
        <v>385000</v>
      </c>
      <c r="K961" s="42">
        <f t="shared" ca="1" si="138"/>
        <v>770000</v>
      </c>
      <c r="L961" s="44">
        <f t="shared" ca="1" si="139"/>
        <v>0</v>
      </c>
      <c r="M961" s="44">
        <f t="shared" ca="1" si="140"/>
        <v>0</v>
      </c>
      <c r="N961" s="44">
        <f t="shared" ca="1" si="141"/>
        <v>0</v>
      </c>
      <c r="O961" s="30">
        <f t="shared" ca="1" si="134"/>
        <v>0</v>
      </c>
    </row>
    <row r="962" spans="1:15" x14ac:dyDescent="0.2">
      <c r="A962" s="40">
        <v>957</v>
      </c>
      <c r="B962" s="40" t="str">
        <f>IF(DanhMụcHH!B961="","",DanhMụcHH!B961)</f>
        <v>CP1L-EM30DR-D</v>
      </c>
      <c r="C962" s="41">
        <f ca="1">IF(B962="","",SUMIF(OFFSET(MuaHàng_ThanhToán!$D$5,0,0,COUNTIF(Table2[Tên nhà cung cấp],MuaHàng_ThanhToán!$C$5),6),BáoCáoHàngHóa!B962,Table2[Số lượng]))</f>
        <v>0</v>
      </c>
      <c r="D962" s="41">
        <f t="shared" ca="1" si="135"/>
        <v>0</v>
      </c>
      <c r="E962" s="41">
        <f ca="1">IF(B962="","",SUMIF(OFFSET(MuaHàng_ThanhToán!$D$5,0,0,COUNTIF(Table2[Tên nhà cung cấp],MuaHàng_ThanhToán!$C$5),6),BáoCáoHàngHóa!B962,Table2[Thành tiền]))</f>
        <v>0</v>
      </c>
      <c r="F962" s="43">
        <f ca="1">IF(B962="","",SUMIF(Table2[[Tên hàng hóa]:[Thành tiền]],BáoCáoHàngHóa!B962,Table2[Số lượng])-BáoCáoHàngHóa!C962)</f>
        <v>4</v>
      </c>
      <c r="G962" s="43">
        <f t="shared" ca="1" si="136"/>
        <v>6380000</v>
      </c>
      <c r="H962" s="43">
        <f ca="1">IF(B962="","",SUMIF(Table2[[Tên hàng hóa]:[Thành tiền]],BáoCáoHàngHóa!B962,Table2[Thành tiền])-BáoCáoHàngHóa!E962)</f>
        <v>25520000</v>
      </c>
      <c r="I962" s="42">
        <f ca="1">IF(B962="","",SUMIF(Table28[[Tên hàng hóa ]:[Thành tiền]],BáoCáoHàngHóa!B962,Table28[Số lượng]))</f>
        <v>1</v>
      </c>
      <c r="J962" s="42">
        <f t="shared" ca="1" si="137"/>
        <v>6380000</v>
      </c>
      <c r="K962" s="42">
        <f t="shared" ca="1" si="138"/>
        <v>6380000</v>
      </c>
      <c r="L962" s="44">
        <f t="shared" ca="1" si="139"/>
        <v>3</v>
      </c>
      <c r="M962" s="44">
        <f t="shared" ca="1" si="140"/>
        <v>6380000</v>
      </c>
      <c r="N962" s="44">
        <f t="shared" ca="1" si="141"/>
        <v>19140000</v>
      </c>
      <c r="O962" s="30">
        <f t="shared" ca="1" si="134"/>
        <v>0</v>
      </c>
    </row>
    <row r="963" spans="1:15" x14ac:dyDescent="0.2">
      <c r="A963" s="40">
        <v>958</v>
      </c>
      <c r="B963" s="40" t="str">
        <f>IF(DanhMụcHH!B962="","",DanhMụcHH!B962)</f>
        <v>ZB4BL2</v>
      </c>
      <c r="C963" s="41">
        <f ca="1">IF(B963="","",SUMIF(OFFSET(MuaHàng_ThanhToán!$D$5,0,0,COUNTIF(Table2[Tên nhà cung cấp],MuaHàng_ThanhToán!$C$5),6),BáoCáoHàngHóa!B963,Table2[Số lượng]))</f>
        <v>0</v>
      </c>
      <c r="D963" s="41">
        <f t="shared" ca="1" si="135"/>
        <v>0</v>
      </c>
      <c r="E963" s="41">
        <f ca="1">IF(B963="","",SUMIF(OFFSET(MuaHàng_ThanhToán!$D$5,0,0,COUNTIF(Table2[Tên nhà cung cấp],MuaHàng_ThanhToán!$C$5),6),BáoCáoHàngHóa!B963,Table2[Thành tiền]))</f>
        <v>0</v>
      </c>
      <c r="F963" s="43">
        <f ca="1">IF(B963="","",SUMIF(Table2[[Tên hàng hóa]:[Thành tiền]],BáoCáoHàngHóa!B963,Table2[Số lượng])-BáoCáoHàngHóa!C963)</f>
        <v>1</v>
      </c>
      <c r="G963" s="43">
        <f t="shared" ca="1" si="136"/>
        <v>132000</v>
      </c>
      <c r="H963" s="43">
        <f ca="1">IF(B963="","",SUMIF(Table2[[Tên hàng hóa]:[Thành tiền]],BáoCáoHàngHóa!B963,Table2[Thành tiền])-BáoCáoHàngHóa!E963)</f>
        <v>132000</v>
      </c>
      <c r="I963" s="42">
        <f ca="1">IF(B963="","",SUMIF(Table28[[Tên hàng hóa ]:[Thành tiền]],BáoCáoHàngHóa!B963,Table28[Số lượng]))</f>
        <v>1</v>
      </c>
      <c r="J963" s="42">
        <f t="shared" ca="1" si="137"/>
        <v>132000</v>
      </c>
      <c r="K963" s="42">
        <f t="shared" ca="1" si="138"/>
        <v>132000</v>
      </c>
      <c r="L963" s="44">
        <f t="shared" ca="1" si="139"/>
        <v>0</v>
      </c>
      <c r="M963" s="44">
        <f t="shared" ca="1" si="140"/>
        <v>0</v>
      </c>
      <c r="N963" s="44">
        <f t="shared" ca="1" si="141"/>
        <v>0</v>
      </c>
      <c r="O963" s="30">
        <f t="shared" ca="1" si="134"/>
        <v>0</v>
      </c>
    </row>
    <row r="964" spans="1:15" x14ac:dyDescent="0.2">
      <c r="A964" s="40">
        <v>959</v>
      </c>
      <c r="B964" s="40" t="str">
        <f>IF(DanhMụcHH!B963="","",DanhMụcHH!B963)</f>
        <v>XR40CX</v>
      </c>
      <c r="C964" s="41">
        <f ca="1">IF(B964="","",SUMIF(OFFSET(MuaHàng_ThanhToán!$D$5,0,0,COUNTIF(Table2[Tên nhà cung cấp],MuaHàng_ThanhToán!$C$5),6),BáoCáoHàngHóa!B964,Table2[Số lượng]))</f>
        <v>0</v>
      </c>
      <c r="D964" s="41">
        <f t="shared" ca="1" si="135"/>
        <v>0</v>
      </c>
      <c r="E964" s="41">
        <f ca="1">IF(B964="","",SUMIF(OFFSET(MuaHàng_ThanhToán!$D$5,0,0,COUNTIF(Table2[Tên nhà cung cấp],MuaHàng_ThanhToán!$C$5),6),BáoCáoHàngHóa!B964,Table2[Thành tiền]))</f>
        <v>0</v>
      </c>
      <c r="F964" s="43">
        <f ca="1">IF(B964="","",SUMIF(Table2[[Tên hàng hóa]:[Thành tiền]],BáoCáoHàngHóa!B964,Table2[Số lượng])-BáoCáoHàngHóa!C964)</f>
        <v>1</v>
      </c>
      <c r="G964" s="43">
        <f t="shared" ca="1" si="136"/>
        <v>2178000</v>
      </c>
      <c r="H964" s="43">
        <f ca="1">IF(B964="","",SUMIF(Table2[[Tên hàng hóa]:[Thành tiền]],BáoCáoHàngHóa!B964,Table2[Thành tiền])-BáoCáoHàngHóa!E964)</f>
        <v>2178000</v>
      </c>
      <c r="I964" s="42">
        <f ca="1">IF(B964="","",SUMIF(Table28[[Tên hàng hóa ]:[Thành tiền]],BáoCáoHàngHóa!B964,Table28[Số lượng]))</f>
        <v>1</v>
      </c>
      <c r="J964" s="42">
        <f t="shared" ca="1" si="137"/>
        <v>2178000</v>
      </c>
      <c r="K964" s="42">
        <f t="shared" ca="1" si="138"/>
        <v>2178000</v>
      </c>
      <c r="L964" s="44">
        <f t="shared" ca="1" si="139"/>
        <v>0</v>
      </c>
      <c r="M964" s="44">
        <f t="shared" ca="1" si="140"/>
        <v>0</v>
      </c>
      <c r="N964" s="44">
        <f t="shared" ca="1" si="141"/>
        <v>0</v>
      </c>
      <c r="O964" s="30">
        <f t="shared" ca="1" si="134"/>
        <v>0</v>
      </c>
    </row>
    <row r="965" spans="1:15" x14ac:dyDescent="0.2">
      <c r="A965" s="40">
        <v>960</v>
      </c>
      <c r="B965" s="40" t="str">
        <f>IF(DanhMụcHH!B964="","",DanhMụcHH!B964)</f>
        <v>NS6S</v>
      </c>
      <c r="C965" s="41">
        <f ca="1">IF(B965="","",SUMIF(OFFSET(MuaHàng_ThanhToán!$D$5,0,0,COUNTIF(Table2[Tên nhà cung cấp],MuaHàng_ThanhToán!$C$5),6),BáoCáoHàngHóa!B965,Table2[Số lượng]))</f>
        <v>0</v>
      </c>
      <c r="D965" s="41">
        <f t="shared" ca="1" si="135"/>
        <v>0</v>
      </c>
      <c r="E965" s="41">
        <f ca="1">IF(B965="","",SUMIF(OFFSET(MuaHàng_ThanhToán!$D$5,0,0,COUNTIF(Table2[Tên nhà cung cấp],MuaHàng_ThanhToán!$C$5),6),BáoCáoHàngHóa!B965,Table2[Thành tiền]))</f>
        <v>0</v>
      </c>
      <c r="F965" s="43">
        <f ca="1">IF(B965="","",SUMIF(Table2[[Tên hàng hóa]:[Thành tiền]],BáoCáoHàngHóa!B965,Table2[Số lượng])-BáoCáoHàngHóa!C965)</f>
        <v>2</v>
      </c>
      <c r="G965" s="43">
        <f t="shared" ca="1" si="136"/>
        <v>231000</v>
      </c>
      <c r="H965" s="43">
        <f ca="1">IF(B965="","",SUMIF(Table2[[Tên hàng hóa]:[Thành tiền]],BáoCáoHàngHóa!B965,Table2[Thành tiền])-BáoCáoHàngHóa!E965)</f>
        <v>462000</v>
      </c>
      <c r="I965" s="42">
        <f ca="1">IF(B965="","",SUMIF(Table28[[Tên hàng hóa ]:[Thành tiền]],BáoCáoHàngHóa!B965,Table28[Số lượng]))</f>
        <v>2</v>
      </c>
      <c r="J965" s="42">
        <f t="shared" ca="1" si="137"/>
        <v>231000</v>
      </c>
      <c r="K965" s="42">
        <f t="shared" ca="1" si="138"/>
        <v>462000</v>
      </c>
      <c r="L965" s="44">
        <f t="shared" ca="1" si="139"/>
        <v>0</v>
      </c>
      <c r="M965" s="44">
        <f t="shared" ca="1" si="140"/>
        <v>0</v>
      </c>
      <c r="N965" s="44">
        <f t="shared" ca="1" si="141"/>
        <v>0</v>
      </c>
      <c r="O965" s="30">
        <f t="shared" ca="1" si="134"/>
        <v>0</v>
      </c>
    </row>
    <row r="966" spans="1:15" x14ac:dyDescent="0.2">
      <c r="A966" s="40">
        <v>961</v>
      </c>
      <c r="B966" s="40" t="str">
        <f>IF(DanhMụcHH!B965="","",DanhMụcHH!B965)</f>
        <v>LC1D12M7</v>
      </c>
      <c r="C966" s="41">
        <f ca="1">IF(B966="","",SUMIF(OFFSET(MuaHàng_ThanhToán!$D$5,0,0,COUNTIF(Table2[Tên nhà cung cấp],MuaHàng_ThanhToán!$C$5),6),BáoCáoHàngHóa!B966,Table2[Số lượng]))</f>
        <v>0</v>
      </c>
      <c r="D966" s="41">
        <f t="shared" ca="1" si="135"/>
        <v>0</v>
      </c>
      <c r="E966" s="41">
        <f ca="1">IF(B966="","",SUMIF(OFFSET(MuaHàng_ThanhToán!$D$5,0,0,COUNTIF(Table2[Tên nhà cung cấp],MuaHàng_ThanhToán!$C$5),6),BáoCáoHàngHóa!B966,Table2[Thành tiền]))</f>
        <v>0</v>
      </c>
      <c r="F966" s="43">
        <f ca="1">IF(B966="","",SUMIF(Table2[[Tên hàng hóa]:[Thành tiền]],BáoCáoHàngHóa!B966,Table2[Số lượng])-BáoCáoHàngHóa!C966)</f>
        <v>3</v>
      </c>
      <c r="G966" s="43">
        <f t="shared" ca="1" si="136"/>
        <v>254100</v>
      </c>
      <c r="H966" s="43">
        <f ca="1">IF(B966="","",SUMIF(Table2[[Tên hàng hóa]:[Thành tiền]],BáoCáoHàngHóa!B966,Table2[Thành tiền])-BáoCáoHàngHóa!E966)</f>
        <v>762300</v>
      </c>
      <c r="I966" s="42">
        <f ca="1">IF(B966="","",SUMIF(Table28[[Tên hàng hóa ]:[Thành tiền]],BáoCáoHàngHóa!B966,Table28[Số lượng]))</f>
        <v>3</v>
      </c>
      <c r="J966" s="42">
        <f t="shared" ca="1" si="137"/>
        <v>254100</v>
      </c>
      <c r="K966" s="42">
        <f t="shared" ca="1" si="138"/>
        <v>762300</v>
      </c>
      <c r="L966" s="44">
        <f t="shared" ca="1" si="139"/>
        <v>0</v>
      </c>
      <c r="M966" s="44">
        <f t="shared" ca="1" si="140"/>
        <v>0</v>
      </c>
      <c r="N966" s="44">
        <f t="shared" ca="1" si="141"/>
        <v>0</v>
      </c>
      <c r="O966" s="30">
        <f t="shared" ca="1" si="134"/>
        <v>0</v>
      </c>
    </row>
    <row r="967" spans="1:15" x14ac:dyDescent="0.2">
      <c r="A967" s="40">
        <v>962</v>
      </c>
      <c r="B967" s="40" t="str">
        <f>IF(DanhMụcHH!B966="","",DanhMụcHH!B966)</f>
        <v>PKZM 0-0,63-C</v>
      </c>
      <c r="C967" s="41">
        <f ca="1">IF(B967="","",SUMIF(OFFSET(MuaHàng_ThanhToán!$D$5,0,0,COUNTIF(Table2[Tên nhà cung cấp],MuaHàng_ThanhToán!$C$5),6),BáoCáoHàngHóa!B967,Table2[Số lượng]))</f>
        <v>0</v>
      </c>
      <c r="D967" s="41">
        <f t="shared" ca="1" si="135"/>
        <v>0</v>
      </c>
      <c r="E967" s="41">
        <f ca="1">IF(B967="","",SUMIF(OFFSET(MuaHàng_ThanhToán!$D$5,0,0,COUNTIF(Table2[Tên nhà cung cấp],MuaHàng_ThanhToán!$C$5),6),BáoCáoHàngHóa!B967,Table2[Thành tiền]))</f>
        <v>0</v>
      </c>
      <c r="F967" s="43">
        <f ca="1">IF(B967="","",SUMIF(Table2[[Tên hàng hóa]:[Thành tiền]],BáoCáoHàngHóa!B967,Table2[Số lượng])-BáoCáoHàngHóa!C967)</f>
        <v>2</v>
      </c>
      <c r="G967" s="43">
        <f t="shared" ca="1" si="136"/>
        <v>735000</v>
      </c>
      <c r="H967" s="43">
        <f ca="1">IF(B967="","",SUMIF(Table2[[Tên hàng hóa]:[Thành tiền]],BáoCáoHàngHóa!B967,Table2[Thành tiền])-BáoCáoHàngHóa!E967)</f>
        <v>1470000</v>
      </c>
      <c r="I967" s="42">
        <f ca="1">IF(B967="","",SUMIF(Table28[[Tên hàng hóa ]:[Thành tiền]],BáoCáoHàngHóa!B967,Table28[Số lượng]))</f>
        <v>2</v>
      </c>
      <c r="J967" s="42">
        <f t="shared" ca="1" si="137"/>
        <v>735000</v>
      </c>
      <c r="K967" s="42">
        <f t="shared" ca="1" si="138"/>
        <v>1470000</v>
      </c>
      <c r="L967" s="44">
        <f t="shared" ca="1" si="139"/>
        <v>0</v>
      </c>
      <c r="M967" s="44">
        <f t="shared" ca="1" si="140"/>
        <v>0</v>
      </c>
      <c r="N967" s="44">
        <f t="shared" ca="1" si="141"/>
        <v>0</v>
      </c>
      <c r="O967" s="30">
        <f t="shared" ref="O967:O1030" ca="1" si="142">IF(L967&lt;0,-1,0)</f>
        <v>0</v>
      </c>
    </row>
    <row r="968" spans="1:15" x14ac:dyDescent="0.2">
      <c r="A968" s="40">
        <v>963</v>
      </c>
      <c r="B968" s="40" t="str">
        <f>IF(DanhMụcHH!B967="","",DanhMụcHH!B967)</f>
        <v>C61F-GP</v>
      </c>
      <c r="C968" s="41">
        <f ca="1">IF(B968="","",SUMIF(OFFSET(MuaHàng_ThanhToán!$D$5,0,0,COUNTIF(Table2[Tên nhà cung cấp],MuaHàng_ThanhToán!$C$5),6),BáoCáoHàngHóa!B968,Table2[Số lượng]))</f>
        <v>0</v>
      </c>
      <c r="D968" s="41">
        <f t="shared" ca="1" si="135"/>
        <v>0</v>
      </c>
      <c r="E968" s="41">
        <f ca="1">IF(B968="","",SUMIF(OFFSET(MuaHàng_ThanhToán!$D$5,0,0,COUNTIF(Table2[Tên nhà cung cấp],MuaHàng_ThanhToán!$C$5),6),BáoCáoHàngHóa!B968,Table2[Thành tiền]))</f>
        <v>0</v>
      </c>
      <c r="F968" s="43">
        <f ca="1">IF(B968="","",SUMIF(Table2[[Tên hàng hóa]:[Thành tiền]],BáoCáoHàngHóa!B968,Table2[Số lượng])-BáoCáoHàngHóa!C968)</f>
        <v>2</v>
      </c>
      <c r="G968" s="43">
        <f t="shared" ca="1" si="136"/>
        <v>295500</v>
      </c>
      <c r="H968" s="43">
        <f ca="1">IF(B968="","",SUMIF(Table2[[Tên hàng hóa]:[Thành tiền]],BáoCáoHàngHóa!B968,Table2[Thành tiền])-BáoCáoHàngHóa!E968)</f>
        <v>591000</v>
      </c>
      <c r="I968" s="42">
        <f ca="1">IF(B968="","",SUMIF(Table28[[Tên hàng hóa ]:[Thành tiền]],BáoCáoHàngHóa!B968,Table28[Số lượng]))</f>
        <v>2</v>
      </c>
      <c r="J968" s="42">
        <f t="shared" ca="1" si="137"/>
        <v>295500</v>
      </c>
      <c r="K968" s="42">
        <f t="shared" ca="1" si="138"/>
        <v>591000</v>
      </c>
      <c r="L968" s="44">
        <f t="shared" ca="1" si="139"/>
        <v>0</v>
      </c>
      <c r="M968" s="44">
        <f t="shared" ca="1" si="140"/>
        <v>0</v>
      </c>
      <c r="N968" s="44">
        <f t="shared" ca="1" si="141"/>
        <v>0</v>
      </c>
      <c r="O968" s="30">
        <f t="shared" ca="1" si="142"/>
        <v>0</v>
      </c>
    </row>
    <row r="969" spans="1:15" ht="30" x14ac:dyDescent="0.2">
      <c r="A969" s="40">
        <v>964</v>
      </c>
      <c r="B969" s="40" t="str">
        <f>IF(DanhMụcHH!B968="","",DanhMụcHH!B968)</f>
        <v>61F-GP-NH AC220</v>
      </c>
      <c r="C969" s="41">
        <f ca="1">IF(B969="","",SUMIF(OFFSET(MuaHàng_ThanhToán!$D$5,0,0,COUNTIF(Table2[Tên nhà cung cấp],MuaHàng_ThanhToán!$C$5),6),BáoCáoHàngHóa!B969,Table2[Số lượng]))</f>
        <v>0</v>
      </c>
      <c r="D969" s="41">
        <f t="shared" ca="1" si="135"/>
        <v>0</v>
      </c>
      <c r="E969" s="41">
        <f ca="1">IF(B969="","",SUMIF(OFFSET(MuaHàng_ThanhToán!$D$5,0,0,COUNTIF(Table2[Tên nhà cung cấp],MuaHàng_ThanhToán!$C$5),6),BáoCáoHàngHóa!B969,Table2[Thành tiền]))</f>
        <v>0</v>
      </c>
      <c r="F969" s="43">
        <f ca="1">IF(B969="","",SUMIF(Table2[[Tên hàng hóa]:[Thành tiền]],BáoCáoHàngHóa!B969,Table2[Số lượng])-BáoCáoHàngHóa!C969)</f>
        <v>9</v>
      </c>
      <c r="G969" s="43">
        <f t="shared" ca="1" si="136"/>
        <v>1430000</v>
      </c>
      <c r="H969" s="43">
        <f ca="1">IF(B969="","",SUMIF(Table2[[Tên hàng hóa]:[Thành tiền]],BáoCáoHàngHóa!B969,Table2[Thành tiền])-BáoCáoHàngHóa!E969)</f>
        <v>12870000</v>
      </c>
      <c r="I969" s="42">
        <f ca="1">IF(B969="","",SUMIF(Table28[[Tên hàng hóa ]:[Thành tiền]],BáoCáoHàngHóa!B969,Table28[Số lượng]))</f>
        <v>9</v>
      </c>
      <c r="J969" s="42">
        <f t="shared" ca="1" si="137"/>
        <v>1430000</v>
      </c>
      <c r="K969" s="42">
        <f t="shared" ca="1" si="138"/>
        <v>12870000</v>
      </c>
      <c r="L969" s="44">
        <f t="shared" ca="1" si="139"/>
        <v>0</v>
      </c>
      <c r="M969" s="44">
        <f t="shared" ca="1" si="140"/>
        <v>0</v>
      </c>
      <c r="N969" s="44">
        <f t="shared" ca="1" si="141"/>
        <v>0</v>
      </c>
      <c r="O969" s="30">
        <f t="shared" ca="1" si="142"/>
        <v>0</v>
      </c>
    </row>
    <row r="970" spans="1:15" x14ac:dyDescent="0.2">
      <c r="A970" s="40">
        <v>965</v>
      </c>
      <c r="B970" s="40" t="str">
        <f>IF(DanhMụcHH!B969="","",DanhMụcHH!B969)</f>
        <v>EBC 1x18EP</v>
      </c>
      <c r="C970" s="41">
        <f ca="1">IF(B970="","",SUMIF(OFFSET(MuaHàng_ThanhToán!$D$5,0,0,COUNTIF(Table2[Tên nhà cung cấp],MuaHàng_ThanhToán!$C$5),6),BáoCáoHàngHóa!B970,Table2[Số lượng]))</f>
        <v>0</v>
      </c>
      <c r="D970" s="41">
        <f t="shared" ca="1" si="135"/>
        <v>0</v>
      </c>
      <c r="E970" s="41">
        <f ca="1">IF(B970="","",SUMIF(OFFSET(MuaHàng_ThanhToán!$D$5,0,0,COUNTIF(Table2[Tên nhà cung cấp],MuaHàng_ThanhToán!$C$5),6),BáoCáoHàngHóa!B970,Table2[Thành tiền]))</f>
        <v>0</v>
      </c>
      <c r="F970" s="43">
        <f ca="1">IF(B970="","",SUMIF(Table2[[Tên hàng hóa]:[Thành tiền]],BáoCáoHàngHóa!B970,Table2[Số lượng])-BáoCáoHàngHóa!C970)</f>
        <v>5</v>
      </c>
      <c r="G970" s="43">
        <f t="shared" ca="1" si="136"/>
        <v>113000</v>
      </c>
      <c r="H970" s="43">
        <f ca="1">IF(B970="","",SUMIF(Table2[[Tên hàng hóa]:[Thành tiền]],BáoCáoHàngHóa!B970,Table2[Thành tiền])-BáoCáoHàngHóa!E970)</f>
        <v>565000</v>
      </c>
      <c r="I970" s="42">
        <f ca="1">IF(B970="","",SUMIF(Table28[[Tên hàng hóa ]:[Thành tiền]],BáoCáoHàngHóa!B970,Table28[Số lượng]))</f>
        <v>5</v>
      </c>
      <c r="J970" s="42">
        <f t="shared" ca="1" si="137"/>
        <v>113000</v>
      </c>
      <c r="K970" s="42">
        <f t="shared" ca="1" si="138"/>
        <v>565000</v>
      </c>
      <c r="L970" s="44">
        <f t="shared" ca="1" si="139"/>
        <v>0</v>
      </c>
      <c r="M970" s="44">
        <f t="shared" ca="1" si="140"/>
        <v>0</v>
      </c>
      <c r="N970" s="44">
        <f t="shared" ca="1" si="141"/>
        <v>0</v>
      </c>
      <c r="O970" s="30">
        <f t="shared" ca="1" si="142"/>
        <v>0</v>
      </c>
    </row>
    <row r="971" spans="1:15" x14ac:dyDescent="0.2">
      <c r="A971" s="40">
        <v>966</v>
      </c>
      <c r="B971" s="40" t="str">
        <f>IF(DanhMụcHH!B970="","",DanhMụcHH!B970)</f>
        <v>EBC 2x18EP</v>
      </c>
      <c r="C971" s="41">
        <f ca="1">IF(B971="","",SUMIF(OFFSET(MuaHàng_ThanhToán!$D$5,0,0,COUNTIF(Table2[Tên nhà cung cấp],MuaHàng_ThanhToán!$C$5),6),BáoCáoHàngHóa!B971,Table2[Số lượng]))</f>
        <v>0</v>
      </c>
      <c r="D971" s="41">
        <f t="shared" ca="1" si="135"/>
        <v>0</v>
      </c>
      <c r="E971" s="41">
        <f ca="1">IF(B971="","",SUMIF(OFFSET(MuaHàng_ThanhToán!$D$5,0,0,COUNTIF(Table2[Tên nhà cung cấp],MuaHàng_ThanhToán!$C$5),6),BáoCáoHàngHóa!B971,Table2[Thành tiền]))</f>
        <v>0</v>
      </c>
      <c r="F971" s="43">
        <f ca="1">IF(B971="","",SUMIF(Table2[[Tên hàng hóa]:[Thành tiền]],BáoCáoHàngHóa!B971,Table2[Số lượng])-BáoCáoHàngHóa!C971)</f>
        <v>5</v>
      </c>
      <c r="G971" s="43">
        <f t="shared" ca="1" si="136"/>
        <v>55000</v>
      </c>
      <c r="H971" s="43">
        <f ca="1">IF(B971="","",SUMIF(Table2[[Tên hàng hóa]:[Thành tiền]],BáoCáoHàngHóa!B971,Table2[Thành tiền])-BáoCáoHàngHóa!E971)</f>
        <v>275000</v>
      </c>
      <c r="I971" s="42">
        <f ca="1">IF(B971="","",SUMIF(Table28[[Tên hàng hóa ]:[Thành tiền]],BáoCáoHàngHóa!B971,Table28[Số lượng]))</f>
        <v>5</v>
      </c>
      <c r="J971" s="42">
        <f t="shared" ca="1" si="137"/>
        <v>55000</v>
      </c>
      <c r="K971" s="42">
        <f t="shared" ca="1" si="138"/>
        <v>275000</v>
      </c>
      <c r="L971" s="44">
        <f t="shared" ca="1" si="139"/>
        <v>0</v>
      </c>
      <c r="M971" s="44">
        <f t="shared" ca="1" si="140"/>
        <v>0</v>
      </c>
      <c r="N971" s="44">
        <f t="shared" ca="1" si="141"/>
        <v>0</v>
      </c>
      <c r="O971" s="30">
        <f t="shared" ca="1" si="142"/>
        <v>0</v>
      </c>
    </row>
    <row r="972" spans="1:15" x14ac:dyDescent="0.2">
      <c r="A972" s="40">
        <v>967</v>
      </c>
      <c r="B972" s="40" t="str">
        <f>IF(DanhMụcHH!B971="","",DanhMụcHH!B971)</f>
        <v>FR2192-M2</v>
      </c>
      <c r="C972" s="41">
        <f ca="1">IF(B972="","",SUMIF(OFFSET(MuaHàng_ThanhToán!$D$5,0,0,COUNTIF(Table2[Tên nhà cung cấp],MuaHàng_ThanhToán!$C$5),6),BáoCáoHàngHóa!B972,Table2[Số lượng]))</f>
        <v>0</v>
      </c>
      <c r="D972" s="41">
        <f t="shared" ca="1" si="135"/>
        <v>0</v>
      </c>
      <c r="E972" s="41">
        <f ca="1">IF(B972="","",SUMIF(OFFSET(MuaHàng_ThanhToán!$D$5,0,0,COUNTIF(Table2[Tên nhà cung cấp],MuaHàng_ThanhToán!$C$5),6),BáoCáoHàngHóa!B972,Table2[Thành tiền]))</f>
        <v>0</v>
      </c>
      <c r="F972" s="43">
        <f ca="1">IF(B972="","",SUMIF(Table2[[Tên hàng hóa]:[Thành tiền]],BáoCáoHàngHóa!B972,Table2[Số lượng])-BáoCáoHàngHóa!C972)</f>
        <v>2</v>
      </c>
      <c r="G972" s="43">
        <f t="shared" ca="1" si="136"/>
        <v>1855700</v>
      </c>
      <c r="H972" s="43">
        <f ca="1">IF(B972="","",SUMIF(Table2[[Tên hàng hóa]:[Thành tiền]],BáoCáoHàngHóa!B972,Table2[Thành tiền])-BáoCáoHàngHóa!E972)</f>
        <v>3711400</v>
      </c>
      <c r="I972" s="42">
        <f ca="1">IF(B972="","",SUMIF(Table28[[Tên hàng hóa ]:[Thành tiền]],BáoCáoHàngHóa!B972,Table28[Số lượng]))</f>
        <v>2</v>
      </c>
      <c r="J972" s="42">
        <f t="shared" ca="1" si="137"/>
        <v>1855700</v>
      </c>
      <c r="K972" s="42">
        <f t="shared" ca="1" si="138"/>
        <v>3711400</v>
      </c>
      <c r="L972" s="44">
        <f t="shared" ca="1" si="139"/>
        <v>0</v>
      </c>
      <c r="M972" s="44">
        <f t="shared" ca="1" si="140"/>
        <v>0</v>
      </c>
      <c r="N972" s="44">
        <f t="shared" ca="1" si="141"/>
        <v>0</v>
      </c>
      <c r="O972" s="30">
        <f t="shared" ca="1" si="142"/>
        <v>0</v>
      </c>
    </row>
    <row r="973" spans="1:15" ht="30" x14ac:dyDescent="0.2">
      <c r="A973" s="40">
        <v>968</v>
      </c>
      <c r="B973" s="40" t="str">
        <f>IF(DanhMụcHH!B972="","",DanhMụcHH!B972)</f>
        <v>G7L-1A-TUB AC200/240</v>
      </c>
      <c r="C973" s="41">
        <f ca="1">IF(B973="","",SUMIF(OFFSET(MuaHàng_ThanhToán!$D$5,0,0,COUNTIF(Table2[Tên nhà cung cấp],MuaHàng_ThanhToán!$C$5),6),BáoCáoHàngHóa!B973,Table2[Số lượng]))</f>
        <v>0</v>
      </c>
      <c r="D973" s="41">
        <f t="shared" ca="1" si="135"/>
        <v>0</v>
      </c>
      <c r="E973" s="41">
        <f ca="1">IF(B973="","",SUMIF(OFFSET(MuaHàng_ThanhToán!$D$5,0,0,COUNTIF(Table2[Tên nhà cung cấp],MuaHàng_ThanhToán!$C$5),6),BáoCáoHàngHóa!B973,Table2[Thành tiền]))</f>
        <v>0</v>
      </c>
      <c r="F973" s="43">
        <f ca="1">IF(B973="","",SUMIF(Table2[[Tên hàng hóa]:[Thành tiền]],BáoCáoHàngHóa!B973,Table2[Số lượng])-BáoCáoHàngHóa!C973)</f>
        <v>3</v>
      </c>
      <c r="G973" s="43">
        <f t="shared" ca="1" si="136"/>
        <v>141900</v>
      </c>
      <c r="H973" s="43">
        <f ca="1">IF(B973="","",SUMIF(Table2[[Tên hàng hóa]:[Thành tiền]],BáoCáoHàngHóa!B973,Table2[Thành tiền])-BáoCáoHàngHóa!E973)</f>
        <v>425700</v>
      </c>
      <c r="I973" s="42">
        <f ca="1">IF(B973="","",SUMIF(Table28[[Tên hàng hóa ]:[Thành tiền]],BáoCáoHàngHóa!B973,Table28[Số lượng]))</f>
        <v>3</v>
      </c>
      <c r="J973" s="42">
        <f t="shared" ca="1" si="137"/>
        <v>141900</v>
      </c>
      <c r="K973" s="42">
        <f t="shared" ca="1" si="138"/>
        <v>425700</v>
      </c>
      <c r="L973" s="44">
        <f t="shared" ca="1" si="139"/>
        <v>0</v>
      </c>
      <c r="M973" s="44">
        <f t="shared" ca="1" si="140"/>
        <v>0</v>
      </c>
      <c r="N973" s="44">
        <f t="shared" ca="1" si="141"/>
        <v>0</v>
      </c>
      <c r="O973" s="30">
        <f t="shared" ca="1" si="142"/>
        <v>0</v>
      </c>
    </row>
    <row r="974" spans="1:15" x14ac:dyDescent="0.2">
      <c r="A974" s="40">
        <v>969</v>
      </c>
      <c r="B974" s="40" t="str">
        <f>IF(DanhMụcHH!B973="","",DanhMụcHH!B973)</f>
        <v>D-A72L</v>
      </c>
      <c r="C974" s="41">
        <f ca="1">IF(B974="","",SUMIF(OFFSET(MuaHàng_ThanhToán!$D$5,0,0,COUNTIF(Table2[Tên nhà cung cấp],MuaHàng_ThanhToán!$C$5),6),BáoCáoHàngHóa!B974,Table2[Số lượng]))</f>
        <v>0</v>
      </c>
      <c r="D974" s="41">
        <f t="shared" ca="1" si="135"/>
        <v>0</v>
      </c>
      <c r="E974" s="41">
        <f ca="1">IF(B974="","",SUMIF(OFFSET(MuaHàng_ThanhToán!$D$5,0,0,COUNTIF(Table2[Tên nhà cung cấp],MuaHàng_ThanhToán!$C$5),6),BáoCáoHàngHóa!B974,Table2[Thành tiền]))</f>
        <v>0</v>
      </c>
      <c r="F974" s="43">
        <f ca="1">IF(B974="","",SUMIF(Table2[[Tên hàng hóa]:[Thành tiền]],BáoCáoHàngHóa!B974,Table2[Số lượng])-BáoCáoHàngHóa!C974)</f>
        <v>6</v>
      </c>
      <c r="G974" s="43">
        <f t="shared" ca="1" si="136"/>
        <v>383900</v>
      </c>
      <c r="H974" s="43">
        <f ca="1">IF(B974="","",SUMIF(Table2[[Tên hàng hóa]:[Thành tiền]],BáoCáoHàngHóa!B974,Table2[Thành tiền])-BáoCáoHàngHóa!E974)</f>
        <v>2303400</v>
      </c>
      <c r="I974" s="42">
        <f ca="1">IF(B974="","",SUMIF(Table28[[Tên hàng hóa ]:[Thành tiền]],BáoCáoHàngHóa!B974,Table28[Số lượng]))</f>
        <v>6</v>
      </c>
      <c r="J974" s="42">
        <f t="shared" ca="1" si="137"/>
        <v>383900</v>
      </c>
      <c r="K974" s="42">
        <f t="shared" ca="1" si="138"/>
        <v>2303400</v>
      </c>
      <c r="L974" s="44">
        <f t="shared" ca="1" si="139"/>
        <v>0</v>
      </c>
      <c r="M974" s="44">
        <f t="shared" ca="1" si="140"/>
        <v>0</v>
      </c>
      <c r="N974" s="44">
        <f t="shared" ca="1" si="141"/>
        <v>0</v>
      </c>
      <c r="O974" s="30">
        <f t="shared" ca="1" si="142"/>
        <v>0</v>
      </c>
    </row>
    <row r="975" spans="1:15" x14ac:dyDescent="0.2">
      <c r="A975" s="40">
        <v>970</v>
      </c>
      <c r="B975" s="40" t="str">
        <f>IF(DanhMụcHH!B974="","",DanhMụcHH!B974)</f>
        <v>0058060-0040</v>
      </c>
      <c r="C975" s="41">
        <f ca="1">IF(B975="","",SUMIF(OFFSET(MuaHàng_ThanhToán!$D$5,0,0,COUNTIF(Table2[Tên nhà cung cấp],MuaHàng_ThanhToán!$C$5),6),BáoCáoHàngHóa!B975,Table2[Số lượng]))</f>
        <v>0</v>
      </c>
      <c r="D975" s="41">
        <f t="shared" ca="1" si="135"/>
        <v>0</v>
      </c>
      <c r="E975" s="41">
        <f ca="1">IF(B975="","",SUMIF(OFFSET(MuaHàng_ThanhToán!$D$5,0,0,COUNTIF(Table2[Tên nhà cung cấp],MuaHàng_ThanhToán!$C$5),6),BáoCáoHàngHóa!B975,Table2[Thành tiền]))</f>
        <v>0</v>
      </c>
      <c r="F975" s="43">
        <f ca="1">IF(B975="","",SUMIF(Table2[[Tên hàng hóa]:[Thành tiền]],BáoCáoHàngHóa!B975,Table2[Số lượng])-BáoCáoHàngHóa!C975)</f>
        <v>1</v>
      </c>
      <c r="G975" s="43">
        <f t="shared" ca="1" si="136"/>
        <v>7150000</v>
      </c>
      <c r="H975" s="43">
        <f ca="1">IF(B975="","",SUMIF(Table2[[Tên hàng hóa]:[Thành tiền]],BáoCáoHàngHóa!B975,Table2[Thành tiền])-BáoCáoHàngHóa!E975)</f>
        <v>7150000</v>
      </c>
      <c r="I975" s="42">
        <f ca="1">IF(B975="","",SUMIF(Table28[[Tên hàng hóa ]:[Thành tiền]],BáoCáoHàngHóa!B975,Table28[Số lượng]))</f>
        <v>1</v>
      </c>
      <c r="J975" s="42">
        <f t="shared" ca="1" si="137"/>
        <v>7150000</v>
      </c>
      <c r="K975" s="42">
        <f t="shared" ca="1" si="138"/>
        <v>7150000</v>
      </c>
      <c r="L975" s="44">
        <f t="shared" ca="1" si="139"/>
        <v>0</v>
      </c>
      <c r="M975" s="44">
        <f t="shared" ca="1" si="140"/>
        <v>0</v>
      </c>
      <c r="N975" s="44">
        <f t="shared" ca="1" si="141"/>
        <v>0</v>
      </c>
      <c r="O975" s="30">
        <f t="shared" ca="1" si="142"/>
        <v>0</v>
      </c>
    </row>
    <row r="976" spans="1:15" x14ac:dyDescent="0.2">
      <c r="A976" s="40">
        <v>971</v>
      </c>
      <c r="B976" s="40" t="str">
        <f>IF(DanhMụcHH!B975="","",DanhMụcHH!B975)</f>
        <v>109S072UL</v>
      </c>
      <c r="C976" s="41">
        <f ca="1">IF(B976="","",SUMIF(OFFSET(MuaHàng_ThanhToán!$D$5,0,0,COUNTIF(Table2[Tên nhà cung cấp],MuaHàng_ThanhToán!$C$5),6),BáoCáoHàngHóa!B976,Table2[Số lượng]))</f>
        <v>0</v>
      </c>
      <c r="D976" s="41">
        <f t="shared" ca="1" si="135"/>
        <v>0</v>
      </c>
      <c r="E976" s="41">
        <f ca="1">IF(B976="","",SUMIF(OFFSET(MuaHàng_ThanhToán!$D$5,0,0,COUNTIF(Table2[Tên nhà cung cấp],MuaHàng_ThanhToán!$C$5),6),BáoCáoHàngHóa!B976,Table2[Thành tiền]))</f>
        <v>0</v>
      </c>
      <c r="F976" s="43">
        <f ca="1">IF(B976="","",SUMIF(Table2[[Tên hàng hóa]:[Thành tiền]],BáoCáoHàngHóa!B976,Table2[Số lượng])-BáoCáoHàngHóa!C976)</f>
        <v>4</v>
      </c>
      <c r="G976" s="43">
        <f t="shared" ca="1" si="136"/>
        <v>586300</v>
      </c>
      <c r="H976" s="43">
        <f ca="1">IF(B976="","",SUMIF(Table2[[Tên hàng hóa]:[Thành tiền]],BáoCáoHàngHóa!B976,Table2[Thành tiền])-BáoCáoHàngHóa!E976)</f>
        <v>2345200</v>
      </c>
      <c r="I976" s="42">
        <f ca="1">IF(B976="","",SUMIF(Table28[[Tên hàng hóa ]:[Thành tiền]],BáoCáoHàngHóa!B976,Table28[Số lượng]))</f>
        <v>4</v>
      </c>
      <c r="J976" s="42">
        <f t="shared" ca="1" si="137"/>
        <v>586300</v>
      </c>
      <c r="K976" s="42">
        <f t="shared" ca="1" si="138"/>
        <v>2345200</v>
      </c>
      <c r="L976" s="44">
        <f t="shared" ca="1" si="139"/>
        <v>0</v>
      </c>
      <c r="M976" s="44">
        <f t="shared" ca="1" si="140"/>
        <v>0</v>
      </c>
      <c r="N976" s="44">
        <f t="shared" ca="1" si="141"/>
        <v>0</v>
      </c>
      <c r="O976" s="30">
        <f t="shared" ca="1" si="142"/>
        <v>0</v>
      </c>
    </row>
    <row r="977" spans="1:15" x14ac:dyDescent="0.2">
      <c r="A977" s="40">
        <v>972</v>
      </c>
      <c r="B977" s="40" t="str">
        <f>IF(DanhMụcHH!B976="","",DanhMụcHH!B976)</f>
        <v>LV525333</v>
      </c>
      <c r="C977" s="41">
        <f ca="1">IF(B977="","",SUMIF(OFFSET(MuaHàng_ThanhToán!$D$5,0,0,COUNTIF(Table2[Tên nhà cung cấp],MuaHàng_ThanhToán!$C$5),6),BáoCáoHàngHóa!B977,Table2[Số lượng]))</f>
        <v>0</v>
      </c>
      <c r="D977" s="41">
        <f t="shared" ca="1" si="135"/>
        <v>0</v>
      </c>
      <c r="E977" s="41">
        <f ca="1">IF(B977="","",SUMIF(OFFSET(MuaHàng_ThanhToán!$D$5,0,0,COUNTIF(Table2[Tên nhà cung cấp],MuaHàng_ThanhToán!$C$5),6),BáoCáoHàngHóa!B977,Table2[Thành tiền]))</f>
        <v>0</v>
      </c>
      <c r="F977" s="43">
        <f ca="1">IF(B977="","",SUMIF(Table2[[Tên hàng hóa]:[Thành tiền]],BáoCáoHàngHóa!B977,Table2[Số lượng])-BáoCáoHàngHóa!C977)</f>
        <v>2</v>
      </c>
      <c r="G977" s="43">
        <f t="shared" ca="1" si="136"/>
        <v>2757700</v>
      </c>
      <c r="H977" s="43">
        <f ca="1">IF(B977="","",SUMIF(Table2[[Tên hàng hóa]:[Thành tiền]],BáoCáoHàngHóa!B977,Table2[Thành tiền])-BáoCáoHàngHóa!E977)</f>
        <v>5515400</v>
      </c>
      <c r="I977" s="42">
        <f ca="1">IF(B977="","",SUMIF(Table28[[Tên hàng hóa ]:[Thành tiền]],BáoCáoHàngHóa!B977,Table28[Số lượng]))</f>
        <v>2</v>
      </c>
      <c r="J977" s="42">
        <f t="shared" ca="1" si="137"/>
        <v>2757700</v>
      </c>
      <c r="K977" s="42">
        <f t="shared" ca="1" si="138"/>
        <v>5515400</v>
      </c>
      <c r="L977" s="44">
        <f t="shared" ca="1" si="139"/>
        <v>0</v>
      </c>
      <c r="M977" s="44">
        <f t="shared" ca="1" si="140"/>
        <v>0</v>
      </c>
      <c r="N977" s="44">
        <f t="shared" ca="1" si="141"/>
        <v>0</v>
      </c>
      <c r="O977" s="30">
        <f t="shared" ca="1" si="142"/>
        <v>0</v>
      </c>
    </row>
    <row r="978" spans="1:15" x14ac:dyDescent="0.2">
      <c r="A978" s="40">
        <v>973</v>
      </c>
      <c r="B978" s="40" t="str">
        <f>IF(DanhMụcHH!B977="","",DanhMụcHH!B977)</f>
        <v>ATV312HD15N4</v>
      </c>
      <c r="C978" s="41">
        <f ca="1">IF(B978="","",SUMIF(OFFSET(MuaHàng_ThanhToán!$D$5,0,0,COUNTIF(Table2[Tên nhà cung cấp],MuaHàng_ThanhToán!$C$5),6),BáoCáoHàngHóa!B978,Table2[Số lượng]))</f>
        <v>0</v>
      </c>
      <c r="D978" s="41">
        <f t="shared" ca="1" si="135"/>
        <v>0</v>
      </c>
      <c r="E978" s="41">
        <f ca="1">IF(B978="","",SUMIF(OFFSET(MuaHàng_ThanhToán!$D$5,0,0,COUNTIF(Table2[Tên nhà cung cấp],MuaHàng_ThanhToán!$C$5),6),BáoCáoHàngHóa!B978,Table2[Thành tiền]))</f>
        <v>0</v>
      </c>
      <c r="F978" s="43">
        <f ca="1">IF(B978="","",SUMIF(Table2[[Tên hàng hóa]:[Thành tiền]],BáoCáoHàngHóa!B978,Table2[Số lượng])-BáoCáoHàngHóa!C978)</f>
        <v>1</v>
      </c>
      <c r="G978" s="43">
        <f t="shared" ca="1" si="136"/>
        <v>21202500</v>
      </c>
      <c r="H978" s="43">
        <f ca="1">IF(B978="","",SUMIF(Table2[[Tên hàng hóa]:[Thành tiền]],BáoCáoHàngHóa!B978,Table2[Thành tiền])-BáoCáoHàngHóa!E978)</f>
        <v>21202500</v>
      </c>
      <c r="I978" s="42">
        <f ca="1">IF(B978="","",SUMIF(Table28[[Tên hàng hóa ]:[Thành tiền]],BáoCáoHàngHóa!B978,Table28[Số lượng]))</f>
        <v>1</v>
      </c>
      <c r="J978" s="42">
        <f t="shared" ca="1" si="137"/>
        <v>21202500</v>
      </c>
      <c r="K978" s="42">
        <f t="shared" ca="1" si="138"/>
        <v>21202500</v>
      </c>
      <c r="L978" s="44">
        <f t="shared" ca="1" si="139"/>
        <v>0</v>
      </c>
      <c r="M978" s="44">
        <f t="shared" ca="1" si="140"/>
        <v>0</v>
      </c>
      <c r="N978" s="44">
        <f t="shared" ca="1" si="141"/>
        <v>0</v>
      </c>
      <c r="O978" s="30">
        <f t="shared" ca="1" si="142"/>
        <v>0</v>
      </c>
    </row>
    <row r="979" spans="1:15" x14ac:dyDescent="0.2">
      <c r="A979" s="40">
        <v>974</v>
      </c>
      <c r="B979" s="40" t="str">
        <f>IF(DanhMụcHH!B978="","",DanhMụcHH!B978)</f>
        <v>ZB4BZ102</v>
      </c>
      <c r="C979" s="41">
        <f ca="1">IF(B979="","",SUMIF(OFFSET(MuaHàng_ThanhToán!$D$5,0,0,COUNTIF(Table2[Tên nhà cung cấp],MuaHàng_ThanhToán!$C$5),6),BáoCáoHàngHóa!B979,Table2[Số lượng]))</f>
        <v>0</v>
      </c>
      <c r="D979" s="41">
        <f t="shared" ca="1" si="135"/>
        <v>0</v>
      </c>
      <c r="E979" s="41">
        <f ca="1">IF(B979="","",SUMIF(OFFSET(MuaHàng_ThanhToán!$D$5,0,0,COUNTIF(Table2[Tên nhà cung cấp],MuaHàng_ThanhToán!$C$5),6),BáoCáoHàngHóa!B979,Table2[Thành tiền]))</f>
        <v>0</v>
      </c>
      <c r="F979" s="43">
        <f ca="1">IF(B979="","",SUMIF(Table2[[Tên hàng hóa]:[Thành tiền]],BáoCáoHàngHóa!B979,Table2[Số lượng])-BáoCáoHàngHóa!C979)</f>
        <v>2</v>
      </c>
      <c r="G979" s="43">
        <f t="shared" ca="1" si="136"/>
        <v>84700</v>
      </c>
      <c r="H979" s="43">
        <f ca="1">IF(B979="","",SUMIF(Table2[[Tên hàng hóa]:[Thành tiền]],BáoCáoHàngHóa!B979,Table2[Thành tiền])-BáoCáoHàngHóa!E979)</f>
        <v>169400</v>
      </c>
      <c r="I979" s="42">
        <f ca="1">IF(B979="","",SUMIF(Table28[[Tên hàng hóa ]:[Thành tiền]],BáoCáoHàngHóa!B979,Table28[Số lượng]))</f>
        <v>2</v>
      </c>
      <c r="J979" s="42">
        <f t="shared" ca="1" si="137"/>
        <v>84700</v>
      </c>
      <c r="K979" s="42">
        <f t="shared" ca="1" si="138"/>
        <v>169400</v>
      </c>
      <c r="L979" s="44">
        <f t="shared" ca="1" si="139"/>
        <v>0</v>
      </c>
      <c r="M979" s="44">
        <f t="shared" ca="1" si="140"/>
        <v>0</v>
      </c>
      <c r="N979" s="44">
        <f t="shared" ca="1" si="141"/>
        <v>0</v>
      </c>
      <c r="O979" s="30">
        <f t="shared" ca="1" si="142"/>
        <v>0</v>
      </c>
    </row>
    <row r="980" spans="1:15" x14ac:dyDescent="0.2">
      <c r="A980" s="40">
        <v>975</v>
      </c>
      <c r="B980" s="40" t="str">
        <f>IF(DanhMụcHH!B979="","",DanhMụcHH!B979)</f>
        <v>CP1W-EIP61</v>
      </c>
      <c r="C980" s="41">
        <f ca="1">IF(B980="","",SUMIF(OFFSET(MuaHàng_ThanhToán!$D$5,0,0,COUNTIF(Table2[Tên nhà cung cấp],MuaHàng_ThanhToán!$C$5),6),BáoCáoHàngHóa!B980,Table2[Số lượng]))</f>
        <v>0</v>
      </c>
      <c r="D980" s="41">
        <f t="shared" ca="1" si="135"/>
        <v>0</v>
      </c>
      <c r="E980" s="41">
        <f ca="1">IF(B980="","",SUMIF(OFFSET(MuaHàng_ThanhToán!$D$5,0,0,COUNTIF(Table2[Tên nhà cung cấp],MuaHàng_ThanhToán!$C$5),6),BáoCáoHàngHóa!B980,Table2[Thành tiền]))</f>
        <v>0</v>
      </c>
      <c r="F980" s="43">
        <f ca="1">IF(B980="","",SUMIF(Table2[[Tên hàng hóa]:[Thành tiền]],BáoCáoHàngHóa!B980,Table2[Số lượng])-BáoCáoHàngHóa!C980)</f>
        <v>1</v>
      </c>
      <c r="G980" s="43">
        <f t="shared" ca="1" si="136"/>
        <v>4216300</v>
      </c>
      <c r="H980" s="43">
        <f ca="1">IF(B980="","",SUMIF(Table2[[Tên hàng hóa]:[Thành tiền]],BáoCáoHàngHóa!B980,Table2[Thành tiền])-BáoCáoHàngHóa!E980)</f>
        <v>4216300</v>
      </c>
      <c r="I980" s="42">
        <f ca="1">IF(B980="","",SUMIF(Table28[[Tên hàng hóa ]:[Thành tiền]],BáoCáoHàngHóa!B980,Table28[Số lượng]))</f>
        <v>1</v>
      </c>
      <c r="J980" s="42">
        <f t="shared" ca="1" si="137"/>
        <v>4216300</v>
      </c>
      <c r="K980" s="42">
        <f t="shared" ca="1" si="138"/>
        <v>4216300</v>
      </c>
      <c r="L980" s="44">
        <f t="shared" ca="1" si="139"/>
        <v>0</v>
      </c>
      <c r="M980" s="44">
        <f t="shared" ca="1" si="140"/>
        <v>0</v>
      </c>
      <c r="N980" s="44">
        <f t="shared" ca="1" si="141"/>
        <v>0</v>
      </c>
      <c r="O980" s="30">
        <f t="shared" ca="1" si="142"/>
        <v>0</v>
      </c>
    </row>
    <row r="981" spans="1:15" x14ac:dyDescent="0.2">
      <c r="A981" s="40">
        <v>976</v>
      </c>
      <c r="B981" s="40" t="str">
        <f>IF(DanhMụcHH!B980="","",DanhMụcHH!B980)</f>
        <v>SGDV-5R5A01A</v>
      </c>
      <c r="C981" s="41">
        <f ca="1">IF(B981="","",SUMIF(OFFSET(MuaHàng_ThanhToán!$D$5,0,0,COUNTIF(Table2[Tên nhà cung cấp],MuaHàng_ThanhToán!$C$5),6),BáoCáoHàngHóa!B981,Table2[Số lượng]))</f>
        <v>0</v>
      </c>
      <c r="D981" s="41">
        <f t="shared" ca="1" si="135"/>
        <v>0</v>
      </c>
      <c r="E981" s="41">
        <f ca="1">IF(B981="","",SUMIF(OFFSET(MuaHàng_ThanhToán!$D$5,0,0,COUNTIF(Table2[Tên nhà cung cấp],MuaHàng_ThanhToán!$C$5),6),BáoCáoHàngHóa!B981,Table2[Thành tiền]))</f>
        <v>0</v>
      </c>
      <c r="F981" s="43">
        <f ca="1">IF(B981="","",SUMIF(Table2[[Tên hàng hóa]:[Thành tiền]],BáoCáoHàngHóa!B981,Table2[Số lượng])-BáoCáoHàngHóa!C981)</f>
        <v>1</v>
      </c>
      <c r="G981" s="43">
        <f t="shared" ca="1" si="136"/>
        <v>12650000</v>
      </c>
      <c r="H981" s="43">
        <f ca="1">IF(B981="","",SUMIF(Table2[[Tên hàng hóa]:[Thành tiền]],BáoCáoHàngHóa!B981,Table2[Thành tiền])-BáoCáoHàngHóa!E981)</f>
        <v>12650000</v>
      </c>
      <c r="I981" s="42">
        <f ca="1">IF(B981="","",SUMIF(Table28[[Tên hàng hóa ]:[Thành tiền]],BáoCáoHàngHóa!B981,Table28[Số lượng]))</f>
        <v>1</v>
      </c>
      <c r="J981" s="42">
        <f t="shared" ca="1" si="137"/>
        <v>12650000</v>
      </c>
      <c r="K981" s="42">
        <f t="shared" ca="1" si="138"/>
        <v>12650000</v>
      </c>
      <c r="L981" s="44">
        <f t="shared" ca="1" si="139"/>
        <v>0</v>
      </c>
      <c r="M981" s="44">
        <f t="shared" ca="1" si="140"/>
        <v>0</v>
      </c>
      <c r="N981" s="44">
        <f t="shared" ca="1" si="141"/>
        <v>0</v>
      </c>
      <c r="O981" s="30">
        <f t="shared" ca="1" si="142"/>
        <v>0</v>
      </c>
    </row>
    <row r="982" spans="1:15" ht="30" x14ac:dyDescent="0.2">
      <c r="A982" s="40">
        <v>977</v>
      </c>
      <c r="B982" s="40" t="str">
        <f>IF(DanhMụcHH!B981="","",DanhMụcHH!B981)</f>
        <v>JZSP-CVS06-02-E</v>
      </c>
      <c r="C982" s="41">
        <f ca="1">IF(B982="","",SUMIF(OFFSET(MuaHàng_ThanhToán!$D$5,0,0,COUNTIF(Table2[Tên nhà cung cấp],MuaHàng_ThanhToán!$C$5),6),BáoCáoHàngHóa!B982,Table2[Số lượng]))</f>
        <v>0</v>
      </c>
      <c r="D982" s="41">
        <f t="shared" ca="1" si="135"/>
        <v>0</v>
      </c>
      <c r="E982" s="41">
        <f ca="1">IF(B982="","",SUMIF(OFFSET(MuaHàng_ThanhToán!$D$5,0,0,COUNTIF(Table2[Tên nhà cung cấp],MuaHàng_ThanhToán!$C$5),6),BáoCáoHàngHóa!B982,Table2[Thành tiền]))</f>
        <v>0</v>
      </c>
      <c r="F982" s="43">
        <f ca="1">IF(B982="","",SUMIF(Table2[[Tên hàng hóa]:[Thành tiền]],BáoCáoHàngHóa!B982,Table2[Số lượng])-BáoCáoHàngHóa!C982)</f>
        <v>1</v>
      </c>
      <c r="G982" s="43">
        <f t="shared" ca="1" si="136"/>
        <v>330000</v>
      </c>
      <c r="H982" s="43">
        <f ca="1">IF(B982="","",SUMIF(Table2[[Tên hàng hóa]:[Thành tiền]],BáoCáoHàngHóa!B982,Table2[Thành tiền])-BáoCáoHàngHóa!E982)</f>
        <v>330000</v>
      </c>
      <c r="I982" s="42">
        <f ca="1">IF(B982="","",SUMIF(Table28[[Tên hàng hóa ]:[Thành tiền]],BáoCáoHàngHóa!B982,Table28[Số lượng]))</f>
        <v>1</v>
      </c>
      <c r="J982" s="42">
        <f t="shared" ca="1" si="137"/>
        <v>330000</v>
      </c>
      <c r="K982" s="42">
        <f t="shared" ca="1" si="138"/>
        <v>330000</v>
      </c>
      <c r="L982" s="44">
        <f t="shared" ca="1" si="139"/>
        <v>0</v>
      </c>
      <c r="M982" s="44">
        <f t="shared" ca="1" si="140"/>
        <v>0</v>
      </c>
      <c r="N982" s="44">
        <f t="shared" ca="1" si="141"/>
        <v>0</v>
      </c>
      <c r="O982" s="30">
        <f t="shared" ca="1" si="142"/>
        <v>0</v>
      </c>
    </row>
    <row r="983" spans="1:15" x14ac:dyDescent="0.2">
      <c r="A983" s="40">
        <v>978</v>
      </c>
      <c r="B983" s="40" t="str">
        <f>IF(DanhMụcHH!B982="","",DanhMụcHH!B982)</f>
        <v>RHB-24L</v>
      </c>
      <c r="C983" s="41">
        <f ca="1">IF(B983="","",SUMIF(OFFSET(MuaHàng_ThanhToán!$D$5,0,0,COUNTIF(Table2[Tên nhà cung cấp],MuaHàng_ThanhToán!$C$5),6),BáoCáoHàngHóa!B983,Table2[Số lượng]))</f>
        <v>0</v>
      </c>
      <c r="D983" s="41">
        <f t="shared" ca="1" si="135"/>
        <v>0</v>
      </c>
      <c r="E983" s="41">
        <f ca="1">IF(B983="","",SUMIF(OFFSET(MuaHàng_ThanhToán!$D$5,0,0,COUNTIF(Table2[Tên nhà cung cấp],MuaHàng_ThanhToán!$C$5),6),BáoCáoHàngHóa!B983,Table2[Thành tiền]))</f>
        <v>0</v>
      </c>
      <c r="F983" s="43">
        <f ca="1">IF(B983="","",SUMIF(Table2[[Tên hàng hóa]:[Thành tiền]],BáoCáoHàngHóa!B983,Table2[Số lượng])-BáoCáoHàngHóa!C983)</f>
        <v>5</v>
      </c>
      <c r="G983" s="43">
        <f t="shared" ca="1" si="136"/>
        <v>1540000</v>
      </c>
      <c r="H983" s="43">
        <f ca="1">IF(B983="","",SUMIF(Table2[[Tên hàng hóa]:[Thành tiền]],BáoCáoHàngHóa!B983,Table2[Thành tiền])-BáoCáoHàngHóa!E983)</f>
        <v>7700000</v>
      </c>
      <c r="I983" s="42">
        <f ca="1">IF(B983="","",SUMIF(Table28[[Tên hàng hóa ]:[Thành tiền]],BáoCáoHàngHóa!B983,Table28[Số lượng]))</f>
        <v>5</v>
      </c>
      <c r="J983" s="42">
        <f t="shared" ca="1" si="137"/>
        <v>1540000</v>
      </c>
      <c r="K983" s="42">
        <f t="shared" ca="1" si="138"/>
        <v>7700000</v>
      </c>
      <c r="L983" s="44">
        <f t="shared" ca="1" si="139"/>
        <v>0</v>
      </c>
      <c r="M983" s="44">
        <f t="shared" ca="1" si="140"/>
        <v>0</v>
      </c>
      <c r="N983" s="44">
        <f t="shared" ca="1" si="141"/>
        <v>0</v>
      </c>
      <c r="O983" s="30">
        <f t="shared" ca="1" si="142"/>
        <v>0</v>
      </c>
    </row>
    <row r="984" spans="1:15" x14ac:dyDescent="0.2">
      <c r="A984" s="40">
        <v>979</v>
      </c>
      <c r="B984" s="40" t="str">
        <f>IF(DanhMụcHH!B983="","",DanhMụcHH!B983)</f>
        <v>PABD250H</v>
      </c>
      <c r="C984" s="41">
        <f ca="1">IF(B984="","",SUMIF(OFFSET(MuaHàng_ThanhToán!$D$5,0,0,COUNTIF(Table2[Tên nhà cung cấp],MuaHàng_ThanhToán!$C$5),6),BáoCáoHàngHóa!B984,Table2[Số lượng]))</f>
        <v>0</v>
      </c>
      <c r="D984" s="41">
        <f t="shared" ca="1" si="135"/>
        <v>0</v>
      </c>
      <c r="E984" s="41">
        <f ca="1">IF(B984="","",SUMIF(OFFSET(MuaHàng_ThanhToán!$D$5,0,0,COUNTIF(Table2[Tên nhà cung cấp],MuaHàng_ThanhToán!$C$5),6),BáoCáoHàngHóa!B984,Table2[Thành tiền]))</f>
        <v>0</v>
      </c>
      <c r="F984" s="43">
        <f ca="1">IF(B984="","",SUMIF(Table2[[Tên hàng hóa]:[Thành tiền]],BáoCáoHàngHóa!B984,Table2[Số lượng])-BáoCáoHàngHóa!C984)</f>
        <v>1</v>
      </c>
      <c r="G984" s="43">
        <f t="shared" ca="1" si="136"/>
        <v>385000</v>
      </c>
      <c r="H984" s="43">
        <f ca="1">IF(B984="","",SUMIF(Table2[[Tên hàng hóa]:[Thành tiền]],BáoCáoHàngHóa!B984,Table2[Thành tiền])-BáoCáoHàngHóa!E984)</f>
        <v>385000</v>
      </c>
      <c r="I984" s="42">
        <f ca="1">IF(B984="","",SUMIF(Table28[[Tên hàng hóa ]:[Thành tiền]],BáoCáoHàngHóa!B984,Table28[Số lượng]))</f>
        <v>1</v>
      </c>
      <c r="J984" s="42">
        <f t="shared" ca="1" si="137"/>
        <v>385000</v>
      </c>
      <c r="K984" s="42">
        <f t="shared" ca="1" si="138"/>
        <v>385000</v>
      </c>
      <c r="L984" s="44">
        <f t="shared" ca="1" si="139"/>
        <v>0</v>
      </c>
      <c r="M984" s="44">
        <f t="shared" ca="1" si="140"/>
        <v>0</v>
      </c>
      <c r="N984" s="44">
        <f t="shared" ca="1" si="141"/>
        <v>0</v>
      </c>
      <c r="O984" s="30">
        <f t="shared" ca="1" si="142"/>
        <v>0</v>
      </c>
    </row>
    <row r="985" spans="1:15" x14ac:dyDescent="0.2">
      <c r="A985" s="40">
        <v>980</v>
      </c>
      <c r="B985" s="40" t="str">
        <f>IF(DanhMụcHH!B984="","",DanhMụcHH!B984)</f>
        <v>XW2Z-200T</v>
      </c>
      <c r="C985" s="41">
        <f ca="1">IF(B985="","",SUMIF(OFFSET(MuaHàng_ThanhToán!$D$5,0,0,COUNTIF(Table2[Tên nhà cung cấp],MuaHàng_ThanhToán!$C$5),6),BáoCáoHàngHóa!B985,Table2[Số lượng]))</f>
        <v>0</v>
      </c>
      <c r="D985" s="41">
        <f t="shared" ca="1" si="135"/>
        <v>0</v>
      </c>
      <c r="E985" s="41">
        <f ca="1">IF(B985="","",SUMIF(OFFSET(MuaHàng_ThanhToán!$D$5,0,0,COUNTIF(Table2[Tên nhà cung cấp],MuaHàng_ThanhToán!$C$5),6),BáoCáoHàngHóa!B985,Table2[Thành tiền]))</f>
        <v>0</v>
      </c>
      <c r="F985" s="43">
        <f ca="1">IF(B985="","",SUMIF(Table2[[Tên hàng hóa]:[Thành tiền]],BáoCáoHàngHóa!B985,Table2[Số lượng])-BáoCáoHàngHóa!C985)</f>
        <v>0</v>
      </c>
      <c r="G985" s="43">
        <f t="shared" ca="1" si="136"/>
        <v>0</v>
      </c>
      <c r="H985" s="43">
        <f ca="1">IF(B985="","",SUMIF(Table2[[Tên hàng hóa]:[Thành tiền]],BáoCáoHàngHóa!B985,Table2[Thành tiền])-BáoCáoHàngHóa!E985)</f>
        <v>0</v>
      </c>
      <c r="I985" s="42">
        <f ca="1">IF(B985="","",SUMIF(Table28[[Tên hàng hóa ]:[Thành tiền]],BáoCáoHàngHóa!B985,Table28[Số lượng]))</f>
        <v>0</v>
      </c>
      <c r="J985" s="42">
        <f t="shared" ca="1" si="137"/>
        <v>0</v>
      </c>
      <c r="K985" s="42">
        <f t="shared" ca="1" si="138"/>
        <v>0</v>
      </c>
      <c r="L985" s="44">
        <f t="shared" ca="1" si="139"/>
        <v>0</v>
      </c>
      <c r="M985" s="44">
        <f t="shared" ca="1" si="140"/>
        <v>0</v>
      </c>
      <c r="N985" s="44">
        <f t="shared" ca="1" si="141"/>
        <v>0</v>
      </c>
      <c r="O985" s="30">
        <f t="shared" ca="1" si="142"/>
        <v>0</v>
      </c>
    </row>
    <row r="986" spans="1:15" x14ac:dyDescent="0.2">
      <c r="A986" s="40">
        <v>981</v>
      </c>
      <c r="B986" s="40" t="str">
        <f>IF(DanhMụcHH!B985="","",DanhMụcHH!B985)</f>
        <v>14F5A1D-38EA</v>
      </c>
      <c r="C986" s="41">
        <f ca="1">IF(B986="","",SUMIF(OFFSET(MuaHàng_ThanhToán!$D$5,0,0,COUNTIF(Table2[Tên nhà cung cấp],MuaHàng_ThanhToán!$C$5),6),BáoCáoHàngHóa!B986,Table2[Số lượng]))</f>
        <v>0</v>
      </c>
      <c r="D986" s="41">
        <f t="shared" ca="1" si="135"/>
        <v>0</v>
      </c>
      <c r="E986" s="41">
        <f ca="1">IF(B986="","",SUMIF(OFFSET(MuaHàng_ThanhToán!$D$5,0,0,COUNTIF(Table2[Tên nhà cung cấp],MuaHàng_ThanhToán!$C$5),6),BáoCáoHàngHóa!B986,Table2[Thành tiền]))</f>
        <v>0</v>
      </c>
      <c r="F986" s="43">
        <f ca="1">IF(B986="","",SUMIF(Table2[[Tên hàng hóa]:[Thành tiền]],BáoCáoHàngHóa!B986,Table2[Số lượng])-BáoCáoHàngHóa!C986)</f>
        <v>1</v>
      </c>
      <c r="G986" s="43">
        <f t="shared" ca="1" si="136"/>
        <v>44000000</v>
      </c>
      <c r="H986" s="43">
        <f ca="1">IF(B986="","",SUMIF(Table2[[Tên hàng hóa]:[Thành tiền]],BáoCáoHàngHóa!B986,Table2[Thành tiền])-BáoCáoHàngHóa!E986)</f>
        <v>44000000</v>
      </c>
      <c r="I986" s="42">
        <f ca="1">IF(B986="","",SUMIF(Table28[[Tên hàng hóa ]:[Thành tiền]],BáoCáoHàngHóa!B986,Table28[Số lượng]))</f>
        <v>1</v>
      </c>
      <c r="J986" s="42">
        <f t="shared" ca="1" si="137"/>
        <v>44000000</v>
      </c>
      <c r="K986" s="42">
        <f t="shared" ca="1" si="138"/>
        <v>44000000</v>
      </c>
      <c r="L986" s="44">
        <f t="shared" ca="1" si="139"/>
        <v>0</v>
      </c>
      <c r="M986" s="44">
        <f t="shared" ca="1" si="140"/>
        <v>0</v>
      </c>
      <c r="N986" s="44">
        <f t="shared" ca="1" si="141"/>
        <v>0</v>
      </c>
      <c r="O986" s="30">
        <f t="shared" ca="1" si="142"/>
        <v>0</v>
      </c>
    </row>
    <row r="987" spans="1:15" ht="30" x14ac:dyDescent="0.2">
      <c r="A987" s="40">
        <v>982</v>
      </c>
      <c r="B987" s="40" t="str">
        <f>IF(DanhMụcHH!B986="","",DanhMụcHH!B986)</f>
        <v>MY4N-GS AC220/240</v>
      </c>
      <c r="C987" s="41">
        <f ca="1">IF(B987="","",SUMIF(OFFSET(MuaHàng_ThanhToán!$D$5,0,0,COUNTIF(Table2[Tên nhà cung cấp],MuaHàng_ThanhToán!$C$5),6),BáoCáoHàngHóa!B987,Table2[Số lượng]))</f>
        <v>0</v>
      </c>
      <c r="D987" s="41">
        <f t="shared" ca="1" si="135"/>
        <v>0</v>
      </c>
      <c r="E987" s="41">
        <f ca="1">IF(B987="","",SUMIF(OFFSET(MuaHàng_ThanhToán!$D$5,0,0,COUNTIF(Table2[Tên nhà cung cấp],MuaHàng_ThanhToán!$C$5),6),BáoCáoHàngHóa!B987,Table2[Thành tiền]))</f>
        <v>0</v>
      </c>
      <c r="F987" s="43">
        <f ca="1">IF(B987="","",SUMIF(Table2[[Tên hàng hóa]:[Thành tiền]],BáoCáoHàngHóa!B987,Table2[Số lượng])-BáoCáoHàngHóa!C987)</f>
        <v>44</v>
      </c>
      <c r="G987" s="43">
        <f t="shared" ca="1" si="136"/>
        <v>61050</v>
      </c>
      <c r="H987" s="43">
        <f ca="1">IF(B987="","",SUMIF(Table2[[Tên hàng hóa]:[Thành tiền]],BáoCáoHàngHóa!B987,Table2[Thành tiền])-BáoCáoHàngHóa!E987)</f>
        <v>2686200</v>
      </c>
      <c r="I987" s="42">
        <f ca="1">IF(B987="","",SUMIF(Table28[[Tên hàng hóa ]:[Thành tiền]],BáoCáoHàngHóa!B987,Table28[Số lượng]))</f>
        <v>44</v>
      </c>
      <c r="J987" s="42">
        <f t="shared" ca="1" si="137"/>
        <v>61050</v>
      </c>
      <c r="K987" s="42">
        <f t="shared" ca="1" si="138"/>
        <v>2686200</v>
      </c>
      <c r="L987" s="44">
        <f t="shared" ca="1" si="139"/>
        <v>0</v>
      </c>
      <c r="M987" s="44">
        <f t="shared" ca="1" si="140"/>
        <v>0</v>
      </c>
      <c r="N987" s="44">
        <f t="shared" ca="1" si="141"/>
        <v>0</v>
      </c>
      <c r="O987" s="30">
        <f t="shared" ca="1" si="142"/>
        <v>0</v>
      </c>
    </row>
    <row r="988" spans="1:15" ht="30" x14ac:dyDescent="0.2">
      <c r="A988" s="40">
        <v>983</v>
      </c>
      <c r="B988" s="40" t="str">
        <f>IF(DanhMụcHH!B987="","",DanhMụcHH!B987)</f>
        <v xml:space="preserve">E5AN-HTAA2HBM-500 </v>
      </c>
      <c r="C988" s="41">
        <f ca="1">IF(B988="","",SUMIF(OFFSET(MuaHàng_ThanhToán!$D$5,0,0,COUNTIF(Table2[Tên nhà cung cấp],MuaHàng_ThanhToán!$C$5),6),BáoCáoHàngHóa!B988,Table2[Số lượng]))</f>
        <v>0</v>
      </c>
      <c r="D988" s="41">
        <f t="shared" ca="1" si="135"/>
        <v>0</v>
      </c>
      <c r="E988" s="41">
        <f ca="1">IF(B988="","",SUMIF(OFFSET(MuaHàng_ThanhToán!$D$5,0,0,COUNTIF(Table2[Tên nhà cung cấp],MuaHàng_ThanhToán!$C$5),6),BáoCáoHàngHóa!B988,Table2[Thành tiền]))</f>
        <v>0</v>
      </c>
      <c r="F988" s="43">
        <f ca="1">IF(B988="","",SUMIF(Table2[[Tên hàng hóa]:[Thành tiền]],BáoCáoHàngHóa!B988,Table2[Số lượng])-BáoCáoHàngHóa!C988)</f>
        <v>2</v>
      </c>
      <c r="G988" s="43">
        <f t="shared" ca="1" si="136"/>
        <v>8109200</v>
      </c>
      <c r="H988" s="43">
        <f ca="1">IF(B988="","",SUMIF(Table2[[Tên hàng hóa]:[Thành tiền]],BáoCáoHàngHóa!B988,Table2[Thành tiền])-BáoCáoHàngHóa!E988)</f>
        <v>16218400</v>
      </c>
      <c r="I988" s="42">
        <f ca="1">IF(B988="","",SUMIF(Table28[[Tên hàng hóa ]:[Thành tiền]],BáoCáoHàngHóa!B988,Table28[Số lượng]))</f>
        <v>2</v>
      </c>
      <c r="J988" s="42">
        <f t="shared" ca="1" si="137"/>
        <v>8109200</v>
      </c>
      <c r="K988" s="42">
        <f t="shared" ca="1" si="138"/>
        <v>16218400</v>
      </c>
      <c r="L988" s="44">
        <f t="shared" ca="1" si="139"/>
        <v>0</v>
      </c>
      <c r="M988" s="44">
        <f t="shared" ca="1" si="140"/>
        <v>0</v>
      </c>
      <c r="N988" s="44">
        <f t="shared" ca="1" si="141"/>
        <v>0</v>
      </c>
      <c r="O988" s="30">
        <f t="shared" ca="1" si="142"/>
        <v>0</v>
      </c>
    </row>
    <row r="989" spans="1:15" ht="30" x14ac:dyDescent="0.2">
      <c r="A989" s="40">
        <v>984</v>
      </c>
      <c r="B989" s="40" t="str">
        <f>IF(DanhMụcHH!B988="","",DanhMụcHH!B988)</f>
        <v>CÁP ĐIỀU KHIỂN 3x0,75</v>
      </c>
      <c r="C989" s="41">
        <f ca="1">IF(B989="","",SUMIF(OFFSET(MuaHàng_ThanhToán!$D$5,0,0,COUNTIF(Table2[Tên nhà cung cấp],MuaHàng_ThanhToán!$C$5),6),BáoCáoHàngHóa!B989,Table2[Số lượng]))</f>
        <v>0</v>
      </c>
      <c r="D989" s="41">
        <f t="shared" ca="1" si="135"/>
        <v>0</v>
      </c>
      <c r="E989" s="41">
        <f ca="1">IF(B989="","",SUMIF(OFFSET(MuaHàng_ThanhToán!$D$5,0,0,COUNTIF(Table2[Tên nhà cung cấp],MuaHàng_ThanhToán!$C$5),6),BáoCáoHàngHóa!B989,Table2[Thành tiền]))</f>
        <v>0</v>
      </c>
      <c r="F989" s="43">
        <f ca="1">IF(B989="","",SUMIF(Table2[[Tên hàng hóa]:[Thành tiền]],BáoCáoHàngHóa!B989,Table2[Số lượng])-BáoCáoHàngHóa!C989)</f>
        <v>160</v>
      </c>
      <c r="G989" s="43">
        <f t="shared" ca="1" si="136"/>
        <v>5857</v>
      </c>
      <c r="H989" s="43">
        <f ca="1">IF(B989="","",SUMIF(Table2[[Tên hàng hóa]:[Thành tiền]],BáoCáoHàngHóa!B989,Table2[Thành tiền])-BáoCáoHàngHóa!E989)</f>
        <v>937120</v>
      </c>
      <c r="I989" s="42">
        <f ca="1">IF(B989="","",SUMIF(Table28[[Tên hàng hóa ]:[Thành tiền]],BáoCáoHàngHóa!B989,Table28[Số lượng]))</f>
        <v>160</v>
      </c>
      <c r="J989" s="42">
        <f t="shared" ca="1" si="137"/>
        <v>5857</v>
      </c>
      <c r="K989" s="42">
        <f t="shared" ca="1" si="138"/>
        <v>937120</v>
      </c>
      <c r="L989" s="44">
        <f t="shared" ca="1" si="139"/>
        <v>0</v>
      </c>
      <c r="M989" s="44">
        <f t="shared" ca="1" si="140"/>
        <v>0</v>
      </c>
      <c r="N989" s="44">
        <f t="shared" ca="1" si="141"/>
        <v>0</v>
      </c>
      <c r="O989" s="30">
        <f t="shared" ca="1" si="142"/>
        <v>0</v>
      </c>
    </row>
    <row r="990" spans="1:15" ht="30" x14ac:dyDescent="0.2">
      <c r="A990" s="40">
        <v>985</v>
      </c>
      <c r="B990" s="40" t="str">
        <f>IF(DanhMụcHH!B989="","",DanhMụcHH!B989)</f>
        <v>TỤ BÙ 25Kvar-440V</v>
      </c>
      <c r="C990" s="41">
        <f ca="1">IF(B990="","",SUMIF(OFFSET(MuaHàng_ThanhToán!$D$5,0,0,COUNTIF(Table2[Tên nhà cung cấp],MuaHàng_ThanhToán!$C$5),6),BáoCáoHàngHóa!B990,Table2[Số lượng]))</f>
        <v>0</v>
      </c>
      <c r="D990" s="41">
        <f t="shared" ca="1" si="135"/>
        <v>0</v>
      </c>
      <c r="E990" s="41">
        <f ca="1">IF(B990="","",SUMIF(OFFSET(MuaHàng_ThanhToán!$D$5,0,0,COUNTIF(Table2[Tên nhà cung cấp],MuaHàng_ThanhToán!$C$5),6),BáoCáoHàngHóa!B990,Table2[Thành tiền]))</f>
        <v>0</v>
      </c>
      <c r="F990" s="43">
        <f ca="1">IF(B990="","",SUMIF(Table2[[Tên hàng hóa]:[Thành tiền]],BáoCáoHàngHóa!B990,Table2[Số lượng])-BáoCáoHàngHóa!C990)</f>
        <v>40</v>
      </c>
      <c r="G990" s="43">
        <f t="shared" ca="1" si="136"/>
        <v>1100000</v>
      </c>
      <c r="H990" s="43">
        <f ca="1">IF(B990="","",SUMIF(Table2[[Tên hàng hóa]:[Thành tiền]],BáoCáoHàngHóa!B990,Table2[Thành tiền])-BáoCáoHàngHóa!E990)</f>
        <v>44000000</v>
      </c>
      <c r="I990" s="42">
        <f ca="1">IF(B990="","",SUMIF(Table28[[Tên hàng hóa ]:[Thành tiền]],BáoCáoHàngHóa!B990,Table28[Số lượng]))</f>
        <v>40</v>
      </c>
      <c r="J990" s="42">
        <f t="shared" ca="1" si="137"/>
        <v>1100000</v>
      </c>
      <c r="K990" s="42">
        <f t="shared" ca="1" si="138"/>
        <v>44000000</v>
      </c>
      <c r="L990" s="44">
        <f t="shared" ca="1" si="139"/>
        <v>0</v>
      </c>
      <c r="M990" s="44">
        <f t="shared" ca="1" si="140"/>
        <v>0</v>
      </c>
      <c r="N990" s="44">
        <f t="shared" ca="1" si="141"/>
        <v>0</v>
      </c>
      <c r="O990" s="30">
        <f t="shared" ca="1" si="142"/>
        <v>0</v>
      </c>
    </row>
    <row r="991" spans="1:15" ht="30" x14ac:dyDescent="0.2">
      <c r="A991" s="40">
        <v>986</v>
      </c>
      <c r="B991" s="40" t="str">
        <f>IF(DanhMụcHH!B990="","",DanhMụcHH!B990)</f>
        <v>E5GC-RX1A6M-000</v>
      </c>
      <c r="C991" s="41">
        <f ca="1">IF(B991="","",SUMIF(OFFSET(MuaHàng_ThanhToán!$D$5,0,0,COUNTIF(Table2[Tên nhà cung cấp],MuaHàng_ThanhToán!$C$5),6),BáoCáoHàngHóa!B991,Table2[Số lượng]))</f>
        <v>0</v>
      </c>
      <c r="D991" s="41">
        <f t="shared" ca="1" si="135"/>
        <v>0</v>
      </c>
      <c r="E991" s="41">
        <f ca="1">IF(B991="","",SUMIF(OFFSET(MuaHàng_ThanhToán!$D$5,0,0,COUNTIF(Table2[Tên nhà cung cấp],MuaHàng_ThanhToán!$C$5),6),BáoCáoHàngHóa!B991,Table2[Thành tiền]))</f>
        <v>0</v>
      </c>
      <c r="F991" s="43">
        <f ca="1">IF(B991="","",SUMIF(Table2[[Tên hàng hóa]:[Thành tiền]],BáoCáoHàngHóa!B991,Table2[Số lượng])-BáoCáoHàngHóa!C991)</f>
        <v>6</v>
      </c>
      <c r="G991" s="43">
        <f t="shared" ca="1" si="136"/>
        <v>2970000</v>
      </c>
      <c r="H991" s="43">
        <f ca="1">IF(B991="","",SUMIF(Table2[[Tên hàng hóa]:[Thành tiền]],BáoCáoHàngHóa!B991,Table2[Thành tiền])-BáoCáoHàngHóa!E991)</f>
        <v>17820000</v>
      </c>
      <c r="I991" s="42">
        <f ca="1">IF(B991="","",SUMIF(Table28[[Tên hàng hóa ]:[Thành tiền]],BáoCáoHàngHóa!B991,Table28[Số lượng]))</f>
        <v>6</v>
      </c>
      <c r="J991" s="42">
        <f t="shared" ca="1" si="137"/>
        <v>2970000</v>
      </c>
      <c r="K991" s="42">
        <f t="shared" ca="1" si="138"/>
        <v>17820000</v>
      </c>
      <c r="L991" s="44">
        <f t="shared" ca="1" si="139"/>
        <v>0</v>
      </c>
      <c r="M991" s="44">
        <f t="shared" ca="1" si="140"/>
        <v>0</v>
      </c>
      <c r="N991" s="44">
        <f t="shared" ca="1" si="141"/>
        <v>0</v>
      </c>
      <c r="O991" s="30">
        <f t="shared" ca="1" si="142"/>
        <v>0</v>
      </c>
    </row>
    <row r="992" spans="1:15" x14ac:dyDescent="0.2">
      <c r="A992" s="40">
        <v>987</v>
      </c>
      <c r="B992" s="40" t="str">
        <f>IF(DanhMụcHH!B991="","",DanhMụcHH!B991)</f>
        <v>EB3C-R03AN</v>
      </c>
      <c r="C992" s="41">
        <f ca="1">IF(B992="","",SUMIF(OFFSET(MuaHàng_ThanhToán!$D$5,0,0,COUNTIF(Table2[Tên nhà cung cấp],MuaHàng_ThanhToán!$C$5),6),BáoCáoHàngHóa!B992,Table2[Số lượng]))</f>
        <v>0</v>
      </c>
      <c r="D992" s="41">
        <f t="shared" ca="1" si="135"/>
        <v>0</v>
      </c>
      <c r="E992" s="41">
        <f ca="1">IF(B992="","",SUMIF(OFFSET(MuaHàng_ThanhToán!$D$5,0,0,COUNTIF(Table2[Tên nhà cung cấp],MuaHàng_ThanhToán!$C$5),6),BáoCáoHàngHóa!B992,Table2[Thành tiền]))</f>
        <v>0</v>
      </c>
      <c r="F992" s="43">
        <f ca="1">IF(B992="","",SUMIF(Table2[[Tên hàng hóa]:[Thành tiền]],BáoCáoHàngHóa!B992,Table2[Số lượng])-BáoCáoHàngHóa!C992)</f>
        <v>1</v>
      </c>
      <c r="G992" s="43">
        <f t="shared" ca="1" si="136"/>
        <v>5500000</v>
      </c>
      <c r="H992" s="43">
        <f ca="1">IF(B992="","",SUMIF(Table2[[Tên hàng hóa]:[Thành tiền]],BáoCáoHàngHóa!B992,Table2[Thành tiền])-BáoCáoHàngHóa!E992)</f>
        <v>5500000</v>
      </c>
      <c r="I992" s="42">
        <f ca="1">IF(B992="","",SUMIF(Table28[[Tên hàng hóa ]:[Thành tiền]],BáoCáoHàngHóa!B992,Table28[Số lượng]))</f>
        <v>1</v>
      </c>
      <c r="J992" s="42">
        <f t="shared" ca="1" si="137"/>
        <v>5500000</v>
      </c>
      <c r="K992" s="42">
        <f t="shared" ca="1" si="138"/>
        <v>5500000</v>
      </c>
      <c r="L992" s="44">
        <f t="shared" ca="1" si="139"/>
        <v>0</v>
      </c>
      <c r="M992" s="44">
        <f t="shared" ca="1" si="140"/>
        <v>0</v>
      </c>
      <c r="N992" s="44">
        <f t="shared" ca="1" si="141"/>
        <v>0</v>
      </c>
      <c r="O992" s="30">
        <f t="shared" ca="1" si="142"/>
        <v>0</v>
      </c>
    </row>
    <row r="993" spans="1:15" x14ac:dyDescent="0.2">
      <c r="A993" s="40">
        <v>988</v>
      </c>
      <c r="B993" s="40" t="str">
        <f>IF(DanhMụcHH!B992="","",DanhMụcHH!B992)</f>
        <v>EB3L-S01SAN</v>
      </c>
      <c r="C993" s="41">
        <f ca="1">IF(B993="","",SUMIF(OFFSET(MuaHàng_ThanhToán!$D$5,0,0,COUNTIF(Table2[Tên nhà cung cấp],MuaHàng_ThanhToán!$C$5),6),BáoCáoHàngHóa!B993,Table2[Số lượng]))</f>
        <v>0</v>
      </c>
      <c r="D993" s="41">
        <f t="shared" ca="1" si="135"/>
        <v>0</v>
      </c>
      <c r="E993" s="41">
        <f ca="1">IF(B993="","",SUMIF(OFFSET(MuaHàng_ThanhToán!$D$5,0,0,COUNTIF(Table2[Tên nhà cung cấp],MuaHàng_ThanhToán!$C$5),6),BáoCáoHàngHóa!B993,Table2[Thành tiền]))</f>
        <v>0</v>
      </c>
      <c r="F993" s="43">
        <f ca="1">IF(B993="","",SUMIF(Table2[[Tên hàng hóa]:[Thành tiền]],BáoCáoHàngHóa!B993,Table2[Số lượng])-BáoCáoHàngHóa!C993)</f>
        <v>1</v>
      </c>
      <c r="G993" s="43">
        <f t="shared" ca="1" si="136"/>
        <v>4290000</v>
      </c>
      <c r="H993" s="43">
        <f ca="1">IF(B993="","",SUMIF(Table2[[Tên hàng hóa]:[Thành tiền]],BáoCáoHàngHóa!B993,Table2[Thành tiền])-BáoCáoHàngHóa!E993)</f>
        <v>4290000</v>
      </c>
      <c r="I993" s="42">
        <f ca="1">IF(B993="","",SUMIF(Table28[[Tên hàng hóa ]:[Thành tiền]],BáoCáoHàngHóa!B993,Table28[Số lượng]))</f>
        <v>1</v>
      </c>
      <c r="J993" s="42">
        <f t="shared" ca="1" si="137"/>
        <v>4290000</v>
      </c>
      <c r="K993" s="42">
        <f t="shared" ca="1" si="138"/>
        <v>4290000</v>
      </c>
      <c r="L993" s="44">
        <f t="shared" ca="1" si="139"/>
        <v>0</v>
      </c>
      <c r="M993" s="44">
        <f t="shared" ca="1" si="140"/>
        <v>0</v>
      </c>
      <c r="N993" s="44">
        <f t="shared" ca="1" si="141"/>
        <v>0</v>
      </c>
      <c r="O993" s="30">
        <f t="shared" ca="1" si="142"/>
        <v>0</v>
      </c>
    </row>
    <row r="994" spans="1:15" ht="30" x14ac:dyDescent="0.2">
      <c r="A994" s="40">
        <v>989</v>
      </c>
      <c r="B994" s="40" t="str">
        <f>IF(DanhMụcHH!B993="","",DanhMụcHH!B993)</f>
        <v>Tủ điện 200x300x150</v>
      </c>
      <c r="C994" s="41">
        <f ca="1">IF(B994="","",SUMIF(OFFSET(MuaHàng_ThanhToán!$D$5,0,0,COUNTIF(Table2[Tên nhà cung cấp],MuaHàng_ThanhToán!$C$5),6),BáoCáoHàngHóa!B994,Table2[Số lượng]))</f>
        <v>0</v>
      </c>
      <c r="D994" s="41">
        <f t="shared" ca="1" si="135"/>
        <v>0</v>
      </c>
      <c r="E994" s="41">
        <f ca="1">IF(B994="","",SUMIF(OFFSET(MuaHàng_ThanhToán!$D$5,0,0,COUNTIF(Table2[Tên nhà cung cấp],MuaHàng_ThanhToán!$C$5),6),BáoCáoHàngHóa!B994,Table2[Thành tiền]))</f>
        <v>0</v>
      </c>
      <c r="F994" s="43">
        <f ca="1">IF(B994="","",SUMIF(Table2[[Tên hàng hóa]:[Thành tiền]],BáoCáoHàngHóa!B994,Table2[Số lượng])-BáoCáoHàngHóa!C994)</f>
        <v>3</v>
      </c>
      <c r="G994" s="43">
        <f t="shared" ca="1" si="136"/>
        <v>220000</v>
      </c>
      <c r="H994" s="43">
        <f ca="1">IF(B994="","",SUMIF(Table2[[Tên hàng hóa]:[Thành tiền]],BáoCáoHàngHóa!B994,Table2[Thành tiền])-BáoCáoHàngHóa!E994)</f>
        <v>660000</v>
      </c>
      <c r="I994" s="42">
        <f ca="1">IF(B994="","",SUMIF(Table28[[Tên hàng hóa ]:[Thành tiền]],BáoCáoHàngHóa!B994,Table28[Số lượng]))</f>
        <v>3</v>
      </c>
      <c r="J994" s="42">
        <f t="shared" ca="1" si="137"/>
        <v>220000</v>
      </c>
      <c r="K994" s="42">
        <f t="shared" ca="1" si="138"/>
        <v>660000</v>
      </c>
      <c r="L994" s="44">
        <f t="shared" ca="1" si="139"/>
        <v>0</v>
      </c>
      <c r="M994" s="44">
        <f t="shared" ca="1" si="140"/>
        <v>0</v>
      </c>
      <c r="N994" s="44">
        <f t="shared" ca="1" si="141"/>
        <v>0</v>
      </c>
      <c r="O994" s="30">
        <f t="shared" ca="1" si="142"/>
        <v>0</v>
      </c>
    </row>
    <row r="995" spans="1:15" x14ac:dyDescent="0.2">
      <c r="A995" s="40">
        <v>990</v>
      </c>
      <c r="B995" s="40" t="str">
        <f>IF(DanhMụcHH!B994="","",DanhMụcHH!B994)</f>
        <v>Đầu nối PG</v>
      </c>
      <c r="C995" s="41">
        <f ca="1">IF(B995="","",SUMIF(OFFSET(MuaHàng_ThanhToán!$D$5,0,0,COUNTIF(Table2[Tên nhà cung cấp],MuaHàng_ThanhToán!$C$5),6),BáoCáoHàngHóa!B995,Table2[Số lượng]))</f>
        <v>0</v>
      </c>
      <c r="D995" s="41">
        <f t="shared" ca="1" si="135"/>
        <v>0</v>
      </c>
      <c r="E995" s="41">
        <f ca="1">IF(B995="","",SUMIF(OFFSET(MuaHàng_ThanhToán!$D$5,0,0,COUNTIF(Table2[Tên nhà cung cấp],MuaHàng_ThanhToán!$C$5),6),BáoCáoHàngHóa!B995,Table2[Thành tiền]))</f>
        <v>0</v>
      </c>
      <c r="F995" s="43">
        <f ca="1">IF(B995="","",SUMIF(Table2[[Tên hàng hóa]:[Thành tiền]],BáoCáoHàngHóa!B995,Table2[Số lượng])-BáoCáoHàngHóa!C995)</f>
        <v>10</v>
      </c>
      <c r="G995" s="43">
        <f t="shared" ca="1" si="136"/>
        <v>11000</v>
      </c>
      <c r="H995" s="43">
        <f ca="1">IF(B995="","",SUMIF(Table2[[Tên hàng hóa]:[Thành tiền]],BáoCáoHàngHóa!B995,Table2[Thành tiền])-BáoCáoHàngHóa!E995)</f>
        <v>110000</v>
      </c>
      <c r="I995" s="42">
        <f ca="1">IF(B995="","",SUMIF(Table28[[Tên hàng hóa ]:[Thành tiền]],BáoCáoHàngHóa!B995,Table28[Số lượng]))</f>
        <v>10</v>
      </c>
      <c r="J995" s="42">
        <f t="shared" ca="1" si="137"/>
        <v>11000</v>
      </c>
      <c r="K995" s="42">
        <f t="shared" ca="1" si="138"/>
        <v>110000</v>
      </c>
      <c r="L995" s="44">
        <f t="shared" ca="1" si="139"/>
        <v>0</v>
      </c>
      <c r="M995" s="44">
        <f t="shared" ca="1" si="140"/>
        <v>0</v>
      </c>
      <c r="N995" s="44">
        <f t="shared" ca="1" si="141"/>
        <v>0</v>
      </c>
      <c r="O995" s="30">
        <f t="shared" ca="1" si="142"/>
        <v>0</v>
      </c>
    </row>
    <row r="996" spans="1:15" x14ac:dyDescent="0.2">
      <c r="A996" s="40">
        <v>991</v>
      </c>
      <c r="B996" s="40" t="str">
        <f>IF(DanhMụcHH!B995="","",DanhMụcHH!B995)</f>
        <v>MY4N-GS DC24</v>
      </c>
      <c r="C996" s="41">
        <f ca="1">IF(B996="","",SUMIF(OFFSET(MuaHàng_ThanhToán!$D$5,0,0,COUNTIF(Table2[Tên nhà cung cấp],MuaHàng_ThanhToán!$C$5),6),BáoCáoHàngHóa!B996,Table2[Số lượng]))</f>
        <v>0</v>
      </c>
      <c r="D996" s="41">
        <f t="shared" ca="1" si="135"/>
        <v>0</v>
      </c>
      <c r="E996" s="41">
        <f ca="1">IF(B996="","",SUMIF(OFFSET(MuaHàng_ThanhToán!$D$5,0,0,COUNTIF(Table2[Tên nhà cung cấp],MuaHàng_ThanhToán!$C$5),6),BáoCáoHàngHóa!B996,Table2[Thành tiền]))</f>
        <v>0</v>
      </c>
      <c r="F996" s="43">
        <f ca="1">IF(B996="","",SUMIF(Table2[[Tên hàng hóa]:[Thành tiền]],BáoCáoHàngHóa!B996,Table2[Số lượng])-BáoCáoHàngHóa!C996)</f>
        <v>2</v>
      </c>
      <c r="G996" s="43">
        <f t="shared" ca="1" si="136"/>
        <v>59400</v>
      </c>
      <c r="H996" s="43">
        <f ca="1">IF(B996="","",SUMIF(Table2[[Tên hàng hóa]:[Thành tiền]],BáoCáoHàngHóa!B996,Table2[Thành tiền])-BáoCáoHàngHóa!E996)</f>
        <v>118800</v>
      </c>
      <c r="I996" s="42">
        <f ca="1">IF(B996="","",SUMIF(Table28[[Tên hàng hóa ]:[Thành tiền]],BáoCáoHàngHóa!B996,Table28[Số lượng]))</f>
        <v>2</v>
      </c>
      <c r="J996" s="42">
        <f t="shared" ca="1" si="137"/>
        <v>59400</v>
      </c>
      <c r="K996" s="42">
        <f t="shared" ca="1" si="138"/>
        <v>118800</v>
      </c>
      <c r="L996" s="44">
        <f t="shared" ca="1" si="139"/>
        <v>0</v>
      </c>
      <c r="M996" s="44">
        <f t="shared" ca="1" si="140"/>
        <v>0</v>
      </c>
      <c r="N996" s="44">
        <f t="shared" ca="1" si="141"/>
        <v>0</v>
      </c>
      <c r="O996" s="30">
        <f t="shared" ca="1" si="142"/>
        <v>0</v>
      </c>
    </row>
    <row r="997" spans="1:15" x14ac:dyDescent="0.2">
      <c r="A997" s="40">
        <v>992</v>
      </c>
      <c r="B997" s="40" t="str">
        <f>IF(DanhMụcHH!B996="","",DanhMụcHH!B996)</f>
        <v>K2CM-4H</v>
      </c>
      <c r="C997" s="41">
        <f ca="1">IF(B997="","",SUMIF(OFFSET(MuaHàng_ThanhToán!$D$5,0,0,COUNTIF(Table2[Tên nhà cung cấp],MuaHàng_ThanhToán!$C$5),6),BáoCáoHàngHóa!B997,Table2[Số lượng]))</f>
        <v>0</v>
      </c>
      <c r="D997" s="41">
        <f t="shared" ca="1" si="135"/>
        <v>0</v>
      </c>
      <c r="E997" s="41">
        <f ca="1">IF(B997="","",SUMIF(OFFSET(MuaHàng_ThanhToán!$D$5,0,0,COUNTIF(Table2[Tên nhà cung cấp],MuaHàng_ThanhToán!$C$5),6),BáoCáoHàngHóa!B997,Table2[Thành tiền]))</f>
        <v>0</v>
      </c>
      <c r="F997" s="43">
        <f ca="1">IF(B997="","",SUMIF(Table2[[Tên hàng hóa]:[Thành tiền]],BáoCáoHàngHóa!B997,Table2[Số lượng])-BáoCáoHàngHóa!C997)</f>
        <v>4</v>
      </c>
      <c r="G997" s="43">
        <f t="shared" ca="1" si="136"/>
        <v>2395800</v>
      </c>
      <c r="H997" s="43">
        <f ca="1">IF(B997="","",SUMIF(Table2[[Tên hàng hóa]:[Thành tiền]],BáoCáoHàngHóa!B997,Table2[Thành tiền])-BáoCáoHàngHóa!E997)</f>
        <v>9583200</v>
      </c>
      <c r="I997" s="42">
        <f ca="1">IF(B997="","",SUMIF(Table28[[Tên hàng hóa ]:[Thành tiền]],BáoCáoHàngHóa!B997,Table28[Số lượng]))</f>
        <v>4</v>
      </c>
      <c r="J997" s="42">
        <f t="shared" ca="1" si="137"/>
        <v>2395800</v>
      </c>
      <c r="K997" s="42">
        <f t="shared" ca="1" si="138"/>
        <v>9583200</v>
      </c>
      <c r="L997" s="44">
        <f t="shared" ca="1" si="139"/>
        <v>0</v>
      </c>
      <c r="M997" s="44">
        <f t="shared" ca="1" si="140"/>
        <v>0</v>
      </c>
      <c r="N997" s="44">
        <f t="shared" ca="1" si="141"/>
        <v>0</v>
      </c>
      <c r="O997" s="30">
        <f t="shared" ca="1" si="142"/>
        <v>0</v>
      </c>
    </row>
    <row r="998" spans="1:15" x14ac:dyDescent="0.2">
      <c r="A998" s="40">
        <v>993</v>
      </c>
      <c r="B998" s="40" t="str">
        <f>IF(DanhMụcHH!B997="","",DanhMụcHH!B997)</f>
        <v>PSN25-5DN</v>
      </c>
      <c r="C998" s="41">
        <f ca="1">IF(B998="","",SUMIF(OFFSET(MuaHàng_ThanhToán!$D$5,0,0,COUNTIF(Table2[Tên nhà cung cấp],MuaHàng_ThanhToán!$C$5),6),BáoCáoHàngHóa!B998,Table2[Số lượng]))</f>
        <v>0</v>
      </c>
      <c r="D998" s="41">
        <f t="shared" ca="1" si="135"/>
        <v>0</v>
      </c>
      <c r="E998" s="41">
        <f ca="1">IF(B998="","",SUMIF(OFFSET(MuaHàng_ThanhToán!$D$5,0,0,COUNTIF(Table2[Tên nhà cung cấp],MuaHàng_ThanhToán!$C$5),6),BáoCáoHàngHóa!B998,Table2[Thành tiền]))</f>
        <v>0</v>
      </c>
      <c r="F998" s="43">
        <f ca="1">IF(B998="","",SUMIF(Table2[[Tên hàng hóa]:[Thành tiền]],BáoCáoHàngHóa!B998,Table2[Số lượng])-BáoCáoHàngHóa!C998)</f>
        <v>1</v>
      </c>
      <c r="G998" s="43">
        <f t="shared" ca="1" si="136"/>
        <v>235000</v>
      </c>
      <c r="H998" s="43">
        <f ca="1">IF(B998="","",SUMIF(Table2[[Tên hàng hóa]:[Thành tiền]],BáoCáoHàngHóa!B998,Table2[Thành tiền])-BáoCáoHàngHóa!E998)</f>
        <v>235000</v>
      </c>
      <c r="I998" s="42">
        <f ca="1">IF(B998="","",SUMIF(Table28[[Tên hàng hóa ]:[Thành tiền]],BáoCáoHàngHóa!B998,Table28[Số lượng]))</f>
        <v>1</v>
      </c>
      <c r="J998" s="42">
        <f t="shared" ca="1" si="137"/>
        <v>235000</v>
      </c>
      <c r="K998" s="42">
        <f t="shared" ca="1" si="138"/>
        <v>235000</v>
      </c>
      <c r="L998" s="44">
        <f t="shared" ca="1" si="139"/>
        <v>0</v>
      </c>
      <c r="M998" s="44">
        <f t="shared" ca="1" si="140"/>
        <v>0</v>
      </c>
      <c r="N998" s="44">
        <f t="shared" ca="1" si="141"/>
        <v>0</v>
      </c>
      <c r="O998" s="30">
        <f t="shared" ca="1" si="142"/>
        <v>0</v>
      </c>
    </row>
    <row r="999" spans="1:15" ht="30" x14ac:dyDescent="0.2">
      <c r="A999" s="40">
        <v>994</v>
      </c>
      <c r="B999" s="40" t="str">
        <f>IF(DanhMụcHH!B998="","",DanhMụcHH!B998)</f>
        <v>ATV310HU55N4E</v>
      </c>
      <c r="C999" s="41">
        <f ca="1">IF(B999="","",SUMIF(OFFSET(MuaHàng_ThanhToán!$D$5,0,0,COUNTIF(Table2[Tên nhà cung cấp],MuaHàng_ThanhToán!$C$5),6),BáoCáoHàngHóa!B999,Table2[Số lượng]))</f>
        <v>0</v>
      </c>
      <c r="D999" s="41">
        <f t="shared" ca="1" si="135"/>
        <v>0</v>
      </c>
      <c r="E999" s="41">
        <f ca="1">IF(B999="","",SUMIF(OFFSET(MuaHàng_ThanhToán!$D$5,0,0,COUNTIF(Table2[Tên nhà cung cấp],MuaHàng_ThanhToán!$C$5),6),BáoCáoHàngHóa!B999,Table2[Thành tiền]))</f>
        <v>0</v>
      </c>
      <c r="F999" s="43">
        <f ca="1">IF(B999="","",SUMIF(Table2[[Tên hàng hóa]:[Thành tiền]],BáoCáoHàngHóa!B999,Table2[Số lượng])-BáoCáoHàngHóa!C999)</f>
        <v>1</v>
      </c>
      <c r="G999" s="43">
        <f t="shared" ca="1" si="136"/>
        <v>6724300</v>
      </c>
      <c r="H999" s="43">
        <f ca="1">IF(B999="","",SUMIF(Table2[[Tên hàng hóa]:[Thành tiền]],BáoCáoHàngHóa!B999,Table2[Thành tiền])-BáoCáoHàngHóa!E999)</f>
        <v>6724300</v>
      </c>
      <c r="I999" s="42">
        <f ca="1">IF(B999="","",SUMIF(Table28[[Tên hàng hóa ]:[Thành tiền]],BáoCáoHàngHóa!B999,Table28[Số lượng]))</f>
        <v>1</v>
      </c>
      <c r="J999" s="42">
        <f t="shared" ca="1" si="137"/>
        <v>6724300</v>
      </c>
      <c r="K999" s="42">
        <f t="shared" ca="1" si="138"/>
        <v>6724300</v>
      </c>
      <c r="L999" s="44">
        <f t="shared" ca="1" si="139"/>
        <v>0</v>
      </c>
      <c r="M999" s="44">
        <f t="shared" ca="1" si="140"/>
        <v>0</v>
      </c>
      <c r="N999" s="44">
        <f t="shared" ca="1" si="141"/>
        <v>0</v>
      </c>
      <c r="O999" s="30">
        <f t="shared" ca="1" si="142"/>
        <v>0</v>
      </c>
    </row>
    <row r="1000" spans="1:15" ht="30" x14ac:dyDescent="0.2">
      <c r="A1000" s="40">
        <v>995</v>
      </c>
      <c r="B1000" s="40" t="str">
        <f>IF(DanhMụcHH!B999="","",DanhMụcHH!B999)</f>
        <v>CÁP ĐIỀU KHIỂN 2x1,5</v>
      </c>
      <c r="C1000" s="41">
        <f ca="1">IF(B1000="","",SUMIF(OFFSET(MuaHàng_ThanhToán!$D$5,0,0,COUNTIF(Table2[Tên nhà cung cấp],MuaHàng_ThanhToán!$C$5),6),BáoCáoHàngHóa!B1000,Table2[Số lượng]))</f>
        <v>0</v>
      </c>
      <c r="D1000" s="41">
        <f t="shared" ca="1" si="135"/>
        <v>0</v>
      </c>
      <c r="E1000" s="41">
        <f ca="1">IF(B1000="","",SUMIF(OFFSET(MuaHàng_ThanhToán!$D$5,0,0,COUNTIF(Table2[Tên nhà cung cấp],MuaHàng_ThanhToán!$C$5),6),BáoCáoHàngHóa!B1000,Table2[Thành tiền]))</f>
        <v>0</v>
      </c>
      <c r="F1000" s="43">
        <f ca="1">IF(B1000="","",SUMIF(Table2[[Tên hàng hóa]:[Thành tiền]],BáoCáoHàngHóa!B1000,Table2[Số lượng])-BáoCáoHàngHóa!C1000)</f>
        <v>40</v>
      </c>
      <c r="G1000" s="43">
        <f t="shared" ca="1" si="136"/>
        <v>9900</v>
      </c>
      <c r="H1000" s="43">
        <f ca="1">IF(B1000="","",SUMIF(Table2[[Tên hàng hóa]:[Thành tiền]],BáoCáoHàngHóa!B1000,Table2[Thành tiền])-BáoCáoHàngHóa!E1000)</f>
        <v>396000</v>
      </c>
      <c r="I1000" s="42">
        <f ca="1">IF(B1000="","",SUMIF(Table28[[Tên hàng hóa ]:[Thành tiền]],BáoCáoHàngHóa!B1000,Table28[Số lượng]))</f>
        <v>20</v>
      </c>
      <c r="J1000" s="42">
        <f t="shared" ca="1" si="137"/>
        <v>9900</v>
      </c>
      <c r="K1000" s="42">
        <f t="shared" ca="1" si="138"/>
        <v>198000</v>
      </c>
      <c r="L1000" s="44">
        <f t="shared" ca="1" si="139"/>
        <v>20</v>
      </c>
      <c r="M1000" s="44">
        <f t="shared" ca="1" si="140"/>
        <v>9900</v>
      </c>
      <c r="N1000" s="44">
        <f t="shared" ca="1" si="141"/>
        <v>198000</v>
      </c>
      <c r="O1000" s="30">
        <f t="shared" ca="1" si="142"/>
        <v>0</v>
      </c>
    </row>
    <row r="1001" spans="1:15" ht="45" x14ac:dyDescent="0.2">
      <c r="A1001" s="40">
        <v>996</v>
      </c>
      <c r="B1001" s="40" t="str">
        <f>IF(DanhMụcHH!B1000="","",DanhMụcHH!B1000)</f>
        <v>CÁP MẠNG CHỐNG NHIỄU SFTP</v>
      </c>
      <c r="C1001" s="41">
        <f ca="1">IF(B1001="","",SUMIF(OFFSET(MuaHàng_ThanhToán!$D$5,0,0,COUNTIF(Table2[Tên nhà cung cấp],MuaHàng_ThanhToán!$C$5),6),BáoCáoHàngHóa!B1001,Table2[Số lượng]))</f>
        <v>0</v>
      </c>
      <c r="D1001" s="41">
        <f t="shared" ca="1" si="135"/>
        <v>0</v>
      </c>
      <c r="E1001" s="41">
        <f ca="1">IF(B1001="","",SUMIF(OFFSET(MuaHàng_ThanhToán!$D$5,0,0,COUNTIF(Table2[Tên nhà cung cấp],MuaHàng_ThanhToán!$C$5),6),BáoCáoHàngHóa!B1001,Table2[Thành tiền]))</f>
        <v>0</v>
      </c>
      <c r="F1001" s="43">
        <f ca="1">IF(B1001="","",SUMIF(Table2[[Tên hàng hóa]:[Thành tiền]],BáoCáoHàngHóa!B1001,Table2[Số lượng])-BáoCáoHàngHóa!C1001)</f>
        <v>200</v>
      </c>
      <c r="G1001" s="43">
        <f t="shared" ca="1" si="136"/>
        <v>12100</v>
      </c>
      <c r="H1001" s="43">
        <f ca="1">IF(B1001="","",SUMIF(Table2[[Tên hàng hóa]:[Thành tiền]],BáoCáoHàngHóa!B1001,Table2[Thành tiền])-BáoCáoHàngHóa!E1001)</f>
        <v>2420000</v>
      </c>
      <c r="I1001" s="42">
        <f ca="1">IF(B1001="","",SUMIF(Table28[[Tên hàng hóa ]:[Thành tiền]],BáoCáoHàngHóa!B1001,Table28[Số lượng]))</f>
        <v>100</v>
      </c>
      <c r="J1001" s="42">
        <f t="shared" ca="1" si="137"/>
        <v>12100</v>
      </c>
      <c r="K1001" s="42">
        <f t="shared" ca="1" si="138"/>
        <v>1210000</v>
      </c>
      <c r="L1001" s="44">
        <f t="shared" ca="1" si="139"/>
        <v>100</v>
      </c>
      <c r="M1001" s="44">
        <f t="shared" ca="1" si="140"/>
        <v>12100</v>
      </c>
      <c r="N1001" s="44">
        <f t="shared" ca="1" si="141"/>
        <v>1210000</v>
      </c>
      <c r="O1001" s="30">
        <f t="shared" ca="1" si="142"/>
        <v>0</v>
      </c>
    </row>
    <row r="1002" spans="1:15" x14ac:dyDescent="0.2">
      <c r="A1002" s="40">
        <v>997</v>
      </c>
      <c r="B1002" s="40" t="str">
        <f>IF(DanhMụcHH!B1001="","",DanhMụcHH!B1001)</f>
        <v>LC1E0910M5</v>
      </c>
      <c r="C1002" s="41">
        <f ca="1">IF(B1002="","",SUMIF(OFFSET(MuaHàng_ThanhToán!$D$5,0,0,COUNTIF(Table2[Tên nhà cung cấp],MuaHàng_ThanhToán!$C$5),6),BáoCáoHàngHóa!B1002,Table2[Số lượng]))</f>
        <v>0</v>
      </c>
      <c r="D1002" s="41">
        <f t="shared" ca="1" si="135"/>
        <v>0</v>
      </c>
      <c r="E1002" s="41">
        <f ca="1">IF(B1002="","",SUMIF(OFFSET(MuaHàng_ThanhToán!$D$5,0,0,COUNTIF(Table2[Tên nhà cung cấp],MuaHàng_ThanhToán!$C$5),6),BáoCáoHàngHóa!B1002,Table2[Thành tiền]))</f>
        <v>0</v>
      </c>
      <c r="F1002" s="43">
        <f ca="1">IF(B1002="","",SUMIF(Table2[[Tên hàng hóa]:[Thành tiền]],BáoCáoHàngHóa!B1002,Table2[Số lượng])-BáoCáoHàngHóa!C1002)</f>
        <v>10</v>
      </c>
      <c r="G1002" s="43">
        <f t="shared" ca="1" si="136"/>
        <v>151800</v>
      </c>
      <c r="H1002" s="43">
        <f ca="1">IF(B1002="","",SUMIF(Table2[[Tên hàng hóa]:[Thành tiền]],BáoCáoHàngHóa!B1002,Table2[Thành tiền])-BáoCáoHàngHóa!E1002)</f>
        <v>1518000</v>
      </c>
      <c r="I1002" s="42">
        <f ca="1">IF(B1002="","",SUMIF(Table28[[Tên hàng hóa ]:[Thành tiền]],BáoCáoHàngHóa!B1002,Table28[Số lượng]))</f>
        <v>10</v>
      </c>
      <c r="J1002" s="42">
        <f t="shared" ca="1" si="137"/>
        <v>151800</v>
      </c>
      <c r="K1002" s="42">
        <f t="shared" ca="1" si="138"/>
        <v>1518000</v>
      </c>
      <c r="L1002" s="44">
        <f t="shared" ca="1" si="139"/>
        <v>0</v>
      </c>
      <c r="M1002" s="44">
        <f t="shared" ca="1" si="140"/>
        <v>0</v>
      </c>
      <c r="N1002" s="44">
        <f t="shared" ca="1" si="141"/>
        <v>0</v>
      </c>
      <c r="O1002" s="30">
        <f t="shared" ca="1" si="142"/>
        <v>0</v>
      </c>
    </row>
    <row r="1003" spans="1:15" x14ac:dyDescent="0.2">
      <c r="A1003" s="40">
        <v>998</v>
      </c>
      <c r="B1003" s="40" t="str">
        <f>IF(DanhMụcHH!B1002="","",DanhMụcHH!B1002)</f>
        <v>E52-P10AEY 2M</v>
      </c>
      <c r="C1003" s="41">
        <f ca="1">IF(B1003="","",SUMIF(OFFSET(MuaHàng_ThanhToán!$D$5,0,0,COUNTIF(Table2[Tên nhà cung cấp],MuaHàng_ThanhToán!$C$5),6),BáoCáoHàngHóa!B1003,Table2[Số lượng]))</f>
        <v>0</v>
      </c>
      <c r="D1003" s="41">
        <f t="shared" ca="1" si="135"/>
        <v>0</v>
      </c>
      <c r="E1003" s="41">
        <f ca="1">IF(B1003="","",SUMIF(OFFSET(MuaHàng_ThanhToán!$D$5,0,0,COUNTIF(Table2[Tên nhà cung cấp],MuaHàng_ThanhToán!$C$5),6),BáoCáoHàngHóa!B1003,Table2[Thành tiền]))</f>
        <v>0</v>
      </c>
      <c r="F1003" s="43">
        <f ca="1">IF(B1003="","",SUMIF(Table2[[Tên hàng hóa]:[Thành tiền]],BáoCáoHàngHóa!B1003,Table2[Số lượng])-BáoCáoHàngHóa!C1003)</f>
        <v>3</v>
      </c>
      <c r="G1003" s="43">
        <f t="shared" ca="1" si="136"/>
        <v>1761100</v>
      </c>
      <c r="H1003" s="43">
        <f ca="1">IF(B1003="","",SUMIF(Table2[[Tên hàng hóa]:[Thành tiền]],BáoCáoHàngHóa!B1003,Table2[Thành tiền])-BáoCáoHàngHóa!E1003)</f>
        <v>5283300</v>
      </c>
      <c r="I1003" s="42">
        <f ca="1">IF(B1003="","",SUMIF(Table28[[Tên hàng hóa ]:[Thành tiền]],BáoCáoHàngHóa!B1003,Table28[Số lượng]))</f>
        <v>3</v>
      </c>
      <c r="J1003" s="42">
        <f t="shared" ca="1" si="137"/>
        <v>1761100</v>
      </c>
      <c r="K1003" s="42">
        <f t="shared" ca="1" si="138"/>
        <v>5283300</v>
      </c>
      <c r="L1003" s="44">
        <f t="shared" ca="1" si="139"/>
        <v>0</v>
      </c>
      <c r="M1003" s="44">
        <f t="shared" ca="1" si="140"/>
        <v>0</v>
      </c>
      <c r="N1003" s="44">
        <f t="shared" ca="1" si="141"/>
        <v>0</v>
      </c>
      <c r="O1003" s="30">
        <f t="shared" ca="1" si="142"/>
        <v>0</v>
      </c>
    </row>
    <row r="1004" spans="1:15" x14ac:dyDescent="0.2">
      <c r="A1004" s="40">
        <v>999</v>
      </c>
      <c r="B1004" s="40" t="str">
        <f>IF(DanhMụcHH!B1003="","",DanhMụcHH!B1003)</f>
        <v>K8AC-CT20L</v>
      </c>
      <c r="C1004" s="41">
        <f ca="1">IF(B1004="","",SUMIF(OFFSET(MuaHàng_ThanhToán!$D$5,0,0,COUNTIF(Table2[Tên nhà cung cấp],MuaHàng_ThanhToán!$C$5),6),BáoCáoHàngHóa!B1004,Table2[Số lượng]))</f>
        <v>0</v>
      </c>
      <c r="D1004" s="41">
        <f t="shared" ca="1" si="135"/>
        <v>0</v>
      </c>
      <c r="E1004" s="41">
        <f ca="1">IF(B1004="","",SUMIF(OFFSET(MuaHàng_ThanhToán!$D$5,0,0,COUNTIF(Table2[Tên nhà cung cấp],MuaHàng_ThanhToán!$C$5),6),BáoCáoHàngHóa!B1004,Table2[Thành tiền]))</f>
        <v>0</v>
      </c>
      <c r="F1004" s="43">
        <f ca="1">IF(B1004="","",SUMIF(Table2[[Tên hàng hóa]:[Thành tiền]],BáoCáoHàngHóa!B1004,Table2[Số lượng])-BáoCáoHàngHóa!C1004)</f>
        <v>4</v>
      </c>
      <c r="G1004" s="43">
        <f t="shared" ca="1" si="136"/>
        <v>803000</v>
      </c>
      <c r="H1004" s="43">
        <f ca="1">IF(B1004="","",SUMIF(Table2[[Tên hàng hóa]:[Thành tiền]],BáoCáoHàngHóa!B1004,Table2[Thành tiền])-BáoCáoHàngHóa!E1004)</f>
        <v>3212000</v>
      </c>
      <c r="I1004" s="42">
        <f ca="1">IF(B1004="","",SUMIF(Table28[[Tên hàng hóa ]:[Thành tiền]],BáoCáoHàngHóa!B1004,Table28[Số lượng]))</f>
        <v>4</v>
      </c>
      <c r="J1004" s="42">
        <f t="shared" ca="1" si="137"/>
        <v>803000</v>
      </c>
      <c r="K1004" s="42">
        <f t="shared" ca="1" si="138"/>
        <v>3212000</v>
      </c>
      <c r="L1004" s="44">
        <f t="shared" ca="1" si="139"/>
        <v>0</v>
      </c>
      <c r="M1004" s="44">
        <f t="shared" ca="1" si="140"/>
        <v>0</v>
      </c>
      <c r="N1004" s="44">
        <f t="shared" ca="1" si="141"/>
        <v>0</v>
      </c>
      <c r="O1004" s="30">
        <f t="shared" ca="1" si="142"/>
        <v>0</v>
      </c>
    </row>
    <row r="1005" spans="1:15" ht="30" x14ac:dyDescent="0.2">
      <c r="A1005" s="40">
        <v>1000</v>
      </c>
      <c r="B1005" s="40" t="str">
        <f>IF(DanhMụcHH!B1004="","",DanhMụcHH!B1004)</f>
        <v>E2B-M12KN08-WP B1</v>
      </c>
      <c r="C1005" s="41">
        <f ca="1">IF(B1005="","",SUMIF(OFFSET(MuaHàng_ThanhToán!$D$5,0,0,COUNTIF(Table2[Tên nhà cung cấp],MuaHàng_ThanhToán!$C$5),6),BáoCáoHàngHóa!B1005,Table2[Số lượng]))</f>
        <v>0</v>
      </c>
      <c r="D1005" s="41">
        <f t="shared" ca="1" si="135"/>
        <v>0</v>
      </c>
      <c r="E1005" s="41">
        <f ca="1">IF(B1005="","",SUMIF(OFFSET(MuaHàng_ThanhToán!$D$5,0,0,COUNTIF(Table2[Tên nhà cung cấp],MuaHàng_ThanhToán!$C$5),6),BáoCáoHàngHóa!B1005,Table2[Thành tiền]))</f>
        <v>0</v>
      </c>
      <c r="F1005" s="43">
        <f ca="1">IF(B1005="","",SUMIF(Table2[[Tên hàng hóa]:[Thành tiền]],BáoCáoHàngHóa!B1005,Table2[Số lượng])-BáoCáoHàngHóa!C1005)</f>
        <v>40</v>
      </c>
      <c r="G1005" s="43">
        <f t="shared" ca="1" si="136"/>
        <v>305800</v>
      </c>
      <c r="H1005" s="43">
        <f ca="1">IF(B1005="","",SUMIF(Table2[[Tên hàng hóa]:[Thành tiền]],BáoCáoHàngHóa!B1005,Table2[Thành tiền])-BáoCáoHàngHóa!E1005)</f>
        <v>12232000</v>
      </c>
      <c r="I1005" s="42">
        <f ca="1">IF(B1005="","",SUMIF(Table28[[Tên hàng hóa ]:[Thành tiền]],BáoCáoHàngHóa!B1005,Table28[Số lượng]))</f>
        <v>40</v>
      </c>
      <c r="J1005" s="42">
        <f t="shared" ca="1" si="137"/>
        <v>305800</v>
      </c>
      <c r="K1005" s="42">
        <f t="shared" ca="1" si="138"/>
        <v>12232000</v>
      </c>
      <c r="L1005" s="44">
        <f t="shared" ca="1" si="139"/>
        <v>0</v>
      </c>
      <c r="M1005" s="44">
        <f t="shared" ca="1" si="140"/>
        <v>0</v>
      </c>
      <c r="N1005" s="44">
        <f t="shared" ca="1" si="141"/>
        <v>0</v>
      </c>
      <c r="O1005" s="30">
        <f t="shared" ca="1" si="142"/>
        <v>0</v>
      </c>
    </row>
    <row r="1006" spans="1:15" ht="30" x14ac:dyDescent="0.2">
      <c r="A1006" s="40">
        <v>1001</v>
      </c>
      <c r="B1006" s="40" t="str">
        <f>IF(DanhMụcHH!B1005="","",DanhMụcHH!B1005)</f>
        <v>E2B-M18KN16-WP B1</v>
      </c>
      <c r="C1006" s="41">
        <f ca="1">IF(B1006="","",SUMIF(OFFSET(MuaHàng_ThanhToán!$D$5,0,0,COUNTIF(Table2[Tên nhà cung cấp],MuaHàng_ThanhToán!$C$5),6),BáoCáoHàngHóa!B1006,Table2[Số lượng]))</f>
        <v>0</v>
      </c>
      <c r="D1006" s="41">
        <f t="shared" ca="1" si="135"/>
        <v>0</v>
      </c>
      <c r="E1006" s="41">
        <f ca="1">IF(B1006="","",SUMIF(OFFSET(MuaHàng_ThanhToán!$D$5,0,0,COUNTIF(Table2[Tên nhà cung cấp],MuaHàng_ThanhToán!$C$5),6),BáoCáoHàngHóa!B1006,Table2[Thành tiền]))</f>
        <v>0</v>
      </c>
      <c r="F1006" s="43">
        <f ca="1">IF(B1006="","",SUMIF(Table2[[Tên hàng hóa]:[Thành tiền]],BáoCáoHàngHóa!B1006,Table2[Số lượng])-BáoCáoHàngHóa!C1006)</f>
        <v>2</v>
      </c>
      <c r="G1006" s="43">
        <f t="shared" ca="1" si="136"/>
        <v>327800</v>
      </c>
      <c r="H1006" s="43">
        <f ca="1">IF(B1006="","",SUMIF(Table2[[Tên hàng hóa]:[Thành tiền]],BáoCáoHàngHóa!B1006,Table2[Thành tiền])-BáoCáoHàngHóa!E1006)</f>
        <v>655600</v>
      </c>
      <c r="I1006" s="42">
        <f ca="1">IF(B1006="","",SUMIF(Table28[[Tên hàng hóa ]:[Thành tiền]],BáoCáoHàngHóa!B1006,Table28[Số lượng]))</f>
        <v>2</v>
      </c>
      <c r="J1006" s="42">
        <f t="shared" ca="1" si="137"/>
        <v>327800</v>
      </c>
      <c r="K1006" s="42">
        <f t="shared" ca="1" si="138"/>
        <v>655600</v>
      </c>
      <c r="L1006" s="44">
        <f t="shared" ca="1" si="139"/>
        <v>0</v>
      </c>
      <c r="M1006" s="44">
        <f t="shared" ca="1" si="140"/>
        <v>0</v>
      </c>
      <c r="N1006" s="44">
        <f t="shared" ca="1" si="141"/>
        <v>0</v>
      </c>
      <c r="O1006" s="30">
        <f t="shared" ca="1" si="142"/>
        <v>0</v>
      </c>
    </row>
    <row r="1007" spans="1:15" ht="30" x14ac:dyDescent="0.2">
      <c r="A1007" s="40">
        <v>1002</v>
      </c>
      <c r="B1007" s="40" t="str">
        <f>IF(DanhMụcHH!B1006="","",DanhMụcHH!B1006)</f>
        <v>MY2N-GS AC220/240</v>
      </c>
      <c r="C1007" s="41">
        <f ca="1">IF(B1007="","",SUMIF(OFFSET(MuaHàng_ThanhToán!$D$5,0,0,COUNTIF(Table2[Tên nhà cung cấp],MuaHàng_ThanhToán!$C$5),6),BáoCáoHàngHóa!B1007,Table2[Số lượng]))</f>
        <v>0</v>
      </c>
      <c r="D1007" s="41">
        <f t="shared" ca="1" si="135"/>
        <v>0</v>
      </c>
      <c r="E1007" s="41">
        <f ca="1">IF(B1007="","",SUMIF(OFFSET(MuaHàng_ThanhToán!$D$5,0,0,COUNTIF(Table2[Tên nhà cung cấp],MuaHàng_ThanhToán!$C$5),6),BáoCáoHàngHóa!B1007,Table2[Thành tiền]))</f>
        <v>0</v>
      </c>
      <c r="F1007" s="43">
        <f ca="1">IF(B1007="","",SUMIF(Table2[[Tên hàng hóa]:[Thành tiền]],BáoCáoHàngHóa!B1007,Table2[Số lượng])-BáoCáoHàngHóa!C1007)</f>
        <v>30</v>
      </c>
      <c r="G1007" s="43">
        <f t="shared" ca="1" si="136"/>
        <v>56283.333333333336</v>
      </c>
      <c r="H1007" s="43">
        <f ca="1">IF(B1007="","",SUMIF(Table2[[Tên hàng hóa]:[Thành tiền]],BáoCáoHàngHóa!B1007,Table2[Thành tiền])-BáoCáoHàngHóa!E1007)</f>
        <v>1688500</v>
      </c>
      <c r="I1007" s="42">
        <f ca="1">IF(B1007="","",SUMIF(Table28[[Tên hàng hóa ]:[Thành tiền]],BáoCáoHàngHóa!B1007,Table28[Số lượng]))</f>
        <v>30</v>
      </c>
      <c r="J1007" s="42">
        <f t="shared" ca="1" si="137"/>
        <v>56283.333333333336</v>
      </c>
      <c r="K1007" s="42">
        <f t="shared" ca="1" si="138"/>
        <v>1688500</v>
      </c>
      <c r="L1007" s="44">
        <f t="shared" ca="1" si="139"/>
        <v>0</v>
      </c>
      <c r="M1007" s="44">
        <f t="shared" ca="1" si="140"/>
        <v>0</v>
      </c>
      <c r="N1007" s="44">
        <f t="shared" ca="1" si="141"/>
        <v>0</v>
      </c>
      <c r="O1007" s="30">
        <f t="shared" ca="1" si="142"/>
        <v>0</v>
      </c>
    </row>
    <row r="1008" spans="1:15" ht="30" x14ac:dyDescent="0.2">
      <c r="A1008" s="40">
        <v>1003</v>
      </c>
      <c r="B1008" s="40" t="str">
        <f>IF(DanhMụcHH!B1007="","",DanhMụcHH!B1007)</f>
        <v>DÂY RÚT 20x5mm</v>
      </c>
      <c r="C1008" s="41">
        <f ca="1">IF(B1008="","",SUMIF(OFFSET(MuaHàng_ThanhToán!$D$5,0,0,COUNTIF(Table2[Tên nhà cung cấp],MuaHàng_ThanhToán!$C$5),6),BáoCáoHàngHóa!B1008,Table2[Số lượng]))</f>
        <v>0</v>
      </c>
      <c r="D1008" s="41">
        <f t="shared" ca="1" si="135"/>
        <v>0</v>
      </c>
      <c r="E1008" s="41">
        <f ca="1">IF(B1008="","",SUMIF(OFFSET(MuaHàng_ThanhToán!$D$5,0,0,COUNTIF(Table2[Tên nhà cung cấp],MuaHàng_ThanhToán!$C$5),6),BáoCáoHàngHóa!B1008,Table2[Thành tiền]))</f>
        <v>0</v>
      </c>
      <c r="F1008" s="43">
        <f ca="1">IF(B1008="","",SUMIF(Table2[[Tên hàng hóa]:[Thành tiền]],BáoCáoHàngHóa!B1008,Table2[Số lượng])-BáoCáoHàngHóa!C1008)</f>
        <v>20</v>
      </c>
      <c r="G1008" s="43">
        <f t="shared" ca="1" si="136"/>
        <v>16500</v>
      </c>
      <c r="H1008" s="43">
        <f ca="1">IF(B1008="","",SUMIF(Table2[[Tên hàng hóa]:[Thành tiền]],BáoCáoHàngHóa!B1008,Table2[Thành tiền])-BáoCáoHàngHóa!E1008)</f>
        <v>330000</v>
      </c>
      <c r="I1008" s="42">
        <f ca="1">IF(B1008="","",SUMIF(Table28[[Tên hàng hóa ]:[Thành tiền]],BáoCáoHàngHóa!B1008,Table28[Số lượng]))</f>
        <v>20</v>
      </c>
      <c r="J1008" s="42">
        <f t="shared" ca="1" si="137"/>
        <v>16500</v>
      </c>
      <c r="K1008" s="42">
        <f t="shared" ca="1" si="138"/>
        <v>330000</v>
      </c>
      <c r="L1008" s="44">
        <f t="shared" ca="1" si="139"/>
        <v>0</v>
      </c>
      <c r="M1008" s="44">
        <f t="shared" ca="1" si="140"/>
        <v>0</v>
      </c>
      <c r="N1008" s="44">
        <f t="shared" ca="1" si="141"/>
        <v>0</v>
      </c>
      <c r="O1008" s="30">
        <f t="shared" ca="1" si="142"/>
        <v>0</v>
      </c>
    </row>
    <row r="1009" spans="1:15" x14ac:dyDescent="0.2">
      <c r="A1009" s="40">
        <v>1004</v>
      </c>
      <c r="B1009" s="40" t="str">
        <f>IF(DanhMụcHH!B1008="","",DanhMụcHH!B1008)</f>
        <v>SYS-C106X24A</v>
      </c>
      <c r="C1009" s="41">
        <f ca="1">IF(B1009="","",SUMIF(OFFSET(MuaHàng_ThanhToán!$D$5,0,0,COUNTIF(Table2[Tên nhà cung cấp],MuaHàng_ThanhToán!$C$5),6),BáoCáoHàngHóa!B1009,Table2[Số lượng]))</f>
        <v>0</v>
      </c>
      <c r="D1009" s="41">
        <f t="shared" ref="D1009:D1017" ca="1" si="143">IF(B1009="","",IF(C1009=0,0,E1009/C1009))</f>
        <v>0</v>
      </c>
      <c r="E1009" s="41">
        <f ca="1">IF(B1009="","",SUMIF(OFFSET(MuaHàng_ThanhToán!$D$5,0,0,COUNTIF(Table2[Tên nhà cung cấp],MuaHàng_ThanhToán!$C$5),6),BáoCáoHàngHóa!B1009,Table2[Thành tiền]))</f>
        <v>0</v>
      </c>
      <c r="F1009" s="43">
        <f ca="1">IF(B1009="","",SUMIF(Table2[[Tên hàng hóa]:[Thành tiền]],BáoCáoHàngHóa!B1009,Table2[Số lượng])-BáoCáoHàngHóa!C1009)</f>
        <v>4</v>
      </c>
      <c r="G1009" s="43">
        <f t="shared" ref="G1009:G1017" ca="1" si="144">IF(B1009="","",IF(F1009=0,0,H1009/F1009))</f>
        <v>935000</v>
      </c>
      <c r="H1009" s="43">
        <f ca="1">IF(B1009="","",SUMIF(Table2[[Tên hàng hóa]:[Thành tiền]],BáoCáoHàngHóa!B1009,Table2[Thành tiền])-BáoCáoHàngHóa!E1009)</f>
        <v>3740000</v>
      </c>
      <c r="I1009" s="42">
        <f ca="1">IF(B1009="","",SUMIF(Table28[[Tên hàng hóa ]:[Thành tiền]],BáoCáoHàngHóa!B1009,Table28[Số lượng]))</f>
        <v>4</v>
      </c>
      <c r="J1009" s="42">
        <f t="shared" ref="J1009:J1017" ca="1" si="145">IF(B1009="","",IF(I1009=0,0,(H1009+E1009)/(F1009+C1009)))</f>
        <v>935000</v>
      </c>
      <c r="K1009" s="42">
        <f t="shared" ref="K1009:K1017" ca="1" si="146">IF(B1009="","",J1009*I1009)</f>
        <v>3740000</v>
      </c>
      <c r="L1009" s="44">
        <f t="shared" ref="L1009:L1017" ca="1" si="147">IF(B1009="","",C1009+F1009-I1009)</f>
        <v>0</v>
      </c>
      <c r="M1009" s="44">
        <f t="shared" ref="M1009:M1017" ca="1" si="148">IF(B1009="","",IF(L1009=0,0,N1009/L1009))</f>
        <v>0</v>
      </c>
      <c r="N1009" s="44">
        <f t="shared" ref="N1009:N1017" ca="1" si="149">IF(B1009="","",E1009+H1009-K1009)</f>
        <v>0</v>
      </c>
      <c r="O1009" s="30">
        <f t="shared" ca="1" si="142"/>
        <v>0</v>
      </c>
    </row>
    <row r="1010" spans="1:15" x14ac:dyDescent="0.2">
      <c r="A1010" s="40">
        <v>1005</v>
      </c>
      <c r="B1010" s="40" t="str">
        <f>IF(DanhMụcHH!B1009="","",DanhMụcHH!B1009)</f>
        <v>KYORITSU 3166</v>
      </c>
      <c r="C1010" s="41">
        <f ca="1">IF(B1010="","",SUMIF(OFFSET(MuaHàng_ThanhToán!$D$5,0,0,COUNTIF(Table2[Tên nhà cung cấp],MuaHàng_ThanhToán!$C$5),6),BáoCáoHàngHóa!B1010,Table2[Số lượng]))</f>
        <v>0</v>
      </c>
      <c r="D1010" s="41">
        <f t="shared" ca="1" si="143"/>
        <v>0</v>
      </c>
      <c r="E1010" s="41">
        <f ca="1">IF(B1010="","",SUMIF(OFFSET(MuaHàng_ThanhToán!$D$5,0,0,COUNTIF(Table2[Tên nhà cung cấp],MuaHàng_ThanhToán!$C$5),6),BáoCáoHàngHóa!B1010,Table2[Thành tiền]))</f>
        <v>0</v>
      </c>
      <c r="F1010" s="43">
        <f ca="1">IF(B1010="","",SUMIF(Table2[[Tên hàng hóa]:[Thành tiền]],BáoCáoHàngHóa!B1010,Table2[Số lượng])-BáoCáoHàngHóa!C1010)</f>
        <v>1</v>
      </c>
      <c r="G1010" s="43">
        <f t="shared" ca="1" si="144"/>
        <v>1721500</v>
      </c>
      <c r="H1010" s="43">
        <f ca="1">IF(B1010="","",SUMIF(Table2[[Tên hàng hóa]:[Thành tiền]],BáoCáoHàngHóa!B1010,Table2[Thành tiền])-BáoCáoHàngHóa!E1010)</f>
        <v>1721500</v>
      </c>
      <c r="I1010" s="42">
        <f ca="1">IF(B1010="","",SUMIF(Table28[[Tên hàng hóa ]:[Thành tiền]],BáoCáoHàngHóa!B1010,Table28[Số lượng]))</f>
        <v>1</v>
      </c>
      <c r="J1010" s="42">
        <f t="shared" ca="1" si="145"/>
        <v>1721500</v>
      </c>
      <c r="K1010" s="42">
        <f t="shared" ca="1" si="146"/>
        <v>1721500</v>
      </c>
      <c r="L1010" s="44">
        <f t="shared" ca="1" si="147"/>
        <v>0</v>
      </c>
      <c r="M1010" s="44">
        <f t="shared" ca="1" si="148"/>
        <v>0</v>
      </c>
      <c r="N1010" s="44">
        <f t="shared" ca="1" si="149"/>
        <v>0</v>
      </c>
      <c r="O1010" s="30">
        <f t="shared" ca="1" si="142"/>
        <v>0</v>
      </c>
    </row>
    <row r="1011" spans="1:15" x14ac:dyDescent="0.2">
      <c r="A1011" s="40">
        <v>1006</v>
      </c>
      <c r="B1011" s="40" t="str">
        <f>IF(DanhMụcHH!B1010="","",DanhMụcHH!B1010)</f>
        <v>CÁP ĐIỆN 4x6</v>
      </c>
      <c r="C1011" s="41">
        <f ca="1">IF(B1011="","",SUMIF(OFFSET(MuaHàng_ThanhToán!$D$5,0,0,COUNTIF(Table2[Tên nhà cung cấp],MuaHàng_ThanhToán!$C$5),6),BáoCáoHàngHóa!B1011,Table2[Số lượng]))</f>
        <v>0</v>
      </c>
      <c r="D1011" s="41">
        <f t="shared" ca="1" si="143"/>
        <v>0</v>
      </c>
      <c r="E1011" s="41">
        <f ca="1">IF(B1011="","",SUMIF(OFFSET(MuaHàng_ThanhToán!$D$5,0,0,COUNTIF(Table2[Tên nhà cung cấp],MuaHàng_ThanhToán!$C$5),6),BáoCáoHàngHóa!B1011,Table2[Thành tiền]))</f>
        <v>0</v>
      </c>
      <c r="F1011" s="43">
        <f ca="1">IF(B1011="","",SUMIF(Table2[[Tên hàng hóa]:[Thành tiền]],BáoCáoHàngHóa!B1011,Table2[Số lượng])-BáoCáoHàngHóa!C1011)</f>
        <v>50</v>
      </c>
      <c r="G1011" s="43">
        <f t="shared" ca="1" si="144"/>
        <v>50050</v>
      </c>
      <c r="H1011" s="43">
        <f ca="1">IF(B1011="","",SUMIF(Table2[[Tên hàng hóa]:[Thành tiền]],BáoCáoHàngHóa!B1011,Table2[Thành tiền])-BáoCáoHàngHóa!E1011)</f>
        <v>2502500</v>
      </c>
      <c r="I1011" s="42">
        <f ca="1">IF(B1011="","",SUMIF(Table28[[Tên hàng hóa ]:[Thành tiền]],BáoCáoHàngHóa!B1011,Table28[Số lượng]))</f>
        <v>50</v>
      </c>
      <c r="J1011" s="42">
        <f t="shared" ca="1" si="145"/>
        <v>50050</v>
      </c>
      <c r="K1011" s="42">
        <f t="shared" ca="1" si="146"/>
        <v>2502500</v>
      </c>
      <c r="L1011" s="44">
        <f t="shared" ca="1" si="147"/>
        <v>0</v>
      </c>
      <c r="M1011" s="44">
        <f t="shared" ca="1" si="148"/>
        <v>0</v>
      </c>
      <c r="N1011" s="44">
        <f t="shared" ca="1" si="149"/>
        <v>0</v>
      </c>
      <c r="O1011" s="30">
        <f t="shared" ca="1" si="142"/>
        <v>0</v>
      </c>
    </row>
    <row r="1012" spans="1:15" x14ac:dyDescent="0.2">
      <c r="A1012" s="40">
        <v>1007</v>
      </c>
      <c r="B1012" s="40" t="str">
        <f>IF(DanhMụcHH!B1011="","",DanhMụcHH!B1011)</f>
        <v>C200HW-COM01</v>
      </c>
      <c r="C1012" s="41">
        <f ca="1">IF(B1012="","",SUMIF(OFFSET(MuaHàng_ThanhToán!$D$5,0,0,COUNTIF(Table2[Tên nhà cung cấp],MuaHàng_ThanhToán!$C$5),6),BáoCáoHàngHóa!B1012,Table2[Số lượng]))</f>
        <v>0</v>
      </c>
      <c r="D1012" s="41">
        <f t="shared" ca="1" si="143"/>
        <v>0</v>
      </c>
      <c r="E1012" s="41">
        <f ca="1">IF(B1012="","",SUMIF(OFFSET(MuaHàng_ThanhToán!$D$5,0,0,COUNTIF(Table2[Tên nhà cung cấp],MuaHàng_ThanhToán!$C$5),6),BáoCáoHàngHóa!B1012,Table2[Thành tiền]))</f>
        <v>0</v>
      </c>
      <c r="F1012" s="43">
        <f ca="1">IF(B1012="","",SUMIF(Table2[[Tên hàng hóa]:[Thành tiền]],BáoCáoHàngHóa!B1012,Table2[Số lượng])-BáoCáoHàngHóa!C1012)</f>
        <v>1</v>
      </c>
      <c r="G1012" s="43">
        <f t="shared" ca="1" si="144"/>
        <v>2860197.4098360655</v>
      </c>
      <c r="H1012" s="43">
        <f ca="1">IF(B1012="","",SUMIF(Table2[[Tên hàng hóa]:[Thành tiền]],BáoCáoHàngHóa!B1012,Table2[Thành tiền])-BáoCáoHàngHóa!E1012)</f>
        <v>2860197.4098360655</v>
      </c>
      <c r="I1012" s="42">
        <f ca="1">IF(B1012="","",SUMIF(Table28[[Tên hàng hóa ]:[Thành tiền]],BáoCáoHàngHóa!B1012,Table28[Số lượng]))</f>
        <v>1</v>
      </c>
      <c r="J1012" s="42">
        <f t="shared" ca="1" si="145"/>
        <v>2860197.4098360655</v>
      </c>
      <c r="K1012" s="42">
        <f t="shared" ca="1" si="146"/>
        <v>2860197.4098360655</v>
      </c>
      <c r="L1012" s="44">
        <f t="shared" ca="1" si="147"/>
        <v>0</v>
      </c>
      <c r="M1012" s="44">
        <f t="shared" ca="1" si="148"/>
        <v>0</v>
      </c>
      <c r="N1012" s="44">
        <f t="shared" ca="1" si="149"/>
        <v>0</v>
      </c>
      <c r="O1012" s="30">
        <f t="shared" ca="1" si="142"/>
        <v>0</v>
      </c>
    </row>
    <row r="1013" spans="1:15" x14ac:dyDescent="0.2">
      <c r="A1013" s="40">
        <v>1008</v>
      </c>
      <c r="B1013" s="40" t="str">
        <f>IF(DanhMụcHH!B1012="","",DanhMụcHH!B1012)</f>
        <v>9G1224G101</v>
      </c>
      <c r="C1013" s="41">
        <f ca="1">IF(B1013="","",SUMIF(OFFSET(MuaHàng_ThanhToán!$D$5,0,0,COUNTIF(Table2[Tên nhà cung cấp],MuaHàng_ThanhToán!$C$5),6),BáoCáoHàngHóa!B1013,Table2[Số lượng]))</f>
        <v>0</v>
      </c>
      <c r="D1013" s="41">
        <f t="shared" ca="1" si="143"/>
        <v>0</v>
      </c>
      <c r="E1013" s="41">
        <f ca="1">IF(B1013="","",SUMIF(OFFSET(MuaHàng_ThanhToán!$D$5,0,0,COUNTIF(Table2[Tên nhà cung cấp],MuaHàng_ThanhToán!$C$5),6),BáoCáoHàngHóa!B1013,Table2[Thành tiền]))</f>
        <v>0</v>
      </c>
      <c r="F1013" s="43">
        <f ca="1">IF(B1013="","",SUMIF(Table2[[Tên hàng hóa]:[Thành tiền]],BáoCáoHàngHóa!B1013,Table2[Số lượng])-BáoCáoHàngHóa!C1013)</f>
        <v>1</v>
      </c>
      <c r="G1013" s="43">
        <f t="shared" ca="1" si="144"/>
        <v>819500</v>
      </c>
      <c r="H1013" s="43">
        <f ca="1">IF(B1013="","",SUMIF(Table2[[Tên hàng hóa]:[Thành tiền]],BáoCáoHàngHóa!B1013,Table2[Thành tiền])-BáoCáoHàngHóa!E1013)</f>
        <v>819500</v>
      </c>
      <c r="I1013" s="42">
        <f ca="1">IF(B1013="","",SUMIF(Table28[[Tên hàng hóa ]:[Thành tiền]],BáoCáoHàngHóa!B1013,Table28[Số lượng]))</f>
        <v>1</v>
      </c>
      <c r="J1013" s="42">
        <f t="shared" ca="1" si="145"/>
        <v>819500</v>
      </c>
      <c r="K1013" s="42">
        <f t="shared" ca="1" si="146"/>
        <v>819500</v>
      </c>
      <c r="L1013" s="44">
        <f t="shared" ca="1" si="147"/>
        <v>0</v>
      </c>
      <c r="M1013" s="44">
        <f t="shared" ca="1" si="148"/>
        <v>0</v>
      </c>
      <c r="N1013" s="44">
        <f t="shared" ca="1" si="149"/>
        <v>0</v>
      </c>
      <c r="O1013" s="30">
        <f t="shared" ca="1" si="142"/>
        <v>0</v>
      </c>
    </row>
    <row r="1014" spans="1:15" x14ac:dyDescent="0.2">
      <c r="A1014" s="40">
        <v>1009</v>
      </c>
      <c r="B1014" s="40" t="str">
        <f>IF(DanhMụcHH!B1013="","",DanhMụcHH!B1013)</f>
        <v>109E5724K501</v>
      </c>
      <c r="C1014" s="41">
        <f ca="1">IF(B1014="","",SUMIF(OFFSET(MuaHàng_ThanhToán!$D$5,0,0,COUNTIF(Table2[Tên nhà cung cấp],MuaHàng_ThanhToán!$C$5),6),BáoCáoHàngHóa!B1014,Table2[Số lượng]))</f>
        <v>0</v>
      </c>
      <c r="D1014" s="41">
        <f t="shared" ca="1" si="143"/>
        <v>0</v>
      </c>
      <c r="E1014" s="41">
        <f ca="1">IF(B1014="","",SUMIF(OFFSET(MuaHàng_ThanhToán!$D$5,0,0,COUNTIF(Table2[Tên nhà cung cấp],MuaHàng_ThanhToán!$C$5),6),BáoCáoHàngHóa!B1014,Table2[Thành tiền]))</f>
        <v>0</v>
      </c>
      <c r="F1014" s="43">
        <f ca="1">IF(B1014="","",SUMIF(Table2[[Tên hàng hóa]:[Thành tiền]],BáoCáoHàngHóa!B1014,Table2[Số lượng])-BáoCáoHàngHóa!C1014)</f>
        <v>2</v>
      </c>
      <c r="G1014" s="43">
        <f t="shared" ca="1" si="144"/>
        <v>1570800</v>
      </c>
      <c r="H1014" s="43">
        <f ca="1">IF(B1014="","",SUMIF(Table2[[Tên hàng hóa]:[Thành tiền]],BáoCáoHàngHóa!B1014,Table2[Thành tiền])-BáoCáoHàngHóa!E1014)</f>
        <v>3141600</v>
      </c>
      <c r="I1014" s="42">
        <f ca="1">IF(B1014="","",SUMIF(Table28[[Tên hàng hóa ]:[Thành tiền]],BáoCáoHàngHóa!B1014,Table28[Số lượng]))</f>
        <v>2</v>
      </c>
      <c r="J1014" s="42">
        <f t="shared" ca="1" si="145"/>
        <v>1570800</v>
      </c>
      <c r="K1014" s="42">
        <f t="shared" ca="1" si="146"/>
        <v>3141600</v>
      </c>
      <c r="L1014" s="44">
        <f t="shared" ca="1" si="147"/>
        <v>0</v>
      </c>
      <c r="M1014" s="44">
        <f t="shared" ca="1" si="148"/>
        <v>0</v>
      </c>
      <c r="N1014" s="44">
        <f t="shared" ca="1" si="149"/>
        <v>0</v>
      </c>
      <c r="O1014" s="30">
        <f t="shared" ca="1" si="142"/>
        <v>0</v>
      </c>
    </row>
    <row r="1015" spans="1:15" x14ac:dyDescent="0.2">
      <c r="A1015" s="40">
        <v>1010</v>
      </c>
      <c r="B1015" s="40" t="str">
        <f>IF(DanhMụcHH!B1014="","",DanhMụcHH!B1014)</f>
        <v>Ti hạ thế 400/5A</v>
      </c>
      <c r="C1015" s="41">
        <f ca="1">IF(B1015="","",SUMIF(OFFSET(MuaHàng_ThanhToán!$D$5,0,0,COUNTIF(Table2[Tên nhà cung cấp],MuaHàng_ThanhToán!$C$5),6),BáoCáoHàngHóa!B1015,Table2[Số lượng]))</f>
        <v>0</v>
      </c>
      <c r="D1015" s="41">
        <f t="shared" ca="1" si="143"/>
        <v>0</v>
      </c>
      <c r="E1015" s="41">
        <f ca="1">IF(B1015="","",SUMIF(OFFSET(MuaHàng_ThanhToán!$D$5,0,0,COUNTIF(Table2[Tên nhà cung cấp],MuaHàng_ThanhToán!$C$5),6),BáoCáoHàngHóa!B1015,Table2[Thành tiền]))</f>
        <v>0</v>
      </c>
      <c r="F1015" s="43">
        <f ca="1">IF(B1015="","",SUMIF(Table2[[Tên hàng hóa]:[Thành tiền]],BáoCáoHàngHóa!B1015,Table2[Số lượng])-BáoCáoHàngHóa!C1015)</f>
        <v>3</v>
      </c>
      <c r="G1015" s="43">
        <f t="shared" ca="1" si="144"/>
        <v>551100</v>
      </c>
      <c r="H1015" s="43">
        <f ca="1">IF(B1015="","",SUMIF(Table2[[Tên hàng hóa]:[Thành tiền]],BáoCáoHàngHóa!B1015,Table2[Thành tiền])-BáoCáoHàngHóa!E1015)</f>
        <v>1653300</v>
      </c>
      <c r="I1015" s="42">
        <f ca="1">IF(B1015="","",SUMIF(Table28[[Tên hàng hóa ]:[Thành tiền]],BáoCáoHàngHóa!B1015,Table28[Số lượng]))</f>
        <v>3</v>
      </c>
      <c r="J1015" s="42">
        <f t="shared" ca="1" si="145"/>
        <v>551100</v>
      </c>
      <c r="K1015" s="42">
        <f t="shared" ca="1" si="146"/>
        <v>1653300</v>
      </c>
      <c r="L1015" s="44">
        <f t="shared" ca="1" si="147"/>
        <v>0</v>
      </c>
      <c r="M1015" s="44">
        <f t="shared" ca="1" si="148"/>
        <v>0</v>
      </c>
      <c r="N1015" s="44">
        <f t="shared" ca="1" si="149"/>
        <v>0</v>
      </c>
      <c r="O1015" s="30">
        <f t="shared" ca="1" si="142"/>
        <v>0</v>
      </c>
    </row>
    <row r="1016" spans="1:15" x14ac:dyDescent="0.2">
      <c r="A1016" s="40">
        <v>1011</v>
      </c>
      <c r="B1016" s="40" t="str">
        <f>IF(DanhMụcHH!B1015="","",DanhMụcHH!B1015)</f>
        <v>Đầu cos dây điện</v>
      </c>
      <c r="C1016" s="41">
        <f ca="1">IF(B1016="","",SUMIF(OFFSET(MuaHàng_ThanhToán!$D$5,0,0,COUNTIF(Table2[Tên nhà cung cấp],MuaHàng_ThanhToán!$C$5),6),BáoCáoHàngHóa!B1016,Table2[Số lượng]))</f>
        <v>0</v>
      </c>
      <c r="D1016" s="41">
        <f t="shared" ca="1" si="143"/>
        <v>0</v>
      </c>
      <c r="E1016" s="41">
        <f ca="1">IF(B1016="","",SUMIF(OFFSET(MuaHàng_ThanhToán!$D$5,0,0,COUNTIF(Table2[Tên nhà cung cấp],MuaHàng_ThanhToán!$C$5),6),BáoCáoHàngHóa!B1016,Table2[Thành tiền]))</f>
        <v>0</v>
      </c>
      <c r="F1016" s="43">
        <f ca="1">IF(B1016="","",SUMIF(Table2[[Tên hàng hóa]:[Thành tiền]],BáoCáoHàngHóa!B1016,Table2[Số lượng])-BáoCáoHàngHóa!C1016)</f>
        <v>6</v>
      </c>
      <c r="G1016" s="43">
        <f t="shared" ca="1" si="144"/>
        <v>27500</v>
      </c>
      <c r="H1016" s="43">
        <f ca="1">IF(B1016="","",SUMIF(Table2[[Tên hàng hóa]:[Thành tiền]],BáoCáoHàngHóa!B1016,Table2[Thành tiền])-BáoCáoHàngHóa!E1016)</f>
        <v>165000</v>
      </c>
      <c r="I1016" s="42">
        <f ca="1">IF(B1016="","",SUMIF(Table28[[Tên hàng hóa ]:[Thành tiền]],BáoCáoHàngHóa!B1016,Table28[Số lượng]))</f>
        <v>6</v>
      </c>
      <c r="J1016" s="42">
        <f t="shared" ca="1" si="145"/>
        <v>27500</v>
      </c>
      <c r="K1016" s="42">
        <f t="shared" ca="1" si="146"/>
        <v>165000</v>
      </c>
      <c r="L1016" s="44">
        <f t="shared" ca="1" si="147"/>
        <v>0</v>
      </c>
      <c r="M1016" s="44">
        <f t="shared" ca="1" si="148"/>
        <v>0</v>
      </c>
      <c r="N1016" s="44">
        <f t="shared" ca="1" si="149"/>
        <v>0</v>
      </c>
      <c r="O1016" s="30">
        <f t="shared" ca="1" si="142"/>
        <v>0</v>
      </c>
    </row>
    <row r="1017" spans="1:15" x14ac:dyDescent="0.2">
      <c r="A1017" s="40">
        <v>1012</v>
      </c>
      <c r="B1017" s="40" t="str">
        <f>IF(DanhMụcHH!B1016="","",DanhMụcHH!B1016)</f>
        <v>CP1W-DA041</v>
      </c>
      <c r="C1017" s="41">
        <f ca="1">IF(B1017="","",SUMIF(OFFSET(MuaHàng_ThanhToán!$D$5,0,0,COUNTIF(Table2[Tên nhà cung cấp],MuaHàng_ThanhToán!$C$5),6),BáoCáoHàngHóa!B1017,Table2[Số lượng]))</f>
        <v>0</v>
      </c>
      <c r="D1017" s="41">
        <f t="shared" ca="1" si="143"/>
        <v>0</v>
      </c>
      <c r="E1017" s="41">
        <f ca="1">IF(B1017="","",SUMIF(OFFSET(MuaHàng_ThanhToán!$D$5,0,0,COUNTIF(Table2[Tên nhà cung cấp],MuaHàng_ThanhToán!$C$5),6),BáoCáoHàngHóa!B1017,Table2[Thành tiền]))</f>
        <v>0</v>
      </c>
      <c r="F1017" s="43">
        <f ca="1">IF(B1017="","",SUMIF(Table2[[Tên hàng hóa]:[Thành tiền]],BáoCáoHàngHóa!B1017,Table2[Số lượng])-BáoCáoHàngHóa!C1017)</f>
        <v>1</v>
      </c>
      <c r="G1017" s="43">
        <f t="shared" ca="1" si="144"/>
        <v>9900000</v>
      </c>
      <c r="H1017" s="43">
        <f ca="1">IF(B1017="","",SUMIF(Table2[[Tên hàng hóa]:[Thành tiền]],BáoCáoHàngHóa!B1017,Table2[Thành tiền])-BáoCáoHàngHóa!E1017)</f>
        <v>9900000</v>
      </c>
      <c r="I1017" s="42">
        <f ca="1">IF(B1017="","",SUMIF(Table28[[Tên hàng hóa ]:[Thành tiền]],BáoCáoHàngHóa!B1017,Table28[Số lượng]))</f>
        <v>1</v>
      </c>
      <c r="J1017" s="42">
        <f t="shared" ca="1" si="145"/>
        <v>9900000</v>
      </c>
      <c r="K1017" s="42">
        <f t="shared" ca="1" si="146"/>
        <v>9900000</v>
      </c>
      <c r="L1017" s="44">
        <f t="shared" ca="1" si="147"/>
        <v>0</v>
      </c>
      <c r="M1017" s="44">
        <f t="shared" ca="1" si="148"/>
        <v>0</v>
      </c>
      <c r="N1017" s="44">
        <f t="shared" ca="1" si="149"/>
        <v>0</v>
      </c>
      <c r="O1017" s="30">
        <f t="shared" ca="1" si="142"/>
        <v>0</v>
      </c>
    </row>
    <row r="1018" spans="1:15" x14ac:dyDescent="0.2">
      <c r="A1018" s="40">
        <v>1013</v>
      </c>
      <c r="B1018" s="40" t="str">
        <f>IF(DanhMụcHH!B1017="","",DanhMụcHH!B1017)</f>
        <v>CP1W-AD041</v>
      </c>
      <c r="C1018" s="41">
        <f ca="1">IF(B1018="","",SUMIF(OFFSET(MuaHàng_ThanhToán!$D$5,0,0,COUNTIF(Table2[Tên nhà cung cấp],MuaHàng_ThanhToán!$C$5),6),BáoCáoHàngHóa!B1018,Table2[Số lượng]))</f>
        <v>0</v>
      </c>
      <c r="D1018" s="41">
        <f t="shared" ref="D1018:D1074" ca="1" si="150">IF(B1018="","",IF(C1018=0,0,E1018/C1018))</f>
        <v>0</v>
      </c>
      <c r="E1018" s="41">
        <f ca="1">IF(B1018="","",SUMIF(OFFSET(MuaHàng_ThanhToán!$D$5,0,0,COUNTIF(Table2[Tên nhà cung cấp],MuaHàng_ThanhToán!$C$5),6),BáoCáoHàngHóa!B1018,Table2[Thành tiền]))</f>
        <v>0</v>
      </c>
      <c r="F1018" s="43">
        <f ca="1">IF(B1018="","",SUMIF(Table2[[Tên hàng hóa]:[Thành tiền]],BáoCáoHàngHóa!B1018,Table2[Số lượng])-BáoCáoHàngHóa!C1018)</f>
        <v>0</v>
      </c>
      <c r="G1018" s="43">
        <f t="shared" ref="G1018:G1074" ca="1" si="151">IF(B1018="","",IF(F1018=0,0,H1018/F1018))</f>
        <v>0</v>
      </c>
      <c r="H1018" s="43">
        <f ca="1">IF(B1018="","",SUMIF(Table2[[Tên hàng hóa]:[Thành tiền]],BáoCáoHàngHóa!B1018,Table2[Thành tiền])-BáoCáoHàngHóa!E1018)</f>
        <v>0</v>
      </c>
      <c r="I1018" s="42">
        <f ca="1">IF(B1018="","",SUMIF(Table28[[Tên hàng hóa ]:[Thành tiền]],BáoCáoHàngHóa!B1018,Table28[Số lượng]))</f>
        <v>0</v>
      </c>
      <c r="J1018" s="42">
        <f t="shared" ref="J1018:J1074" ca="1" si="152">IF(B1018="","",IF(I1018=0,0,(H1018+E1018)/(F1018+C1018)))</f>
        <v>0</v>
      </c>
      <c r="K1018" s="42">
        <f t="shared" ref="K1018:K1074" ca="1" si="153">IF(B1018="","",J1018*I1018)</f>
        <v>0</v>
      </c>
      <c r="L1018" s="44">
        <f t="shared" ref="L1018:L1074" ca="1" si="154">IF(B1018="","",C1018+F1018-I1018)</f>
        <v>0</v>
      </c>
      <c r="M1018" s="44">
        <f t="shared" ref="M1018:M1074" ca="1" si="155">IF(B1018="","",IF(L1018=0,0,N1018/L1018))</f>
        <v>0</v>
      </c>
      <c r="N1018" s="44">
        <f t="shared" ref="N1018:N1074" ca="1" si="156">IF(B1018="","",E1018+H1018-K1018)</f>
        <v>0</v>
      </c>
      <c r="O1018" s="30">
        <f t="shared" ca="1" si="142"/>
        <v>0</v>
      </c>
    </row>
    <row r="1019" spans="1:15" x14ac:dyDescent="0.2">
      <c r="A1019" s="40">
        <v>1014</v>
      </c>
      <c r="B1019" s="40" t="str">
        <f>IF(DanhMụcHH!B1018="","",DanhMụcHH!B1018)</f>
        <v>CS1G-CPU42H</v>
      </c>
      <c r="C1019" s="41">
        <f ca="1">IF(B1019="","",SUMIF(OFFSET(MuaHàng_ThanhToán!$D$5,0,0,COUNTIF(Table2[Tên nhà cung cấp],MuaHàng_ThanhToán!$C$5),6),BáoCáoHàngHóa!B1019,Table2[Số lượng]))</f>
        <v>0</v>
      </c>
      <c r="D1019" s="41">
        <f t="shared" ca="1" si="150"/>
        <v>0</v>
      </c>
      <c r="E1019" s="41">
        <f ca="1">IF(B1019="","",SUMIF(OFFSET(MuaHàng_ThanhToán!$D$5,0,0,COUNTIF(Table2[Tên nhà cung cấp],MuaHàng_ThanhToán!$C$5),6),BáoCáoHàngHóa!B1019,Table2[Thành tiền]))</f>
        <v>0</v>
      </c>
      <c r="F1019" s="43">
        <f ca="1">IF(B1019="","",SUMIF(Table2[[Tên hàng hóa]:[Thành tiền]],BáoCáoHàngHóa!B1019,Table2[Số lượng])-BáoCáoHàngHóa!C1019)</f>
        <v>1</v>
      </c>
      <c r="G1019" s="43">
        <f t="shared" ca="1" si="151"/>
        <v>13750000</v>
      </c>
      <c r="H1019" s="43">
        <f ca="1">IF(B1019="","",SUMIF(Table2[[Tên hàng hóa]:[Thành tiền]],BáoCáoHàngHóa!B1019,Table2[Thành tiền])-BáoCáoHàngHóa!E1019)</f>
        <v>13750000</v>
      </c>
      <c r="I1019" s="42">
        <f ca="1">IF(B1019="","",SUMIF(Table28[[Tên hàng hóa ]:[Thành tiền]],BáoCáoHàngHóa!B1019,Table28[Số lượng]))</f>
        <v>1</v>
      </c>
      <c r="J1019" s="42">
        <f t="shared" ca="1" si="152"/>
        <v>13750000</v>
      </c>
      <c r="K1019" s="42">
        <f t="shared" ca="1" si="153"/>
        <v>13750000</v>
      </c>
      <c r="L1019" s="44">
        <f t="shared" ca="1" si="154"/>
        <v>0</v>
      </c>
      <c r="M1019" s="44">
        <f t="shared" ca="1" si="155"/>
        <v>0</v>
      </c>
      <c r="N1019" s="44">
        <f t="shared" ca="1" si="156"/>
        <v>0</v>
      </c>
      <c r="O1019" s="30">
        <f t="shared" ca="1" si="142"/>
        <v>0</v>
      </c>
    </row>
    <row r="1020" spans="1:15" ht="30" x14ac:dyDescent="0.2">
      <c r="A1020" s="40">
        <v>1015</v>
      </c>
      <c r="B1020" s="40" t="str">
        <f>IF(DanhMụcHH!B1019="","",DanhMụcHH!B1019)</f>
        <v>E52-CA1DY M6 1M</v>
      </c>
      <c r="C1020" s="41">
        <f ca="1">IF(B1020="","",SUMIF(OFFSET(MuaHàng_ThanhToán!$D$5,0,0,COUNTIF(Table2[Tên nhà cung cấp],MuaHàng_ThanhToán!$C$5),6),BáoCáoHàngHóa!B1020,Table2[Số lượng]))</f>
        <v>0</v>
      </c>
      <c r="D1020" s="41">
        <f t="shared" ca="1" si="150"/>
        <v>0</v>
      </c>
      <c r="E1020" s="41">
        <f ca="1">IF(B1020="","",SUMIF(OFFSET(MuaHàng_ThanhToán!$D$5,0,0,COUNTIF(Table2[Tên nhà cung cấp],MuaHàng_ThanhToán!$C$5),6),BáoCáoHàngHóa!B1020,Table2[Thành tiền]))</f>
        <v>0</v>
      </c>
      <c r="F1020" s="43">
        <f ca="1">IF(B1020="","",SUMIF(Table2[[Tên hàng hóa]:[Thành tiền]],BáoCáoHàngHóa!B1020,Table2[Số lượng])-BáoCáoHàngHóa!C1020)</f>
        <v>10</v>
      </c>
      <c r="G1020" s="43">
        <f t="shared" ca="1" si="151"/>
        <v>382800</v>
      </c>
      <c r="H1020" s="43">
        <f ca="1">IF(B1020="","",SUMIF(Table2[[Tên hàng hóa]:[Thành tiền]],BáoCáoHàngHóa!B1020,Table2[Thành tiền])-BáoCáoHàngHóa!E1020)</f>
        <v>3828000</v>
      </c>
      <c r="I1020" s="42">
        <f ca="1">IF(B1020="","",SUMIF(Table28[[Tên hàng hóa ]:[Thành tiền]],BáoCáoHàngHóa!B1020,Table28[Số lượng]))</f>
        <v>10</v>
      </c>
      <c r="J1020" s="42">
        <f t="shared" ca="1" si="152"/>
        <v>382800</v>
      </c>
      <c r="K1020" s="42">
        <f t="shared" ca="1" si="153"/>
        <v>3828000</v>
      </c>
      <c r="L1020" s="44">
        <f t="shared" ca="1" si="154"/>
        <v>0</v>
      </c>
      <c r="M1020" s="44">
        <f t="shared" ca="1" si="155"/>
        <v>0</v>
      </c>
      <c r="N1020" s="44">
        <f t="shared" ca="1" si="156"/>
        <v>0</v>
      </c>
      <c r="O1020" s="30">
        <f t="shared" ca="1" si="142"/>
        <v>0</v>
      </c>
    </row>
    <row r="1021" spans="1:15" ht="30" x14ac:dyDescent="0.2">
      <c r="A1021" s="40">
        <v>1016</v>
      </c>
      <c r="B1021" s="40" t="str">
        <f>IF(DanhMụcHH!B1020="","",DanhMụcHH!B1020)</f>
        <v>1 PHA TỰ NGẪU 880VA</v>
      </c>
      <c r="C1021" s="41">
        <f ca="1">IF(B1021="","",SUMIF(OFFSET(MuaHàng_ThanhToán!$D$5,0,0,COUNTIF(Table2[Tên nhà cung cấp],MuaHàng_ThanhToán!$C$5),6),BáoCáoHàngHóa!B1021,Table2[Số lượng]))</f>
        <v>0</v>
      </c>
      <c r="D1021" s="41">
        <f t="shared" ca="1" si="150"/>
        <v>0</v>
      </c>
      <c r="E1021" s="41">
        <f ca="1">IF(B1021="","",SUMIF(OFFSET(MuaHàng_ThanhToán!$D$5,0,0,COUNTIF(Table2[Tên nhà cung cấp],MuaHàng_ThanhToán!$C$5),6),BáoCáoHàngHóa!B1021,Table2[Thành tiền]))</f>
        <v>0</v>
      </c>
      <c r="F1021" s="43">
        <f ca="1">IF(B1021="","",SUMIF(Table2[[Tên hàng hóa]:[Thành tiền]],BáoCáoHàngHóa!B1021,Table2[Số lượng])-BáoCáoHàngHóa!C1021)</f>
        <v>1</v>
      </c>
      <c r="G1021" s="43">
        <f t="shared" ca="1" si="151"/>
        <v>1029000</v>
      </c>
      <c r="H1021" s="43">
        <f ca="1">IF(B1021="","",SUMIF(Table2[[Tên hàng hóa]:[Thành tiền]],BáoCáoHàngHóa!B1021,Table2[Thành tiền])-BáoCáoHàngHóa!E1021)</f>
        <v>1029000</v>
      </c>
      <c r="I1021" s="42">
        <f ca="1">IF(B1021="","",SUMIF(Table28[[Tên hàng hóa ]:[Thành tiền]],BáoCáoHàngHóa!B1021,Table28[Số lượng]))</f>
        <v>1</v>
      </c>
      <c r="J1021" s="42">
        <f t="shared" ca="1" si="152"/>
        <v>1029000</v>
      </c>
      <c r="K1021" s="42">
        <f t="shared" ca="1" si="153"/>
        <v>1029000</v>
      </c>
      <c r="L1021" s="44">
        <f t="shared" ca="1" si="154"/>
        <v>0</v>
      </c>
      <c r="M1021" s="44">
        <f t="shared" ca="1" si="155"/>
        <v>0</v>
      </c>
      <c r="N1021" s="44">
        <f t="shared" ca="1" si="156"/>
        <v>0</v>
      </c>
      <c r="O1021" s="30">
        <f t="shared" ca="1" si="142"/>
        <v>0</v>
      </c>
    </row>
    <row r="1022" spans="1:15" x14ac:dyDescent="0.2">
      <c r="A1022" s="40">
        <v>1017</v>
      </c>
      <c r="B1022" s="40" t="str">
        <f>IF(DanhMụcHH!B1021="","",DanhMụcHH!B1021)</f>
        <v>GV2ME32</v>
      </c>
      <c r="C1022" s="41">
        <f ca="1">IF(B1022="","",SUMIF(OFFSET(MuaHàng_ThanhToán!$D$5,0,0,COUNTIF(Table2[Tên nhà cung cấp],MuaHàng_ThanhToán!$C$5),6),BáoCáoHàngHóa!B1022,Table2[Số lượng]))</f>
        <v>0</v>
      </c>
      <c r="D1022" s="41">
        <f t="shared" ca="1" si="150"/>
        <v>0</v>
      </c>
      <c r="E1022" s="41">
        <f ca="1">IF(B1022="","",SUMIF(OFFSET(MuaHàng_ThanhToán!$D$5,0,0,COUNTIF(Table2[Tên nhà cung cấp],MuaHàng_ThanhToán!$C$5),6),BáoCáoHàngHóa!B1022,Table2[Thành tiền]))</f>
        <v>0</v>
      </c>
      <c r="F1022" s="43">
        <f ca="1">IF(B1022="","",SUMIF(Table2[[Tên hàng hóa]:[Thành tiền]],BáoCáoHàngHóa!B1022,Table2[Số lượng])-BáoCáoHàngHóa!C1022)</f>
        <v>2</v>
      </c>
      <c r="G1022" s="43">
        <f t="shared" ca="1" si="151"/>
        <v>654500</v>
      </c>
      <c r="H1022" s="43">
        <f ca="1">IF(B1022="","",SUMIF(Table2[[Tên hàng hóa]:[Thành tiền]],BáoCáoHàngHóa!B1022,Table2[Thành tiền])-BáoCáoHàngHóa!E1022)</f>
        <v>1309000</v>
      </c>
      <c r="I1022" s="42">
        <f ca="1">IF(B1022="","",SUMIF(Table28[[Tên hàng hóa ]:[Thành tiền]],BáoCáoHàngHóa!B1022,Table28[Số lượng]))</f>
        <v>2</v>
      </c>
      <c r="J1022" s="42">
        <f t="shared" ca="1" si="152"/>
        <v>654500</v>
      </c>
      <c r="K1022" s="42">
        <f t="shared" ca="1" si="153"/>
        <v>1309000</v>
      </c>
      <c r="L1022" s="44">
        <f t="shared" ca="1" si="154"/>
        <v>0</v>
      </c>
      <c r="M1022" s="44">
        <f t="shared" ca="1" si="155"/>
        <v>0</v>
      </c>
      <c r="N1022" s="44">
        <f t="shared" ca="1" si="156"/>
        <v>0</v>
      </c>
      <c r="O1022" s="30">
        <f t="shared" ca="1" si="142"/>
        <v>0</v>
      </c>
    </row>
    <row r="1023" spans="1:15" x14ac:dyDescent="0.2">
      <c r="A1023" s="40">
        <v>1018</v>
      </c>
      <c r="B1023" s="40" t="str">
        <f>IF(DanhMụcHH!B1022="","",DanhMụcHH!B1022)</f>
        <v>GV2ME16</v>
      </c>
      <c r="C1023" s="41">
        <f ca="1">IF(B1023="","",SUMIF(OFFSET(MuaHàng_ThanhToán!$D$5,0,0,COUNTIF(Table2[Tên nhà cung cấp],MuaHàng_ThanhToán!$C$5),6),BáoCáoHàngHóa!B1023,Table2[Số lượng]))</f>
        <v>0</v>
      </c>
      <c r="D1023" s="41">
        <f t="shared" ca="1" si="150"/>
        <v>0</v>
      </c>
      <c r="E1023" s="41">
        <f ca="1">IF(B1023="","",SUMIF(OFFSET(MuaHàng_ThanhToán!$D$5,0,0,COUNTIF(Table2[Tên nhà cung cấp],MuaHàng_ThanhToán!$C$5),6),BáoCáoHàngHóa!B1023,Table2[Thành tiền]))</f>
        <v>0</v>
      </c>
      <c r="F1023" s="43">
        <f ca="1">IF(B1023="","",SUMIF(Table2[[Tên hàng hóa]:[Thành tiền]],BáoCáoHàngHóa!B1023,Table2[Số lượng])-BáoCáoHàngHóa!C1023)</f>
        <v>2</v>
      </c>
      <c r="G1023" s="43">
        <f t="shared" ca="1" si="151"/>
        <v>566500</v>
      </c>
      <c r="H1023" s="43">
        <f ca="1">IF(B1023="","",SUMIF(Table2[[Tên hàng hóa]:[Thành tiền]],BáoCáoHàngHóa!B1023,Table2[Thành tiền])-BáoCáoHàngHóa!E1023)</f>
        <v>1133000</v>
      </c>
      <c r="I1023" s="42">
        <f ca="1">IF(B1023="","",SUMIF(Table28[[Tên hàng hóa ]:[Thành tiền]],BáoCáoHàngHóa!B1023,Table28[Số lượng]))</f>
        <v>2</v>
      </c>
      <c r="J1023" s="42">
        <f t="shared" ca="1" si="152"/>
        <v>566500</v>
      </c>
      <c r="K1023" s="42">
        <f t="shared" ca="1" si="153"/>
        <v>1133000</v>
      </c>
      <c r="L1023" s="44">
        <f t="shared" ca="1" si="154"/>
        <v>0</v>
      </c>
      <c r="M1023" s="44">
        <f t="shared" ca="1" si="155"/>
        <v>0</v>
      </c>
      <c r="N1023" s="44">
        <f t="shared" ca="1" si="156"/>
        <v>0</v>
      </c>
      <c r="O1023" s="30">
        <f t="shared" ca="1" si="142"/>
        <v>0</v>
      </c>
    </row>
    <row r="1024" spans="1:15" x14ac:dyDescent="0.2">
      <c r="A1024" s="40">
        <v>1019</v>
      </c>
      <c r="B1024" s="40" t="str">
        <f>IF(DanhMụcHH!B1023="","",DanhMụcHH!B1023)</f>
        <v>GV2ME07</v>
      </c>
      <c r="C1024" s="41">
        <f ca="1">IF(B1024="","",SUMIF(OFFSET(MuaHàng_ThanhToán!$D$5,0,0,COUNTIF(Table2[Tên nhà cung cấp],MuaHàng_ThanhToán!$C$5),6),BáoCáoHàngHóa!B1024,Table2[Số lượng]))</f>
        <v>0</v>
      </c>
      <c r="D1024" s="41">
        <f t="shared" ca="1" si="150"/>
        <v>0</v>
      </c>
      <c r="E1024" s="41">
        <f ca="1">IF(B1024="","",SUMIF(OFFSET(MuaHàng_ThanhToán!$D$5,0,0,COUNTIF(Table2[Tên nhà cung cấp],MuaHàng_ThanhToán!$C$5),6),BáoCáoHàngHóa!B1024,Table2[Thành tiền]))</f>
        <v>0</v>
      </c>
      <c r="F1024" s="43">
        <f ca="1">IF(B1024="","",SUMIF(Table2[[Tên hàng hóa]:[Thành tiền]],BáoCáoHàngHóa!B1024,Table2[Số lượng])-BáoCáoHàngHóa!C1024)</f>
        <v>2</v>
      </c>
      <c r="G1024" s="43">
        <f t="shared" ca="1" si="151"/>
        <v>566500</v>
      </c>
      <c r="H1024" s="43">
        <f ca="1">IF(B1024="","",SUMIF(Table2[[Tên hàng hóa]:[Thành tiền]],BáoCáoHàngHóa!B1024,Table2[Thành tiền])-BáoCáoHàngHóa!E1024)</f>
        <v>1133000</v>
      </c>
      <c r="I1024" s="42">
        <f ca="1">IF(B1024="","",SUMIF(Table28[[Tên hàng hóa ]:[Thành tiền]],BáoCáoHàngHóa!B1024,Table28[Số lượng]))</f>
        <v>2</v>
      </c>
      <c r="J1024" s="42">
        <f t="shared" ca="1" si="152"/>
        <v>566500</v>
      </c>
      <c r="K1024" s="42">
        <f t="shared" ca="1" si="153"/>
        <v>1133000</v>
      </c>
      <c r="L1024" s="44">
        <f t="shared" ca="1" si="154"/>
        <v>0</v>
      </c>
      <c r="M1024" s="44">
        <f t="shared" ca="1" si="155"/>
        <v>0</v>
      </c>
      <c r="N1024" s="44">
        <f t="shared" ca="1" si="156"/>
        <v>0</v>
      </c>
      <c r="O1024" s="30">
        <f t="shared" ca="1" si="142"/>
        <v>0</v>
      </c>
    </row>
    <row r="1025" spans="1:15" x14ac:dyDescent="0.2">
      <c r="A1025" s="40">
        <v>1020</v>
      </c>
      <c r="B1025" s="40" t="str">
        <f>IF(DanhMụcHH!B1024="","",DanhMụcHH!B1024)</f>
        <v>GVAN11</v>
      </c>
      <c r="C1025" s="41">
        <f ca="1">IF(B1025="","",SUMIF(OFFSET(MuaHàng_ThanhToán!$D$5,0,0,COUNTIF(Table2[Tên nhà cung cấp],MuaHàng_ThanhToán!$C$5),6),BáoCáoHàngHóa!B1025,Table2[Số lượng]))</f>
        <v>0</v>
      </c>
      <c r="D1025" s="41">
        <f t="shared" ca="1" si="150"/>
        <v>0</v>
      </c>
      <c r="E1025" s="41">
        <f ca="1">IF(B1025="","",SUMIF(OFFSET(MuaHàng_ThanhToán!$D$5,0,0,COUNTIF(Table2[Tên nhà cung cấp],MuaHàng_ThanhToán!$C$5),6),BáoCáoHàngHóa!B1025,Table2[Thành tiền]))</f>
        <v>0</v>
      </c>
      <c r="F1025" s="43">
        <f ca="1">IF(B1025="","",SUMIF(Table2[[Tên hàng hóa]:[Thành tiền]],BáoCáoHàngHóa!B1025,Table2[Số lượng])-BáoCáoHàngHóa!C1025)</f>
        <v>8</v>
      </c>
      <c r="G1025" s="43">
        <f t="shared" ca="1" si="151"/>
        <v>126500</v>
      </c>
      <c r="H1025" s="43">
        <f ca="1">IF(B1025="","",SUMIF(Table2[[Tên hàng hóa]:[Thành tiền]],BáoCáoHàngHóa!B1025,Table2[Thành tiền])-BáoCáoHàngHóa!E1025)</f>
        <v>1012000</v>
      </c>
      <c r="I1025" s="42">
        <f ca="1">IF(B1025="","",SUMIF(Table28[[Tên hàng hóa ]:[Thành tiền]],BáoCáoHàngHóa!B1025,Table28[Số lượng]))</f>
        <v>8</v>
      </c>
      <c r="J1025" s="42">
        <f t="shared" ca="1" si="152"/>
        <v>126500</v>
      </c>
      <c r="K1025" s="42">
        <f t="shared" ca="1" si="153"/>
        <v>1012000</v>
      </c>
      <c r="L1025" s="44">
        <f t="shared" ca="1" si="154"/>
        <v>0</v>
      </c>
      <c r="M1025" s="44">
        <f t="shared" ca="1" si="155"/>
        <v>0</v>
      </c>
      <c r="N1025" s="44">
        <f t="shared" ca="1" si="156"/>
        <v>0</v>
      </c>
      <c r="O1025" s="30">
        <f t="shared" ca="1" si="142"/>
        <v>0</v>
      </c>
    </row>
    <row r="1026" spans="1:15" x14ac:dyDescent="0.2">
      <c r="A1026" s="40">
        <v>1021</v>
      </c>
      <c r="B1026" s="40" t="str">
        <f>IF(DanhMụcHH!B1025="","",DanhMụcHH!B1025)</f>
        <v>F2E026B-230</v>
      </c>
      <c r="C1026" s="41">
        <f ca="1">IF(B1026="","",SUMIF(OFFSET(MuaHàng_ThanhToán!$D$5,0,0,COUNTIF(Table2[Tên nhà cung cấp],MuaHàng_ThanhToán!$C$5),6),BáoCáoHàngHóa!B1026,Table2[Số lượng]))</f>
        <v>0</v>
      </c>
      <c r="D1026" s="41">
        <f t="shared" ca="1" si="150"/>
        <v>0</v>
      </c>
      <c r="E1026" s="41">
        <f ca="1">IF(B1026="","",SUMIF(OFFSET(MuaHàng_ThanhToán!$D$5,0,0,COUNTIF(Table2[Tên nhà cung cấp],MuaHàng_ThanhToán!$C$5),6),BáoCáoHàngHóa!B1026,Table2[Thành tiền]))</f>
        <v>0</v>
      </c>
      <c r="F1026" s="43">
        <f ca="1">IF(B1026="","",SUMIF(Table2[[Tên hàng hóa]:[Thành tiền]],BáoCáoHàngHóa!B1026,Table2[Số lượng])-BáoCáoHàngHóa!C1026)</f>
        <v>3</v>
      </c>
      <c r="G1026" s="43">
        <f t="shared" ca="1" si="151"/>
        <v>1585666.6666666667</v>
      </c>
      <c r="H1026" s="43">
        <f ca="1">IF(B1026="","",SUMIF(Table2[[Tên hàng hóa]:[Thành tiền]],BáoCáoHàngHóa!B1026,Table2[Thành tiền])-BáoCáoHàngHóa!E1026)</f>
        <v>4757000</v>
      </c>
      <c r="I1026" s="42">
        <f ca="1">IF(B1026="","",SUMIF(Table28[[Tên hàng hóa ]:[Thành tiền]],BáoCáoHàngHóa!B1026,Table28[Số lượng]))</f>
        <v>3</v>
      </c>
      <c r="J1026" s="42">
        <f t="shared" ca="1" si="152"/>
        <v>1585666.6666666667</v>
      </c>
      <c r="K1026" s="42">
        <f t="shared" ca="1" si="153"/>
        <v>4757000</v>
      </c>
      <c r="L1026" s="44">
        <f t="shared" ca="1" si="154"/>
        <v>0</v>
      </c>
      <c r="M1026" s="44">
        <f t="shared" ca="1" si="155"/>
        <v>0</v>
      </c>
      <c r="N1026" s="44">
        <f t="shared" ca="1" si="156"/>
        <v>0</v>
      </c>
      <c r="O1026" s="30">
        <f t="shared" ca="1" si="142"/>
        <v>0</v>
      </c>
    </row>
    <row r="1027" spans="1:15" x14ac:dyDescent="0.2">
      <c r="A1027" s="40">
        <v>1022</v>
      </c>
      <c r="B1027" s="40" t="str">
        <f>IF(DanhMụcHH!B1026="","",DanhMụcHH!B1026)</f>
        <v>EZC100F3020</v>
      </c>
      <c r="C1027" s="41">
        <f ca="1">IF(B1027="","",SUMIF(OFFSET(MuaHàng_ThanhToán!$D$5,0,0,COUNTIF(Table2[Tên nhà cung cấp],MuaHàng_ThanhToán!$C$5),6),BáoCáoHàngHóa!B1027,Table2[Số lượng]))</f>
        <v>0</v>
      </c>
      <c r="D1027" s="41">
        <f t="shared" ca="1" si="150"/>
        <v>0</v>
      </c>
      <c r="E1027" s="41">
        <f ca="1">IF(B1027="","",SUMIF(OFFSET(MuaHàng_ThanhToán!$D$5,0,0,COUNTIF(Table2[Tên nhà cung cấp],MuaHàng_ThanhToán!$C$5),6),BáoCáoHàngHóa!B1027,Table2[Thành tiền]))</f>
        <v>0</v>
      </c>
      <c r="F1027" s="43">
        <f ca="1">IF(B1027="","",SUMIF(Table2[[Tên hàng hóa]:[Thành tiền]],BáoCáoHàngHóa!B1027,Table2[Số lượng])-BáoCáoHàngHóa!C1027)</f>
        <v>2</v>
      </c>
      <c r="G1027" s="43">
        <f t="shared" ca="1" si="151"/>
        <v>775500</v>
      </c>
      <c r="H1027" s="43">
        <f ca="1">IF(B1027="","",SUMIF(Table2[[Tên hàng hóa]:[Thành tiền]],BáoCáoHàngHóa!B1027,Table2[Thành tiền])-BáoCáoHàngHóa!E1027)</f>
        <v>1551000</v>
      </c>
      <c r="I1027" s="42">
        <f ca="1">IF(B1027="","",SUMIF(Table28[[Tên hàng hóa ]:[Thành tiền]],BáoCáoHàngHóa!B1027,Table28[Số lượng]))</f>
        <v>2</v>
      </c>
      <c r="J1027" s="42">
        <f t="shared" ca="1" si="152"/>
        <v>775500</v>
      </c>
      <c r="K1027" s="42">
        <f t="shared" ca="1" si="153"/>
        <v>1551000</v>
      </c>
      <c r="L1027" s="44">
        <f t="shared" ca="1" si="154"/>
        <v>0</v>
      </c>
      <c r="M1027" s="44">
        <f t="shared" ca="1" si="155"/>
        <v>0</v>
      </c>
      <c r="N1027" s="44">
        <f t="shared" ca="1" si="156"/>
        <v>0</v>
      </c>
      <c r="O1027" s="30">
        <f t="shared" ca="1" si="142"/>
        <v>0</v>
      </c>
    </row>
    <row r="1028" spans="1:15" x14ac:dyDescent="0.2">
      <c r="A1028" s="40">
        <v>1023</v>
      </c>
      <c r="B1028" s="40" t="str">
        <f>IF(DanhMụcHH!B1027="","",DanhMụcHH!B1027)</f>
        <v>Cầu chì 50A-500V</v>
      </c>
      <c r="C1028" s="41">
        <f ca="1">IF(B1028="","",SUMIF(OFFSET(MuaHàng_ThanhToán!$D$5,0,0,COUNTIF(Table2[Tên nhà cung cấp],MuaHàng_ThanhToán!$C$5),6),BáoCáoHàngHóa!B1028,Table2[Số lượng]))</f>
        <v>0</v>
      </c>
      <c r="D1028" s="41">
        <f t="shared" ca="1" si="150"/>
        <v>0</v>
      </c>
      <c r="E1028" s="41">
        <f ca="1">IF(B1028="","",SUMIF(OFFSET(MuaHàng_ThanhToán!$D$5,0,0,COUNTIF(Table2[Tên nhà cung cấp],MuaHàng_ThanhToán!$C$5),6),BáoCáoHàngHóa!B1028,Table2[Thành tiền]))</f>
        <v>0</v>
      </c>
      <c r="F1028" s="43">
        <f ca="1">IF(B1028="","",SUMIF(Table2[[Tên hàng hóa]:[Thành tiền]],BáoCáoHàngHóa!B1028,Table2[Số lượng])-BáoCáoHàngHóa!C1028)</f>
        <v>10</v>
      </c>
      <c r="G1028" s="43">
        <f t="shared" ca="1" si="151"/>
        <v>83200</v>
      </c>
      <c r="H1028" s="43">
        <f ca="1">IF(B1028="","",SUMIF(Table2[[Tên hàng hóa]:[Thành tiền]],BáoCáoHàngHóa!B1028,Table2[Thành tiền])-BáoCáoHàngHóa!E1028)</f>
        <v>832000</v>
      </c>
      <c r="I1028" s="42">
        <f ca="1">IF(B1028="","",SUMIF(Table28[[Tên hàng hóa ]:[Thành tiền]],BáoCáoHàngHóa!B1028,Table28[Số lượng]))</f>
        <v>10</v>
      </c>
      <c r="J1028" s="42">
        <f t="shared" ca="1" si="152"/>
        <v>83200</v>
      </c>
      <c r="K1028" s="42">
        <f t="shared" ca="1" si="153"/>
        <v>832000</v>
      </c>
      <c r="L1028" s="44">
        <f t="shared" ca="1" si="154"/>
        <v>0</v>
      </c>
      <c r="M1028" s="44">
        <f t="shared" ca="1" si="155"/>
        <v>0</v>
      </c>
      <c r="N1028" s="44">
        <f t="shared" ca="1" si="156"/>
        <v>0</v>
      </c>
      <c r="O1028" s="30">
        <f t="shared" ca="1" si="142"/>
        <v>0</v>
      </c>
    </row>
    <row r="1029" spans="1:15" x14ac:dyDescent="0.2">
      <c r="A1029" s="40">
        <v>1024</v>
      </c>
      <c r="B1029" s="40" t="str">
        <f>IF(DanhMụcHH!B1028="","",DanhMụcHH!B1028)</f>
        <v>2W200-20</v>
      </c>
      <c r="C1029" s="41">
        <f ca="1">IF(B1029="","",SUMIF(OFFSET(MuaHàng_ThanhToán!$D$5,0,0,COUNTIF(Table2[Tên nhà cung cấp],MuaHàng_ThanhToán!$C$5),6),BáoCáoHàngHóa!B1029,Table2[Số lượng]))</f>
        <v>0</v>
      </c>
      <c r="D1029" s="41">
        <f t="shared" ca="1" si="150"/>
        <v>0</v>
      </c>
      <c r="E1029" s="41">
        <f ca="1">IF(B1029="","",SUMIF(OFFSET(MuaHàng_ThanhToán!$D$5,0,0,COUNTIF(Table2[Tên nhà cung cấp],MuaHàng_ThanhToán!$C$5),6),BáoCáoHàngHóa!B1029,Table2[Thành tiền]))</f>
        <v>0</v>
      </c>
      <c r="F1029" s="43">
        <f ca="1">IF(B1029="","",SUMIF(Table2[[Tên hàng hóa]:[Thành tiền]],BáoCáoHàngHóa!B1029,Table2[Số lượng])-BáoCáoHàngHóa!C1029)</f>
        <v>3</v>
      </c>
      <c r="G1029" s="43">
        <f t="shared" ca="1" si="151"/>
        <v>440000</v>
      </c>
      <c r="H1029" s="43">
        <f ca="1">IF(B1029="","",SUMIF(Table2[[Tên hàng hóa]:[Thành tiền]],BáoCáoHàngHóa!B1029,Table2[Thành tiền])-BáoCáoHàngHóa!E1029)</f>
        <v>1320000</v>
      </c>
      <c r="I1029" s="42">
        <f ca="1">IF(B1029="","",SUMIF(Table28[[Tên hàng hóa ]:[Thành tiền]],BáoCáoHàngHóa!B1029,Table28[Số lượng]))</f>
        <v>3</v>
      </c>
      <c r="J1029" s="42">
        <f t="shared" ca="1" si="152"/>
        <v>440000</v>
      </c>
      <c r="K1029" s="42">
        <f t="shared" ca="1" si="153"/>
        <v>1320000</v>
      </c>
      <c r="L1029" s="44">
        <f t="shared" ca="1" si="154"/>
        <v>0</v>
      </c>
      <c r="M1029" s="44">
        <f t="shared" ca="1" si="155"/>
        <v>0</v>
      </c>
      <c r="N1029" s="44">
        <f t="shared" ca="1" si="156"/>
        <v>0</v>
      </c>
      <c r="O1029" s="30">
        <f t="shared" ca="1" si="142"/>
        <v>0</v>
      </c>
    </row>
    <row r="1030" spans="1:15" x14ac:dyDescent="0.2">
      <c r="A1030" s="40">
        <v>1025</v>
      </c>
      <c r="B1030" s="40" t="str">
        <f>IF(DanhMụcHH!B1029="","",DanhMụcHH!B1029)</f>
        <v>SS-5GL2-F</v>
      </c>
      <c r="C1030" s="41">
        <f ca="1">IF(B1030="","",SUMIF(OFFSET(MuaHàng_ThanhToán!$D$5,0,0,COUNTIF(Table2[Tên nhà cung cấp],MuaHàng_ThanhToán!$C$5),6),BáoCáoHàngHóa!B1030,Table2[Số lượng]))</f>
        <v>0</v>
      </c>
      <c r="D1030" s="41">
        <f t="shared" ca="1" si="150"/>
        <v>0</v>
      </c>
      <c r="E1030" s="41">
        <f ca="1">IF(B1030="","",SUMIF(OFFSET(MuaHàng_ThanhToán!$D$5,0,0,COUNTIF(Table2[Tên nhà cung cấp],MuaHàng_ThanhToán!$C$5),6),BáoCáoHàngHóa!B1030,Table2[Thành tiền]))</f>
        <v>0</v>
      </c>
      <c r="F1030" s="43">
        <f ca="1">IF(B1030="","",SUMIF(Table2[[Tên hàng hóa]:[Thành tiền]],BáoCáoHàngHóa!B1030,Table2[Số lượng])-BáoCáoHàngHóa!C1030)</f>
        <v>20</v>
      </c>
      <c r="G1030" s="43">
        <f t="shared" ca="1" si="151"/>
        <v>22000</v>
      </c>
      <c r="H1030" s="43">
        <f ca="1">IF(B1030="","",SUMIF(Table2[[Tên hàng hóa]:[Thành tiền]],BáoCáoHàngHóa!B1030,Table2[Thành tiền])-BáoCáoHàngHóa!E1030)</f>
        <v>440000</v>
      </c>
      <c r="I1030" s="42">
        <f ca="1">IF(B1030="","",SUMIF(Table28[[Tên hàng hóa ]:[Thành tiền]],BáoCáoHàngHóa!B1030,Table28[Số lượng]))</f>
        <v>20</v>
      </c>
      <c r="J1030" s="42">
        <f t="shared" ca="1" si="152"/>
        <v>22000</v>
      </c>
      <c r="K1030" s="42">
        <f t="shared" ca="1" si="153"/>
        <v>440000</v>
      </c>
      <c r="L1030" s="44">
        <f t="shared" ca="1" si="154"/>
        <v>0</v>
      </c>
      <c r="M1030" s="44">
        <f t="shared" ca="1" si="155"/>
        <v>0</v>
      </c>
      <c r="N1030" s="44">
        <f t="shared" ca="1" si="156"/>
        <v>0</v>
      </c>
      <c r="O1030" s="30">
        <f t="shared" ca="1" si="142"/>
        <v>0</v>
      </c>
    </row>
    <row r="1031" spans="1:15" x14ac:dyDescent="0.2">
      <c r="A1031" s="40">
        <v>1026</v>
      </c>
      <c r="B1031" s="40" t="str">
        <f>IF(DanhMụcHH!B1030="","",DanhMụcHH!B1030)</f>
        <v>DE 3103</v>
      </c>
      <c r="C1031" s="41">
        <f ca="1">IF(B1031="","",SUMIF(OFFSET(MuaHàng_ThanhToán!$D$5,0,0,COUNTIF(Table2[Tên nhà cung cấp],MuaHàng_ThanhToán!$C$5),6),BáoCáoHàngHóa!B1031,Table2[Số lượng]))</f>
        <v>0</v>
      </c>
      <c r="D1031" s="41">
        <f t="shared" ca="1" si="150"/>
        <v>0</v>
      </c>
      <c r="E1031" s="41">
        <f ca="1">IF(B1031="","",SUMIF(OFFSET(MuaHàng_ThanhToán!$D$5,0,0,COUNTIF(Table2[Tên nhà cung cấp],MuaHàng_ThanhToán!$C$5),6),BáoCáoHàngHóa!B1031,Table2[Thành tiền]))</f>
        <v>0</v>
      </c>
      <c r="F1031" s="43">
        <f ca="1">IF(B1031="","",SUMIF(Table2[[Tên hàng hóa]:[Thành tiền]],BáoCáoHàngHóa!B1031,Table2[Số lượng])-BáoCáoHàngHóa!C1031)</f>
        <v>5</v>
      </c>
      <c r="G1031" s="43">
        <f t="shared" ca="1" si="151"/>
        <v>649000</v>
      </c>
      <c r="H1031" s="43">
        <f ca="1">IF(B1031="","",SUMIF(Table2[[Tên hàng hóa]:[Thành tiền]],BáoCáoHàngHóa!B1031,Table2[Thành tiền])-BáoCáoHàngHóa!E1031)</f>
        <v>3245000</v>
      </c>
      <c r="I1031" s="42">
        <f ca="1">IF(B1031="","",SUMIF(Table28[[Tên hàng hóa ]:[Thành tiền]],BáoCáoHàngHóa!B1031,Table28[Số lượng]))</f>
        <v>5</v>
      </c>
      <c r="J1031" s="42">
        <f t="shared" ca="1" si="152"/>
        <v>649000</v>
      </c>
      <c r="K1031" s="42">
        <f t="shared" ca="1" si="153"/>
        <v>3245000</v>
      </c>
      <c r="L1031" s="44">
        <f t="shared" ca="1" si="154"/>
        <v>0</v>
      </c>
      <c r="M1031" s="44">
        <f t="shared" ca="1" si="155"/>
        <v>0</v>
      </c>
      <c r="N1031" s="44">
        <f t="shared" ca="1" si="156"/>
        <v>0</v>
      </c>
      <c r="O1031" s="30">
        <f t="shared" ref="O1031:O1094" ca="1" si="157">IF(L1031&lt;0,-1,0)</f>
        <v>0</v>
      </c>
    </row>
    <row r="1032" spans="1:15" x14ac:dyDescent="0.2">
      <c r="A1032" s="40">
        <v>1027</v>
      </c>
      <c r="B1032" s="40" t="str">
        <f>IF(DanhMụcHH!B1031="","",DanhMụcHH!B1031)</f>
        <v>CP1E-N30DT-A</v>
      </c>
      <c r="C1032" s="41">
        <f ca="1">IF(B1032="","",SUMIF(OFFSET(MuaHàng_ThanhToán!$D$5,0,0,COUNTIF(Table2[Tên nhà cung cấp],MuaHàng_ThanhToán!$C$5),6),BáoCáoHàngHóa!B1032,Table2[Số lượng]))</f>
        <v>0</v>
      </c>
      <c r="D1032" s="41">
        <f t="shared" ca="1" si="150"/>
        <v>0</v>
      </c>
      <c r="E1032" s="41">
        <f ca="1">IF(B1032="","",SUMIF(OFFSET(MuaHàng_ThanhToán!$D$5,0,0,COUNTIF(Table2[Tên nhà cung cấp],MuaHàng_ThanhToán!$C$5),6),BáoCáoHàngHóa!B1032,Table2[Thành tiền]))</f>
        <v>0</v>
      </c>
      <c r="F1032" s="43">
        <f ca="1">IF(B1032="","",SUMIF(Table2[[Tên hàng hóa]:[Thành tiền]],BáoCáoHàngHóa!B1032,Table2[Số lượng])-BáoCáoHàngHóa!C1032)</f>
        <v>1</v>
      </c>
      <c r="G1032" s="43">
        <f t="shared" ca="1" si="151"/>
        <v>3850000</v>
      </c>
      <c r="H1032" s="43">
        <f ca="1">IF(B1032="","",SUMIF(Table2[[Tên hàng hóa]:[Thành tiền]],BáoCáoHàngHóa!B1032,Table2[Thành tiền])-BáoCáoHàngHóa!E1032)</f>
        <v>3850000</v>
      </c>
      <c r="I1032" s="42">
        <f ca="1">IF(B1032="","",SUMIF(Table28[[Tên hàng hóa ]:[Thành tiền]],BáoCáoHàngHóa!B1032,Table28[Số lượng]))</f>
        <v>1</v>
      </c>
      <c r="J1032" s="42">
        <f t="shared" ca="1" si="152"/>
        <v>3850000</v>
      </c>
      <c r="K1032" s="42">
        <f t="shared" ca="1" si="153"/>
        <v>3850000</v>
      </c>
      <c r="L1032" s="44">
        <f t="shared" ca="1" si="154"/>
        <v>0</v>
      </c>
      <c r="M1032" s="44">
        <f t="shared" ca="1" si="155"/>
        <v>0</v>
      </c>
      <c r="N1032" s="44">
        <f t="shared" ca="1" si="156"/>
        <v>0</v>
      </c>
      <c r="O1032" s="30">
        <f t="shared" ca="1" si="157"/>
        <v>0</v>
      </c>
    </row>
    <row r="1033" spans="1:15" ht="45" x14ac:dyDescent="0.2">
      <c r="A1033" s="40">
        <v>1028</v>
      </c>
      <c r="B1033" s="40" t="str">
        <f>IF(DanhMụcHH!B1032="","",DanhMụcHH!B1032)</f>
        <v>CHI PHÍ SỬA MÀN HÌNH NS8-TV00B-V2</v>
      </c>
      <c r="C1033" s="41">
        <f ca="1">IF(B1033="","",SUMIF(OFFSET(MuaHàng_ThanhToán!$D$5,0,0,COUNTIF(Table2[Tên nhà cung cấp],MuaHàng_ThanhToán!$C$5),6),BáoCáoHàngHóa!B1033,Table2[Số lượng]))</f>
        <v>0</v>
      </c>
      <c r="D1033" s="41">
        <f t="shared" ca="1" si="150"/>
        <v>0</v>
      </c>
      <c r="E1033" s="41">
        <f ca="1">IF(B1033="","",SUMIF(OFFSET(MuaHàng_ThanhToán!$D$5,0,0,COUNTIF(Table2[Tên nhà cung cấp],MuaHàng_ThanhToán!$C$5),6),BáoCáoHàngHóa!B1033,Table2[Thành tiền]))</f>
        <v>0</v>
      </c>
      <c r="F1033" s="43">
        <f ca="1">IF(B1033="","",SUMIF(Table2[[Tên hàng hóa]:[Thành tiền]],BáoCáoHàngHóa!B1033,Table2[Số lượng])-BáoCáoHàngHóa!C1033)</f>
        <v>1</v>
      </c>
      <c r="G1033" s="43">
        <f t="shared" ca="1" si="151"/>
        <v>4180000</v>
      </c>
      <c r="H1033" s="43">
        <f ca="1">IF(B1033="","",SUMIF(Table2[[Tên hàng hóa]:[Thành tiền]],BáoCáoHàngHóa!B1033,Table2[Thành tiền])-BáoCáoHàngHóa!E1033)</f>
        <v>4180000</v>
      </c>
      <c r="I1033" s="42">
        <f ca="1">IF(B1033="","",SUMIF(Table28[[Tên hàng hóa ]:[Thành tiền]],BáoCáoHàngHóa!B1033,Table28[Số lượng]))</f>
        <v>1</v>
      </c>
      <c r="J1033" s="42">
        <f t="shared" ca="1" si="152"/>
        <v>4180000</v>
      </c>
      <c r="K1033" s="42">
        <f t="shared" ca="1" si="153"/>
        <v>4180000</v>
      </c>
      <c r="L1033" s="44">
        <f t="shared" ca="1" si="154"/>
        <v>0</v>
      </c>
      <c r="M1033" s="44">
        <f t="shared" ca="1" si="155"/>
        <v>0</v>
      </c>
      <c r="N1033" s="44">
        <f t="shared" ca="1" si="156"/>
        <v>0</v>
      </c>
      <c r="O1033" s="30">
        <f t="shared" ca="1" si="157"/>
        <v>0</v>
      </c>
    </row>
    <row r="1034" spans="1:15" x14ac:dyDescent="0.2">
      <c r="A1034" s="40">
        <v>1029</v>
      </c>
      <c r="B1034" s="40" t="str">
        <f>IF(DanhMụcHH!B1033="","",DanhMụcHH!B1033)</f>
        <v>E39-L104</v>
      </c>
      <c r="C1034" s="41">
        <f ca="1">IF(B1034="","",SUMIF(OFFSET(MuaHàng_ThanhToán!$D$5,0,0,COUNTIF(Table2[Tên nhà cung cấp],MuaHàng_ThanhToán!$C$5),6),BáoCáoHàngHóa!B1034,Table2[Số lượng]))</f>
        <v>0</v>
      </c>
      <c r="D1034" s="41">
        <f t="shared" ca="1" si="150"/>
        <v>0</v>
      </c>
      <c r="E1034" s="41">
        <f ca="1">IF(B1034="","",SUMIF(OFFSET(MuaHàng_ThanhToán!$D$5,0,0,COUNTIF(Table2[Tên nhà cung cấp],MuaHàng_ThanhToán!$C$5),6),BáoCáoHàngHóa!B1034,Table2[Thành tiền]))</f>
        <v>0</v>
      </c>
      <c r="F1034" s="43">
        <f ca="1">IF(B1034="","",SUMIF(Table2[[Tên hàng hóa]:[Thành tiền]],BáoCáoHàngHóa!B1034,Table2[Số lượng])-BáoCáoHàngHóa!C1034)</f>
        <v>14</v>
      </c>
      <c r="G1034" s="43">
        <f t="shared" ca="1" si="151"/>
        <v>59400</v>
      </c>
      <c r="H1034" s="43">
        <f ca="1">IF(B1034="","",SUMIF(Table2[[Tên hàng hóa]:[Thành tiền]],BáoCáoHàngHóa!B1034,Table2[Thành tiền])-BáoCáoHàngHóa!E1034)</f>
        <v>831600</v>
      </c>
      <c r="I1034" s="42">
        <f ca="1">IF(B1034="","",SUMIF(Table28[[Tên hàng hóa ]:[Thành tiền]],BáoCáoHàngHóa!B1034,Table28[Số lượng]))</f>
        <v>14</v>
      </c>
      <c r="J1034" s="42">
        <f t="shared" ca="1" si="152"/>
        <v>59400</v>
      </c>
      <c r="K1034" s="42">
        <f t="shared" ca="1" si="153"/>
        <v>831600</v>
      </c>
      <c r="L1034" s="44">
        <f t="shared" ca="1" si="154"/>
        <v>0</v>
      </c>
      <c r="M1034" s="44">
        <f t="shared" ca="1" si="155"/>
        <v>0</v>
      </c>
      <c r="N1034" s="44">
        <f t="shared" ca="1" si="156"/>
        <v>0</v>
      </c>
      <c r="O1034" s="30">
        <f t="shared" ca="1" si="157"/>
        <v>0</v>
      </c>
    </row>
    <row r="1035" spans="1:15" x14ac:dyDescent="0.2">
      <c r="A1035" s="40">
        <v>1030</v>
      </c>
      <c r="B1035" s="40" t="str">
        <f>IF(DanhMụcHH!B1034="","",DanhMụcHH!B1034)</f>
        <v>MT 32 3.3A</v>
      </c>
      <c r="C1035" s="41">
        <f ca="1">IF(B1035="","",SUMIF(OFFSET(MuaHàng_ThanhToán!$D$5,0,0,COUNTIF(Table2[Tên nhà cung cấp],MuaHàng_ThanhToán!$C$5),6),BáoCáoHàngHóa!B1035,Table2[Số lượng]))</f>
        <v>0</v>
      </c>
      <c r="D1035" s="41">
        <f t="shared" ca="1" si="150"/>
        <v>0</v>
      </c>
      <c r="E1035" s="41">
        <f ca="1">IF(B1035="","",SUMIF(OFFSET(MuaHàng_ThanhToán!$D$5,0,0,COUNTIF(Table2[Tên nhà cung cấp],MuaHàng_ThanhToán!$C$5),6),BáoCáoHàngHóa!B1035,Table2[Thành tiền]))</f>
        <v>0</v>
      </c>
      <c r="F1035" s="43">
        <f ca="1">IF(B1035="","",SUMIF(Table2[[Tên hàng hóa]:[Thành tiền]],BáoCáoHàngHóa!B1035,Table2[Số lượng])-BáoCáoHàngHóa!C1035)</f>
        <v>1</v>
      </c>
      <c r="G1035" s="43">
        <f t="shared" ca="1" si="151"/>
        <v>209000</v>
      </c>
      <c r="H1035" s="43">
        <f ca="1">IF(B1035="","",SUMIF(Table2[[Tên hàng hóa]:[Thành tiền]],BáoCáoHàngHóa!B1035,Table2[Thành tiền])-BáoCáoHàngHóa!E1035)</f>
        <v>209000</v>
      </c>
      <c r="I1035" s="42">
        <f ca="1">IF(B1035="","",SUMIF(Table28[[Tên hàng hóa ]:[Thành tiền]],BáoCáoHàngHóa!B1035,Table28[Số lượng]))</f>
        <v>0</v>
      </c>
      <c r="J1035" s="42">
        <f t="shared" ca="1" si="152"/>
        <v>0</v>
      </c>
      <c r="K1035" s="42">
        <f t="shared" ca="1" si="153"/>
        <v>0</v>
      </c>
      <c r="L1035" s="44">
        <f t="shared" ca="1" si="154"/>
        <v>1</v>
      </c>
      <c r="M1035" s="44">
        <f t="shared" ca="1" si="155"/>
        <v>209000</v>
      </c>
      <c r="N1035" s="44">
        <f t="shared" ca="1" si="156"/>
        <v>209000</v>
      </c>
      <c r="O1035" s="30">
        <f t="shared" ca="1" si="157"/>
        <v>0</v>
      </c>
    </row>
    <row r="1036" spans="1:15" x14ac:dyDescent="0.2">
      <c r="A1036" s="40">
        <v>1031</v>
      </c>
      <c r="B1036" s="40" t="str">
        <f>IF(DanhMụcHH!B1035="","",DanhMụcHH!B1035)</f>
        <v>AK-9058</v>
      </c>
      <c r="C1036" s="41">
        <f ca="1">IF(B1036="","",SUMIF(OFFSET(MuaHàng_ThanhToán!$D$5,0,0,COUNTIF(Table2[Tên nhà cung cấp],MuaHàng_ThanhToán!$C$5),6),BáoCáoHàngHóa!B1036,Table2[Số lượng]))</f>
        <v>0</v>
      </c>
      <c r="D1036" s="41">
        <f t="shared" ca="1" si="150"/>
        <v>0</v>
      </c>
      <c r="E1036" s="41">
        <f ca="1">IF(B1036="","",SUMIF(OFFSET(MuaHàng_ThanhToán!$D$5,0,0,COUNTIF(Table2[Tên nhà cung cấp],MuaHàng_ThanhToán!$C$5),6),BáoCáoHàngHóa!B1036,Table2[Thành tiền]))</f>
        <v>0</v>
      </c>
      <c r="F1036" s="43">
        <f ca="1">IF(B1036="","",SUMIF(Table2[[Tên hàng hóa]:[Thành tiền]],BáoCáoHàngHóa!B1036,Table2[Số lượng])-BáoCáoHàngHóa!C1036)</f>
        <v>4</v>
      </c>
      <c r="G1036" s="43">
        <f t="shared" ca="1" si="151"/>
        <v>65000</v>
      </c>
      <c r="H1036" s="43">
        <f ca="1">IF(B1036="","",SUMIF(Table2[[Tên hàng hóa]:[Thành tiền]],BáoCáoHàngHóa!B1036,Table2[Thành tiền])-BáoCáoHàngHóa!E1036)</f>
        <v>260000</v>
      </c>
      <c r="I1036" s="42">
        <f ca="1">IF(B1036="","",SUMIF(Table28[[Tên hàng hóa ]:[Thành tiền]],BáoCáoHàngHóa!B1036,Table28[Số lượng]))</f>
        <v>0</v>
      </c>
      <c r="J1036" s="42">
        <f t="shared" ca="1" si="152"/>
        <v>0</v>
      </c>
      <c r="K1036" s="42">
        <f t="shared" ca="1" si="153"/>
        <v>0</v>
      </c>
      <c r="L1036" s="44">
        <f t="shared" ca="1" si="154"/>
        <v>4</v>
      </c>
      <c r="M1036" s="44">
        <f t="shared" ca="1" si="155"/>
        <v>65000</v>
      </c>
      <c r="N1036" s="44">
        <f t="shared" ca="1" si="156"/>
        <v>260000</v>
      </c>
      <c r="O1036" s="30">
        <f t="shared" ca="1" si="157"/>
        <v>0</v>
      </c>
    </row>
    <row r="1037" spans="1:15" x14ac:dyDescent="0.2">
      <c r="A1037" s="40">
        <v>1032</v>
      </c>
      <c r="B1037" s="40" t="str">
        <f>IF(DanhMụcHH!B1036="","",DanhMụcHH!B1036)</f>
        <v>CP1E-N30DT-D</v>
      </c>
      <c r="C1037" s="41">
        <f ca="1">IF(B1037="","",SUMIF(OFFSET(MuaHàng_ThanhToán!$D$5,0,0,COUNTIF(Table2[Tên nhà cung cấp],MuaHàng_ThanhToán!$C$5),6),BáoCáoHàngHóa!B1037,Table2[Số lượng]))</f>
        <v>0</v>
      </c>
      <c r="D1037" s="41">
        <f t="shared" ca="1" si="150"/>
        <v>0</v>
      </c>
      <c r="E1037" s="41">
        <f ca="1">IF(B1037="","",SUMIF(OFFSET(MuaHàng_ThanhToán!$D$5,0,0,COUNTIF(Table2[Tên nhà cung cấp],MuaHàng_ThanhToán!$C$5),6),BáoCáoHàngHóa!B1037,Table2[Thành tiền]))</f>
        <v>0</v>
      </c>
      <c r="F1037" s="43">
        <f ca="1">IF(B1037="","",SUMIF(Table2[[Tên hàng hóa]:[Thành tiền]],BáoCáoHàngHóa!B1037,Table2[Số lượng])-BáoCáoHàngHóa!C1037)</f>
        <v>1</v>
      </c>
      <c r="G1037" s="43">
        <f t="shared" ca="1" si="151"/>
        <v>2978246.5</v>
      </c>
      <c r="H1037" s="43">
        <f ca="1">IF(B1037="","",SUMIF(Table2[[Tên hàng hóa]:[Thành tiền]],BáoCáoHàngHóa!B1037,Table2[Thành tiền])-BáoCáoHàngHóa!E1037)</f>
        <v>2978246.5</v>
      </c>
      <c r="I1037" s="42">
        <f ca="1">IF(B1037="","",SUMIF(Table28[[Tên hàng hóa ]:[Thành tiền]],BáoCáoHàngHóa!B1037,Table28[Số lượng]))</f>
        <v>1</v>
      </c>
      <c r="J1037" s="42">
        <f t="shared" ca="1" si="152"/>
        <v>2978246.5</v>
      </c>
      <c r="K1037" s="42">
        <f t="shared" ca="1" si="153"/>
        <v>2978246.5</v>
      </c>
      <c r="L1037" s="44">
        <f t="shared" ca="1" si="154"/>
        <v>0</v>
      </c>
      <c r="M1037" s="44">
        <f t="shared" ca="1" si="155"/>
        <v>0</v>
      </c>
      <c r="N1037" s="44">
        <f t="shared" ca="1" si="156"/>
        <v>0</v>
      </c>
      <c r="O1037" s="30">
        <f t="shared" ca="1" si="157"/>
        <v>0</v>
      </c>
    </row>
    <row r="1038" spans="1:15" x14ac:dyDescent="0.2">
      <c r="A1038" s="40">
        <v>1033</v>
      </c>
      <c r="B1038" s="40" t="str">
        <f>IF(DanhMụcHH!B1037="","",DanhMụcHH!B1037)</f>
        <v>CP1W-TS102</v>
      </c>
      <c r="C1038" s="41">
        <f ca="1">IF(B1038="","",SUMIF(OFFSET(MuaHàng_ThanhToán!$D$5,0,0,COUNTIF(Table2[Tên nhà cung cấp],MuaHàng_ThanhToán!$C$5),6),BáoCáoHàngHóa!B1038,Table2[Số lượng]))</f>
        <v>0</v>
      </c>
      <c r="D1038" s="41">
        <f t="shared" ca="1" si="150"/>
        <v>0</v>
      </c>
      <c r="E1038" s="41">
        <f ca="1">IF(B1038="","",SUMIF(OFFSET(MuaHàng_ThanhToán!$D$5,0,0,COUNTIF(Table2[Tên nhà cung cấp],MuaHàng_ThanhToán!$C$5),6),BáoCáoHàngHóa!B1038,Table2[Thành tiền]))</f>
        <v>0</v>
      </c>
      <c r="F1038" s="43">
        <f ca="1">IF(B1038="","",SUMIF(Table2[[Tên hàng hóa]:[Thành tiền]],BáoCáoHàngHóa!B1038,Table2[Số lượng])-BáoCáoHàngHóa!C1038)</f>
        <v>1</v>
      </c>
      <c r="G1038" s="43">
        <f t="shared" ca="1" si="151"/>
        <v>2798756.5</v>
      </c>
      <c r="H1038" s="43">
        <f ca="1">IF(B1038="","",SUMIF(Table2[[Tên hàng hóa]:[Thành tiền]],BáoCáoHàngHóa!B1038,Table2[Thành tiền])-BáoCáoHàngHóa!E1038)</f>
        <v>2798756.5</v>
      </c>
      <c r="I1038" s="42">
        <f ca="1">IF(B1038="","",SUMIF(Table28[[Tên hàng hóa ]:[Thành tiền]],BáoCáoHàngHóa!B1038,Table28[Số lượng]))</f>
        <v>1</v>
      </c>
      <c r="J1038" s="42">
        <f t="shared" ca="1" si="152"/>
        <v>2798756.5</v>
      </c>
      <c r="K1038" s="42">
        <f t="shared" ca="1" si="153"/>
        <v>2798756.5</v>
      </c>
      <c r="L1038" s="44">
        <f t="shared" ca="1" si="154"/>
        <v>0</v>
      </c>
      <c r="M1038" s="44">
        <f t="shared" ca="1" si="155"/>
        <v>0</v>
      </c>
      <c r="N1038" s="44">
        <f t="shared" ca="1" si="156"/>
        <v>0</v>
      </c>
      <c r="O1038" s="30">
        <f t="shared" ca="1" si="157"/>
        <v>0</v>
      </c>
    </row>
    <row r="1039" spans="1:15" x14ac:dyDescent="0.2">
      <c r="A1039" s="40">
        <v>1034</v>
      </c>
      <c r="B1039" s="40" t="str">
        <f>IF(DanhMụcHH!B1038="","",DanhMụcHH!B1038)</f>
        <v>CP1W-CIF12</v>
      </c>
      <c r="C1039" s="41">
        <f ca="1">IF(B1039="","",SUMIF(OFFSET(MuaHàng_ThanhToán!$D$5,0,0,COUNTIF(Table2[Tên nhà cung cấp],MuaHàng_ThanhToán!$C$5),6),BáoCáoHàngHóa!B1039,Table2[Số lượng]))</f>
        <v>0</v>
      </c>
      <c r="D1039" s="41">
        <f t="shared" ca="1" si="150"/>
        <v>0</v>
      </c>
      <c r="E1039" s="41">
        <f ca="1">IF(B1039="","",SUMIF(OFFSET(MuaHàng_ThanhToán!$D$5,0,0,COUNTIF(Table2[Tên nhà cung cấp],MuaHàng_ThanhToán!$C$5),6),BáoCáoHàngHóa!B1039,Table2[Thành tiền]))</f>
        <v>0</v>
      </c>
      <c r="F1039" s="43">
        <f ca="1">IF(B1039="","",SUMIF(Table2[[Tên hàng hóa]:[Thành tiền]],BáoCáoHàngHóa!B1039,Table2[Số lượng])-BáoCáoHàngHóa!C1039)</f>
        <v>1</v>
      </c>
      <c r="G1039" s="43">
        <f t="shared" ca="1" si="151"/>
        <v>862826.5</v>
      </c>
      <c r="H1039" s="43">
        <f ca="1">IF(B1039="","",SUMIF(Table2[[Tên hàng hóa]:[Thành tiền]],BáoCáoHàngHóa!B1039,Table2[Thành tiền])-BáoCáoHàngHóa!E1039)</f>
        <v>862826.5</v>
      </c>
      <c r="I1039" s="42">
        <f ca="1">IF(B1039="","",SUMIF(Table28[[Tên hàng hóa ]:[Thành tiền]],BáoCáoHàngHóa!B1039,Table28[Số lượng]))</f>
        <v>1</v>
      </c>
      <c r="J1039" s="42">
        <f t="shared" ca="1" si="152"/>
        <v>862826.5</v>
      </c>
      <c r="K1039" s="42">
        <f t="shared" ca="1" si="153"/>
        <v>862826.5</v>
      </c>
      <c r="L1039" s="44">
        <f t="shared" ca="1" si="154"/>
        <v>0</v>
      </c>
      <c r="M1039" s="44">
        <f t="shared" ca="1" si="155"/>
        <v>0</v>
      </c>
      <c r="N1039" s="44">
        <f t="shared" ca="1" si="156"/>
        <v>0</v>
      </c>
      <c r="O1039" s="30">
        <f t="shared" ca="1" si="157"/>
        <v>0</v>
      </c>
    </row>
    <row r="1040" spans="1:15" x14ac:dyDescent="0.2">
      <c r="A1040" s="40">
        <v>1035</v>
      </c>
      <c r="B1040" s="40" t="str">
        <f>IF(DanhMụcHH!B1039="","",DanhMụcHH!B1039)</f>
        <v>KYORITSU 2055</v>
      </c>
      <c r="C1040" s="41">
        <f ca="1">IF(B1040="","",SUMIF(OFFSET(MuaHàng_ThanhToán!$D$5,0,0,COUNTIF(Table2[Tên nhà cung cấp],MuaHàng_ThanhToán!$C$5),6),BáoCáoHàngHóa!B1040,Table2[Số lượng]))</f>
        <v>0</v>
      </c>
      <c r="D1040" s="41">
        <f t="shared" ca="1" si="150"/>
        <v>0</v>
      </c>
      <c r="E1040" s="41">
        <f ca="1">IF(B1040="","",SUMIF(OFFSET(MuaHàng_ThanhToán!$D$5,0,0,COUNTIF(Table2[Tên nhà cung cấp],MuaHàng_ThanhToán!$C$5),6),BáoCáoHàngHóa!B1040,Table2[Thành tiền]))</f>
        <v>0</v>
      </c>
      <c r="F1040" s="43">
        <f ca="1">IF(B1040="","",SUMIF(Table2[[Tên hàng hóa]:[Thành tiền]],BáoCáoHàngHóa!B1040,Table2[Số lượng])-BáoCáoHàngHóa!C1040)</f>
        <v>2</v>
      </c>
      <c r="G1040" s="43">
        <f t="shared" ca="1" si="151"/>
        <v>3080000</v>
      </c>
      <c r="H1040" s="43">
        <f ca="1">IF(B1040="","",SUMIF(Table2[[Tên hàng hóa]:[Thành tiền]],BáoCáoHàngHóa!B1040,Table2[Thành tiền])-BáoCáoHàngHóa!E1040)</f>
        <v>6160000</v>
      </c>
      <c r="I1040" s="42">
        <f ca="1">IF(B1040="","",SUMIF(Table28[[Tên hàng hóa ]:[Thành tiền]],BáoCáoHàngHóa!B1040,Table28[Số lượng]))</f>
        <v>0</v>
      </c>
      <c r="J1040" s="42">
        <f t="shared" ca="1" si="152"/>
        <v>0</v>
      </c>
      <c r="K1040" s="42">
        <f t="shared" ca="1" si="153"/>
        <v>0</v>
      </c>
      <c r="L1040" s="44">
        <f t="shared" ca="1" si="154"/>
        <v>2</v>
      </c>
      <c r="M1040" s="44">
        <f t="shared" ca="1" si="155"/>
        <v>3080000</v>
      </c>
      <c r="N1040" s="44">
        <f t="shared" ca="1" si="156"/>
        <v>6160000</v>
      </c>
      <c r="O1040" s="30">
        <f t="shared" ca="1" si="157"/>
        <v>0</v>
      </c>
    </row>
    <row r="1041" spans="1:15" x14ac:dyDescent="0.2">
      <c r="A1041" s="40">
        <v>1036</v>
      </c>
      <c r="B1041" s="40" t="str">
        <f>IF(DanhMụcHH!B1040="","",DanhMụcHH!B1040)</f>
        <v>LC1E3210B5</v>
      </c>
      <c r="C1041" s="41">
        <f ca="1">IF(B1041="","",SUMIF(OFFSET(MuaHàng_ThanhToán!$D$5,0,0,COUNTIF(Table2[Tên nhà cung cấp],MuaHàng_ThanhToán!$C$5),6),BáoCáoHàngHóa!B1041,Table2[Số lượng]))</f>
        <v>0</v>
      </c>
      <c r="D1041" s="41">
        <f t="shared" ca="1" si="150"/>
        <v>0</v>
      </c>
      <c r="E1041" s="41">
        <f ca="1">IF(B1041="","",SUMIF(OFFSET(MuaHàng_ThanhToán!$D$5,0,0,COUNTIF(Table2[Tên nhà cung cấp],MuaHàng_ThanhToán!$C$5),6),BáoCáoHàngHóa!B1041,Table2[Thành tiền]))</f>
        <v>0</v>
      </c>
      <c r="F1041" s="43">
        <f ca="1">IF(B1041="","",SUMIF(Table2[[Tên hàng hóa]:[Thành tiền]],BáoCáoHàngHóa!B1041,Table2[Số lượng])-BáoCáoHàngHóa!C1041)</f>
        <v>10</v>
      </c>
      <c r="G1041" s="43">
        <f t="shared" ca="1" si="151"/>
        <v>455400</v>
      </c>
      <c r="H1041" s="43">
        <f ca="1">IF(B1041="","",SUMIF(Table2[[Tên hàng hóa]:[Thành tiền]],BáoCáoHàngHóa!B1041,Table2[Thành tiền])-BáoCáoHàngHóa!E1041)</f>
        <v>4554000</v>
      </c>
      <c r="I1041" s="42">
        <f ca="1">IF(B1041="","",SUMIF(Table28[[Tên hàng hóa ]:[Thành tiền]],BáoCáoHàngHóa!B1041,Table28[Số lượng]))</f>
        <v>10</v>
      </c>
      <c r="J1041" s="42">
        <f t="shared" ca="1" si="152"/>
        <v>455400</v>
      </c>
      <c r="K1041" s="42">
        <f t="shared" ca="1" si="153"/>
        <v>4554000</v>
      </c>
      <c r="L1041" s="44">
        <f t="shared" ca="1" si="154"/>
        <v>0</v>
      </c>
      <c r="M1041" s="44">
        <f t="shared" ca="1" si="155"/>
        <v>0</v>
      </c>
      <c r="N1041" s="44">
        <f t="shared" ca="1" si="156"/>
        <v>0</v>
      </c>
      <c r="O1041" s="30">
        <f t="shared" ca="1" si="157"/>
        <v>0</v>
      </c>
    </row>
    <row r="1042" spans="1:15" ht="30" x14ac:dyDescent="0.2">
      <c r="A1042" s="40">
        <v>1037</v>
      </c>
      <c r="B1042" s="40" t="str">
        <f>IF(DanhMụcHH!B1041="","",DanhMụcHH!B1041)</f>
        <v>E2E-S05S12-WC-C1 2M</v>
      </c>
      <c r="C1042" s="41">
        <f ca="1">IF(B1042="","",SUMIF(OFFSET(MuaHàng_ThanhToán!$D$5,0,0,COUNTIF(Table2[Tên nhà cung cấp],MuaHàng_ThanhToán!$C$5),6),BáoCáoHàngHóa!B1042,Table2[Số lượng]))</f>
        <v>0</v>
      </c>
      <c r="D1042" s="41">
        <f t="shared" ca="1" si="150"/>
        <v>0</v>
      </c>
      <c r="E1042" s="41">
        <f ca="1">IF(B1042="","",SUMIF(OFFSET(MuaHàng_ThanhToán!$D$5,0,0,COUNTIF(Table2[Tên nhà cung cấp],MuaHàng_ThanhToán!$C$5),6),BáoCáoHàngHóa!B1042,Table2[Thành tiền]))</f>
        <v>0</v>
      </c>
      <c r="F1042" s="43">
        <f ca="1">IF(B1042="","",SUMIF(Table2[[Tên hàng hóa]:[Thành tiền]],BáoCáoHàngHóa!B1042,Table2[Số lượng])-BáoCáoHàngHóa!C1042)</f>
        <v>0</v>
      </c>
      <c r="G1042" s="43">
        <f t="shared" ca="1" si="151"/>
        <v>0</v>
      </c>
      <c r="H1042" s="43">
        <f ca="1">IF(B1042="","",SUMIF(Table2[[Tên hàng hóa]:[Thành tiền]],BáoCáoHàngHóa!B1042,Table2[Thành tiền])-BáoCáoHàngHóa!E1042)</f>
        <v>0</v>
      </c>
      <c r="I1042" s="42">
        <f ca="1">IF(B1042="","",SUMIF(Table28[[Tên hàng hóa ]:[Thành tiền]],BáoCáoHàngHóa!B1042,Table28[Số lượng]))</f>
        <v>0</v>
      </c>
      <c r="J1042" s="42">
        <f t="shared" ca="1" si="152"/>
        <v>0</v>
      </c>
      <c r="K1042" s="42">
        <f t="shared" ca="1" si="153"/>
        <v>0</v>
      </c>
      <c r="L1042" s="44">
        <f t="shared" ca="1" si="154"/>
        <v>0</v>
      </c>
      <c r="M1042" s="44">
        <f t="shared" ca="1" si="155"/>
        <v>0</v>
      </c>
      <c r="N1042" s="44">
        <f t="shared" ca="1" si="156"/>
        <v>0</v>
      </c>
      <c r="O1042" s="30">
        <f t="shared" ca="1" si="157"/>
        <v>0</v>
      </c>
    </row>
    <row r="1043" spans="1:15" x14ac:dyDescent="0.2">
      <c r="A1043" s="40">
        <v>1038</v>
      </c>
      <c r="B1043" s="40" t="str">
        <f>IF(DanhMụcHH!B1042="","",DanhMụcHH!B1042)</f>
        <v>S8FS-C15012</v>
      </c>
      <c r="C1043" s="41">
        <f ca="1">IF(B1043="","",SUMIF(OFFSET(MuaHàng_ThanhToán!$D$5,0,0,COUNTIF(Table2[Tên nhà cung cấp],MuaHàng_ThanhToán!$C$5),6),BáoCáoHàngHóa!B1043,Table2[Số lượng]))</f>
        <v>0</v>
      </c>
      <c r="D1043" s="41">
        <f t="shared" ca="1" si="150"/>
        <v>0</v>
      </c>
      <c r="E1043" s="41">
        <f ca="1">IF(B1043="","",SUMIF(OFFSET(MuaHàng_ThanhToán!$D$5,0,0,COUNTIF(Table2[Tên nhà cung cấp],MuaHàng_ThanhToán!$C$5),6),BáoCáoHàngHóa!B1043,Table2[Thành tiền]))</f>
        <v>0</v>
      </c>
      <c r="F1043" s="43">
        <f ca="1">IF(B1043="","",SUMIF(Table2[[Tên hàng hóa]:[Thành tiền]],BáoCáoHàngHóa!B1043,Table2[Số lượng])-BáoCáoHàngHóa!C1043)</f>
        <v>0</v>
      </c>
      <c r="G1043" s="43">
        <f t="shared" ca="1" si="151"/>
        <v>0</v>
      </c>
      <c r="H1043" s="43">
        <f ca="1">IF(B1043="","",SUMIF(Table2[[Tên hàng hóa]:[Thành tiền]],BáoCáoHàngHóa!B1043,Table2[Thành tiền])-BáoCáoHàngHóa!E1043)</f>
        <v>0</v>
      </c>
      <c r="I1043" s="42">
        <f ca="1">IF(B1043="","",SUMIF(Table28[[Tên hàng hóa ]:[Thành tiền]],BáoCáoHàngHóa!B1043,Table28[Số lượng]))</f>
        <v>0</v>
      </c>
      <c r="J1043" s="42">
        <f t="shared" ca="1" si="152"/>
        <v>0</v>
      </c>
      <c r="K1043" s="42">
        <f t="shared" ca="1" si="153"/>
        <v>0</v>
      </c>
      <c r="L1043" s="44">
        <f t="shared" ca="1" si="154"/>
        <v>0</v>
      </c>
      <c r="M1043" s="44">
        <f t="shared" ca="1" si="155"/>
        <v>0</v>
      </c>
      <c r="N1043" s="44">
        <f t="shared" ca="1" si="156"/>
        <v>0</v>
      </c>
      <c r="O1043" s="30">
        <f t="shared" ca="1" si="157"/>
        <v>0</v>
      </c>
    </row>
    <row r="1044" spans="1:15" x14ac:dyDescent="0.2">
      <c r="A1044" s="40">
        <v>1039</v>
      </c>
      <c r="B1044" s="40" t="str">
        <f>IF(DanhMụcHH!B1043="","",DanhMụcHH!B1043)</f>
        <v>MT 32 7.5A</v>
      </c>
      <c r="C1044" s="41">
        <f ca="1">IF(B1044="","",SUMIF(OFFSET(MuaHàng_ThanhToán!$D$5,0,0,COUNTIF(Table2[Tên nhà cung cấp],MuaHàng_ThanhToán!$C$5),6),BáoCáoHàngHóa!B1044,Table2[Số lượng]))</f>
        <v>0</v>
      </c>
      <c r="D1044" s="41">
        <f t="shared" ca="1" si="150"/>
        <v>0</v>
      </c>
      <c r="E1044" s="41">
        <f ca="1">IF(B1044="","",SUMIF(OFFSET(MuaHàng_ThanhToán!$D$5,0,0,COUNTIF(Table2[Tên nhà cung cấp],MuaHàng_ThanhToán!$C$5),6),BáoCáoHàngHóa!B1044,Table2[Thành tiền]))</f>
        <v>0</v>
      </c>
      <c r="F1044" s="43">
        <f ca="1">IF(B1044="","",SUMIF(Table2[[Tên hàng hóa]:[Thành tiền]],BáoCáoHàngHóa!B1044,Table2[Số lượng])-BáoCáoHàngHóa!C1044)</f>
        <v>5</v>
      </c>
      <c r="G1044" s="43">
        <f t="shared" ca="1" si="151"/>
        <v>209000</v>
      </c>
      <c r="H1044" s="43">
        <f ca="1">IF(B1044="","",SUMIF(Table2[[Tên hàng hóa]:[Thành tiền]],BáoCáoHàngHóa!B1044,Table2[Thành tiền])-BáoCáoHàngHóa!E1044)</f>
        <v>1045000</v>
      </c>
      <c r="I1044" s="42">
        <f ca="1">IF(B1044="","",SUMIF(Table28[[Tên hàng hóa ]:[Thành tiền]],BáoCáoHàngHóa!B1044,Table28[Số lượng]))</f>
        <v>5</v>
      </c>
      <c r="J1044" s="42">
        <f t="shared" ca="1" si="152"/>
        <v>209000</v>
      </c>
      <c r="K1044" s="42">
        <f t="shared" ca="1" si="153"/>
        <v>1045000</v>
      </c>
      <c r="L1044" s="44">
        <f t="shared" ca="1" si="154"/>
        <v>0</v>
      </c>
      <c r="M1044" s="44">
        <f t="shared" ca="1" si="155"/>
        <v>0</v>
      </c>
      <c r="N1044" s="44">
        <f t="shared" ca="1" si="156"/>
        <v>0</v>
      </c>
      <c r="O1044" s="30">
        <f t="shared" ca="1" si="157"/>
        <v>0</v>
      </c>
    </row>
    <row r="1045" spans="1:15" ht="30" x14ac:dyDescent="0.2">
      <c r="A1045" s="40">
        <v>1040</v>
      </c>
      <c r="B1045" s="40" t="str">
        <f>IF(DanhMụcHH!B1044="","",DanhMụcHH!B1044)</f>
        <v>S-T10 AC200V 1A</v>
      </c>
      <c r="C1045" s="41">
        <f ca="1">IF(B1045="","",SUMIF(OFFSET(MuaHàng_ThanhToán!$D$5,0,0,COUNTIF(Table2[Tên nhà cung cấp],MuaHàng_ThanhToán!$C$5),6),BáoCáoHàngHóa!B1045,Table2[Số lượng]))</f>
        <v>0</v>
      </c>
      <c r="D1045" s="41">
        <f t="shared" ca="1" si="150"/>
        <v>0</v>
      </c>
      <c r="E1045" s="41">
        <f ca="1">IF(B1045="","",SUMIF(OFFSET(MuaHàng_ThanhToán!$D$5,0,0,COUNTIF(Table2[Tên nhà cung cấp],MuaHàng_ThanhToán!$C$5),6),BáoCáoHàngHóa!B1045,Table2[Thành tiền]))</f>
        <v>0</v>
      </c>
      <c r="F1045" s="43">
        <f ca="1">IF(B1045="","",SUMIF(Table2[[Tên hàng hóa]:[Thành tiền]],BáoCáoHàngHóa!B1045,Table2[Số lượng])-BáoCáoHàngHóa!C1045)</f>
        <v>1</v>
      </c>
      <c r="G1045" s="43">
        <f t="shared" ca="1" si="151"/>
        <v>167000</v>
      </c>
      <c r="H1045" s="43">
        <f ca="1">IF(B1045="","",SUMIF(Table2[[Tên hàng hóa]:[Thành tiền]],BáoCáoHàngHóa!B1045,Table2[Thành tiền])-BáoCáoHàngHóa!E1045)</f>
        <v>167000</v>
      </c>
      <c r="I1045" s="42">
        <f ca="1">IF(B1045="","",SUMIF(Table28[[Tên hàng hóa ]:[Thành tiền]],BáoCáoHàngHóa!B1045,Table28[Số lượng]))</f>
        <v>0</v>
      </c>
      <c r="J1045" s="42">
        <f t="shared" ca="1" si="152"/>
        <v>0</v>
      </c>
      <c r="K1045" s="42">
        <f t="shared" ca="1" si="153"/>
        <v>0</v>
      </c>
      <c r="L1045" s="44">
        <f t="shared" ca="1" si="154"/>
        <v>1</v>
      </c>
      <c r="M1045" s="44">
        <f t="shared" ca="1" si="155"/>
        <v>167000</v>
      </c>
      <c r="N1045" s="44">
        <f t="shared" ca="1" si="156"/>
        <v>167000</v>
      </c>
      <c r="O1045" s="30">
        <f t="shared" ca="1" si="157"/>
        <v>0</v>
      </c>
    </row>
    <row r="1046" spans="1:15" x14ac:dyDescent="0.2">
      <c r="A1046" s="40">
        <v>1041</v>
      </c>
      <c r="B1046" s="40" t="str">
        <f>IF(DanhMụcHH!B1045="","",DanhMụcHH!B1045)</f>
        <v/>
      </c>
      <c r="C1046" s="41" t="str">
        <f ca="1">IF(B1046="","",SUMIF(OFFSET(MuaHàng_ThanhToán!$D$5,0,0,COUNTIF(Table2[Tên nhà cung cấp],MuaHàng_ThanhToán!$C$5),6),BáoCáoHàngHóa!B1046,Table2[Số lượng]))</f>
        <v/>
      </c>
      <c r="D1046" s="41" t="str">
        <f t="shared" si="150"/>
        <v/>
      </c>
      <c r="E1046" s="41" t="str">
        <f ca="1">IF(B1046="","",SUMIF(OFFSET(MuaHàng_ThanhToán!$D$5,0,0,COUNTIF(Table2[Tên nhà cung cấp],MuaHàng_ThanhToán!$C$5),6),BáoCáoHàngHóa!B1046,Table2[Thành tiền]))</f>
        <v/>
      </c>
      <c r="F1046" s="43" t="str">
        <f>IF(B1046="","",SUMIF(Table2[[Tên hàng hóa]:[Thành tiền]],BáoCáoHàngHóa!B1046,Table2[Số lượng])-BáoCáoHàngHóa!C1046)</f>
        <v/>
      </c>
      <c r="G1046" s="43" t="str">
        <f t="shared" si="151"/>
        <v/>
      </c>
      <c r="H1046" s="43" t="str">
        <f>IF(B1046="","",SUMIF(Table2[[Tên hàng hóa]:[Thành tiền]],BáoCáoHàngHóa!B1046,Table2[Thành tiền])-BáoCáoHàngHóa!E1046)</f>
        <v/>
      </c>
      <c r="I1046" s="42" t="str">
        <f>IF(B1046="","",SUMIF(Table28[[Tên hàng hóa ]:[Thành tiền]],BáoCáoHàngHóa!B1046,Table28[Số lượng]))</f>
        <v/>
      </c>
      <c r="J1046" s="42" t="str">
        <f t="shared" si="152"/>
        <v/>
      </c>
      <c r="K1046" s="42" t="str">
        <f t="shared" si="153"/>
        <v/>
      </c>
      <c r="L1046" s="44" t="str">
        <f t="shared" si="154"/>
        <v/>
      </c>
      <c r="M1046" s="44" t="str">
        <f t="shared" si="155"/>
        <v/>
      </c>
      <c r="N1046" s="44" t="str">
        <f t="shared" si="156"/>
        <v/>
      </c>
      <c r="O1046" s="30">
        <f t="shared" si="157"/>
        <v>0</v>
      </c>
    </row>
    <row r="1047" spans="1:15" x14ac:dyDescent="0.2">
      <c r="A1047" s="40">
        <v>1042</v>
      </c>
      <c r="B1047" s="40" t="str">
        <f>IF(DanhMụcHH!B1046="","",DanhMụcHH!B1046)</f>
        <v/>
      </c>
      <c r="C1047" s="41" t="str">
        <f ca="1">IF(B1047="","",SUMIF(OFFSET(MuaHàng_ThanhToán!$D$5,0,0,COUNTIF(Table2[Tên nhà cung cấp],MuaHàng_ThanhToán!$C$5),6),BáoCáoHàngHóa!B1047,Table2[Số lượng]))</f>
        <v/>
      </c>
      <c r="D1047" s="41" t="str">
        <f t="shared" si="150"/>
        <v/>
      </c>
      <c r="E1047" s="41" t="str">
        <f ca="1">IF(B1047="","",SUMIF(OFFSET(MuaHàng_ThanhToán!$D$5,0,0,COUNTIF(Table2[Tên nhà cung cấp],MuaHàng_ThanhToán!$C$5),6),BáoCáoHàngHóa!B1047,Table2[Thành tiền]))</f>
        <v/>
      </c>
      <c r="F1047" s="43" t="str">
        <f>IF(B1047="","",SUMIF(Table2[[Tên hàng hóa]:[Thành tiền]],BáoCáoHàngHóa!B1047,Table2[Số lượng])-BáoCáoHàngHóa!C1047)</f>
        <v/>
      </c>
      <c r="G1047" s="43" t="str">
        <f t="shared" si="151"/>
        <v/>
      </c>
      <c r="H1047" s="43" t="str">
        <f>IF(B1047="","",SUMIF(Table2[[Tên hàng hóa]:[Thành tiền]],BáoCáoHàngHóa!B1047,Table2[Thành tiền])-BáoCáoHàngHóa!E1047)</f>
        <v/>
      </c>
      <c r="I1047" s="42" t="str">
        <f>IF(B1047="","",SUMIF(Table28[[Tên hàng hóa ]:[Thành tiền]],BáoCáoHàngHóa!B1047,Table28[Số lượng]))</f>
        <v/>
      </c>
      <c r="J1047" s="42" t="str">
        <f t="shared" si="152"/>
        <v/>
      </c>
      <c r="K1047" s="42" t="str">
        <f t="shared" si="153"/>
        <v/>
      </c>
      <c r="L1047" s="44" t="str">
        <f t="shared" si="154"/>
        <v/>
      </c>
      <c r="M1047" s="44" t="str">
        <f t="shared" si="155"/>
        <v/>
      </c>
      <c r="N1047" s="44" t="str">
        <f t="shared" si="156"/>
        <v/>
      </c>
      <c r="O1047" s="30">
        <f t="shared" si="157"/>
        <v>0</v>
      </c>
    </row>
    <row r="1048" spans="1:15" x14ac:dyDescent="0.2">
      <c r="A1048" s="40">
        <v>1043</v>
      </c>
      <c r="B1048" s="40" t="str">
        <f>IF(DanhMụcHH!B1047="","",DanhMụcHH!B1047)</f>
        <v/>
      </c>
      <c r="C1048" s="41" t="str">
        <f ca="1">IF(B1048="","",SUMIF(OFFSET(MuaHàng_ThanhToán!$D$5,0,0,COUNTIF(Table2[Tên nhà cung cấp],MuaHàng_ThanhToán!$C$5),6),BáoCáoHàngHóa!B1048,Table2[Số lượng]))</f>
        <v/>
      </c>
      <c r="D1048" s="41" t="str">
        <f t="shared" si="150"/>
        <v/>
      </c>
      <c r="E1048" s="41" t="str">
        <f ca="1">IF(B1048="","",SUMIF(OFFSET(MuaHàng_ThanhToán!$D$5,0,0,COUNTIF(Table2[Tên nhà cung cấp],MuaHàng_ThanhToán!$C$5),6),BáoCáoHàngHóa!B1048,Table2[Thành tiền]))</f>
        <v/>
      </c>
      <c r="F1048" s="43" t="str">
        <f>IF(B1048="","",SUMIF(Table2[[Tên hàng hóa]:[Thành tiền]],BáoCáoHàngHóa!B1048,Table2[Số lượng])-BáoCáoHàngHóa!C1048)</f>
        <v/>
      </c>
      <c r="G1048" s="43" t="str">
        <f t="shared" si="151"/>
        <v/>
      </c>
      <c r="H1048" s="43" t="str">
        <f>IF(B1048="","",SUMIF(Table2[[Tên hàng hóa]:[Thành tiền]],BáoCáoHàngHóa!B1048,Table2[Thành tiền])-BáoCáoHàngHóa!E1048)</f>
        <v/>
      </c>
      <c r="I1048" s="42" t="str">
        <f>IF(B1048="","",SUMIF(Table28[[Tên hàng hóa ]:[Thành tiền]],BáoCáoHàngHóa!B1048,Table28[Số lượng]))</f>
        <v/>
      </c>
      <c r="J1048" s="42" t="str">
        <f t="shared" si="152"/>
        <v/>
      </c>
      <c r="K1048" s="42" t="str">
        <f t="shared" si="153"/>
        <v/>
      </c>
      <c r="L1048" s="44" t="str">
        <f t="shared" si="154"/>
        <v/>
      </c>
      <c r="M1048" s="44" t="str">
        <f t="shared" si="155"/>
        <v/>
      </c>
      <c r="N1048" s="44" t="str">
        <f t="shared" si="156"/>
        <v/>
      </c>
      <c r="O1048" s="30">
        <f t="shared" si="157"/>
        <v>0</v>
      </c>
    </row>
    <row r="1049" spans="1:15" x14ac:dyDescent="0.2">
      <c r="A1049" s="40">
        <v>1044</v>
      </c>
      <c r="B1049" s="40" t="str">
        <f>IF(DanhMụcHH!B1048="","",DanhMụcHH!B1048)</f>
        <v/>
      </c>
      <c r="C1049" s="41" t="str">
        <f ca="1">IF(B1049="","",SUMIF(OFFSET(MuaHàng_ThanhToán!$D$5,0,0,COUNTIF(Table2[Tên nhà cung cấp],MuaHàng_ThanhToán!$C$5),6),BáoCáoHàngHóa!B1049,Table2[Số lượng]))</f>
        <v/>
      </c>
      <c r="D1049" s="41" t="str">
        <f t="shared" si="150"/>
        <v/>
      </c>
      <c r="E1049" s="41" t="str">
        <f ca="1">IF(B1049="","",SUMIF(OFFSET(MuaHàng_ThanhToán!$D$5,0,0,COUNTIF(Table2[Tên nhà cung cấp],MuaHàng_ThanhToán!$C$5),6),BáoCáoHàngHóa!B1049,Table2[Thành tiền]))</f>
        <v/>
      </c>
      <c r="F1049" s="43" t="str">
        <f>IF(B1049="","",SUMIF(Table2[[Tên hàng hóa]:[Thành tiền]],BáoCáoHàngHóa!B1049,Table2[Số lượng])-BáoCáoHàngHóa!C1049)</f>
        <v/>
      </c>
      <c r="G1049" s="43" t="str">
        <f t="shared" si="151"/>
        <v/>
      </c>
      <c r="H1049" s="43" t="str">
        <f>IF(B1049="","",SUMIF(Table2[[Tên hàng hóa]:[Thành tiền]],BáoCáoHàngHóa!B1049,Table2[Thành tiền])-BáoCáoHàngHóa!E1049)</f>
        <v/>
      </c>
      <c r="I1049" s="42" t="str">
        <f>IF(B1049="","",SUMIF(Table28[[Tên hàng hóa ]:[Thành tiền]],BáoCáoHàngHóa!B1049,Table28[Số lượng]))</f>
        <v/>
      </c>
      <c r="J1049" s="42" t="str">
        <f t="shared" si="152"/>
        <v/>
      </c>
      <c r="K1049" s="42" t="str">
        <f t="shared" si="153"/>
        <v/>
      </c>
      <c r="L1049" s="44" t="str">
        <f t="shared" si="154"/>
        <v/>
      </c>
      <c r="M1049" s="44" t="str">
        <f t="shared" si="155"/>
        <v/>
      </c>
      <c r="N1049" s="44" t="str">
        <f t="shared" si="156"/>
        <v/>
      </c>
      <c r="O1049" s="30">
        <f t="shared" si="157"/>
        <v>0</v>
      </c>
    </row>
    <row r="1050" spans="1:15" x14ac:dyDescent="0.2">
      <c r="A1050" s="40">
        <v>1045</v>
      </c>
      <c r="B1050" s="40" t="str">
        <f>IF(DanhMụcHH!B1049="","",DanhMụcHH!B1049)</f>
        <v/>
      </c>
      <c r="C1050" s="41" t="str">
        <f ca="1">IF(B1050="","",SUMIF(OFFSET(MuaHàng_ThanhToán!$D$5,0,0,COUNTIF(Table2[Tên nhà cung cấp],MuaHàng_ThanhToán!$C$5),6),BáoCáoHàngHóa!B1050,Table2[Số lượng]))</f>
        <v/>
      </c>
      <c r="D1050" s="41" t="str">
        <f t="shared" si="150"/>
        <v/>
      </c>
      <c r="E1050" s="41" t="str">
        <f ca="1">IF(B1050="","",SUMIF(OFFSET(MuaHàng_ThanhToán!$D$5,0,0,COUNTIF(Table2[Tên nhà cung cấp],MuaHàng_ThanhToán!$C$5),6),BáoCáoHàngHóa!B1050,Table2[Thành tiền]))</f>
        <v/>
      </c>
      <c r="F1050" s="43" t="str">
        <f>IF(B1050="","",SUMIF(Table2[[Tên hàng hóa]:[Thành tiền]],BáoCáoHàngHóa!B1050,Table2[Số lượng])-BáoCáoHàngHóa!C1050)</f>
        <v/>
      </c>
      <c r="G1050" s="43" t="str">
        <f t="shared" si="151"/>
        <v/>
      </c>
      <c r="H1050" s="43" t="str">
        <f>IF(B1050="","",SUMIF(Table2[[Tên hàng hóa]:[Thành tiền]],BáoCáoHàngHóa!B1050,Table2[Thành tiền])-BáoCáoHàngHóa!E1050)</f>
        <v/>
      </c>
      <c r="I1050" s="42" t="str">
        <f>IF(B1050="","",SUMIF(Table28[[Tên hàng hóa ]:[Thành tiền]],BáoCáoHàngHóa!B1050,Table28[Số lượng]))</f>
        <v/>
      </c>
      <c r="J1050" s="42" t="str">
        <f t="shared" si="152"/>
        <v/>
      </c>
      <c r="K1050" s="42" t="str">
        <f t="shared" si="153"/>
        <v/>
      </c>
      <c r="L1050" s="44" t="str">
        <f t="shared" si="154"/>
        <v/>
      </c>
      <c r="M1050" s="44" t="str">
        <f t="shared" si="155"/>
        <v/>
      </c>
      <c r="N1050" s="44" t="str">
        <f t="shared" si="156"/>
        <v/>
      </c>
      <c r="O1050" s="30">
        <f t="shared" si="157"/>
        <v>0</v>
      </c>
    </row>
    <row r="1051" spans="1:15" x14ac:dyDescent="0.2">
      <c r="A1051" s="40">
        <v>1046</v>
      </c>
      <c r="B1051" s="40" t="str">
        <f>IF(DanhMụcHH!B1050="","",DanhMụcHH!B1050)</f>
        <v/>
      </c>
      <c r="C1051" s="41" t="str">
        <f ca="1">IF(B1051="","",SUMIF(OFFSET(MuaHàng_ThanhToán!$D$5,0,0,COUNTIF(Table2[Tên nhà cung cấp],MuaHàng_ThanhToán!$C$5),6),BáoCáoHàngHóa!B1051,Table2[Số lượng]))</f>
        <v/>
      </c>
      <c r="D1051" s="41" t="str">
        <f t="shared" si="150"/>
        <v/>
      </c>
      <c r="E1051" s="41" t="str">
        <f ca="1">IF(B1051="","",SUMIF(OFFSET(MuaHàng_ThanhToán!$D$5,0,0,COUNTIF(Table2[Tên nhà cung cấp],MuaHàng_ThanhToán!$C$5),6),BáoCáoHàngHóa!B1051,Table2[Thành tiền]))</f>
        <v/>
      </c>
      <c r="F1051" s="43" t="str">
        <f>IF(B1051="","",SUMIF(Table2[[Tên hàng hóa]:[Thành tiền]],BáoCáoHàngHóa!B1051,Table2[Số lượng])-BáoCáoHàngHóa!C1051)</f>
        <v/>
      </c>
      <c r="G1051" s="43" t="str">
        <f t="shared" si="151"/>
        <v/>
      </c>
      <c r="H1051" s="43" t="str">
        <f>IF(B1051="","",SUMIF(Table2[[Tên hàng hóa]:[Thành tiền]],BáoCáoHàngHóa!B1051,Table2[Thành tiền])-BáoCáoHàngHóa!E1051)</f>
        <v/>
      </c>
      <c r="I1051" s="42" t="str">
        <f>IF(B1051="","",SUMIF(Table28[[Tên hàng hóa ]:[Thành tiền]],BáoCáoHàngHóa!B1051,Table28[Số lượng]))</f>
        <v/>
      </c>
      <c r="J1051" s="42" t="str">
        <f t="shared" si="152"/>
        <v/>
      </c>
      <c r="K1051" s="42" t="str">
        <f t="shared" si="153"/>
        <v/>
      </c>
      <c r="L1051" s="44" t="str">
        <f t="shared" si="154"/>
        <v/>
      </c>
      <c r="M1051" s="44" t="str">
        <f t="shared" si="155"/>
        <v/>
      </c>
      <c r="N1051" s="44" t="str">
        <f t="shared" si="156"/>
        <v/>
      </c>
      <c r="O1051" s="30">
        <f t="shared" si="157"/>
        <v>0</v>
      </c>
    </row>
    <row r="1052" spans="1:15" x14ac:dyDescent="0.2">
      <c r="A1052" s="40">
        <v>1047</v>
      </c>
      <c r="B1052" s="40" t="str">
        <f>IF(DanhMụcHH!B1051="","",DanhMụcHH!B1051)</f>
        <v/>
      </c>
      <c r="C1052" s="41" t="str">
        <f ca="1">IF(B1052="","",SUMIF(OFFSET(MuaHàng_ThanhToán!$D$5,0,0,COUNTIF(Table2[Tên nhà cung cấp],MuaHàng_ThanhToán!$C$5),6),BáoCáoHàngHóa!B1052,Table2[Số lượng]))</f>
        <v/>
      </c>
      <c r="D1052" s="41" t="str">
        <f t="shared" si="150"/>
        <v/>
      </c>
      <c r="E1052" s="41" t="str">
        <f ca="1">IF(B1052="","",SUMIF(OFFSET(MuaHàng_ThanhToán!$D$5,0,0,COUNTIF(Table2[Tên nhà cung cấp],MuaHàng_ThanhToán!$C$5),6),BáoCáoHàngHóa!B1052,Table2[Thành tiền]))</f>
        <v/>
      </c>
      <c r="F1052" s="43" t="str">
        <f>IF(B1052="","",SUMIF(Table2[[Tên hàng hóa]:[Thành tiền]],BáoCáoHàngHóa!B1052,Table2[Số lượng])-BáoCáoHàngHóa!C1052)</f>
        <v/>
      </c>
      <c r="G1052" s="43" t="str">
        <f t="shared" si="151"/>
        <v/>
      </c>
      <c r="H1052" s="43" t="str">
        <f>IF(B1052="","",SUMIF(Table2[[Tên hàng hóa]:[Thành tiền]],BáoCáoHàngHóa!B1052,Table2[Thành tiền])-BáoCáoHàngHóa!E1052)</f>
        <v/>
      </c>
      <c r="I1052" s="42" t="str">
        <f>IF(B1052="","",SUMIF(Table28[[Tên hàng hóa ]:[Thành tiền]],BáoCáoHàngHóa!B1052,Table28[Số lượng]))</f>
        <v/>
      </c>
      <c r="J1052" s="42" t="str">
        <f t="shared" si="152"/>
        <v/>
      </c>
      <c r="K1052" s="42" t="str">
        <f t="shared" si="153"/>
        <v/>
      </c>
      <c r="L1052" s="44" t="str">
        <f t="shared" si="154"/>
        <v/>
      </c>
      <c r="M1052" s="44" t="str">
        <f t="shared" si="155"/>
        <v/>
      </c>
      <c r="N1052" s="44" t="str">
        <f t="shared" si="156"/>
        <v/>
      </c>
      <c r="O1052" s="30">
        <f t="shared" si="157"/>
        <v>0</v>
      </c>
    </row>
    <row r="1053" spans="1:15" x14ac:dyDescent="0.2">
      <c r="A1053" s="40">
        <v>1048</v>
      </c>
      <c r="B1053" s="40" t="str">
        <f>IF(DanhMụcHH!B1052="","",DanhMụcHH!B1052)</f>
        <v/>
      </c>
      <c r="C1053" s="41" t="str">
        <f ca="1">IF(B1053="","",SUMIF(OFFSET(MuaHàng_ThanhToán!$D$5,0,0,COUNTIF(Table2[Tên nhà cung cấp],MuaHàng_ThanhToán!$C$5),6),BáoCáoHàngHóa!B1053,Table2[Số lượng]))</f>
        <v/>
      </c>
      <c r="D1053" s="41" t="str">
        <f t="shared" si="150"/>
        <v/>
      </c>
      <c r="E1053" s="41" t="str">
        <f ca="1">IF(B1053="","",SUMIF(OFFSET(MuaHàng_ThanhToán!$D$5,0,0,COUNTIF(Table2[Tên nhà cung cấp],MuaHàng_ThanhToán!$C$5),6),BáoCáoHàngHóa!B1053,Table2[Thành tiền]))</f>
        <v/>
      </c>
      <c r="F1053" s="43" t="str">
        <f>IF(B1053="","",SUMIF(Table2[[Tên hàng hóa]:[Thành tiền]],BáoCáoHàngHóa!B1053,Table2[Số lượng])-BáoCáoHàngHóa!C1053)</f>
        <v/>
      </c>
      <c r="G1053" s="43" t="str">
        <f t="shared" si="151"/>
        <v/>
      </c>
      <c r="H1053" s="43" t="str">
        <f>IF(B1053="","",SUMIF(Table2[[Tên hàng hóa]:[Thành tiền]],BáoCáoHàngHóa!B1053,Table2[Thành tiền])-BáoCáoHàngHóa!E1053)</f>
        <v/>
      </c>
      <c r="I1053" s="42" t="str">
        <f>IF(B1053="","",SUMIF(Table28[[Tên hàng hóa ]:[Thành tiền]],BáoCáoHàngHóa!B1053,Table28[Số lượng]))</f>
        <v/>
      </c>
      <c r="J1053" s="42" t="str">
        <f t="shared" si="152"/>
        <v/>
      </c>
      <c r="K1053" s="42" t="str">
        <f t="shared" si="153"/>
        <v/>
      </c>
      <c r="L1053" s="44" t="str">
        <f t="shared" si="154"/>
        <v/>
      </c>
      <c r="M1053" s="44" t="str">
        <f t="shared" si="155"/>
        <v/>
      </c>
      <c r="N1053" s="44" t="str">
        <f t="shared" si="156"/>
        <v/>
      </c>
      <c r="O1053" s="30">
        <f t="shared" si="157"/>
        <v>0</v>
      </c>
    </row>
    <row r="1054" spans="1:15" x14ac:dyDescent="0.2">
      <c r="A1054" s="40">
        <v>1049</v>
      </c>
      <c r="B1054" s="40" t="str">
        <f>IF(DanhMụcHH!B1053="","",DanhMụcHH!B1053)</f>
        <v/>
      </c>
      <c r="C1054" s="41" t="str">
        <f ca="1">IF(B1054="","",SUMIF(OFFSET(MuaHàng_ThanhToán!$D$5,0,0,COUNTIF(Table2[Tên nhà cung cấp],MuaHàng_ThanhToán!$C$5),6),BáoCáoHàngHóa!B1054,Table2[Số lượng]))</f>
        <v/>
      </c>
      <c r="D1054" s="41" t="str">
        <f t="shared" si="150"/>
        <v/>
      </c>
      <c r="E1054" s="41" t="str">
        <f ca="1">IF(B1054="","",SUMIF(OFFSET(MuaHàng_ThanhToán!$D$5,0,0,COUNTIF(Table2[Tên nhà cung cấp],MuaHàng_ThanhToán!$C$5),6),BáoCáoHàngHóa!B1054,Table2[Thành tiền]))</f>
        <v/>
      </c>
      <c r="F1054" s="43" t="str">
        <f>IF(B1054="","",SUMIF(Table2[[Tên hàng hóa]:[Thành tiền]],BáoCáoHàngHóa!B1054,Table2[Số lượng])-BáoCáoHàngHóa!C1054)</f>
        <v/>
      </c>
      <c r="G1054" s="43" t="str">
        <f t="shared" si="151"/>
        <v/>
      </c>
      <c r="H1054" s="43" t="str">
        <f>IF(B1054="","",SUMIF(Table2[[Tên hàng hóa]:[Thành tiền]],BáoCáoHàngHóa!B1054,Table2[Thành tiền])-BáoCáoHàngHóa!E1054)</f>
        <v/>
      </c>
      <c r="I1054" s="42" t="str">
        <f>IF(B1054="","",SUMIF(Table28[[Tên hàng hóa ]:[Thành tiền]],BáoCáoHàngHóa!B1054,Table28[Số lượng]))</f>
        <v/>
      </c>
      <c r="J1054" s="42" t="str">
        <f t="shared" si="152"/>
        <v/>
      </c>
      <c r="K1054" s="42" t="str">
        <f t="shared" si="153"/>
        <v/>
      </c>
      <c r="L1054" s="44" t="str">
        <f t="shared" si="154"/>
        <v/>
      </c>
      <c r="M1054" s="44" t="str">
        <f t="shared" si="155"/>
        <v/>
      </c>
      <c r="N1054" s="44" t="str">
        <f t="shared" si="156"/>
        <v/>
      </c>
      <c r="O1054" s="30">
        <f t="shared" si="157"/>
        <v>0</v>
      </c>
    </row>
    <row r="1055" spans="1:15" x14ac:dyDescent="0.2">
      <c r="A1055" s="40">
        <v>1050</v>
      </c>
      <c r="B1055" s="40" t="str">
        <f>IF(DanhMụcHH!B1054="","",DanhMụcHH!B1054)</f>
        <v/>
      </c>
      <c r="C1055" s="41" t="str">
        <f ca="1">IF(B1055="","",SUMIF(OFFSET(MuaHàng_ThanhToán!$D$5,0,0,COUNTIF(Table2[Tên nhà cung cấp],MuaHàng_ThanhToán!$C$5),6),BáoCáoHàngHóa!B1055,Table2[Số lượng]))</f>
        <v/>
      </c>
      <c r="D1055" s="41" t="str">
        <f t="shared" si="150"/>
        <v/>
      </c>
      <c r="E1055" s="41" t="str">
        <f ca="1">IF(B1055="","",SUMIF(OFFSET(MuaHàng_ThanhToán!$D$5,0,0,COUNTIF(Table2[Tên nhà cung cấp],MuaHàng_ThanhToán!$C$5),6),BáoCáoHàngHóa!B1055,Table2[Thành tiền]))</f>
        <v/>
      </c>
      <c r="F1055" s="43" t="str">
        <f>IF(B1055="","",SUMIF(Table2[[Tên hàng hóa]:[Thành tiền]],BáoCáoHàngHóa!B1055,Table2[Số lượng])-BáoCáoHàngHóa!C1055)</f>
        <v/>
      </c>
      <c r="G1055" s="43" t="str">
        <f t="shared" si="151"/>
        <v/>
      </c>
      <c r="H1055" s="43" t="str">
        <f>IF(B1055="","",SUMIF(Table2[[Tên hàng hóa]:[Thành tiền]],BáoCáoHàngHóa!B1055,Table2[Thành tiền])-BáoCáoHàngHóa!E1055)</f>
        <v/>
      </c>
      <c r="I1055" s="42" t="str">
        <f>IF(B1055="","",SUMIF(Table28[[Tên hàng hóa ]:[Thành tiền]],BáoCáoHàngHóa!B1055,Table28[Số lượng]))</f>
        <v/>
      </c>
      <c r="J1055" s="42" t="str">
        <f t="shared" si="152"/>
        <v/>
      </c>
      <c r="K1055" s="42" t="str">
        <f t="shared" si="153"/>
        <v/>
      </c>
      <c r="L1055" s="44" t="str">
        <f t="shared" si="154"/>
        <v/>
      </c>
      <c r="M1055" s="44" t="str">
        <f t="shared" si="155"/>
        <v/>
      </c>
      <c r="N1055" s="44" t="str">
        <f t="shared" si="156"/>
        <v/>
      </c>
      <c r="O1055" s="30">
        <f t="shared" si="157"/>
        <v>0</v>
      </c>
    </row>
    <row r="1056" spans="1:15" x14ac:dyDescent="0.2">
      <c r="A1056" s="40">
        <v>1051</v>
      </c>
      <c r="B1056" s="40" t="str">
        <f>IF(DanhMụcHH!B1055="","",DanhMụcHH!B1055)</f>
        <v/>
      </c>
      <c r="C1056" s="41" t="str">
        <f ca="1">IF(B1056="","",SUMIF(OFFSET(MuaHàng_ThanhToán!$D$5,0,0,COUNTIF(Table2[Tên nhà cung cấp],MuaHàng_ThanhToán!$C$5),6),BáoCáoHàngHóa!B1056,Table2[Số lượng]))</f>
        <v/>
      </c>
      <c r="D1056" s="41" t="str">
        <f t="shared" si="150"/>
        <v/>
      </c>
      <c r="E1056" s="41" t="str">
        <f ca="1">IF(B1056="","",SUMIF(OFFSET(MuaHàng_ThanhToán!$D$5,0,0,COUNTIF(Table2[Tên nhà cung cấp],MuaHàng_ThanhToán!$C$5),6),BáoCáoHàngHóa!B1056,Table2[Thành tiền]))</f>
        <v/>
      </c>
      <c r="F1056" s="43" t="str">
        <f>IF(B1056="","",SUMIF(Table2[[Tên hàng hóa]:[Thành tiền]],BáoCáoHàngHóa!B1056,Table2[Số lượng])-BáoCáoHàngHóa!C1056)</f>
        <v/>
      </c>
      <c r="G1056" s="43" t="str">
        <f t="shared" si="151"/>
        <v/>
      </c>
      <c r="H1056" s="43" t="str">
        <f>IF(B1056="","",SUMIF(Table2[[Tên hàng hóa]:[Thành tiền]],BáoCáoHàngHóa!B1056,Table2[Thành tiền])-BáoCáoHàngHóa!E1056)</f>
        <v/>
      </c>
      <c r="I1056" s="42" t="str">
        <f>IF(B1056="","",SUMIF(Table28[[Tên hàng hóa ]:[Thành tiền]],BáoCáoHàngHóa!B1056,Table28[Số lượng]))</f>
        <v/>
      </c>
      <c r="J1056" s="42" t="str">
        <f t="shared" si="152"/>
        <v/>
      </c>
      <c r="K1056" s="42" t="str">
        <f t="shared" si="153"/>
        <v/>
      </c>
      <c r="L1056" s="44" t="str">
        <f t="shared" si="154"/>
        <v/>
      </c>
      <c r="M1056" s="44" t="str">
        <f t="shared" si="155"/>
        <v/>
      </c>
      <c r="N1056" s="44" t="str">
        <f t="shared" si="156"/>
        <v/>
      </c>
      <c r="O1056" s="30">
        <f t="shared" si="157"/>
        <v>0</v>
      </c>
    </row>
    <row r="1057" spans="1:15" x14ac:dyDescent="0.2">
      <c r="A1057" s="40">
        <v>1052</v>
      </c>
      <c r="B1057" s="40" t="str">
        <f>IF(DanhMụcHH!B1056="","",DanhMụcHH!B1056)</f>
        <v/>
      </c>
      <c r="C1057" s="41" t="str">
        <f ca="1">IF(B1057="","",SUMIF(OFFSET(MuaHàng_ThanhToán!$D$5,0,0,COUNTIF(Table2[Tên nhà cung cấp],MuaHàng_ThanhToán!$C$5),6),BáoCáoHàngHóa!B1057,Table2[Số lượng]))</f>
        <v/>
      </c>
      <c r="D1057" s="41" t="str">
        <f t="shared" si="150"/>
        <v/>
      </c>
      <c r="E1057" s="41" t="str">
        <f ca="1">IF(B1057="","",SUMIF(OFFSET(MuaHàng_ThanhToán!$D$5,0,0,COUNTIF(Table2[Tên nhà cung cấp],MuaHàng_ThanhToán!$C$5),6),BáoCáoHàngHóa!B1057,Table2[Thành tiền]))</f>
        <v/>
      </c>
      <c r="F1057" s="43" t="str">
        <f>IF(B1057="","",SUMIF(Table2[[Tên hàng hóa]:[Thành tiền]],BáoCáoHàngHóa!B1057,Table2[Số lượng])-BáoCáoHàngHóa!C1057)</f>
        <v/>
      </c>
      <c r="G1057" s="43" t="str">
        <f t="shared" si="151"/>
        <v/>
      </c>
      <c r="H1057" s="43" t="str">
        <f>IF(B1057="","",SUMIF(Table2[[Tên hàng hóa]:[Thành tiền]],BáoCáoHàngHóa!B1057,Table2[Thành tiền])-BáoCáoHàngHóa!E1057)</f>
        <v/>
      </c>
      <c r="I1057" s="42" t="str">
        <f>IF(B1057="","",SUMIF(Table28[[Tên hàng hóa ]:[Thành tiền]],BáoCáoHàngHóa!B1057,Table28[Số lượng]))</f>
        <v/>
      </c>
      <c r="J1057" s="42" t="str">
        <f t="shared" si="152"/>
        <v/>
      </c>
      <c r="K1057" s="42" t="str">
        <f t="shared" si="153"/>
        <v/>
      </c>
      <c r="L1057" s="44" t="str">
        <f t="shared" si="154"/>
        <v/>
      </c>
      <c r="M1057" s="44" t="str">
        <f t="shared" si="155"/>
        <v/>
      </c>
      <c r="N1057" s="44" t="str">
        <f t="shared" si="156"/>
        <v/>
      </c>
      <c r="O1057" s="30">
        <f t="shared" si="157"/>
        <v>0</v>
      </c>
    </row>
    <row r="1058" spans="1:15" x14ac:dyDescent="0.2">
      <c r="A1058" s="40">
        <v>1053</v>
      </c>
      <c r="B1058" s="40" t="str">
        <f>IF(DanhMụcHH!B1057="","",DanhMụcHH!B1057)</f>
        <v/>
      </c>
      <c r="C1058" s="41" t="str">
        <f ca="1">IF(B1058="","",SUMIF(OFFSET(MuaHàng_ThanhToán!$D$5,0,0,COUNTIF(Table2[Tên nhà cung cấp],MuaHàng_ThanhToán!$C$5),6),BáoCáoHàngHóa!B1058,Table2[Số lượng]))</f>
        <v/>
      </c>
      <c r="D1058" s="41" t="str">
        <f t="shared" si="150"/>
        <v/>
      </c>
      <c r="E1058" s="41" t="str">
        <f ca="1">IF(B1058="","",SUMIF(OFFSET(MuaHàng_ThanhToán!$D$5,0,0,COUNTIF(Table2[Tên nhà cung cấp],MuaHàng_ThanhToán!$C$5),6),BáoCáoHàngHóa!B1058,Table2[Thành tiền]))</f>
        <v/>
      </c>
      <c r="F1058" s="43" t="str">
        <f>IF(B1058="","",SUMIF(Table2[[Tên hàng hóa]:[Thành tiền]],BáoCáoHàngHóa!B1058,Table2[Số lượng])-BáoCáoHàngHóa!C1058)</f>
        <v/>
      </c>
      <c r="G1058" s="43" t="str">
        <f t="shared" si="151"/>
        <v/>
      </c>
      <c r="H1058" s="43" t="str">
        <f>IF(B1058="","",SUMIF(Table2[[Tên hàng hóa]:[Thành tiền]],BáoCáoHàngHóa!B1058,Table2[Thành tiền])-BáoCáoHàngHóa!E1058)</f>
        <v/>
      </c>
      <c r="I1058" s="42" t="str">
        <f>IF(B1058="","",SUMIF(Table28[[Tên hàng hóa ]:[Thành tiền]],BáoCáoHàngHóa!B1058,Table28[Số lượng]))</f>
        <v/>
      </c>
      <c r="J1058" s="42" t="str">
        <f t="shared" si="152"/>
        <v/>
      </c>
      <c r="K1058" s="42" t="str">
        <f t="shared" si="153"/>
        <v/>
      </c>
      <c r="L1058" s="44" t="str">
        <f t="shared" si="154"/>
        <v/>
      </c>
      <c r="M1058" s="44" t="str">
        <f t="shared" si="155"/>
        <v/>
      </c>
      <c r="N1058" s="44" t="str">
        <f t="shared" si="156"/>
        <v/>
      </c>
      <c r="O1058" s="30">
        <f t="shared" si="157"/>
        <v>0</v>
      </c>
    </row>
    <row r="1059" spans="1:15" x14ac:dyDescent="0.2">
      <c r="A1059" s="40">
        <v>1054</v>
      </c>
      <c r="B1059" s="40" t="str">
        <f>IF(DanhMụcHH!B1058="","",DanhMụcHH!B1058)</f>
        <v/>
      </c>
      <c r="C1059" s="41" t="str">
        <f ca="1">IF(B1059="","",SUMIF(OFFSET(MuaHàng_ThanhToán!$D$5,0,0,COUNTIF(Table2[Tên nhà cung cấp],MuaHàng_ThanhToán!$C$5),6),BáoCáoHàngHóa!B1059,Table2[Số lượng]))</f>
        <v/>
      </c>
      <c r="D1059" s="41" t="str">
        <f t="shared" si="150"/>
        <v/>
      </c>
      <c r="E1059" s="41" t="str">
        <f ca="1">IF(B1059="","",SUMIF(OFFSET(MuaHàng_ThanhToán!$D$5,0,0,COUNTIF(Table2[Tên nhà cung cấp],MuaHàng_ThanhToán!$C$5),6),BáoCáoHàngHóa!B1059,Table2[Thành tiền]))</f>
        <v/>
      </c>
      <c r="F1059" s="43" t="str">
        <f>IF(B1059="","",SUMIF(Table2[[Tên hàng hóa]:[Thành tiền]],BáoCáoHàngHóa!B1059,Table2[Số lượng])-BáoCáoHàngHóa!C1059)</f>
        <v/>
      </c>
      <c r="G1059" s="43" t="str">
        <f t="shared" si="151"/>
        <v/>
      </c>
      <c r="H1059" s="43" t="str">
        <f>IF(B1059="","",SUMIF(Table2[[Tên hàng hóa]:[Thành tiền]],BáoCáoHàngHóa!B1059,Table2[Thành tiền])-BáoCáoHàngHóa!E1059)</f>
        <v/>
      </c>
      <c r="I1059" s="42" t="str">
        <f>IF(B1059="","",SUMIF(Table28[[Tên hàng hóa ]:[Thành tiền]],BáoCáoHàngHóa!B1059,Table28[Số lượng]))</f>
        <v/>
      </c>
      <c r="J1059" s="42" t="str">
        <f t="shared" si="152"/>
        <v/>
      </c>
      <c r="K1059" s="42" t="str">
        <f t="shared" si="153"/>
        <v/>
      </c>
      <c r="L1059" s="44" t="str">
        <f t="shared" si="154"/>
        <v/>
      </c>
      <c r="M1059" s="44" t="str">
        <f t="shared" si="155"/>
        <v/>
      </c>
      <c r="N1059" s="44" t="str">
        <f t="shared" si="156"/>
        <v/>
      </c>
      <c r="O1059" s="30">
        <f t="shared" si="157"/>
        <v>0</v>
      </c>
    </row>
    <row r="1060" spans="1:15" x14ac:dyDescent="0.2">
      <c r="A1060" s="40">
        <v>1055</v>
      </c>
      <c r="B1060" s="40" t="str">
        <f>IF(DanhMụcHH!B1059="","",DanhMụcHH!B1059)</f>
        <v/>
      </c>
      <c r="C1060" s="41" t="str">
        <f ca="1">IF(B1060="","",SUMIF(OFFSET(MuaHàng_ThanhToán!$D$5,0,0,COUNTIF(Table2[Tên nhà cung cấp],MuaHàng_ThanhToán!$C$5),6),BáoCáoHàngHóa!B1060,Table2[Số lượng]))</f>
        <v/>
      </c>
      <c r="D1060" s="41" t="str">
        <f t="shared" si="150"/>
        <v/>
      </c>
      <c r="E1060" s="41" t="str">
        <f ca="1">IF(B1060="","",SUMIF(OFFSET(MuaHàng_ThanhToán!$D$5,0,0,COUNTIF(Table2[Tên nhà cung cấp],MuaHàng_ThanhToán!$C$5),6),BáoCáoHàngHóa!B1060,Table2[Thành tiền]))</f>
        <v/>
      </c>
      <c r="F1060" s="43" t="str">
        <f>IF(B1060="","",SUMIF(Table2[[Tên hàng hóa]:[Thành tiền]],BáoCáoHàngHóa!B1060,Table2[Số lượng])-BáoCáoHàngHóa!C1060)</f>
        <v/>
      </c>
      <c r="G1060" s="43" t="str">
        <f t="shared" si="151"/>
        <v/>
      </c>
      <c r="H1060" s="43" t="str">
        <f>IF(B1060="","",SUMIF(Table2[[Tên hàng hóa]:[Thành tiền]],BáoCáoHàngHóa!B1060,Table2[Thành tiền])-BáoCáoHàngHóa!E1060)</f>
        <v/>
      </c>
      <c r="I1060" s="42" t="str">
        <f>IF(B1060="","",SUMIF(Table28[[Tên hàng hóa ]:[Thành tiền]],BáoCáoHàngHóa!B1060,Table28[Số lượng]))</f>
        <v/>
      </c>
      <c r="J1060" s="42" t="str">
        <f t="shared" si="152"/>
        <v/>
      </c>
      <c r="K1060" s="42" t="str">
        <f t="shared" si="153"/>
        <v/>
      </c>
      <c r="L1060" s="44" t="str">
        <f t="shared" si="154"/>
        <v/>
      </c>
      <c r="M1060" s="44" t="str">
        <f t="shared" si="155"/>
        <v/>
      </c>
      <c r="N1060" s="44" t="str">
        <f t="shared" si="156"/>
        <v/>
      </c>
      <c r="O1060" s="30">
        <f t="shared" si="157"/>
        <v>0</v>
      </c>
    </row>
    <row r="1061" spans="1:15" x14ac:dyDescent="0.2">
      <c r="A1061" s="40">
        <v>1056</v>
      </c>
      <c r="B1061" s="40" t="str">
        <f>IF(DanhMụcHH!B1060="","",DanhMụcHH!B1060)</f>
        <v/>
      </c>
      <c r="C1061" s="41" t="str">
        <f ca="1">IF(B1061="","",SUMIF(OFFSET(MuaHàng_ThanhToán!$D$5,0,0,COUNTIF(Table2[Tên nhà cung cấp],MuaHàng_ThanhToán!$C$5),6),BáoCáoHàngHóa!B1061,Table2[Số lượng]))</f>
        <v/>
      </c>
      <c r="D1061" s="41" t="str">
        <f t="shared" si="150"/>
        <v/>
      </c>
      <c r="E1061" s="41" t="str">
        <f ca="1">IF(B1061="","",SUMIF(OFFSET(MuaHàng_ThanhToán!$D$5,0,0,COUNTIF(Table2[Tên nhà cung cấp],MuaHàng_ThanhToán!$C$5),6),BáoCáoHàngHóa!B1061,Table2[Thành tiền]))</f>
        <v/>
      </c>
      <c r="F1061" s="43" t="str">
        <f>IF(B1061="","",SUMIF(Table2[[Tên hàng hóa]:[Thành tiền]],BáoCáoHàngHóa!B1061,Table2[Số lượng])-BáoCáoHàngHóa!C1061)</f>
        <v/>
      </c>
      <c r="G1061" s="43" t="str">
        <f t="shared" si="151"/>
        <v/>
      </c>
      <c r="H1061" s="43" t="str">
        <f>IF(B1061="","",SUMIF(Table2[[Tên hàng hóa]:[Thành tiền]],BáoCáoHàngHóa!B1061,Table2[Thành tiền])-BáoCáoHàngHóa!E1061)</f>
        <v/>
      </c>
      <c r="I1061" s="42" t="str">
        <f>IF(B1061="","",SUMIF(Table28[[Tên hàng hóa ]:[Thành tiền]],BáoCáoHàngHóa!B1061,Table28[Số lượng]))</f>
        <v/>
      </c>
      <c r="J1061" s="42" t="str">
        <f t="shared" si="152"/>
        <v/>
      </c>
      <c r="K1061" s="42" t="str">
        <f t="shared" si="153"/>
        <v/>
      </c>
      <c r="L1061" s="44" t="str">
        <f t="shared" si="154"/>
        <v/>
      </c>
      <c r="M1061" s="44" t="str">
        <f t="shared" si="155"/>
        <v/>
      </c>
      <c r="N1061" s="44" t="str">
        <f t="shared" si="156"/>
        <v/>
      </c>
      <c r="O1061" s="30">
        <f t="shared" si="157"/>
        <v>0</v>
      </c>
    </row>
    <row r="1062" spans="1:15" x14ac:dyDescent="0.2">
      <c r="A1062" s="40">
        <v>1057</v>
      </c>
      <c r="B1062" s="40" t="str">
        <f>IF(DanhMụcHH!B1061="","",DanhMụcHH!B1061)</f>
        <v/>
      </c>
      <c r="C1062" s="41" t="str">
        <f ca="1">IF(B1062="","",SUMIF(OFFSET(MuaHàng_ThanhToán!$D$5,0,0,COUNTIF(Table2[Tên nhà cung cấp],MuaHàng_ThanhToán!$C$5),6),BáoCáoHàngHóa!B1062,Table2[Số lượng]))</f>
        <v/>
      </c>
      <c r="D1062" s="41" t="str">
        <f t="shared" si="150"/>
        <v/>
      </c>
      <c r="E1062" s="41" t="str">
        <f ca="1">IF(B1062="","",SUMIF(OFFSET(MuaHàng_ThanhToán!$D$5,0,0,COUNTIF(Table2[Tên nhà cung cấp],MuaHàng_ThanhToán!$C$5),6),BáoCáoHàngHóa!B1062,Table2[Thành tiền]))</f>
        <v/>
      </c>
      <c r="F1062" s="43" t="str">
        <f>IF(B1062="","",SUMIF(Table2[[Tên hàng hóa]:[Thành tiền]],BáoCáoHàngHóa!B1062,Table2[Số lượng])-BáoCáoHàngHóa!C1062)</f>
        <v/>
      </c>
      <c r="G1062" s="43" t="str">
        <f t="shared" si="151"/>
        <v/>
      </c>
      <c r="H1062" s="43" t="str">
        <f>IF(B1062="","",SUMIF(Table2[[Tên hàng hóa]:[Thành tiền]],BáoCáoHàngHóa!B1062,Table2[Thành tiền])-BáoCáoHàngHóa!E1062)</f>
        <v/>
      </c>
      <c r="I1062" s="42" t="str">
        <f>IF(B1062="","",SUMIF(Table28[[Tên hàng hóa ]:[Thành tiền]],BáoCáoHàngHóa!B1062,Table28[Số lượng]))</f>
        <v/>
      </c>
      <c r="J1062" s="42" t="str">
        <f t="shared" si="152"/>
        <v/>
      </c>
      <c r="K1062" s="42" t="str">
        <f t="shared" si="153"/>
        <v/>
      </c>
      <c r="L1062" s="44" t="str">
        <f t="shared" si="154"/>
        <v/>
      </c>
      <c r="M1062" s="44" t="str">
        <f t="shared" si="155"/>
        <v/>
      </c>
      <c r="N1062" s="44" t="str">
        <f t="shared" si="156"/>
        <v/>
      </c>
      <c r="O1062" s="30">
        <f t="shared" si="157"/>
        <v>0</v>
      </c>
    </row>
    <row r="1063" spans="1:15" x14ac:dyDescent="0.2">
      <c r="A1063" s="40">
        <v>1058</v>
      </c>
      <c r="B1063" s="40" t="str">
        <f>IF(DanhMụcHH!B1062="","",DanhMụcHH!B1062)</f>
        <v/>
      </c>
      <c r="C1063" s="41" t="str">
        <f ca="1">IF(B1063="","",SUMIF(OFFSET(MuaHàng_ThanhToán!$D$5,0,0,COUNTIF(Table2[Tên nhà cung cấp],MuaHàng_ThanhToán!$C$5),6),BáoCáoHàngHóa!B1063,Table2[Số lượng]))</f>
        <v/>
      </c>
      <c r="D1063" s="41" t="str">
        <f t="shared" si="150"/>
        <v/>
      </c>
      <c r="E1063" s="41" t="str">
        <f ca="1">IF(B1063="","",SUMIF(OFFSET(MuaHàng_ThanhToán!$D$5,0,0,COUNTIF(Table2[Tên nhà cung cấp],MuaHàng_ThanhToán!$C$5),6),BáoCáoHàngHóa!B1063,Table2[Thành tiền]))</f>
        <v/>
      </c>
      <c r="F1063" s="43" t="str">
        <f>IF(B1063="","",SUMIF(Table2[[Tên hàng hóa]:[Thành tiền]],BáoCáoHàngHóa!B1063,Table2[Số lượng])-BáoCáoHàngHóa!C1063)</f>
        <v/>
      </c>
      <c r="G1063" s="43" t="str">
        <f t="shared" si="151"/>
        <v/>
      </c>
      <c r="H1063" s="43" t="str">
        <f>IF(B1063="","",SUMIF(Table2[[Tên hàng hóa]:[Thành tiền]],BáoCáoHàngHóa!B1063,Table2[Thành tiền])-BáoCáoHàngHóa!E1063)</f>
        <v/>
      </c>
      <c r="I1063" s="42" t="str">
        <f>IF(B1063="","",SUMIF(Table28[[Tên hàng hóa ]:[Thành tiền]],BáoCáoHàngHóa!B1063,Table28[Số lượng]))</f>
        <v/>
      </c>
      <c r="J1063" s="42" t="str">
        <f t="shared" si="152"/>
        <v/>
      </c>
      <c r="K1063" s="42" t="str">
        <f t="shared" si="153"/>
        <v/>
      </c>
      <c r="L1063" s="44" t="str">
        <f t="shared" si="154"/>
        <v/>
      </c>
      <c r="M1063" s="44" t="str">
        <f t="shared" si="155"/>
        <v/>
      </c>
      <c r="N1063" s="44" t="str">
        <f t="shared" si="156"/>
        <v/>
      </c>
      <c r="O1063" s="30">
        <f t="shared" si="157"/>
        <v>0</v>
      </c>
    </row>
    <row r="1064" spans="1:15" x14ac:dyDescent="0.2">
      <c r="A1064" s="40">
        <v>1059</v>
      </c>
      <c r="B1064" s="40" t="str">
        <f>IF(DanhMụcHH!B1063="","",DanhMụcHH!B1063)</f>
        <v/>
      </c>
      <c r="C1064" s="41" t="str">
        <f ca="1">IF(B1064="","",SUMIF(OFFSET(MuaHàng_ThanhToán!$D$5,0,0,COUNTIF(Table2[Tên nhà cung cấp],MuaHàng_ThanhToán!$C$5),6),BáoCáoHàngHóa!B1064,Table2[Số lượng]))</f>
        <v/>
      </c>
      <c r="D1064" s="41" t="str">
        <f t="shared" si="150"/>
        <v/>
      </c>
      <c r="E1064" s="41" t="str">
        <f ca="1">IF(B1064="","",SUMIF(OFFSET(MuaHàng_ThanhToán!$D$5,0,0,COUNTIF(Table2[Tên nhà cung cấp],MuaHàng_ThanhToán!$C$5),6),BáoCáoHàngHóa!B1064,Table2[Thành tiền]))</f>
        <v/>
      </c>
      <c r="F1064" s="43" t="str">
        <f>IF(B1064="","",SUMIF(Table2[[Tên hàng hóa]:[Thành tiền]],BáoCáoHàngHóa!B1064,Table2[Số lượng])-BáoCáoHàngHóa!C1064)</f>
        <v/>
      </c>
      <c r="G1064" s="43" t="str">
        <f t="shared" si="151"/>
        <v/>
      </c>
      <c r="H1064" s="43" t="str">
        <f>IF(B1064="","",SUMIF(Table2[[Tên hàng hóa]:[Thành tiền]],BáoCáoHàngHóa!B1064,Table2[Thành tiền])-BáoCáoHàngHóa!E1064)</f>
        <v/>
      </c>
      <c r="I1064" s="42" t="str">
        <f>IF(B1064="","",SUMIF(Table28[[Tên hàng hóa ]:[Thành tiền]],BáoCáoHàngHóa!B1064,Table28[Số lượng]))</f>
        <v/>
      </c>
      <c r="J1064" s="42" t="str">
        <f t="shared" si="152"/>
        <v/>
      </c>
      <c r="K1064" s="42" t="str">
        <f t="shared" si="153"/>
        <v/>
      </c>
      <c r="L1064" s="44" t="str">
        <f t="shared" si="154"/>
        <v/>
      </c>
      <c r="M1064" s="44" t="str">
        <f t="shared" si="155"/>
        <v/>
      </c>
      <c r="N1064" s="44" t="str">
        <f t="shared" si="156"/>
        <v/>
      </c>
      <c r="O1064" s="30">
        <f t="shared" si="157"/>
        <v>0</v>
      </c>
    </row>
    <row r="1065" spans="1:15" x14ac:dyDescent="0.2">
      <c r="A1065" s="40">
        <v>1060</v>
      </c>
      <c r="B1065" s="40" t="str">
        <f>IF(DanhMụcHH!B1064="","",DanhMụcHH!B1064)</f>
        <v/>
      </c>
      <c r="C1065" s="41" t="str">
        <f ca="1">IF(B1065="","",SUMIF(OFFSET(MuaHàng_ThanhToán!$D$5,0,0,COUNTIF(Table2[Tên nhà cung cấp],MuaHàng_ThanhToán!$C$5),6),BáoCáoHàngHóa!B1065,Table2[Số lượng]))</f>
        <v/>
      </c>
      <c r="D1065" s="41" t="str">
        <f t="shared" si="150"/>
        <v/>
      </c>
      <c r="E1065" s="41" t="str">
        <f ca="1">IF(B1065="","",SUMIF(OFFSET(MuaHàng_ThanhToán!$D$5,0,0,COUNTIF(Table2[Tên nhà cung cấp],MuaHàng_ThanhToán!$C$5),6),BáoCáoHàngHóa!B1065,Table2[Thành tiền]))</f>
        <v/>
      </c>
      <c r="F1065" s="43" t="str">
        <f>IF(B1065="","",SUMIF(Table2[[Tên hàng hóa]:[Thành tiền]],BáoCáoHàngHóa!B1065,Table2[Số lượng])-BáoCáoHàngHóa!C1065)</f>
        <v/>
      </c>
      <c r="G1065" s="43" t="str">
        <f t="shared" si="151"/>
        <v/>
      </c>
      <c r="H1065" s="43" t="str">
        <f>IF(B1065="","",SUMIF(Table2[[Tên hàng hóa]:[Thành tiền]],BáoCáoHàngHóa!B1065,Table2[Thành tiền])-BáoCáoHàngHóa!E1065)</f>
        <v/>
      </c>
      <c r="I1065" s="42" t="str">
        <f>IF(B1065="","",SUMIF(Table28[[Tên hàng hóa ]:[Thành tiền]],BáoCáoHàngHóa!B1065,Table28[Số lượng]))</f>
        <v/>
      </c>
      <c r="J1065" s="42" t="str">
        <f t="shared" si="152"/>
        <v/>
      </c>
      <c r="K1065" s="42" t="str">
        <f t="shared" si="153"/>
        <v/>
      </c>
      <c r="L1065" s="44" t="str">
        <f t="shared" si="154"/>
        <v/>
      </c>
      <c r="M1065" s="44" t="str">
        <f t="shared" si="155"/>
        <v/>
      </c>
      <c r="N1065" s="44" t="str">
        <f t="shared" si="156"/>
        <v/>
      </c>
      <c r="O1065" s="30">
        <f t="shared" si="157"/>
        <v>0</v>
      </c>
    </row>
    <row r="1066" spans="1:15" x14ac:dyDescent="0.2">
      <c r="A1066" s="40">
        <v>1061</v>
      </c>
      <c r="B1066" s="40" t="str">
        <f>IF(DanhMụcHH!B1065="","",DanhMụcHH!B1065)</f>
        <v/>
      </c>
      <c r="C1066" s="41" t="str">
        <f ca="1">IF(B1066="","",SUMIF(OFFSET(MuaHàng_ThanhToán!$D$5,0,0,COUNTIF(Table2[Tên nhà cung cấp],MuaHàng_ThanhToán!$C$5),6),BáoCáoHàngHóa!B1066,Table2[Số lượng]))</f>
        <v/>
      </c>
      <c r="D1066" s="41" t="str">
        <f t="shared" si="150"/>
        <v/>
      </c>
      <c r="E1066" s="41" t="str">
        <f ca="1">IF(B1066="","",SUMIF(OFFSET(MuaHàng_ThanhToán!$D$5,0,0,COUNTIF(Table2[Tên nhà cung cấp],MuaHàng_ThanhToán!$C$5),6),BáoCáoHàngHóa!B1066,Table2[Thành tiền]))</f>
        <v/>
      </c>
      <c r="F1066" s="43" t="str">
        <f>IF(B1066="","",SUMIF(Table2[[Tên hàng hóa]:[Thành tiền]],BáoCáoHàngHóa!B1066,Table2[Số lượng])-BáoCáoHàngHóa!C1066)</f>
        <v/>
      </c>
      <c r="G1066" s="43" t="str">
        <f t="shared" si="151"/>
        <v/>
      </c>
      <c r="H1066" s="43" t="str">
        <f>IF(B1066="","",SUMIF(Table2[[Tên hàng hóa]:[Thành tiền]],BáoCáoHàngHóa!B1066,Table2[Thành tiền])-BáoCáoHàngHóa!E1066)</f>
        <v/>
      </c>
      <c r="I1066" s="42" t="str">
        <f>IF(B1066="","",SUMIF(Table28[[Tên hàng hóa ]:[Thành tiền]],BáoCáoHàngHóa!B1066,Table28[Số lượng]))</f>
        <v/>
      </c>
      <c r="J1066" s="42" t="str">
        <f t="shared" si="152"/>
        <v/>
      </c>
      <c r="K1066" s="42" t="str">
        <f t="shared" si="153"/>
        <v/>
      </c>
      <c r="L1066" s="44" t="str">
        <f t="shared" si="154"/>
        <v/>
      </c>
      <c r="M1066" s="44" t="str">
        <f t="shared" si="155"/>
        <v/>
      </c>
      <c r="N1066" s="44" t="str">
        <f t="shared" si="156"/>
        <v/>
      </c>
      <c r="O1066" s="30">
        <f t="shared" si="157"/>
        <v>0</v>
      </c>
    </row>
    <row r="1067" spans="1:15" x14ac:dyDescent="0.2">
      <c r="A1067" s="40">
        <v>1062</v>
      </c>
      <c r="B1067" s="40" t="str">
        <f>IF(DanhMụcHH!B1066="","",DanhMụcHH!B1066)</f>
        <v/>
      </c>
      <c r="C1067" s="41" t="str">
        <f ca="1">IF(B1067="","",SUMIF(OFFSET(MuaHàng_ThanhToán!$D$5,0,0,COUNTIF(Table2[Tên nhà cung cấp],MuaHàng_ThanhToán!$C$5),6),BáoCáoHàngHóa!B1067,Table2[Số lượng]))</f>
        <v/>
      </c>
      <c r="D1067" s="41" t="str">
        <f t="shared" si="150"/>
        <v/>
      </c>
      <c r="E1067" s="41" t="str">
        <f ca="1">IF(B1067="","",SUMIF(OFFSET(MuaHàng_ThanhToán!$D$5,0,0,COUNTIF(Table2[Tên nhà cung cấp],MuaHàng_ThanhToán!$C$5),6),BáoCáoHàngHóa!B1067,Table2[Thành tiền]))</f>
        <v/>
      </c>
      <c r="F1067" s="43" t="str">
        <f>IF(B1067="","",SUMIF(Table2[[Tên hàng hóa]:[Thành tiền]],BáoCáoHàngHóa!B1067,Table2[Số lượng])-BáoCáoHàngHóa!C1067)</f>
        <v/>
      </c>
      <c r="G1067" s="43" t="str">
        <f t="shared" si="151"/>
        <v/>
      </c>
      <c r="H1067" s="43" t="str">
        <f>IF(B1067="","",SUMIF(Table2[[Tên hàng hóa]:[Thành tiền]],BáoCáoHàngHóa!B1067,Table2[Thành tiền])-BáoCáoHàngHóa!E1067)</f>
        <v/>
      </c>
      <c r="I1067" s="42" t="str">
        <f>IF(B1067="","",SUMIF(Table28[[Tên hàng hóa ]:[Thành tiền]],BáoCáoHàngHóa!B1067,Table28[Số lượng]))</f>
        <v/>
      </c>
      <c r="J1067" s="42" t="str">
        <f t="shared" si="152"/>
        <v/>
      </c>
      <c r="K1067" s="42" t="str">
        <f t="shared" si="153"/>
        <v/>
      </c>
      <c r="L1067" s="44" t="str">
        <f t="shared" si="154"/>
        <v/>
      </c>
      <c r="M1067" s="44" t="str">
        <f t="shared" si="155"/>
        <v/>
      </c>
      <c r="N1067" s="44" t="str">
        <f t="shared" si="156"/>
        <v/>
      </c>
      <c r="O1067" s="30">
        <f t="shared" si="157"/>
        <v>0</v>
      </c>
    </row>
    <row r="1068" spans="1:15" x14ac:dyDescent="0.2">
      <c r="A1068" s="40">
        <v>1063</v>
      </c>
      <c r="B1068" s="40" t="str">
        <f>IF(DanhMụcHH!B1067="","",DanhMụcHH!B1067)</f>
        <v/>
      </c>
      <c r="C1068" s="41" t="str">
        <f ca="1">IF(B1068="","",SUMIF(OFFSET(MuaHàng_ThanhToán!$D$5,0,0,COUNTIF(Table2[Tên nhà cung cấp],MuaHàng_ThanhToán!$C$5),6),BáoCáoHàngHóa!B1068,Table2[Số lượng]))</f>
        <v/>
      </c>
      <c r="D1068" s="41" t="str">
        <f t="shared" si="150"/>
        <v/>
      </c>
      <c r="E1068" s="41" t="str">
        <f ca="1">IF(B1068="","",SUMIF(OFFSET(MuaHàng_ThanhToán!$D$5,0,0,COUNTIF(Table2[Tên nhà cung cấp],MuaHàng_ThanhToán!$C$5),6),BáoCáoHàngHóa!B1068,Table2[Thành tiền]))</f>
        <v/>
      </c>
      <c r="F1068" s="43" t="str">
        <f>IF(B1068="","",SUMIF(Table2[[Tên hàng hóa]:[Thành tiền]],BáoCáoHàngHóa!B1068,Table2[Số lượng])-BáoCáoHàngHóa!C1068)</f>
        <v/>
      </c>
      <c r="G1068" s="43" t="str">
        <f t="shared" si="151"/>
        <v/>
      </c>
      <c r="H1068" s="43" t="str">
        <f>IF(B1068="","",SUMIF(Table2[[Tên hàng hóa]:[Thành tiền]],BáoCáoHàngHóa!B1068,Table2[Thành tiền])-BáoCáoHàngHóa!E1068)</f>
        <v/>
      </c>
      <c r="I1068" s="42" t="str">
        <f>IF(B1068="","",SUMIF(Table28[[Tên hàng hóa ]:[Thành tiền]],BáoCáoHàngHóa!B1068,Table28[Số lượng]))</f>
        <v/>
      </c>
      <c r="J1068" s="42" t="str">
        <f t="shared" si="152"/>
        <v/>
      </c>
      <c r="K1068" s="42" t="str">
        <f t="shared" si="153"/>
        <v/>
      </c>
      <c r="L1068" s="44" t="str">
        <f t="shared" si="154"/>
        <v/>
      </c>
      <c r="M1068" s="44" t="str">
        <f t="shared" si="155"/>
        <v/>
      </c>
      <c r="N1068" s="44" t="str">
        <f t="shared" si="156"/>
        <v/>
      </c>
      <c r="O1068" s="30">
        <f t="shared" si="157"/>
        <v>0</v>
      </c>
    </row>
    <row r="1069" spans="1:15" x14ac:dyDescent="0.2">
      <c r="A1069" s="40">
        <v>1064</v>
      </c>
      <c r="B1069" s="40" t="str">
        <f>IF(DanhMụcHH!B1068="","",DanhMụcHH!B1068)</f>
        <v/>
      </c>
      <c r="C1069" s="41" t="str">
        <f ca="1">IF(B1069="","",SUMIF(OFFSET(MuaHàng_ThanhToán!$D$5,0,0,COUNTIF(Table2[Tên nhà cung cấp],MuaHàng_ThanhToán!$C$5),6),BáoCáoHàngHóa!B1069,Table2[Số lượng]))</f>
        <v/>
      </c>
      <c r="D1069" s="41" t="str">
        <f t="shared" si="150"/>
        <v/>
      </c>
      <c r="E1069" s="41" t="str">
        <f ca="1">IF(B1069="","",SUMIF(OFFSET(MuaHàng_ThanhToán!$D$5,0,0,COUNTIF(Table2[Tên nhà cung cấp],MuaHàng_ThanhToán!$C$5),6),BáoCáoHàngHóa!B1069,Table2[Thành tiền]))</f>
        <v/>
      </c>
      <c r="F1069" s="43" t="str">
        <f>IF(B1069="","",SUMIF(Table2[[Tên hàng hóa]:[Thành tiền]],BáoCáoHàngHóa!B1069,Table2[Số lượng])-BáoCáoHàngHóa!C1069)</f>
        <v/>
      </c>
      <c r="G1069" s="43" t="str">
        <f t="shared" si="151"/>
        <v/>
      </c>
      <c r="H1069" s="43" t="str">
        <f>IF(B1069="","",SUMIF(Table2[[Tên hàng hóa]:[Thành tiền]],BáoCáoHàngHóa!B1069,Table2[Thành tiền])-BáoCáoHàngHóa!E1069)</f>
        <v/>
      </c>
      <c r="I1069" s="42" t="str">
        <f>IF(B1069="","",SUMIF(Table28[[Tên hàng hóa ]:[Thành tiền]],BáoCáoHàngHóa!B1069,Table28[Số lượng]))</f>
        <v/>
      </c>
      <c r="J1069" s="42" t="str">
        <f t="shared" si="152"/>
        <v/>
      </c>
      <c r="K1069" s="42" t="str">
        <f t="shared" si="153"/>
        <v/>
      </c>
      <c r="L1069" s="44" t="str">
        <f t="shared" si="154"/>
        <v/>
      </c>
      <c r="M1069" s="44" t="str">
        <f t="shared" si="155"/>
        <v/>
      </c>
      <c r="N1069" s="44" t="str">
        <f t="shared" si="156"/>
        <v/>
      </c>
      <c r="O1069" s="30">
        <f t="shared" si="157"/>
        <v>0</v>
      </c>
    </row>
    <row r="1070" spans="1:15" x14ac:dyDescent="0.2">
      <c r="A1070" s="40">
        <v>1065</v>
      </c>
      <c r="B1070" s="40" t="str">
        <f>IF(DanhMụcHH!B1069="","",DanhMụcHH!B1069)</f>
        <v/>
      </c>
      <c r="C1070" s="41" t="str">
        <f ca="1">IF(B1070="","",SUMIF(OFFSET(MuaHàng_ThanhToán!$D$5,0,0,COUNTIF(Table2[Tên nhà cung cấp],MuaHàng_ThanhToán!$C$5),6),BáoCáoHàngHóa!B1070,Table2[Số lượng]))</f>
        <v/>
      </c>
      <c r="D1070" s="41" t="str">
        <f t="shared" si="150"/>
        <v/>
      </c>
      <c r="E1070" s="41" t="str">
        <f ca="1">IF(B1070="","",SUMIF(OFFSET(MuaHàng_ThanhToán!$D$5,0,0,COUNTIF(Table2[Tên nhà cung cấp],MuaHàng_ThanhToán!$C$5),6),BáoCáoHàngHóa!B1070,Table2[Thành tiền]))</f>
        <v/>
      </c>
      <c r="F1070" s="43" t="str">
        <f>IF(B1070="","",SUMIF(Table2[[Tên hàng hóa]:[Thành tiền]],BáoCáoHàngHóa!B1070,Table2[Số lượng])-BáoCáoHàngHóa!C1070)</f>
        <v/>
      </c>
      <c r="G1070" s="43" t="str">
        <f t="shared" si="151"/>
        <v/>
      </c>
      <c r="H1070" s="43" t="str">
        <f>IF(B1070="","",SUMIF(Table2[[Tên hàng hóa]:[Thành tiền]],BáoCáoHàngHóa!B1070,Table2[Thành tiền])-BáoCáoHàngHóa!E1070)</f>
        <v/>
      </c>
      <c r="I1070" s="42" t="str">
        <f>IF(B1070="","",SUMIF(Table28[[Tên hàng hóa ]:[Thành tiền]],BáoCáoHàngHóa!B1070,Table28[Số lượng]))</f>
        <v/>
      </c>
      <c r="J1070" s="42" t="str">
        <f t="shared" si="152"/>
        <v/>
      </c>
      <c r="K1070" s="42" t="str">
        <f t="shared" si="153"/>
        <v/>
      </c>
      <c r="L1070" s="44" t="str">
        <f t="shared" si="154"/>
        <v/>
      </c>
      <c r="M1070" s="44" t="str">
        <f t="shared" si="155"/>
        <v/>
      </c>
      <c r="N1070" s="44" t="str">
        <f t="shared" si="156"/>
        <v/>
      </c>
      <c r="O1070" s="30">
        <f t="shared" si="157"/>
        <v>0</v>
      </c>
    </row>
    <row r="1071" spans="1:15" x14ac:dyDescent="0.2">
      <c r="A1071" s="40">
        <v>1066</v>
      </c>
      <c r="B1071" s="40" t="str">
        <f>IF(DanhMụcHH!B1070="","",DanhMụcHH!B1070)</f>
        <v/>
      </c>
      <c r="C1071" s="41" t="str">
        <f ca="1">IF(B1071="","",SUMIF(OFFSET(MuaHàng_ThanhToán!$D$5,0,0,COUNTIF(Table2[Tên nhà cung cấp],MuaHàng_ThanhToán!$C$5),6),BáoCáoHàngHóa!B1071,Table2[Số lượng]))</f>
        <v/>
      </c>
      <c r="D1071" s="41" t="str">
        <f t="shared" si="150"/>
        <v/>
      </c>
      <c r="E1071" s="41" t="str">
        <f ca="1">IF(B1071="","",SUMIF(OFFSET(MuaHàng_ThanhToán!$D$5,0,0,COUNTIF(Table2[Tên nhà cung cấp],MuaHàng_ThanhToán!$C$5),6),BáoCáoHàngHóa!B1071,Table2[Thành tiền]))</f>
        <v/>
      </c>
      <c r="F1071" s="43" t="str">
        <f>IF(B1071="","",SUMIF(Table2[[Tên hàng hóa]:[Thành tiền]],BáoCáoHàngHóa!B1071,Table2[Số lượng])-BáoCáoHàngHóa!C1071)</f>
        <v/>
      </c>
      <c r="G1071" s="43" t="str">
        <f t="shared" si="151"/>
        <v/>
      </c>
      <c r="H1071" s="43" t="str">
        <f>IF(B1071="","",SUMIF(Table2[[Tên hàng hóa]:[Thành tiền]],BáoCáoHàngHóa!B1071,Table2[Thành tiền])-BáoCáoHàngHóa!E1071)</f>
        <v/>
      </c>
      <c r="I1071" s="42" t="str">
        <f>IF(B1071="","",SUMIF(Table28[[Tên hàng hóa ]:[Thành tiền]],BáoCáoHàngHóa!B1071,Table28[Số lượng]))</f>
        <v/>
      </c>
      <c r="J1071" s="42" t="str">
        <f t="shared" si="152"/>
        <v/>
      </c>
      <c r="K1071" s="42" t="str">
        <f t="shared" si="153"/>
        <v/>
      </c>
      <c r="L1071" s="44" t="str">
        <f t="shared" si="154"/>
        <v/>
      </c>
      <c r="M1071" s="44" t="str">
        <f t="shared" si="155"/>
        <v/>
      </c>
      <c r="N1071" s="44" t="str">
        <f t="shared" si="156"/>
        <v/>
      </c>
      <c r="O1071" s="30">
        <f t="shared" si="157"/>
        <v>0</v>
      </c>
    </row>
    <row r="1072" spans="1:15" x14ac:dyDescent="0.2">
      <c r="A1072" s="40">
        <v>1067</v>
      </c>
      <c r="B1072" s="40" t="str">
        <f>IF(DanhMụcHH!B1071="","",DanhMụcHH!B1071)</f>
        <v/>
      </c>
      <c r="C1072" s="41" t="str">
        <f ca="1">IF(B1072="","",SUMIF(OFFSET(MuaHàng_ThanhToán!$D$5,0,0,COUNTIF(Table2[Tên nhà cung cấp],MuaHàng_ThanhToán!$C$5),6),BáoCáoHàngHóa!B1072,Table2[Số lượng]))</f>
        <v/>
      </c>
      <c r="D1072" s="41" t="str">
        <f t="shared" si="150"/>
        <v/>
      </c>
      <c r="E1072" s="41" t="str">
        <f ca="1">IF(B1072="","",SUMIF(OFFSET(MuaHàng_ThanhToán!$D$5,0,0,COUNTIF(Table2[Tên nhà cung cấp],MuaHàng_ThanhToán!$C$5),6),BáoCáoHàngHóa!B1072,Table2[Thành tiền]))</f>
        <v/>
      </c>
      <c r="F1072" s="43" t="str">
        <f>IF(B1072="","",SUMIF(Table2[[Tên hàng hóa]:[Thành tiền]],BáoCáoHàngHóa!B1072,Table2[Số lượng])-BáoCáoHàngHóa!C1072)</f>
        <v/>
      </c>
      <c r="G1072" s="43" t="str">
        <f t="shared" si="151"/>
        <v/>
      </c>
      <c r="H1072" s="43" t="str">
        <f>IF(B1072="","",SUMIF(Table2[[Tên hàng hóa]:[Thành tiền]],BáoCáoHàngHóa!B1072,Table2[Thành tiền])-BáoCáoHàngHóa!E1072)</f>
        <v/>
      </c>
      <c r="I1072" s="42" t="str">
        <f>IF(B1072="","",SUMIF(Table28[[Tên hàng hóa ]:[Thành tiền]],BáoCáoHàngHóa!B1072,Table28[Số lượng]))</f>
        <v/>
      </c>
      <c r="J1072" s="42" t="str">
        <f t="shared" si="152"/>
        <v/>
      </c>
      <c r="K1072" s="42" t="str">
        <f t="shared" si="153"/>
        <v/>
      </c>
      <c r="L1072" s="44" t="str">
        <f t="shared" si="154"/>
        <v/>
      </c>
      <c r="M1072" s="44" t="str">
        <f t="shared" si="155"/>
        <v/>
      </c>
      <c r="N1072" s="44" t="str">
        <f t="shared" si="156"/>
        <v/>
      </c>
      <c r="O1072" s="30">
        <f t="shared" si="157"/>
        <v>0</v>
      </c>
    </row>
    <row r="1073" spans="1:15" x14ac:dyDescent="0.2">
      <c r="A1073" s="40">
        <v>1068</v>
      </c>
      <c r="B1073" s="40" t="str">
        <f>IF(DanhMụcHH!B1072="","",DanhMụcHH!B1072)</f>
        <v/>
      </c>
      <c r="C1073" s="41" t="str">
        <f ca="1">IF(B1073="","",SUMIF(OFFSET(MuaHàng_ThanhToán!$D$5,0,0,COUNTIF(Table2[Tên nhà cung cấp],MuaHàng_ThanhToán!$C$5),6),BáoCáoHàngHóa!B1073,Table2[Số lượng]))</f>
        <v/>
      </c>
      <c r="D1073" s="41" t="str">
        <f t="shared" si="150"/>
        <v/>
      </c>
      <c r="E1073" s="41" t="str">
        <f ca="1">IF(B1073="","",SUMIF(OFFSET(MuaHàng_ThanhToán!$D$5,0,0,COUNTIF(Table2[Tên nhà cung cấp],MuaHàng_ThanhToán!$C$5),6),BáoCáoHàngHóa!B1073,Table2[Thành tiền]))</f>
        <v/>
      </c>
      <c r="F1073" s="43" t="str">
        <f>IF(B1073="","",SUMIF(Table2[[Tên hàng hóa]:[Thành tiền]],BáoCáoHàngHóa!B1073,Table2[Số lượng])-BáoCáoHàngHóa!C1073)</f>
        <v/>
      </c>
      <c r="G1073" s="43" t="str">
        <f t="shared" si="151"/>
        <v/>
      </c>
      <c r="H1073" s="43" t="str">
        <f>IF(B1073="","",SUMIF(Table2[[Tên hàng hóa]:[Thành tiền]],BáoCáoHàngHóa!B1073,Table2[Thành tiền])-BáoCáoHàngHóa!E1073)</f>
        <v/>
      </c>
      <c r="I1073" s="42" t="str">
        <f>IF(B1073="","",SUMIF(Table28[[Tên hàng hóa ]:[Thành tiền]],BáoCáoHàngHóa!B1073,Table28[Số lượng]))</f>
        <v/>
      </c>
      <c r="J1073" s="42" t="str">
        <f t="shared" si="152"/>
        <v/>
      </c>
      <c r="K1073" s="42" t="str">
        <f t="shared" si="153"/>
        <v/>
      </c>
      <c r="L1073" s="44" t="str">
        <f t="shared" si="154"/>
        <v/>
      </c>
      <c r="M1073" s="44" t="str">
        <f t="shared" si="155"/>
        <v/>
      </c>
      <c r="N1073" s="44" t="str">
        <f t="shared" si="156"/>
        <v/>
      </c>
      <c r="O1073" s="30">
        <f t="shared" si="157"/>
        <v>0</v>
      </c>
    </row>
    <row r="1074" spans="1:15" x14ac:dyDescent="0.2">
      <c r="A1074" s="40">
        <v>1069</v>
      </c>
      <c r="B1074" s="40" t="str">
        <f>IF(DanhMụcHH!B1073="","",DanhMụcHH!B1073)</f>
        <v/>
      </c>
      <c r="C1074" s="41" t="str">
        <f ca="1">IF(B1074="","",SUMIF(OFFSET(MuaHàng_ThanhToán!$D$5,0,0,COUNTIF(Table2[Tên nhà cung cấp],MuaHàng_ThanhToán!$C$5),6),BáoCáoHàngHóa!B1074,Table2[Số lượng]))</f>
        <v/>
      </c>
      <c r="D1074" s="41" t="str">
        <f t="shared" si="150"/>
        <v/>
      </c>
      <c r="E1074" s="41" t="str">
        <f ca="1">IF(B1074="","",SUMIF(OFFSET(MuaHàng_ThanhToán!$D$5,0,0,COUNTIF(Table2[Tên nhà cung cấp],MuaHàng_ThanhToán!$C$5),6),BáoCáoHàngHóa!B1074,Table2[Thành tiền]))</f>
        <v/>
      </c>
      <c r="F1074" s="43" t="str">
        <f>IF(B1074="","",SUMIF(Table2[[Tên hàng hóa]:[Thành tiền]],BáoCáoHàngHóa!B1074,Table2[Số lượng])-BáoCáoHàngHóa!C1074)</f>
        <v/>
      </c>
      <c r="G1074" s="43" t="str">
        <f t="shared" si="151"/>
        <v/>
      </c>
      <c r="H1074" s="43" t="str">
        <f>IF(B1074="","",SUMIF(Table2[[Tên hàng hóa]:[Thành tiền]],BáoCáoHàngHóa!B1074,Table2[Thành tiền])-BáoCáoHàngHóa!E1074)</f>
        <v/>
      </c>
      <c r="I1074" s="42" t="str">
        <f>IF(B1074="","",SUMIF(Table28[[Tên hàng hóa ]:[Thành tiền]],BáoCáoHàngHóa!B1074,Table28[Số lượng]))</f>
        <v/>
      </c>
      <c r="J1074" s="42" t="str">
        <f t="shared" si="152"/>
        <v/>
      </c>
      <c r="K1074" s="42" t="str">
        <f t="shared" si="153"/>
        <v/>
      </c>
      <c r="L1074" s="44" t="str">
        <f t="shared" si="154"/>
        <v/>
      </c>
      <c r="M1074" s="44" t="str">
        <f t="shared" si="155"/>
        <v/>
      </c>
      <c r="N1074" s="44" t="str">
        <f t="shared" si="156"/>
        <v/>
      </c>
      <c r="O1074" s="30">
        <f t="shared" si="157"/>
        <v>0</v>
      </c>
    </row>
    <row r="1075" spans="1:15" x14ac:dyDescent="0.2">
      <c r="A1075" s="40">
        <v>1070</v>
      </c>
      <c r="B1075" s="40" t="str">
        <f>IF(DanhMụcHH!B1074="","",DanhMụcHH!B1074)</f>
        <v/>
      </c>
      <c r="C1075" s="41" t="str">
        <f ca="1">IF(B1075="","",SUMIF(OFFSET(MuaHàng_ThanhToán!$D$5,0,0,COUNTIF(Table2[Tên nhà cung cấp],MuaHàng_ThanhToán!$C$5),6),BáoCáoHàngHóa!B1075,Table2[Số lượng]))</f>
        <v/>
      </c>
      <c r="D1075" s="41" t="str">
        <f t="shared" ref="D1075:D1138" si="158">IF(B1075="","",IF(C1075=0,0,E1075/C1075))</f>
        <v/>
      </c>
      <c r="E1075" s="41" t="str">
        <f ca="1">IF(B1075="","",SUMIF(OFFSET(MuaHàng_ThanhToán!$D$5,0,0,COUNTIF(Table2[Tên nhà cung cấp],MuaHàng_ThanhToán!$C$5),6),BáoCáoHàngHóa!B1075,Table2[Thành tiền]))</f>
        <v/>
      </c>
      <c r="F1075" s="43" t="str">
        <f>IF(B1075="","",SUMIF(Table2[[Tên hàng hóa]:[Thành tiền]],BáoCáoHàngHóa!B1075,Table2[Số lượng])-BáoCáoHàngHóa!C1075)</f>
        <v/>
      </c>
      <c r="G1075" s="43" t="str">
        <f t="shared" ref="G1075:G1138" si="159">IF(B1075="","",IF(F1075=0,0,H1075/F1075))</f>
        <v/>
      </c>
      <c r="H1075" s="43" t="str">
        <f>IF(B1075="","",SUMIF(Table2[[Tên hàng hóa]:[Thành tiền]],BáoCáoHàngHóa!B1075,Table2[Thành tiền])-BáoCáoHàngHóa!E1075)</f>
        <v/>
      </c>
      <c r="I1075" s="42" t="str">
        <f>IF(B1075="","",SUMIF(Table28[[Tên hàng hóa ]:[Thành tiền]],BáoCáoHàngHóa!B1075,Table28[Số lượng]))</f>
        <v/>
      </c>
      <c r="J1075" s="42" t="str">
        <f t="shared" ref="J1075:J1138" si="160">IF(B1075="","",IF(I1075=0,0,(H1075+E1075)/(F1075+C1075)))</f>
        <v/>
      </c>
      <c r="K1075" s="42" t="str">
        <f t="shared" ref="K1075:K1138" si="161">IF(B1075="","",J1075*I1075)</f>
        <v/>
      </c>
      <c r="L1075" s="44" t="str">
        <f t="shared" ref="L1075:L1138" si="162">IF(B1075="","",C1075+F1075-I1075)</f>
        <v/>
      </c>
      <c r="M1075" s="44" t="str">
        <f t="shared" ref="M1075:M1138" si="163">IF(B1075="","",IF(L1075=0,0,N1075/L1075))</f>
        <v/>
      </c>
      <c r="N1075" s="44" t="str">
        <f t="shared" ref="N1075:N1138" si="164">IF(B1075="","",E1075+H1075-K1075)</f>
        <v/>
      </c>
      <c r="O1075" s="30">
        <f t="shared" si="157"/>
        <v>0</v>
      </c>
    </row>
    <row r="1076" spans="1:15" x14ac:dyDescent="0.2">
      <c r="A1076" s="40">
        <v>1071</v>
      </c>
      <c r="B1076" s="40" t="str">
        <f>IF(DanhMụcHH!B1075="","",DanhMụcHH!B1075)</f>
        <v/>
      </c>
      <c r="C1076" s="41" t="str">
        <f ca="1">IF(B1076="","",SUMIF(OFFSET(MuaHàng_ThanhToán!$D$5,0,0,COUNTIF(Table2[Tên nhà cung cấp],MuaHàng_ThanhToán!$C$5),6),BáoCáoHàngHóa!B1076,Table2[Số lượng]))</f>
        <v/>
      </c>
      <c r="D1076" s="41" t="str">
        <f t="shared" si="158"/>
        <v/>
      </c>
      <c r="E1076" s="41" t="str">
        <f ca="1">IF(B1076="","",SUMIF(OFFSET(MuaHàng_ThanhToán!$D$5,0,0,COUNTIF(Table2[Tên nhà cung cấp],MuaHàng_ThanhToán!$C$5),6),BáoCáoHàngHóa!B1076,Table2[Thành tiền]))</f>
        <v/>
      </c>
      <c r="F1076" s="43" t="str">
        <f>IF(B1076="","",SUMIF(Table2[[Tên hàng hóa]:[Thành tiền]],BáoCáoHàngHóa!B1076,Table2[Số lượng])-BáoCáoHàngHóa!C1076)</f>
        <v/>
      </c>
      <c r="G1076" s="43" t="str">
        <f t="shared" si="159"/>
        <v/>
      </c>
      <c r="H1076" s="43" t="str">
        <f>IF(B1076="","",SUMIF(Table2[[Tên hàng hóa]:[Thành tiền]],BáoCáoHàngHóa!B1076,Table2[Thành tiền])-BáoCáoHàngHóa!E1076)</f>
        <v/>
      </c>
      <c r="I1076" s="42" t="str">
        <f>IF(B1076="","",SUMIF(Table28[[Tên hàng hóa ]:[Thành tiền]],BáoCáoHàngHóa!B1076,Table28[Số lượng]))</f>
        <v/>
      </c>
      <c r="J1076" s="42" t="str">
        <f t="shared" si="160"/>
        <v/>
      </c>
      <c r="K1076" s="42" t="str">
        <f t="shared" si="161"/>
        <v/>
      </c>
      <c r="L1076" s="44" t="str">
        <f t="shared" si="162"/>
        <v/>
      </c>
      <c r="M1076" s="44" t="str">
        <f t="shared" si="163"/>
        <v/>
      </c>
      <c r="N1076" s="44" t="str">
        <f t="shared" si="164"/>
        <v/>
      </c>
      <c r="O1076" s="30">
        <f t="shared" si="157"/>
        <v>0</v>
      </c>
    </row>
    <row r="1077" spans="1:15" x14ac:dyDescent="0.2">
      <c r="A1077" s="40">
        <v>1072</v>
      </c>
      <c r="B1077" s="40" t="str">
        <f>IF(DanhMụcHH!B1076="","",DanhMụcHH!B1076)</f>
        <v/>
      </c>
      <c r="C1077" s="41" t="str">
        <f ca="1">IF(B1077="","",SUMIF(OFFSET(MuaHàng_ThanhToán!$D$5,0,0,COUNTIF(Table2[Tên nhà cung cấp],MuaHàng_ThanhToán!$C$5),6),BáoCáoHàngHóa!B1077,Table2[Số lượng]))</f>
        <v/>
      </c>
      <c r="D1077" s="41" t="str">
        <f t="shared" si="158"/>
        <v/>
      </c>
      <c r="E1077" s="41" t="str">
        <f ca="1">IF(B1077="","",SUMIF(OFFSET(MuaHàng_ThanhToán!$D$5,0,0,COUNTIF(Table2[Tên nhà cung cấp],MuaHàng_ThanhToán!$C$5),6),BáoCáoHàngHóa!B1077,Table2[Thành tiền]))</f>
        <v/>
      </c>
      <c r="F1077" s="43" t="str">
        <f>IF(B1077="","",SUMIF(Table2[[Tên hàng hóa]:[Thành tiền]],BáoCáoHàngHóa!B1077,Table2[Số lượng])-BáoCáoHàngHóa!C1077)</f>
        <v/>
      </c>
      <c r="G1077" s="43" t="str">
        <f t="shared" si="159"/>
        <v/>
      </c>
      <c r="H1077" s="43" t="str">
        <f>IF(B1077="","",SUMIF(Table2[[Tên hàng hóa]:[Thành tiền]],BáoCáoHàngHóa!B1077,Table2[Thành tiền])-BáoCáoHàngHóa!E1077)</f>
        <v/>
      </c>
      <c r="I1077" s="42" t="str">
        <f>IF(B1077="","",SUMIF(Table28[[Tên hàng hóa ]:[Thành tiền]],BáoCáoHàngHóa!B1077,Table28[Số lượng]))</f>
        <v/>
      </c>
      <c r="J1077" s="42" t="str">
        <f t="shared" si="160"/>
        <v/>
      </c>
      <c r="K1077" s="42" t="str">
        <f t="shared" si="161"/>
        <v/>
      </c>
      <c r="L1077" s="44" t="str">
        <f t="shared" si="162"/>
        <v/>
      </c>
      <c r="M1077" s="44" t="str">
        <f t="shared" si="163"/>
        <v/>
      </c>
      <c r="N1077" s="44" t="str">
        <f t="shared" si="164"/>
        <v/>
      </c>
      <c r="O1077" s="30">
        <f t="shared" si="157"/>
        <v>0</v>
      </c>
    </row>
    <row r="1078" spans="1:15" x14ac:dyDescent="0.2">
      <c r="A1078" s="40">
        <v>1073</v>
      </c>
      <c r="B1078" s="40" t="str">
        <f>IF(DanhMụcHH!B1077="","",DanhMụcHH!B1077)</f>
        <v/>
      </c>
      <c r="C1078" s="41" t="str">
        <f ca="1">IF(B1078="","",SUMIF(OFFSET(MuaHàng_ThanhToán!$D$5,0,0,COUNTIF(Table2[Tên nhà cung cấp],MuaHàng_ThanhToán!$C$5),6),BáoCáoHàngHóa!B1078,Table2[Số lượng]))</f>
        <v/>
      </c>
      <c r="D1078" s="41" t="str">
        <f t="shared" si="158"/>
        <v/>
      </c>
      <c r="E1078" s="41" t="str">
        <f ca="1">IF(B1078="","",SUMIF(OFFSET(MuaHàng_ThanhToán!$D$5,0,0,COUNTIF(Table2[Tên nhà cung cấp],MuaHàng_ThanhToán!$C$5),6),BáoCáoHàngHóa!B1078,Table2[Thành tiền]))</f>
        <v/>
      </c>
      <c r="F1078" s="43" t="str">
        <f>IF(B1078="","",SUMIF(Table2[[Tên hàng hóa]:[Thành tiền]],BáoCáoHàngHóa!B1078,Table2[Số lượng])-BáoCáoHàngHóa!C1078)</f>
        <v/>
      </c>
      <c r="G1078" s="43" t="str">
        <f t="shared" si="159"/>
        <v/>
      </c>
      <c r="H1078" s="43" t="str">
        <f>IF(B1078="","",SUMIF(Table2[[Tên hàng hóa]:[Thành tiền]],BáoCáoHàngHóa!B1078,Table2[Thành tiền])-BáoCáoHàngHóa!E1078)</f>
        <v/>
      </c>
      <c r="I1078" s="42" t="str">
        <f>IF(B1078="","",SUMIF(Table28[[Tên hàng hóa ]:[Thành tiền]],BáoCáoHàngHóa!B1078,Table28[Số lượng]))</f>
        <v/>
      </c>
      <c r="J1078" s="42" t="str">
        <f t="shared" si="160"/>
        <v/>
      </c>
      <c r="K1078" s="42" t="str">
        <f t="shared" si="161"/>
        <v/>
      </c>
      <c r="L1078" s="44" t="str">
        <f t="shared" si="162"/>
        <v/>
      </c>
      <c r="M1078" s="44" t="str">
        <f t="shared" si="163"/>
        <v/>
      </c>
      <c r="N1078" s="44" t="str">
        <f t="shared" si="164"/>
        <v/>
      </c>
      <c r="O1078" s="30">
        <f t="shared" si="157"/>
        <v>0</v>
      </c>
    </row>
    <row r="1079" spans="1:15" x14ac:dyDescent="0.2">
      <c r="A1079" s="40">
        <v>1074</v>
      </c>
      <c r="B1079" s="40" t="str">
        <f>IF(DanhMụcHH!B1078="","",DanhMụcHH!B1078)</f>
        <v/>
      </c>
      <c r="C1079" s="41" t="str">
        <f ca="1">IF(B1079="","",SUMIF(OFFSET(MuaHàng_ThanhToán!$D$5,0,0,COUNTIF(Table2[Tên nhà cung cấp],MuaHàng_ThanhToán!$C$5),6),BáoCáoHàngHóa!B1079,Table2[Số lượng]))</f>
        <v/>
      </c>
      <c r="D1079" s="41" t="str">
        <f t="shared" si="158"/>
        <v/>
      </c>
      <c r="E1079" s="41" t="str">
        <f ca="1">IF(B1079="","",SUMIF(OFFSET(MuaHàng_ThanhToán!$D$5,0,0,COUNTIF(Table2[Tên nhà cung cấp],MuaHàng_ThanhToán!$C$5),6),BáoCáoHàngHóa!B1079,Table2[Thành tiền]))</f>
        <v/>
      </c>
      <c r="F1079" s="43" t="str">
        <f>IF(B1079="","",SUMIF(Table2[[Tên hàng hóa]:[Thành tiền]],BáoCáoHàngHóa!B1079,Table2[Số lượng])-BáoCáoHàngHóa!C1079)</f>
        <v/>
      </c>
      <c r="G1079" s="43" t="str">
        <f t="shared" si="159"/>
        <v/>
      </c>
      <c r="H1079" s="43" t="str">
        <f>IF(B1079="","",SUMIF(Table2[[Tên hàng hóa]:[Thành tiền]],BáoCáoHàngHóa!B1079,Table2[Thành tiền])-BáoCáoHàngHóa!E1079)</f>
        <v/>
      </c>
      <c r="I1079" s="42" t="str">
        <f>IF(B1079="","",SUMIF(Table28[[Tên hàng hóa ]:[Thành tiền]],BáoCáoHàngHóa!B1079,Table28[Số lượng]))</f>
        <v/>
      </c>
      <c r="J1079" s="42" t="str">
        <f t="shared" si="160"/>
        <v/>
      </c>
      <c r="K1079" s="42" t="str">
        <f t="shared" si="161"/>
        <v/>
      </c>
      <c r="L1079" s="44" t="str">
        <f t="shared" si="162"/>
        <v/>
      </c>
      <c r="M1079" s="44" t="str">
        <f t="shared" si="163"/>
        <v/>
      </c>
      <c r="N1079" s="44" t="str">
        <f t="shared" si="164"/>
        <v/>
      </c>
      <c r="O1079" s="30">
        <f t="shared" si="157"/>
        <v>0</v>
      </c>
    </row>
    <row r="1080" spans="1:15" x14ac:dyDescent="0.2">
      <c r="A1080" s="40">
        <v>1075</v>
      </c>
      <c r="B1080" s="40" t="str">
        <f>IF(DanhMụcHH!B1079="","",DanhMụcHH!B1079)</f>
        <v/>
      </c>
      <c r="C1080" s="41" t="str">
        <f ca="1">IF(B1080="","",SUMIF(OFFSET(MuaHàng_ThanhToán!$D$5,0,0,COUNTIF(Table2[Tên nhà cung cấp],MuaHàng_ThanhToán!$C$5),6),BáoCáoHàngHóa!B1080,Table2[Số lượng]))</f>
        <v/>
      </c>
      <c r="D1080" s="41" t="str">
        <f t="shared" si="158"/>
        <v/>
      </c>
      <c r="E1080" s="41" t="str">
        <f ca="1">IF(B1080="","",SUMIF(OFFSET(MuaHàng_ThanhToán!$D$5,0,0,COUNTIF(Table2[Tên nhà cung cấp],MuaHàng_ThanhToán!$C$5),6),BáoCáoHàngHóa!B1080,Table2[Thành tiền]))</f>
        <v/>
      </c>
      <c r="F1080" s="43" t="str">
        <f>IF(B1080="","",SUMIF(Table2[[Tên hàng hóa]:[Thành tiền]],BáoCáoHàngHóa!B1080,Table2[Số lượng])-BáoCáoHàngHóa!C1080)</f>
        <v/>
      </c>
      <c r="G1080" s="43" t="str">
        <f t="shared" si="159"/>
        <v/>
      </c>
      <c r="H1080" s="43" t="str">
        <f>IF(B1080="","",SUMIF(Table2[[Tên hàng hóa]:[Thành tiền]],BáoCáoHàngHóa!B1080,Table2[Thành tiền])-BáoCáoHàngHóa!E1080)</f>
        <v/>
      </c>
      <c r="I1080" s="42" t="str">
        <f>IF(B1080="","",SUMIF(Table28[[Tên hàng hóa ]:[Thành tiền]],BáoCáoHàngHóa!B1080,Table28[Số lượng]))</f>
        <v/>
      </c>
      <c r="J1080" s="42" t="str">
        <f t="shared" si="160"/>
        <v/>
      </c>
      <c r="K1080" s="42" t="str">
        <f t="shared" si="161"/>
        <v/>
      </c>
      <c r="L1080" s="44" t="str">
        <f t="shared" si="162"/>
        <v/>
      </c>
      <c r="M1080" s="44" t="str">
        <f t="shared" si="163"/>
        <v/>
      </c>
      <c r="N1080" s="44" t="str">
        <f t="shared" si="164"/>
        <v/>
      </c>
      <c r="O1080" s="30">
        <f t="shared" si="157"/>
        <v>0</v>
      </c>
    </row>
    <row r="1081" spans="1:15" x14ac:dyDescent="0.2">
      <c r="A1081" s="40">
        <v>1076</v>
      </c>
      <c r="B1081" s="40" t="str">
        <f>IF(DanhMụcHH!B1080="","",DanhMụcHH!B1080)</f>
        <v/>
      </c>
      <c r="C1081" s="41" t="str">
        <f ca="1">IF(B1081="","",SUMIF(OFFSET(MuaHàng_ThanhToán!$D$5,0,0,COUNTIF(Table2[Tên nhà cung cấp],MuaHàng_ThanhToán!$C$5),6),BáoCáoHàngHóa!B1081,Table2[Số lượng]))</f>
        <v/>
      </c>
      <c r="D1081" s="41" t="str">
        <f t="shared" si="158"/>
        <v/>
      </c>
      <c r="E1081" s="41" t="str">
        <f ca="1">IF(B1081="","",SUMIF(OFFSET(MuaHàng_ThanhToán!$D$5,0,0,COUNTIF(Table2[Tên nhà cung cấp],MuaHàng_ThanhToán!$C$5),6),BáoCáoHàngHóa!B1081,Table2[Thành tiền]))</f>
        <v/>
      </c>
      <c r="F1081" s="43" t="str">
        <f>IF(B1081="","",SUMIF(Table2[[Tên hàng hóa]:[Thành tiền]],BáoCáoHàngHóa!B1081,Table2[Số lượng])-BáoCáoHàngHóa!C1081)</f>
        <v/>
      </c>
      <c r="G1081" s="43" t="str">
        <f t="shared" si="159"/>
        <v/>
      </c>
      <c r="H1081" s="43" t="str">
        <f>IF(B1081="","",SUMIF(Table2[[Tên hàng hóa]:[Thành tiền]],BáoCáoHàngHóa!B1081,Table2[Thành tiền])-BáoCáoHàngHóa!E1081)</f>
        <v/>
      </c>
      <c r="I1081" s="42" t="str">
        <f>IF(B1081="","",SUMIF(Table28[[Tên hàng hóa ]:[Thành tiền]],BáoCáoHàngHóa!B1081,Table28[Số lượng]))</f>
        <v/>
      </c>
      <c r="J1081" s="42" t="str">
        <f t="shared" si="160"/>
        <v/>
      </c>
      <c r="K1081" s="42" t="str">
        <f t="shared" si="161"/>
        <v/>
      </c>
      <c r="L1081" s="44" t="str">
        <f t="shared" si="162"/>
        <v/>
      </c>
      <c r="M1081" s="44" t="str">
        <f t="shared" si="163"/>
        <v/>
      </c>
      <c r="N1081" s="44" t="str">
        <f t="shared" si="164"/>
        <v/>
      </c>
      <c r="O1081" s="30">
        <f t="shared" si="157"/>
        <v>0</v>
      </c>
    </row>
    <row r="1082" spans="1:15" x14ac:dyDescent="0.2">
      <c r="A1082" s="40">
        <v>1077</v>
      </c>
      <c r="B1082" s="40" t="str">
        <f>IF(DanhMụcHH!B1081="","",DanhMụcHH!B1081)</f>
        <v/>
      </c>
      <c r="C1082" s="41" t="str">
        <f ca="1">IF(B1082="","",SUMIF(OFFSET(MuaHàng_ThanhToán!$D$5,0,0,COUNTIF(Table2[Tên nhà cung cấp],MuaHàng_ThanhToán!$C$5),6),BáoCáoHàngHóa!B1082,Table2[Số lượng]))</f>
        <v/>
      </c>
      <c r="D1082" s="41" t="str">
        <f t="shared" si="158"/>
        <v/>
      </c>
      <c r="E1082" s="41" t="str">
        <f ca="1">IF(B1082="","",SUMIF(OFFSET(MuaHàng_ThanhToán!$D$5,0,0,COUNTIF(Table2[Tên nhà cung cấp],MuaHàng_ThanhToán!$C$5),6),BáoCáoHàngHóa!B1082,Table2[Thành tiền]))</f>
        <v/>
      </c>
      <c r="F1082" s="43" t="str">
        <f>IF(B1082="","",SUMIF(Table2[[Tên hàng hóa]:[Thành tiền]],BáoCáoHàngHóa!B1082,Table2[Số lượng])-BáoCáoHàngHóa!C1082)</f>
        <v/>
      </c>
      <c r="G1082" s="43" t="str">
        <f t="shared" si="159"/>
        <v/>
      </c>
      <c r="H1082" s="43" t="str">
        <f>IF(B1082="","",SUMIF(Table2[[Tên hàng hóa]:[Thành tiền]],BáoCáoHàngHóa!B1082,Table2[Thành tiền])-BáoCáoHàngHóa!E1082)</f>
        <v/>
      </c>
      <c r="I1082" s="42" t="str">
        <f>IF(B1082="","",SUMIF(Table28[[Tên hàng hóa ]:[Thành tiền]],BáoCáoHàngHóa!B1082,Table28[Số lượng]))</f>
        <v/>
      </c>
      <c r="J1082" s="42" t="str">
        <f t="shared" si="160"/>
        <v/>
      </c>
      <c r="K1082" s="42" t="str">
        <f t="shared" si="161"/>
        <v/>
      </c>
      <c r="L1082" s="44" t="str">
        <f t="shared" si="162"/>
        <v/>
      </c>
      <c r="M1082" s="44" t="str">
        <f t="shared" si="163"/>
        <v/>
      </c>
      <c r="N1082" s="44" t="str">
        <f t="shared" si="164"/>
        <v/>
      </c>
      <c r="O1082" s="30">
        <f t="shared" si="157"/>
        <v>0</v>
      </c>
    </row>
    <row r="1083" spans="1:15" x14ac:dyDescent="0.2">
      <c r="A1083" s="40">
        <v>1078</v>
      </c>
      <c r="B1083" s="40" t="str">
        <f>IF(DanhMụcHH!B1082="","",DanhMụcHH!B1082)</f>
        <v/>
      </c>
      <c r="C1083" s="41" t="str">
        <f ca="1">IF(B1083="","",SUMIF(OFFSET(MuaHàng_ThanhToán!$D$5,0,0,COUNTIF(Table2[Tên nhà cung cấp],MuaHàng_ThanhToán!$C$5),6),BáoCáoHàngHóa!B1083,Table2[Số lượng]))</f>
        <v/>
      </c>
      <c r="D1083" s="41" t="str">
        <f t="shared" si="158"/>
        <v/>
      </c>
      <c r="E1083" s="41" t="str">
        <f ca="1">IF(B1083="","",SUMIF(OFFSET(MuaHàng_ThanhToán!$D$5,0,0,COUNTIF(Table2[Tên nhà cung cấp],MuaHàng_ThanhToán!$C$5),6),BáoCáoHàngHóa!B1083,Table2[Thành tiền]))</f>
        <v/>
      </c>
      <c r="F1083" s="43" t="str">
        <f>IF(B1083="","",SUMIF(Table2[[Tên hàng hóa]:[Thành tiền]],BáoCáoHàngHóa!B1083,Table2[Số lượng])-BáoCáoHàngHóa!C1083)</f>
        <v/>
      </c>
      <c r="G1083" s="43" t="str">
        <f t="shared" si="159"/>
        <v/>
      </c>
      <c r="H1083" s="43" t="str">
        <f>IF(B1083="","",SUMIF(Table2[[Tên hàng hóa]:[Thành tiền]],BáoCáoHàngHóa!B1083,Table2[Thành tiền])-BáoCáoHàngHóa!E1083)</f>
        <v/>
      </c>
      <c r="I1083" s="42" t="str">
        <f>IF(B1083="","",SUMIF(Table28[[Tên hàng hóa ]:[Thành tiền]],BáoCáoHàngHóa!B1083,Table28[Số lượng]))</f>
        <v/>
      </c>
      <c r="J1083" s="42" t="str">
        <f t="shared" si="160"/>
        <v/>
      </c>
      <c r="K1083" s="42" t="str">
        <f t="shared" si="161"/>
        <v/>
      </c>
      <c r="L1083" s="44" t="str">
        <f t="shared" si="162"/>
        <v/>
      </c>
      <c r="M1083" s="44" t="str">
        <f t="shared" si="163"/>
        <v/>
      </c>
      <c r="N1083" s="44" t="str">
        <f t="shared" si="164"/>
        <v/>
      </c>
      <c r="O1083" s="30">
        <f t="shared" si="157"/>
        <v>0</v>
      </c>
    </row>
    <row r="1084" spans="1:15" x14ac:dyDescent="0.2">
      <c r="A1084" s="40">
        <v>1079</v>
      </c>
      <c r="B1084" s="40" t="str">
        <f>IF(DanhMụcHH!B1083="","",DanhMụcHH!B1083)</f>
        <v/>
      </c>
      <c r="C1084" s="41" t="str">
        <f ca="1">IF(B1084="","",SUMIF(OFFSET(MuaHàng_ThanhToán!$D$5,0,0,COUNTIF(Table2[Tên nhà cung cấp],MuaHàng_ThanhToán!$C$5),6),BáoCáoHàngHóa!B1084,Table2[Số lượng]))</f>
        <v/>
      </c>
      <c r="D1084" s="41" t="str">
        <f t="shared" si="158"/>
        <v/>
      </c>
      <c r="E1084" s="41" t="str">
        <f ca="1">IF(B1084="","",SUMIF(OFFSET(MuaHàng_ThanhToán!$D$5,0,0,COUNTIF(Table2[Tên nhà cung cấp],MuaHàng_ThanhToán!$C$5),6),BáoCáoHàngHóa!B1084,Table2[Thành tiền]))</f>
        <v/>
      </c>
      <c r="F1084" s="43" t="str">
        <f>IF(B1084="","",SUMIF(Table2[[Tên hàng hóa]:[Thành tiền]],BáoCáoHàngHóa!B1084,Table2[Số lượng])-BáoCáoHàngHóa!C1084)</f>
        <v/>
      </c>
      <c r="G1084" s="43" t="str">
        <f t="shared" si="159"/>
        <v/>
      </c>
      <c r="H1084" s="43" t="str">
        <f>IF(B1084="","",SUMIF(Table2[[Tên hàng hóa]:[Thành tiền]],BáoCáoHàngHóa!B1084,Table2[Thành tiền])-BáoCáoHàngHóa!E1084)</f>
        <v/>
      </c>
      <c r="I1084" s="42" t="str">
        <f>IF(B1084="","",SUMIF(Table28[[Tên hàng hóa ]:[Thành tiền]],BáoCáoHàngHóa!B1084,Table28[Số lượng]))</f>
        <v/>
      </c>
      <c r="J1084" s="42" t="str">
        <f t="shared" si="160"/>
        <v/>
      </c>
      <c r="K1084" s="42" t="str">
        <f t="shared" si="161"/>
        <v/>
      </c>
      <c r="L1084" s="44" t="str">
        <f t="shared" si="162"/>
        <v/>
      </c>
      <c r="M1084" s="44" t="str">
        <f t="shared" si="163"/>
        <v/>
      </c>
      <c r="N1084" s="44" t="str">
        <f t="shared" si="164"/>
        <v/>
      </c>
      <c r="O1084" s="30">
        <f t="shared" si="157"/>
        <v>0</v>
      </c>
    </row>
    <row r="1085" spans="1:15" x14ac:dyDescent="0.2">
      <c r="A1085" s="40">
        <v>1080</v>
      </c>
      <c r="B1085" s="40" t="str">
        <f>IF(DanhMụcHH!B1084="","",DanhMụcHH!B1084)</f>
        <v/>
      </c>
      <c r="C1085" s="41" t="str">
        <f ca="1">IF(B1085="","",SUMIF(OFFSET(MuaHàng_ThanhToán!$D$5,0,0,COUNTIF(Table2[Tên nhà cung cấp],MuaHàng_ThanhToán!$C$5),6),BáoCáoHàngHóa!B1085,Table2[Số lượng]))</f>
        <v/>
      </c>
      <c r="D1085" s="41" t="str">
        <f t="shared" si="158"/>
        <v/>
      </c>
      <c r="E1085" s="41" t="str">
        <f ca="1">IF(B1085="","",SUMIF(OFFSET(MuaHàng_ThanhToán!$D$5,0,0,COUNTIF(Table2[Tên nhà cung cấp],MuaHàng_ThanhToán!$C$5),6),BáoCáoHàngHóa!B1085,Table2[Thành tiền]))</f>
        <v/>
      </c>
      <c r="F1085" s="43" t="str">
        <f>IF(B1085="","",SUMIF(Table2[[Tên hàng hóa]:[Thành tiền]],BáoCáoHàngHóa!B1085,Table2[Số lượng])-BáoCáoHàngHóa!C1085)</f>
        <v/>
      </c>
      <c r="G1085" s="43" t="str">
        <f t="shared" si="159"/>
        <v/>
      </c>
      <c r="H1085" s="43" t="str">
        <f>IF(B1085="","",SUMIF(Table2[[Tên hàng hóa]:[Thành tiền]],BáoCáoHàngHóa!B1085,Table2[Thành tiền])-BáoCáoHàngHóa!E1085)</f>
        <v/>
      </c>
      <c r="I1085" s="42" t="str">
        <f>IF(B1085="","",SUMIF(Table28[[Tên hàng hóa ]:[Thành tiền]],BáoCáoHàngHóa!B1085,Table28[Số lượng]))</f>
        <v/>
      </c>
      <c r="J1085" s="42" t="str">
        <f t="shared" si="160"/>
        <v/>
      </c>
      <c r="K1085" s="42" t="str">
        <f t="shared" si="161"/>
        <v/>
      </c>
      <c r="L1085" s="44" t="str">
        <f t="shared" si="162"/>
        <v/>
      </c>
      <c r="M1085" s="44" t="str">
        <f t="shared" si="163"/>
        <v/>
      </c>
      <c r="N1085" s="44" t="str">
        <f t="shared" si="164"/>
        <v/>
      </c>
      <c r="O1085" s="30">
        <f t="shared" si="157"/>
        <v>0</v>
      </c>
    </row>
    <row r="1086" spans="1:15" x14ac:dyDescent="0.2">
      <c r="A1086" s="40">
        <v>1081</v>
      </c>
      <c r="B1086" s="40" t="str">
        <f>IF(DanhMụcHH!B1085="","",DanhMụcHH!B1085)</f>
        <v/>
      </c>
      <c r="C1086" s="41" t="str">
        <f ca="1">IF(B1086="","",SUMIF(OFFSET(MuaHàng_ThanhToán!$D$5,0,0,COUNTIF(Table2[Tên nhà cung cấp],MuaHàng_ThanhToán!$C$5),6),BáoCáoHàngHóa!B1086,Table2[Số lượng]))</f>
        <v/>
      </c>
      <c r="D1086" s="41" t="str">
        <f t="shared" si="158"/>
        <v/>
      </c>
      <c r="E1086" s="41" t="str">
        <f ca="1">IF(B1086="","",SUMIF(OFFSET(MuaHàng_ThanhToán!$D$5,0,0,COUNTIF(Table2[Tên nhà cung cấp],MuaHàng_ThanhToán!$C$5),6),BáoCáoHàngHóa!B1086,Table2[Thành tiền]))</f>
        <v/>
      </c>
      <c r="F1086" s="43" t="str">
        <f>IF(B1086="","",SUMIF(Table2[[Tên hàng hóa]:[Thành tiền]],BáoCáoHàngHóa!B1086,Table2[Số lượng])-BáoCáoHàngHóa!C1086)</f>
        <v/>
      </c>
      <c r="G1086" s="43" t="str">
        <f t="shared" si="159"/>
        <v/>
      </c>
      <c r="H1086" s="43" t="str">
        <f>IF(B1086="","",SUMIF(Table2[[Tên hàng hóa]:[Thành tiền]],BáoCáoHàngHóa!B1086,Table2[Thành tiền])-BáoCáoHàngHóa!E1086)</f>
        <v/>
      </c>
      <c r="I1086" s="42" t="str">
        <f>IF(B1086="","",SUMIF(Table28[[Tên hàng hóa ]:[Thành tiền]],BáoCáoHàngHóa!B1086,Table28[Số lượng]))</f>
        <v/>
      </c>
      <c r="J1086" s="42" t="str">
        <f t="shared" si="160"/>
        <v/>
      </c>
      <c r="K1086" s="42" t="str">
        <f t="shared" si="161"/>
        <v/>
      </c>
      <c r="L1086" s="44" t="str">
        <f t="shared" si="162"/>
        <v/>
      </c>
      <c r="M1086" s="44" t="str">
        <f t="shared" si="163"/>
        <v/>
      </c>
      <c r="N1086" s="44" t="str">
        <f t="shared" si="164"/>
        <v/>
      </c>
      <c r="O1086" s="30">
        <f t="shared" si="157"/>
        <v>0</v>
      </c>
    </row>
    <row r="1087" spans="1:15" x14ac:dyDescent="0.2">
      <c r="A1087" s="40">
        <v>1082</v>
      </c>
      <c r="B1087" s="40" t="str">
        <f>IF(DanhMụcHH!B1086="","",DanhMụcHH!B1086)</f>
        <v/>
      </c>
      <c r="C1087" s="41" t="str">
        <f ca="1">IF(B1087="","",SUMIF(OFFSET(MuaHàng_ThanhToán!$D$5,0,0,COUNTIF(Table2[Tên nhà cung cấp],MuaHàng_ThanhToán!$C$5),6),BáoCáoHàngHóa!B1087,Table2[Số lượng]))</f>
        <v/>
      </c>
      <c r="D1087" s="41" t="str">
        <f t="shared" si="158"/>
        <v/>
      </c>
      <c r="E1087" s="41" t="str">
        <f ca="1">IF(B1087="","",SUMIF(OFFSET(MuaHàng_ThanhToán!$D$5,0,0,COUNTIF(Table2[Tên nhà cung cấp],MuaHàng_ThanhToán!$C$5),6),BáoCáoHàngHóa!B1087,Table2[Thành tiền]))</f>
        <v/>
      </c>
      <c r="F1087" s="43" t="str">
        <f>IF(B1087="","",SUMIF(Table2[[Tên hàng hóa]:[Thành tiền]],BáoCáoHàngHóa!B1087,Table2[Số lượng])-BáoCáoHàngHóa!C1087)</f>
        <v/>
      </c>
      <c r="G1087" s="43" t="str">
        <f t="shared" si="159"/>
        <v/>
      </c>
      <c r="H1087" s="43" t="str">
        <f>IF(B1087="","",SUMIF(Table2[[Tên hàng hóa]:[Thành tiền]],BáoCáoHàngHóa!B1087,Table2[Thành tiền])-BáoCáoHàngHóa!E1087)</f>
        <v/>
      </c>
      <c r="I1087" s="42" t="str">
        <f>IF(B1087="","",SUMIF(Table28[[Tên hàng hóa ]:[Thành tiền]],BáoCáoHàngHóa!B1087,Table28[Số lượng]))</f>
        <v/>
      </c>
      <c r="J1087" s="42" t="str">
        <f t="shared" si="160"/>
        <v/>
      </c>
      <c r="K1087" s="42" t="str">
        <f t="shared" si="161"/>
        <v/>
      </c>
      <c r="L1087" s="44" t="str">
        <f t="shared" si="162"/>
        <v/>
      </c>
      <c r="M1087" s="44" t="str">
        <f t="shared" si="163"/>
        <v/>
      </c>
      <c r="N1087" s="44" t="str">
        <f t="shared" si="164"/>
        <v/>
      </c>
      <c r="O1087" s="30">
        <f t="shared" si="157"/>
        <v>0</v>
      </c>
    </row>
    <row r="1088" spans="1:15" x14ac:dyDescent="0.2">
      <c r="A1088" s="40">
        <v>1083</v>
      </c>
      <c r="B1088" s="40" t="str">
        <f>IF(DanhMụcHH!B1087="","",DanhMụcHH!B1087)</f>
        <v/>
      </c>
      <c r="C1088" s="41" t="str">
        <f ca="1">IF(B1088="","",SUMIF(OFFSET(MuaHàng_ThanhToán!$D$5,0,0,COUNTIF(Table2[Tên nhà cung cấp],MuaHàng_ThanhToán!$C$5),6),BáoCáoHàngHóa!B1088,Table2[Số lượng]))</f>
        <v/>
      </c>
      <c r="D1088" s="41" t="str">
        <f t="shared" si="158"/>
        <v/>
      </c>
      <c r="E1088" s="41" t="str">
        <f ca="1">IF(B1088="","",SUMIF(OFFSET(MuaHàng_ThanhToán!$D$5,0,0,COUNTIF(Table2[Tên nhà cung cấp],MuaHàng_ThanhToán!$C$5),6),BáoCáoHàngHóa!B1088,Table2[Thành tiền]))</f>
        <v/>
      </c>
      <c r="F1088" s="43" t="str">
        <f>IF(B1088="","",SUMIF(Table2[[Tên hàng hóa]:[Thành tiền]],BáoCáoHàngHóa!B1088,Table2[Số lượng])-BáoCáoHàngHóa!C1088)</f>
        <v/>
      </c>
      <c r="G1088" s="43" t="str">
        <f t="shared" si="159"/>
        <v/>
      </c>
      <c r="H1088" s="43" t="str">
        <f>IF(B1088="","",SUMIF(Table2[[Tên hàng hóa]:[Thành tiền]],BáoCáoHàngHóa!B1088,Table2[Thành tiền])-BáoCáoHàngHóa!E1088)</f>
        <v/>
      </c>
      <c r="I1088" s="42" t="str">
        <f>IF(B1088="","",SUMIF(Table28[[Tên hàng hóa ]:[Thành tiền]],BáoCáoHàngHóa!B1088,Table28[Số lượng]))</f>
        <v/>
      </c>
      <c r="J1088" s="42" t="str">
        <f t="shared" si="160"/>
        <v/>
      </c>
      <c r="K1088" s="42" t="str">
        <f t="shared" si="161"/>
        <v/>
      </c>
      <c r="L1088" s="44" t="str">
        <f t="shared" si="162"/>
        <v/>
      </c>
      <c r="M1088" s="44" t="str">
        <f t="shared" si="163"/>
        <v/>
      </c>
      <c r="N1088" s="44" t="str">
        <f t="shared" si="164"/>
        <v/>
      </c>
      <c r="O1088" s="30">
        <f t="shared" si="157"/>
        <v>0</v>
      </c>
    </row>
    <row r="1089" spans="1:15" x14ac:dyDescent="0.2">
      <c r="A1089" s="40">
        <v>1084</v>
      </c>
      <c r="B1089" s="40" t="str">
        <f>IF(DanhMụcHH!B1088="","",DanhMụcHH!B1088)</f>
        <v/>
      </c>
      <c r="C1089" s="41" t="str">
        <f ca="1">IF(B1089="","",SUMIF(OFFSET(MuaHàng_ThanhToán!$D$5,0,0,COUNTIF(Table2[Tên nhà cung cấp],MuaHàng_ThanhToán!$C$5),6),BáoCáoHàngHóa!B1089,Table2[Số lượng]))</f>
        <v/>
      </c>
      <c r="D1089" s="41" t="str">
        <f t="shared" si="158"/>
        <v/>
      </c>
      <c r="E1089" s="41" t="str">
        <f ca="1">IF(B1089="","",SUMIF(OFFSET(MuaHàng_ThanhToán!$D$5,0,0,COUNTIF(Table2[Tên nhà cung cấp],MuaHàng_ThanhToán!$C$5),6),BáoCáoHàngHóa!B1089,Table2[Thành tiền]))</f>
        <v/>
      </c>
      <c r="F1089" s="43" t="str">
        <f>IF(B1089="","",SUMIF(Table2[[Tên hàng hóa]:[Thành tiền]],BáoCáoHàngHóa!B1089,Table2[Số lượng])-BáoCáoHàngHóa!C1089)</f>
        <v/>
      </c>
      <c r="G1089" s="43" t="str">
        <f t="shared" si="159"/>
        <v/>
      </c>
      <c r="H1089" s="43" t="str">
        <f>IF(B1089="","",SUMIF(Table2[[Tên hàng hóa]:[Thành tiền]],BáoCáoHàngHóa!B1089,Table2[Thành tiền])-BáoCáoHàngHóa!E1089)</f>
        <v/>
      </c>
      <c r="I1089" s="42" t="str">
        <f>IF(B1089="","",SUMIF(Table28[[Tên hàng hóa ]:[Thành tiền]],BáoCáoHàngHóa!B1089,Table28[Số lượng]))</f>
        <v/>
      </c>
      <c r="J1089" s="42" t="str">
        <f t="shared" si="160"/>
        <v/>
      </c>
      <c r="K1089" s="42" t="str">
        <f t="shared" si="161"/>
        <v/>
      </c>
      <c r="L1089" s="44" t="str">
        <f t="shared" si="162"/>
        <v/>
      </c>
      <c r="M1089" s="44" t="str">
        <f t="shared" si="163"/>
        <v/>
      </c>
      <c r="N1089" s="44" t="str">
        <f t="shared" si="164"/>
        <v/>
      </c>
      <c r="O1089" s="30">
        <f t="shared" si="157"/>
        <v>0</v>
      </c>
    </row>
    <row r="1090" spans="1:15" x14ac:dyDescent="0.2">
      <c r="A1090" s="40">
        <v>1085</v>
      </c>
      <c r="B1090" s="40" t="str">
        <f>IF(DanhMụcHH!B1089="","",DanhMụcHH!B1089)</f>
        <v/>
      </c>
      <c r="C1090" s="41" t="str">
        <f ca="1">IF(B1090="","",SUMIF(OFFSET(MuaHàng_ThanhToán!$D$5,0,0,COUNTIF(Table2[Tên nhà cung cấp],MuaHàng_ThanhToán!$C$5),6),BáoCáoHàngHóa!B1090,Table2[Số lượng]))</f>
        <v/>
      </c>
      <c r="D1090" s="41" t="str">
        <f t="shared" si="158"/>
        <v/>
      </c>
      <c r="E1090" s="41" t="str">
        <f ca="1">IF(B1090="","",SUMIF(OFFSET(MuaHàng_ThanhToán!$D$5,0,0,COUNTIF(Table2[Tên nhà cung cấp],MuaHàng_ThanhToán!$C$5),6),BáoCáoHàngHóa!B1090,Table2[Thành tiền]))</f>
        <v/>
      </c>
      <c r="F1090" s="43" t="str">
        <f>IF(B1090="","",SUMIF(Table2[[Tên hàng hóa]:[Thành tiền]],BáoCáoHàngHóa!B1090,Table2[Số lượng])-BáoCáoHàngHóa!C1090)</f>
        <v/>
      </c>
      <c r="G1090" s="43" t="str">
        <f t="shared" si="159"/>
        <v/>
      </c>
      <c r="H1090" s="43" t="str">
        <f>IF(B1090="","",SUMIF(Table2[[Tên hàng hóa]:[Thành tiền]],BáoCáoHàngHóa!B1090,Table2[Thành tiền])-BáoCáoHàngHóa!E1090)</f>
        <v/>
      </c>
      <c r="I1090" s="42" t="str">
        <f>IF(B1090="","",SUMIF(Table28[[Tên hàng hóa ]:[Thành tiền]],BáoCáoHàngHóa!B1090,Table28[Số lượng]))</f>
        <v/>
      </c>
      <c r="J1090" s="42" t="str">
        <f t="shared" si="160"/>
        <v/>
      </c>
      <c r="K1090" s="42" t="str">
        <f t="shared" si="161"/>
        <v/>
      </c>
      <c r="L1090" s="44" t="str">
        <f t="shared" si="162"/>
        <v/>
      </c>
      <c r="M1090" s="44" t="str">
        <f t="shared" si="163"/>
        <v/>
      </c>
      <c r="N1090" s="44" t="str">
        <f t="shared" si="164"/>
        <v/>
      </c>
      <c r="O1090" s="30">
        <f t="shared" si="157"/>
        <v>0</v>
      </c>
    </row>
    <row r="1091" spans="1:15" x14ac:dyDescent="0.2">
      <c r="A1091" s="40">
        <v>1086</v>
      </c>
      <c r="B1091" s="40" t="str">
        <f>IF(DanhMụcHH!B1090="","",DanhMụcHH!B1090)</f>
        <v/>
      </c>
      <c r="C1091" s="41" t="str">
        <f ca="1">IF(B1091="","",SUMIF(OFFSET(MuaHàng_ThanhToán!$D$5,0,0,COUNTIF(Table2[Tên nhà cung cấp],MuaHàng_ThanhToán!$C$5),6),BáoCáoHàngHóa!B1091,Table2[Số lượng]))</f>
        <v/>
      </c>
      <c r="D1091" s="41" t="str">
        <f t="shared" si="158"/>
        <v/>
      </c>
      <c r="E1091" s="41" t="str">
        <f ca="1">IF(B1091="","",SUMIF(OFFSET(MuaHàng_ThanhToán!$D$5,0,0,COUNTIF(Table2[Tên nhà cung cấp],MuaHàng_ThanhToán!$C$5),6),BáoCáoHàngHóa!B1091,Table2[Thành tiền]))</f>
        <v/>
      </c>
      <c r="F1091" s="43" t="str">
        <f>IF(B1091="","",SUMIF(Table2[[Tên hàng hóa]:[Thành tiền]],BáoCáoHàngHóa!B1091,Table2[Số lượng])-BáoCáoHàngHóa!C1091)</f>
        <v/>
      </c>
      <c r="G1091" s="43" t="str">
        <f t="shared" si="159"/>
        <v/>
      </c>
      <c r="H1091" s="43" t="str">
        <f>IF(B1091="","",SUMIF(Table2[[Tên hàng hóa]:[Thành tiền]],BáoCáoHàngHóa!B1091,Table2[Thành tiền])-BáoCáoHàngHóa!E1091)</f>
        <v/>
      </c>
      <c r="I1091" s="42" t="str">
        <f>IF(B1091="","",SUMIF(Table28[[Tên hàng hóa ]:[Thành tiền]],BáoCáoHàngHóa!B1091,Table28[Số lượng]))</f>
        <v/>
      </c>
      <c r="J1091" s="42" t="str">
        <f t="shared" si="160"/>
        <v/>
      </c>
      <c r="K1091" s="42" t="str">
        <f t="shared" si="161"/>
        <v/>
      </c>
      <c r="L1091" s="44" t="str">
        <f t="shared" si="162"/>
        <v/>
      </c>
      <c r="M1091" s="44" t="str">
        <f t="shared" si="163"/>
        <v/>
      </c>
      <c r="N1091" s="44" t="str">
        <f t="shared" si="164"/>
        <v/>
      </c>
      <c r="O1091" s="30">
        <f t="shared" si="157"/>
        <v>0</v>
      </c>
    </row>
    <row r="1092" spans="1:15" x14ac:dyDescent="0.2">
      <c r="A1092" s="40">
        <v>1087</v>
      </c>
      <c r="B1092" s="40" t="str">
        <f>IF(DanhMụcHH!B1091="","",DanhMụcHH!B1091)</f>
        <v/>
      </c>
      <c r="C1092" s="41" t="str">
        <f ca="1">IF(B1092="","",SUMIF(OFFSET(MuaHàng_ThanhToán!$D$5,0,0,COUNTIF(Table2[Tên nhà cung cấp],MuaHàng_ThanhToán!$C$5),6),BáoCáoHàngHóa!B1092,Table2[Số lượng]))</f>
        <v/>
      </c>
      <c r="D1092" s="41" t="str">
        <f t="shared" si="158"/>
        <v/>
      </c>
      <c r="E1092" s="41" t="str">
        <f ca="1">IF(B1092="","",SUMIF(OFFSET(MuaHàng_ThanhToán!$D$5,0,0,COUNTIF(Table2[Tên nhà cung cấp],MuaHàng_ThanhToán!$C$5),6),BáoCáoHàngHóa!B1092,Table2[Thành tiền]))</f>
        <v/>
      </c>
      <c r="F1092" s="43" t="str">
        <f>IF(B1092="","",SUMIF(Table2[[Tên hàng hóa]:[Thành tiền]],BáoCáoHàngHóa!B1092,Table2[Số lượng])-BáoCáoHàngHóa!C1092)</f>
        <v/>
      </c>
      <c r="G1092" s="43" t="str">
        <f t="shared" si="159"/>
        <v/>
      </c>
      <c r="H1092" s="43" t="str">
        <f>IF(B1092="","",SUMIF(Table2[[Tên hàng hóa]:[Thành tiền]],BáoCáoHàngHóa!B1092,Table2[Thành tiền])-BáoCáoHàngHóa!E1092)</f>
        <v/>
      </c>
      <c r="I1092" s="42" t="str">
        <f>IF(B1092="","",SUMIF(Table28[[Tên hàng hóa ]:[Thành tiền]],BáoCáoHàngHóa!B1092,Table28[Số lượng]))</f>
        <v/>
      </c>
      <c r="J1092" s="42" t="str">
        <f t="shared" si="160"/>
        <v/>
      </c>
      <c r="K1092" s="42" t="str">
        <f t="shared" si="161"/>
        <v/>
      </c>
      <c r="L1092" s="44" t="str">
        <f t="shared" si="162"/>
        <v/>
      </c>
      <c r="M1092" s="44" t="str">
        <f t="shared" si="163"/>
        <v/>
      </c>
      <c r="N1092" s="44" t="str">
        <f t="shared" si="164"/>
        <v/>
      </c>
      <c r="O1092" s="30">
        <f t="shared" si="157"/>
        <v>0</v>
      </c>
    </row>
    <row r="1093" spans="1:15" x14ac:dyDescent="0.2">
      <c r="A1093" s="40">
        <v>1088</v>
      </c>
      <c r="B1093" s="40" t="str">
        <f>IF(DanhMụcHH!B1092="","",DanhMụcHH!B1092)</f>
        <v/>
      </c>
      <c r="C1093" s="41" t="str">
        <f ca="1">IF(B1093="","",SUMIF(OFFSET(MuaHàng_ThanhToán!$D$5,0,0,COUNTIF(Table2[Tên nhà cung cấp],MuaHàng_ThanhToán!$C$5),6),BáoCáoHàngHóa!B1093,Table2[Số lượng]))</f>
        <v/>
      </c>
      <c r="D1093" s="41" t="str">
        <f t="shared" si="158"/>
        <v/>
      </c>
      <c r="E1093" s="41" t="str">
        <f ca="1">IF(B1093="","",SUMIF(OFFSET(MuaHàng_ThanhToán!$D$5,0,0,COUNTIF(Table2[Tên nhà cung cấp],MuaHàng_ThanhToán!$C$5),6),BáoCáoHàngHóa!B1093,Table2[Thành tiền]))</f>
        <v/>
      </c>
      <c r="F1093" s="43" t="str">
        <f>IF(B1093="","",SUMIF(Table2[[Tên hàng hóa]:[Thành tiền]],BáoCáoHàngHóa!B1093,Table2[Số lượng])-BáoCáoHàngHóa!C1093)</f>
        <v/>
      </c>
      <c r="G1093" s="43" t="str">
        <f t="shared" si="159"/>
        <v/>
      </c>
      <c r="H1093" s="43" t="str">
        <f>IF(B1093="","",SUMIF(Table2[[Tên hàng hóa]:[Thành tiền]],BáoCáoHàngHóa!B1093,Table2[Thành tiền])-BáoCáoHàngHóa!E1093)</f>
        <v/>
      </c>
      <c r="I1093" s="42" t="str">
        <f>IF(B1093="","",SUMIF(Table28[[Tên hàng hóa ]:[Thành tiền]],BáoCáoHàngHóa!B1093,Table28[Số lượng]))</f>
        <v/>
      </c>
      <c r="J1093" s="42" t="str">
        <f t="shared" si="160"/>
        <v/>
      </c>
      <c r="K1093" s="42" t="str">
        <f t="shared" si="161"/>
        <v/>
      </c>
      <c r="L1093" s="44" t="str">
        <f t="shared" si="162"/>
        <v/>
      </c>
      <c r="M1093" s="44" t="str">
        <f t="shared" si="163"/>
        <v/>
      </c>
      <c r="N1093" s="44" t="str">
        <f t="shared" si="164"/>
        <v/>
      </c>
      <c r="O1093" s="30">
        <f t="shared" si="157"/>
        <v>0</v>
      </c>
    </row>
    <row r="1094" spans="1:15" x14ac:dyDescent="0.2">
      <c r="A1094" s="40">
        <v>1089</v>
      </c>
      <c r="B1094" s="40" t="str">
        <f>IF(DanhMụcHH!B1093="","",DanhMụcHH!B1093)</f>
        <v/>
      </c>
      <c r="C1094" s="41" t="str">
        <f ca="1">IF(B1094="","",SUMIF(OFFSET(MuaHàng_ThanhToán!$D$5,0,0,COUNTIF(Table2[Tên nhà cung cấp],MuaHàng_ThanhToán!$C$5),6),BáoCáoHàngHóa!B1094,Table2[Số lượng]))</f>
        <v/>
      </c>
      <c r="D1094" s="41" t="str">
        <f t="shared" si="158"/>
        <v/>
      </c>
      <c r="E1094" s="41" t="str">
        <f ca="1">IF(B1094="","",SUMIF(OFFSET(MuaHàng_ThanhToán!$D$5,0,0,COUNTIF(Table2[Tên nhà cung cấp],MuaHàng_ThanhToán!$C$5),6),BáoCáoHàngHóa!B1094,Table2[Thành tiền]))</f>
        <v/>
      </c>
      <c r="F1094" s="43" t="str">
        <f>IF(B1094="","",SUMIF(Table2[[Tên hàng hóa]:[Thành tiền]],BáoCáoHàngHóa!B1094,Table2[Số lượng])-BáoCáoHàngHóa!C1094)</f>
        <v/>
      </c>
      <c r="G1094" s="43" t="str">
        <f t="shared" si="159"/>
        <v/>
      </c>
      <c r="H1094" s="43" t="str">
        <f>IF(B1094="","",SUMIF(Table2[[Tên hàng hóa]:[Thành tiền]],BáoCáoHàngHóa!B1094,Table2[Thành tiền])-BáoCáoHàngHóa!E1094)</f>
        <v/>
      </c>
      <c r="I1094" s="42" t="str">
        <f>IF(B1094="","",SUMIF(Table28[[Tên hàng hóa ]:[Thành tiền]],BáoCáoHàngHóa!B1094,Table28[Số lượng]))</f>
        <v/>
      </c>
      <c r="J1094" s="42" t="str">
        <f t="shared" si="160"/>
        <v/>
      </c>
      <c r="K1094" s="42" t="str">
        <f t="shared" si="161"/>
        <v/>
      </c>
      <c r="L1094" s="44" t="str">
        <f t="shared" si="162"/>
        <v/>
      </c>
      <c r="M1094" s="44" t="str">
        <f t="shared" si="163"/>
        <v/>
      </c>
      <c r="N1094" s="44" t="str">
        <f t="shared" si="164"/>
        <v/>
      </c>
      <c r="O1094" s="30">
        <f t="shared" si="157"/>
        <v>0</v>
      </c>
    </row>
    <row r="1095" spans="1:15" x14ac:dyDescent="0.2">
      <c r="A1095" s="40">
        <v>1090</v>
      </c>
      <c r="B1095" s="40" t="str">
        <f>IF(DanhMụcHH!B1094="","",DanhMụcHH!B1094)</f>
        <v/>
      </c>
      <c r="C1095" s="41" t="str">
        <f ca="1">IF(B1095="","",SUMIF(OFFSET(MuaHàng_ThanhToán!$D$5,0,0,COUNTIF(Table2[Tên nhà cung cấp],MuaHàng_ThanhToán!$C$5),6),BáoCáoHàngHóa!B1095,Table2[Số lượng]))</f>
        <v/>
      </c>
      <c r="D1095" s="41" t="str">
        <f t="shared" si="158"/>
        <v/>
      </c>
      <c r="E1095" s="41" t="str">
        <f ca="1">IF(B1095="","",SUMIF(OFFSET(MuaHàng_ThanhToán!$D$5,0,0,COUNTIF(Table2[Tên nhà cung cấp],MuaHàng_ThanhToán!$C$5),6),BáoCáoHàngHóa!B1095,Table2[Thành tiền]))</f>
        <v/>
      </c>
      <c r="F1095" s="43" t="str">
        <f>IF(B1095="","",SUMIF(Table2[[Tên hàng hóa]:[Thành tiền]],BáoCáoHàngHóa!B1095,Table2[Số lượng])-BáoCáoHàngHóa!C1095)</f>
        <v/>
      </c>
      <c r="G1095" s="43" t="str">
        <f t="shared" si="159"/>
        <v/>
      </c>
      <c r="H1095" s="43" t="str">
        <f>IF(B1095="","",SUMIF(Table2[[Tên hàng hóa]:[Thành tiền]],BáoCáoHàngHóa!B1095,Table2[Thành tiền])-BáoCáoHàngHóa!E1095)</f>
        <v/>
      </c>
      <c r="I1095" s="42" t="str">
        <f>IF(B1095="","",SUMIF(Table28[[Tên hàng hóa ]:[Thành tiền]],BáoCáoHàngHóa!B1095,Table28[Số lượng]))</f>
        <v/>
      </c>
      <c r="J1095" s="42" t="str">
        <f t="shared" si="160"/>
        <v/>
      </c>
      <c r="K1095" s="42" t="str">
        <f t="shared" si="161"/>
        <v/>
      </c>
      <c r="L1095" s="44" t="str">
        <f t="shared" si="162"/>
        <v/>
      </c>
      <c r="M1095" s="44" t="str">
        <f t="shared" si="163"/>
        <v/>
      </c>
      <c r="N1095" s="44" t="str">
        <f t="shared" si="164"/>
        <v/>
      </c>
      <c r="O1095" s="30">
        <f t="shared" ref="O1095:O1158" si="165">IF(L1095&lt;0,-1,0)</f>
        <v>0</v>
      </c>
    </row>
    <row r="1096" spans="1:15" x14ac:dyDescent="0.2">
      <c r="A1096" s="40">
        <v>1091</v>
      </c>
      <c r="B1096" s="40" t="str">
        <f>IF(DanhMụcHH!B1095="","",DanhMụcHH!B1095)</f>
        <v/>
      </c>
      <c r="C1096" s="41" t="str">
        <f ca="1">IF(B1096="","",SUMIF(OFFSET(MuaHàng_ThanhToán!$D$5,0,0,COUNTIF(Table2[Tên nhà cung cấp],MuaHàng_ThanhToán!$C$5),6),BáoCáoHàngHóa!B1096,Table2[Số lượng]))</f>
        <v/>
      </c>
      <c r="D1096" s="41" t="str">
        <f t="shared" si="158"/>
        <v/>
      </c>
      <c r="E1096" s="41" t="str">
        <f ca="1">IF(B1096="","",SUMIF(OFFSET(MuaHàng_ThanhToán!$D$5,0,0,COUNTIF(Table2[Tên nhà cung cấp],MuaHàng_ThanhToán!$C$5),6),BáoCáoHàngHóa!B1096,Table2[Thành tiền]))</f>
        <v/>
      </c>
      <c r="F1096" s="43" t="str">
        <f>IF(B1096="","",SUMIF(Table2[[Tên hàng hóa]:[Thành tiền]],BáoCáoHàngHóa!B1096,Table2[Số lượng])-BáoCáoHàngHóa!C1096)</f>
        <v/>
      </c>
      <c r="G1096" s="43" t="str">
        <f t="shared" si="159"/>
        <v/>
      </c>
      <c r="H1096" s="43" t="str">
        <f>IF(B1096="","",SUMIF(Table2[[Tên hàng hóa]:[Thành tiền]],BáoCáoHàngHóa!B1096,Table2[Thành tiền])-BáoCáoHàngHóa!E1096)</f>
        <v/>
      </c>
      <c r="I1096" s="42" t="str">
        <f>IF(B1096="","",SUMIF(Table28[[Tên hàng hóa ]:[Thành tiền]],BáoCáoHàngHóa!B1096,Table28[Số lượng]))</f>
        <v/>
      </c>
      <c r="J1096" s="42" t="str">
        <f t="shared" si="160"/>
        <v/>
      </c>
      <c r="K1096" s="42" t="str">
        <f t="shared" si="161"/>
        <v/>
      </c>
      <c r="L1096" s="44" t="str">
        <f t="shared" si="162"/>
        <v/>
      </c>
      <c r="M1096" s="44" t="str">
        <f t="shared" si="163"/>
        <v/>
      </c>
      <c r="N1096" s="44" t="str">
        <f t="shared" si="164"/>
        <v/>
      </c>
      <c r="O1096" s="30">
        <f t="shared" si="165"/>
        <v>0</v>
      </c>
    </row>
    <row r="1097" spans="1:15" x14ac:dyDescent="0.2">
      <c r="A1097" s="40">
        <v>1092</v>
      </c>
      <c r="B1097" s="40" t="str">
        <f>IF(DanhMụcHH!B1096="","",DanhMụcHH!B1096)</f>
        <v/>
      </c>
      <c r="C1097" s="41" t="str">
        <f ca="1">IF(B1097="","",SUMIF(OFFSET(MuaHàng_ThanhToán!$D$5,0,0,COUNTIF(Table2[Tên nhà cung cấp],MuaHàng_ThanhToán!$C$5),6),BáoCáoHàngHóa!B1097,Table2[Số lượng]))</f>
        <v/>
      </c>
      <c r="D1097" s="41" t="str">
        <f t="shared" si="158"/>
        <v/>
      </c>
      <c r="E1097" s="41" t="str">
        <f ca="1">IF(B1097="","",SUMIF(OFFSET(MuaHàng_ThanhToán!$D$5,0,0,COUNTIF(Table2[Tên nhà cung cấp],MuaHàng_ThanhToán!$C$5),6),BáoCáoHàngHóa!B1097,Table2[Thành tiền]))</f>
        <v/>
      </c>
      <c r="F1097" s="43" t="str">
        <f>IF(B1097="","",SUMIF(Table2[[Tên hàng hóa]:[Thành tiền]],BáoCáoHàngHóa!B1097,Table2[Số lượng])-BáoCáoHàngHóa!C1097)</f>
        <v/>
      </c>
      <c r="G1097" s="43" t="str">
        <f t="shared" si="159"/>
        <v/>
      </c>
      <c r="H1097" s="43" t="str">
        <f>IF(B1097="","",SUMIF(Table2[[Tên hàng hóa]:[Thành tiền]],BáoCáoHàngHóa!B1097,Table2[Thành tiền])-BáoCáoHàngHóa!E1097)</f>
        <v/>
      </c>
      <c r="I1097" s="42" t="str">
        <f>IF(B1097="","",SUMIF(Table28[[Tên hàng hóa ]:[Thành tiền]],BáoCáoHàngHóa!B1097,Table28[Số lượng]))</f>
        <v/>
      </c>
      <c r="J1097" s="42" t="str">
        <f t="shared" si="160"/>
        <v/>
      </c>
      <c r="K1097" s="42" t="str">
        <f t="shared" si="161"/>
        <v/>
      </c>
      <c r="L1097" s="44" t="str">
        <f t="shared" si="162"/>
        <v/>
      </c>
      <c r="M1097" s="44" t="str">
        <f t="shared" si="163"/>
        <v/>
      </c>
      <c r="N1097" s="44" t="str">
        <f t="shared" si="164"/>
        <v/>
      </c>
      <c r="O1097" s="30">
        <f t="shared" si="165"/>
        <v>0</v>
      </c>
    </row>
    <row r="1098" spans="1:15" x14ac:dyDescent="0.2">
      <c r="A1098" s="40">
        <v>1093</v>
      </c>
      <c r="B1098" s="40" t="str">
        <f>IF(DanhMụcHH!B1097="","",DanhMụcHH!B1097)</f>
        <v/>
      </c>
      <c r="C1098" s="41" t="str">
        <f ca="1">IF(B1098="","",SUMIF(OFFSET(MuaHàng_ThanhToán!$D$5,0,0,COUNTIF(Table2[Tên nhà cung cấp],MuaHàng_ThanhToán!$C$5),6),BáoCáoHàngHóa!B1098,Table2[Số lượng]))</f>
        <v/>
      </c>
      <c r="D1098" s="41" t="str">
        <f t="shared" si="158"/>
        <v/>
      </c>
      <c r="E1098" s="41" t="str">
        <f ca="1">IF(B1098="","",SUMIF(OFFSET(MuaHàng_ThanhToán!$D$5,0,0,COUNTIF(Table2[Tên nhà cung cấp],MuaHàng_ThanhToán!$C$5),6),BáoCáoHàngHóa!B1098,Table2[Thành tiền]))</f>
        <v/>
      </c>
      <c r="F1098" s="43" t="str">
        <f>IF(B1098="","",SUMIF(Table2[[Tên hàng hóa]:[Thành tiền]],BáoCáoHàngHóa!B1098,Table2[Số lượng])-BáoCáoHàngHóa!C1098)</f>
        <v/>
      </c>
      <c r="G1098" s="43" t="str">
        <f t="shared" si="159"/>
        <v/>
      </c>
      <c r="H1098" s="43" t="str">
        <f>IF(B1098="","",SUMIF(Table2[[Tên hàng hóa]:[Thành tiền]],BáoCáoHàngHóa!B1098,Table2[Thành tiền])-BáoCáoHàngHóa!E1098)</f>
        <v/>
      </c>
      <c r="I1098" s="42" t="str">
        <f>IF(B1098="","",SUMIF(Table28[[Tên hàng hóa ]:[Thành tiền]],BáoCáoHàngHóa!B1098,Table28[Số lượng]))</f>
        <v/>
      </c>
      <c r="J1098" s="42" t="str">
        <f t="shared" si="160"/>
        <v/>
      </c>
      <c r="K1098" s="42" t="str">
        <f t="shared" si="161"/>
        <v/>
      </c>
      <c r="L1098" s="44" t="str">
        <f t="shared" si="162"/>
        <v/>
      </c>
      <c r="M1098" s="44" t="str">
        <f t="shared" si="163"/>
        <v/>
      </c>
      <c r="N1098" s="44" t="str">
        <f t="shared" si="164"/>
        <v/>
      </c>
      <c r="O1098" s="30">
        <f t="shared" si="165"/>
        <v>0</v>
      </c>
    </row>
    <row r="1099" spans="1:15" x14ac:dyDescent="0.2">
      <c r="A1099" s="40">
        <v>1094</v>
      </c>
      <c r="B1099" s="40" t="str">
        <f>IF(DanhMụcHH!B1098="","",DanhMụcHH!B1098)</f>
        <v/>
      </c>
      <c r="C1099" s="41" t="str">
        <f ca="1">IF(B1099="","",SUMIF(OFFSET(MuaHàng_ThanhToán!$D$5,0,0,COUNTIF(Table2[Tên nhà cung cấp],MuaHàng_ThanhToán!$C$5),6),BáoCáoHàngHóa!B1099,Table2[Số lượng]))</f>
        <v/>
      </c>
      <c r="D1099" s="41" t="str">
        <f t="shared" si="158"/>
        <v/>
      </c>
      <c r="E1099" s="41" t="str">
        <f ca="1">IF(B1099="","",SUMIF(OFFSET(MuaHàng_ThanhToán!$D$5,0,0,COUNTIF(Table2[Tên nhà cung cấp],MuaHàng_ThanhToán!$C$5),6),BáoCáoHàngHóa!B1099,Table2[Thành tiền]))</f>
        <v/>
      </c>
      <c r="F1099" s="43" t="str">
        <f>IF(B1099="","",SUMIF(Table2[[Tên hàng hóa]:[Thành tiền]],BáoCáoHàngHóa!B1099,Table2[Số lượng])-BáoCáoHàngHóa!C1099)</f>
        <v/>
      </c>
      <c r="G1099" s="43" t="str">
        <f t="shared" si="159"/>
        <v/>
      </c>
      <c r="H1099" s="43" t="str">
        <f>IF(B1099="","",SUMIF(Table2[[Tên hàng hóa]:[Thành tiền]],BáoCáoHàngHóa!B1099,Table2[Thành tiền])-BáoCáoHàngHóa!E1099)</f>
        <v/>
      </c>
      <c r="I1099" s="42" t="str">
        <f>IF(B1099="","",SUMIF(Table28[[Tên hàng hóa ]:[Thành tiền]],BáoCáoHàngHóa!B1099,Table28[Số lượng]))</f>
        <v/>
      </c>
      <c r="J1099" s="42" t="str">
        <f t="shared" si="160"/>
        <v/>
      </c>
      <c r="K1099" s="42" t="str">
        <f t="shared" si="161"/>
        <v/>
      </c>
      <c r="L1099" s="44" t="str">
        <f t="shared" si="162"/>
        <v/>
      </c>
      <c r="M1099" s="44" t="str">
        <f t="shared" si="163"/>
        <v/>
      </c>
      <c r="N1099" s="44" t="str">
        <f t="shared" si="164"/>
        <v/>
      </c>
      <c r="O1099" s="30">
        <f t="shared" si="165"/>
        <v>0</v>
      </c>
    </row>
    <row r="1100" spans="1:15" x14ac:dyDescent="0.2">
      <c r="A1100" s="40">
        <v>1095</v>
      </c>
      <c r="B1100" s="40" t="str">
        <f>IF(DanhMụcHH!B1099="","",DanhMụcHH!B1099)</f>
        <v/>
      </c>
      <c r="C1100" s="41" t="str">
        <f ca="1">IF(B1100="","",SUMIF(OFFSET(MuaHàng_ThanhToán!$D$5,0,0,COUNTIF(Table2[Tên nhà cung cấp],MuaHàng_ThanhToán!$C$5),6),BáoCáoHàngHóa!B1100,Table2[Số lượng]))</f>
        <v/>
      </c>
      <c r="D1100" s="41" t="str">
        <f t="shared" si="158"/>
        <v/>
      </c>
      <c r="E1100" s="41" t="str">
        <f ca="1">IF(B1100="","",SUMIF(OFFSET(MuaHàng_ThanhToán!$D$5,0,0,COUNTIF(Table2[Tên nhà cung cấp],MuaHàng_ThanhToán!$C$5),6),BáoCáoHàngHóa!B1100,Table2[Thành tiền]))</f>
        <v/>
      </c>
      <c r="F1100" s="43" t="str">
        <f>IF(B1100="","",SUMIF(Table2[[Tên hàng hóa]:[Thành tiền]],BáoCáoHàngHóa!B1100,Table2[Số lượng])-BáoCáoHàngHóa!C1100)</f>
        <v/>
      </c>
      <c r="G1100" s="43" t="str">
        <f t="shared" si="159"/>
        <v/>
      </c>
      <c r="H1100" s="43" t="str">
        <f>IF(B1100="","",SUMIF(Table2[[Tên hàng hóa]:[Thành tiền]],BáoCáoHàngHóa!B1100,Table2[Thành tiền])-BáoCáoHàngHóa!E1100)</f>
        <v/>
      </c>
      <c r="I1100" s="42" t="str">
        <f>IF(B1100="","",SUMIF(Table28[[Tên hàng hóa ]:[Thành tiền]],BáoCáoHàngHóa!B1100,Table28[Số lượng]))</f>
        <v/>
      </c>
      <c r="J1100" s="42" t="str">
        <f t="shared" si="160"/>
        <v/>
      </c>
      <c r="K1100" s="42" t="str">
        <f t="shared" si="161"/>
        <v/>
      </c>
      <c r="L1100" s="44" t="str">
        <f t="shared" si="162"/>
        <v/>
      </c>
      <c r="M1100" s="44" t="str">
        <f t="shared" si="163"/>
        <v/>
      </c>
      <c r="N1100" s="44" t="str">
        <f t="shared" si="164"/>
        <v/>
      </c>
      <c r="O1100" s="30">
        <f t="shared" si="165"/>
        <v>0</v>
      </c>
    </row>
    <row r="1101" spans="1:15" x14ac:dyDescent="0.2">
      <c r="A1101" s="40">
        <v>1096</v>
      </c>
      <c r="B1101" s="40" t="str">
        <f>IF(DanhMụcHH!B1100="","",DanhMụcHH!B1100)</f>
        <v/>
      </c>
      <c r="C1101" s="41" t="str">
        <f ca="1">IF(B1101="","",SUMIF(OFFSET(MuaHàng_ThanhToán!$D$5,0,0,COUNTIF(Table2[Tên nhà cung cấp],MuaHàng_ThanhToán!$C$5),6),BáoCáoHàngHóa!B1101,Table2[Số lượng]))</f>
        <v/>
      </c>
      <c r="D1101" s="41" t="str">
        <f t="shared" si="158"/>
        <v/>
      </c>
      <c r="E1101" s="41" t="str">
        <f ca="1">IF(B1101="","",SUMIF(OFFSET(MuaHàng_ThanhToán!$D$5,0,0,COUNTIF(Table2[Tên nhà cung cấp],MuaHàng_ThanhToán!$C$5),6),BáoCáoHàngHóa!B1101,Table2[Thành tiền]))</f>
        <v/>
      </c>
      <c r="F1101" s="43" t="str">
        <f>IF(B1101="","",SUMIF(Table2[[Tên hàng hóa]:[Thành tiền]],BáoCáoHàngHóa!B1101,Table2[Số lượng])-BáoCáoHàngHóa!C1101)</f>
        <v/>
      </c>
      <c r="G1101" s="43" t="str">
        <f t="shared" si="159"/>
        <v/>
      </c>
      <c r="H1101" s="43" t="str">
        <f>IF(B1101="","",SUMIF(Table2[[Tên hàng hóa]:[Thành tiền]],BáoCáoHàngHóa!B1101,Table2[Thành tiền])-BáoCáoHàngHóa!E1101)</f>
        <v/>
      </c>
      <c r="I1101" s="42" t="str">
        <f>IF(B1101="","",SUMIF(Table28[[Tên hàng hóa ]:[Thành tiền]],BáoCáoHàngHóa!B1101,Table28[Số lượng]))</f>
        <v/>
      </c>
      <c r="J1101" s="42" t="str">
        <f t="shared" si="160"/>
        <v/>
      </c>
      <c r="K1101" s="42" t="str">
        <f t="shared" si="161"/>
        <v/>
      </c>
      <c r="L1101" s="44" t="str">
        <f t="shared" si="162"/>
        <v/>
      </c>
      <c r="M1101" s="44" t="str">
        <f t="shared" si="163"/>
        <v/>
      </c>
      <c r="N1101" s="44" t="str">
        <f t="shared" si="164"/>
        <v/>
      </c>
      <c r="O1101" s="30">
        <f t="shared" si="165"/>
        <v>0</v>
      </c>
    </row>
    <row r="1102" spans="1:15" x14ac:dyDescent="0.2">
      <c r="A1102" s="40">
        <v>1097</v>
      </c>
      <c r="B1102" s="40" t="str">
        <f>IF(DanhMụcHH!B1101="","",DanhMụcHH!B1101)</f>
        <v/>
      </c>
      <c r="C1102" s="41" t="str">
        <f ca="1">IF(B1102="","",SUMIF(OFFSET(MuaHàng_ThanhToán!$D$5,0,0,COUNTIF(Table2[Tên nhà cung cấp],MuaHàng_ThanhToán!$C$5),6),BáoCáoHàngHóa!B1102,Table2[Số lượng]))</f>
        <v/>
      </c>
      <c r="D1102" s="41" t="str">
        <f t="shared" si="158"/>
        <v/>
      </c>
      <c r="E1102" s="41" t="str">
        <f ca="1">IF(B1102="","",SUMIF(OFFSET(MuaHàng_ThanhToán!$D$5,0,0,COUNTIF(Table2[Tên nhà cung cấp],MuaHàng_ThanhToán!$C$5),6),BáoCáoHàngHóa!B1102,Table2[Thành tiền]))</f>
        <v/>
      </c>
      <c r="F1102" s="43" t="str">
        <f>IF(B1102="","",SUMIF(Table2[[Tên hàng hóa]:[Thành tiền]],BáoCáoHàngHóa!B1102,Table2[Số lượng])-BáoCáoHàngHóa!C1102)</f>
        <v/>
      </c>
      <c r="G1102" s="43" t="str">
        <f t="shared" si="159"/>
        <v/>
      </c>
      <c r="H1102" s="43" t="str">
        <f>IF(B1102="","",SUMIF(Table2[[Tên hàng hóa]:[Thành tiền]],BáoCáoHàngHóa!B1102,Table2[Thành tiền])-BáoCáoHàngHóa!E1102)</f>
        <v/>
      </c>
      <c r="I1102" s="42" t="str">
        <f>IF(B1102="","",SUMIF(Table28[[Tên hàng hóa ]:[Thành tiền]],BáoCáoHàngHóa!B1102,Table28[Số lượng]))</f>
        <v/>
      </c>
      <c r="J1102" s="42" t="str">
        <f t="shared" si="160"/>
        <v/>
      </c>
      <c r="K1102" s="42" t="str">
        <f t="shared" si="161"/>
        <v/>
      </c>
      <c r="L1102" s="44" t="str">
        <f t="shared" si="162"/>
        <v/>
      </c>
      <c r="M1102" s="44" t="str">
        <f t="shared" si="163"/>
        <v/>
      </c>
      <c r="N1102" s="44" t="str">
        <f t="shared" si="164"/>
        <v/>
      </c>
      <c r="O1102" s="30">
        <f t="shared" si="165"/>
        <v>0</v>
      </c>
    </row>
    <row r="1103" spans="1:15" x14ac:dyDescent="0.2">
      <c r="A1103" s="40">
        <v>1098</v>
      </c>
      <c r="B1103" s="40" t="str">
        <f>IF(DanhMụcHH!B1102="","",DanhMụcHH!B1102)</f>
        <v/>
      </c>
      <c r="C1103" s="41" t="str">
        <f ca="1">IF(B1103="","",SUMIF(OFFSET(MuaHàng_ThanhToán!$D$5,0,0,COUNTIF(Table2[Tên nhà cung cấp],MuaHàng_ThanhToán!$C$5),6),BáoCáoHàngHóa!B1103,Table2[Số lượng]))</f>
        <v/>
      </c>
      <c r="D1103" s="41" t="str">
        <f t="shared" si="158"/>
        <v/>
      </c>
      <c r="E1103" s="41" t="str">
        <f ca="1">IF(B1103="","",SUMIF(OFFSET(MuaHàng_ThanhToán!$D$5,0,0,COUNTIF(Table2[Tên nhà cung cấp],MuaHàng_ThanhToán!$C$5),6),BáoCáoHàngHóa!B1103,Table2[Thành tiền]))</f>
        <v/>
      </c>
      <c r="F1103" s="43" t="str">
        <f>IF(B1103="","",SUMIF(Table2[[Tên hàng hóa]:[Thành tiền]],BáoCáoHàngHóa!B1103,Table2[Số lượng])-BáoCáoHàngHóa!C1103)</f>
        <v/>
      </c>
      <c r="G1103" s="43" t="str">
        <f t="shared" si="159"/>
        <v/>
      </c>
      <c r="H1103" s="43" t="str">
        <f>IF(B1103="","",SUMIF(Table2[[Tên hàng hóa]:[Thành tiền]],BáoCáoHàngHóa!B1103,Table2[Thành tiền])-BáoCáoHàngHóa!E1103)</f>
        <v/>
      </c>
      <c r="I1103" s="42" t="str">
        <f>IF(B1103="","",SUMIF(Table28[[Tên hàng hóa ]:[Thành tiền]],BáoCáoHàngHóa!B1103,Table28[Số lượng]))</f>
        <v/>
      </c>
      <c r="J1103" s="42" t="str">
        <f t="shared" si="160"/>
        <v/>
      </c>
      <c r="K1103" s="42" t="str">
        <f t="shared" si="161"/>
        <v/>
      </c>
      <c r="L1103" s="44" t="str">
        <f t="shared" si="162"/>
        <v/>
      </c>
      <c r="M1103" s="44" t="str">
        <f t="shared" si="163"/>
        <v/>
      </c>
      <c r="N1103" s="44" t="str">
        <f t="shared" si="164"/>
        <v/>
      </c>
      <c r="O1103" s="30">
        <f t="shared" si="165"/>
        <v>0</v>
      </c>
    </row>
    <row r="1104" spans="1:15" x14ac:dyDescent="0.2">
      <c r="A1104" s="40">
        <v>1099</v>
      </c>
      <c r="B1104" s="40" t="str">
        <f>IF(DanhMụcHH!B1103="","",DanhMụcHH!B1103)</f>
        <v/>
      </c>
      <c r="C1104" s="41" t="str">
        <f ca="1">IF(B1104="","",SUMIF(OFFSET(MuaHàng_ThanhToán!$D$5,0,0,COUNTIF(Table2[Tên nhà cung cấp],MuaHàng_ThanhToán!$C$5),6),BáoCáoHàngHóa!B1104,Table2[Số lượng]))</f>
        <v/>
      </c>
      <c r="D1104" s="41" t="str">
        <f t="shared" si="158"/>
        <v/>
      </c>
      <c r="E1104" s="41" t="str">
        <f ca="1">IF(B1104="","",SUMIF(OFFSET(MuaHàng_ThanhToán!$D$5,0,0,COUNTIF(Table2[Tên nhà cung cấp],MuaHàng_ThanhToán!$C$5),6),BáoCáoHàngHóa!B1104,Table2[Thành tiền]))</f>
        <v/>
      </c>
      <c r="F1104" s="43" t="str">
        <f>IF(B1104="","",SUMIF(Table2[[Tên hàng hóa]:[Thành tiền]],BáoCáoHàngHóa!B1104,Table2[Số lượng])-BáoCáoHàngHóa!C1104)</f>
        <v/>
      </c>
      <c r="G1104" s="43" t="str">
        <f t="shared" si="159"/>
        <v/>
      </c>
      <c r="H1104" s="43" t="str">
        <f>IF(B1104="","",SUMIF(Table2[[Tên hàng hóa]:[Thành tiền]],BáoCáoHàngHóa!B1104,Table2[Thành tiền])-BáoCáoHàngHóa!E1104)</f>
        <v/>
      </c>
      <c r="I1104" s="42" t="str">
        <f>IF(B1104="","",SUMIF(Table28[[Tên hàng hóa ]:[Thành tiền]],BáoCáoHàngHóa!B1104,Table28[Số lượng]))</f>
        <v/>
      </c>
      <c r="J1104" s="42" t="str">
        <f t="shared" si="160"/>
        <v/>
      </c>
      <c r="K1104" s="42" t="str">
        <f t="shared" si="161"/>
        <v/>
      </c>
      <c r="L1104" s="44" t="str">
        <f t="shared" si="162"/>
        <v/>
      </c>
      <c r="M1104" s="44" t="str">
        <f t="shared" si="163"/>
        <v/>
      </c>
      <c r="N1104" s="44" t="str">
        <f t="shared" si="164"/>
        <v/>
      </c>
      <c r="O1104" s="30">
        <f t="shared" si="165"/>
        <v>0</v>
      </c>
    </row>
    <row r="1105" spans="1:15" x14ac:dyDescent="0.2">
      <c r="A1105" s="40">
        <v>1100</v>
      </c>
      <c r="B1105" s="40" t="str">
        <f>IF(DanhMụcHH!B1104="","",DanhMụcHH!B1104)</f>
        <v/>
      </c>
      <c r="C1105" s="41" t="str">
        <f ca="1">IF(B1105="","",SUMIF(OFFSET(MuaHàng_ThanhToán!$D$5,0,0,COUNTIF(Table2[Tên nhà cung cấp],MuaHàng_ThanhToán!$C$5),6),BáoCáoHàngHóa!B1105,Table2[Số lượng]))</f>
        <v/>
      </c>
      <c r="D1105" s="41" t="str">
        <f t="shared" si="158"/>
        <v/>
      </c>
      <c r="E1105" s="41" t="str">
        <f ca="1">IF(B1105="","",SUMIF(OFFSET(MuaHàng_ThanhToán!$D$5,0,0,COUNTIF(Table2[Tên nhà cung cấp],MuaHàng_ThanhToán!$C$5),6),BáoCáoHàngHóa!B1105,Table2[Thành tiền]))</f>
        <v/>
      </c>
      <c r="F1105" s="43" t="str">
        <f>IF(B1105="","",SUMIF(Table2[[Tên hàng hóa]:[Thành tiền]],BáoCáoHàngHóa!B1105,Table2[Số lượng])-BáoCáoHàngHóa!C1105)</f>
        <v/>
      </c>
      <c r="G1105" s="43" t="str">
        <f t="shared" si="159"/>
        <v/>
      </c>
      <c r="H1105" s="43" t="str">
        <f>IF(B1105="","",SUMIF(Table2[[Tên hàng hóa]:[Thành tiền]],BáoCáoHàngHóa!B1105,Table2[Thành tiền])-BáoCáoHàngHóa!E1105)</f>
        <v/>
      </c>
      <c r="I1105" s="42" t="str">
        <f>IF(B1105="","",SUMIF(Table28[[Tên hàng hóa ]:[Thành tiền]],BáoCáoHàngHóa!B1105,Table28[Số lượng]))</f>
        <v/>
      </c>
      <c r="J1105" s="42" t="str">
        <f t="shared" si="160"/>
        <v/>
      </c>
      <c r="K1105" s="42" t="str">
        <f t="shared" si="161"/>
        <v/>
      </c>
      <c r="L1105" s="44" t="str">
        <f t="shared" si="162"/>
        <v/>
      </c>
      <c r="M1105" s="44" t="str">
        <f t="shared" si="163"/>
        <v/>
      </c>
      <c r="N1105" s="44" t="str">
        <f t="shared" si="164"/>
        <v/>
      </c>
      <c r="O1105" s="30">
        <f t="shared" si="165"/>
        <v>0</v>
      </c>
    </row>
    <row r="1106" spans="1:15" x14ac:dyDescent="0.2">
      <c r="A1106" s="40">
        <v>1101</v>
      </c>
      <c r="B1106" s="40" t="str">
        <f>IF(DanhMụcHH!B1105="","",DanhMụcHH!B1105)</f>
        <v/>
      </c>
      <c r="C1106" s="41" t="str">
        <f ca="1">IF(B1106="","",SUMIF(OFFSET(MuaHàng_ThanhToán!$D$5,0,0,COUNTIF(Table2[Tên nhà cung cấp],MuaHàng_ThanhToán!$C$5),6),BáoCáoHàngHóa!B1106,Table2[Số lượng]))</f>
        <v/>
      </c>
      <c r="D1106" s="41" t="str">
        <f t="shared" si="158"/>
        <v/>
      </c>
      <c r="E1106" s="41" t="str">
        <f ca="1">IF(B1106="","",SUMIF(OFFSET(MuaHàng_ThanhToán!$D$5,0,0,COUNTIF(Table2[Tên nhà cung cấp],MuaHàng_ThanhToán!$C$5),6),BáoCáoHàngHóa!B1106,Table2[Thành tiền]))</f>
        <v/>
      </c>
      <c r="F1106" s="43" t="str">
        <f>IF(B1106="","",SUMIF(Table2[[Tên hàng hóa]:[Thành tiền]],BáoCáoHàngHóa!B1106,Table2[Số lượng])-BáoCáoHàngHóa!C1106)</f>
        <v/>
      </c>
      <c r="G1106" s="43" t="str">
        <f t="shared" si="159"/>
        <v/>
      </c>
      <c r="H1106" s="43" t="str">
        <f>IF(B1106="","",SUMIF(Table2[[Tên hàng hóa]:[Thành tiền]],BáoCáoHàngHóa!B1106,Table2[Thành tiền])-BáoCáoHàngHóa!E1106)</f>
        <v/>
      </c>
      <c r="I1106" s="42" t="str">
        <f>IF(B1106="","",SUMIF(Table28[[Tên hàng hóa ]:[Thành tiền]],BáoCáoHàngHóa!B1106,Table28[Số lượng]))</f>
        <v/>
      </c>
      <c r="J1106" s="42" t="str">
        <f t="shared" si="160"/>
        <v/>
      </c>
      <c r="K1106" s="42" t="str">
        <f t="shared" si="161"/>
        <v/>
      </c>
      <c r="L1106" s="44" t="str">
        <f t="shared" si="162"/>
        <v/>
      </c>
      <c r="M1106" s="44" t="str">
        <f t="shared" si="163"/>
        <v/>
      </c>
      <c r="N1106" s="44" t="str">
        <f t="shared" si="164"/>
        <v/>
      </c>
      <c r="O1106" s="30">
        <f t="shared" si="165"/>
        <v>0</v>
      </c>
    </row>
    <row r="1107" spans="1:15" x14ac:dyDescent="0.2">
      <c r="A1107" s="40">
        <v>1102</v>
      </c>
      <c r="B1107" s="40" t="str">
        <f>IF(DanhMụcHH!B1106="","",DanhMụcHH!B1106)</f>
        <v/>
      </c>
      <c r="C1107" s="41" t="str">
        <f ca="1">IF(B1107="","",SUMIF(OFFSET(MuaHàng_ThanhToán!$D$5,0,0,COUNTIF(Table2[Tên nhà cung cấp],MuaHàng_ThanhToán!$C$5),6),BáoCáoHàngHóa!B1107,Table2[Số lượng]))</f>
        <v/>
      </c>
      <c r="D1107" s="41" t="str">
        <f t="shared" si="158"/>
        <v/>
      </c>
      <c r="E1107" s="41" t="str">
        <f ca="1">IF(B1107="","",SUMIF(OFFSET(MuaHàng_ThanhToán!$D$5,0,0,COUNTIF(Table2[Tên nhà cung cấp],MuaHàng_ThanhToán!$C$5),6),BáoCáoHàngHóa!B1107,Table2[Thành tiền]))</f>
        <v/>
      </c>
      <c r="F1107" s="43" t="str">
        <f>IF(B1107="","",SUMIF(Table2[[Tên hàng hóa]:[Thành tiền]],BáoCáoHàngHóa!B1107,Table2[Số lượng])-BáoCáoHàngHóa!C1107)</f>
        <v/>
      </c>
      <c r="G1107" s="43" t="str">
        <f t="shared" si="159"/>
        <v/>
      </c>
      <c r="H1107" s="43" t="str">
        <f>IF(B1107="","",SUMIF(Table2[[Tên hàng hóa]:[Thành tiền]],BáoCáoHàngHóa!B1107,Table2[Thành tiền])-BáoCáoHàngHóa!E1107)</f>
        <v/>
      </c>
      <c r="I1107" s="42" t="str">
        <f>IF(B1107="","",SUMIF(Table28[[Tên hàng hóa ]:[Thành tiền]],BáoCáoHàngHóa!B1107,Table28[Số lượng]))</f>
        <v/>
      </c>
      <c r="J1107" s="42" t="str">
        <f t="shared" si="160"/>
        <v/>
      </c>
      <c r="K1107" s="42" t="str">
        <f t="shared" si="161"/>
        <v/>
      </c>
      <c r="L1107" s="44" t="str">
        <f t="shared" si="162"/>
        <v/>
      </c>
      <c r="M1107" s="44" t="str">
        <f t="shared" si="163"/>
        <v/>
      </c>
      <c r="N1107" s="44" t="str">
        <f t="shared" si="164"/>
        <v/>
      </c>
      <c r="O1107" s="30">
        <f t="shared" si="165"/>
        <v>0</v>
      </c>
    </row>
    <row r="1108" spans="1:15" x14ac:dyDescent="0.2">
      <c r="A1108" s="40">
        <v>1103</v>
      </c>
      <c r="B1108" s="40" t="str">
        <f>IF(DanhMụcHH!B1107="","",DanhMụcHH!B1107)</f>
        <v/>
      </c>
      <c r="C1108" s="41" t="str">
        <f ca="1">IF(B1108="","",SUMIF(OFFSET(MuaHàng_ThanhToán!$D$5,0,0,COUNTIF(Table2[Tên nhà cung cấp],MuaHàng_ThanhToán!$C$5),6),BáoCáoHàngHóa!B1108,Table2[Số lượng]))</f>
        <v/>
      </c>
      <c r="D1108" s="41" t="str">
        <f t="shared" si="158"/>
        <v/>
      </c>
      <c r="E1108" s="41" t="str">
        <f ca="1">IF(B1108="","",SUMIF(OFFSET(MuaHàng_ThanhToán!$D$5,0,0,COUNTIF(Table2[Tên nhà cung cấp],MuaHàng_ThanhToán!$C$5),6),BáoCáoHàngHóa!B1108,Table2[Thành tiền]))</f>
        <v/>
      </c>
      <c r="F1108" s="43" t="str">
        <f>IF(B1108="","",SUMIF(Table2[[Tên hàng hóa]:[Thành tiền]],BáoCáoHàngHóa!B1108,Table2[Số lượng])-BáoCáoHàngHóa!C1108)</f>
        <v/>
      </c>
      <c r="G1108" s="43" t="str">
        <f t="shared" si="159"/>
        <v/>
      </c>
      <c r="H1108" s="43" t="str">
        <f>IF(B1108="","",SUMIF(Table2[[Tên hàng hóa]:[Thành tiền]],BáoCáoHàngHóa!B1108,Table2[Thành tiền])-BáoCáoHàngHóa!E1108)</f>
        <v/>
      </c>
      <c r="I1108" s="42" t="str">
        <f>IF(B1108="","",SUMIF(Table28[[Tên hàng hóa ]:[Thành tiền]],BáoCáoHàngHóa!B1108,Table28[Số lượng]))</f>
        <v/>
      </c>
      <c r="J1108" s="42" t="str">
        <f t="shared" si="160"/>
        <v/>
      </c>
      <c r="K1108" s="42" t="str">
        <f t="shared" si="161"/>
        <v/>
      </c>
      <c r="L1108" s="44" t="str">
        <f t="shared" si="162"/>
        <v/>
      </c>
      <c r="M1108" s="44" t="str">
        <f t="shared" si="163"/>
        <v/>
      </c>
      <c r="N1108" s="44" t="str">
        <f t="shared" si="164"/>
        <v/>
      </c>
      <c r="O1108" s="30">
        <f t="shared" si="165"/>
        <v>0</v>
      </c>
    </row>
    <row r="1109" spans="1:15" x14ac:dyDescent="0.2">
      <c r="A1109" s="40">
        <v>1104</v>
      </c>
      <c r="B1109" s="40" t="str">
        <f>IF(DanhMụcHH!B1108="","",DanhMụcHH!B1108)</f>
        <v/>
      </c>
      <c r="C1109" s="41" t="str">
        <f ca="1">IF(B1109="","",SUMIF(OFFSET(MuaHàng_ThanhToán!$D$5,0,0,COUNTIF(Table2[Tên nhà cung cấp],MuaHàng_ThanhToán!$C$5),6),BáoCáoHàngHóa!B1109,Table2[Số lượng]))</f>
        <v/>
      </c>
      <c r="D1109" s="41" t="str">
        <f t="shared" si="158"/>
        <v/>
      </c>
      <c r="E1109" s="41" t="str">
        <f ca="1">IF(B1109="","",SUMIF(OFFSET(MuaHàng_ThanhToán!$D$5,0,0,COUNTIF(Table2[Tên nhà cung cấp],MuaHàng_ThanhToán!$C$5),6),BáoCáoHàngHóa!B1109,Table2[Thành tiền]))</f>
        <v/>
      </c>
      <c r="F1109" s="43" t="str">
        <f>IF(B1109="","",SUMIF(Table2[[Tên hàng hóa]:[Thành tiền]],BáoCáoHàngHóa!B1109,Table2[Số lượng])-BáoCáoHàngHóa!C1109)</f>
        <v/>
      </c>
      <c r="G1109" s="43" t="str">
        <f t="shared" si="159"/>
        <v/>
      </c>
      <c r="H1109" s="43" t="str">
        <f>IF(B1109="","",SUMIF(Table2[[Tên hàng hóa]:[Thành tiền]],BáoCáoHàngHóa!B1109,Table2[Thành tiền])-BáoCáoHàngHóa!E1109)</f>
        <v/>
      </c>
      <c r="I1109" s="42" t="str">
        <f>IF(B1109="","",SUMIF(Table28[[Tên hàng hóa ]:[Thành tiền]],BáoCáoHàngHóa!B1109,Table28[Số lượng]))</f>
        <v/>
      </c>
      <c r="J1109" s="42" t="str">
        <f t="shared" si="160"/>
        <v/>
      </c>
      <c r="K1109" s="42" t="str">
        <f t="shared" si="161"/>
        <v/>
      </c>
      <c r="L1109" s="44" t="str">
        <f t="shared" si="162"/>
        <v/>
      </c>
      <c r="M1109" s="44" t="str">
        <f t="shared" si="163"/>
        <v/>
      </c>
      <c r="N1109" s="44" t="str">
        <f t="shared" si="164"/>
        <v/>
      </c>
      <c r="O1109" s="30">
        <f t="shared" si="165"/>
        <v>0</v>
      </c>
    </row>
    <row r="1110" spans="1:15" x14ac:dyDescent="0.2">
      <c r="A1110" s="40">
        <v>1105</v>
      </c>
      <c r="B1110" s="40" t="str">
        <f>IF(DanhMụcHH!B1109="","",DanhMụcHH!B1109)</f>
        <v/>
      </c>
      <c r="C1110" s="41" t="str">
        <f ca="1">IF(B1110="","",SUMIF(OFFSET(MuaHàng_ThanhToán!$D$5,0,0,COUNTIF(Table2[Tên nhà cung cấp],MuaHàng_ThanhToán!$C$5),6),BáoCáoHàngHóa!B1110,Table2[Số lượng]))</f>
        <v/>
      </c>
      <c r="D1110" s="41" t="str">
        <f t="shared" si="158"/>
        <v/>
      </c>
      <c r="E1110" s="41" t="str">
        <f ca="1">IF(B1110="","",SUMIF(OFFSET(MuaHàng_ThanhToán!$D$5,0,0,COUNTIF(Table2[Tên nhà cung cấp],MuaHàng_ThanhToán!$C$5),6),BáoCáoHàngHóa!B1110,Table2[Thành tiền]))</f>
        <v/>
      </c>
      <c r="F1110" s="43" t="str">
        <f>IF(B1110="","",SUMIF(Table2[[Tên hàng hóa]:[Thành tiền]],BáoCáoHàngHóa!B1110,Table2[Số lượng])-BáoCáoHàngHóa!C1110)</f>
        <v/>
      </c>
      <c r="G1110" s="43" t="str">
        <f t="shared" si="159"/>
        <v/>
      </c>
      <c r="H1110" s="43" t="str">
        <f>IF(B1110="","",SUMIF(Table2[[Tên hàng hóa]:[Thành tiền]],BáoCáoHàngHóa!B1110,Table2[Thành tiền])-BáoCáoHàngHóa!E1110)</f>
        <v/>
      </c>
      <c r="I1110" s="42" t="str">
        <f>IF(B1110="","",SUMIF(Table28[[Tên hàng hóa ]:[Thành tiền]],BáoCáoHàngHóa!B1110,Table28[Số lượng]))</f>
        <v/>
      </c>
      <c r="J1110" s="42" t="str">
        <f t="shared" si="160"/>
        <v/>
      </c>
      <c r="K1110" s="42" t="str">
        <f t="shared" si="161"/>
        <v/>
      </c>
      <c r="L1110" s="44" t="str">
        <f t="shared" si="162"/>
        <v/>
      </c>
      <c r="M1110" s="44" t="str">
        <f t="shared" si="163"/>
        <v/>
      </c>
      <c r="N1110" s="44" t="str">
        <f t="shared" si="164"/>
        <v/>
      </c>
      <c r="O1110" s="30">
        <f t="shared" si="165"/>
        <v>0</v>
      </c>
    </row>
    <row r="1111" spans="1:15" x14ac:dyDescent="0.2">
      <c r="A1111" s="40">
        <v>1106</v>
      </c>
      <c r="B1111" s="40" t="str">
        <f>IF(DanhMụcHH!B1110="","",DanhMụcHH!B1110)</f>
        <v/>
      </c>
      <c r="C1111" s="41" t="str">
        <f ca="1">IF(B1111="","",SUMIF(OFFSET(MuaHàng_ThanhToán!$D$5,0,0,COUNTIF(Table2[Tên nhà cung cấp],MuaHàng_ThanhToán!$C$5),6),BáoCáoHàngHóa!B1111,Table2[Số lượng]))</f>
        <v/>
      </c>
      <c r="D1111" s="41" t="str">
        <f t="shared" si="158"/>
        <v/>
      </c>
      <c r="E1111" s="41" t="str">
        <f ca="1">IF(B1111="","",SUMIF(OFFSET(MuaHàng_ThanhToán!$D$5,0,0,COUNTIF(Table2[Tên nhà cung cấp],MuaHàng_ThanhToán!$C$5),6),BáoCáoHàngHóa!B1111,Table2[Thành tiền]))</f>
        <v/>
      </c>
      <c r="F1111" s="43" t="str">
        <f>IF(B1111="","",SUMIF(Table2[[Tên hàng hóa]:[Thành tiền]],BáoCáoHàngHóa!B1111,Table2[Số lượng])-BáoCáoHàngHóa!C1111)</f>
        <v/>
      </c>
      <c r="G1111" s="43" t="str">
        <f t="shared" si="159"/>
        <v/>
      </c>
      <c r="H1111" s="43" t="str">
        <f>IF(B1111="","",SUMIF(Table2[[Tên hàng hóa]:[Thành tiền]],BáoCáoHàngHóa!B1111,Table2[Thành tiền])-BáoCáoHàngHóa!E1111)</f>
        <v/>
      </c>
      <c r="I1111" s="42" t="str">
        <f>IF(B1111="","",SUMIF(Table28[[Tên hàng hóa ]:[Thành tiền]],BáoCáoHàngHóa!B1111,Table28[Số lượng]))</f>
        <v/>
      </c>
      <c r="J1111" s="42" t="str">
        <f t="shared" si="160"/>
        <v/>
      </c>
      <c r="K1111" s="42" t="str">
        <f t="shared" si="161"/>
        <v/>
      </c>
      <c r="L1111" s="44" t="str">
        <f t="shared" si="162"/>
        <v/>
      </c>
      <c r="M1111" s="44" t="str">
        <f t="shared" si="163"/>
        <v/>
      </c>
      <c r="N1111" s="44" t="str">
        <f t="shared" si="164"/>
        <v/>
      </c>
      <c r="O1111" s="30">
        <f t="shared" si="165"/>
        <v>0</v>
      </c>
    </row>
    <row r="1112" spans="1:15" x14ac:dyDescent="0.2">
      <c r="A1112" s="40">
        <v>1107</v>
      </c>
      <c r="B1112" s="40" t="str">
        <f>IF(DanhMụcHH!B1111="","",DanhMụcHH!B1111)</f>
        <v/>
      </c>
      <c r="C1112" s="41" t="str">
        <f ca="1">IF(B1112="","",SUMIF(OFFSET(MuaHàng_ThanhToán!$D$5,0,0,COUNTIF(Table2[Tên nhà cung cấp],MuaHàng_ThanhToán!$C$5),6),BáoCáoHàngHóa!B1112,Table2[Số lượng]))</f>
        <v/>
      </c>
      <c r="D1112" s="41" t="str">
        <f t="shared" si="158"/>
        <v/>
      </c>
      <c r="E1112" s="41" t="str">
        <f ca="1">IF(B1112="","",SUMIF(OFFSET(MuaHàng_ThanhToán!$D$5,0,0,COUNTIF(Table2[Tên nhà cung cấp],MuaHàng_ThanhToán!$C$5),6),BáoCáoHàngHóa!B1112,Table2[Thành tiền]))</f>
        <v/>
      </c>
      <c r="F1112" s="43" t="str">
        <f>IF(B1112="","",SUMIF(Table2[[Tên hàng hóa]:[Thành tiền]],BáoCáoHàngHóa!B1112,Table2[Số lượng])-BáoCáoHàngHóa!C1112)</f>
        <v/>
      </c>
      <c r="G1112" s="43" t="str">
        <f t="shared" si="159"/>
        <v/>
      </c>
      <c r="H1112" s="43" t="str">
        <f>IF(B1112="","",SUMIF(Table2[[Tên hàng hóa]:[Thành tiền]],BáoCáoHàngHóa!B1112,Table2[Thành tiền])-BáoCáoHàngHóa!E1112)</f>
        <v/>
      </c>
      <c r="I1112" s="42" t="str">
        <f>IF(B1112="","",SUMIF(Table28[[Tên hàng hóa ]:[Thành tiền]],BáoCáoHàngHóa!B1112,Table28[Số lượng]))</f>
        <v/>
      </c>
      <c r="J1112" s="42" t="str">
        <f t="shared" si="160"/>
        <v/>
      </c>
      <c r="K1112" s="42" t="str">
        <f t="shared" si="161"/>
        <v/>
      </c>
      <c r="L1112" s="44" t="str">
        <f t="shared" si="162"/>
        <v/>
      </c>
      <c r="M1112" s="44" t="str">
        <f t="shared" si="163"/>
        <v/>
      </c>
      <c r="N1112" s="44" t="str">
        <f t="shared" si="164"/>
        <v/>
      </c>
      <c r="O1112" s="30">
        <f t="shared" si="165"/>
        <v>0</v>
      </c>
    </row>
    <row r="1113" spans="1:15" x14ac:dyDescent="0.2">
      <c r="A1113" s="40">
        <v>1108</v>
      </c>
      <c r="B1113" s="40" t="str">
        <f>IF(DanhMụcHH!B1112="","",DanhMụcHH!B1112)</f>
        <v/>
      </c>
      <c r="C1113" s="41" t="str">
        <f ca="1">IF(B1113="","",SUMIF(OFFSET(MuaHàng_ThanhToán!$D$5,0,0,COUNTIF(Table2[Tên nhà cung cấp],MuaHàng_ThanhToán!$C$5),6),BáoCáoHàngHóa!B1113,Table2[Số lượng]))</f>
        <v/>
      </c>
      <c r="D1113" s="41" t="str">
        <f t="shared" si="158"/>
        <v/>
      </c>
      <c r="E1113" s="41" t="str">
        <f ca="1">IF(B1113="","",SUMIF(OFFSET(MuaHàng_ThanhToán!$D$5,0,0,COUNTIF(Table2[Tên nhà cung cấp],MuaHàng_ThanhToán!$C$5),6),BáoCáoHàngHóa!B1113,Table2[Thành tiền]))</f>
        <v/>
      </c>
      <c r="F1113" s="43" t="str">
        <f>IF(B1113="","",SUMIF(Table2[[Tên hàng hóa]:[Thành tiền]],BáoCáoHàngHóa!B1113,Table2[Số lượng])-BáoCáoHàngHóa!C1113)</f>
        <v/>
      </c>
      <c r="G1113" s="43" t="str">
        <f t="shared" si="159"/>
        <v/>
      </c>
      <c r="H1113" s="43" t="str">
        <f>IF(B1113="","",SUMIF(Table2[[Tên hàng hóa]:[Thành tiền]],BáoCáoHàngHóa!B1113,Table2[Thành tiền])-BáoCáoHàngHóa!E1113)</f>
        <v/>
      </c>
      <c r="I1113" s="42" t="str">
        <f>IF(B1113="","",SUMIF(Table28[[Tên hàng hóa ]:[Thành tiền]],BáoCáoHàngHóa!B1113,Table28[Số lượng]))</f>
        <v/>
      </c>
      <c r="J1113" s="42" t="str">
        <f t="shared" si="160"/>
        <v/>
      </c>
      <c r="K1113" s="42" t="str">
        <f t="shared" si="161"/>
        <v/>
      </c>
      <c r="L1113" s="44" t="str">
        <f t="shared" si="162"/>
        <v/>
      </c>
      <c r="M1113" s="44" t="str">
        <f t="shared" si="163"/>
        <v/>
      </c>
      <c r="N1113" s="44" t="str">
        <f t="shared" si="164"/>
        <v/>
      </c>
      <c r="O1113" s="30">
        <f t="shared" si="165"/>
        <v>0</v>
      </c>
    </row>
    <row r="1114" spans="1:15" x14ac:dyDescent="0.2">
      <c r="A1114" s="40">
        <v>1109</v>
      </c>
      <c r="B1114" s="40" t="str">
        <f>IF(DanhMụcHH!B1113="","",DanhMụcHH!B1113)</f>
        <v/>
      </c>
      <c r="C1114" s="41" t="str">
        <f ca="1">IF(B1114="","",SUMIF(OFFSET(MuaHàng_ThanhToán!$D$5,0,0,COUNTIF(Table2[Tên nhà cung cấp],MuaHàng_ThanhToán!$C$5),6),BáoCáoHàngHóa!B1114,Table2[Số lượng]))</f>
        <v/>
      </c>
      <c r="D1114" s="41" t="str">
        <f t="shared" si="158"/>
        <v/>
      </c>
      <c r="E1114" s="41" t="str">
        <f ca="1">IF(B1114="","",SUMIF(OFFSET(MuaHàng_ThanhToán!$D$5,0,0,COUNTIF(Table2[Tên nhà cung cấp],MuaHàng_ThanhToán!$C$5),6),BáoCáoHàngHóa!B1114,Table2[Thành tiền]))</f>
        <v/>
      </c>
      <c r="F1114" s="43" t="str">
        <f>IF(B1114="","",SUMIF(Table2[[Tên hàng hóa]:[Thành tiền]],BáoCáoHàngHóa!B1114,Table2[Số lượng])-BáoCáoHàngHóa!C1114)</f>
        <v/>
      </c>
      <c r="G1114" s="43" t="str">
        <f t="shared" si="159"/>
        <v/>
      </c>
      <c r="H1114" s="43" t="str">
        <f>IF(B1114="","",SUMIF(Table2[[Tên hàng hóa]:[Thành tiền]],BáoCáoHàngHóa!B1114,Table2[Thành tiền])-BáoCáoHàngHóa!E1114)</f>
        <v/>
      </c>
      <c r="I1114" s="42" t="str">
        <f>IF(B1114="","",SUMIF(Table28[[Tên hàng hóa ]:[Thành tiền]],BáoCáoHàngHóa!B1114,Table28[Số lượng]))</f>
        <v/>
      </c>
      <c r="J1114" s="42" t="str">
        <f t="shared" si="160"/>
        <v/>
      </c>
      <c r="K1114" s="42" t="str">
        <f t="shared" si="161"/>
        <v/>
      </c>
      <c r="L1114" s="44" t="str">
        <f t="shared" si="162"/>
        <v/>
      </c>
      <c r="M1114" s="44" t="str">
        <f t="shared" si="163"/>
        <v/>
      </c>
      <c r="N1114" s="44" t="str">
        <f t="shared" si="164"/>
        <v/>
      </c>
      <c r="O1114" s="30">
        <f t="shared" si="165"/>
        <v>0</v>
      </c>
    </row>
    <row r="1115" spans="1:15" x14ac:dyDescent="0.2">
      <c r="A1115" s="40">
        <v>1110</v>
      </c>
      <c r="B1115" s="40" t="str">
        <f>IF(DanhMụcHH!B1114="","",DanhMụcHH!B1114)</f>
        <v/>
      </c>
      <c r="C1115" s="41" t="str">
        <f ca="1">IF(B1115="","",SUMIF(OFFSET(MuaHàng_ThanhToán!$D$5,0,0,COUNTIF(Table2[Tên nhà cung cấp],MuaHàng_ThanhToán!$C$5),6),BáoCáoHàngHóa!B1115,Table2[Số lượng]))</f>
        <v/>
      </c>
      <c r="D1115" s="41" t="str">
        <f t="shared" si="158"/>
        <v/>
      </c>
      <c r="E1115" s="41" t="str">
        <f ca="1">IF(B1115="","",SUMIF(OFFSET(MuaHàng_ThanhToán!$D$5,0,0,COUNTIF(Table2[Tên nhà cung cấp],MuaHàng_ThanhToán!$C$5),6),BáoCáoHàngHóa!B1115,Table2[Thành tiền]))</f>
        <v/>
      </c>
      <c r="F1115" s="43" t="str">
        <f>IF(B1115="","",SUMIF(Table2[[Tên hàng hóa]:[Thành tiền]],BáoCáoHàngHóa!B1115,Table2[Số lượng])-BáoCáoHàngHóa!C1115)</f>
        <v/>
      </c>
      <c r="G1115" s="43" t="str">
        <f t="shared" si="159"/>
        <v/>
      </c>
      <c r="H1115" s="43" t="str">
        <f>IF(B1115="","",SUMIF(Table2[[Tên hàng hóa]:[Thành tiền]],BáoCáoHàngHóa!B1115,Table2[Thành tiền])-BáoCáoHàngHóa!E1115)</f>
        <v/>
      </c>
      <c r="I1115" s="42" t="str">
        <f>IF(B1115="","",SUMIF(Table28[[Tên hàng hóa ]:[Thành tiền]],BáoCáoHàngHóa!B1115,Table28[Số lượng]))</f>
        <v/>
      </c>
      <c r="J1115" s="42" t="str">
        <f t="shared" si="160"/>
        <v/>
      </c>
      <c r="K1115" s="42" t="str">
        <f t="shared" si="161"/>
        <v/>
      </c>
      <c r="L1115" s="44" t="str">
        <f t="shared" si="162"/>
        <v/>
      </c>
      <c r="M1115" s="44" t="str">
        <f t="shared" si="163"/>
        <v/>
      </c>
      <c r="N1115" s="44" t="str">
        <f t="shared" si="164"/>
        <v/>
      </c>
      <c r="O1115" s="30">
        <f t="shared" si="165"/>
        <v>0</v>
      </c>
    </row>
    <row r="1116" spans="1:15" x14ac:dyDescent="0.2">
      <c r="A1116" s="40">
        <v>1111</v>
      </c>
      <c r="B1116" s="40" t="str">
        <f>IF(DanhMụcHH!B1115="","",DanhMụcHH!B1115)</f>
        <v/>
      </c>
      <c r="C1116" s="41" t="str">
        <f ca="1">IF(B1116="","",SUMIF(OFFSET(MuaHàng_ThanhToán!$D$5,0,0,COUNTIF(Table2[Tên nhà cung cấp],MuaHàng_ThanhToán!$C$5),6),BáoCáoHàngHóa!B1116,Table2[Số lượng]))</f>
        <v/>
      </c>
      <c r="D1116" s="41" t="str">
        <f t="shared" si="158"/>
        <v/>
      </c>
      <c r="E1116" s="41" t="str">
        <f ca="1">IF(B1116="","",SUMIF(OFFSET(MuaHàng_ThanhToán!$D$5,0,0,COUNTIF(Table2[Tên nhà cung cấp],MuaHàng_ThanhToán!$C$5),6),BáoCáoHàngHóa!B1116,Table2[Thành tiền]))</f>
        <v/>
      </c>
      <c r="F1116" s="43" t="str">
        <f>IF(B1116="","",SUMIF(Table2[[Tên hàng hóa]:[Thành tiền]],BáoCáoHàngHóa!B1116,Table2[Số lượng])-BáoCáoHàngHóa!C1116)</f>
        <v/>
      </c>
      <c r="G1116" s="43" t="str">
        <f t="shared" si="159"/>
        <v/>
      </c>
      <c r="H1116" s="43" t="str">
        <f>IF(B1116="","",SUMIF(Table2[[Tên hàng hóa]:[Thành tiền]],BáoCáoHàngHóa!B1116,Table2[Thành tiền])-BáoCáoHàngHóa!E1116)</f>
        <v/>
      </c>
      <c r="I1116" s="42" t="str">
        <f>IF(B1116="","",SUMIF(Table28[[Tên hàng hóa ]:[Thành tiền]],BáoCáoHàngHóa!B1116,Table28[Số lượng]))</f>
        <v/>
      </c>
      <c r="J1116" s="42" t="str">
        <f t="shared" si="160"/>
        <v/>
      </c>
      <c r="K1116" s="42" t="str">
        <f t="shared" si="161"/>
        <v/>
      </c>
      <c r="L1116" s="44" t="str">
        <f t="shared" si="162"/>
        <v/>
      </c>
      <c r="M1116" s="44" t="str">
        <f t="shared" si="163"/>
        <v/>
      </c>
      <c r="N1116" s="44" t="str">
        <f t="shared" si="164"/>
        <v/>
      </c>
      <c r="O1116" s="30">
        <f t="shared" si="165"/>
        <v>0</v>
      </c>
    </row>
    <row r="1117" spans="1:15" x14ac:dyDescent="0.2">
      <c r="A1117" s="40">
        <v>1112</v>
      </c>
      <c r="B1117" s="40" t="str">
        <f>IF(DanhMụcHH!B1116="","",DanhMụcHH!B1116)</f>
        <v/>
      </c>
      <c r="C1117" s="41" t="str">
        <f ca="1">IF(B1117="","",SUMIF(OFFSET(MuaHàng_ThanhToán!$D$5,0,0,COUNTIF(Table2[Tên nhà cung cấp],MuaHàng_ThanhToán!$C$5),6),BáoCáoHàngHóa!B1117,Table2[Số lượng]))</f>
        <v/>
      </c>
      <c r="D1117" s="41" t="str">
        <f t="shared" si="158"/>
        <v/>
      </c>
      <c r="E1117" s="41" t="str">
        <f ca="1">IF(B1117="","",SUMIF(OFFSET(MuaHàng_ThanhToán!$D$5,0,0,COUNTIF(Table2[Tên nhà cung cấp],MuaHàng_ThanhToán!$C$5),6),BáoCáoHàngHóa!B1117,Table2[Thành tiền]))</f>
        <v/>
      </c>
      <c r="F1117" s="43" t="str">
        <f>IF(B1117="","",SUMIF(Table2[[Tên hàng hóa]:[Thành tiền]],BáoCáoHàngHóa!B1117,Table2[Số lượng])-BáoCáoHàngHóa!C1117)</f>
        <v/>
      </c>
      <c r="G1117" s="43" t="str">
        <f t="shared" si="159"/>
        <v/>
      </c>
      <c r="H1117" s="43" t="str">
        <f>IF(B1117="","",SUMIF(Table2[[Tên hàng hóa]:[Thành tiền]],BáoCáoHàngHóa!B1117,Table2[Thành tiền])-BáoCáoHàngHóa!E1117)</f>
        <v/>
      </c>
      <c r="I1117" s="42" t="str">
        <f>IF(B1117="","",SUMIF(Table28[[Tên hàng hóa ]:[Thành tiền]],BáoCáoHàngHóa!B1117,Table28[Số lượng]))</f>
        <v/>
      </c>
      <c r="J1117" s="42" t="str">
        <f t="shared" si="160"/>
        <v/>
      </c>
      <c r="K1117" s="42" t="str">
        <f t="shared" si="161"/>
        <v/>
      </c>
      <c r="L1117" s="44" t="str">
        <f t="shared" si="162"/>
        <v/>
      </c>
      <c r="M1117" s="44" t="str">
        <f t="shared" si="163"/>
        <v/>
      </c>
      <c r="N1117" s="44" t="str">
        <f t="shared" si="164"/>
        <v/>
      </c>
      <c r="O1117" s="30">
        <f t="shared" si="165"/>
        <v>0</v>
      </c>
    </row>
    <row r="1118" spans="1:15" x14ac:dyDescent="0.2">
      <c r="A1118" s="40">
        <v>1113</v>
      </c>
      <c r="B1118" s="40" t="str">
        <f>IF(DanhMụcHH!B1117="","",DanhMụcHH!B1117)</f>
        <v/>
      </c>
      <c r="C1118" s="41" t="str">
        <f ca="1">IF(B1118="","",SUMIF(OFFSET(MuaHàng_ThanhToán!$D$5,0,0,COUNTIF(Table2[Tên nhà cung cấp],MuaHàng_ThanhToán!$C$5),6),BáoCáoHàngHóa!B1118,Table2[Số lượng]))</f>
        <v/>
      </c>
      <c r="D1118" s="41" t="str">
        <f t="shared" si="158"/>
        <v/>
      </c>
      <c r="E1118" s="41" t="str">
        <f ca="1">IF(B1118="","",SUMIF(OFFSET(MuaHàng_ThanhToán!$D$5,0,0,COUNTIF(Table2[Tên nhà cung cấp],MuaHàng_ThanhToán!$C$5),6),BáoCáoHàngHóa!B1118,Table2[Thành tiền]))</f>
        <v/>
      </c>
      <c r="F1118" s="43" t="str">
        <f>IF(B1118="","",SUMIF(Table2[[Tên hàng hóa]:[Thành tiền]],BáoCáoHàngHóa!B1118,Table2[Số lượng])-BáoCáoHàngHóa!C1118)</f>
        <v/>
      </c>
      <c r="G1118" s="43" t="str">
        <f t="shared" si="159"/>
        <v/>
      </c>
      <c r="H1118" s="43" t="str">
        <f>IF(B1118="","",SUMIF(Table2[[Tên hàng hóa]:[Thành tiền]],BáoCáoHàngHóa!B1118,Table2[Thành tiền])-BáoCáoHàngHóa!E1118)</f>
        <v/>
      </c>
      <c r="I1118" s="42" t="str">
        <f>IF(B1118="","",SUMIF(Table28[[Tên hàng hóa ]:[Thành tiền]],BáoCáoHàngHóa!B1118,Table28[Số lượng]))</f>
        <v/>
      </c>
      <c r="J1118" s="42" t="str">
        <f t="shared" si="160"/>
        <v/>
      </c>
      <c r="K1118" s="42" t="str">
        <f t="shared" si="161"/>
        <v/>
      </c>
      <c r="L1118" s="44" t="str">
        <f t="shared" si="162"/>
        <v/>
      </c>
      <c r="M1118" s="44" t="str">
        <f t="shared" si="163"/>
        <v/>
      </c>
      <c r="N1118" s="44" t="str">
        <f t="shared" si="164"/>
        <v/>
      </c>
      <c r="O1118" s="30">
        <f t="shared" si="165"/>
        <v>0</v>
      </c>
    </row>
    <row r="1119" spans="1:15" x14ac:dyDescent="0.2">
      <c r="A1119" s="40">
        <v>1114</v>
      </c>
      <c r="B1119" s="40" t="str">
        <f>IF(DanhMụcHH!B1118="","",DanhMụcHH!B1118)</f>
        <v/>
      </c>
      <c r="C1119" s="41" t="str">
        <f ca="1">IF(B1119="","",SUMIF(OFFSET(MuaHàng_ThanhToán!$D$5,0,0,COUNTIF(Table2[Tên nhà cung cấp],MuaHàng_ThanhToán!$C$5),6),BáoCáoHàngHóa!B1119,Table2[Số lượng]))</f>
        <v/>
      </c>
      <c r="D1119" s="41" t="str">
        <f t="shared" si="158"/>
        <v/>
      </c>
      <c r="E1119" s="41" t="str">
        <f ca="1">IF(B1119="","",SUMIF(OFFSET(MuaHàng_ThanhToán!$D$5,0,0,COUNTIF(Table2[Tên nhà cung cấp],MuaHàng_ThanhToán!$C$5),6),BáoCáoHàngHóa!B1119,Table2[Thành tiền]))</f>
        <v/>
      </c>
      <c r="F1119" s="43" t="str">
        <f>IF(B1119="","",SUMIF(Table2[[Tên hàng hóa]:[Thành tiền]],BáoCáoHàngHóa!B1119,Table2[Số lượng])-BáoCáoHàngHóa!C1119)</f>
        <v/>
      </c>
      <c r="G1119" s="43" t="str">
        <f t="shared" si="159"/>
        <v/>
      </c>
      <c r="H1119" s="43" t="str">
        <f>IF(B1119="","",SUMIF(Table2[[Tên hàng hóa]:[Thành tiền]],BáoCáoHàngHóa!B1119,Table2[Thành tiền])-BáoCáoHàngHóa!E1119)</f>
        <v/>
      </c>
      <c r="I1119" s="42" t="str">
        <f>IF(B1119="","",SUMIF(Table28[[Tên hàng hóa ]:[Thành tiền]],BáoCáoHàngHóa!B1119,Table28[Số lượng]))</f>
        <v/>
      </c>
      <c r="J1119" s="42" t="str">
        <f t="shared" si="160"/>
        <v/>
      </c>
      <c r="K1119" s="42" t="str">
        <f t="shared" si="161"/>
        <v/>
      </c>
      <c r="L1119" s="44" t="str">
        <f t="shared" si="162"/>
        <v/>
      </c>
      <c r="M1119" s="44" t="str">
        <f t="shared" si="163"/>
        <v/>
      </c>
      <c r="N1119" s="44" t="str">
        <f t="shared" si="164"/>
        <v/>
      </c>
      <c r="O1119" s="30">
        <f t="shared" si="165"/>
        <v>0</v>
      </c>
    </row>
    <row r="1120" spans="1:15" x14ac:dyDescent="0.2">
      <c r="A1120" s="40">
        <v>1115</v>
      </c>
      <c r="B1120" s="40" t="str">
        <f>IF(DanhMụcHH!B1119="","",DanhMụcHH!B1119)</f>
        <v/>
      </c>
      <c r="C1120" s="41" t="str">
        <f ca="1">IF(B1120="","",SUMIF(OFFSET(MuaHàng_ThanhToán!$D$5,0,0,COUNTIF(Table2[Tên nhà cung cấp],MuaHàng_ThanhToán!$C$5),6),BáoCáoHàngHóa!B1120,Table2[Số lượng]))</f>
        <v/>
      </c>
      <c r="D1120" s="41" t="str">
        <f t="shared" si="158"/>
        <v/>
      </c>
      <c r="E1120" s="41" t="str">
        <f ca="1">IF(B1120="","",SUMIF(OFFSET(MuaHàng_ThanhToán!$D$5,0,0,COUNTIF(Table2[Tên nhà cung cấp],MuaHàng_ThanhToán!$C$5),6),BáoCáoHàngHóa!B1120,Table2[Thành tiền]))</f>
        <v/>
      </c>
      <c r="F1120" s="43" t="str">
        <f>IF(B1120="","",SUMIF(Table2[[Tên hàng hóa]:[Thành tiền]],BáoCáoHàngHóa!B1120,Table2[Số lượng])-BáoCáoHàngHóa!C1120)</f>
        <v/>
      </c>
      <c r="G1120" s="43" t="str">
        <f t="shared" si="159"/>
        <v/>
      </c>
      <c r="H1120" s="43" t="str">
        <f>IF(B1120="","",SUMIF(Table2[[Tên hàng hóa]:[Thành tiền]],BáoCáoHàngHóa!B1120,Table2[Thành tiền])-BáoCáoHàngHóa!E1120)</f>
        <v/>
      </c>
      <c r="I1120" s="42" t="str">
        <f>IF(B1120="","",SUMIF(Table28[[Tên hàng hóa ]:[Thành tiền]],BáoCáoHàngHóa!B1120,Table28[Số lượng]))</f>
        <v/>
      </c>
      <c r="J1120" s="42" t="str">
        <f t="shared" si="160"/>
        <v/>
      </c>
      <c r="K1120" s="42" t="str">
        <f t="shared" si="161"/>
        <v/>
      </c>
      <c r="L1120" s="44" t="str">
        <f t="shared" si="162"/>
        <v/>
      </c>
      <c r="M1120" s="44" t="str">
        <f t="shared" si="163"/>
        <v/>
      </c>
      <c r="N1120" s="44" t="str">
        <f t="shared" si="164"/>
        <v/>
      </c>
      <c r="O1120" s="30">
        <f t="shared" si="165"/>
        <v>0</v>
      </c>
    </row>
    <row r="1121" spans="1:15" x14ac:dyDescent="0.2">
      <c r="A1121" s="40">
        <v>1116</v>
      </c>
      <c r="B1121" s="40" t="str">
        <f>IF(DanhMụcHH!B1120="","",DanhMụcHH!B1120)</f>
        <v/>
      </c>
      <c r="C1121" s="41" t="str">
        <f ca="1">IF(B1121="","",SUMIF(OFFSET(MuaHàng_ThanhToán!$D$5,0,0,COUNTIF(Table2[Tên nhà cung cấp],MuaHàng_ThanhToán!$C$5),6),BáoCáoHàngHóa!B1121,Table2[Số lượng]))</f>
        <v/>
      </c>
      <c r="D1121" s="41" t="str">
        <f t="shared" si="158"/>
        <v/>
      </c>
      <c r="E1121" s="41" t="str">
        <f ca="1">IF(B1121="","",SUMIF(OFFSET(MuaHàng_ThanhToán!$D$5,0,0,COUNTIF(Table2[Tên nhà cung cấp],MuaHàng_ThanhToán!$C$5),6),BáoCáoHàngHóa!B1121,Table2[Thành tiền]))</f>
        <v/>
      </c>
      <c r="F1121" s="43" t="str">
        <f>IF(B1121="","",SUMIF(Table2[[Tên hàng hóa]:[Thành tiền]],BáoCáoHàngHóa!B1121,Table2[Số lượng])-BáoCáoHàngHóa!C1121)</f>
        <v/>
      </c>
      <c r="G1121" s="43" t="str">
        <f t="shared" si="159"/>
        <v/>
      </c>
      <c r="H1121" s="43" t="str">
        <f>IF(B1121="","",SUMIF(Table2[[Tên hàng hóa]:[Thành tiền]],BáoCáoHàngHóa!B1121,Table2[Thành tiền])-BáoCáoHàngHóa!E1121)</f>
        <v/>
      </c>
      <c r="I1121" s="42" t="str">
        <f>IF(B1121="","",SUMIF(Table28[[Tên hàng hóa ]:[Thành tiền]],BáoCáoHàngHóa!B1121,Table28[Số lượng]))</f>
        <v/>
      </c>
      <c r="J1121" s="42" t="str">
        <f t="shared" si="160"/>
        <v/>
      </c>
      <c r="K1121" s="42" t="str">
        <f t="shared" si="161"/>
        <v/>
      </c>
      <c r="L1121" s="44" t="str">
        <f t="shared" si="162"/>
        <v/>
      </c>
      <c r="M1121" s="44" t="str">
        <f t="shared" si="163"/>
        <v/>
      </c>
      <c r="N1121" s="44" t="str">
        <f t="shared" si="164"/>
        <v/>
      </c>
      <c r="O1121" s="30">
        <f t="shared" si="165"/>
        <v>0</v>
      </c>
    </row>
    <row r="1122" spans="1:15" x14ac:dyDescent="0.2">
      <c r="A1122" s="40">
        <v>1117</v>
      </c>
      <c r="B1122" s="40" t="str">
        <f>IF(DanhMụcHH!B1121="","",DanhMụcHH!B1121)</f>
        <v/>
      </c>
      <c r="C1122" s="41" t="str">
        <f ca="1">IF(B1122="","",SUMIF(OFFSET(MuaHàng_ThanhToán!$D$5,0,0,COUNTIF(Table2[Tên nhà cung cấp],MuaHàng_ThanhToán!$C$5),6),BáoCáoHàngHóa!B1122,Table2[Số lượng]))</f>
        <v/>
      </c>
      <c r="D1122" s="41" t="str">
        <f t="shared" si="158"/>
        <v/>
      </c>
      <c r="E1122" s="41" t="str">
        <f ca="1">IF(B1122="","",SUMIF(OFFSET(MuaHàng_ThanhToán!$D$5,0,0,COUNTIF(Table2[Tên nhà cung cấp],MuaHàng_ThanhToán!$C$5),6),BáoCáoHàngHóa!B1122,Table2[Thành tiền]))</f>
        <v/>
      </c>
      <c r="F1122" s="43" t="str">
        <f>IF(B1122="","",SUMIF(Table2[[Tên hàng hóa]:[Thành tiền]],BáoCáoHàngHóa!B1122,Table2[Số lượng])-BáoCáoHàngHóa!C1122)</f>
        <v/>
      </c>
      <c r="G1122" s="43" t="str">
        <f t="shared" si="159"/>
        <v/>
      </c>
      <c r="H1122" s="43" t="str">
        <f>IF(B1122="","",SUMIF(Table2[[Tên hàng hóa]:[Thành tiền]],BáoCáoHàngHóa!B1122,Table2[Thành tiền])-BáoCáoHàngHóa!E1122)</f>
        <v/>
      </c>
      <c r="I1122" s="42" t="str">
        <f>IF(B1122="","",SUMIF(Table28[[Tên hàng hóa ]:[Thành tiền]],BáoCáoHàngHóa!B1122,Table28[Số lượng]))</f>
        <v/>
      </c>
      <c r="J1122" s="42" t="str">
        <f t="shared" si="160"/>
        <v/>
      </c>
      <c r="K1122" s="42" t="str">
        <f t="shared" si="161"/>
        <v/>
      </c>
      <c r="L1122" s="44" t="str">
        <f t="shared" si="162"/>
        <v/>
      </c>
      <c r="M1122" s="44" t="str">
        <f t="shared" si="163"/>
        <v/>
      </c>
      <c r="N1122" s="44" t="str">
        <f t="shared" si="164"/>
        <v/>
      </c>
      <c r="O1122" s="30">
        <f t="shared" si="165"/>
        <v>0</v>
      </c>
    </row>
    <row r="1123" spans="1:15" x14ac:dyDescent="0.2">
      <c r="A1123" s="40">
        <v>1118</v>
      </c>
      <c r="B1123" s="40" t="str">
        <f>IF(DanhMụcHH!B1122="","",DanhMụcHH!B1122)</f>
        <v/>
      </c>
      <c r="C1123" s="41" t="str">
        <f ca="1">IF(B1123="","",SUMIF(OFFSET(MuaHàng_ThanhToán!$D$5,0,0,COUNTIF(Table2[Tên nhà cung cấp],MuaHàng_ThanhToán!$C$5),6),BáoCáoHàngHóa!B1123,Table2[Số lượng]))</f>
        <v/>
      </c>
      <c r="D1123" s="41" t="str">
        <f t="shared" si="158"/>
        <v/>
      </c>
      <c r="E1123" s="41" t="str">
        <f ca="1">IF(B1123="","",SUMIF(OFFSET(MuaHàng_ThanhToán!$D$5,0,0,COUNTIF(Table2[Tên nhà cung cấp],MuaHàng_ThanhToán!$C$5),6),BáoCáoHàngHóa!B1123,Table2[Thành tiền]))</f>
        <v/>
      </c>
      <c r="F1123" s="43" t="str">
        <f>IF(B1123="","",SUMIF(Table2[[Tên hàng hóa]:[Thành tiền]],BáoCáoHàngHóa!B1123,Table2[Số lượng])-BáoCáoHàngHóa!C1123)</f>
        <v/>
      </c>
      <c r="G1123" s="43" t="str">
        <f t="shared" si="159"/>
        <v/>
      </c>
      <c r="H1123" s="43" t="str">
        <f>IF(B1123="","",SUMIF(Table2[[Tên hàng hóa]:[Thành tiền]],BáoCáoHàngHóa!B1123,Table2[Thành tiền])-BáoCáoHàngHóa!E1123)</f>
        <v/>
      </c>
      <c r="I1123" s="42" t="str">
        <f>IF(B1123="","",SUMIF(Table28[[Tên hàng hóa ]:[Thành tiền]],BáoCáoHàngHóa!B1123,Table28[Số lượng]))</f>
        <v/>
      </c>
      <c r="J1123" s="42" t="str">
        <f t="shared" si="160"/>
        <v/>
      </c>
      <c r="K1123" s="42" t="str">
        <f t="shared" si="161"/>
        <v/>
      </c>
      <c r="L1123" s="44" t="str">
        <f t="shared" si="162"/>
        <v/>
      </c>
      <c r="M1123" s="44" t="str">
        <f t="shared" si="163"/>
        <v/>
      </c>
      <c r="N1123" s="44" t="str">
        <f t="shared" si="164"/>
        <v/>
      </c>
      <c r="O1123" s="30">
        <f t="shared" si="165"/>
        <v>0</v>
      </c>
    </row>
    <row r="1124" spans="1:15" x14ac:dyDescent="0.2">
      <c r="A1124" s="40">
        <v>1119</v>
      </c>
      <c r="B1124" s="40" t="str">
        <f>IF(DanhMụcHH!B1123="","",DanhMụcHH!B1123)</f>
        <v/>
      </c>
      <c r="C1124" s="41" t="str">
        <f ca="1">IF(B1124="","",SUMIF(OFFSET(MuaHàng_ThanhToán!$D$5,0,0,COUNTIF(Table2[Tên nhà cung cấp],MuaHàng_ThanhToán!$C$5),6),BáoCáoHàngHóa!B1124,Table2[Số lượng]))</f>
        <v/>
      </c>
      <c r="D1124" s="41" t="str">
        <f t="shared" si="158"/>
        <v/>
      </c>
      <c r="E1124" s="41" t="str">
        <f ca="1">IF(B1124="","",SUMIF(OFFSET(MuaHàng_ThanhToán!$D$5,0,0,COUNTIF(Table2[Tên nhà cung cấp],MuaHàng_ThanhToán!$C$5),6),BáoCáoHàngHóa!B1124,Table2[Thành tiền]))</f>
        <v/>
      </c>
      <c r="F1124" s="43" t="str">
        <f>IF(B1124="","",SUMIF(Table2[[Tên hàng hóa]:[Thành tiền]],BáoCáoHàngHóa!B1124,Table2[Số lượng])-BáoCáoHàngHóa!C1124)</f>
        <v/>
      </c>
      <c r="G1124" s="43" t="str">
        <f t="shared" si="159"/>
        <v/>
      </c>
      <c r="H1124" s="43" t="str">
        <f>IF(B1124="","",SUMIF(Table2[[Tên hàng hóa]:[Thành tiền]],BáoCáoHàngHóa!B1124,Table2[Thành tiền])-BáoCáoHàngHóa!E1124)</f>
        <v/>
      </c>
      <c r="I1124" s="42" t="str">
        <f>IF(B1124="","",SUMIF(Table28[[Tên hàng hóa ]:[Thành tiền]],BáoCáoHàngHóa!B1124,Table28[Số lượng]))</f>
        <v/>
      </c>
      <c r="J1124" s="42" t="str">
        <f t="shared" si="160"/>
        <v/>
      </c>
      <c r="K1124" s="42" t="str">
        <f t="shared" si="161"/>
        <v/>
      </c>
      <c r="L1124" s="44" t="str">
        <f t="shared" si="162"/>
        <v/>
      </c>
      <c r="M1124" s="44" t="str">
        <f t="shared" si="163"/>
        <v/>
      </c>
      <c r="N1124" s="44" t="str">
        <f t="shared" si="164"/>
        <v/>
      </c>
      <c r="O1124" s="30">
        <f t="shared" si="165"/>
        <v>0</v>
      </c>
    </row>
    <row r="1125" spans="1:15" x14ac:dyDescent="0.2">
      <c r="A1125" s="40">
        <v>1120</v>
      </c>
      <c r="B1125" s="40" t="str">
        <f>IF(DanhMụcHH!B1124="","",DanhMụcHH!B1124)</f>
        <v/>
      </c>
      <c r="C1125" s="41" t="str">
        <f ca="1">IF(B1125="","",SUMIF(OFFSET(MuaHàng_ThanhToán!$D$5,0,0,COUNTIF(Table2[Tên nhà cung cấp],MuaHàng_ThanhToán!$C$5),6),BáoCáoHàngHóa!B1125,Table2[Số lượng]))</f>
        <v/>
      </c>
      <c r="D1125" s="41" t="str">
        <f t="shared" si="158"/>
        <v/>
      </c>
      <c r="E1125" s="41" t="str">
        <f ca="1">IF(B1125="","",SUMIF(OFFSET(MuaHàng_ThanhToán!$D$5,0,0,COUNTIF(Table2[Tên nhà cung cấp],MuaHàng_ThanhToán!$C$5),6),BáoCáoHàngHóa!B1125,Table2[Thành tiền]))</f>
        <v/>
      </c>
      <c r="F1125" s="43" t="str">
        <f>IF(B1125="","",SUMIF(Table2[[Tên hàng hóa]:[Thành tiền]],BáoCáoHàngHóa!B1125,Table2[Số lượng])-BáoCáoHàngHóa!C1125)</f>
        <v/>
      </c>
      <c r="G1125" s="43" t="str">
        <f t="shared" si="159"/>
        <v/>
      </c>
      <c r="H1125" s="43" t="str">
        <f>IF(B1125="","",SUMIF(Table2[[Tên hàng hóa]:[Thành tiền]],BáoCáoHàngHóa!B1125,Table2[Thành tiền])-BáoCáoHàngHóa!E1125)</f>
        <v/>
      </c>
      <c r="I1125" s="42" t="str">
        <f>IF(B1125="","",SUMIF(Table28[[Tên hàng hóa ]:[Thành tiền]],BáoCáoHàngHóa!B1125,Table28[Số lượng]))</f>
        <v/>
      </c>
      <c r="J1125" s="42" t="str">
        <f t="shared" si="160"/>
        <v/>
      </c>
      <c r="K1125" s="42" t="str">
        <f t="shared" si="161"/>
        <v/>
      </c>
      <c r="L1125" s="44" t="str">
        <f t="shared" si="162"/>
        <v/>
      </c>
      <c r="M1125" s="44" t="str">
        <f t="shared" si="163"/>
        <v/>
      </c>
      <c r="N1125" s="44" t="str">
        <f t="shared" si="164"/>
        <v/>
      </c>
      <c r="O1125" s="30">
        <f t="shared" si="165"/>
        <v>0</v>
      </c>
    </row>
    <row r="1126" spans="1:15" x14ac:dyDescent="0.2">
      <c r="A1126" s="40">
        <v>1121</v>
      </c>
      <c r="B1126" s="40" t="str">
        <f>IF(DanhMụcHH!B1125="","",DanhMụcHH!B1125)</f>
        <v/>
      </c>
      <c r="C1126" s="41" t="str">
        <f ca="1">IF(B1126="","",SUMIF(OFFSET(MuaHàng_ThanhToán!$D$5,0,0,COUNTIF(Table2[Tên nhà cung cấp],MuaHàng_ThanhToán!$C$5),6),BáoCáoHàngHóa!B1126,Table2[Số lượng]))</f>
        <v/>
      </c>
      <c r="D1126" s="41" t="str">
        <f t="shared" si="158"/>
        <v/>
      </c>
      <c r="E1126" s="41" t="str">
        <f ca="1">IF(B1126="","",SUMIF(OFFSET(MuaHàng_ThanhToán!$D$5,0,0,COUNTIF(Table2[Tên nhà cung cấp],MuaHàng_ThanhToán!$C$5),6),BáoCáoHàngHóa!B1126,Table2[Thành tiền]))</f>
        <v/>
      </c>
      <c r="F1126" s="43" t="str">
        <f>IF(B1126="","",SUMIF(Table2[[Tên hàng hóa]:[Thành tiền]],BáoCáoHàngHóa!B1126,Table2[Số lượng])-BáoCáoHàngHóa!C1126)</f>
        <v/>
      </c>
      <c r="G1126" s="43" t="str">
        <f t="shared" si="159"/>
        <v/>
      </c>
      <c r="H1126" s="43" t="str">
        <f>IF(B1126="","",SUMIF(Table2[[Tên hàng hóa]:[Thành tiền]],BáoCáoHàngHóa!B1126,Table2[Thành tiền])-BáoCáoHàngHóa!E1126)</f>
        <v/>
      </c>
      <c r="I1126" s="42" t="str">
        <f>IF(B1126="","",SUMIF(Table28[[Tên hàng hóa ]:[Thành tiền]],BáoCáoHàngHóa!B1126,Table28[Số lượng]))</f>
        <v/>
      </c>
      <c r="J1126" s="42" t="str">
        <f t="shared" si="160"/>
        <v/>
      </c>
      <c r="K1126" s="42" t="str">
        <f t="shared" si="161"/>
        <v/>
      </c>
      <c r="L1126" s="44" t="str">
        <f t="shared" si="162"/>
        <v/>
      </c>
      <c r="M1126" s="44" t="str">
        <f t="shared" si="163"/>
        <v/>
      </c>
      <c r="N1126" s="44" t="str">
        <f t="shared" si="164"/>
        <v/>
      </c>
      <c r="O1126" s="30">
        <f t="shared" si="165"/>
        <v>0</v>
      </c>
    </row>
    <row r="1127" spans="1:15" x14ac:dyDescent="0.2">
      <c r="A1127" s="40">
        <v>1122</v>
      </c>
      <c r="B1127" s="40" t="str">
        <f>IF(DanhMụcHH!B1126="","",DanhMụcHH!B1126)</f>
        <v/>
      </c>
      <c r="C1127" s="41" t="str">
        <f ca="1">IF(B1127="","",SUMIF(OFFSET(MuaHàng_ThanhToán!$D$5,0,0,COUNTIF(Table2[Tên nhà cung cấp],MuaHàng_ThanhToán!$C$5),6),BáoCáoHàngHóa!B1127,Table2[Số lượng]))</f>
        <v/>
      </c>
      <c r="D1127" s="41" t="str">
        <f t="shared" si="158"/>
        <v/>
      </c>
      <c r="E1127" s="41" t="str">
        <f ca="1">IF(B1127="","",SUMIF(OFFSET(MuaHàng_ThanhToán!$D$5,0,0,COUNTIF(Table2[Tên nhà cung cấp],MuaHàng_ThanhToán!$C$5),6),BáoCáoHàngHóa!B1127,Table2[Thành tiền]))</f>
        <v/>
      </c>
      <c r="F1127" s="43" t="str">
        <f>IF(B1127="","",SUMIF(Table2[[Tên hàng hóa]:[Thành tiền]],BáoCáoHàngHóa!B1127,Table2[Số lượng])-BáoCáoHàngHóa!C1127)</f>
        <v/>
      </c>
      <c r="G1127" s="43" t="str">
        <f t="shared" si="159"/>
        <v/>
      </c>
      <c r="H1127" s="43" t="str">
        <f>IF(B1127="","",SUMIF(Table2[[Tên hàng hóa]:[Thành tiền]],BáoCáoHàngHóa!B1127,Table2[Thành tiền])-BáoCáoHàngHóa!E1127)</f>
        <v/>
      </c>
      <c r="I1127" s="42" t="str">
        <f>IF(B1127="","",SUMIF(Table28[[Tên hàng hóa ]:[Thành tiền]],BáoCáoHàngHóa!B1127,Table28[Số lượng]))</f>
        <v/>
      </c>
      <c r="J1127" s="42" t="str">
        <f t="shared" si="160"/>
        <v/>
      </c>
      <c r="K1127" s="42" t="str">
        <f t="shared" si="161"/>
        <v/>
      </c>
      <c r="L1127" s="44" t="str">
        <f t="shared" si="162"/>
        <v/>
      </c>
      <c r="M1127" s="44" t="str">
        <f t="shared" si="163"/>
        <v/>
      </c>
      <c r="N1127" s="44" t="str">
        <f t="shared" si="164"/>
        <v/>
      </c>
      <c r="O1127" s="30">
        <f t="shared" si="165"/>
        <v>0</v>
      </c>
    </row>
    <row r="1128" spans="1:15" x14ac:dyDescent="0.2">
      <c r="A1128" s="40">
        <v>1123</v>
      </c>
      <c r="B1128" s="40" t="str">
        <f>IF(DanhMụcHH!B1127="","",DanhMụcHH!B1127)</f>
        <v/>
      </c>
      <c r="C1128" s="41" t="str">
        <f ca="1">IF(B1128="","",SUMIF(OFFSET(MuaHàng_ThanhToán!$D$5,0,0,COUNTIF(Table2[Tên nhà cung cấp],MuaHàng_ThanhToán!$C$5),6),BáoCáoHàngHóa!B1128,Table2[Số lượng]))</f>
        <v/>
      </c>
      <c r="D1128" s="41" t="str">
        <f t="shared" si="158"/>
        <v/>
      </c>
      <c r="E1128" s="41" t="str">
        <f ca="1">IF(B1128="","",SUMIF(OFFSET(MuaHàng_ThanhToán!$D$5,0,0,COUNTIF(Table2[Tên nhà cung cấp],MuaHàng_ThanhToán!$C$5),6),BáoCáoHàngHóa!B1128,Table2[Thành tiền]))</f>
        <v/>
      </c>
      <c r="F1128" s="43" t="str">
        <f>IF(B1128="","",SUMIF(Table2[[Tên hàng hóa]:[Thành tiền]],BáoCáoHàngHóa!B1128,Table2[Số lượng])-BáoCáoHàngHóa!C1128)</f>
        <v/>
      </c>
      <c r="G1128" s="43" t="str">
        <f t="shared" si="159"/>
        <v/>
      </c>
      <c r="H1128" s="43" t="str">
        <f>IF(B1128="","",SUMIF(Table2[[Tên hàng hóa]:[Thành tiền]],BáoCáoHàngHóa!B1128,Table2[Thành tiền])-BáoCáoHàngHóa!E1128)</f>
        <v/>
      </c>
      <c r="I1128" s="42" t="str">
        <f>IF(B1128="","",SUMIF(Table28[[Tên hàng hóa ]:[Thành tiền]],BáoCáoHàngHóa!B1128,Table28[Số lượng]))</f>
        <v/>
      </c>
      <c r="J1128" s="42" t="str">
        <f t="shared" si="160"/>
        <v/>
      </c>
      <c r="K1128" s="42" t="str">
        <f t="shared" si="161"/>
        <v/>
      </c>
      <c r="L1128" s="44" t="str">
        <f t="shared" si="162"/>
        <v/>
      </c>
      <c r="M1128" s="44" t="str">
        <f t="shared" si="163"/>
        <v/>
      </c>
      <c r="N1128" s="44" t="str">
        <f t="shared" si="164"/>
        <v/>
      </c>
      <c r="O1128" s="30">
        <f t="shared" si="165"/>
        <v>0</v>
      </c>
    </row>
    <row r="1129" spans="1:15" x14ac:dyDescent="0.2">
      <c r="A1129" s="40">
        <v>1124</v>
      </c>
      <c r="B1129" s="40" t="str">
        <f>IF(DanhMụcHH!B1128="","",DanhMụcHH!B1128)</f>
        <v/>
      </c>
      <c r="C1129" s="41" t="str">
        <f ca="1">IF(B1129="","",SUMIF(OFFSET(MuaHàng_ThanhToán!$D$5,0,0,COUNTIF(Table2[Tên nhà cung cấp],MuaHàng_ThanhToán!$C$5),6),BáoCáoHàngHóa!B1129,Table2[Số lượng]))</f>
        <v/>
      </c>
      <c r="D1129" s="41" t="str">
        <f t="shared" si="158"/>
        <v/>
      </c>
      <c r="E1129" s="41" t="str">
        <f ca="1">IF(B1129="","",SUMIF(OFFSET(MuaHàng_ThanhToán!$D$5,0,0,COUNTIF(Table2[Tên nhà cung cấp],MuaHàng_ThanhToán!$C$5),6),BáoCáoHàngHóa!B1129,Table2[Thành tiền]))</f>
        <v/>
      </c>
      <c r="F1129" s="43" t="str">
        <f>IF(B1129="","",SUMIF(Table2[[Tên hàng hóa]:[Thành tiền]],BáoCáoHàngHóa!B1129,Table2[Số lượng])-BáoCáoHàngHóa!C1129)</f>
        <v/>
      </c>
      <c r="G1129" s="43" t="str">
        <f t="shared" si="159"/>
        <v/>
      </c>
      <c r="H1129" s="43" t="str">
        <f>IF(B1129="","",SUMIF(Table2[[Tên hàng hóa]:[Thành tiền]],BáoCáoHàngHóa!B1129,Table2[Thành tiền])-BáoCáoHàngHóa!E1129)</f>
        <v/>
      </c>
      <c r="I1129" s="42" t="str">
        <f>IF(B1129="","",SUMIF(Table28[[Tên hàng hóa ]:[Thành tiền]],BáoCáoHàngHóa!B1129,Table28[Số lượng]))</f>
        <v/>
      </c>
      <c r="J1129" s="42" t="str">
        <f t="shared" si="160"/>
        <v/>
      </c>
      <c r="K1129" s="42" t="str">
        <f t="shared" si="161"/>
        <v/>
      </c>
      <c r="L1129" s="44" t="str">
        <f t="shared" si="162"/>
        <v/>
      </c>
      <c r="M1129" s="44" t="str">
        <f t="shared" si="163"/>
        <v/>
      </c>
      <c r="N1129" s="44" t="str">
        <f t="shared" si="164"/>
        <v/>
      </c>
      <c r="O1129" s="30">
        <f t="shared" si="165"/>
        <v>0</v>
      </c>
    </row>
    <row r="1130" spans="1:15" x14ac:dyDescent="0.2">
      <c r="A1130" s="40">
        <v>1125</v>
      </c>
      <c r="B1130" s="40" t="str">
        <f>IF(DanhMụcHH!B1129="","",DanhMụcHH!B1129)</f>
        <v/>
      </c>
      <c r="C1130" s="41" t="str">
        <f ca="1">IF(B1130="","",SUMIF(OFFSET(MuaHàng_ThanhToán!$D$5,0,0,COUNTIF(Table2[Tên nhà cung cấp],MuaHàng_ThanhToán!$C$5),6),BáoCáoHàngHóa!B1130,Table2[Số lượng]))</f>
        <v/>
      </c>
      <c r="D1130" s="41" t="str">
        <f t="shared" si="158"/>
        <v/>
      </c>
      <c r="E1130" s="41" t="str">
        <f ca="1">IF(B1130="","",SUMIF(OFFSET(MuaHàng_ThanhToán!$D$5,0,0,COUNTIF(Table2[Tên nhà cung cấp],MuaHàng_ThanhToán!$C$5),6),BáoCáoHàngHóa!B1130,Table2[Thành tiền]))</f>
        <v/>
      </c>
      <c r="F1130" s="43" t="str">
        <f>IF(B1130="","",SUMIF(Table2[[Tên hàng hóa]:[Thành tiền]],BáoCáoHàngHóa!B1130,Table2[Số lượng])-BáoCáoHàngHóa!C1130)</f>
        <v/>
      </c>
      <c r="G1130" s="43" t="str">
        <f t="shared" si="159"/>
        <v/>
      </c>
      <c r="H1130" s="43" t="str">
        <f>IF(B1130="","",SUMIF(Table2[[Tên hàng hóa]:[Thành tiền]],BáoCáoHàngHóa!B1130,Table2[Thành tiền])-BáoCáoHàngHóa!E1130)</f>
        <v/>
      </c>
      <c r="I1130" s="42" t="str">
        <f>IF(B1130="","",SUMIF(Table28[[Tên hàng hóa ]:[Thành tiền]],BáoCáoHàngHóa!B1130,Table28[Số lượng]))</f>
        <v/>
      </c>
      <c r="J1130" s="42" t="str">
        <f t="shared" si="160"/>
        <v/>
      </c>
      <c r="K1130" s="42" t="str">
        <f t="shared" si="161"/>
        <v/>
      </c>
      <c r="L1130" s="44" t="str">
        <f t="shared" si="162"/>
        <v/>
      </c>
      <c r="M1130" s="44" t="str">
        <f t="shared" si="163"/>
        <v/>
      </c>
      <c r="N1130" s="44" t="str">
        <f t="shared" si="164"/>
        <v/>
      </c>
      <c r="O1130" s="30">
        <f t="shared" si="165"/>
        <v>0</v>
      </c>
    </row>
    <row r="1131" spans="1:15" x14ac:dyDescent="0.2">
      <c r="A1131" s="40">
        <v>1126</v>
      </c>
      <c r="B1131" s="40" t="str">
        <f>IF(DanhMụcHH!B1130="","",DanhMụcHH!B1130)</f>
        <v/>
      </c>
      <c r="C1131" s="41" t="str">
        <f ca="1">IF(B1131="","",SUMIF(OFFSET(MuaHàng_ThanhToán!$D$5,0,0,COUNTIF(Table2[Tên nhà cung cấp],MuaHàng_ThanhToán!$C$5),6),BáoCáoHàngHóa!B1131,Table2[Số lượng]))</f>
        <v/>
      </c>
      <c r="D1131" s="41" t="str">
        <f t="shared" si="158"/>
        <v/>
      </c>
      <c r="E1131" s="41" t="str">
        <f ca="1">IF(B1131="","",SUMIF(OFFSET(MuaHàng_ThanhToán!$D$5,0,0,COUNTIF(Table2[Tên nhà cung cấp],MuaHàng_ThanhToán!$C$5),6),BáoCáoHàngHóa!B1131,Table2[Thành tiền]))</f>
        <v/>
      </c>
      <c r="F1131" s="43" t="str">
        <f>IF(B1131="","",SUMIF(Table2[[Tên hàng hóa]:[Thành tiền]],BáoCáoHàngHóa!B1131,Table2[Số lượng])-BáoCáoHàngHóa!C1131)</f>
        <v/>
      </c>
      <c r="G1131" s="43" t="str">
        <f t="shared" si="159"/>
        <v/>
      </c>
      <c r="H1131" s="43" t="str">
        <f>IF(B1131="","",SUMIF(Table2[[Tên hàng hóa]:[Thành tiền]],BáoCáoHàngHóa!B1131,Table2[Thành tiền])-BáoCáoHàngHóa!E1131)</f>
        <v/>
      </c>
      <c r="I1131" s="42" t="str">
        <f>IF(B1131="","",SUMIF(Table28[[Tên hàng hóa ]:[Thành tiền]],BáoCáoHàngHóa!B1131,Table28[Số lượng]))</f>
        <v/>
      </c>
      <c r="J1131" s="42" t="str">
        <f t="shared" si="160"/>
        <v/>
      </c>
      <c r="K1131" s="42" t="str">
        <f t="shared" si="161"/>
        <v/>
      </c>
      <c r="L1131" s="44" t="str">
        <f t="shared" si="162"/>
        <v/>
      </c>
      <c r="M1131" s="44" t="str">
        <f t="shared" si="163"/>
        <v/>
      </c>
      <c r="N1131" s="44" t="str">
        <f t="shared" si="164"/>
        <v/>
      </c>
      <c r="O1131" s="30">
        <f t="shared" si="165"/>
        <v>0</v>
      </c>
    </row>
    <row r="1132" spans="1:15" x14ac:dyDescent="0.2">
      <c r="A1132" s="40">
        <v>1127</v>
      </c>
      <c r="B1132" s="40" t="str">
        <f>IF(DanhMụcHH!B1131="","",DanhMụcHH!B1131)</f>
        <v/>
      </c>
      <c r="C1132" s="41" t="str">
        <f ca="1">IF(B1132="","",SUMIF(OFFSET(MuaHàng_ThanhToán!$D$5,0,0,COUNTIF(Table2[Tên nhà cung cấp],MuaHàng_ThanhToán!$C$5),6),BáoCáoHàngHóa!B1132,Table2[Số lượng]))</f>
        <v/>
      </c>
      <c r="D1132" s="41" t="str">
        <f t="shared" si="158"/>
        <v/>
      </c>
      <c r="E1132" s="41" t="str">
        <f ca="1">IF(B1132="","",SUMIF(OFFSET(MuaHàng_ThanhToán!$D$5,0,0,COUNTIF(Table2[Tên nhà cung cấp],MuaHàng_ThanhToán!$C$5),6),BáoCáoHàngHóa!B1132,Table2[Thành tiền]))</f>
        <v/>
      </c>
      <c r="F1132" s="43" t="str">
        <f>IF(B1132="","",SUMIF(Table2[[Tên hàng hóa]:[Thành tiền]],BáoCáoHàngHóa!B1132,Table2[Số lượng])-BáoCáoHàngHóa!C1132)</f>
        <v/>
      </c>
      <c r="G1132" s="43" t="str">
        <f t="shared" si="159"/>
        <v/>
      </c>
      <c r="H1132" s="43" t="str">
        <f>IF(B1132="","",SUMIF(Table2[[Tên hàng hóa]:[Thành tiền]],BáoCáoHàngHóa!B1132,Table2[Thành tiền])-BáoCáoHàngHóa!E1132)</f>
        <v/>
      </c>
      <c r="I1132" s="42" t="str">
        <f>IF(B1132="","",SUMIF(Table28[[Tên hàng hóa ]:[Thành tiền]],BáoCáoHàngHóa!B1132,Table28[Số lượng]))</f>
        <v/>
      </c>
      <c r="J1132" s="42" t="str">
        <f t="shared" si="160"/>
        <v/>
      </c>
      <c r="K1132" s="42" t="str">
        <f t="shared" si="161"/>
        <v/>
      </c>
      <c r="L1132" s="44" t="str">
        <f t="shared" si="162"/>
        <v/>
      </c>
      <c r="M1132" s="44" t="str">
        <f t="shared" si="163"/>
        <v/>
      </c>
      <c r="N1132" s="44" t="str">
        <f t="shared" si="164"/>
        <v/>
      </c>
      <c r="O1132" s="30">
        <f t="shared" si="165"/>
        <v>0</v>
      </c>
    </row>
    <row r="1133" spans="1:15" x14ac:dyDescent="0.2">
      <c r="A1133" s="40">
        <v>1128</v>
      </c>
      <c r="B1133" s="40" t="str">
        <f>IF(DanhMụcHH!B1132="","",DanhMụcHH!B1132)</f>
        <v/>
      </c>
      <c r="C1133" s="41" t="str">
        <f ca="1">IF(B1133="","",SUMIF(OFFSET(MuaHàng_ThanhToán!$D$5,0,0,COUNTIF(Table2[Tên nhà cung cấp],MuaHàng_ThanhToán!$C$5),6),BáoCáoHàngHóa!B1133,Table2[Số lượng]))</f>
        <v/>
      </c>
      <c r="D1133" s="41" t="str">
        <f t="shared" si="158"/>
        <v/>
      </c>
      <c r="E1133" s="41" t="str">
        <f ca="1">IF(B1133="","",SUMIF(OFFSET(MuaHàng_ThanhToán!$D$5,0,0,COUNTIF(Table2[Tên nhà cung cấp],MuaHàng_ThanhToán!$C$5),6),BáoCáoHàngHóa!B1133,Table2[Thành tiền]))</f>
        <v/>
      </c>
      <c r="F1133" s="43" t="str">
        <f>IF(B1133="","",SUMIF(Table2[[Tên hàng hóa]:[Thành tiền]],BáoCáoHàngHóa!B1133,Table2[Số lượng])-BáoCáoHàngHóa!C1133)</f>
        <v/>
      </c>
      <c r="G1133" s="43" t="str">
        <f t="shared" si="159"/>
        <v/>
      </c>
      <c r="H1133" s="43" t="str">
        <f>IF(B1133="","",SUMIF(Table2[[Tên hàng hóa]:[Thành tiền]],BáoCáoHàngHóa!B1133,Table2[Thành tiền])-BáoCáoHàngHóa!E1133)</f>
        <v/>
      </c>
      <c r="I1133" s="42" t="str">
        <f>IF(B1133="","",SUMIF(Table28[[Tên hàng hóa ]:[Thành tiền]],BáoCáoHàngHóa!B1133,Table28[Số lượng]))</f>
        <v/>
      </c>
      <c r="J1133" s="42" t="str">
        <f t="shared" si="160"/>
        <v/>
      </c>
      <c r="K1133" s="42" t="str">
        <f t="shared" si="161"/>
        <v/>
      </c>
      <c r="L1133" s="44" t="str">
        <f t="shared" si="162"/>
        <v/>
      </c>
      <c r="M1133" s="44" t="str">
        <f t="shared" si="163"/>
        <v/>
      </c>
      <c r="N1133" s="44" t="str">
        <f t="shared" si="164"/>
        <v/>
      </c>
      <c r="O1133" s="30">
        <f t="shared" si="165"/>
        <v>0</v>
      </c>
    </row>
    <row r="1134" spans="1:15" x14ac:dyDescent="0.2">
      <c r="A1134" s="40">
        <v>1129</v>
      </c>
      <c r="B1134" s="40" t="str">
        <f>IF(DanhMụcHH!B1133="","",DanhMụcHH!B1133)</f>
        <v/>
      </c>
      <c r="C1134" s="41" t="str">
        <f ca="1">IF(B1134="","",SUMIF(OFFSET(MuaHàng_ThanhToán!$D$5,0,0,COUNTIF(Table2[Tên nhà cung cấp],MuaHàng_ThanhToán!$C$5),6),BáoCáoHàngHóa!B1134,Table2[Số lượng]))</f>
        <v/>
      </c>
      <c r="D1134" s="41" t="str">
        <f t="shared" si="158"/>
        <v/>
      </c>
      <c r="E1134" s="41" t="str">
        <f ca="1">IF(B1134="","",SUMIF(OFFSET(MuaHàng_ThanhToán!$D$5,0,0,COUNTIF(Table2[Tên nhà cung cấp],MuaHàng_ThanhToán!$C$5),6),BáoCáoHàngHóa!B1134,Table2[Thành tiền]))</f>
        <v/>
      </c>
      <c r="F1134" s="43" t="str">
        <f>IF(B1134="","",SUMIF(Table2[[Tên hàng hóa]:[Thành tiền]],BáoCáoHàngHóa!B1134,Table2[Số lượng])-BáoCáoHàngHóa!C1134)</f>
        <v/>
      </c>
      <c r="G1134" s="43" t="str">
        <f t="shared" si="159"/>
        <v/>
      </c>
      <c r="H1134" s="43" t="str">
        <f>IF(B1134="","",SUMIF(Table2[[Tên hàng hóa]:[Thành tiền]],BáoCáoHàngHóa!B1134,Table2[Thành tiền])-BáoCáoHàngHóa!E1134)</f>
        <v/>
      </c>
      <c r="I1134" s="42" t="str">
        <f>IF(B1134="","",SUMIF(Table28[[Tên hàng hóa ]:[Thành tiền]],BáoCáoHàngHóa!B1134,Table28[Số lượng]))</f>
        <v/>
      </c>
      <c r="J1134" s="42" t="str">
        <f t="shared" si="160"/>
        <v/>
      </c>
      <c r="K1134" s="42" t="str">
        <f t="shared" si="161"/>
        <v/>
      </c>
      <c r="L1134" s="44" t="str">
        <f t="shared" si="162"/>
        <v/>
      </c>
      <c r="M1134" s="44" t="str">
        <f t="shared" si="163"/>
        <v/>
      </c>
      <c r="N1134" s="44" t="str">
        <f t="shared" si="164"/>
        <v/>
      </c>
      <c r="O1134" s="30">
        <f t="shared" si="165"/>
        <v>0</v>
      </c>
    </row>
    <row r="1135" spans="1:15" x14ac:dyDescent="0.2">
      <c r="A1135" s="40">
        <v>1130</v>
      </c>
      <c r="B1135" s="40" t="str">
        <f>IF(DanhMụcHH!B1134="","",DanhMụcHH!B1134)</f>
        <v/>
      </c>
      <c r="C1135" s="41" t="str">
        <f ca="1">IF(B1135="","",SUMIF(OFFSET(MuaHàng_ThanhToán!$D$5,0,0,COUNTIF(Table2[Tên nhà cung cấp],MuaHàng_ThanhToán!$C$5),6),BáoCáoHàngHóa!B1135,Table2[Số lượng]))</f>
        <v/>
      </c>
      <c r="D1135" s="41" t="str">
        <f t="shared" si="158"/>
        <v/>
      </c>
      <c r="E1135" s="41" t="str">
        <f ca="1">IF(B1135="","",SUMIF(OFFSET(MuaHàng_ThanhToán!$D$5,0,0,COUNTIF(Table2[Tên nhà cung cấp],MuaHàng_ThanhToán!$C$5),6),BáoCáoHàngHóa!B1135,Table2[Thành tiền]))</f>
        <v/>
      </c>
      <c r="F1135" s="43" t="str">
        <f>IF(B1135="","",SUMIF(Table2[[Tên hàng hóa]:[Thành tiền]],BáoCáoHàngHóa!B1135,Table2[Số lượng])-BáoCáoHàngHóa!C1135)</f>
        <v/>
      </c>
      <c r="G1135" s="43" t="str">
        <f t="shared" si="159"/>
        <v/>
      </c>
      <c r="H1135" s="43" t="str">
        <f>IF(B1135="","",SUMIF(Table2[[Tên hàng hóa]:[Thành tiền]],BáoCáoHàngHóa!B1135,Table2[Thành tiền])-BáoCáoHàngHóa!E1135)</f>
        <v/>
      </c>
      <c r="I1135" s="42" t="str">
        <f>IF(B1135="","",SUMIF(Table28[[Tên hàng hóa ]:[Thành tiền]],BáoCáoHàngHóa!B1135,Table28[Số lượng]))</f>
        <v/>
      </c>
      <c r="J1135" s="42" t="str">
        <f t="shared" si="160"/>
        <v/>
      </c>
      <c r="K1135" s="42" t="str">
        <f t="shared" si="161"/>
        <v/>
      </c>
      <c r="L1135" s="44" t="str">
        <f t="shared" si="162"/>
        <v/>
      </c>
      <c r="M1135" s="44" t="str">
        <f t="shared" si="163"/>
        <v/>
      </c>
      <c r="N1135" s="44" t="str">
        <f t="shared" si="164"/>
        <v/>
      </c>
      <c r="O1135" s="30">
        <f t="shared" si="165"/>
        <v>0</v>
      </c>
    </row>
    <row r="1136" spans="1:15" x14ac:dyDescent="0.2">
      <c r="A1136" s="40">
        <v>1131</v>
      </c>
      <c r="B1136" s="40" t="str">
        <f>IF(DanhMụcHH!B1135="","",DanhMụcHH!B1135)</f>
        <v/>
      </c>
      <c r="C1136" s="41" t="str">
        <f ca="1">IF(B1136="","",SUMIF(OFFSET(MuaHàng_ThanhToán!$D$5,0,0,COUNTIF(Table2[Tên nhà cung cấp],MuaHàng_ThanhToán!$C$5),6),BáoCáoHàngHóa!B1136,Table2[Số lượng]))</f>
        <v/>
      </c>
      <c r="D1136" s="41" t="str">
        <f t="shared" si="158"/>
        <v/>
      </c>
      <c r="E1136" s="41" t="str">
        <f ca="1">IF(B1136="","",SUMIF(OFFSET(MuaHàng_ThanhToán!$D$5,0,0,COUNTIF(Table2[Tên nhà cung cấp],MuaHàng_ThanhToán!$C$5),6),BáoCáoHàngHóa!B1136,Table2[Thành tiền]))</f>
        <v/>
      </c>
      <c r="F1136" s="43" t="str">
        <f>IF(B1136="","",SUMIF(Table2[[Tên hàng hóa]:[Thành tiền]],BáoCáoHàngHóa!B1136,Table2[Số lượng])-BáoCáoHàngHóa!C1136)</f>
        <v/>
      </c>
      <c r="G1136" s="43" t="str">
        <f t="shared" si="159"/>
        <v/>
      </c>
      <c r="H1136" s="43" t="str">
        <f>IF(B1136="","",SUMIF(Table2[[Tên hàng hóa]:[Thành tiền]],BáoCáoHàngHóa!B1136,Table2[Thành tiền])-BáoCáoHàngHóa!E1136)</f>
        <v/>
      </c>
      <c r="I1136" s="42" t="str">
        <f>IF(B1136="","",SUMIF(Table28[[Tên hàng hóa ]:[Thành tiền]],BáoCáoHàngHóa!B1136,Table28[Số lượng]))</f>
        <v/>
      </c>
      <c r="J1136" s="42" t="str">
        <f t="shared" si="160"/>
        <v/>
      </c>
      <c r="K1136" s="42" t="str">
        <f t="shared" si="161"/>
        <v/>
      </c>
      <c r="L1136" s="44" t="str">
        <f t="shared" si="162"/>
        <v/>
      </c>
      <c r="M1136" s="44" t="str">
        <f t="shared" si="163"/>
        <v/>
      </c>
      <c r="N1136" s="44" t="str">
        <f t="shared" si="164"/>
        <v/>
      </c>
      <c r="O1136" s="30">
        <f t="shared" si="165"/>
        <v>0</v>
      </c>
    </row>
    <row r="1137" spans="1:15" x14ac:dyDescent="0.2">
      <c r="A1137" s="40">
        <v>1132</v>
      </c>
      <c r="B1137" s="40" t="str">
        <f>IF(DanhMụcHH!B1136="","",DanhMụcHH!B1136)</f>
        <v/>
      </c>
      <c r="C1137" s="41" t="str">
        <f ca="1">IF(B1137="","",SUMIF(OFFSET(MuaHàng_ThanhToán!$D$5,0,0,COUNTIF(Table2[Tên nhà cung cấp],MuaHàng_ThanhToán!$C$5),6),BáoCáoHàngHóa!B1137,Table2[Số lượng]))</f>
        <v/>
      </c>
      <c r="D1137" s="41" t="str">
        <f t="shared" si="158"/>
        <v/>
      </c>
      <c r="E1137" s="41" t="str">
        <f ca="1">IF(B1137="","",SUMIF(OFFSET(MuaHàng_ThanhToán!$D$5,0,0,COUNTIF(Table2[Tên nhà cung cấp],MuaHàng_ThanhToán!$C$5),6),BáoCáoHàngHóa!B1137,Table2[Thành tiền]))</f>
        <v/>
      </c>
      <c r="F1137" s="43" t="str">
        <f>IF(B1137="","",SUMIF(Table2[[Tên hàng hóa]:[Thành tiền]],BáoCáoHàngHóa!B1137,Table2[Số lượng])-BáoCáoHàngHóa!C1137)</f>
        <v/>
      </c>
      <c r="G1137" s="43" t="str">
        <f t="shared" si="159"/>
        <v/>
      </c>
      <c r="H1137" s="43" t="str">
        <f>IF(B1137="","",SUMIF(Table2[[Tên hàng hóa]:[Thành tiền]],BáoCáoHàngHóa!B1137,Table2[Thành tiền])-BáoCáoHàngHóa!E1137)</f>
        <v/>
      </c>
      <c r="I1137" s="42" t="str">
        <f>IF(B1137="","",SUMIF(Table28[[Tên hàng hóa ]:[Thành tiền]],BáoCáoHàngHóa!B1137,Table28[Số lượng]))</f>
        <v/>
      </c>
      <c r="J1137" s="42" t="str">
        <f t="shared" si="160"/>
        <v/>
      </c>
      <c r="K1137" s="42" t="str">
        <f t="shared" si="161"/>
        <v/>
      </c>
      <c r="L1137" s="44" t="str">
        <f t="shared" si="162"/>
        <v/>
      </c>
      <c r="M1137" s="44" t="str">
        <f t="shared" si="163"/>
        <v/>
      </c>
      <c r="N1137" s="44" t="str">
        <f t="shared" si="164"/>
        <v/>
      </c>
      <c r="O1137" s="30">
        <f t="shared" si="165"/>
        <v>0</v>
      </c>
    </row>
    <row r="1138" spans="1:15" x14ac:dyDescent="0.2">
      <c r="A1138" s="40">
        <v>1133</v>
      </c>
      <c r="B1138" s="40" t="str">
        <f>IF(DanhMụcHH!B1137="","",DanhMụcHH!B1137)</f>
        <v/>
      </c>
      <c r="C1138" s="41" t="str">
        <f ca="1">IF(B1138="","",SUMIF(OFFSET(MuaHàng_ThanhToán!$D$5,0,0,COUNTIF(Table2[Tên nhà cung cấp],MuaHàng_ThanhToán!$C$5),6),BáoCáoHàngHóa!B1138,Table2[Số lượng]))</f>
        <v/>
      </c>
      <c r="D1138" s="41" t="str">
        <f t="shared" si="158"/>
        <v/>
      </c>
      <c r="E1138" s="41" t="str">
        <f ca="1">IF(B1138="","",SUMIF(OFFSET(MuaHàng_ThanhToán!$D$5,0,0,COUNTIF(Table2[Tên nhà cung cấp],MuaHàng_ThanhToán!$C$5),6),BáoCáoHàngHóa!B1138,Table2[Thành tiền]))</f>
        <v/>
      </c>
      <c r="F1138" s="43" t="str">
        <f>IF(B1138="","",SUMIF(Table2[[Tên hàng hóa]:[Thành tiền]],BáoCáoHàngHóa!B1138,Table2[Số lượng])-BáoCáoHàngHóa!C1138)</f>
        <v/>
      </c>
      <c r="G1138" s="43" t="str">
        <f t="shared" si="159"/>
        <v/>
      </c>
      <c r="H1138" s="43" t="str">
        <f>IF(B1138="","",SUMIF(Table2[[Tên hàng hóa]:[Thành tiền]],BáoCáoHàngHóa!B1138,Table2[Thành tiền])-BáoCáoHàngHóa!E1138)</f>
        <v/>
      </c>
      <c r="I1138" s="42" t="str">
        <f>IF(B1138="","",SUMIF(Table28[[Tên hàng hóa ]:[Thành tiền]],BáoCáoHàngHóa!B1138,Table28[Số lượng]))</f>
        <v/>
      </c>
      <c r="J1138" s="42" t="str">
        <f t="shared" si="160"/>
        <v/>
      </c>
      <c r="K1138" s="42" t="str">
        <f t="shared" si="161"/>
        <v/>
      </c>
      <c r="L1138" s="44" t="str">
        <f t="shared" si="162"/>
        <v/>
      </c>
      <c r="M1138" s="44" t="str">
        <f t="shared" si="163"/>
        <v/>
      </c>
      <c r="N1138" s="44" t="str">
        <f t="shared" si="164"/>
        <v/>
      </c>
      <c r="O1138" s="30">
        <f t="shared" si="165"/>
        <v>0</v>
      </c>
    </row>
    <row r="1139" spans="1:15" x14ac:dyDescent="0.2">
      <c r="A1139" s="40">
        <v>1134</v>
      </c>
      <c r="B1139" s="40" t="str">
        <f>IF(DanhMụcHH!B1138="","",DanhMụcHH!B1138)</f>
        <v/>
      </c>
      <c r="C1139" s="41" t="str">
        <f ca="1">IF(B1139="","",SUMIF(OFFSET(MuaHàng_ThanhToán!$D$5,0,0,COUNTIF(Table2[Tên nhà cung cấp],MuaHàng_ThanhToán!$C$5),6),BáoCáoHàngHóa!B1139,Table2[Số lượng]))</f>
        <v/>
      </c>
      <c r="D1139" s="41" t="str">
        <f t="shared" ref="D1139:D1202" si="166">IF(B1139="","",IF(C1139=0,0,E1139/C1139))</f>
        <v/>
      </c>
      <c r="E1139" s="41" t="str">
        <f ca="1">IF(B1139="","",SUMIF(OFFSET(MuaHàng_ThanhToán!$D$5,0,0,COUNTIF(Table2[Tên nhà cung cấp],MuaHàng_ThanhToán!$C$5),6),BáoCáoHàngHóa!B1139,Table2[Thành tiền]))</f>
        <v/>
      </c>
      <c r="F1139" s="43" t="str">
        <f>IF(B1139="","",SUMIF(Table2[[Tên hàng hóa]:[Thành tiền]],BáoCáoHàngHóa!B1139,Table2[Số lượng])-BáoCáoHàngHóa!C1139)</f>
        <v/>
      </c>
      <c r="G1139" s="43" t="str">
        <f t="shared" ref="G1139:G1202" si="167">IF(B1139="","",IF(F1139=0,0,H1139/F1139))</f>
        <v/>
      </c>
      <c r="H1139" s="43" t="str">
        <f>IF(B1139="","",SUMIF(Table2[[Tên hàng hóa]:[Thành tiền]],BáoCáoHàngHóa!B1139,Table2[Thành tiền])-BáoCáoHàngHóa!E1139)</f>
        <v/>
      </c>
      <c r="I1139" s="42" t="str">
        <f>IF(B1139="","",SUMIF(Table28[[Tên hàng hóa ]:[Thành tiền]],BáoCáoHàngHóa!B1139,Table28[Số lượng]))</f>
        <v/>
      </c>
      <c r="J1139" s="42" t="str">
        <f t="shared" ref="J1139:J1202" si="168">IF(B1139="","",IF(I1139=0,0,(H1139+E1139)/(F1139+C1139)))</f>
        <v/>
      </c>
      <c r="K1139" s="42" t="str">
        <f t="shared" ref="K1139:K1202" si="169">IF(B1139="","",J1139*I1139)</f>
        <v/>
      </c>
      <c r="L1139" s="44" t="str">
        <f t="shared" ref="L1139:L1202" si="170">IF(B1139="","",C1139+F1139-I1139)</f>
        <v/>
      </c>
      <c r="M1139" s="44" t="str">
        <f t="shared" ref="M1139:M1202" si="171">IF(B1139="","",IF(L1139=0,0,N1139/L1139))</f>
        <v/>
      </c>
      <c r="N1139" s="44" t="str">
        <f t="shared" ref="N1139:N1202" si="172">IF(B1139="","",E1139+H1139-K1139)</f>
        <v/>
      </c>
      <c r="O1139" s="30">
        <f t="shared" si="165"/>
        <v>0</v>
      </c>
    </row>
    <row r="1140" spans="1:15" x14ac:dyDescent="0.2">
      <c r="A1140" s="40">
        <v>1135</v>
      </c>
      <c r="B1140" s="40" t="str">
        <f>IF(DanhMụcHH!B1139="","",DanhMụcHH!B1139)</f>
        <v/>
      </c>
      <c r="C1140" s="41" t="str">
        <f ca="1">IF(B1140="","",SUMIF(OFFSET(MuaHàng_ThanhToán!$D$5,0,0,COUNTIF(Table2[Tên nhà cung cấp],MuaHàng_ThanhToán!$C$5),6),BáoCáoHàngHóa!B1140,Table2[Số lượng]))</f>
        <v/>
      </c>
      <c r="D1140" s="41" t="str">
        <f t="shared" si="166"/>
        <v/>
      </c>
      <c r="E1140" s="41" t="str">
        <f ca="1">IF(B1140="","",SUMIF(OFFSET(MuaHàng_ThanhToán!$D$5,0,0,COUNTIF(Table2[Tên nhà cung cấp],MuaHàng_ThanhToán!$C$5),6),BáoCáoHàngHóa!B1140,Table2[Thành tiền]))</f>
        <v/>
      </c>
      <c r="F1140" s="43" t="str">
        <f>IF(B1140="","",SUMIF(Table2[[Tên hàng hóa]:[Thành tiền]],BáoCáoHàngHóa!B1140,Table2[Số lượng])-BáoCáoHàngHóa!C1140)</f>
        <v/>
      </c>
      <c r="G1140" s="43" t="str">
        <f t="shared" si="167"/>
        <v/>
      </c>
      <c r="H1140" s="43" t="str">
        <f>IF(B1140="","",SUMIF(Table2[[Tên hàng hóa]:[Thành tiền]],BáoCáoHàngHóa!B1140,Table2[Thành tiền])-BáoCáoHàngHóa!E1140)</f>
        <v/>
      </c>
      <c r="I1140" s="42" t="str">
        <f>IF(B1140="","",SUMIF(Table28[[Tên hàng hóa ]:[Thành tiền]],BáoCáoHàngHóa!B1140,Table28[Số lượng]))</f>
        <v/>
      </c>
      <c r="J1140" s="42" t="str">
        <f t="shared" si="168"/>
        <v/>
      </c>
      <c r="K1140" s="42" t="str">
        <f t="shared" si="169"/>
        <v/>
      </c>
      <c r="L1140" s="44" t="str">
        <f t="shared" si="170"/>
        <v/>
      </c>
      <c r="M1140" s="44" t="str">
        <f t="shared" si="171"/>
        <v/>
      </c>
      <c r="N1140" s="44" t="str">
        <f t="shared" si="172"/>
        <v/>
      </c>
      <c r="O1140" s="30">
        <f t="shared" si="165"/>
        <v>0</v>
      </c>
    </row>
    <row r="1141" spans="1:15" x14ac:dyDescent="0.2">
      <c r="A1141" s="40">
        <v>1136</v>
      </c>
      <c r="B1141" s="40" t="str">
        <f>IF(DanhMụcHH!B1140="","",DanhMụcHH!B1140)</f>
        <v/>
      </c>
      <c r="C1141" s="41" t="str">
        <f ca="1">IF(B1141="","",SUMIF(OFFSET(MuaHàng_ThanhToán!$D$5,0,0,COUNTIF(Table2[Tên nhà cung cấp],MuaHàng_ThanhToán!$C$5),6),BáoCáoHàngHóa!B1141,Table2[Số lượng]))</f>
        <v/>
      </c>
      <c r="D1141" s="41" t="str">
        <f t="shared" si="166"/>
        <v/>
      </c>
      <c r="E1141" s="41" t="str">
        <f ca="1">IF(B1141="","",SUMIF(OFFSET(MuaHàng_ThanhToán!$D$5,0,0,COUNTIF(Table2[Tên nhà cung cấp],MuaHàng_ThanhToán!$C$5),6),BáoCáoHàngHóa!B1141,Table2[Thành tiền]))</f>
        <v/>
      </c>
      <c r="F1141" s="43" t="str">
        <f>IF(B1141="","",SUMIF(Table2[[Tên hàng hóa]:[Thành tiền]],BáoCáoHàngHóa!B1141,Table2[Số lượng])-BáoCáoHàngHóa!C1141)</f>
        <v/>
      </c>
      <c r="G1141" s="43" t="str">
        <f t="shared" si="167"/>
        <v/>
      </c>
      <c r="H1141" s="43" t="str">
        <f>IF(B1141="","",SUMIF(Table2[[Tên hàng hóa]:[Thành tiền]],BáoCáoHàngHóa!B1141,Table2[Thành tiền])-BáoCáoHàngHóa!E1141)</f>
        <v/>
      </c>
      <c r="I1141" s="42" t="str">
        <f>IF(B1141="","",SUMIF(Table28[[Tên hàng hóa ]:[Thành tiền]],BáoCáoHàngHóa!B1141,Table28[Số lượng]))</f>
        <v/>
      </c>
      <c r="J1141" s="42" t="str">
        <f t="shared" si="168"/>
        <v/>
      </c>
      <c r="K1141" s="42" t="str">
        <f t="shared" si="169"/>
        <v/>
      </c>
      <c r="L1141" s="44" t="str">
        <f t="shared" si="170"/>
        <v/>
      </c>
      <c r="M1141" s="44" t="str">
        <f t="shared" si="171"/>
        <v/>
      </c>
      <c r="N1141" s="44" t="str">
        <f t="shared" si="172"/>
        <v/>
      </c>
      <c r="O1141" s="30">
        <f t="shared" si="165"/>
        <v>0</v>
      </c>
    </row>
    <row r="1142" spans="1:15" x14ac:dyDescent="0.2">
      <c r="A1142" s="40">
        <v>1137</v>
      </c>
      <c r="B1142" s="40" t="str">
        <f>IF(DanhMụcHH!B1141="","",DanhMụcHH!B1141)</f>
        <v/>
      </c>
      <c r="C1142" s="41" t="str">
        <f ca="1">IF(B1142="","",SUMIF(OFFSET(MuaHàng_ThanhToán!$D$5,0,0,COUNTIF(Table2[Tên nhà cung cấp],MuaHàng_ThanhToán!$C$5),6),BáoCáoHàngHóa!B1142,Table2[Số lượng]))</f>
        <v/>
      </c>
      <c r="D1142" s="41" t="str">
        <f t="shared" si="166"/>
        <v/>
      </c>
      <c r="E1142" s="41" t="str">
        <f ca="1">IF(B1142="","",SUMIF(OFFSET(MuaHàng_ThanhToán!$D$5,0,0,COUNTIF(Table2[Tên nhà cung cấp],MuaHàng_ThanhToán!$C$5),6),BáoCáoHàngHóa!B1142,Table2[Thành tiền]))</f>
        <v/>
      </c>
      <c r="F1142" s="43" t="str">
        <f>IF(B1142="","",SUMIF(Table2[[Tên hàng hóa]:[Thành tiền]],BáoCáoHàngHóa!B1142,Table2[Số lượng])-BáoCáoHàngHóa!C1142)</f>
        <v/>
      </c>
      <c r="G1142" s="43" t="str">
        <f t="shared" si="167"/>
        <v/>
      </c>
      <c r="H1142" s="43" t="str">
        <f>IF(B1142="","",SUMIF(Table2[[Tên hàng hóa]:[Thành tiền]],BáoCáoHàngHóa!B1142,Table2[Thành tiền])-BáoCáoHàngHóa!E1142)</f>
        <v/>
      </c>
      <c r="I1142" s="42" t="str">
        <f>IF(B1142="","",SUMIF(Table28[[Tên hàng hóa ]:[Thành tiền]],BáoCáoHàngHóa!B1142,Table28[Số lượng]))</f>
        <v/>
      </c>
      <c r="J1142" s="42" t="str">
        <f t="shared" si="168"/>
        <v/>
      </c>
      <c r="K1142" s="42" t="str">
        <f t="shared" si="169"/>
        <v/>
      </c>
      <c r="L1142" s="44" t="str">
        <f t="shared" si="170"/>
        <v/>
      </c>
      <c r="M1142" s="44" t="str">
        <f t="shared" si="171"/>
        <v/>
      </c>
      <c r="N1142" s="44" t="str">
        <f t="shared" si="172"/>
        <v/>
      </c>
      <c r="O1142" s="30">
        <f t="shared" si="165"/>
        <v>0</v>
      </c>
    </row>
    <row r="1143" spans="1:15" x14ac:dyDescent="0.2">
      <c r="A1143" s="40">
        <v>1138</v>
      </c>
      <c r="B1143" s="40" t="str">
        <f>IF(DanhMụcHH!B1142="","",DanhMụcHH!B1142)</f>
        <v/>
      </c>
      <c r="C1143" s="41" t="str">
        <f ca="1">IF(B1143="","",SUMIF(OFFSET(MuaHàng_ThanhToán!$D$5,0,0,COUNTIF(Table2[Tên nhà cung cấp],MuaHàng_ThanhToán!$C$5),6),BáoCáoHàngHóa!B1143,Table2[Số lượng]))</f>
        <v/>
      </c>
      <c r="D1143" s="41" t="str">
        <f t="shared" si="166"/>
        <v/>
      </c>
      <c r="E1143" s="41" t="str">
        <f ca="1">IF(B1143="","",SUMIF(OFFSET(MuaHàng_ThanhToán!$D$5,0,0,COUNTIF(Table2[Tên nhà cung cấp],MuaHàng_ThanhToán!$C$5),6),BáoCáoHàngHóa!B1143,Table2[Thành tiền]))</f>
        <v/>
      </c>
      <c r="F1143" s="43" t="str">
        <f>IF(B1143="","",SUMIF(Table2[[Tên hàng hóa]:[Thành tiền]],BáoCáoHàngHóa!B1143,Table2[Số lượng])-BáoCáoHàngHóa!C1143)</f>
        <v/>
      </c>
      <c r="G1143" s="43" t="str">
        <f t="shared" si="167"/>
        <v/>
      </c>
      <c r="H1143" s="43" t="str">
        <f>IF(B1143="","",SUMIF(Table2[[Tên hàng hóa]:[Thành tiền]],BáoCáoHàngHóa!B1143,Table2[Thành tiền])-BáoCáoHàngHóa!E1143)</f>
        <v/>
      </c>
      <c r="I1143" s="42" t="str">
        <f>IF(B1143="","",SUMIF(Table28[[Tên hàng hóa ]:[Thành tiền]],BáoCáoHàngHóa!B1143,Table28[Số lượng]))</f>
        <v/>
      </c>
      <c r="J1143" s="42" t="str">
        <f t="shared" si="168"/>
        <v/>
      </c>
      <c r="K1143" s="42" t="str">
        <f t="shared" si="169"/>
        <v/>
      </c>
      <c r="L1143" s="44" t="str">
        <f t="shared" si="170"/>
        <v/>
      </c>
      <c r="M1143" s="44" t="str">
        <f t="shared" si="171"/>
        <v/>
      </c>
      <c r="N1143" s="44" t="str">
        <f t="shared" si="172"/>
        <v/>
      </c>
      <c r="O1143" s="30">
        <f t="shared" si="165"/>
        <v>0</v>
      </c>
    </row>
    <row r="1144" spans="1:15" x14ac:dyDescent="0.2">
      <c r="A1144" s="40">
        <v>1139</v>
      </c>
      <c r="B1144" s="40" t="str">
        <f>IF(DanhMụcHH!B1143="","",DanhMụcHH!B1143)</f>
        <v/>
      </c>
      <c r="C1144" s="41" t="str">
        <f ca="1">IF(B1144="","",SUMIF(OFFSET(MuaHàng_ThanhToán!$D$5,0,0,COUNTIF(Table2[Tên nhà cung cấp],MuaHàng_ThanhToán!$C$5),6),BáoCáoHàngHóa!B1144,Table2[Số lượng]))</f>
        <v/>
      </c>
      <c r="D1144" s="41" t="str">
        <f t="shared" si="166"/>
        <v/>
      </c>
      <c r="E1144" s="41" t="str">
        <f ca="1">IF(B1144="","",SUMIF(OFFSET(MuaHàng_ThanhToán!$D$5,0,0,COUNTIF(Table2[Tên nhà cung cấp],MuaHàng_ThanhToán!$C$5),6),BáoCáoHàngHóa!B1144,Table2[Thành tiền]))</f>
        <v/>
      </c>
      <c r="F1144" s="43" t="str">
        <f>IF(B1144="","",SUMIF(Table2[[Tên hàng hóa]:[Thành tiền]],BáoCáoHàngHóa!B1144,Table2[Số lượng])-BáoCáoHàngHóa!C1144)</f>
        <v/>
      </c>
      <c r="G1144" s="43" t="str">
        <f t="shared" si="167"/>
        <v/>
      </c>
      <c r="H1144" s="43" t="str">
        <f>IF(B1144="","",SUMIF(Table2[[Tên hàng hóa]:[Thành tiền]],BáoCáoHàngHóa!B1144,Table2[Thành tiền])-BáoCáoHàngHóa!E1144)</f>
        <v/>
      </c>
      <c r="I1144" s="42" t="str">
        <f>IF(B1144="","",SUMIF(Table28[[Tên hàng hóa ]:[Thành tiền]],BáoCáoHàngHóa!B1144,Table28[Số lượng]))</f>
        <v/>
      </c>
      <c r="J1144" s="42" t="str">
        <f t="shared" si="168"/>
        <v/>
      </c>
      <c r="K1144" s="42" t="str">
        <f t="shared" si="169"/>
        <v/>
      </c>
      <c r="L1144" s="44" t="str">
        <f t="shared" si="170"/>
        <v/>
      </c>
      <c r="M1144" s="44" t="str">
        <f t="shared" si="171"/>
        <v/>
      </c>
      <c r="N1144" s="44" t="str">
        <f t="shared" si="172"/>
        <v/>
      </c>
      <c r="O1144" s="30">
        <f t="shared" si="165"/>
        <v>0</v>
      </c>
    </row>
    <row r="1145" spans="1:15" x14ac:dyDescent="0.2">
      <c r="A1145" s="40">
        <v>1140</v>
      </c>
      <c r="B1145" s="40" t="str">
        <f>IF(DanhMụcHH!B1144="","",DanhMụcHH!B1144)</f>
        <v/>
      </c>
      <c r="C1145" s="41" t="str">
        <f ca="1">IF(B1145="","",SUMIF(OFFSET(MuaHàng_ThanhToán!$D$5,0,0,COUNTIF(Table2[Tên nhà cung cấp],MuaHàng_ThanhToán!$C$5),6),BáoCáoHàngHóa!B1145,Table2[Số lượng]))</f>
        <v/>
      </c>
      <c r="D1145" s="41" t="str">
        <f t="shared" si="166"/>
        <v/>
      </c>
      <c r="E1145" s="41" t="str">
        <f ca="1">IF(B1145="","",SUMIF(OFFSET(MuaHàng_ThanhToán!$D$5,0,0,COUNTIF(Table2[Tên nhà cung cấp],MuaHàng_ThanhToán!$C$5),6),BáoCáoHàngHóa!B1145,Table2[Thành tiền]))</f>
        <v/>
      </c>
      <c r="F1145" s="43" t="str">
        <f>IF(B1145="","",SUMIF(Table2[[Tên hàng hóa]:[Thành tiền]],BáoCáoHàngHóa!B1145,Table2[Số lượng])-BáoCáoHàngHóa!C1145)</f>
        <v/>
      </c>
      <c r="G1145" s="43" t="str">
        <f t="shared" si="167"/>
        <v/>
      </c>
      <c r="H1145" s="43" t="str">
        <f>IF(B1145="","",SUMIF(Table2[[Tên hàng hóa]:[Thành tiền]],BáoCáoHàngHóa!B1145,Table2[Thành tiền])-BáoCáoHàngHóa!E1145)</f>
        <v/>
      </c>
      <c r="I1145" s="42" t="str">
        <f>IF(B1145="","",SUMIF(Table28[[Tên hàng hóa ]:[Thành tiền]],BáoCáoHàngHóa!B1145,Table28[Số lượng]))</f>
        <v/>
      </c>
      <c r="J1145" s="42" t="str">
        <f t="shared" si="168"/>
        <v/>
      </c>
      <c r="K1145" s="42" t="str">
        <f t="shared" si="169"/>
        <v/>
      </c>
      <c r="L1145" s="44" t="str">
        <f t="shared" si="170"/>
        <v/>
      </c>
      <c r="M1145" s="44" t="str">
        <f t="shared" si="171"/>
        <v/>
      </c>
      <c r="N1145" s="44" t="str">
        <f t="shared" si="172"/>
        <v/>
      </c>
      <c r="O1145" s="30">
        <f t="shared" si="165"/>
        <v>0</v>
      </c>
    </row>
    <row r="1146" spans="1:15" x14ac:dyDescent="0.2">
      <c r="A1146" s="40">
        <v>1141</v>
      </c>
      <c r="B1146" s="40" t="str">
        <f>IF(DanhMụcHH!B1145="","",DanhMụcHH!B1145)</f>
        <v/>
      </c>
      <c r="C1146" s="41" t="str">
        <f ca="1">IF(B1146="","",SUMIF(OFFSET(MuaHàng_ThanhToán!$D$5,0,0,COUNTIF(Table2[Tên nhà cung cấp],MuaHàng_ThanhToán!$C$5),6),BáoCáoHàngHóa!B1146,Table2[Số lượng]))</f>
        <v/>
      </c>
      <c r="D1146" s="41" t="str">
        <f t="shared" si="166"/>
        <v/>
      </c>
      <c r="E1146" s="41" t="str">
        <f ca="1">IF(B1146="","",SUMIF(OFFSET(MuaHàng_ThanhToán!$D$5,0,0,COUNTIF(Table2[Tên nhà cung cấp],MuaHàng_ThanhToán!$C$5),6),BáoCáoHàngHóa!B1146,Table2[Thành tiền]))</f>
        <v/>
      </c>
      <c r="F1146" s="43" t="str">
        <f>IF(B1146="","",SUMIF(Table2[[Tên hàng hóa]:[Thành tiền]],BáoCáoHàngHóa!B1146,Table2[Số lượng])-BáoCáoHàngHóa!C1146)</f>
        <v/>
      </c>
      <c r="G1146" s="43" t="str">
        <f t="shared" si="167"/>
        <v/>
      </c>
      <c r="H1146" s="43" t="str">
        <f>IF(B1146="","",SUMIF(Table2[[Tên hàng hóa]:[Thành tiền]],BáoCáoHàngHóa!B1146,Table2[Thành tiền])-BáoCáoHàngHóa!E1146)</f>
        <v/>
      </c>
      <c r="I1146" s="42" t="str">
        <f>IF(B1146="","",SUMIF(Table28[[Tên hàng hóa ]:[Thành tiền]],BáoCáoHàngHóa!B1146,Table28[Số lượng]))</f>
        <v/>
      </c>
      <c r="J1146" s="42" t="str">
        <f t="shared" si="168"/>
        <v/>
      </c>
      <c r="K1146" s="42" t="str">
        <f t="shared" si="169"/>
        <v/>
      </c>
      <c r="L1146" s="44" t="str">
        <f t="shared" si="170"/>
        <v/>
      </c>
      <c r="M1146" s="44" t="str">
        <f t="shared" si="171"/>
        <v/>
      </c>
      <c r="N1146" s="44" t="str">
        <f t="shared" si="172"/>
        <v/>
      </c>
      <c r="O1146" s="30">
        <f t="shared" si="165"/>
        <v>0</v>
      </c>
    </row>
    <row r="1147" spans="1:15" x14ac:dyDescent="0.2">
      <c r="A1147" s="40">
        <v>1142</v>
      </c>
      <c r="B1147" s="40" t="str">
        <f>IF(DanhMụcHH!B1146="","",DanhMụcHH!B1146)</f>
        <v/>
      </c>
      <c r="C1147" s="41" t="str">
        <f ca="1">IF(B1147="","",SUMIF(OFFSET(MuaHàng_ThanhToán!$D$5,0,0,COUNTIF(Table2[Tên nhà cung cấp],MuaHàng_ThanhToán!$C$5),6),BáoCáoHàngHóa!B1147,Table2[Số lượng]))</f>
        <v/>
      </c>
      <c r="D1147" s="41" t="str">
        <f t="shared" si="166"/>
        <v/>
      </c>
      <c r="E1147" s="41" t="str">
        <f ca="1">IF(B1147="","",SUMIF(OFFSET(MuaHàng_ThanhToán!$D$5,0,0,COUNTIF(Table2[Tên nhà cung cấp],MuaHàng_ThanhToán!$C$5),6),BáoCáoHàngHóa!B1147,Table2[Thành tiền]))</f>
        <v/>
      </c>
      <c r="F1147" s="43" t="str">
        <f>IF(B1147="","",SUMIF(Table2[[Tên hàng hóa]:[Thành tiền]],BáoCáoHàngHóa!B1147,Table2[Số lượng])-BáoCáoHàngHóa!C1147)</f>
        <v/>
      </c>
      <c r="G1147" s="43" t="str">
        <f t="shared" si="167"/>
        <v/>
      </c>
      <c r="H1147" s="43" t="str">
        <f>IF(B1147="","",SUMIF(Table2[[Tên hàng hóa]:[Thành tiền]],BáoCáoHàngHóa!B1147,Table2[Thành tiền])-BáoCáoHàngHóa!E1147)</f>
        <v/>
      </c>
      <c r="I1147" s="42" t="str">
        <f>IF(B1147="","",SUMIF(Table28[[Tên hàng hóa ]:[Thành tiền]],BáoCáoHàngHóa!B1147,Table28[Số lượng]))</f>
        <v/>
      </c>
      <c r="J1147" s="42" t="str">
        <f t="shared" si="168"/>
        <v/>
      </c>
      <c r="K1147" s="42" t="str">
        <f t="shared" si="169"/>
        <v/>
      </c>
      <c r="L1147" s="44" t="str">
        <f t="shared" si="170"/>
        <v/>
      </c>
      <c r="M1147" s="44" t="str">
        <f t="shared" si="171"/>
        <v/>
      </c>
      <c r="N1147" s="44" t="str">
        <f t="shared" si="172"/>
        <v/>
      </c>
      <c r="O1147" s="30">
        <f t="shared" si="165"/>
        <v>0</v>
      </c>
    </row>
    <row r="1148" spans="1:15" x14ac:dyDescent="0.2">
      <c r="A1148" s="40">
        <v>1143</v>
      </c>
      <c r="B1148" s="40" t="str">
        <f>IF(DanhMụcHH!B1147="","",DanhMụcHH!B1147)</f>
        <v/>
      </c>
      <c r="C1148" s="41" t="str">
        <f ca="1">IF(B1148="","",SUMIF(OFFSET(MuaHàng_ThanhToán!$D$5,0,0,COUNTIF(Table2[Tên nhà cung cấp],MuaHàng_ThanhToán!$C$5),6),BáoCáoHàngHóa!B1148,Table2[Số lượng]))</f>
        <v/>
      </c>
      <c r="D1148" s="41" t="str">
        <f t="shared" si="166"/>
        <v/>
      </c>
      <c r="E1148" s="41" t="str">
        <f ca="1">IF(B1148="","",SUMIF(OFFSET(MuaHàng_ThanhToán!$D$5,0,0,COUNTIF(Table2[Tên nhà cung cấp],MuaHàng_ThanhToán!$C$5),6),BáoCáoHàngHóa!B1148,Table2[Thành tiền]))</f>
        <v/>
      </c>
      <c r="F1148" s="43" t="str">
        <f>IF(B1148="","",SUMIF(Table2[[Tên hàng hóa]:[Thành tiền]],BáoCáoHàngHóa!B1148,Table2[Số lượng])-BáoCáoHàngHóa!C1148)</f>
        <v/>
      </c>
      <c r="G1148" s="43" t="str">
        <f t="shared" si="167"/>
        <v/>
      </c>
      <c r="H1148" s="43" t="str">
        <f>IF(B1148="","",SUMIF(Table2[[Tên hàng hóa]:[Thành tiền]],BáoCáoHàngHóa!B1148,Table2[Thành tiền])-BáoCáoHàngHóa!E1148)</f>
        <v/>
      </c>
      <c r="I1148" s="42" t="str">
        <f>IF(B1148="","",SUMIF(Table28[[Tên hàng hóa ]:[Thành tiền]],BáoCáoHàngHóa!B1148,Table28[Số lượng]))</f>
        <v/>
      </c>
      <c r="J1148" s="42" t="str">
        <f t="shared" si="168"/>
        <v/>
      </c>
      <c r="K1148" s="42" t="str">
        <f t="shared" si="169"/>
        <v/>
      </c>
      <c r="L1148" s="44" t="str">
        <f t="shared" si="170"/>
        <v/>
      </c>
      <c r="M1148" s="44" t="str">
        <f t="shared" si="171"/>
        <v/>
      </c>
      <c r="N1148" s="44" t="str">
        <f t="shared" si="172"/>
        <v/>
      </c>
      <c r="O1148" s="30">
        <f t="shared" si="165"/>
        <v>0</v>
      </c>
    </row>
    <row r="1149" spans="1:15" x14ac:dyDescent="0.2">
      <c r="A1149" s="40">
        <v>1144</v>
      </c>
      <c r="B1149" s="40" t="str">
        <f>IF(DanhMụcHH!B1148="","",DanhMụcHH!B1148)</f>
        <v/>
      </c>
      <c r="C1149" s="41" t="str">
        <f ca="1">IF(B1149="","",SUMIF(OFFSET(MuaHàng_ThanhToán!$D$5,0,0,COUNTIF(Table2[Tên nhà cung cấp],MuaHàng_ThanhToán!$C$5),6),BáoCáoHàngHóa!B1149,Table2[Số lượng]))</f>
        <v/>
      </c>
      <c r="D1149" s="41" t="str">
        <f t="shared" si="166"/>
        <v/>
      </c>
      <c r="E1149" s="41" t="str">
        <f ca="1">IF(B1149="","",SUMIF(OFFSET(MuaHàng_ThanhToán!$D$5,0,0,COUNTIF(Table2[Tên nhà cung cấp],MuaHàng_ThanhToán!$C$5),6),BáoCáoHàngHóa!B1149,Table2[Thành tiền]))</f>
        <v/>
      </c>
      <c r="F1149" s="43" t="str">
        <f>IF(B1149="","",SUMIF(Table2[[Tên hàng hóa]:[Thành tiền]],BáoCáoHàngHóa!B1149,Table2[Số lượng])-BáoCáoHàngHóa!C1149)</f>
        <v/>
      </c>
      <c r="G1149" s="43" t="str">
        <f t="shared" si="167"/>
        <v/>
      </c>
      <c r="H1149" s="43" t="str">
        <f>IF(B1149="","",SUMIF(Table2[[Tên hàng hóa]:[Thành tiền]],BáoCáoHàngHóa!B1149,Table2[Thành tiền])-BáoCáoHàngHóa!E1149)</f>
        <v/>
      </c>
      <c r="I1149" s="42" t="str">
        <f>IF(B1149="","",SUMIF(Table28[[Tên hàng hóa ]:[Thành tiền]],BáoCáoHàngHóa!B1149,Table28[Số lượng]))</f>
        <v/>
      </c>
      <c r="J1149" s="42" t="str">
        <f t="shared" si="168"/>
        <v/>
      </c>
      <c r="K1149" s="42" t="str">
        <f t="shared" si="169"/>
        <v/>
      </c>
      <c r="L1149" s="44" t="str">
        <f t="shared" si="170"/>
        <v/>
      </c>
      <c r="M1149" s="44" t="str">
        <f t="shared" si="171"/>
        <v/>
      </c>
      <c r="N1149" s="44" t="str">
        <f t="shared" si="172"/>
        <v/>
      </c>
      <c r="O1149" s="30">
        <f t="shared" si="165"/>
        <v>0</v>
      </c>
    </row>
    <row r="1150" spans="1:15" x14ac:dyDescent="0.2">
      <c r="A1150" s="40">
        <v>1145</v>
      </c>
      <c r="B1150" s="40" t="str">
        <f>IF(DanhMụcHH!B1149="","",DanhMụcHH!B1149)</f>
        <v/>
      </c>
      <c r="C1150" s="41" t="str">
        <f ca="1">IF(B1150="","",SUMIF(OFFSET(MuaHàng_ThanhToán!$D$5,0,0,COUNTIF(Table2[Tên nhà cung cấp],MuaHàng_ThanhToán!$C$5),6),BáoCáoHàngHóa!B1150,Table2[Số lượng]))</f>
        <v/>
      </c>
      <c r="D1150" s="41" t="str">
        <f t="shared" si="166"/>
        <v/>
      </c>
      <c r="E1150" s="41" t="str">
        <f ca="1">IF(B1150="","",SUMIF(OFFSET(MuaHàng_ThanhToán!$D$5,0,0,COUNTIF(Table2[Tên nhà cung cấp],MuaHàng_ThanhToán!$C$5),6),BáoCáoHàngHóa!B1150,Table2[Thành tiền]))</f>
        <v/>
      </c>
      <c r="F1150" s="43" t="str">
        <f>IF(B1150="","",SUMIF(Table2[[Tên hàng hóa]:[Thành tiền]],BáoCáoHàngHóa!B1150,Table2[Số lượng])-BáoCáoHàngHóa!C1150)</f>
        <v/>
      </c>
      <c r="G1150" s="43" t="str">
        <f t="shared" si="167"/>
        <v/>
      </c>
      <c r="H1150" s="43" t="str">
        <f>IF(B1150="","",SUMIF(Table2[[Tên hàng hóa]:[Thành tiền]],BáoCáoHàngHóa!B1150,Table2[Thành tiền])-BáoCáoHàngHóa!E1150)</f>
        <v/>
      </c>
      <c r="I1150" s="42" t="str">
        <f>IF(B1150="","",SUMIF(Table28[[Tên hàng hóa ]:[Thành tiền]],BáoCáoHàngHóa!B1150,Table28[Số lượng]))</f>
        <v/>
      </c>
      <c r="J1150" s="42" t="str">
        <f t="shared" si="168"/>
        <v/>
      </c>
      <c r="K1150" s="42" t="str">
        <f t="shared" si="169"/>
        <v/>
      </c>
      <c r="L1150" s="44" t="str">
        <f t="shared" si="170"/>
        <v/>
      </c>
      <c r="M1150" s="44" t="str">
        <f t="shared" si="171"/>
        <v/>
      </c>
      <c r="N1150" s="44" t="str">
        <f t="shared" si="172"/>
        <v/>
      </c>
      <c r="O1150" s="30">
        <f t="shared" si="165"/>
        <v>0</v>
      </c>
    </row>
    <row r="1151" spans="1:15" x14ac:dyDescent="0.2">
      <c r="A1151" s="40">
        <v>1146</v>
      </c>
      <c r="B1151" s="40" t="str">
        <f>IF(DanhMụcHH!B1150="","",DanhMụcHH!B1150)</f>
        <v/>
      </c>
      <c r="C1151" s="41" t="str">
        <f ca="1">IF(B1151="","",SUMIF(OFFSET(MuaHàng_ThanhToán!$D$5,0,0,COUNTIF(Table2[Tên nhà cung cấp],MuaHàng_ThanhToán!$C$5),6),BáoCáoHàngHóa!B1151,Table2[Số lượng]))</f>
        <v/>
      </c>
      <c r="D1151" s="41" t="str">
        <f t="shared" si="166"/>
        <v/>
      </c>
      <c r="E1151" s="41" t="str">
        <f ca="1">IF(B1151="","",SUMIF(OFFSET(MuaHàng_ThanhToán!$D$5,0,0,COUNTIF(Table2[Tên nhà cung cấp],MuaHàng_ThanhToán!$C$5),6),BáoCáoHàngHóa!B1151,Table2[Thành tiền]))</f>
        <v/>
      </c>
      <c r="F1151" s="43" t="str">
        <f>IF(B1151="","",SUMIF(Table2[[Tên hàng hóa]:[Thành tiền]],BáoCáoHàngHóa!B1151,Table2[Số lượng])-BáoCáoHàngHóa!C1151)</f>
        <v/>
      </c>
      <c r="G1151" s="43" t="str">
        <f t="shared" si="167"/>
        <v/>
      </c>
      <c r="H1151" s="43" t="str">
        <f>IF(B1151="","",SUMIF(Table2[[Tên hàng hóa]:[Thành tiền]],BáoCáoHàngHóa!B1151,Table2[Thành tiền])-BáoCáoHàngHóa!E1151)</f>
        <v/>
      </c>
      <c r="I1151" s="42" t="str">
        <f>IF(B1151="","",SUMIF(Table28[[Tên hàng hóa ]:[Thành tiền]],BáoCáoHàngHóa!B1151,Table28[Số lượng]))</f>
        <v/>
      </c>
      <c r="J1151" s="42" t="str">
        <f t="shared" si="168"/>
        <v/>
      </c>
      <c r="K1151" s="42" t="str">
        <f t="shared" si="169"/>
        <v/>
      </c>
      <c r="L1151" s="44" t="str">
        <f t="shared" si="170"/>
        <v/>
      </c>
      <c r="M1151" s="44" t="str">
        <f t="shared" si="171"/>
        <v/>
      </c>
      <c r="N1151" s="44" t="str">
        <f t="shared" si="172"/>
        <v/>
      </c>
      <c r="O1151" s="30">
        <f t="shared" si="165"/>
        <v>0</v>
      </c>
    </row>
    <row r="1152" spans="1:15" x14ac:dyDescent="0.2">
      <c r="A1152" s="40">
        <v>1147</v>
      </c>
      <c r="B1152" s="40" t="str">
        <f>IF(DanhMụcHH!B1151="","",DanhMụcHH!B1151)</f>
        <v/>
      </c>
      <c r="C1152" s="41" t="str">
        <f ca="1">IF(B1152="","",SUMIF(OFFSET(MuaHàng_ThanhToán!$D$5,0,0,COUNTIF(Table2[Tên nhà cung cấp],MuaHàng_ThanhToán!$C$5),6),BáoCáoHàngHóa!B1152,Table2[Số lượng]))</f>
        <v/>
      </c>
      <c r="D1152" s="41" t="str">
        <f t="shared" si="166"/>
        <v/>
      </c>
      <c r="E1152" s="41" t="str">
        <f ca="1">IF(B1152="","",SUMIF(OFFSET(MuaHàng_ThanhToán!$D$5,0,0,COUNTIF(Table2[Tên nhà cung cấp],MuaHàng_ThanhToán!$C$5),6),BáoCáoHàngHóa!B1152,Table2[Thành tiền]))</f>
        <v/>
      </c>
      <c r="F1152" s="43" t="str">
        <f>IF(B1152="","",SUMIF(Table2[[Tên hàng hóa]:[Thành tiền]],BáoCáoHàngHóa!B1152,Table2[Số lượng])-BáoCáoHàngHóa!C1152)</f>
        <v/>
      </c>
      <c r="G1152" s="43" t="str">
        <f t="shared" si="167"/>
        <v/>
      </c>
      <c r="H1152" s="43" t="str">
        <f>IF(B1152="","",SUMIF(Table2[[Tên hàng hóa]:[Thành tiền]],BáoCáoHàngHóa!B1152,Table2[Thành tiền])-BáoCáoHàngHóa!E1152)</f>
        <v/>
      </c>
      <c r="I1152" s="42" t="str">
        <f>IF(B1152="","",SUMIF(Table28[[Tên hàng hóa ]:[Thành tiền]],BáoCáoHàngHóa!B1152,Table28[Số lượng]))</f>
        <v/>
      </c>
      <c r="J1152" s="42" t="str">
        <f t="shared" si="168"/>
        <v/>
      </c>
      <c r="K1152" s="42" t="str">
        <f t="shared" si="169"/>
        <v/>
      </c>
      <c r="L1152" s="44" t="str">
        <f t="shared" si="170"/>
        <v/>
      </c>
      <c r="M1152" s="44" t="str">
        <f t="shared" si="171"/>
        <v/>
      </c>
      <c r="N1152" s="44" t="str">
        <f t="shared" si="172"/>
        <v/>
      </c>
      <c r="O1152" s="30">
        <f t="shared" si="165"/>
        <v>0</v>
      </c>
    </row>
    <row r="1153" spans="1:15" x14ac:dyDescent="0.2">
      <c r="A1153" s="40">
        <v>1148</v>
      </c>
      <c r="B1153" s="40" t="str">
        <f>IF(DanhMụcHH!B1152="","",DanhMụcHH!B1152)</f>
        <v/>
      </c>
      <c r="C1153" s="41" t="str">
        <f ca="1">IF(B1153="","",SUMIF(OFFSET(MuaHàng_ThanhToán!$D$5,0,0,COUNTIF(Table2[Tên nhà cung cấp],MuaHàng_ThanhToán!$C$5),6),BáoCáoHàngHóa!B1153,Table2[Số lượng]))</f>
        <v/>
      </c>
      <c r="D1153" s="41" t="str">
        <f t="shared" si="166"/>
        <v/>
      </c>
      <c r="E1153" s="41" t="str">
        <f ca="1">IF(B1153="","",SUMIF(OFFSET(MuaHàng_ThanhToán!$D$5,0,0,COUNTIF(Table2[Tên nhà cung cấp],MuaHàng_ThanhToán!$C$5),6),BáoCáoHàngHóa!B1153,Table2[Thành tiền]))</f>
        <v/>
      </c>
      <c r="F1153" s="43" t="str">
        <f>IF(B1153="","",SUMIF(Table2[[Tên hàng hóa]:[Thành tiền]],BáoCáoHàngHóa!B1153,Table2[Số lượng])-BáoCáoHàngHóa!C1153)</f>
        <v/>
      </c>
      <c r="G1153" s="43" t="str">
        <f t="shared" si="167"/>
        <v/>
      </c>
      <c r="H1153" s="43" t="str">
        <f>IF(B1153="","",SUMIF(Table2[[Tên hàng hóa]:[Thành tiền]],BáoCáoHàngHóa!B1153,Table2[Thành tiền])-BáoCáoHàngHóa!E1153)</f>
        <v/>
      </c>
      <c r="I1153" s="42" t="str">
        <f>IF(B1153="","",SUMIF(Table28[[Tên hàng hóa ]:[Thành tiền]],BáoCáoHàngHóa!B1153,Table28[Số lượng]))</f>
        <v/>
      </c>
      <c r="J1153" s="42" t="str">
        <f t="shared" si="168"/>
        <v/>
      </c>
      <c r="K1153" s="42" t="str">
        <f t="shared" si="169"/>
        <v/>
      </c>
      <c r="L1153" s="44" t="str">
        <f t="shared" si="170"/>
        <v/>
      </c>
      <c r="M1153" s="44" t="str">
        <f t="shared" si="171"/>
        <v/>
      </c>
      <c r="N1153" s="44" t="str">
        <f t="shared" si="172"/>
        <v/>
      </c>
      <c r="O1153" s="30">
        <f t="shared" si="165"/>
        <v>0</v>
      </c>
    </row>
    <row r="1154" spans="1:15" x14ac:dyDescent="0.2">
      <c r="A1154" s="40">
        <v>1149</v>
      </c>
      <c r="B1154" s="40" t="str">
        <f>IF(DanhMụcHH!B1153="","",DanhMụcHH!B1153)</f>
        <v/>
      </c>
      <c r="C1154" s="41" t="str">
        <f ca="1">IF(B1154="","",SUMIF(OFFSET(MuaHàng_ThanhToán!$D$5,0,0,COUNTIF(Table2[Tên nhà cung cấp],MuaHàng_ThanhToán!$C$5),6),BáoCáoHàngHóa!B1154,Table2[Số lượng]))</f>
        <v/>
      </c>
      <c r="D1154" s="41" t="str">
        <f t="shared" si="166"/>
        <v/>
      </c>
      <c r="E1154" s="41" t="str">
        <f ca="1">IF(B1154="","",SUMIF(OFFSET(MuaHàng_ThanhToán!$D$5,0,0,COUNTIF(Table2[Tên nhà cung cấp],MuaHàng_ThanhToán!$C$5),6),BáoCáoHàngHóa!B1154,Table2[Thành tiền]))</f>
        <v/>
      </c>
      <c r="F1154" s="43" t="str">
        <f>IF(B1154="","",SUMIF(Table2[[Tên hàng hóa]:[Thành tiền]],BáoCáoHàngHóa!B1154,Table2[Số lượng])-BáoCáoHàngHóa!C1154)</f>
        <v/>
      </c>
      <c r="G1154" s="43" t="str">
        <f t="shared" si="167"/>
        <v/>
      </c>
      <c r="H1154" s="43" t="str">
        <f>IF(B1154="","",SUMIF(Table2[[Tên hàng hóa]:[Thành tiền]],BáoCáoHàngHóa!B1154,Table2[Thành tiền])-BáoCáoHàngHóa!E1154)</f>
        <v/>
      </c>
      <c r="I1154" s="42" t="str">
        <f>IF(B1154="","",SUMIF(Table28[[Tên hàng hóa ]:[Thành tiền]],BáoCáoHàngHóa!B1154,Table28[Số lượng]))</f>
        <v/>
      </c>
      <c r="J1154" s="42" t="str">
        <f t="shared" si="168"/>
        <v/>
      </c>
      <c r="K1154" s="42" t="str">
        <f t="shared" si="169"/>
        <v/>
      </c>
      <c r="L1154" s="44" t="str">
        <f t="shared" si="170"/>
        <v/>
      </c>
      <c r="M1154" s="44" t="str">
        <f t="shared" si="171"/>
        <v/>
      </c>
      <c r="N1154" s="44" t="str">
        <f t="shared" si="172"/>
        <v/>
      </c>
      <c r="O1154" s="30">
        <f t="shared" si="165"/>
        <v>0</v>
      </c>
    </row>
    <row r="1155" spans="1:15" x14ac:dyDescent="0.2">
      <c r="A1155" s="40">
        <v>1150</v>
      </c>
      <c r="B1155" s="40" t="str">
        <f>IF(DanhMụcHH!B1154="","",DanhMụcHH!B1154)</f>
        <v/>
      </c>
      <c r="C1155" s="41" t="str">
        <f ca="1">IF(B1155="","",SUMIF(OFFSET(MuaHàng_ThanhToán!$D$5,0,0,COUNTIF(Table2[Tên nhà cung cấp],MuaHàng_ThanhToán!$C$5),6),BáoCáoHàngHóa!B1155,Table2[Số lượng]))</f>
        <v/>
      </c>
      <c r="D1155" s="41" t="str">
        <f t="shared" si="166"/>
        <v/>
      </c>
      <c r="E1155" s="41" t="str">
        <f ca="1">IF(B1155="","",SUMIF(OFFSET(MuaHàng_ThanhToán!$D$5,0,0,COUNTIF(Table2[Tên nhà cung cấp],MuaHàng_ThanhToán!$C$5),6),BáoCáoHàngHóa!B1155,Table2[Thành tiền]))</f>
        <v/>
      </c>
      <c r="F1155" s="43" t="str">
        <f>IF(B1155="","",SUMIF(Table2[[Tên hàng hóa]:[Thành tiền]],BáoCáoHàngHóa!B1155,Table2[Số lượng])-BáoCáoHàngHóa!C1155)</f>
        <v/>
      </c>
      <c r="G1155" s="43" t="str">
        <f t="shared" si="167"/>
        <v/>
      </c>
      <c r="H1155" s="43" t="str">
        <f>IF(B1155="","",SUMIF(Table2[[Tên hàng hóa]:[Thành tiền]],BáoCáoHàngHóa!B1155,Table2[Thành tiền])-BáoCáoHàngHóa!E1155)</f>
        <v/>
      </c>
      <c r="I1155" s="42" t="str">
        <f>IF(B1155="","",SUMIF(Table28[[Tên hàng hóa ]:[Thành tiền]],BáoCáoHàngHóa!B1155,Table28[Số lượng]))</f>
        <v/>
      </c>
      <c r="J1155" s="42" t="str">
        <f t="shared" si="168"/>
        <v/>
      </c>
      <c r="K1155" s="42" t="str">
        <f t="shared" si="169"/>
        <v/>
      </c>
      <c r="L1155" s="44" t="str">
        <f t="shared" si="170"/>
        <v/>
      </c>
      <c r="M1155" s="44" t="str">
        <f t="shared" si="171"/>
        <v/>
      </c>
      <c r="N1155" s="44" t="str">
        <f t="shared" si="172"/>
        <v/>
      </c>
      <c r="O1155" s="30">
        <f t="shared" si="165"/>
        <v>0</v>
      </c>
    </row>
    <row r="1156" spans="1:15" x14ac:dyDescent="0.2">
      <c r="A1156" s="40">
        <v>1151</v>
      </c>
      <c r="B1156" s="40" t="str">
        <f>IF(DanhMụcHH!B1155="","",DanhMụcHH!B1155)</f>
        <v/>
      </c>
      <c r="C1156" s="41" t="str">
        <f ca="1">IF(B1156="","",SUMIF(OFFSET(MuaHàng_ThanhToán!$D$5,0,0,COUNTIF(Table2[Tên nhà cung cấp],MuaHàng_ThanhToán!$C$5),6),BáoCáoHàngHóa!B1156,Table2[Số lượng]))</f>
        <v/>
      </c>
      <c r="D1156" s="41" t="str">
        <f t="shared" si="166"/>
        <v/>
      </c>
      <c r="E1156" s="41" t="str">
        <f ca="1">IF(B1156="","",SUMIF(OFFSET(MuaHàng_ThanhToán!$D$5,0,0,COUNTIF(Table2[Tên nhà cung cấp],MuaHàng_ThanhToán!$C$5),6),BáoCáoHàngHóa!B1156,Table2[Thành tiền]))</f>
        <v/>
      </c>
      <c r="F1156" s="43" t="str">
        <f>IF(B1156="","",SUMIF(Table2[[Tên hàng hóa]:[Thành tiền]],BáoCáoHàngHóa!B1156,Table2[Số lượng])-BáoCáoHàngHóa!C1156)</f>
        <v/>
      </c>
      <c r="G1156" s="43" t="str">
        <f t="shared" si="167"/>
        <v/>
      </c>
      <c r="H1156" s="43" t="str">
        <f>IF(B1156="","",SUMIF(Table2[[Tên hàng hóa]:[Thành tiền]],BáoCáoHàngHóa!B1156,Table2[Thành tiền])-BáoCáoHàngHóa!E1156)</f>
        <v/>
      </c>
      <c r="I1156" s="42" t="str">
        <f>IF(B1156="","",SUMIF(Table28[[Tên hàng hóa ]:[Thành tiền]],BáoCáoHàngHóa!B1156,Table28[Số lượng]))</f>
        <v/>
      </c>
      <c r="J1156" s="42" t="str">
        <f t="shared" si="168"/>
        <v/>
      </c>
      <c r="K1156" s="42" t="str">
        <f t="shared" si="169"/>
        <v/>
      </c>
      <c r="L1156" s="44" t="str">
        <f t="shared" si="170"/>
        <v/>
      </c>
      <c r="M1156" s="44" t="str">
        <f t="shared" si="171"/>
        <v/>
      </c>
      <c r="N1156" s="44" t="str">
        <f t="shared" si="172"/>
        <v/>
      </c>
      <c r="O1156" s="30">
        <f t="shared" si="165"/>
        <v>0</v>
      </c>
    </row>
    <row r="1157" spans="1:15" x14ac:dyDescent="0.2">
      <c r="A1157" s="40">
        <v>1152</v>
      </c>
      <c r="B1157" s="40" t="str">
        <f>IF(DanhMụcHH!B1156="","",DanhMụcHH!B1156)</f>
        <v/>
      </c>
      <c r="C1157" s="41" t="str">
        <f ca="1">IF(B1157="","",SUMIF(OFFSET(MuaHàng_ThanhToán!$D$5,0,0,COUNTIF(Table2[Tên nhà cung cấp],MuaHàng_ThanhToán!$C$5),6),BáoCáoHàngHóa!B1157,Table2[Số lượng]))</f>
        <v/>
      </c>
      <c r="D1157" s="41" t="str">
        <f t="shared" si="166"/>
        <v/>
      </c>
      <c r="E1157" s="41" t="str">
        <f ca="1">IF(B1157="","",SUMIF(OFFSET(MuaHàng_ThanhToán!$D$5,0,0,COUNTIF(Table2[Tên nhà cung cấp],MuaHàng_ThanhToán!$C$5),6),BáoCáoHàngHóa!B1157,Table2[Thành tiền]))</f>
        <v/>
      </c>
      <c r="F1157" s="43" t="str">
        <f>IF(B1157="","",SUMIF(Table2[[Tên hàng hóa]:[Thành tiền]],BáoCáoHàngHóa!B1157,Table2[Số lượng])-BáoCáoHàngHóa!C1157)</f>
        <v/>
      </c>
      <c r="G1157" s="43" t="str">
        <f t="shared" si="167"/>
        <v/>
      </c>
      <c r="H1157" s="43" t="str">
        <f>IF(B1157="","",SUMIF(Table2[[Tên hàng hóa]:[Thành tiền]],BáoCáoHàngHóa!B1157,Table2[Thành tiền])-BáoCáoHàngHóa!E1157)</f>
        <v/>
      </c>
      <c r="I1157" s="42" t="str">
        <f>IF(B1157="","",SUMIF(Table28[[Tên hàng hóa ]:[Thành tiền]],BáoCáoHàngHóa!B1157,Table28[Số lượng]))</f>
        <v/>
      </c>
      <c r="J1157" s="42" t="str">
        <f t="shared" si="168"/>
        <v/>
      </c>
      <c r="K1157" s="42" t="str">
        <f t="shared" si="169"/>
        <v/>
      </c>
      <c r="L1157" s="44" t="str">
        <f t="shared" si="170"/>
        <v/>
      </c>
      <c r="M1157" s="44" t="str">
        <f t="shared" si="171"/>
        <v/>
      </c>
      <c r="N1157" s="44" t="str">
        <f t="shared" si="172"/>
        <v/>
      </c>
      <c r="O1157" s="30">
        <f t="shared" si="165"/>
        <v>0</v>
      </c>
    </row>
    <row r="1158" spans="1:15" x14ac:dyDescent="0.2">
      <c r="A1158" s="40">
        <v>1153</v>
      </c>
      <c r="B1158" s="40" t="str">
        <f>IF(DanhMụcHH!B1157="","",DanhMụcHH!B1157)</f>
        <v/>
      </c>
      <c r="C1158" s="41" t="str">
        <f ca="1">IF(B1158="","",SUMIF(OFFSET(MuaHàng_ThanhToán!$D$5,0,0,COUNTIF(Table2[Tên nhà cung cấp],MuaHàng_ThanhToán!$C$5),6),BáoCáoHàngHóa!B1158,Table2[Số lượng]))</f>
        <v/>
      </c>
      <c r="D1158" s="41" t="str">
        <f t="shared" si="166"/>
        <v/>
      </c>
      <c r="E1158" s="41" t="str">
        <f ca="1">IF(B1158="","",SUMIF(OFFSET(MuaHàng_ThanhToán!$D$5,0,0,COUNTIF(Table2[Tên nhà cung cấp],MuaHàng_ThanhToán!$C$5),6),BáoCáoHàngHóa!B1158,Table2[Thành tiền]))</f>
        <v/>
      </c>
      <c r="F1158" s="43" t="str">
        <f>IF(B1158="","",SUMIF(Table2[[Tên hàng hóa]:[Thành tiền]],BáoCáoHàngHóa!B1158,Table2[Số lượng])-BáoCáoHàngHóa!C1158)</f>
        <v/>
      </c>
      <c r="G1158" s="43" t="str">
        <f t="shared" si="167"/>
        <v/>
      </c>
      <c r="H1158" s="43" t="str">
        <f>IF(B1158="","",SUMIF(Table2[[Tên hàng hóa]:[Thành tiền]],BáoCáoHàngHóa!B1158,Table2[Thành tiền])-BáoCáoHàngHóa!E1158)</f>
        <v/>
      </c>
      <c r="I1158" s="42" t="str">
        <f>IF(B1158="","",SUMIF(Table28[[Tên hàng hóa ]:[Thành tiền]],BáoCáoHàngHóa!B1158,Table28[Số lượng]))</f>
        <v/>
      </c>
      <c r="J1158" s="42" t="str">
        <f t="shared" si="168"/>
        <v/>
      </c>
      <c r="K1158" s="42" t="str">
        <f t="shared" si="169"/>
        <v/>
      </c>
      <c r="L1158" s="44" t="str">
        <f t="shared" si="170"/>
        <v/>
      </c>
      <c r="M1158" s="44" t="str">
        <f t="shared" si="171"/>
        <v/>
      </c>
      <c r="N1158" s="44" t="str">
        <f t="shared" si="172"/>
        <v/>
      </c>
      <c r="O1158" s="30">
        <f t="shared" si="165"/>
        <v>0</v>
      </c>
    </row>
    <row r="1159" spans="1:15" x14ac:dyDescent="0.2">
      <c r="A1159" s="40">
        <v>1154</v>
      </c>
      <c r="B1159" s="40" t="str">
        <f>IF(DanhMụcHH!B1158="","",DanhMụcHH!B1158)</f>
        <v/>
      </c>
      <c r="C1159" s="41" t="str">
        <f ca="1">IF(B1159="","",SUMIF(OFFSET(MuaHàng_ThanhToán!$D$5,0,0,COUNTIF(Table2[Tên nhà cung cấp],MuaHàng_ThanhToán!$C$5),6),BáoCáoHàngHóa!B1159,Table2[Số lượng]))</f>
        <v/>
      </c>
      <c r="D1159" s="41" t="str">
        <f t="shared" si="166"/>
        <v/>
      </c>
      <c r="E1159" s="41" t="str">
        <f ca="1">IF(B1159="","",SUMIF(OFFSET(MuaHàng_ThanhToán!$D$5,0,0,COUNTIF(Table2[Tên nhà cung cấp],MuaHàng_ThanhToán!$C$5),6),BáoCáoHàngHóa!B1159,Table2[Thành tiền]))</f>
        <v/>
      </c>
      <c r="F1159" s="43" t="str">
        <f>IF(B1159="","",SUMIF(Table2[[Tên hàng hóa]:[Thành tiền]],BáoCáoHàngHóa!B1159,Table2[Số lượng])-BáoCáoHàngHóa!C1159)</f>
        <v/>
      </c>
      <c r="G1159" s="43" t="str">
        <f t="shared" si="167"/>
        <v/>
      </c>
      <c r="H1159" s="43" t="str">
        <f>IF(B1159="","",SUMIF(Table2[[Tên hàng hóa]:[Thành tiền]],BáoCáoHàngHóa!B1159,Table2[Thành tiền])-BáoCáoHàngHóa!E1159)</f>
        <v/>
      </c>
      <c r="I1159" s="42" t="str">
        <f>IF(B1159="","",SUMIF(Table28[[Tên hàng hóa ]:[Thành tiền]],BáoCáoHàngHóa!B1159,Table28[Số lượng]))</f>
        <v/>
      </c>
      <c r="J1159" s="42" t="str">
        <f t="shared" si="168"/>
        <v/>
      </c>
      <c r="K1159" s="42" t="str">
        <f t="shared" si="169"/>
        <v/>
      </c>
      <c r="L1159" s="44" t="str">
        <f t="shared" si="170"/>
        <v/>
      </c>
      <c r="M1159" s="44" t="str">
        <f t="shared" si="171"/>
        <v/>
      </c>
      <c r="N1159" s="44" t="str">
        <f t="shared" si="172"/>
        <v/>
      </c>
      <c r="O1159" s="30">
        <f t="shared" ref="O1159:O1222" si="173">IF(L1159&lt;0,-1,0)</f>
        <v>0</v>
      </c>
    </row>
    <row r="1160" spans="1:15" x14ac:dyDescent="0.2">
      <c r="A1160" s="40">
        <v>1155</v>
      </c>
      <c r="B1160" s="40" t="str">
        <f>IF(DanhMụcHH!B1159="","",DanhMụcHH!B1159)</f>
        <v/>
      </c>
      <c r="C1160" s="41" t="str">
        <f ca="1">IF(B1160="","",SUMIF(OFFSET(MuaHàng_ThanhToán!$D$5,0,0,COUNTIF(Table2[Tên nhà cung cấp],MuaHàng_ThanhToán!$C$5),6),BáoCáoHàngHóa!B1160,Table2[Số lượng]))</f>
        <v/>
      </c>
      <c r="D1160" s="41" t="str">
        <f t="shared" si="166"/>
        <v/>
      </c>
      <c r="E1160" s="41" t="str">
        <f ca="1">IF(B1160="","",SUMIF(OFFSET(MuaHàng_ThanhToán!$D$5,0,0,COUNTIF(Table2[Tên nhà cung cấp],MuaHàng_ThanhToán!$C$5),6),BáoCáoHàngHóa!B1160,Table2[Thành tiền]))</f>
        <v/>
      </c>
      <c r="F1160" s="43" t="str">
        <f>IF(B1160="","",SUMIF(Table2[[Tên hàng hóa]:[Thành tiền]],BáoCáoHàngHóa!B1160,Table2[Số lượng])-BáoCáoHàngHóa!C1160)</f>
        <v/>
      </c>
      <c r="G1160" s="43" t="str">
        <f t="shared" si="167"/>
        <v/>
      </c>
      <c r="H1160" s="43" t="str">
        <f>IF(B1160="","",SUMIF(Table2[[Tên hàng hóa]:[Thành tiền]],BáoCáoHàngHóa!B1160,Table2[Thành tiền])-BáoCáoHàngHóa!E1160)</f>
        <v/>
      </c>
      <c r="I1160" s="42" t="str">
        <f>IF(B1160="","",SUMIF(Table28[[Tên hàng hóa ]:[Thành tiền]],BáoCáoHàngHóa!B1160,Table28[Số lượng]))</f>
        <v/>
      </c>
      <c r="J1160" s="42" t="str">
        <f t="shared" si="168"/>
        <v/>
      </c>
      <c r="K1160" s="42" t="str">
        <f t="shared" si="169"/>
        <v/>
      </c>
      <c r="L1160" s="44" t="str">
        <f t="shared" si="170"/>
        <v/>
      </c>
      <c r="M1160" s="44" t="str">
        <f t="shared" si="171"/>
        <v/>
      </c>
      <c r="N1160" s="44" t="str">
        <f t="shared" si="172"/>
        <v/>
      </c>
      <c r="O1160" s="30">
        <f t="shared" si="173"/>
        <v>0</v>
      </c>
    </row>
    <row r="1161" spans="1:15" x14ac:dyDescent="0.2">
      <c r="A1161" s="40">
        <v>1156</v>
      </c>
      <c r="B1161" s="40" t="str">
        <f>IF(DanhMụcHH!B1160="","",DanhMụcHH!B1160)</f>
        <v/>
      </c>
      <c r="C1161" s="41" t="str">
        <f ca="1">IF(B1161="","",SUMIF(OFFSET(MuaHàng_ThanhToán!$D$5,0,0,COUNTIF(Table2[Tên nhà cung cấp],MuaHàng_ThanhToán!$C$5),6),BáoCáoHàngHóa!B1161,Table2[Số lượng]))</f>
        <v/>
      </c>
      <c r="D1161" s="41" t="str">
        <f t="shared" si="166"/>
        <v/>
      </c>
      <c r="E1161" s="41" t="str">
        <f ca="1">IF(B1161="","",SUMIF(OFFSET(MuaHàng_ThanhToán!$D$5,0,0,COUNTIF(Table2[Tên nhà cung cấp],MuaHàng_ThanhToán!$C$5),6),BáoCáoHàngHóa!B1161,Table2[Thành tiền]))</f>
        <v/>
      </c>
      <c r="F1161" s="43" t="str">
        <f>IF(B1161="","",SUMIF(Table2[[Tên hàng hóa]:[Thành tiền]],BáoCáoHàngHóa!B1161,Table2[Số lượng])-BáoCáoHàngHóa!C1161)</f>
        <v/>
      </c>
      <c r="G1161" s="43" t="str">
        <f t="shared" si="167"/>
        <v/>
      </c>
      <c r="H1161" s="43" t="str">
        <f>IF(B1161="","",SUMIF(Table2[[Tên hàng hóa]:[Thành tiền]],BáoCáoHàngHóa!B1161,Table2[Thành tiền])-BáoCáoHàngHóa!E1161)</f>
        <v/>
      </c>
      <c r="I1161" s="42" t="str">
        <f>IF(B1161="","",SUMIF(Table28[[Tên hàng hóa ]:[Thành tiền]],BáoCáoHàngHóa!B1161,Table28[Số lượng]))</f>
        <v/>
      </c>
      <c r="J1161" s="42" t="str">
        <f t="shared" si="168"/>
        <v/>
      </c>
      <c r="K1161" s="42" t="str">
        <f t="shared" si="169"/>
        <v/>
      </c>
      <c r="L1161" s="44" t="str">
        <f t="shared" si="170"/>
        <v/>
      </c>
      <c r="M1161" s="44" t="str">
        <f t="shared" si="171"/>
        <v/>
      </c>
      <c r="N1161" s="44" t="str">
        <f t="shared" si="172"/>
        <v/>
      </c>
      <c r="O1161" s="30">
        <f t="shared" si="173"/>
        <v>0</v>
      </c>
    </row>
    <row r="1162" spans="1:15" x14ac:dyDescent="0.2">
      <c r="A1162" s="40">
        <v>1157</v>
      </c>
      <c r="B1162" s="40" t="str">
        <f>IF(DanhMụcHH!B1161="","",DanhMụcHH!B1161)</f>
        <v/>
      </c>
      <c r="C1162" s="41" t="str">
        <f ca="1">IF(B1162="","",SUMIF(OFFSET(MuaHàng_ThanhToán!$D$5,0,0,COUNTIF(Table2[Tên nhà cung cấp],MuaHàng_ThanhToán!$C$5),6),BáoCáoHàngHóa!B1162,Table2[Số lượng]))</f>
        <v/>
      </c>
      <c r="D1162" s="41" t="str">
        <f t="shared" si="166"/>
        <v/>
      </c>
      <c r="E1162" s="41" t="str">
        <f ca="1">IF(B1162="","",SUMIF(OFFSET(MuaHàng_ThanhToán!$D$5,0,0,COUNTIF(Table2[Tên nhà cung cấp],MuaHàng_ThanhToán!$C$5),6),BáoCáoHàngHóa!B1162,Table2[Thành tiền]))</f>
        <v/>
      </c>
      <c r="F1162" s="43" t="str">
        <f>IF(B1162="","",SUMIF(Table2[[Tên hàng hóa]:[Thành tiền]],BáoCáoHàngHóa!B1162,Table2[Số lượng])-BáoCáoHàngHóa!C1162)</f>
        <v/>
      </c>
      <c r="G1162" s="43" t="str">
        <f t="shared" si="167"/>
        <v/>
      </c>
      <c r="H1162" s="43" t="str">
        <f>IF(B1162="","",SUMIF(Table2[[Tên hàng hóa]:[Thành tiền]],BáoCáoHàngHóa!B1162,Table2[Thành tiền])-BáoCáoHàngHóa!E1162)</f>
        <v/>
      </c>
      <c r="I1162" s="42" t="str">
        <f>IF(B1162="","",SUMIF(Table28[[Tên hàng hóa ]:[Thành tiền]],BáoCáoHàngHóa!B1162,Table28[Số lượng]))</f>
        <v/>
      </c>
      <c r="J1162" s="42" t="str">
        <f t="shared" si="168"/>
        <v/>
      </c>
      <c r="K1162" s="42" t="str">
        <f t="shared" si="169"/>
        <v/>
      </c>
      <c r="L1162" s="44" t="str">
        <f t="shared" si="170"/>
        <v/>
      </c>
      <c r="M1162" s="44" t="str">
        <f t="shared" si="171"/>
        <v/>
      </c>
      <c r="N1162" s="44" t="str">
        <f t="shared" si="172"/>
        <v/>
      </c>
      <c r="O1162" s="30">
        <f t="shared" si="173"/>
        <v>0</v>
      </c>
    </row>
    <row r="1163" spans="1:15" x14ac:dyDescent="0.2">
      <c r="A1163" s="40">
        <v>1158</v>
      </c>
      <c r="B1163" s="40" t="str">
        <f>IF(DanhMụcHH!B1162="","",DanhMụcHH!B1162)</f>
        <v/>
      </c>
      <c r="C1163" s="41" t="str">
        <f ca="1">IF(B1163="","",SUMIF(OFFSET(MuaHàng_ThanhToán!$D$5,0,0,COUNTIF(Table2[Tên nhà cung cấp],MuaHàng_ThanhToán!$C$5),6),BáoCáoHàngHóa!B1163,Table2[Số lượng]))</f>
        <v/>
      </c>
      <c r="D1163" s="41" t="str">
        <f t="shared" si="166"/>
        <v/>
      </c>
      <c r="E1163" s="41" t="str">
        <f ca="1">IF(B1163="","",SUMIF(OFFSET(MuaHàng_ThanhToán!$D$5,0,0,COUNTIF(Table2[Tên nhà cung cấp],MuaHàng_ThanhToán!$C$5),6),BáoCáoHàngHóa!B1163,Table2[Thành tiền]))</f>
        <v/>
      </c>
      <c r="F1163" s="43" t="str">
        <f>IF(B1163="","",SUMIF(Table2[[Tên hàng hóa]:[Thành tiền]],BáoCáoHàngHóa!B1163,Table2[Số lượng])-BáoCáoHàngHóa!C1163)</f>
        <v/>
      </c>
      <c r="G1163" s="43" t="str">
        <f t="shared" si="167"/>
        <v/>
      </c>
      <c r="H1163" s="43" t="str">
        <f>IF(B1163="","",SUMIF(Table2[[Tên hàng hóa]:[Thành tiền]],BáoCáoHàngHóa!B1163,Table2[Thành tiền])-BáoCáoHàngHóa!E1163)</f>
        <v/>
      </c>
      <c r="I1163" s="42" t="str">
        <f>IF(B1163="","",SUMIF(Table28[[Tên hàng hóa ]:[Thành tiền]],BáoCáoHàngHóa!B1163,Table28[Số lượng]))</f>
        <v/>
      </c>
      <c r="J1163" s="42" t="str">
        <f t="shared" si="168"/>
        <v/>
      </c>
      <c r="K1163" s="42" t="str">
        <f t="shared" si="169"/>
        <v/>
      </c>
      <c r="L1163" s="44" t="str">
        <f t="shared" si="170"/>
        <v/>
      </c>
      <c r="M1163" s="44" t="str">
        <f t="shared" si="171"/>
        <v/>
      </c>
      <c r="N1163" s="44" t="str">
        <f t="shared" si="172"/>
        <v/>
      </c>
      <c r="O1163" s="30">
        <f t="shared" si="173"/>
        <v>0</v>
      </c>
    </row>
    <row r="1164" spans="1:15" x14ac:dyDescent="0.2">
      <c r="A1164" s="40">
        <v>1159</v>
      </c>
      <c r="B1164" s="40" t="str">
        <f>IF(DanhMụcHH!B1163="","",DanhMụcHH!B1163)</f>
        <v/>
      </c>
      <c r="C1164" s="41" t="str">
        <f ca="1">IF(B1164="","",SUMIF(OFFSET(MuaHàng_ThanhToán!$D$5,0,0,COUNTIF(Table2[Tên nhà cung cấp],MuaHàng_ThanhToán!$C$5),6),BáoCáoHàngHóa!B1164,Table2[Số lượng]))</f>
        <v/>
      </c>
      <c r="D1164" s="41" t="str">
        <f t="shared" si="166"/>
        <v/>
      </c>
      <c r="E1164" s="41" t="str">
        <f ca="1">IF(B1164="","",SUMIF(OFFSET(MuaHàng_ThanhToán!$D$5,0,0,COUNTIF(Table2[Tên nhà cung cấp],MuaHàng_ThanhToán!$C$5),6),BáoCáoHàngHóa!B1164,Table2[Thành tiền]))</f>
        <v/>
      </c>
      <c r="F1164" s="43" t="str">
        <f>IF(B1164="","",SUMIF(Table2[[Tên hàng hóa]:[Thành tiền]],BáoCáoHàngHóa!B1164,Table2[Số lượng])-BáoCáoHàngHóa!C1164)</f>
        <v/>
      </c>
      <c r="G1164" s="43" t="str">
        <f t="shared" si="167"/>
        <v/>
      </c>
      <c r="H1164" s="43" t="str">
        <f>IF(B1164="","",SUMIF(Table2[[Tên hàng hóa]:[Thành tiền]],BáoCáoHàngHóa!B1164,Table2[Thành tiền])-BáoCáoHàngHóa!E1164)</f>
        <v/>
      </c>
      <c r="I1164" s="42" t="str">
        <f>IF(B1164="","",SUMIF(Table28[[Tên hàng hóa ]:[Thành tiền]],BáoCáoHàngHóa!B1164,Table28[Số lượng]))</f>
        <v/>
      </c>
      <c r="J1164" s="42" t="str">
        <f t="shared" si="168"/>
        <v/>
      </c>
      <c r="K1164" s="42" t="str">
        <f t="shared" si="169"/>
        <v/>
      </c>
      <c r="L1164" s="44" t="str">
        <f t="shared" si="170"/>
        <v/>
      </c>
      <c r="M1164" s="44" t="str">
        <f t="shared" si="171"/>
        <v/>
      </c>
      <c r="N1164" s="44" t="str">
        <f t="shared" si="172"/>
        <v/>
      </c>
      <c r="O1164" s="30">
        <f t="shared" si="173"/>
        <v>0</v>
      </c>
    </row>
    <row r="1165" spans="1:15" x14ac:dyDescent="0.2">
      <c r="A1165" s="40">
        <v>1160</v>
      </c>
      <c r="B1165" s="40" t="str">
        <f>IF(DanhMụcHH!B1164="","",DanhMụcHH!B1164)</f>
        <v/>
      </c>
      <c r="C1165" s="41" t="str">
        <f ca="1">IF(B1165="","",SUMIF(OFFSET(MuaHàng_ThanhToán!$D$5,0,0,COUNTIF(Table2[Tên nhà cung cấp],MuaHàng_ThanhToán!$C$5),6),BáoCáoHàngHóa!B1165,Table2[Số lượng]))</f>
        <v/>
      </c>
      <c r="D1165" s="41" t="str">
        <f t="shared" si="166"/>
        <v/>
      </c>
      <c r="E1165" s="41" t="str">
        <f ca="1">IF(B1165="","",SUMIF(OFFSET(MuaHàng_ThanhToán!$D$5,0,0,COUNTIF(Table2[Tên nhà cung cấp],MuaHàng_ThanhToán!$C$5),6),BáoCáoHàngHóa!B1165,Table2[Thành tiền]))</f>
        <v/>
      </c>
      <c r="F1165" s="43" t="str">
        <f>IF(B1165="","",SUMIF(Table2[[Tên hàng hóa]:[Thành tiền]],BáoCáoHàngHóa!B1165,Table2[Số lượng])-BáoCáoHàngHóa!C1165)</f>
        <v/>
      </c>
      <c r="G1165" s="43" t="str">
        <f t="shared" si="167"/>
        <v/>
      </c>
      <c r="H1165" s="43" t="str">
        <f>IF(B1165="","",SUMIF(Table2[[Tên hàng hóa]:[Thành tiền]],BáoCáoHàngHóa!B1165,Table2[Thành tiền])-BáoCáoHàngHóa!E1165)</f>
        <v/>
      </c>
      <c r="I1165" s="42" t="str">
        <f>IF(B1165="","",SUMIF(Table28[[Tên hàng hóa ]:[Thành tiền]],BáoCáoHàngHóa!B1165,Table28[Số lượng]))</f>
        <v/>
      </c>
      <c r="J1165" s="42" t="str">
        <f t="shared" si="168"/>
        <v/>
      </c>
      <c r="K1165" s="42" t="str">
        <f t="shared" si="169"/>
        <v/>
      </c>
      <c r="L1165" s="44" t="str">
        <f t="shared" si="170"/>
        <v/>
      </c>
      <c r="M1165" s="44" t="str">
        <f t="shared" si="171"/>
        <v/>
      </c>
      <c r="N1165" s="44" t="str">
        <f t="shared" si="172"/>
        <v/>
      </c>
      <c r="O1165" s="30">
        <f t="shared" si="173"/>
        <v>0</v>
      </c>
    </row>
    <row r="1166" spans="1:15" x14ac:dyDescent="0.2">
      <c r="A1166" s="40">
        <v>1161</v>
      </c>
      <c r="B1166" s="40" t="str">
        <f>IF(DanhMụcHH!B1165="","",DanhMụcHH!B1165)</f>
        <v/>
      </c>
      <c r="C1166" s="41" t="str">
        <f ca="1">IF(B1166="","",SUMIF(OFFSET(MuaHàng_ThanhToán!$D$5,0,0,COUNTIF(Table2[Tên nhà cung cấp],MuaHàng_ThanhToán!$C$5),6),BáoCáoHàngHóa!B1166,Table2[Số lượng]))</f>
        <v/>
      </c>
      <c r="D1166" s="41" t="str">
        <f t="shared" si="166"/>
        <v/>
      </c>
      <c r="E1166" s="41" t="str">
        <f ca="1">IF(B1166="","",SUMIF(OFFSET(MuaHàng_ThanhToán!$D$5,0,0,COUNTIF(Table2[Tên nhà cung cấp],MuaHàng_ThanhToán!$C$5),6),BáoCáoHàngHóa!B1166,Table2[Thành tiền]))</f>
        <v/>
      </c>
      <c r="F1166" s="43" t="str">
        <f>IF(B1166="","",SUMIF(Table2[[Tên hàng hóa]:[Thành tiền]],BáoCáoHàngHóa!B1166,Table2[Số lượng])-BáoCáoHàngHóa!C1166)</f>
        <v/>
      </c>
      <c r="G1166" s="43" t="str">
        <f t="shared" si="167"/>
        <v/>
      </c>
      <c r="H1166" s="43" t="str">
        <f>IF(B1166="","",SUMIF(Table2[[Tên hàng hóa]:[Thành tiền]],BáoCáoHàngHóa!B1166,Table2[Thành tiền])-BáoCáoHàngHóa!E1166)</f>
        <v/>
      </c>
      <c r="I1166" s="42" t="str">
        <f>IF(B1166="","",SUMIF(Table28[[Tên hàng hóa ]:[Thành tiền]],BáoCáoHàngHóa!B1166,Table28[Số lượng]))</f>
        <v/>
      </c>
      <c r="J1166" s="42" t="str">
        <f t="shared" si="168"/>
        <v/>
      </c>
      <c r="K1166" s="42" t="str">
        <f t="shared" si="169"/>
        <v/>
      </c>
      <c r="L1166" s="44" t="str">
        <f t="shared" si="170"/>
        <v/>
      </c>
      <c r="M1166" s="44" t="str">
        <f t="shared" si="171"/>
        <v/>
      </c>
      <c r="N1166" s="44" t="str">
        <f t="shared" si="172"/>
        <v/>
      </c>
      <c r="O1166" s="30">
        <f t="shared" si="173"/>
        <v>0</v>
      </c>
    </row>
    <row r="1167" spans="1:15" x14ac:dyDescent="0.2">
      <c r="A1167" s="40">
        <v>1162</v>
      </c>
      <c r="B1167" s="40" t="str">
        <f>IF(DanhMụcHH!B1166="","",DanhMụcHH!B1166)</f>
        <v/>
      </c>
      <c r="C1167" s="41" t="str">
        <f ca="1">IF(B1167="","",SUMIF(OFFSET(MuaHàng_ThanhToán!$D$5,0,0,COUNTIF(Table2[Tên nhà cung cấp],MuaHàng_ThanhToán!$C$5),6),BáoCáoHàngHóa!B1167,Table2[Số lượng]))</f>
        <v/>
      </c>
      <c r="D1167" s="41" t="str">
        <f t="shared" si="166"/>
        <v/>
      </c>
      <c r="E1167" s="41" t="str">
        <f ca="1">IF(B1167="","",SUMIF(OFFSET(MuaHàng_ThanhToán!$D$5,0,0,COUNTIF(Table2[Tên nhà cung cấp],MuaHàng_ThanhToán!$C$5),6),BáoCáoHàngHóa!B1167,Table2[Thành tiền]))</f>
        <v/>
      </c>
      <c r="F1167" s="43" t="str">
        <f>IF(B1167="","",SUMIF(Table2[[Tên hàng hóa]:[Thành tiền]],BáoCáoHàngHóa!B1167,Table2[Số lượng])-BáoCáoHàngHóa!C1167)</f>
        <v/>
      </c>
      <c r="G1167" s="43" t="str">
        <f t="shared" si="167"/>
        <v/>
      </c>
      <c r="H1167" s="43" t="str">
        <f>IF(B1167="","",SUMIF(Table2[[Tên hàng hóa]:[Thành tiền]],BáoCáoHàngHóa!B1167,Table2[Thành tiền])-BáoCáoHàngHóa!E1167)</f>
        <v/>
      </c>
      <c r="I1167" s="42" t="str">
        <f>IF(B1167="","",SUMIF(Table28[[Tên hàng hóa ]:[Thành tiền]],BáoCáoHàngHóa!B1167,Table28[Số lượng]))</f>
        <v/>
      </c>
      <c r="J1167" s="42" t="str">
        <f t="shared" si="168"/>
        <v/>
      </c>
      <c r="K1167" s="42" t="str">
        <f t="shared" si="169"/>
        <v/>
      </c>
      <c r="L1167" s="44" t="str">
        <f t="shared" si="170"/>
        <v/>
      </c>
      <c r="M1167" s="44" t="str">
        <f t="shared" si="171"/>
        <v/>
      </c>
      <c r="N1167" s="44" t="str">
        <f t="shared" si="172"/>
        <v/>
      </c>
      <c r="O1167" s="30">
        <f t="shared" si="173"/>
        <v>0</v>
      </c>
    </row>
    <row r="1168" spans="1:15" x14ac:dyDescent="0.2">
      <c r="A1168" s="40">
        <v>1163</v>
      </c>
      <c r="B1168" s="40" t="str">
        <f>IF(DanhMụcHH!B1167="","",DanhMụcHH!B1167)</f>
        <v/>
      </c>
      <c r="C1168" s="41" t="str">
        <f ca="1">IF(B1168="","",SUMIF(OFFSET(MuaHàng_ThanhToán!$D$5,0,0,COUNTIF(Table2[Tên nhà cung cấp],MuaHàng_ThanhToán!$C$5),6),BáoCáoHàngHóa!B1168,Table2[Số lượng]))</f>
        <v/>
      </c>
      <c r="D1168" s="41" t="str">
        <f t="shared" si="166"/>
        <v/>
      </c>
      <c r="E1168" s="41" t="str">
        <f ca="1">IF(B1168="","",SUMIF(OFFSET(MuaHàng_ThanhToán!$D$5,0,0,COUNTIF(Table2[Tên nhà cung cấp],MuaHàng_ThanhToán!$C$5),6),BáoCáoHàngHóa!B1168,Table2[Thành tiền]))</f>
        <v/>
      </c>
      <c r="F1168" s="43" t="str">
        <f>IF(B1168="","",SUMIF(Table2[[Tên hàng hóa]:[Thành tiền]],BáoCáoHàngHóa!B1168,Table2[Số lượng])-BáoCáoHàngHóa!C1168)</f>
        <v/>
      </c>
      <c r="G1168" s="43" t="str">
        <f t="shared" si="167"/>
        <v/>
      </c>
      <c r="H1168" s="43" t="str">
        <f>IF(B1168="","",SUMIF(Table2[[Tên hàng hóa]:[Thành tiền]],BáoCáoHàngHóa!B1168,Table2[Thành tiền])-BáoCáoHàngHóa!E1168)</f>
        <v/>
      </c>
      <c r="I1168" s="42" t="str">
        <f>IF(B1168="","",SUMIF(Table28[[Tên hàng hóa ]:[Thành tiền]],BáoCáoHàngHóa!B1168,Table28[Số lượng]))</f>
        <v/>
      </c>
      <c r="J1168" s="42" t="str">
        <f t="shared" si="168"/>
        <v/>
      </c>
      <c r="K1168" s="42" t="str">
        <f t="shared" si="169"/>
        <v/>
      </c>
      <c r="L1168" s="44" t="str">
        <f t="shared" si="170"/>
        <v/>
      </c>
      <c r="M1168" s="44" t="str">
        <f t="shared" si="171"/>
        <v/>
      </c>
      <c r="N1168" s="44" t="str">
        <f t="shared" si="172"/>
        <v/>
      </c>
      <c r="O1168" s="30">
        <f t="shared" si="173"/>
        <v>0</v>
      </c>
    </row>
    <row r="1169" spans="1:15" x14ac:dyDescent="0.2">
      <c r="A1169" s="40">
        <v>1164</v>
      </c>
      <c r="B1169" s="40" t="str">
        <f>IF(DanhMụcHH!B1168="","",DanhMụcHH!B1168)</f>
        <v/>
      </c>
      <c r="C1169" s="41" t="str">
        <f ca="1">IF(B1169="","",SUMIF(OFFSET(MuaHàng_ThanhToán!$D$5,0,0,COUNTIF(Table2[Tên nhà cung cấp],MuaHàng_ThanhToán!$C$5),6),BáoCáoHàngHóa!B1169,Table2[Số lượng]))</f>
        <v/>
      </c>
      <c r="D1169" s="41" t="str">
        <f t="shared" si="166"/>
        <v/>
      </c>
      <c r="E1169" s="41" t="str">
        <f ca="1">IF(B1169="","",SUMIF(OFFSET(MuaHàng_ThanhToán!$D$5,0,0,COUNTIF(Table2[Tên nhà cung cấp],MuaHàng_ThanhToán!$C$5),6),BáoCáoHàngHóa!B1169,Table2[Thành tiền]))</f>
        <v/>
      </c>
      <c r="F1169" s="43" t="str">
        <f>IF(B1169="","",SUMIF(Table2[[Tên hàng hóa]:[Thành tiền]],BáoCáoHàngHóa!B1169,Table2[Số lượng])-BáoCáoHàngHóa!C1169)</f>
        <v/>
      </c>
      <c r="G1169" s="43" t="str">
        <f t="shared" si="167"/>
        <v/>
      </c>
      <c r="H1169" s="43" t="str">
        <f>IF(B1169="","",SUMIF(Table2[[Tên hàng hóa]:[Thành tiền]],BáoCáoHàngHóa!B1169,Table2[Thành tiền])-BáoCáoHàngHóa!E1169)</f>
        <v/>
      </c>
      <c r="I1169" s="42" t="str">
        <f>IF(B1169="","",SUMIF(Table28[[Tên hàng hóa ]:[Thành tiền]],BáoCáoHàngHóa!B1169,Table28[Số lượng]))</f>
        <v/>
      </c>
      <c r="J1169" s="42" t="str">
        <f t="shared" si="168"/>
        <v/>
      </c>
      <c r="K1169" s="42" t="str">
        <f t="shared" si="169"/>
        <v/>
      </c>
      <c r="L1169" s="44" t="str">
        <f t="shared" si="170"/>
        <v/>
      </c>
      <c r="M1169" s="44" t="str">
        <f t="shared" si="171"/>
        <v/>
      </c>
      <c r="N1169" s="44" t="str">
        <f t="shared" si="172"/>
        <v/>
      </c>
      <c r="O1169" s="30">
        <f t="shared" si="173"/>
        <v>0</v>
      </c>
    </row>
    <row r="1170" spans="1:15" x14ac:dyDescent="0.2">
      <c r="A1170" s="40">
        <v>1165</v>
      </c>
      <c r="B1170" s="40" t="str">
        <f>IF(DanhMụcHH!B1169="","",DanhMụcHH!B1169)</f>
        <v/>
      </c>
      <c r="C1170" s="41" t="str">
        <f ca="1">IF(B1170="","",SUMIF(OFFSET(MuaHàng_ThanhToán!$D$5,0,0,COUNTIF(Table2[Tên nhà cung cấp],MuaHàng_ThanhToán!$C$5),6),BáoCáoHàngHóa!B1170,Table2[Số lượng]))</f>
        <v/>
      </c>
      <c r="D1170" s="41" t="str">
        <f t="shared" si="166"/>
        <v/>
      </c>
      <c r="E1170" s="41" t="str">
        <f ca="1">IF(B1170="","",SUMIF(OFFSET(MuaHàng_ThanhToán!$D$5,0,0,COUNTIF(Table2[Tên nhà cung cấp],MuaHàng_ThanhToán!$C$5),6),BáoCáoHàngHóa!B1170,Table2[Thành tiền]))</f>
        <v/>
      </c>
      <c r="F1170" s="43" t="str">
        <f>IF(B1170="","",SUMIF(Table2[[Tên hàng hóa]:[Thành tiền]],BáoCáoHàngHóa!B1170,Table2[Số lượng])-BáoCáoHàngHóa!C1170)</f>
        <v/>
      </c>
      <c r="G1170" s="43" t="str">
        <f t="shared" si="167"/>
        <v/>
      </c>
      <c r="H1170" s="43" t="str">
        <f>IF(B1170="","",SUMIF(Table2[[Tên hàng hóa]:[Thành tiền]],BáoCáoHàngHóa!B1170,Table2[Thành tiền])-BáoCáoHàngHóa!E1170)</f>
        <v/>
      </c>
      <c r="I1170" s="42" t="str">
        <f>IF(B1170="","",SUMIF(Table28[[Tên hàng hóa ]:[Thành tiền]],BáoCáoHàngHóa!B1170,Table28[Số lượng]))</f>
        <v/>
      </c>
      <c r="J1170" s="42" t="str">
        <f t="shared" si="168"/>
        <v/>
      </c>
      <c r="K1170" s="42" t="str">
        <f t="shared" si="169"/>
        <v/>
      </c>
      <c r="L1170" s="44" t="str">
        <f t="shared" si="170"/>
        <v/>
      </c>
      <c r="M1170" s="44" t="str">
        <f t="shared" si="171"/>
        <v/>
      </c>
      <c r="N1170" s="44" t="str">
        <f t="shared" si="172"/>
        <v/>
      </c>
      <c r="O1170" s="30">
        <f t="shared" si="173"/>
        <v>0</v>
      </c>
    </row>
    <row r="1171" spans="1:15" x14ac:dyDescent="0.2">
      <c r="A1171" s="40">
        <v>1166</v>
      </c>
      <c r="B1171" s="40" t="str">
        <f>IF(DanhMụcHH!B1170="","",DanhMụcHH!B1170)</f>
        <v/>
      </c>
      <c r="C1171" s="41" t="str">
        <f ca="1">IF(B1171="","",SUMIF(OFFSET(MuaHàng_ThanhToán!$D$5,0,0,COUNTIF(Table2[Tên nhà cung cấp],MuaHàng_ThanhToán!$C$5),6),BáoCáoHàngHóa!B1171,Table2[Số lượng]))</f>
        <v/>
      </c>
      <c r="D1171" s="41" t="str">
        <f t="shared" si="166"/>
        <v/>
      </c>
      <c r="E1171" s="41" t="str">
        <f ca="1">IF(B1171="","",SUMIF(OFFSET(MuaHàng_ThanhToán!$D$5,0,0,COUNTIF(Table2[Tên nhà cung cấp],MuaHàng_ThanhToán!$C$5),6),BáoCáoHàngHóa!B1171,Table2[Thành tiền]))</f>
        <v/>
      </c>
      <c r="F1171" s="43" t="str">
        <f>IF(B1171="","",SUMIF(Table2[[Tên hàng hóa]:[Thành tiền]],BáoCáoHàngHóa!B1171,Table2[Số lượng])-BáoCáoHàngHóa!C1171)</f>
        <v/>
      </c>
      <c r="G1171" s="43" t="str">
        <f t="shared" si="167"/>
        <v/>
      </c>
      <c r="H1171" s="43" t="str">
        <f>IF(B1171="","",SUMIF(Table2[[Tên hàng hóa]:[Thành tiền]],BáoCáoHàngHóa!B1171,Table2[Thành tiền])-BáoCáoHàngHóa!E1171)</f>
        <v/>
      </c>
      <c r="I1171" s="42" t="str">
        <f>IF(B1171="","",SUMIF(Table28[[Tên hàng hóa ]:[Thành tiền]],BáoCáoHàngHóa!B1171,Table28[Số lượng]))</f>
        <v/>
      </c>
      <c r="J1171" s="42" t="str">
        <f t="shared" si="168"/>
        <v/>
      </c>
      <c r="K1171" s="42" t="str">
        <f t="shared" si="169"/>
        <v/>
      </c>
      <c r="L1171" s="44" t="str">
        <f t="shared" si="170"/>
        <v/>
      </c>
      <c r="M1171" s="44" t="str">
        <f t="shared" si="171"/>
        <v/>
      </c>
      <c r="N1171" s="44" t="str">
        <f t="shared" si="172"/>
        <v/>
      </c>
      <c r="O1171" s="30">
        <f t="shared" si="173"/>
        <v>0</v>
      </c>
    </row>
    <row r="1172" spans="1:15" x14ac:dyDescent="0.2">
      <c r="A1172" s="40">
        <v>1167</v>
      </c>
      <c r="B1172" s="40" t="str">
        <f>IF(DanhMụcHH!B1171="","",DanhMụcHH!B1171)</f>
        <v/>
      </c>
      <c r="C1172" s="41" t="str">
        <f ca="1">IF(B1172="","",SUMIF(OFFSET(MuaHàng_ThanhToán!$D$5,0,0,COUNTIF(Table2[Tên nhà cung cấp],MuaHàng_ThanhToán!$C$5),6),BáoCáoHàngHóa!B1172,Table2[Số lượng]))</f>
        <v/>
      </c>
      <c r="D1172" s="41" t="str">
        <f t="shared" si="166"/>
        <v/>
      </c>
      <c r="E1172" s="41" t="str">
        <f ca="1">IF(B1172="","",SUMIF(OFFSET(MuaHàng_ThanhToán!$D$5,0,0,COUNTIF(Table2[Tên nhà cung cấp],MuaHàng_ThanhToán!$C$5),6),BáoCáoHàngHóa!B1172,Table2[Thành tiền]))</f>
        <v/>
      </c>
      <c r="F1172" s="43" t="str">
        <f>IF(B1172="","",SUMIF(Table2[[Tên hàng hóa]:[Thành tiền]],BáoCáoHàngHóa!B1172,Table2[Số lượng])-BáoCáoHàngHóa!C1172)</f>
        <v/>
      </c>
      <c r="G1172" s="43" t="str">
        <f t="shared" si="167"/>
        <v/>
      </c>
      <c r="H1172" s="43" t="str">
        <f>IF(B1172="","",SUMIF(Table2[[Tên hàng hóa]:[Thành tiền]],BáoCáoHàngHóa!B1172,Table2[Thành tiền])-BáoCáoHàngHóa!E1172)</f>
        <v/>
      </c>
      <c r="I1172" s="42" t="str">
        <f>IF(B1172="","",SUMIF(Table28[[Tên hàng hóa ]:[Thành tiền]],BáoCáoHàngHóa!B1172,Table28[Số lượng]))</f>
        <v/>
      </c>
      <c r="J1172" s="42" t="str">
        <f t="shared" si="168"/>
        <v/>
      </c>
      <c r="K1172" s="42" t="str">
        <f t="shared" si="169"/>
        <v/>
      </c>
      <c r="L1172" s="44" t="str">
        <f t="shared" si="170"/>
        <v/>
      </c>
      <c r="M1172" s="44" t="str">
        <f t="shared" si="171"/>
        <v/>
      </c>
      <c r="N1172" s="44" t="str">
        <f t="shared" si="172"/>
        <v/>
      </c>
      <c r="O1172" s="30">
        <f t="shared" si="173"/>
        <v>0</v>
      </c>
    </row>
    <row r="1173" spans="1:15" x14ac:dyDescent="0.2">
      <c r="A1173" s="40">
        <v>1168</v>
      </c>
      <c r="B1173" s="40" t="str">
        <f>IF(DanhMụcHH!B1172="","",DanhMụcHH!B1172)</f>
        <v/>
      </c>
      <c r="C1173" s="41" t="str">
        <f ca="1">IF(B1173="","",SUMIF(OFFSET(MuaHàng_ThanhToán!$D$5,0,0,COUNTIF(Table2[Tên nhà cung cấp],MuaHàng_ThanhToán!$C$5),6),BáoCáoHàngHóa!B1173,Table2[Số lượng]))</f>
        <v/>
      </c>
      <c r="D1173" s="41" t="str">
        <f t="shared" si="166"/>
        <v/>
      </c>
      <c r="E1173" s="41" t="str">
        <f ca="1">IF(B1173="","",SUMIF(OFFSET(MuaHàng_ThanhToán!$D$5,0,0,COUNTIF(Table2[Tên nhà cung cấp],MuaHàng_ThanhToán!$C$5),6),BáoCáoHàngHóa!B1173,Table2[Thành tiền]))</f>
        <v/>
      </c>
      <c r="F1173" s="43" t="str">
        <f>IF(B1173="","",SUMIF(Table2[[Tên hàng hóa]:[Thành tiền]],BáoCáoHàngHóa!B1173,Table2[Số lượng])-BáoCáoHàngHóa!C1173)</f>
        <v/>
      </c>
      <c r="G1173" s="43" t="str">
        <f t="shared" si="167"/>
        <v/>
      </c>
      <c r="H1173" s="43" t="str">
        <f>IF(B1173="","",SUMIF(Table2[[Tên hàng hóa]:[Thành tiền]],BáoCáoHàngHóa!B1173,Table2[Thành tiền])-BáoCáoHàngHóa!E1173)</f>
        <v/>
      </c>
      <c r="I1173" s="42" t="str">
        <f>IF(B1173="","",SUMIF(Table28[[Tên hàng hóa ]:[Thành tiền]],BáoCáoHàngHóa!B1173,Table28[Số lượng]))</f>
        <v/>
      </c>
      <c r="J1173" s="42" t="str">
        <f t="shared" si="168"/>
        <v/>
      </c>
      <c r="K1173" s="42" t="str">
        <f t="shared" si="169"/>
        <v/>
      </c>
      <c r="L1173" s="44" t="str">
        <f t="shared" si="170"/>
        <v/>
      </c>
      <c r="M1173" s="44" t="str">
        <f t="shared" si="171"/>
        <v/>
      </c>
      <c r="N1173" s="44" t="str">
        <f t="shared" si="172"/>
        <v/>
      </c>
      <c r="O1173" s="30">
        <f t="shared" si="173"/>
        <v>0</v>
      </c>
    </row>
    <row r="1174" spans="1:15" x14ac:dyDescent="0.2">
      <c r="A1174" s="40">
        <v>1169</v>
      </c>
      <c r="B1174" s="40" t="str">
        <f>IF(DanhMụcHH!B1173="","",DanhMụcHH!B1173)</f>
        <v/>
      </c>
      <c r="C1174" s="41" t="str">
        <f ca="1">IF(B1174="","",SUMIF(OFFSET(MuaHàng_ThanhToán!$D$5,0,0,COUNTIF(Table2[Tên nhà cung cấp],MuaHàng_ThanhToán!$C$5),6),BáoCáoHàngHóa!B1174,Table2[Số lượng]))</f>
        <v/>
      </c>
      <c r="D1174" s="41" t="str">
        <f t="shared" si="166"/>
        <v/>
      </c>
      <c r="E1174" s="41" t="str">
        <f ca="1">IF(B1174="","",SUMIF(OFFSET(MuaHàng_ThanhToán!$D$5,0,0,COUNTIF(Table2[Tên nhà cung cấp],MuaHàng_ThanhToán!$C$5),6),BáoCáoHàngHóa!B1174,Table2[Thành tiền]))</f>
        <v/>
      </c>
      <c r="F1174" s="43" t="str">
        <f>IF(B1174="","",SUMIF(Table2[[Tên hàng hóa]:[Thành tiền]],BáoCáoHàngHóa!B1174,Table2[Số lượng])-BáoCáoHàngHóa!C1174)</f>
        <v/>
      </c>
      <c r="G1174" s="43" t="str">
        <f t="shared" si="167"/>
        <v/>
      </c>
      <c r="H1174" s="43" t="str">
        <f>IF(B1174="","",SUMIF(Table2[[Tên hàng hóa]:[Thành tiền]],BáoCáoHàngHóa!B1174,Table2[Thành tiền])-BáoCáoHàngHóa!E1174)</f>
        <v/>
      </c>
      <c r="I1174" s="42" t="str">
        <f>IF(B1174="","",SUMIF(Table28[[Tên hàng hóa ]:[Thành tiền]],BáoCáoHàngHóa!B1174,Table28[Số lượng]))</f>
        <v/>
      </c>
      <c r="J1174" s="42" t="str">
        <f t="shared" si="168"/>
        <v/>
      </c>
      <c r="K1174" s="42" t="str">
        <f t="shared" si="169"/>
        <v/>
      </c>
      <c r="L1174" s="44" t="str">
        <f t="shared" si="170"/>
        <v/>
      </c>
      <c r="M1174" s="44" t="str">
        <f t="shared" si="171"/>
        <v/>
      </c>
      <c r="N1174" s="44" t="str">
        <f t="shared" si="172"/>
        <v/>
      </c>
      <c r="O1174" s="30">
        <f t="shared" si="173"/>
        <v>0</v>
      </c>
    </row>
    <row r="1175" spans="1:15" x14ac:dyDescent="0.2">
      <c r="A1175" s="40">
        <v>1170</v>
      </c>
      <c r="B1175" s="40" t="str">
        <f>IF(DanhMụcHH!B1174="","",DanhMụcHH!B1174)</f>
        <v/>
      </c>
      <c r="C1175" s="41" t="str">
        <f ca="1">IF(B1175="","",SUMIF(OFFSET(MuaHàng_ThanhToán!$D$5,0,0,COUNTIF(Table2[Tên nhà cung cấp],MuaHàng_ThanhToán!$C$5),6),BáoCáoHàngHóa!B1175,Table2[Số lượng]))</f>
        <v/>
      </c>
      <c r="D1175" s="41" t="str">
        <f t="shared" si="166"/>
        <v/>
      </c>
      <c r="E1175" s="41" t="str">
        <f ca="1">IF(B1175="","",SUMIF(OFFSET(MuaHàng_ThanhToán!$D$5,0,0,COUNTIF(Table2[Tên nhà cung cấp],MuaHàng_ThanhToán!$C$5),6),BáoCáoHàngHóa!B1175,Table2[Thành tiền]))</f>
        <v/>
      </c>
      <c r="F1175" s="43" t="str">
        <f>IF(B1175="","",SUMIF(Table2[[Tên hàng hóa]:[Thành tiền]],BáoCáoHàngHóa!B1175,Table2[Số lượng])-BáoCáoHàngHóa!C1175)</f>
        <v/>
      </c>
      <c r="G1175" s="43" t="str">
        <f t="shared" si="167"/>
        <v/>
      </c>
      <c r="H1175" s="43" t="str">
        <f>IF(B1175="","",SUMIF(Table2[[Tên hàng hóa]:[Thành tiền]],BáoCáoHàngHóa!B1175,Table2[Thành tiền])-BáoCáoHàngHóa!E1175)</f>
        <v/>
      </c>
      <c r="I1175" s="42" t="str">
        <f>IF(B1175="","",SUMIF(Table28[[Tên hàng hóa ]:[Thành tiền]],BáoCáoHàngHóa!B1175,Table28[Số lượng]))</f>
        <v/>
      </c>
      <c r="J1175" s="42" t="str">
        <f t="shared" si="168"/>
        <v/>
      </c>
      <c r="K1175" s="42" t="str">
        <f t="shared" si="169"/>
        <v/>
      </c>
      <c r="L1175" s="44" t="str">
        <f t="shared" si="170"/>
        <v/>
      </c>
      <c r="M1175" s="44" t="str">
        <f t="shared" si="171"/>
        <v/>
      </c>
      <c r="N1175" s="44" t="str">
        <f t="shared" si="172"/>
        <v/>
      </c>
      <c r="O1175" s="30">
        <f t="shared" si="173"/>
        <v>0</v>
      </c>
    </row>
    <row r="1176" spans="1:15" x14ac:dyDescent="0.2">
      <c r="A1176" s="40">
        <v>1171</v>
      </c>
      <c r="B1176" s="40" t="str">
        <f>IF(DanhMụcHH!B1175="","",DanhMụcHH!B1175)</f>
        <v/>
      </c>
      <c r="C1176" s="41" t="str">
        <f ca="1">IF(B1176="","",SUMIF(OFFSET(MuaHàng_ThanhToán!$D$5,0,0,COUNTIF(Table2[Tên nhà cung cấp],MuaHàng_ThanhToán!$C$5),6),BáoCáoHàngHóa!B1176,Table2[Số lượng]))</f>
        <v/>
      </c>
      <c r="D1176" s="41" t="str">
        <f t="shared" si="166"/>
        <v/>
      </c>
      <c r="E1176" s="41" t="str">
        <f ca="1">IF(B1176="","",SUMIF(OFFSET(MuaHàng_ThanhToán!$D$5,0,0,COUNTIF(Table2[Tên nhà cung cấp],MuaHàng_ThanhToán!$C$5),6),BáoCáoHàngHóa!B1176,Table2[Thành tiền]))</f>
        <v/>
      </c>
      <c r="F1176" s="43" t="str">
        <f>IF(B1176="","",SUMIF(Table2[[Tên hàng hóa]:[Thành tiền]],BáoCáoHàngHóa!B1176,Table2[Số lượng])-BáoCáoHàngHóa!C1176)</f>
        <v/>
      </c>
      <c r="G1176" s="43" t="str">
        <f t="shared" si="167"/>
        <v/>
      </c>
      <c r="H1176" s="43" t="str">
        <f>IF(B1176="","",SUMIF(Table2[[Tên hàng hóa]:[Thành tiền]],BáoCáoHàngHóa!B1176,Table2[Thành tiền])-BáoCáoHàngHóa!E1176)</f>
        <v/>
      </c>
      <c r="I1176" s="42" t="str">
        <f>IF(B1176="","",SUMIF(Table28[[Tên hàng hóa ]:[Thành tiền]],BáoCáoHàngHóa!B1176,Table28[Số lượng]))</f>
        <v/>
      </c>
      <c r="J1176" s="42" t="str">
        <f t="shared" si="168"/>
        <v/>
      </c>
      <c r="K1176" s="42" t="str">
        <f t="shared" si="169"/>
        <v/>
      </c>
      <c r="L1176" s="44" t="str">
        <f t="shared" si="170"/>
        <v/>
      </c>
      <c r="M1176" s="44" t="str">
        <f t="shared" si="171"/>
        <v/>
      </c>
      <c r="N1176" s="44" t="str">
        <f t="shared" si="172"/>
        <v/>
      </c>
      <c r="O1176" s="30">
        <f t="shared" si="173"/>
        <v>0</v>
      </c>
    </row>
    <row r="1177" spans="1:15" x14ac:dyDescent="0.2">
      <c r="A1177" s="40">
        <v>1172</v>
      </c>
      <c r="B1177" s="40" t="str">
        <f>IF(DanhMụcHH!B1176="","",DanhMụcHH!B1176)</f>
        <v/>
      </c>
      <c r="C1177" s="41" t="str">
        <f ca="1">IF(B1177="","",SUMIF(OFFSET(MuaHàng_ThanhToán!$D$5,0,0,COUNTIF(Table2[Tên nhà cung cấp],MuaHàng_ThanhToán!$C$5),6),BáoCáoHàngHóa!B1177,Table2[Số lượng]))</f>
        <v/>
      </c>
      <c r="D1177" s="41" t="str">
        <f t="shared" si="166"/>
        <v/>
      </c>
      <c r="E1177" s="41" t="str">
        <f ca="1">IF(B1177="","",SUMIF(OFFSET(MuaHàng_ThanhToán!$D$5,0,0,COUNTIF(Table2[Tên nhà cung cấp],MuaHàng_ThanhToán!$C$5),6),BáoCáoHàngHóa!B1177,Table2[Thành tiền]))</f>
        <v/>
      </c>
      <c r="F1177" s="43" t="str">
        <f>IF(B1177="","",SUMIF(Table2[[Tên hàng hóa]:[Thành tiền]],BáoCáoHàngHóa!B1177,Table2[Số lượng])-BáoCáoHàngHóa!C1177)</f>
        <v/>
      </c>
      <c r="G1177" s="43" t="str">
        <f t="shared" si="167"/>
        <v/>
      </c>
      <c r="H1177" s="43" t="str">
        <f>IF(B1177="","",SUMIF(Table2[[Tên hàng hóa]:[Thành tiền]],BáoCáoHàngHóa!B1177,Table2[Thành tiền])-BáoCáoHàngHóa!E1177)</f>
        <v/>
      </c>
      <c r="I1177" s="42" t="str">
        <f>IF(B1177="","",SUMIF(Table28[[Tên hàng hóa ]:[Thành tiền]],BáoCáoHàngHóa!B1177,Table28[Số lượng]))</f>
        <v/>
      </c>
      <c r="J1177" s="42" t="str">
        <f t="shared" si="168"/>
        <v/>
      </c>
      <c r="K1177" s="42" t="str">
        <f t="shared" si="169"/>
        <v/>
      </c>
      <c r="L1177" s="44" t="str">
        <f t="shared" si="170"/>
        <v/>
      </c>
      <c r="M1177" s="44" t="str">
        <f t="shared" si="171"/>
        <v/>
      </c>
      <c r="N1177" s="44" t="str">
        <f t="shared" si="172"/>
        <v/>
      </c>
      <c r="O1177" s="30">
        <f t="shared" si="173"/>
        <v>0</v>
      </c>
    </row>
    <row r="1178" spans="1:15" x14ac:dyDescent="0.2">
      <c r="A1178" s="40">
        <v>1173</v>
      </c>
      <c r="B1178" s="40" t="str">
        <f>IF(DanhMụcHH!B1177="","",DanhMụcHH!B1177)</f>
        <v/>
      </c>
      <c r="C1178" s="41" t="str">
        <f ca="1">IF(B1178="","",SUMIF(OFFSET(MuaHàng_ThanhToán!$D$5,0,0,COUNTIF(Table2[Tên nhà cung cấp],MuaHàng_ThanhToán!$C$5),6),BáoCáoHàngHóa!B1178,Table2[Số lượng]))</f>
        <v/>
      </c>
      <c r="D1178" s="41" t="str">
        <f t="shared" si="166"/>
        <v/>
      </c>
      <c r="E1178" s="41" t="str">
        <f ca="1">IF(B1178="","",SUMIF(OFFSET(MuaHàng_ThanhToán!$D$5,0,0,COUNTIF(Table2[Tên nhà cung cấp],MuaHàng_ThanhToán!$C$5),6),BáoCáoHàngHóa!B1178,Table2[Thành tiền]))</f>
        <v/>
      </c>
      <c r="F1178" s="43" t="str">
        <f>IF(B1178="","",SUMIF(Table2[[Tên hàng hóa]:[Thành tiền]],BáoCáoHàngHóa!B1178,Table2[Số lượng])-BáoCáoHàngHóa!C1178)</f>
        <v/>
      </c>
      <c r="G1178" s="43" t="str">
        <f t="shared" si="167"/>
        <v/>
      </c>
      <c r="H1178" s="43" t="str">
        <f>IF(B1178="","",SUMIF(Table2[[Tên hàng hóa]:[Thành tiền]],BáoCáoHàngHóa!B1178,Table2[Thành tiền])-BáoCáoHàngHóa!E1178)</f>
        <v/>
      </c>
      <c r="I1178" s="42" t="str">
        <f>IF(B1178="","",SUMIF(Table28[[Tên hàng hóa ]:[Thành tiền]],BáoCáoHàngHóa!B1178,Table28[Số lượng]))</f>
        <v/>
      </c>
      <c r="J1178" s="42" t="str">
        <f t="shared" si="168"/>
        <v/>
      </c>
      <c r="K1178" s="42" t="str">
        <f t="shared" si="169"/>
        <v/>
      </c>
      <c r="L1178" s="44" t="str">
        <f t="shared" si="170"/>
        <v/>
      </c>
      <c r="M1178" s="44" t="str">
        <f t="shared" si="171"/>
        <v/>
      </c>
      <c r="N1178" s="44" t="str">
        <f t="shared" si="172"/>
        <v/>
      </c>
      <c r="O1178" s="30">
        <f t="shared" si="173"/>
        <v>0</v>
      </c>
    </row>
    <row r="1179" spans="1:15" x14ac:dyDescent="0.2">
      <c r="A1179" s="40">
        <v>1174</v>
      </c>
      <c r="B1179" s="40" t="str">
        <f>IF(DanhMụcHH!B1178="","",DanhMụcHH!B1178)</f>
        <v/>
      </c>
      <c r="C1179" s="41" t="str">
        <f ca="1">IF(B1179="","",SUMIF(OFFSET(MuaHàng_ThanhToán!$D$5,0,0,COUNTIF(Table2[Tên nhà cung cấp],MuaHàng_ThanhToán!$C$5),6),BáoCáoHàngHóa!B1179,Table2[Số lượng]))</f>
        <v/>
      </c>
      <c r="D1179" s="41" t="str">
        <f t="shared" si="166"/>
        <v/>
      </c>
      <c r="E1179" s="41" t="str">
        <f ca="1">IF(B1179="","",SUMIF(OFFSET(MuaHàng_ThanhToán!$D$5,0,0,COUNTIF(Table2[Tên nhà cung cấp],MuaHàng_ThanhToán!$C$5),6),BáoCáoHàngHóa!B1179,Table2[Thành tiền]))</f>
        <v/>
      </c>
      <c r="F1179" s="43" t="str">
        <f>IF(B1179="","",SUMIF(Table2[[Tên hàng hóa]:[Thành tiền]],BáoCáoHàngHóa!B1179,Table2[Số lượng])-BáoCáoHàngHóa!C1179)</f>
        <v/>
      </c>
      <c r="G1179" s="43" t="str">
        <f t="shared" si="167"/>
        <v/>
      </c>
      <c r="H1179" s="43" t="str">
        <f>IF(B1179="","",SUMIF(Table2[[Tên hàng hóa]:[Thành tiền]],BáoCáoHàngHóa!B1179,Table2[Thành tiền])-BáoCáoHàngHóa!E1179)</f>
        <v/>
      </c>
      <c r="I1179" s="42" t="str">
        <f>IF(B1179="","",SUMIF(Table28[[Tên hàng hóa ]:[Thành tiền]],BáoCáoHàngHóa!B1179,Table28[Số lượng]))</f>
        <v/>
      </c>
      <c r="J1179" s="42" t="str">
        <f t="shared" si="168"/>
        <v/>
      </c>
      <c r="K1179" s="42" t="str">
        <f t="shared" si="169"/>
        <v/>
      </c>
      <c r="L1179" s="44" t="str">
        <f t="shared" si="170"/>
        <v/>
      </c>
      <c r="M1179" s="44" t="str">
        <f t="shared" si="171"/>
        <v/>
      </c>
      <c r="N1179" s="44" t="str">
        <f t="shared" si="172"/>
        <v/>
      </c>
      <c r="O1179" s="30">
        <f t="shared" si="173"/>
        <v>0</v>
      </c>
    </row>
    <row r="1180" spans="1:15" x14ac:dyDescent="0.2">
      <c r="A1180" s="40">
        <v>1175</v>
      </c>
      <c r="B1180" s="40" t="str">
        <f>IF(DanhMụcHH!B1179="","",DanhMụcHH!B1179)</f>
        <v/>
      </c>
      <c r="C1180" s="41" t="str">
        <f ca="1">IF(B1180="","",SUMIF(OFFSET(MuaHàng_ThanhToán!$D$5,0,0,COUNTIF(Table2[Tên nhà cung cấp],MuaHàng_ThanhToán!$C$5),6),BáoCáoHàngHóa!B1180,Table2[Số lượng]))</f>
        <v/>
      </c>
      <c r="D1180" s="41" t="str">
        <f t="shared" si="166"/>
        <v/>
      </c>
      <c r="E1180" s="41" t="str">
        <f ca="1">IF(B1180="","",SUMIF(OFFSET(MuaHàng_ThanhToán!$D$5,0,0,COUNTIF(Table2[Tên nhà cung cấp],MuaHàng_ThanhToán!$C$5),6),BáoCáoHàngHóa!B1180,Table2[Thành tiền]))</f>
        <v/>
      </c>
      <c r="F1180" s="43" t="str">
        <f>IF(B1180="","",SUMIF(Table2[[Tên hàng hóa]:[Thành tiền]],BáoCáoHàngHóa!B1180,Table2[Số lượng])-BáoCáoHàngHóa!C1180)</f>
        <v/>
      </c>
      <c r="G1180" s="43" t="str">
        <f t="shared" si="167"/>
        <v/>
      </c>
      <c r="H1180" s="43" t="str">
        <f>IF(B1180="","",SUMIF(Table2[[Tên hàng hóa]:[Thành tiền]],BáoCáoHàngHóa!B1180,Table2[Thành tiền])-BáoCáoHàngHóa!E1180)</f>
        <v/>
      </c>
      <c r="I1180" s="42" t="str">
        <f>IF(B1180="","",SUMIF(Table28[[Tên hàng hóa ]:[Thành tiền]],BáoCáoHàngHóa!B1180,Table28[Số lượng]))</f>
        <v/>
      </c>
      <c r="J1180" s="42" t="str">
        <f t="shared" si="168"/>
        <v/>
      </c>
      <c r="K1180" s="42" t="str">
        <f t="shared" si="169"/>
        <v/>
      </c>
      <c r="L1180" s="44" t="str">
        <f t="shared" si="170"/>
        <v/>
      </c>
      <c r="M1180" s="44" t="str">
        <f t="shared" si="171"/>
        <v/>
      </c>
      <c r="N1180" s="44" t="str">
        <f t="shared" si="172"/>
        <v/>
      </c>
      <c r="O1180" s="30">
        <f t="shared" si="173"/>
        <v>0</v>
      </c>
    </row>
    <row r="1181" spans="1:15" x14ac:dyDescent="0.2">
      <c r="A1181" s="40">
        <v>1176</v>
      </c>
      <c r="B1181" s="40" t="str">
        <f>IF(DanhMụcHH!B1180="","",DanhMụcHH!B1180)</f>
        <v/>
      </c>
      <c r="C1181" s="41" t="str">
        <f ca="1">IF(B1181="","",SUMIF(OFFSET(MuaHàng_ThanhToán!$D$5,0,0,COUNTIF(Table2[Tên nhà cung cấp],MuaHàng_ThanhToán!$C$5),6),BáoCáoHàngHóa!B1181,Table2[Số lượng]))</f>
        <v/>
      </c>
      <c r="D1181" s="41" t="str">
        <f t="shared" si="166"/>
        <v/>
      </c>
      <c r="E1181" s="41" t="str">
        <f ca="1">IF(B1181="","",SUMIF(OFFSET(MuaHàng_ThanhToán!$D$5,0,0,COUNTIF(Table2[Tên nhà cung cấp],MuaHàng_ThanhToán!$C$5),6),BáoCáoHàngHóa!B1181,Table2[Thành tiền]))</f>
        <v/>
      </c>
      <c r="F1181" s="43" t="str">
        <f>IF(B1181="","",SUMIF(Table2[[Tên hàng hóa]:[Thành tiền]],BáoCáoHàngHóa!B1181,Table2[Số lượng])-BáoCáoHàngHóa!C1181)</f>
        <v/>
      </c>
      <c r="G1181" s="43" t="str">
        <f t="shared" si="167"/>
        <v/>
      </c>
      <c r="H1181" s="43" t="str">
        <f>IF(B1181="","",SUMIF(Table2[[Tên hàng hóa]:[Thành tiền]],BáoCáoHàngHóa!B1181,Table2[Thành tiền])-BáoCáoHàngHóa!E1181)</f>
        <v/>
      </c>
      <c r="I1181" s="42" t="str">
        <f>IF(B1181="","",SUMIF(Table28[[Tên hàng hóa ]:[Thành tiền]],BáoCáoHàngHóa!B1181,Table28[Số lượng]))</f>
        <v/>
      </c>
      <c r="J1181" s="42" t="str">
        <f t="shared" si="168"/>
        <v/>
      </c>
      <c r="K1181" s="42" t="str">
        <f t="shared" si="169"/>
        <v/>
      </c>
      <c r="L1181" s="44" t="str">
        <f t="shared" si="170"/>
        <v/>
      </c>
      <c r="M1181" s="44" t="str">
        <f t="shared" si="171"/>
        <v/>
      </c>
      <c r="N1181" s="44" t="str">
        <f t="shared" si="172"/>
        <v/>
      </c>
      <c r="O1181" s="30">
        <f t="shared" si="173"/>
        <v>0</v>
      </c>
    </row>
    <row r="1182" spans="1:15" x14ac:dyDescent="0.2">
      <c r="A1182" s="40">
        <v>1177</v>
      </c>
      <c r="B1182" s="40" t="str">
        <f>IF(DanhMụcHH!B1181="","",DanhMụcHH!B1181)</f>
        <v/>
      </c>
      <c r="C1182" s="41" t="str">
        <f ca="1">IF(B1182="","",SUMIF(OFFSET(MuaHàng_ThanhToán!$D$5,0,0,COUNTIF(Table2[Tên nhà cung cấp],MuaHàng_ThanhToán!$C$5),6),BáoCáoHàngHóa!B1182,Table2[Số lượng]))</f>
        <v/>
      </c>
      <c r="D1182" s="41" t="str">
        <f t="shared" si="166"/>
        <v/>
      </c>
      <c r="E1182" s="41" t="str">
        <f ca="1">IF(B1182="","",SUMIF(OFFSET(MuaHàng_ThanhToán!$D$5,0,0,COUNTIF(Table2[Tên nhà cung cấp],MuaHàng_ThanhToán!$C$5),6),BáoCáoHàngHóa!B1182,Table2[Thành tiền]))</f>
        <v/>
      </c>
      <c r="F1182" s="43" t="str">
        <f>IF(B1182="","",SUMIF(Table2[[Tên hàng hóa]:[Thành tiền]],BáoCáoHàngHóa!B1182,Table2[Số lượng])-BáoCáoHàngHóa!C1182)</f>
        <v/>
      </c>
      <c r="G1182" s="43" t="str">
        <f t="shared" si="167"/>
        <v/>
      </c>
      <c r="H1182" s="43" t="str">
        <f>IF(B1182="","",SUMIF(Table2[[Tên hàng hóa]:[Thành tiền]],BáoCáoHàngHóa!B1182,Table2[Thành tiền])-BáoCáoHàngHóa!E1182)</f>
        <v/>
      </c>
      <c r="I1182" s="42" t="str">
        <f>IF(B1182="","",SUMIF(Table28[[Tên hàng hóa ]:[Thành tiền]],BáoCáoHàngHóa!B1182,Table28[Số lượng]))</f>
        <v/>
      </c>
      <c r="J1182" s="42" t="str">
        <f t="shared" si="168"/>
        <v/>
      </c>
      <c r="K1182" s="42" t="str">
        <f t="shared" si="169"/>
        <v/>
      </c>
      <c r="L1182" s="44" t="str">
        <f t="shared" si="170"/>
        <v/>
      </c>
      <c r="M1182" s="44" t="str">
        <f t="shared" si="171"/>
        <v/>
      </c>
      <c r="N1182" s="44" t="str">
        <f t="shared" si="172"/>
        <v/>
      </c>
      <c r="O1182" s="30">
        <f t="shared" si="173"/>
        <v>0</v>
      </c>
    </row>
    <row r="1183" spans="1:15" x14ac:dyDescent="0.2">
      <c r="A1183" s="40">
        <v>1178</v>
      </c>
      <c r="B1183" s="40" t="str">
        <f>IF(DanhMụcHH!B1182="","",DanhMụcHH!B1182)</f>
        <v/>
      </c>
      <c r="C1183" s="41" t="str">
        <f ca="1">IF(B1183="","",SUMIF(OFFSET(MuaHàng_ThanhToán!$D$5,0,0,COUNTIF(Table2[Tên nhà cung cấp],MuaHàng_ThanhToán!$C$5),6),BáoCáoHàngHóa!B1183,Table2[Số lượng]))</f>
        <v/>
      </c>
      <c r="D1183" s="41" t="str">
        <f t="shared" si="166"/>
        <v/>
      </c>
      <c r="E1183" s="41" t="str">
        <f ca="1">IF(B1183="","",SUMIF(OFFSET(MuaHàng_ThanhToán!$D$5,0,0,COUNTIF(Table2[Tên nhà cung cấp],MuaHàng_ThanhToán!$C$5),6),BáoCáoHàngHóa!B1183,Table2[Thành tiền]))</f>
        <v/>
      </c>
      <c r="F1183" s="43" t="str">
        <f>IF(B1183="","",SUMIF(Table2[[Tên hàng hóa]:[Thành tiền]],BáoCáoHàngHóa!B1183,Table2[Số lượng])-BáoCáoHàngHóa!C1183)</f>
        <v/>
      </c>
      <c r="G1183" s="43" t="str">
        <f t="shared" si="167"/>
        <v/>
      </c>
      <c r="H1183" s="43" t="str">
        <f>IF(B1183="","",SUMIF(Table2[[Tên hàng hóa]:[Thành tiền]],BáoCáoHàngHóa!B1183,Table2[Thành tiền])-BáoCáoHàngHóa!E1183)</f>
        <v/>
      </c>
      <c r="I1183" s="42" t="str">
        <f>IF(B1183="","",SUMIF(Table28[[Tên hàng hóa ]:[Thành tiền]],BáoCáoHàngHóa!B1183,Table28[Số lượng]))</f>
        <v/>
      </c>
      <c r="J1183" s="42" t="str">
        <f t="shared" si="168"/>
        <v/>
      </c>
      <c r="K1183" s="42" t="str">
        <f t="shared" si="169"/>
        <v/>
      </c>
      <c r="L1183" s="44" t="str">
        <f t="shared" si="170"/>
        <v/>
      </c>
      <c r="M1183" s="44" t="str">
        <f t="shared" si="171"/>
        <v/>
      </c>
      <c r="N1183" s="44" t="str">
        <f t="shared" si="172"/>
        <v/>
      </c>
      <c r="O1183" s="30">
        <f t="shared" si="173"/>
        <v>0</v>
      </c>
    </row>
    <row r="1184" spans="1:15" x14ac:dyDescent="0.2">
      <c r="A1184" s="40">
        <v>1179</v>
      </c>
      <c r="B1184" s="40" t="str">
        <f>IF(DanhMụcHH!B1183="","",DanhMụcHH!B1183)</f>
        <v/>
      </c>
      <c r="C1184" s="41" t="str">
        <f ca="1">IF(B1184="","",SUMIF(OFFSET(MuaHàng_ThanhToán!$D$5,0,0,COUNTIF(Table2[Tên nhà cung cấp],MuaHàng_ThanhToán!$C$5),6),BáoCáoHàngHóa!B1184,Table2[Số lượng]))</f>
        <v/>
      </c>
      <c r="D1184" s="41" t="str">
        <f t="shared" si="166"/>
        <v/>
      </c>
      <c r="E1184" s="41" t="str">
        <f ca="1">IF(B1184="","",SUMIF(OFFSET(MuaHàng_ThanhToán!$D$5,0,0,COUNTIF(Table2[Tên nhà cung cấp],MuaHàng_ThanhToán!$C$5),6),BáoCáoHàngHóa!B1184,Table2[Thành tiền]))</f>
        <v/>
      </c>
      <c r="F1184" s="43" t="str">
        <f>IF(B1184="","",SUMIF(Table2[[Tên hàng hóa]:[Thành tiền]],BáoCáoHàngHóa!B1184,Table2[Số lượng])-BáoCáoHàngHóa!C1184)</f>
        <v/>
      </c>
      <c r="G1184" s="43" t="str">
        <f t="shared" si="167"/>
        <v/>
      </c>
      <c r="H1184" s="43" t="str">
        <f>IF(B1184="","",SUMIF(Table2[[Tên hàng hóa]:[Thành tiền]],BáoCáoHàngHóa!B1184,Table2[Thành tiền])-BáoCáoHàngHóa!E1184)</f>
        <v/>
      </c>
      <c r="I1184" s="42" t="str">
        <f>IF(B1184="","",SUMIF(Table28[[Tên hàng hóa ]:[Thành tiền]],BáoCáoHàngHóa!B1184,Table28[Số lượng]))</f>
        <v/>
      </c>
      <c r="J1184" s="42" t="str">
        <f t="shared" si="168"/>
        <v/>
      </c>
      <c r="K1184" s="42" t="str">
        <f t="shared" si="169"/>
        <v/>
      </c>
      <c r="L1184" s="44" t="str">
        <f t="shared" si="170"/>
        <v/>
      </c>
      <c r="M1184" s="44" t="str">
        <f t="shared" si="171"/>
        <v/>
      </c>
      <c r="N1184" s="44" t="str">
        <f t="shared" si="172"/>
        <v/>
      </c>
      <c r="O1184" s="30">
        <f t="shared" si="173"/>
        <v>0</v>
      </c>
    </row>
    <row r="1185" spans="1:15" x14ac:dyDescent="0.2">
      <c r="A1185" s="40">
        <v>1180</v>
      </c>
      <c r="B1185" s="40" t="str">
        <f>IF(DanhMụcHH!B1184="","",DanhMụcHH!B1184)</f>
        <v/>
      </c>
      <c r="C1185" s="41" t="str">
        <f ca="1">IF(B1185="","",SUMIF(OFFSET(MuaHàng_ThanhToán!$D$5,0,0,COUNTIF(Table2[Tên nhà cung cấp],MuaHàng_ThanhToán!$C$5),6),BáoCáoHàngHóa!B1185,Table2[Số lượng]))</f>
        <v/>
      </c>
      <c r="D1185" s="41" t="str">
        <f t="shared" si="166"/>
        <v/>
      </c>
      <c r="E1185" s="41" t="str">
        <f ca="1">IF(B1185="","",SUMIF(OFFSET(MuaHàng_ThanhToán!$D$5,0,0,COUNTIF(Table2[Tên nhà cung cấp],MuaHàng_ThanhToán!$C$5),6),BáoCáoHàngHóa!B1185,Table2[Thành tiền]))</f>
        <v/>
      </c>
      <c r="F1185" s="43" t="str">
        <f>IF(B1185="","",SUMIF(Table2[[Tên hàng hóa]:[Thành tiền]],BáoCáoHàngHóa!B1185,Table2[Số lượng])-BáoCáoHàngHóa!C1185)</f>
        <v/>
      </c>
      <c r="G1185" s="43" t="str">
        <f t="shared" si="167"/>
        <v/>
      </c>
      <c r="H1185" s="43" t="str">
        <f>IF(B1185="","",SUMIF(Table2[[Tên hàng hóa]:[Thành tiền]],BáoCáoHàngHóa!B1185,Table2[Thành tiền])-BáoCáoHàngHóa!E1185)</f>
        <v/>
      </c>
      <c r="I1185" s="42" t="str">
        <f>IF(B1185="","",SUMIF(Table28[[Tên hàng hóa ]:[Thành tiền]],BáoCáoHàngHóa!B1185,Table28[Số lượng]))</f>
        <v/>
      </c>
      <c r="J1185" s="42" t="str">
        <f t="shared" si="168"/>
        <v/>
      </c>
      <c r="K1185" s="42" t="str">
        <f t="shared" si="169"/>
        <v/>
      </c>
      <c r="L1185" s="44" t="str">
        <f t="shared" si="170"/>
        <v/>
      </c>
      <c r="M1185" s="44" t="str">
        <f t="shared" si="171"/>
        <v/>
      </c>
      <c r="N1185" s="44" t="str">
        <f t="shared" si="172"/>
        <v/>
      </c>
      <c r="O1185" s="30">
        <f t="shared" si="173"/>
        <v>0</v>
      </c>
    </row>
    <row r="1186" spans="1:15" x14ac:dyDescent="0.2">
      <c r="A1186" s="40">
        <v>1181</v>
      </c>
      <c r="B1186" s="40" t="str">
        <f>IF(DanhMụcHH!B1185="","",DanhMụcHH!B1185)</f>
        <v/>
      </c>
      <c r="C1186" s="41" t="str">
        <f ca="1">IF(B1186="","",SUMIF(OFFSET(MuaHàng_ThanhToán!$D$5,0,0,COUNTIF(Table2[Tên nhà cung cấp],MuaHàng_ThanhToán!$C$5),6),BáoCáoHàngHóa!B1186,Table2[Số lượng]))</f>
        <v/>
      </c>
      <c r="D1186" s="41" t="str">
        <f t="shared" si="166"/>
        <v/>
      </c>
      <c r="E1186" s="41" t="str">
        <f ca="1">IF(B1186="","",SUMIF(OFFSET(MuaHàng_ThanhToán!$D$5,0,0,COUNTIF(Table2[Tên nhà cung cấp],MuaHàng_ThanhToán!$C$5),6),BáoCáoHàngHóa!B1186,Table2[Thành tiền]))</f>
        <v/>
      </c>
      <c r="F1186" s="43" t="str">
        <f>IF(B1186="","",SUMIF(Table2[[Tên hàng hóa]:[Thành tiền]],BáoCáoHàngHóa!B1186,Table2[Số lượng])-BáoCáoHàngHóa!C1186)</f>
        <v/>
      </c>
      <c r="G1186" s="43" t="str">
        <f t="shared" si="167"/>
        <v/>
      </c>
      <c r="H1186" s="43" t="str">
        <f>IF(B1186="","",SUMIF(Table2[[Tên hàng hóa]:[Thành tiền]],BáoCáoHàngHóa!B1186,Table2[Thành tiền])-BáoCáoHàngHóa!E1186)</f>
        <v/>
      </c>
      <c r="I1186" s="42" t="str">
        <f>IF(B1186="","",SUMIF(Table28[[Tên hàng hóa ]:[Thành tiền]],BáoCáoHàngHóa!B1186,Table28[Số lượng]))</f>
        <v/>
      </c>
      <c r="J1186" s="42" t="str">
        <f t="shared" si="168"/>
        <v/>
      </c>
      <c r="K1186" s="42" t="str">
        <f t="shared" si="169"/>
        <v/>
      </c>
      <c r="L1186" s="44" t="str">
        <f t="shared" si="170"/>
        <v/>
      </c>
      <c r="M1186" s="44" t="str">
        <f t="shared" si="171"/>
        <v/>
      </c>
      <c r="N1186" s="44" t="str">
        <f t="shared" si="172"/>
        <v/>
      </c>
      <c r="O1186" s="30">
        <f t="shared" si="173"/>
        <v>0</v>
      </c>
    </row>
    <row r="1187" spans="1:15" x14ac:dyDescent="0.2">
      <c r="A1187" s="40">
        <v>1182</v>
      </c>
      <c r="B1187" s="40" t="str">
        <f>IF(DanhMụcHH!B1186="","",DanhMụcHH!B1186)</f>
        <v/>
      </c>
      <c r="C1187" s="41" t="str">
        <f ca="1">IF(B1187="","",SUMIF(OFFSET(MuaHàng_ThanhToán!$D$5,0,0,COUNTIF(Table2[Tên nhà cung cấp],MuaHàng_ThanhToán!$C$5),6),BáoCáoHàngHóa!B1187,Table2[Số lượng]))</f>
        <v/>
      </c>
      <c r="D1187" s="41" t="str">
        <f t="shared" si="166"/>
        <v/>
      </c>
      <c r="E1187" s="41" t="str">
        <f ca="1">IF(B1187="","",SUMIF(OFFSET(MuaHàng_ThanhToán!$D$5,0,0,COUNTIF(Table2[Tên nhà cung cấp],MuaHàng_ThanhToán!$C$5),6),BáoCáoHàngHóa!B1187,Table2[Thành tiền]))</f>
        <v/>
      </c>
      <c r="F1187" s="43" t="str">
        <f>IF(B1187="","",SUMIF(Table2[[Tên hàng hóa]:[Thành tiền]],BáoCáoHàngHóa!B1187,Table2[Số lượng])-BáoCáoHàngHóa!C1187)</f>
        <v/>
      </c>
      <c r="G1187" s="43" t="str">
        <f t="shared" si="167"/>
        <v/>
      </c>
      <c r="H1187" s="43" t="str">
        <f>IF(B1187="","",SUMIF(Table2[[Tên hàng hóa]:[Thành tiền]],BáoCáoHàngHóa!B1187,Table2[Thành tiền])-BáoCáoHàngHóa!E1187)</f>
        <v/>
      </c>
      <c r="I1187" s="42" t="str">
        <f>IF(B1187="","",SUMIF(Table28[[Tên hàng hóa ]:[Thành tiền]],BáoCáoHàngHóa!B1187,Table28[Số lượng]))</f>
        <v/>
      </c>
      <c r="J1187" s="42" t="str">
        <f t="shared" si="168"/>
        <v/>
      </c>
      <c r="K1187" s="42" t="str">
        <f t="shared" si="169"/>
        <v/>
      </c>
      <c r="L1187" s="44" t="str">
        <f t="shared" si="170"/>
        <v/>
      </c>
      <c r="M1187" s="44" t="str">
        <f t="shared" si="171"/>
        <v/>
      </c>
      <c r="N1187" s="44" t="str">
        <f t="shared" si="172"/>
        <v/>
      </c>
      <c r="O1187" s="30">
        <f t="shared" si="173"/>
        <v>0</v>
      </c>
    </row>
    <row r="1188" spans="1:15" x14ac:dyDescent="0.2">
      <c r="A1188" s="40">
        <v>1183</v>
      </c>
      <c r="B1188" s="40" t="str">
        <f>IF(DanhMụcHH!B1187="","",DanhMụcHH!B1187)</f>
        <v/>
      </c>
      <c r="C1188" s="41" t="str">
        <f ca="1">IF(B1188="","",SUMIF(OFFSET(MuaHàng_ThanhToán!$D$5,0,0,COUNTIF(Table2[Tên nhà cung cấp],MuaHàng_ThanhToán!$C$5),6),BáoCáoHàngHóa!B1188,Table2[Số lượng]))</f>
        <v/>
      </c>
      <c r="D1188" s="41" t="str">
        <f t="shared" si="166"/>
        <v/>
      </c>
      <c r="E1188" s="41" t="str">
        <f ca="1">IF(B1188="","",SUMIF(OFFSET(MuaHàng_ThanhToán!$D$5,0,0,COUNTIF(Table2[Tên nhà cung cấp],MuaHàng_ThanhToán!$C$5),6),BáoCáoHàngHóa!B1188,Table2[Thành tiền]))</f>
        <v/>
      </c>
      <c r="F1188" s="43" t="str">
        <f>IF(B1188="","",SUMIF(Table2[[Tên hàng hóa]:[Thành tiền]],BáoCáoHàngHóa!B1188,Table2[Số lượng])-BáoCáoHàngHóa!C1188)</f>
        <v/>
      </c>
      <c r="G1188" s="43" t="str">
        <f t="shared" si="167"/>
        <v/>
      </c>
      <c r="H1188" s="43" t="str">
        <f>IF(B1188="","",SUMIF(Table2[[Tên hàng hóa]:[Thành tiền]],BáoCáoHàngHóa!B1188,Table2[Thành tiền])-BáoCáoHàngHóa!E1188)</f>
        <v/>
      </c>
      <c r="I1188" s="42" t="str">
        <f>IF(B1188="","",SUMIF(Table28[[Tên hàng hóa ]:[Thành tiền]],BáoCáoHàngHóa!B1188,Table28[Số lượng]))</f>
        <v/>
      </c>
      <c r="J1188" s="42" t="str">
        <f t="shared" si="168"/>
        <v/>
      </c>
      <c r="K1188" s="42" t="str">
        <f t="shared" si="169"/>
        <v/>
      </c>
      <c r="L1188" s="44" t="str">
        <f t="shared" si="170"/>
        <v/>
      </c>
      <c r="M1188" s="44" t="str">
        <f t="shared" si="171"/>
        <v/>
      </c>
      <c r="N1188" s="44" t="str">
        <f t="shared" si="172"/>
        <v/>
      </c>
      <c r="O1188" s="30">
        <f t="shared" si="173"/>
        <v>0</v>
      </c>
    </row>
    <row r="1189" spans="1:15" x14ac:dyDescent="0.2">
      <c r="A1189" s="40">
        <v>1184</v>
      </c>
      <c r="B1189" s="40" t="str">
        <f>IF(DanhMụcHH!B1188="","",DanhMụcHH!B1188)</f>
        <v/>
      </c>
      <c r="C1189" s="41" t="str">
        <f ca="1">IF(B1189="","",SUMIF(OFFSET(MuaHàng_ThanhToán!$D$5,0,0,COUNTIF(Table2[Tên nhà cung cấp],MuaHàng_ThanhToán!$C$5),6),BáoCáoHàngHóa!B1189,Table2[Số lượng]))</f>
        <v/>
      </c>
      <c r="D1189" s="41" t="str">
        <f t="shared" si="166"/>
        <v/>
      </c>
      <c r="E1189" s="41" t="str">
        <f ca="1">IF(B1189="","",SUMIF(OFFSET(MuaHàng_ThanhToán!$D$5,0,0,COUNTIF(Table2[Tên nhà cung cấp],MuaHàng_ThanhToán!$C$5),6),BáoCáoHàngHóa!B1189,Table2[Thành tiền]))</f>
        <v/>
      </c>
      <c r="F1189" s="43" t="str">
        <f>IF(B1189="","",SUMIF(Table2[[Tên hàng hóa]:[Thành tiền]],BáoCáoHàngHóa!B1189,Table2[Số lượng])-BáoCáoHàngHóa!C1189)</f>
        <v/>
      </c>
      <c r="G1189" s="43" t="str">
        <f t="shared" si="167"/>
        <v/>
      </c>
      <c r="H1189" s="43" t="str">
        <f>IF(B1189="","",SUMIF(Table2[[Tên hàng hóa]:[Thành tiền]],BáoCáoHàngHóa!B1189,Table2[Thành tiền])-BáoCáoHàngHóa!E1189)</f>
        <v/>
      </c>
      <c r="I1189" s="42" t="str">
        <f>IF(B1189="","",SUMIF(Table28[[Tên hàng hóa ]:[Thành tiền]],BáoCáoHàngHóa!B1189,Table28[Số lượng]))</f>
        <v/>
      </c>
      <c r="J1189" s="42" t="str">
        <f t="shared" si="168"/>
        <v/>
      </c>
      <c r="K1189" s="42" t="str">
        <f t="shared" si="169"/>
        <v/>
      </c>
      <c r="L1189" s="44" t="str">
        <f t="shared" si="170"/>
        <v/>
      </c>
      <c r="M1189" s="44" t="str">
        <f t="shared" si="171"/>
        <v/>
      </c>
      <c r="N1189" s="44" t="str">
        <f t="shared" si="172"/>
        <v/>
      </c>
      <c r="O1189" s="30">
        <f t="shared" si="173"/>
        <v>0</v>
      </c>
    </row>
    <row r="1190" spans="1:15" x14ac:dyDescent="0.2">
      <c r="A1190" s="40">
        <v>1185</v>
      </c>
      <c r="B1190" s="40" t="str">
        <f>IF(DanhMụcHH!B1189="","",DanhMụcHH!B1189)</f>
        <v/>
      </c>
      <c r="C1190" s="41" t="str">
        <f ca="1">IF(B1190="","",SUMIF(OFFSET(MuaHàng_ThanhToán!$D$5,0,0,COUNTIF(Table2[Tên nhà cung cấp],MuaHàng_ThanhToán!$C$5),6),BáoCáoHàngHóa!B1190,Table2[Số lượng]))</f>
        <v/>
      </c>
      <c r="D1190" s="41" t="str">
        <f t="shared" si="166"/>
        <v/>
      </c>
      <c r="E1190" s="41" t="str">
        <f ca="1">IF(B1190="","",SUMIF(OFFSET(MuaHàng_ThanhToán!$D$5,0,0,COUNTIF(Table2[Tên nhà cung cấp],MuaHàng_ThanhToán!$C$5),6),BáoCáoHàngHóa!B1190,Table2[Thành tiền]))</f>
        <v/>
      </c>
      <c r="F1190" s="43" t="str">
        <f>IF(B1190="","",SUMIF(Table2[[Tên hàng hóa]:[Thành tiền]],BáoCáoHàngHóa!B1190,Table2[Số lượng])-BáoCáoHàngHóa!C1190)</f>
        <v/>
      </c>
      <c r="G1190" s="43" t="str">
        <f t="shared" si="167"/>
        <v/>
      </c>
      <c r="H1190" s="43" t="str">
        <f>IF(B1190="","",SUMIF(Table2[[Tên hàng hóa]:[Thành tiền]],BáoCáoHàngHóa!B1190,Table2[Thành tiền])-BáoCáoHàngHóa!E1190)</f>
        <v/>
      </c>
      <c r="I1190" s="42" t="str">
        <f>IF(B1190="","",SUMIF(Table28[[Tên hàng hóa ]:[Thành tiền]],BáoCáoHàngHóa!B1190,Table28[Số lượng]))</f>
        <v/>
      </c>
      <c r="J1190" s="42" t="str">
        <f t="shared" si="168"/>
        <v/>
      </c>
      <c r="K1190" s="42" t="str">
        <f t="shared" si="169"/>
        <v/>
      </c>
      <c r="L1190" s="44" t="str">
        <f t="shared" si="170"/>
        <v/>
      </c>
      <c r="M1190" s="44" t="str">
        <f t="shared" si="171"/>
        <v/>
      </c>
      <c r="N1190" s="44" t="str">
        <f t="shared" si="172"/>
        <v/>
      </c>
      <c r="O1190" s="30">
        <f t="shared" si="173"/>
        <v>0</v>
      </c>
    </row>
    <row r="1191" spans="1:15" x14ac:dyDescent="0.2">
      <c r="A1191" s="40">
        <v>1186</v>
      </c>
      <c r="B1191" s="40" t="str">
        <f>IF(DanhMụcHH!B1190="","",DanhMụcHH!B1190)</f>
        <v/>
      </c>
      <c r="C1191" s="41" t="str">
        <f ca="1">IF(B1191="","",SUMIF(OFFSET(MuaHàng_ThanhToán!$D$5,0,0,COUNTIF(Table2[Tên nhà cung cấp],MuaHàng_ThanhToán!$C$5),6),BáoCáoHàngHóa!B1191,Table2[Số lượng]))</f>
        <v/>
      </c>
      <c r="D1191" s="41" t="str">
        <f t="shared" si="166"/>
        <v/>
      </c>
      <c r="E1191" s="41" t="str">
        <f ca="1">IF(B1191="","",SUMIF(OFFSET(MuaHàng_ThanhToán!$D$5,0,0,COUNTIF(Table2[Tên nhà cung cấp],MuaHàng_ThanhToán!$C$5),6),BáoCáoHàngHóa!B1191,Table2[Thành tiền]))</f>
        <v/>
      </c>
      <c r="F1191" s="43" t="str">
        <f>IF(B1191="","",SUMIF(Table2[[Tên hàng hóa]:[Thành tiền]],BáoCáoHàngHóa!B1191,Table2[Số lượng])-BáoCáoHàngHóa!C1191)</f>
        <v/>
      </c>
      <c r="G1191" s="43" t="str">
        <f t="shared" si="167"/>
        <v/>
      </c>
      <c r="H1191" s="43" t="str">
        <f>IF(B1191="","",SUMIF(Table2[[Tên hàng hóa]:[Thành tiền]],BáoCáoHàngHóa!B1191,Table2[Thành tiền])-BáoCáoHàngHóa!E1191)</f>
        <v/>
      </c>
      <c r="I1191" s="42" t="str">
        <f>IF(B1191="","",SUMIF(Table28[[Tên hàng hóa ]:[Thành tiền]],BáoCáoHàngHóa!B1191,Table28[Số lượng]))</f>
        <v/>
      </c>
      <c r="J1191" s="42" t="str">
        <f t="shared" si="168"/>
        <v/>
      </c>
      <c r="K1191" s="42" t="str">
        <f t="shared" si="169"/>
        <v/>
      </c>
      <c r="L1191" s="44" t="str">
        <f t="shared" si="170"/>
        <v/>
      </c>
      <c r="M1191" s="44" t="str">
        <f t="shared" si="171"/>
        <v/>
      </c>
      <c r="N1191" s="44" t="str">
        <f t="shared" si="172"/>
        <v/>
      </c>
      <c r="O1191" s="30">
        <f t="shared" si="173"/>
        <v>0</v>
      </c>
    </row>
    <row r="1192" spans="1:15" x14ac:dyDescent="0.2">
      <c r="A1192" s="40">
        <v>1187</v>
      </c>
      <c r="B1192" s="40" t="str">
        <f>IF(DanhMụcHH!B1191="","",DanhMụcHH!B1191)</f>
        <v/>
      </c>
      <c r="C1192" s="41" t="str">
        <f ca="1">IF(B1192="","",SUMIF(OFFSET(MuaHàng_ThanhToán!$D$5,0,0,COUNTIF(Table2[Tên nhà cung cấp],MuaHàng_ThanhToán!$C$5),6),BáoCáoHàngHóa!B1192,Table2[Số lượng]))</f>
        <v/>
      </c>
      <c r="D1192" s="41" t="str">
        <f t="shared" si="166"/>
        <v/>
      </c>
      <c r="E1192" s="41" t="str">
        <f ca="1">IF(B1192="","",SUMIF(OFFSET(MuaHàng_ThanhToán!$D$5,0,0,COUNTIF(Table2[Tên nhà cung cấp],MuaHàng_ThanhToán!$C$5),6),BáoCáoHàngHóa!B1192,Table2[Thành tiền]))</f>
        <v/>
      </c>
      <c r="F1192" s="43" t="str">
        <f>IF(B1192="","",SUMIF(Table2[[Tên hàng hóa]:[Thành tiền]],BáoCáoHàngHóa!B1192,Table2[Số lượng])-BáoCáoHàngHóa!C1192)</f>
        <v/>
      </c>
      <c r="G1192" s="43" t="str">
        <f t="shared" si="167"/>
        <v/>
      </c>
      <c r="H1192" s="43" t="str">
        <f>IF(B1192="","",SUMIF(Table2[[Tên hàng hóa]:[Thành tiền]],BáoCáoHàngHóa!B1192,Table2[Thành tiền])-BáoCáoHàngHóa!E1192)</f>
        <v/>
      </c>
      <c r="I1192" s="42" t="str">
        <f>IF(B1192="","",SUMIF(Table28[[Tên hàng hóa ]:[Thành tiền]],BáoCáoHàngHóa!B1192,Table28[Số lượng]))</f>
        <v/>
      </c>
      <c r="J1192" s="42" t="str">
        <f t="shared" si="168"/>
        <v/>
      </c>
      <c r="K1192" s="42" t="str">
        <f t="shared" si="169"/>
        <v/>
      </c>
      <c r="L1192" s="44" t="str">
        <f t="shared" si="170"/>
        <v/>
      </c>
      <c r="M1192" s="44" t="str">
        <f t="shared" si="171"/>
        <v/>
      </c>
      <c r="N1192" s="44" t="str">
        <f t="shared" si="172"/>
        <v/>
      </c>
      <c r="O1192" s="30">
        <f t="shared" si="173"/>
        <v>0</v>
      </c>
    </row>
    <row r="1193" spans="1:15" x14ac:dyDescent="0.2">
      <c r="A1193" s="40">
        <v>1188</v>
      </c>
      <c r="B1193" s="40" t="str">
        <f>IF(DanhMụcHH!B1192="","",DanhMụcHH!B1192)</f>
        <v/>
      </c>
      <c r="C1193" s="41" t="str">
        <f ca="1">IF(B1193="","",SUMIF(OFFSET(MuaHàng_ThanhToán!$D$5,0,0,COUNTIF(Table2[Tên nhà cung cấp],MuaHàng_ThanhToán!$C$5),6),BáoCáoHàngHóa!B1193,Table2[Số lượng]))</f>
        <v/>
      </c>
      <c r="D1193" s="41" t="str">
        <f t="shared" si="166"/>
        <v/>
      </c>
      <c r="E1193" s="41" t="str">
        <f ca="1">IF(B1193="","",SUMIF(OFFSET(MuaHàng_ThanhToán!$D$5,0,0,COUNTIF(Table2[Tên nhà cung cấp],MuaHàng_ThanhToán!$C$5),6),BáoCáoHàngHóa!B1193,Table2[Thành tiền]))</f>
        <v/>
      </c>
      <c r="F1193" s="43" t="str">
        <f>IF(B1193="","",SUMIF(Table2[[Tên hàng hóa]:[Thành tiền]],BáoCáoHàngHóa!B1193,Table2[Số lượng])-BáoCáoHàngHóa!C1193)</f>
        <v/>
      </c>
      <c r="G1193" s="43" t="str">
        <f t="shared" si="167"/>
        <v/>
      </c>
      <c r="H1193" s="43" t="str">
        <f>IF(B1193="","",SUMIF(Table2[[Tên hàng hóa]:[Thành tiền]],BáoCáoHàngHóa!B1193,Table2[Thành tiền])-BáoCáoHàngHóa!E1193)</f>
        <v/>
      </c>
      <c r="I1193" s="42" t="str">
        <f>IF(B1193="","",SUMIF(Table28[[Tên hàng hóa ]:[Thành tiền]],BáoCáoHàngHóa!B1193,Table28[Số lượng]))</f>
        <v/>
      </c>
      <c r="J1193" s="42" t="str">
        <f t="shared" si="168"/>
        <v/>
      </c>
      <c r="K1193" s="42" t="str">
        <f t="shared" si="169"/>
        <v/>
      </c>
      <c r="L1193" s="44" t="str">
        <f t="shared" si="170"/>
        <v/>
      </c>
      <c r="M1193" s="44" t="str">
        <f t="shared" si="171"/>
        <v/>
      </c>
      <c r="N1193" s="44" t="str">
        <f t="shared" si="172"/>
        <v/>
      </c>
      <c r="O1193" s="30">
        <f t="shared" si="173"/>
        <v>0</v>
      </c>
    </row>
    <row r="1194" spans="1:15" x14ac:dyDescent="0.2">
      <c r="A1194" s="40">
        <v>1189</v>
      </c>
      <c r="B1194" s="40" t="str">
        <f>IF(DanhMụcHH!B1193="","",DanhMụcHH!B1193)</f>
        <v/>
      </c>
      <c r="C1194" s="41" t="str">
        <f ca="1">IF(B1194="","",SUMIF(OFFSET(MuaHàng_ThanhToán!$D$5,0,0,COUNTIF(Table2[Tên nhà cung cấp],MuaHàng_ThanhToán!$C$5),6),BáoCáoHàngHóa!B1194,Table2[Số lượng]))</f>
        <v/>
      </c>
      <c r="D1194" s="41" t="str">
        <f t="shared" si="166"/>
        <v/>
      </c>
      <c r="E1194" s="41" t="str">
        <f ca="1">IF(B1194="","",SUMIF(OFFSET(MuaHàng_ThanhToán!$D$5,0,0,COUNTIF(Table2[Tên nhà cung cấp],MuaHàng_ThanhToán!$C$5),6),BáoCáoHàngHóa!B1194,Table2[Thành tiền]))</f>
        <v/>
      </c>
      <c r="F1194" s="43" t="str">
        <f>IF(B1194="","",SUMIF(Table2[[Tên hàng hóa]:[Thành tiền]],BáoCáoHàngHóa!B1194,Table2[Số lượng])-BáoCáoHàngHóa!C1194)</f>
        <v/>
      </c>
      <c r="G1194" s="43" t="str">
        <f t="shared" si="167"/>
        <v/>
      </c>
      <c r="H1194" s="43" t="str">
        <f>IF(B1194="","",SUMIF(Table2[[Tên hàng hóa]:[Thành tiền]],BáoCáoHàngHóa!B1194,Table2[Thành tiền])-BáoCáoHàngHóa!E1194)</f>
        <v/>
      </c>
      <c r="I1194" s="42" t="str">
        <f>IF(B1194="","",SUMIF(Table28[[Tên hàng hóa ]:[Thành tiền]],BáoCáoHàngHóa!B1194,Table28[Số lượng]))</f>
        <v/>
      </c>
      <c r="J1194" s="42" t="str">
        <f t="shared" si="168"/>
        <v/>
      </c>
      <c r="K1194" s="42" t="str">
        <f t="shared" si="169"/>
        <v/>
      </c>
      <c r="L1194" s="44" t="str">
        <f t="shared" si="170"/>
        <v/>
      </c>
      <c r="M1194" s="44" t="str">
        <f t="shared" si="171"/>
        <v/>
      </c>
      <c r="N1194" s="44" t="str">
        <f t="shared" si="172"/>
        <v/>
      </c>
      <c r="O1194" s="30">
        <f t="shared" si="173"/>
        <v>0</v>
      </c>
    </row>
    <row r="1195" spans="1:15" x14ac:dyDescent="0.2">
      <c r="A1195" s="40">
        <v>1190</v>
      </c>
      <c r="B1195" s="40" t="str">
        <f>IF(DanhMụcHH!B1194="","",DanhMụcHH!B1194)</f>
        <v/>
      </c>
      <c r="C1195" s="41" t="str">
        <f ca="1">IF(B1195="","",SUMIF(OFFSET(MuaHàng_ThanhToán!$D$5,0,0,COUNTIF(Table2[Tên nhà cung cấp],MuaHàng_ThanhToán!$C$5),6),BáoCáoHàngHóa!B1195,Table2[Số lượng]))</f>
        <v/>
      </c>
      <c r="D1195" s="41" t="str">
        <f t="shared" si="166"/>
        <v/>
      </c>
      <c r="E1195" s="41" t="str">
        <f ca="1">IF(B1195="","",SUMIF(OFFSET(MuaHàng_ThanhToán!$D$5,0,0,COUNTIF(Table2[Tên nhà cung cấp],MuaHàng_ThanhToán!$C$5),6),BáoCáoHàngHóa!B1195,Table2[Thành tiền]))</f>
        <v/>
      </c>
      <c r="F1195" s="43" t="str">
        <f>IF(B1195="","",SUMIF(Table2[[Tên hàng hóa]:[Thành tiền]],BáoCáoHàngHóa!B1195,Table2[Số lượng])-BáoCáoHàngHóa!C1195)</f>
        <v/>
      </c>
      <c r="G1195" s="43" t="str">
        <f t="shared" si="167"/>
        <v/>
      </c>
      <c r="H1195" s="43" t="str">
        <f>IF(B1195="","",SUMIF(Table2[[Tên hàng hóa]:[Thành tiền]],BáoCáoHàngHóa!B1195,Table2[Thành tiền])-BáoCáoHàngHóa!E1195)</f>
        <v/>
      </c>
      <c r="I1195" s="42" t="str">
        <f>IF(B1195="","",SUMIF(Table28[[Tên hàng hóa ]:[Thành tiền]],BáoCáoHàngHóa!B1195,Table28[Số lượng]))</f>
        <v/>
      </c>
      <c r="J1195" s="42" t="str">
        <f t="shared" si="168"/>
        <v/>
      </c>
      <c r="K1195" s="42" t="str">
        <f t="shared" si="169"/>
        <v/>
      </c>
      <c r="L1195" s="44" t="str">
        <f t="shared" si="170"/>
        <v/>
      </c>
      <c r="M1195" s="44" t="str">
        <f t="shared" si="171"/>
        <v/>
      </c>
      <c r="N1195" s="44" t="str">
        <f t="shared" si="172"/>
        <v/>
      </c>
      <c r="O1195" s="30">
        <f t="shared" si="173"/>
        <v>0</v>
      </c>
    </row>
    <row r="1196" spans="1:15" x14ac:dyDescent="0.2">
      <c r="A1196" s="40">
        <v>1191</v>
      </c>
      <c r="B1196" s="40" t="str">
        <f>IF(DanhMụcHH!B1195="","",DanhMụcHH!B1195)</f>
        <v/>
      </c>
      <c r="C1196" s="41" t="str">
        <f ca="1">IF(B1196="","",SUMIF(OFFSET(MuaHàng_ThanhToán!$D$5,0,0,COUNTIF(Table2[Tên nhà cung cấp],MuaHàng_ThanhToán!$C$5),6),BáoCáoHàngHóa!B1196,Table2[Số lượng]))</f>
        <v/>
      </c>
      <c r="D1196" s="41" t="str">
        <f t="shared" si="166"/>
        <v/>
      </c>
      <c r="E1196" s="41" t="str">
        <f ca="1">IF(B1196="","",SUMIF(OFFSET(MuaHàng_ThanhToán!$D$5,0,0,COUNTIF(Table2[Tên nhà cung cấp],MuaHàng_ThanhToán!$C$5),6),BáoCáoHàngHóa!B1196,Table2[Thành tiền]))</f>
        <v/>
      </c>
      <c r="F1196" s="43" t="str">
        <f>IF(B1196="","",SUMIF(Table2[[Tên hàng hóa]:[Thành tiền]],BáoCáoHàngHóa!B1196,Table2[Số lượng])-BáoCáoHàngHóa!C1196)</f>
        <v/>
      </c>
      <c r="G1196" s="43" t="str">
        <f t="shared" si="167"/>
        <v/>
      </c>
      <c r="H1196" s="43" t="str">
        <f>IF(B1196="","",SUMIF(Table2[[Tên hàng hóa]:[Thành tiền]],BáoCáoHàngHóa!B1196,Table2[Thành tiền])-BáoCáoHàngHóa!E1196)</f>
        <v/>
      </c>
      <c r="I1196" s="42" t="str">
        <f>IF(B1196="","",SUMIF(Table28[[Tên hàng hóa ]:[Thành tiền]],BáoCáoHàngHóa!B1196,Table28[Số lượng]))</f>
        <v/>
      </c>
      <c r="J1196" s="42" t="str">
        <f t="shared" si="168"/>
        <v/>
      </c>
      <c r="K1196" s="42" t="str">
        <f t="shared" si="169"/>
        <v/>
      </c>
      <c r="L1196" s="44" t="str">
        <f t="shared" si="170"/>
        <v/>
      </c>
      <c r="M1196" s="44" t="str">
        <f t="shared" si="171"/>
        <v/>
      </c>
      <c r="N1196" s="44" t="str">
        <f t="shared" si="172"/>
        <v/>
      </c>
      <c r="O1196" s="30">
        <f t="shared" si="173"/>
        <v>0</v>
      </c>
    </row>
    <row r="1197" spans="1:15" x14ac:dyDescent="0.2">
      <c r="A1197" s="40">
        <v>1192</v>
      </c>
      <c r="B1197" s="40" t="str">
        <f>IF(DanhMụcHH!B1196="","",DanhMụcHH!B1196)</f>
        <v/>
      </c>
      <c r="C1197" s="41" t="str">
        <f ca="1">IF(B1197="","",SUMIF(OFFSET(MuaHàng_ThanhToán!$D$5,0,0,COUNTIF(Table2[Tên nhà cung cấp],MuaHàng_ThanhToán!$C$5),6),BáoCáoHàngHóa!B1197,Table2[Số lượng]))</f>
        <v/>
      </c>
      <c r="D1197" s="41" t="str">
        <f t="shared" si="166"/>
        <v/>
      </c>
      <c r="E1197" s="41" t="str">
        <f ca="1">IF(B1197="","",SUMIF(OFFSET(MuaHàng_ThanhToán!$D$5,0,0,COUNTIF(Table2[Tên nhà cung cấp],MuaHàng_ThanhToán!$C$5),6),BáoCáoHàngHóa!B1197,Table2[Thành tiền]))</f>
        <v/>
      </c>
      <c r="F1197" s="43" t="str">
        <f>IF(B1197="","",SUMIF(Table2[[Tên hàng hóa]:[Thành tiền]],BáoCáoHàngHóa!B1197,Table2[Số lượng])-BáoCáoHàngHóa!C1197)</f>
        <v/>
      </c>
      <c r="G1197" s="43" t="str">
        <f t="shared" si="167"/>
        <v/>
      </c>
      <c r="H1197" s="43" t="str">
        <f>IF(B1197="","",SUMIF(Table2[[Tên hàng hóa]:[Thành tiền]],BáoCáoHàngHóa!B1197,Table2[Thành tiền])-BáoCáoHàngHóa!E1197)</f>
        <v/>
      </c>
      <c r="I1197" s="42" t="str">
        <f>IF(B1197="","",SUMIF(Table28[[Tên hàng hóa ]:[Thành tiền]],BáoCáoHàngHóa!B1197,Table28[Số lượng]))</f>
        <v/>
      </c>
      <c r="J1197" s="42" t="str">
        <f t="shared" si="168"/>
        <v/>
      </c>
      <c r="K1197" s="42" t="str">
        <f t="shared" si="169"/>
        <v/>
      </c>
      <c r="L1197" s="44" t="str">
        <f t="shared" si="170"/>
        <v/>
      </c>
      <c r="M1197" s="44" t="str">
        <f t="shared" si="171"/>
        <v/>
      </c>
      <c r="N1197" s="44" t="str">
        <f t="shared" si="172"/>
        <v/>
      </c>
      <c r="O1197" s="30">
        <f t="shared" si="173"/>
        <v>0</v>
      </c>
    </row>
    <row r="1198" spans="1:15" x14ac:dyDescent="0.2">
      <c r="A1198" s="40">
        <v>1193</v>
      </c>
      <c r="B1198" s="40" t="str">
        <f>IF(DanhMụcHH!B1197="","",DanhMụcHH!B1197)</f>
        <v/>
      </c>
      <c r="C1198" s="41" t="str">
        <f ca="1">IF(B1198="","",SUMIF(OFFSET(MuaHàng_ThanhToán!$D$5,0,0,COUNTIF(Table2[Tên nhà cung cấp],MuaHàng_ThanhToán!$C$5),6),BáoCáoHàngHóa!B1198,Table2[Số lượng]))</f>
        <v/>
      </c>
      <c r="D1198" s="41" t="str">
        <f t="shared" si="166"/>
        <v/>
      </c>
      <c r="E1198" s="41" t="str">
        <f ca="1">IF(B1198="","",SUMIF(OFFSET(MuaHàng_ThanhToán!$D$5,0,0,COUNTIF(Table2[Tên nhà cung cấp],MuaHàng_ThanhToán!$C$5),6),BáoCáoHàngHóa!B1198,Table2[Thành tiền]))</f>
        <v/>
      </c>
      <c r="F1198" s="43" t="str">
        <f>IF(B1198="","",SUMIF(Table2[[Tên hàng hóa]:[Thành tiền]],BáoCáoHàngHóa!B1198,Table2[Số lượng])-BáoCáoHàngHóa!C1198)</f>
        <v/>
      </c>
      <c r="G1198" s="43" t="str">
        <f t="shared" si="167"/>
        <v/>
      </c>
      <c r="H1198" s="43" t="str">
        <f>IF(B1198="","",SUMIF(Table2[[Tên hàng hóa]:[Thành tiền]],BáoCáoHàngHóa!B1198,Table2[Thành tiền])-BáoCáoHàngHóa!E1198)</f>
        <v/>
      </c>
      <c r="I1198" s="42" t="str">
        <f>IF(B1198="","",SUMIF(Table28[[Tên hàng hóa ]:[Thành tiền]],BáoCáoHàngHóa!B1198,Table28[Số lượng]))</f>
        <v/>
      </c>
      <c r="J1198" s="42" t="str">
        <f t="shared" si="168"/>
        <v/>
      </c>
      <c r="K1198" s="42" t="str">
        <f t="shared" si="169"/>
        <v/>
      </c>
      <c r="L1198" s="44" t="str">
        <f t="shared" si="170"/>
        <v/>
      </c>
      <c r="M1198" s="44" t="str">
        <f t="shared" si="171"/>
        <v/>
      </c>
      <c r="N1198" s="44" t="str">
        <f t="shared" si="172"/>
        <v/>
      </c>
      <c r="O1198" s="30">
        <f t="shared" si="173"/>
        <v>0</v>
      </c>
    </row>
    <row r="1199" spans="1:15" x14ac:dyDescent="0.2">
      <c r="A1199" s="40">
        <v>1194</v>
      </c>
      <c r="B1199" s="40" t="str">
        <f>IF(DanhMụcHH!B1198="","",DanhMụcHH!B1198)</f>
        <v/>
      </c>
      <c r="C1199" s="41" t="str">
        <f ca="1">IF(B1199="","",SUMIF(OFFSET(MuaHàng_ThanhToán!$D$5,0,0,COUNTIF(Table2[Tên nhà cung cấp],MuaHàng_ThanhToán!$C$5),6),BáoCáoHàngHóa!B1199,Table2[Số lượng]))</f>
        <v/>
      </c>
      <c r="D1199" s="41" t="str">
        <f t="shared" si="166"/>
        <v/>
      </c>
      <c r="E1199" s="41" t="str">
        <f ca="1">IF(B1199="","",SUMIF(OFFSET(MuaHàng_ThanhToán!$D$5,0,0,COUNTIF(Table2[Tên nhà cung cấp],MuaHàng_ThanhToán!$C$5),6),BáoCáoHàngHóa!B1199,Table2[Thành tiền]))</f>
        <v/>
      </c>
      <c r="F1199" s="43" t="str">
        <f>IF(B1199="","",SUMIF(Table2[[Tên hàng hóa]:[Thành tiền]],BáoCáoHàngHóa!B1199,Table2[Số lượng])-BáoCáoHàngHóa!C1199)</f>
        <v/>
      </c>
      <c r="G1199" s="43" t="str">
        <f t="shared" si="167"/>
        <v/>
      </c>
      <c r="H1199" s="43" t="str">
        <f>IF(B1199="","",SUMIF(Table2[[Tên hàng hóa]:[Thành tiền]],BáoCáoHàngHóa!B1199,Table2[Thành tiền])-BáoCáoHàngHóa!E1199)</f>
        <v/>
      </c>
      <c r="I1199" s="42" t="str">
        <f>IF(B1199="","",SUMIF(Table28[[Tên hàng hóa ]:[Thành tiền]],BáoCáoHàngHóa!B1199,Table28[Số lượng]))</f>
        <v/>
      </c>
      <c r="J1199" s="42" t="str">
        <f t="shared" si="168"/>
        <v/>
      </c>
      <c r="K1199" s="42" t="str">
        <f t="shared" si="169"/>
        <v/>
      </c>
      <c r="L1199" s="44" t="str">
        <f t="shared" si="170"/>
        <v/>
      </c>
      <c r="M1199" s="44" t="str">
        <f t="shared" si="171"/>
        <v/>
      </c>
      <c r="N1199" s="44" t="str">
        <f t="shared" si="172"/>
        <v/>
      </c>
      <c r="O1199" s="30">
        <f t="shared" si="173"/>
        <v>0</v>
      </c>
    </row>
    <row r="1200" spans="1:15" x14ac:dyDescent="0.2">
      <c r="A1200" s="40">
        <v>1195</v>
      </c>
      <c r="B1200" s="40" t="str">
        <f>IF(DanhMụcHH!B1199="","",DanhMụcHH!B1199)</f>
        <v/>
      </c>
      <c r="C1200" s="41" t="str">
        <f ca="1">IF(B1200="","",SUMIF(OFFSET(MuaHàng_ThanhToán!$D$5,0,0,COUNTIF(Table2[Tên nhà cung cấp],MuaHàng_ThanhToán!$C$5),6),BáoCáoHàngHóa!B1200,Table2[Số lượng]))</f>
        <v/>
      </c>
      <c r="D1200" s="41" t="str">
        <f t="shared" si="166"/>
        <v/>
      </c>
      <c r="E1200" s="41" t="str">
        <f ca="1">IF(B1200="","",SUMIF(OFFSET(MuaHàng_ThanhToán!$D$5,0,0,COUNTIF(Table2[Tên nhà cung cấp],MuaHàng_ThanhToán!$C$5),6),BáoCáoHàngHóa!B1200,Table2[Thành tiền]))</f>
        <v/>
      </c>
      <c r="F1200" s="43" t="str">
        <f>IF(B1200="","",SUMIF(Table2[[Tên hàng hóa]:[Thành tiền]],BáoCáoHàngHóa!B1200,Table2[Số lượng])-BáoCáoHàngHóa!C1200)</f>
        <v/>
      </c>
      <c r="G1200" s="43" t="str">
        <f t="shared" si="167"/>
        <v/>
      </c>
      <c r="H1200" s="43" t="str">
        <f>IF(B1200="","",SUMIF(Table2[[Tên hàng hóa]:[Thành tiền]],BáoCáoHàngHóa!B1200,Table2[Thành tiền])-BáoCáoHàngHóa!E1200)</f>
        <v/>
      </c>
      <c r="I1200" s="42" t="str">
        <f>IF(B1200="","",SUMIF(Table28[[Tên hàng hóa ]:[Thành tiền]],BáoCáoHàngHóa!B1200,Table28[Số lượng]))</f>
        <v/>
      </c>
      <c r="J1200" s="42" t="str">
        <f t="shared" si="168"/>
        <v/>
      </c>
      <c r="K1200" s="42" t="str">
        <f t="shared" si="169"/>
        <v/>
      </c>
      <c r="L1200" s="44" t="str">
        <f t="shared" si="170"/>
        <v/>
      </c>
      <c r="M1200" s="44" t="str">
        <f t="shared" si="171"/>
        <v/>
      </c>
      <c r="N1200" s="44" t="str">
        <f t="shared" si="172"/>
        <v/>
      </c>
      <c r="O1200" s="30">
        <f t="shared" si="173"/>
        <v>0</v>
      </c>
    </row>
    <row r="1201" spans="1:15" x14ac:dyDescent="0.2">
      <c r="A1201" s="40">
        <v>1196</v>
      </c>
      <c r="B1201" s="40" t="str">
        <f>IF(DanhMụcHH!B1200="","",DanhMụcHH!B1200)</f>
        <v/>
      </c>
      <c r="C1201" s="41" t="str">
        <f ca="1">IF(B1201="","",SUMIF(OFFSET(MuaHàng_ThanhToán!$D$5,0,0,COUNTIF(Table2[Tên nhà cung cấp],MuaHàng_ThanhToán!$C$5),6),BáoCáoHàngHóa!B1201,Table2[Số lượng]))</f>
        <v/>
      </c>
      <c r="D1201" s="41" t="str">
        <f t="shared" si="166"/>
        <v/>
      </c>
      <c r="E1201" s="41" t="str">
        <f ca="1">IF(B1201="","",SUMIF(OFFSET(MuaHàng_ThanhToán!$D$5,0,0,COUNTIF(Table2[Tên nhà cung cấp],MuaHàng_ThanhToán!$C$5),6),BáoCáoHàngHóa!B1201,Table2[Thành tiền]))</f>
        <v/>
      </c>
      <c r="F1201" s="43" t="str">
        <f>IF(B1201="","",SUMIF(Table2[[Tên hàng hóa]:[Thành tiền]],BáoCáoHàngHóa!B1201,Table2[Số lượng])-BáoCáoHàngHóa!C1201)</f>
        <v/>
      </c>
      <c r="G1201" s="43" t="str">
        <f t="shared" si="167"/>
        <v/>
      </c>
      <c r="H1201" s="43" t="str">
        <f>IF(B1201="","",SUMIF(Table2[[Tên hàng hóa]:[Thành tiền]],BáoCáoHàngHóa!B1201,Table2[Thành tiền])-BáoCáoHàngHóa!E1201)</f>
        <v/>
      </c>
      <c r="I1201" s="42" t="str">
        <f>IF(B1201="","",SUMIF(Table28[[Tên hàng hóa ]:[Thành tiền]],BáoCáoHàngHóa!B1201,Table28[Số lượng]))</f>
        <v/>
      </c>
      <c r="J1201" s="42" t="str">
        <f t="shared" si="168"/>
        <v/>
      </c>
      <c r="K1201" s="42" t="str">
        <f t="shared" si="169"/>
        <v/>
      </c>
      <c r="L1201" s="44" t="str">
        <f t="shared" si="170"/>
        <v/>
      </c>
      <c r="M1201" s="44" t="str">
        <f t="shared" si="171"/>
        <v/>
      </c>
      <c r="N1201" s="44" t="str">
        <f t="shared" si="172"/>
        <v/>
      </c>
      <c r="O1201" s="30">
        <f t="shared" si="173"/>
        <v>0</v>
      </c>
    </row>
    <row r="1202" spans="1:15" x14ac:dyDescent="0.2">
      <c r="A1202" s="40">
        <v>1197</v>
      </c>
      <c r="B1202" s="40" t="str">
        <f>IF(DanhMụcHH!B1201="","",DanhMụcHH!B1201)</f>
        <v/>
      </c>
      <c r="C1202" s="41" t="str">
        <f ca="1">IF(B1202="","",SUMIF(OFFSET(MuaHàng_ThanhToán!$D$5,0,0,COUNTIF(Table2[Tên nhà cung cấp],MuaHàng_ThanhToán!$C$5),6),BáoCáoHàngHóa!B1202,Table2[Số lượng]))</f>
        <v/>
      </c>
      <c r="D1202" s="41" t="str">
        <f t="shared" si="166"/>
        <v/>
      </c>
      <c r="E1202" s="41" t="str">
        <f ca="1">IF(B1202="","",SUMIF(OFFSET(MuaHàng_ThanhToán!$D$5,0,0,COUNTIF(Table2[Tên nhà cung cấp],MuaHàng_ThanhToán!$C$5),6),BáoCáoHàngHóa!B1202,Table2[Thành tiền]))</f>
        <v/>
      </c>
      <c r="F1202" s="43" t="str">
        <f>IF(B1202="","",SUMIF(Table2[[Tên hàng hóa]:[Thành tiền]],BáoCáoHàngHóa!B1202,Table2[Số lượng])-BáoCáoHàngHóa!C1202)</f>
        <v/>
      </c>
      <c r="G1202" s="43" t="str">
        <f t="shared" si="167"/>
        <v/>
      </c>
      <c r="H1202" s="43" t="str">
        <f>IF(B1202="","",SUMIF(Table2[[Tên hàng hóa]:[Thành tiền]],BáoCáoHàngHóa!B1202,Table2[Thành tiền])-BáoCáoHàngHóa!E1202)</f>
        <v/>
      </c>
      <c r="I1202" s="42" t="str">
        <f>IF(B1202="","",SUMIF(Table28[[Tên hàng hóa ]:[Thành tiền]],BáoCáoHàngHóa!B1202,Table28[Số lượng]))</f>
        <v/>
      </c>
      <c r="J1202" s="42" t="str">
        <f t="shared" si="168"/>
        <v/>
      </c>
      <c r="K1202" s="42" t="str">
        <f t="shared" si="169"/>
        <v/>
      </c>
      <c r="L1202" s="44" t="str">
        <f t="shared" si="170"/>
        <v/>
      </c>
      <c r="M1202" s="44" t="str">
        <f t="shared" si="171"/>
        <v/>
      </c>
      <c r="N1202" s="44" t="str">
        <f t="shared" si="172"/>
        <v/>
      </c>
      <c r="O1202" s="30">
        <f t="shared" si="173"/>
        <v>0</v>
      </c>
    </row>
    <row r="1203" spans="1:15" x14ac:dyDescent="0.2">
      <c r="A1203" s="40">
        <v>1198</v>
      </c>
      <c r="B1203" s="40" t="str">
        <f>IF(DanhMụcHH!B1202="","",DanhMụcHH!B1202)</f>
        <v/>
      </c>
      <c r="C1203" s="41" t="str">
        <f ca="1">IF(B1203="","",SUMIF(OFFSET(MuaHàng_ThanhToán!$D$5,0,0,COUNTIF(Table2[Tên nhà cung cấp],MuaHàng_ThanhToán!$C$5),6),BáoCáoHàngHóa!B1203,Table2[Số lượng]))</f>
        <v/>
      </c>
      <c r="D1203" s="41" t="str">
        <f t="shared" ref="D1203:D1266" si="174">IF(B1203="","",IF(C1203=0,0,E1203/C1203))</f>
        <v/>
      </c>
      <c r="E1203" s="41" t="str">
        <f ca="1">IF(B1203="","",SUMIF(OFFSET(MuaHàng_ThanhToán!$D$5,0,0,COUNTIF(Table2[Tên nhà cung cấp],MuaHàng_ThanhToán!$C$5),6),BáoCáoHàngHóa!B1203,Table2[Thành tiền]))</f>
        <v/>
      </c>
      <c r="F1203" s="43" t="str">
        <f>IF(B1203="","",SUMIF(Table2[[Tên hàng hóa]:[Thành tiền]],BáoCáoHàngHóa!B1203,Table2[Số lượng])-BáoCáoHàngHóa!C1203)</f>
        <v/>
      </c>
      <c r="G1203" s="43" t="str">
        <f t="shared" ref="G1203:G1266" si="175">IF(B1203="","",IF(F1203=0,0,H1203/F1203))</f>
        <v/>
      </c>
      <c r="H1203" s="43" t="str">
        <f>IF(B1203="","",SUMIF(Table2[[Tên hàng hóa]:[Thành tiền]],BáoCáoHàngHóa!B1203,Table2[Thành tiền])-BáoCáoHàngHóa!E1203)</f>
        <v/>
      </c>
      <c r="I1203" s="42" t="str">
        <f>IF(B1203="","",SUMIF(Table28[[Tên hàng hóa ]:[Thành tiền]],BáoCáoHàngHóa!B1203,Table28[Số lượng]))</f>
        <v/>
      </c>
      <c r="J1203" s="42" t="str">
        <f t="shared" ref="J1203:J1266" si="176">IF(B1203="","",IF(I1203=0,0,(H1203+E1203)/(F1203+C1203)))</f>
        <v/>
      </c>
      <c r="K1203" s="42" t="str">
        <f t="shared" ref="K1203:K1266" si="177">IF(B1203="","",J1203*I1203)</f>
        <v/>
      </c>
      <c r="L1203" s="44" t="str">
        <f t="shared" ref="L1203:L1266" si="178">IF(B1203="","",C1203+F1203-I1203)</f>
        <v/>
      </c>
      <c r="M1203" s="44" t="str">
        <f t="shared" ref="M1203:M1266" si="179">IF(B1203="","",IF(L1203=0,0,N1203/L1203))</f>
        <v/>
      </c>
      <c r="N1203" s="44" t="str">
        <f t="shared" ref="N1203:N1266" si="180">IF(B1203="","",E1203+H1203-K1203)</f>
        <v/>
      </c>
      <c r="O1203" s="30">
        <f t="shared" si="173"/>
        <v>0</v>
      </c>
    </row>
    <row r="1204" spans="1:15" x14ac:dyDescent="0.2">
      <c r="A1204" s="40">
        <v>1199</v>
      </c>
      <c r="B1204" s="40" t="str">
        <f>IF(DanhMụcHH!B1203="","",DanhMụcHH!B1203)</f>
        <v/>
      </c>
      <c r="C1204" s="41" t="str">
        <f ca="1">IF(B1204="","",SUMIF(OFFSET(MuaHàng_ThanhToán!$D$5,0,0,COUNTIF(Table2[Tên nhà cung cấp],MuaHàng_ThanhToán!$C$5),6),BáoCáoHàngHóa!B1204,Table2[Số lượng]))</f>
        <v/>
      </c>
      <c r="D1204" s="41" t="str">
        <f t="shared" si="174"/>
        <v/>
      </c>
      <c r="E1204" s="41" t="str">
        <f ca="1">IF(B1204="","",SUMIF(OFFSET(MuaHàng_ThanhToán!$D$5,0,0,COUNTIF(Table2[Tên nhà cung cấp],MuaHàng_ThanhToán!$C$5),6),BáoCáoHàngHóa!B1204,Table2[Thành tiền]))</f>
        <v/>
      </c>
      <c r="F1204" s="43" t="str">
        <f>IF(B1204="","",SUMIF(Table2[[Tên hàng hóa]:[Thành tiền]],BáoCáoHàngHóa!B1204,Table2[Số lượng])-BáoCáoHàngHóa!C1204)</f>
        <v/>
      </c>
      <c r="G1204" s="43" t="str">
        <f t="shared" si="175"/>
        <v/>
      </c>
      <c r="H1204" s="43" t="str">
        <f>IF(B1204="","",SUMIF(Table2[[Tên hàng hóa]:[Thành tiền]],BáoCáoHàngHóa!B1204,Table2[Thành tiền])-BáoCáoHàngHóa!E1204)</f>
        <v/>
      </c>
      <c r="I1204" s="42" t="str">
        <f>IF(B1204="","",SUMIF(Table28[[Tên hàng hóa ]:[Thành tiền]],BáoCáoHàngHóa!B1204,Table28[Số lượng]))</f>
        <v/>
      </c>
      <c r="J1204" s="42" t="str">
        <f t="shared" si="176"/>
        <v/>
      </c>
      <c r="K1204" s="42" t="str">
        <f t="shared" si="177"/>
        <v/>
      </c>
      <c r="L1204" s="44" t="str">
        <f t="shared" si="178"/>
        <v/>
      </c>
      <c r="M1204" s="44" t="str">
        <f t="shared" si="179"/>
        <v/>
      </c>
      <c r="N1204" s="44" t="str">
        <f t="shared" si="180"/>
        <v/>
      </c>
      <c r="O1204" s="30">
        <f t="shared" si="173"/>
        <v>0</v>
      </c>
    </row>
    <row r="1205" spans="1:15" x14ac:dyDescent="0.2">
      <c r="A1205" s="40">
        <v>1200</v>
      </c>
      <c r="B1205" s="40" t="str">
        <f>IF(DanhMụcHH!B1204="","",DanhMụcHH!B1204)</f>
        <v/>
      </c>
      <c r="C1205" s="41" t="str">
        <f ca="1">IF(B1205="","",SUMIF(OFFSET(MuaHàng_ThanhToán!$D$5,0,0,COUNTIF(Table2[Tên nhà cung cấp],MuaHàng_ThanhToán!$C$5),6),BáoCáoHàngHóa!B1205,Table2[Số lượng]))</f>
        <v/>
      </c>
      <c r="D1205" s="41" t="str">
        <f t="shared" si="174"/>
        <v/>
      </c>
      <c r="E1205" s="41" t="str">
        <f ca="1">IF(B1205="","",SUMIF(OFFSET(MuaHàng_ThanhToán!$D$5,0,0,COUNTIF(Table2[Tên nhà cung cấp],MuaHàng_ThanhToán!$C$5),6),BáoCáoHàngHóa!B1205,Table2[Thành tiền]))</f>
        <v/>
      </c>
      <c r="F1205" s="43" t="str">
        <f>IF(B1205="","",SUMIF(Table2[[Tên hàng hóa]:[Thành tiền]],BáoCáoHàngHóa!B1205,Table2[Số lượng])-BáoCáoHàngHóa!C1205)</f>
        <v/>
      </c>
      <c r="G1205" s="43" t="str">
        <f t="shared" si="175"/>
        <v/>
      </c>
      <c r="H1205" s="43" t="str">
        <f>IF(B1205="","",SUMIF(Table2[[Tên hàng hóa]:[Thành tiền]],BáoCáoHàngHóa!B1205,Table2[Thành tiền])-BáoCáoHàngHóa!E1205)</f>
        <v/>
      </c>
      <c r="I1205" s="42" t="str">
        <f>IF(B1205="","",SUMIF(Table28[[Tên hàng hóa ]:[Thành tiền]],BáoCáoHàngHóa!B1205,Table28[Số lượng]))</f>
        <v/>
      </c>
      <c r="J1205" s="42" t="str">
        <f t="shared" si="176"/>
        <v/>
      </c>
      <c r="K1205" s="42" t="str">
        <f t="shared" si="177"/>
        <v/>
      </c>
      <c r="L1205" s="44" t="str">
        <f t="shared" si="178"/>
        <v/>
      </c>
      <c r="M1205" s="44" t="str">
        <f t="shared" si="179"/>
        <v/>
      </c>
      <c r="N1205" s="44" t="str">
        <f t="shared" si="180"/>
        <v/>
      </c>
      <c r="O1205" s="30">
        <f t="shared" si="173"/>
        <v>0</v>
      </c>
    </row>
    <row r="1206" spans="1:15" x14ac:dyDescent="0.2">
      <c r="A1206" s="40">
        <v>1201</v>
      </c>
      <c r="B1206" s="40" t="str">
        <f>IF(DanhMụcHH!B1205="","",DanhMụcHH!B1205)</f>
        <v/>
      </c>
      <c r="C1206" s="41" t="str">
        <f ca="1">IF(B1206="","",SUMIF(OFFSET(MuaHàng_ThanhToán!$D$5,0,0,COUNTIF(Table2[Tên nhà cung cấp],MuaHàng_ThanhToán!$C$5),6),BáoCáoHàngHóa!B1206,Table2[Số lượng]))</f>
        <v/>
      </c>
      <c r="D1206" s="41" t="str">
        <f t="shared" si="174"/>
        <v/>
      </c>
      <c r="E1206" s="41" t="str">
        <f ca="1">IF(B1206="","",SUMIF(OFFSET(MuaHàng_ThanhToán!$D$5,0,0,COUNTIF(Table2[Tên nhà cung cấp],MuaHàng_ThanhToán!$C$5),6),BáoCáoHàngHóa!B1206,Table2[Thành tiền]))</f>
        <v/>
      </c>
      <c r="F1206" s="43" t="str">
        <f>IF(B1206="","",SUMIF(Table2[[Tên hàng hóa]:[Thành tiền]],BáoCáoHàngHóa!B1206,Table2[Số lượng])-BáoCáoHàngHóa!C1206)</f>
        <v/>
      </c>
      <c r="G1206" s="43" t="str">
        <f t="shared" si="175"/>
        <v/>
      </c>
      <c r="H1206" s="43" t="str">
        <f>IF(B1206="","",SUMIF(Table2[[Tên hàng hóa]:[Thành tiền]],BáoCáoHàngHóa!B1206,Table2[Thành tiền])-BáoCáoHàngHóa!E1206)</f>
        <v/>
      </c>
      <c r="I1206" s="42" t="str">
        <f>IF(B1206="","",SUMIF(Table28[[Tên hàng hóa ]:[Thành tiền]],BáoCáoHàngHóa!B1206,Table28[Số lượng]))</f>
        <v/>
      </c>
      <c r="J1206" s="42" t="str">
        <f t="shared" si="176"/>
        <v/>
      </c>
      <c r="K1206" s="42" t="str">
        <f t="shared" si="177"/>
        <v/>
      </c>
      <c r="L1206" s="44" t="str">
        <f t="shared" si="178"/>
        <v/>
      </c>
      <c r="M1206" s="44" t="str">
        <f t="shared" si="179"/>
        <v/>
      </c>
      <c r="N1206" s="44" t="str">
        <f t="shared" si="180"/>
        <v/>
      </c>
      <c r="O1206" s="30">
        <f t="shared" si="173"/>
        <v>0</v>
      </c>
    </row>
    <row r="1207" spans="1:15" x14ac:dyDescent="0.2">
      <c r="A1207" s="40">
        <v>1202</v>
      </c>
      <c r="B1207" s="40" t="str">
        <f>IF(DanhMụcHH!B1206="","",DanhMụcHH!B1206)</f>
        <v/>
      </c>
      <c r="C1207" s="41" t="str">
        <f ca="1">IF(B1207="","",SUMIF(OFFSET(MuaHàng_ThanhToán!$D$5,0,0,COUNTIF(Table2[Tên nhà cung cấp],MuaHàng_ThanhToán!$C$5),6),BáoCáoHàngHóa!B1207,Table2[Số lượng]))</f>
        <v/>
      </c>
      <c r="D1207" s="41" t="str">
        <f t="shared" si="174"/>
        <v/>
      </c>
      <c r="E1207" s="41" t="str">
        <f ca="1">IF(B1207="","",SUMIF(OFFSET(MuaHàng_ThanhToán!$D$5,0,0,COUNTIF(Table2[Tên nhà cung cấp],MuaHàng_ThanhToán!$C$5),6),BáoCáoHàngHóa!B1207,Table2[Thành tiền]))</f>
        <v/>
      </c>
      <c r="F1207" s="43" t="str">
        <f>IF(B1207="","",SUMIF(Table2[[Tên hàng hóa]:[Thành tiền]],BáoCáoHàngHóa!B1207,Table2[Số lượng])-BáoCáoHàngHóa!C1207)</f>
        <v/>
      </c>
      <c r="G1207" s="43" t="str">
        <f t="shared" si="175"/>
        <v/>
      </c>
      <c r="H1207" s="43" t="str">
        <f>IF(B1207="","",SUMIF(Table2[[Tên hàng hóa]:[Thành tiền]],BáoCáoHàngHóa!B1207,Table2[Thành tiền])-BáoCáoHàngHóa!E1207)</f>
        <v/>
      </c>
      <c r="I1207" s="42" t="str">
        <f>IF(B1207="","",SUMIF(Table28[[Tên hàng hóa ]:[Thành tiền]],BáoCáoHàngHóa!B1207,Table28[Số lượng]))</f>
        <v/>
      </c>
      <c r="J1207" s="42" t="str">
        <f t="shared" si="176"/>
        <v/>
      </c>
      <c r="K1207" s="42" t="str">
        <f t="shared" si="177"/>
        <v/>
      </c>
      <c r="L1207" s="44" t="str">
        <f t="shared" si="178"/>
        <v/>
      </c>
      <c r="M1207" s="44" t="str">
        <f t="shared" si="179"/>
        <v/>
      </c>
      <c r="N1207" s="44" t="str">
        <f t="shared" si="180"/>
        <v/>
      </c>
      <c r="O1207" s="30">
        <f t="shared" si="173"/>
        <v>0</v>
      </c>
    </row>
    <row r="1208" spans="1:15" x14ac:dyDescent="0.2">
      <c r="A1208" s="40">
        <v>1203</v>
      </c>
      <c r="B1208" s="40" t="str">
        <f>IF(DanhMụcHH!B1207="","",DanhMụcHH!B1207)</f>
        <v/>
      </c>
      <c r="C1208" s="41" t="str">
        <f ca="1">IF(B1208="","",SUMIF(OFFSET(MuaHàng_ThanhToán!$D$5,0,0,COUNTIF(Table2[Tên nhà cung cấp],MuaHàng_ThanhToán!$C$5),6),BáoCáoHàngHóa!B1208,Table2[Số lượng]))</f>
        <v/>
      </c>
      <c r="D1208" s="41" t="str">
        <f t="shared" si="174"/>
        <v/>
      </c>
      <c r="E1208" s="41" t="str">
        <f ca="1">IF(B1208="","",SUMIF(OFFSET(MuaHàng_ThanhToán!$D$5,0,0,COUNTIF(Table2[Tên nhà cung cấp],MuaHàng_ThanhToán!$C$5),6),BáoCáoHàngHóa!B1208,Table2[Thành tiền]))</f>
        <v/>
      </c>
      <c r="F1208" s="43" t="str">
        <f>IF(B1208="","",SUMIF(Table2[[Tên hàng hóa]:[Thành tiền]],BáoCáoHàngHóa!B1208,Table2[Số lượng])-BáoCáoHàngHóa!C1208)</f>
        <v/>
      </c>
      <c r="G1208" s="43" t="str">
        <f t="shared" si="175"/>
        <v/>
      </c>
      <c r="H1208" s="43" t="str">
        <f>IF(B1208="","",SUMIF(Table2[[Tên hàng hóa]:[Thành tiền]],BáoCáoHàngHóa!B1208,Table2[Thành tiền])-BáoCáoHàngHóa!E1208)</f>
        <v/>
      </c>
      <c r="I1208" s="42" t="str">
        <f>IF(B1208="","",SUMIF(Table28[[Tên hàng hóa ]:[Thành tiền]],BáoCáoHàngHóa!B1208,Table28[Số lượng]))</f>
        <v/>
      </c>
      <c r="J1208" s="42" t="str">
        <f t="shared" si="176"/>
        <v/>
      </c>
      <c r="K1208" s="42" t="str">
        <f t="shared" si="177"/>
        <v/>
      </c>
      <c r="L1208" s="44" t="str">
        <f t="shared" si="178"/>
        <v/>
      </c>
      <c r="M1208" s="44" t="str">
        <f t="shared" si="179"/>
        <v/>
      </c>
      <c r="N1208" s="44" t="str">
        <f t="shared" si="180"/>
        <v/>
      </c>
      <c r="O1208" s="30">
        <f t="shared" si="173"/>
        <v>0</v>
      </c>
    </row>
    <row r="1209" spans="1:15" x14ac:dyDescent="0.2">
      <c r="A1209" s="40">
        <v>1204</v>
      </c>
      <c r="B1209" s="40" t="str">
        <f>IF(DanhMụcHH!B1208="","",DanhMụcHH!B1208)</f>
        <v/>
      </c>
      <c r="C1209" s="41" t="str">
        <f ca="1">IF(B1209="","",SUMIF(OFFSET(MuaHàng_ThanhToán!$D$5,0,0,COUNTIF(Table2[Tên nhà cung cấp],MuaHàng_ThanhToán!$C$5),6),BáoCáoHàngHóa!B1209,Table2[Số lượng]))</f>
        <v/>
      </c>
      <c r="D1209" s="41" t="str">
        <f t="shared" si="174"/>
        <v/>
      </c>
      <c r="E1209" s="41" t="str">
        <f ca="1">IF(B1209="","",SUMIF(OFFSET(MuaHàng_ThanhToán!$D$5,0,0,COUNTIF(Table2[Tên nhà cung cấp],MuaHàng_ThanhToán!$C$5),6),BáoCáoHàngHóa!B1209,Table2[Thành tiền]))</f>
        <v/>
      </c>
      <c r="F1209" s="43" t="str">
        <f>IF(B1209="","",SUMIF(Table2[[Tên hàng hóa]:[Thành tiền]],BáoCáoHàngHóa!B1209,Table2[Số lượng])-BáoCáoHàngHóa!C1209)</f>
        <v/>
      </c>
      <c r="G1209" s="43" t="str">
        <f t="shared" si="175"/>
        <v/>
      </c>
      <c r="H1209" s="43" t="str">
        <f>IF(B1209="","",SUMIF(Table2[[Tên hàng hóa]:[Thành tiền]],BáoCáoHàngHóa!B1209,Table2[Thành tiền])-BáoCáoHàngHóa!E1209)</f>
        <v/>
      </c>
      <c r="I1209" s="42" t="str">
        <f>IF(B1209="","",SUMIF(Table28[[Tên hàng hóa ]:[Thành tiền]],BáoCáoHàngHóa!B1209,Table28[Số lượng]))</f>
        <v/>
      </c>
      <c r="J1209" s="42" t="str">
        <f t="shared" si="176"/>
        <v/>
      </c>
      <c r="K1209" s="42" t="str">
        <f t="shared" si="177"/>
        <v/>
      </c>
      <c r="L1209" s="44" t="str">
        <f t="shared" si="178"/>
        <v/>
      </c>
      <c r="M1209" s="44" t="str">
        <f t="shared" si="179"/>
        <v/>
      </c>
      <c r="N1209" s="44" t="str">
        <f t="shared" si="180"/>
        <v/>
      </c>
      <c r="O1209" s="30">
        <f t="shared" si="173"/>
        <v>0</v>
      </c>
    </row>
    <row r="1210" spans="1:15" x14ac:dyDescent="0.2">
      <c r="A1210" s="40">
        <v>1205</v>
      </c>
      <c r="B1210" s="40" t="str">
        <f>IF(DanhMụcHH!B1209="","",DanhMụcHH!B1209)</f>
        <v/>
      </c>
      <c r="C1210" s="41" t="str">
        <f ca="1">IF(B1210="","",SUMIF(OFFSET(MuaHàng_ThanhToán!$D$5,0,0,COUNTIF(Table2[Tên nhà cung cấp],MuaHàng_ThanhToán!$C$5),6),BáoCáoHàngHóa!B1210,Table2[Số lượng]))</f>
        <v/>
      </c>
      <c r="D1210" s="41" t="str">
        <f t="shared" si="174"/>
        <v/>
      </c>
      <c r="E1210" s="41" t="str">
        <f ca="1">IF(B1210="","",SUMIF(OFFSET(MuaHàng_ThanhToán!$D$5,0,0,COUNTIF(Table2[Tên nhà cung cấp],MuaHàng_ThanhToán!$C$5),6),BáoCáoHàngHóa!B1210,Table2[Thành tiền]))</f>
        <v/>
      </c>
      <c r="F1210" s="43" t="str">
        <f>IF(B1210="","",SUMIF(Table2[[Tên hàng hóa]:[Thành tiền]],BáoCáoHàngHóa!B1210,Table2[Số lượng])-BáoCáoHàngHóa!C1210)</f>
        <v/>
      </c>
      <c r="G1210" s="43" t="str">
        <f t="shared" si="175"/>
        <v/>
      </c>
      <c r="H1210" s="43" t="str">
        <f>IF(B1210="","",SUMIF(Table2[[Tên hàng hóa]:[Thành tiền]],BáoCáoHàngHóa!B1210,Table2[Thành tiền])-BáoCáoHàngHóa!E1210)</f>
        <v/>
      </c>
      <c r="I1210" s="42" t="str">
        <f>IF(B1210="","",SUMIF(Table28[[Tên hàng hóa ]:[Thành tiền]],BáoCáoHàngHóa!B1210,Table28[Số lượng]))</f>
        <v/>
      </c>
      <c r="J1210" s="42" t="str">
        <f t="shared" si="176"/>
        <v/>
      </c>
      <c r="K1210" s="42" t="str">
        <f t="shared" si="177"/>
        <v/>
      </c>
      <c r="L1210" s="44" t="str">
        <f t="shared" si="178"/>
        <v/>
      </c>
      <c r="M1210" s="44" t="str">
        <f t="shared" si="179"/>
        <v/>
      </c>
      <c r="N1210" s="44" t="str">
        <f t="shared" si="180"/>
        <v/>
      </c>
      <c r="O1210" s="30">
        <f t="shared" si="173"/>
        <v>0</v>
      </c>
    </row>
    <row r="1211" spans="1:15" x14ac:dyDescent="0.2">
      <c r="A1211" s="40">
        <v>1206</v>
      </c>
      <c r="B1211" s="40" t="str">
        <f>IF(DanhMụcHH!B1210="","",DanhMụcHH!B1210)</f>
        <v/>
      </c>
      <c r="C1211" s="41" t="str">
        <f ca="1">IF(B1211="","",SUMIF(OFFSET(MuaHàng_ThanhToán!$D$5,0,0,COUNTIF(Table2[Tên nhà cung cấp],MuaHàng_ThanhToán!$C$5),6),BáoCáoHàngHóa!B1211,Table2[Số lượng]))</f>
        <v/>
      </c>
      <c r="D1211" s="41" t="str">
        <f t="shared" si="174"/>
        <v/>
      </c>
      <c r="E1211" s="41" t="str">
        <f ca="1">IF(B1211="","",SUMIF(OFFSET(MuaHàng_ThanhToán!$D$5,0,0,COUNTIF(Table2[Tên nhà cung cấp],MuaHàng_ThanhToán!$C$5),6),BáoCáoHàngHóa!B1211,Table2[Thành tiền]))</f>
        <v/>
      </c>
      <c r="F1211" s="43" t="str">
        <f>IF(B1211="","",SUMIF(Table2[[Tên hàng hóa]:[Thành tiền]],BáoCáoHàngHóa!B1211,Table2[Số lượng])-BáoCáoHàngHóa!C1211)</f>
        <v/>
      </c>
      <c r="G1211" s="43" t="str">
        <f t="shared" si="175"/>
        <v/>
      </c>
      <c r="H1211" s="43" t="str">
        <f>IF(B1211="","",SUMIF(Table2[[Tên hàng hóa]:[Thành tiền]],BáoCáoHàngHóa!B1211,Table2[Thành tiền])-BáoCáoHàngHóa!E1211)</f>
        <v/>
      </c>
      <c r="I1211" s="42" t="str">
        <f>IF(B1211="","",SUMIF(Table28[[Tên hàng hóa ]:[Thành tiền]],BáoCáoHàngHóa!B1211,Table28[Số lượng]))</f>
        <v/>
      </c>
      <c r="J1211" s="42" t="str">
        <f t="shared" si="176"/>
        <v/>
      </c>
      <c r="K1211" s="42" t="str">
        <f t="shared" si="177"/>
        <v/>
      </c>
      <c r="L1211" s="44" t="str">
        <f t="shared" si="178"/>
        <v/>
      </c>
      <c r="M1211" s="44" t="str">
        <f t="shared" si="179"/>
        <v/>
      </c>
      <c r="N1211" s="44" t="str">
        <f t="shared" si="180"/>
        <v/>
      </c>
      <c r="O1211" s="30">
        <f t="shared" si="173"/>
        <v>0</v>
      </c>
    </row>
    <row r="1212" spans="1:15" x14ac:dyDescent="0.2">
      <c r="A1212" s="40">
        <v>1207</v>
      </c>
      <c r="B1212" s="40" t="str">
        <f>IF(DanhMụcHH!B1211="","",DanhMụcHH!B1211)</f>
        <v/>
      </c>
      <c r="C1212" s="41" t="str">
        <f ca="1">IF(B1212="","",SUMIF(OFFSET(MuaHàng_ThanhToán!$D$5,0,0,COUNTIF(Table2[Tên nhà cung cấp],MuaHàng_ThanhToán!$C$5),6),BáoCáoHàngHóa!B1212,Table2[Số lượng]))</f>
        <v/>
      </c>
      <c r="D1212" s="41" t="str">
        <f t="shared" si="174"/>
        <v/>
      </c>
      <c r="E1212" s="41" t="str">
        <f ca="1">IF(B1212="","",SUMIF(OFFSET(MuaHàng_ThanhToán!$D$5,0,0,COUNTIF(Table2[Tên nhà cung cấp],MuaHàng_ThanhToán!$C$5),6),BáoCáoHàngHóa!B1212,Table2[Thành tiền]))</f>
        <v/>
      </c>
      <c r="F1212" s="43" t="str">
        <f>IF(B1212="","",SUMIF(Table2[[Tên hàng hóa]:[Thành tiền]],BáoCáoHàngHóa!B1212,Table2[Số lượng])-BáoCáoHàngHóa!C1212)</f>
        <v/>
      </c>
      <c r="G1212" s="43" t="str">
        <f t="shared" si="175"/>
        <v/>
      </c>
      <c r="H1212" s="43" t="str">
        <f>IF(B1212="","",SUMIF(Table2[[Tên hàng hóa]:[Thành tiền]],BáoCáoHàngHóa!B1212,Table2[Thành tiền])-BáoCáoHàngHóa!E1212)</f>
        <v/>
      </c>
      <c r="I1212" s="42" t="str">
        <f>IF(B1212="","",SUMIF(Table28[[Tên hàng hóa ]:[Thành tiền]],BáoCáoHàngHóa!B1212,Table28[Số lượng]))</f>
        <v/>
      </c>
      <c r="J1212" s="42" t="str">
        <f t="shared" si="176"/>
        <v/>
      </c>
      <c r="K1212" s="42" t="str">
        <f t="shared" si="177"/>
        <v/>
      </c>
      <c r="L1212" s="44" t="str">
        <f t="shared" si="178"/>
        <v/>
      </c>
      <c r="M1212" s="44" t="str">
        <f t="shared" si="179"/>
        <v/>
      </c>
      <c r="N1212" s="44" t="str">
        <f t="shared" si="180"/>
        <v/>
      </c>
      <c r="O1212" s="30">
        <f t="shared" si="173"/>
        <v>0</v>
      </c>
    </row>
    <row r="1213" spans="1:15" x14ac:dyDescent="0.2">
      <c r="A1213" s="40">
        <v>1208</v>
      </c>
      <c r="B1213" s="40" t="str">
        <f>IF(DanhMụcHH!B1212="","",DanhMụcHH!B1212)</f>
        <v/>
      </c>
      <c r="C1213" s="41" t="str">
        <f ca="1">IF(B1213="","",SUMIF(OFFSET(MuaHàng_ThanhToán!$D$5,0,0,COUNTIF(Table2[Tên nhà cung cấp],MuaHàng_ThanhToán!$C$5),6),BáoCáoHàngHóa!B1213,Table2[Số lượng]))</f>
        <v/>
      </c>
      <c r="D1213" s="41" t="str">
        <f t="shared" si="174"/>
        <v/>
      </c>
      <c r="E1213" s="41" t="str">
        <f ca="1">IF(B1213="","",SUMIF(OFFSET(MuaHàng_ThanhToán!$D$5,0,0,COUNTIF(Table2[Tên nhà cung cấp],MuaHàng_ThanhToán!$C$5),6),BáoCáoHàngHóa!B1213,Table2[Thành tiền]))</f>
        <v/>
      </c>
      <c r="F1213" s="43" t="str">
        <f>IF(B1213="","",SUMIF(Table2[[Tên hàng hóa]:[Thành tiền]],BáoCáoHàngHóa!B1213,Table2[Số lượng])-BáoCáoHàngHóa!C1213)</f>
        <v/>
      </c>
      <c r="G1213" s="43" t="str">
        <f t="shared" si="175"/>
        <v/>
      </c>
      <c r="H1213" s="43" t="str">
        <f>IF(B1213="","",SUMIF(Table2[[Tên hàng hóa]:[Thành tiền]],BáoCáoHàngHóa!B1213,Table2[Thành tiền])-BáoCáoHàngHóa!E1213)</f>
        <v/>
      </c>
      <c r="I1213" s="42" t="str">
        <f>IF(B1213="","",SUMIF(Table28[[Tên hàng hóa ]:[Thành tiền]],BáoCáoHàngHóa!B1213,Table28[Số lượng]))</f>
        <v/>
      </c>
      <c r="J1213" s="42" t="str">
        <f t="shared" si="176"/>
        <v/>
      </c>
      <c r="K1213" s="42" t="str">
        <f t="shared" si="177"/>
        <v/>
      </c>
      <c r="L1213" s="44" t="str">
        <f t="shared" si="178"/>
        <v/>
      </c>
      <c r="M1213" s="44" t="str">
        <f t="shared" si="179"/>
        <v/>
      </c>
      <c r="N1213" s="44" t="str">
        <f t="shared" si="180"/>
        <v/>
      </c>
      <c r="O1213" s="30">
        <f t="shared" si="173"/>
        <v>0</v>
      </c>
    </row>
    <row r="1214" spans="1:15" x14ac:dyDescent="0.2">
      <c r="A1214" s="40">
        <v>1209</v>
      </c>
      <c r="B1214" s="40" t="str">
        <f>IF(DanhMụcHH!B1213="","",DanhMụcHH!B1213)</f>
        <v/>
      </c>
      <c r="C1214" s="41" t="str">
        <f ca="1">IF(B1214="","",SUMIF(OFFSET(MuaHàng_ThanhToán!$D$5,0,0,COUNTIF(Table2[Tên nhà cung cấp],MuaHàng_ThanhToán!$C$5),6),BáoCáoHàngHóa!B1214,Table2[Số lượng]))</f>
        <v/>
      </c>
      <c r="D1214" s="41" t="str">
        <f t="shared" si="174"/>
        <v/>
      </c>
      <c r="E1214" s="41" t="str">
        <f ca="1">IF(B1214="","",SUMIF(OFFSET(MuaHàng_ThanhToán!$D$5,0,0,COUNTIF(Table2[Tên nhà cung cấp],MuaHàng_ThanhToán!$C$5),6),BáoCáoHàngHóa!B1214,Table2[Thành tiền]))</f>
        <v/>
      </c>
      <c r="F1214" s="43" t="str">
        <f>IF(B1214="","",SUMIF(Table2[[Tên hàng hóa]:[Thành tiền]],BáoCáoHàngHóa!B1214,Table2[Số lượng])-BáoCáoHàngHóa!C1214)</f>
        <v/>
      </c>
      <c r="G1214" s="43" t="str">
        <f t="shared" si="175"/>
        <v/>
      </c>
      <c r="H1214" s="43" t="str">
        <f>IF(B1214="","",SUMIF(Table2[[Tên hàng hóa]:[Thành tiền]],BáoCáoHàngHóa!B1214,Table2[Thành tiền])-BáoCáoHàngHóa!E1214)</f>
        <v/>
      </c>
      <c r="I1214" s="42" t="str">
        <f>IF(B1214="","",SUMIF(Table28[[Tên hàng hóa ]:[Thành tiền]],BáoCáoHàngHóa!B1214,Table28[Số lượng]))</f>
        <v/>
      </c>
      <c r="J1214" s="42" t="str">
        <f t="shared" si="176"/>
        <v/>
      </c>
      <c r="K1214" s="42" t="str">
        <f t="shared" si="177"/>
        <v/>
      </c>
      <c r="L1214" s="44" t="str">
        <f t="shared" si="178"/>
        <v/>
      </c>
      <c r="M1214" s="44" t="str">
        <f t="shared" si="179"/>
        <v/>
      </c>
      <c r="N1214" s="44" t="str">
        <f t="shared" si="180"/>
        <v/>
      </c>
      <c r="O1214" s="30">
        <f t="shared" si="173"/>
        <v>0</v>
      </c>
    </row>
    <row r="1215" spans="1:15" x14ac:dyDescent="0.2">
      <c r="A1215" s="40">
        <v>1210</v>
      </c>
      <c r="B1215" s="40" t="str">
        <f>IF(DanhMụcHH!B1214="","",DanhMụcHH!B1214)</f>
        <v/>
      </c>
      <c r="C1215" s="41" t="str">
        <f ca="1">IF(B1215="","",SUMIF(OFFSET(MuaHàng_ThanhToán!$D$5,0,0,COUNTIF(Table2[Tên nhà cung cấp],MuaHàng_ThanhToán!$C$5),6),BáoCáoHàngHóa!B1215,Table2[Số lượng]))</f>
        <v/>
      </c>
      <c r="D1215" s="41" t="str">
        <f t="shared" si="174"/>
        <v/>
      </c>
      <c r="E1215" s="41" t="str">
        <f ca="1">IF(B1215="","",SUMIF(OFFSET(MuaHàng_ThanhToán!$D$5,0,0,COUNTIF(Table2[Tên nhà cung cấp],MuaHàng_ThanhToán!$C$5),6),BáoCáoHàngHóa!B1215,Table2[Thành tiền]))</f>
        <v/>
      </c>
      <c r="F1215" s="43" t="str">
        <f>IF(B1215="","",SUMIF(Table2[[Tên hàng hóa]:[Thành tiền]],BáoCáoHàngHóa!B1215,Table2[Số lượng])-BáoCáoHàngHóa!C1215)</f>
        <v/>
      </c>
      <c r="G1215" s="43" t="str">
        <f t="shared" si="175"/>
        <v/>
      </c>
      <c r="H1215" s="43" t="str">
        <f>IF(B1215="","",SUMIF(Table2[[Tên hàng hóa]:[Thành tiền]],BáoCáoHàngHóa!B1215,Table2[Thành tiền])-BáoCáoHàngHóa!E1215)</f>
        <v/>
      </c>
      <c r="I1215" s="42" t="str">
        <f>IF(B1215="","",SUMIF(Table28[[Tên hàng hóa ]:[Thành tiền]],BáoCáoHàngHóa!B1215,Table28[Số lượng]))</f>
        <v/>
      </c>
      <c r="J1215" s="42" t="str">
        <f t="shared" si="176"/>
        <v/>
      </c>
      <c r="K1215" s="42" t="str">
        <f t="shared" si="177"/>
        <v/>
      </c>
      <c r="L1215" s="44" t="str">
        <f t="shared" si="178"/>
        <v/>
      </c>
      <c r="M1215" s="44" t="str">
        <f t="shared" si="179"/>
        <v/>
      </c>
      <c r="N1215" s="44" t="str">
        <f t="shared" si="180"/>
        <v/>
      </c>
      <c r="O1215" s="30">
        <f t="shared" si="173"/>
        <v>0</v>
      </c>
    </row>
    <row r="1216" spans="1:15" x14ac:dyDescent="0.2">
      <c r="A1216" s="40">
        <v>1211</v>
      </c>
      <c r="B1216" s="40" t="str">
        <f>IF(DanhMụcHH!B1215="","",DanhMụcHH!B1215)</f>
        <v/>
      </c>
      <c r="C1216" s="41" t="str">
        <f ca="1">IF(B1216="","",SUMIF(OFFSET(MuaHàng_ThanhToán!$D$5,0,0,COUNTIF(Table2[Tên nhà cung cấp],MuaHàng_ThanhToán!$C$5),6),BáoCáoHàngHóa!B1216,Table2[Số lượng]))</f>
        <v/>
      </c>
      <c r="D1216" s="41" t="str">
        <f t="shared" si="174"/>
        <v/>
      </c>
      <c r="E1216" s="41" t="str">
        <f ca="1">IF(B1216="","",SUMIF(OFFSET(MuaHàng_ThanhToán!$D$5,0,0,COUNTIF(Table2[Tên nhà cung cấp],MuaHàng_ThanhToán!$C$5),6),BáoCáoHàngHóa!B1216,Table2[Thành tiền]))</f>
        <v/>
      </c>
      <c r="F1216" s="43" t="str">
        <f>IF(B1216="","",SUMIF(Table2[[Tên hàng hóa]:[Thành tiền]],BáoCáoHàngHóa!B1216,Table2[Số lượng])-BáoCáoHàngHóa!C1216)</f>
        <v/>
      </c>
      <c r="G1216" s="43" t="str">
        <f t="shared" si="175"/>
        <v/>
      </c>
      <c r="H1216" s="43" t="str">
        <f>IF(B1216="","",SUMIF(Table2[[Tên hàng hóa]:[Thành tiền]],BáoCáoHàngHóa!B1216,Table2[Thành tiền])-BáoCáoHàngHóa!E1216)</f>
        <v/>
      </c>
      <c r="I1216" s="42" t="str">
        <f>IF(B1216="","",SUMIF(Table28[[Tên hàng hóa ]:[Thành tiền]],BáoCáoHàngHóa!B1216,Table28[Số lượng]))</f>
        <v/>
      </c>
      <c r="J1216" s="42" t="str">
        <f t="shared" si="176"/>
        <v/>
      </c>
      <c r="K1216" s="42" t="str">
        <f t="shared" si="177"/>
        <v/>
      </c>
      <c r="L1216" s="44" t="str">
        <f t="shared" si="178"/>
        <v/>
      </c>
      <c r="M1216" s="44" t="str">
        <f t="shared" si="179"/>
        <v/>
      </c>
      <c r="N1216" s="44" t="str">
        <f t="shared" si="180"/>
        <v/>
      </c>
      <c r="O1216" s="30">
        <f t="shared" si="173"/>
        <v>0</v>
      </c>
    </row>
    <row r="1217" spans="1:15" x14ac:dyDescent="0.2">
      <c r="A1217" s="40">
        <v>1212</v>
      </c>
      <c r="B1217" s="40" t="str">
        <f>IF(DanhMụcHH!B1216="","",DanhMụcHH!B1216)</f>
        <v/>
      </c>
      <c r="C1217" s="41" t="str">
        <f ca="1">IF(B1217="","",SUMIF(OFFSET(MuaHàng_ThanhToán!$D$5,0,0,COUNTIF(Table2[Tên nhà cung cấp],MuaHàng_ThanhToán!$C$5),6),BáoCáoHàngHóa!B1217,Table2[Số lượng]))</f>
        <v/>
      </c>
      <c r="D1217" s="41" t="str">
        <f t="shared" si="174"/>
        <v/>
      </c>
      <c r="E1217" s="41" t="str">
        <f ca="1">IF(B1217="","",SUMIF(OFFSET(MuaHàng_ThanhToán!$D$5,0,0,COUNTIF(Table2[Tên nhà cung cấp],MuaHàng_ThanhToán!$C$5),6),BáoCáoHàngHóa!B1217,Table2[Thành tiền]))</f>
        <v/>
      </c>
      <c r="F1217" s="43" t="str">
        <f>IF(B1217="","",SUMIF(Table2[[Tên hàng hóa]:[Thành tiền]],BáoCáoHàngHóa!B1217,Table2[Số lượng])-BáoCáoHàngHóa!C1217)</f>
        <v/>
      </c>
      <c r="G1217" s="43" t="str">
        <f t="shared" si="175"/>
        <v/>
      </c>
      <c r="H1217" s="43" t="str">
        <f>IF(B1217="","",SUMIF(Table2[[Tên hàng hóa]:[Thành tiền]],BáoCáoHàngHóa!B1217,Table2[Thành tiền])-BáoCáoHàngHóa!E1217)</f>
        <v/>
      </c>
      <c r="I1217" s="42" t="str">
        <f>IF(B1217="","",SUMIF(Table28[[Tên hàng hóa ]:[Thành tiền]],BáoCáoHàngHóa!B1217,Table28[Số lượng]))</f>
        <v/>
      </c>
      <c r="J1217" s="42" t="str">
        <f t="shared" si="176"/>
        <v/>
      </c>
      <c r="K1217" s="42" t="str">
        <f t="shared" si="177"/>
        <v/>
      </c>
      <c r="L1217" s="44" t="str">
        <f t="shared" si="178"/>
        <v/>
      </c>
      <c r="M1217" s="44" t="str">
        <f t="shared" si="179"/>
        <v/>
      </c>
      <c r="N1217" s="44" t="str">
        <f t="shared" si="180"/>
        <v/>
      </c>
      <c r="O1217" s="30">
        <f t="shared" si="173"/>
        <v>0</v>
      </c>
    </row>
    <row r="1218" spans="1:15" x14ac:dyDescent="0.2">
      <c r="A1218" s="40">
        <v>1213</v>
      </c>
      <c r="B1218" s="40" t="str">
        <f>IF(DanhMụcHH!B1217="","",DanhMụcHH!B1217)</f>
        <v/>
      </c>
      <c r="C1218" s="41" t="str">
        <f ca="1">IF(B1218="","",SUMIF(OFFSET(MuaHàng_ThanhToán!$D$5,0,0,COUNTIF(Table2[Tên nhà cung cấp],MuaHàng_ThanhToán!$C$5),6),BáoCáoHàngHóa!B1218,Table2[Số lượng]))</f>
        <v/>
      </c>
      <c r="D1218" s="41" t="str">
        <f t="shared" si="174"/>
        <v/>
      </c>
      <c r="E1218" s="41" t="str">
        <f ca="1">IF(B1218="","",SUMIF(OFFSET(MuaHàng_ThanhToán!$D$5,0,0,COUNTIF(Table2[Tên nhà cung cấp],MuaHàng_ThanhToán!$C$5),6),BáoCáoHàngHóa!B1218,Table2[Thành tiền]))</f>
        <v/>
      </c>
      <c r="F1218" s="43" t="str">
        <f>IF(B1218="","",SUMIF(Table2[[Tên hàng hóa]:[Thành tiền]],BáoCáoHàngHóa!B1218,Table2[Số lượng])-BáoCáoHàngHóa!C1218)</f>
        <v/>
      </c>
      <c r="G1218" s="43" t="str">
        <f t="shared" si="175"/>
        <v/>
      </c>
      <c r="H1218" s="43" t="str">
        <f>IF(B1218="","",SUMIF(Table2[[Tên hàng hóa]:[Thành tiền]],BáoCáoHàngHóa!B1218,Table2[Thành tiền])-BáoCáoHàngHóa!E1218)</f>
        <v/>
      </c>
      <c r="I1218" s="42" t="str">
        <f>IF(B1218="","",SUMIF(Table28[[Tên hàng hóa ]:[Thành tiền]],BáoCáoHàngHóa!B1218,Table28[Số lượng]))</f>
        <v/>
      </c>
      <c r="J1218" s="42" t="str">
        <f t="shared" si="176"/>
        <v/>
      </c>
      <c r="K1218" s="42" t="str">
        <f t="shared" si="177"/>
        <v/>
      </c>
      <c r="L1218" s="44" t="str">
        <f t="shared" si="178"/>
        <v/>
      </c>
      <c r="M1218" s="44" t="str">
        <f t="shared" si="179"/>
        <v/>
      </c>
      <c r="N1218" s="44" t="str">
        <f t="shared" si="180"/>
        <v/>
      </c>
      <c r="O1218" s="30">
        <f t="shared" si="173"/>
        <v>0</v>
      </c>
    </row>
    <row r="1219" spans="1:15" x14ac:dyDescent="0.2">
      <c r="A1219" s="40">
        <v>1214</v>
      </c>
      <c r="B1219" s="40" t="str">
        <f>IF(DanhMụcHH!B1218="","",DanhMụcHH!B1218)</f>
        <v/>
      </c>
      <c r="C1219" s="41" t="str">
        <f ca="1">IF(B1219="","",SUMIF(OFFSET(MuaHàng_ThanhToán!$D$5,0,0,COUNTIF(Table2[Tên nhà cung cấp],MuaHàng_ThanhToán!$C$5),6),BáoCáoHàngHóa!B1219,Table2[Số lượng]))</f>
        <v/>
      </c>
      <c r="D1219" s="41" t="str">
        <f t="shared" si="174"/>
        <v/>
      </c>
      <c r="E1219" s="41" t="str">
        <f ca="1">IF(B1219="","",SUMIF(OFFSET(MuaHàng_ThanhToán!$D$5,0,0,COUNTIF(Table2[Tên nhà cung cấp],MuaHàng_ThanhToán!$C$5),6),BáoCáoHàngHóa!B1219,Table2[Thành tiền]))</f>
        <v/>
      </c>
      <c r="F1219" s="43" t="str">
        <f>IF(B1219="","",SUMIF(Table2[[Tên hàng hóa]:[Thành tiền]],BáoCáoHàngHóa!B1219,Table2[Số lượng])-BáoCáoHàngHóa!C1219)</f>
        <v/>
      </c>
      <c r="G1219" s="43" t="str">
        <f t="shared" si="175"/>
        <v/>
      </c>
      <c r="H1219" s="43" t="str">
        <f>IF(B1219="","",SUMIF(Table2[[Tên hàng hóa]:[Thành tiền]],BáoCáoHàngHóa!B1219,Table2[Thành tiền])-BáoCáoHàngHóa!E1219)</f>
        <v/>
      </c>
      <c r="I1219" s="42" t="str">
        <f>IF(B1219="","",SUMIF(Table28[[Tên hàng hóa ]:[Thành tiền]],BáoCáoHàngHóa!B1219,Table28[Số lượng]))</f>
        <v/>
      </c>
      <c r="J1219" s="42" t="str">
        <f t="shared" si="176"/>
        <v/>
      </c>
      <c r="K1219" s="42" t="str">
        <f t="shared" si="177"/>
        <v/>
      </c>
      <c r="L1219" s="44" t="str">
        <f t="shared" si="178"/>
        <v/>
      </c>
      <c r="M1219" s="44" t="str">
        <f t="shared" si="179"/>
        <v/>
      </c>
      <c r="N1219" s="44" t="str">
        <f t="shared" si="180"/>
        <v/>
      </c>
      <c r="O1219" s="30">
        <f t="shared" si="173"/>
        <v>0</v>
      </c>
    </row>
    <row r="1220" spans="1:15" x14ac:dyDescent="0.2">
      <c r="A1220" s="40">
        <v>1215</v>
      </c>
      <c r="B1220" s="40" t="str">
        <f>IF(DanhMụcHH!B1219="","",DanhMụcHH!B1219)</f>
        <v/>
      </c>
      <c r="C1220" s="41" t="str">
        <f ca="1">IF(B1220="","",SUMIF(OFFSET(MuaHàng_ThanhToán!$D$5,0,0,COUNTIF(Table2[Tên nhà cung cấp],MuaHàng_ThanhToán!$C$5),6),BáoCáoHàngHóa!B1220,Table2[Số lượng]))</f>
        <v/>
      </c>
      <c r="D1220" s="41" t="str">
        <f t="shared" si="174"/>
        <v/>
      </c>
      <c r="E1220" s="41" t="str">
        <f ca="1">IF(B1220="","",SUMIF(OFFSET(MuaHàng_ThanhToán!$D$5,0,0,COUNTIF(Table2[Tên nhà cung cấp],MuaHàng_ThanhToán!$C$5),6),BáoCáoHàngHóa!B1220,Table2[Thành tiền]))</f>
        <v/>
      </c>
      <c r="F1220" s="43" t="str">
        <f>IF(B1220="","",SUMIF(Table2[[Tên hàng hóa]:[Thành tiền]],BáoCáoHàngHóa!B1220,Table2[Số lượng])-BáoCáoHàngHóa!C1220)</f>
        <v/>
      </c>
      <c r="G1220" s="43" t="str">
        <f t="shared" si="175"/>
        <v/>
      </c>
      <c r="H1220" s="43" t="str">
        <f>IF(B1220="","",SUMIF(Table2[[Tên hàng hóa]:[Thành tiền]],BáoCáoHàngHóa!B1220,Table2[Thành tiền])-BáoCáoHàngHóa!E1220)</f>
        <v/>
      </c>
      <c r="I1220" s="42" t="str">
        <f>IF(B1220="","",SUMIF(Table28[[Tên hàng hóa ]:[Thành tiền]],BáoCáoHàngHóa!B1220,Table28[Số lượng]))</f>
        <v/>
      </c>
      <c r="J1220" s="42" t="str">
        <f t="shared" si="176"/>
        <v/>
      </c>
      <c r="K1220" s="42" t="str">
        <f t="shared" si="177"/>
        <v/>
      </c>
      <c r="L1220" s="44" t="str">
        <f t="shared" si="178"/>
        <v/>
      </c>
      <c r="M1220" s="44" t="str">
        <f t="shared" si="179"/>
        <v/>
      </c>
      <c r="N1220" s="44" t="str">
        <f t="shared" si="180"/>
        <v/>
      </c>
      <c r="O1220" s="30">
        <f t="shared" si="173"/>
        <v>0</v>
      </c>
    </row>
    <row r="1221" spans="1:15" x14ac:dyDescent="0.2">
      <c r="A1221" s="40">
        <v>1216</v>
      </c>
      <c r="B1221" s="40" t="str">
        <f>IF(DanhMụcHH!B1220="","",DanhMụcHH!B1220)</f>
        <v/>
      </c>
      <c r="C1221" s="41" t="str">
        <f ca="1">IF(B1221="","",SUMIF(OFFSET(MuaHàng_ThanhToán!$D$5,0,0,COUNTIF(Table2[Tên nhà cung cấp],MuaHàng_ThanhToán!$C$5),6),BáoCáoHàngHóa!B1221,Table2[Số lượng]))</f>
        <v/>
      </c>
      <c r="D1221" s="41" t="str">
        <f t="shared" si="174"/>
        <v/>
      </c>
      <c r="E1221" s="41" t="str">
        <f ca="1">IF(B1221="","",SUMIF(OFFSET(MuaHàng_ThanhToán!$D$5,0,0,COUNTIF(Table2[Tên nhà cung cấp],MuaHàng_ThanhToán!$C$5),6),BáoCáoHàngHóa!B1221,Table2[Thành tiền]))</f>
        <v/>
      </c>
      <c r="F1221" s="43" t="str">
        <f>IF(B1221="","",SUMIF(Table2[[Tên hàng hóa]:[Thành tiền]],BáoCáoHàngHóa!B1221,Table2[Số lượng])-BáoCáoHàngHóa!C1221)</f>
        <v/>
      </c>
      <c r="G1221" s="43" t="str">
        <f t="shared" si="175"/>
        <v/>
      </c>
      <c r="H1221" s="43" t="str">
        <f>IF(B1221="","",SUMIF(Table2[[Tên hàng hóa]:[Thành tiền]],BáoCáoHàngHóa!B1221,Table2[Thành tiền])-BáoCáoHàngHóa!E1221)</f>
        <v/>
      </c>
      <c r="I1221" s="42" t="str">
        <f>IF(B1221="","",SUMIF(Table28[[Tên hàng hóa ]:[Thành tiền]],BáoCáoHàngHóa!B1221,Table28[Số lượng]))</f>
        <v/>
      </c>
      <c r="J1221" s="42" t="str">
        <f t="shared" si="176"/>
        <v/>
      </c>
      <c r="K1221" s="42" t="str">
        <f t="shared" si="177"/>
        <v/>
      </c>
      <c r="L1221" s="44" t="str">
        <f t="shared" si="178"/>
        <v/>
      </c>
      <c r="M1221" s="44" t="str">
        <f t="shared" si="179"/>
        <v/>
      </c>
      <c r="N1221" s="44" t="str">
        <f t="shared" si="180"/>
        <v/>
      </c>
      <c r="O1221" s="30">
        <f t="shared" si="173"/>
        <v>0</v>
      </c>
    </row>
    <row r="1222" spans="1:15" x14ac:dyDescent="0.2">
      <c r="A1222" s="40">
        <v>1217</v>
      </c>
      <c r="B1222" s="40" t="str">
        <f>IF(DanhMụcHH!B1221="","",DanhMụcHH!B1221)</f>
        <v/>
      </c>
      <c r="C1222" s="41" t="str">
        <f ca="1">IF(B1222="","",SUMIF(OFFSET(MuaHàng_ThanhToán!$D$5,0,0,COUNTIF(Table2[Tên nhà cung cấp],MuaHàng_ThanhToán!$C$5),6),BáoCáoHàngHóa!B1222,Table2[Số lượng]))</f>
        <v/>
      </c>
      <c r="D1222" s="41" t="str">
        <f t="shared" si="174"/>
        <v/>
      </c>
      <c r="E1222" s="41" t="str">
        <f ca="1">IF(B1222="","",SUMIF(OFFSET(MuaHàng_ThanhToán!$D$5,0,0,COUNTIF(Table2[Tên nhà cung cấp],MuaHàng_ThanhToán!$C$5),6),BáoCáoHàngHóa!B1222,Table2[Thành tiền]))</f>
        <v/>
      </c>
      <c r="F1222" s="43" t="str">
        <f>IF(B1222="","",SUMIF(Table2[[Tên hàng hóa]:[Thành tiền]],BáoCáoHàngHóa!B1222,Table2[Số lượng])-BáoCáoHàngHóa!C1222)</f>
        <v/>
      </c>
      <c r="G1222" s="43" t="str">
        <f t="shared" si="175"/>
        <v/>
      </c>
      <c r="H1222" s="43" t="str">
        <f>IF(B1222="","",SUMIF(Table2[[Tên hàng hóa]:[Thành tiền]],BáoCáoHàngHóa!B1222,Table2[Thành tiền])-BáoCáoHàngHóa!E1222)</f>
        <v/>
      </c>
      <c r="I1222" s="42" t="str">
        <f>IF(B1222="","",SUMIF(Table28[[Tên hàng hóa ]:[Thành tiền]],BáoCáoHàngHóa!B1222,Table28[Số lượng]))</f>
        <v/>
      </c>
      <c r="J1222" s="42" t="str">
        <f t="shared" si="176"/>
        <v/>
      </c>
      <c r="K1222" s="42" t="str">
        <f t="shared" si="177"/>
        <v/>
      </c>
      <c r="L1222" s="44" t="str">
        <f t="shared" si="178"/>
        <v/>
      </c>
      <c r="M1222" s="44" t="str">
        <f t="shared" si="179"/>
        <v/>
      </c>
      <c r="N1222" s="44" t="str">
        <f t="shared" si="180"/>
        <v/>
      </c>
      <c r="O1222" s="30">
        <f t="shared" si="173"/>
        <v>0</v>
      </c>
    </row>
    <row r="1223" spans="1:15" x14ac:dyDescent="0.2">
      <c r="A1223" s="40">
        <v>1218</v>
      </c>
      <c r="B1223" s="40" t="str">
        <f>IF(DanhMụcHH!B1222="","",DanhMụcHH!B1222)</f>
        <v/>
      </c>
      <c r="C1223" s="41" t="str">
        <f ca="1">IF(B1223="","",SUMIF(OFFSET(MuaHàng_ThanhToán!$D$5,0,0,COUNTIF(Table2[Tên nhà cung cấp],MuaHàng_ThanhToán!$C$5),6),BáoCáoHàngHóa!B1223,Table2[Số lượng]))</f>
        <v/>
      </c>
      <c r="D1223" s="41" t="str">
        <f t="shared" si="174"/>
        <v/>
      </c>
      <c r="E1223" s="41" t="str">
        <f ca="1">IF(B1223="","",SUMIF(OFFSET(MuaHàng_ThanhToán!$D$5,0,0,COUNTIF(Table2[Tên nhà cung cấp],MuaHàng_ThanhToán!$C$5),6),BáoCáoHàngHóa!B1223,Table2[Thành tiền]))</f>
        <v/>
      </c>
      <c r="F1223" s="43" t="str">
        <f>IF(B1223="","",SUMIF(Table2[[Tên hàng hóa]:[Thành tiền]],BáoCáoHàngHóa!B1223,Table2[Số lượng])-BáoCáoHàngHóa!C1223)</f>
        <v/>
      </c>
      <c r="G1223" s="43" t="str">
        <f t="shared" si="175"/>
        <v/>
      </c>
      <c r="H1223" s="43" t="str">
        <f>IF(B1223="","",SUMIF(Table2[[Tên hàng hóa]:[Thành tiền]],BáoCáoHàngHóa!B1223,Table2[Thành tiền])-BáoCáoHàngHóa!E1223)</f>
        <v/>
      </c>
      <c r="I1223" s="42" t="str">
        <f>IF(B1223="","",SUMIF(Table28[[Tên hàng hóa ]:[Thành tiền]],BáoCáoHàngHóa!B1223,Table28[Số lượng]))</f>
        <v/>
      </c>
      <c r="J1223" s="42" t="str">
        <f t="shared" si="176"/>
        <v/>
      </c>
      <c r="K1223" s="42" t="str">
        <f t="shared" si="177"/>
        <v/>
      </c>
      <c r="L1223" s="44" t="str">
        <f t="shared" si="178"/>
        <v/>
      </c>
      <c r="M1223" s="44" t="str">
        <f t="shared" si="179"/>
        <v/>
      </c>
      <c r="N1223" s="44" t="str">
        <f t="shared" si="180"/>
        <v/>
      </c>
      <c r="O1223" s="30">
        <f t="shared" ref="O1223:O1286" si="181">IF(L1223&lt;0,-1,0)</f>
        <v>0</v>
      </c>
    </row>
    <row r="1224" spans="1:15" x14ac:dyDescent="0.2">
      <c r="A1224" s="40">
        <v>1219</v>
      </c>
      <c r="B1224" s="40" t="str">
        <f>IF(DanhMụcHH!B1223="","",DanhMụcHH!B1223)</f>
        <v/>
      </c>
      <c r="C1224" s="41" t="str">
        <f ca="1">IF(B1224="","",SUMIF(OFFSET(MuaHàng_ThanhToán!$D$5,0,0,COUNTIF(Table2[Tên nhà cung cấp],MuaHàng_ThanhToán!$C$5),6),BáoCáoHàngHóa!B1224,Table2[Số lượng]))</f>
        <v/>
      </c>
      <c r="D1224" s="41" t="str">
        <f t="shared" si="174"/>
        <v/>
      </c>
      <c r="E1224" s="41" t="str">
        <f ca="1">IF(B1224="","",SUMIF(OFFSET(MuaHàng_ThanhToán!$D$5,0,0,COUNTIF(Table2[Tên nhà cung cấp],MuaHàng_ThanhToán!$C$5),6),BáoCáoHàngHóa!B1224,Table2[Thành tiền]))</f>
        <v/>
      </c>
      <c r="F1224" s="43" t="str">
        <f>IF(B1224="","",SUMIF(Table2[[Tên hàng hóa]:[Thành tiền]],BáoCáoHàngHóa!B1224,Table2[Số lượng])-BáoCáoHàngHóa!C1224)</f>
        <v/>
      </c>
      <c r="G1224" s="43" t="str">
        <f t="shared" si="175"/>
        <v/>
      </c>
      <c r="H1224" s="43" t="str">
        <f>IF(B1224="","",SUMIF(Table2[[Tên hàng hóa]:[Thành tiền]],BáoCáoHàngHóa!B1224,Table2[Thành tiền])-BáoCáoHàngHóa!E1224)</f>
        <v/>
      </c>
      <c r="I1224" s="42" t="str">
        <f>IF(B1224="","",SUMIF(Table28[[Tên hàng hóa ]:[Thành tiền]],BáoCáoHàngHóa!B1224,Table28[Số lượng]))</f>
        <v/>
      </c>
      <c r="J1224" s="42" t="str">
        <f t="shared" si="176"/>
        <v/>
      </c>
      <c r="K1224" s="42" t="str">
        <f t="shared" si="177"/>
        <v/>
      </c>
      <c r="L1224" s="44" t="str">
        <f t="shared" si="178"/>
        <v/>
      </c>
      <c r="M1224" s="44" t="str">
        <f t="shared" si="179"/>
        <v/>
      </c>
      <c r="N1224" s="44" t="str">
        <f t="shared" si="180"/>
        <v/>
      </c>
      <c r="O1224" s="30">
        <f t="shared" si="181"/>
        <v>0</v>
      </c>
    </row>
    <row r="1225" spans="1:15" x14ac:dyDescent="0.2">
      <c r="A1225" s="40">
        <v>1220</v>
      </c>
      <c r="B1225" s="40" t="str">
        <f>IF(DanhMụcHH!B1224="","",DanhMụcHH!B1224)</f>
        <v/>
      </c>
      <c r="C1225" s="41" t="str">
        <f ca="1">IF(B1225="","",SUMIF(OFFSET(MuaHàng_ThanhToán!$D$5,0,0,COUNTIF(Table2[Tên nhà cung cấp],MuaHàng_ThanhToán!$C$5),6),BáoCáoHàngHóa!B1225,Table2[Số lượng]))</f>
        <v/>
      </c>
      <c r="D1225" s="41" t="str">
        <f t="shared" si="174"/>
        <v/>
      </c>
      <c r="E1225" s="41" t="str">
        <f ca="1">IF(B1225="","",SUMIF(OFFSET(MuaHàng_ThanhToán!$D$5,0,0,COUNTIF(Table2[Tên nhà cung cấp],MuaHàng_ThanhToán!$C$5),6),BáoCáoHàngHóa!B1225,Table2[Thành tiền]))</f>
        <v/>
      </c>
      <c r="F1225" s="43" t="str">
        <f>IF(B1225="","",SUMIF(Table2[[Tên hàng hóa]:[Thành tiền]],BáoCáoHàngHóa!B1225,Table2[Số lượng])-BáoCáoHàngHóa!C1225)</f>
        <v/>
      </c>
      <c r="G1225" s="43" t="str">
        <f t="shared" si="175"/>
        <v/>
      </c>
      <c r="H1225" s="43" t="str">
        <f>IF(B1225="","",SUMIF(Table2[[Tên hàng hóa]:[Thành tiền]],BáoCáoHàngHóa!B1225,Table2[Thành tiền])-BáoCáoHàngHóa!E1225)</f>
        <v/>
      </c>
      <c r="I1225" s="42" t="str">
        <f>IF(B1225="","",SUMIF(Table28[[Tên hàng hóa ]:[Thành tiền]],BáoCáoHàngHóa!B1225,Table28[Số lượng]))</f>
        <v/>
      </c>
      <c r="J1225" s="42" t="str">
        <f t="shared" si="176"/>
        <v/>
      </c>
      <c r="K1225" s="42" t="str">
        <f t="shared" si="177"/>
        <v/>
      </c>
      <c r="L1225" s="44" t="str">
        <f t="shared" si="178"/>
        <v/>
      </c>
      <c r="M1225" s="44" t="str">
        <f t="shared" si="179"/>
        <v/>
      </c>
      <c r="N1225" s="44" t="str">
        <f t="shared" si="180"/>
        <v/>
      </c>
      <c r="O1225" s="30">
        <f t="shared" si="181"/>
        <v>0</v>
      </c>
    </row>
    <row r="1226" spans="1:15" x14ac:dyDescent="0.2">
      <c r="A1226" s="40">
        <v>1221</v>
      </c>
      <c r="B1226" s="40" t="str">
        <f>IF(DanhMụcHH!B1225="","",DanhMụcHH!B1225)</f>
        <v/>
      </c>
      <c r="C1226" s="41" t="str">
        <f ca="1">IF(B1226="","",SUMIF(OFFSET(MuaHàng_ThanhToán!$D$5,0,0,COUNTIF(Table2[Tên nhà cung cấp],MuaHàng_ThanhToán!$C$5),6),BáoCáoHàngHóa!B1226,Table2[Số lượng]))</f>
        <v/>
      </c>
      <c r="D1226" s="41" t="str">
        <f t="shared" si="174"/>
        <v/>
      </c>
      <c r="E1226" s="41" t="str">
        <f ca="1">IF(B1226="","",SUMIF(OFFSET(MuaHàng_ThanhToán!$D$5,0,0,COUNTIF(Table2[Tên nhà cung cấp],MuaHàng_ThanhToán!$C$5),6),BáoCáoHàngHóa!B1226,Table2[Thành tiền]))</f>
        <v/>
      </c>
      <c r="F1226" s="43" t="str">
        <f>IF(B1226="","",SUMIF(Table2[[Tên hàng hóa]:[Thành tiền]],BáoCáoHàngHóa!B1226,Table2[Số lượng])-BáoCáoHàngHóa!C1226)</f>
        <v/>
      </c>
      <c r="G1226" s="43" t="str">
        <f t="shared" si="175"/>
        <v/>
      </c>
      <c r="H1226" s="43" t="str">
        <f>IF(B1226="","",SUMIF(Table2[[Tên hàng hóa]:[Thành tiền]],BáoCáoHàngHóa!B1226,Table2[Thành tiền])-BáoCáoHàngHóa!E1226)</f>
        <v/>
      </c>
      <c r="I1226" s="42" t="str">
        <f>IF(B1226="","",SUMIF(Table28[[Tên hàng hóa ]:[Thành tiền]],BáoCáoHàngHóa!B1226,Table28[Số lượng]))</f>
        <v/>
      </c>
      <c r="J1226" s="42" t="str">
        <f t="shared" si="176"/>
        <v/>
      </c>
      <c r="K1226" s="42" t="str">
        <f t="shared" si="177"/>
        <v/>
      </c>
      <c r="L1226" s="44" t="str">
        <f t="shared" si="178"/>
        <v/>
      </c>
      <c r="M1226" s="44" t="str">
        <f t="shared" si="179"/>
        <v/>
      </c>
      <c r="N1226" s="44" t="str">
        <f t="shared" si="180"/>
        <v/>
      </c>
      <c r="O1226" s="30">
        <f t="shared" si="181"/>
        <v>0</v>
      </c>
    </row>
    <row r="1227" spans="1:15" x14ac:dyDescent="0.2">
      <c r="A1227" s="40">
        <v>1222</v>
      </c>
      <c r="B1227" s="40" t="str">
        <f>IF(DanhMụcHH!B1226="","",DanhMụcHH!B1226)</f>
        <v/>
      </c>
      <c r="C1227" s="41" t="str">
        <f ca="1">IF(B1227="","",SUMIF(OFFSET(MuaHàng_ThanhToán!$D$5,0,0,COUNTIF(Table2[Tên nhà cung cấp],MuaHàng_ThanhToán!$C$5),6),BáoCáoHàngHóa!B1227,Table2[Số lượng]))</f>
        <v/>
      </c>
      <c r="D1227" s="41" t="str">
        <f t="shared" si="174"/>
        <v/>
      </c>
      <c r="E1227" s="41" t="str">
        <f ca="1">IF(B1227="","",SUMIF(OFFSET(MuaHàng_ThanhToán!$D$5,0,0,COUNTIF(Table2[Tên nhà cung cấp],MuaHàng_ThanhToán!$C$5),6),BáoCáoHàngHóa!B1227,Table2[Thành tiền]))</f>
        <v/>
      </c>
      <c r="F1227" s="43" t="str">
        <f>IF(B1227="","",SUMIF(Table2[[Tên hàng hóa]:[Thành tiền]],BáoCáoHàngHóa!B1227,Table2[Số lượng])-BáoCáoHàngHóa!C1227)</f>
        <v/>
      </c>
      <c r="G1227" s="43" t="str">
        <f t="shared" si="175"/>
        <v/>
      </c>
      <c r="H1227" s="43" t="str">
        <f>IF(B1227="","",SUMIF(Table2[[Tên hàng hóa]:[Thành tiền]],BáoCáoHàngHóa!B1227,Table2[Thành tiền])-BáoCáoHàngHóa!E1227)</f>
        <v/>
      </c>
      <c r="I1227" s="42" t="str">
        <f>IF(B1227="","",SUMIF(Table28[[Tên hàng hóa ]:[Thành tiền]],BáoCáoHàngHóa!B1227,Table28[Số lượng]))</f>
        <v/>
      </c>
      <c r="J1227" s="42" t="str">
        <f t="shared" si="176"/>
        <v/>
      </c>
      <c r="K1227" s="42" t="str">
        <f t="shared" si="177"/>
        <v/>
      </c>
      <c r="L1227" s="44" t="str">
        <f t="shared" si="178"/>
        <v/>
      </c>
      <c r="M1227" s="44" t="str">
        <f t="shared" si="179"/>
        <v/>
      </c>
      <c r="N1227" s="44" t="str">
        <f t="shared" si="180"/>
        <v/>
      </c>
      <c r="O1227" s="30">
        <f t="shared" si="181"/>
        <v>0</v>
      </c>
    </row>
    <row r="1228" spans="1:15" x14ac:dyDescent="0.2">
      <c r="A1228" s="40">
        <v>1223</v>
      </c>
      <c r="B1228" s="40" t="str">
        <f>IF(DanhMụcHH!B1227="","",DanhMụcHH!B1227)</f>
        <v/>
      </c>
      <c r="C1228" s="41" t="str">
        <f ca="1">IF(B1228="","",SUMIF(OFFSET(MuaHàng_ThanhToán!$D$5,0,0,COUNTIF(Table2[Tên nhà cung cấp],MuaHàng_ThanhToán!$C$5),6),BáoCáoHàngHóa!B1228,Table2[Số lượng]))</f>
        <v/>
      </c>
      <c r="D1228" s="41" t="str">
        <f t="shared" si="174"/>
        <v/>
      </c>
      <c r="E1228" s="41" t="str">
        <f ca="1">IF(B1228="","",SUMIF(OFFSET(MuaHàng_ThanhToán!$D$5,0,0,COUNTIF(Table2[Tên nhà cung cấp],MuaHàng_ThanhToán!$C$5),6),BáoCáoHàngHóa!B1228,Table2[Thành tiền]))</f>
        <v/>
      </c>
      <c r="F1228" s="43" t="str">
        <f>IF(B1228="","",SUMIF(Table2[[Tên hàng hóa]:[Thành tiền]],BáoCáoHàngHóa!B1228,Table2[Số lượng])-BáoCáoHàngHóa!C1228)</f>
        <v/>
      </c>
      <c r="G1228" s="43" t="str">
        <f t="shared" si="175"/>
        <v/>
      </c>
      <c r="H1228" s="43" t="str">
        <f>IF(B1228="","",SUMIF(Table2[[Tên hàng hóa]:[Thành tiền]],BáoCáoHàngHóa!B1228,Table2[Thành tiền])-BáoCáoHàngHóa!E1228)</f>
        <v/>
      </c>
      <c r="I1228" s="42" t="str">
        <f>IF(B1228="","",SUMIF(Table28[[Tên hàng hóa ]:[Thành tiền]],BáoCáoHàngHóa!B1228,Table28[Số lượng]))</f>
        <v/>
      </c>
      <c r="J1228" s="42" t="str">
        <f t="shared" si="176"/>
        <v/>
      </c>
      <c r="K1228" s="42" t="str">
        <f t="shared" si="177"/>
        <v/>
      </c>
      <c r="L1228" s="44" t="str">
        <f t="shared" si="178"/>
        <v/>
      </c>
      <c r="M1228" s="44" t="str">
        <f t="shared" si="179"/>
        <v/>
      </c>
      <c r="N1228" s="44" t="str">
        <f t="shared" si="180"/>
        <v/>
      </c>
      <c r="O1228" s="30">
        <f t="shared" si="181"/>
        <v>0</v>
      </c>
    </row>
    <row r="1229" spans="1:15" x14ac:dyDescent="0.2">
      <c r="A1229" s="40">
        <v>1224</v>
      </c>
      <c r="B1229" s="40" t="str">
        <f>IF(DanhMụcHH!B1228="","",DanhMụcHH!B1228)</f>
        <v/>
      </c>
      <c r="C1229" s="41" t="str">
        <f ca="1">IF(B1229="","",SUMIF(OFFSET(MuaHàng_ThanhToán!$D$5,0,0,COUNTIF(Table2[Tên nhà cung cấp],MuaHàng_ThanhToán!$C$5),6),BáoCáoHàngHóa!B1229,Table2[Số lượng]))</f>
        <v/>
      </c>
      <c r="D1229" s="41" t="str">
        <f t="shared" si="174"/>
        <v/>
      </c>
      <c r="E1229" s="41" t="str">
        <f ca="1">IF(B1229="","",SUMIF(OFFSET(MuaHàng_ThanhToán!$D$5,0,0,COUNTIF(Table2[Tên nhà cung cấp],MuaHàng_ThanhToán!$C$5),6),BáoCáoHàngHóa!B1229,Table2[Thành tiền]))</f>
        <v/>
      </c>
      <c r="F1229" s="43" t="str">
        <f>IF(B1229="","",SUMIF(Table2[[Tên hàng hóa]:[Thành tiền]],BáoCáoHàngHóa!B1229,Table2[Số lượng])-BáoCáoHàngHóa!C1229)</f>
        <v/>
      </c>
      <c r="G1229" s="43" t="str">
        <f t="shared" si="175"/>
        <v/>
      </c>
      <c r="H1229" s="43" t="str">
        <f>IF(B1229="","",SUMIF(Table2[[Tên hàng hóa]:[Thành tiền]],BáoCáoHàngHóa!B1229,Table2[Thành tiền])-BáoCáoHàngHóa!E1229)</f>
        <v/>
      </c>
      <c r="I1229" s="42" t="str">
        <f>IF(B1229="","",SUMIF(Table28[[Tên hàng hóa ]:[Thành tiền]],BáoCáoHàngHóa!B1229,Table28[Số lượng]))</f>
        <v/>
      </c>
      <c r="J1229" s="42" t="str">
        <f t="shared" si="176"/>
        <v/>
      </c>
      <c r="K1229" s="42" t="str">
        <f t="shared" si="177"/>
        <v/>
      </c>
      <c r="L1229" s="44" t="str">
        <f t="shared" si="178"/>
        <v/>
      </c>
      <c r="M1229" s="44" t="str">
        <f t="shared" si="179"/>
        <v/>
      </c>
      <c r="N1229" s="44" t="str">
        <f t="shared" si="180"/>
        <v/>
      </c>
      <c r="O1229" s="30">
        <f t="shared" si="181"/>
        <v>0</v>
      </c>
    </row>
    <row r="1230" spans="1:15" x14ac:dyDescent="0.2">
      <c r="A1230" s="40">
        <v>1225</v>
      </c>
      <c r="B1230" s="40" t="str">
        <f>IF(DanhMụcHH!B1229="","",DanhMụcHH!B1229)</f>
        <v/>
      </c>
      <c r="C1230" s="41" t="str">
        <f ca="1">IF(B1230="","",SUMIF(OFFSET(MuaHàng_ThanhToán!$D$5,0,0,COUNTIF(Table2[Tên nhà cung cấp],MuaHàng_ThanhToán!$C$5),6),BáoCáoHàngHóa!B1230,Table2[Số lượng]))</f>
        <v/>
      </c>
      <c r="D1230" s="41" t="str">
        <f t="shared" si="174"/>
        <v/>
      </c>
      <c r="E1230" s="41" t="str">
        <f ca="1">IF(B1230="","",SUMIF(OFFSET(MuaHàng_ThanhToán!$D$5,0,0,COUNTIF(Table2[Tên nhà cung cấp],MuaHàng_ThanhToán!$C$5),6),BáoCáoHàngHóa!B1230,Table2[Thành tiền]))</f>
        <v/>
      </c>
      <c r="F1230" s="43" t="str">
        <f>IF(B1230="","",SUMIF(Table2[[Tên hàng hóa]:[Thành tiền]],BáoCáoHàngHóa!B1230,Table2[Số lượng])-BáoCáoHàngHóa!C1230)</f>
        <v/>
      </c>
      <c r="G1230" s="43" t="str">
        <f t="shared" si="175"/>
        <v/>
      </c>
      <c r="H1230" s="43" t="str">
        <f>IF(B1230="","",SUMIF(Table2[[Tên hàng hóa]:[Thành tiền]],BáoCáoHàngHóa!B1230,Table2[Thành tiền])-BáoCáoHàngHóa!E1230)</f>
        <v/>
      </c>
      <c r="I1230" s="42" t="str">
        <f>IF(B1230="","",SUMIF(Table28[[Tên hàng hóa ]:[Thành tiền]],BáoCáoHàngHóa!B1230,Table28[Số lượng]))</f>
        <v/>
      </c>
      <c r="J1230" s="42" t="str">
        <f t="shared" si="176"/>
        <v/>
      </c>
      <c r="K1230" s="42" t="str">
        <f t="shared" si="177"/>
        <v/>
      </c>
      <c r="L1230" s="44" t="str">
        <f t="shared" si="178"/>
        <v/>
      </c>
      <c r="M1230" s="44" t="str">
        <f t="shared" si="179"/>
        <v/>
      </c>
      <c r="N1230" s="44" t="str">
        <f t="shared" si="180"/>
        <v/>
      </c>
      <c r="O1230" s="30">
        <f t="shared" si="181"/>
        <v>0</v>
      </c>
    </row>
    <row r="1231" spans="1:15" x14ac:dyDescent="0.2">
      <c r="A1231" s="40">
        <v>1226</v>
      </c>
      <c r="B1231" s="40" t="str">
        <f>IF(DanhMụcHH!B1230="","",DanhMụcHH!B1230)</f>
        <v/>
      </c>
      <c r="C1231" s="41" t="str">
        <f ca="1">IF(B1231="","",SUMIF(OFFSET(MuaHàng_ThanhToán!$D$5,0,0,COUNTIF(Table2[Tên nhà cung cấp],MuaHàng_ThanhToán!$C$5),6),BáoCáoHàngHóa!B1231,Table2[Số lượng]))</f>
        <v/>
      </c>
      <c r="D1231" s="41" t="str">
        <f t="shared" si="174"/>
        <v/>
      </c>
      <c r="E1231" s="41" t="str">
        <f ca="1">IF(B1231="","",SUMIF(OFFSET(MuaHàng_ThanhToán!$D$5,0,0,COUNTIF(Table2[Tên nhà cung cấp],MuaHàng_ThanhToán!$C$5),6),BáoCáoHàngHóa!B1231,Table2[Thành tiền]))</f>
        <v/>
      </c>
      <c r="F1231" s="43" t="str">
        <f>IF(B1231="","",SUMIF(Table2[[Tên hàng hóa]:[Thành tiền]],BáoCáoHàngHóa!B1231,Table2[Số lượng])-BáoCáoHàngHóa!C1231)</f>
        <v/>
      </c>
      <c r="G1231" s="43" t="str">
        <f t="shared" si="175"/>
        <v/>
      </c>
      <c r="H1231" s="43" t="str">
        <f>IF(B1231="","",SUMIF(Table2[[Tên hàng hóa]:[Thành tiền]],BáoCáoHàngHóa!B1231,Table2[Thành tiền])-BáoCáoHàngHóa!E1231)</f>
        <v/>
      </c>
      <c r="I1231" s="42" t="str">
        <f>IF(B1231="","",SUMIF(Table28[[Tên hàng hóa ]:[Thành tiền]],BáoCáoHàngHóa!B1231,Table28[Số lượng]))</f>
        <v/>
      </c>
      <c r="J1231" s="42" t="str">
        <f t="shared" si="176"/>
        <v/>
      </c>
      <c r="K1231" s="42" t="str">
        <f t="shared" si="177"/>
        <v/>
      </c>
      <c r="L1231" s="44" t="str">
        <f t="shared" si="178"/>
        <v/>
      </c>
      <c r="M1231" s="44" t="str">
        <f t="shared" si="179"/>
        <v/>
      </c>
      <c r="N1231" s="44" t="str">
        <f t="shared" si="180"/>
        <v/>
      </c>
      <c r="O1231" s="30">
        <f t="shared" si="181"/>
        <v>0</v>
      </c>
    </row>
    <row r="1232" spans="1:15" x14ac:dyDescent="0.2">
      <c r="A1232" s="40">
        <v>1227</v>
      </c>
      <c r="B1232" s="40" t="str">
        <f>IF(DanhMụcHH!B1231="","",DanhMụcHH!B1231)</f>
        <v/>
      </c>
      <c r="C1232" s="41" t="str">
        <f ca="1">IF(B1232="","",SUMIF(OFFSET(MuaHàng_ThanhToán!$D$5,0,0,COUNTIF(Table2[Tên nhà cung cấp],MuaHàng_ThanhToán!$C$5),6),BáoCáoHàngHóa!B1232,Table2[Số lượng]))</f>
        <v/>
      </c>
      <c r="D1232" s="41" t="str">
        <f t="shared" si="174"/>
        <v/>
      </c>
      <c r="E1232" s="41" t="str">
        <f ca="1">IF(B1232="","",SUMIF(OFFSET(MuaHàng_ThanhToán!$D$5,0,0,COUNTIF(Table2[Tên nhà cung cấp],MuaHàng_ThanhToán!$C$5),6),BáoCáoHàngHóa!B1232,Table2[Thành tiền]))</f>
        <v/>
      </c>
      <c r="F1232" s="43" t="str">
        <f>IF(B1232="","",SUMIF(Table2[[Tên hàng hóa]:[Thành tiền]],BáoCáoHàngHóa!B1232,Table2[Số lượng])-BáoCáoHàngHóa!C1232)</f>
        <v/>
      </c>
      <c r="G1232" s="43" t="str">
        <f t="shared" si="175"/>
        <v/>
      </c>
      <c r="H1232" s="43" t="str">
        <f>IF(B1232="","",SUMIF(Table2[[Tên hàng hóa]:[Thành tiền]],BáoCáoHàngHóa!B1232,Table2[Thành tiền])-BáoCáoHàngHóa!E1232)</f>
        <v/>
      </c>
      <c r="I1232" s="42" t="str">
        <f>IF(B1232="","",SUMIF(Table28[[Tên hàng hóa ]:[Thành tiền]],BáoCáoHàngHóa!B1232,Table28[Số lượng]))</f>
        <v/>
      </c>
      <c r="J1232" s="42" t="str">
        <f t="shared" si="176"/>
        <v/>
      </c>
      <c r="K1232" s="42" t="str">
        <f t="shared" si="177"/>
        <v/>
      </c>
      <c r="L1232" s="44" t="str">
        <f t="shared" si="178"/>
        <v/>
      </c>
      <c r="M1232" s="44" t="str">
        <f t="shared" si="179"/>
        <v/>
      </c>
      <c r="N1232" s="44" t="str">
        <f t="shared" si="180"/>
        <v/>
      </c>
      <c r="O1232" s="30">
        <f t="shared" si="181"/>
        <v>0</v>
      </c>
    </row>
    <row r="1233" spans="1:15" x14ac:dyDescent="0.2">
      <c r="A1233" s="40">
        <v>1228</v>
      </c>
      <c r="B1233" s="40" t="str">
        <f>IF(DanhMụcHH!B1232="","",DanhMụcHH!B1232)</f>
        <v/>
      </c>
      <c r="C1233" s="41" t="str">
        <f ca="1">IF(B1233="","",SUMIF(OFFSET(MuaHàng_ThanhToán!$D$5,0,0,COUNTIF(Table2[Tên nhà cung cấp],MuaHàng_ThanhToán!$C$5),6),BáoCáoHàngHóa!B1233,Table2[Số lượng]))</f>
        <v/>
      </c>
      <c r="D1233" s="41" t="str">
        <f t="shared" si="174"/>
        <v/>
      </c>
      <c r="E1233" s="41" t="str">
        <f ca="1">IF(B1233="","",SUMIF(OFFSET(MuaHàng_ThanhToán!$D$5,0,0,COUNTIF(Table2[Tên nhà cung cấp],MuaHàng_ThanhToán!$C$5),6),BáoCáoHàngHóa!B1233,Table2[Thành tiền]))</f>
        <v/>
      </c>
      <c r="F1233" s="43" t="str">
        <f>IF(B1233="","",SUMIF(Table2[[Tên hàng hóa]:[Thành tiền]],BáoCáoHàngHóa!B1233,Table2[Số lượng])-BáoCáoHàngHóa!C1233)</f>
        <v/>
      </c>
      <c r="G1233" s="43" t="str">
        <f t="shared" si="175"/>
        <v/>
      </c>
      <c r="H1233" s="43" t="str">
        <f>IF(B1233="","",SUMIF(Table2[[Tên hàng hóa]:[Thành tiền]],BáoCáoHàngHóa!B1233,Table2[Thành tiền])-BáoCáoHàngHóa!E1233)</f>
        <v/>
      </c>
      <c r="I1233" s="42" t="str">
        <f>IF(B1233="","",SUMIF(Table28[[Tên hàng hóa ]:[Thành tiền]],BáoCáoHàngHóa!B1233,Table28[Số lượng]))</f>
        <v/>
      </c>
      <c r="J1233" s="42" t="str">
        <f t="shared" si="176"/>
        <v/>
      </c>
      <c r="K1233" s="42" t="str">
        <f t="shared" si="177"/>
        <v/>
      </c>
      <c r="L1233" s="44" t="str">
        <f t="shared" si="178"/>
        <v/>
      </c>
      <c r="M1233" s="44" t="str">
        <f t="shared" si="179"/>
        <v/>
      </c>
      <c r="N1233" s="44" t="str">
        <f t="shared" si="180"/>
        <v/>
      </c>
      <c r="O1233" s="30">
        <f t="shared" si="181"/>
        <v>0</v>
      </c>
    </row>
    <row r="1234" spans="1:15" x14ac:dyDescent="0.2">
      <c r="A1234" s="40">
        <v>1229</v>
      </c>
      <c r="B1234" s="40" t="str">
        <f>IF(DanhMụcHH!B1233="","",DanhMụcHH!B1233)</f>
        <v/>
      </c>
      <c r="C1234" s="41" t="str">
        <f ca="1">IF(B1234="","",SUMIF(OFFSET(MuaHàng_ThanhToán!$D$5,0,0,COUNTIF(Table2[Tên nhà cung cấp],MuaHàng_ThanhToán!$C$5),6),BáoCáoHàngHóa!B1234,Table2[Số lượng]))</f>
        <v/>
      </c>
      <c r="D1234" s="41" t="str">
        <f t="shared" si="174"/>
        <v/>
      </c>
      <c r="E1234" s="41" t="str">
        <f ca="1">IF(B1234="","",SUMIF(OFFSET(MuaHàng_ThanhToán!$D$5,0,0,COUNTIF(Table2[Tên nhà cung cấp],MuaHàng_ThanhToán!$C$5),6),BáoCáoHàngHóa!B1234,Table2[Thành tiền]))</f>
        <v/>
      </c>
      <c r="F1234" s="43" t="str">
        <f>IF(B1234="","",SUMIF(Table2[[Tên hàng hóa]:[Thành tiền]],BáoCáoHàngHóa!B1234,Table2[Số lượng])-BáoCáoHàngHóa!C1234)</f>
        <v/>
      </c>
      <c r="G1234" s="43" t="str">
        <f t="shared" si="175"/>
        <v/>
      </c>
      <c r="H1234" s="43" t="str">
        <f>IF(B1234="","",SUMIF(Table2[[Tên hàng hóa]:[Thành tiền]],BáoCáoHàngHóa!B1234,Table2[Thành tiền])-BáoCáoHàngHóa!E1234)</f>
        <v/>
      </c>
      <c r="I1234" s="42" t="str">
        <f>IF(B1234="","",SUMIF(Table28[[Tên hàng hóa ]:[Thành tiền]],BáoCáoHàngHóa!B1234,Table28[Số lượng]))</f>
        <v/>
      </c>
      <c r="J1234" s="42" t="str">
        <f t="shared" si="176"/>
        <v/>
      </c>
      <c r="K1234" s="42" t="str">
        <f t="shared" si="177"/>
        <v/>
      </c>
      <c r="L1234" s="44" t="str">
        <f t="shared" si="178"/>
        <v/>
      </c>
      <c r="M1234" s="44" t="str">
        <f t="shared" si="179"/>
        <v/>
      </c>
      <c r="N1234" s="44" t="str">
        <f t="shared" si="180"/>
        <v/>
      </c>
      <c r="O1234" s="30">
        <f t="shared" si="181"/>
        <v>0</v>
      </c>
    </row>
    <row r="1235" spans="1:15" x14ac:dyDescent="0.2">
      <c r="A1235" s="40">
        <v>1230</v>
      </c>
      <c r="B1235" s="40" t="str">
        <f>IF(DanhMụcHH!B1234="","",DanhMụcHH!B1234)</f>
        <v/>
      </c>
      <c r="C1235" s="41" t="str">
        <f ca="1">IF(B1235="","",SUMIF(OFFSET(MuaHàng_ThanhToán!$D$5,0,0,COUNTIF(Table2[Tên nhà cung cấp],MuaHàng_ThanhToán!$C$5),6),BáoCáoHàngHóa!B1235,Table2[Số lượng]))</f>
        <v/>
      </c>
      <c r="D1235" s="41" t="str">
        <f t="shared" si="174"/>
        <v/>
      </c>
      <c r="E1235" s="41" t="str">
        <f ca="1">IF(B1235="","",SUMIF(OFFSET(MuaHàng_ThanhToán!$D$5,0,0,COUNTIF(Table2[Tên nhà cung cấp],MuaHàng_ThanhToán!$C$5),6),BáoCáoHàngHóa!B1235,Table2[Thành tiền]))</f>
        <v/>
      </c>
      <c r="F1235" s="43" t="str">
        <f>IF(B1235="","",SUMIF(Table2[[Tên hàng hóa]:[Thành tiền]],BáoCáoHàngHóa!B1235,Table2[Số lượng])-BáoCáoHàngHóa!C1235)</f>
        <v/>
      </c>
      <c r="G1235" s="43" t="str">
        <f t="shared" si="175"/>
        <v/>
      </c>
      <c r="H1235" s="43" t="str">
        <f>IF(B1235="","",SUMIF(Table2[[Tên hàng hóa]:[Thành tiền]],BáoCáoHàngHóa!B1235,Table2[Thành tiền])-BáoCáoHàngHóa!E1235)</f>
        <v/>
      </c>
      <c r="I1235" s="42" t="str">
        <f>IF(B1235="","",SUMIF(Table28[[Tên hàng hóa ]:[Thành tiền]],BáoCáoHàngHóa!B1235,Table28[Số lượng]))</f>
        <v/>
      </c>
      <c r="J1235" s="42" t="str">
        <f t="shared" si="176"/>
        <v/>
      </c>
      <c r="K1235" s="42" t="str">
        <f t="shared" si="177"/>
        <v/>
      </c>
      <c r="L1235" s="44" t="str">
        <f t="shared" si="178"/>
        <v/>
      </c>
      <c r="M1235" s="44" t="str">
        <f t="shared" si="179"/>
        <v/>
      </c>
      <c r="N1235" s="44" t="str">
        <f t="shared" si="180"/>
        <v/>
      </c>
      <c r="O1235" s="30">
        <f t="shared" si="181"/>
        <v>0</v>
      </c>
    </row>
    <row r="1236" spans="1:15" x14ac:dyDescent="0.2">
      <c r="A1236" s="40">
        <v>1231</v>
      </c>
      <c r="B1236" s="40" t="str">
        <f>IF(DanhMụcHH!B1235="","",DanhMụcHH!B1235)</f>
        <v/>
      </c>
      <c r="C1236" s="41" t="str">
        <f ca="1">IF(B1236="","",SUMIF(OFFSET(MuaHàng_ThanhToán!$D$5,0,0,COUNTIF(Table2[Tên nhà cung cấp],MuaHàng_ThanhToán!$C$5),6),BáoCáoHàngHóa!B1236,Table2[Số lượng]))</f>
        <v/>
      </c>
      <c r="D1236" s="41" t="str">
        <f t="shared" si="174"/>
        <v/>
      </c>
      <c r="E1236" s="41" t="str">
        <f ca="1">IF(B1236="","",SUMIF(OFFSET(MuaHàng_ThanhToán!$D$5,0,0,COUNTIF(Table2[Tên nhà cung cấp],MuaHàng_ThanhToán!$C$5),6),BáoCáoHàngHóa!B1236,Table2[Thành tiền]))</f>
        <v/>
      </c>
      <c r="F1236" s="43" t="str">
        <f>IF(B1236="","",SUMIF(Table2[[Tên hàng hóa]:[Thành tiền]],BáoCáoHàngHóa!B1236,Table2[Số lượng])-BáoCáoHàngHóa!C1236)</f>
        <v/>
      </c>
      <c r="G1236" s="43" t="str">
        <f t="shared" si="175"/>
        <v/>
      </c>
      <c r="H1236" s="43" t="str">
        <f>IF(B1236="","",SUMIF(Table2[[Tên hàng hóa]:[Thành tiền]],BáoCáoHàngHóa!B1236,Table2[Thành tiền])-BáoCáoHàngHóa!E1236)</f>
        <v/>
      </c>
      <c r="I1236" s="42" t="str">
        <f>IF(B1236="","",SUMIF(Table28[[Tên hàng hóa ]:[Thành tiền]],BáoCáoHàngHóa!B1236,Table28[Số lượng]))</f>
        <v/>
      </c>
      <c r="J1236" s="42" t="str">
        <f t="shared" si="176"/>
        <v/>
      </c>
      <c r="K1236" s="42" t="str">
        <f t="shared" si="177"/>
        <v/>
      </c>
      <c r="L1236" s="44" t="str">
        <f t="shared" si="178"/>
        <v/>
      </c>
      <c r="M1236" s="44" t="str">
        <f t="shared" si="179"/>
        <v/>
      </c>
      <c r="N1236" s="44" t="str">
        <f t="shared" si="180"/>
        <v/>
      </c>
      <c r="O1236" s="30">
        <f t="shared" si="181"/>
        <v>0</v>
      </c>
    </row>
    <row r="1237" spans="1:15" x14ac:dyDescent="0.2">
      <c r="A1237" s="40">
        <v>1232</v>
      </c>
      <c r="B1237" s="40" t="str">
        <f>IF(DanhMụcHH!B1236="","",DanhMụcHH!B1236)</f>
        <v/>
      </c>
      <c r="C1237" s="41" t="str">
        <f ca="1">IF(B1237="","",SUMIF(OFFSET(MuaHàng_ThanhToán!$D$5,0,0,COUNTIF(Table2[Tên nhà cung cấp],MuaHàng_ThanhToán!$C$5),6),BáoCáoHàngHóa!B1237,Table2[Số lượng]))</f>
        <v/>
      </c>
      <c r="D1237" s="41" t="str">
        <f t="shared" si="174"/>
        <v/>
      </c>
      <c r="E1237" s="41" t="str">
        <f ca="1">IF(B1237="","",SUMIF(OFFSET(MuaHàng_ThanhToán!$D$5,0,0,COUNTIF(Table2[Tên nhà cung cấp],MuaHàng_ThanhToán!$C$5),6),BáoCáoHàngHóa!B1237,Table2[Thành tiền]))</f>
        <v/>
      </c>
      <c r="F1237" s="43" t="str">
        <f>IF(B1237="","",SUMIF(Table2[[Tên hàng hóa]:[Thành tiền]],BáoCáoHàngHóa!B1237,Table2[Số lượng])-BáoCáoHàngHóa!C1237)</f>
        <v/>
      </c>
      <c r="G1237" s="43" t="str">
        <f t="shared" si="175"/>
        <v/>
      </c>
      <c r="H1237" s="43" t="str">
        <f>IF(B1237="","",SUMIF(Table2[[Tên hàng hóa]:[Thành tiền]],BáoCáoHàngHóa!B1237,Table2[Thành tiền])-BáoCáoHàngHóa!E1237)</f>
        <v/>
      </c>
      <c r="I1237" s="42" t="str">
        <f>IF(B1237="","",SUMIF(Table28[[Tên hàng hóa ]:[Thành tiền]],BáoCáoHàngHóa!B1237,Table28[Số lượng]))</f>
        <v/>
      </c>
      <c r="J1237" s="42" t="str">
        <f t="shared" si="176"/>
        <v/>
      </c>
      <c r="K1237" s="42" t="str">
        <f t="shared" si="177"/>
        <v/>
      </c>
      <c r="L1237" s="44" t="str">
        <f t="shared" si="178"/>
        <v/>
      </c>
      <c r="M1237" s="44" t="str">
        <f t="shared" si="179"/>
        <v/>
      </c>
      <c r="N1237" s="44" t="str">
        <f t="shared" si="180"/>
        <v/>
      </c>
      <c r="O1237" s="30">
        <f t="shared" si="181"/>
        <v>0</v>
      </c>
    </row>
    <row r="1238" spans="1:15" x14ac:dyDescent="0.2">
      <c r="A1238" s="40">
        <v>1233</v>
      </c>
      <c r="B1238" s="40" t="str">
        <f>IF(DanhMụcHH!B1237="","",DanhMụcHH!B1237)</f>
        <v/>
      </c>
      <c r="C1238" s="41" t="str">
        <f ca="1">IF(B1238="","",SUMIF(OFFSET(MuaHàng_ThanhToán!$D$5,0,0,COUNTIF(Table2[Tên nhà cung cấp],MuaHàng_ThanhToán!$C$5),6),BáoCáoHàngHóa!B1238,Table2[Số lượng]))</f>
        <v/>
      </c>
      <c r="D1238" s="41" t="str">
        <f t="shared" si="174"/>
        <v/>
      </c>
      <c r="E1238" s="41" t="str">
        <f ca="1">IF(B1238="","",SUMIF(OFFSET(MuaHàng_ThanhToán!$D$5,0,0,COUNTIF(Table2[Tên nhà cung cấp],MuaHàng_ThanhToán!$C$5),6),BáoCáoHàngHóa!B1238,Table2[Thành tiền]))</f>
        <v/>
      </c>
      <c r="F1238" s="43" t="str">
        <f>IF(B1238="","",SUMIF(Table2[[Tên hàng hóa]:[Thành tiền]],BáoCáoHàngHóa!B1238,Table2[Số lượng])-BáoCáoHàngHóa!C1238)</f>
        <v/>
      </c>
      <c r="G1238" s="43" t="str">
        <f t="shared" si="175"/>
        <v/>
      </c>
      <c r="H1238" s="43" t="str">
        <f>IF(B1238="","",SUMIF(Table2[[Tên hàng hóa]:[Thành tiền]],BáoCáoHàngHóa!B1238,Table2[Thành tiền])-BáoCáoHàngHóa!E1238)</f>
        <v/>
      </c>
      <c r="I1238" s="42" t="str">
        <f>IF(B1238="","",SUMIF(Table28[[Tên hàng hóa ]:[Thành tiền]],BáoCáoHàngHóa!B1238,Table28[Số lượng]))</f>
        <v/>
      </c>
      <c r="J1238" s="42" t="str">
        <f t="shared" si="176"/>
        <v/>
      </c>
      <c r="K1238" s="42" t="str">
        <f t="shared" si="177"/>
        <v/>
      </c>
      <c r="L1238" s="44" t="str">
        <f t="shared" si="178"/>
        <v/>
      </c>
      <c r="M1238" s="44" t="str">
        <f t="shared" si="179"/>
        <v/>
      </c>
      <c r="N1238" s="44" t="str">
        <f t="shared" si="180"/>
        <v/>
      </c>
      <c r="O1238" s="30">
        <f t="shared" si="181"/>
        <v>0</v>
      </c>
    </row>
    <row r="1239" spans="1:15" x14ac:dyDescent="0.2">
      <c r="A1239" s="40">
        <v>1234</v>
      </c>
      <c r="B1239" s="40" t="str">
        <f>IF(DanhMụcHH!B1238="","",DanhMụcHH!B1238)</f>
        <v/>
      </c>
      <c r="C1239" s="41" t="str">
        <f ca="1">IF(B1239="","",SUMIF(OFFSET(MuaHàng_ThanhToán!$D$5,0,0,COUNTIF(Table2[Tên nhà cung cấp],MuaHàng_ThanhToán!$C$5),6),BáoCáoHàngHóa!B1239,Table2[Số lượng]))</f>
        <v/>
      </c>
      <c r="D1239" s="41" t="str">
        <f t="shared" si="174"/>
        <v/>
      </c>
      <c r="E1239" s="41" t="str">
        <f ca="1">IF(B1239="","",SUMIF(OFFSET(MuaHàng_ThanhToán!$D$5,0,0,COUNTIF(Table2[Tên nhà cung cấp],MuaHàng_ThanhToán!$C$5),6),BáoCáoHàngHóa!B1239,Table2[Thành tiền]))</f>
        <v/>
      </c>
      <c r="F1239" s="43" t="str">
        <f>IF(B1239="","",SUMIF(Table2[[Tên hàng hóa]:[Thành tiền]],BáoCáoHàngHóa!B1239,Table2[Số lượng])-BáoCáoHàngHóa!C1239)</f>
        <v/>
      </c>
      <c r="G1239" s="43" t="str">
        <f t="shared" si="175"/>
        <v/>
      </c>
      <c r="H1239" s="43" t="str">
        <f>IF(B1239="","",SUMIF(Table2[[Tên hàng hóa]:[Thành tiền]],BáoCáoHàngHóa!B1239,Table2[Thành tiền])-BáoCáoHàngHóa!E1239)</f>
        <v/>
      </c>
      <c r="I1239" s="42" t="str">
        <f>IF(B1239="","",SUMIF(Table28[[Tên hàng hóa ]:[Thành tiền]],BáoCáoHàngHóa!B1239,Table28[Số lượng]))</f>
        <v/>
      </c>
      <c r="J1239" s="42" t="str">
        <f t="shared" si="176"/>
        <v/>
      </c>
      <c r="K1239" s="42" t="str">
        <f t="shared" si="177"/>
        <v/>
      </c>
      <c r="L1239" s="44" t="str">
        <f t="shared" si="178"/>
        <v/>
      </c>
      <c r="M1239" s="44" t="str">
        <f t="shared" si="179"/>
        <v/>
      </c>
      <c r="N1239" s="44" t="str">
        <f t="shared" si="180"/>
        <v/>
      </c>
      <c r="O1239" s="30">
        <f t="shared" si="181"/>
        <v>0</v>
      </c>
    </row>
    <row r="1240" spans="1:15" x14ac:dyDescent="0.2">
      <c r="A1240" s="40">
        <v>1235</v>
      </c>
      <c r="B1240" s="40" t="str">
        <f>IF(DanhMụcHH!B1239="","",DanhMụcHH!B1239)</f>
        <v/>
      </c>
      <c r="C1240" s="41" t="str">
        <f ca="1">IF(B1240="","",SUMIF(OFFSET(MuaHàng_ThanhToán!$D$5,0,0,COUNTIF(Table2[Tên nhà cung cấp],MuaHàng_ThanhToán!$C$5),6),BáoCáoHàngHóa!B1240,Table2[Số lượng]))</f>
        <v/>
      </c>
      <c r="D1240" s="41" t="str">
        <f t="shared" si="174"/>
        <v/>
      </c>
      <c r="E1240" s="41" t="str">
        <f ca="1">IF(B1240="","",SUMIF(OFFSET(MuaHàng_ThanhToán!$D$5,0,0,COUNTIF(Table2[Tên nhà cung cấp],MuaHàng_ThanhToán!$C$5),6),BáoCáoHàngHóa!B1240,Table2[Thành tiền]))</f>
        <v/>
      </c>
      <c r="F1240" s="43" t="str">
        <f>IF(B1240="","",SUMIF(Table2[[Tên hàng hóa]:[Thành tiền]],BáoCáoHàngHóa!B1240,Table2[Số lượng])-BáoCáoHàngHóa!C1240)</f>
        <v/>
      </c>
      <c r="G1240" s="43" t="str">
        <f t="shared" si="175"/>
        <v/>
      </c>
      <c r="H1240" s="43" t="str">
        <f>IF(B1240="","",SUMIF(Table2[[Tên hàng hóa]:[Thành tiền]],BáoCáoHàngHóa!B1240,Table2[Thành tiền])-BáoCáoHàngHóa!E1240)</f>
        <v/>
      </c>
      <c r="I1240" s="42" t="str">
        <f>IF(B1240="","",SUMIF(Table28[[Tên hàng hóa ]:[Thành tiền]],BáoCáoHàngHóa!B1240,Table28[Số lượng]))</f>
        <v/>
      </c>
      <c r="J1240" s="42" t="str">
        <f t="shared" si="176"/>
        <v/>
      </c>
      <c r="K1240" s="42" t="str">
        <f t="shared" si="177"/>
        <v/>
      </c>
      <c r="L1240" s="44" t="str">
        <f t="shared" si="178"/>
        <v/>
      </c>
      <c r="M1240" s="44" t="str">
        <f t="shared" si="179"/>
        <v/>
      </c>
      <c r="N1240" s="44" t="str">
        <f t="shared" si="180"/>
        <v/>
      </c>
      <c r="O1240" s="30">
        <f t="shared" si="181"/>
        <v>0</v>
      </c>
    </row>
    <row r="1241" spans="1:15" x14ac:dyDescent="0.2">
      <c r="A1241" s="40">
        <v>1236</v>
      </c>
      <c r="B1241" s="40" t="str">
        <f>IF(DanhMụcHH!B1240="","",DanhMụcHH!B1240)</f>
        <v/>
      </c>
      <c r="C1241" s="41" t="str">
        <f ca="1">IF(B1241="","",SUMIF(OFFSET(MuaHàng_ThanhToán!$D$5,0,0,COUNTIF(Table2[Tên nhà cung cấp],MuaHàng_ThanhToán!$C$5),6),BáoCáoHàngHóa!B1241,Table2[Số lượng]))</f>
        <v/>
      </c>
      <c r="D1241" s="41" t="str">
        <f t="shared" si="174"/>
        <v/>
      </c>
      <c r="E1241" s="41" t="str">
        <f ca="1">IF(B1241="","",SUMIF(OFFSET(MuaHàng_ThanhToán!$D$5,0,0,COUNTIF(Table2[Tên nhà cung cấp],MuaHàng_ThanhToán!$C$5),6),BáoCáoHàngHóa!B1241,Table2[Thành tiền]))</f>
        <v/>
      </c>
      <c r="F1241" s="43" t="str">
        <f>IF(B1241="","",SUMIF(Table2[[Tên hàng hóa]:[Thành tiền]],BáoCáoHàngHóa!B1241,Table2[Số lượng])-BáoCáoHàngHóa!C1241)</f>
        <v/>
      </c>
      <c r="G1241" s="43" t="str">
        <f t="shared" si="175"/>
        <v/>
      </c>
      <c r="H1241" s="43" t="str">
        <f>IF(B1241="","",SUMIF(Table2[[Tên hàng hóa]:[Thành tiền]],BáoCáoHàngHóa!B1241,Table2[Thành tiền])-BáoCáoHàngHóa!E1241)</f>
        <v/>
      </c>
      <c r="I1241" s="42" t="str">
        <f>IF(B1241="","",SUMIF(Table28[[Tên hàng hóa ]:[Thành tiền]],BáoCáoHàngHóa!B1241,Table28[Số lượng]))</f>
        <v/>
      </c>
      <c r="J1241" s="42" t="str">
        <f t="shared" si="176"/>
        <v/>
      </c>
      <c r="K1241" s="42" t="str">
        <f t="shared" si="177"/>
        <v/>
      </c>
      <c r="L1241" s="44" t="str">
        <f t="shared" si="178"/>
        <v/>
      </c>
      <c r="M1241" s="44" t="str">
        <f t="shared" si="179"/>
        <v/>
      </c>
      <c r="N1241" s="44" t="str">
        <f t="shared" si="180"/>
        <v/>
      </c>
      <c r="O1241" s="30">
        <f t="shared" si="181"/>
        <v>0</v>
      </c>
    </row>
    <row r="1242" spans="1:15" x14ac:dyDescent="0.2">
      <c r="A1242" s="40">
        <v>1237</v>
      </c>
      <c r="B1242" s="40" t="str">
        <f>IF(DanhMụcHH!B1241="","",DanhMụcHH!B1241)</f>
        <v/>
      </c>
      <c r="C1242" s="41" t="str">
        <f ca="1">IF(B1242="","",SUMIF(OFFSET(MuaHàng_ThanhToán!$D$5,0,0,COUNTIF(Table2[Tên nhà cung cấp],MuaHàng_ThanhToán!$C$5),6),BáoCáoHàngHóa!B1242,Table2[Số lượng]))</f>
        <v/>
      </c>
      <c r="D1242" s="41" t="str">
        <f t="shared" si="174"/>
        <v/>
      </c>
      <c r="E1242" s="41" t="str">
        <f ca="1">IF(B1242="","",SUMIF(OFFSET(MuaHàng_ThanhToán!$D$5,0,0,COUNTIF(Table2[Tên nhà cung cấp],MuaHàng_ThanhToán!$C$5),6),BáoCáoHàngHóa!B1242,Table2[Thành tiền]))</f>
        <v/>
      </c>
      <c r="F1242" s="43" t="str">
        <f>IF(B1242="","",SUMIF(Table2[[Tên hàng hóa]:[Thành tiền]],BáoCáoHàngHóa!B1242,Table2[Số lượng])-BáoCáoHàngHóa!C1242)</f>
        <v/>
      </c>
      <c r="G1242" s="43" t="str">
        <f t="shared" si="175"/>
        <v/>
      </c>
      <c r="H1242" s="43" t="str">
        <f>IF(B1242="","",SUMIF(Table2[[Tên hàng hóa]:[Thành tiền]],BáoCáoHàngHóa!B1242,Table2[Thành tiền])-BáoCáoHàngHóa!E1242)</f>
        <v/>
      </c>
      <c r="I1242" s="42" t="str">
        <f>IF(B1242="","",SUMIF(Table28[[Tên hàng hóa ]:[Thành tiền]],BáoCáoHàngHóa!B1242,Table28[Số lượng]))</f>
        <v/>
      </c>
      <c r="J1242" s="42" t="str">
        <f t="shared" si="176"/>
        <v/>
      </c>
      <c r="K1242" s="42" t="str">
        <f t="shared" si="177"/>
        <v/>
      </c>
      <c r="L1242" s="44" t="str">
        <f t="shared" si="178"/>
        <v/>
      </c>
      <c r="M1242" s="44" t="str">
        <f t="shared" si="179"/>
        <v/>
      </c>
      <c r="N1242" s="44" t="str">
        <f t="shared" si="180"/>
        <v/>
      </c>
      <c r="O1242" s="30">
        <f t="shared" si="181"/>
        <v>0</v>
      </c>
    </row>
    <row r="1243" spans="1:15" x14ac:dyDescent="0.2">
      <c r="A1243" s="40">
        <v>1238</v>
      </c>
      <c r="B1243" s="40" t="str">
        <f>IF(DanhMụcHH!B1242="","",DanhMụcHH!B1242)</f>
        <v/>
      </c>
      <c r="C1243" s="41" t="str">
        <f ca="1">IF(B1243="","",SUMIF(OFFSET(MuaHàng_ThanhToán!$D$5,0,0,COUNTIF(Table2[Tên nhà cung cấp],MuaHàng_ThanhToán!$C$5),6),BáoCáoHàngHóa!B1243,Table2[Số lượng]))</f>
        <v/>
      </c>
      <c r="D1243" s="41" t="str">
        <f t="shared" si="174"/>
        <v/>
      </c>
      <c r="E1243" s="41" t="str">
        <f ca="1">IF(B1243="","",SUMIF(OFFSET(MuaHàng_ThanhToán!$D$5,0,0,COUNTIF(Table2[Tên nhà cung cấp],MuaHàng_ThanhToán!$C$5),6),BáoCáoHàngHóa!B1243,Table2[Thành tiền]))</f>
        <v/>
      </c>
      <c r="F1243" s="43" t="str">
        <f>IF(B1243="","",SUMIF(Table2[[Tên hàng hóa]:[Thành tiền]],BáoCáoHàngHóa!B1243,Table2[Số lượng])-BáoCáoHàngHóa!C1243)</f>
        <v/>
      </c>
      <c r="G1243" s="43" t="str">
        <f t="shared" si="175"/>
        <v/>
      </c>
      <c r="H1243" s="43" t="str">
        <f>IF(B1243="","",SUMIF(Table2[[Tên hàng hóa]:[Thành tiền]],BáoCáoHàngHóa!B1243,Table2[Thành tiền])-BáoCáoHàngHóa!E1243)</f>
        <v/>
      </c>
      <c r="I1243" s="42" t="str">
        <f>IF(B1243="","",SUMIF(Table28[[Tên hàng hóa ]:[Thành tiền]],BáoCáoHàngHóa!B1243,Table28[Số lượng]))</f>
        <v/>
      </c>
      <c r="J1243" s="42" t="str">
        <f t="shared" si="176"/>
        <v/>
      </c>
      <c r="K1243" s="42" t="str">
        <f t="shared" si="177"/>
        <v/>
      </c>
      <c r="L1243" s="44" t="str">
        <f t="shared" si="178"/>
        <v/>
      </c>
      <c r="M1243" s="44" t="str">
        <f t="shared" si="179"/>
        <v/>
      </c>
      <c r="N1243" s="44" t="str">
        <f t="shared" si="180"/>
        <v/>
      </c>
      <c r="O1243" s="30">
        <f t="shared" si="181"/>
        <v>0</v>
      </c>
    </row>
    <row r="1244" spans="1:15" x14ac:dyDescent="0.2">
      <c r="A1244" s="40">
        <v>1239</v>
      </c>
      <c r="B1244" s="40" t="str">
        <f>IF(DanhMụcHH!B1243="","",DanhMụcHH!B1243)</f>
        <v/>
      </c>
      <c r="C1244" s="41" t="str">
        <f ca="1">IF(B1244="","",SUMIF(OFFSET(MuaHàng_ThanhToán!$D$5,0,0,COUNTIF(Table2[Tên nhà cung cấp],MuaHàng_ThanhToán!$C$5),6),BáoCáoHàngHóa!B1244,Table2[Số lượng]))</f>
        <v/>
      </c>
      <c r="D1244" s="41" t="str">
        <f t="shared" si="174"/>
        <v/>
      </c>
      <c r="E1244" s="41" t="str">
        <f ca="1">IF(B1244="","",SUMIF(OFFSET(MuaHàng_ThanhToán!$D$5,0,0,COUNTIF(Table2[Tên nhà cung cấp],MuaHàng_ThanhToán!$C$5),6),BáoCáoHàngHóa!B1244,Table2[Thành tiền]))</f>
        <v/>
      </c>
      <c r="F1244" s="43" t="str">
        <f>IF(B1244="","",SUMIF(Table2[[Tên hàng hóa]:[Thành tiền]],BáoCáoHàngHóa!B1244,Table2[Số lượng])-BáoCáoHàngHóa!C1244)</f>
        <v/>
      </c>
      <c r="G1244" s="43" t="str">
        <f t="shared" si="175"/>
        <v/>
      </c>
      <c r="H1244" s="43" t="str">
        <f>IF(B1244="","",SUMIF(Table2[[Tên hàng hóa]:[Thành tiền]],BáoCáoHàngHóa!B1244,Table2[Thành tiền])-BáoCáoHàngHóa!E1244)</f>
        <v/>
      </c>
      <c r="I1244" s="42" t="str">
        <f>IF(B1244="","",SUMIF(Table28[[Tên hàng hóa ]:[Thành tiền]],BáoCáoHàngHóa!B1244,Table28[Số lượng]))</f>
        <v/>
      </c>
      <c r="J1244" s="42" t="str">
        <f t="shared" si="176"/>
        <v/>
      </c>
      <c r="K1244" s="42" t="str">
        <f t="shared" si="177"/>
        <v/>
      </c>
      <c r="L1244" s="44" t="str">
        <f t="shared" si="178"/>
        <v/>
      </c>
      <c r="M1244" s="44" t="str">
        <f t="shared" si="179"/>
        <v/>
      </c>
      <c r="N1244" s="44" t="str">
        <f t="shared" si="180"/>
        <v/>
      </c>
      <c r="O1244" s="30">
        <f t="shared" si="181"/>
        <v>0</v>
      </c>
    </row>
    <row r="1245" spans="1:15" x14ac:dyDescent="0.2">
      <c r="A1245" s="40">
        <v>1240</v>
      </c>
      <c r="B1245" s="40" t="str">
        <f>IF(DanhMụcHH!B1244="","",DanhMụcHH!B1244)</f>
        <v/>
      </c>
      <c r="C1245" s="41" t="str">
        <f ca="1">IF(B1245="","",SUMIF(OFFSET(MuaHàng_ThanhToán!$D$5,0,0,COUNTIF(Table2[Tên nhà cung cấp],MuaHàng_ThanhToán!$C$5),6),BáoCáoHàngHóa!B1245,Table2[Số lượng]))</f>
        <v/>
      </c>
      <c r="D1245" s="41" t="str">
        <f t="shared" si="174"/>
        <v/>
      </c>
      <c r="E1245" s="41" t="str">
        <f ca="1">IF(B1245="","",SUMIF(OFFSET(MuaHàng_ThanhToán!$D$5,0,0,COUNTIF(Table2[Tên nhà cung cấp],MuaHàng_ThanhToán!$C$5),6),BáoCáoHàngHóa!B1245,Table2[Thành tiền]))</f>
        <v/>
      </c>
      <c r="F1245" s="43" t="str">
        <f>IF(B1245="","",SUMIF(Table2[[Tên hàng hóa]:[Thành tiền]],BáoCáoHàngHóa!B1245,Table2[Số lượng])-BáoCáoHàngHóa!C1245)</f>
        <v/>
      </c>
      <c r="G1245" s="43" t="str">
        <f t="shared" si="175"/>
        <v/>
      </c>
      <c r="H1245" s="43" t="str">
        <f>IF(B1245="","",SUMIF(Table2[[Tên hàng hóa]:[Thành tiền]],BáoCáoHàngHóa!B1245,Table2[Thành tiền])-BáoCáoHàngHóa!E1245)</f>
        <v/>
      </c>
      <c r="I1245" s="42" t="str">
        <f>IF(B1245="","",SUMIF(Table28[[Tên hàng hóa ]:[Thành tiền]],BáoCáoHàngHóa!B1245,Table28[Số lượng]))</f>
        <v/>
      </c>
      <c r="J1245" s="42" t="str">
        <f t="shared" si="176"/>
        <v/>
      </c>
      <c r="K1245" s="42" t="str">
        <f t="shared" si="177"/>
        <v/>
      </c>
      <c r="L1245" s="44" t="str">
        <f t="shared" si="178"/>
        <v/>
      </c>
      <c r="M1245" s="44" t="str">
        <f t="shared" si="179"/>
        <v/>
      </c>
      <c r="N1245" s="44" t="str">
        <f t="shared" si="180"/>
        <v/>
      </c>
      <c r="O1245" s="30">
        <f t="shared" si="181"/>
        <v>0</v>
      </c>
    </row>
    <row r="1246" spans="1:15" x14ac:dyDescent="0.2">
      <c r="A1246" s="40">
        <v>1241</v>
      </c>
      <c r="B1246" s="40" t="str">
        <f>IF(DanhMụcHH!B1245="","",DanhMụcHH!B1245)</f>
        <v/>
      </c>
      <c r="C1246" s="41" t="str">
        <f ca="1">IF(B1246="","",SUMIF(OFFSET(MuaHàng_ThanhToán!$D$5,0,0,COUNTIF(Table2[Tên nhà cung cấp],MuaHàng_ThanhToán!$C$5),6),BáoCáoHàngHóa!B1246,Table2[Số lượng]))</f>
        <v/>
      </c>
      <c r="D1246" s="41" t="str">
        <f t="shared" si="174"/>
        <v/>
      </c>
      <c r="E1246" s="41" t="str">
        <f ca="1">IF(B1246="","",SUMIF(OFFSET(MuaHàng_ThanhToán!$D$5,0,0,COUNTIF(Table2[Tên nhà cung cấp],MuaHàng_ThanhToán!$C$5),6),BáoCáoHàngHóa!B1246,Table2[Thành tiền]))</f>
        <v/>
      </c>
      <c r="F1246" s="43" t="str">
        <f>IF(B1246="","",SUMIF(Table2[[Tên hàng hóa]:[Thành tiền]],BáoCáoHàngHóa!B1246,Table2[Số lượng])-BáoCáoHàngHóa!C1246)</f>
        <v/>
      </c>
      <c r="G1246" s="43" t="str">
        <f t="shared" si="175"/>
        <v/>
      </c>
      <c r="H1246" s="43" t="str">
        <f>IF(B1246="","",SUMIF(Table2[[Tên hàng hóa]:[Thành tiền]],BáoCáoHàngHóa!B1246,Table2[Thành tiền])-BáoCáoHàngHóa!E1246)</f>
        <v/>
      </c>
      <c r="I1246" s="42" t="str">
        <f>IF(B1246="","",SUMIF(Table28[[Tên hàng hóa ]:[Thành tiền]],BáoCáoHàngHóa!B1246,Table28[Số lượng]))</f>
        <v/>
      </c>
      <c r="J1246" s="42" t="str">
        <f t="shared" si="176"/>
        <v/>
      </c>
      <c r="K1246" s="42" t="str">
        <f t="shared" si="177"/>
        <v/>
      </c>
      <c r="L1246" s="44" t="str">
        <f t="shared" si="178"/>
        <v/>
      </c>
      <c r="M1246" s="44" t="str">
        <f t="shared" si="179"/>
        <v/>
      </c>
      <c r="N1246" s="44" t="str">
        <f t="shared" si="180"/>
        <v/>
      </c>
      <c r="O1246" s="30">
        <f t="shared" si="181"/>
        <v>0</v>
      </c>
    </row>
    <row r="1247" spans="1:15" x14ac:dyDescent="0.2">
      <c r="A1247" s="40">
        <v>1242</v>
      </c>
      <c r="B1247" s="40" t="str">
        <f>IF(DanhMụcHH!B1246="","",DanhMụcHH!B1246)</f>
        <v/>
      </c>
      <c r="C1247" s="41" t="str">
        <f ca="1">IF(B1247="","",SUMIF(OFFSET(MuaHàng_ThanhToán!$D$5,0,0,COUNTIF(Table2[Tên nhà cung cấp],MuaHàng_ThanhToán!$C$5),6),BáoCáoHàngHóa!B1247,Table2[Số lượng]))</f>
        <v/>
      </c>
      <c r="D1247" s="41" t="str">
        <f t="shared" si="174"/>
        <v/>
      </c>
      <c r="E1247" s="41" t="str">
        <f ca="1">IF(B1247="","",SUMIF(OFFSET(MuaHàng_ThanhToán!$D$5,0,0,COUNTIF(Table2[Tên nhà cung cấp],MuaHàng_ThanhToán!$C$5),6),BáoCáoHàngHóa!B1247,Table2[Thành tiền]))</f>
        <v/>
      </c>
      <c r="F1247" s="43" t="str">
        <f>IF(B1247="","",SUMIF(Table2[[Tên hàng hóa]:[Thành tiền]],BáoCáoHàngHóa!B1247,Table2[Số lượng])-BáoCáoHàngHóa!C1247)</f>
        <v/>
      </c>
      <c r="G1247" s="43" t="str">
        <f t="shared" si="175"/>
        <v/>
      </c>
      <c r="H1247" s="43" t="str">
        <f>IF(B1247="","",SUMIF(Table2[[Tên hàng hóa]:[Thành tiền]],BáoCáoHàngHóa!B1247,Table2[Thành tiền])-BáoCáoHàngHóa!E1247)</f>
        <v/>
      </c>
      <c r="I1247" s="42" t="str">
        <f>IF(B1247="","",SUMIF(Table28[[Tên hàng hóa ]:[Thành tiền]],BáoCáoHàngHóa!B1247,Table28[Số lượng]))</f>
        <v/>
      </c>
      <c r="J1247" s="42" t="str">
        <f t="shared" si="176"/>
        <v/>
      </c>
      <c r="K1247" s="42" t="str">
        <f t="shared" si="177"/>
        <v/>
      </c>
      <c r="L1247" s="44" t="str">
        <f t="shared" si="178"/>
        <v/>
      </c>
      <c r="M1247" s="44" t="str">
        <f t="shared" si="179"/>
        <v/>
      </c>
      <c r="N1247" s="44" t="str">
        <f t="shared" si="180"/>
        <v/>
      </c>
      <c r="O1247" s="30">
        <f t="shared" si="181"/>
        <v>0</v>
      </c>
    </row>
    <row r="1248" spans="1:15" x14ac:dyDescent="0.2">
      <c r="A1248" s="40">
        <v>1243</v>
      </c>
      <c r="B1248" s="40" t="str">
        <f>IF(DanhMụcHH!B1247="","",DanhMụcHH!B1247)</f>
        <v/>
      </c>
      <c r="C1248" s="41" t="str">
        <f ca="1">IF(B1248="","",SUMIF(OFFSET(MuaHàng_ThanhToán!$D$5,0,0,COUNTIF(Table2[Tên nhà cung cấp],MuaHàng_ThanhToán!$C$5),6),BáoCáoHàngHóa!B1248,Table2[Số lượng]))</f>
        <v/>
      </c>
      <c r="D1248" s="41" t="str">
        <f t="shared" si="174"/>
        <v/>
      </c>
      <c r="E1248" s="41" t="str">
        <f ca="1">IF(B1248="","",SUMIF(OFFSET(MuaHàng_ThanhToán!$D$5,0,0,COUNTIF(Table2[Tên nhà cung cấp],MuaHàng_ThanhToán!$C$5),6),BáoCáoHàngHóa!B1248,Table2[Thành tiền]))</f>
        <v/>
      </c>
      <c r="F1248" s="43" t="str">
        <f>IF(B1248="","",SUMIF(Table2[[Tên hàng hóa]:[Thành tiền]],BáoCáoHàngHóa!B1248,Table2[Số lượng])-BáoCáoHàngHóa!C1248)</f>
        <v/>
      </c>
      <c r="G1248" s="43" t="str">
        <f t="shared" si="175"/>
        <v/>
      </c>
      <c r="H1248" s="43" t="str">
        <f>IF(B1248="","",SUMIF(Table2[[Tên hàng hóa]:[Thành tiền]],BáoCáoHàngHóa!B1248,Table2[Thành tiền])-BáoCáoHàngHóa!E1248)</f>
        <v/>
      </c>
      <c r="I1248" s="42" t="str">
        <f>IF(B1248="","",SUMIF(Table28[[Tên hàng hóa ]:[Thành tiền]],BáoCáoHàngHóa!B1248,Table28[Số lượng]))</f>
        <v/>
      </c>
      <c r="J1248" s="42" t="str">
        <f t="shared" si="176"/>
        <v/>
      </c>
      <c r="K1248" s="42" t="str">
        <f t="shared" si="177"/>
        <v/>
      </c>
      <c r="L1248" s="44" t="str">
        <f t="shared" si="178"/>
        <v/>
      </c>
      <c r="M1248" s="44" t="str">
        <f t="shared" si="179"/>
        <v/>
      </c>
      <c r="N1248" s="44" t="str">
        <f t="shared" si="180"/>
        <v/>
      </c>
      <c r="O1248" s="30">
        <f t="shared" si="181"/>
        <v>0</v>
      </c>
    </row>
    <row r="1249" spans="1:15" x14ac:dyDescent="0.2">
      <c r="A1249" s="40">
        <v>1244</v>
      </c>
      <c r="B1249" s="40" t="str">
        <f>IF(DanhMụcHH!B1248="","",DanhMụcHH!B1248)</f>
        <v/>
      </c>
      <c r="C1249" s="41" t="str">
        <f ca="1">IF(B1249="","",SUMIF(OFFSET(MuaHàng_ThanhToán!$D$5,0,0,COUNTIF(Table2[Tên nhà cung cấp],MuaHàng_ThanhToán!$C$5),6),BáoCáoHàngHóa!B1249,Table2[Số lượng]))</f>
        <v/>
      </c>
      <c r="D1249" s="41" t="str">
        <f t="shared" si="174"/>
        <v/>
      </c>
      <c r="E1249" s="41" t="str">
        <f ca="1">IF(B1249="","",SUMIF(OFFSET(MuaHàng_ThanhToán!$D$5,0,0,COUNTIF(Table2[Tên nhà cung cấp],MuaHàng_ThanhToán!$C$5),6),BáoCáoHàngHóa!B1249,Table2[Thành tiền]))</f>
        <v/>
      </c>
      <c r="F1249" s="43" t="str">
        <f>IF(B1249="","",SUMIF(Table2[[Tên hàng hóa]:[Thành tiền]],BáoCáoHàngHóa!B1249,Table2[Số lượng])-BáoCáoHàngHóa!C1249)</f>
        <v/>
      </c>
      <c r="G1249" s="43" t="str">
        <f t="shared" si="175"/>
        <v/>
      </c>
      <c r="H1249" s="43" t="str">
        <f>IF(B1249="","",SUMIF(Table2[[Tên hàng hóa]:[Thành tiền]],BáoCáoHàngHóa!B1249,Table2[Thành tiền])-BáoCáoHàngHóa!E1249)</f>
        <v/>
      </c>
      <c r="I1249" s="42" t="str">
        <f>IF(B1249="","",SUMIF(Table28[[Tên hàng hóa ]:[Thành tiền]],BáoCáoHàngHóa!B1249,Table28[Số lượng]))</f>
        <v/>
      </c>
      <c r="J1249" s="42" t="str">
        <f t="shared" si="176"/>
        <v/>
      </c>
      <c r="K1249" s="42" t="str">
        <f t="shared" si="177"/>
        <v/>
      </c>
      <c r="L1249" s="44" t="str">
        <f t="shared" si="178"/>
        <v/>
      </c>
      <c r="M1249" s="44" t="str">
        <f t="shared" si="179"/>
        <v/>
      </c>
      <c r="N1249" s="44" t="str">
        <f t="shared" si="180"/>
        <v/>
      </c>
      <c r="O1249" s="30">
        <f t="shared" si="181"/>
        <v>0</v>
      </c>
    </row>
    <row r="1250" spans="1:15" x14ac:dyDescent="0.2">
      <c r="A1250" s="40">
        <v>1245</v>
      </c>
      <c r="B1250" s="40" t="str">
        <f>IF(DanhMụcHH!B1249="","",DanhMụcHH!B1249)</f>
        <v/>
      </c>
      <c r="C1250" s="41" t="str">
        <f ca="1">IF(B1250="","",SUMIF(OFFSET(MuaHàng_ThanhToán!$D$5,0,0,COUNTIF(Table2[Tên nhà cung cấp],MuaHàng_ThanhToán!$C$5),6),BáoCáoHàngHóa!B1250,Table2[Số lượng]))</f>
        <v/>
      </c>
      <c r="D1250" s="41" t="str">
        <f t="shared" si="174"/>
        <v/>
      </c>
      <c r="E1250" s="41" t="str">
        <f ca="1">IF(B1250="","",SUMIF(OFFSET(MuaHàng_ThanhToán!$D$5,0,0,COUNTIF(Table2[Tên nhà cung cấp],MuaHàng_ThanhToán!$C$5),6),BáoCáoHàngHóa!B1250,Table2[Thành tiền]))</f>
        <v/>
      </c>
      <c r="F1250" s="43" t="str">
        <f>IF(B1250="","",SUMIF(Table2[[Tên hàng hóa]:[Thành tiền]],BáoCáoHàngHóa!B1250,Table2[Số lượng])-BáoCáoHàngHóa!C1250)</f>
        <v/>
      </c>
      <c r="G1250" s="43" t="str">
        <f t="shared" si="175"/>
        <v/>
      </c>
      <c r="H1250" s="43" t="str">
        <f>IF(B1250="","",SUMIF(Table2[[Tên hàng hóa]:[Thành tiền]],BáoCáoHàngHóa!B1250,Table2[Thành tiền])-BáoCáoHàngHóa!E1250)</f>
        <v/>
      </c>
      <c r="I1250" s="42" t="str">
        <f>IF(B1250="","",SUMIF(Table28[[Tên hàng hóa ]:[Thành tiền]],BáoCáoHàngHóa!B1250,Table28[Số lượng]))</f>
        <v/>
      </c>
      <c r="J1250" s="42" t="str">
        <f t="shared" si="176"/>
        <v/>
      </c>
      <c r="K1250" s="42" t="str">
        <f t="shared" si="177"/>
        <v/>
      </c>
      <c r="L1250" s="44" t="str">
        <f t="shared" si="178"/>
        <v/>
      </c>
      <c r="M1250" s="44" t="str">
        <f t="shared" si="179"/>
        <v/>
      </c>
      <c r="N1250" s="44" t="str">
        <f t="shared" si="180"/>
        <v/>
      </c>
      <c r="O1250" s="30">
        <f t="shared" si="181"/>
        <v>0</v>
      </c>
    </row>
    <row r="1251" spans="1:15" x14ac:dyDescent="0.2">
      <c r="A1251" s="40">
        <v>1246</v>
      </c>
      <c r="B1251" s="40" t="str">
        <f>IF(DanhMụcHH!B1250="","",DanhMụcHH!B1250)</f>
        <v/>
      </c>
      <c r="C1251" s="41" t="str">
        <f ca="1">IF(B1251="","",SUMIF(OFFSET(MuaHàng_ThanhToán!$D$5,0,0,COUNTIF(Table2[Tên nhà cung cấp],MuaHàng_ThanhToán!$C$5),6),BáoCáoHàngHóa!B1251,Table2[Số lượng]))</f>
        <v/>
      </c>
      <c r="D1251" s="41" t="str">
        <f t="shared" si="174"/>
        <v/>
      </c>
      <c r="E1251" s="41" t="str">
        <f ca="1">IF(B1251="","",SUMIF(OFFSET(MuaHàng_ThanhToán!$D$5,0,0,COUNTIF(Table2[Tên nhà cung cấp],MuaHàng_ThanhToán!$C$5),6),BáoCáoHàngHóa!B1251,Table2[Thành tiền]))</f>
        <v/>
      </c>
      <c r="F1251" s="43" t="str">
        <f>IF(B1251="","",SUMIF(Table2[[Tên hàng hóa]:[Thành tiền]],BáoCáoHàngHóa!B1251,Table2[Số lượng])-BáoCáoHàngHóa!C1251)</f>
        <v/>
      </c>
      <c r="G1251" s="43" t="str">
        <f t="shared" si="175"/>
        <v/>
      </c>
      <c r="H1251" s="43" t="str">
        <f>IF(B1251="","",SUMIF(Table2[[Tên hàng hóa]:[Thành tiền]],BáoCáoHàngHóa!B1251,Table2[Thành tiền])-BáoCáoHàngHóa!E1251)</f>
        <v/>
      </c>
      <c r="I1251" s="42" t="str">
        <f>IF(B1251="","",SUMIF(Table28[[Tên hàng hóa ]:[Thành tiền]],BáoCáoHàngHóa!B1251,Table28[Số lượng]))</f>
        <v/>
      </c>
      <c r="J1251" s="42" t="str">
        <f t="shared" si="176"/>
        <v/>
      </c>
      <c r="K1251" s="42" t="str">
        <f t="shared" si="177"/>
        <v/>
      </c>
      <c r="L1251" s="44" t="str">
        <f t="shared" si="178"/>
        <v/>
      </c>
      <c r="M1251" s="44" t="str">
        <f t="shared" si="179"/>
        <v/>
      </c>
      <c r="N1251" s="44" t="str">
        <f t="shared" si="180"/>
        <v/>
      </c>
      <c r="O1251" s="30">
        <f t="shared" si="181"/>
        <v>0</v>
      </c>
    </row>
    <row r="1252" spans="1:15" x14ac:dyDescent="0.2">
      <c r="A1252" s="40">
        <v>1247</v>
      </c>
      <c r="B1252" s="40" t="str">
        <f>IF(DanhMụcHH!B1251="","",DanhMụcHH!B1251)</f>
        <v/>
      </c>
      <c r="C1252" s="41" t="str">
        <f ca="1">IF(B1252="","",SUMIF(OFFSET(MuaHàng_ThanhToán!$D$5,0,0,COUNTIF(Table2[Tên nhà cung cấp],MuaHàng_ThanhToán!$C$5),6),BáoCáoHàngHóa!B1252,Table2[Số lượng]))</f>
        <v/>
      </c>
      <c r="D1252" s="41" t="str">
        <f t="shared" si="174"/>
        <v/>
      </c>
      <c r="E1252" s="41" t="str">
        <f ca="1">IF(B1252="","",SUMIF(OFFSET(MuaHàng_ThanhToán!$D$5,0,0,COUNTIF(Table2[Tên nhà cung cấp],MuaHàng_ThanhToán!$C$5),6),BáoCáoHàngHóa!B1252,Table2[Thành tiền]))</f>
        <v/>
      </c>
      <c r="F1252" s="43" t="str">
        <f>IF(B1252="","",SUMIF(Table2[[Tên hàng hóa]:[Thành tiền]],BáoCáoHàngHóa!B1252,Table2[Số lượng])-BáoCáoHàngHóa!C1252)</f>
        <v/>
      </c>
      <c r="G1252" s="43" t="str">
        <f t="shared" si="175"/>
        <v/>
      </c>
      <c r="H1252" s="43" t="str">
        <f>IF(B1252="","",SUMIF(Table2[[Tên hàng hóa]:[Thành tiền]],BáoCáoHàngHóa!B1252,Table2[Thành tiền])-BáoCáoHàngHóa!E1252)</f>
        <v/>
      </c>
      <c r="I1252" s="42" t="str">
        <f>IF(B1252="","",SUMIF(Table28[[Tên hàng hóa ]:[Thành tiền]],BáoCáoHàngHóa!B1252,Table28[Số lượng]))</f>
        <v/>
      </c>
      <c r="J1252" s="42" t="str">
        <f t="shared" si="176"/>
        <v/>
      </c>
      <c r="K1252" s="42" t="str">
        <f t="shared" si="177"/>
        <v/>
      </c>
      <c r="L1252" s="44" t="str">
        <f t="shared" si="178"/>
        <v/>
      </c>
      <c r="M1252" s="44" t="str">
        <f t="shared" si="179"/>
        <v/>
      </c>
      <c r="N1252" s="44" t="str">
        <f t="shared" si="180"/>
        <v/>
      </c>
      <c r="O1252" s="30">
        <f t="shared" si="181"/>
        <v>0</v>
      </c>
    </row>
    <row r="1253" spans="1:15" x14ac:dyDescent="0.2">
      <c r="A1253" s="40">
        <v>1248</v>
      </c>
      <c r="B1253" s="40" t="str">
        <f>IF(DanhMụcHH!B1252="","",DanhMụcHH!B1252)</f>
        <v/>
      </c>
      <c r="C1253" s="41" t="str">
        <f ca="1">IF(B1253="","",SUMIF(OFFSET(MuaHàng_ThanhToán!$D$5,0,0,COUNTIF(Table2[Tên nhà cung cấp],MuaHàng_ThanhToán!$C$5),6),BáoCáoHàngHóa!B1253,Table2[Số lượng]))</f>
        <v/>
      </c>
      <c r="D1253" s="41" t="str">
        <f t="shared" si="174"/>
        <v/>
      </c>
      <c r="E1253" s="41" t="str">
        <f ca="1">IF(B1253="","",SUMIF(OFFSET(MuaHàng_ThanhToán!$D$5,0,0,COUNTIF(Table2[Tên nhà cung cấp],MuaHàng_ThanhToán!$C$5),6),BáoCáoHàngHóa!B1253,Table2[Thành tiền]))</f>
        <v/>
      </c>
      <c r="F1253" s="43" t="str">
        <f>IF(B1253="","",SUMIF(Table2[[Tên hàng hóa]:[Thành tiền]],BáoCáoHàngHóa!B1253,Table2[Số lượng])-BáoCáoHàngHóa!C1253)</f>
        <v/>
      </c>
      <c r="G1253" s="43" t="str">
        <f t="shared" si="175"/>
        <v/>
      </c>
      <c r="H1253" s="43" t="str">
        <f>IF(B1253="","",SUMIF(Table2[[Tên hàng hóa]:[Thành tiền]],BáoCáoHàngHóa!B1253,Table2[Thành tiền])-BáoCáoHàngHóa!E1253)</f>
        <v/>
      </c>
      <c r="I1253" s="42" t="str">
        <f>IF(B1253="","",SUMIF(Table28[[Tên hàng hóa ]:[Thành tiền]],BáoCáoHàngHóa!B1253,Table28[Số lượng]))</f>
        <v/>
      </c>
      <c r="J1253" s="42" t="str">
        <f t="shared" si="176"/>
        <v/>
      </c>
      <c r="K1253" s="42" t="str">
        <f t="shared" si="177"/>
        <v/>
      </c>
      <c r="L1253" s="44" t="str">
        <f t="shared" si="178"/>
        <v/>
      </c>
      <c r="M1253" s="44" t="str">
        <f t="shared" si="179"/>
        <v/>
      </c>
      <c r="N1253" s="44" t="str">
        <f t="shared" si="180"/>
        <v/>
      </c>
      <c r="O1253" s="30">
        <f t="shared" si="181"/>
        <v>0</v>
      </c>
    </row>
    <row r="1254" spans="1:15" x14ac:dyDescent="0.2">
      <c r="A1254" s="40">
        <v>1249</v>
      </c>
      <c r="B1254" s="40" t="str">
        <f>IF(DanhMụcHH!B1253="","",DanhMụcHH!B1253)</f>
        <v/>
      </c>
      <c r="C1254" s="41" t="str">
        <f ca="1">IF(B1254="","",SUMIF(OFFSET(MuaHàng_ThanhToán!$D$5,0,0,COUNTIF(Table2[Tên nhà cung cấp],MuaHàng_ThanhToán!$C$5),6),BáoCáoHàngHóa!B1254,Table2[Số lượng]))</f>
        <v/>
      </c>
      <c r="D1254" s="41" t="str">
        <f t="shared" si="174"/>
        <v/>
      </c>
      <c r="E1254" s="41" t="str">
        <f ca="1">IF(B1254="","",SUMIF(OFFSET(MuaHàng_ThanhToán!$D$5,0,0,COUNTIF(Table2[Tên nhà cung cấp],MuaHàng_ThanhToán!$C$5),6),BáoCáoHàngHóa!B1254,Table2[Thành tiền]))</f>
        <v/>
      </c>
      <c r="F1254" s="43" t="str">
        <f>IF(B1254="","",SUMIF(Table2[[Tên hàng hóa]:[Thành tiền]],BáoCáoHàngHóa!B1254,Table2[Số lượng])-BáoCáoHàngHóa!C1254)</f>
        <v/>
      </c>
      <c r="G1254" s="43" t="str">
        <f t="shared" si="175"/>
        <v/>
      </c>
      <c r="H1254" s="43" t="str">
        <f>IF(B1254="","",SUMIF(Table2[[Tên hàng hóa]:[Thành tiền]],BáoCáoHàngHóa!B1254,Table2[Thành tiền])-BáoCáoHàngHóa!E1254)</f>
        <v/>
      </c>
      <c r="I1254" s="42" t="str">
        <f>IF(B1254="","",SUMIF(Table28[[Tên hàng hóa ]:[Thành tiền]],BáoCáoHàngHóa!B1254,Table28[Số lượng]))</f>
        <v/>
      </c>
      <c r="J1254" s="42" t="str">
        <f t="shared" si="176"/>
        <v/>
      </c>
      <c r="K1254" s="42" t="str">
        <f t="shared" si="177"/>
        <v/>
      </c>
      <c r="L1254" s="44" t="str">
        <f t="shared" si="178"/>
        <v/>
      </c>
      <c r="M1254" s="44" t="str">
        <f t="shared" si="179"/>
        <v/>
      </c>
      <c r="N1254" s="44" t="str">
        <f t="shared" si="180"/>
        <v/>
      </c>
      <c r="O1254" s="30">
        <f t="shared" si="181"/>
        <v>0</v>
      </c>
    </row>
    <row r="1255" spans="1:15" x14ac:dyDescent="0.2">
      <c r="A1255" s="40">
        <v>1250</v>
      </c>
      <c r="B1255" s="40" t="str">
        <f>IF(DanhMụcHH!B1254="","",DanhMụcHH!B1254)</f>
        <v/>
      </c>
      <c r="C1255" s="41" t="str">
        <f ca="1">IF(B1255="","",SUMIF(OFFSET(MuaHàng_ThanhToán!$D$5,0,0,COUNTIF(Table2[Tên nhà cung cấp],MuaHàng_ThanhToán!$C$5),6),BáoCáoHàngHóa!B1255,Table2[Số lượng]))</f>
        <v/>
      </c>
      <c r="D1255" s="41" t="str">
        <f t="shared" si="174"/>
        <v/>
      </c>
      <c r="E1255" s="41" t="str">
        <f ca="1">IF(B1255="","",SUMIF(OFFSET(MuaHàng_ThanhToán!$D$5,0,0,COUNTIF(Table2[Tên nhà cung cấp],MuaHàng_ThanhToán!$C$5),6),BáoCáoHàngHóa!B1255,Table2[Thành tiền]))</f>
        <v/>
      </c>
      <c r="F1255" s="43" t="str">
        <f>IF(B1255="","",SUMIF(Table2[[Tên hàng hóa]:[Thành tiền]],BáoCáoHàngHóa!B1255,Table2[Số lượng])-BáoCáoHàngHóa!C1255)</f>
        <v/>
      </c>
      <c r="G1255" s="43" t="str">
        <f t="shared" si="175"/>
        <v/>
      </c>
      <c r="H1255" s="43" t="str">
        <f>IF(B1255="","",SUMIF(Table2[[Tên hàng hóa]:[Thành tiền]],BáoCáoHàngHóa!B1255,Table2[Thành tiền])-BáoCáoHàngHóa!E1255)</f>
        <v/>
      </c>
      <c r="I1255" s="42" t="str">
        <f>IF(B1255="","",SUMIF(Table28[[Tên hàng hóa ]:[Thành tiền]],BáoCáoHàngHóa!B1255,Table28[Số lượng]))</f>
        <v/>
      </c>
      <c r="J1255" s="42" t="str">
        <f t="shared" si="176"/>
        <v/>
      </c>
      <c r="K1255" s="42" t="str">
        <f t="shared" si="177"/>
        <v/>
      </c>
      <c r="L1255" s="44" t="str">
        <f t="shared" si="178"/>
        <v/>
      </c>
      <c r="M1255" s="44" t="str">
        <f t="shared" si="179"/>
        <v/>
      </c>
      <c r="N1255" s="44" t="str">
        <f t="shared" si="180"/>
        <v/>
      </c>
      <c r="O1255" s="30">
        <f t="shared" si="181"/>
        <v>0</v>
      </c>
    </row>
    <row r="1256" spans="1:15" x14ac:dyDescent="0.2">
      <c r="A1256" s="40">
        <v>1251</v>
      </c>
      <c r="B1256" s="40" t="str">
        <f>IF(DanhMụcHH!B1255="","",DanhMụcHH!B1255)</f>
        <v/>
      </c>
      <c r="C1256" s="41" t="str">
        <f ca="1">IF(B1256="","",SUMIF(OFFSET(MuaHàng_ThanhToán!$D$5,0,0,COUNTIF(Table2[Tên nhà cung cấp],MuaHàng_ThanhToán!$C$5),6),BáoCáoHàngHóa!B1256,Table2[Số lượng]))</f>
        <v/>
      </c>
      <c r="D1256" s="41" t="str">
        <f t="shared" si="174"/>
        <v/>
      </c>
      <c r="E1256" s="41" t="str">
        <f ca="1">IF(B1256="","",SUMIF(OFFSET(MuaHàng_ThanhToán!$D$5,0,0,COUNTIF(Table2[Tên nhà cung cấp],MuaHàng_ThanhToán!$C$5),6),BáoCáoHàngHóa!B1256,Table2[Thành tiền]))</f>
        <v/>
      </c>
      <c r="F1256" s="43" t="str">
        <f>IF(B1256="","",SUMIF(Table2[[Tên hàng hóa]:[Thành tiền]],BáoCáoHàngHóa!B1256,Table2[Số lượng])-BáoCáoHàngHóa!C1256)</f>
        <v/>
      </c>
      <c r="G1256" s="43" t="str">
        <f t="shared" si="175"/>
        <v/>
      </c>
      <c r="H1256" s="43" t="str">
        <f>IF(B1256="","",SUMIF(Table2[[Tên hàng hóa]:[Thành tiền]],BáoCáoHàngHóa!B1256,Table2[Thành tiền])-BáoCáoHàngHóa!E1256)</f>
        <v/>
      </c>
      <c r="I1256" s="42" t="str">
        <f>IF(B1256="","",SUMIF(Table28[[Tên hàng hóa ]:[Thành tiền]],BáoCáoHàngHóa!B1256,Table28[Số lượng]))</f>
        <v/>
      </c>
      <c r="J1256" s="42" t="str">
        <f t="shared" si="176"/>
        <v/>
      </c>
      <c r="K1256" s="42" t="str">
        <f t="shared" si="177"/>
        <v/>
      </c>
      <c r="L1256" s="44" t="str">
        <f t="shared" si="178"/>
        <v/>
      </c>
      <c r="M1256" s="44" t="str">
        <f t="shared" si="179"/>
        <v/>
      </c>
      <c r="N1256" s="44" t="str">
        <f t="shared" si="180"/>
        <v/>
      </c>
      <c r="O1256" s="30">
        <f t="shared" si="181"/>
        <v>0</v>
      </c>
    </row>
    <row r="1257" spans="1:15" x14ac:dyDescent="0.2">
      <c r="A1257" s="40">
        <v>1252</v>
      </c>
      <c r="B1257" s="40" t="str">
        <f>IF(DanhMụcHH!B1256="","",DanhMụcHH!B1256)</f>
        <v/>
      </c>
      <c r="C1257" s="41" t="str">
        <f ca="1">IF(B1257="","",SUMIF(OFFSET(MuaHàng_ThanhToán!$D$5,0,0,COUNTIF(Table2[Tên nhà cung cấp],MuaHàng_ThanhToán!$C$5),6),BáoCáoHàngHóa!B1257,Table2[Số lượng]))</f>
        <v/>
      </c>
      <c r="D1257" s="41" t="str">
        <f t="shared" si="174"/>
        <v/>
      </c>
      <c r="E1257" s="41" t="str">
        <f ca="1">IF(B1257="","",SUMIF(OFFSET(MuaHàng_ThanhToán!$D$5,0,0,COUNTIF(Table2[Tên nhà cung cấp],MuaHàng_ThanhToán!$C$5),6),BáoCáoHàngHóa!B1257,Table2[Thành tiền]))</f>
        <v/>
      </c>
      <c r="F1257" s="43" t="str">
        <f>IF(B1257="","",SUMIF(Table2[[Tên hàng hóa]:[Thành tiền]],BáoCáoHàngHóa!B1257,Table2[Số lượng])-BáoCáoHàngHóa!C1257)</f>
        <v/>
      </c>
      <c r="G1257" s="43" t="str">
        <f t="shared" si="175"/>
        <v/>
      </c>
      <c r="H1257" s="43" t="str">
        <f>IF(B1257="","",SUMIF(Table2[[Tên hàng hóa]:[Thành tiền]],BáoCáoHàngHóa!B1257,Table2[Thành tiền])-BáoCáoHàngHóa!E1257)</f>
        <v/>
      </c>
      <c r="I1257" s="42" t="str">
        <f>IF(B1257="","",SUMIF(Table28[[Tên hàng hóa ]:[Thành tiền]],BáoCáoHàngHóa!B1257,Table28[Số lượng]))</f>
        <v/>
      </c>
      <c r="J1257" s="42" t="str">
        <f t="shared" si="176"/>
        <v/>
      </c>
      <c r="K1257" s="42" t="str">
        <f t="shared" si="177"/>
        <v/>
      </c>
      <c r="L1257" s="44" t="str">
        <f t="shared" si="178"/>
        <v/>
      </c>
      <c r="M1257" s="44" t="str">
        <f t="shared" si="179"/>
        <v/>
      </c>
      <c r="N1257" s="44" t="str">
        <f t="shared" si="180"/>
        <v/>
      </c>
      <c r="O1257" s="30">
        <f t="shared" si="181"/>
        <v>0</v>
      </c>
    </row>
    <row r="1258" spans="1:15" x14ac:dyDescent="0.2">
      <c r="A1258" s="40">
        <v>1253</v>
      </c>
      <c r="B1258" s="40" t="str">
        <f>IF(DanhMụcHH!B1257="","",DanhMụcHH!B1257)</f>
        <v/>
      </c>
      <c r="C1258" s="41" t="str">
        <f ca="1">IF(B1258="","",SUMIF(OFFSET(MuaHàng_ThanhToán!$D$5,0,0,COUNTIF(Table2[Tên nhà cung cấp],MuaHàng_ThanhToán!$C$5),6),BáoCáoHàngHóa!B1258,Table2[Số lượng]))</f>
        <v/>
      </c>
      <c r="D1258" s="41" t="str">
        <f t="shared" si="174"/>
        <v/>
      </c>
      <c r="E1258" s="41" t="str">
        <f ca="1">IF(B1258="","",SUMIF(OFFSET(MuaHàng_ThanhToán!$D$5,0,0,COUNTIF(Table2[Tên nhà cung cấp],MuaHàng_ThanhToán!$C$5),6),BáoCáoHàngHóa!B1258,Table2[Thành tiền]))</f>
        <v/>
      </c>
      <c r="F1258" s="43" t="str">
        <f>IF(B1258="","",SUMIF(Table2[[Tên hàng hóa]:[Thành tiền]],BáoCáoHàngHóa!B1258,Table2[Số lượng])-BáoCáoHàngHóa!C1258)</f>
        <v/>
      </c>
      <c r="G1258" s="43" t="str">
        <f t="shared" si="175"/>
        <v/>
      </c>
      <c r="H1258" s="43" t="str">
        <f>IF(B1258="","",SUMIF(Table2[[Tên hàng hóa]:[Thành tiền]],BáoCáoHàngHóa!B1258,Table2[Thành tiền])-BáoCáoHàngHóa!E1258)</f>
        <v/>
      </c>
      <c r="I1258" s="42" t="str">
        <f>IF(B1258="","",SUMIF(Table28[[Tên hàng hóa ]:[Thành tiền]],BáoCáoHàngHóa!B1258,Table28[Số lượng]))</f>
        <v/>
      </c>
      <c r="J1258" s="42" t="str">
        <f t="shared" si="176"/>
        <v/>
      </c>
      <c r="K1258" s="42" t="str">
        <f t="shared" si="177"/>
        <v/>
      </c>
      <c r="L1258" s="44" t="str">
        <f t="shared" si="178"/>
        <v/>
      </c>
      <c r="M1258" s="44" t="str">
        <f t="shared" si="179"/>
        <v/>
      </c>
      <c r="N1258" s="44" t="str">
        <f t="shared" si="180"/>
        <v/>
      </c>
      <c r="O1258" s="30">
        <f t="shared" si="181"/>
        <v>0</v>
      </c>
    </row>
    <row r="1259" spans="1:15" x14ac:dyDescent="0.2">
      <c r="A1259" s="40">
        <v>1254</v>
      </c>
      <c r="B1259" s="40" t="str">
        <f>IF(DanhMụcHH!B1258="","",DanhMụcHH!B1258)</f>
        <v/>
      </c>
      <c r="C1259" s="41" t="str">
        <f ca="1">IF(B1259="","",SUMIF(OFFSET(MuaHàng_ThanhToán!$D$5,0,0,COUNTIF(Table2[Tên nhà cung cấp],MuaHàng_ThanhToán!$C$5),6),BáoCáoHàngHóa!B1259,Table2[Số lượng]))</f>
        <v/>
      </c>
      <c r="D1259" s="41" t="str">
        <f t="shared" si="174"/>
        <v/>
      </c>
      <c r="E1259" s="41" t="str">
        <f ca="1">IF(B1259="","",SUMIF(OFFSET(MuaHàng_ThanhToán!$D$5,0,0,COUNTIF(Table2[Tên nhà cung cấp],MuaHàng_ThanhToán!$C$5),6),BáoCáoHàngHóa!B1259,Table2[Thành tiền]))</f>
        <v/>
      </c>
      <c r="F1259" s="43" t="str">
        <f>IF(B1259="","",SUMIF(Table2[[Tên hàng hóa]:[Thành tiền]],BáoCáoHàngHóa!B1259,Table2[Số lượng])-BáoCáoHàngHóa!C1259)</f>
        <v/>
      </c>
      <c r="G1259" s="43" t="str">
        <f t="shared" si="175"/>
        <v/>
      </c>
      <c r="H1259" s="43" t="str">
        <f>IF(B1259="","",SUMIF(Table2[[Tên hàng hóa]:[Thành tiền]],BáoCáoHàngHóa!B1259,Table2[Thành tiền])-BáoCáoHàngHóa!E1259)</f>
        <v/>
      </c>
      <c r="I1259" s="42" t="str">
        <f>IF(B1259="","",SUMIF(Table28[[Tên hàng hóa ]:[Thành tiền]],BáoCáoHàngHóa!B1259,Table28[Số lượng]))</f>
        <v/>
      </c>
      <c r="J1259" s="42" t="str">
        <f t="shared" si="176"/>
        <v/>
      </c>
      <c r="K1259" s="42" t="str">
        <f t="shared" si="177"/>
        <v/>
      </c>
      <c r="L1259" s="44" t="str">
        <f t="shared" si="178"/>
        <v/>
      </c>
      <c r="M1259" s="44" t="str">
        <f t="shared" si="179"/>
        <v/>
      </c>
      <c r="N1259" s="44" t="str">
        <f t="shared" si="180"/>
        <v/>
      </c>
      <c r="O1259" s="30">
        <f t="shared" si="181"/>
        <v>0</v>
      </c>
    </row>
    <row r="1260" spans="1:15" x14ac:dyDescent="0.2">
      <c r="A1260" s="40">
        <v>1255</v>
      </c>
      <c r="B1260" s="40" t="str">
        <f>IF(DanhMụcHH!B1259="","",DanhMụcHH!B1259)</f>
        <v/>
      </c>
      <c r="C1260" s="41" t="str">
        <f ca="1">IF(B1260="","",SUMIF(OFFSET(MuaHàng_ThanhToán!$D$5,0,0,COUNTIF(Table2[Tên nhà cung cấp],MuaHàng_ThanhToán!$C$5),6),BáoCáoHàngHóa!B1260,Table2[Số lượng]))</f>
        <v/>
      </c>
      <c r="D1260" s="41" t="str">
        <f t="shared" si="174"/>
        <v/>
      </c>
      <c r="E1260" s="41" t="str">
        <f ca="1">IF(B1260="","",SUMIF(OFFSET(MuaHàng_ThanhToán!$D$5,0,0,COUNTIF(Table2[Tên nhà cung cấp],MuaHàng_ThanhToán!$C$5),6),BáoCáoHàngHóa!B1260,Table2[Thành tiền]))</f>
        <v/>
      </c>
      <c r="F1260" s="43" t="str">
        <f>IF(B1260="","",SUMIF(Table2[[Tên hàng hóa]:[Thành tiền]],BáoCáoHàngHóa!B1260,Table2[Số lượng])-BáoCáoHàngHóa!C1260)</f>
        <v/>
      </c>
      <c r="G1260" s="43" t="str">
        <f t="shared" si="175"/>
        <v/>
      </c>
      <c r="H1260" s="43" t="str">
        <f>IF(B1260="","",SUMIF(Table2[[Tên hàng hóa]:[Thành tiền]],BáoCáoHàngHóa!B1260,Table2[Thành tiền])-BáoCáoHàngHóa!E1260)</f>
        <v/>
      </c>
      <c r="I1260" s="42" t="str">
        <f>IF(B1260="","",SUMIF(Table28[[Tên hàng hóa ]:[Thành tiền]],BáoCáoHàngHóa!B1260,Table28[Số lượng]))</f>
        <v/>
      </c>
      <c r="J1260" s="42" t="str">
        <f t="shared" si="176"/>
        <v/>
      </c>
      <c r="K1260" s="42" t="str">
        <f t="shared" si="177"/>
        <v/>
      </c>
      <c r="L1260" s="44" t="str">
        <f t="shared" si="178"/>
        <v/>
      </c>
      <c r="M1260" s="44" t="str">
        <f t="shared" si="179"/>
        <v/>
      </c>
      <c r="N1260" s="44" t="str">
        <f t="shared" si="180"/>
        <v/>
      </c>
      <c r="O1260" s="30">
        <f t="shared" si="181"/>
        <v>0</v>
      </c>
    </row>
    <row r="1261" spans="1:15" x14ac:dyDescent="0.2">
      <c r="A1261" s="40">
        <v>1256</v>
      </c>
      <c r="B1261" s="40" t="str">
        <f>IF(DanhMụcHH!B1260="","",DanhMụcHH!B1260)</f>
        <v/>
      </c>
      <c r="C1261" s="41" t="str">
        <f ca="1">IF(B1261="","",SUMIF(OFFSET(MuaHàng_ThanhToán!$D$5,0,0,COUNTIF(Table2[Tên nhà cung cấp],MuaHàng_ThanhToán!$C$5),6),BáoCáoHàngHóa!B1261,Table2[Số lượng]))</f>
        <v/>
      </c>
      <c r="D1261" s="41" t="str">
        <f t="shared" si="174"/>
        <v/>
      </c>
      <c r="E1261" s="41" t="str">
        <f ca="1">IF(B1261="","",SUMIF(OFFSET(MuaHàng_ThanhToán!$D$5,0,0,COUNTIF(Table2[Tên nhà cung cấp],MuaHàng_ThanhToán!$C$5),6),BáoCáoHàngHóa!B1261,Table2[Thành tiền]))</f>
        <v/>
      </c>
      <c r="F1261" s="43" t="str">
        <f>IF(B1261="","",SUMIF(Table2[[Tên hàng hóa]:[Thành tiền]],BáoCáoHàngHóa!B1261,Table2[Số lượng])-BáoCáoHàngHóa!C1261)</f>
        <v/>
      </c>
      <c r="G1261" s="43" t="str">
        <f t="shared" si="175"/>
        <v/>
      </c>
      <c r="H1261" s="43" t="str">
        <f>IF(B1261="","",SUMIF(Table2[[Tên hàng hóa]:[Thành tiền]],BáoCáoHàngHóa!B1261,Table2[Thành tiền])-BáoCáoHàngHóa!E1261)</f>
        <v/>
      </c>
      <c r="I1261" s="42" t="str">
        <f>IF(B1261="","",SUMIF(Table28[[Tên hàng hóa ]:[Thành tiền]],BáoCáoHàngHóa!B1261,Table28[Số lượng]))</f>
        <v/>
      </c>
      <c r="J1261" s="42" t="str">
        <f t="shared" si="176"/>
        <v/>
      </c>
      <c r="K1261" s="42" t="str">
        <f t="shared" si="177"/>
        <v/>
      </c>
      <c r="L1261" s="44" t="str">
        <f t="shared" si="178"/>
        <v/>
      </c>
      <c r="M1261" s="44" t="str">
        <f t="shared" si="179"/>
        <v/>
      </c>
      <c r="N1261" s="44" t="str">
        <f t="shared" si="180"/>
        <v/>
      </c>
      <c r="O1261" s="30">
        <f t="shared" si="181"/>
        <v>0</v>
      </c>
    </row>
    <row r="1262" spans="1:15" x14ac:dyDescent="0.2">
      <c r="A1262" s="40">
        <v>1257</v>
      </c>
      <c r="B1262" s="40" t="str">
        <f>IF(DanhMụcHH!B1261="","",DanhMụcHH!B1261)</f>
        <v/>
      </c>
      <c r="C1262" s="41" t="str">
        <f ca="1">IF(B1262="","",SUMIF(OFFSET(MuaHàng_ThanhToán!$D$5,0,0,COUNTIF(Table2[Tên nhà cung cấp],MuaHàng_ThanhToán!$C$5),6),BáoCáoHàngHóa!B1262,Table2[Số lượng]))</f>
        <v/>
      </c>
      <c r="D1262" s="41" t="str">
        <f t="shared" si="174"/>
        <v/>
      </c>
      <c r="E1262" s="41" t="str">
        <f ca="1">IF(B1262="","",SUMIF(OFFSET(MuaHàng_ThanhToán!$D$5,0,0,COUNTIF(Table2[Tên nhà cung cấp],MuaHàng_ThanhToán!$C$5),6),BáoCáoHàngHóa!B1262,Table2[Thành tiền]))</f>
        <v/>
      </c>
      <c r="F1262" s="43" t="str">
        <f>IF(B1262="","",SUMIF(Table2[[Tên hàng hóa]:[Thành tiền]],BáoCáoHàngHóa!B1262,Table2[Số lượng])-BáoCáoHàngHóa!C1262)</f>
        <v/>
      </c>
      <c r="G1262" s="43" t="str">
        <f t="shared" si="175"/>
        <v/>
      </c>
      <c r="H1262" s="43" t="str">
        <f>IF(B1262="","",SUMIF(Table2[[Tên hàng hóa]:[Thành tiền]],BáoCáoHàngHóa!B1262,Table2[Thành tiền])-BáoCáoHàngHóa!E1262)</f>
        <v/>
      </c>
      <c r="I1262" s="42" t="str">
        <f>IF(B1262="","",SUMIF(Table28[[Tên hàng hóa ]:[Thành tiền]],BáoCáoHàngHóa!B1262,Table28[Số lượng]))</f>
        <v/>
      </c>
      <c r="J1262" s="42" t="str">
        <f t="shared" si="176"/>
        <v/>
      </c>
      <c r="K1262" s="42" t="str">
        <f t="shared" si="177"/>
        <v/>
      </c>
      <c r="L1262" s="44" t="str">
        <f t="shared" si="178"/>
        <v/>
      </c>
      <c r="M1262" s="44" t="str">
        <f t="shared" si="179"/>
        <v/>
      </c>
      <c r="N1262" s="44" t="str">
        <f t="shared" si="180"/>
        <v/>
      </c>
      <c r="O1262" s="30">
        <f t="shared" si="181"/>
        <v>0</v>
      </c>
    </row>
    <row r="1263" spans="1:15" x14ac:dyDescent="0.2">
      <c r="A1263" s="40">
        <v>1258</v>
      </c>
      <c r="B1263" s="40" t="str">
        <f>IF(DanhMụcHH!B1262="","",DanhMụcHH!B1262)</f>
        <v/>
      </c>
      <c r="C1263" s="41" t="str">
        <f ca="1">IF(B1263="","",SUMIF(OFFSET(MuaHàng_ThanhToán!$D$5,0,0,COUNTIF(Table2[Tên nhà cung cấp],MuaHàng_ThanhToán!$C$5),6),BáoCáoHàngHóa!B1263,Table2[Số lượng]))</f>
        <v/>
      </c>
      <c r="D1263" s="41" t="str">
        <f t="shared" si="174"/>
        <v/>
      </c>
      <c r="E1263" s="41" t="str">
        <f ca="1">IF(B1263="","",SUMIF(OFFSET(MuaHàng_ThanhToán!$D$5,0,0,COUNTIF(Table2[Tên nhà cung cấp],MuaHàng_ThanhToán!$C$5),6),BáoCáoHàngHóa!B1263,Table2[Thành tiền]))</f>
        <v/>
      </c>
      <c r="F1263" s="43" t="str">
        <f>IF(B1263="","",SUMIF(Table2[[Tên hàng hóa]:[Thành tiền]],BáoCáoHàngHóa!B1263,Table2[Số lượng])-BáoCáoHàngHóa!C1263)</f>
        <v/>
      </c>
      <c r="G1263" s="43" t="str">
        <f t="shared" si="175"/>
        <v/>
      </c>
      <c r="H1263" s="43" t="str">
        <f>IF(B1263="","",SUMIF(Table2[[Tên hàng hóa]:[Thành tiền]],BáoCáoHàngHóa!B1263,Table2[Thành tiền])-BáoCáoHàngHóa!E1263)</f>
        <v/>
      </c>
      <c r="I1263" s="42" t="str">
        <f>IF(B1263="","",SUMIF(Table28[[Tên hàng hóa ]:[Thành tiền]],BáoCáoHàngHóa!B1263,Table28[Số lượng]))</f>
        <v/>
      </c>
      <c r="J1263" s="42" t="str">
        <f t="shared" si="176"/>
        <v/>
      </c>
      <c r="K1263" s="42" t="str">
        <f t="shared" si="177"/>
        <v/>
      </c>
      <c r="L1263" s="44" t="str">
        <f t="shared" si="178"/>
        <v/>
      </c>
      <c r="M1263" s="44" t="str">
        <f t="shared" si="179"/>
        <v/>
      </c>
      <c r="N1263" s="44" t="str">
        <f t="shared" si="180"/>
        <v/>
      </c>
      <c r="O1263" s="30">
        <f t="shared" si="181"/>
        <v>0</v>
      </c>
    </row>
    <row r="1264" spans="1:15" x14ac:dyDescent="0.2">
      <c r="A1264" s="40">
        <v>1259</v>
      </c>
      <c r="B1264" s="40" t="str">
        <f>IF(DanhMụcHH!B1263="","",DanhMụcHH!B1263)</f>
        <v/>
      </c>
      <c r="C1264" s="41" t="str">
        <f ca="1">IF(B1264="","",SUMIF(OFFSET(MuaHàng_ThanhToán!$D$5,0,0,COUNTIF(Table2[Tên nhà cung cấp],MuaHàng_ThanhToán!$C$5),6),BáoCáoHàngHóa!B1264,Table2[Số lượng]))</f>
        <v/>
      </c>
      <c r="D1264" s="41" t="str">
        <f t="shared" si="174"/>
        <v/>
      </c>
      <c r="E1264" s="41" t="str">
        <f ca="1">IF(B1264="","",SUMIF(OFFSET(MuaHàng_ThanhToán!$D$5,0,0,COUNTIF(Table2[Tên nhà cung cấp],MuaHàng_ThanhToán!$C$5),6),BáoCáoHàngHóa!B1264,Table2[Thành tiền]))</f>
        <v/>
      </c>
      <c r="F1264" s="43" t="str">
        <f>IF(B1264="","",SUMIF(Table2[[Tên hàng hóa]:[Thành tiền]],BáoCáoHàngHóa!B1264,Table2[Số lượng])-BáoCáoHàngHóa!C1264)</f>
        <v/>
      </c>
      <c r="G1264" s="43" t="str">
        <f t="shared" si="175"/>
        <v/>
      </c>
      <c r="H1264" s="43" t="str">
        <f>IF(B1264="","",SUMIF(Table2[[Tên hàng hóa]:[Thành tiền]],BáoCáoHàngHóa!B1264,Table2[Thành tiền])-BáoCáoHàngHóa!E1264)</f>
        <v/>
      </c>
      <c r="I1264" s="42" t="str">
        <f>IF(B1264="","",SUMIF(Table28[[Tên hàng hóa ]:[Thành tiền]],BáoCáoHàngHóa!B1264,Table28[Số lượng]))</f>
        <v/>
      </c>
      <c r="J1264" s="42" t="str">
        <f t="shared" si="176"/>
        <v/>
      </c>
      <c r="K1264" s="42" t="str">
        <f t="shared" si="177"/>
        <v/>
      </c>
      <c r="L1264" s="44" t="str">
        <f t="shared" si="178"/>
        <v/>
      </c>
      <c r="M1264" s="44" t="str">
        <f t="shared" si="179"/>
        <v/>
      </c>
      <c r="N1264" s="44" t="str">
        <f t="shared" si="180"/>
        <v/>
      </c>
      <c r="O1264" s="30">
        <f t="shared" si="181"/>
        <v>0</v>
      </c>
    </row>
    <row r="1265" spans="1:15" x14ac:dyDescent="0.2">
      <c r="A1265" s="40">
        <v>1260</v>
      </c>
      <c r="B1265" s="40" t="str">
        <f>IF(DanhMụcHH!B1264="","",DanhMụcHH!B1264)</f>
        <v/>
      </c>
      <c r="C1265" s="41" t="str">
        <f ca="1">IF(B1265="","",SUMIF(OFFSET(MuaHàng_ThanhToán!$D$5,0,0,COUNTIF(Table2[Tên nhà cung cấp],MuaHàng_ThanhToán!$C$5),6),BáoCáoHàngHóa!B1265,Table2[Số lượng]))</f>
        <v/>
      </c>
      <c r="D1265" s="41" t="str">
        <f t="shared" si="174"/>
        <v/>
      </c>
      <c r="E1265" s="41" t="str">
        <f ca="1">IF(B1265="","",SUMIF(OFFSET(MuaHàng_ThanhToán!$D$5,0,0,COUNTIF(Table2[Tên nhà cung cấp],MuaHàng_ThanhToán!$C$5),6),BáoCáoHàngHóa!B1265,Table2[Thành tiền]))</f>
        <v/>
      </c>
      <c r="F1265" s="43" t="str">
        <f>IF(B1265="","",SUMIF(Table2[[Tên hàng hóa]:[Thành tiền]],BáoCáoHàngHóa!B1265,Table2[Số lượng])-BáoCáoHàngHóa!C1265)</f>
        <v/>
      </c>
      <c r="G1265" s="43" t="str">
        <f t="shared" si="175"/>
        <v/>
      </c>
      <c r="H1265" s="43" t="str">
        <f>IF(B1265="","",SUMIF(Table2[[Tên hàng hóa]:[Thành tiền]],BáoCáoHàngHóa!B1265,Table2[Thành tiền])-BáoCáoHàngHóa!E1265)</f>
        <v/>
      </c>
      <c r="I1265" s="42" t="str">
        <f>IF(B1265="","",SUMIF(Table28[[Tên hàng hóa ]:[Thành tiền]],BáoCáoHàngHóa!B1265,Table28[Số lượng]))</f>
        <v/>
      </c>
      <c r="J1265" s="42" t="str">
        <f t="shared" si="176"/>
        <v/>
      </c>
      <c r="K1265" s="42" t="str">
        <f t="shared" si="177"/>
        <v/>
      </c>
      <c r="L1265" s="44" t="str">
        <f t="shared" si="178"/>
        <v/>
      </c>
      <c r="M1265" s="44" t="str">
        <f t="shared" si="179"/>
        <v/>
      </c>
      <c r="N1265" s="44" t="str">
        <f t="shared" si="180"/>
        <v/>
      </c>
      <c r="O1265" s="30">
        <f t="shared" si="181"/>
        <v>0</v>
      </c>
    </row>
    <row r="1266" spans="1:15" x14ac:dyDescent="0.2">
      <c r="A1266" s="40">
        <v>1261</v>
      </c>
      <c r="B1266" s="40" t="str">
        <f>IF(DanhMụcHH!B1265="","",DanhMụcHH!B1265)</f>
        <v/>
      </c>
      <c r="C1266" s="41" t="str">
        <f ca="1">IF(B1266="","",SUMIF(OFFSET(MuaHàng_ThanhToán!$D$5,0,0,COUNTIF(Table2[Tên nhà cung cấp],MuaHàng_ThanhToán!$C$5),6),BáoCáoHàngHóa!B1266,Table2[Số lượng]))</f>
        <v/>
      </c>
      <c r="D1266" s="41" t="str">
        <f t="shared" si="174"/>
        <v/>
      </c>
      <c r="E1266" s="41" t="str">
        <f ca="1">IF(B1266="","",SUMIF(OFFSET(MuaHàng_ThanhToán!$D$5,0,0,COUNTIF(Table2[Tên nhà cung cấp],MuaHàng_ThanhToán!$C$5),6),BáoCáoHàngHóa!B1266,Table2[Thành tiền]))</f>
        <v/>
      </c>
      <c r="F1266" s="43" t="str">
        <f>IF(B1266="","",SUMIF(Table2[[Tên hàng hóa]:[Thành tiền]],BáoCáoHàngHóa!B1266,Table2[Số lượng])-BáoCáoHàngHóa!C1266)</f>
        <v/>
      </c>
      <c r="G1266" s="43" t="str">
        <f t="shared" si="175"/>
        <v/>
      </c>
      <c r="H1266" s="43" t="str">
        <f>IF(B1266="","",SUMIF(Table2[[Tên hàng hóa]:[Thành tiền]],BáoCáoHàngHóa!B1266,Table2[Thành tiền])-BáoCáoHàngHóa!E1266)</f>
        <v/>
      </c>
      <c r="I1266" s="42" t="str">
        <f>IF(B1266="","",SUMIF(Table28[[Tên hàng hóa ]:[Thành tiền]],BáoCáoHàngHóa!B1266,Table28[Số lượng]))</f>
        <v/>
      </c>
      <c r="J1266" s="42" t="str">
        <f t="shared" si="176"/>
        <v/>
      </c>
      <c r="K1266" s="42" t="str">
        <f t="shared" si="177"/>
        <v/>
      </c>
      <c r="L1266" s="44" t="str">
        <f t="shared" si="178"/>
        <v/>
      </c>
      <c r="M1266" s="44" t="str">
        <f t="shared" si="179"/>
        <v/>
      </c>
      <c r="N1266" s="44" t="str">
        <f t="shared" si="180"/>
        <v/>
      </c>
      <c r="O1266" s="30">
        <f t="shared" si="181"/>
        <v>0</v>
      </c>
    </row>
    <row r="1267" spans="1:15" x14ac:dyDescent="0.2">
      <c r="A1267" s="40">
        <v>1262</v>
      </c>
      <c r="B1267" s="40" t="str">
        <f>IF(DanhMụcHH!B1266="","",DanhMụcHH!B1266)</f>
        <v/>
      </c>
      <c r="C1267" s="41" t="str">
        <f ca="1">IF(B1267="","",SUMIF(OFFSET(MuaHàng_ThanhToán!$D$5,0,0,COUNTIF(Table2[Tên nhà cung cấp],MuaHàng_ThanhToán!$C$5),6),BáoCáoHàngHóa!B1267,Table2[Số lượng]))</f>
        <v/>
      </c>
      <c r="D1267" s="41" t="str">
        <f t="shared" ref="D1267:D1330" si="182">IF(B1267="","",IF(C1267=0,0,E1267/C1267))</f>
        <v/>
      </c>
      <c r="E1267" s="41" t="str">
        <f ca="1">IF(B1267="","",SUMIF(OFFSET(MuaHàng_ThanhToán!$D$5,0,0,COUNTIF(Table2[Tên nhà cung cấp],MuaHàng_ThanhToán!$C$5),6),BáoCáoHàngHóa!B1267,Table2[Thành tiền]))</f>
        <v/>
      </c>
      <c r="F1267" s="43" t="str">
        <f>IF(B1267="","",SUMIF(Table2[[Tên hàng hóa]:[Thành tiền]],BáoCáoHàngHóa!B1267,Table2[Số lượng])-BáoCáoHàngHóa!C1267)</f>
        <v/>
      </c>
      <c r="G1267" s="43" t="str">
        <f t="shared" ref="G1267:G1330" si="183">IF(B1267="","",IF(F1267=0,0,H1267/F1267))</f>
        <v/>
      </c>
      <c r="H1267" s="43" t="str">
        <f>IF(B1267="","",SUMIF(Table2[[Tên hàng hóa]:[Thành tiền]],BáoCáoHàngHóa!B1267,Table2[Thành tiền])-BáoCáoHàngHóa!E1267)</f>
        <v/>
      </c>
      <c r="I1267" s="42" t="str">
        <f>IF(B1267="","",SUMIF(Table28[[Tên hàng hóa ]:[Thành tiền]],BáoCáoHàngHóa!B1267,Table28[Số lượng]))</f>
        <v/>
      </c>
      <c r="J1267" s="42" t="str">
        <f t="shared" ref="J1267:J1330" si="184">IF(B1267="","",IF(I1267=0,0,(H1267+E1267)/(F1267+C1267)))</f>
        <v/>
      </c>
      <c r="K1267" s="42" t="str">
        <f t="shared" ref="K1267:K1330" si="185">IF(B1267="","",J1267*I1267)</f>
        <v/>
      </c>
      <c r="L1267" s="44" t="str">
        <f t="shared" ref="L1267:L1330" si="186">IF(B1267="","",C1267+F1267-I1267)</f>
        <v/>
      </c>
      <c r="M1267" s="44" t="str">
        <f t="shared" ref="M1267:M1330" si="187">IF(B1267="","",IF(L1267=0,0,N1267/L1267))</f>
        <v/>
      </c>
      <c r="N1267" s="44" t="str">
        <f t="shared" ref="N1267:N1330" si="188">IF(B1267="","",E1267+H1267-K1267)</f>
        <v/>
      </c>
      <c r="O1267" s="30">
        <f t="shared" si="181"/>
        <v>0</v>
      </c>
    </row>
    <row r="1268" spans="1:15" x14ac:dyDescent="0.2">
      <c r="A1268" s="40">
        <v>1263</v>
      </c>
      <c r="B1268" s="40" t="str">
        <f>IF(DanhMụcHH!B1267="","",DanhMụcHH!B1267)</f>
        <v/>
      </c>
      <c r="C1268" s="41" t="str">
        <f ca="1">IF(B1268="","",SUMIF(OFFSET(MuaHàng_ThanhToán!$D$5,0,0,COUNTIF(Table2[Tên nhà cung cấp],MuaHàng_ThanhToán!$C$5),6),BáoCáoHàngHóa!B1268,Table2[Số lượng]))</f>
        <v/>
      </c>
      <c r="D1268" s="41" t="str">
        <f t="shared" si="182"/>
        <v/>
      </c>
      <c r="E1268" s="41" t="str">
        <f ca="1">IF(B1268="","",SUMIF(OFFSET(MuaHàng_ThanhToán!$D$5,0,0,COUNTIF(Table2[Tên nhà cung cấp],MuaHàng_ThanhToán!$C$5),6),BáoCáoHàngHóa!B1268,Table2[Thành tiền]))</f>
        <v/>
      </c>
      <c r="F1268" s="43" t="str">
        <f>IF(B1268="","",SUMIF(Table2[[Tên hàng hóa]:[Thành tiền]],BáoCáoHàngHóa!B1268,Table2[Số lượng])-BáoCáoHàngHóa!C1268)</f>
        <v/>
      </c>
      <c r="G1268" s="43" t="str">
        <f t="shared" si="183"/>
        <v/>
      </c>
      <c r="H1268" s="43" t="str">
        <f>IF(B1268="","",SUMIF(Table2[[Tên hàng hóa]:[Thành tiền]],BáoCáoHàngHóa!B1268,Table2[Thành tiền])-BáoCáoHàngHóa!E1268)</f>
        <v/>
      </c>
      <c r="I1268" s="42" t="str">
        <f>IF(B1268="","",SUMIF(Table28[[Tên hàng hóa ]:[Thành tiền]],BáoCáoHàngHóa!B1268,Table28[Số lượng]))</f>
        <v/>
      </c>
      <c r="J1268" s="42" t="str">
        <f t="shared" si="184"/>
        <v/>
      </c>
      <c r="K1268" s="42" t="str">
        <f t="shared" si="185"/>
        <v/>
      </c>
      <c r="L1268" s="44" t="str">
        <f t="shared" si="186"/>
        <v/>
      </c>
      <c r="M1268" s="44" t="str">
        <f t="shared" si="187"/>
        <v/>
      </c>
      <c r="N1268" s="44" t="str">
        <f t="shared" si="188"/>
        <v/>
      </c>
      <c r="O1268" s="30">
        <f t="shared" si="181"/>
        <v>0</v>
      </c>
    </row>
    <row r="1269" spans="1:15" x14ac:dyDescent="0.2">
      <c r="A1269" s="40">
        <v>1264</v>
      </c>
      <c r="B1269" s="40" t="str">
        <f>IF(DanhMụcHH!B1268="","",DanhMụcHH!B1268)</f>
        <v/>
      </c>
      <c r="C1269" s="41" t="str">
        <f ca="1">IF(B1269="","",SUMIF(OFFSET(MuaHàng_ThanhToán!$D$5,0,0,COUNTIF(Table2[Tên nhà cung cấp],MuaHàng_ThanhToán!$C$5),6),BáoCáoHàngHóa!B1269,Table2[Số lượng]))</f>
        <v/>
      </c>
      <c r="D1269" s="41" t="str">
        <f t="shared" si="182"/>
        <v/>
      </c>
      <c r="E1269" s="41" t="str">
        <f ca="1">IF(B1269="","",SUMIF(OFFSET(MuaHàng_ThanhToán!$D$5,0,0,COUNTIF(Table2[Tên nhà cung cấp],MuaHàng_ThanhToán!$C$5),6),BáoCáoHàngHóa!B1269,Table2[Thành tiền]))</f>
        <v/>
      </c>
      <c r="F1269" s="43" t="str">
        <f>IF(B1269="","",SUMIF(Table2[[Tên hàng hóa]:[Thành tiền]],BáoCáoHàngHóa!B1269,Table2[Số lượng])-BáoCáoHàngHóa!C1269)</f>
        <v/>
      </c>
      <c r="G1269" s="43" t="str">
        <f t="shared" si="183"/>
        <v/>
      </c>
      <c r="H1269" s="43" t="str">
        <f>IF(B1269="","",SUMIF(Table2[[Tên hàng hóa]:[Thành tiền]],BáoCáoHàngHóa!B1269,Table2[Thành tiền])-BáoCáoHàngHóa!E1269)</f>
        <v/>
      </c>
      <c r="I1269" s="42" t="str">
        <f>IF(B1269="","",SUMIF(Table28[[Tên hàng hóa ]:[Thành tiền]],BáoCáoHàngHóa!B1269,Table28[Số lượng]))</f>
        <v/>
      </c>
      <c r="J1269" s="42" t="str">
        <f t="shared" si="184"/>
        <v/>
      </c>
      <c r="K1269" s="42" t="str">
        <f t="shared" si="185"/>
        <v/>
      </c>
      <c r="L1269" s="44" t="str">
        <f t="shared" si="186"/>
        <v/>
      </c>
      <c r="M1269" s="44" t="str">
        <f t="shared" si="187"/>
        <v/>
      </c>
      <c r="N1269" s="44" t="str">
        <f t="shared" si="188"/>
        <v/>
      </c>
      <c r="O1269" s="30">
        <f t="shared" si="181"/>
        <v>0</v>
      </c>
    </row>
    <row r="1270" spans="1:15" x14ac:dyDescent="0.2">
      <c r="A1270" s="40">
        <v>1265</v>
      </c>
      <c r="B1270" s="40" t="str">
        <f>IF(DanhMụcHH!B1269="","",DanhMụcHH!B1269)</f>
        <v/>
      </c>
      <c r="C1270" s="41" t="str">
        <f ca="1">IF(B1270="","",SUMIF(OFFSET(MuaHàng_ThanhToán!$D$5,0,0,COUNTIF(Table2[Tên nhà cung cấp],MuaHàng_ThanhToán!$C$5),6),BáoCáoHàngHóa!B1270,Table2[Số lượng]))</f>
        <v/>
      </c>
      <c r="D1270" s="41" t="str">
        <f t="shared" si="182"/>
        <v/>
      </c>
      <c r="E1270" s="41" t="str">
        <f ca="1">IF(B1270="","",SUMIF(OFFSET(MuaHàng_ThanhToán!$D$5,0,0,COUNTIF(Table2[Tên nhà cung cấp],MuaHàng_ThanhToán!$C$5),6),BáoCáoHàngHóa!B1270,Table2[Thành tiền]))</f>
        <v/>
      </c>
      <c r="F1270" s="43" t="str">
        <f>IF(B1270="","",SUMIF(Table2[[Tên hàng hóa]:[Thành tiền]],BáoCáoHàngHóa!B1270,Table2[Số lượng])-BáoCáoHàngHóa!C1270)</f>
        <v/>
      </c>
      <c r="G1270" s="43" t="str">
        <f t="shared" si="183"/>
        <v/>
      </c>
      <c r="H1270" s="43" t="str">
        <f>IF(B1270="","",SUMIF(Table2[[Tên hàng hóa]:[Thành tiền]],BáoCáoHàngHóa!B1270,Table2[Thành tiền])-BáoCáoHàngHóa!E1270)</f>
        <v/>
      </c>
      <c r="I1270" s="42" t="str">
        <f>IF(B1270="","",SUMIF(Table28[[Tên hàng hóa ]:[Thành tiền]],BáoCáoHàngHóa!B1270,Table28[Số lượng]))</f>
        <v/>
      </c>
      <c r="J1270" s="42" t="str">
        <f t="shared" si="184"/>
        <v/>
      </c>
      <c r="K1270" s="42" t="str">
        <f t="shared" si="185"/>
        <v/>
      </c>
      <c r="L1270" s="44" t="str">
        <f t="shared" si="186"/>
        <v/>
      </c>
      <c r="M1270" s="44" t="str">
        <f t="shared" si="187"/>
        <v/>
      </c>
      <c r="N1270" s="44" t="str">
        <f t="shared" si="188"/>
        <v/>
      </c>
      <c r="O1270" s="30">
        <f t="shared" si="181"/>
        <v>0</v>
      </c>
    </row>
    <row r="1271" spans="1:15" x14ac:dyDescent="0.2">
      <c r="A1271" s="40">
        <v>1266</v>
      </c>
      <c r="B1271" s="40" t="str">
        <f>IF(DanhMụcHH!B1270="","",DanhMụcHH!B1270)</f>
        <v/>
      </c>
      <c r="C1271" s="41" t="str">
        <f ca="1">IF(B1271="","",SUMIF(OFFSET(MuaHàng_ThanhToán!$D$5,0,0,COUNTIF(Table2[Tên nhà cung cấp],MuaHàng_ThanhToán!$C$5),6),BáoCáoHàngHóa!B1271,Table2[Số lượng]))</f>
        <v/>
      </c>
      <c r="D1271" s="41" t="str">
        <f t="shared" si="182"/>
        <v/>
      </c>
      <c r="E1271" s="41" t="str">
        <f ca="1">IF(B1271="","",SUMIF(OFFSET(MuaHàng_ThanhToán!$D$5,0,0,COUNTIF(Table2[Tên nhà cung cấp],MuaHàng_ThanhToán!$C$5),6),BáoCáoHàngHóa!B1271,Table2[Thành tiền]))</f>
        <v/>
      </c>
      <c r="F1271" s="43" t="str">
        <f>IF(B1271="","",SUMIF(Table2[[Tên hàng hóa]:[Thành tiền]],BáoCáoHàngHóa!B1271,Table2[Số lượng])-BáoCáoHàngHóa!C1271)</f>
        <v/>
      </c>
      <c r="G1271" s="43" t="str">
        <f t="shared" si="183"/>
        <v/>
      </c>
      <c r="H1271" s="43" t="str">
        <f>IF(B1271="","",SUMIF(Table2[[Tên hàng hóa]:[Thành tiền]],BáoCáoHàngHóa!B1271,Table2[Thành tiền])-BáoCáoHàngHóa!E1271)</f>
        <v/>
      </c>
      <c r="I1271" s="42" t="str">
        <f>IF(B1271="","",SUMIF(Table28[[Tên hàng hóa ]:[Thành tiền]],BáoCáoHàngHóa!B1271,Table28[Số lượng]))</f>
        <v/>
      </c>
      <c r="J1271" s="42" t="str">
        <f t="shared" si="184"/>
        <v/>
      </c>
      <c r="K1271" s="42" t="str">
        <f t="shared" si="185"/>
        <v/>
      </c>
      <c r="L1271" s="44" t="str">
        <f t="shared" si="186"/>
        <v/>
      </c>
      <c r="M1271" s="44" t="str">
        <f t="shared" si="187"/>
        <v/>
      </c>
      <c r="N1271" s="44" t="str">
        <f t="shared" si="188"/>
        <v/>
      </c>
      <c r="O1271" s="30">
        <f t="shared" si="181"/>
        <v>0</v>
      </c>
    </row>
    <row r="1272" spans="1:15" x14ac:dyDescent="0.2">
      <c r="A1272" s="40">
        <v>1267</v>
      </c>
      <c r="B1272" s="40" t="str">
        <f>IF(DanhMụcHH!B1271="","",DanhMụcHH!B1271)</f>
        <v/>
      </c>
      <c r="C1272" s="41" t="str">
        <f ca="1">IF(B1272="","",SUMIF(OFFSET(MuaHàng_ThanhToán!$D$5,0,0,COUNTIF(Table2[Tên nhà cung cấp],MuaHàng_ThanhToán!$C$5),6),BáoCáoHàngHóa!B1272,Table2[Số lượng]))</f>
        <v/>
      </c>
      <c r="D1272" s="41" t="str">
        <f t="shared" si="182"/>
        <v/>
      </c>
      <c r="E1272" s="41" t="str">
        <f ca="1">IF(B1272="","",SUMIF(OFFSET(MuaHàng_ThanhToán!$D$5,0,0,COUNTIF(Table2[Tên nhà cung cấp],MuaHàng_ThanhToán!$C$5),6),BáoCáoHàngHóa!B1272,Table2[Thành tiền]))</f>
        <v/>
      </c>
      <c r="F1272" s="43" t="str">
        <f>IF(B1272="","",SUMIF(Table2[[Tên hàng hóa]:[Thành tiền]],BáoCáoHàngHóa!B1272,Table2[Số lượng])-BáoCáoHàngHóa!C1272)</f>
        <v/>
      </c>
      <c r="G1272" s="43" t="str">
        <f t="shared" si="183"/>
        <v/>
      </c>
      <c r="H1272" s="43" t="str">
        <f>IF(B1272="","",SUMIF(Table2[[Tên hàng hóa]:[Thành tiền]],BáoCáoHàngHóa!B1272,Table2[Thành tiền])-BáoCáoHàngHóa!E1272)</f>
        <v/>
      </c>
      <c r="I1272" s="42" t="str">
        <f>IF(B1272="","",SUMIF(Table28[[Tên hàng hóa ]:[Thành tiền]],BáoCáoHàngHóa!B1272,Table28[Số lượng]))</f>
        <v/>
      </c>
      <c r="J1272" s="42" t="str">
        <f t="shared" si="184"/>
        <v/>
      </c>
      <c r="K1272" s="42" t="str">
        <f t="shared" si="185"/>
        <v/>
      </c>
      <c r="L1272" s="44" t="str">
        <f t="shared" si="186"/>
        <v/>
      </c>
      <c r="M1272" s="44" t="str">
        <f t="shared" si="187"/>
        <v/>
      </c>
      <c r="N1272" s="44" t="str">
        <f t="shared" si="188"/>
        <v/>
      </c>
      <c r="O1272" s="30">
        <f t="shared" si="181"/>
        <v>0</v>
      </c>
    </row>
    <row r="1273" spans="1:15" x14ac:dyDescent="0.2">
      <c r="A1273" s="40">
        <v>1268</v>
      </c>
      <c r="B1273" s="40" t="str">
        <f>IF(DanhMụcHH!B1272="","",DanhMụcHH!B1272)</f>
        <v/>
      </c>
      <c r="C1273" s="41" t="str">
        <f ca="1">IF(B1273="","",SUMIF(OFFSET(MuaHàng_ThanhToán!$D$5,0,0,COUNTIF(Table2[Tên nhà cung cấp],MuaHàng_ThanhToán!$C$5),6),BáoCáoHàngHóa!B1273,Table2[Số lượng]))</f>
        <v/>
      </c>
      <c r="D1273" s="41" t="str">
        <f t="shared" si="182"/>
        <v/>
      </c>
      <c r="E1273" s="41" t="str">
        <f ca="1">IF(B1273="","",SUMIF(OFFSET(MuaHàng_ThanhToán!$D$5,0,0,COUNTIF(Table2[Tên nhà cung cấp],MuaHàng_ThanhToán!$C$5),6),BáoCáoHàngHóa!B1273,Table2[Thành tiền]))</f>
        <v/>
      </c>
      <c r="F1273" s="43" t="str">
        <f>IF(B1273="","",SUMIF(Table2[[Tên hàng hóa]:[Thành tiền]],BáoCáoHàngHóa!B1273,Table2[Số lượng])-BáoCáoHàngHóa!C1273)</f>
        <v/>
      </c>
      <c r="G1273" s="43" t="str">
        <f t="shared" si="183"/>
        <v/>
      </c>
      <c r="H1273" s="43" t="str">
        <f>IF(B1273="","",SUMIF(Table2[[Tên hàng hóa]:[Thành tiền]],BáoCáoHàngHóa!B1273,Table2[Thành tiền])-BáoCáoHàngHóa!E1273)</f>
        <v/>
      </c>
      <c r="I1273" s="42" t="str">
        <f>IF(B1273="","",SUMIF(Table28[[Tên hàng hóa ]:[Thành tiền]],BáoCáoHàngHóa!B1273,Table28[Số lượng]))</f>
        <v/>
      </c>
      <c r="J1273" s="42" t="str">
        <f t="shared" si="184"/>
        <v/>
      </c>
      <c r="K1273" s="42" t="str">
        <f t="shared" si="185"/>
        <v/>
      </c>
      <c r="L1273" s="44" t="str">
        <f t="shared" si="186"/>
        <v/>
      </c>
      <c r="M1273" s="44" t="str">
        <f t="shared" si="187"/>
        <v/>
      </c>
      <c r="N1273" s="44" t="str">
        <f t="shared" si="188"/>
        <v/>
      </c>
      <c r="O1273" s="30">
        <f t="shared" si="181"/>
        <v>0</v>
      </c>
    </row>
    <row r="1274" spans="1:15" x14ac:dyDescent="0.2">
      <c r="A1274" s="40">
        <v>1269</v>
      </c>
      <c r="B1274" s="40" t="str">
        <f>IF(DanhMụcHH!B1273="","",DanhMụcHH!B1273)</f>
        <v/>
      </c>
      <c r="C1274" s="41" t="str">
        <f ca="1">IF(B1274="","",SUMIF(OFFSET(MuaHàng_ThanhToán!$D$5,0,0,COUNTIF(Table2[Tên nhà cung cấp],MuaHàng_ThanhToán!$C$5),6),BáoCáoHàngHóa!B1274,Table2[Số lượng]))</f>
        <v/>
      </c>
      <c r="D1274" s="41" t="str">
        <f t="shared" si="182"/>
        <v/>
      </c>
      <c r="E1274" s="41" t="str">
        <f ca="1">IF(B1274="","",SUMIF(OFFSET(MuaHàng_ThanhToán!$D$5,0,0,COUNTIF(Table2[Tên nhà cung cấp],MuaHàng_ThanhToán!$C$5),6),BáoCáoHàngHóa!B1274,Table2[Thành tiền]))</f>
        <v/>
      </c>
      <c r="F1274" s="43" t="str">
        <f>IF(B1274="","",SUMIF(Table2[[Tên hàng hóa]:[Thành tiền]],BáoCáoHàngHóa!B1274,Table2[Số lượng])-BáoCáoHàngHóa!C1274)</f>
        <v/>
      </c>
      <c r="G1274" s="43" t="str">
        <f t="shared" si="183"/>
        <v/>
      </c>
      <c r="H1274" s="43" t="str">
        <f>IF(B1274="","",SUMIF(Table2[[Tên hàng hóa]:[Thành tiền]],BáoCáoHàngHóa!B1274,Table2[Thành tiền])-BáoCáoHàngHóa!E1274)</f>
        <v/>
      </c>
      <c r="I1274" s="42" t="str">
        <f>IF(B1274="","",SUMIF(Table28[[Tên hàng hóa ]:[Thành tiền]],BáoCáoHàngHóa!B1274,Table28[Số lượng]))</f>
        <v/>
      </c>
      <c r="J1274" s="42" t="str">
        <f t="shared" si="184"/>
        <v/>
      </c>
      <c r="K1274" s="42" t="str">
        <f t="shared" si="185"/>
        <v/>
      </c>
      <c r="L1274" s="44" t="str">
        <f t="shared" si="186"/>
        <v/>
      </c>
      <c r="M1274" s="44" t="str">
        <f t="shared" si="187"/>
        <v/>
      </c>
      <c r="N1274" s="44" t="str">
        <f t="shared" si="188"/>
        <v/>
      </c>
      <c r="O1274" s="30">
        <f t="shared" si="181"/>
        <v>0</v>
      </c>
    </row>
    <row r="1275" spans="1:15" x14ac:dyDescent="0.2">
      <c r="A1275" s="40">
        <v>1270</v>
      </c>
      <c r="B1275" s="40" t="str">
        <f>IF(DanhMụcHH!B1274="","",DanhMụcHH!B1274)</f>
        <v/>
      </c>
      <c r="C1275" s="41" t="str">
        <f ca="1">IF(B1275="","",SUMIF(OFFSET(MuaHàng_ThanhToán!$D$5,0,0,COUNTIF(Table2[Tên nhà cung cấp],MuaHàng_ThanhToán!$C$5),6),BáoCáoHàngHóa!B1275,Table2[Số lượng]))</f>
        <v/>
      </c>
      <c r="D1275" s="41" t="str">
        <f t="shared" si="182"/>
        <v/>
      </c>
      <c r="E1275" s="41" t="str">
        <f ca="1">IF(B1275="","",SUMIF(OFFSET(MuaHàng_ThanhToán!$D$5,0,0,COUNTIF(Table2[Tên nhà cung cấp],MuaHàng_ThanhToán!$C$5),6),BáoCáoHàngHóa!B1275,Table2[Thành tiền]))</f>
        <v/>
      </c>
      <c r="F1275" s="43" t="str">
        <f>IF(B1275="","",SUMIF(Table2[[Tên hàng hóa]:[Thành tiền]],BáoCáoHàngHóa!B1275,Table2[Số lượng])-BáoCáoHàngHóa!C1275)</f>
        <v/>
      </c>
      <c r="G1275" s="43" t="str">
        <f t="shared" si="183"/>
        <v/>
      </c>
      <c r="H1275" s="43" t="str">
        <f>IF(B1275="","",SUMIF(Table2[[Tên hàng hóa]:[Thành tiền]],BáoCáoHàngHóa!B1275,Table2[Thành tiền])-BáoCáoHàngHóa!E1275)</f>
        <v/>
      </c>
      <c r="I1275" s="42" t="str">
        <f>IF(B1275="","",SUMIF(Table28[[Tên hàng hóa ]:[Thành tiền]],BáoCáoHàngHóa!B1275,Table28[Số lượng]))</f>
        <v/>
      </c>
      <c r="J1275" s="42" t="str">
        <f t="shared" si="184"/>
        <v/>
      </c>
      <c r="K1275" s="42" t="str">
        <f t="shared" si="185"/>
        <v/>
      </c>
      <c r="L1275" s="44" t="str">
        <f t="shared" si="186"/>
        <v/>
      </c>
      <c r="M1275" s="44" t="str">
        <f t="shared" si="187"/>
        <v/>
      </c>
      <c r="N1275" s="44" t="str">
        <f t="shared" si="188"/>
        <v/>
      </c>
      <c r="O1275" s="30">
        <f t="shared" si="181"/>
        <v>0</v>
      </c>
    </row>
    <row r="1276" spans="1:15" x14ac:dyDescent="0.2">
      <c r="A1276" s="40">
        <v>1271</v>
      </c>
      <c r="B1276" s="40" t="str">
        <f>IF(DanhMụcHH!B1275="","",DanhMụcHH!B1275)</f>
        <v/>
      </c>
      <c r="C1276" s="41" t="str">
        <f ca="1">IF(B1276="","",SUMIF(OFFSET(MuaHàng_ThanhToán!$D$5,0,0,COUNTIF(Table2[Tên nhà cung cấp],MuaHàng_ThanhToán!$C$5),6),BáoCáoHàngHóa!B1276,Table2[Số lượng]))</f>
        <v/>
      </c>
      <c r="D1276" s="41" t="str">
        <f t="shared" si="182"/>
        <v/>
      </c>
      <c r="E1276" s="41" t="str">
        <f ca="1">IF(B1276="","",SUMIF(OFFSET(MuaHàng_ThanhToán!$D$5,0,0,COUNTIF(Table2[Tên nhà cung cấp],MuaHàng_ThanhToán!$C$5),6),BáoCáoHàngHóa!B1276,Table2[Thành tiền]))</f>
        <v/>
      </c>
      <c r="F1276" s="43" t="str">
        <f>IF(B1276="","",SUMIF(Table2[[Tên hàng hóa]:[Thành tiền]],BáoCáoHàngHóa!B1276,Table2[Số lượng])-BáoCáoHàngHóa!C1276)</f>
        <v/>
      </c>
      <c r="G1276" s="43" t="str">
        <f t="shared" si="183"/>
        <v/>
      </c>
      <c r="H1276" s="43" t="str">
        <f>IF(B1276="","",SUMIF(Table2[[Tên hàng hóa]:[Thành tiền]],BáoCáoHàngHóa!B1276,Table2[Thành tiền])-BáoCáoHàngHóa!E1276)</f>
        <v/>
      </c>
      <c r="I1276" s="42" t="str">
        <f>IF(B1276="","",SUMIF(Table28[[Tên hàng hóa ]:[Thành tiền]],BáoCáoHàngHóa!B1276,Table28[Số lượng]))</f>
        <v/>
      </c>
      <c r="J1276" s="42" t="str">
        <f t="shared" si="184"/>
        <v/>
      </c>
      <c r="K1276" s="42" t="str">
        <f t="shared" si="185"/>
        <v/>
      </c>
      <c r="L1276" s="44" t="str">
        <f t="shared" si="186"/>
        <v/>
      </c>
      <c r="M1276" s="44" t="str">
        <f t="shared" si="187"/>
        <v/>
      </c>
      <c r="N1276" s="44" t="str">
        <f t="shared" si="188"/>
        <v/>
      </c>
      <c r="O1276" s="30">
        <f t="shared" si="181"/>
        <v>0</v>
      </c>
    </row>
    <row r="1277" spans="1:15" x14ac:dyDescent="0.2">
      <c r="A1277" s="40">
        <v>1272</v>
      </c>
      <c r="B1277" s="40" t="str">
        <f>IF(DanhMụcHH!B1276="","",DanhMụcHH!B1276)</f>
        <v/>
      </c>
      <c r="C1277" s="41" t="str">
        <f ca="1">IF(B1277="","",SUMIF(OFFSET(MuaHàng_ThanhToán!$D$5,0,0,COUNTIF(Table2[Tên nhà cung cấp],MuaHàng_ThanhToán!$C$5),6),BáoCáoHàngHóa!B1277,Table2[Số lượng]))</f>
        <v/>
      </c>
      <c r="D1277" s="41" t="str">
        <f t="shared" si="182"/>
        <v/>
      </c>
      <c r="E1277" s="41" t="str">
        <f ca="1">IF(B1277="","",SUMIF(OFFSET(MuaHàng_ThanhToán!$D$5,0,0,COUNTIF(Table2[Tên nhà cung cấp],MuaHàng_ThanhToán!$C$5),6),BáoCáoHàngHóa!B1277,Table2[Thành tiền]))</f>
        <v/>
      </c>
      <c r="F1277" s="43" t="str">
        <f>IF(B1277="","",SUMIF(Table2[[Tên hàng hóa]:[Thành tiền]],BáoCáoHàngHóa!B1277,Table2[Số lượng])-BáoCáoHàngHóa!C1277)</f>
        <v/>
      </c>
      <c r="G1277" s="43" t="str">
        <f t="shared" si="183"/>
        <v/>
      </c>
      <c r="H1277" s="43" t="str">
        <f>IF(B1277="","",SUMIF(Table2[[Tên hàng hóa]:[Thành tiền]],BáoCáoHàngHóa!B1277,Table2[Thành tiền])-BáoCáoHàngHóa!E1277)</f>
        <v/>
      </c>
      <c r="I1277" s="42" t="str">
        <f>IF(B1277="","",SUMIF(Table28[[Tên hàng hóa ]:[Thành tiền]],BáoCáoHàngHóa!B1277,Table28[Số lượng]))</f>
        <v/>
      </c>
      <c r="J1277" s="42" t="str">
        <f t="shared" si="184"/>
        <v/>
      </c>
      <c r="K1277" s="42" t="str">
        <f t="shared" si="185"/>
        <v/>
      </c>
      <c r="L1277" s="44" t="str">
        <f t="shared" si="186"/>
        <v/>
      </c>
      <c r="M1277" s="44" t="str">
        <f t="shared" si="187"/>
        <v/>
      </c>
      <c r="N1277" s="44" t="str">
        <f t="shared" si="188"/>
        <v/>
      </c>
      <c r="O1277" s="30">
        <f t="shared" si="181"/>
        <v>0</v>
      </c>
    </row>
    <row r="1278" spans="1:15" x14ac:dyDescent="0.2">
      <c r="A1278" s="40">
        <v>1273</v>
      </c>
      <c r="B1278" s="40" t="str">
        <f>IF(DanhMụcHH!B1277="","",DanhMụcHH!B1277)</f>
        <v/>
      </c>
      <c r="C1278" s="41" t="str">
        <f ca="1">IF(B1278="","",SUMIF(OFFSET(MuaHàng_ThanhToán!$D$5,0,0,COUNTIF(Table2[Tên nhà cung cấp],MuaHàng_ThanhToán!$C$5),6),BáoCáoHàngHóa!B1278,Table2[Số lượng]))</f>
        <v/>
      </c>
      <c r="D1278" s="41" t="str">
        <f t="shared" si="182"/>
        <v/>
      </c>
      <c r="E1278" s="41" t="str">
        <f ca="1">IF(B1278="","",SUMIF(OFFSET(MuaHàng_ThanhToán!$D$5,0,0,COUNTIF(Table2[Tên nhà cung cấp],MuaHàng_ThanhToán!$C$5),6),BáoCáoHàngHóa!B1278,Table2[Thành tiền]))</f>
        <v/>
      </c>
      <c r="F1278" s="43" t="str">
        <f>IF(B1278="","",SUMIF(Table2[[Tên hàng hóa]:[Thành tiền]],BáoCáoHàngHóa!B1278,Table2[Số lượng])-BáoCáoHàngHóa!C1278)</f>
        <v/>
      </c>
      <c r="G1278" s="43" t="str">
        <f t="shared" si="183"/>
        <v/>
      </c>
      <c r="H1278" s="43" t="str">
        <f>IF(B1278="","",SUMIF(Table2[[Tên hàng hóa]:[Thành tiền]],BáoCáoHàngHóa!B1278,Table2[Thành tiền])-BáoCáoHàngHóa!E1278)</f>
        <v/>
      </c>
      <c r="I1278" s="42" t="str">
        <f>IF(B1278="","",SUMIF(Table28[[Tên hàng hóa ]:[Thành tiền]],BáoCáoHàngHóa!B1278,Table28[Số lượng]))</f>
        <v/>
      </c>
      <c r="J1278" s="42" t="str">
        <f t="shared" si="184"/>
        <v/>
      </c>
      <c r="K1278" s="42" t="str">
        <f t="shared" si="185"/>
        <v/>
      </c>
      <c r="L1278" s="44" t="str">
        <f t="shared" si="186"/>
        <v/>
      </c>
      <c r="M1278" s="44" t="str">
        <f t="shared" si="187"/>
        <v/>
      </c>
      <c r="N1278" s="44" t="str">
        <f t="shared" si="188"/>
        <v/>
      </c>
      <c r="O1278" s="30">
        <f t="shared" si="181"/>
        <v>0</v>
      </c>
    </row>
    <row r="1279" spans="1:15" x14ac:dyDescent="0.2">
      <c r="A1279" s="40">
        <v>1274</v>
      </c>
      <c r="B1279" s="40" t="str">
        <f>IF(DanhMụcHH!B1278="","",DanhMụcHH!B1278)</f>
        <v/>
      </c>
      <c r="C1279" s="41" t="str">
        <f ca="1">IF(B1279="","",SUMIF(OFFSET(MuaHàng_ThanhToán!$D$5,0,0,COUNTIF(Table2[Tên nhà cung cấp],MuaHàng_ThanhToán!$C$5),6),BáoCáoHàngHóa!B1279,Table2[Số lượng]))</f>
        <v/>
      </c>
      <c r="D1279" s="41" t="str">
        <f t="shared" si="182"/>
        <v/>
      </c>
      <c r="E1279" s="41" t="str">
        <f ca="1">IF(B1279="","",SUMIF(OFFSET(MuaHàng_ThanhToán!$D$5,0,0,COUNTIF(Table2[Tên nhà cung cấp],MuaHàng_ThanhToán!$C$5),6),BáoCáoHàngHóa!B1279,Table2[Thành tiền]))</f>
        <v/>
      </c>
      <c r="F1279" s="43" t="str">
        <f>IF(B1279="","",SUMIF(Table2[[Tên hàng hóa]:[Thành tiền]],BáoCáoHàngHóa!B1279,Table2[Số lượng])-BáoCáoHàngHóa!C1279)</f>
        <v/>
      </c>
      <c r="G1279" s="43" t="str">
        <f t="shared" si="183"/>
        <v/>
      </c>
      <c r="H1279" s="43" t="str">
        <f>IF(B1279="","",SUMIF(Table2[[Tên hàng hóa]:[Thành tiền]],BáoCáoHàngHóa!B1279,Table2[Thành tiền])-BáoCáoHàngHóa!E1279)</f>
        <v/>
      </c>
      <c r="I1279" s="42" t="str">
        <f>IF(B1279="","",SUMIF(Table28[[Tên hàng hóa ]:[Thành tiền]],BáoCáoHàngHóa!B1279,Table28[Số lượng]))</f>
        <v/>
      </c>
      <c r="J1279" s="42" t="str">
        <f t="shared" si="184"/>
        <v/>
      </c>
      <c r="K1279" s="42" t="str">
        <f t="shared" si="185"/>
        <v/>
      </c>
      <c r="L1279" s="44" t="str">
        <f t="shared" si="186"/>
        <v/>
      </c>
      <c r="M1279" s="44" t="str">
        <f t="shared" si="187"/>
        <v/>
      </c>
      <c r="N1279" s="44" t="str">
        <f t="shared" si="188"/>
        <v/>
      </c>
      <c r="O1279" s="30">
        <f t="shared" si="181"/>
        <v>0</v>
      </c>
    </row>
    <row r="1280" spans="1:15" x14ac:dyDescent="0.2">
      <c r="A1280" s="40">
        <v>1275</v>
      </c>
      <c r="B1280" s="40" t="str">
        <f>IF(DanhMụcHH!B1279="","",DanhMụcHH!B1279)</f>
        <v/>
      </c>
      <c r="C1280" s="41" t="str">
        <f ca="1">IF(B1280="","",SUMIF(OFFSET(MuaHàng_ThanhToán!$D$5,0,0,COUNTIF(Table2[Tên nhà cung cấp],MuaHàng_ThanhToán!$C$5),6),BáoCáoHàngHóa!B1280,Table2[Số lượng]))</f>
        <v/>
      </c>
      <c r="D1280" s="41" t="str">
        <f t="shared" si="182"/>
        <v/>
      </c>
      <c r="E1280" s="41" t="str">
        <f ca="1">IF(B1280="","",SUMIF(OFFSET(MuaHàng_ThanhToán!$D$5,0,0,COUNTIF(Table2[Tên nhà cung cấp],MuaHàng_ThanhToán!$C$5),6),BáoCáoHàngHóa!B1280,Table2[Thành tiền]))</f>
        <v/>
      </c>
      <c r="F1280" s="43" t="str">
        <f>IF(B1280="","",SUMIF(Table2[[Tên hàng hóa]:[Thành tiền]],BáoCáoHàngHóa!B1280,Table2[Số lượng])-BáoCáoHàngHóa!C1280)</f>
        <v/>
      </c>
      <c r="G1280" s="43" t="str">
        <f t="shared" si="183"/>
        <v/>
      </c>
      <c r="H1280" s="43" t="str">
        <f>IF(B1280="","",SUMIF(Table2[[Tên hàng hóa]:[Thành tiền]],BáoCáoHàngHóa!B1280,Table2[Thành tiền])-BáoCáoHàngHóa!E1280)</f>
        <v/>
      </c>
      <c r="I1280" s="42" t="str">
        <f>IF(B1280="","",SUMIF(Table28[[Tên hàng hóa ]:[Thành tiền]],BáoCáoHàngHóa!B1280,Table28[Số lượng]))</f>
        <v/>
      </c>
      <c r="J1280" s="42" t="str">
        <f t="shared" si="184"/>
        <v/>
      </c>
      <c r="K1280" s="42" t="str">
        <f t="shared" si="185"/>
        <v/>
      </c>
      <c r="L1280" s="44" t="str">
        <f t="shared" si="186"/>
        <v/>
      </c>
      <c r="M1280" s="44" t="str">
        <f t="shared" si="187"/>
        <v/>
      </c>
      <c r="N1280" s="44" t="str">
        <f t="shared" si="188"/>
        <v/>
      </c>
      <c r="O1280" s="30">
        <f t="shared" si="181"/>
        <v>0</v>
      </c>
    </row>
    <row r="1281" spans="1:15" x14ac:dyDescent="0.2">
      <c r="A1281" s="40">
        <v>1276</v>
      </c>
      <c r="B1281" s="40" t="str">
        <f>IF(DanhMụcHH!B1280="","",DanhMụcHH!B1280)</f>
        <v/>
      </c>
      <c r="C1281" s="41" t="str">
        <f ca="1">IF(B1281="","",SUMIF(OFFSET(MuaHàng_ThanhToán!$D$5,0,0,COUNTIF(Table2[Tên nhà cung cấp],MuaHàng_ThanhToán!$C$5),6),BáoCáoHàngHóa!B1281,Table2[Số lượng]))</f>
        <v/>
      </c>
      <c r="D1281" s="41" t="str">
        <f t="shared" si="182"/>
        <v/>
      </c>
      <c r="E1281" s="41" t="str">
        <f ca="1">IF(B1281="","",SUMIF(OFFSET(MuaHàng_ThanhToán!$D$5,0,0,COUNTIF(Table2[Tên nhà cung cấp],MuaHàng_ThanhToán!$C$5),6),BáoCáoHàngHóa!B1281,Table2[Thành tiền]))</f>
        <v/>
      </c>
      <c r="F1281" s="43" t="str">
        <f>IF(B1281="","",SUMIF(Table2[[Tên hàng hóa]:[Thành tiền]],BáoCáoHàngHóa!B1281,Table2[Số lượng])-BáoCáoHàngHóa!C1281)</f>
        <v/>
      </c>
      <c r="G1281" s="43" t="str">
        <f t="shared" si="183"/>
        <v/>
      </c>
      <c r="H1281" s="43" t="str">
        <f>IF(B1281="","",SUMIF(Table2[[Tên hàng hóa]:[Thành tiền]],BáoCáoHàngHóa!B1281,Table2[Thành tiền])-BáoCáoHàngHóa!E1281)</f>
        <v/>
      </c>
      <c r="I1281" s="42" t="str">
        <f>IF(B1281="","",SUMIF(Table28[[Tên hàng hóa ]:[Thành tiền]],BáoCáoHàngHóa!B1281,Table28[Số lượng]))</f>
        <v/>
      </c>
      <c r="J1281" s="42" t="str">
        <f t="shared" si="184"/>
        <v/>
      </c>
      <c r="K1281" s="42" t="str">
        <f t="shared" si="185"/>
        <v/>
      </c>
      <c r="L1281" s="44" t="str">
        <f t="shared" si="186"/>
        <v/>
      </c>
      <c r="M1281" s="44" t="str">
        <f t="shared" si="187"/>
        <v/>
      </c>
      <c r="N1281" s="44" t="str">
        <f t="shared" si="188"/>
        <v/>
      </c>
      <c r="O1281" s="30">
        <f t="shared" si="181"/>
        <v>0</v>
      </c>
    </row>
    <row r="1282" spans="1:15" x14ac:dyDescent="0.2">
      <c r="A1282" s="40">
        <v>1277</v>
      </c>
      <c r="B1282" s="40" t="str">
        <f>IF(DanhMụcHH!B1281="","",DanhMụcHH!B1281)</f>
        <v/>
      </c>
      <c r="C1282" s="41" t="str">
        <f ca="1">IF(B1282="","",SUMIF(OFFSET(MuaHàng_ThanhToán!$D$5,0,0,COUNTIF(Table2[Tên nhà cung cấp],MuaHàng_ThanhToán!$C$5),6),BáoCáoHàngHóa!B1282,Table2[Số lượng]))</f>
        <v/>
      </c>
      <c r="D1282" s="41" t="str">
        <f t="shared" si="182"/>
        <v/>
      </c>
      <c r="E1282" s="41" t="str">
        <f ca="1">IF(B1282="","",SUMIF(OFFSET(MuaHàng_ThanhToán!$D$5,0,0,COUNTIF(Table2[Tên nhà cung cấp],MuaHàng_ThanhToán!$C$5),6),BáoCáoHàngHóa!B1282,Table2[Thành tiền]))</f>
        <v/>
      </c>
      <c r="F1282" s="43" t="str">
        <f>IF(B1282="","",SUMIF(Table2[[Tên hàng hóa]:[Thành tiền]],BáoCáoHàngHóa!B1282,Table2[Số lượng])-BáoCáoHàngHóa!C1282)</f>
        <v/>
      </c>
      <c r="G1282" s="43" t="str">
        <f t="shared" si="183"/>
        <v/>
      </c>
      <c r="H1282" s="43" t="str">
        <f>IF(B1282="","",SUMIF(Table2[[Tên hàng hóa]:[Thành tiền]],BáoCáoHàngHóa!B1282,Table2[Thành tiền])-BáoCáoHàngHóa!E1282)</f>
        <v/>
      </c>
      <c r="I1282" s="42" t="str">
        <f>IF(B1282="","",SUMIF(Table28[[Tên hàng hóa ]:[Thành tiền]],BáoCáoHàngHóa!B1282,Table28[Số lượng]))</f>
        <v/>
      </c>
      <c r="J1282" s="42" t="str">
        <f t="shared" si="184"/>
        <v/>
      </c>
      <c r="K1282" s="42" t="str">
        <f t="shared" si="185"/>
        <v/>
      </c>
      <c r="L1282" s="44" t="str">
        <f t="shared" si="186"/>
        <v/>
      </c>
      <c r="M1282" s="44" t="str">
        <f t="shared" si="187"/>
        <v/>
      </c>
      <c r="N1282" s="44" t="str">
        <f t="shared" si="188"/>
        <v/>
      </c>
      <c r="O1282" s="30">
        <f t="shared" si="181"/>
        <v>0</v>
      </c>
    </row>
    <row r="1283" spans="1:15" x14ac:dyDescent="0.2">
      <c r="A1283" s="40">
        <v>1278</v>
      </c>
      <c r="B1283" s="40" t="str">
        <f>IF(DanhMụcHH!B1282="","",DanhMụcHH!B1282)</f>
        <v/>
      </c>
      <c r="C1283" s="41" t="str">
        <f ca="1">IF(B1283="","",SUMIF(OFFSET(MuaHàng_ThanhToán!$D$5,0,0,COUNTIF(Table2[Tên nhà cung cấp],MuaHàng_ThanhToán!$C$5),6),BáoCáoHàngHóa!B1283,Table2[Số lượng]))</f>
        <v/>
      </c>
      <c r="D1283" s="41" t="str">
        <f t="shared" si="182"/>
        <v/>
      </c>
      <c r="E1283" s="41" t="str">
        <f ca="1">IF(B1283="","",SUMIF(OFFSET(MuaHàng_ThanhToán!$D$5,0,0,COUNTIF(Table2[Tên nhà cung cấp],MuaHàng_ThanhToán!$C$5),6),BáoCáoHàngHóa!B1283,Table2[Thành tiền]))</f>
        <v/>
      </c>
      <c r="F1283" s="43" t="str">
        <f>IF(B1283="","",SUMIF(Table2[[Tên hàng hóa]:[Thành tiền]],BáoCáoHàngHóa!B1283,Table2[Số lượng])-BáoCáoHàngHóa!C1283)</f>
        <v/>
      </c>
      <c r="G1283" s="43" t="str">
        <f t="shared" si="183"/>
        <v/>
      </c>
      <c r="H1283" s="43" t="str">
        <f>IF(B1283="","",SUMIF(Table2[[Tên hàng hóa]:[Thành tiền]],BáoCáoHàngHóa!B1283,Table2[Thành tiền])-BáoCáoHàngHóa!E1283)</f>
        <v/>
      </c>
      <c r="I1283" s="42" t="str">
        <f>IF(B1283="","",SUMIF(Table28[[Tên hàng hóa ]:[Thành tiền]],BáoCáoHàngHóa!B1283,Table28[Số lượng]))</f>
        <v/>
      </c>
      <c r="J1283" s="42" t="str">
        <f t="shared" si="184"/>
        <v/>
      </c>
      <c r="K1283" s="42" t="str">
        <f t="shared" si="185"/>
        <v/>
      </c>
      <c r="L1283" s="44" t="str">
        <f t="shared" si="186"/>
        <v/>
      </c>
      <c r="M1283" s="44" t="str">
        <f t="shared" si="187"/>
        <v/>
      </c>
      <c r="N1283" s="44" t="str">
        <f t="shared" si="188"/>
        <v/>
      </c>
      <c r="O1283" s="30">
        <f t="shared" si="181"/>
        <v>0</v>
      </c>
    </row>
    <row r="1284" spans="1:15" x14ac:dyDescent="0.2">
      <c r="A1284" s="40">
        <v>1279</v>
      </c>
      <c r="B1284" s="40" t="str">
        <f>IF(DanhMụcHH!B1283="","",DanhMụcHH!B1283)</f>
        <v/>
      </c>
      <c r="C1284" s="41" t="str">
        <f ca="1">IF(B1284="","",SUMIF(OFFSET(MuaHàng_ThanhToán!$D$5,0,0,COUNTIF(Table2[Tên nhà cung cấp],MuaHàng_ThanhToán!$C$5),6),BáoCáoHàngHóa!B1284,Table2[Số lượng]))</f>
        <v/>
      </c>
      <c r="D1284" s="41" t="str">
        <f t="shared" si="182"/>
        <v/>
      </c>
      <c r="E1284" s="41" t="str">
        <f ca="1">IF(B1284="","",SUMIF(OFFSET(MuaHàng_ThanhToán!$D$5,0,0,COUNTIF(Table2[Tên nhà cung cấp],MuaHàng_ThanhToán!$C$5),6),BáoCáoHàngHóa!B1284,Table2[Thành tiền]))</f>
        <v/>
      </c>
      <c r="F1284" s="43" t="str">
        <f>IF(B1284="","",SUMIF(Table2[[Tên hàng hóa]:[Thành tiền]],BáoCáoHàngHóa!B1284,Table2[Số lượng])-BáoCáoHàngHóa!C1284)</f>
        <v/>
      </c>
      <c r="G1284" s="43" t="str">
        <f t="shared" si="183"/>
        <v/>
      </c>
      <c r="H1284" s="43" t="str">
        <f>IF(B1284="","",SUMIF(Table2[[Tên hàng hóa]:[Thành tiền]],BáoCáoHàngHóa!B1284,Table2[Thành tiền])-BáoCáoHàngHóa!E1284)</f>
        <v/>
      </c>
      <c r="I1284" s="42" t="str">
        <f>IF(B1284="","",SUMIF(Table28[[Tên hàng hóa ]:[Thành tiền]],BáoCáoHàngHóa!B1284,Table28[Số lượng]))</f>
        <v/>
      </c>
      <c r="J1284" s="42" t="str">
        <f t="shared" si="184"/>
        <v/>
      </c>
      <c r="K1284" s="42" t="str">
        <f t="shared" si="185"/>
        <v/>
      </c>
      <c r="L1284" s="44" t="str">
        <f t="shared" si="186"/>
        <v/>
      </c>
      <c r="M1284" s="44" t="str">
        <f t="shared" si="187"/>
        <v/>
      </c>
      <c r="N1284" s="44" t="str">
        <f t="shared" si="188"/>
        <v/>
      </c>
      <c r="O1284" s="30">
        <f t="shared" si="181"/>
        <v>0</v>
      </c>
    </row>
    <row r="1285" spans="1:15" x14ac:dyDescent="0.2">
      <c r="A1285" s="40">
        <v>1280</v>
      </c>
      <c r="B1285" s="40" t="str">
        <f>IF(DanhMụcHH!B1284="","",DanhMụcHH!B1284)</f>
        <v/>
      </c>
      <c r="C1285" s="41" t="str">
        <f ca="1">IF(B1285="","",SUMIF(OFFSET(MuaHàng_ThanhToán!$D$5,0,0,COUNTIF(Table2[Tên nhà cung cấp],MuaHàng_ThanhToán!$C$5),6),BáoCáoHàngHóa!B1285,Table2[Số lượng]))</f>
        <v/>
      </c>
      <c r="D1285" s="41" t="str">
        <f t="shared" si="182"/>
        <v/>
      </c>
      <c r="E1285" s="41" t="str">
        <f ca="1">IF(B1285="","",SUMIF(OFFSET(MuaHàng_ThanhToán!$D$5,0,0,COUNTIF(Table2[Tên nhà cung cấp],MuaHàng_ThanhToán!$C$5),6),BáoCáoHàngHóa!B1285,Table2[Thành tiền]))</f>
        <v/>
      </c>
      <c r="F1285" s="43" t="str">
        <f>IF(B1285="","",SUMIF(Table2[[Tên hàng hóa]:[Thành tiền]],BáoCáoHàngHóa!B1285,Table2[Số lượng])-BáoCáoHàngHóa!C1285)</f>
        <v/>
      </c>
      <c r="G1285" s="43" t="str">
        <f t="shared" si="183"/>
        <v/>
      </c>
      <c r="H1285" s="43" t="str">
        <f>IF(B1285="","",SUMIF(Table2[[Tên hàng hóa]:[Thành tiền]],BáoCáoHàngHóa!B1285,Table2[Thành tiền])-BáoCáoHàngHóa!E1285)</f>
        <v/>
      </c>
      <c r="I1285" s="42" t="str">
        <f>IF(B1285="","",SUMIF(Table28[[Tên hàng hóa ]:[Thành tiền]],BáoCáoHàngHóa!B1285,Table28[Số lượng]))</f>
        <v/>
      </c>
      <c r="J1285" s="42" t="str">
        <f t="shared" si="184"/>
        <v/>
      </c>
      <c r="K1285" s="42" t="str">
        <f t="shared" si="185"/>
        <v/>
      </c>
      <c r="L1285" s="44" t="str">
        <f t="shared" si="186"/>
        <v/>
      </c>
      <c r="M1285" s="44" t="str">
        <f t="shared" si="187"/>
        <v/>
      </c>
      <c r="N1285" s="44" t="str">
        <f t="shared" si="188"/>
        <v/>
      </c>
      <c r="O1285" s="30">
        <f t="shared" si="181"/>
        <v>0</v>
      </c>
    </row>
    <row r="1286" spans="1:15" x14ac:dyDescent="0.2">
      <c r="A1286" s="40">
        <v>1281</v>
      </c>
      <c r="B1286" s="40" t="str">
        <f>IF(DanhMụcHH!B1285="","",DanhMụcHH!B1285)</f>
        <v/>
      </c>
      <c r="C1286" s="41" t="str">
        <f ca="1">IF(B1286="","",SUMIF(OFFSET(MuaHàng_ThanhToán!$D$5,0,0,COUNTIF(Table2[Tên nhà cung cấp],MuaHàng_ThanhToán!$C$5),6),BáoCáoHàngHóa!B1286,Table2[Số lượng]))</f>
        <v/>
      </c>
      <c r="D1286" s="41" t="str">
        <f t="shared" si="182"/>
        <v/>
      </c>
      <c r="E1286" s="41" t="str">
        <f ca="1">IF(B1286="","",SUMIF(OFFSET(MuaHàng_ThanhToán!$D$5,0,0,COUNTIF(Table2[Tên nhà cung cấp],MuaHàng_ThanhToán!$C$5),6),BáoCáoHàngHóa!B1286,Table2[Thành tiền]))</f>
        <v/>
      </c>
      <c r="F1286" s="43" t="str">
        <f>IF(B1286="","",SUMIF(Table2[[Tên hàng hóa]:[Thành tiền]],BáoCáoHàngHóa!B1286,Table2[Số lượng])-BáoCáoHàngHóa!C1286)</f>
        <v/>
      </c>
      <c r="G1286" s="43" t="str">
        <f t="shared" si="183"/>
        <v/>
      </c>
      <c r="H1286" s="43" t="str">
        <f>IF(B1286="","",SUMIF(Table2[[Tên hàng hóa]:[Thành tiền]],BáoCáoHàngHóa!B1286,Table2[Thành tiền])-BáoCáoHàngHóa!E1286)</f>
        <v/>
      </c>
      <c r="I1286" s="42" t="str">
        <f>IF(B1286="","",SUMIF(Table28[[Tên hàng hóa ]:[Thành tiền]],BáoCáoHàngHóa!B1286,Table28[Số lượng]))</f>
        <v/>
      </c>
      <c r="J1286" s="42" t="str">
        <f t="shared" si="184"/>
        <v/>
      </c>
      <c r="K1286" s="42" t="str">
        <f t="shared" si="185"/>
        <v/>
      </c>
      <c r="L1286" s="44" t="str">
        <f t="shared" si="186"/>
        <v/>
      </c>
      <c r="M1286" s="44" t="str">
        <f t="shared" si="187"/>
        <v/>
      </c>
      <c r="N1286" s="44" t="str">
        <f t="shared" si="188"/>
        <v/>
      </c>
      <c r="O1286" s="30">
        <f t="shared" si="181"/>
        <v>0</v>
      </c>
    </row>
    <row r="1287" spans="1:15" x14ac:dyDescent="0.2">
      <c r="A1287" s="40">
        <v>1282</v>
      </c>
      <c r="B1287" s="40" t="str">
        <f>IF(DanhMụcHH!B1286="","",DanhMụcHH!B1286)</f>
        <v/>
      </c>
      <c r="C1287" s="41" t="str">
        <f ca="1">IF(B1287="","",SUMIF(OFFSET(MuaHàng_ThanhToán!$D$5,0,0,COUNTIF(Table2[Tên nhà cung cấp],MuaHàng_ThanhToán!$C$5),6),BáoCáoHàngHóa!B1287,Table2[Số lượng]))</f>
        <v/>
      </c>
      <c r="D1287" s="41" t="str">
        <f t="shared" si="182"/>
        <v/>
      </c>
      <c r="E1287" s="41" t="str">
        <f ca="1">IF(B1287="","",SUMIF(OFFSET(MuaHàng_ThanhToán!$D$5,0,0,COUNTIF(Table2[Tên nhà cung cấp],MuaHàng_ThanhToán!$C$5),6),BáoCáoHàngHóa!B1287,Table2[Thành tiền]))</f>
        <v/>
      </c>
      <c r="F1287" s="43" t="str">
        <f>IF(B1287="","",SUMIF(Table2[[Tên hàng hóa]:[Thành tiền]],BáoCáoHàngHóa!B1287,Table2[Số lượng])-BáoCáoHàngHóa!C1287)</f>
        <v/>
      </c>
      <c r="G1287" s="43" t="str">
        <f t="shared" si="183"/>
        <v/>
      </c>
      <c r="H1287" s="43" t="str">
        <f>IF(B1287="","",SUMIF(Table2[[Tên hàng hóa]:[Thành tiền]],BáoCáoHàngHóa!B1287,Table2[Thành tiền])-BáoCáoHàngHóa!E1287)</f>
        <v/>
      </c>
      <c r="I1287" s="42" t="str">
        <f>IF(B1287="","",SUMIF(Table28[[Tên hàng hóa ]:[Thành tiền]],BáoCáoHàngHóa!B1287,Table28[Số lượng]))</f>
        <v/>
      </c>
      <c r="J1287" s="42" t="str">
        <f t="shared" si="184"/>
        <v/>
      </c>
      <c r="K1287" s="42" t="str">
        <f t="shared" si="185"/>
        <v/>
      </c>
      <c r="L1287" s="44" t="str">
        <f t="shared" si="186"/>
        <v/>
      </c>
      <c r="M1287" s="44" t="str">
        <f t="shared" si="187"/>
        <v/>
      </c>
      <c r="N1287" s="44" t="str">
        <f t="shared" si="188"/>
        <v/>
      </c>
      <c r="O1287" s="30">
        <f t="shared" ref="O1287:O1350" si="189">IF(L1287&lt;0,-1,0)</f>
        <v>0</v>
      </c>
    </row>
    <row r="1288" spans="1:15" x14ac:dyDescent="0.2">
      <c r="A1288" s="40">
        <v>1283</v>
      </c>
      <c r="B1288" s="40" t="str">
        <f>IF(DanhMụcHH!B1287="","",DanhMụcHH!B1287)</f>
        <v/>
      </c>
      <c r="C1288" s="41" t="str">
        <f ca="1">IF(B1288="","",SUMIF(OFFSET(MuaHàng_ThanhToán!$D$5,0,0,COUNTIF(Table2[Tên nhà cung cấp],MuaHàng_ThanhToán!$C$5),6),BáoCáoHàngHóa!B1288,Table2[Số lượng]))</f>
        <v/>
      </c>
      <c r="D1288" s="41" t="str">
        <f t="shared" si="182"/>
        <v/>
      </c>
      <c r="E1288" s="41" t="str">
        <f ca="1">IF(B1288="","",SUMIF(OFFSET(MuaHàng_ThanhToán!$D$5,0,0,COUNTIF(Table2[Tên nhà cung cấp],MuaHàng_ThanhToán!$C$5),6),BáoCáoHàngHóa!B1288,Table2[Thành tiền]))</f>
        <v/>
      </c>
      <c r="F1288" s="43" t="str">
        <f>IF(B1288="","",SUMIF(Table2[[Tên hàng hóa]:[Thành tiền]],BáoCáoHàngHóa!B1288,Table2[Số lượng])-BáoCáoHàngHóa!C1288)</f>
        <v/>
      </c>
      <c r="G1288" s="43" t="str">
        <f t="shared" si="183"/>
        <v/>
      </c>
      <c r="H1288" s="43" t="str">
        <f>IF(B1288="","",SUMIF(Table2[[Tên hàng hóa]:[Thành tiền]],BáoCáoHàngHóa!B1288,Table2[Thành tiền])-BáoCáoHàngHóa!E1288)</f>
        <v/>
      </c>
      <c r="I1288" s="42" t="str">
        <f>IF(B1288="","",SUMIF(Table28[[Tên hàng hóa ]:[Thành tiền]],BáoCáoHàngHóa!B1288,Table28[Số lượng]))</f>
        <v/>
      </c>
      <c r="J1288" s="42" t="str">
        <f t="shared" si="184"/>
        <v/>
      </c>
      <c r="K1288" s="42" t="str">
        <f t="shared" si="185"/>
        <v/>
      </c>
      <c r="L1288" s="44" t="str">
        <f t="shared" si="186"/>
        <v/>
      </c>
      <c r="M1288" s="44" t="str">
        <f t="shared" si="187"/>
        <v/>
      </c>
      <c r="N1288" s="44" t="str">
        <f t="shared" si="188"/>
        <v/>
      </c>
      <c r="O1288" s="30">
        <f t="shared" si="189"/>
        <v>0</v>
      </c>
    </row>
    <row r="1289" spans="1:15" x14ac:dyDescent="0.2">
      <c r="A1289" s="40">
        <v>1284</v>
      </c>
      <c r="B1289" s="40" t="str">
        <f>IF(DanhMụcHH!B1288="","",DanhMụcHH!B1288)</f>
        <v/>
      </c>
      <c r="C1289" s="41" t="str">
        <f ca="1">IF(B1289="","",SUMIF(OFFSET(MuaHàng_ThanhToán!$D$5,0,0,COUNTIF(Table2[Tên nhà cung cấp],MuaHàng_ThanhToán!$C$5),6),BáoCáoHàngHóa!B1289,Table2[Số lượng]))</f>
        <v/>
      </c>
      <c r="D1289" s="41" t="str">
        <f t="shared" si="182"/>
        <v/>
      </c>
      <c r="E1289" s="41" t="str">
        <f ca="1">IF(B1289="","",SUMIF(OFFSET(MuaHàng_ThanhToán!$D$5,0,0,COUNTIF(Table2[Tên nhà cung cấp],MuaHàng_ThanhToán!$C$5),6),BáoCáoHàngHóa!B1289,Table2[Thành tiền]))</f>
        <v/>
      </c>
      <c r="F1289" s="43" t="str">
        <f>IF(B1289="","",SUMIF(Table2[[Tên hàng hóa]:[Thành tiền]],BáoCáoHàngHóa!B1289,Table2[Số lượng])-BáoCáoHàngHóa!C1289)</f>
        <v/>
      </c>
      <c r="G1289" s="43" t="str">
        <f t="shared" si="183"/>
        <v/>
      </c>
      <c r="H1289" s="43" t="str">
        <f>IF(B1289="","",SUMIF(Table2[[Tên hàng hóa]:[Thành tiền]],BáoCáoHàngHóa!B1289,Table2[Thành tiền])-BáoCáoHàngHóa!E1289)</f>
        <v/>
      </c>
      <c r="I1289" s="42" t="str">
        <f>IF(B1289="","",SUMIF(Table28[[Tên hàng hóa ]:[Thành tiền]],BáoCáoHàngHóa!B1289,Table28[Số lượng]))</f>
        <v/>
      </c>
      <c r="J1289" s="42" t="str">
        <f t="shared" si="184"/>
        <v/>
      </c>
      <c r="K1289" s="42" t="str">
        <f t="shared" si="185"/>
        <v/>
      </c>
      <c r="L1289" s="44" t="str">
        <f t="shared" si="186"/>
        <v/>
      </c>
      <c r="M1289" s="44" t="str">
        <f t="shared" si="187"/>
        <v/>
      </c>
      <c r="N1289" s="44" t="str">
        <f t="shared" si="188"/>
        <v/>
      </c>
      <c r="O1289" s="30">
        <f t="shared" si="189"/>
        <v>0</v>
      </c>
    </row>
    <row r="1290" spans="1:15" x14ac:dyDescent="0.2">
      <c r="A1290" s="40">
        <v>1285</v>
      </c>
      <c r="B1290" s="40" t="str">
        <f>IF(DanhMụcHH!B1289="","",DanhMụcHH!B1289)</f>
        <v/>
      </c>
      <c r="C1290" s="41" t="str">
        <f ca="1">IF(B1290="","",SUMIF(OFFSET(MuaHàng_ThanhToán!$D$5,0,0,COUNTIF(Table2[Tên nhà cung cấp],MuaHàng_ThanhToán!$C$5),6),BáoCáoHàngHóa!B1290,Table2[Số lượng]))</f>
        <v/>
      </c>
      <c r="D1290" s="41" t="str">
        <f t="shared" si="182"/>
        <v/>
      </c>
      <c r="E1290" s="41" t="str">
        <f ca="1">IF(B1290="","",SUMIF(OFFSET(MuaHàng_ThanhToán!$D$5,0,0,COUNTIF(Table2[Tên nhà cung cấp],MuaHàng_ThanhToán!$C$5),6),BáoCáoHàngHóa!B1290,Table2[Thành tiền]))</f>
        <v/>
      </c>
      <c r="F1290" s="43" t="str">
        <f>IF(B1290="","",SUMIF(Table2[[Tên hàng hóa]:[Thành tiền]],BáoCáoHàngHóa!B1290,Table2[Số lượng])-BáoCáoHàngHóa!C1290)</f>
        <v/>
      </c>
      <c r="G1290" s="43" t="str">
        <f t="shared" si="183"/>
        <v/>
      </c>
      <c r="H1290" s="43" t="str">
        <f>IF(B1290="","",SUMIF(Table2[[Tên hàng hóa]:[Thành tiền]],BáoCáoHàngHóa!B1290,Table2[Thành tiền])-BáoCáoHàngHóa!E1290)</f>
        <v/>
      </c>
      <c r="I1290" s="42" t="str">
        <f>IF(B1290="","",SUMIF(Table28[[Tên hàng hóa ]:[Thành tiền]],BáoCáoHàngHóa!B1290,Table28[Số lượng]))</f>
        <v/>
      </c>
      <c r="J1290" s="42" t="str">
        <f t="shared" si="184"/>
        <v/>
      </c>
      <c r="K1290" s="42" t="str">
        <f t="shared" si="185"/>
        <v/>
      </c>
      <c r="L1290" s="44" t="str">
        <f t="shared" si="186"/>
        <v/>
      </c>
      <c r="M1290" s="44" t="str">
        <f t="shared" si="187"/>
        <v/>
      </c>
      <c r="N1290" s="44" t="str">
        <f t="shared" si="188"/>
        <v/>
      </c>
      <c r="O1290" s="30">
        <f t="shared" si="189"/>
        <v>0</v>
      </c>
    </row>
    <row r="1291" spans="1:15" x14ac:dyDescent="0.2">
      <c r="A1291" s="40">
        <v>1286</v>
      </c>
      <c r="B1291" s="40" t="str">
        <f>IF(DanhMụcHH!B1290="","",DanhMụcHH!B1290)</f>
        <v/>
      </c>
      <c r="C1291" s="41" t="str">
        <f ca="1">IF(B1291="","",SUMIF(OFFSET(MuaHàng_ThanhToán!$D$5,0,0,COUNTIF(Table2[Tên nhà cung cấp],MuaHàng_ThanhToán!$C$5),6),BáoCáoHàngHóa!B1291,Table2[Số lượng]))</f>
        <v/>
      </c>
      <c r="D1291" s="41" t="str">
        <f t="shared" si="182"/>
        <v/>
      </c>
      <c r="E1291" s="41" t="str">
        <f ca="1">IF(B1291="","",SUMIF(OFFSET(MuaHàng_ThanhToán!$D$5,0,0,COUNTIF(Table2[Tên nhà cung cấp],MuaHàng_ThanhToán!$C$5),6),BáoCáoHàngHóa!B1291,Table2[Thành tiền]))</f>
        <v/>
      </c>
      <c r="F1291" s="43" t="str">
        <f>IF(B1291="","",SUMIF(Table2[[Tên hàng hóa]:[Thành tiền]],BáoCáoHàngHóa!B1291,Table2[Số lượng])-BáoCáoHàngHóa!C1291)</f>
        <v/>
      </c>
      <c r="G1291" s="43" t="str">
        <f t="shared" si="183"/>
        <v/>
      </c>
      <c r="H1291" s="43" t="str">
        <f>IF(B1291="","",SUMIF(Table2[[Tên hàng hóa]:[Thành tiền]],BáoCáoHàngHóa!B1291,Table2[Thành tiền])-BáoCáoHàngHóa!E1291)</f>
        <v/>
      </c>
      <c r="I1291" s="42" t="str">
        <f>IF(B1291="","",SUMIF(Table28[[Tên hàng hóa ]:[Thành tiền]],BáoCáoHàngHóa!B1291,Table28[Số lượng]))</f>
        <v/>
      </c>
      <c r="J1291" s="42" t="str">
        <f t="shared" si="184"/>
        <v/>
      </c>
      <c r="K1291" s="42" t="str">
        <f t="shared" si="185"/>
        <v/>
      </c>
      <c r="L1291" s="44" t="str">
        <f t="shared" si="186"/>
        <v/>
      </c>
      <c r="M1291" s="44" t="str">
        <f t="shared" si="187"/>
        <v/>
      </c>
      <c r="N1291" s="44" t="str">
        <f t="shared" si="188"/>
        <v/>
      </c>
      <c r="O1291" s="30">
        <f t="shared" si="189"/>
        <v>0</v>
      </c>
    </row>
    <row r="1292" spans="1:15" x14ac:dyDescent="0.2">
      <c r="A1292" s="40">
        <v>1287</v>
      </c>
      <c r="B1292" s="40" t="str">
        <f>IF(DanhMụcHH!B1291="","",DanhMụcHH!B1291)</f>
        <v/>
      </c>
      <c r="C1292" s="41" t="str">
        <f ca="1">IF(B1292="","",SUMIF(OFFSET(MuaHàng_ThanhToán!$D$5,0,0,COUNTIF(Table2[Tên nhà cung cấp],MuaHàng_ThanhToán!$C$5),6),BáoCáoHàngHóa!B1292,Table2[Số lượng]))</f>
        <v/>
      </c>
      <c r="D1292" s="41" t="str">
        <f t="shared" si="182"/>
        <v/>
      </c>
      <c r="E1292" s="41" t="str">
        <f ca="1">IF(B1292="","",SUMIF(OFFSET(MuaHàng_ThanhToán!$D$5,0,0,COUNTIF(Table2[Tên nhà cung cấp],MuaHàng_ThanhToán!$C$5),6),BáoCáoHàngHóa!B1292,Table2[Thành tiền]))</f>
        <v/>
      </c>
      <c r="F1292" s="43" t="str">
        <f>IF(B1292="","",SUMIF(Table2[[Tên hàng hóa]:[Thành tiền]],BáoCáoHàngHóa!B1292,Table2[Số lượng])-BáoCáoHàngHóa!C1292)</f>
        <v/>
      </c>
      <c r="G1292" s="43" t="str">
        <f t="shared" si="183"/>
        <v/>
      </c>
      <c r="H1292" s="43" t="str">
        <f>IF(B1292="","",SUMIF(Table2[[Tên hàng hóa]:[Thành tiền]],BáoCáoHàngHóa!B1292,Table2[Thành tiền])-BáoCáoHàngHóa!E1292)</f>
        <v/>
      </c>
      <c r="I1292" s="42" t="str">
        <f>IF(B1292="","",SUMIF(Table28[[Tên hàng hóa ]:[Thành tiền]],BáoCáoHàngHóa!B1292,Table28[Số lượng]))</f>
        <v/>
      </c>
      <c r="J1292" s="42" t="str">
        <f t="shared" si="184"/>
        <v/>
      </c>
      <c r="K1292" s="42" t="str">
        <f t="shared" si="185"/>
        <v/>
      </c>
      <c r="L1292" s="44" t="str">
        <f t="shared" si="186"/>
        <v/>
      </c>
      <c r="M1292" s="44" t="str">
        <f t="shared" si="187"/>
        <v/>
      </c>
      <c r="N1292" s="44" t="str">
        <f t="shared" si="188"/>
        <v/>
      </c>
      <c r="O1292" s="30">
        <f t="shared" si="189"/>
        <v>0</v>
      </c>
    </row>
    <row r="1293" spans="1:15" x14ac:dyDescent="0.2">
      <c r="A1293" s="40">
        <v>1288</v>
      </c>
      <c r="B1293" s="40" t="str">
        <f>IF(DanhMụcHH!B1292="","",DanhMụcHH!B1292)</f>
        <v/>
      </c>
      <c r="C1293" s="41" t="str">
        <f ca="1">IF(B1293="","",SUMIF(OFFSET(MuaHàng_ThanhToán!$D$5,0,0,COUNTIF(Table2[Tên nhà cung cấp],MuaHàng_ThanhToán!$C$5),6),BáoCáoHàngHóa!B1293,Table2[Số lượng]))</f>
        <v/>
      </c>
      <c r="D1293" s="41" t="str">
        <f t="shared" si="182"/>
        <v/>
      </c>
      <c r="E1293" s="41" t="str">
        <f ca="1">IF(B1293="","",SUMIF(OFFSET(MuaHàng_ThanhToán!$D$5,0,0,COUNTIF(Table2[Tên nhà cung cấp],MuaHàng_ThanhToán!$C$5),6),BáoCáoHàngHóa!B1293,Table2[Thành tiền]))</f>
        <v/>
      </c>
      <c r="F1293" s="43" t="str">
        <f>IF(B1293="","",SUMIF(Table2[[Tên hàng hóa]:[Thành tiền]],BáoCáoHàngHóa!B1293,Table2[Số lượng])-BáoCáoHàngHóa!C1293)</f>
        <v/>
      </c>
      <c r="G1293" s="43" t="str">
        <f t="shared" si="183"/>
        <v/>
      </c>
      <c r="H1293" s="43" t="str">
        <f>IF(B1293="","",SUMIF(Table2[[Tên hàng hóa]:[Thành tiền]],BáoCáoHàngHóa!B1293,Table2[Thành tiền])-BáoCáoHàngHóa!E1293)</f>
        <v/>
      </c>
      <c r="I1293" s="42" t="str">
        <f>IF(B1293="","",SUMIF(Table28[[Tên hàng hóa ]:[Thành tiền]],BáoCáoHàngHóa!B1293,Table28[Số lượng]))</f>
        <v/>
      </c>
      <c r="J1293" s="42" t="str">
        <f t="shared" si="184"/>
        <v/>
      </c>
      <c r="K1293" s="42" t="str">
        <f t="shared" si="185"/>
        <v/>
      </c>
      <c r="L1293" s="44" t="str">
        <f t="shared" si="186"/>
        <v/>
      </c>
      <c r="M1293" s="44" t="str">
        <f t="shared" si="187"/>
        <v/>
      </c>
      <c r="N1293" s="44" t="str">
        <f t="shared" si="188"/>
        <v/>
      </c>
      <c r="O1293" s="30">
        <f t="shared" si="189"/>
        <v>0</v>
      </c>
    </row>
    <row r="1294" spans="1:15" x14ac:dyDescent="0.2">
      <c r="A1294" s="40">
        <v>1289</v>
      </c>
      <c r="B1294" s="40" t="str">
        <f>IF(DanhMụcHH!B1293="","",DanhMụcHH!B1293)</f>
        <v/>
      </c>
      <c r="C1294" s="41" t="str">
        <f ca="1">IF(B1294="","",SUMIF(OFFSET(MuaHàng_ThanhToán!$D$5,0,0,COUNTIF(Table2[Tên nhà cung cấp],MuaHàng_ThanhToán!$C$5),6),BáoCáoHàngHóa!B1294,Table2[Số lượng]))</f>
        <v/>
      </c>
      <c r="D1294" s="41" t="str">
        <f t="shared" si="182"/>
        <v/>
      </c>
      <c r="E1294" s="41" t="str">
        <f ca="1">IF(B1294="","",SUMIF(OFFSET(MuaHàng_ThanhToán!$D$5,0,0,COUNTIF(Table2[Tên nhà cung cấp],MuaHàng_ThanhToán!$C$5),6),BáoCáoHàngHóa!B1294,Table2[Thành tiền]))</f>
        <v/>
      </c>
      <c r="F1294" s="43" t="str">
        <f>IF(B1294="","",SUMIF(Table2[[Tên hàng hóa]:[Thành tiền]],BáoCáoHàngHóa!B1294,Table2[Số lượng])-BáoCáoHàngHóa!C1294)</f>
        <v/>
      </c>
      <c r="G1294" s="43" t="str">
        <f t="shared" si="183"/>
        <v/>
      </c>
      <c r="H1294" s="43" t="str">
        <f>IF(B1294="","",SUMIF(Table2[[Tên hàng hóa]:[Thành tiền]],BáoCáoHàngHóa!B1294,Table2[Thành tiền])-BáoCáoHàngHóa!E1294)</f>
        <v/>
      </c>
      <c r="I1294" s="42" t="str">
        <f>IF(B1294="","",SUMIF(Table28[[Tên hàng hóa ]:[Thành tiền]],BáoCáoHàngHóa!B1294,Table28[Số lượng]))</f>
        <v/>
      </c>
      <c r="J1294" s="42" t="str">
        <f t="shared" si="184"/>
        <v/>
      </c>
      <c r="K1294" s="42" t="str">
        <f t="shared" si="185"/>
        <v/>
      </c>
      <c r="L1294" s="44" t="str">
        <f t="shared" si="186"/>
        <v/>
      </c>
      <c r="M1294" s="44" t="str">
        <f t="shared" si="187"/>
        <v/>
      </c>
      <c r="N1294" s="44" t="str">
        <f t="shared" si="188"/>
        <v/>
      </c>
      <c r="O1294" s="30">
        <f t="shared" si="189"/>
        <v>0</v>
      </c>
    </row>
    <row r="1295" spans="1:15" x14ac:dyDescent="0.2">
      <c r="A1295" s="40">
        <v>1290</v>
      </c>
      <c r="B1295" s="40" t="str">
        <f>IF(DanhMụcHH!B1294="","",DanhMụcHH!B1294)</f>
        <v/>
      </c>
      <c r="C1295" s="41" t="str">
        <f ca="1">IF(B1295="","",SUMIF(OFFSET(MuaHàng_ThanhToán!$D$5,0,0,COUNTIF(Table2[Tên nhà cung cấp],MuaHàng_ThanhToán!$C$5),6),BáoCáoHàngHóa!B1295,Table2[Số lượng]))</f>
        <v/>
      </c>
      <c r="D1295" s="41" t="str">
        <f t="shared" si="182"/>
        <v/>
      </c>
      <c r="E1295" s="41" t="str">
        <f ca="1">IF(B1295="","",SUMIF(OFFSET(MuaHàng_ThanhToán!$D$5,0,0,COUNTIF(Table2[Tên nhà cung cấp],MuaHàng_ThanhToán!$C$5),6),BáoCáoHàngHóa!B1295,Table2[Thành tiền]))</f>
        <v/>
      </c>
      <c r="F1295" s="43" t="str">
        <f>IF(B1295="","",SUMIF(Table2[[Tên hàng hóa]:[Thành tiền]],BáoCáoHàngHóa!B1295,Table2[Số lượng])-BáoCáoHàngHóa!C1295)</f>
        <v/>
      </c>
      <c r="G1295" s="43" t="str">
        <f t="shared" si="183"/>
        <v/>
      </c>
      <c r="H1295" s="43" t="str">
        <f>IF(B1295="","",SUMIF(Table2[[Tên hàng hóa]:[Thành tiền]],BáoCáoHàngHóa!B1295,Table2[Thành tiền])-BáoCáoHàngHóa!E1295)</f>
        <v/>
      </c>
      <c r="I1295" s="42" t="str">
        <f>IF(B1295="","",SUMIF(Table28[[Tên hàng hóa ]:[Thành tiền]],BáoCáoHàngHóa!B1295,Table28[Số lượng]))</f>
        <v/>
      </c>
      <c r="J1295" s="42" t="str">
        <f t="shared" si="184"/>
        <v/>
      </c>
      <c r="K1295" s="42" t="str">
        <f t="shared" si="185"/>
        <v/>
      </c>
      <c r="L1295" s="44" t="str">
        <f t="shared" si="186"/>
        <v/>
      </c>
      <c r="M1295" s="44" t="str">
        <f t="shared" si="187"/>
        <v/>
      </c>
      <c r="N1295" s="44" t="str">
        <f t="shared" si="188"/>
        <v/>
      </c>
      <c r="O1295" s="30">
        <f t="shared" si="189"/>
        <v>0</v>
      </c>
    </row>
    <row r="1296" spans="1:15" x14ac:dyDescent="0.2">
      <c r="A1296" s="40">
        <v>1291</v>
      </c>
      <c r="B1296" s="40" t="str">
        <f>IF(DanhMụcHH!B1295="","",DanhMụcHH!B1295)</f>
        <v/>
      </c>
      <c r="C1296" s="41" t="str">
        <f ca="1">IF(B1296="","",SUMIF(OFFSET(MuaHàng_ThanhToán!$D$5,0,0,COUNTIF(Table2[Tên nhà cung cấp],MuaHàng_ThanhToán!$C$5),6),BáoCáoHàngHóa!B1296,Table2[Số lượng]))</f>
        <v/>
      </c>
      <c r="D1296" s="41" t="str">
        <f t="shared" si="182"/>
        <v/>
      </c>
      <c r="E1296" s="41" t="str">
        <f ca="1">IF(B1296="","",SUMIF(OFFSET(MuaHàng_ThanhToán!$D$5,0,0,COUNTIF(Table2[Tên nhà cung cấp],MuaHàng_ThanhToán!$C$5),6),BáoCáoHàngHóa!B1296,Table2[Thành tiền]))</f>
        <v/>
      </c>
      <c r="F1296" s="43" t="str">
        <f>IF(B1296="","",SUMIF(Table2[[Tên hàng hóa]:[Thành tiền]],BáoCáoHàngHóa!B1296,Table2[Số lượng])-BáoCáoHàngHóa!C1296)</f>
        <v/>
      </c>
      <c r="G1296" s="43" t="str">
        <f t="shared" si="183"/>
        <v/>
      </c>
      <c r="H1296" s="43" t="str">
        <f>IF(B1296="","",SUMIF(Table2[[Tên hàng hóa]:[Thành tiền]],BáoCáoHàngHóa!B1296,Table2[Thành tiền])-BáoCáoHàngHóa!E1296)</f>
        <v/>
      </c>
      <c r="I1296" s="42" t="str">
        <f>IF(B1296="","",SUMIF(Table28[[Tên hàng hóa ]:[Thành tiền]],BáoCáoHàngHóa!B1296,Table28[Số lượng]))</f>
        <v/>
      </c>
      <c r="J1296" s="42" t="str">
        <f t="shared" si="184"/>
        <v/>
      </c>
      <c r="K1296" s="42" t="str">
        <f t="shared" si="185"/>
        <v/>
      </c>
      <c r="L1296" s="44" t="str">
        <f t="shared" si="186"/>
        <v/>
      </c>
      <c r="M1296" s="44" t="str">
        <f t="shared" si="187"/>
        <v/>
      </c>
      <c r="N1296" s="44" t="str">
        <f t="shared" si="188"/>
        <v/>
      </c>
      <c r="O1296" s="30">
        <f t="shared" si="189"/>
        <v>0</v>
      </c>
    </row>
    <row r="1297" spans="1:15" x14ac:dyDescent="0.2">
      <c r="A1297" s="40">
        <v>1292</v>
      </c>
      <c r="B1297" s="40" t="str">
        <f>IF(DanhMụcHH!B1296="","",DanhMụcHH!B1296)</f>
        <v/>
      </c>
      <c r="C1297" s="41" t="str">
        <f ca="1">IF(B1297="","",SUMIF(OFFSET(MuaHàng_ThanhToán!$D$5,0,0,COUNTIF(Table2[Tên nhà cung cấp],MuaHàng_ThanhToán!$C$5),6),BáoCáoHàngHóa!B1297,Table2[Số lượng]))</f>
        <v/>
      </c>
      <c r="D1297" s="41" t="str">
        <f t="shared" si="182"/>
        <v/>
      </c>
      <c r="E1297" s="41" t="str">
        <f ca="1">IF(B1297="","",SUMIF(OFFSET(MuaHàng_ThanhToán!$D$5,0,0,COUNTIF(Table2[Tên nhà cung cấp],MuaHàng_ThanhToán!$C$5),6),BáoCáoHàngHóa!B1297,Table2[Thành tiền]))</f>
        <v/>
      </c>
      <c r="F1297" s="43" t="str">
        <f>IF(B1297="","",SUMIF(Table2[[Tên hàng hóa]:[Thành tiền]],BáoCáoHàngHóa!B1297,Table2[Số lượng])-BáoCáoHàngHóa!C1297)</f>
        <v/>
      </c>
      <c r="G1297" s="43" t="str">
        <f t="shared" si="183"/>
        <v/>
      </c>
      <c r="H1297" s="43" t="str">
        <f>IF(B1297="","",SUMIF(Table2[[Tên hàng hóa]:[Thành tiền]],BáoCáoHàngHóa!B1297,Table2[Thành tiền])-BáoCáoHàngHóa!E1297)</f>
        <v/>
      </c>
      <c r="I1297" s="42" t="str">
        <f>IF(B1297="","",SUMIF(Table28[[Tên hàng hóa ]:[Thành tiền]],BáoCáoHàngHóa!B1297,Table28[Số lượng]))</f>
        <v/>
      </c>
      <c r="J1297" s="42" t="str">
        <f t="shared" si="184"/>
        <v/>
      </c>
      <c r="K1297" s="42" t="str">
        <f t="shared" si="185"/>
        <v/>
      </c>
      <c r="L1297" s="44" t="str">
        <f t="shared" si="186"/>
        <v/>
      </c>
      <c r="M1297" s="44" t="str">
        <f t="shared" si="187"/>
        <v/>
      </c>
      <c r="N1297" s="44" t="str">
        <f t="shared" si="188"/>
        <v/>
      </c>
      <c r="O1297" s="30">
        <f t="shared" si="189"/>
        <v>0</v>
      </c>
    </row>
    <row r="1298" spans="1:15" x14ac:dyDescent="0.2">
      <c r="A1298" s="40">
        <v>1293</v>
      </c>
      <c r="B1298" s="40" t="str">
        <f>IF(DanhMụcHH!B1297="","",DanhMụcHH!B1297)</f>
        <v/>
      </c>
      <c r="C1298" s="41" t="str">
        <f ca="1">IF(B1298="","",SUMIF(OFFSET(MuaHàng_ThanhToán!$D$5,0,0,COUNTIF(Table2[Tên nhà cung cấp],MuaHàng_ThanhToán!$C$5),6),BáoCáoHàngHóa!B1298,Table2[Số lượng]))</f>
        <v/>
      </c>
      <c r="D1298" s="41" t="str">
        <f t="shared" si="182"/>
        <v/>
      </c>
      <c r="E1298" s="41" t="str">
        <f ca="1">IF(B1298="","",SUMIF(OFFSET(MuaHàng_ThanhToán!$D$5,0,0,COUNTIF(Table2[Tên nhà cung cấp],MuaHàng_ThanhToán!$C$5),6),BáoCáoHàngHóa!B1298,Table2[Thành tiền]))</f>
        <v/>
      </c>
      <c r="F1298" s="43" t="str">
        <f>IF(B1298="","",SUMIF(Table2[[Tên hàng hóa]:[Thành tiền]],BáoCáoHàngHóa!B1298,Table2[Số lượng])-BáoCáoHàngHóa!C1298)</f>
        <v/>
      </c>
      <c r="G1298" s="43" t="str">
        <f t="shared" si="183"/>
        <v/>
      </c>
      <c r="H1298" s="43" t="str">
        <f>IF(B1298="","",SUMIF(Table2[[Tên hàng hóa]:[Thành tiền]],BáoCáoHàngHóa!B1298,Table2[Thành tiền])-BáoCáoHàngHóa!E1298)</f>
        <v/>
      </c>
      <c r="I1298" s="42" t="str">
        <f>IF(B1298="","",SUMIF(Table28[[Tên hàng hóa ]:[Thành tiền]],BáoCáoHàngHóa!B1298,Table28[Số lượng]))</f>
        <v/>
      </c>
      <c r="J1298" s="42" t="str">
        <f t="shared" si="184"/>
        <v/>
      </c>
      <c r="K1298" s="42" t="str">
        <f t="shared" si="185"/>
        <v/>
      </c>
      <c r="L1298" s="44" t="str">
        <f t="shared" si="186"/>
        <v/>
      </c>
      <c r="M1298" s="44" t="str">
        <f t="shared" si="187"/>
        <v/>
      </c>
      <c r="N1298" s="44" t="str">
        <f t="shared" si="188"/>
        <v/>
      </c>
      <c r="O1298" s="30">
        <f t="shared" si="189"/>
        <v>0</v>
      </c>
    </row>
    <row r="1299" spans="1:15" x14ac:dyDescent="0.2">
      <c r="A1299" s="40">
        <v>1294</v>
      </c>
      <c r="B1299" s="40" t="str">
        <f>IF(DanhMụcHH!B1298="","",DanhMụcHH!B1298)</f>
        <v/>
      </c>
      <c r="C1299" s="41" t="str">
        <f ca="1">IF(B1299="","",SUMIF(OFFSET(MuaHàng_ThanhToán!$D$5,0,0,COUNTIF(Table2[Tên nhà cung cấp],MuaHàng_ThanhToán!$C$5),6),BáoCáoHàngHóa!B1299,Table2[Số lượng]))</f>
        <v/>
      </c>
      <c r="D1299" s="41" t="str">
        <f t="shared" si="182"/>
        <v/>
      </c>
      <c r="E1299" s="41" t="str">
        <f ca="1">IF(B1299="","",SUMIF(OFFSET(MuaHàng_ThanhToán!$D$5,0,0,COUNTIF(Table2[Tên nhà cung cấp],MuaHàng_ThanhToán!$C$5),6),BáoCáoHàngHóa!B1299,Table2[Thành tiền]))</f>
        <v/>
      </c>
      <c r="F1299" s="43" t="str">
        <f>IF(B1299="","",SUMIF(Table2[[Tên hàng hóa]:[Thành tiền]],BáoCáoHàngHóa!B1299,Table2[Số lượng])-BáoCáoHàngHóa!C1299)</f>
        <v/>
      </c>
      <c r="G1299" s="43" t="str">
        <f t="shared" si="183"/>
        <v/>
      </c>
      <c r="H1299" s="43" t="str">
        <f>IF(B1299="","",SUMIF(Table2[[Tên hàng hóa]:[Thành tiền]],BáoCáoHàngHóa!B1299,Table2[Thành tiền])-BáoCáoHàngHóa!E1299)</f>
        <v/>
      </c>
      <c r="I1299" s="42" t="str">
        <f>IF(B1299="","",SUMIF(Table28[[Tên hàng hóa ]:[Thành tiền]],BáoCáoHàngHóa!B1299,Table28[Số lượng]))</f>
        <v/>
      </c>
      <c r="J1299" s="42" t="str">
        <f t="shared" si="184"/>
        <v/>
      </c>
      <c r="K1299" s="42" t="str">
        <f t="shared" si="185"/>
        <v/>
      </c>
      <c r="L1299" s="44" t="str">
        <f t="shared" si="186"/>
        <v/>
      </c>
      <c r="M1299" s="44" t="str">
        <f t="shared" si="187"/>
        <v/>
      </c>
      <c r="N1299" s="44" t="str">
        <f t="shared" si="188"/>
        <v/>
      </c>
      <c r="O1299" s="30">
        <f t="shared" si="189"/>
        <v>0</v>
      </c>
    </row>
    <row r="1300" spans="1:15" x14ac:dyDescent="0.2">
      <c r="A1300" s="40">
        <v>1295</v>
      </c>
      <c r="B1300" s="40" t="str">
        <f>IF(DanhMụcHH!B1299="","",DanhMụcHH!B1299)</f>
        <v/>
      </c>
      <c r="C1300" s="41" t="str">
        <f ca="1">IF(B1300="","",SUMIF(OFFSET(MuaHàng_ThanhToán!$D$5,0,0,COUNTIF(Table2[Tên nhà cung cấp],MuaHàng_ThanhToán!$C$5),6),BáoCáoHàngHóa!B1300,Table2[Số lượng]))</f>
        <v/>
      </c>
      <c r="D1300" s="41" t="str">
        <f t="shared" si="182"/>
        <v/>
      </c>
      <c r="E1300" s="41" t="str">
        <f ca="1">IF(B1300="","",SUMIF(OFFSET(MuaHàng_ThanhToán!$D$5,0,0,COUNTIF(Table2[Tên nhà cung cấp],MuaHàng_ThanhToán!$C$5),6),BáoCáoHàngHóa!B1300,Table2[Thành tiền]))</f>
        <v/>
      </c>
      <c r="F1300" s="43" t="str">
        <f>IF(B1300="","",SUMIF(Table2[[Tên hàng hóa]:[Thành tiền]],BáoCáoHàngHóa!B1300,Table2[Số lượng])-BáoCáoHàngHóa!C1300)</f>
        <v/>
      </c>
      <c r="G1300" s="43" t="str">
        <f t="shared" si="183"/>
        <v/>
      </c>
      <c r="H1300" s="43" t="str">
        <f>IF(B1300="","",SUMIF(Table2[[Tên hàng hóa]:[Thành tiền]],BáoCáoHàngHóa!B1300,Table2[Thành tiền])-BáoCáoHàngHóa!E1300)</f>
        <v/>
      </c>
      <c r="I1300" s="42" t="str">
        <f>IF(B1300="","",SUMIF(Table28[[Tên hàng hóa ]:[Thành tiền]],BáoCáoHàngHóa!B1300,Table28[Số lượng]))</f>
        <v/>
      </c>
      <c r="J1300" s="42" t="str">
        <f t="shared" si="184"/>
        <v/>
      </c>
      <c r="K1300" s="42" t="str">
        <f t="shared" si="185"/>
        <v/>
      </c>
      <c r="L1300" s="44" t="str">
        <f t="shared" si="186"/>
        <v/>
      </c>
      <c r="M1300" s="44" t="str">
        <f t="shared" si="187"/>
        <v/>
      </c>
      <c r="N1300" s="44" t="str">
        <f t="shared" si="188"/>
        <v/>
      </c>
      <c r="O1300" s="30">
        <f t="shared" si="189"/>
        <v>0</v>
      </c>
    </row>
    <row r="1301" spans="1:15" x14ac:dyDescent="0.2">
      <c r="A1301" s="40">
        <v>1296</v>
      </c>
      <c r="B1301" s="40" t="str">
        <f>IF(DanhMụcHH!B1300="","",DanhMụcHH!B1300)</f>
        <v/>
      </c>
      <c r="C1301" s="41" t="str">
        <f ca="1">IF(B1301="","",SUMIF(OFFSET(MuaHàng_ThanhToán!$D$5,0,0,COUNTIF(Table2[Tên nhà cung cấp],MuaHàng_ThanhToán!$C$5),6),BáoCáoHàngHóa!B1301,Table2[Số lượng]))</f>
        <v/>
      </c>
      <c r="D1301" s="41" t="str">
        <f t="shared" si="182"/>
        <v/>
      </c>
      <c r="E1301" s="41" t="str">
        <f ca="1">IF(B1301="","",SUMIF(OFFSET(MuaHàng_ThanhToán!$D$5,0,0,COUNTIF(Table2[Tên nhà cung cấp],MuaHàng_ThanhToán!$C$5),6),BáoCáoHàngHóa!B1301,Table2[Thành tiền]))</f>
        <v/>
      </c>
      <c r="F1301" s="43" t="str">
        <f>IF(B1301="","",SUMIF(Table2[[Tên hàng hóa]:[Thành tiền]],BáoCáoHàngHóa!B1301,Table2[Số lượng])-BáoCáoHàngHóa!C1301)</f>
        <v/>
      </c>
      <c r="G1301" s="43" t="str">
        <f t="shared" si="183"/>
        <v/>
      </c>
      <c r="H1301" s="43" t="str">
        <f>IF(B1301="","",SUMIF(Table2[[Tên hàng hóa]:[Thành tiền]],BáoCáoHàngHóa!B1301,Table2[Thành tiền])-BáoCáoHàngHóa!E1301)</f>
        <v/>
      </c>
      <c r="I1301" s="42" t="str">
        <f>IF(B1301="","",SUMIF(Table28[[Tên hàng hóa ]:[Thành tiền]],BáoCáoHàngHóa!B1301,Table28[Số lượng]))</f>
        <v/>
      </c>
      <c r="J1301" s="42" t="str">
        <f t="shared" si="184"/>
        <v/>
      </c>
      <c r="K1301" s="42" t="str">
        <f t="shared" si="185"/>
        <v/>
      </c>
      <c r="L1301" s="44" t="str">
        <f t="shared" si="186"/>
        <v/>
      </c>
      <c r="M1301" s="44" t="str">
        <f t="shared" si="187"/>
        <v/>
      </c>
      <c r="N1301" s="44" t="str">
        <f t="shared" si="188"/>
        <v/>
      </c>
      <c r="O1301" s="30">
        <f t="shared" si="189"/>
        <v>0</v>
      </c>
    </row>
    <row r="1302" spans="1:15" x14ac:dyDescent="0.2">
      <c r="A1302" s="40">
        <v>1297</v>
      </c>
      <c r="B1302" s="40" t="str">
        <f>IF(DanhMụcHH!B1301="","",DanhMụcHH!B1301)</f>
        <v/>
      </c>
      <c r="C1302" s="41" t="str">
        <f ca="1">IF(B1302="","",SUMIF(OFFSET(MuaHàng_ThanhToán!$D$5,0,0,COUNTIF(Table2[Tên nhà cung cấp],MuaHàng_ThanhToán!$C$5),6),BáoCáoHàngHóa!B1302,Table2[Số lượng]))</f>
        <v/>
      </c>
      <c r="D1302" s="41" t="str">
        <f t="shared" si="182"/>
        <v/>
      </c>
      <c r="E1302" s="41" t="str">
        <f ca="1">IF(B1302="","",SUMIF(OFFSET(MuaHàng_ThanhToán!$D$5,0,0,COUNTIF(Table2[Tên nhà cung cấp],MuaHàng_ThanhToán!$C$5),6),BáoCáoHàngHóa!B1302,Table2[Thành tiền]))</f>
        <v/>
      </c>
      <c r="F1302" s="43" t="str">
        <f>IF(B1302="","",SUMIF(Table2[[Tên hàng hóa]:[Thành tiền]],BáoCáoHàngHóa!B1302,Table2[Số lượng])-BáoCáoHàngHóa!C1302)</f>
        <v/>
      </c>
      <c r="G1302" s="43" t="str">
        <f t="shared" si="183"/>
        <v/>
      </c>
      <c r="H1302" s="43" t="str">
        <f>IF(B1302="","",SUMIF(Table2[[Tên hàng hóa]:[Thành tiền]],BáoCáoHàngHóa!B1302,Table2[Thành tiền])-BáoCáoHàngHóa!E1302)</f>
        <v/>
      </c>
      <c r="I1302" s="42" t="str">
        <f>IF(B1302="","",SUMIF(Table28[[Tên hàng hóa ]:[Thành tiền]],BáoCáoHàngHóa!B1302,Table28[Số lượng]))</f>
        <v/>
      </c>
      <c r="J1302" s="42" t="str">
        <f t="shared" si="184"/>
        <v/>
      </c>
      <c r="K1302" s="42" t="str">
        <f t="shared" si="185"/>
        <v/>
      </c>
      <c r="L1302" s="44" t="str">
        <f t="shared" si="186"/>
        <v/>
      </c>
      <c r="M1302" s="44" t="str">
        <f t="shared" si="187"/>
        <v/>
      </c>
      <c r="N1302" s="44" t="str">
        <f t="shared" si="188"/>
        <v/>
      </c>
      <c r="O1302" s="30">
        <f t="shared" si="189"/>
        <v>0</v>
      </c>
    </row>
    <row r="1303" spans="1:15" x14ac:dyDescent="0.2">
      <c r="A1303" s="40">
        <v>1298</v>
      </c>
      <c r="B1303" s="40" t="str">
        <f>IF(DanhMụcHH!B1302="","",DanhMụcHH!B1302)</f>
        <v/>
      </c>
      <c r="C1303" s="41" t="str">
        <f ca="1">IF(B1303="","",SUMIF(OFFSET(MuaHàng_ThanhToán!$D$5,0,0,COUNTIF(Table2[Tên nhà cung cấp],MuaHàng_ThanhToán!$C$5),6),BáoCáoHàngHóa!B1303,Table2[Số lượng]))</f>
        <v/>
      </c>
      <c r="D1303" s="41" t="str">
        <f t="shared" si="182"/>
        <v/>
      </c>
      <c r="E1303" s="41" t="str">
        <f ca="1">IF(B1303="","",SUMIF(OFFSET(MuaHàng_ThanhToán!$D$5,0,0,COUNTIF(Table2[Tên nhà cung cấp],MuaHàng_ThanhToán!$C$5),6),BáoCáoHàngHóa!B1303,Table2[Thành tiền]))</f>
        <v/>
      </c>
      <c r="F1303" s="43" t="str">
        <f>IF(B1303="","",SUMIF(Table2[[Tên hàng hóa]:[Thành tiền]],BáoCáoHàngHóa!B1303,Table2[Số lượng])-BáoCáoHàngHóa!C1303)</f>
        <v/>
      </c>
      <c r="G1303" s="43" t="str">
        <f t="shared" si="183"/>
        <v/>
      </c>
      <c r="H1303" s="43" t="str">
        <f>IF(B1303="","",SUMIF(Table2[[Tên hàng hóa]:[Thành tiền]],BáoCáoHàngHóa!B1303,Table2[Thành tiền])-BáoCáoHàngHóa!E1303)</f>
        <v/>
      </c>
      <c r="I1303" s="42" t="str">
        <f>IF(B1303="","",SUMIF(Table28[[Tên hàng hóa ]:[Thành tiền]],BáoCáoHàngHóa!B1303,Table28[Số lượng]))</f>
        <v/>
      </c>
      <c r="J1303" s="42" t="str">
        <f t="shared" si="184"/>
        <v/>
      </c>
      <c r="K1303" s="42" t="str">
        <f t="shared" si="185"/>
        <v/>
      </c>
      <c r="L1303" s="44" t="str">
        <f t="shared" si="186"/>
        <v/>
      </c>
      <c r="M1303" s="44" t="str">
        <f t="shared" si="187"/>
        <v/>
      </c>
      <c r="N1303" s="44" t="str">
        <f t="shared" si="188"/>
        <v/>
      </c>
      <c r="O1303" s="30">
        <f t="shared" si="189"/>
        <v>0</v>
      </c>
    </row>
    <row r="1304" spans="1:15" x14ac:dyDescent="0.2">
      <c r="A1304" s="40">
        <v>1299</v>
      </c>
      <c r="B1304" s="40" t="str">
        <f>IF(DanhMụcHH!B1303="","",DanhMụcHH!B1303)</f>
        <v/>
      </c>
      <c r="C1304" s="41" t="str">
        <f ca="1">IF(B1304="","",SUMIF(OFFSET(MuaHàng_ThanhToán!$D$5,0,0,COUNTIF(Table2[Tên nhà cung cấp],MuaHàng_ThanhToán!$C$5),6),BáoCáoHàngHóa!B1304,Table2[Số lượng]))</f>
        <v/>
      </c>
      <c r="D1304" s="41" t="str">
        <f t="shared" si="182"/>
        <v/>
      </c>
      <c r="E1304" s="41" t="str">
        <f ca="1">IF(B1304="","",SUMIF(OFFSET(MuaHàng_ThanhToán!$D$5,0,0,COUNTIF(Table2[Tên nhà cung cấp],MuaHàng_ThanhToán!$C$5),6),BáoCáoHàngHóa!B1304,Table2[Thành tiền]))</f>
        <v/>
      </c>
      <c r="F1304" s="43" t="str">
        <f>IF(B1304="","",SUMIF(Table2[[Tên hàng hóa]:[Thành tiền]],BáoCáoHàngHóa!B1304,Table2[Số lượng])-BáoCáoHàngHóa!C1304)</f>
        <v/>
      </c>
      <c r="G1304" s="43" t="str">
        <f t="shared" si="183"/>
        <v/>
      </c>
      <c r="H1304" s="43" t="str">
        <f>IF(B1304="","",SUMIF(Table2[[Tên hàng hóa]:[Thành tiền]],BáoCáoHàngHóa!B1304,Table2[Thành tiền])-BáoCáoHàngHóa!E1304)</f>
        <v/>
      </c>
      <c r="I1304" s="42" t="str">
        <f>IF(B1304="","",SUMIF(Table28[[Tên hàng hóa ]:[Thành tiền]],BáoCáoHàngHóa!B1304,Table28[Số lượng]))</f>
        <v/>
      </c>
      <c r="J1304" s="42" t="str">
        <f t="shared" si="184"/>
        <v/>
      </c>
      <c r="K1304" s="42" t="str">
        <f t="shared" si="185"/>
        <v/>
      </c>
      <c r="L1304" s="44" t="str">
        <f t="shared" si="186"/>
        <v/>
      </c>
      <c r="M1304" s="44" t="str">
        <f t="shared" si="187"/>
        <v/>
      </c>
      <c r="N1304" s="44" t="str">
        <f t="shared" si="188"/>
        <v/>
      </c>
      <c r="O1304" s="30">
        <f t="shared" si="189"/>
        <v>0</v>
      </c>
    </row>
    <row r="1305" spans="1:15" x14ac:dyDescent="0.2">
      <c r="A1305" s="40">
        <v>1300</v>
      </c>
      <c r="B1305" s="40" t="str">
        <f>IF(DanhMụcHH!B1304="","",DanhMụcHH!B1304)</f>
        <v/>
      </c>
      <c r="C1305" s="41" t="str">
        <f ca="1">IF(B1305="","",SUMIF(OFFSET(MuaHàng_ThanhToán!$D$5,0,0,COUNTIF(Table2[Tên nhà cung cấp],MuaHàng_ThanhToán!$C$5),6),BáoCáoHàngHóa!B1305,Table2[Số lượng]))</f>
        <v/>
      </c>
      <c r="D1305" s="41" t="str">
        <f t="shared" si="182"/>
        <v/>
      </c>
      <c r="E1305" s="41" t="str">
        <f ca="1">IF(B1305="","",SUMIF(OFFSET(MuaHàng_ThanhToán!$D$5,0,0,COUNTIF(Table2[Tên nhà cung cấp],MuaHàng_ThanhToán!$C$5),6),BáoCáoHàngHóa!B1305,Table2[Thành tiền]))</f>
        <v/>
      </c>
      <c r="F1305" s="43" t="str">
        <f>IF(B1305="","",SUMIF(Table2[[Tên hàng hóa]:[Thành tiền]],BáoCáoHàngHóa!B1305,Table2[Số lượng])-BáoCáoHàngHóa!C1305)</f>
        <v/>
      </c>
      <c r="G1305" s="43" t="str">
        <f t="shared" si="183"/>
        <v/>
      </c>
      <c r="H1305" s="43" t="str">
        <f>IF(B1305="","",SUMIF(Table2[[Tên hàng hóa]:[Thành tiền]],BáoCáoHàngHóa!B1305,Table2[Thành tiền])-BáoCáoHàngHóa!E1305)</f>
        <v/>
      </c>
      <c r="I1305" s="42" t="str">
        <f>IF(B1305="","",SUMIF(Table28[[Tên hàng hóa ]:[Thành tiền]],BáoCáoHàngHóa!B1305,Table28[Số lượng]))</f>
        <v/>
      </c>
      <c r="J1305" s="42" t="str">
        <f t="shared" si="184"/>
        <v/>
      </c>
      <c r="K1305" s="42" t="str">
        <f t="shared" si="185"/>
        <v/>
      </c>
      <c r="L1305" s="44" t="str">
        <f t="shared" si="186"/>
        <v/>
      </c>
      <c r="M1305" s="44" t="str">
        <f t="shared" si="187"/>
        <v/>
      </c>
      <c r="N1305" s="44" t="str">
        <f t="shared" si="188"/>
        <v/>
      </c>
      <c r="O1305" s="30">
        <f t="shared" si="189"/>
        <v>0</v>
      </c>
    </row>
    <row r="1306" spans="1:15" x14ac:dyDescent="0.2">
      <c r="A1306" s="40">
        <v>1301</v>
      </c>
      <c r="B1306" s="40" t="str">
        <f>IF(DanhMụcHH!B1305="","",DanhMụcHH!B1305)</f>
        <v/>
      </c>
      <c r="C1306" s="41" t="str">
        <f ca="1">IF(B1306="","",SUMIF(OFFSET(MuaHàng_ThanhToán!$D$5,0,0,COUNTIF(Table2[Tên nhà cung cấp],MuaHàng_ThanhToán!$C$5),6),BáoCáoHàngHóa!B1306,Table2[Số lượng]))</f>
        <v/>
      </c>
      <c r="D1306" s="41" t="str">
        <f t="shared" si="182"/>
        <v/>
      </c>
      <c r="E1306" s="41" t="str">
        <f ca="1">IF(B1306="","",SUMIF(OFFSET(MuaHàng_ThanhToán!$D$5,0,0,COUNTIF(Table2[Tên nhà cung cấp],MuaHàng_ThanhToán!$C$5),6),BáoCáoHàngHóa!B1306,Table2[Thành tiền]))</f>
        <v/>
      </c>
      <c r="F1306" s="43" t="str">
        <f>IF(B1306="","",SUMIF(Table2[[Tên hàng hóa]:[Thành tiền]],BáoCáoHàngHóa!B1306,Table2[Số lượng])-BáoCáoHàngHóa!C1306)</f>
        <v/>
      </c>
      <c r="G1306" s="43" t="str">
        <f t="shared" si="183"/>
        <v/>
      </c>
      <c r="H1306" s="43" t="str">
        <f>IF(B1306="","",SUMIF(Table2[[Tên hàng hóa]:[Thành tiền]],BáoCáoHàngHóa!B1306,Table2[Thành tiền])-BáoCáoHàngHóa!E1306)</f>
        <v/>
      </c>
      <c r="I1306" s="42" t="str">
        <f>IF(B1306="","",SUMIF(Table28[[Tên hàng hóa ]:[Thành tiền]],BáoCáoHàngHóa!B1306,Table28[Số lượng]))</f>
        <v/>
      </c>
      <c r="J1306" s="42" t="str">
        <f t="shared" si="184"/>
        <v/>
      </c>
      <c r="K1306" s="42" t="str">
        <f t="shared" si="185"/>
        <v/>
      </c>
      <c r="L1306" s="44" t="str">
        <f t="shared" si="186"/>
        <v/>
      </c>
      <c r="M1306" s="44" t="str">
        <f t="shared" si="187"/>
        <v/>
      </c>
      <c r="N1306" s="44" t="str">
        <f t="shared" si="188"/>
        <v/>
      </c>
      <c r="O1306" s="30">
        <f t="shared" si="189"/>
        <v>0</v>
      </c>
    </row>
    <row r="1307" spans="1:15" x14ac:dyDescent="0.2">
      <c r="A1307" s="40">
        <v>1302</v>
      </c>
      <c r="B1307" s="40" t="str">
        <f>IF(DanhMụcHH!B1306="","",DanhMụcHH!B1306)</f>
        <v/>
      </c>
      <c r="C1307" s="41" t="str">
        <f ca="1">IF(B1307="","",SUMIF(OFFSET(MuaHàng_ThanhToán!$D$5,0,0,COUNTIF(Table2[Tên nhà cung cấp],MuaHàng_ThanhToán!$C$5),6),BáoCáoHàngHóa!B1307,Table2[Số lượng]))</f>
        <v/>
      </c>
      <c r="D1307" s="41" t="str">
        <f t="shared" si="182"/>
        <v/>
      </c>
      <c r="E1307" s="41" t="str">
        <f ca="1">IF(B1307="","",SUMIF(OFFSET(MuaHàng_ThanhToán!$D$5,0,0,COUNTIF(Table2[Tên nhà cung cấp],MuaHàng_ThanhToán!$C$5),6),BáoCáoHàngHóa!B1307,Table2[Thành tiền]))</f>
        <v/>
      </c>
      <c r="F1307" s="43" t="str">
        <f>IF(B1307="","",SUMIF(Table2[[Tên hàng hóa]:[Thành tiền]],BáoCáoHàngHóa!B1307,Table2[Số lượng])-BáoCáoHàngHóa!C1307)</f>
        <v/>
      </c>
      <c r="G1307" s="43" t="str">
        <f t="shared" si="183"/>
        <v/>
      </c>
      <c r="H1307" s="43" t="str">
        <f>IF(B1307="","",SUMIF(Table2[[Tên hàng hóa]:[Thành tiền]],BáoCáoHàngHóa!B1307,Table2[Thành tiền])-BáoCáoHàngHóa!E1307)</f>
        <v/>
      </c>
      <c r="I1307" s="42" t="str">
        <f>IF(B1307="","",SUMIF(Table28[[Tên hàng hóa ]:[Thành tiền]],BáoCáoHàngHóa!B1307,Table28[Số lượng]))</f>
        <v/>
      </c>
      <c r="J1307" s="42" t="str">
        <f t="shared" si="184"/>
        <v/>
      </c>
      <c r="K1307" s="42" t="str">
        <f t="shared" si="185"/>
        <v/>
      </c>
      <c r="L1307" s="44" t="str">
        <f t="shared" si="186"/>
        <v/>
      </c>
      <c r="M1307" s="44" t="str">
        <f t="shared" si="187"/>
        <v/>
      </c>
      <c r="N1307" s="44" t="str">
        <f t="shared" si="188"/>
        <v/>
      </c>
      <c r="O1307" s="30">
        <f t="shared" si="189"/>
        <v>0</v>
      </c>
    </row>
    <row r="1308" spans="1:15" x14ac:dyDescent="0.2">
      <c r="A1308" s="40">
        <v>1303</v>
      </c>
      <c r="B1308" s="40" t="str">
        <f>IF(DanhMụcHH!B1307="","",DanhMụcHH!B1307)</f>
        <v/>
      </c>
      <c r="C1308" s="41" t="str">
        <f ca="1">IF(B1308="","",SUMIF(OFFSET(MuaHàng_ThanhToán!$D$5,0,0,COUNTIF(Table2[Tên nhà cung cấp],MuaHàng_ThanhToán!$C$5),6),BáoCáoHàngHóa!B1308,Table2[Số lượng]))</f>
        <v/>
      </c>
      <c r="D1308" s="41" t="str">
        <f t="shared" si="182"/>
        <v/>
      </c>
      <c r="E1308" s="41" t="str">
        <f ca="1">IF(B1308="","",SUMIF(OFFSET(MuaHàng_ThanhToán!$D$5,0,0,COUNTIF(Table2[Tên nhà cung cấp],MuaHàng_ThanhToán!$C$5),6),BáoCáoHàngHóa!B1308,Table2[Thành tiền]))</f>
        <v/>
      </c>
      <c r="F1308" s="43" t="str">
        <f>IF(B1308="","",SUMIF(Table2[[Tên hàng hóa]:[Thành tiền]],BáoCáoHàngHóa!B1308,Table2[Số lượng])-BáoCáoHàngHóa!C1308)</f>
        <v/>
      </c>
      <c r="G1308" s="43" t="str">
        <f t="shared" si="183"/>
        <v/>
      </c>
      <c r="H1308" s="43" t="str">
        <f>IF(B1308="","",SUMIF(Table2[[Tên hàng hóa]:[Thành tiền]],BáoCáoHàngHóa!B1308,Table2[Thành tiền])-BáoCáoHàngHóa!E1308)</f>
        <v/>
      </c>
      <c r="I1308" s="42" t="str">
        <f>IF(B1308="","",SUMIF(Table28[[Tên hàng hóa ]:[Thành tiền]],BáoCáoHàngHóa!B1308,Table28[Số lượng]))</f>
        <v/>
      </c>
      <c r="J1308" s="42" t="str">
        <f t="shared" si="184"/>
        <v/>
      </c>
      <c r="K1308" s="42" t="str">
        <f t="shared" si="185"/>
        <v/>
      </c>
      <c r="L1308" s="44" t="str">
        <f t="shared" si="186"/>
        <v/>
      </c>
      <c r="M1308" s="44" t="str">
        <f t="shared" si="187"/>
        <v/>
      </c>
      <c r="N1308" s="44" t="str">
        <f t="shared" si="188"/>
        <v/>
      </c>
      <c r="O1308" s="30">
        <f t="shared" si="189"/>
        <v>0</v>
      </c>
    </row>
    <row r="1309" spans="1:15" x14ac:dyDescent="0.2">
      <c r="A1309" s="40">
        <v>1304</v>
      </c>
      <c r="B1309" s="40" t="str">
        <f>IF(DanhMụcHH!B1308="","",DanhMụcHH!B1308)</f>
        <v/>
      </c>
      <c r="C1309" s="41" t="str">
        <f ca="1">IF(B1309="","",SUMIF(OFFSET(MuaHàng_ThanhToán!$D$5,0,0,COUNTIF(Table2[Tên nhà cung cấp],MuaHàng_ThanhToán!$C$5),6),BáoCáoHàngHóa!B1309,Table2[Số lượng]))</f>
        <v/>
      </c>
      <c r="D1309" s="41" t="str">
        <f t="shared" si="182"/>
        <v/>
      </c>
      <c r="E1309" s="41" t="str">
        <f ca="1">IF(B1309="","",SUMIF(OFFSET(MuaHàng_ThanhToán!$D$5,0,0,COUNTIF(Table2[Tên nhà cung cấp],MuaHàng_ThanhToán!$C$5),6),BáoCáoHàngHóa!B1309,Table2[Thành tiền]))</f>
        <v/>
      </c>
      <c r="F1309" s="43" t="str">
        <f>IF(B1309="","",SUMIF(Table2[[Tên hàng hóa]:[Thành tiền]],BáoCáoHàngHóa!B1309,Table2[Số lượng])-BáoCáoHàngHóa!C1309)</f>
        <v/>
      </c>
      <c r="G1309" s="43" t="str">
        <f t="shared" si="183"/>
        <v/>
      </c>
      <c r="H1309" s="43" t="str">
        <f>IF(B1309="","",SUMIF(Table2[[Tên hàng hóa]:[Thành tiền]],BáoCáoHàngHóa!B1309,Table2[Thành tiền])-BáoCáoHàngHóa!E1309)</f>
        <v/>
      </c>
      <c r="I1309" s="42" t="str">
        <f>IF(B1309="","",SUMIF(Table28[[Tên hàng hóa ]:[Thành tiền]],BáoCáoHàngHóa!B1309,Table28[Số lượng]))</f>
        <v/>
      </c>
      <c r="J1309" s="42" t="str">
        <f t="shared" si="184"/>
        <v/>
      </c>
      <c r="K1309" s="42" t="str">
        <f t="shared" si="185"/>
        <v/>
      </c>
      <c r="L1309" s="44" t="str">
        <f t="shared" si="186"/>
        <v/>
      </c>
      <c r="M1309" s="44" t="str">
        <f t="shared" si="187"/>
        <v/>
      </c>
      <c r="N1309" s="44" t="str">
        <f t="shared" si="188"/>
        <v/>
      </c>
      <c r="O1309" s="30">
        <f t="shared" si="189"/>
        <v>0</v>
      </c>
    </row>
    <row r="1310" spans="1:15" x14ac:dyDescent="0.2">
      <c r="A1310" s="40">
        <v>1305</v>
      </c>
      <c r="B1310" s="40" t="str">
        <f>IF(DanhMụcHH!B1309="","",DanhMụcHH!B1309)</f>
        <v/>
      </c>
      <c r="C1310" s="41" t="str">
        <f ca="1">IF(B1310="","",SUMIF(OFFSET(MuaHàng_ThanhToán!$D$5,0,0,COUNTIF(Table2[Tên nhà cung cấp],MuaHàng_ThanhToán!$C$5),6),BáoCáoHàngHóa!B1310,Table2[Số lượng]))</f>
        <v/>
      </c>
      <c r="D1310" s="41" t="str">
        <f t="shared" si="182"/>
        <v/>
      </c>
      <c r="E1310" s="41" t="str">
        <f ca="1">IF(B1310="","",SUMIF(OFFSET(MuaHàng_ThanhToán!$D$5,0,0,COUNTIF(Table2[Tên nhà cung cấp],MuaHàng_ThanhToán!$C$5),6),BáoCáoHàngHóa!B1310,Table2[Thành tiền]))</f>
        <v/>
      </c>
      <c r="F1310" s="43" t="str">
        <f>IF(B1310="","",SUMIF(Table2[[Tên hàng hóa]:[Thành tiền]],BáoCáoHàngHóa!B1310,Table2[Số lượng])-BáoCáoHàngHóa!C1310)</f>
        <v/>
      </c>
      <c r="G1310" s="43" t="str">
        <f t="shared" si="183"/>
        <v/>
      </c>
      <c r="H1310" s="43" t="str">
        <f>IF(B1310="","",SUMIF(Table2[[Tên hàng hóa]:[Thành tiền]],BáoCáoHàngHóa!B1310,Table2[Thành tiền])-BáoCáoHàngHóa!E1310)</f>
        <v/>
      </c>
      <c r="I1310" s="42" t="str">
        <f>IF(B1310="","",SUMIF(Table28[[Tên hàng hóa ]:[Thành tiền]],BáoCáoHàngHóa!B1310,Table28[Số lượng]))</f>
        <v/>
      </c>
      <c r="J1310" s="42" t="str">
        <f t="shared" si="184"/>
        <v/>
      </c>
      <c r="K1310" s="42" t="str">
        <f t="shared" si="185"/>
        <v/>
      </c>
      <c r="L1310" s="44" t="str">
        <f t="shared" si="186"/>
        <v/>
      </c>
      <c r="M1310" s="44" t="str">
        <f t="shared" si="187"/>
        <v/>
      </c>
      <c r="N1310" s="44" t="str">
        <f t="shared" si="188"/>
        <v/>
      </c>
      <c r="O1310" s="30">
        <f t="shared" si="189"/>
        <v>0</v>
      </c>
    </row>
    <row r="1311" spans="1:15" x14ac:dyDescent="0.2">
      <c r="A1311" s="40">
        <v>1306</v>
      </c>
      <c r="B1311" s="40" t="str">
        <f>IF(DanhMụcHH!B1310="","",DanhMụcHH!B1310)</f>
        <v/>
      </c>
      <c r="C1311" s="41" t="str">
        <f ca="1">IF(B1311="","",SUMIF(OFFSET(MuaHàng_ThanhToán!$D$5,0,0,COUNTIF(Table2[Tên nhà cung cấp],MuaHàng_ThanhToán!$C$5),6),BáoCáoHàngHóa!B1311,Table2[Số lượng]))</f>
        <v/>
      </c>
      <c r="D1311" s="41" t="str">
        <f t="shared" si="182"/>
        <v/>
      </c>
      <c r="E1311" s="41" t="str">
        <f ca="1">IF(B1311="","",SUMIF(OFFSET(MuaHàng_ThanhToán!$D$5,0,0,COUNTIF(Table2[Tên nhà cung cấp],MuaHàng_ThanhToán!$C$5),6),BáoCáoHàngHóa!B1311,Table2[Thành tiền]))</f>
        <v/>
      </c>
      <c r="F1311" s="43" t="str">
        <f>IF(B1311="","",SUMIF(Table2[[Tên hàng hóa]:[Thành tiền]],BáoCáoHàngHóa!B1311,Table2[Số lượng])-BáoCáoHàngHóa!C1311)</f>
        <v/>
      </c>
      <c r="G1311" s="43" t="str">
        <f t="shared" si="183"/>
        <v/>
      </c>
      <c r="H1311" s="43" t="str">
        <f>IF(B1311="","",SUMIF(Table2[[Tên hàng hóa]:[Thành tiền]],BáoCáoHàngHóa!B1311,Table2[Thành tiền])-BáoCáoHàngHóa!E1311)</f>
        <v/>
      </c>
      <c r="I1311" s="42" t="str">
        <f>IF(B1311="","",SUMIF(Table28[[Tên hàng hóa ]:[Thành tiền]],BáoCáoHàngHóa!B1311,Table28[Số lượng]))</f>
        <v/>
      </c>
      <c r="J1311" s="42" t="str">
        <f t="shared" si="184"/>
        <v/>
      </c>
      <c r="K1311" s="42" t="str">
        <f t="shared" si="185"/>
        <v/>
      </c>
      <c r="L1311" s="44" t="str">
        <f t="shared" si="186"/>
        <v/>
      </c>
      <c r="M1311" s="44" t="str">
        <f t="shared" si="187"/>
        <v/>
      </c>
      <c r="N1311" s="44" t="str">
        <f t="shared" si="188"/>
        <v/>
      </c>
      <c r="O1311" s="30">
        <f t="shared" si="189"/>
        <v>0</v>
      </c>
    </row>
    <row r="1312" spans="1:15" x14ac:dyDescent="0.2">
      <c r="A1312" s="40">
        <v>1307</v>
      </c>
      <c r="B1312" s="40" t="str">
        <f>IF(DanhMụcHH!B1311="","",DanhMụcHH!B1311)</f>
        <v/>
      </c>
      <c r="C1312" s="41" t="str">
        <f ca="1">IF(B1312="","",SUMIF(OFFSET(MuaHàng_ThanhToán!$D$5,0,0,COUNTIF(Table2[Tên nhà cung cấp],MuaHàng_ThanhToán!$C$5),6),BáoCáoHàngHóa!B1312,Table2[Số lượng]))</f>
        <v/>
      </c>
      <c r="D1312" s="41" t="str">
        <f t="shared" si="182"/>
        <v/>
      </c>
      <c r="E1312" s="41" t="str">
        <f ca="1">IF(B1312="","",SUMIF(OFFSET(MuaHàng_ThanhToán!$D$5,0,0,COUNTIF(Table2[Tên nhà cung cấp],MuaHàng_ThanhToán!$C$5),6),BáoCáoHàngHóa!B1312,Table2[Thành tiền]))</f>
        <v/>
      </c>
      <c r="F1312" s="43" t="str">
        <f>IF(B1312="","",SUMIF(Table2[[Tên hàng hóa]:[Thành tiền]],BáoCáoHàngHóa!B1312,Table2[Số lượng])-BáoCáoHàngHóa!C1312)</f>
        <v/>
      </c>
      <c r="G1312" s="43" t="str">
        <f t="shared" si="183"/>
        <v/>
      </c>
      <c r="H1312" s="43" t="str">
        <f>IF(B1312="","",SUMIF(Table2[[Tên hàng hóa]:[Thành tiền]],BáoCáoHàngHóa!B1312,Table2[Thành tiền])-BáoCáoHàngHóa!E1312)</f>
        <v/>
      </c>
      <c r="I1312" s="42" t="str">
        <f>IF(B1312="","",SUMIF(Table28[[Tên hàng hóa ]:[Thành tiền]],BáoCáoHàngHóa!B1312,Table28[Số lượng]))</f>
        <v/>
      </c>
      <c r="J1312" s="42" t="str">
        <f t="shared" si="184"/>
        <v/>
      </c>
      <c r="K1312" s="42" t="str">
        <f t="shared" si="185"/>
        <v/>
      </c>
      <c r="L1312" s="44" t="str">
        <f t="shared" si="186"/>
        <v/>
      </c>
      <c r="M1312" s="44" t="str">
        <f t="shared" si="187"/>
        <v/>
      </c>
      <c r="N1312" s="44" t="str">
        <f t="shared" si="188"/>
        <v/>
      </c>
      <c r="O1312" s="30">
        <f t="shared" si="189"/>
        <v>0</v>
      </c>
    </row>
    <row r="1313" spans="1:15" x14ac:dyDescent="0.2">
      <c r="A1313" s="40">
        <v>1308</v>
      </c>
      <c r="B1313" s="40" t="str">
        <f>IF(DanhMụcHH!B1312="","",DanhMụcHH!B1312)</f>
        <v/>
      </c>
      <c r="C1313" s="41" t="str">
        <f ca="1">IF(B1313="","",SUMIF(OFFSET(MuaHàng_ThanhToán!$D$5,0,0,COUNTIF(Table2[Tên nhà cung cấp],MuaHàng_ThanhToán!$C$5),6),BáoCáoHàngHóa!B1313,Table2[Số lượng]))</f>
        <v/>
      </c>
      <c r="D1313" s="41" t="str">
        <f t="shared" si="182"/>
        <v/>
      </c>
      <c r="E1313" s="41" t="str">
        <f ca="1">IF(B1313="","",SUMIF(OFFSET(MuaHàng_ThanhToán!$D$5,0,0,COUNTIF(Table2[Tên nhà cung cấp],MuaHàng_ThanhToán!$C$5),6),BáoCáoHàngHóa!B1313,Table2[Thành tiền]))</f>
        <v/>
      </c>
      <c r="F1313" s="43" t="str">
        <f>IF(B1313="","",SUMIF(Table2[[Tên hàng hóa]:[Thành tiền]],BáoCáoHàngHóa!B1313,Table2[Số lượng])-BáoCáoHàngHóa!C1313)</f>
        <v/>
      </c>
      <c r="G1313" s="43" t="str">
        <f t="shared" si="183"/>
        <v/>
      </c>
      <c r="H1313" s="43" t="str">
        <f>IF(B1313="","",SUMIF(Table2[[Tên hàng hóa]:[Thành tiền]],BáoCáoHàngHóa!B1313,Table2[Thành tiền])-BáoCáoHàngHóa!E1313)</f>
        <v/>
      </c>
      <c r="I1313" s="42" t="str">
        <f>IF(B1313="","",SUMIF(Table28[[Tên hàng hóa ]:[Thành tiền]],BáoCáoHàngHóa!B1313,Table28[Số lượng]))</f>
        <v/>
      </c>
      <c r="J1313" s="42" t="str">
        <f t="shared" si="184"/>
        <v/>
      </c>
      <c r="K1313" s="42" t="str">
        <f t="shared" si="185"/>
        <v/>
      </c>
      <c r="L1313" s="44" t="str">
        <f t="shared" si="186"/>
        <v/>
      </c>
      <c r="M1313" s="44" t="str">
        <f t="shared" si="187"/>
        <v/>
      </c>
      <c r="N1313" s="44" t="str">
        <f t="shared" si="188"/>
        <v/>
      </c>
      <c r="O1313" s="30">
        <f t="shared" si="189"/>
        <v>0</v>
      </c>
    </row>
    <row r="1314" spans="1:15" x14ac:dyDescent="0.2">
      <c r="A1314" s="40">
        <v>1309</v>
      </c>
      <c r="B1314" s="40" t="str">
        <f>IF(DanhMụcHH!B1313="","",DanhMụcHH!B1313)</f>
        <v/>
      </c>
      <c r="C1314" s="41" t="str">
        <f ca="1">IF(B1314="","",SUMIF(OFFSET(MuaHàng_ThanhToán!$D$5,0,0,COUNTIF(Table2[Tên nhà cung cấp],MuaHàng_ThanhToán!$C$5),6),BáoCáoHàngHóa!B1314,Table2[Số lượng]))</f>
        <v/>
      </c>
      <c r="D1314" s="41" t="str">
        <f t="shared" si="182"/>
        <v/>
      </c>
      <c r="E1314" s="41" t="str">
        <f ca="1">IF(B1314="","",SUMIF(OFFSET(MuaHàng_ThanhToán!$D$5,0,0,COUNTIF(Table2[Tên nhà cung cấp],MuaHàng_ThanhToán!$C$5),6),BáoCáoHàngHóa!B1314,Table2[Thành tiền]))</f>
        <v/>
      </c>
      <c r="F1314" s="43" t="str">
        <f>IF(B1314="","",SUMIF(Table2[[Tên hàng hóa]:[Thành tiền]],BáoCáoHàngHóa!B1314,Table2[Số lượng])-BáoCáoHàngHóa!C1314)</f>
        <v/>
      </c>
      <c r="G1314" s="43" t="str">
        <f t="shared" si="183"/>
        <v/>
      </c>
      <c r="H1314" s="43" t="str">
        <f>IF(B1314="","",SUMIF(Table2[[Tên hàng hóa]:[Thành tiền]],BáoCáoHàngHóa!B1314,Table2[Thành tiền])-BáoCáoHàngHóa!E1314)</f>
        <v/>
      </c>
      <c r="I1314" s="42" t="str">
        <f>IF(B1314="","",SUMIF(Table28[[Tên hàng hóa ]:[Thành tiền]],BáoCáoHàngHóa!B1314,Table28[Số lượng]))</f>
        <v/>
      </c>
      <c r="J1314" s="42" t="str">
        <f t="shared" si="184"/>
        <v/>
      </c>
      <c r="K1314" s="42" t="str">
        <f t="shared" si="185"/>
        <v/>
      </c>
      <c r="L1314" s="44" t="str">
        <f t="shared" si="186"/>
        <v/>
      </c>
      <c r="M1314" s="44" t="str">
        <f t="shared" si="187"/>
        <v/>
      </c>
      <c r="N1314" s="44" t="str">
        <f t="shared" si="188"/>
        <v/>
      </c>
      <c r="O1314" s="30">
        <f t="shared" si="189"/>
        <v>0</v>
      </c>
    </row>
    <row r="1315" spans="1:15" x14ac:dyDescent="0.2">
      <c r="A1315" s="40">
        <v>1310</v>
      </c>
      <c r="B1315" s="40" t="str">
        <f>IF(DanhMụcHH!B1314="","",DanhMụcHH!B1314)</f>
        <v/>
      </c>
      <c r="C1315" s="41" t="str">
        <f ca="1">IF(B1315="","",SUMIF(OFFSET(MuaHàng_ThanhToán!$D$5,0,0,COUNTIF(Table2[Tên nhà cung cấp],MuaHàng_ThanhToán!$C$5),6),BáoCáoHàngHóa!B1315,Table2[Số lượng]))</f>
        <v/>
      </c>
      <c r="D1315" s="41" t="str">
        <f t="shared" si="182"/>
        <v/>
      </c>
      <c r="E1315" s="41" t="str">
        <f ca="1">IF(B1315="","",SUMIF(OFFSET(MuaHàng_ThanhToán!$D$5,0,0,COUNTIF(Table2[Tên nhà cung cấp],MuaHàng_ThanhToán!$C$5),6),BáoCáoHàngHóa!B1315,Table2[Thành tiền]))</f>
        <v/>
      </c>
      <c r="F1315" s="43" t="str">
        <f>IF(B1315="","",SUMIF(Table2[[Tên hàng hóa]:[Thành tiền]],BáoCáoHàngHóa!B1315,Table2[Số lượng])-BáoCáoHàngHóa!C1315)</f>
        <v/>
      </c>
      <c r="G1315" s="43" t="str">
        <f t="shared" si="183"/>
        <v/>
      </c>
      <c r="H1315" s="43" t="str">
        <f>IF(B1315="","",SUMIF(Table2[[Tên hàng hóa]:[Thành tiền]],BáoCáoHàngHóa!B1315,Table2[Thành tiền])-BáoCáoHàngHóa!E1315)</f>
        <v/>
      </c>
      <c r="I1315" s="42" t="str">
        <f>IF(B1315="","",SUMIF(Table28[[Tên hàng hóa ]:[Thành tiền]],BáoCáoHàngHóa!B1315,Table28[Số lượng]))</f>
        <v/>
      </c>
      <c r="J1315" s="42" t="str">
        <f t="shared" si="184"/>
        <v/>
      </c>
      <c r="K1315" s="42" t="str">
        <f t="shared" si="185"/>
        <v/>
      </c>
      <c r="L1315" s="44" t="str">
        <f t="shared" si="186"/>
        <v/>
      </c>
      <c r="M1315" s="44" t="str">
        <f t="shared" si="187"/>
        <v/>
      </c>
      <c r="N1315" s="44" t="str">
        <f t="shared" si="188"/>
        <v/>
      </c>
      <c r="O1315" s="30">
        <f t="shared" si="189"/>
        <v>0</v>
      </c>
    </row>
    <row r="1316" spans="1:15" x14ac:dyDescent="0.2">
      <c r="A1316" s="40">
        <v>1311</v>
      </c>
      <c r="B1316" s="40" t="str">
        <f>IF(DanhMụcHH!B1315="","",DanhMụcHH!B1315)</f>
        <v/>
      </c>
      <c r="C1316" s="41" t="str">
        <f ca="1">IF(B1316="","",SUMIF(OFFSET(MuaHàng_ThanhToán!$D$5,0,0,COUNTIF(Table2[Tên nhà cung cấp],MuaHàng_ThanhToán!$C$5),6),BáoCáoHàngHóa!B1316,Table2[Số lượng]))</f>
        <v/>
      </c>
      <c r="D1316" s="41" t="str">
        <f t="shared" si="182"/>
        <v/>
      </c>
      <c r="E1316" s="41" t="str">
        <f ca="1">IF(B1316="","",SUMIF(OFFSET(MuaHàng_ThanhToán!$D$5,0,0,COUNTIF(Table2[Tên nhà cung cấp],MuaHàng_ThanhToán!$C$5),6),BáoCáoHàngHóa!B1316,Table2[Thành tiền]))</f>
        <v/>
      </c>
      <c r="F1316" s="43" t="str">
        <f>IF(B1316="","",SUMIF(Table2[[Tên hàng hóa]:[Thành tiền]],BáoCáoHàngHóa!B1316,Table2[Số lượng])-BáoCáoHàngHóa!C1316)</f>
        <v/>
      </c>
      <c r="G1316" s="43" t="str">
        <f t="shared" si="183"/>
        <v/>
      </c>
      <c r="H1316" s="43" t="str">
        <f>IF(B1316="","",SUMIF(Table2[[Tên hàng hóa]:[Thành tiền]],BáoCáoHàngHóa!B1316,Table2[Thành tiền])-BáoCáoHàngHóa!E1316)</f>
        <v/>
      </c>
      <c r="I1316" s="42" t="str">
        <f>IF(B1316="","",SUMIF(Table28[[Tên hàng hóa ]:[Thành tiền]],BáoCáoHàngHóa!B1316,Table28[Số lượng]))</f>
        <v/>
      </c>
      <c r="J1316" s="42" t="str">
        <f t="shared" si="184"/>
        <v/>
      </c>
      <c r="K1316" s="42" t="str">
        <f t="shared" si="185"/>
        <v/>
      </c>
      <c r="L1316" s="44" t="str">
        <f t="shared" si="186"/>
        <v/>
      </c>
      <c r="M1316" s="44" t="str">
        <f t="shared" si="187"/>
        <v/>
      </c>
      <c r="N1316" s="44" t="str">
        <f t="shared" si="188"/>
        <v/>
      </c>
      <c r="O1316" s="30">
        <f t="shared" si="189"/>
        <v>0</v>
      </c>
    </row>
    <row r="1317" spans="1:15" x14ac:dyDescent="0.2">
      <c r="A1317" s="40">
        <v>1312</v>
      </c>
      <c r="B1317" s="40" t="str">
        <f>IF(DanhMụcHH!B1316="","",DanhMụcHH!B1316)</f>
        <v/>
      </c>
      <c r="C1317" s="41" t="str">
        <f ca="1">IF(B1317="","",SUMIF(OFFSET(MuaHàng_ThanhToán!$D$5,0,0,COUNTIF(Table2[Tên nhà cung cấp],MuaHàng_ThanhToán!$C$5),6),BáoCáoHàngHóa!B1317,Table2[Số lượng]))</f>
        <v/>
      </c>
      <c r="D1317" s="41" t="str">
        <f t="shared" si="182"/>
        <v/>
      </c>
      <c r="E1317" s="41" t="str">
        <f ca="1">IF(B1317="","",SUMIF(OFFSET(MuaHàng_ThanhToán!$D$5,0,0,COUNTIF(Table2[Tên nhà cung cấp],MuaHàng_ThanhToán!$C$5),6),BáoCáoHàngHóa!B1317,Table2[Thành tiền]))</f>
        <v/>
      </c>
      <c r="F1317" s="43" t="str">
        <f>IF(B1317="","",SUMIF(Table2[[Tên hàng hóa]:[Thành tiền]],BáoCáoHàngHóa!B1317,Table2[Số lượng])-BáoCáoHàngHóa!C1317)</f>
        <v/>
      </c>
      <c r="G1317" s="43" t="str">
        <f t="shared" si="183"/>
        <v/>
      </c>
      <c r="H1317" s="43" t="str">
        <f>IF(B1317="","",SUMIF(Table2[[Tên hàng hóa]:[Thành tiền]],BáoCáoHàngHóa!B1317,Table2[Thành tiền])-BáoCáoHàngHóa!E1317)</f>
        <v/>
      </c>
      <c r="I1317" s="42" t="str">
        <f>IF(B1317="","",SUMIF(Table28[[Tên hàng hóa ]:[Thành tiền]],BáoCáoHàngHóa!B1317,Table28[Số lượng]))</f>
        <v/>
      </c>
      <c r="J1317" s="42" t="str">
        <f t="shared" si="184"/>
        <v/>
      </c>
      <c r="K1317" s="42" t="str">
        <f t="shared" si="185"/>
        <v/>
      </c>
      <c r="L1317" s="44" t="str">
        <f t="shared" si="186"/>
        <v/>
      </c>
      <c r="M1317" s="44" t="str">
        <f t="shared" si="187"/>
        <v/>
      </c>
      <c r="N1317" s="44" t="str">
        <f t="shared" si="188"/>
        <v/>
      </c>
      <c r="O1317" s="30">
        <f t="shared" si="189"/>
        <v>0</v>
      </c>
    </row>
    <row r="1318" spans="1:15" x14ac:dyDescent="0.2">
      <c r="A1318" s="40">
        <v>1313</v>
      </c>
      <c r="B1318" s="40" t="str">
        <f>IF(DanhMụcHH!B1317="","",DanhMụcHH!B1317)</f>
        <v/>
      </c>
      <c r="C1318" s="41" t="str">
        <f ca="1">IF(B1318="","",SUMIF(OFFSET(MuaHàng_ThanhToán!$D$5,0,0,COUNTIF(Table2[Tên nhà cung cấp],MuaHàng_ThanhToán!$C$5),6),BáoCáoHàngHóa!B1318,Table2[Số lượng]))</f>
        <v/>
      </c>
      <c r="D1318" s="41" t="str">
        <f t="shared" si="182"/>
        <v/>
      </c>
      <c r="E1318" s="41" t="str">
        <f ca="1">IF(B1318="","",SUMIF(OFFSET(MuaHàng_ThanhToán!$D$5,0,0,COUNTIF(Table2[Tên nhà cung cấp],MuaHàng_ThanhToán!$C$5),6),BáoCáoHàngHóa!B1318,Table2[Thành tiền]))</f>
        <v/>
      </c>
      <c r="F1318" s="43" t="str">
        <f>IF(B1318="","",SUMIF(Table2[[Tên hàng hóa]:[Thành tiền]],BáoCáoHàngHóa!B1318,Table2[Số lượng])-BáoCáoHàngHóa!C1318)</f>
        <v/>
      </c>
      <c r="G1318" s="43" t="str">
        <f t="shared" si="183"/>
        <v/>
      </c>
      <c r="H1318" s="43" t="str">
        <f>IF(B1318="","",SUMIF(Table2[[Tên hàng hóa]:[Thành tiền]],BáoCáoHàngHóa!B1318,Table2[Thành tiền])-BáoCáoHàngHóa!E1318)</f>
        <v/>
      </c>
      <c r="I1318" s="42" t="str">
        <f>IF(B1318="","",SUMIF(Table28[[Tên hàng hóa ]:[Thành tiền]],BáoCáoHàngHóa!B1318,Table28[Số lượng]))</f>
        <v/>
      </c>
      <c r="J1318" s="42" t="str">
        <f t="shared" si="184"/>
        <v/>
      </c>
      <c r="K1318" s="42" t="str">
        <f t="shared" si="185"/>
        <v/>
      </c>
      <c r="L1318" s="44" t="str">
        <f t="shared" si="186"/>
        <v/>
      </c>
      <c r="M1318" s="44" t="str">
        <f t="shared" si="187"/>
        <v/>
      </c>
      <c r="N1318" s="44" t="str">
        <f t="shared" si="188"/>
        <v/>
      </c>
      <c r="O1318" s="30">
        <f t="shared" si="189"/>
        <v>0</v>
      </c>
    </row>
    <row r="1319" spans="1:15" x14ac:dyDescent="0.2">
      <c r="A1319" s="40">
        <v>1314</v>
      </c>
      <c r="B1319" s="40" t="str">
        <f>IF(DanhMụcHH!B1318="","",DanhMụcHH!B1318)</f>
        <v/>
      </c>
      <c r="C1319" s="41" t="str">
        <f ca="1">IF(B1319="","",SUMIF(OFFSET(MuaHàng_ThanhToán!$D$5,0,0,COUNTIF(Table2[Tên nhà cung cấp],MuaHàng_ThanhToán!$C$5),6),BáoCáoHàngHóa!B1319,Table2[Số lượng]))</f>
        <v/>
      </c>
      <c r="D1319" s="41" t="str">
        <f t="shared" si="182"/>
        <v/>
      </c>
      <c r="E1319" s="41" t="str">
        <f ca="1">IF(B1319="","",SUMIF(OFFSET(MuaHàng_ThanhToán!$D$5,0,0,COUNTIF(Table2[Tên nhà cung cấp],MuaHàng_ThanhToán!$C$5),6),BáoCáoHàngHóa!B1319,Table2[Thành tiền]))</f>
        <v/>
      </c>
      <c r="F1319" s="43" t="str">
        <f>IF(B1319="","",SUMIF(Table2[[Tên hàng hóa]:[Thành tiền]],BáoCáoHàngHóa!B1319,Table2[Số lượng])-BáoCáoHàngHóa!C1319)</f>
        <v/>
      </c>
      <c r="G1319" s="43" t="str">
        <f t="shared" si="183"/>
        <v/>
      </c>
      <c r="H1319" s="43" t="str">
        <f>IF(B1319="","",SUMIF(Table2[[Tên hàng hóa]:[Thành tiền]],BáoCáoHàngHóa!B1319,Table2[Thành tiền])-BáoCáoHàngHóa!E1319)</f>
        <v/>
      </c>
      <c r="I1319" s="42" t="str">
        <f>IF(B1319="","",SUMIF(Table28[[Tên hàng hóa ]:[Thành tiền]],BáoCáoHàngHóa!B1319,Table28[Số lượng]))</f>
        <v/>
      </c>
      <c r="J1319" s="42" t="str">
        <f t="shared" si="184"/>
        <v/>
      </c>
      <c r="K1319" s="42" t="str">
        <f t="shared" si="185"/>
        <v/>
      </c>
      <c r="L1319" s="44" t="str">
        <f t="shared" si="186"/>
        <v/>
      </c>
      <c r="M1319" s="44" t="str">
        <f t="shared" si="187"/>
        <v/>
      </c>
      <c r="N1319" s="44" t="str">
        <f t="shared" si="188"/>
        <v/>
      </c>
      <c r="O1319" s="30">
        <f t="shared" si="189"/>
        <v>0</v>
      </c>
    </row>
    <row r="1320" spans="1:15" x14ac:dyDescent="0.2">
      <c r="A1320" s="40">
        <v>1315</v>
      </c>
      <c r="B1320" s="40" t="str">
        <f>IF(DanhMụcHH!B1319="","",DanhMụcHH!B1319)</f>
        <v/>
      </c>
      <c r="C1320" s="41" t="str">
        <f ca="1">IF(B1320="","",SUMIF(OFFSET(MuaHàng_ThanhToán!$D$5,0,0,COUNTIF(Table2[Tên nhà cung cấp],MuaHàng_ThanhToán!$C$5),6),BáoCáoHàngHóa!B1320,Table2[Số lượng]))</f>
        <v/>
      </c>
      <c r="D1320" s="41" t="str">
        <f t="shared" si="182"/>
        <v/>
      </c>
      <c r="E1320" s="41" t="str">
        <f ca="1">IF(B1320="","",SUMIF(OFFSET(MuaHàng_ThanhToán!$D$5,0,0,COUNTIF(Table2[Tên nhà cung cấp],MuaHàng_ThanhToán!$C$5),6),BáoCáoHàngHóa!B1320,Table2[Thành tiền]))</f>
        <v/>
      </c>
      <c r="F1320" s="43" t="str">
        <f>IF(B1320="","",SUMIF(Table2[[Tên hàng hóa]:[Thành tiền]],BáoCáoHàngHóa!B1320,Table2[Số lượng])-BáoCáoHàngHóa!C1320)</f>
        <v/>
      </c>
      <c r="G1320" s="43" t="str">
        <f t="shared" si="183"/>
        <v/>
      </c>
      <c r="H1320" s="43" t="str">
        <f>IF(B1320="","",SUMIF(Table2[[Tên hàng hóa]:[Thành tiền]],BáoCáoHàngHóa!B1320,Table2[Thành tiền])-BáoCáoHàngHóa!E1320)</f>
        <v/>
      </c>
      <c r="I1320" s="42" t="str">
        <f>IF(B1320="","",SUMIF(Table28[[Tên hàng hóa ]:[Thành tiền]],BáoCáoHàngHóa!B1320,Table28[Số lượng]))</f>
        <v/>
      </c>
      <c r="J1320" s="42" t="str">
        <f t="shared" si="184"/>
        <v/>
      </c>
      <c r="K1320" s="42" t="str">
        <f t="shared" si="185"/>
        <v/>
      </c>
      <c r="L1320" s="44" t="str">
        <f t="shared" si="186"/>
        <v/>
      </c>
      <c r="M1320" s="44" t="str">
        <f t="shared" si="187"/>
        <v/>
      </c>
      <c r="N1320" s="44" t="str">
        <f t="shared" si="188"/>
        <v/>
      </c>
      <c r="O1320" s="30">
        <f t="shared" si="189"/>
        <v>0</v>
      </c>
    </row>
    <row r="1321" spans="1:15" x14ac:dyDescent="0.2">
      <c r="A1321" s="40">
        <v>1316</v>
      </c>
      <c r="B1321" s="40" t="str">
        <f>IF(DanhMụcHH!B1320="","",DanhMụcHH!B1320)</f>
        <v/>
      </c>
      <c r="C1321" s="41" t="str">
        <f ca="1">IF(B1321="","",SUMIF(OFFSET(MuaHàng_ThanhToán!$D$5,0,0,COUNTIF(Table2[Tên nhà cung cấp],MuaHàng_ThanhToán!$C$5),6),BáoCáoHàngHóa!B1321,Table2[Số lượng]))</f>
        <v/>
      </c>
      <c r="D1321" s="41" t="str">
        <f t="shared" si="182"/>
        <v/>
      </c>
      <c r="E1321" s="41" t="str">
        <f ca="1">IF(B1321="","",SUMIF(OFFSET(MuaHàng_ThanhToán!$D$5,0,0,COUNTIF(Table2[Tên nhà cung cấp],MuaHàng_ThanhToán!$C$5),6),BáoCáoHàngHóa!B1321,Table2[Thành tiền]))</f>
        <v/>
      </c>
      <c r="F1321" s="43" t="str">
        <f>IF(B1321="","",SUMIF(Table2[[Tên hàng hóa]:[Thành tiền]],BáoCáoHàngHóa!B1321,Table2[Số lượng])-BáoCáoHàngHóa!C1321)</f>
        <v/>
      </c>
      <c r="G1321" s="43" t="str">
        <f t="shared" si="183"/>
        <v/>
      </c>
      <c r="H1321" s="43" t="str">
        <f>IF(B1321="","",SUMIF(Table2[[Tên hàng hóa]:[Thành tiền]],BáoCáoHàngHóa!B1321,Table2[Thành tiền])-BáoCáoHàngHóa!E1321)</f>
        <v/>
      </c>
      <c r="I1321" s="42" t="str">
        <f>IF(B1321="","",SUMIF(Table28[[Tên hàng hóa ]:[Thành tiền]],BáoCáoHàngHóa!B1321,Table28[Số lượng]))</f>
        <v/>
      </c>
      <c r="J1321" s="42" t="str">
        <f t="shared" si="184"/>
        <v/>
      </c>
      <c r="K1321" s="42" t="str">
        <f t="shared" si="185"/>
        <v/>
      </c>
      <c r="L1321" s="44" t="str">
        <f t="shared" si="186"/>
        <v/>
      </c>
      <c r="M1321" s="44" t="str">
        <f t="shared" si="187"/>
        <v/>
      </c>
      <c r="N1321" s="44" t="str">
        <f t="shared" si="188"/>
        <v/>
      </c>
      <c r="O1321" s="30">
        <f t="shared" si="189"/>
        <v>0</v>
      </c>
    </row>
    <row r="1322" spans="1:15" x14ac:dyDescent="0.2">
      <c r="A1322" s="40">
        <v>1317</v>
      </c>
      <c r="B1322" s="40" t="str">
        <f>IF(DanhMụcHH!B1321="","",DanhMụcHH!B1321)</f>
        <v/>
      </c>
      <c r="C1322" s="41" t="str">
        <f ca="1">IF(B1322="","",SUMIF(OFFSET(MuaHàng_ThanhToán!$D$5,0,0,COUNTIF(Table2[Tên nhà cung cấp],MuaHàng_ThanhToán!$C$5),6),BáoCáoHàngHóa!B1322,Table2[Số lượng]))</f>
        <v/>
      </c>
      <c r="D1322" s="41" t="str">
        <f t="shared" si="182"/>
        <v/>
      </c>
      <c r="E1322" s="41" t="str">
        <f ca="1">IF(B1322="","",SUMIF(OFFSET(MuaHàng_ThanhToán!$D$5,0,0,COUNTIF(Table2[Tên nhà cung cấp],MuaHàng_ThanhToán!$C$5),6),BáoCáoHàngHóa!B1322,Table2[Thành tiền]))</f>
        <v/>
      </c>
      <c r="F1322" s="43" t="str">
        <f>IF(B1322="","",SUMIF(Table2[[Tên hàng hóa]:[Thành tiền]],BáoCáoHàngHóa!B1322,Table2[Số lượng])-BáoCáoHàngHóa!C1322)</f>
        <v/>
      </c>
      <c r="G1322" s="43" t="str">
        <f t="shared" si="183"/>
        <v/>
      </c>
      <c r="H1322" s="43" t="str">
        <f>IF(B1322="","",SUMIF(Table2[[Tên hàng hóa]:[Thành tiền]],BáoCáoHàngHóa!B1322,Table2[Thành tiền])-BáoCáoHàngHóa!E1322)</f>
        <v/>
      </c>
      <c r="I1322" s="42" t="str">
        <f>IF(B1322="","",SUMIF(Table28[[Tên hàng hóa ]:[Thành tiền]],BáoCáoHàngHóa!B1322,Table28[Số lượng]))</f>
        <v/>
      </c>
      <c r="J1322" s="42" t="str">
        <f t="shared" si="184"/>
        <v/>
      </c>
      <c r="K1322" s="42" t="str">
        <f t="shared" si="185"/>
        <v/>
      </c>
      <c r="L1322" s="44" t="str">
        <f t="shared" si="186"/>
        <v/>
      </c>
      <c r="M1322" s="44" t="str">
        <f t="shared" si="187"/>
        <v/>
      </c>
      <c r="N1322" s="44" t="str">
        <f t="shared" si="188"/>
        <v/>
      </c>
      <c r="O1322" s="30">
        <f t="shared" si="189"/>
        <v>0</v>
      </c>
    </row>
    <row r="1323" spans="1:15" x14ac:dyDescent="0.2">
      <c r="A1323" s="40">
        <v>1318</v>
      </c>
      <c r="B1323" s="40" t="str">
        <f>IF(DanhMụcHH!B1322="","",DanhMụcHH!B1322)</f>
        <v/>
      </c>
      <c r="C1323" s="41" t="str">
        <f ca="1">IF(B1323="","",SUMIF(OFFSET(MuaHàng_ThanhToán!$D$5,0,0,COUNTIF(Table2[Tên nhà cung cấp],MuaHàng_ThanhToán!$C$5),6),BáoCáoHàngHóa!B1323,Table2[Số lượng]))</f>
        <v/>
      </c>
      <c r="D1323" s="41" t="str">
        <f t="shared" si="182"/>
        <v/>
      </c>
      <c r="E1323" s="41" t="str">
        <f ca="1">IF(B1323="","",SUMIF(OFFSET(MuaHàng_ThanhToán!$D$5,0,0,COUNTIF(Table2[Tên nhà cung cấp],MuaHàng_ThanhToán!$C$5),6),BáoCáoHàngHóa!B1323,Table2[Thành tiền]))</f>
        <v/>
      </c>
      <c r="F1323" s="43" t="str">
        <f>IF(B1323="","",SUMIF(Table2[[Tên hàng hóa]:[Thành tiền]],BáoCáoHàngHóa!B1323,Table2[Số lượng])-BáoCáoHàngHóa!C1323)</f>
        <v/>
      </c>
      <c r="G1323" s="43" t="str">
        <f t="shared" si="183"/>
        <v/>
      </c>
      <c r="H1323" s="43" t="str">
        <f>IF(B1323="","",SUMIF(Table2[[Tên hàng hóa]:[Thành tiền]],BáoCáoHàngHóa!B1323,Table2[Thành tiền])-BáoCáoHàngHóa!E1323)</f>
        <v/>
      </c>
      <c r="I1323" s="42" t="str">
        <f>IF(B1323="","",SUMIF(Table28[[Tên hàng hóa ]:[Thành tiền]],BáoCáoHàngHóa!B1323,Table28[Số lượng]))</f>
        <v/>
      </c>
      <c r="J1323" s="42" t="str">
        <f t="shared" si="184"/>
        <v/>
      </c>
      <c r="K1323" s="42" t="str">
        <f t="shared" si="185"/>
        <v/>
      </c>
      <c r="L1323" s="44" t="str">
        <f t="shared" si="186"/>
        <v/>
      </c>
      <c r="M1323" s="44" t="str">
        <f t="shared" si="187"/>
        <v/>
      </c>
      <c r="N1323" s="44" t="str">
        <f t="shared" si="188"/>
        <v/>
      </c>
      <c r="O1323" s="30">
        <f t="shared" si="189"/>
        <v>0</v>
      </c>
    </row>
    <row r="1324" spans="1:15" x14ac:dyDescent="0.2">
      <c r="A1324" s="40">
        <v>1319</v>
      </c>
      <c r="B1324" s="40" t="str">
        <f>IF(DanhMụcHH!B1323="","",DanhMụcHH!B1323)</f>
        <v/>
      </c>
      <c r="C1324" s="41" t="str">
        <f ca="1">IF(B1324="","",SUMIF(OFFSET(MuaHàng_ThanhToán!$D$5,0,0,COUNTIF(Table2[Tên nhà cung cấp],MuaHàng_ThanhToán!$C$5),6),BáoCáoHàngHóa!B1324,Table2[Số lượng]))</f>
        <v/>
      </c>
      <c r="D1324" s="41" t="str">
        <f t="shared" si="182"/>
        <v/>
      </c>
      <c r="E1324" s="41" t="str">
        <f ca="1">IF(B1324="","",SUMIF(OFFSET(MuaHàng_ThanhToán!$D$5,0,0,COUNTIF(Table2[Tên nhà cung cấp],MuaHàng_ThanhToán!$C$5),6),BáoCáoHàngHóa!B1324,Table2[Thành tiền]))</f>
        <v/>
      </c>
      <c r="F1324" s="43" t="str">
        <f>IF(B1324="","",SUMIF(Table2[[Tên hàng hóa]:[Thành tiền]],BáoCáoHàngHóa!B1324,Table2[Số lượng])-BáoCáoHàngHóa!C1324)</f>
        <v/>
      </c>
      <c r="G1324" s="43" t="str">
        <f t="shared" si="183"/>
        <v/>
      </c>
      <c r="H1324" s="43" t="str">
        <f>IF(B1324="","",SUMIF(Table2[[Tên hàng hóa]:[Thành tiền]],BáoCáoHàngHóa!B1324,Table2[Thành tiền])-BáoCáoHàngHóa!E1324)</f>
        <v/>
      </c>
      <c r="I1324" s="42" t="str">
        <f>IF(B1324="","",SUMIF(Table28[[Tên hàng hóa ]:[Thành tiền]],BáoCáoHàngHóa!B1324,Table28[Số lượng]))</f>
        <v/>
      </c>
      <c r="J1324" s="42" t="str">
        <f t="shared" si="184"/>
        <v/>
      </c>
      <c r="K1324" s="42" t="str">
        <f t="shared" si="185"/>
        <v/>
      </c>
      <c r="L1324" s="44" t="str">
        <f t="shared" si="186"/>
        <v/>
      </c>
      <c r="M1324" s="44" t="str">
        <f t="shared" si="187"/>
        <v/>
      </c>
      <c r="N1324" s="44" t="str">
        <f t="shared" si="188"/>
        <v/>
      </c>
      <c r="O1324" s="30">
        <f t="shared" si="189"/>
        <v>0</v>
      </c>
    </row>
    <row r="1325" spans="1:15" x14ac:dyDescent="0.2">
      <c r="A1325" s="40">
        <v>1320</v>
      </c>
      <c r="B1325" s="40" t="str">
        <f>IF(DanhMụcHH!B1324="","",DanhMụcHH!B1324)</f>
        <v/>
      </c>
      <c r="C1325" s="41" t="str">
        <f ca="1">IF(B1325="","",SUMIF(OFFSET(MuaHàng_ThanhToán!$D$5,0,0,COUNTIF(Table2[Tên nhà cung cấp],MuaHàng_ThanhToán!$C$5),6),BáoCáoHàngHóa!B1325,Table2[Số lượng]))</f>
        <v/>
      </c>
      <c r="D1325" s="41" t="str">
        <f t="shared" si="182"/>
        <v/>
      </c>
      <c r="E1325" s="41" t="str">
        <f ca="1">IF(B1325="","",SUMIF(OFFSET(MuaHàng_ThanhToán!$D$5,0,0,COUNTIF(Table2[Tên nhà cung cấp],MuaHàng_ThanhToán!$C$5),6),BáoCáoHàngHóa!B1325,Table2[Thành tiền]))</f>
        <v/>
      </c>
      <c r="F1325" s="43" t="str">
        <f>IF(B1325="","",SUMIF(Table2[[Tên hàng hóa]:[Thành tiền]],BáoCáoHàngHóa!B1325,Table2[Số lượng])-BáoCáoHàngHóa!C1325)</f>
        <v/>
      </c>
      <c r="G1325" s="43" t="str">
        <f t="shared" si="183"/>
        <v/>
      </c>
      <c r="H1325" s="43" t="str">
        <f>IF(B1325="","",SUMIF(Table2[[Tên hàng hóa]:[Thành tiền]],BáoCáoHàngHóa!B1325,Table2[Thành tiền])-BáoCáoHàngHóa!E1325)</f>
        <v/>
      </c>
      <c r="I1325" s="42" t="str">
        <f>IF(B1325="","",SUMIF(Table28[[Tên hàng hóa ]:[Thành tiền]],BáoCáoHàngHóa!B1325,Table28[Số lượng]))</f>
        <v/>
      </c>
      <c r="J1325" s="42" t="str">
        <f t="shared" si="184"/>
        <v/>
      </c>
      <c r="K1325" s="42" t="str">
        <f t="shared" si="185"/>
        <v/>
      </c>
      <c r="L1325" s="44" t="str">
        <f t="shared" si="186"/>
        <v/>
      </c>
      <c r="M1325" s="44" t="str">
        <f t="shared" si="187"/>
        <v/>
      </c>
      <c r="N1325" s="44" t="str">
        <f t="shared" si="188"/>
        <v/>
      </c>
      <c r="O1325" s="30">
        <f t="shared" si="189"/>
        <v>0</v>
      </c>
    </row>
    <row r="1326" spans="1:15" x14ac:dyDescent="0.2">
      <c r="A1326" s="40">
        <v>1321</v>
      </c>
      <c r="B1326" s="40" t="str">
        <f>IF(DanhMụcHH!B1325="","",DanhMụcHH!B1325)</f>
        <v/>
      </c>
      <c r="C1326" s="41" t="str">
        <f ca="1">IF(B1326="","",SUMIF(OFFSET(MuaHàng_ThanhToán!$D$5,0,0,COUNTIF(Table2[Tên nhà cung cấp],MuaHàng_ThanhToán!$C$5),6),BáoCáoHàngHóa!B1326,Table2[Số lượng]))</f>
        <v/>
      </c>
      <c r="D1326" s="41" t="str">
        <f t="shared" si="182"/>
        <v/>
      </c>
      <c r="E1326" s="41" t="str">
        <f ca="1">IF(B1326="","",SUMIF(OFFSET(MuaHàng_ThanhToán!$D$5,0,0,COUNTIF(Table2[Tên nhà cung cấp],MuaHàng_ThanhToán!$C$5),6),BáoCáoHàngHóa!B1326,Table2[Thành tiền]))</f>
        <v/>
      </c>
      <c r="F1326" s="43" t="str">
        <f>IF(B1326="","",SUMIF(Table2[[Tên hàng hóa]:[Thành tiền]],BáoCáoHàngHóa!B1326,Table2[Số lượng])-BáoCáoHàngHóa!C1326)</f>
        <v/>
      </c>
      <c r="G1326" s="43" t="str">
        <f t="shared" si="183"/>
        <v/>
      </c>
      <c r="H1326" s="43" t="str">
        <f>IF(B1326="","",SUMIF(Table2[[Tên hàng hóa]:[Thành tiền]],BáoCáoHàngHóa!B1326,Table2[Thành tiền])-BáoCáoHàngHóa!E1326)</f>
        <v/>
      </c>
      <c r="I1326" s="42" t="str">
        <f>IF(B1326="","",SUMIF(Table28[[Tên hàng hóa ]:[Thành tiền]],BáoCáoHàngHóa!B1326,Table28[Số lượng]))</f>
        <v/>
      </c>
      <c r="J1326" s="42" t="str">
        <f t="shared" si="184"/>
        <v/>
      </c>
      <c r="K1326" s="42" t="str">
        <f t="shared" si="185"/>
        <v/>
      </c>
      <c r="L1326" s="44" t="str">
        <f t="shared" si="186"/>
        <v/>
      </c>
      <c r="M1326" s="44" t="str">
        <f t="shared" si="187"/>
        <v/>
      </c>
      <c r="N1326" s="44" t="str">
        <f t="shared" si="188"/>
        <v/>
      </c>
      <c r="O1326" s="30">
        <f t="shared" si="189"/>
        <v>0</v>
      </c>
    </row>
    <row r="1327" spans="1:15" x14ac:dyDescent="0.2">
      <c r="A1327" s="40">
        <v>1322</v>
      </c>
      <c r="B1327" s="40" t="str">
        <f>IF(DanhMụcHH!B1326="","",DanhMụcHH!B1326)</f>
        <v/>
      </c>
      <c r="C1327" s="41" t="str">
        <f ca="1">IF(B1327="","",SUMIF(OFFSET(MuaHàng_ThanhToán!$D$5,0,0,COUNTIF(Table2[Tên nhà cung cấp],MuaHàng_ThanhToán!$C$5),6),BáoCáoHàngHóa!B1327,Table2[Số lượng]))</f>
        <v/>
      </c>
      <c r="D1327" s="41" t="str">
        <f t="shared" si="182"/>
        <v/>
      </c>
      <c r="E1327" s="41" t="str">
        <f ca="1">IF(B1327="","",SUMIF(OFFSET(MuaHàng_ThanhToán!$D$5,0,0,COUNTIF(Table2[Tên nhà cung cấp],MuaHàng_ThanhToán!$C$5),6),BáoCáoHàngHóa!B1327,Table2[Thành tiền]))</f>
        <v/>
      </c>
      <c r="F1327" s="43" t="str">
        <f>IF(B1327="","",SUMIF(Table2[[Tên hàng hóa]:[Thành tiền]],BáoCáoHàngHóa!B1327,Table2[Số lượng])-BáoCáoHàngHóa!C1327)</f>
        <v/>
      </c>
      <c r="G1327" s="43" t="str">
        <f t="shared" si="183"/>
        <v/>
      </c>
      <c r="H1327" s="43" t="str">
        <f>IF(B1327="","",SUMIF(Table2[[Tên hàng hóa]:[Thành tiền]],BáoCáoHàngHóa!B1327,Table2[Thành tiền])-BáoCáoHàngHóa!E1327)</f>
        <v/>
      </c>
      <c r="I1327" s="42" t="str">
        <f>IF(B1327="","",SUMIF(Table28[[Tên hàng hóa ]:[Thành tiền]],BáoCáoHàngHóa!B1327,Table28[Số lượng]))</f>
        <v/>
      </c>
      <c r="J1327" s="42" t="str">
        <f t="shared" si="184"/>
        <v/>
      </c>
      <c r="K1327" s="42" t="str">
        <f t="shared" si="185"/>
        <v/>
      </c>
      <c r="L1327" s="44" t="str">
        <f t="shared" si="186"/>
        <v/>
      </c>
      <c r="M1327" s="44" t="str">
        <f t="shared" si="187"/>
        <v/>
      </c>
      <c r="N1327" s="44" t="str">
        <f t="shared" si="188"/>
        <v/>
      </c>
      <c r="O1327" s="30">
        <f t="shared" si="189"/>
        <v>0</v>
      </c>
    </row>
    <row r="1328" spans="1:15" x14ac:dyDescent="0.2">
      <c r="A1328" s="40">
        <v>1323</v>
      </c>
      <c r="B1328" s="40" t="str">
        <f>IF(DanhMụcHH!B1327="","",DanhMụcHH!B1327)</f>
        <v/>
      </c>
      <c r="C1328" s="41" t="str">
        <f ca="1">IF(B1328="","",SUMIF(OFFSET(MuaHàng_ThanhToán!$D$5,0,0,COUNTIF(Table2[Tên nhà cung cấp],MuaHàng_ThanhToán!$C$5),6),BáoCáoHàngHóa!B1328,Table2[Số lượng]))</f>
        <v/>
      </c>
      <c r="D1328" s="41" t="str">
        <f t="shared" si="182"/>
        <v/>
      </c>
      <c r="E1328" s="41" t="str">
        <f ca="1">IF(B1328="","",SUMIF(OFFSET(MuaHàng_ThanhToán!$D$5,0,0,COUNTIF(Table2[Tên nhà cung cấp],MuaHàng_ThanhToán!$C$5),6),BáoCáoHàngHóa!B1328,Table2[Thành tiền]))</f>
        <v/>
      </c>
      <c r="F1328" s="43" t="str">
        <f>IF(B1328="","",SUMIF(Table2[[Tên hàng hóa]:[Thành tiền]],BáoCáoHàngHóa!B1328,Table2[Số lượng])-BáoCáoHàngHóa!C1328)</f>
        <v/>
      </c>
      <c r="G1328" s="43" t="str">
        <f t="shared" si="183"/>
        <v/>
      </c>
      <c r="H1328" s="43" t="str">
        <f>IF(B1328="","",SUMIF(Table2[[Tên hàng hóa]:[Thành tiền]],BáoCáoHàngHóa!B1328,Table2[Thành tiền])-BáoCáoHàngHóa!E1328)</f>
        <v/>
      </c>
      <c r="I1328" s="42" t="str">
        <f>IF(B1328="","",SUMIF(Table28[[Tên hàng hóa ]:[Thành tiền]],BáoCáoHàngHóa!B1328,Table28[Số lượng]))</f>
        <v/>
      </c>
      <c r="J1328" s="42" t="str">
        <f t="shared" si="184"/>
        <v/>
      </c>
      <c r="K1328" s="42" t="str">
        <f t="shared" si="185"/>
        <v/>
      </c>
      <c r="L1328" s="44" t="str">
        <f t="shared" si="186"/>
        <v/>
      </c>
      <c r="M1328" s="44" t="str">
        <f t="shared" si="187"/>
        <v/>
      </c>
      <c r="N1328" s="44" t="str">
        <f t="shared" si="188"/>
        <v/>
      </c>
      <c r="O1328" s="30">
        <f t="shared" si="189"/>
        <v>0</v>
      </c>
    </row>
    <row r="1329" spans="1:15" x14ac:dyDescent="0.2">
      <c r="A1329" s="40">
        <v>1324</v>
      </c>
      <c r="B1329" s="40" t="str">
        <f>IF(DanhMụcHH!B1328="","",DanhMụcHH!B1328)</f>
        <v/>
      </c>
      <c r="C1329" s="41" t="str">
        <f ca="1">IF(B1329="","",SUMIF(OFFSET(MuaHàng_ThanhToán!$D$5,0,0,COUNTIF(Table2[Tên nhà cung cấp],MuaHàng_ThanhToán!$C$5),6),BáoCáoHàngHóa!B1329,Table2[Số lượng]))</f>
        <v/>
      </c>
      <c r="D1329" s="41" t="str">
        <f t="shared" si="182"/>
        <v/>
      </c>
      <c r="E1329" s="41" t="str">
        <f ca="1">IF(B1329="","",SUMIF(OFFSET(MuaHàng_ThanhToán!$D$5,0,0,COUNTIF(Table2[Tên nhà cung cấp],MuaHàng_ThanhToán!$C$5),6),BáoCáoHàngHóa!B1329,Table2[Thành tiền]))</f>
        <v/>
      </c>
      <c r="F1329" s="43" t="str">
        <f>IF(B1329="","",SUMIF(Table2[[Tên hàng hóa]:[Thành tiền]],BáoCáoHàngHóa!B1329,Table2[Số lượng])-BáoCáoHàngHóa!C1329)</f>
        <v/>
      </c>
      <c r="G1329" s="43" t="str">
        <f t="shared" si="183"/>
        <v/>
      </c>
      <c r="H1329" s="43" t="str">
        <f>IF(B1329="","",SUMIF(Table2[[Tên hàng hóa]:[Thành tiền]],BáoCáoHàngHóa!B1329,Table2[Thành tiền])-BáoCáoHàngHóa!E1329)</f>
        <v/>
      </c>
      <c r="I1329" s="42" t="str">
        <f>IF(B1329="","",SUMIF(Table28[[Tên hàng hóa ]:[Thành tiền]],BáoCáoHàngHóa!B1329,Table28[Số lượng]))</f>
        <v/>
      </c>
      <c r="J1329" s="42" t="str">
        <f t="shared" si="184"/>
        <v/>
      </c>
      <c r="K1329" s="42" t="str">
        <f t="shared" si="185"/>
        <v/>
      </c>
      <c r="L1329" s="44" t="str">
        <f t="shared" si="186"/>
        <v/>
      </c>
      <c r="M1329" s="44" t="str">
        <f t="shared" si="187"/>
        <v/>
      </c>
      <c r="N1329" s="44" t="str">
        <f t="shared" si="188"/>
        <v/>
      </c>
      <c r="O1329" s="30">
        <f t="shared" si="189"/>
        <v>0</v>
      </c>
    </row>
    <row r="1330" spans="1:15" x14ac:dyDescent="0.2">
      <c r="A1330" s="40">
        <v>1325</v>
      </c>
      <c r="B1330" s="40" t="str">
        <f>IF(DanhMụcHH!B1329="","",DanhMụcHH!B1329)</f>
        <v/>
      </c>
      <c r="C1330" s="41" t="str">
        <f ca="1">IF(B1330="","",SUMIF(OFFSET(MuaHàng_ThanhToán!$D$5,0,0,COUNTIF(Table2[Tên nhà cung cấp],MuaHàng_ThanhToán!$C$5),6),BáoCáoHàngHóa!B1330,Table2[Số lượng]))</f>
        <v/>
      </c>
      <c r="D1330" s="41" t="str">
        <f t="shared" si="182"/>
        <v/>
      </c>
      <c r="E1330" s="41" t="str">
        <f ca="1">IF(B1330="","",SUMIF(OFFSET(MuaHàng_ThanhToán!$D$5,0,0,COUNTIF(Table2[Tên nhà cung cấp],MuaHàng_ThanhToán!$C$5),6),BáoCáoHàngHóa!B1330,Table2[Thành tiền]))</f>
        <v/>
      </c>
      <c r="F1330" s="43" t="str">
        <f>IF(B1330="","",SUMIF(Table2[[Tên hàng hóa]:[Thành tiền]],BáoCáoHàngHóa!B1330,Table2[Số lượng])-BáoCáoHàngHóa!C1330)</f>
        <v/>
      </c>
      <c r="G1330" s="43" t="str">
        <f t="shared" si="183"/>
        <v/>
      </c>
      <c r="H1330" s="43" t="str">
        <f>IF(B1330="","",SUMIF(Table2[[Tên hàng hóa]:[Thành tiền]],BáoCáoHàngHóa!B1330,Table2[Thành tiền])-BáoCáoHàngHóa!E1330)</f>
        <v/>
      </c>
      <c r="I1330" s="42" t="str">
        <f>IF(B1330="","",SUMIF(Table28[[Tên hàng hóa ]:[Thành tiền]],BáoCáoHàngHóa!B1330,Table28[Số lượng]))</f>
        <v/>
      </c>
      <c r="J1330" s="42" t="str">
        <f t="shared" si="184"/>
        <v/>
      </c>
      <c r="K1330" s="42" t="str">
        <f t="shared" si="185"/>
        <v/>
      </c>
      <c r="L1330" s="44" t="str">
        <f t="shared" si="186"/>
        <v/>
      </c>
      <c r="M1330" s="44" t="str">
        <f t="shared" si="187"/>
        <v/>
      </c>
      <c r="N1330" s="44" t="str">
        <f t="shared" si="188"/>
        <v/>
      </c>
      <c r="O1330" s="30">
        <f t="shared" si="189"/>
        <v>0</v>
      </c>
    </row>
    <row r="1331" spans="1:15" x14ac:dyDescent="0.2">
      <c r="A1331" s="40">
        <v>1326</v>
      </c>
      <c r="B1331" s="40" t="str">
        <f>IF(DanhMụcHH!B1330="","",DanhMụcHH!B1330)</f>
        <v/>
      </c>
      <c r="C1331" s="41" t="str">
        <f ca="1">IF(B1331="","",SUMIF(OFFSET(MuaHàng_ThanhToán!$D$5,0,0,COUNTIF(Table2[Tên nhà cung cấp],MuaHàng_ThanhToán!$C$5),6),BáoCáoHàngHóa!B1331,Table2[Số lượng]))</f>
        <v/>
      </c>
      <c r="D1331" s="41" t="str">
        <f t="shared" ref="D1331:D1394" si="190">IF(B1331="","",IF(C1331=0,0,E1331/C1331))</f>
        <v/>
      </c>
      <c r="E1331" s="41" t="str">
        <f ca="1">IF(B1331="","",SUMIF(OFFSET(MuaHàng_ThanhToán!$D$5,0,0,COUNTIF(Table2[Tên nhà cung cấp],MuaHàng_ThanhToán!$C$5),6),BáoCáoHàngHóa!B1331,Table2[Thành tiền]))</f>
        <v/>
      </c>
      <c r="F1331" s="43" t="str">
        <f>IF(B1331="","",SUMIF(Table2[[Tên hàng hóa]:[Thành tiền]],BáoCáoHàngHóa!B1331,Table2[Số lượng])-BáoCáoHàngHóa!C1331)</f>
        <v/>
      </c>
      <c r="G1331" s="43" t="str">
        <f t="shared" ref="G1331:G1394" si="191">IF(B1331="","",IF(F1331=0,0,H1331/F1331))</f>
        <v/>
      </c>
      <c r="H1331" s="43" t="str">
        <f>IF(B1331="","",SUMIF(Table2[[Tên hàng hóa]:[Thành tiền]],BáoCáoHàngHóa!B1331,Table2[Thành tiền])-BáoCáoHàngHóa!E1331)</f>
        <v/>
      </c>
      <c r="I1331" s="42" t="str">
        <f>IF(B1331="","",SUMIF(Table28[[Tên hàng hóa ]:[Thành tiền]],BáoCáoHàngHóa!B1331,Table28[Số lượng]))</f>
        <v/>
      </c>
      <c r="J1331" s="42" t="str">
        <f t="shared" ref="J1331:J1394" si="192">IF(B1331="","",IF(I1331=0,0,(H1331+E1331)/(F1331+C1331)))</f>
        <v/>
      </c>
      <c r="K1331" s="42" t="str">
        <f t="shared" ref="K1331:K1394" si="193">IF(B1331="","",J1331*I1331)</f>
        <v/>
      </c>
      <c r="L1331" s="44" t="str">
        <f t="shared" ref="L1331:L1394" si="194">IF(B1331="","",C1331+F1331-I1331)</f>
        <v/>
      </c>
      <c r="M1331" s="44" t="str">
        <f t="shared" ref="M1331:M1394" si="195">IF(B1331="","",IF(L1331=0,0,N1331/L1331))</f>
        <v/>
      </c>
      <c r="N1331" s="44" t="str">
        <f t="shared" ref="N1331:N1394" si="196">IF(B1331="","",E1331+H1331-K1331)</f>
        <v/>
      </c>
      <c r="O1331" s="30">
        <f t="shared" si="189"/>
        <v>0</v>
      </c>
    </row>
    <row r="1332" spans="1:15" x14ac:dyDescent="0.2">
      <c r="A1332" s="40">
        <v>1327</v>
      </c>
      <c r="B1332" s="40" t="str">
        <f>IF(DanhMụcHH!B1331="","",DanhMụcHH!B1331)</f>
        <v/>
      </c>
      <c r="C1332" s="41" t="str">
        <f ca="1">IF(B1332="","",SUMIF(OFFSET(MuaHàng_ThanhToán!$D$5,0,0,COUNTIF(Table2[Tên nhà cung cấp],MuaHàng_ThanhToán!$C$5),6),BáoCáoHàngHóa!B1332,Table2[Số lượng]))</f>
        <v/>
      </c>
      <c r="D1332" s="41" t="str">
        <f t="shared" si="190"/>
        <v/>
      </c>
      <c r="E1332" s="41" t="str">
        <f ca="1">IF(B1332="","",SUMIF(OFFSET(MuaHàng_ThanhToán!$D$5,0,0,COUNTIF(Table2[Tên nhà cung cấp],MuaHàng_ThanhToán!$C$5),6),BáoCáoHàngHóa!B1332,Table2[Thành tiền]))</f>
        <v/>
      </c>
      <c r="F1332" s="43" t="str">
        <f>IF(B1332="","",SUMIF(Table2[[Tên hàng hóa]:[Thành tiền]],BáoCáoHàngHóa!B1332,Table2[Số lượng])-BáoCáoHàngHóa!C1332)</f>
        <v/>
      </c>
      <c r="G1332" s="43" t="str">
        <f t="shared" si="191"/>
        <v/>
      </c>
      <c r="H1332" s="43" t="str">
        <f>IF(B1332="","",SUMIF(Table2[[Tên hàng hóa]:[Thành tiền]],BáoCáoHàngHóa!B1332,Table2[Thành tiền])-BáoCáoHàngHóa!E1332)</f>
        <v/>
      </c>
      <c r="I1332" s="42" t="str">
        <f>IF(B1332="","",SUMIF(Table28[[Tên hàng hóa ]:[Thành tiền]],BáoCáoHàngHóa!B1332,Table28[Số lượng]))</f>
        <v/>
      </c>
      <c r="J1332" s="42" t="str">
        <f t="shared" si="192"/>
        <v/>
      </c>
      <c r="K1332" s="42" t="str">
        <f t="shared" si="193"/>
        <v/>
      </c>
      <c r="L1332" s="44" t="str">
        <f t="shared" si="194"/>
        <v/>
      </c>
      <c r="M1332" s="44" t="str">
        <f t="shared" si="195"/>
        <v/>
      </c>
      <c r="N1332" s="44" t="str">
        <f t="shared" si="196"/>
        <v/>
      </c>
      <c r="O1332" s="30">
        <f t="shared" si="189"/>
        <v>0</v>
      </c>
    </row>
    <row r="1333" spans="1:15" x14ac:dyDescent="0.2">
      <c r="A1333" s="40">
        <v>1328</v>
      </c>
      <c r="B1333" s="40" t="str">
        <f>IF(DanhMụcHH!B1332="","",DanhMụcHH!B1332)</f>
        <v/>
      </c>
      <c r="C1333" s="41" t="str">
        <f ca="1">IF(B1333="","",SUMIF(OFFSET(MuaHàng_ThanhToán!$D$5,0,0,COUNTIF(Table2[Tên nhà cung cấp],MuaHàng_ThanhToán!$C$5),6),BáoCáoHàngHóa!B1333,Table2[Số lượng]))</f>
        <v/>
      </c>
      <c r="D1333" s="41" t="str">
        <f t="shared" si="190"/>
        <v/>
      </c>
      <c r="E1333" s="41" t="str">
        <f ca="1">IF(B1333="","",SUMIF(OFFSET(MuaHàng_ThanhToán!$D$5,0,0,COUNTIF(Table2[Tên nhà cung cấp],MuaHàng_ThanhToán!$C$5),6),BáoCáoHàngHóa!B1333,Table2[Thành tiền]))</f>
        <v/>
      </c>
      <c r="F1333" s="43" t="str">
        <f>IF(B1333="","",SUMIF(Table2[[Tên hàng hóa]:[Thành tiền]],BáoCáoHàngHóa!B1333,Table2[Số lượng])-BáoCáoHàngHóa!C1333)</f>
        <v/>
      </c>
      <c r="G1333" s="43" t="str">
        <f t="shared" si="191"/>
        <v/>
      </c>
      <c r="H1333" s="43" t="str">
        <f>IF(B1333="","",SUMIF(Table2[[Tên hàng hóa]:[Thành tiền]],BáoCáoHàngHóa!B1333,Table2[Thành tiền])-BáoCáoHàngHóa!E1333)</f>
        <v/>
      </c>
      <c r="I1333" s="42" t="str">
        <f>IF(B1333="","",SUMIF(Table28[[Tên hàng hóa ]:[Thành tiền]],BáoCáoHàngHóa!B1333,Table28[Số lượng]))</f>
        <v/>
      </c>
      <c r="J1333" s="42" t="str">
        <f t="shared" si="192"/>
        <v/>
      </c>
      <c r="K1333" s="42" t="str">
        <f t="shared" si="193"/>
        <v/>
      </c>
      <c r="L1333" s="44" t="str">
        <f t="shared" si="194"/>
        <v/>
      </c>
      <c r="M1333" s="44" t="str">
        <f t="shared" si="195"/>
        <v/>
      </c>
      <c r="N1333" s="44" t="str">
        <f t="shared" si="196"/>
        <v/>
      </c>
      <c r="O1333" s="30">
        <f t="shared" si="189"/>
        <v>0</v>
      </c>
    </row>
    <row r="1334" spans="1:15" x14ac:dyDescent="0.2">
      <c r="A1334" s="40">
        <v>1329</v>
      </c>
      <c r="B1334" s="40" t="str">
        <f>IF(DanhMụcHH!B1333="","",DanhMụcHH!B1333)</f>
        <v/>
      </c>
      <c r="C1334" s="41" t="str">
        <f ca="1">IF(B1334="","",SUMIF(OFFSET(MuaHàng_ThanhToán!$D$5,0,0,COUNTIF(Table2[Tên nhà cung cấp],MuaHàng_ThanhToán!$C$5),6),BáoCáoHàngHóa!B1334,Table2[Số lượng]))</f>
        <v/>
      </c>
      <c r="D1334" s="41" t="str">
        <f t="shared" si="190"/>
        <v/>
      </c>
      <c r="E1334" s="41" t="str">
        <f ca="1">IF(B1334="","",SUMIF(OFFSET(MuaHàng_ThanhToán!$D$5,0,0,COUNTIF(Table2[Tên nhà cung cấp],MuaHàng_ThanhToán!$C$5),6),BáoCáoHàngHóa!B1334,Table2[Thành tiền]))</f>
        <v/>
      </c>
      <c r="F1334" s="43" t="str">
        <f>IF(B1334="","",SUMIF(Table2[[Tên hàng hóa]:[Thành tiền]],BáoCáoHàngHóa!B1334,Table2[Số lượng])-BáoCáoHàngHóa!C1334)</f>
        <v/>
      </c>
      <c r="G1334" s="43" t="str">
        <f t="shared" si="191"/>
        <v/>
      </c>
      <c r="H1334" s="43" t="str">
        <f>IF(B1334="","",SUMIF(Table2[[Tên hàng hóa]:[Thành tiền]],BáoCáoHàngHóa!B1334,Table2[Thành tiền])-BáoCáoHàngHóa!E1334)</f>
        <v/>
      </c>
      <c r="I1334" s="42" t="str">
        <f>IF(B1334="","",SUMIF(Table28[[Tên hàng hóa ]:[Thành tiền]],BáoCáoHàngHóa!B1334,Table28[Số lượng]))</f>
        <v/>
      </c>
      <c r="J1334" s="42" t="str">
        <f t="shared" si="192"/>
        <v/>
      </c>
      <c r="K1334" s="42" t="str">
        <f t="shared" si="193"/>
        <v/>
      </c>
      <c r="L1334" s="44" t="str">
        <f t="shared" si="194"/>
        <v/>
      </c>
      <c r="M1334" s="44" t="str">
        <f t="shared" si="195"/>
        <v/>
      </c>
      <c r="N1334" s="44" t="str">
        <f t="shared" si="196"/>
        <v/>
      </c>
      <c r="O1334" s="30">
        <f t="shared" si="189"/>
        <v>0</v>
      </c>
    </row>
    <row r="1335" spans="1:15" x14ac:dyDescent="0.2">
      <c r="A1335" s="40">
        <v>1330</v>
      </c>
      <c r="B1335" s="40" t="str">
        <f>IF(DanhMụcHH!B1334="","",DanhMụcHH!B1334)</f>
        <v/>
      </c>
      <c r="C1335" s="41" t="str">
        <f ca="1">IF(B1335="","",SUMIF(OFFSET(MuaHàng_ThanhToán!$D$5,0,0,COUNTIF(Table2[Tên nhà cung cấp],MuaHàng_ThanhToán!$C$5),6),BáoCáoHàngHóa!B1335,Table2[Số lượng]))</f>
        <v/>
      </c>
      <c r="D1335" s="41" t="str">
        <f t="shared" si="190"/>
        <v/>
      </c>
      <c r="E1335" s="41" t="str">
        <f ca="1">IF(B1335="","",SUMIF(OFFSET(MuaHàng_ThanhToán!$D$5,0,0,COUNTIF(Table2[Tên nhà cung cấp],MuaHàng_ThanhToán!$C$5),6),BáoCáoHàngHóa!B1335,Table2[Thành tiền]))</f>
        <v/>
      </c>
      <c r="F1335" s="43" t="str">
        <f>IF(B1335="","",SUMIF(Table2[[Tên hàng hóa]:[Thành tiền]],BáoCáoHàngHóa!B1335,Table2[Số lượng])-BáoCáoHàngHóa!C1335)</f>
        <v/>
      </c>
      <c r="G1335" s="43" t="str">
        <f t="shared" si="191"/>
        <v/>
      </c>
      <c r="H1335" s="43" t="str">
        <f>IF(B1335="","",SUMIF(Table2[[Tên hàng hóa]:[Thành tiền]],BáoCáoHàngHóa!B1335,Table2[Thành tiền])-BáoCáoHàngHóa!E1335)</f>
        <v/>
      </c>
      <c r="I1335" s="42" t="str">
        <f>IF(B1335="","",SUMIF(Table28[[Tên hàng hóa ]:[Thành tiền]],BáoCáoHàngHóa!B1335,Table28[Số lượng]))</f>
        <v/>
      </c>
      <c r="J1335" s="42" t="str">
        <f t="shared" si="192"/>
        <v/>
      </c>
      <c r="K1335" s="42" t="str">
        <f t="shared" si="193"/>
        <v/>
      </c>
      <c r="L1335" s="44" t="str">
        <f t="shared" si="194"/>
        <v/>
      </c>
      <c r="M1335" s="44" t="str">
        <f t="shared" si="195"/>
        <v/>
      </c>
      <c r="N1335" s="44" t="str">
        <f t="shared" si="196"/>
        <v/>
      </c>
      <c r="O1335" s="30">
        <f t="shared" si="189"/>
        <v>0</v>
      </c>
    </row>
    <row r="1336" spans="1:15" x14ac:dyDescent="0.2">
      <c r="A1336" s="40">
        <v>1331</v>
      </c>
      <c r="B1336" s="40" t="str">
        <f>IF(DanhMụcHH!B1335="","",DanhMụcHH!B1335)</f>
        <v/>
      </c>
      <c r="C1336" s="41" t="str">
        <f ca="1">IF(B1336="","",SUMIF(OFFSET(MuaHàng_ThanhToán!$D$5,0,0,COUNTIF(Table2[Tên nhà cung cấp],MuaHàng_ThanhToán!$C$5),6),BáoCáoHàngHóa!B1336,Table2[Số lượng]))</f>
        <v/>
      </c>
      <c r="D1336" s="41" t="str">
        <f t="shared" si="190"/>
        <v/>
      </c>
      <c r="E1336" s="41" t="str">
        <f ca="1">IF(B1336="","",SUMIF(OFFSET(MuaHàng_ThanhToán!$D$5,0,0,COUNTIF(Table2[Tên nhà cung cấp],MuaHàng_ThanhToán!$C$5),6),BáoCáoHàngHóa!B1336,Table2[Thành tiền]))</f>
        <v/>
      </c>
      <c r="F1336" s="43" t="str">
        <f>IF(B1336="","",SUMIF(Table2[[Tên hàng hóa]:[Thành tiền]],BáoCáoHàngHóa!B1336,Table2[Số lượng])-BáoCáoHàngHóa!C1336)</f>
        <v/>
      </c>
      <c r="G1336" s="43" t="str">
        <f t="shared" si="191"/>
        <v/>
      </c>
      <c r="H1336" s="43" t="str">
        <f>IF(B1336="","",SUMIF(Table2[[Tên hàng hóa]:[Thành tiền]],BáoCáoHàngHóa!B1336,Table2[Thành tiền])-BáoCáoHàngHóa!E1336)</f>
        <v/>
      </c>
      <c r="I1336" s="42" t="str">
        <f>IF(B1336="","",SUMIF(Table28[[Tên hàng hóa ]:[Thành tiền]],BáoCáoHàngHóa!B1336,Table28[Số lượng]))</f>
        <v/>
      </c>
      <c r="J1336" s="42" t="str">
        <f t="shared" si="192"/>
        <v/>
      </c>
      <c r="K1336" s="42" t="str">
        <f t="shared" si="193"/>
        <v/>
      </c>
      <c r="L1336" s="44" t="str">
        <f t="shared" si="194"/>
        <v/>
      </c>
      <c r="M1336" s="44" t="str">
        <f t="shared" si="195"/>
        <v/>
      </c>
      <c r="N1336" s="44" t="str">
        <f t="shared" si="196"/>
        <v/>
      </c>
      <c r="O1336" s="30">
        <f t="shared" si="189"/>
        <v>0</v>
      </c>
    </row>
    <row r="1337" spans="1:15" x14ac:dyDescent="0.2">
      <c r="A1337" s="40">
        <v>1332</v>
      </c>
      <c r="B1337" s="40" t="str">
        <f>IF(DanhMụcHH!B1336="","",DanhMụcHH!B1336)</f>
        <v/>
      </c>
      <c r="C1337" s="41" t="str">
        <f ca="1">IF(B1337="","",SUMIF(OFFSET(MuaHàng_ThanhToán!$D$5,0,0,COUNTIF(Table2[Tên nhà cung cấp],MuaHàng_ThanhToán!$C$5),6),BáoCáoHàngHóa!B1337,Table2[Số lượng]))</f>
        <v/>
      </c>
      <c r="D1337" s="41" t="str">
        <f t="shared" si="190"/>
        <v/>
      </c>
      <c r="E1337" s="41" t="str">
        <f ca="1">IF(B1337="","",SUMIF(OFFSET(MuaHàng_ThanhToán!$D$5,0,0,COUNTIF(Table2[Tên nhà cung cấp],MuaHàng_ThanhToán!$C$5),6),BáoCáoHàngHóa!B1337,Table2[Thành tiền]))</f>
        <v/>
      </c>
      <c r="F1337" s="43" t="str">
        <f>IF(B1337="","",SUMIF(Table2[[Tên hàng hóa]:[Thành tiền]],BáoCáoHàngHóa!B1337,Table2[Số lượng])-BáoCáoHàngHóa!C1337)</f>
        <v/>
      </c>
      <c r="G1337" s="43" t="str">
        <f t="shared" si="191"/>
        <v/>
      </c>
      <c r="H1337" s="43" t="str">
        <f>IF(B1337="","",SUMIF(Table2[[Tên hàng hóa]:[Thành tiền]],BáoCáoHàngHóa!B1337,Table2[Thành tiền])-BáoCáoHàngHóa!E1337)</f>
        <v/>
      </c>
      <c r="I1337" s="42" t="str">
        <f>IF(B1337="","",SUMIF(Table28[[Tên hàng hóa ]:[Thành tiền]],BáoCáoHàngHóa!B1337,Table28[Số lượng]))</f>
        <v/>
      </c>
      <c r="J1337" s="42" t="str">
        <f t="shared" si="192"/>
        <v/>
      </c>
      <c r="K1337" s="42" t="str">
        <f t="shared" si="193"/>
        <v/>
      </c>
      <c r="L1337" s="44" t="str">
        <f t="shared" si="194"/>
        <v/>
      </c>
      <c r="M1337" s="44" t="str">
        <f t="shared" si="195"/>
        <v/>
      </c>
      <c r="N1337" s="44" t="str">
        <f t="shared" si="196"/>
        <v/>
      </c>
      <c r="O1337" s="30">
        <f t="shared" si="189"/>
        <v>0</v>
      </c>
    </row>
    <row r="1338" spans="1:15" x14ac:dyDescent="0.2">
      <c r="A1338" s="40">
        <v>1333</v>
      </c>
      <c r="B1338" s="40" t="str">
        <f>IF(DanhMụcHH!B1337="","",DanhMụcHH!B1337)</f>
        <v/>
      </c>
      <c r="C1338" s="41" t="str">
        <f ca="1">IF(B1338="","",SUMIF(OFFSET(MuaHàng_ThanhToán!$D$5,0,0,COUNTIF(Table2[Tên nhà cung cấp],MuaHàng_ThanhToán!$C$5),6),BáoCáoHàngHóa!B1338,Table2[Số lượng]))</f>
        <v/>
      </c>
      <c r="D1338" s="41" t="str">
        <f t="shared" si="190"/>
        <v/>
      </c>
      <c r="E1338" s="41" t="str">
        <f ca="1">IF(B1338="","",SUMIF(OFFSET(MuaHàng_ThanhToán!$D$5,0,0,COUNTIF(Table2[Tên nhà cung cấp],MuaHàng_ThanhToán!$C$5),6),BáoCáoHàngHóa!B1338,Table2[Thành tiền]))</f>
        <v/>
      </c>
      <c r="F1338" s="43" t="str">
        <f>IF(B1338="","",SUMIF(Table2[[Tên hàng hóa]:[Thành tiền]],BáoCáoHàngHóa!B1338,Table2[Số lượng])-BáoCáoHàngHóa!C1338)</f>
        <v/>
      </c>
      <c r="G1338" s="43" t="str">
        <f t="shared" si="191"/>
        <v/>
      </c>
      <c r="H1338" s="43" t="str">
        <f>IF(B1338="","",SUMIF(Table2[[Tên hàng hóa]:[Thành tiền]],BáoCáoHàngHóa!B1338,Table2[Thành tiền])-BáoCáoHàngHóa!E1338)</f>
        <v/>
      </c>
      <c r="I1338" s="42" t="str">
        <f>IF(B1338="","",SUMIF(Table28[[Tên hàng hóa ]:[Thành tiền]],BáoCáoHàngHóa!B1338,Table28[Số lượng]))</f>
        <v/>
      </c>
      <c r="J1338" s="42" t="str">
        <f t="shared" si="192"/>
        <v/>
      </c>
      <c r="K1338" s="42" t="str">
        <f t="shared" si="193"/>
        <v/>
      </c>
      <c r="L1338" s="44" t="str">
        <f t="shared" si="194"/>
        <v/>
      </c>
      <c r="M1338" s="44" t="str">
        <f t="shared" si="195"/>
        <v/>
      </c>
      <c r="N1338" s="44" t="str">
        <f t="shared" si="196"/>
        <v/>
      </c>
      <c r="O1338" s="30">
        <f t="shared" si="189"/>
        <v>0</v>
      </c>
    </row>
    <row r="1339" spans="1:15" x14ac:dyDescent="0.2">
      <c r="A1339" s="40">
        <v>1334</v>
      </c>
      <c r="B1339" s="40" t="str">
        <f>IF(DanhMụcHH!B1338="","",DanhMụcHH!B1338)</f>
        <v/>
      </c>
      <c r="C1339" s="41" t="str">
        <f ca="1">IF(B1339="","",SUMIF(OFFSET(MuaHàng_ThanhToán!$D$5,0,0,COUNTIF(Table2[Tên nhà cung cấp],MuaHàng_ThanhToán!$C$5),6),BáoCáoHàngHóa!B1339,Table2[Số lượng]))</f>
        <v/>
      </c>
      <c r="D1339" s="41" t="str">
        <f t="shared" si="190"/>
        <v/>
      </c>
      <c r="E1339" s="41" t="str">
        <f ca="1">IF(B1339="","",SUMIF(OFFSET(MuaHàng_ThanhToán!$D$5,0,0,COUNTIF(Table2[Tên nhà cung cấp],MuaHàng_ThanhToán!$C$5),6),BáoCáoHàngHóa!B1339,Table2[Thành tiền]))</f>
        <v/>
      </c>
      <c r="F1339" s="43" t="str">
        <f>IF(B1339="","",SUMIF(Table2[[Tên hàng hóa]:[Thành tiền]],BáoCáoHàngHóa!B1339,Table2[Số lượng])-BáoCáoHàngHóa!C1339)</f>
        <v/>
      </c>
      <c r="G1339" s="43" t="str">
        <f t="shared" si="191"/>
        <v/>
      </c>
      <c r="H1339" s="43" t="str">
        <f>IF(B1339="","",SUMIF(Table2[[Tên hàng hóa]:[Thành tiền]],BáoCáoHàngHóa!B1339,Table2[Thành tiền])-BáoCáoHàngHóa!E1339)</f>
        <v/>
      </c>
      <c r="I1339" s="42" t="str">
        <f>IF(B1339="","",SUMIF(Table28[[Tên hàng hóa ]:[Thành tiền]],BáoCáoHàngHóa!B1339,Table28[Số lượng]))</f>
        <v/>
      </c>
      <c r="J1339" s="42" t="str">
        <f t="shared" si="192"/>
        <v/>
      </c>
      <c r="K1339" s="42" t="str">
        <f t="shared" si="193"/>
        <v/>
      </c>
      <c r="L1339" s="44" t="str">
        <f t="shared" si="194"/>
        <v/>
      </c>
      <c r="M1339" s="44" t="str">
        <f t="shared" si="195"/>
        <v/>
      </c>
      <c r="N1339" s="44" t="str">
        <f t="shared" si="196"/>
        <v/>
      </c>
      <c r="O1339" s="30">
        <f t="shared" si="189"/>
        <v>0</v>
      </c>
    </row>
    <row r="1340" spans="1:15" x14ac:dyDescent="0.2">
      <c r="A1340" s="40">
        <v>1335</v>
      </c>
      <c r="B1340" s="40" t="str">
        <f>IF(DanhMụcHH!B1339="","",DanhMụcHH!B1339)</f>
        <v/>
      </c>
      <c r="C1340" s="41" t="str">
        <f ca="1">IF(B1340="","",SUMIF(OFFSET(MuaHàng_ThanhToán!$D$5,0,0,COUNTIF(Table2[Tên nhà cung cấp],MuaHàng_ThanhToán!$C$5),6),BáoCáoHàngHóa!B1340,Table2[Số lượng]))</f>
        <v/>
      </c>
      <c r="D1340" s="41" t="str">
        <f t="shared" si="190"/>
        <v/>
      </c>
      <c r="E1340" s="41" t="str">
        <f ca="1">IF(B1340="","",SUMIF(OFFSET(MuaHàng_ThanhToán!$D$5,0,0,COUNTIF(Table2[Tên nhà cung cấp],MuaHàng_ThanhToán!$C$5),6),BáoCáoHàngHóa!B1340,Table2[Thành tiền]))</f>
        <v/>
      </c>
      <c r="F1340" s="43" t="str">
        <f>IF(B1340="","",SUMIF(Table2[[Tên hàng hóa]:[Thành tiền]],BáoCáoHàngHóa!B1340,Table2[Số lượng])-BáoCáoHàngHóa!C1340)</f>
        <v/>
      </c>
      <c r="G1340" s="43" t="str">
        <f t="shared" si="191"/>
        <v/>
      </c>
      <c r="H1340" s="43" t="str">
        <f>IF(B1340="","",SUMIF(Table2[[Tên hàng hóa]:[Thành tiền]],BáoCáoHàngHóa!B1340,Table2[Thành tiền])-BáoCáoHàngHóa!E1340)</f>
        <v/>
      </c>
      <c r="I1340" s="42" t="str">
        <f>IF(B1340="","",SUMIF(Table28[[Tên hàng hóa ]:[Thành tiền]],BáoCáoHàngHóa!B1340,Table28[Số lượng]))</f>
        <v/>
      </c>
      <c r="J1340" s="42" t="str">
        <f t="shared" si="192"/>
        <v/>
      </c>
      <c r="K1340" s="42" t="str">
        <f t="shared" si="193"/>
        <v/>
      </c>
      <c r="L1340" s="44" t="str">
        <f t="shared" si="194"/>
        <v/>
      </c>
      <c r="M1340" s="44" t="str">
        <f t="shared" si="195"/>
        <v/>
      </c>
      <c r="N1340" s="44" t="str">
        <f t="shared" si="196"/>
        <v/>
      </c>
      <c r="O1340" s="30">
        <f t="shared" si="189"/>
        <v>0</v>
      </c>
    </row>
    <row r="1341" spans="1:15" x14ac:dyDescent="0.2">
      <c r="A1341" s="40">
        <v>1336</v>
      </c>
      <c r="B1341" s="40" t="str">
        <f>IF(DanhMụcHH!B1340="","",DanhMụcHH!B1340)</f>
        <v/>
      </c>
      <c r="C1341" s="41" t="str">
        <f ca="1">IF(B1341="","",SUMIF(OFFSET(MuaHàng_ThanhToán!$D$5,0,0,COUNTIF(Table2[Tên nhà cung cấp],MuaHàng_ThanhToán!$C$5),6),BáoCáoHàngHóa!B1341,Table2[Số lượng]))</f>
        <v/>
      </c>
      <c r="D1341" s="41" t="str">
        <f t="shared" si="190"/>
        <v/>
      </c>
      <c r="E1341" s="41" t="str">
        <f ca="1">IF(B1341="","",SUMIF(OFFSET(MuaHàng_ThanhToán!$D$5,0,0,COUNTIF(Table2[Tên nhà cung cấp],MuaHàng_ThanhToán!$C$5),6),BáoCáoHàngHóa!B1341,Table2[Thành tiền]))</f>
        <v/>
      </c>
      <c r="F1341" s="43" t="str">
        <f>IF(B1341="","",SUMIF(Table2[[Tên hàng hóa]:[Thành tiền]],BáoCáoHàngHóa!B1341,Table2[Số lượng])-BáoCáoHàngHóa!C1341)</f>
        <v/>
      </c>
      <c r="G1341" s="43" t="str">
        <f t="shared" si="191"/>
        <v/>
      </c>
      <c r="H1341" s="43" t="str">
        <f>IF(B1341="","",SUMIF(Table2[[Tên hàng hóa]:[Thành tiền]],BáoCáoHàngHóa!B1341,Table2[Thành tiền])-BáoCáoHàngHóa!E1341)</f>
        <v/>
      </c>
      <c r="I1341" s="42" t="str">
        <f>IF(B1341="","",SUMIF(Table28[[Tên hàng hóa ]:[Thành tiền]],BáoCáoHàngHóa!B1341,Table28[Số lượng]))</f>
        <v/>
      </c>
      <c r="J1341" s="42" t="str">
        <f t="shared" si="192"/>
        <v/>
      </c>
      <c r="K1341" s="42" t="str">
        <f t="shared" si="193"/>
        <v/>
      </c>
      <c r="L1341" s="44" t="str">
        <f t="shared" si="194"/>
        <v/>
      </c>
      <c r="M1341" s="44" t="str">
        <f t="shared" si="195"/>
        <v/>
      </c>
      <c r="N1341" s="44" t="str">
        <f t="shared" si="196"/>
        <v/>
      </c>
      <c r="O1341" s="30">
        <f t="shared" si="189"/>
        <v>0</v>
      </c>
    </row>
    <row r="1342" spans="1:15" x14ac:dyDescent="0.2">
      <c r="A1342" s="40">
        <v>1337</v>
      </c>
      <c r="B1342" s="40" t="str">
        <f>IF(DanhMụcHH!B1341="","",DanhMụcHH!B1341)</f>
        <v/>
      </c>
      <c r="C1342" s="41" t="str">
        <f ca="1">IF(B1342="","",SUMIF(OFFSET(MuaHàng_ThanhToán!$D$5,0,0,COUNTIF(Table2[Tên nhà cung cấp],MuaHàng_ThanhToán!$C$5),6),BáoCáoHàngHóa!B1342,Table2[Số lượng]))</f>
        <v/>
      </c>
      <c r="D1342" s="41" t="str">
        <f t="shared" si="190"/>
        <v/>
      </c>
      <c r="E1342" s="41" t="str">
        <f ca="1">IF(B1342="","",SUMIF(OFFSET(MuaHàng_ThanhToán!$D$5,0,0,COUNTIF(Table2[Tên nhà cung cấp],MuaHàng_ThanhToán!$C$5),6),BáoCáoHàngHóa!B1342,Table2[Thành tiền]))</f>
        <v/>
      </c>
      <c r="F1342" s="43" t="str">
        <f>IF(B1342="","",SUMIF(Table2[[Tên hàng hóa]:[Thành tiền]],BáoCáoHàngHóa!B1342,Table2[Số lượng])-BáoCáoHàngHóa!C1342)</f>
        <v/>
      </c>
      <c r="G1342" s="43" t="str">
        <f t="shared" si="191"/>
        <v/>
      </c>
      <c r="H1342" s="43" t="str">
        <f>IF(B1342="","",SUMIF(Table2[[Tên hàng hóa]:[Thành tiền]],BáoCáoHàngHóa!B1342,Table2[Thành tiền])-BáoCáoHàngHóa!E1342)</f>
        <v/>
      </c>
      <c r="I1342" s="42" t="str">
        <f>IF(B1342="","",SUMIF(Table28[[Tên hàng hóa ]:[Thành tiền]],BáoCáoHàngHóa!B1342,Table28[Số lượng]))</f>
        <v/>
      </c>
      <c r="J1342" s="42" t="str">
        <f t="shared" si="192"/>
        <v/>
      </c>
      <c r="K1342" s="42" t="str">
        <f t="shared" si="193"/>
        <v/>
      </c>
      <c r="L1342" s="44" t="str">
        <f t="shared" si="194"/>
        <v/>
      </c>
      <c r="M1342" s="44" t="str">
        <f t="shared" si="195"/>
        <v/>
      </c>
      <c r="N1342" s="44" t="str">
        <f t="shared" si="196"/>
        <v/>
      </c>
      <c r="O1342" s="30">
        <f t="shared" si="189"/>
        <v>0</v>
      </c>
    </row>
    <row r="1343" spans="1:15" x14ac:dyDescent="0.2">
      <c r="A1343" s="40">
        <v>1338</v>
      </c>
      <c r="B1343" s="40" t="str">
        <f>IF(DanhMụcHH!B1342="","",DanhMụcHH!B1342)</f>
        <v/>
      </c>
      <c r="C1343" s="41" t="str">
        <f ca="1">IF(B1343="","",SUMIF(OFFSET(MuaHàng_ThanhToán!$D$5,0,0,COUNTIF(Table2[Tên nhà cung cấp],MuaHàng_ThanhToán!$C$5),6),BáoCáoHàngHóa!B1343,Table2[Số lượng]))</f>
        <v/>
      </c>
      <c r="D1343" s="41" t="str">
        <f t="shared" si="190"/>
        <v/>
      </c>
      <c r="E1343" s="41" t="str">
        <f ca="1">IF(B1343="","",SUMIF(OFFSET(MuaHàng_ThanhToán!$D$5,0,0,COUNTIF(Table2[Tên nhà cung cấp],MuaHàng_ThanhToán!$C$5),6),BáoCáoHàngHóa!B1343,Table2[Thành tiền]))</f>
        <v/>
      </c>
      <c r="F1343" s="43" t="str">
        <f>IF(B1343="","",SUMIF(Table2[[Tên hàng hóa]:[Thành tiền]],BáoCáoHàngHóa!B1343,Table2[Số lượng])-BáoCáoHàngHóa!C1343)</f>
        <v/>
      </c>
      <c r="G1343" s="43" t="str">
        <f t="shared" si="191"/>
        <v/>
      </c>
      <c r="H1343" s="43" t="str">
        <f>IF(B1343="","",SUMIF(Table2[[Tên hàng hóa]:[Thành tiền]],BáoCáoHàngHóa!B1343,Table2[Thành tiền])-BáoCáoHàngHóa!E1343)</f>
        <v/>
      </c>
      <c r="I1343" s="42" t="str">
        <f>IF(B1343="","",SUMIF(Table28[[Tên hàng hóa ]:[Thành tiền]],BáoCáoHàngHóa!B1343,Table28[Số lượng]))</f>
        <v/>
      </c>
      <c r="J1343" s="42" t="str">
        <f t="shared" si="192"/>
        <v/>
      </c>
      <c r="K1343" s="42" t="str">
        <f t="shared" si="193"/>
        <v/>
      </c>
      <c r="L1343" s="44" t="str">
        <f t="shared" si="194"/>
        <v/>
      </c>
      <c r="M1343" s="44" t="str">
        <f t="shared" si="195"/>
        <v/>
      </c>
      <c r="N1343" s="44" t="str">
        <f t="shared" si="196"/>
        <v/>
      </c>
      <c r="O1343" s="30">
        <f t="shared" si="189"/>
        <v>0</v>
      </c>
    </row>
    <row r="1344" spans="1:15" x14ac:dyDescent="0.2">
      <c r="A1344" s="40">
        <v>1339</v>
      </c>
      <c r="B1344" s="40" t="str">
        <f>IF(DanhMụcHH!B1343="","",DanhMụcHH!B1343)</f>
        <v/>
      </c>
      <c r="C1344" s="41" t="str">
        <f ca="1">IF(B1344="","",SUMIF(OFFSET(MuaHàng_ThanhToán!$D$5,0,0,COUNTIF(Table2[Tên nhà cung cấp],MuaHàng_ThanhToán!$C$5),6),BáoCáoHàngHóa!B1344,Table2[Số lượng]))</f>
        <v/>
      </c>
      <c r="D1344" s="41" t="str">
        <f t="shared" si="190"/>
        <v/>
      </c>
      <c r="E1344" s="41" t="str">
        <f ca="1">IF(B1344="","",SUMIF(OFFSET(MuaHàng_ThanhToán!$D$5,0,0,COUNTIF(Table2[Tên nhà cung cấp],MuaHàng_ThanhToán!$C$5),6),BáoCáoHàngHóa!B1344,Table2[Thành tiền]))</f>
        <v/>
      </c>
      <c r="F1344" s="43" t="str">
        <f>IF(B1344="","",SUMIF(Table2[[Tên hàng hóa]:[Thành tiền]],BáoCáoHàngHóa!B1344,Table2[Số lượng])-BáoCáoHàngHóa!C1344)</f>
        <v/>
      </c>
      <c r="G1344" s="43" t="str">
        <f t="shared" si="191"/>
        <v/>
      </c>
      <c r="H1344" s="43" t="str">
        <f>IF(B1344="","",SUMIF(Table2[[Tên hàng hóa]:[Thành tiền]],BáoCáoHàngHóa!B1344,Table2[Thành tiền])-BáoCáoHàngHóa!E1344)</f>
        <v/>
      </c>
      <c r="I1344" s="42" t="str">
        <f>IF(B1344="","",SUMIF(Table28[[Tên hàng hóa ]:[Thành tiền]],BáoCáoHàngHóa!B1344,Table28[Số lượng]))</f>
        <v/>
      </c>
      <c r="J1344" s="42" t="str">
        <f t="shared" si="192"/>
        <v/>
      </c>
      <c r="K1344" s="42" t="str">
        <f t="shared" si="193"/>
        <v/>
      </c>
      <c r="L1344" s="44" t="str">
        <f t="shared" si="194"/>
        <v/>
      </c>
      <c r="M1344" s="44" t="str">
        <f t="shared" si="195"/>
        <v/>
      </c>
      <c r="N1344" s="44" t="str">
        <f t="shared" si="196"/>
        <v/>
      </c>
      <c r="O1344" s="30">
        <f t="shared" si="189"/>
        <v>0</v>
      </c>
    </row>
    <row r="1345" spans="1:15" x14ac:dyDescent="0.2">
      <c r="A1345" s="40">
        <v>1340</v>
      </c>
      <c r="B1345" s="40" t="str">
        <f>IF(DanhMụcHH!B1344="","",DanhMụcHH!B1344)</f>
        <v/>
      </c>
      <c r="C1345" s="41" t="str">
        <f ca="1">IF(B1345="","",SUMIF(OFFSET(MuaHàng_ThanhToán!$D$5,0,0,COUNTIF(Table2[Tên nhà cung cấp],MuaHàng_ThanhToán!$C$5),6),BáoCáoHàngHóa!B1345,Table2[Số lượng]))</f>
        <v/>
      </c>
      <c r="D1345" s="41" t="str">
        <f t="shared" si="190"/>
        <v/>
      </c>
      <c r="E1345" s="41" t="str">
        <f ca="1">IF(B1345="","",SUMIF(OFFSET(MuaHàng_ThanhToán!$D$5,0,0,COUNTIF(Table2[Tên nhà cung cấp],MuaHàng_ThanhToán!$C$5),6),BáoCáoHàngHóa!B1345,Table2[Thành tiền]))</f>
        <v/>
      </c>
      <c r="F1345" s="43" t="str">
        <f>IF(B1345="","",SUMIF(Table2[[Tên hàng hóa]:[Thành tiền]],BáoCáoHàngHóa!B1345,Table2[Số lượng])-BáoCáoHàngHóa!C1345)</f>
        <v/>
      </c>
      <c r="G1345" s="43" t="str">
        <f t="shared" si="191"/>
        <v/>
      </c>
      <c r="H1345" s="43" t="str">
        <f>IF(B1345="","",SUMIF(Table2[[Tên hàng hóa]:[Thành tiền]],BáoCáoHàngHóa!B1345,Table2[Thành tiền])-BáoCáoHàngHóa!E1345)</f>
        <v/>
      </c>
      <c r="I1345" s="42" t="str">
        <f>IF(B1345="","",SUMIF(Table28[[Tên hàng hóa ]:[Thành tiền]],BáoCáoHàngHóa!B1345,Table28[Số lượng]))</f>
        <v/>
      </c>
      <c r="J1345" s="42" t="str">
        <f t="shared" si="192"/>
        <v/>
      </c>
      <c r="K1345" s="42" t="str">
        <f t="shared" si="193"/>
        <v/>
      </c>
      <c r="L1345" s="44" t="str">
        <f t="shared" si="194"/>
        <v/>
      </c>
      <c r="M1345" s="44" t="str">
        <f t="shared" si="195"/>
        <v/>
      </c>
      <c r="N1345" s="44" t="str">
        <f t="shared" si="196"/>
        <v/>
      </c>
      <c r="O1345" s="30">
        <f t="shared" si="189"/>
        <v>0</v>
      </c>
    </row>
    <row r="1346" spans="1:15" x14ac:dyDescent="0.2">
      <c r="A1346" s="40">
        <v>1341</v>
      </c>
      <c r="B1346" s="40" t="str">
        <f>IF(DanhMụcHH!B1345="","",DanhMụcHH!B1345)</f>
        <v/>
      </c>
      <c r="C1346" s="41" t="str">
        <f ca="1">IF(B1346="","",SUMIF(OFFSET(MuaHàng_ThanhToán!$D$5,0,0,COUNTIF(Table2[Tên nhà cung cấp],MuaHàng_ThanhToán!$C$5),6),BáoCáoHàngHóa!B1346,Table2[Số lượng]))</f>
        <v/>
      </c>
      <c r="D1346" s="41" t="str">
        <f t="shared" si="190"/>
        <v/>
      </c>
      <c r="E1346" s="41" t="str">
        <f ca="1">IF(B1346="","",SUMIF(OFFSET(MuaHàng_ThanhToán!$D$5,0,0,COUNTIF(Table2[Tên nhà cung cấp],MuaHàng_ThanhToán!$C$5),6),BáoCáoHàngHóa!B1346,Table2[Thành tiền]))</f>
        <v/>
      </c>
      <c r="F1346" s="43" t="str">
        <f>IF(B1346="","",SUMIF(Table2[[Tên hàng hóa]:[Thành tiền]],BáoCáoHàngHóa!B1346,Table2[Số lượng])-BáoCáoHàngHóa!C1346)</f>
        <v/>
      </c>
      <c r="G1346" s="43" t="str">
        <f t="shared" si="191"/>
        <v/>
      </c>
      <c r="H1346" s="43" t="str">
        <f>IF(B1346="","",SUMIF(Table2[[Tên hàng hóa]:[Thành tiền]],BáoCáoHàngHóa!B1346,Table2[Thành tiền])-BáoCáoHàngHóa!E1346)</f>
        <v/>
      </c>
      <c r="I1346" s="42" t="str">
        <f>IF(B1346="","",SUMIF(Table28[[Tên hàng hóa ]:[Thành tiền]],BáoCáoHàngHóa!B1346,Table28[Số lượng]))</f>
        <v/>
      </c>
      <c r="J1346" s="42" t="str">
        <f t="shared" si="192"/>
        <v/>
      </c>
      <c r="K1346" s="42" t="str">
        <f t="shared" si="193"/>
        <v/>
      </c>
      <c r="L1346" s="44" t="str">
        <f t="shared" si="194"/>
        <v/>
      </c>
      <c r="M1346" s="44" t="str">
        <f t="shared" si="195"/>
        <v/>
      </c>
      <c r="N1346" s="44" t="str">
        <f t="shared" si="196"/>
        <v/>
      </c>
      <c r="O1346" s="30">
        <f t="shared" si="189"/>
        <v>0</v>
      </c>
    </row>
    <row r="1347" spans="1:15" x14ac:dyDescent="0.2">
      <c r="A1347" s="40">
        <v>1342</v>
      </c>
      <c r="B1347" s="40" t="str">
        <f>IF(DanhMụcHH!B1346="","",DanhMụcHH!B1346)</f>
        <v/>
      </c>
      <c r="C1347" s="41" t="str">
        <f ca="1">IF(B1347="","",SUMIF(OFFSET(MuaHàng_ThanhToán!$D$5,0,0,COUNTIF(Table2[Tên nhà cung cấp],MuaHàng_ThanhToán!$C$5),6),BáoCáoHàngHóa!B1347,Table2[Số lượng]))</f>
        <v/>
      </c>
      <c r="D1347" s="41" t="str">
        <f t="shared" si="190"/>
        <v/>
      </c>
      <c r="E1347" s="41" t="str">
        <f ca="1">IF(B1347="","",SUMIF(OFFSET(MuaHàng_ThanhToán!$D$5,0,0,COUNTIF(Table2[Tên nhà cung cấp],MuaHàng_ThanhToán!$C$5),6),BáoCáoHàngHóa!B1347,Table2[Thành tiền]))</f>
        <v/>
      </c>
      <c r="F1347" s="43" t="str">
        <f>IF(B1347="","",SUMIF(Table2[[Tên hàng hóa]:[Thành tiền]],BáoCáoHàngHóa!B1347,Table2[Số lượng])-BáoCáoHàngHóa!C1347)</f>
        <v/>
      </c>
      <c r="G1347" s="43" t="str">
        <f t="shared" si="191"/>
        <v/>
      </c>
      <c r="H1347" s="43" t="str">
        <f>IF(B1347="","",SUMIF(Table2[[Tên hàng hóa]:[Thành tiền]],BáoCáoHàngHóa!B1347,Table2[Thành tiền])-BáoCáoHàngHóa!E1347)</f>
        <v/>
      </c>
      <c r="I1347" s="42" t="str">
        <f>IF(B1347="","",SUMIF(Table28[[Tên hàng hóa ]:[Thành tiền]],BáoCáoHàngHóa!B1347,Table28[Số lượng]))</f>
        <v/>
      </c>
      <c r="J1347" s="42" t="str">
        <f t="shared" si="192"/>
        <v/>
      </c>
      <c r="K1347" s="42" t="str">
        <f t="shared" si="193"/>
        <v/>
      </c>
      <c r="L1347" s="44" t="str">
        <f t="shared" si="194"/>
        <v/>
      </c>
      <c r="M1347" s="44" t="str">
        <f t="shared" si="195"/>
        <v/>
      </c>
      <c r="N1347" s="44" t="str">
        <f t="shared" si="196"/>
        <v/>
      </c>
      <c r="O1347" s="30">
        <f t="shared" si="189"/>
        <v>0</v>
      </c>
    </row>
    <row r="1348" spans="1:15" x14ac:dyDescent="0.2">
      <c r="A1348" s="40">
        <v>1343</v>
      </c>
      <c r="B1348" s="40" t="str">
        <f>IF(DanhMụcHH!B1347="","",DanhMụcHH!B1347)</f>
        <v/>
      </c>
      <c r="C1348" s="41" t="str">
        <f ca="1">IF(B1348="","",SUMIF(OFFSET(MuaHàng_ThanhToán!$D$5,0,0,COUNTIF(Table2[Tên nhà cung cấp],MuaHàng_ThanhToán!$C$5),6),BáoCáoHàngHóa!B1348,Table2[Số lượng]))</f>
        <v/>
      </c>
      <c r="D1348" s="41" t="str">
        <f t="shared" si="190"/>
        <v/>
      </c>
      <c r="E1348" s="41" t="str">
        <f ca="1">IF(B1348="","",SUMIF(OFFSET(MuaHàng_ThanhToán!$D$5,0,0,COUNTIF(Table2[Tên nhà cung cấp],MuaHàng_ThanhToán!$C$5),6),BáoCáoHàngHóa!B1348,Table2[Thành tiền]))</f>
        <v/>
      </c>
      <c r="F1348" s="43" t="str">
        <f>IF(B1348="","",SUMIF(Table2[[Tên hàng hóa]:[Thành tiền]],BáoCáoHàngHóa!B1348,Table2[Số lượng])-BáoCáoHàngHóa!C1348)</f>
        <v/>
      </c>
      <c r="G1348" s="43" t="str">
        <f t="shared" si="191"/>
        <v/>
      </c>
      <c r="H1348" s="43" t="str">
        <f>IF(B1348="","",SUMIF(Table2[[Tên hàng hóa]:[Thành tiền]],BáoCáoHàngHóa!B1348,Table2[Thành tiền])-BáoCáoHàngHóa!E1348)</f>
        <v/>
      </c>
      <c r="I1348" s="42" t="str">
        <f>IF(B1348="","",SUMIF(Table28[[Tên hàng hóa ]:[Thành tiền]],BáoCáoHàngHóa!B1348,Table28[Số lượng]))</f>
        <v/>
      </c>
      <c r="J1348" s="42" t="str">
        <f t="shared" si="192"/>
        <v/>
      </c>
      <c r="K1348" s="42" t="str">
        <f t="shared" si="193"/>
        <v/>
      </c>
      <c r="L1348" s="44" t="str">
        <f t="shared" si="194"/>
        <v/>
      </c>
      <c r="M1348" s="44" t="str">
        <f t="shared" si="195"/>
        <v/>
      </c>
      <c r="N1348" s="44" t="str">
        <f t="shared" si="196"/>
        <v/>
      </c>
      <c r="O1348" s="30">
        <f t="shared" si="189"/>
        <v>0</v>
      </c>
    </row>
    <row r="1349" spans="1:15" x14ac:dyDescent="0.2">
      <c r="A1349" s="40">
        <v>1344</v>
      </c>
      <c r="B1349" s="40" t="str">
        <f>IF(DanhMụcHH!B1348="","",DanhMụcHH!B1348)</f>
        <v/>
      </c>
      <c r="C1349" s="41" t="str">
        <f ca="1">IF(B1349="","",SUMIF(OFFSET(MuaHàng_ThanhToán!$D$5,0,0,COUNTIF(Table2[Tên nhà cung cấp],MuaHàng_ThanhToán!$C$5),6),BáoCáoHàngHóa!B1349,Table2[Số lượng]))</f>
        <v/>
      </c>
      <c r="D1349" s="41" t="str">
        <f t="shared" si="190"/>
        <v/>
      </c>
      <c r="E1349" s="41" t="str">
        <f ca="1">IF(B1349="","",SUMIF(OFFSET(MuaHàng_ThanhToán!$D$5,0,0,COUNTIF(Table2[Tên nhà cung cấp],MuaHàng_ThanhToán!$C$5),6),BáoCáoHàngHóa!B1349,Table2[Thành tiền]))</f>
        <v/>
      </c>
      <c r="F1349" s="43" t="str">
        <f>IF(B1349="","",SUMIF(Table2[[Tên hàng hóa]:[Thành tiền]],BáoCáoHàngHóa!B1349,Table2[Số lượng])-BáoCáoHàngHóa!C1349)</f>
        <v/>
      </c>
      <c r="G1349" s="43" t="str">
        <f t="shared" si="191"/>
        <v/>
      </c>
      <c r="H1349" s="43" t="str">
        <f>IF(B1349="","",SUMIF(Table2[[Tên hàng hóa]:[Thành tiền]],BáoCáoHàngHóa!B1349,Table2[Thành tiền])-BáoCáoHàngHóa!E1349)</f>
        <v/>
      </c>
      <c r="I1349" s="42" t="str">
        <f>IF(B1349="","",SUMIF(Table28[[Tên hàng hóa ]:[Thành tiền]],BáoCáoHàngHóa!B1349,Table28[Số lượng]))</f>
        <v/>
      </c>
      <c r="J1349" s="42" t="str">
        <f t="shared" si="192"/>
        <v/>
      </c>
      <c r="K1349" s="42" t="str">
        <f t="shared" si="193"/>
        <v/>
      </c>
      <c r="L1349" s="44" t="str">
        <f t="shared" si="194"/>
        <v/>
      </c>
      <c r="M1349" s="44" t="str">
        <f t="shared" si="195"/>
        <v/>
      </c>
      <c r="N1349" s="44" t="str">
        <f t="shared" si="196"/>
        <v/>
      </c>
      <c r="O1349" s="30">
        <f t="shared" si="189"/>
        <v>0</v>
      </c>
    </row>
    <row r="1350" spans="1:15" x14ac:dyDescent="0.2">
      <c r="A1350" s="40">
        <v>1345</v>
      </c>
      <c r="B1350" s="40" t="str">
        <f>IF(DanhMụcHH!B1349="","",DanhMụcHH!B1349)</f>
        <v/>
      </c>
      <c r="C1350" s="41" t="str">
        <f ca="1">IF(B1350="","",SUMIF(OFFSET(MuaHàng_ThanhToán!$D$5,0,0,COUNTIF(Table2[Tên nhà cung cấp],MuaHàng_ThanhToán!$C$5),6),BáoCáoHàngHóa!B1350,Table2[Số lượng]))</f>
        <v/>
      </c>
      <c r="D1350" s="41" t="str">
        <f t="shared" si="190"/>
        <v/>
      </c>
      <c r="E1350" s="41" t="str">
        <f ca="1">IF(B1350="","",SUMIF(OFFSET(MuaHàng_ThanhToán!$D$5,0,0,COUNTIF(Table2[Tên nhà cung cấp],MuaHàng_ThanhToán!$C$5),6),BáoCáoHàngHóa!B1350,Table2[Thành tiền]))</f>
        <v/>
      </c>
      <c r="F1350" s="43" t="str">
        <f>IF(B1350="","",SUMIF(Table2[[Tên hàng hóa]:[Thành tiền]],BáoCáoHàngHóa!B1350,Table2[Số lượng])-BáoCáoHàngHóa!C1350)</f>
        <v/>
      </c>
      <c r="G1350" s="43" t="str">
        <f t="shared" si="191"/>
        <v/>
      </c>
      <c r="H1350" s="43" t="str">
        <f>IF(B1350="","",SUMIF(Table2[[Tên hàng hóa]:[Thành tiền]],BáoCáoHàngHóa!B1350,Table2[Thành tiền])-BáoCáoHàngHóa!E1350)</f>
        <v/>
      </c>
      <c r="I1350" s="42" t="str">
        <f>IF(B1350="","",SUMIF(Table28[[Tên hàng hóa ]:[Thành tiền]],BáoCáoHàngHóa!B1350,Table28[Số lượng]))</f>
        <v/>
      </c>
      <c r="J1350" s="42" t="str">
        <f t="shared" si="192"/>
        <v/>
      </c>
      <c r="K1350" s="42" t="str">
        <f t="shared" si="193"/>
        <v/>
      </c>
      <c r="L1350" s="44" t="str">
        <f t="shared" si="194"/>
        <v/>
      </c>
      <c r="M1350" s="44" t="str">
        <f t="shared" si="195"/>
        <v/>
      </c>
      <c r="N1350" s="44" t="str">
        <f t="shared" si="196"/>
        <v/>
      </c>
      <c r="O1350" s="30">
        <f t="shared" si="189"/>
        <v>0</v>
      </c>
    </row>
    <row r="1351" spans="1:15" x14ac:dyDescent="0.2">
      <c r="A1351" s="40">
        <v>1346</v>
      </c>
      <c r="B1351" s="40" t="str">
        <f>IF(DanhMụcHH!B1350="","",DanhMụcHH!B1350)</f>
        <v/>
      </c>
      <c r="C1351" s="41" t="str">
        <f ca="1">IF(B1351="","",SUMIF(OFFSET(MuaHàng_ThanhToán!$D$5,0,0,COUNTIF(Table2[Tên nhà cung cấp],MuaHàng_ThanhToán!$C$5),6),BáoCáoHàngHóa!B1351,Table2[Số lượng]))</f>
        <v/>
      </c>
      <c r="D1351" s="41" t="str">
        <f t="shared" si="190"/>
        <v/>
      </c>
      <c r="E1351" s="41" t="str">
        <f ca="1">IF(B1351="","",SUMIF(OFFSET(MuaHàng_ThanhToán!$D$5,0,0,COUNTIF(Table2[Tên nhà cung cấp],MuaHàng_ThanhToán!$C$5),6),BáoCáoHàngHóa!B1351,Table2[Thành tiền]))</f>
        <v/>
      </c>
      <c r="F1351" s="43" t="str">
        <f>IF(B1351="","",SUMIF(Table2[[Tên hàng hóa]:[Thành tiền]],BáoCáoHàngHóa!B1351,Table2[Số lượng])-BáoCáoHàngHóa!C1351)</f>
        <v/>
      </c>
      <c r="G1351" s="43" t="str">
        <f t="shared" si="191"/>
        <v/>
      </c>
      <c r="H1351" s="43" t="str">
        <f>IF(B1351="","",SUMIF(Table2[[Tên hàng hóa]:[Thành tiền]],BáoCáoHàngHóa!B1351,Table2[Thành tiền])-BáoCáoHàngHóa!E1351)</f>
        <v/>
      </c>
      <c r="I1351" s="42" t="str">
        <f>IF(B1351="","",SUMIF(Table28[[Tên hàng hóa ]:[Thành tiền]],BáoCáoHàngHóa!B1351,Table28[Số lượng]))</f>
        <v/>
      </c>
      <c r="J1351" s="42" t="str">
        <f t="shared" si="192"/>
        <v/>
      </c>
      <c r="K1351" s="42" t="str">
        <f t="shared" si="193"/>
        <v/>
      </c>
      <c r="L1351" s="44" t="str">
        <f t="shared" si="194"/>
        <v/>
      </c>
      <c r="M1351" s="44" t="str">
        <f t="shared" si="195"/>
        <v/>
      </c>
      <c r="N1351" s="44" t="str">
        <f t="shared" si="196"/>
        <v/>
      </c>
      <c r="O1351" s="30">
        <f t="shared" ref="O1351:O1414" si="197">IF(L1351&lt;0,-1,0)</f>
        <v>0</v>
      </c>
    </row>
    <row r="1352" spans="1:15" x14ac:dyDescent="0.2">
      <c r="A1352" s="40">
        <v>1347</v>
      </c>
      <c r="B1352" s="40" t="str">
        <f>IF(DanhMụcHH!B1351="","",DanhMụcHH!B1351)</f>
        <v/>
      </c>
      <c r="C1352" s="41" t="str">
        <f ca="1">IF(B1352="","",SUMIF(OFFSET(MuaHàng_ThanhToán!$D$5,0,0,COUNTIF(Table2[Tên nhà cung cấp],MuaHàng_ThanhToán!$C$5),6),BáoCáoHàngHóa!B1352,Table2[Số lượng]))</f>
        <v/>
      </c>
      <c r="D1352" s="41" t="str">
        <f t="shared" si="190"/>
        <v/>
      </c>
      <c r="E1352" s="41" t="str">
        <f ca="1">IF(B1352="","",SUMIF(OFFSET(MuaHàng_ThanhToán!$D$5,0,0,COUNTIF(Table2[Tên nhà cung cấp],MuaHàng_ThanhToán!$C$5),6),BáoCáoHàngHóa!B1352,Table2[Thành tiền]))</f>
        <v/>
      </c>
      <c r="F1352" s="43" t="str">
        <f>IF(B1352="","",SUMIF(Table2[[Tên hàng hóa]:[Thành tiền]],BáoCáoHàngHóa!B1352,Table2[Số lượng])-BáoCáoHàngHóa!C1352)</f>
        <v/>
      </c>
      <c r="G1352" s="43" t="str">
        <f t="shared" si="191"/>
        <v/>
      </c>
      <c r="H1352" s="43" t="str">
        <f>IF(B1352="","",SUMIF(Table2[[Tên hàng hóa]:[Thành tiền]],BáoCáoHàngHóa!B1352,Table2[Thành tiền])-BáoCáoHàngHóa!E1352)</f>
        <v/>
      </c>
      <c r="I1352" s="42" t="str">
        <f>IF(B1352="","",SUMIF(Table28[[Tên hàng hóa ]:[Thành tiền]],BáoCáoHàngHóa!B1352,Table28[Số lượng]))</f>
        <v/>
      </c>
      <c r="J1352" s="42" t="str">
        <f t="shared" si="192"/>
        <v/>
      </c>
      <c r="K1352" s="42" t="str">
        <f t="shared" si="193"/>
        <v/>
      </c>
      <c r="L1352" s="44" t="str">
        <f t="shared" si="194"/>
        <v/>
      </c>
      <c r="M1352" s="44" t="str">
        <f t="shared" si="195"/>
        <v/>
      </c>
      <c r="N1352" s="44" t="str">
        <f t="shared" si="196"/>
        <v/>
      </c>
      <c r="O1352" s="30">
        <f t="shared" si="197"/>
        <v>0</v>
      </c>
    </row>
    <row r="1353" spans="1:15" x14ac:dyDescent="0.2">
      <c r="A1353" s="40">
        <v>1348</v>
      </c>
      <c r="B1353" s="40" t="str">
        <f>IF(DanhMụcHH!B1352="","",DanhMụcHH!B1352)</f>
        <v/>
      </c>
      <c r="C1353" s="41" t="str">
        <f ca="1">IF(B1353="","",SUMIF(OFFSET(MuaHàng_ThanhToán!$D$5,0,0,COUNTIF(Table2[Tên nhà cung cấp],MuaHàng_ThanhToán!$C$5),6),BáoCáoHàngHóa!B1353,Table2[Số lượng]))</f>
        <v/>
      </c>
      <c r="D1353" s="41" t="str">
        <f t="shared" si="190"/>
        <v/>
      </c>
      <c r="E1353" s="41" t="str">
        <f ca="1">IF(B1353="","",SUMIF(OFFSET(MuaHàng_ThanhToán!$D$5,0,0,COUNTIF(Table2[Tên nhà cung cấp],MuaHàng_ThanhToán!$C$5),6),BáoCáoHàngHóa!B1353,Table2[Thành tiền]))</f>
        <v/>
      </c>
      <c r="F1353" s="43" t="str">
        <f>IF(B1353="","",SUMIF(Table2[[Tên hàng hóa]:[Thành tiền]],BáoCáoHàngHóa!B1353,Table2[Số lượng])-BáoCáoHàngHóa!C1353)</f>
        <v/>
      </c>
      <c r="G1353" s="43" t="str">
        <f t="shared" si="191"/>
        <v/>
      </c>
      <c r="H1353" s="43" t="str">
        <f>IF(B1353="","",SUMIF(Table2[[Tên hàng hóa]:[Thành tiền]],BáoCáoHàngHóa!B1353,Table2[Thành tiền])-BáoCáoHàngHóa!E1353)</f>
        <v/>
      </c>
      <c r="I1353" s="42" t="str">
        <f>IF(B1353="","",SUMIF(Table28[[Tên hàng hóa ]:[Thành tiền]],BáoCáoHàngHóa!B1353,Table28[Số lượng]))</f>
        <v/>
      </c>
      <c r="J1353" s="42" t="str">
        <f t="shared" si="192"/>
        <v/>
      </c>
      <c r="K1353" s="42" t="str">
        <f t="shared" si="193"/>
        <v/>
      </c>
      <c r="L1353" s="44" t="str">
        <f t="shared" si="194"/>
        <v/>
      </c>
      <c r="M1353" s="44" t="str">
        <f t="shared" si="195"/>
        <v/>
      </c>
      <c r="N1353" s="44" t="str">
        <f t="shared" si="196"/>
        <v/>
      </c>
      <c r="O1353" s="30">
        <f t="shared" si="197"/>
        <v>0</v>
      </c>
    </row>
    <row r="1354" spans="1:15" x14ac:dyDescent="0.2">
      <c r="A1354" s="40">
        <v>1349</v>
      </c>
      <c r="B1354" s="40" t="str">
        <f>IF(DanhMụcHH!B1353="","",DanhMụcHH!B1353)</f>
        <v/>
      </c>
      <c r="C1354" s="41" t="str">
        <f ca="1">IF(B1354="","",SUMIF(OFFSET(MuaHàng_ThanhToán!$D$5,0,0,COUNTIF(Table2[Tên nhà cung cấp],MuaHàng_ThanhToán!$C$5),6),BáoCáoHàngHóa!B1354,Table2[Số lượng]))</f>
        <v/>
      </c>
      <c r="D1354" s="41" t="str">
        <f t="shared" si="190"/>
        <v/>
      </c>
      <c r="E1354" s="41" t="str">
        <f ca="1">IF(B1354="","",SUMIF(OFFSET(MuaHàng_ThanhToán!$D$5,0,0,COUNTIF(Table2[Tên nhà cung cấp],MuaHàng_ThanhToán!$C$5),6),BáoCáoHàngHóa!B1354,Table2[Thành tiền]))</f>
        <v/>
      </c>
      <c r="F1354" s="43" t="str">
        <f>IF(B1354="","",SUMIF(Table2[[Tên hàng hóa]:[Thành tiền]],BáoCáoHàngHóa!B1354,Table2[Số lượng])-BáoCáoHàngHóa!C1354)</f>
        <v/>
      </c>
      <c r="G1354" s="43" t="str">
        <f t="shared" si="191"/>
        <v/>
      </c>
      <c r="H1354" s="43" t="str">
        <f>IF(B1354="","",SUMIF(Table2[[Tên hàng hóa]:[Thành tiền]],BáoCáoHàngHóa!B1354,Table2[Thành tiền])-BáoCáoHàngHóa!E1354)</f>
        <v/>
      </c>
      <c r="I1354" s="42" t="str">
        <f>IF(B1354="","",SUMIF(Table28[[Tên hàng hóa ]:[Thành tiền]],BáoCáoHàngHóa!B1354,Table28[Số lượng]))</f>
        <v/>
      </c>
      <c r="J1354" s="42" t="str">
        <f t="shared" si="192"/>
        <v/>
      </c>
      <c r="K1354" s="42" t="str">
        <f t="shared" si="193"/>
        <v/>
      </c>
      <c r="L1354" s="44" t="str">
        <f t="shared" si="194"/>
        <v/>
      </c>
      <c r="M1354" s="44" t="str">
        <f t="shared" si="195"/>
        <v/>
      </c>
      <c r="N1354" s="44" t="str">
        <f t="shared" si="196"/>
        <v/>
      </c>
      <c r="O1354" s="30">
        <f t="shared" si="197"/>
        <v>0</v>
      </c>
    </row>
    <row r="1355" spans="1:15" x14ac:dyDescent="0.2">
      <c r="A1355" s="40">
        <v>1350</v>
      </c>
      <c r="B1355" s="40" t="str">
        <f>IF(DanhMụcHH!B1354="","",DanhMụcHH!B1354)</f>
        <v/>
      </c>
      <c r="C1355" s="41" t="str">
        <f ca="1">IF(B1355="","",SUMIF(OFFSET(MuaHàng_ThanhToán!$D$5,0,0,COUNTIF(Table2[Tên nhà cung cấp],MuaHàng_ThanhToán!$C$5),6),BáoCáoHàngHóa!B1355,Table2[Số lượng]))</f>
        <v/>
      </c>
      <c r="D1355" s="41" t="str">
        <f t="shared" si="190"/>
        <v/>
      </c>
      <c r="E1355" s="41" t="str">
        <f ca="1">IF(B1355="","",SUMIF(OFFSET(MuaHàng_ThanhToán!$D$5,0,0,COUNTIF(Table2[Tên nhà cung cấp],MuaHàng_ThanhToán!$C$5),6),BáoCáoHàngHóa!B1355,Table2[Thành tiền]))</f>
        <v/>
      </c>
      <c r="F1355" s="43" t="str">
        <f>IF(B1355="","",SUMIF(Table2[[Tên hàng hóa]:[Thành tiền]],BáoCáoHàngHóa!B1355,Table2[Số lượng])-BáoCáoHàngHóa!C1355)</f>
        <v/>
      </c>
      <c r="G1355" s="43" t="str">
        <f t="shared" si="191"/>
        <v/>
      </c>
      <c r="H1355" s="43" t="str">
        <f>IF(B1355="","",SUMIF(Table2[[Tên hàng hóa]:[Thành tiền]],BáoCáoHàngHóa!B1355,Table2[Thành tiền])-BáoCáoHàngHóa!E1355)</f>
        <v/>
      </c>
      <c r="I1355" s="42" t="str">
        <f>IF(B1355="","",SUMIF(Table28[[Tên hàng hóa ]:[Thành tiền]],BáoCáoHàngHóa!B1355,Table28[Số lượng]))</f>
        <v/>
      </c>
      <c r="J1355" s="42" t="str">
        <f t="shared" si="192"/>
        <v/>
      </c>
      <c r="K1355" s="42" t="str">
        <f t="shared" si="193"/>
        <v/>
      </c>
      <c r="L1355" s="44" t="str">
        <f t="shared" si="194"/>
        <v/>
      </c>
      <c r="M1355" s="44" t="str">
        <f t="shared" si="195"/>
        <v/>
      </c>
      <c r="N1355" s="44" t="str">
        <f t="shared" si="196"/>
        <v/>
      </c>
      <c r="O1355" s="30">
        <f t="shared" si="197"/>
        <v>0</v>
      </c>
    </row>
    <row r="1356" spans="1:15" x14ac:dyDescent="0.2">
      <c r="A1356" s="40">
        <v>1351</v>
      </c>
      <c r="B1356" s="40" t="str">
        <f>IF(DanhMụcHH!B1355="","",DanhMụcHH!B1355)</f>
        <v/>
      </c>
      <c r="C1356" s="41" t="str">
        <f ca="1">IF(B1356="","",SUMIF(OFFSET(MuaHàng_ThanhToán!$D$5,0,0,COUNTIF(Table2[Tên nhà cung cấp],MuaHàng_ThanhToán!$C$5),6),BáoCáoHàngHóa!B1356,Table2[Số lượng]))</f>
        <v/>
      </c>
      <c r="D1356" s="41" t="str">
        <f t="shared" si="190"/>
        <v/>
      </c>
      <c r="E1356" s="41" t="str">
        <f ca="1">IF(B1356="","",SUMIF(OFFSET(MuaHàng_ThanhToán!$D$5,0,0,COUNTIF(Table2[Tên nhà cung cấp],MuaHàng_ThanhToán!$C$5),6),BáoCáoHàngHóa!B1356,Table2[Thành tiền]))</f>
        <v/>
      </c>
      <c r="F1356" s="43" t="str">
        <f>IF(B1356="","",SUMIF(Table2[[Tên hàng hóa]:[Thành tiền]],BáoCáoHàngHóa!B1356,Table2[Số lượng])-BáoCáoHàngHóa!C1356)</f>
        <v/>
      </c>
      <c r="G1356" s="43" t="str">
        <f t="shared" si="191"/>
        <v/>
      </c>
      <c r="H1356" s="43" t="str">
        <f>IF(B1356="","",SUMIF(Table2[[Tên hàng hóa]:[Thành tiền]],BáoCáoHàngHóa!B1356,Table2[Thành tiền])-BáoCáoHàngHóa!E1356)</f>
        <v/>
      </c>
      <c r="I1356" s="42" t="str">
        <f>IF(B1356="","",SUMIF(Table28[[Tên hàng hóa ]:[Thành tiền]],BáoCáoHàngHóa!B1356,Table28[Số lượng]))</f>
        <v/>
      </c>
      <c r="J1356" s="42" t="str">
        <f t="shared" si="192"/>
        <v/>
      </c>
      <c r="K1356" s="42" t="str">
        <f t="shared" si="193"/>
        <v/>
      </c>
      <c r="L1356" s="44" t="str">
        <f t="shared" si="194"/>
        <v/>
      </c>
      <c r="M1356" s="44" t="str">
        <f t="shared" si="195"/>
        <v/>
      </c>
      <c r="N1356" s="44" t="str">
        <f t="shared" si="196"/>
        <v/>
      </c>
      <c r="O1356" s="30">
        <f t="shared" si="197"/>
        <v>0</v>
      </c>
    </row>
    <row r="1357" spans="1:15" x14ac:dyDescent="0.2">
      <c r="A1357" s="40">
        <v>1352</v>
      </c>
      <c r="B1357" s="40" t="str">
        <f>IF(DanhMụcHH!B1356="","",DanhMụcHH!B1356)</f>
        <v/>
      </c>
      <c r="C1357" s="41" t="str">
        <f ca="1">IF(B1357="","",SUMIF(OFFSET(MuaHàng_ThanhToán!$D$5,0,0,COUNTIF(Table2[Tên nhà cung cấp],MuaHàng_ThanhToán!$C$5),6),BáoCáoHàngHóa!B1357,Table2[Số lượng]))</f>
        <v/>
      </c>
      <c r="D1357" s="41" t="str">
        <f t="shared" si="190"/>
        <v/>
      </c>
      <c r="E1357" s="41" t="str">
        <f ca="1">IF(B1357="","",SUMIF(OFFSET(MuaHàng_ThanhToán!$D$5,0,0,COUNTIF(Table2[Tên nhà cung cấp],MuaHàng_ThanhToán!$C$5),6),BáoCáoHàngHóa!B1357,Table2[Thành tiền]))</f>
        <v/>
      </c>
      <c r="F1357" s="43" t="str">
        <f>IF(B1357="","",SUMIF(Table2[[Tên hàng hóa]:[Thành tiền]],BáoCáoHàngHóa!B1357,Table2[Số lượng])-BáoCáoHàngHóa!C1357)</f>
        <v/>
      </c>
      <c r="G1357" s="43" t="str">
        <f t="shared" si="191"/>
        <v/>
      </c>
      <c r="H1357" s="43" t="str">
        <f>IF(B1357="","",SUMIF(Table2[[Tên hàng hóa]:[Thành tiền]],BáoCáoHàngHóa!B1357,Table2[Thành tiền])-BáoCáoHàngHóa!E1357)</f>
        <v/>
      </c>
      <c r="I1357" s="42" t="str">
        <f>IF(B1357="","",SUMIF(Table28[[Tên hàng hóa ]:[Thành tiền]],BáoCáoHàngHóa!B1357,Table28[Số lượng]))</f>
        <v/>
      </c>
      <c r="J1357" s="42" t="str">
        <f t="shared" si="192"/>
        <v/>
      </c>
      <c r="K1357" s="42" t="str">
        <f t="shared" si="193"/>
        <v/>
      </c>
      <c r="L1357" s="44" t="str">
        <f t="shared" si="194"/>
        <v/>
      </c>
      <c r="M1357" s="44" t="str">
        <f t="shared" si="195"/>
        <v/>
      </c>
      <c r="N1357" s="44" t="str">
        <f t="shared" si="196"/>
        <v/>
      </c>
      <c r="O1357" s="30">
        <f t="shared" si="197"/>
        <v>0</v>
      </c>
    </row>
    <row r="1358" spans="1:15" x14ac:dyDescent="0.2">
      <c r="A1358" s="40">
        <v>1353</v>
      </c>
      <c r="B1358" s="40" t="str">
        <f>IF(DanhMụcHH!B1357="","",DanhMụcHH!B1357)</f>
        <v/>
      </c>
      <c r="C1358" s="41" t="str">
        <f ca="1">IF(B1358="","",SUMIF(OFFSET(MuaHàng_ThanhToán!$D$5,0,0,COUNTIF(Table2[Tên nhà cung cấp],MuaHàng_ThanhToán!$C$5),6),BáoCáoHàngHóa!B1358,Table2[Số lượng]))</f>
        <v/>
      </c>
      <c r="D1358" s="41" t="str">
        <f t="shared" si="190"/>
        <v/>
      </c>
      <c r="E1358" s="41" t="str">
        <f ca="1">IF(B1358="","",SUMIF(OFFSET(MuaHàng_ThanhToán!$D$5,0,0,COUNTIF(Table2[Tên nhà cung cấp],MuaHàng_ThanhToán!$C$5),6),BáoCáoHàngHóa!B1358,Table2[Thành tiền]))</f>
        <v/>
      </c>
      <c r="F1358" s="43" t="str">
        <f>IF(B1358="","",SUMIF(Table2[[Tên hàng hóa]:[Thành tiền]],BáoCáoHàngHóa!B1358,Table2[Số lượng])-BáoCáoHàngHóa!C1358)</f>
        <v/>
      </c>
      <c r="G1358" s="43" t="str">
        <f t="shared" si="191"/>
        <v/>
      </c>
      <c r="H1358" s="43" t="str">
        <f>IF(B1358="","",SUMIF(Table2[[Tên hàng hóa]:[Thành tiền]],BáoCáoHàngHóa!B1358,Table2[Thành tiền])-BáoCáoHàngHóa!E1358)</f>
        <v/>
      </c>
      <c r="I1358" s="42" t="str">
        <f>IF(B1358="","",SUMIF(Table28[[Tên hàng hóa ]:[Thành tiền]],BáoCáoHàngHóa!B1358,Table28[Số lượng]))</f>
        <v/>
      </c>
      <c r="J1358" s="42" t="str">
        <f t="shared" si="192"/>
        <v/>
      </c>
      <c r="K1358" s="42" t="str">
        <f t="shared" si="193"/>
        <v/>
      </c>
      <c r="L1358" s="44" t="str">
        <f t="shared" si="194"/>
        <v/>
      </c>
      <c r="M1358" s="44" t="str">
        <f t="shared" si="195"/>
        <v/>
      </c>
      <c r="N1358" s="44" t="str">
        <f t="shared" si="196"/>
        <v/>
      </c>
      <c r="O1358" s="30">
        <f t="shared" si="197"/>
        <v>0</v>
      </c>
    </row>
    <row r="1359" spans="1:15" x14ac:dyDescent="0.2">
      <c r="A1359" s="40">
        <v>1354</v>
      </c>
      <c r="B1359" s="40" t="str">
        <f>IF(DanhMụcHH!B1358="","",DanhMụcHH!B1358)</f>
        <v/>
      </c>
      <c r="C1359" s="41" t="str">
        <f ca="1">IF(B1359="","",SUMIF(OFFSET(MuaHàng_ThanhToán!$D$5,0,0,COUNTIF(Table2[Tên nhà cung cấp],MuaHàng_ThanhToán!$C$5),6),BáoCáoHàngHóa!B1359,Table2[Số lượng]))</f>
        <v/>
      </c>
      <c r="D1359" s="41" t="str">
        <f t="shared" si="190"/>
        <v/>
      </c>
      <c r="E1359" s="41" t="str">
        <f ca="1">IF(B1359="","",SUMIF(OFFSET(MuaHàng_ThanhToán!$D$5,0,0,COUNTIF(Table2[Tên nhà cung cấp],MuaHàng_ThanhToán!$C$5),6),BáoCáoHàngHóa!B1359,Table2[Thành tiền]))</f>
        <v/>
      </c>
      <c r="F1359" s="43" t="str">
        <f>IF(B1359="","",SUMIF(Table2[[Tên hàng hóa]:[Thành tiền]],BáoCáoHàngHóa!B1359,Table2[Số lượng])-BáoCáoHàngHóa!C1359)</f>
        <v/>
      </c>
      <c r="G1359" s="43" t="str">
        <f t="shared" si="191"/>
        <v/>
      </c>
      <c r="H1359" s="43" t="str">
        <f>IF(B1359="","",SUMIF(Table2[[Tên hàng hóa]:[Thành tiền]],BáoCáoHàngHóa!B1359,Table2[Thành tiền])-BáoCáoHàngHóa!E1359)</f>
        <v/>
      </c>
      <c r="I1359" s="42" t="str">
        <f>IF(B1359="","",SUMIF(Table28[[Tên hàng hóa ]:[Thành tiền]],BáoCáoHàngHóa!B1359,Table28[Số lượng]))</f>
        <v/>
      </c>
      <c r="J1359" s="42" t="str">
        <f t="shared" si="192"/>
        <v/>
      </c>
      <c r="K1359" s="42" t="str">
        <f t="shared" si="193"/>
        <v/>
      </c>
      <c r="L1359" s="44" t="str">
        <f t="shared" si="194"/>
        <v/>
      </c>
      <c r="M1359" s="44" t="str">
        <f t="shared" si="195"/>
        <v/>
      </c>
      <c r="N1359" s="44" t="str">
        <f t="shared" si="196"/>
        <v/>
      </c>
      <c r="O1359" s="30">
        <f t="shared" si="197"/>
        <v>0</v>
      </c>
    </row>
    <row r="1360" spans="1:15" x14ac:dyDescent="0.2">
      <c r="A1360" s="40">
        <v>1355</v>
      </c>
      <c r="B1360" s="40" t="str">
        <f>IF(DanhMụcHH!B1359="","",DanhMụcHH!B1359)</f>
        <v/>
      </c>
      <c r="C1360" s="41" t="str">
        <f ca="1">IF(B1360="","",SUMIF(OFFSET(MuaHàng_ThanhToán!$D$5,0,0,COUNTIF(Table2[Tên nhà cung cấp],MuaHàng_ThanhToán!$C$5),6),BáoCáoHàngHóa!B1360,Table2[Số lượng]))</f>
        <v/>
      </c>
      <c r="D1360" s="41" t="str">
        <f t="shared" si="190"/>
        <v/>
      </c>
      <c r="E1360" s="41" t="str">
        <f ca="1">IF(B1360="","",SUMIF(OFFSET(MuaHàng_ThanhToán!$D$5,0,0,COUNTIF(Table2[Tên nhà cung cấp],MuaHàng_ThanhToán!$C$5),6),BáoCáoHàngHóa!B1360,Table2[Thành tiền]))</f>
        <v/>
      </c>
      <c r="F1360" s="43" t="str">
        <f>IF(B1360="","",SUMIF(Table2[[Tên hàng hóa]:[Thành tiền]],BáoCáoHàngHóa!B1360,Table2[Số lượng])-BáoCáoHàngHóa!C1360)</f>
        <v/>
      </c>
      <c r="G1360" s="43" t="str">
        <f t="shared" si="191"/>
        <v/>
      </c>
      <c r="H1360" s="43" t="str">
        <f>IF(B1360="","",SUMIF(Table2[[Tên hàng hóa]:[Thành tiền]],BáoCáoHàngHóa!B1360,Table2[Thành tiền])-BáoCáoHàngHóa!E1360)</f>
        <v/>
      </c>
      <c r="I1360" s="42" t="str">
        <f>IF(B1360="","",SUMIF(Table28[[Tên hàng hóa ]:[Thành tiền]],BáoCáoHàngHóa!B1360,Table28[Số lượng]))</f>
        <v/>
      </c>
      <c r="J1360" s="42" t="str">
        <f t="shared" si="192"/>
        <v/>
      </c>
      <c r="K1360" s="42" t="str">
        <f t="shared" si="193"/>
        <v/>
      </c>
      <c r="L1360" s="44" t="str">
        <f t="shared" si="194"/>
        <v/>
      </c>
      <c r="M1360" s="44" t="str">
        <f t="shared" si="195"/>
        <v/>
      </c>
      <c r="N1360" s="44" t="str">
        <f t="shared" si="196"/>
        <v/>
      </c>
      <c r="O1360" s="30">
        <f t="shared" si="197"/>
        <v>0</v>
      </c>
    </row>
    <row r="1361" spans="1:15" x14ac:dyDescent="0.2">
      <c r="A1361" s="40">
        <v>1356</v>
      </c>
      <c r="B1361" s="40" t="str">
        <f>IF(DanhMụcHH!B1360="","",DanhMụcHH!B1360)</f>
        <v/>
      </c>
      <c r="C1361" s="41" t="str">
        <f ca="1">IF(B1361="","",SUMIF(OFFSET(MuaHàng_ThanhToán!$D$5,0,0,COUNTIF(Table2[Tên nhà cung cấp],MuaHàng_ThanhToán!$C$5),6),BáoCáoHàngHóa!B1361,Table2[Số lượng]))</f>
        <v/>
      </c>
      <c r="D1361" s="41" t="str">
        <f t="shared" si="190"/>
        <v/>
      </c>
      <c r="E1361" s="41" t="str">
        <f ca="1">IF(B1361="","",SUMIF(OFFSET(MuaHàng_ThanhToán!$D$5,0,0,COUNTIF(Table2[Tên nhà cung cấp],MuaHàng_ThanhToán!$C$5),6),BáoCáoHàngHóa!B1361,Table2[Thành tiền]))</f>
        <v/>
      </c>
      <c r="F1361" s="43" t="str">
        <f>IF(B1361="","",SUMIF(Table2[[Tên hàng hóa]:[Thành tiền]],BáoCáoHàngHóa!B1361,Table2[Số lượng])-BáoCáoHàngHóa!C1361)</f>
        <v/>
      </c>
      <c r="G1361" s="43" t="str">
        <f t="shared" si="191"/>
        <v/>
      </c>
      <c r="H1361" s="43" t="str">
        <f>IF(B1361="","",SUMIF(Table2[[Tên hàng hóa]:[Thành tiền]],BáoCáoHàngHóa!B1361,Table2[Thành tiền])-BáoCáoHàngHóa!E1361)</f>
        <v/>
      </c>
      <c r="I1361" s="42" t="str">
        <f>IF(B1361="","",SUMIF(Table28[[Tên hàng hóa ]:[Thành tiền]],BáoCáoHàngHóa!B1361,Table28[Số lượng]))</f>
        <v/>
      </c>
      <c r="J1361" s="42" t="str">
        <f t="shared" si="192"/>
        <v/>
      </c>
      <c r="K1361" s="42" t="str">
        <f t="shared" si="193"/>
        <v/>
      </c>
      <c r="L1361" s="44" t="str">
        <f t="shared" si="194"/>
        <v/>
      </c>
      <c r="M1361" s="44" t="str">
        <f t="shared" si="195"/>
        <v/>
      </c>
      <c r="N1361" s="44" t="str">
        <f t="shared" si="196"/>
        <v/>
      </c>
      <c r="O1361" s="30">
        <f t="shared" si="197"/>
        <v>0</v>
      </c>
    </row>
    <row r="1362" spans="1:15" x14ac:dyDescent="0.2">
      <c r="A1362" s="40">
        <v>1357</v>
      </c>
      <c r="B1362" s="40" t="str">
        <f>IF(DanhMụcHH!B1361="","",DanhMụcHH!B1361)</f>
        <v/>
      </c>
      <c r="C1362" s="41" t="str">
        <f ca="1">IF(B1362="","",SUMIF(OFFSET(MuaHàng_ThanhToán!$D$5,0,0,COUNTIF(Table2[Tên nhà cung cấp],MuaHàng_ThanhToán!$C$5),6),BáoCáoHàngHóa!B1362,Table2[Số lượng]))</f>
        <v/>
      </c>
      <c r="D1362" s="41" t="str">
        <f t="shared" si="190"/>
        <v/>
      </c>
      <c r="E1362" s="41" t="str">
        <f ca="1">IF(B1362="","",SUMIF(OFFSET(MuaHàng_ThanhToán!$D$5,0,0,COUNTIF(Table2[Tên nhà cung cấp],MuaHàng_ThanhToán!$C$5),6),BáoCáoHàngHóa!B1362,Table2[Thành tiền]))</f>
        <v/>
      </c>
      <c r="F1362" s="43" t="str">
        <f>IF(B1362="","",SUMIF(Table2[[Tên hàng hóa]:[Thành tiền]],BáoCáoHàngHóa!B1362,Table2[Số lượng])-BáoCáoHàngHóa!C1362)</f>
        <v/>
      </c>
      <c r="G1362" s="43" t="str">
        <f t="shared" si="191"/>
        <v/>
      </c>
      <c r="H1362" s="43" t="str">
        <f>IF(B1362="","",SUMIF(Table2[[Tên hàng hóa]:[Thành tiền]],BáoCáoHàngHóa!B1362,Table2[Thành tiền])-BáoCáoHàngHóa!E1362)</f>
        <v/>
      </c>
      <c r="I1362" s="42" t="str">
        <f>IF(B1362="","",SUMIF(Table28[[Tên hàng hóa ]:[Thành tiền]],BáoCáoHàngHóa!B1362,Table28[Số lượng]))</f>
        <v/>
      </c>
      <c r="J1362" s="42" t="str">
        <f t="shared" si="192"/>
        <v/>
      </c>
      <c r="K1362" s="42" t="str">
        <f t="shared" si="193"/>
        <v/>
      </c>
      <c r="L1362" s="44" t="str">
        <f t="shared" si="194"/>
        <v/>
      </c>
      <c r="M1362" s="44" t="str">
        <f t="shared" si="195"/>
        <v/>
      </c>
      <c r="N1362" s="44" t="str">
        <f t="shared" si="196"/>
        <v/>
      </c>
      <c r="O1362" s="30">
        <f t="shared" si="197"/>
        <v>0</v>
      </c>
    </row>
    <row r="1363" spans="1:15" x14ac:dyDescent="0.2">
      <c r="A1363" s="40">
        <v>1358</v>
      </c>
      <c r="B1363" s="40" t="str">
        <f>IF(DanhMụcHH!B1362="","",DanhMụcHH!B1362)</f>
        <v/>
      </c>
      <c r="C1363" s="41" t="str">
        <f ca="1">IF(B1363="","",SUMIF(OFFSET(MuaHàng_ThanhToán!$D$5,0,0,COUNTIF(Table2[Tên nhà cung cấp],MuaHàng_ThanhToán!$C$5),6),BáoCáoHàngHóa!B1363,Table2[Số lượng]))</f>
        <v/>
      </c>
      <c r="D1363" s="41" t="str">
        <f t="shared" si="190"/>
        <v/>
      </c>
      <c r="E1363" s="41" t="str">
        <f ca="1">IF(B1363="","",SUMIF(OFFSET(MuaHàng_ThanhToán!$D$5,0,0,COUNTIF(Table2[Tên nhà cung cấp],MuaHàng_ThanhToán!$C$5),6),BáoCáoHàngHóa!B1363,Table2[Thành tiền]))</f>
        <v/>
      </c>
      <c r="F1363" s="43" t="str">
        <f>IF(B1363="","",SUMIF(Table2[[Tên hàng hóa]:[Thành tiền]],BáoCáoHàngHóa!B1363,Table2[Số lượng])-BáoCáoHàngHóa!C1363)</f>
        <v/>
      </c>
      <c r="G1363" s="43" t="str">
        <f t="shared" si="191"/>
        <v/>
      </c>
      <c r="H1363" s="43" t="str">
        <f>IF(B1363="","",SUMIF(Table2[[Tên hàng hóa]:[Thành tiền]],BáoCáoHàngHóa!B1363,Table2[Thành tiền])-BáoCáoHàngHóa!E1363)</f>
        <v/>
      </c>
      <c r="I1363" s="42" t="str">
        <f>IF(B1363="","",SUMIF(Table28[[Tên hàng hóa ]:[Thành tiền]],BáoCáoHàngHóa!B1363,Table28[Số lượng]))</f>
        <v/>
      </c>
      <c r="J1363" s="42" t="str">
        <f t="shared" si="192"/>
        <v/>
      </c>
      <c r="K1363" s="42" t="str">
        <f t="shared" si="193"/>
        <v/>
      </c>
      <c r="L1363" s="44" t="str">
        <f t="shared" si="194"/>
        <v/>
      </c>
      <c r="M1363" s="44" t="str">
        <f t="shared" si="195"/>
        <v/>
      </c>
      <c r="N1363" s="44" t="str">
        <f t="shared" si="196"/>
        <v/>
      </c>
      <c r="O1363" s="30">
        <f t="shared" si="197"/>
        <v>0</v>
      </c>
    </row>
    <row r="1364" spans="1:15" x14ac:dyDescent="0.2">
      <c r="A1364" s="40">
        <v>1359</v>
      </c>
      <c r="B1364" s="40" t="str">
        <f>IF(DanhMụcHH!B1363="","",DanhMụcHH!B1363)</f>
        <v/>
      </c>
      <c r="C1364" s="41" t="str">
        <f ca="1">IF(B1364="","",SUMIF(OFFSET(MuaHàng_ThanhToán!$D$5,0,0,COUNTIF(Table2[Tên nhà cung cấp],MuaHàng_ThanhToán!$C$5),6),BáoCáoHàngHóa!B1364,Table2[Số lượng]))</f>
        <v/>
      </c>
      <c r="D1364" s="41" t="str">
        <f t="shared" si="190"/>
        <v/>
      </c>
      <c r="E1364" s="41" t="str">
        <f ca="1">IF(B1364="","",SUMIF(OFFSET(MuaHàng_ThanhToán!$D$5,0,0,COUNTIF(Table2[Tên nhà cung cấp],MuaHàng_ThanhToán!$C$5),6),BáoCáoHàngHóa!B1364,Table2[Thành tiền]))</f>
        <v/>
      </c>
      <c r="F1364" s="43" t="str">
        <f>IF(B1364="","",SUMIF(Table2[[Tên hàng hóa]:[Thành tiền]],BáoCáoHàngHóa!B1364,Table2[Số lượng])-BáoCáoHàngHóa!C1364)</f>
        <v/>
      </c>
      <c r="G1364" s="43" t="str">
        <f t="shared" si="191"/>
        <v/>
      </c>
      <c r="H1364" s="43" t="str">
        <f>IF(B1364="","",SUMIF(Table2[[Tên hàng hóa]:[Thành tiền]],BáoCáoHàngHóa!B1364,Table2[Thành tiền])-BáoCáoHàngHóa!E1364)</f>
        <v/>
      </c>
      <c r="I1364" s="42" t="str">
        <f>IF(B1364="","",SUMIF(Table28[[Tên hàng hóa ]:[Thành tiền]],BáoCáoHàngHóa!B1364,Table28[Số lượng]))</f>
        <v/>
      </c>
      <c r="J1364" s="42" t="str">
        <f t="shared" si="192"/>
        <v/>
      </c>
      <c r="K1364" s="42" t="str">
        <f t="shared" si="193"/>
        <v/>
      </c>
      <c r="L1364" s="44" t="str">
        <f t="shared" si="194"/>
        <v/>
      </c>
      <c r="M1364" s="44" t="str">
        <f t="shared" si="195"/>
        <v/>
      </c>
      <c r="N1364" s="44" t="str">
        <f t="shared" si="196"/>
        <v/>
      </c>
      <c r="O1364" s="30">
        <f t="shared" si="197"/>
        <v>0</v>
      </c>
    </row>
    <row r="1365" spans="1:15" x14ac:dyDescent="0.2">
      <c r="A1365" s="40">
        <v>1360</v>
      </c>
      <c r="B1365" s="40" t="str">
        <f>IF(DanhMụcHH!B1364="","",DanhMụcHH!B1364)</f>
        <v/>
      </c>
      <c r="C1365" s="41" t="str">
        <f ca="1">IF(B1365="","",SUMIF(OFFSET(MuaHàng_ThanhToán!$D$5,0,0,COUNTIF(Table2[Tên nhà cung cấp],MuaHàng_ThanhToán!$C$5),6),BáoCáoHàngHóa!B1365,Table2[Số lượng]))</f>
        <v/>
      </c>
      <c r="D1365" s="41" t="str">
        <f t="shared" si="190"/>
        <v/>
      </c>
      <c r="E1365" s="41" t="str">
        <f ca="1">IF(B1365="","",SUMIF(OFFSET(MuaHàng_ThanhToán!$D$5,0,0,COUNTIF(Table2[Tên nhà cung cấp],MuaHàng_ThanhToán!$C$5),6),BáoCáoHàngHóa!B1365,Table2[Thành tiền]))</f>
        <v/>
      </c>
      <c r="F1365" s="43" t="str">
        <f>IF(B1365="","",SUMIF(Table2[[Tên hàng hóa]:[Thành tiền]],BáoCáoHàngHóa!B1365,Table2[Số lượng])-BáoCáoHàngHóa!C1365)</f>
        <v/>
      </c>
      <c r="G1365" s="43" t="str">
        <f t="shared" si="191"/>
        <v/>
      </c>
      <c r="H1365" s="43" t="str">
        <f>IF(B1365="","",SUMIF(Table2[[Tên hàng hóa]:[Thành tiền]],BáoCáoHàngHóa!B1365,Table2[Thành tiền])-BáoCáoHàngHóa!E1365)</f>
        <v/>
      </c>
      <c r="I1365" s="42" t="str">
        <f>IF(B1365="","",SUMIF(Table28[[Tên hàng hóa ]:[Thành tiền]],BáoCáoHàngHóa!B1365,Table28[Số lượng]))</f>
        <v/>
      </c>
      <c r="J1365" s="42" t="str">
        <f t="shared" si="192"/>
        <v/>
      </c>
      <c r="K1365" s="42" t="str">
        <f t="shared" si="193"/>
        <v/>
      </c>
      <c r="L1365" s="44" t="str">
        <f t="shared" si="194"/>
        <v/>
      </c>
      <c r="M1365" s="44" t="str">
        <f t="shared" si="195"/>
        <v/>
      </c>
      <c r="N1365" s="44" t="str">
        <f t="shared" si="196"/>
        <v/>
      </c>
      <c r="O1365" s="30">
        <f t="shared" si="197"/>
        <v>0</v>
      </c>
    </row>
    <row r="1366" spans="1:15" x14ac:dyDescent="0.2">
      <c r="A1366" s="40">
        <v>1361</v>
      </c>
      <c r="B1366" s="40" t="str">
        <f>IF(DanhMụcHH!B1365="","",DanhMụcHH!B1365)</f>
        <v/>
      </c>
      <c r="C1366" s="41" t="str">
        <f ca="1">IF(B1366="","",SUMIF(OFFSET(MuaHàng_ThanhToán!$D$5,0,0,COUNTIF(Table2[Tên nhà cung cấp],MuaHàng_ThanhToán!$C$5),6),BáoCáoHàngHóa!B1366,Table2[Số lượng]))</f>
        <v/>
      </c>
      <c r="D1366" s="41" t="str">
        <f t="shared" si="190"/>
        <v/>
      </c>
      <c r="E1366" s="41" t="str">
        <f ca="1">IF(B1366="","",SUMIF(OFFSET(MuaHàng_ThanhToán!$D$5,0,0,COUNTIF(Table2[Tên nhà cung cấp],MuaHàng_ThanhToán!$C$5),6),BáoCáoHàngHóa!B1366,Table2[Thành tiền]))</f>
        <v/>
      </c>
      <c r="F1366" s="43" t="str">
        <f>IF(B1366="","",SUMIF(Table2[[Tên hàng hóa]:[Thành tiền]],BáoCáoHàngHóa!B1366,Table2[Số lượng])-BáoCáoHàngHóa!C1366)</f>
        <v/>
      </c>
      <c r="G1366" s="43" t="str">
        <f t="shared" si="191"/>
        <v/>
      </c>
      <c r="H1366" s="43" t="str">
        <f>IF(B1366="","",SUMIF(Table2[[Tên hàng hóa]:[Thành tiền]],BáoCáoHàngHóa!B1366,Table2[Thành tiền])-BáoCáoHàngHóa!E1366)</f>
        <v/>
      </c>
      <c r="I1366" s="42" t="str">
        <f>IF(B1366="","",SUMIF(Table28[[Tên hàng hóa ]:[Thành tiền]],BáoCáoHàngHóa!B1366,Table28[Số lượng]))</f>
        <v/>
      </c>
      <c r="J1366" s="42" t="str">
        <f t="shared" si="192"/>
        <v/>
      </c>
      <c r="K1366" s="42" t="str">
        <f t="shared" si="193"/>
        <v/>
      </c>
      <c r="L1366" s="44" t="str">
        <f t="shared" si="194"/>
        <v/>
      </c>
      <c r="M1366" s="44" t="str">
        <f t="shared" si="195"/>
        <v/>
      </c>
      <c r="N1366" s="44" t="str">
        <f t="shared" si="196"/>
        <v/>
      </c>
      <c r="O1366" s="30">
        <f t="shared" si="197"/>
        <v>0</v>
      </c>
    </row>
    <row r="1367" spans="1:15" x14ac:dyDescent="0.2">
      <c r="A1367" s="40">
        <v>1362</v>
      </c>
      <c r="B1367" s="40" t="str">
        <f>IF(DanhMụcHH!B1366="","",DanhMụcHH!B1366)</f>
        <v/>
      </c>
      <c r="C1367" s="41" t="str">
        <f ca="1">IF(B1367="","",SUMIF(OFFSET(MuaHàng_ThanhToán!$D$5,0,0,COUNTIF(Table2[Tên nhà cung cấp],MuaHàng_ThanhToán!$C$5),6),BáoCáoHàngHóa!B1367,Table2[Số lượng]))</f>
        <v/>
      </c>
      <c r="D1367" s="41" t="str">
        <f t="shared" si="190"/>
        <v/>
      </c>
      <c r="E1367" s="41" t="str">
        <f ca="1">IF(B1367="","",SUMIF(OFFSET(MuaHàng_ThanhToán!$D$5,0,0,COUNTIF(Table2[Tên nhà cung cấp],MuaHàng_ThanhToán!$C$5),6),BáoCáoHàngHóa!B1367,Table2[Thành tiền]))</f>
        <v/>
      </c>
      <c r="F1367" s="43" t="str">
        <f>IF(B1367="","",SUMIF(Table2[[Tên hàng hóa]:[Thành tiền]],BáoCáoHàngHóa!B1367,Table2[Số lượng])-BáoCáoHàngHóa!C1367)</f>
        <v/>
      </c>
      <c r="G1367" s="43" t="str">
        <f t="shared" si="191"/>
        <v/>
      </c>
      <c r="H1367" s="43" t="str">
        <f>IF(B1367="","",SUMIF(Table2[[Tên hàng hóa]:[Thành tiền]],BáoCáoHàngHóa!B1367,Table2[Thành tiền])-BáoCáoHàngHóa!E1367)</f>
        <v/>
      </c>
      <c r="I1367" s="42" t="str">
        <f>IF(B1367="","",SUMIF(Table28[[Tên hàng hóa ]:[Thành tiền]],BáoCáoHàngHóa!B1367,Table28[Số lượng]))</f>
        <v/>
      </c>
      <c r="J1367" s="42" t="str">
        <f t="shared" si="192"/>
        <v/>
      </c>
      <c r="K1367" s="42" t="str">
        <f t="shared" si="193"/>
        <v/>
      </c>
      <c r="L1367" s="44" t="str">
        <f t="shared" si="194"/>
        <v/>
      </c>
      <c r="M1367" s="44" t="str">
        <f t="shared" si="195"/>
        <v/>
      </c>
      <c r="N1367" s="44" t="str">
        <f t="shared" si="196"/>
        <v/>
      </c>
      <c r="O1367" s="30">
        <f t="shared" si="197"/>
        <v>0</v>
      </c>
    </row>
    <row r="1368" spans="1:15" x14ac:dyDescent="0.2">
      <c r="A1368" s="40">
        <v>1363</v>
      </c>
      <c r="B1368" s="40" t="str">
        <f>IF(DanhMụcHH!B1367="","",DanhMụcHH!B1367)</f>
        <v/>
      </c>
      <c r="C1368" s="41" t="str">
        <f ca="1">IF(B1368="","",SUMIF(OFFSET(MuaHàng_ThanhToán!$D$5,0,0,COUNTIF(Table2[Tên nhà cung cấp],MuaHàng_ThanhToán!$C$5),6),BáoCáoHàngHóa!B1368,Table2[Số lượng]))</f>
        <v/>
      </c>
      <c r="D1368" s="41" t="str">
        <f t="shared" si="190"/>
        <v/>
      </c>
      <c r="E1368" s="41" t="str">
        <f ca="1">IF(B1368="","",SUMIF(OFFSET(MuaHàng_ThanhToán!$D$5,0,0,COUNTIF(Table2[Tên nhà cung cấp],MuaHàng_ThanhToán!$C$5),6),BáoCáoHàngHóa!B1368,Table2[Thành tiền]))</f>
        <v/>
      </c>
      <c r="F1368" s="43" t="str">
        <f>IF(B1368="","",SUMIF(Table2[[Tên hàng hóa]:[Thành tiền]],BáoCáoHàngHóa!B1368,Table2[Số lượng])-BáoCáoHàngHóa!C1368)</f>
        <v/>
      </c>
      <c r="G1368" s="43" t="str">
        <f t="shared" si="191"/>
        <v/>
      </c>
      <c r="H1368" s="43" t="str">
        <f>IF(B1368="","",SUMIF(Table2[[Tên hàng hóa]:[Thành tiền]],BáoCáoHàngHóa!B1368,Table2[Thành tiền])-BáoCáoHàngHóa!E1368)</f>
        <v/>
      </c>
      <c r="I1368" s="42" t="str">
        <f>IF(B1368="","",SUMIF(Table28[[Tên hàng hóa ]:[Thành tiền]],BáoCáoHàngHóa!B1368,Table28[Số lượng]))</f>
        <v/>
      </c>
      <c r="J1368" s="42" t="str">
        <f t="shared" si="192"/>
        <v/>
      </c>
      <c r="K1368" s="42" t="str">
        <f t="shared" si="193"/>
        <v/>
      </c>
      <c r="L1368" s="44" t="str">
        <f t="shared" si="194"/>
        <v/>
      </c>
      <c r="M1368" s="44" t="str">
        <f t="shared" si="195"/>
        <v/>
      </c>
      <c r="N1368" s="44" t="str">
        <f t="shared" si="196"/>
        <v/>
      </c>
      <c r="O1368" s="30">
        <f t="shared" si="197"/>
        <v>0</v>
      </c>
    </row>
    <row r="1369" spans="1:15" x14ac:dyDescent="0.2">
      <c r="A1369" s="40">
        <v>1364</v>
      </c>
      <c r="B1369" s="40" t="str">
        <f>IF(DanhMụcHH!B1368="","",DanhMụcHH!B1368)</f>
        <v/>
      </c>
      <c r="C1369" s="41" t="str">
        <f ca="1">IF(B1369="","",SUMIF(OFFSET(MuaHàng_ThanhToán!$D$5,0,0,COUNTIF(Table2[Tên nhà cung cấp],MuaHàng_ThanhToán!$C$5),6),BáoCáoHàngHóa!B1369,Table2[Số lượng]))</f>
        <v/>
      </c>
      <c r="D1369" s="41" t="str">
        <f t="shared" si="190"/>
        <v/>
      </c>
      <c r="E1369" s="41" t="str">
        <f ca="1">IF(B1369="","",SUMIF(OFFSET(MuaHàng_ThanhToán!$D$5,0,0,COUNTIF(Table2[Tên nhà cung cấp],MuaHàng_ThanhToán!$C$5),6),BáoCáoHàngHóa!B1369,Table2[Thành tiền]))</f>
        <v/>
      </c>
      <c r="F1369" s="43" t="str">
        <f>IF(B1369="","",SUMIF(Table2[[Tên hàng hóa]:[Thành tiền]],BáoCáoHàngHóa!B1369,Table2[Số lượng])-BáoCáoHàngHóa!C1369)</f>
        <v/>
      </c>
      <c r="G1369" s="43" t="str">
        <f t="shared" si="191"/>
        <v/>
      </c>
      <c r="H1369" s="43" t="str">
        <f>IF(B1369="","",SUMIF(Table2[[Tên hàng hóa]:[Thành tiền]],BáoCáoHàngHóa!B1369,Table2[Thành tiền])-BáoCáoHàngHóa!E1369)</f>
        <v/>
      </c>
      <c r="I1369" s="42" t="str">
        <f>IF(B1369="","",SUMIF(Table28[[Tên hàng hóa ]:[Thành tiền]],BáoCáoHàngHóa!B1369,Table28[Số lượng]))</f>
        <v/>
      </c>
      <c r="J1369" s="42" t="str">
        <f t="shared" si="192"/>
        <v/>
      </c>
      <c r="K1369" s="42" t="str">
        <f t="shared" si="193"/>
        <v/>
      </c>
      <c r="L1369" s="44" t="str">
        <f t="shared" si="194"/>
        <v/>
      </c>
      <c r="M1369" s="44" t="str">
        <f t="shared" si="195"/>
        <v/>
      </c>
      <c r="N1369" s="44" t="str">
        <f t="shared" si="196"/>
        <v/>
      </c>
      <c r="O1369" s="30">
        <f t="shared" si="197"/>
        <v>0</v>
      </c>
    </row>
    <row r="1370" spans="1:15" x14ac:dyDescent="0.2">
      <c r="A1370" s="40">
        <v>1365</v>
      </c>
      <c r="B1370" s="40" t="str">
        <f>IF(DanhMụcHH!B1369="","",DanhMụcHH!B1369)</f>
        <v/>
      </c>
      <c r="C1370" s="41" t="str">
        <f ca="1">IF(B1370="","",SUMIF(OFFSET(MuaHàng_ThanhToán!$D$5,0,0,COUNTIF(Table2[Tên nhà cung cấp],MuaHàng_ThanhToán!$C$5),6),BáoCáoHàngHóa!B1370,Table2[Số lượng]))</f>
        <v/>
      </c>
      <c r="D1370" s="41" t="str">
        <f t="shared" si="190"/>
        <v/>
      </c>
      <c r="E1370" s="41" t="str">
        <f ca="1">IF(B1370="","",SUMIF(OFFSET(MuaHàng_ThanhToán!$D$5,0,0,COUNTIF(Table2[Tên nhà cung cấp],MuaHàng_ThanhToán!$C$5),6),BáoCáoHàngHóa!B1370,Table2[Thành tiền]))</f>
        <v/>
      </c>
      <c r="F1370" s="43" t="str">
        <f>IF(B1370="","",SUMIF(Table2[[Tên hàng hóa]:[Thành tiền]],BáoCáoHàngHóa!B1370,Table2[Số lượng])-BáoCáoHàngHóa!C1370)</f>
        <v/>
      </c>
      <c r="G1370" s="43" t="str">
        <f t="shared" si="191"/>
        <v/>
      </c>
      <c r="H1370" s="43" t="str">
        <f>IF(B1370="","",SUMIF(Table2[[Tên hàng hóa]:[Thành tiền]],BáoCáoHàngHóa!B1370,Table2[Thành tiền])-BáoCáoHàngHóa!E1370)</f>
        <v/>
      </c>
      <c r="I1370" s="42" t="str">
        <f>IF(B1370="","",SUMIF(Table28[[Tên hàng hóa ]:[Thành tiền]],BáoCáoHàngHóa!B1370,Table28[Số lượng]))</f>
        <v/>
      </c>
      <c r="J1370" s="42" t="str">
        <f t="shared" si="192"/>
        <v/>
      </c>
      <c r="K1370" s="42" t="str">
        <f t="shared" si="193"/>
        <v/>
      </c>
      <c r="L1370" s="44" t="str">
        <f t="shared" si="194"/>
        <v/>
      </c>
      <c r="M1370" s="44" t="str">
        <f t="shared" si="195"/>
        <v/>
      </c>
      <c r="N1370" s="44" t="str">
        <f t="shared" si="196"/>
        <v/>
      </c>
      <c r="O1370" s="30">
        <f t="shared" si="197"/>
        <v>0</v>
      </c>
    </row>
    <row r="1371" spans="1:15" x14ac:dyDescent="0.2">
      <c r="A1371" s="40">
        <v>1366</v>
      </c>
      <c r="B1371" s="40" t="str">
        <f>IF(DanhMụcHH!B1370="","",DanhMụcHH!B1370)</f>
        <v/>
      </c>
      <c r="C1371" s="41" t="str">
        <f ca="1">IF(B1371="","",SUMIF(OFFSET(MuaHàng_ThanhToán!$D$5,0,0,COUNTIF(Table2[Tên nhà cung cấp],MuaHàng_ThanhToán!$C$5),6),BáoCáoHàngHóa!B1371,Table2[Số lượng]))</f>
        <v/>
      </c>
      <c r="D1371" s="41" t="str">
        <f t="shared" si="190"/>
        <v/>
      </c>
      <c r="E1371" s="41" t="str">
        <f ca="1">IF(B1371="","",SUMIF(OFFSET(MuaHàng_ThanhToán!$D$5,0,0,COUNTIF(Table2[Tên nhà cung cấp],MuaHàng_ThanhToán!$C$5),6),BáoCáoHàngHóa!B1371,Table2[Thành tiền]))</f>
        <v/>
      </c>
      <c r="F1371" s="43" t="str">
        <f>IF(B1371="","",SUMIF(Table2[[Tên hàng hóa]:[Thành tiền]],BáoCáoHàngHóa!B1371,Table2[Số lượng])-BáoCáoHàngHóa!C1371)</f>
        <v/>
      </c>
      <c r="G1371" s="43" t="str">
        <f t="shared" si="191"/>
        <v/>
      </c>
      <c r="H1371" s="43" t="str">
        <f>IF(B1371="","",SUMIF(Table2[[Tên hàng hóa]:[Thành tiền]],BáoCáoHàngHóa!B1371,Table2[Thành tiền])-BáoCáoHàngHóa!E1371)</f>
        <v/>
      </c>
      <c r="I1371" s="42" t="str">
        <f>IF(B1371="","",SUMIF(Table28[[Tên hàng hóa ]:[Thành tiền]],BáoCáoHàngHóa!B1371,Table28[Số lượng]))</f>
        <v/>
      </c>
      <c r="J1371" s="42" t="str">
        <f t="shared" si="192"/>
        <v/>
      </c>
      <c r="K1371" s="42" t="str">
        <f t="shared" si="193"/>
        <v/>
      </c>
      <c r="L1371" s="44" t="str">
        <f t="shared" si="194"/>
        <v/>
      </c>
      <c r="M1371" s="44" t="str">
        <f t="shared" si="195"/>
        <v/>
      </c>
      <c r="N1371" s="44" t="str">
        <f t="shared" si="196"/>
        <v/>
      </c>
      <c r="O1371" s="30">
        <f t="shared" si="197"/>
        <v>0</v>
      </c>
    </row>
    <row r="1372" spans="1:15" x14ac:dyDescent="0.2">
      <c r="A1372" s="40">
        <v>1367</v>
      </c>
      <c r="B1372" s="40" t="str">
        <f>IF(DanhMụcHH!B1371="","",DanhMụcHH!B1371)</f>
        <v/>
      </c>
      <c r="C1372" s="41" t="str">
        <f ca="1">IF(B1372="","",SUMIF(OFFSET(MuaHàng_ThanhToán!$D$5,0,0,COUNTIF(Table2[Tên nhà cung cấp],MuaHàng_ThanhToán!$C$5),6),BáoCáoHàngHóa!B1372,Table2[Số lượng]))</f>
        <v/>
      </c>
      <c r="D1372" s="41" t="str">
        <f t="shared" si="190"/>
        <v/>
      </c>
      <c r="E1372" s="41" t="str">
        <f ca="1">IF(B1372="","",SUMIF(OFFSET(MuaHàng_ThanhToán!$D$5,0,0,COUNTIF(Table2[Tên nhà cung cấp],MuaHàng_ThanhToán!$C$5),6),BáoCáoHàngHóa!B1372,Table2[Thành tiền]))</f>
        <v/>
      </c>
      <c r="F1372" s="43" t="str">
        <f>IF(B1372="","",SUMIF(Table2[[Tên hàng hóa]:[Thành tiền]],BáoCáoHàngHóa!B1372,Table2[Số lượng])-BáoCáoHàngHóa!C1372)</f>
        <v/>
      </c>
      <c r="G1372" s="43" t="str">
        <f t="shared" si="191"/>
        <v/>
      </c>
      <c r="H1372" s="43" t="str">
        <f>IF(B1372="","",SUMIF(Table2[[Tên hàng hóa]:[Thành tiền]],BáoCáoHàngHóa!B1372,Table2[Thành tiền])-BáoCáoHàngHóa!E1372)</f>
        <v/>
      </c>
      <c r="I1372" s="42" t="str">
        <f>IF(B1372="","",SUMIF(Table28[[Tên hàng hóa ]:[Thành tiền]],BáoCáoHàngHóa!B1372,Table28[Số lượng]))</f>
        <v/>
      </c>
      <c r="J1372" s="42" t="str">
        <f t="shared" si="192"/>
        <v/>
      </c>
      <c r="K1372" s="42" t="str">
        <f t="shared" si="193"/>
        <v/>
      </c>
      <c r="L1372" s="44" t="str">
        <f t="shared" si="194"/>
        <v/>
      </c>
      <c r="M1372" s="44" t="str">
        <f t="shared" si="195"/>
        <v/>
      </c>
      <c r="N1372" s="44" t="str">
        <f t="shared" si="196"/>
        <v/>
      </c>
      <c r="O1372" s="30">
        <f t="shared" si="197"/>
        <v>0</v>
      </c>
    </row>
    <row r="1373" spans="1:15" x14ac:dyDescent="0.2">
      <c r="A1373" s="40">
        <v>1368</v>
      </c>
      <c r="B1373" s="40" t="str">
        <f>IF(DanhMụcHH!B1372="","",DanhMụcHH!B1372)</f>
        <v/>
      </c>
      <c r="C1373" s="41" t="str">
        <f ca="1">IF(B1373="","",SUMIF(OFFSET(MuaHàng_ThanhToán!$D$5,0,0,COUNTIF(Table2[Tên nhà cung cấp],MuaHàng_ThanhToán!$C$5),6),BáoCáoHàngHóa!B1373,Table2[Số lượng]))</f>
        <v/>
      </c>
      <c r="D1373" s="41" t="str">
        <f t="shared" si="190"/>
        <v/>
      </c>
      <c r="E1373" s="41" t="str">
        <f ca="1">IF(B1373="","",SUMIF(OFFSET(MuaHàng_ThanhToán!$D$5,0,0,COUNTIF(Table2[Tên nhà cung cấp],MuaHàng_ThanhToán!$C$5),6),BáoCáoHàngHóa!B1373,Table2[Thành tiền]))</f>
        <v/>
      </c>
      <c r="F1373" s="43" t="str">
        <f>IF(B1373="","",SUMIF(Table2[[Tên hàng hóa]:[Thành tiền]],BáoCáoHàngHóa!B1373,Table2[Số lượng])-BáoCáoHàngHóa!C1373)</f>
        <v/>
      </c>
      <c r="G1373" s="43" t="str">
        <f t="shared" si="191"/>
        <v/>
      </c>
      <c r="H1373" s="43" t="str">
        <f>IF(B1373="","",SUMIF(Table2[[Tên hàng hóa]:[Thành tiền]],BáoCáoHàngHóa!B1373,Table2[Thành tiền])-BáoCáoHàngHóa!E1373)</f>
        <v/>
      </c>
      <c r="I1373" s="42" t="str">
        <f>IF(B1373="","",SUMIF(Table28[[Tên hàng hóa ]:[Thành tiền]],BáoCáoHàngHóa!B1373,Table28[Số lượng]))</f>
        <v/>
      </c>
      <c r="J1373" s="42" t="str">
        <f t="shared" si="192"/>
        <v/>
      </c>
      <c r="K1373" s="42" t="str">
        <f t="shared" si="193"/>
        <v/>
      </c>
      <c r="L1373" s="44" t="str">
        <f t="shared" si="194"/>
        <v/>
      </c>
      <c r="M1373" s="44" t="str">
        <f t="shared" si="195"/>
        <v/>
      </c>
      <c r="N1373" s="44" t="str">
        <f t="shared" si="196"/>
        <v/>
      </c>
      <c r="O1373" s="30">
        <f t="shared" si="197"/>
        <v>0</v>
      </c>
    </row>
    <row r="1374" spans="1:15" x14ac:dyDescent="0.2">
      <c r="A1374" s="40">
        <v>1369</v>
      </c>
      <c r="B1374" s="40" t="str">
        <f>IF(DanhMụcHH!B1373="","",DanhMụcHH!B1373)</f>
        <v/>
      </c>
      <c r="C1374" s="41" t="str">
        <f ca="1">IF(B1374="","",SUMIF(OFFSET(MuaHàng_ThanhToán!$D$5,0,0,COUNTIF(Table2[Tên nhà cung cấp],MuaHàng_ThanhToán!$C$5),6),BáoCáoHàngHóa!B1374,Table2[Số lượng]))</f>
        <v/>
      </c>
      <c r="D1374" s="41" t="str">
        <f t="shared" si="190"/>
        <v/>
      </c>
      <c r="E1374" s="41" t="str">
        <f ca="1">IF(B1374="","",SUMIF(OFFSET(MuaHàng_ThanhToán!$D$5,0,0,COUNTIF(Table2[Tên nhà cung cấp],MuaHàng_ThanhToán!$C$5),6),BáoCáoHàngHóa!B1374,Table2[Thành tiền]))</f>
        <v/>
      </c>
      <c r="F1374" s="43" t="str">
        <f>IF(B1374="","",SUMIF(Table2[[Tên hàng hóa]:[Thành tiền]],BáoCáoHàngHóa!B1374,Table2[Số lượng])-BáoCáoHàngHóa!C1374)</f>
        <v/>
      </c>
      <c r="G1374" s="43" t="str">
        <f t="shared" si="191"/>
        <v/>
      </c>
      <c r="H1374" s="43" t="str">
        <f>IF(B1374="","",SUMIF(Table2[[Tên hàng hóa]:[Thành tiền]],BáoCáoHàngHóa!B1374,Table2[Thành tiền])-BáoCáoHàngHóa!E1374)</f>
        <v/>
      </c>
      <c r="I1374" s="42" t="str">
        <f>IF(B1374="","",SUMIF(Table28[[Tên hàng hóa ]:[Thành tiền]],BáoCáoHàngHóa!B1374,Table28[Số lượng]))</f>
        <v/>
      </c>
      <c r="J1374" s="42" t="str">
        <f t="shared" si="192"/>
        <v/>
      </c>
      <c r="K1374" s="42" t="str">
        <f t="shared" si="193"/>
        <v/>
      </c>
      <c r="L1374" s="44" t="str">
        <f t="shared" si="194"/>
        <v/>
      </c>
      <c r="M1374" s="44" t="str">
        <f t="shared" si="195"/>
        <v/>
      </c>
      <c r="N1374" s="44" t="str">
        <f t="shared" si="196"/>
        <v/>
      </c>
      <c r="O1374" s="30">
        <f t="shared" si="197"/>
        <v>0</v>
      </c>
    </row>
    <row r="1375" spans="1:15" x14ac:dyDescent="0.2">
      <c r="A1375" s="40">
        <v>1370</v>
      </c>
      <c r="B1375" s="40" t="str">
        <f>IF(DanhMụcHH!B1374="","",DanhMụcHH!B1374)</f>
        <v/>
      </c>
      <c r="C1375" s="41" t="str">
        <f ca="1">IF(B1375="","",SUMIF(OFFSET(MuaHàng_ThanhToán!$D$5,0,0,COUNTIF(Table2[Tên nhà cung cấp],MuaHàng_ThanhToán!$C$5),6),BáoCáoHàngHóa!B1375,Table2[Số lượng]))</f>
        <v/>
      </c>
      <c r="D1375" s="41" t="str">
        <f t="shared" si="190"/>
        <v/>
      </c>
      <c r="E1375" s="41" t="str">
        <f ca="1">IF(B1375="","",SUMIF(OFFSET(MuaHàng_ThanhToán!$D$5,0,0,COUNTIF(Table2[Tên nhà cung cấp],MuaHàng_ThanhToán!$C$5),6),BáoCáoHàngHóa!B1375,Table2[Thành tiền]))</f>
        <v/>
      </c>
      <c r="F1375" s="43" t="str">
        <f>IF(B1375="","",SUMIF(Table2[[Tên hàng hóa]:[Thành tiền]],BáoCáoHàngHóa!B1375,Table2[Số lượng])-BáoCáoHàngHóa!C1375)</f>
        <v/>
      </c>
      <c r="G1375" s="43" t="str">
        <f t="shared" si="191"/>
        <v/>
      </c>
      <c r="H1375" s="43" t="str">
        <f>IF(B1375="","",SUMIF(Table2[[Tên hàng hóa]:[Thành tiền]],BáoCáoHàngHóa!B1375,Table2[Thành tiền])-BáoCáoHàngHóa!E1375)</f>
        <v/>
      </c>
      <c r="I1375" s="42" t="str">
        <f>IF(B1375="","",SUMIF(Table28[[Tên hàng hóa ]:[Thành tiền]],BáoCáoHàngHóa!B1375,Table28[Số lượng]))</f>
        <v/>
      </c>
      <c r="J1375" s="42" t="str">
        <f t="shared" si="192"/>
        <v/>
      </c>
      <c r="K1375" s="42" t="str">
        <f t="shared" si="193"/>
        <v/>
      </c>
      <c r="L1375" s="44" t="str">
        <f t="shared" si="194"/>
        <v/>
      </c>
      <c r="M1375" s="44" t="str">
        <f t="shared" si="195"/>
        <v/>
      </c>
      <c r="N1375" s="44" t="str">
        <f t="shared" si="196"/>
        <v/>
      </c>
      <c r="O1375" s="30">
        <f t="shared" si="197"/>
        <v>0</v>
      </c>
    </row>
    <row r="1376" spans="1:15" x14ac:dyDescent="0.2">
      <c r="A1376" s="40">
        <v>1371</v>
      </c>
      <c r="B1376" s="40" t="str">
        <f>IF(DanhMụcHH!B1375="","",DanhMụcHH!B1375)</f>
        <v/>
      </c>
      <c r="C1376" s="41" t="str">
        <f ca="1">IF(B1376="","",SUMIF(OFFSET(MuaHàng_ThanhToán!$D$5,0,0,COUNTIF(Table2[Tên nhà cung cấp],MuaHàng_ThanhToán!$C$5),6),BáoCáoHàngHóa!B1376,Table2[Số lượng]))</f>
        <v/>
      </c>
      <c r="D1376" s="41" t="str">
        <f t="shared" si="190"/>
        <v/>
      </c>
      <c r="E1376" s="41" t="str">
        <f ca="1">IF(B1376="","",SUMIF(OFFSET(MuaHàng_ThanhToán!$D$5,0,0,COUNTIF(Table2[Tên nhà cung cấp],MuaHàng_ThanhToán!$C$5),6),BáoCáoHàngHóa!B1376,Table2[Thành tiền]))</f>
        <v/>
      </c>
      <c r="F1376" s="43" t="str">
        <f>IF(B1376="","",SUMIF(Table2[[Tên hàng hóa]:[Thành tiền]],BáoCáoHàngHóa!B1376,Table2[Số lượng])-BáoCáoHàngHóa!C1376)</f>
        <v/>
      </c>
      <c r="G1376" s="43" t="str">
        <f t="shared" si="191"/>
        <v/>
      </c>
      <c r="H1376" s="43" t="str">
        <f>IF(B1376="","",SUMIF(Table2[[Tên hàng hóa]:[Thành tiền]],BáoCáoHàngHóa!B1376,Table2[Thành tiền])-BáoCáoHàngHóa!E1376)</f>
        <v/>
      </c>
      <c r="I1376" s="42" t="str">
        <f>IF(B1376="","",SUMIF(Table28[[Tên hàng hóa ]:[Thành tiền]],BáoCáoHàngHóa!B1376,Table28[Số lượng]))</f>
        <v/>
      </c>
      <c r="J1376" s="42" t="str">
        <f t="shared" si="192"/>
        <v/>
      </c>
      <c r="K1376" s="42" t="str">
        <f t="shared" si="193"/>
        <v/>
      </c>
      <c r="L1376" s="44" t="str">
        <f t="shared" si="194"/>
        <v/>
      </c>
      <c r="M1376" s="44" t="str">
        <f t="shared" si="195"/>
        <v/>
      </c>
      <c r="N1376" s="44" t="str">
        <f t="shared" si="196"/>
        <v/>
      </c>
      <c r="O1376" s="30">
        <f t="shared" si="197"/>
        <v>0</v>
      </c>
    </row>
    <row r="1377" spans="1:15" x14ac:dyDescent="0.2">
      <c r="A1377" s="40">
        <v>1372</v>
      </c>
      <c r="B1377" s="40" t="str">
        <f>IF(DanhMụcHH!B1376="","",DanhMụcHH!B1376)</f>
        <v/>
      </c>
      <c r="C1377" s="41" t="str">
        <f ca="1">IF(B1377="","",SUMIF(OFFSET(MuaHàng_ThanhToán!$D$5,0,0,COUNTIF(Table2[Tên nhà cung cấp],MuaHàng_ThanhToán!$C$5),6),BáoCáoHàngHóa!B1377,Table2[Số lượng]))</f>
        <v/>
      </c>
      <c r="D1377" s="41" t="str">
        <f t="shared" si="190"/>
        <v/>
      </c>
      <c r="E1377" s="41" t="str">
        <f ca="1">IF(B1377="","",SUMIF(OFFSET(MuaHàng_ThanhToán!$D$5,0,0,COUNTIF(Table2[Tên nhà cung cấp],MuaHàng_ThanhToán!$C$5),6),BáoCáoHàngHóa!B1377,Table2[Thành tiền]))</f>
        <v/>
      </c>
      <c r="F1377" s="43" t="str">
        <f>IF(B1377="","",SUMIF(Table2[[Tên hàng hóa]:[Thành tiền]],BáoCáoHàngHóa!B1377,Table2[Số lượng])-BáoCáoHàngHóa!C1377)</f>
        <v/>
      </c>
      <c r="G1377" s="43" t="str">
        <f t="shared" si="191"/>
        <v/>
      </c>
      <c r="H1377" s="43" t="str">
        <f>IF(B1377="","",SUMIF(Table2[[Tên hàng hóa]:[Thành tiền]],BáoCáoHàngHóa!B1377,Table2[Thành tiền])-BáoCáoHàngHóa!E1377)</f>
        <v/>
      </c>
      <c r="I1377" s="42" t="str">
        <f>IF(B1377="","",SUMIF(Table28[[Tên hàng hóa ]:[Thành tiền]],BáoCáoHàngHóa!B1377,Table28[Số lượng]))</f>
        <v/>
      </c>
      <c r="J1377" s="42" t="str">
        <f t="shared" si="192"/>
        <v/>
      </c>
      <c r="K1377" s="42" t="str">
        <f t="shared" si="193"/>
        <v/>
      </c>
      <c r="L1377" s="44" t="str">
        <f t="shared" si="194"/>
        <v/>
      </c>
      <c r="M1377" s="44" t="str">
        <f t="shared" si="195"/>
        <v/>
      </c>
      <c r="N1377" s="44" t="str">
        <f t="shared" si="196"/>
        <v/>
      </c>
      <c r="O1377" s="30">
        <f t="shared" si="197"/>
        <v>0</v>
      </c>
    </row>
    <row r="1378" spans="1:15" x14ac:dyDescent="0.2">
      <c r="A1378" s="40">
        <v>1373</v>
      </c>
      <c r="B1378" s="40" t="str">
        <f>IF(DanhMụcHH!B1377="","",DanhMụcHH!B1377)</f>
        <v/>
      </c>
      <c r="C1378" s="41" t="str">
        <f ca="1">IF(B1378="","",SUMIF(OFFSET(MuaHàng_ThanhToán!$D$5,0,0,COUNTIF(Table2[Tên nhà cung cấp],MuaHàng_ThanhToán!$C$5),6),BáoCáoHàngHóa!B1378,Table2[Số lượng]))</f>
        <v/>
      </c>
      <c r="D1378" s="41" t="str">
        <f t="shared" si="190"/>
        <v/>
      </c>
      <c r="E1378" s="41" t="str">
        <f ca="1">IF(B1378="","",SUMIF(OFFSET(MuaHàng_ThanhToán!$D$5,0,0,COUNTIF(Table2[Tên nhà cung cấp],MuaHàng_ThanhToán!$C$5),6),BáoCáoHàngHóa!B1378,Table2[Thành tiền]))</f>
        <v/>
      </c>
      <c r="F1378" s="43" t="str">
        <f>IF(B1378="","",SUMIF(Table2[[Tên hàng hóa]:[Thành tiền]],BáoCáoHàngHóa!B1378,Table2[Số lượng])-BáoCáoHàngHóa!C1378)</f>
        <v/>
      </c>
      <c r="G1378" s="43" t="str">
        <f t="shared" si="191"/>
        <v/>
      </c>
      <c r="H1378" s="43" t="str">
        <f>IF(B1378="","",SUMIF(Table2[[Tên hàng hóa]:[Thành tiền]],BáoCáoHàngHóa!B1378,Table2[Thành tiền])-BáoCáoHàngHóa!E1378)</f>
        <v/>
      </c>
      <c r="I1378" s="42" t="str">
        <f>IF(B1378="","",SUMIF(Table28[[Tên hàng hóa ]:[Thành tiền]],BáoCáoHàngHóa!B1378,Table28[Số lượng]))</f>
        <v/>
      </c>
      <c r="J1378" s="42" t="str">
        <f t="shared" si="192"/>
        <v/>
      </c>
      <c r="K1378" s="42" t="str">
        <f t="shared" si="193"/>
        <v/>
      </c>
      <c r="L1378" s="44" t="str">
        <f t="shared" si="194"/>
        <v/>
      </c>
      <c r="M1378" s="44" t="str">
        <f t="shared" si="195"/>
        <v/>
      </c>
      <c r="N1378" s="44" t="str">
        <f t="shared" si="196"/>
        <v/>
      </c>
      <c r="O1378" s="30">
        <f t="shared" si="197"/>
        <v>0</v>
      </c>
    </row>
    <row r="1379" spans="1:15" x14ac:dyDescent="0.2">
      <c r="A1379" s="40">
        <v>1374</v>
      </c>
      <c r="B1379" s="40" t="str">
        <f>IF(DanhMụcHH!B1378="","",DanhMụcHH!B1378)</f>
        <v/>
      </c>
      <c r="C1379" s="41" t="str">
        <f ca="1">IF(B1379="","",SUMIF(OFFSET(MuaHàng_ThanhToán!$D$5,0,0,COUNTIF(Table2[Tên nhà cung cấp],MuaHàng_ThanhToán!$C$5),6),BáoCáoHàngHóa!B1379,Table2[Số lượng]))</f>
        <v/>
      </c>
      <c r="D1379" s="41" t="str">
        <f t="shared" si="190"/>
        <v/>
      </c>
      <c r="E1379" s="41" t="str">
        <f ca="1">IF(B1379="","",SUMIF(OFFSET(MuaHàng_ThanhToán!$D$5,0,0,COUNTIF(Table2[Tên nhà cung cấp],MuaHàng_ThanhToán!$C$5),6),BáoCáoHàngHóa!B1379,Table2[Thành tiền]))</f>
        <v/>
      </c>
      <c r="F1379" s="43" t="str">
        <f>IF(B1379="","",SUMIF(Table2[[Tên hàng hóa]:[Thành tiền]],BáoCáoHàngHóa!B1379,Table2[Số lượng])-BáoCáoHàngHóa!C1379)</f>
        <v/>
      </c>
      <c r="G1379" s="43" t="str">
        <f t="shared" si="191"/>
        <v/>
      </c>
      <c r="H1379" s="43" t="str">
        <f>IF(B1379="","",SUMIF(Table2[[Tên hàng hóa]:[Thành tiền]],BáoCáoHàngHóa!B1379,Table2[Thành tiền])-BáoCáoHàngHóa!E1379)</f>
        <v/>
      </c>
      <c r="I1379" s="42" t="str">
        <f>IF(B1379="","",SUMIF(Table28[[Tên hàng hóa ]:[Thành tiền]],BáoCáoHàngHóa!B1379,Table28[Số lượng]))</f>
        <v/>
      </c>
      <c r="J1379" s="42" t="str">
        <f t="shared" si="192"/>
        <v/>
      </c>
      <c r="K1379" s="42" t="str">
        <f t="shared" si="193"/>
        <v/>
      </c>
      <c r="L1379" s="44" t="str">
        <f t="shared" si="194"/>
        <v/>
      </c>
      <c r="M1379" s="44" t="str">
        <f t="shared" si="195"/>
        <v/>
      </c>
      <c r="N1379" s="44" t="str">
        <f t="shared" si="196"/>
        <v/>
      </c>
      <c r="O1379" s="30">
        <f t="shared" si="197"/>
        <v>0</v>
      </c>
    </row>
    <row r="1380" spans="1:15" x14ac:dyDescent="0.2">
      <c r="A1380" s="40">
        <v>1375</v>
      </c>
      <c r="B1380" s="40" t="str">
        <f>IF(DanhMụcHH!B1379="","",DanhMụcHH!B1379)</f>
        <v/>
      </c>
      <c r="C1380" s="41" t="str">
        <f ca="1">IF(B1380="","",SUMIF(OFFSET(MuaHàng_ThanhToán!$D$5,0,0,COUNTIF(Table2[Tên nhà cung cấp],MuaHàng_ThanhToán!$C$5),6),BáoCáoHàngHóa!B1380,Table2[Số lượng]))</f>
        <v/>
      </c>
      <c r="D1380" s="41" t="str">
        <f t="shared" si="190"/>
        <v/>
      </c>
      <c r="E1380" s="41" t="str">
        <f ca="1">IF(B1380="","",SUMIF(OFFSET(MuaHàng_ThanhToán!$D$5,0,0,COUNTIF(Table2[Tên nhà cung cấp],MuaHàng_ThanhToán!$C$5),6),BáoCáoHàngHóa!B1380,Table2[Thành tiền]))</f>
        <v/>
      </c>
      <c r="F1380" s="43" t="str">
        <f>IF(B1380="","",SUMIF(Table2[[Tên hàng hóa]:[Thành tiền]],BáoCáoHàngHóa!B1380,Table2[Số lượng])-BáoCáoHàngHóa!C1380)</f>
        <v/>
      </c>
      <c r="G1380" s="43" t="str">
        <f t="shared" si="191"/>
        <v/>
      </c>
      <c r="H1380" s="43" t="str">
        <f>IF(B1380="","",SUMIF(Table2[[Tên hàng hóa]:[Thành tiền]],BáoCáoHàngHóa!B1380,Table2[Thành tiền])-BáoCáoHàngHóa!E1380)</f>
        <v/>
      </c>
      <c r="I1380" s="42" t="str">
        <f>IF(B1380="","",SUMIF(Table28[[Tên hàng hóa ]:[Thành tiền]],BáoCáoHàngHóa!B1380,Table28[Số lượng]))</f>
        <v/>
      </c>
      <c r="J1380" s="42" t="str">
        <f t="shared" si="192"/>
        <v/>
      </c>
      <c r="K1380" s="42" t="str">
        <f t="shared" si="193"/>
        <v/>
      </c>
      <c r="L1380" s="44" t="str">
        <f t="shared" si="194"/>
        <v/>
      </c>
      <c r="M1380" s="44" t="str">
        <f t="shared" si="195"/>
        <v/>
      </c>
      <c r="N1380" s="44" t="str">
        <f t="shared" si="196"/>
        <v/>
      </c>
      <c r="O1380" s="30">
        <f t="shared" si="197"/>
        <v>0</v>
      </c>
    </row>
    <row r="1381" spans="1:15" x14ac:dyDescent="0.2">
      <c r="A1381" s="40">
        <v>1376</v>
      </c>
      <c r="B1381" s="40" t="str">
        <f>IF(DanhMụcHH!B1380="","",DanhMụcHH!B1380)</f>
        <v/>
      </c>
      <c r="C1381" s="41" t="str">
        <f ca="1">IF(B1381="","",SUMIF(OFFSET(MuaHàng_ThanhToán!$D$5,0,0,COUNTIF(Table2[Tên nhà cung cấp],MuaHàng_ThanhToán!$C$5),6),BáoCáoHàngHóa!B1381,Table2[Số lượng]))</f>
        <v/>
      </c>
      <c r="D1381" s="41" t="str">
        <f t="shared" si="190"/>
        <v/>
      </c>
      <c r="E1381" s="41" t="str">
        <f ca="1">IF(B1381="","",SUMIF(OFFSET(MuaHàng_ThanhToán!$D$5,0,0,COUNTIF(Table2[Tên nhà cung cấp],MuaHàng_ThanhToán!$C$5),6),BáoCáoHàngHóa!B1381,Table2[Thành tiền]))</f>
        <v/>
      </c>
      <c r="F1381" s="43" t="str">
        <f>IF(B1381="","",SUMIF(Table2[[Tên hàng hóa]:[Thành tiền]],BáoCáoHàngHóa!B1381,Table2[Số lượng])-BáoCáoHàngHóa!C1381)</f>
        <v/>
      </c>
      <c r="G1381" s="43" t="str">
        <f t="shared" si="191"/>
        <v/>
      </c>
      <c r="H1381" s="43" t="str">
        <f>IF(B1381="","",SUMIF(Table2[[Tên hàng hóa]:[Thành tiền]],BáoCáoHàngHóa!B1381,Table2[Thành tiền])-BáoCáoHàngHóa!E1381)</f>
        <v/>
      </c>
      <c r="I1381" s="42" t="str">
        <f>IF(B1381="","",SUMIF(Table28[[Tên hàng hóa ]:[Thành tiền]],BáoCáoHàngHóa!B1381,Table28[Số lượng]))</f>
        <v/>
      </c>
      <c r="J1381" s="42" t="str">
        <f t="shared" si="192"/>
        <v/>
      </c>
      <c r="K1381" s="42" t="str">
        <f t="shared" si="193"/>
        <v/>
      </c>
      <c r="L1381" s="44" t="str">
        <f t="shared" si="194"/>
        <v/>
      </c>
      <c r="M1381" s="44" t="str">
        <f t="shared" si="195"/>
        <v/>
      </c>
      <c r="N1381" s="44" t="str">
        <f t="shared" si="196"/>
        <v/>
      </c>
      <c r="O1381" s="30">
        <f t="shared" si="197"/>
        <v>0</v>
      </c>
    </row>
    <row r="1382" spans="1:15" x14ac:dyDescent="0.2">
      <c r="A1382" s="40">
        <v>1377</v>
      </c>
      <c r="B1382" s="40" t="str">
        <f>IF(DanhMụcHH!B1381="","",DanhMụcHH!B1381)</f>
        <v/>
      </c>
      <c r="C1382" s="41" t="str">
        <f ca="1">IF(B1382="","",SUMIF(OFFSET(MuaHàng_ThanhToán!$D$5,0,0,COUNTIF(Table2[Tên nhà cung cấp],MuaHàng_ThanhToán!$C$5),6),BáoCáoHàngHóa!B1382,Table2[Số lượng]))</f>
        <v/>
      </c>
      <c r="D1382" s="41" t="str">
        <f t="shared" si="190"/>
        <v/>
      </c>
      <c r="E1382" s="41" t="str">
        <f ca="1">IF(B1382="","",SUMIF(OFFSET(MuaHàng_ThanhToán!$D$5,0,0,COUNTIF(Table2[Tên nhà cung cấp],MuaHàng_ThanhToán!$C$5),6),BáoCáoHàngHóa!B1382,Table2[Thành tiền]))</f>
        <v/>
      </c>
      <c r="F1382" s="43" t="str">
        <f>IF(B1382="","",SUMIF(Table2[[Tên hàng hóa]:[Thành tiền]],BáoCáoHàngHóa!B1382,Table2[Số lượng])-BáoCáoHàngHóa!C1382)</f>
        <v/>
      </c>
      <c r="G1382" s="43" t="str">
        <f t="shared" si="191"/>
        <v/>
      </c>
      <c r="H1382" s="43" t="str">
        <f>IF(B1382="","",SUMIF(Table2[[Tên hàng hóa]:[Thành tiền]],BáoCáoHàngHóa!B1382,Table2[Thành tiền])-BáoCáoHàngHóa!E1382)</f>
        <v/>
      </c>
      <c r="I1382" s="42" t="str">
        <f>IF(B1382="","",SUMIF(Table28[[Tên hàng hóa ]:[Thành tiền]],BáoCáoHàngHóa!B1382,Table28[Số lượng]))</f>
        <v/>
      </c>
      <c r="J1382" s="42" t="str">
        <f t="shared" si="192"/>
        <v/>
      </c>
      <c r="K1382" s="42" t="str">
        <f t="shared" si="193"/>
        <v/>
      </c>
      <c r="L1382" s="44" t="str">
        <f t="shared" si="194"/>
        <v/>
      </c>
      <c r="M1382" s="44" t="str">
        <f t="shared" si="195"/>
        <v/>
      </c>
      <c r="N1382" s="44" t="str">
        <f t="shared" si="196"/>
        <v/>
      </c>
      <c r="O1382" s="30">
        <f t="shared" si="197"/>
        <v>0</v>
      </c>
    </row>
    <row r="1383" spans="1:15" x14ac:dyDescent="0.2">
      <c r="A1383" s="40">
        <v>1378</v>
      </c>
      <c r="B1383" s="40" t="str">
        <f>IF(DanhMụcHH!B1382="","",DanhMụcHH!B1382)</f>
        <v/>
      </c>
      <c r="C1383" s="41" t="str">
        <f ca="1">IF(B1383="","",SUMIF(OFFSET(MuaHàng_ThanhToán!$D$5,0,0,COUNTIF(Table2[Tên nhà cung cấp],MuaHàng_ThanhToán!$C$5),6),BáoCáoHàngHóa!B1383,Table2[Số lượng]))</f>
        <v/>
      </c>
      <c r="D1383" s="41" t="str">
        <f t="shared" si="190"/>
        <v/>
      </c>
      <c r="E1383" s="41" t="str">
        <f ca="1">IF(B1383="","",SUMIF(OFFSET(MuaHàng_ThanhToán!$D$5,0,0,COUNTIF(Table2[Tên nhà cung cấp],MuaHàng_ThanhToán!$C$5),6),BáoCáoHàngHóa!B1383,Table2[Thành tiền]))</f>
        <v/>
      </c>
      <c r="F1383" s="43" t="str">
        <f>IF(B1383="","",SUMIF(Table2[[Tên hàng hóa]:[Thành tiền]],BáoCáoHàngHóa!B1383,Table2[Số lượng])-BáoCáoHàngHóa!C1383)</f>
        <v/>
      </c>
      <c r="G1383" s="43" t="str">
        <f t="shared" si="191"/>
        <v/>
      </c>
      <c r="H1383" s="43" t="str">
        <f>IF(B1383="","",SUMIF(Table2[[Tên hàng hóa]:[Thành tiền]],BáoCáoHàngHóa!B1383,Table2[Thành tiền])-BáoCáoHàngHóa!E1383)</f>
        <v/>
      </c>
      <c r="I1383" s="42" t="str">
        <f>IF(B1383="","",SUMIF(Table28[[Tên hàng hóa ]:[Thành tiền]],BáoCáoHàngHóa!B1383,Table28[Số lượng]))</f>
        <v/>
      </c>
      <c r="J1383" s="42" t="str">
        <f t="shared" si="192"/>
        <v/>
      </c>
      <c r="K1383" s="42" t="str">
        <f t="shared" si="193"/>
        <v/>
      </c>
      <c r="L1383" s="44" t="str">
        <f t="shared" si="194"/>
        <v/>
      </c>
      <c r="M1383" s="44" t="str">
        <f t="shared" si="195"/>
        <v/>
      </c>
      <c r="N1383" s="44" t="str">
        <f t="shared" si="196"/>
        <v/>
      </c>
      <c r="O1383" s="30">
        <f t="shared" si="197"/>
        <v>0</v>
      </c>
    </row>
    <row r="1384" spans="1:15" x14ac:dyDescent="0.2">
      <c r="A1384" s="40">
        <v>1379</v>
      </c>
      <c r="B1384" s="40" t="str">
        <f>IF(DanhMụcHH!B1383="","",DanhMụcHH!B1383)</f>
        <v/>
      </c>
      <c r="C1384" s="41" t="str">
        <f ca="1">IF(B1384="","",SUMIF(OFFSET(MuaHàng_ThanhToán!$D$5,0,0,COUNTIF(Table2[Tên nhà cung cấp],MuaHàng_ThanhToán!$C$5),6),BáoCáoHàngHóa!B1384,Table2[Số lượng]))</f>
        <v/>
      </c>
      <c r="D1384" s="41" t="str">
        <f t="shared" si="190"/>
        <v/>
      </c>
      <c r="E1384" s="41" t="str">
        <f ca="1">IF(B1384="","",SUMIF(OFFSET(MuaHàng_ThanhToán!$D$5,0,0,COUNTIF(Table2[Tên nhà cung cấp],MuaHàng_ThanhToán!$C$5),6),BáoCáoHàngHóa!B1384,Table2[Thành tiền]))</f>
        <v/>
      </c>
      <c r="F1384" s="43" t="str">
        <f>IF(B1384="","",SUMIF(Table2[[Tên hàng hóa]:[Thành tiền]],BáoCáoHàngHóa!B1384,Table2[Số lượng])-BáoCáoHàngHóa!C1384)</f>
        <v/>
      </c>
      <c r="G1384" s="43" t="str">
        <f t="shared" si="191"/>
        <v/>
      </c>
      <c r="H1384" s="43" t="str">
        <f>IF(B1384="","",SUMIF(Table2[[Tên hàng hóa]:[Thành tiền]],BáoCáoHàngHóa!B1384,Table2[Thành tiền])-BáoCáoHàngHóa!E1384)</f>
        <v/>
      </c>
      <c r="I1384" s="42" t="str">
        <f>IF(B1384="","",SUMIF(Table28[[Tên hàng hóa ]:[Thành tiền]],BáoCáoHàngHóa!B1384,Table28[Số lượng]))</f>
        <v/>
      </c>
      <c r="J1384" s="42" t="str">
        <f t="shared" si="192"/>
        <v/>
      </c>
      <c r="K1384" s="42" t="str">
        <f t="shared" si="193"/>
        <v/>
      </c>
      <c r="L1384" s="44" t="str">
        <f t="shared" si="194"/>
        <v/>
      </c>
      <c r="M1384" s="44" t="str">
        <f t="shared" si="195"/>
        <v/>
      </c>
      <c r="N1384" s="44" t="str">
        <f t="shared" si="196"/>
        <v/>
      </c>
      <c r="O1384" s="30">
        <f t="shared" si="197"/>
        <v>0</v>
      </c>
    </row>
    <row r="1385" spans="1:15" x14ac:dyDescent="0.2">
      <c r="A1385" s="40">
        <v>1380</v>
      </c>
      <c r="B1385" s="40" t="str">
        <f>IF(DanhMụcHH!B1384="","",DanhMụcHH!B1384)</f>
        <v/>
      </c>
      <c r="C1385" s="41" t="str">
        <f ca="1">IF(B1385="","",SUMIF(OFFSET(MuaHàng_ThanhToán!$D$5,0,0,COUNTIF(Table2[Tên nhà cung cấp],MuaHàng_ThanhToán!$C$5),6),BáoCáoHàngHóa!B1385,Table2[Số lượng]))</f>
        <v/>
      </c>
      <c r="D1385" s="41" t="str">
        <f t="shared" si="190"/>
        <v/>
      </c>
      <c r="E1385" s="41" t="str">
        <f ca="1">IF(B1385="","",SUMIF(OFFSET(MuaHàng_ThanhToán!$D$5,0,0,COUNTIF(Table2[Tên nhà cung cấp],MuaHàng_ThanhToán!$C$5),6),BáoCáoHàngHóa!B1385,Table2[Thành tiền]))</f>
        <v/>
      </c>
      <c r="F1385" s="43" t="str">
        <f>IF(B1385="","",SUMIF(Table2[[Tên hàng hóa]:[Thành tiền]],BáoCáoHàngHóa!B1385,Table2[Số lượng])-BáoCáoHàngHóa!C1385)</f>
        <v/>
      </c>
      <c r="G1385" s="43" t="str">
        <f t="shared" si="191"/>
        <v/>
      </c>
      <c r="H1385" s="43" t="str">
        <f>IF(B1385="","",SUMIF(Table2[[Tên hàng hóa]:[Thành tiền]],BáoCáoHàngHóa!B1385,Table2[Thành tiền])-BáoCáoHàngHóa!E1385)</f>
        <v/>
      </c>
      <c r="I1385" s="42" t="str">
        <f>IF(B1385="","",SUMIF(Table28[[Tên hàng hóa ]:[Thành tiền]],BáoCáoHàngHóa!B1385,Table28[Số lượng]))</f>
        <v/>
      </c>
      <c r="J1385" s="42" t="str">
        <f t="shared" si="192"/>
        <v/>
      </c>
      <c r="K1385" s="42" t="str">
        <f t="shared" si="193"/>
        <v/>
      </c>
      <c r="L1385" s="44" t="str">
        <f t="shared" si="194"/>
        <v/>
      </c>
      <c r="M1385" s="44" t="str">
        <f t="shared" si="195"/>
        <v/>
      </c>
      <c r="N1385" s="44" t="str">
        <f t="shared" si="196"/>
        <v/>
      </c>
      <c r="O1385" s="30">
        <f t="shared" si="197"/>
        <v>0</v>
      </c>
    </row>
    <row r="1386" spans="1:15" x14ac:dyDescent="0.2">
      <c r="A1386" s="40">
        <v>1381</v>
      </c>
      <c r="B1386" s="40" t="str">
        <f>IF(DanhMụcHH!B1385="","",DanhMụcHH!B1385)</f>
        <v/>
      </c>
      <c r="C1386" s="41" t="str">
        <f ca="1">IF(B1386="","",SUMIF(OFFSET(MuaHàng_ThanhToán!$D$5,0,0,COUNTIF(Table2[Tên nhà cung cấp],MuaHàng_ThanhToán!$C$5),6),BáoCáoHàngHóa!B1386,Table2[Số lượng]))</f>
        <v/>
      </c>
      <c r="D1386" s="41" t="str">
        <f t="shared" si="190"/>
        <v/>
      </c>
      <c r="E1386" s="41" t="str">
        <f ca="1">IF(B1386="","",SUMIF(OFFSET(MuaHàng_ThanhToán!$D$5,0,0,COUNTIF(Table2[Tên nhà cung cấp],MuaHàng_ThanhToán!$C$5),6),BáoCáoHàngHóa!B1386,Table2[Thành tiền]))</f>
        <v/>
      </c>
      <c r="F1386" s="43" t="str">
        <f>IF(B1386="","",SUMIF(Table2[[Tên hàng hóa]:[Thành tiền]],BáoCáoHàngHóa!B1386,Table2[Số lượng])-BáoCáoHàngHóa!C1386)</f>
        <v/>
      </c>
      <c r="G1386" s="43" t="str">
        <f t="shared" si="191"/>
        <v/>
      </c>
      <c r="H1386" s="43" t="str">
        <f>IF(B1386="","",SUMIF(Table2[[Tên hàng hóa]:[Thành tiền]],BáoCáoHàngHóa!B1386,Table2[Thành tiền])-BáoCáoHàngHóa!E1386)</f>
        <v/>
      </c>
      <c r="I1386" s="42" t="str">
        <f>IF(B1386="","",SUMIF(Table28[[Tên hàng hóa ]:[Thành tiền]],BáoCáoHàngHóa!B1386,Table28[Số lượng]))</f>
        <v/>
      </c>
      <c r="J1386" s="42" t="str">
        <f t="shared" si="192"/>
        <v/>
      </c>
      <c r="K1386" s="42" t="str">
        <f t="shared" si="193"/>
        <v/>
      </c>
      <c r="L1386" s="44" t="str">
        <f t="shared" si="194"/>
        <v/>
      </c>
      <c r="M1386" s="44" t="str">
        <f t="shared" si="195"/>
        <v/>
      </c>
      <c r="N1386" s="44" t="str">
        <f t="shared" si="196"/>
        <v/>
      </c>
      <c r="O1386" s="30">
        <f t="shared" si="197"/>
        <v>0</v>
      </c>
    </row>
    <row r="1387" spans="1:15" x14ac:dyDescent="0.2">
      <c r="A1387" s="40">
        <v>1382</v>
      </c>
      <c r="B1387" s="40" t="str">
        <f>IF(DanhMụcHH!B1386="","",DanhMụcHH!B1386)</f>
        <v/>
      </c>
      <c r="C1387" s="41" t="str">
        <f ca="1">IF(B1387="","",SUMIF(OFFSET(MuaHàng_ThanhToán!$D$5,0,0,COUNTIF(Table2[Tên nhà cung cấp],MuaHàng_ThanhToán!$C$5),6),BáoCáoHàngHóa!B1387,Table2[Số lượng]))</f>
        <v/>
      </c>
      <c r="D1387" s="41" t="str">
        <f t="shared" si="190"/>
        <v/>
      </c>
      <c r="E1387" s="41" t="str">
        <f ca="1">IF(B1387="","",SUMIF(OFFSET(MuaHàng_ThanhToán!$D$5,0,0,COUNTIF(Table2[Tên nhà cung cấp],MuaHàng_ThanhToán!$C$5),6),BáoCáoHàngHóa!B1387,Table2[Thành tiền]))</f>
        <v/>
      </c>
      <c r="F1387" s="43" t="str">
        <f>IF(B1387="","",SUMIF(Table2[[Tên hàng hóa]:[Thành tiền]],BáoCáoHàngHóa!B1387,Table2[Số lượng])-BáoCáoHàngHóa!C1387)</f>
        <v/>
      </c>
      <c r="G1387" s="43" t="str">
        <f t="shared" si="191"/>
        <v/>
      </c>
      <c r="H1387" s="43" t="str">
        <f>IF(B1387="","",SUMIF(Table2[[Tên hàng hóa]:[Thành tiền]],BáoCáoHàngHóa!B1387,Table2[Thành tiền])-BáoCáoHàngHóa!E1387)</f>
        <v/>
      </c>
      <c r="I1387" s="42" t="str">
        <f>IF(B1387="","",SUMIF(Table28[[Tên hàng hóa ]:[Thành tiền]],BáoCáoHàngHóa!B1387,Table28[Số lượng]))</f>
        <v/>
      </c>
      <c r="J1387" s="42" t="str">
        <f t="shared" si="192"/>
        <v/>
      </c>
      <c r="K1387" s="42" t="str">
        <f t="shared" si="193"/>
        <v/>
      </c>
      <c r="L1387" s="44" t="str">
        <f t="shared" si="194"/>
        <v/>
      </c>
      <c r="M1387" s="44" t="str">
        <f t="shared" si="195"/>
        <v/>
      </c>
      <c r="N1387" s="44" t="str">
        <f t="shared" si="196"/>
        <v/>
      </c>
      <c r="O1387" s="30">
        <f t="shared" si="197"/>
        <v>0</v>
      </c>
    </row>
    <row r="1388" spans="1:15" x14ac:dyDescent="0.2">
      <c r="A1388" s="40">
        <v>1383</v>
      </c>
      <c r="B1388" s="40" t="str">
        <f>IF(DanhMụcHH!B1387="","",DanhMụcHH!B1387)</f>
        <v/>
      </c>
      <c r="C1388" s="41" t="str">
        <f ca="1">IF(B1388="","",SUMIF(OFFSET(MuaHàng_ThanhToán!$D$5,0,0,COUNTIF(Table2[Tên nhà cung cấp],MuaHàng_ThanhToán!$C$5),6),BáoCáoHàngHóa!B1388,Table2[Số lượng]))</f>
        <v/>
      </c>
      <c r="D1388" s="41" t="str">
        <f t="shared" si="190"/>
        <v/>
      </c>
      <c r="E1388" s="41" t="str">
        <f ca="1">IF(B1388="","",SUMIF(OFFSET(MuaHàng_ThanhToán!$D$5,0,0,COUNTIF(Table2[Tên nhà cung cấp],MuaHàng_ThanhToán!$C$5),6),BáoCáoHàngHóa!B1388,Table2[Thành tiền]))</f>
        <v/>
      </c>
      <c r="F1388" s="43" t="str">
        <f>IF(B1388="","",SUMIF(Table2[[Tên hàng hóa]:[Thành tiền]],BáoCáoHàngHóa!B1388,Table2[Số lượng])-BáoCáoHàngHóa!C1388)</f>
        <v/>
      </c>
      <c r="G1388" s="43" t="str">
        <f t="shared" si="191"/>
        <v/>
      </c>
      <c r="H1388" s="43" t="str">
        <f>IF(B1388="","",SUMIF(Table2[[Tên hàng hóa]:[Thành tiền]],BáoCáoHàngHóa!B1388,Table2[Thành tiền])-BáoCáoHàngHóa!E1388)</f>
        <v/>
      </c>
      <c r="I1388" s="42" t="str">
        <f>IF(B1388="","",SUMIF(Table28[[Tên hàng hóa ]:[Thành tiền]],BáoCáoHàngHóa!B1388,Table28[Số lượng]))</f>
        <v/>
      </c>
      <c r="J1388" s="42" t="str">
        <f t="shared" si="192"/>
        <v/>
      </c>
      <c r="K1388" s="42" t="str">
        <f t="shared" si="193"/>
        <v/>
      </c>
      <c r="L1388" s="44" t="str">
        <f t="shared" si="194"/>
        <v/>
      </c>
      <c r="M1388" s="44" t="str">
        <f t="shared" si="195"/>
        <v/>
      </c>
      <c r="N1388" s="44" t="str">
        <f t="shared" si="196"/>
        <v/>
      </c>
      <c r="O1388" s="30">
        <f t="shared" si="197"/>
        <v>0</v>
      </c>
    </row>
    <row r="1389" spans="1:15" x14ac:dyDescent="0.2">
      <c r="A1389" s="40">
        <v>1384</v>
      </c>
      <c r="B1389" s="40" t="str">
        <f>IF(DanhMụcHH!B1388="","",DanhMụcHH!B1388)</f>
        <v/>
      </c>
      <c r="C1389" s="41" t="str">
        <f ca="1">IF(B1389="","",SUMIF(OFFSET(MuaHàng_ThanhToán!$D$5,0,0,COUNTIF(Table2[Tên nhà cung cấp],MuaHàng_ThanhToán!$C$5),6),BáoCáoHàngHóa!B1389,Table2[Số lượng]))</f>
        <v/>
      </c>
      <c r="D1389" s="41" t="str">
        <f t="shared" si="190"/>
        <v/>
      </c>
      <c r="E1389" s="41" t="str">
        <f ca="1">IF(B1389="","",SUMIF(OFFSET(MuaHàng_ThanhToán!$D$5,0,0,COUNTIF(Table2[Tên nhà cung cấp],MuaHàng_ThanhToán!$C$5),6),BáoCáoHàngHóa!B1389,Table2[Thành tiền]))</f>
        <v/>
      </c>
      <c r="F1389" s="43" t="str">
        <f>IF(B1389="","",SUMIF(Table2[[Tên hàng hóa]:[Thành tiền]],BáoCáoHàngHóa!B1389,Table2[Số lượng])-BáoCáoHàngHóa!C1389)</f>
        <v/>
      </c>
      <c r="G1389" s="43" t="str">
        <f t="shared" si="191"/>
        <v/>
      </c>
      <c r="H1389" s="43" t="str">
        <f>IF(B1389="","",SUMIF(Table2[[Tên hàng hóa]:[Thành tiền]],BáoCáoHàngHóa!B1389,Table2[Thành tiền])-BáoCáoHàngHóa!E1389)</f>
        <v/>
      </c>
      <c r="I1389" s="42" t="str">
        <f>IF(B1389="","",SUMIF(Table28[[Tên hàng hóa ]:[Thành tiền]],BáoCáoHàngHóa!B1389,Table28[Số lượng]))</f>
        <v/>
      </c>
      <c r="J1389" s="42" t="str">
        <f t="shared" si="192"/>
        <v/>
      </c>
      <c r="K1389" s="42" t="str">
        <f t="shared" si="193"/>
        <v/>
      </c>
      <c r="L1389" s="44" t="str">
        <f t="shared" si="194"/>
        <v/>
      </c>
      <c r="M1389" s="44" t="str">
        <f t="shared" si="195"/>
        <v/>
      </c>
      <c r="N1389" s="44" t="str">
        <f t="shared" si="196"/>
        <v/>
      </c>
      <c r="O1389" s="30">
        <f t="shared" si="197"/>
        <v>0</v>
      </c>
    </row>
    <row r="1390" spans="1:15" x14ac:dyDescent="0.2">
      <c r="A1390" s="40">
        <v>1385</v>
      </c>
      <c r="B1390" s="40" t="str">
        <f>IF(DanhMụcHH!B1389="","",DanhMụcHH!B1389)</f>
        <v/>
      </c>
      <c r="C1390" s="41" t="str">
        <f ca="1">IF(B1390="","",SUMIF(OFFSET(MuaHàng_ThanhToán!$D$5,0,0,COUNTIF(Table2[Tên nhà cung cấp],MuaHàng_ThanhToán!$C$5),6),BáoCáoHàngHóa!B1390,Table2[Số lượng]))</f>
        <v/>
      </c>
      <c r="D1390" s="41" t="str">
        <f t="shared" si="190"/>
        <v/>
      </c>
      <c r="E1390" s="41" t="str">
        <f ca="1">IF(B1390="","",SUMIF(OFFSET(MuaHàng_ThanhToán!$D$5,0,0,COUNTIF(Table2[Tên nhà cung cấp],MuaHàng_ThanhToán!$C$5),6),BáoCáoHàngHóa!B1390,Table2[Thành tiền]))</f>
        <v/>
      </c>
      <c r="F1390" s="43" t="str">
        <f>IF(B1390="","",SUMIF(Table2[[Tên hàng hóa]:[Thành tiền]],BáoCáoHàngHóa!B1390,Table2[Số lượng])-BáoCáoHàngHóa!C1390)</f>
        <v/>
      </c>
      <c r="G1390" s="43" t="str">
        <f t="shared" si="191"/>
        <v/>
      </c>
      <c r="H1390" s="43" t="str">
        <f>IF(B1390="","",SUMIF(Table2[[Tên hàng hóa]:[Thành tiền]],BáoCáoHàngHóa!B1390,Table2[Thành tiền])-BáoCáoHàngHóa!E1390)</f>
        <v/>
      </c>
      <c r="I1390" s="42" t="str">
        <f>IF(B1390="","",SUMIF(Table28[[Tên hàng hóa ]:[Thành tiền]],BáoCáoHàngHóa!B1390,Table28[Số lượng]))</f>
        <v/>
      </c>
      <c r="J1390" s="42" t="str">
        <f t="shared" si="192"/>
        <v/>
      </c>
      <c r="K1390" s="42" t="str">
        <f t="shared" si="193"/>
        <v/>
      </c>
      <c r="L1390" s="44" t="str">
        <f t="shared" si="194"/>
        <v/>
      </c>
      <c r="M1390" s="44" t="str">
        <f t="shared" si="195"/>
        <v/>
      </c>
      <c r="N1390" s="44" t="str">
        <f t="shared" si="196"/>
        <v/>
      </c>
      <c r="O1390" s="30">
        <f t="shared" si="197"/>
        <v>0</v>
      </c>
    </row>
    <row r="1391" spans="1:15" x14ac:dyDescent="0.2">
      <c r="A1391" s="40">
        <v>1386</v>
      </c>
      <c r="B1391" s="40" t="str">
        <f>IF(DanhMụcHH!B1390="","",DanhMụcHH!B1390)</f>
        <v/>
      </c>
      <c r="C1391" s="41" t="str">
        <f ca="1">IF(B1391="","",SUMIF(OFFSET(MuaHàng_ThanhToán!$D$5,0,0,COUNTIF(Table2[Tên nhà cung cấp],MuaHàng_ThanhToán!$C$5),6),BáoCáoHàngHóa!B1391,Table2[Số lượng]))</f>
        <v/>
      </c>
      <c r="D1391" s="41" t="str">
        <f t="shared" si="190"/>
        <v/>
      </c>
      <c r="E1391" s="41" t="str">
        <f ca="1">IF(B1391="","",SUMIF(OFFSET(MuaHàng_ThanhToán!$D$5,0,0,COUNTIF(Table2[Tên nhà cung cấp],MuaHàng_ThanhToán!$C$5),6),BáoCáoHàngHóa!B1391,Table2[Thành tiền]))</f>
        <v/>
      </c>
      <c r="F1391" s="43" t="str">
        <f>IF(B1391="","",SUMIF(Table2[[Tên hàng hóa]:[Thành tiền]],BáoCáoHàngHóa!B1391,Table2[Số lượng])-BáoCáoHàngHóa!C1391)</f>
        <v/>
      </c>
      <c r="G1391" s="43" t="str">
        <f t="shared" si="191"/>
        <v/>
      </c>
      <c r="H1391" s="43" t="str">
        <f>IF(B1391="","",SUMIF(Table2[[Tên hàng hóa]:[Thành tiền]],BáoCáoHàngHóa!B1391,Table2[Thành tiền])-BáoCáoHàngHóa!E1391)</f>
        <v/>
      </c>
      <c r="I1391" s="42" t="str">
        <f>IF(B1391="","",SUMIF(Table28[[Tên hàng hóa ]:[Thành tiền]],BáoCáoHàngHóa!B1391,Table28[Số lượng]))</f>
        <v/>
      </c>
      <c r="J1391" s="42" t="str">
        <f t="shared" si="192"/>
        <v/>
      </c>
      <c r="K1391" s="42" t="str">
        <f t="shared" si="193"/>
        <v/>
      </c>
      <c r="L1391" s="44" t="str">
        <f t="shared" si="194"/>
        <v/>
      </c>
      <c r="M1391" s="44" t="str">
        <f t="shared" si="195"/>
        <v/>
      </c>
      <c r="N1391" s="44" t="str">
        <f t="shared" si="196"/>
        <v/>
      </c>
      <c r="O1391" s="30">
        <f t="shared" si="197"/>
        <v>0</v>
      </c>
    </row>
    <row r="1392" spans="1:15" x14ac:dyDescent="0.2">
      <c r="A1392" s="40">
        <v>1387</v>
      </c>
      <c r="B1392" s="40" t="str">
        <f>IF(DanhMụcHH!B1391="","",DanhMụcHH!B1391)</f>
        <v/>
      </c>
      <c r="C1392" s="41" t="str">
        <f ca="1">IF(B1392="","",SUMIF(OFFSET(MuaHàng_ThanhToán!$D$5,0,0,COUNTIF(Table2[Tên nhà cung cấp],MuaHàng_ThanhToán!$C$5),6),BáoCáoHàngHóa!B1392,Table2[Số lượng]))</f>
        <v/>
      </c>
      <c r="D1392" s="41" t="str">
        <f t="shared" si="190"/>
        <v/>
      </c>
      <c r="E1392" s="41" t="str">
        <f ca="1">IF(B1392="","",SUMIF(OFFSET(MuaHàng_ThanhToán!$D$5,0,0,COUNTIF(Table2[Tên nhà cung cấp],MuaHàng_ThanhToán!$C$5),6),BáoCáoHàngHóa!B1392,Table2[Thành tiền]))</f>
        <v/>
      </c>
      <c r="F1392" s="43" t="str">
        <f>IF(B1392="","",SUMIF(Table2[[Tên hàng hóa]:[Thành tiền]],BáoCáoHàngHóa!B1392,Table2[Số lượng])-BáoCáoHàngHóa!C1392)</f>
        <v/>
      </c>
      <c r="G1392" s="43" t="str">
        <f t="shared" si="191"/>
        <v/>
      </c>
      <c r="H1392" s="43" t="str">
        <f>IF(B1392="","",SUMIF(Table2[[Tên hàng hóa]:[Thành tiền]],BáoCáoHàngHóa!B1392,Table2[Thành tiền])-BáoCáoHàngHóa!E1392)</f>
        <v/>
      </c>
      <c r="I1392" s="42" t="str">
        <f>IF(B1392="","",SUMIF(Table28[[Tên hàng hóa ]:[Thành tiền]],BáoCáoHàngHóa!B1392,Table28[Số lượng]))</f>
        <v/>
      </c>
      <c r="J1392" s="42" t="str">
        <f t="shared" si="192"/>
        <v/>
      </c>
      <c r="K1392" s="42" t="str">
        <f t="shared" si="193"/>
        <v/>
      </c>
      <c r="L1392" s="44" t="str">
        <f t="shared" si="194"/>
        <v/>
      </c>
      <c r="M1392" s="44" t="str">
        <f t="shared" si="195"/>
        <v/>
      </c>
      <c r="N1392" s="44" t="str">
        <f t="shared" si="196"/>
        <v/>
      </c>
      <c r="O1392" s="30">
        <f t="shared" si="197"/>
        <v>0</v>
      </c>
    </row>
    <row r="1393" spans="1:15" x14ac:dyDescent="0.2">
      <c r="A1393" s="40">
        <v>1388</v>
      </c>
      <c r="B1393" s="40" t="str">
        <f>IF(DanhMụcHH!B1392="","",DanhMụcHH!B1392)</f>
        <v/>
      </c>
      <c r="C1393" s="41" t="str">
        <f ca="1">IF(B1393="","",SUMIF(OFFSET(MuaHàng_ThanhToán!$D$5,0,0,COUNTIF(Table2[Tên nhà cung cấp],MuaHàng_ThanhToán!$C$5),6),BáoCáoHàngHóa!B1393,Table2[Số lượng]))</f>
        <v/>
      </c>
      <c r="D1393" s="41" t="str">
        <f t="shared" si="190"/>
        <v/>
      </c>
      <c r="E1393" s="41" t="str">
        <f ca="1">IF(B1393="","",SUMIF(OFFSET(MuaHàng_ThanhToán!$D$5,0,0,COUNTIF(Table2[Tên nhà cung cấp],MuaHàng_ThanhToán!$C$5),6),BáoCáoHàngHóa!B1393,Table2[Thành tiền]))</f>
        <v/>
      </c>
      <c r="F1393" s="43" t="str">
        <f>IF(B1393="","",SUMIF(Table2[[Tên hàng hóa]:[Thành tiền]],BáoCáoHàngHóa!B1393,Table2[Số lượng])-BáoCáoHàngHóa!C1393)</f>
        <v/>
      </c>
      <c r="G1393" s="43" t="str">
        <f t="shared" si="191"/>
        <v/>
      </c>
      <c r="H1393" s="43" t="str">
        <f>IF(B1393="","",SUMIF(Table2[[Tên hàng hóa]:[Thành tiền]],BáoCáoHàngHóa!B1393,Table2[Thành tiền])-BáoCáoHàngHóa!E1393)</f>
        <v/>
      </c>
      <c r="I1393" s="42" t="str">
        <f>IF(B1393="","",SUMIF(Table28[[Tên hàng hóa ]:[Thành tiền]],BáoCáoHàngHóa!B1393,Table28[Số lượng]))</f>
        <v/>
      </c>
      <c r="J1393" s="42" t="str">
        <f t="shared" si="192"/>
        <v/>
      </c>
      <c r="K1393" s="42" t="str">
        <f t="shared" si="193"/>
        <v/>
      </c>
      <c r="L1393" s="44" t="str">
        <f t="shared" si="194"/>
        <v/>
      </c>
      <c r="M1393" s="44" t="str">
        <f t="shared" si="195"/>
        <v/>
      </c>
      <c r="N1393" s="44" t="str">
        <f t="shared" si="196"/>
        <v/>
      </c>
      <c r="O1393" s="30">
        <f t="shared" si="197"/>
        <v>0</v>
      </c>
    </row>
    <row r="1394" spans="1:15" x14ac:dyDescent="0.2">
      <c r="A1394" s="40">
        <v>1389</v>
      </c>
      <c r="B1394" s="40" t="str">
        <f>IF(DanhMụcHH!B1393="","",DanhMụcHH!B1393)</f>
        <v/>
      </c>
      <c r="C1394" s="41" t="str">
        <f ca="1">IF(B1394="","",SUMIF(OFFSET(MuaHàng_ThanhToán!$D$5,0,0,COUNTIF(Table2[Tên nhà cung cấp],MuaHàng_ThanhToán!$C$5),6),BáoCáoHàngHóa!B1394,Table2[Số lượng]))</f>
        <v/>
      </c>
      <c r="D1394" s="41" t="str">
        <f t="shared" si="190"/>
        <v/>
      </c>
      <c r="E1394" s="41" t="str">
        <f ca="1">IF(B1394="","",SUMIF(OFFSET(MuaHàng_ThanhToán!$D$5,0,0,COUNTIF(Table2[Tên nhà cung cấp],MuaHàng_ThanhToán!$C$5),6),BáoCáoHàngHóa!B1394,Table2[Thành tiền]))</f>
        <v/>
      </c>
      <c r="F1394" s="43" t="str">
        <f>IF(B1394="","",SUMIF(Table2[[Tên hàng hóa]:[Thành tiền]],BáoCáoHàngHóa!B1394,Table2[Số lượng])-BáoCáoHàngHóa!C1394)</f>
        <v/>
      </c>
      <c r="G1394" s="43" t="str">
        <f t="shared" si="191"/>
        <v/>
      </c>
      <c r="H1394" s="43" t="str">
        <f>IF(B1394="","",SUMIF(Table2[[Tên hàng hóa]:[Thành tiền]],BáoCáoHàngHóa!B1394,Table2[Thành tiền])-BáoCáoHàngHóa!E1394)</f>
        <v/>
      </c>
      <c r="I1394" s="42" t="str">
        <f>IF(B1394="","",SUMIF(Table28[[Tên hàng hóa ]:[Thành tiền]],BáoCáoHàngHóa!B1394,Table28[Số lượng]))</f>
        <v/>
      </c>
      <c r="J1394" s="42" t="str">
        <f t="shared" si="192"/>
        <v/>
      </c>
      <c r="K1394" s="42" t="str">
        <f t="shared" si="193"/>
        <v/>
      </c>
      <c r="L1394" s="44" t="str">
        <f t="shared" si="194"/>
        <v/>
      </c>
      <c r="M1394" s="44" t="str">
        <f t="shared" si="195"/>
        <v/>
      </c>
      <c r="N1394" s="44" t="str">
        <f t="shared" si="196"/>
        <v/>
      </c>
      <c r="O1394" s="30">
        <f t="shared" si="197"/>
        <v>0</v>
      </c>
    </row>
    <row r="1395" spans="1:15" x14ac:dyDescent="0.2">
      <c r="A1395" s="40">
        <v>1390</v>
      </c>
      <c r="B1395" s="40" t="str">
        <f>IF(DanhMụcHH!B1394="","",DanhMụcHH!B1394)</f>
        <v/>
      </c>
      <c r="C1395" s="41" t="str">
        <f ca="1">IF(B1395="","",SUMIF(OFFSET(MuaHàng_ThanhToán!$D$5,0,0,COUNTIF(Table2[Tên nhà cung cấp],MuaHàng_ThanhToán!$C$5),6),BáoCáoHàngHóa!B1395,Table2[Số lượng]))</f>
        <v/>
      </c>
      <c r="D1395" s="41" t="str">
        <f t="shared" ref="D1395:D1458" si="198">IF(B1395="","",IF(C1395=0,0,E1395/C1395))</f>
        <v/>
      </c>
      <c r="E1395" s="41" t="str">
        <f ca="1">IF(B1395="","",SUMIF(OFFSET(MuaHàng_ThanhToán!$D$5,0,0,COUNTIF(Table2[Tên nhà cung cấp],MuaHàng_ThanhToán!$C$5),6),BáoCáoHàngHóa!B1395,Table2[Thành tiền]))</f>
        <v/>
      </c>
      <c r="F1395" s="43" t="str">
        <f>IF(B1395="","",SUMIF(Table2[[Tên hàng hóa]:[Thành tiền]],BáoCáoHàngHóa!B1395,Table2[Số lượng])-BáoCáoHàngHóa!C1395)</f>
        <v/>
      </c>
      <c r="G1395" s="43" t="str">
        <f t="shared" ref="G1395:G1458" si="199">IF(B1395="","",IF(F1395=0,0,H1395/F1395))</f>
        <v/>
      </c>
      <c r="H1395" s="43" t="str">
        <f>IF(B1395="","",SUMIF(Table2[[Tên hàng hóa]:[Thành tiền]],BáoCáoHàngHóa!B1395,Table2[Thành tiền])-BáoCáoHàngHóa!E1395)</f>
        <v/>
      </c>
      <c r="I1395" s="42" t="str">
        <f>IF(B1395="","",SUMIF(Table28[[Tên hàng hóa ]:[Thành tiền]],BáoCáoHàngHóa!B1395,Table28[Số lượng]))</f>
        <v/>
      </c>
      <c r="J1395" s="42" t="str">
        <f t="shared" ref="J1395:J1458" si="200">IF(B1395="","",IF(I1395=0,0,(H1395+E1395)/(F1395+C1395)))</f>
        <v/>
      </c>
      <c r="K1395" s="42" t="str">
        <f t="shared" ref="K1395:K1458" si="201">IF(B1395="","",J1395*I1395)</f>
        <v/>
      </c>
      <c r="L1395" s="44" t="str">
        <f t="shared" ref="L1395:L1458" si="202">IF(B1395="","",C1395+F1395-I1395)</f>
        <v/>
      </c>
      <c r="M1395" s="44" t="str">
        <f t="shared" ref="M1395:M1458" si="203">IF(B1395="","",IF(L1395=0,0,N1395/L1395))</f>
        <v/>
      </c>
      <c r="N1395" s="44" t="str">
        <f t="shared" ref="N1395:N1458" si="204">IF(B1395="","",E1395+H1395-K1395)</f>
        <v/>
      </c>
      <c r="O1395" s="30">
        <f t="shared" si="197"/>
        <v>0</v>
      </c>
    </row>
    <row r="1396" spans="1:15" x14ac:dyDescent="0.2">
      <c r="A1396" s="40">
        <v>1391</v>
      </c>
      <c r="B1396" s="40" t="str">
        <f>IF(DanhMụcHH!B1395="","",DanhMụcHH!B1395)</f>
        <v/>
      </c>
      <c r="C1396" s="41" t="str">
        <f ca="1">IF(B1396="","",SUMIF(OFFSET(MuaHàng_ThanhToán!$D$5,0,0,COUNTIF(Table2[Tên nhà cung cấp],MuaHàng_ThanhToán!$C$5),6),BáoCáoHàngHóa!B1396,Table2[Số lượng]))</f>
        <v/>
      </c>
      <c r="D1396" s="41" t="str">
        <f t="shared" si="198"/>
        <v/>
      </c>
      <c r="E1396" s="41" t="str">
        <f ca="1">IF(B1396="","",SUMIF(OFFSET(MuaHàng_ThanhToán!$D$5,0,0,COUNTIF(Table2[Tên nhà cung cấp],MuaHàng_ThanhToán!$C$5),6),BáoCáoHàngHóa!B1396,Table2[Thành tiền]))</f>
        <v/>
      </c>
      <c r="F1396" s="43" t="str">
        <f>IF(B1396="","",SUMIF(Table2[[Tên hàng hóa]:[Thành tiền]],BáoCáoHàngHóa!B1396,Table2[Số lượng])-BáoCáoHàngHóa!C1396)</f>
        <v/>
      </c>
      <c r="G1396" s="43" t="str">
        <f t="shared" si="199"/>
        <v/>
      </c>
      <c r="H1396" s="43" t="str">
        <f>IF(B1396="","",SUMIF(Table2[[Tên hàng hóa]:[Thành tiền]],BáoCáoHàngHóa!B1396,Table2[Thành tiền])-BáoCáoHàngHóa!E1396)</f>
        <v/>
      </c>
      <c r="I1396" s="42" t="str">
        <f>IF(B1396="","",SUMIF(Table28[[Tên hàng hóa ]:[Thành tiền]],BáoCáoHàngHóa!B1396,Table28[Số lượng]))</f>
        <v/>
      </c>
      <c r="J1396" s="42" t="str">
        <f t="shared" si="200"/>
        <v/>
      </c>
      <c r="K1396" s="42" t="str">
        <f t="shared" si="201"/>
        <v/>
      </c>
      <c r="L1396" s="44" t="str">
        <f t="shared" si="202"/>
        <v/>
      </c>
      <c r="M1396" s="44" t="str">
        <f t="shared" si="203"/>
        <v/>
      </c>
      <c r="N1396" s="44" t="str">
        <f t="shared" si="204"/>
        <v/>
      </c>
      <c r="O1396" s="30">
        <f t="shared" si="197"/>
        <v>0</v>
      </c>
    </row>
    <row r="1397" spans="1:15" x14ac:dyDescent="0.2">
      <c r="A1397" s="40">
        <v>1392</v>
      </c>
      <c r="B1397" s="40" t="str">
        <f>IF(DanhMụcHH!B1396="","",DanhMụcHH!B1396)</f>
        <v/>
      </c>
      <c r="C1397" s="41" t="str">
        <f ca="1">IF(B1397="","",SUMIF(OFFSET(MuaHàng_ThanhToán!$D$5,0,0,COUNTIF(Table2[Tên nhà cung cấp],MuaHàng_ThanhToán!$C$5),6),BáoCáoHàngHóa!B1397,Table2[Số lượng]))</f>
        <v/>
      </c>
      <c r="D1397" s="41" t="str">
        <f t="shared" si="198"/>
        <v/>
      </c>
      <c r="E1397" s="41" t="str">
        <f ca="1">IF(B1397="","",SUMIF(OFFSET(MuaHàng_ThanhToán!$D$5,0,0,COUNTIF(Table2[Tên nhà cung cấp],MuaHàng_ThanhToán!$C$5),6),BáoCáoHàngHóa!B1397,Table2[Thành tiền]))</f>
        <v/>
      </c>
      <c r="F1397" s="43" t="str">
        <f>IF(B1397="","",SUMIF(Table2[[Tên hàng hóa]:[Thành tiền]],BáoCáoHàngHóa!B1397,Table2[Số lượng])-BáoCáoHàngHóa!C1397)</f>
        <v/>
      </c>
      <c r="G1397" s="43" t="str">
        <f t="shared" si="199"/>
        <v/>
      </c>
      <c r="H1397" s="43" t="str">
        <f>IF(B1397="","",SUMIF(Table2[[Tên hàng hóa]:[Thành tiền]],BáoCáoHàngHóa!B1397,Table2[Thành tiền])-BáoCáoHàngHóa!E1397)</f>
        <v/>
      </c>
      <c r="I1397" s="42" t="str">
        <f>IF(B1397="","",SUMIF(Table28[[Tên hàng hóa ]:[Thành tiền]],BáoCáoHàngHóa!B1397,Table28[Số lượng]))</f>
        <v/>
      </c>
      <c r="J1397" s="42" t="str">
        <f t="shared" si="200"/>
        <v/>
      </c>
      <c r="K1397" s="42" t="str">
        <f t="shared" si="201"/>
        <v/>
      </c>
      <c r="L1397" s="44" t="str">
        <f t="shared" si="202"/>
        <v/>
      </c>
      <c r="M1397" s="44" t="str">
        <f t="shared" si="203"/>
        <v/>
      </c>
      <c r="N1397" s="44" t="str">
        <f t="shared" si="204"/>
        <v/>
      </c>
      <c r="O1397" s="30">
        <f t="shared" si="197"/>
        <v>0</v>
      </c>
    </row>
    <row r="1398" spans="1:15" x14ac:dyDescent="0.2">
      <c r="A1398" s="40">
        <v>1393</v>
      </c>
      <c r="B1398" s="40" t="str">
        <f>IF(DanhMụcHH!B1397="","",DanhMụcHH!B1397)</f>
        <v/>
      </c>
      <c r="C1398" s="41" t="str">
        <f ca="1">IF(B1398="","",SUMIF(OFFSET(MuaHàng_ThanhToán!$D$5,0,0,COUNTIF(Table2[Tên nhà cung cấp],MuaHàng_ThanhToán!$C$5),6),BáoCáoHàngHóa!B1398,Table2[Số lượng]))</f>
        <v/>
      </c>
      <c r="D1398" s="41" t="str">
        <f t="shared" si="198"/>
        <v/>
      </c>
      <c r="E1398" s="41" t="str">
        <f ca="1">IF(B1398="","",SUMIF(OFFSET(MuaHàng_ThanhToán!$D$5,0,0,COUNTIF(Table2[Tên nhà cung cấp],MuaHàng_ThanhToán!$C$5),6),BáoCáoHàngHóa!B1398,Table2[Thành tiền]))</f>
        <v/>
      </c>
      <c r="F1398" s="43" t="str">
        <f>IF(B1398="","",SUMIF(Table2[[Tên hàng hóa]:[Thành tiền]],BáoCáoHàngHóa!B1398,Table2[Số lượng])-BáoCáoHàngHóa!C1398)</f>
        <v/>
      </c>
      <c r="G1398" s="43" t="str">
        <f t="shared" si="199"/>
        <v/>
      </c>
      <c r="H1398" s="43" t="str">
        <f>IF(B1398="","",SUMIF(Table2[[Tên hàng hóa]:[Thành tiền]],BáoCáoHàngHóa!B1398,Table2[Thành tiền])-BáoCáoHàngHóa!E1398)</f>
        <v/>
      </c>
      <c r="I1398" s="42" t="str">
        <f>IF(B1398="","",SUMIF(Table28[[Tên hàng hóa ]:[Thành tiền]],BáoCáoHàngHóa!B1398,Table28[Số lượng]))</f>
        <v/>
      </c>
      <c r="J1398" s="42" t="str">
        <f t="shared" si="200"/>
        <v/>
      </c>
      <c r="K1398" s="42" t="str">
        <f t="shared" si="201"/>
        <v/>
      </c>
      <c r="L1398" s="44" t="str">
        <f t="shared" si="202"/>
        <v/>
      </c>
      <c r="M1398" s="44" t="str">
        <f t="shared" si="203"/>
        <v/>
      </c>
      <c r="N1398" s="44" t="str">
        <f t="shared" si="204"/>
        <v/>
      </c>
      <c r="O1398" s="30">
        <f t="shared" si="197"/>
        <v>0</v>
      </c>
    </row>
    <row r="1399" spans="1:15" x14ac:dyDescent="0.2">
      <c r="A1399" s="40">
        <v>1394</v>
      </c>
      <c r="B1399" s="40" t="str">
        <f>IF(DanhMụcHH!B1398="","",DanhMụcHH!B1398)</f>
        <v/>
      </c>
      <c r="C1399" s="41" t="str">
        <f ca="1">IF(B1399="","",SUMIF(OFFSET(MuaHàng_ThanhToán!$D$5,0,0,COUNTIF(Table2[Tên nhà cung cấp],MuaHàng_ThanhToán!$C$5),6),BáoCáoHàngHóa!B1399,Table2[Số lượng]))</f>
        <v/>
      </c>
      <c r="D1399" s="41" t="str">
        <f t="shared" si="198"/>
        <v/>
      </c>
      <c r="E1399" s="41" t="str">
        <f ca="1">IF(B1399="","",SUMIF(OFFSET(MuaHàng_ThanhToán!$D$5,0,0,COUNTIF(Table2[Tên nhà cung cấp],MuaHàng_ThanhToán!$C$5),6),BáoCáoHàngHóa!B1399,Table2[Thành tiền]))</f>
        <v/>
      </c>
      <c r="F1399" s="43" t="str">
        <f>IF(B1399="","",SUMIF(Table2[[Tên hàng hóa]:[Thành tiền]],BáoCáoHàngHóa!B1399,Table2[Số lượng])-BáoCáoHàngHóa!C1399)</f>
        <v/>
      </c>
      <c r="G1399" s="43" t="str">
        <f t="shared" si="199"/>
        <v/>
      </c>
      <c r="H1399" s="43" t="str">
        <f>IF(B1399="","",SUMIF(Table2[[Tên hàng hóa]:[Thành tiền]],BáoCáoHàngHóa!B1399,Table2[Thành tiền])-BáoCáoHàngHóa!E1399)</f>
        <v/>
      </c>
      <c r="I1399" s="42" t="str">
        <f>IF(B1399="","",SUMIF(Table28[[Tên hàng hóa ]:[Thành tiền]],BáoCáoHàngHóa!B1399,Table28[Số lượng]))</f>
        <v/>
      </c>
      <c r="J1399" s="42" t="str">
        <f t="shared" si="200"/>
        <v/>
      </c>
      <c r="K1399" s="42" t="str">
        <f t="shared" si="201"/>
        <v/>
      </c>
      <c r="L1399" s="44" t="str">
        <f t="shared" si="202"/>
        <v/>
      </c>
      <c r="M1399" s="44" t="str">
        <f t="shared" si="203"/>
        <v/>
      </c>
      <c r="N1399" s="44" t="str">
        <f t="shared" si="204"/>
        <v/>
      </c>
      <c r="O1399" s="30">
        <f t="shared" si="197"/>
        <v>0</v>
      </c>
    </row>
    <row r="1400" spans="1:15" x14ac:dyDescent="0.2">
      <c r="A1400" s="40">
        <v>1395</v>
      </c>
      <c r="B1400" s="40" t="str">
        <f>IF(DanhMụcHH!B1399="","",DanhMụcHH!B1399)</f>
        <v/>
      </c>
      <c r="C1400" s="41" t="str">
        <f ca="1">IF(B1400="","",SUMIF(OFFSET(MuaHàng_ThanhToán!$D$5,0,0,COUNTIF(Table2[Tên nhà cung cấp],MuaHàng_ThanhToán!$C$5),6),BáoCáoHàngHóa!B1400,Table2[Số lượng]))</f>
        <v/>
      </c>
      <c r="D1400" s="41" t="str">
        <f t="shared" si="198"/>
        <v/>
      </c>
      <c r="E1400" s="41" t="str">
        <f ca="1">IF(B1400="","",SUMIF(OFFSET(MuaHàng_ThanhToán!$D$5,0,0,COUNTIF(Table2[Tên nhà cung cấp],MuaHàng_ThanhToán!$C$5),6),BáoCáoHàngHóa!B1400,Table2[Thành tiền]))</f>
        <v/>
      </c>
      <c r="F1400" s="43" t="str">
        <f>IF(B1400="","",SUMIF(Table2[[Tên hàng hóa]:[Thành tiền]],BáoCáoHàngHóa!B1400,Table2[Số lượng])-BáoCáoHàngHóa!C1400)</f>
        <v/>
      </c>
      <c r="G1400" s="43" t="str">
        <f t="shared" si="199"/>
        <v/>
      </c>
      <c r="H1400" s="43" t="str">
        <f>IF(B1400="","",SUMIF(Table2[[Tên hàng hóa]:[Thành tiền]],BáoCáoHàngHóa!B1400,Table2[Thành tiền])-BáoCáoHàngHóa!E1400)</f>
        <v/>
      </c>
      <c r="I1400" s="42" t="str">
        <f>IF(B1400="","",SUMIF(Table28[[Tên hàng hóa ]:[Thành tiền]],BáoCáoHàngHóa!B1400,Table28[Số lượng]))</f>
        <v/>
      </c>
      <c r="J1400" s="42" t="str">
        <f t="shared" si="200"/>
        <v/>
      </c>
      <c r="K1400" s="42" t="str">
        <f t="shared" si="201"/>
        <v/>
      </c>
      <c r="L1400" s="44" t="str">
        <f t="shared" si="202"/>
        <v/>
      </c>
      <c r="M1400" s="44" t="str">
        <f t="shared" si="203"/>
        <v/>
      </c>
      <c r="N1400" s="44" t="str">
        <f t="shared" si="204"/>
        <v/>
      </c>
      <c r="O1400" s="30">
        <f t="shared" si="197"/>
        <v>0</v>
      </c>
    </row>
    <row r="1401" spans="1:15" x14ac:dyDescent="0.2">
      <c r="A1401" s="40">
        <v>1396</v>
      </c>
      <c r="B1401" s="40" t="str">
        <f>IF(DanhMụcHH!B1400="","",DanhMụcHH!B1400)</f>
        <v/>
      </c>
      <c r="C1401" s="41" t="str">
        <f ca="1">IF(B1401="","",SUMIF(OFFSET(MuaHàng_ThanhToán!$D$5,0,0,COUNTIF(Table2[Tên nhà cung cấp],MuaHàng_ThanhToán!$C$5),6),BáoCáoHàngHóa!B1401,Table2[Số lượng]))</f>
        <v/>
      </c>
      <c r="D1401" s="41" t="str">
        <f t="shared" si="198"/>
        <v/>
      </c>
      <c r="E1401" s="41" t="str">
        <f ca="1">IF(B1401="","",SUMIF(OFFSET(MuaHàng_ThanhToán!$D$5,0,0,COUNTIF(Table2[Tên nhà cung cấp],MuaHàng_ThanhToán!$C$5),6),BáoCáoHàngHóa!B1401,Table2[Thành tiền]))</f>
        <v/>
      </c>
      <c r="F1401" s="43" t="str">
        <f>IF(B1401="","",SUMIF(Table2[[Tên hàng hóa]:[Thành tiền]],BáoCáoHàngHóa!B1401,Table2[Số lượng])-BáoCáoHàngHóa!C1401)</f>
        <v/>
      </c>
      <c r="G1401" s="43" t="str">
        <f t="shared" si="199"/>
        <v/>
      </c>
      <c r="H1401" s="43" t="str">
        <f>IF(B1401="","",SUMIF(Table2[[Tên hàng hóa]:[Thành tiền]],BáoCáoHàngHóa!B1401,Table2[Thành tiền])-BáoCáoHàngHóa!E1401)</f>
        <v/>
      </c>
      <c r="I1401" s="42" t="str">
        <f>IF(B1401="","",SUMIF(Table28[[Tên hàng hóa ]:[Thành tiền]],BáoCáoHàngHóa!B1401,Table28[Số lượng]))</f>
        <v/>
      </c>
      <c r="J1401" s="42" t="str">
        <f t="shared" si="200"/>
        <v/>
      </c>
      <c r="K1401" s="42" t="str">
        <f t="shared" si="201"/>
        <v/>
      </c>
      <c r="L1401" s="44" t="str">
        <f t="shared" si="202"/>
        <v/>
      </c>
      <c r="M1401" s="44" t="str">
        <f t="shared" si="203"/>
        <v/>
      </c>
      <c r="N1401" s="44" t="str">
        <f t="shared" si="204"/>
        <v/>
      </c>
      <c r="O1401" s="30">
        <f t="shared" si="197"/>
        <v>0</v>
      </c>
    </row>
    <row r="1402" spans="1:15" x14ac:dyDescent="0.2">
      <c r="A1402" s="40">
        <v>1397</v>
      </c>
      <c r="B1402" s="40" t="str">
        <f>IF(DanhMụcHH!B1401="","",DanhMụcHH!B1401)</f>
        <v/>
      </c>
      <c r="C1402" s="41" t="str">
        <f ca="1">IF(B1402="","",SUMIF(OFFSET(MuaHàng_ThanhToán!$D$5,0,0,COUNTIF(Table2[Tên nhà cung cấp],MuaHàng_ThanhToán!$C$5),6),BáoCáoHàngHóa!B1402,Table2[Số lượng]))</f>
        <v/>
      </c>
      <c r="D1402" s="41" t="str">
        <f t="shared" si="198"/>
        <v/>
      </c>
      <c r="E1402" s="41" t="str">
        <f ca="1">IF(B1402="","",SUMIF(OFFSET(MuaHàng_ThanhToán!$D$5,0,0,COUNTIF(Table2[Tên nhà cung cấp],MuaHàng_ThanhToán!$C$5),6),BáoCáoHàngHóa!B1402,Table2[Thành tiền]))</f>
        <v/>
      </c>
      <c r="F1402" s="43" t="str">
        <f>IF(B1402="","",SUMIF(Table2[[Tên hàng hóa]:[Thành tiền]],BáoCáoHàngHóa!B1402,Table2[Số lượng])-BáoCáoHàngHóa!C1402)</f>
        <v/>
      </c>
      <c r="G1402" s="43" t="str">
        <f t="shared" si="199"/>
        <v/>
      </c>
      <c r="H1402" s="43" t="str">
        <f>IF(B1402="","",SUMIF(Table2[[Tên hàng hóa]:[Thành tiền]],BáoCáoHàngHóa!B1402,Table2[Thành tiền])-BáoCáoHàngHóa!E1402)</f>
        <v/>
      </c>
      <c r="I1402" s="42" t="str">
        <f>IF(B1402="","",SUMIF(Table28[[Tên hàng hóa ]:[Thành tiền]],BáoCáoHàngHóa!B1402,Table28[Số lượng]))</f>
        <v/>
      </c>
      <c r="J1402" s="42" t="str">
        <f t="shared" si="200"/>
        <v/>
      </c>
      <c r="K1402" s="42" t="str">
        <f t="shared" si="201"/>
        <v/>
      </c>
      <c r="L1402" s="44" t="str">
        <f t="shared" si="202"/>
        <v/>
      </c>
      <c r="M1402" s="44" t="str">
        <f t="shared" si="203"/>
        <v/>
      </c>
      <c r="N1402" s="44" t="str">
        <f t="shared" si="204"/>
        <v/>
      </c>
      <c r="O1402" s="30">
        <f t="shared" si="197"/>
        <v>0</v>
      </c>
    </row>
    <row r="1403" spans="1:15" x14ac:dyDescent="0.2">
      <c r="A1403" s="40">
        <v>1398</v>
      </c>
      <c r="B1403" s="40" t="str">
        <f>IF(DanhMụcHH!B1402="","",DanhMụcHH!B1402)</f>
        <v/>
      </c>
      <c r="C1403" s="41" t="str">
        <f ca="1">IF(B1403="","",SUMIF(OFFSET(MuaHàng_ThanhToán!$D$5,0,0,COUNTIF(Table2[Tên nhà cung cấp],MuaHàng_ThanhToán!$C$5),6),BáoCáoHàngHóa!B1403,Table2[Số lượng]))</f>
        <v/>
      </c>
      <c r="D1403" s="41" t="str">
        <f t="shared" si="198"/>
        <v/>
      </c>
      <c r="E1403" s="41" t="str">
        <f ca="1">IF(B1403="","",SUMIF(OFFSET(MuaHàng_ThanhToán!$D$5,0,0,COUNTIF(Table2[Tên nhà cung cấp],MuaHàng_ThanhToán!$C$5),6),BáoCáoHàngHóa!B1403,Table2[Thành tiền]))</f>
        <v/>
      </c>
      <c r="F1403" s="43" t="str">
        <f>IF(B1403="","",SUMIF(Table2[[Tên hàng hóa]:[Thành tiền]],BáoCáoHàngHóa!B1403,Table2[Số lượng])-BáoCáoHàngHóa!C1403)</f>
        <v/>
      </c>
      <c r="G1403" s="43" t="str">
        <f t="shared" si="199"/>
        <v/>
      </c>
      <c r="H1403" s="43" t="str">
        <f>IF(B1403="","",SUMIF(Table2[[Tên hàng hóa]:[Thành tiền]],BáoCáoHàngHóa!B1403,Table2[Thành tiền])-BáoCáoHàngHóa!E1403)</f>
        <v/>
      </c>
      <c r="I1403" s="42" t="str">
        <f>IF(B1403="","",SUMIF(Table28[[Tên hàng hóa ]:[Thành tiền]],BáoCáoHàngHóa!B1403,Table28[Số lượng]))</f>
        <v/>
      </c>
      <c r="J1403" s="42" t="str">
        <f t="shared" si="200"/>
        <v/>
      </c>
      <c r="K1403" s="42" t="str">
        <f t="shared" si="201"/>
        <v/>
      </c>
      <c r="L1403" s="44" t="str">
        <f t="shared" si="202"/>
        <v/>
      </c>
      <c r="M1403" s="44" t="str">
        <f t="shared" si="203"/>
        <v/>
      </c>
      <c r="N1403" s="44" t="str">
        <f t="shared" si="204"/>
        <v/>
      </c>
      <c r="O1403" s="30">
        <f t="shared" si="197"/>
        <v>0</v>
      </c>
    </row>
    <row r="1404" spans="1:15" x14ac:dyDescent="0.2">
      <c r="A1404" s="40">
        <v>1399</v>
      </c>
      <c r="B1404" s="40" t="str">
        <f>IF(DanhMụcHH!B1403="","",DanhMụcHH!B1403)</f>
        <v/>
      </c>
      <c r="C1404" s="41" t="str">
        <f ca="1">IF(B1404="","",SUMIF(OFFSET(MuaHàng_ThanhToán!$D$5,0,0,COUNTIF(Table2[Tên nhà cung cấp],MuaHàng_ThanhToán!$C$5),6),BáoCáoHàngHóa!B1404,Table2[Số lượng]))</f>
        <v/>
      </c>
      <c r="D1404" s="41" t="str">
        <f t="shared" si="198"/>
        <v/>
      </c>
      <c r="E1404" s="41" t="str">
        <f ca="1">IF(B1404="","",SUMIF(OFFSET(MuaHàng_ThanhToán!$D$5,0,0,COUNTIF(Table2[Tên nhà cung cấp],MuaHàng_ThanhToán!$C$5),6),BáoCáoHàngHóa!B1404,Table2[Thành tiền]))</f>
        <v/>
      </c>
      <c r="F1404" s="43" t="str">
        <f>IF(B1404="","",SUMIF(Table2[[Tên hàng hóa]:[Thành tiền]],BáoCáoHàngHóa!B1404,Table2[Số lượng])-BáoCáoHàngHóa!C1404)</f>
        <v/>
      </c>
      <c r="G1404" s="43" t="str">
        <f t="shared" si="199"/>
        <v/>
      </c>
      <c r="H1404" s="43" t="str">
        <f>IF(B1404="","",SUMIF(Table2[[Tên hàng hóa]:[Thành tiền]],BáoCáoHàngHóa!B1404,Table2[Thành tiền])-BáoCáoHàngHóa!E1404)</f>
        <v/>
      </c>
      <c r="I1404" s="42" t="str">
        <f>IF(B1404="","",SUMIF(Table28[[Tên hàng hóa ]:[Thành tiền]],BáoCáoHàngHóa!B1404,Table28[Số lượng]))</f>
        <v/>
      </c>
      <c r="J1404" s="42" t="str">
        <f t="shared" si="200"/>
        <v/>
      </c>
      <c r="K1404" s="42" t="str">
        <f t="shared" si="201"/>
        <v/>
      </c>
      <c r="L1404" s="44" t="str">
        <f t="shared" si="202"/>
        <v/>
      </c>
      <c r="M1404" s="44" t="str">
        <f t="shared" si="203"/>
        <v/>
      </c>
      <c r="N1404" s="44" t="str">
        <f t="shared" si="204"/>
        <v/>
      </c>
      <c r="O1404" s="30">
        <f t="shared" si="197"/>
        <v>0</v>
      </c>
    </row>
    <row r="1405" spans="1:15" x14ac:dyDescent="0.2">
      <c r="A1405" s="40">
        <v>1400</v>
      </c>
      <c r="B1405" s="40" t="str">
        <f>IF(DanhMụcHH!B1404="","",DanhMụcHH!B1404)</f>
        <v/>
      </c>
      <c r="C1405" s="41" t="str">
        <f ca="1">IF(B1405="","",SUMIF(OFFSET(MuaHàng_ThanhToán!$D$5,0,0,COUNTIF(Table2[Tên nhà cung cấp],MuaHàng_ThanhToán!$C$5),6),BáoCáoHàngHóa!B1405,Table2[Số lượng]))</f>
        <v/>
      </c>
      <c r="D1405" s="41" t="str">
        <f t="shared" si="198"/>
        <v/>
      </c>
      <c r="E1405" s="41" t="str">
        <f ca="1">IF(B1405="","",SUMIF(OFFSET(MuaHàng_ThanhToán!$D$5,0,0,COUNTIF(Table2[Tên nhà cung cấp],MuaHàng_ThanhToán!$C$5),6),BáoCáoHàngHóa!B1405,Table2[Thành tiền]))</f>
        <v/>
      </c>
      <c r="F1405" s="43" t="str">
        <f>IF(B1405="","",SUMIF(Table2[[Tên hàng hóa]:[Thành tiền]],BáoCáoHàngHóa!B1405,Table2[Số lượng])-BáoCáoHàngHóa!C1405)</f>
        <v/>
      </c>
      <c r="G1405" s="43" t="str">
        <f t="shared" si="199"/>
        <v/>
      </c>
      <c r="H1405" s="43" t="str">
        <f>IF(B1405="","",SUMIF(Table2[[Tên hàng hóa]:[Thành tiền]],BáoCáoHàngHóa!B1405,Table2[Thành tiền])-BáoCáoHàngHóa!E1405)</f>
        <v/>
      </c>
      <c r="I1405" s="42" t="str">
        <f>IF(B1405="","",SUMIF(Table28[[Tên hàng hóa ]:[Thành tiền]],BáoCáoHàngHóa!B1405,Table28[Số lượng]))</f>
        <v/>
      </c>
      <c r="J1405" s="42" t="str">
        <f t="shared" si="200"/>
        <v/>
      </c>
      <c r="K1405" s="42" t="str">
        <f t="shared" si="201"/>
        <v/>
      </c>
      <c r="L1405" s="44" t="str">
        <f t="shared" si="202"/>
        <v/>
      </c>
      <c r="M1405" s="44" t="str">
        <f t="shared" si="203"/>
        <v/>
      </c>
      <c r="N1405" s="44" t="str">
        <f t="shared" si="204"/>
        <v/>
      </c>
      <c r="O1405" s="30">
        <f t="shared" si="197"/>
        <v>0</v>
      </c>
    </row>
    <row r="1406" spans="1:15" x14ac:dyDescent="0.2">
      <c r="A1406" s="40">
        <v>1401</v>
      </c>
      <c r="B1406" s="40" t="str">
        <f>IF(DanhMụcHH!B1405="","",DanhMụcHH!B1405)</f>
        <v/>
      </c>
      <c r="C1406" s="41" t="str">
        <f ca="1">IF(B1406="","",SUMIF(OFFSET(MuaHàng_ThanhToán!$D$5,0,0,COUNTIF(Table2[Tên nhà cung cấp],MuaHàng_ThanhToán!$C$5),6),BáoCáoHàngHóa!B1406,Table2[Số lượng]))</f>
        <v/>
      </c>
      <c r="D1406" s="41" t="str">
        <f t="shared" si="198"/>
        <v/>
      </c>
      <c r="E1406" s="41" t="str">
        <f ca="1">IF(B1406="","",SUMIF(OFFSET(MuaHàng_ThanhToán!$D$5,0,0,COUNTIF(Table2[Tên nhà cung cấp],MuaHàng_ThanhToán!$C$5),6),BáoCáoHàngHóa!B1406,Table2[Thành tiền]))</f>
        <v/>
      </c>
      <c r="F1406" s="43" t="str">
        <f>IF(B1406="","",SUMIF(Table2[[Tên hàng hóa]:[Thành tiền]],BáoCáoHàngHóa!B1406,Table2[Số lượng])-BáoCáoHàngHóa!C1406)</f>
        <v/>
      </c>
      <c r="G1406" s="43" t="str">
        <f t="shared" si="199"/>
        <v/>
      </c>
      <c r="H1406" s="43" t="str">
        <f>IF(B1406="","",SUMIF(Table2[[Tên hàng hóa]:[Thành tiền]],BáoCáoHàngHóa!B1406,Table2[Thành tiền])-BáoCáoHàngHóa!E1406)</f>
        <v/>
      </c>
      <c r="I1406" s="42" t="str">
        <f>IF(B1406="","",SUMIF(Table28[[Tên hàng hóa ]:[Thành tiền]],BáoCáoHàngHóa!B1406,Table28[Số lượng]))</f>
        <v/>
      </c>
      <c r="J1406" s="42" t="str">
        <f t="shared" si="200"/>
        <v/>
      </c>
      <c r="K1406" s="42" t="str">
        <f t="shared" si="201"/>
        <v/>
      </c>
      <c r="L1406" s="44" t="str">
        <f t="shared" si="202"/>
        <v/>
      </c>
      <c r="M1406" s="44" t="str">
        <f t="shared" si="203"/>
        <v/>
      </c>
      <c r="N1406" s="44" t="str">
        <f t="shared" si="204"/>
        <v/>
      </c>
      <c r="O1406" s="30">
        <f t="shared" si="197"/>
        <v>0</v>
      </c>
    </row>
    <row r="1407" spans="1:15" x14ac:dyDescent="0.2">
      <c r="A1407" s="40">
        <v>1402</v>
      </c>
      <c r="B1407" s="40" t="str">
        <f>IF(DanhMụcHH!B1406="","",DanhMụcHH!B1406)</f>
        <v/>
      </c>
      <c r="C1407" s="41" t="str">
        <f ca="1">IF(B1407="","",SUMIF(OFFSET(MuaHàng_ThanhToán!$D$5,0,0,COUNTIF(Table2[Tên nhà cung cấp],MuaHàng_ThanhToán!$C$5),6),BáoCáoHàngHóa!B1407,Table2[Số lượng]))</f>
        <v/>
      </c>
      <c r="D1407" s="41" t="str">
        <f t="shared" si="198"/>
        <v/>
      </c>
      <c r="E1407" s="41" t="str">
        <f ca="1">IF(B1407="","",SUMIF(OFFSET(MuaHàng_ThanhToán!$D$5,0,0,COUNTIF(Table2[Tên nhà cung cấp],MuaHàng_ThanhToán!$C$5),6),BáoCáoHàngHóa!B1407,Table2[Thành tiền]))</f>
        <v/>
      </c>
      <c r="F1407" s="43" t="str">
        <f>IF(B1407="","",SUMIF(Table2[[Tên hàng hóa]:[Thành tiền]],BáoCáoHàngHóa!B1407,Table2[Số lượng])-BáoCáoHàngHóa!C1407)</f>
        <v/>
      </c>
      <c r="G1407" s="43" t="str">
        <f t="shared" si="199"/>
        <v/>
      </c>
      <c r="H1407" s="43" t="str">
        <f>IF(B1407="","",SUMIF(Table2[[Tên hàng hóa]:[Thành tiền]],BáoCáoHàngHóa!B1407,Table2[Thành tiền])-BáoCáoHàngHóa!E1407)</f>
        <v/>
      </c>
      <c r="I1407" s="42" t="str">
        <f>IF(B1407="","",SUMIF(Table28[[Tên hàng hóa ]:[Thành tiền]],BáoCáoHàngHóa!B1407,Table28[Số lượng]))</f>
        <v/>
      </c>
      <c r="J1407" s="42" t="str">
        <f t="shared" si="200"/>
        <v/>
      </c>
      <c r="K1407" s="42" t="str">
        <f t="shared" si="201"/>
        <v/>
      </c>
      <c r="L1407" s="44" t="str">
        <f t="shared" si="202"/>
        <v/>
      </c>
      <c r="M1407" s="44" t="str">
        <f t="shared" si="203"/>
        <v/>
      </c>
      <c r="N1407" s="44" t="str">
        <f t="shared" si="204"/>
        <v/>
      </c>
      <c r="O1407" s="30">
        <f t="shared" si="197"/>
        <v>0</v>
      </c>
    </row>
    <row r="1408" spans="1:15" x14ac:dyDescent="0.2">
      <c r="A1408" s="40">
        <v>1403</v>
      </c>
      <c r="B1408" s="40" t="str">
        <f>IF(DanhMụcHH!B1407="","",DanhMụcHH!B1407)</f>
        <v/>
      </c>
      <c r="C1408" s="41" t="str">
        <f ca="1">IF(B1408="","",SUMIF(OFFSET(MuaHàng_ThanhToán!$D$5,0,0,COUNTIF(Table2[Tên nhà cung cấp],MuaHàng_ThanhToán!$C$5),6),BáoCáoHàngHóa!B1408,Table2[Số lượng]))</f>
        <v/>
      </c>
      <c r="D1408" s="41" t="str">
        <f t="shared" si="198"/>
        <v/>
      </c>
      <c r="E1408" s="41" t="str">
        <f ca="1">IF(B1408="","",SUMIF(OFFSET(MuaHàng_ThanhToán!$D$5,0,0,COUNTIF(Table2[Tên nhà cung cấp],MuaHàng_ThanhToán!$C$5),6),BáoCáoHàngHóa!B1408,Table2[Thành tiền]))</f>
        <v/>
      </c>
      <c r="F1408" s="43" t="str">
        <f>IF(B1408="","",SUMIF(Table2[[Tên hàng hóa]:[Thành tiền]],BáoCáoHàngHóa!B1408,Table2[Số lượng])-BáoCáoHàngHóa!C1408)</f>
        <v/>
      </c>
      <c r="G1408" s="43" t="str">
        <f t="shared" si="199"/>
        <v/>
      </c>
      <c r="H1408" s="43" t="str">
        <f>IF(B1408="","",SUMIF(Table2[[Tên hàng hóa]:[Thành tiền]],BáoCáoHàngHóa!B1408,Table2[Thành tiền])-BáoCáoHàngHóa!E1408)</f>
        <v/>
      </c>
      <c r="I1408" s="42" t="str">
        <f>IF(B1408="","",SUMIF(Table28[[Tên hàng hóa ]:[Thành tiền]],BáoCáoHàngHóa!B1408,Table28[Số lượng]))</f>
        <v/>
      </c>
      <c r="J1408" s="42" t="str">
        <f t="shared" si="200"/>
        <v/>
      </c>
      <c r="K1408" s="42" t="str">
        <f t="shared" si="201"/>
        <v/>
      </c>
      <c r="L1408" s="44" t="str">
        <f t="shared" si="202"/>
        <v/>
      </c>
      <c r="M1408" s="44" t="str">
        <f t="shared" si="203"/>
        <v/>
      </c>
      <c r="N1408" s="44" t="str">
        <f t="shared" si="204"/>
        <v/>
      </c>
      <c r="O1408" s="30">
        <f t="shared" si="197"/>
        <v>0</v>
      </c>
    </row>
    <row r="1409" spans="1:15" x14ac:dyDescent="0.2">
      <c r="A1409" s="40">
        <v>1404</v>
      </c>
      <c r="B1409" s="40" t="str">
        <f>IF(DanhMụcHH!B1408="","",DanhMụcHH!B1408)</f>
        <v/>
      </c>
      <c r="C1409" s="41" t="str">
        <f ca="1">IF(B1409="","",SUMIF(OFFSET(MuaHàng_ThanhToán!$D$5,0,0,COUNTIF(Table2[Tên nhà cung cấp],MuaHàng_ThanhToán!$C$5),6),BáoCáoHàngHóa!B1409,Table2[Số lượng]))</f>
        <v/>
      </c>
      <c r="D1409" s="41" t="str">
        <f t="shared" si="198"/>
        <v/>
      </c>
      <c r="E1409" s="41" t="str">
        <f ca="1">IF(B1409="","",SUMIF(OFFSET(MuaHàng_ThanhToán!$D$5,0,0,COUNTIF(Table2[Tên nhà cung cấp],MuaHàng_ThanhToán!$C$5),6),BáoCáoHàngHóa!B1409,Table2[Thành tiền]))</f>
        <v/>
      </c>
      <c r="F1409" s="43" t="str">
        <f>IF(B1409="","",SUMIF(Table2[[Tên hàng hóa]:[Thành tiền]],BáoCáoHàngHóa!B1409,Table2[Số lượng])-BáoCáoHàngHóa!C1409)</f>
        <v/>
      </c>
      <c r="G1409" s="43" t="str">
        <f t="shared" si="199"/>
        <v/>
      </c>
      <c r="H1409" s="43" t="str">
        <f>IF(B1409="","",SUMIF(Table2[[Tên hàng hóa]:[Thành tiền]],BáoCáoHàngHóa!B1409,Table2[Thành tiền])-BáoCáoHàngHóa!E1409)</f>
        <v/>
      </c>
      <c r="I1409" s="42" t="str">
        <f>IF(B1409="","",SUMIF(Table28[[Tên hàng hóa ]:[Thành tiền]],BáoCáoHàngHóa!B1409,Table28[Số lượng]))</f>
        <v/>
      </c>
      <c r="J1409" s="42" t="str">
        <f t="shared" si="200"/>
        <v/>
      </c>
      <c r="K1409" s="42" t="str">
        <f t="shared" si="201"/>
        <v/>
      </c>
      <c r="L1409" s="44" t="str">
        <f t="shared" si="202"/>
        <v/>
      </c>
      <c r="M1409" s="44" t="str">
        <f t="shared" si="203"/>
        <v/>
      </c>
      <c r="N1409" s="44" t="str">
        <f t="shared" si="204"/>
        <v/>
      </c>
      <c r="O1409" s="30">
        <f t="shared" si="197"/>
        <v>0</v>
      </c>
    </row>
    <row r="1410" spans="1:15" x14ac:dyDescent="0.2">
      <c r="A1410" s="40">
        <v>1405</v>
      </c>
      <c r="B1410" s="40" t="str">
        <f>IF(DanhMụcHH!B1409="","",DanhMụcHH!B1409)</f>
        <v/>
      </c>
      <c r="C1410" s="41" t="str">
        <f ca="1">IF(B1410="","",SUMIF(OFFSET(MuaHàng_ThanhToán!$D$5,0,0,COUNTIF(Table2[Tên nhà cung cấp],MuaHàng_ThanhToán!$C$5),6),BáoCáoHàngHóa!B1410,Table2[Số lượng]))</f>
        <v/>
      </c>
      <c r="D1410" s="41" t="str">
        <f t="shared" si="198"/>
        <v/>
      </c>
      <c r="E1410" s="41" t="str">
        <f ca="1">IF(B1410="","",SUMIF(OFFSET(MuaHàng_ThanhToán!$D$5,0,0,COUNTIF(Table2[Tên nhà cung cấp],MuaHàng_ThanhToán!$C$5),6),BáoCáoHàngHóa!B1410,Table2[Thành tiền]))</f>
        <v/>
      </c>
      <c r="F1410" s="43" t="str">
        <f>IF(B1410="","",SUMIF(Table2[[Tên hàng hóa]:[Thành tiền]],BáoCáoHàngHóa!B1410,Table2[Số lượng])-BáoCáoHàngHóa!C1410)</f>
        <v/>
      </c>
      <c r="G1410" s="43" t="str">
        <f t="shared" si="199"/>
        <v/>
      </c>
      <c r="H1410" s="43" t="str">
        <f>IF(B1410="","",SUMIF(Table2[[Tên hàng hóa]:[Thành tiền]],BáoCáoHàngHóa!B1410,Table2[Thành tiền])-BáoCáoHàngHóa!E1410)</f>
        <v/>
      </c>
      <c r="I1410" s="42" t="str">
        <f>IF(B1410="","",SUMIF(Table28[[Tên hàng hóa ]:[Thành tiền]],BáoCáoHàngHóa!B1410,Table28[Số lượng]))</f>
        <v/>
      </c>
      <c r="J1410" s="42" t="str">
        <f t="shared" si="200"/>
        <v/>
      </c>
      <c r="K1410" s="42" t="str">
        <f t="shared" si="201"/>
        <v/>
      </c>
      <c r="L1410" s="44" t="str">
        <f t="shared" si="202"/>
        <v/>
      </c>
      <c r="M1410" s="44" t="str">
        <f t="shared" si="203"/>
        <v/>
      </c>
      <c r="N1410" s="44" t="str">
        <f t="shared" si="204"/>
        <v/>
      </c>
      <c r="O1410" s="30">
        <f t="shared" si="197"/>
        <v>0</v>
      </c>
    </row>
    <row r="1411" spans="1:15" x14ac:dyDescent="0.2">
      <c r="A1411" s="40">
        <v>1406</v>
      </c>
      <c r="B1411" s="40" t="str">
        <f>IF(DanhMụcHH!B1410="","",DanhMụcHH!B1410)</f>
        <v/>
      </c>
      <c r="C1411" s="41" t="str">
        <f ca="1">IF(B1411="","",SUMIF(OFFSET(MuaHàng_ThanhToán!$D$5,0,0,COUNTIF(Table2[Tên nhà cung cấp],MuaHàng_ThanhToán!$C$5),6),BáoCáoHàngHóa!B1411,Table2[Số lượng]))</f>
        <v/>
      </c>
      <c r="D1411" s="41" t="str">
        <f t="shared" si="198"/>
        <v/>
      </c>
      <c r="E1411" s="41" t="str">
        <f ca="1">IF(B1411="","",SUMIF(OFFSET(MuaHàng_ThanhToán!$D$5,0,0,COUNTIF(Table2[Tên nhà cung cấp],MuaHàng_ThanhToán!$C$5),6),BáoCáoHàngHóa!B1411,Table2[Thành tiền]))</f>
        <v/>
      </c>
      <c r="F1411" s="43" t="str">
        <f>IF(B1411="","",SUMIF(Table2[[Tên hàng hóa]:[Thành tiền]],BáoCáoHàngHóa!B1411,Table2[Số lượng])-BáoCáoHàngHóa!C1411)</f>
        <v/>
      </c>
      <c r="G1411" s="43" t="str">
        <f t="shared" si="199"/>
        <v/>
      </c>
      <c r="H1411" s="43" t="str">
        <f>IF(B1411="","",SUMIF(Table2[[Tên hàng hóa]:[Thành tiền]],BáoCáoHàngHóa!B1411,Table2[Thành tiền])-BáoCáoHàngHóa!E1411)</f>
        <v/>
      </c>
      <c r="I1411" s="42" t="str">
        <f>IF(B1411="","",SUMIF(Table28[[Tên hàng hóa ]:[Thành tiền]],BáoCáoHàngHóa!B1411,Table28[Số lượng]))</f>
        <v/>
      </c>
      <c r="J1411" s="42" t="str">
        <f t="shared" si="200"/>
        <v/>
      </c>
      <c r="K1411" s="42" t="str">
        <f t="shared" si="201"/>
        <v/>
      </c>
      <c r="L1411" s="44" t="str">
        <f t="shared" si="202"/>
        <v/>
      </c>
      <c r="M1411" s="44" t="str">
        <f t="shared" si="203"/>
        <v/>
      </c>
      <c r="N1411" s="44" t="str">
        <f t="shared" si="204"/>
        <v/>
      </c>
      <c r="O1411" s="30">
        <f t="shared" si="197"/>
        <v>0</v>
      </c>
    </row>
    <row r="1412" spans="1:15" x14ac:dyDescent="0.2">
      <c r="A1412" s="40">
        <v>1407</v>
      </c>
      <c r="B1412" s="40" t="str">
        <f>IF(DanhMụcHH!B1411="","",DanhMụcHH!B1411)</f>
        <v/>
      </c>
      <c r="C1412" s="41" t="str">
        <f ca="1">IF(B1412="","",SUMIF(OFFSET(MuaHàng_ThanhToán!$D$5,0,0,COUNTIF(Table2[Tên nhà cung cấp],MuaHàng_ThanhToán!$C$5),6),BáoCáoHàngHóa!B1412,Table2[Số lượng]))</f>
        <v/>
      </c>
      <c r="D1412" s="41" t="str">
        <f t="shared" si="198"/>
        <v/>
      </c>
      <c r="E1412" s="41" t="str">
        <f ca="1">IF(B1412="","",SUMIF(OFFSET(MuaHàng_ThanhToán!$D$5,0,0,COUNTIF(Table2[Tên nhà cung cấp],MuaHàng_ThanhToán!$C$5),6),BáoCáoHàngHóa!B1412,Table2[Thành tiền]))</f>
        <v/>
      </c>
      <c r="F1412" s="43" t="str">
        <f>IF(B1412="","",SUMIF(Table2[[Tên hàng hóa]:[Thành tiền]],BáoCáoHàngHóa!B1412,Table2[Số lượng])-BáoCáoHàngHóa!C1412)</f>
        <v/>
      </c>
      <c r="G1412" s="43" t="str">
        <f t="shared" si="199"/>
        <v/>
      </c>
      <c r="H1412" s="43" t="str">
        <f>IF(B1412="","",SUMIF(Table2[[Tên hàng hóa]:[Thành tiền]],BáoCáoHàngHóa!B1412,Table2[Thành tiền])-BáoCáoHàngHóa!E1412)</f>
        <v/>
      </c>
      <c r="I1412" s="42" t="str">
        <f>IF(B1412="","",SUMIF(Table28[[Tên hàng hóa ]:[Thành tiền]],BáoCáoHàngHóa!B1412,Table28[Số lượng]))</f>
        <v/>
      </c>
      <c r="J1412" s="42" t="str">
        <f t="shared" si="200"/>
        <v/>
      </c>
      <c r="K1412" s="42" t="str">
        <f t="shared" si="201"/>
        <v/>
      </c>
      <c r="L1412" s="44" t="str">
        <f t="shared" si="202"/>
        <v/>
      </c>
      <c r="M1412" s="44" t="str">
        <f t="shared" si="203"/>
        <v/>
      </c>
      <c r="N1412" s="44" t="str">
        <f t="shared" si="204"/>
        <v/>
      </c>
      <c r="O1412" s="30">
        <f t="shared" si="197"/>
        <v>0</v>
      </c>
    </row>
    <row r="1413" spans="1:15" x14ac:dyDescent="0.2">
      <c r="A1413" s="40">
        <v>1408</v>
      </c>
      <c r="B1413" s="40" t="str">
        <f>IF(DanhMụcHH!B1412="","",DanhMụcHH!B1412)</f>
        <v/>
      </c>
      <c r="C1413" s="41" t="str">
        <f ca="1">IF(B1413="","",SUMIF(OFFSET(MuaHàng_ThanhToán!$D$5,0,0,COUNTIF(Table2[Tên nhà cung cấp],MuaHàng_ThanhToán!$C$5),6),BáoCáoHàngHóa!B1413,Table2[Số lượng]))</f>
        <v/>
      </c>
      <c r="D1413" s="41" t="str">
        <f t="shared" si="198"/>
        <v/>
      </c>
      <c r="E1413" s="41" t="str">
        <f ca="1">IF(B1413="","",SUMIF(OFFSET(MuaHàng_ThanhToán!$D$5,0,0,COUNTIF(Table2[Tên nhà cung cấp],MuaHàng_ThanhToán!$C$5),6),BáoCáoHàngHóa!B1413,Table2[Thành tiền]))</f>
        <v/>
      </c>
      <c r="F1413" s="43" t="str">
        <f>IF(B1413="","",SUMIF(Table2[[Tên hàng hóa]:[Thành tiền]],BáoCáoHàngHóa!B1413,Table2[Số lượng])-BáoCáoHàngHóa!C1413)</f>
        <v/>
      </c>
      <c r="G1413" s="43" t="str">
        <f t="shared" si="199"/>
        <v/>
      </c>
      <c r="H1413" s="43" t="str">
        <f>IF(B1413="","",SUMIF(Table2[[Tên hàng hóa]:[Thành tiền]],BáoCáoHàngHóa!B1413,Table2[Thành tiền])-BáoCáoHàngHóa!E1413)</f>
        <v/>
      </c>
      <c r="I1413" s="42" t="str">
        <f>IF(B1413="","",SUMIF(Table28[[Tên hàng hóa ]:[Thành tiền]],BáoCáoHàngHóa!B1413,Table28[Số lượng]))</f>
        <v/>
      </c>
      <c r="J1413" s="42" t="str">
        <f t="shared" si="200"/>
        <v/>
      </c>
      <c r="K1413" s="42" t="str">
        <f t="shared" si="201"/>
        <v/>
      </c>
      <c r="L1413" s="44" t="str">
        <f t="shared" si="202"/>
        <v/>
      </c>
      <c r="M1413" s="44" t="str">
        <f t="shared" si="203"/>
        <v/>
      </c>
      <c r="N1413" s="44" t="str">
        <f t="shared" si="204"/>
        <v/>
      </c>
      <c r="O1413" s="30">
        <f t="shared" si="197"/>
        <v>0</v>
      </c>
    </row>
    <row r="1414" spans="1:15" x14ac:dyDescent="0.2">
      <c r="A1414" s="40">
        <v>1409</v>
      </c>
      <c r="B1414" s="40" t="str">
        <f>IF(DanhMụcHH!B1413="","",DanhMụcHH!B1413)</f>
        <v/>
      </c>
      <c r="C1414" s="41" t="str">
        <f ca="1">IF(B1414="","",SUMIF(OFFSET(MuaHàng_ThanhToán!$D$5,0,0,COUNTIF(Table2[Tên nhà cung cấp],MuaHàng_ThanhToán!$C$5),6),BáoCáoHàngHóa!B1414,Table2[Số lượng]))</f>
        <v/>
      </c>
      <c r="D1414" s="41" t="str">
        <f t="shared" si="198"/>
        <v/>
      </c>
      <c r="E1414" s="41" t="str">
        <f ca="1">IF(B1414="","",SUMIF(OFFSET(MuaHàng_ThanhToán!$D$5,0,0,COUNTIF(Table2[Tên nhà cung cấp],MuaHàng_ThanhToán!$C$5),6),BáoCáoHàngHóa!B1414,Table2[Thành tiền]))</f>
        <v/>
      </c>
      <c r="F1414" s="43" t="str">
        <f>IF(B1414="","",SUMIF(Table2[[Tên hàng hóa]:[Thành tiền]],BáoCáoHàngHóa!B1414,Table2[Số lượng])-BáoCáoHàngHóa!C1414)</f>
        <v/>
      </c>
      <c r="G1414" s="43" t="str">
        <f t="shared" si="199"/>
        <v/>
      </c>
      <c r="H1414" s="43" t="str">
        <f>IF(B1414="","",SUMIF(Table2[[Tên hàng hóa]:[Thành tiền]],BáoCáoHàngHóa!B1414,Table2[Thành tiền])-BáoCáoHàngHóa!E1414)</f>
        <v/>
      </c>
      <c r="I1414" s="42" t="str">
        <f>IF(B1414="","",SUMIF(Table28[[Tên hàng hóa ]:[Thành tiền]],BáoCáoHàngHóa!B1414,Table28[Số lượng]))</f>
        <v/>
      </c>
      <c r="J1414" s="42" t="str">
        <f t="shared" si="200"/>
        <v/>
      </c>
      <c r="K1414" s="42" t="str">
        <f t="shared" si="201"/>
        <v/>
      </c>
      <c r="L1414" s="44" t="str">
        <f t="shared" si="202"/>
        <v/>
      </c>
      <c r="M1414" s="44" t="str">
        <f t="shared" si="203"/>
        <v/>
      </c>
      <c r="N1414" s="44" t="str">
        <f t="shared" si="204"/>
        <v/>
      </c>
      <c r="O1414" s="30">
        <f t="shared" si="197"/>
        <v>0</v>
      </c>
    </row>
    <row r="1415" spans="1:15" x14ac:dyDescent="0.2">
      <c r="A1415" s="40">
        <v>1410</v>
      </c>
      <c r="B1415" s="40" t="str">
        <f>IF(DanhMụcHH!B1414="","",DanhMụcHH!B1414)</f>
        <v/>
      </c>
      <c r="C1415" s="41" t="str">
        <f ca="1">IF(B1415="","",SUMIF(OFFSET(MuaHàng_ThanhToán!$D$5,0,0,COUNTIF(Table2[Tên nhà cung cấp],MuaHàng_ThanhToán!$C$5),6),BáoCáoHàngHóa!B1415,Table2[Số lượng]))</f>
        <v/>
      </c>
      <c r="D1415" s="41" t="str">
        <f t="shared" si="198"/>
        <v/>
      </c>
      <c r="E1415" s="41" t="str">
        <f ca="1">IF(B1415="","",SUMIF(OFFSET(MuaHàng_ThanhToán!$D$5,0,0,COUNTIF(Table2[Tên nhà cung cấp],MuaHàng_ThanhToán!$C$5),6),BáoCáoHàngHóa!B1415,Table2[Thành tiền]))</f>
        <v/>
      </c>
      <c r="F1415" s="43" t="str">
        <f>IF(B1415="","",SUMIF(Table2[[Tên hàng hóa]:[Thành tiền]],BáoCáoHàngHóa!B1415,Table2[Số lượng])-BáoCáoHàngHóa!C1415)</f>
        <v/>
      </c>
      <c r="G1415" s="43" t="str">
        <f t="shared" si="199"/>
        <v/>
      </c>
      <c r="H1415" s="43" t="str">
        <f>IF(B1415="","",SUMIF(Table2[[Tên hàng hóa]:[Thành tiền]],BáoCáoHàngHóa!B1415,Table2[Thành tiền])-BáoCáoHàngHóa!E1415)</f>
        <v/>
      </c>
      <c r="I1415" s="42" t="str">
        <f>IF(B1415="","",SUMIF(Table28[[Tên hàng hóa ]:[Thành tiền]],BáoCáoHàngHóa!B1415,Table28[Số lượng]))</f>
        <v/>
      </c>
      <c r="J1415" s="42" t="str">
        <f t="shared" si="200"/>
        <v/>
      </c>
      <c r="K1415" s="42" t="str">
        <f t="shared" si="201"/>
        <v/>
      </c>
      <c r="L1415" s="44" t="str">
        <f t="shared" si="202"/>
        <v/>
      </c>
      <c r="M1415" s="44" t="str">
        <f t="shared" si="203"/>
        <v/>
      </c>
      <c r="N1415" s="44" t="str">
        <f t="shared" si="204"/>
        <v/>
      </c>
      <c r="O1415" s="30">
        <f t="shared" ref="O1415:O1478" si="205">IF(L1415&lt;0,-1,0)</f>
        <v>0</v>
      </c>
    </row>
    <row r="1416" spans="1:15" x14ac:dyDescent="0.2">
      <c r="A1416" s="40">
        <v>1411</v>
      </c>
      <c r="B1416" s="40" t="str">
        <f>IF(DanhMụcHH!B1415="","",DanhMụcHH!B1415)</f>
        <v/>
      </c>
      <c r="C1416" s="41" t="str">
        <f ca="1">IF(B1416="","",SUMIF(OFFSET(MuaHàng_ThanhToán!$D$5,0,0,COUNTIF(Table2[Tên nhà cung cấp],MuaHàng_ThanhToán!$C$5),6),BáoCáoHàngHóa!B1416,Table2[Số lượng]))</f>
        <v/>
      </c>
      <c r="D1416" s="41" t="str">
        <f t="shared" si="198"/>
        <v/>
      </c>
      <c r="E1416" s="41" t="str">
        <f ca="1">IF(B1416="","",SUMIF(OFFSET(MuaHàng_ThanhToán!$D$5,0,0,COUNTIF(Table2[Tên nhà cung cấp],MuaHàng_ThanhToán!$C$5),6),BáoCáoHàngHóa!B1416,Table2[Thành tiền]))</f>
        <v/>
      </c>
      <c r="F1416" s="43" t="str">
        <f>IF(B1416="","",SUMIF(Table2[[Tên hàng hóa]:[Thành tiền]],BáoCáoHàngHóa!B1416,Table2[Số lượng])-BáoCáoHàngHóa!C1416)</f>
        <v/>
      </c>
      <c r="G1416" s="43" t="str">
        <f t="shared" si="199"/>
        <v/>
      </c>
      <c r="H1416" s="43" t="str">
        <f>IF(B1416="","",SUMIF(Table2[[Tên hàng hóa]:[Thành tiền]],BáoCáoHàngHóa!B1416,Table2[Thành tiền])-BáoCáoHàngHóa!E1416)</f>
        <v/>
      </c>
      <c r="I1416" s="42" t="str">
        <f>IF(B1416="","",SUMIF(Table28[[Tên hàng hóa ]:[Thành tiền]],BáoCáoHàngHóa!B1416,Table28[Số lượng]))</f>
        <v/>
      </c>
      <c r="J1416" s="42" t="str">
        <f t="shared" si="200"/>
        <v/>
      </c>
      <c r="K1416" s="42" t="str">
        <f t="shared" si="201"/>
        <v/>
      </c>
      <c r="L1416" s="44" t="str">
        <f t="shared" si="202"/>
        <v/>
      </c>
      <c r="M1416" s="44" t="str">
        <f t="shared" si="203"/>
        <v/>
      </c>
      <c r="N1416" s="44" t="str">
        <f t="shared" si="204"/>
        <v/>
      </c>
      <c r="O1416" s="30">
        <f t="shared" si="205"/>
        <v>0</v>
      </c>
    </row>
    <row r="1417" spans="1:15" x14ac:dyDescent="0.2">
      <c r="A1417" s="40">
        <v>1412</v>
      </c>
      <c r="B1417" s="40" t="str">
        <f>IF(DanhMụcHH!B1416="","",DanhMụcHH!B1416)</f>
        <v/>
      </c>
      <c r="C1417" s="41" t="str">
        <f ca="1">IF(B1417="","",SUMIF(OFFSET(MuaHàng_ThanhToán!$D$5,0,0,COUNTIF(Table2[Tên nhà cung cấp],MuaHàng_ThanhToán!$C$5),6),BáoCáoHàngHóa!B1417,Table2[Số lượng]))</f>
        <v/>
      </c>
      <c r="D1417" s="41" t="str">
        <f t="shared" si="198"/>
        <v/>
      </c>
      <c r="E1417" s="41" t="str">
        <f ca="1">IF(B1417="","",SUMIF(OFFSET(MuaHàng_ThanhToán!$D$5,0,0,COUNTIF(Table2[Tên nhà cung cấp],MuaHàng_ThanhToán!$C$5),6),BáoCáoHàngHóa!B1417,Table2[Thành tiền]))</f>
        <v/>
      </c>
      <c r="F1417" s="43" t="str">
        <f>IF(B1417="","",SUMIF(Table2[[Tên hàng hóa]:[Thành tiền]],BáoCáoHàngHóa!B1417,Table2[Số lượng])-BáoCáoHàngHóa!C1417)</f>
        <v/>
      </c>
      <c r="G1417" s="43" t="str">
        <f t="shared" si="199"/>
        <v/>
      </c>
      <c r="H1417" s="43" t="str">
        <f>IF(B1417="","",SUMIF(Table2[[Tên hàng hóa]:[Thành tiền]],BáoCáoHàngHóa!B1417,Table2[Thành tiền])-BáoCáoHàngHóa!E1417)</f>
        <v/>
      </c>
      <c r="I1417" s="42" t="str">
        <f>IF(B1417="","",SUMIF(Table28[[Tên hàng hóa ]:[Thành tiền]],BáoCáoHàngHóa!B1417,Table28[Số lượng]))</f>
        <v/>
      </c>
      <c r="J1417" s="42" t="str">
        <f t="shared" si="200"/>
        <v/>
      </c>
      <c r="K1417" s="42" t="str">
        <f t="shared" si="201"/>
        <v/>
      </c>
      <c r="L1417" s="44" t="str">
        <f t="shared" si="202"/>
        <v/>
      </c>
      <c r="M1417" s="44" t="str">
        <f t="shared" si="203"/>
        <v/>
      </c>
      <c r="N1417" s="44" t="str">
        <f t="shared" si="204"/>
        <v/>
      </c>
      <c r="O1417" s="30">
        <f t="shared" si="205"/>
        <v>0</v>
      </c>
    </row>
    <row r="1418" spans="1:15" x14ac:dyDescent="0.2">
      <c r="A1418" s="40">
        <v>1413</v>
      </c>
      <c r="B1418" s="40" t="str">
        <f>IF(DanhMụcHH!B1417="","",DanhMụcHH!B1417)</f>
        <v/>
      </c>
      <c r="C1418" s="41" t="str">
        <f ca="1">IF(B1418="","",SUMIF(OFFSET(MuaHàng_ThanhToán!$D$5,0,0,COUNTIF(Table2[Tên nhà cung cấp],MuaHàng_ThanhToán!$C$5),6),BáoCáoHàngHóa!B1418,Table2[Số lượng]))</f>
        <v/>
      </c>
      <c r="D1418" s="41" t="str">
        <f t="shared" si="198"/>
        <v/>
      </c>
      <c r="E1418" s="41" t="str">
        <f ca="1">IF(B1418="","",SUMIF(OFFSET(MuaHàng_ThanhToán!$D$5,0,0,COUNTIF(Table2[Tên nhà cung cấp],MuaHàng_ThanhToán!$C$5),6),BáoCáoHàngHóa!B1418,Table2[Thành tiền]))</f>
        <v/>
      </c>
      <c r="F1418" s="43" t="str">
        <f>IF(B1418="","",SUMIF(Table2[[Tên hàng hóa]:[Thành tiền]],BáoCáoHàngHóa!B1418,Table2[Số lượng])-BáoCáoHàngHóa!C1418)</f>
        <v/>
      </c>
      <c r="G1418" s="43" t="str">
        <f t="shared" si="199"/>
        <v/>
      </c>
      <c r="H1418" s="43" t="str">
        <f>IF(B1418="","",SUMIF(Table2[[Tên hàng hóa]:[Thành tiền]],BáoCáoHàngHóa!B1418,Table2[Thành tiền])-BáoCáoHàngHóa!E1418)</f>
        <v/>
      </c>
      <c r="I1418" s="42" t="str">
        <f>IF(B1418="","",SUMIF(Table28[[Tên hàng hóa ]:[Thành tiền]],BáoCáoHàngHóa!B1418,Table28[Số lượng]))</f>
        <v/>
      </c>
      <c r="J1418" s="42" t="str">
        <f t="shared" si="200"/>
        <v/>
      </c>
      <c r="K1418" s="42" t="str">
        <f t="shared" si="201"/>
        <v/>
      </c>
      <c r="L1418" s="44" t="str">
        <f t="shared" si="202"/>
        <v/>
      </c>
      <c r="M1418" s="44" t="str">
        <f t="shared" si="203"/>
        <v/>
      </c>
      <c r="N1418" s="44" t="str">
        <f t="shared" si="204"/>
        <v/>
      </c>
      <c r="O1418" s="30">
        <f t="shared" si="205"/>
        <v>0</v>
      </c>
    </row>
    <row r="1419" spans="1:15" x14ac:dyDescent="0.2">
      <c r="A1419" s="40">
        <v>1414</v>
      </c>
      <c r="B1419" s="40" t="str">
        <f>IF(DanhMụcHH!B1418="","",DanhMụcHH!B1418)</f>
        <v/>
      </c>
      <c r="C1419" s="41" t="str">
        <f ca="1">IF(B1419="","",SUMIF(OFFSET(MuaHàng_ThanhToán!$D$5,0,0,COUNTIF(Table2[Tên nhà cung cấp],MuaHàng_ThanhToán!$C$5),6),BáoCáoHàngHóa!B1419,Table2[Số lượng]))</f>
        <v/>
      </c>
      <c r="D1419" s="41" t="str">
        <f t="shared" si="198"/>
        <v/>
      </c>
      <c r="E1419" s="41" t="str">
        <f ca="1">IF(B1419="","",SUMIF(OFFSET(MuaHàng_ThanhToán!$D$5,0,0,COUNTIF(Table2[Tên nhà cung cấp],MuaHàng_ThanhToán!$C$5),6),BáoCáoHàngHóa!B1419,Table2[Thành tiền]))</f>
        <v/>
      </c>
      <c r="F1419" s="43" t="str">
        <f>IF(B1419="","",SUMIF(Table2[[Tên hàng hóa]:[Thành tiền]],BáoCáoHàngHóa!B1419,Table2[Số lượng])-BáoCáoHàngHóa!C1419)</f>
        <v/>
      </c>
      <c r="G1419" s="43" t="str">
        <f t="shared" si="199"/>
        <v/>
      </c>
      <c r="H1419" s="43" t="str">
        <f>IF(B1419="","",SUMIF(Table2[[Tên hàng hóa]:[Thành tiền]],BáoCáoHàngHóa!B1419,Table2[Thành tiền])-BáoCáoHàngHóa!E1419)</f>
        <v/>
      </c>
      <c r="I1419" s="42" t="str">
        <f>IF(B1419="","",SUMIF(Table28[[Tên hàng hóa ]:[Thành tiền]],BáoCáoHàngHóa!B1419,Table28[Số lượng]))</f>
        <v/>
      </c>
      <c r="J1419" s="42" t="str">
        <f t="shared" si="200"/>
        <v/>
      </c>
      <c r="K1419" s="42" t="str">
        <f t="shared" si="201"/>
        <v/>
      </c>
      <c r="L1419" s="44" t="str">
        <f t="shared" si="202"/>
        <v/>
      </c>
      <c r="M1419" s="44" t="str">
        <f t="shared" si="203"/>
        <v/>
      </c>
      <c r="N1419" s="44" t="str">
        <f t="shared" si="204"/>
        <v/>
      </c>
      <c r="O1419" s="30">
        <f t="shared" si="205"/>
        <v>0</v>
      </c>
    </row>
    <row r="1420" spans="1:15" x14ac:dyDescent="0.2">
      <c r="A1420" s="40">
        <v>1415</v>
      </c>
      <c r="B1420" s="40" t="str">
        <f>IF(DanhMụcHH!B1419="","",DanhMụcHH!B1419)</f>
        <v/>
      </c>
      <c r="C1420" s="41" t="str">
        <f ca="1">IF(B1420="","",SUMIF(OFFSET(MuaHàng_ThanhToán!$D$5,0,0,COUNTIF(Table2[Tên nhà cung cấp],MuaHàng_ThanhToán!$C$5),6),BáoCáoHàngHóa!B1420,Table2[Số lượng]))</f>
        <v/>
      </c>
      <c r="D1420" s="41" t="str">
        <f t="shared" si="198"/>
        <v/>
      </c>
      <c r="E1420" s="41" t="str">
        <f ca="1">IF(B1420="","",SUMIF(OFFSET(MuaHàng_ThanhToán!$D$5,0,0,COUNTIF(Table2[Tên nhà cung cấp],MuaHàng_ThanhToán!$C$5),6),BáoCáoHàngHóa!B1420,Table2[Thành tiền]))</f>
        <v/>
      </c>
      <c r="F1420" s="43" t="str">
        <f>IF(B1420="","",SUMIF(Table2[[Tên hàng hóa]:[Thành tiền]],BáoCáoHàngHóa!B1420,Table2[Số lượng])-BáoCáoHàngHóa!C1420)</f>
        <v/>
      </c>
      <c r="G1420" s="43" t="str">
        <f t="shared" si="199"/>
        <v/>
      </c>
      <c r="H1420" s="43" t="str">
        <f>IF(B1420="","",SUMIF(Table2[[Tên hàng hóa]:[Thành tiền]],BáoCáoHàngHóa!B1420,Table2[Thành tiền])-BáoCáoHàngHóa!E1420)</f>
        <v/>
      </c>
      <c r="I1420" s="42" t="str">
        <f>IF(B1420="","",SUMIF(Table28[[Tên hàng hóa ]:[Thành tiền]],BáoCáoHàngHóa!B1420,Table28[Số lượng]))</f>
        <v/>
      </c>
      <c r="J1420" s="42" t="str">
        <f t="shared" si="200"/>
        <v/>
      </c>
      <c r="K1420" s="42" t="str">
        <f t="shared" si="201"/>
        <v/>
      </c>
      <c r="L1420" s="44" t="str">
        <f t="shared" si="202"/>
        <v/>
      </c>
      <c r="M1420" s="44" t="str">
        <f t="shared" si="203"/>
        <v/>
      </c>
      <c r="N1420" s="44" t="str">
        <f t="shared" si="204"/>
        <v/>
      </c>
      <c r="O1420" s="30">
        <f t="shared" si="205"/>
        <v>0</v>
      </c>
    </row>
    <row r="1421" spans="1:15" x14ac:dyDescent="0.2">
      <c r="A1421" s="40">
        <v>1416</v>
      </c>
      <c r="B1421" s="40" t="str">
        <f>IF(DanhMụcHH!B1420="","",DanhMụcHH!B1420)</f>
        <v/>
      </c>
      <c r="C1421" s="41" t="str">
        <f ca="1">IF(B1421="","",SUMIF(OFFSET(MuaHàng_ThanhToán!$D$5,0,0,COUNTIF(Table2[Tên nhà cung cấp],MuaHàng_ThanhToán!$C$5),6),BáoCáoHàngHóa!B1421,Table2[Số lượng]))</f>
        <v/>
      </c>
      <c r="D1421" s="41" t="str">
        <f t="shared" si="198"/>
        <v/>
      </c>
      <c r="E1421" s="41" t="str">
        <f ca="1">IF(B1421="","",SUMIF(OFFSET(MuaHàng_ThanhToán!$D$5,0,0,COUNTIF(Table2[Tên nhà cung cấp],MuaHàng_ThanhToán!$C$5),6),BáoCáoHàngHóa!B1421,Table2[Thành tiền]))</f>
        <v/>
      </c>
      <c r="F1421" s="43" t="str">
        <f>IF(B1421="","",SUMIF(Table2[[Tên hàng hóa]:[Thành tiền]],BáoCáoHàngHóa!B1421,Table2[Số lượng])-BáoCáoHàngHóa!C1421)</f>
        <v/>
      </c>
      <c r="G1421" s="43" t="str">
        <f t="shared" si="199"/>
        <v/>
      </c>
      <c r="H1421" s="43" t="str">
        <f>IF(B1421="","",SUMIF(Table2[[Tên hàng hóa]:[Thành tiền]],BáoCáoHàngHóa!B1421,Table2[Thành tiền])-BáoCáoHàngHóa!E1421)</f>
        <v/>
      </c>
      <c r="I1421" s="42" t="str">
        <f>IF(B1421="","",SUMIF(Table28[[Tên hàng hóa ]:[Thành tiền]],BáoCáoHàngHóa!B1421,Table28[Số lượng]))</f>
        <v/>
      </c>
      <c r="J1421" s="42" t="str">
        <f t="shared" si="200"/>
        <v/>
      </c>
      <c r="K1421" s="42" t="str">
        <f t="shared" si="201"/>
        <v/>
      </c>
      <c r="L1421" s="44" t="str">
        <f t="shared" si="202"/>
        <v/>
      </c>
      <c r="M1421" s="44" t="str">
        <f t="shared" si="203"/>
        <v/>
      </c>
      <c r="N1421" s="44" t="str">
        <f t="shared" si="204"/>
        <v/>
      </c>
      <c r="O1421" s="30">
        <f t="shared" si="205"/>
        <v>0</v>
      </c>
    </row>
    <row r="1422" spans="1:15" x14ac:dyDescent="0.2">
      <c r="A1422" s="40">
        <v>1417</v>
      </c>
      <c r="B1422" s="40" t="str">
        <f>IF(DanhMụcHH!B1421="","",DanhMụcHH!B1421)</f>
        <v/>
      </c>
      <c r="C1422" s="41" t="str">
        <f ca="1">IF(B1422="","",SUMIF(OFFSET(MuaHàng_ThanhToán!$D$5,0,0,COUNTIF(Table2[Tên nhà cung cấp],MuaHàng_ThanhToán!$C$5),6),BáoCáoHàngHóa!B1422,Table2[Số lượng]))</f>
        <v/>
      </c>
      <c r="D1422" s="41" t="str">
        <f t="shared" si="198"/>
        <v/>
      </c>
      <c r="E1422" s="41" t="str">
        <f ca="1">IF(B1422="","",SUMIF(OFFSET(MuaHàng_ThanhToán!$D$5,0,0,COUNTIF(Table2[Tên nhà cung cấp],MuaHàng_ThanhToán!$C$5),6),BáoCáoHàngHóa!B1422,Table2[Thành tiền]))</f>
        <v/>
      </c>
      <c r="F1422" s="43" t="str">
        <f>IF(B1422="","",SUMIF(Table2[[Tên hàng hóa]:[Thành tiền]],BáoCáoHàngHóa!B1422,Table2[Số lượng])-BáoCáoHàngHóa!C1422)</f>
        <v/>
      </c>
      <c r="G1422" s="43" t="str">
        <f t="shared" si="199"/>
        <v/>
      </c>
      <c r="H1422" s="43" t="str">
        <f>IF(B1422="","",SUMIF(Table2[[Tên hàng hóa]:[Thành tiền]],BáoCáoHàngHóa!B1422,Table2[Thành tiền])-BáoCáoHàngHóa!E1422)</f>
        <v/>
      </c>
      <c r="I1422" s="42" t="str">
        <f>IF(B1422="","",SUMIF(Table28[[Tên hàng hóa ]:[Thành tiền]],BáoCáoHàngHóa!B1422,Table28[Số lượng]))</f>
        <v/>
      </c>
      <c r="J1422" s="42" t="str">
        <f t="shared" si="200"/>
        <v/>
      </c>
      <c r="K1422" s="42" t="str">
        <f t="shared" si="201"/>
        <v/>
      </c>
      <c r="L1422" s="44" t="str">
        <f t="shared" si="202"/>
        <v/>
      </c>
      <c r="M1422" s="44" t="str">
        <f t="shared" si="203"/>
        <v/>
      </c>
      <c r="N1422" s="44" t="str">
        <f t="shared" si="204"/>
        <v/>
      </c>
      <c r="O1422" s="30">
        <f t="shared" si="205"/>
        <v>0</v>
      </c>
    </row>
    <row r="1423" spans="1:15" x14ac:dyDescent="0.2">
      <c r="A1423" s="40">
        <v>1418</v>
      </c>
      <c r="B1423" s="40" t="str">
        <f>IF(DanhMụcHH!B1422="","",DanhMụcHH!B1422)</f>
        <v/>
      </c>
      <c r="C1423" s="41" t="str">
        <f ca="1">IF(B1423="","",SUMIF(OFFSET(MuaHàng_ThanhToán!$D$5,0,0,COUNTIF(Table2[Tên nhà cung cấp],MuaHàng_ThanhToán!$C$5),6),BáoCáoHàngHóa!B1423,Table2[Số lượng]))</f>
        <v/>
      </c>
      <c r="D1423" s="41" t="str">
        <f t="shared" si="198"/>
        <v/>
      </c>
      <c r="E1423" s="41" t="str">
        <f ca="1">IF(B1423="","",SUMIF(OFFSET(MuaHàng_ThanhToán!$D$5,0,0,COUNTIF(Table2[Tên nhà cung cấp],MuaHàng_ThanhToán!$C$5),6),BáoCáoHàngHóa!B1423,Table2[Thành tiền]))</f>
        <v/>
      </c>
      <c r="F1423" s="43" t="str">
        <f>IF(B1423="","",SUMIF(Table2[[Tên hàng hóa]:[Thành tiền]],BáoCáoHàngHóa!B1423,Table2[Số lượng])-BáoCáoHàngHóa!C1423)</f>
        <v/>
      </c>
      <c r="G1423" s="43" t="str">
        <f t="shared" si="199"/>
        <v/>
      </c>
      <c r="H1423" s="43" t="str">
        <f>IF(B1423="","",SUMIF(Table2[[Tên hàng hóa]:[Thành tiền]],BáoCáoHàngHóa!B1423,Table2[Thành tiền])-BáoCáoHàngHóa!E1423)</f>
        <v/>
      </c>
      <c r="I1423" s="42" t="str">
        <f>IF(B1423="","",SUMIF(Table28[[Tên hàng hóa ]:[Thành tiền]],BáoCáoHàngHóa!B1423,Table28[Số lượng]))</f>
        <v/>
      </c>
      <c r="J1423" s="42" t="str">
        <f t="shared" si="200"/>
        <v/>
      </c>
      <c r="K1423" s="42" t="str">
        <f t="shared" si="201"/>
        <v/>
      </c>
      <c r="L1423" s="44" t="str">
        <f t="shared" si="202"/>
        <v/>
      </c>
      <c r="M1423" s="44" t="str">
        <f t="shared" si="203"/>
        <v/>
      </c>
      <c r="N1423" s="44" t="str">
        <f t="shared" si="204"/>
        <v/>
      </c>
      <c r="O1423" s="30">
        <f t="shared" si="205"/>
        <v>0</v>
      </c>
    </row>
    <row r="1424" spans="1:15" x14ac:dyDescent="0.2">
      <c r="A1424" s="40">
        <v>1419</v>
      </c>
      <c r="B1424" s="40" t="str">
        <f>IF(DanhMụcHH!B1423="","",DanhMụcHH!B1423)</f>
        <v/>
      </c>
      <c r="C1424" s="41" t="str">
        <f ca="1">IF(B1424="","",SUMIF(OFFSET(MuaHàng_ThanhToán!$D$5,0,0,COUNTIF(Table2[Tên nhà cung cấp],MuaHàng_ThanhToán!$C$5),6),BáoCáoHàngHóa!B1424,Table2[Số lượng]))</f>
        <v/>
      </c>
      <c r="D1424" s="41" t="str">
        <f t="shared" si="198"/>
        <v/>
      </c>
      <c r="E1424" s="41" t="str">
        <f ca="1">IF(B1424="","",SUMIF(OFFSET(MuaHàng_ThanhToán!$D$5,0,0,COUNTIF(Table2[Tên nhà cung cấp],MuaHàng_ThanhToán!$C$5),6),BáoCáoHàngHóa!B1424,Table2[Thành tiền]))</f>
        <v/>
      </c>
      <c r="F1424" s="43" t="str">
        <f>IF(B1424="","",SUMIF(Table2[[Tên hàng hóa]:[Thành tiền]],BáoCáoHàngHóa!B1424,Table2[Số lượng])-BáoCáoHàngHóa!C1424)</f>
        <v/>
      </c>
      <c r="G1424" s="43" t="str">
        <f t="shared" si="199"/>
        <v/>
      </c>
      <c r="H1424" s="43" t="str">
        <f>IF(B1424="","",SUMIF(Table2[[Tên hàng hóa]:[Thành tiền]],BáoCáoHàngHóa!B1424,Table2[Thành tiền])-BáoCáoHàngHóa!E1424)</f>
        <v/>
      </c>
      <c r="I1424" s="42" t="str">
        <f>IF(B1424="","",SUMIF(Table28[[Tên hàng hóa ]:[Thành tiền]],BáoCáoHàngHóa!B1424,Table28[Số lượng]))</f>
        <v/>
      </c>
      <c r="J1424" s="42" t="str">
        <f t="shared" si="200"/>
        <v/>
      </c>
      <c r="K1424" s="42" t="str">
        <f t="shared" si="201"/>
        <v/>
      </c>
      <c r="L1424" s="44" t="str">
        <f t="shared" si="202"/>
        <v/>
      </c>
      <c r="M1424" s="44" t="str">
        <f t="shared" si="203"/>
        <v/>
      </c>
      <c r="N1424" s="44" t="str">
        <f t="shared" si="204"/>
        <v/>
      </c>
      <c r="O1424" s="30">
        <f t="shared" si="205"/>
        <v>0</v>
      </c>
    </row>
    <row r="1425" spans="1:15" x14ac:dyDescent="0.2">
      <c r="A1425" s="40">
        <v>1420</v>
      </c>
      <c r="B1425" s="40" t="str">
        <f>IF(DanhMụcHH!B1424="","",DanhMụcHH!B1424)</f>
        <v/>
      </c>
      <c r="C1425" s="41" t="str">
        <f ca="1">IF(B1425="","",SUMIF(OFFSET(MuaHàng_ThanhToán!$D$5,0,0,COUNTIF(Table2[Tên nhà cung cấp],MuaHàng_ThanhToán!$C$5),6),BáoCáoHàngHóa!B1425,Table2[Số lượng]))</f>
        <v/>
      </c>
      <c r="D1425" s="41" t="str">
        <f t="shared" si="198"/>
        <v/>
      </c>
      <c r="E1425" s="41" t="str">
        <f ca="1">IF(B1425="","",SUMIF(OFFSET(MuaHàng_ThanhToán!$D$5,0,0,COUNTIF(Table2[Tên nhà cung cấp],MuaHàng_ThanhToán!$C$5),6),BáoCáoHàngHóa!B1425,Table2[Thành tiền]))</f>
        <v/>
      </c>
      <c r="F1425" s="43" t="str">
        <f>IF(B1425="","",SUMIF(Table2[[Tên hàng hóa]:[Thành tiền]],BáoCáoHàngHóa!B1425,Table2[Số lượng])-BáoCáoHàngHóa!C1425)</f>
        <v/>
      </c>
      <c r="G1425" s="43" t="str">
        <f t="shared" si="199"/>
        <v/>
      </c>
      <c r="H1425" s="43" t="str">
        <f>IF(B1425="","",SUMIF(Table2[[Tên hàng hóa]:[Thành tiền]],BáoCáoHàngHóa!B1425,Table2[Thành tiền])-BáoCáoHàngHóa!E1425)</f>
        <v/>
      </c>
      <c r="I1425" s="42" t="str">
        <f>IF(B1425="","",SUMIF(Table28[[Tên hàng hóa ]:[Thành tiền]],BáoCáoHàngHóa!B1425,Table28[Số lượng]))</f>
        <v/>
      </c>
      <c r="J1425" s="42" t="str">
        <f t="shared" si="200"/>
        <v/>
      </c>
      <c r="K1425" s="42" t="str">
        <f t="shared" si="201"/>
        <v/>
      </c>
      <c r="L1425" s="44" t="str">
        <f t="shared" si="202"/>
        <v/>
      </c>
      <c r="M1425" s="44" t="str">
        <f t="shared" si="203"/>
        <v/>
      </c>
      <c r="N1425" s="44" t="str">
        <f t="shared" si="204"/>
        <v/>
      </c>
      <c r="O1425" s="30">
        <f t="shared" si="205"/>
        <v>0</v>
      </c>
    </row>
    <row r="1426" spans="1:15" x14ac:dyDescent="0.2">
      <c r="A1426" s="40">
        <v>1421</v>
      </c>
      <c r="B1426" s="40" t="str">
        <f>IF(DanhMụcHH!B1425="","",DanhMụcHH!B1425)</f>
        <v/>
      </c>
      <c r="C1426" s="41" t="str">
        <f ca="1">IF(B1426="","",SUMIF(OFFSET(MuaHàng_ThanhToán!$D$5,0,0,COUNTIF(Table2[Tên nhà cung cấp],MuaHàng_ThanhToán!$C$5),6),BáoCáoHàngHóa!B1426,Table2[Số lượng]))</f>
        <v/>
      </c>
      <c r="D1426" s="41" t="str">
        <f t="shared" si="198"/>
        <v/>
      </c>
      <c r="E1426" s="41" t="str">
        <f ca="1">IF(B1426="","",SUMIF(OFFSET(MuaHàng_ThanhToán!$D$5,0,0,COUNTIF(Table2[Tên nhà cung cấp],MuaHàng_ThanhToán!$C$5),6),BáoCáoHàngHóa!B1426,Table2[Thành tiền]))</f>
        <v/>
      </c>
      <c r="F1426" s="43" t="str">
        <f>IF(B1426="","",SUMIF(Table2[[Tên hàng hóa]:[Thành tiền]],BáoCáoHàngHóa!B1426,Table2[Số lượng])-BáoCáoHàngHóa!C1426)</f>
        <v/>
      </c>
      <c r="G1426" s="43" t="str">
        <f t="shared" si="199"/>
        <v/>
      </c>
      <c r="H1426" s="43" t="str">
        <f>IF(B1426="","",SUMIF(Table2[[Tên hàng hóa]:[Thành tiền]],BáoCáoHàngHóa!B1426,Table2[Thành tiền])-BáoCáoHàngHóa!E1426)</f>
        <v/>
      </c>
      <c r="I1426" s="42" t="str">
        <f>IF(B1426="","",SUMIF(Table28[[Tên hàng hóa ]:[Thành tiền]],BáoCáoHàngHóa!B1426,Table28[Số lượng]))</f>
        <v/>
      </c>
      <c r="J1426" s="42" t="str">
        <f t="shared" si="200"/>
        <v/>
      </c>
      <c r="K1426" s="42" t="str">
        <f t="shared" si="201"/>
        <v/>
      </c>
      <c r="L1426" s="44" t="str">
        <f t="shared" si="202"/>
        <v/>
      </c>
      <c r="M1426" s="44" t="str">
        <f t="shared" si="203"/>
        <v/>
      </c>
      <c r="N1426" s="44" t="str">
        <f t="shared" si="204"/>
        <v/>
      </c>
      <c r="O1426" s="30">
        <f t="shared" si="205"/>
        <v>0</v>
      </c>
    </row>
    <row r="1427" spans="1:15" x14ac:dyDescent="0.2">
      <c r="A1427" s="40">
        <v>1422</v>
      </c>
      <c r="B1427" s="40" t="str">
        <f>IF(DanhMụcHH!B1426="","",DanhMụcHH!B1426)</f>
        <v/>
      </c>
      <c r="C1427" s="41" t="str">
        <f ca="1">IF(B1427="","",SUMIF(OFFSET(MuaHàng_ThanhToán!$D$5,0,0,COUNTIF(Table2[Tên nhà cung cấp],MuaHàng_ThanhToán!$C$5),6),BáoCáoHàngHóa!B1427,Table2[Số lượng]))</f>
        <v/>
      </c>
      <c r="D1427" s="41" t="str">
        <f t="shared" si="198"/>
        <v/>
      </c>
      <c r="E1427" s="41" t="str">
        <f ca="1">IF(B1427="","",SUMIF(OFFSET(MuaHàng_ThanhToán!$D$5,0,0,COUNTIF(Table2[Tên nhà cung cấp],MuaHàng_ThanhToán!$C$5),6),BáoCáoHàngHóa!B1427,Table2[Thành tiền]))</f>
        <v/>
      </c>
      <c r="F1427" s="43" t="str">
        <f>IF(B1427="","",SUMIF(Table2[[Tên hàng hóa]:[Thành tiền]],BáoCáoHàngHóa!B1427,Table2[Số lượng])-BáoCáoHàngHóa!C1427)</f>
        <v/>
      </c>
      <c r="G1427" s="43" t="str">
        <f t="shared" si="199"/>
        <v/>
      </c>
      <c r="H1427" s="43" t="str">
        <f>IF(B1427="","",SUMIF(Table2[[Tên hàng hóa]:[Thành tiền]],BáoCáoHàngHóa!B1427,Table2[Thành tiền])-BáoCáoHàngHóa!E1427)</f>
        <v/>
      </c>
      <c r="I1427" s="42" t="str">
        <f>IF(B1427="","",SUMIF(Table28[[Tên hàng hóa ]:[Thành tiền]],BáoCáoHàngHóa!B1427,Table28[Số lượng]))</f>
        <v/>
      </c>
      <c r="J1427" s="42" t="str">
        <f t="shared" si="200"/>
        <v/>
      </c>
      <c r="K1427" s="42" t="str">
        <f t="shared" si="201"/>
        <v/>
      </c>
      <c r="L1427" s="44" t="str">
        <f t="shared" si="202"/>
        <v/>
      </c>
      <c r="M1427" s="44" t="str">
        <f t="shared" si="203"/>
        <v/>
      </c>
      <c r="N1427" s="44" t="str">
        <f t="shared" si="204"/>
        <v/>
      </c>
      <c r="O1427" s="30">
        <f t="shared" si="205"/>
        <v>0</v>
      </c>
    </row>
    <row r="1428" spans="1:15" x14ac:dyDescent="0.2">
      <c r="A1428" s="40">
        <v>1423</v>
      </c>
      <c r="B1428" s="40" t="str">
        <f>IF(DanhMụcHH!B1427="","",DanhMụcHH!B1427)</f>
        <v/>
      </c>
      <c r="C1428" s="41" t="str">
        <f ca="1">IF(B1428="","",SUMIF(OFFSET(MuaHàng_ThanhToán!$D$5,0,0,COUNTIF(Table2[Tên nhà cung cấp],MuaHàng_ThanhToán!$C$5),6),BáoCáoHàngHóa!B1428,Table2[Số lượng]))</f>
        <v/>
      </c>
      <c r="D1428" s="41" t="str">
        <f t="shared" si="198"/>
        <v/>
      </c>
      <c r="E1428" s="41" t="str">
        <f ca="1">IF(B1428="","",SUMIF(OFFSET(MuaHàng_ThanhToán!$D$5,0,0,COUNTIF(Table2[Tên nhà cung cấp],MuaHàng_ThanhToán!$C$5),6),BáoCáoHàngHóa!B1428,Table2[Thành tiền]))</f>
        <v/>
      </c>
      <c r="F1428" s="43" t="str">
        <f>IF(B1428="","",SUMIF(Table2[[Tên hàng hóa]:[Thành tiền]],BáoCáoHàngHóa!B1428,Table2[Số lượng])-BáoCáoHàngHóa!C1428)</f>
        <v/>
      </c>
      <c r="G1428" s="43" t="str">
        <f t="shared" si="199"/>
        <v/>
      </c>
      <c r="H1428" s="43" t="str">
        <f>IF(B1428="","",SUMIF(Table2[[Tên hàng hóa]:[Thành tiền]],BáoCáoHàngHóa!B1428,Table2[Thành tiền])-BáoCáoHàngHóa!E1428)</f>
        <v/>
      </c>
      <c r="I1428" s="42" t="str">
        <f>IF(B1428="","",SUMIF(Table28[[Tên hàng hóa ]:[Thành tiền]],BáoCáoHàngHóa!B1428,Table28[Số lượng]))</f>
        <v/>
      </c>
      <c r="J1428" s="42" t="str">
        <f t="shared" si="200"/>
        <v/>
      </c>
      <c r="K1428" s="42" t="str">
        <f t="shared" si="201"/>
        <v/>
      </c>
      <c r="L1428" s="44" t="str">
        <f t="shared" si="202"/>
        <v/>
      </c>
      <c r="M1428" s="44" t="str">
        <f t="shared" si="203"/>
        <v/>
      </c>
      <c r="N1428" s="44" t="str">
        <f t="shared" si="204"/>
        <v/>
      </c>
      <c r="O1428" s="30">
        <f t="shared" si="205"/>
        <v>0</v>
      </c>
    </row>
    <row r="1429" spans="1:15" x14ac:dyDescent="0.2">
      <c r="A1429" s="40">
        <v>1424</v>
      </c>
      <c r="B1429" s="40" t="str">
        <f>IF(DanhMụcHH!B1428="","",DanhMụcHH!B1428)</f>
        <v/>
      </c>
      <c r="C1429" s="41" t="str">
        <f ca="1">IF(B1429="","",SUMIF(OFFSET(MuaHàng_ThanhToán!$D$5,0,0,COUNTIF(Table2[Tên nhà cung cấp],MuaHàng_ThanhToán!$C$5),6),BáoCáoHàngHóa!B1429,Table2[Số lượng]))</f>
        <v/>
      </c>
      <c r="D1429" s="41" t="str">
        <f t="shared" si="198"/>
        <v/>
      </c>
      <c r="E1429" s="41" t="str">
        <f ca="1">IF(B1429="","",SUMIF(OFFSET(MuaHàng_ThanhToán!$D$5,0,0,COUNTIF(Table2[Tên nhà cung cấp],MuaHàng_ThanhToán!$C$5),6),BáoCáoHàngHóa!B1429,Table2[Thành tiền]))</f>
        <v/>
      </c>
      <c r="F1429" s="43" t="str">
        <f>IF(B1429="","",SUMIF(Table2[[Tên hàng hóa]:[Thành tiền]],BáoCáoHàngHóa!B1429,Table2[Số lượng])-BáoCáoHàngHóa!C1429)</f>
        <v/>
      </c>
      <c r="G1429" s="43" t="str">
        <f t="shared" si="199"/>
        <v/>
      </c>
      <c r="H1429" s="43" t="str">
        <f>IF(B1429="","",SUMIF(Table2[[Tên hàng hóa]:[Thành tiền]],BáoCáoHàngHóa!B1429,Table2[Thành tiền])-BáoCáoHàngHóa!E1429)</f>
        <v/>
      </c>
      <c r="I1429" s="42" t="str">
        <f>IF(B1429="","",SUMIF(Table28[[Tên hàng hóa ]:[Thành tiền]],BáoCáoHàngHóa!B1429,Table28[Số lượng]))</f>
        <v/>
      </c>
      <c r="J1429" s="42" t="str">
        <f t="shared" si="200"/>
        <v/>
      </c>
      <c r="K1429" s="42" t="str">
        <f t="shared" si="201"/>
        <v/>
      </c>
      <c r="L1429" s="44" t="str">
        <f t="shared" si="202"/>
        <v/>
      </c>
      <c r="M1429" s="44" t="str">
        <f t="shared" si="203"/>
        <v/>
      </c>
      <c r="N1429" s="44" t="str">
        <f t="shared" si="204"/>
        <v/>
      </c>
      <c r="O1429" s="30">
        <f t="shared" si="205"/>
        <v>0</v>
      </c>
    </row>
    <row r="1430" spans="1:15" x14ac:dyDescent="0.2">
      <c r="A1430" s="40">
        <v>1425</v>
      </c>
      <c r="B1430" s="40" t="str">
        <f>IF(DanhMụcHH!B1429="","",DanhMụcHH!B1429)</f>
        <v/>
      </c>
      <c r="C1430" s="41" t="str">
        <f ca="1">IF(B1430="","",SUMIF(OFFSET(MuaHàng_ThanhToán!$D$5,0,0,COUNTIF(Table2[Tên nhà cung cấp],MuaHàng_ThanhToán!$C$5),6),BáoCáoHàngHóa!B1430,Table2[Số lượng]))</f>
        <v/>
      </c>
      <c r="D1430" s="41" t="str">
        <f t="shared" si="198"/>
        <v/>
      </c>
      <c r="E1430" s="41" t="str">
        <f ca="1">IF(B1430="","",SUMIF(OFFSET(MuaHàng_ThanhToán!$D$5,0,0,COUNTIF(Table2[Tên nhà cung cấp],MuaHàng_ThanhToán!$C$5),6),BáoCáoHàngHóa!B1430,Table2[Thành tiền]))</f>
        <v/>
      </c>
      <c r="F1430" s="43" t="str">
        <f>IF(B1430="","",SUMIF(Table2[[Tên hàng hóa]:[Thành tiền]],BáoCáoHàngHóa!B1430,Table2[Số lượng])-BáoCáoHàngHóa!C1430)</f>
        <v/>
      </c>
      <c r="G1430" s="43" t="str">
        <f t="shared" si="199"/>
        <v/>
      </c>
      <c r="H1430" s="43" t="str">
        <f>IF(B1430="","",SUMIF(Table2[[Tên hàng hóa]:[Thành tiền]],BáoCáoHàngHóa!B1430,Table2[Thành tiền])-BáoCáoHàngHóa!E1430)</f>
        <v/>
      </c>
      <c r="I1430" s="42" t="str">
        <f>IF(B1430="","",SUMIF(Table28[[Tên hàng hóa ]:[Thành tiền]],BáoCáoHàngHóa!B1430,Table28[Số lượng]))</f>
        <v/>
      </c>
      <c r="J1430" s="42" t="str">
        <f t="shared" si="200"/>
        <v/>
      </c>
      <c r="K1430" s="42" t="str">
        <f t="shared" si="201"/>
        <v/>
      </c>
      <c r="L1430" s="44" t="str">
        <f t="shared" si="202"/>
        <v/>
      </c>
      <c r="M1430" s="44" t="str">
        <f t="shared" si="203"/>
        <v/>
      </c>
      <c r="N1430" s="44" t="str">
        <f t="shared" si="204"/>
        <v/>
      </c>
      <c r="O1430" s="30">
        <f t="shared" si="205"/>
        <v>0</v>
      </c>
    </row>
    <row r="1431" spans="1:15" x14ac:dyDescent="0.2">
      <c r="A1431" s="40">
        <v>1426</v>
      </c>
      <c r="B1431" s="40" t="str">
        <f>IF(DanhMụcHH!B1430="","",DanhMụcHH!B1430)</f>
        <v/>
      </c>
      <c r="C1431" s="41" t="str">
        <f ca="1">IF(B1431="","",SUMIF(OFFSET(MuaHàng_ThanhToán!$D$5,0,0,COUNTIF(Table2[Tên nhà cung cấp],MuaHàng_ThanhToán!$C$5),6),BáoCáoHàngHóa!B1431,Table2[Số lượng]))</f>
        <v/>
      </c>
      <c r="D1431" s="41" t="str">
        <f t="shared" si="198"/>
        <v/>
      </c>
      <c r="E1431" s="41" t="str">
        <f ca="1">IF(B1431="","",SUMIF(OFFSET(MuaHàng_ThanhToán!$D$5,0,0,COUNTIF(Table2[Tên nhà cung cấp],MuaHàng_ThanhToán!$C$5),6),BáoCáoHàngHóa!B1431,Table2[Thành tiền]))</f>
        <v/>
      </c>
      <c r="F1431" s="43" t="str">
        <f>IF(B1431="","",SUMIF(Table2[[Tên hàng hóa]:[Thành tiền]],BáoCáoHàngHóa!B1431,Table2[Số lượng])-BáoCáoHàngHóa!C1431)</f>
        <v/>
      </c>
      <c r="G1431" s="43" t="str">
        <f t="shared" si="199"/>
        <v/>
      </c>
      <c r="H1431" s="43" t="str">
        <f>IF(B1431="","",SUMIF(Table2[[Tên hàng hóa]:[Thành tiền]],BáoCáoHàngHóa!B1431,Table2[Thành tiền])-BáoCáoHàngHóa!E1431)</f>
        <v/>
      </c>
      <c r="I1431" s="42" t="str">
        <f>IF(B1431="","",SUMIF(Table28[[Tên hàng hóa ]:[Thành tiền]],BáoCáoHàngHóa!B1431,Table28[Số lượng]))</f>
        <v/>
      </c>
      <c r="J1431" s="42" t="str">
        <f t="shared" si="200"/>
        <v/>
      </c>
      <c r="K1431" s="42" t="str">
        <f t="shared" si="201"/>
        <v/>
      </c>
      <c r="L1431" s="44" t="str">
        <f t="shared" si="202"/>
        <v/>
      </c>
      <c r="M1431" s="44" t="str">
        <f t="shared" si="203"/>
        <v/>
      </c>
      <c r="N1431" s="44" t="str">
        <f t="shared" si="204"/>
        <v/>
      </c>
      <c r="O1431" s="30">
        <f t="shared" si="205"/>
        <v>0</v>
      </c>
    </row>
    <row r="1432" spans="1:15" x14ac:dyDescent="0.2">
      <c r="A1432" s="40">
        <v>1427</v>
      </c>
      <c r="B1432" s="40" t="str">
        <f>IF(DanhMụcHH!B1431="","",DanhMụcHH!B1431)</f>
        <v/>
      </c>
      <c r="C1432" s="41" t="str">
        <f ca="1">IF(B1432="","",SUMIF(OFFSET(MuaHàng_ThanhToán!$D$5,0,0,COUNTIF(Table2[Tên nhà cung cấp],MuaHàng_ThanhToán!$C$5),6),BáoCáoHàngHóa!B1432,Table2[Số lượng]))</f>
        <v/>
      </c>
      <c r="D1432" s="41" t="str">
        <f t="shared" si="198"/>
        <v/>
      </c>
      <c r="E1432" s="41" t="str">
        <f ca="1">IF(B1432="","",SUMIF(OFFSET(MuaHàng_ThanhToán!$D$5,0,0,COUNTIF(Table2[Tên nhà cung cấp],MuaHàng_ThanhToán!$C$5),6),BáoCáoHàngHóa!B1432,Table2[Thành tiền]))</f>
        <v/>
      </c>
      <c r="F1432" s="43" t="str">
        <f>IF(B1432="","",SUMIF(Table2[[Tên hàng hóa]:[Thành tiền]],BáoCáoHàngHóa!B1432,Table2[Số lượng])-BáoCáoHàngHóa!C1432)</f>
        <v/>
      </c>
      <c r="G1432" s="43" t="str">
        <f t="shared" si="199"/>
        <v/>
      </c>
      <c r="H1432" s="43" t="str">
        <f>IF(B1432="","",SUMIF(Table2[[Tên hàng hóa]:[Thành tiền]],BáoCáoHàngHóa!B1432,Table2[Thành tiền])-BáoCáoHàngHóa!E1432)</f>
        <v/>
      </c>
      <c r="I1432" s="42" t="str">
        <f>IF(B1432="","",SUMIF(Table28[[Tên hàng hóa ]:[Thành tiền]],BáoCáoHàngHóa!B1432,Table28[Số lượng]))</f>
        <v/>
      </c>
      <c r="J1432" s="42" t="str">
        <f t="shared" si="200"/>
        <v/>
      </c>
      <c r="K1432" s="42" t="str">
        <f t="shared" si="201"/>
        <v/>
      </c>
      <c r="L1432" s="44" t="str">
        <f t="shared" si="202"/>
        <v/>
      </c>
      <c r="M1432" s="44" t="str">
        <f t="shared" si="203"/>
        <v/>
      </c>
      <c r="N1432" s="44" t="str">
        <f t="shared" si="204"/>
        <v/>
      </c>
      <c r="O1432" s="30">
        <f t="shared" si="205"/>
        <v>0</v>
      </c>
    </row>
    <row r="1433" spans="1:15" x14ac:dyDescent="0.2">
      <c r="A1433" s="40">
        <v>1428</v>
      </c>
      <c r="B1433" s="40" t="str">
        <f>IF(DanhMụcHH!B1432="","",DanhMụcHH!B1432)</f>
        <v/>
      </c>
      <c r="C1433" s="41" t="str">
        <f ca="1">IF(B1433="","",SUMIF(OFFSET(MuaHàng_ThanhToán!$D$5,0,0,COUNTIF(Table2[Tên nhà cung cấp],MuaHàng_ThanhToán!$C$5),6),BáoCáoHàngHóa!B1433,Table2[Số lượng]))</f>
        <v/>
      </c>
      <c r="D1433" s="41" t="str">
        <f t="shared" si="198"/>
        <v/>
      </c>
      <c r="E1433" s="41" t="str">
        <f ca="1">IF(B1433="","",SUMIF(OFFSET(MuaHàng_ThanhToán!$D$5,0,0,COUNTIF(Table2[Tên nhà cung cấp],MuaHàng_ThanhToán!$C$5),6),BáoCáoHàngHóa!B1433,Table2[Thành tiền]))</f>
        <v/>
      </c>
      <c r="F1433" s="43" t="str">
        <f>IF(B1433="","",SUMIF(Table2[[Tên hàng hóa]:[Thành tiền]],BáoCáoHàngHóa!B1433,Table2[Số lượng])-BáoCáoHàngHóa!C1433)</f>
        <v/>
      </c>
      <c r="G1433" s="43" t="str">
        <f t="shared" si="199"/>
        <v/>
      </c>
      <c r="H1433" s="43" t="str">
        <f>IF(B1433="","",SUMIF(Table2[[Tên hàng hóa]:[Thành tiền]],BáoCáoHàngHóa!B1433,Table2[Thành tiền])-BáoCáoHàngHóa!E1433)</f>
        <v/>
      </c>
      <c r="I1433" s="42" t="str">
        <f>IF(B1433="","",SUMIF(Table28[[Tên hàng hóa ]:[Thành tiền]],BáoCáoHàngHóa!B1433,Table28[Số lượng]))</f>
        <v/>
      </c>
      <c r="J1433" s="42" t="str">
        <f t="shared" si="200"/>
        <v/>
      </c>
      <c r="K1433" s="42" t="str">
        <f t="shared" si="201"/>
        <v/>
      </c>
      <c r="L1433" s="44" t="str">
        <f t="shared" si="202"/>
        <v/>
      </c>
      <c r="M1433" s="44" t="str">
        <f t="shared" si="203"/>
        <v/>
      </c>
      <c r="N1433" s="44" t="str">
        <f t="shared" si="204"/>
        <v/>
      </c>
      <c r="O1433" s="30">
        <f t="shared" si="205"/>
        <v>0</v>
      </c>
    </row>
    <row r="1434" spans="1:15" x14ac:dyDescent="0.2">
      <c r="A1434" s="40">
        <v>1429</v>
      </c>
      <c r="B1434" s="40" t="str">
        <f>IF(DanhMụcHH!B1433="","",DanhMụcHH!B1433)</f>
        <v/>
      </c>
      <c r="C1434" s="41" t="str">
        <f ca="1">IF(B1434="","",SUMIF(OFFSET(MuaHàng_ThanhToán!$D$5,0,0,COUNTIF(Table2[Tên nhà cung cấp],MuaHàng_ThanhToán!$C$5),6),BáoCáoHàngHóa!B1434,Table2[Số lượng]))</f>
        <v/>
      </c>
      <c r="D1434" s="41" t="str">
        <f t="shared" si="198"/>
        <v/>
      </c>
      <c r="E1434" s="41" t="str">
        <f ca="1">IF(B1434="","",SUMIF(OFFSET(MuaHàng_ThanhToán!$D$5,0,0,COUNTIF(Table2[Tên nhà cung cấp],MuaHàng_ThanhToán!$C$5),6),BáoCáoHàngHóa!B1434,Table2[Thành tiền]))</f>
        <v/>
      </c>
      <c r="F1434" s="43" t="str">
        <f>IF(B1434="","",SUMIF(Table2[[Tên hàng hóa]:[Thành tiền]],BáoCáoHàngHóa!B1434,Table2[Số lượng])-BáoCáoHàngHóa!C1434)</f>
        <v/>
      </c>
      <c r="G1434" s="43" t="str">
        <f t="shared" si="199"/>
        <v/>
      </c>
      <c r="H1434" s="43" t="str">
        <f>IF(B1434="","",SUMIF(Table2[[Tên hàng hóa]:[Thành tiền]],BáoCáoHàngHóa!B1434,Table2[Thành tiền])-BáoCáoHàngHóa!E1434)</f>
        <v/>
      </c>
      <c r="I1434" s="42" t="str">
        <f>IF(B1434="","",SUMIF(Table28[[Tên hàng hóa ]:[Thành tiền]],BáoCáoHàngHóa!B1434,Table28[Số lượng]))</f>
        <v/>
      </c>
      <c r="J1434" s="42" t="str">
        <f t="shared" si="200"/>
        <v/>
      </c>
      <c r="K1434" s="42" t="str">
        <f t="shared" si="201"/>
        <v/>
      </c>
      <c r="L1434" s="44" t="str">
        <f t="shared" si="202"/>
        <v/>
      </c>
      <c r="M1434" s="44" t="str">
        <f t="shared" si="203"/>
        <v/>
      </c>
      <c r="N1434" s="44" t="str">
        <f t="shared" si="204"/>
        <v/>
      </c>
      <c r="O1434" s="30">
        <f t="shared" si="205"/>
        <v>0</v>
      </c>
    </row>
    <row r="1435" spans="1:15" x14ac:dyDescent="0.2">
      <c r="A1435" s="40">
        <v>1430</v>
      </c>
      <c r="B1435" s="40" t="str">
        <f>IF(DanhMụcHH!B1434="","",DanhMụcHH!B1434)</f>
        <v/>
      </c>
      <c r="C1435" s="41" t="str">
        <f ca="1">IF(B1435="","",SUMIF(OFFSET(MuaHàng_ThanhToán!$D$5,0,0,COUNTIF(Table2[Tên nhà cung cấp],MuaHàng_ThanhToán!$C$5),6),BáoCáoHàngHóa!B1435,Table2[Số lượng]))</f>
        <v/>
      </c>
      <c r="D1435" s="41" t="str">
        <f t="shared" si="198"/>
        <v/>
      </c>
      <c r="E1435" s="41" t="str">
        <f ca="1">IF(B1435="","",SUMIF(OFFSET(MuaHàng_ThanhToán!$D$5,0,0,COUNTIF(Table2[Tên nhà cung cấp],MuaHàng_ThanhToán!$C$5),6),BáoCáoHàngHóa!B1435,Table2[Thành tiền]))</f>
        <v/>
      </c>
      <c r="F1435" s="43" t="str">
        <f>IF(B1435="","",SUMIF(Table2[[Tên hàng hóa]:[Thành tiền]],BáoCáoHàngHóa!B1435,Table2[Số lượng])-BáoCáoHàngHóa!C1435)</f>
        <v/>
      </c>
      <c r="G1435" s="43" t="str">
        <f t="shared" si="199"/>
        <v/>
      </c>
      <c r="H1435" s="43" t="str">
        <f>IF(B1435="","",SUMIF(Table2[[Tên hàng hóa]:[Thành tiền]],BáoCáoHàngHóa!B1435,Table2[Thành tiền])-BáoCáoHàngHóa!E1435)</f>
        <v/>
      </c>
      <c r="I1435" s="42" t="str">
        <f>IF(B1435="","",SUMIF(Table28[[Tên hàng hóa ]:[Thành tiền]],BáoCáoHàngHóa!B1435,Table28[Số lượng]))</f>
        <v/>
      </c>
      <c r="J1435" s="42" t="str">
        <f t="shared" si="200"/>
        <v/>
      </c>
      <c r="K1435" s="42" t="str">
        <f t="shared" si="201"/>
        <v/>
      </c>
      <c r="L1435" s="44" t="str">
        <f t="shared" si="202"/>
        <v/>
      </c>
      <c r="M1435" s="44" t="str">
        <f t="shared" si="203"/>
        <v/>
      </c>
      <c r="N1435" s="44" t="str">
        <f t="shared" si="204"/>
        <v/>
      </c>
      <c r="O1435" s="30">
        <f t="shared" si="205"/>
        <v>0</v>
      </c>
    </row>
    <row r="1436" spans="1:15" x14ac:dyDescent="0.2">
      <c r="A1436" s="40">
        <v>1431</v>
      </c>
      <c r="B1436" s="40" t="str">
        <f>IF(DanhMụcHH!B1435="","",DanhMụcHH!B1435)</f>
        <v/>
      </c>
      <c r="C1436" s="41" t="str">
        <f ca="1">IF(B1436="","",SUMIF(OFFSET(MuaHàng_ThanhToán!$D$5,0,0,COUNTIF(Table2[Tên nhà cung cấp],MuaHàng_ThanhToán!$C$5),6),BáoCáoHàngHóa!B1436,Table2[Số lượng]))</f>
        <v/>
      </c>
      <c r="D1436" s="41" t="str">
        <f t="shared" si="198"/>
        <v/>
      </c>
      <c r="E1436" s="41" t="str">
        <f ca="1">IF(B1436="","",SUMIF(OFFSET(MuaHàng_ThanhToán!$D$5,0,0,COUNTIF(Table2[Tên nhà cung cấp],MuaHàng_ThanhToán!$C$5),6),BáoCáoHàngHóa!B1436,Table2[Thành tiền]))</f>
        <v/>
      </c>
      <c r="F1436" s="43" t="str">
        <f>IF(B1436="","",SUMIF(Table2[[Tên hàng hóa]:[Thành tiền]],BáoCáoHàngHóa!B1436,Table2[Số lượng])-BáoCáoHàngHóa!C1436)</f>
        <v/>
      </c>
      <c r="G1436" s="43" t="str">
        <f t="shared" si="199"/>
        <v/>
      </c>
      <c r="H1436" s="43" t="str">
        <f>IF(B1436="","",SUMIF(Table2[[Tên hàng hóa]:[Thành tiền]],BáoCáoHàngHóa!B1436,Table2[Thành tiền])-BáoCáoHàngHóa!E1436)</f>
        <v/>
      </c>
      <c r="I1436" s="42" t="str">
        <f>IF(B1436="","",SUMIF(Table28[[Tên hàng hóa ]:[Thành tiền]],BáoCáoHàngHóa!B1436,Table28[Số lượng]))</f>
        <v/>
      </c>
      <c r="J1436" s="42" t="str">
        <f t="shared" si="200"/>
        <v/>
      </c>
      <c r="K1436" s="42" t="str">
        <f t="shared" si="201"/>
        <v/>
      </c>
      <c r="L1436" s="44" t="str">
        <f t="shared" si="202"/>
        <v/>
      </c>
      <c r="M1436" s="44" t="str">
        <f t="shared" si="203"/>
        <v/>
      </c>
      <c r="N1436" s="44" t="str">
        <f t="shared" si="204"/>
        <v/>
      </c>
      <c r="O1436" s="30">
        <f t="shared" si="205"/>
        <v>0</v>
      </c>
    </row>
    <row r="1437" spans="1:15" x14ac:dyDescent="0.2">
      <c r="A1437" s="40">
        <v>1432</v>
      </c>
      <c r="B1437" s="40" t="str">
        <f>IF(DanhMụcHH!B1436="","",DanhMụcHH!B1436)</f>
        <v/>
      </c>
      <c r="C1437" s="41" t="str">
        <f ca="1">IF(B1437="","",SUMIF(OFFSET(MuaHàng_ThanhToán!$D$5,0,0,COUNTIF(Table2[Tên nhà cung cấp],MuaHàng_ThanhToán!$C$5),6),BáoCáoHàngHóa!B1437,Table2[Số lượng]))</f>
        <v/>
      </c>
      <c r="D1437" s="41" t="str">
        <f t="shared" si="198"/>
        <v/>
      </c>
      <c r="E1437" s="41" t="str">
        <f ca="1">IF(B1437="","",SUMIF(OFFSET(MuaHàng_ThanhToán!$D$5,0,0,COUNTIF(Table2[Tên nhà cung cấp],MuaHàng_ThanhToán!$C$5),6),BáoCáoHàngHóa!B1437,Table2[Thành tiền]))</f>
        <v/>
      </c>
      <c r="F1437" s="43" t="str">
        <f>IF(B1437="","",SUMIF(Table2[[Tên hàng hóa]:[Thành tiền]],BáoCáoHàngHóa!B1437,Table2[Số lượng])-BáoCáoHàngHóa!C1437)</f>
        <v/>
      </c>
      <c r="G1437" s="43" t="str">
        <f t="shared" si="199"/>
        <v/>
      </c>
      <c r="H1437" s="43" t="str">
        <f>IF(B1437="","",SUMIF(Table2[[Tên hàng hóa]:[Thành tiền]],BáoCáoHàngHóa!B1437,Table2[Thành tiền])-BáoCáoHàngHóa!E1437)</f>
        <v/>
      </c>
      <c r="I1437" s="42" t="str">
        <f>IF(B1437="","",SUMIF(Table28[[Tên hàng hóa ]:[Thành tiền]],BáoCáoHàngHóa!B1437,Table28[Số lượng]))</f>
        <v/>
      </c>
      <c r="J1437" s="42" t="str">
        <f t="shared" si="200"/>
        <v/>
      </c>
      <c r="K1437" s="42" t="str">
        <f t="shared" si="201"/>
        <v/>
      </c>
      <c r="L1437" s="44" t="str">
        <f t="shared" si="202"/>
        <v/>
      </c>
      <c r="M1437" s="44" t="str">
        <f t="shared" si="203"/>
        <v/>
      </c>
      <c r="N1437" s="44" t="str">
        <f t="shared" si="204"/>
        <v/>
      </c>
      <c r="O1437" s="30">
        <f t="shared" si="205"/>
        <v>0</v>
      </c>
    </row>
    <row r="1438" spans="1:15" x14ac:dyDescent="0.2">
      <c r="A1438" s="40">
        <v>1433</v>
      </c>
      <c r="B1438" s="40" t="str">
        <f>IF(DanhMụcHH!B1437="","",DanhMụcHH!B1437)</f>
        <v/>
      </c>
      <c r="C1438" s="41" t="str">
        <f ca="1">IF(B1438="","",SUMIF(OFFSET(MuaHàng_ThanhToán!$D$5,0,0,COUNTIF(Table2[Tên nhà cung cấp],MuaHàng_ThanhToán!$C$5),6),BáoCáoHàngHóa!B1438,Table2[Số lượng]))</f>
        <v/>
      </c>
      <c r="D1438" s="41" t="str">
        <f t="shared" si="198"/>
        <v/>
      </c>
      <c r="E1438" s="41" t="str">
        <f ca="1">IF(B1438="","",SUMIF(OFFSET(MuaHàng_ThanhToán!$D$5,0,0,COUNTIF(Table2[Tên nhà cung cấp],MuaHàng_ThanhToán!$C$5),6),BáoCáoHàngHóa!B1438,Table2[Thành tiền]))</f>
        <v/>
      </c>
      <c r="F1438" s="43" t="str">
        <f>IF(B1438="","",SUMIF(Table2[[Tên hàng hóa]:[Thành tiền]],BáoCáoHàngHóa!B1438,Table2[Số lượng])-BáoCáoHàngHóa!C1438)</f>
        <v/>
      </c>
      <c r="G1438" s="43" t="str">
        <f t="shared" si="199"/>
        <v/>
      </c>
      <c r="H1438" s="43" t="str">
        <f>IF(B1438="","",SUMIF(Table2[[Tên hàng hóa]:[Thành tiền]],BáoCáoHàngHóa!B1438,Table2[Thành tiền])-BáoCáoHàngHóa!E1438)</f>
        <v/>
      </c>
      <c r="I1438" s="42" t="str">
        <f>IF(B1438="","",SUMIF(Table28[[Tên hàng hóa ]:[Thành tiền]],BáoCáoHàngHóa!B1438,Table28[Số lượng]))</f>
        <v/>
      </c>
      <c r="J1438" s="42" t="str">
        <f t="shared" si="200"/>
        <v/>
      </c>
      <c r="K1438" s="42" t="str">
        <f t="shared" si="201"/>
        <v/>
      </c>
      <c r="L1438" s="44" t="str">
        <f t="shared" si="202"/>
        <v/>
      </c>
      <c r="M1438" s="44" t="str">
        <f t="shared" si="203"/>
        <v/>
      </c>
      <c r="N1438" s="44" t="str">
        <f t="shared" si="204"/>
        <v/>
      </c>
      <c r="O1438" s="30">
        <f t="shared" si="205"/>
        <v>0</v>
      </c>
    </row>
    <row r="1439" spans="1:15" x14ac:dyDescent="0.2">
      <c r="A1439" s="40">
        <v>1434</v>
      </c>
      <c r="B1439" s="40" t="str">
        <f>IF(DanhMụcHH!B1438="","",DanhMụcHH!B1438)</f>
        <v/>
      </c>
      <c r="C1439" s="41" t="str">
        <f ca="1">IF(B1439="","",SUMIF(OFFSET(MuaHàng_ThanhToán!$D$5,0,0,COUNTIF(Table2[Tên nhà cung cấp],MuaHàng_ThanhToán!$C$5),6),BáoCáoHàngHóa!B1439,Table2[Số lượng]))</f>
        <v/>
      </c>
      <c r="D1439" s="41" t="str">
        <f t="shared" si="198"/>
        <v/>
      </c>
      <c r="E1439" s="41" t="str">
        <f ca="1">IF(B1439="","",SUMIF(OFFSET(MuaHàng_ThanhToán!$D$5,0,0,COUNTIF(Table2[Tên nhà cung cấp],MuaHàng_ThanhToán!$C$5),6),BáoCáoHàngHóa!B1439,Table2[Thành tiền]))</f>
        <v/>
      </c>
      <c r="F1439" s="43" t="str">
        <f>IF(B1439="","",SUMIF(Table2[[Tên hàng hóa]:[Thành tiền]],BáoCáoHàngHóa!B1439,Table2[Số lượng])-BáoCáoHàngHóa!C1439)</f>
        <v/>
      </c>
      <c r="G1439" s="43" t="str">
        <f t="shared" si="199"/>
        <v/>
      </c>
      <c r="H1439" s="43" t="str">
        <f>IF(B1439="","",SUMIF(Table2[[Tên hàng hóa]:[Thành tiền]],BáoCáoHàngHóa!B1439,Table2[Thành tiền])-BáoCáoHàngHóa!E1439)</f>
        <v/>
      </c>
      <c r="I1439" s="42" t="str">
        <f>IF(B1439="","",SUMIF(Table28[[Tên hàng hóa ]:[Thành tiền]],BáoCáoHàngHóa!B1439,Table28[Số lượng]))</f>
        <v/>
      </c>
      <c r="J1439" s="42" t="str">
        <f t="shared" si="200"/>
        <v/>
      </c>
      <c r="K1439" s="42" t="str">
        <f t="shared" si="201"/>
        <v/>
      </c>
      <c r="L1439" s="44" t="str">
        <f t="shared" si="202"/>
        <v/>
      </c>
      <c r="M1439" s="44" t="str">
        <f t="shared" si="203"/>
        <v/>
      </c>
      <c r="N1439" s="44" t="str">
        <f t="shared" si="204"/>
        <v/>
      </c>
      <c r="O1439" s="30">
        <f t="shared" si="205"/>
        <v>0</v>
      </c>
    </row>
    <row r="1440" spans="1:15" x14ac:dyDescent="0.2">
      <c r="A1440" s="40">
        <v>1435</v>
      </c>
      <c r="B1440" s="40" t="str">
        <f>IF(DanhMụcHH!B1439="","",DanhMụcHH!B1439)</f>
        <v/>
      </c>
      <c r="C1440" s="41" t="str">
        <f ca="1">IF(B1440="","",SUMIF(OFFSET(MuaHàng_ThanhToán!$D$5,0,0,COUNTIF(Table2[Tên nhà cung cấp],MuaHàng_ThanhToán!$C$5),6),BáoCáoHàngHóa!B1440,Table2[Số lượng]))</f>
        <v/>
      </c>
      <c r="D1440" s="41" t="str">
        <f t="shared" si="198"/>
        <v/>
      </c>
      <c r="E1440" s="41" t="str">
        <f ca="1">IF(B1440="","",SUMIF(OFFSET(MuaHàng_ThanhToán!$D$5,0,0,COUNTIF(Table2[Tên nhà cung cấp],MuaHàng_ThanhToán!$C$5),6),BáoCáoHàngHóa!B1440,Table2[Thành tiền]))</f>
        <v/>
      </c>
      <c r="F1440" s="43" t="str">
        <f>IF(B1440="","",SUMIF(Table2[[Tên hàng hóa]:[Thành tiền]],BáoCáoHàngHóa!B1440,Table2[Số lượng])-BáoCáoHàngHóa!C1440)</f>
        <v/>
      </c>
      <c r="G1440" s="43" t="str">
        <f t="shared" si="199"/>
        <v/>
      </c>
      <c r="H1440" s="43" t="str">
        <f>IF(B1440="","",SUMIF(Table2[[Tên hàng hóa]:[Thành tiền]],BáoCáoHàngHóa!B1440,Table2[Thành tiền])-BáoCáoHàngHóa!E1440)</f>
        <v/>
      </c>
      <c r="I1440" s="42" t="str">
        <f>IF(B1440="","",SUMIF(Table28[[Tên hàng hóa ]:[Thành tiền]],BáoCáoHàngHóa!B1440,Table28[Số lượng]))</f>
        <v/>
      </c>
      <c r="J1440" s="42" t="str">
        <f t="shared" si="200"/>
        <v/>
      </c>
      <c r="K1440" s="42" t="str">
        <f t="shared" si="201"/>
        <v/>
      </c>
      <c r="L1440" s="44" t="str">
        <f t="shared" si="202"/>
        <v/>
      </c>
      <c r="M1440" s="44" t="str">
        <f t="shared" si="203"/>
        <v/>
      </c>
      <c r="N1440" s="44" t="str">
        <f t="shared" si="204"/>
        <v/>
      </c>
      <c r="O1440" s="30">
        <f t="shared" si="205"/>
        <v>0</v>
      </c>
    </row>
    <row r="1441" spans="1:15" x14ac:dyDescent="0.2">
      <c r="A1441" s="40">
        <v>1436</v>
      </c>
      <c r="B1441" s="40" t="str">
        <f>IF(DanhMụcHH!B1440="","",DanhMụcHH!B1440)</f>
        <v/>
      </c>
      <c r="C1441" s="41" t="str">
        <f ca="1">IF(B1441="","",SUMIF(OFFSET(MuaHàng_ThanhToán!$D$5,0,0,COUNTIF(Table2[Tên nhà cung cấp],MuaHàng_ThanhToán!$C$5),6),BáoCáoHàngHóa!B1441,Table2[Số lượng]))</f>
        <v/>
      </c>
      <c r="D1441" s="41" t="str">
        <f t="shared" si="198"/>
        <v/>
      </c>
      <c r="E1441" s="41" t="str">
        <f ca="1">IF(B1441="","",SUMIF(OFFSET(MuaHàng_ThanhToán!$D$5,0,0,COUNTIF(Table2[Tên nhà cung cấp],MuaHàng_ThanhToán!$C$5),6),BáoCáoHàngHóa!B1441,Table2[Thành tiền]))</f>
        <v/>
      </c>
      <c r="F1441" s="43" t="str">
        <f>IF(B1441="","",SUMIF(Table2[[Tên hàng hóa]:[Thành tiền]],BáoCáoHàngHóa!B1441,Table2[Số lượng])-BáoCáoHàngHóa!C1441)</f>
        <v/>
      </c>
      <c r="G1441" s="43" t="str">
        <f t="shared" si="199"/>
        <v/>
      </c>
      <c r="H1441" s="43" t="str">
        <f>IF(B1441="","",SUMIF(Table2[[Tên hàng hóa]:[Thành tiền]],BáoCáoHàngHóa!B1441,Table2[Thành tiền])-BáoCáoHàngHóa!E1441)</f>
        <v/>
      </c>
      <c r="I1441" s="42" t="str">
        <f>IF(B1441="","",SUMIF(Table28[[Tên hàng hóa ]:[Thành tiền]],BáoCáoHàngHóa!B1441,Table28[Số lượng]))</f>
        <v/>
      </c>
      <c r="J1441" s="42" t="str">
        <f t="shared" si="200"/>
        <v/>
      </c>
      <c r="K1441" s="42" t="str">
        <f t="shared" si="201"/>
        <v/>
      </c>
      <c r="L1441" s="44" t="str">
        <f t="shared" si="202"/>
        <v/>
      </c>
      <c r="M1441" s="44" t="str">
        <f t="shared" si="203"/>
        <v/>
      </c>
      <c r="N1441" s="44" t="str">
        <f t="shared" si="204"/>
        <v/>
      </c>
      <c r="O1441" s="30">
        <f t="shared" si="205"/>
        <v>0</v>
      </c>
    </row>
    <row r="1442" spans="1:15" x14ac:dyDescent="0.2">
      <c r="A1442" s="40">
        <v>1437</v>
      </c>
      <c r="B1442" s="40" t="str">
        <f>IF(DanhMụcHH!B1441="","",DanhMụcHH!B1441)</f>
        <v/>
      </c>
      <c r="C1442" s="41" t="str">
        <f ca="1">IF(B1442="","",SUMIF(OFFSET(MuaHàng_ThanhToán!$D$5,0,0,COUNTIF(Table2[Tên nhà cung cấp],MuaHàng_ThanhToán!$C$5),6),BáoCáoHàngHóa!B1442,Table2[Số lượng]))</f>
        <v/>
      </c>
      <c r="D1442" s="41" t="str">
        <f t="shared" si="198"/>
        <v/>
      </c>
      <c r="E1442" s="41" t="str">
        <f ca="1">IF(B1442="","",SUMIF(OFFSET(MuaHàng_ThanhToán!$D$5,0,0,COUNTIF(Table2[Tên nhà cung cấp],MuaHàng_ThanhToán!$C$5),6),BáoCáoHàngHóa!B1442,Table2[Thành tiền]))</f>
        <v/>
      </c>
      <c r="F1442" s="43" t="str">
        <f>IF(B1442="","",SUMIF(Table2[[Tên hàng hóa]:[Thành tiền]],BáoCáoHàngHóa!B1442,Table2[Số lượng])-BáoCáoHàngHóa!C1442)</f>
        <v/>
      </c>
      <c r="G1442" s="43" t="str">
        <f t="shared" si="199"/>
        <v/>
      </c>
      <c r="H1442" s="43" t="str">
        <f>IF(B1442="","",SUMIF(Table2[[Tên hàng hóa]:[Thành tiền]],BáoCáoHàngHóa!B1442,Table2[Thành tiền])-BáoCáoHàngHóa!E1442)</f>
        <v/>
      </c>
      <c r="I1442" s="42" t="str">
        <f>IF(B1442="","",SUMIF(Table28[[Tên hàng hóa ]:[Thành tiền]],BáoCáoHàngHóa!B1442,Table28[Số lượng]))</f>
        <v/>
      </c>
      <c r="J1442" s="42" t="str">
        <f t="shared" si="200"/>
        <v/>
      </c>
      <c r="K1442" s="42" t="str">
        <f t="shared" si="201"/>
        <v/>
      </c>
      <c r="L1442" s="44" t="str">
        <f t="shared" si="202"/>
        <v/>
      </c>
      <c r="M1442" s="44" t="str">
        <f t="shared" si="203"/>
        <v/>
      </c>
      <c r="N1442" s="44" t="str">
        <f t="shared" si="204"/>
        <v/>
      </c>
      <c r="O1442" s="30">
        <f t="shared" si="205"/>
        <v>0</v>
      </c>
    </row>
    <row r="1443" spans="1:15" x14ac:dyDescent="0.2">
      <c r="A1443" s="40">
        <v>1438</v>
      </c>
      <c r="B1443" s="40" t="str">
        <f>IF(DanhMụcHH!B1442="","",DanhMụcHH!B1442)</f>
        <v/>
      </c>
      <c r="C1443" s="41" t="str">
        <f ca="1">IF(B1443="","",SUMIF(OFFSET(MuaHàng_ThanhToán!$D$5,0,0,COUNTIF(Table2[Tên nhà cung cấp],MuaHàng_ThanhToán!$C$5),6),BáoCáoHàngHóa!B1443,Table2[Số lượng]))</f>
        <v/>
      </c>
      <c r="D1443" s="41" t="str">
        <f t="shared" si="198"/>
        <v/>
      </c>
      <c r="E1443" s="41" t="str">
        <f ca="1">IF(B1443="","",SUMIF(OFFSET(MuaHàng_ThanhToán!$D$5,0,0,COUNTIF(Table2[Tên nhà cung cấp],MuaHàng_ThanhToán!$C$5),6),BáoCáoHàngHóa!B1443,Table2[Thành tiền]))</f>
        <v/>
      </c>
      <c r="F1443" s="43" t="str">
        <f>IF(B1443="","",SUMIF(Table2[[Tên hàng hóa]:[Thành tiền]],BáoCáoHàngHóa!B1443,Table2[Số lượng])-BáoCáoHàngHóa!C1443)</f>
        <v/>
      </c>
      <c r="G1443" s="43" t="str">
        <f t="shared" si="199"/>
        <v/>
      </c>
      <c r="H1443" s="43" t="str">
        <f>IF(B1443="","",SUMIF(Table2[[Tên hàng hóa]:[Thành tiền]],BáoCáoHàngHóa!B1443,Table2[Thành tiền])-BáoCáoHàngHóa!E1443)</f>
        <v/>
      </c>
      <c r="I1443" s="42" t="str">
        <f>IF(B1443="","",SUMIF(Table28[[Tên hàng hóa ]:[Thành tiền]],BáoCáoHàngHóa!B1443,Table28[Số lượng]))</f>
        <v/>
      </c>
      <c r="J1443" s="42" t="str">
        <f t="shared" si="200"/>
        <v/>
      </c>
      <c r="K1443" s="42" t="str">
        <f t="shared" si="201"/>
        <v/>
      </c>
      <c r="L1443" s="44" t="str">
        <f t="shared" si="202"/>
        <v/>
      </c>
      <c r="M1443" s="44" t="str">
        <f t="shared" si="203"/>
        <v/>
      </c>
      <c r="N1443" s="44" t="str">
        <f t="shared" si="204"/>
        <v/>
      </c>
      <c r="O1443" s="30">
        <f t="shared" si="205"/>
        <v>0</v>
      </c>
    </row>
    <row r="1444" spans="1:15" x14ac:dyDescent="0.2">
      <c r="A1444" s="40">
        <v>1439</v>
      </c>
      <c r="B1444" s="40" t="str">
        <f>IF(DanhMụcHH!B1443="","",DanhMụcHH!B1443)</f>
        <v/>
      </c>
      <c r="C1444" s="41" t="str">
        <f ca="1">IF(B1444="","",SUMIF(OFFSET(MuaHàng_ThanhToán!$D$5,0,0,COUNTIF(Table2[Tên nhà cung cấp],MuaHàng_ThanhToán!$C$5),6),BáoCáoHàngHóa!B1444,Table2[Số lượng]))</f>
        <v/>
      </c>
      <c r="D1444" s="41" t="str">
        <f t="shared" si="198"/>
        <v/>
      </c>
      <c r="E1444" s="41" t="str">
        <f ca="1">IF(B1444="","",SUMIF(OFFSET(MuaHàng_ThanhToán!$D$5,0,0,COUNTIF(Table2[Tên nhà cung cấp],MuaHàng_ThanhToán!$C$5),6),BáoCáoHàngHóa!B1444,Table2[Thành tiền]))</f>
        <v/>
      </c>
      <c r="F1444" s="43" t="str">
        <f>IF(B1444="","",SUMIF(Table2[[Tên hàng hóa]:[Thành tiền]],BáoCáoHàngHóa!B1444,Table2[Số lượng])-BáoCáoHàngHóa!C1444)</f>
        <v/>
      </c>
      <c r="G1444" s="43" t="str">
        <f t="shared" si="199"/>
        <v/>
      </c>
      <c r="H1444" s="43" t="str">
        <f>IF(B1444="","",SUMIF(Table2[[Tên hàng hóa]:[Thành tiền]],BáoCáoHàngHóa!B1444,Table2[Thành tiền])-BáoCáoHàngHóa!E1444)</f>
        <v/>
      </c>
      <c r="I1444" s="42" t="str">
        <f>IF(B1444="","",SUMIF(Table28[[Tên hàng hóa ]:[Thành tiền]],BáoCáoHàngHóa!B1444,Table28[Số lượng]))</f>
        <v/>
      </c>
      <c r="J1444" s="42" t="str">
        <f t="shared" si="200"/>
        <v/>
      </c>
      <c r="K1444" s="42" t="str">
        <f t="shared" si="201"/>
        <v/>
      </c>
      <c r="L1444" s="44" t="str">
        <f t="shared" si="202"/>
        <v/>
      </c>
      <c r="M1444" s="44" t="str">
        <f t="shared" si="203"/>
        <v/>
      </c>
      <c r="N1444" s="44" t="str">
        <f t="shared" si="204"/>
        <v/>
      </c>
      <c r="O1444" s="30">
        <f t="shared" si="205"/>
        <v>0</v>
      </c>
    </row>
    <row r="1445" spans="1:15" x14ac:dyDescent="0.2">
      <c r="A1445" s="40">
        <v>1440</v>
      </c>
      <c r="B1445" s="40" t="str">
        <f>IF(DanhMụcHH!B1444="","",DanhMụcHH!B1444)</f>
        <v/>
      </c>
      <c r="C1445" s="41" t="str">
        <f ca="1">IF(B1445="","",SUMIF(OFFSET(MuaHàng_ThanhToán!$D$5,0,0,COUNTIF(Table2[Tên nhà cung cấp],MuaHàng_ThanhToán!$C$5),6),BáoCáoHàngHóa!B1445,Table2[Số lượng]))</f>
        <v/>
      </c>
      <c r="D1445" s="41" t="str">
        <f t="shared" si="198"/>
        <v/>
      </c>
      <c r="E1445" s="41" t="str">
        <f ca="1">IF(B1445="","",SUMIF(OFFSET(MuaHàng_ThanhToán!$D$5,0,0,COUNTIF(Table2[Tên nhà cung cấp],MuaHàng_ThanhToán!$C$5),6),BáoCáoHàngHóa!B1445,Table2[Thành tiền]))</f>
        <v/>
      </c>
      <c r="F1445" s="43" t="str">
        <f>IF(B1445="","",SUMIF(Table2[[Tên hàng hóa]:[Thành tiền]],BáoCáoHàngHóa!B1445,Table2[Số lượng])-BáoCáoHàngHóa!C1445)</f>
        <v/>
      </c>
      <c r="G1445" s="43" t="str">
        <f t="shared" si="199"/>
        <v/>
      </c>
      <c r="H1445" s="43" t="str">
        <f>IF(B1445="","",SUMIF(Table2[[Tên hàng hóa]:[Thành tiền]],BáoCáoHàngHóa!B1445,Table2[Thành tiền])-BáoCáoHàngHóa!E1445)</f>
        <v/>
      </c>
      <c r="I1445" s="42" t="str">
        <f>IF(B1445="","",SUMIF(Table28[[Tên hàng hóa ]:[Thành tiền]],BáoCáoHàngHóa!B1445,Table28[Số lượng]))</f>
        <v/>
      </c>
      <c r="J1445" s="42" t="str">
        <f t="shared" si="200"/>
        <v/>
      </c>
      <c r="K1445" s="42" t="str">
        <f t="shared" si="201"/>
        <v/>
      </c>
      <c r="L1445" s="44" t="str">
        <f t="shared" si="202"/>
        <v/>
      </c>
      <c r="M1445" s="44" t="str">
        <f t="shared" si="203"/>
        <v/>
      </c>
      <c r="N1445" s="44" t="str">
        <f t="shared" si="204"/>
        <v/>
      </c>
      <c r="O1445" s="30">
        <f t="shared" si="205"/>
        <v>0</v>
      </c>
    </row>
    <row r="1446" spans="1:15" x14ac:dyDescent="0.2">
      <c r="A1446" s="40">
        <v>1441</v>
      </c>
      <c r="B1446" s="40" t="str">
        <f>IF(DanhMụcHH!B1445="","",DanhMụcHH!B1445)</f>
        <v/>
      </c>
      <c r="C1446" s="41" t="str">
        <f ca="1">IF(B1446="","",SUMIF(OFFSET(MuaHàng_ThanhToán!$D$5,0,0,COUNTIF(Table2[Tên nhà cung cấp],MuaHàng_ThanhToán!$C$5),6),BáoCáoHàngHóa!B1446,Table2[Số lượng]))</f>
        <v/>
      </c>
      <c r="D1446" s="41" t="str">
        <f t="shared" si="198"/>
        <v/>
      </c>
      <c r="E1446" s="41" t="str">
        <f ca="1">IF(B1446="","",SUMIF(OFFSET(MuaHàng_ThanhToán!$D$5,0,0,COUNTIF(Table2[Tên nhà cung cấp],MuaHàng_ThanhToán!$C$5),6),BáoCáoHàngHóa!B1446,Table2[Thành tiền]))</f>
        <v/>
      </c>
      <c r="F1446" s="43" t="str">
        <f>IF(B1446="","",SUMIF(Table2[[Tên hàng hóa]:[Thành tiền]],BáoCáoHàngHóa!B1446,Table2[Số lượng])-BáoCáoHàngHóa!C1446)</f>
        <v/>
      </c>
      <c r="G1446" s="43" t="str">
        <f t="shared" si="199"/>
        <v/>
      </c>
      <c r="H1446" s="43" t="str">
        <f>IF(B1446="","",SUMIF(Table2[[Tên hàng hóa]:[Thành tiền]],BáoCáoHàngHóa!B1446,Table2[Thành tiền])-BáoCáoHàngHóa!E1446)</f>
        <v/>
      </c>
      <c r="I1446" s="42" t="str">
        <f>IF(B1446="","",SUMIF(Table28[[Tên hàng hóa ]:[Thành tiền]],BáoCáoHàngHóa!B1446,Table28[Số lượng]))</f>
        <v/>
      </c>
      <c r="J1446" s="42" t="str">
        <f t="shared" si="200"/>
        <v/>
      </c>
      <c r="K1446" s="42" t="str">
        <f t="shared" si="201"/>
        <v/>
      </c>
      <c r="L1446" s="44" t="str">
        <f t="shared" si="202"/>
        <v/>
      </c>
      <c r="M1446" s="44" t="str">
        <f t="shared" si="203"/>
        <v/>
      </c>
      <c r="N1446" s="44" t="str">
        <f t="shared" si="204"/>
        <v/>
      </c>
      <c r="O1446" s="30">
        <f t="shared" si="205"/>
        <v>0</v>
      </c>
    </row>
    <row r="1447" spans="1:15" x14ac:dyDescent="0.2">
      <c r="A1447" s="40">
        <v>1442</v>
      </c>
      <c r="B1447" s="40" t="str">
        <f>IF(DanhMụcHH!B1446="","",DanhMụcHH!B1446)</f>
        <v/>
      </c>
      <c r="C1447" s="41" t="str">
        <f ca="1">IF(B1447="","",SUMIF(OFFSET(MuaHàng_ThanhToán!$D$5,0,0,COUNTIF(Table2[Tên nhà cung cấp],MuaHàng_ThanhToán!$C$5),6),BáoCáoHàngHóa!B1447,Table2[Số lượng]))</f>
        <v/>
      </c>
      <c r="D1447" s="41" t="str">
        <f t="shared" si="198"/>
        <v/>
      </c>
      <c r="E1447" s="41" t="str">
        <f ca="1">IF(B1447="","",SUMIF(OFFSET(MuaHàng_ThanhToán!$D$5,0,0,COUNTIF(Table2[Tên nhà cung cấp],MuaHàng_ThanhToán!$C$5),6),BáoCáoHàngHóa!B1447,Table2[Thành tiền]))</f>
        <v/>
      </c>
      <c r="F1447" s="43" t="str">
        <f>IF(B1447="","",SUMIF(Table2[[Tên hàng hóa]:[Thành tiền]],BáoCáoHàngHóa!B1447,Table2[Số lượng])-BáoCáoHàngHóa!C1447)</f>
        <v/>
      </c>
      <c r="G1447" s="43" t="str">
        <f t="shared" si="199"/>
        <v/>
      </c>
      <c r="H1447" s="43" t="str">
        <f>IF(B1447="","",SUMIF(Table2[[Tên hàng hóa]:[Thành tiền]],BáoCáoHàngHóa!B1447,Table2[Thành tiền])-BáoCáoHàngHóa!E1447)</f>
        <v/>
      </c>
      <c r="I1447" s="42" t="str">
        <f>IF(B1447="","",SUMIF(Table28[[Tên hàng hóa ]:[Thành tiền]],BáoCáoHàngHóa!B1447,Table28[Số lượng]))</f>
        <v/>
      </c>
      <c r="J1447" s="42" t="str">
        <f t="shared" si="200"/>
        <v/>
      </c>
      <c r="K1447" s="42" t="str">
        <f t="shared" si="201"/>
        <v/>
      </c>
      <c r="L1447" s="44" t="str">
        <f t="shared" si="202"/>
        <v/>
      </c>
      <c r="M1447" s="44" t="str">
        <f t="shared" si="203"/>
        <v/>
      </c>
      <c r="N1447" s="44" t="str">
        <f t="shared" si="204"/>
        <v/>
      </c>
      <c r="O1447" s="30">
        <f t="shared" si="205"/>
        <v>0</v>
      </c>
    </row>
    <row r="1448" spans="1:15" x14ac:dyDescent="0.2">
      <c r="A1448" s="40">
        <v>1443</v>
      </c>
      <c r="B1448" s="40" t="str">
        <f>IF(DanhMụcHH!B1447="","",DanhMụcHH!B1447)</f>
        <v/>
      </c>
      <c r="C1448" s="41" t="str">
        <f ca="1">IF(B1448="","",SUMIF(OFFSET(MuaHàng_ThanhToán!$D$5,0,0,COUNTIF(Table2[Tên nhà cung cấp],MuaHàng_ThanhToán!$C$5),6),BáoCáoHàngHóa!B1448,Table2[Số lượng]))</f>
        <v/>
      </c>
      <c r="D1448" s="41" t="str">
        <f t="shared" si="198"/>
        <v/>
      </c>
      <c r="E1448" s="41" t="str">
        <f ca="1">IF(B1448="","",SUMIF(OFFSET(MuaHàng_ThanhToán!$D$5,0,0,COUNTIF(Table2[Tên nhà cung cấp],MuaHàng_ThanhToán!$C$5),6),BáoCáoHàngHóa!B1448,Table2[Thành tiền]))</f>
        <v/>
      </c>
      <c r="F1448" s="43" t="str">
        <f>IF(B1448="","",SUMIF(Table2[[Tên hàng hóa]:[Thành tiền]],BáoCáoHàngHóa!B1448,Table2[Số lượng])-BáoCáoHàngHóa!C1448)</f>
        <v/>
      </c>
      <c r="G1448" s="43" t="str">
        <f t="shared" si="199"/>
        <v/>
      </c>
      <c r="H1448" s="43" t="str">
        <f>IF(B1448="","",SUMIF(Table2[[Tên hàng hóa]:[Thành tiền]],BáoCáoHàngHóa!B1448,Table2[Thành tiền])-BáoCáoHàngHóa!E1448)</f>
        <v/>
      </c>
      <c r="I1448" s="42" t="str">
        <f>IF(B1448="","",SUMIF(Table28[[Tên hàng hóa ]:[Thành tiền]],BáoCáoHàngHóa!B1448,Table28[Số lượng]))</f>
        <v/>
      </c>
      <c r="J1448" s="42" t="str">
        <f t="shared" si="200"/>
        <v/>
      </c>
      <c r="K1448" s="42" t="str">
        <f t="shared" si="201"/>
        <v/>
      </c>
      <c r="L1448" s="44" t="str">
        <f t="shared" si="202"/>
        <v/>
      </c>
      <c r="M1448" s="44" t="str">
        <f t="shared" si="203"/>
        <v/>
      </c>
      <c r="N1448" s="44" t="str">
        <f t="shared" si="204"/>
        <v/>
      </c>
      <c r="O1448" s="30">
        <f t="shared" si="205"/>
        <v>0</v>
      </c>
    </row>
    <row r="1449" spans="1:15" x14ac:dyDescent="0.2">
      <c r="A1449" s="40">
        <v>1444</v>
      </c>
      <c r="B1449" s="40" t="str">
        <f>IF(DanhMụcHH!B1448="","",DanhMụcHH!B1448)</f>
        <v/>
      </c>
      <c r="C1449" s="41" t="str">
        <f ca="1">IF(B1449="","",SUMIF(OFFSET(MuaHàng_ThanhToán!$D$5,0,0,COUNTIF(Table2[Tên nhà cung cấp],MuaHàng_ThanhToán!$C$5),6),BáoCáoHàngHóa!B1449,Table2[Số lượng]))</f>
        <v/>
      </c>
      <c r="D1449" s="41" t="str">
        <f t="shared" si="198"/>
        <v/>
      </c>
      <c r="E1449" s="41" t="str">
        <f ca="1">IF(B1449="","",SUMIF(OFFSET(MuaHàng_ThanhToán!$D$5,0,0,COUNTIF(Table2[Tên nhà cung cấp],MuaHàng_ThanhToán!$C$5),6),BáoCáoHàngHóa!B1449,Table2[Thành tiền]))</f>
        <v/>
      </c>
      <c r="F1449" s="43" t="str">
        <f>IF(B1449="","",SUMIF(Table2[[Tên hàng hóa]:[Thành tiền]],BáoCáoHàngHóa!B1449,Table2[Số lượng])-BáoCáoHàngHóa!C1449)</f>
        <v/>
      </c>
      <c r="G1449" s="43" t="str">
        <f t="shared" si="199"/>
        <v/>
      </c>
      <c r="H1449" s="43" t="str">
        <f>IF(B1449="","",SUMIF(Table2[[Tên hàng hóa]:[Thành tiền]],BáoCáoHàngHóa!B1449,Table2[Thành tiền])-BáoCáoHàngHóa!E1449)</f>
        <v/>
      </c>
      <c r="I1449" s="42" t="str">
        <f>IF(B1449="","",SUMIF(Table28[[Tên hàng hóa ]:[Thành tiền]],BáoCáoHàngHóa!B1449,Table28[Số lượng]))</f>
        <v/>
      </c>
      <c r="J1449" s="42" t="str">
        <f t="shared" si="200"/>
        <v/>
      </c>
      <c r="K1449" s="42" t="str">
        <f t="shared" si="201"/>
        <v/>
      </c>
      <c r="L1449" s="44" t="str">
        <f t="shared" si="202"/>
        <v/>
      </c>
      <c r="M1449" s="44" t="str">
        <f t="shared" si="203"/>
        <v/>
      </c>
      <c r="N1449" s="44" t="str">
        <f t="shared" si="204"/>
        <v/>
      </c>
      <c r="O1449" s="30">
        <f t="shared" si="205"/>
        <v>0</v>
      </c>
    </row>
    <row r="1450" spans="1:15" x14ac:dyDescent="0.2">
      <c r="A1450" s="40">
        <v>1445</v>
      </c>
      <c r="B1450" s="40" t="str">
        <f>IF(DanhMụcHH!B1449="","",DanhMụcHH!B1449)</f>
        <v/>
      </c>
      <c r="C1450" s="41" t="str">
        <f ca="1">IF(B1450="","",SUMIF(OFFSET(MuaHàng_ThanhToán!$D$5,0,0,COUNTIF(Table2[Tên nhà cung cấp],MuaHàng_ThanhToán!$C$5),6),BáoCáoHàngHóa!B1450,Table2[Số lượng]))</f>
        <v/>
      </c>
      <c r="D1450" s="41" t="str">
        <f t="shared" si="198"/>
        <v/>
      </c>
      <c r="E1450" s="41" t="str">
        <f ca="1">IF(B1450="","",SUMIF(OFFSET(MuaHàng_ThanhToán!$D$5,0,0,COUNTIF(Table2[Tên nhà cung cấp],MuaHàng_ThanhToán!$C$5),6),BáoCáoHàngHóa!B1450,Table2[Thành tiền]))</f>
        <v/>
      </c>
      <c r="F1450" s="43" t="str">
        <f>IF(B1450="","",SUMIF(Table2[[Tên hàng hóa]:[Thành tiền]],BáoCáoHàngHóa!B1450,Table2[Số lượng])-BáoCáoHàngHóa!C1450)</f>
        <v/>
      </c>
      <c r="G1450" s="43" t="str">
        <f t="shared" si="199"/>
        <v/>
      </c>
      <c r="H1450" s="43" t="str">
        <f>IF(B1450="","",SUMIF(Table2[[Tên hàng hóa]:[Thành tiền]],BáoCáoHàngHóa!B1450,Table2[Thành tiền])-BáoCáoHàngHóa!E1450)</f>
        <v/>
      </c>
      <c r="I1450" s="42" t="str">
        <f>IF(B1450="","",SUMIF(Table28[[Tên hàng hóa ]:[Thành tiền]],BáoCáoHàngHóa!B1450,Table28[Số lượng]))</f>
        <v/>
      </c>
      <c r="J1450" s="42" t="str">
        <f t="shared" si="200"/>
        <v/>
      </c>
      <c r="K1450" s="42" t="str">
        <f t="shared" si="201"/>
        <v/>
      </c>
      <c r="L1450" s="44" t="str">
        <f t="shared" si="202"/>
        <v/>
      </c>
      <c r="M1450" s="44" t="str">
        <f t="shared" si="203"/>
        <v/>
      </c>
      <c r="N1450" s="44" t="str">
        <f t="shared" si="204"/>
        <v/>
      </c>
      <c r="O1450" s="30">
        <f t="shared" si="205"/>
        <v>0</v>
      </c>
    </row>
    <row r="1451" spans="1:15" x14ac:dyDescent="0.2">
      <c r="A1451" s="40">
        <v>1446</v>
      </c>
      <c r="B1451" s="40" t="str">
        <f>IF(DanhMụcHH!B1450="","",DanhMụcHH!B1450)</f>
        <v/>
      </c>
      <c r="C1451" s="41" t="str">
        <f ca="1">IF(B1451="","",SUMIF(OFFSET(MuaHàng_ThanhToán!$D$5,0,0,COUNTIF(Table2[Tên nhà cung cấp],MuaHàng_ThanhToán!$C$5),6),BáoCáoHàngHóa!B1451,Table2[Số lượng]))</f>
        <v/>
      </c>
      <c r="D1451" s="41" t="str">
        <f t="shared" si="198"/>
        <v/>
      </c>
      <c r="E1451" s="41" t="str">
        <f ca="1">IF(B1451="","",SUMIF(OFFSET(MuaHàng_ThanhToán!$D$5,0,0,COUNTIF(Table2[Tên nhà cung cấp],MuaHàng_ThanhToán!$C$5),6),BáoCáoHàngHóa!B1451,Table2[Thành tiền]))</f>
        <v/>
      </c>
      <c r="F1451" s="43" t="str">
        <f>IF(B1451="","",SUMIF(Table2[[Tên hàng hóa]:[Thành tiền]],BáoCáoHàngHóa!B1451,Table2[Số lượng])-BáoCáoHàngHóa!C1451)</f>
        <v/>
      </c>
      <c r="G1451" s="43" t="str">
        <f t="shared" si="199"/>
        <v/>
      </c>
      <c r="H1451" s="43" t="str">
        <f>IF(B1451="","",SUMIF(Table2[[Tên hàng hóa]:[Thành tiền]],BáoCáoHàngHóa!B1451,Table2[Thành tiền])-BáoCáoHàngHóa!E1451)</f>
        <v/>
      </c>
      <c r="I1451" s="42" t="str">
        <f>IF(B1451="","",SUMIF(Table28[[Tên hàng hóa ]:[Thành tiền]],BáoCáoHàngHóa!B1451,Table28[Số lượng]))</f>
        <v/>
      </c>
      <c r="J1451" s="42" t="str">
        <f t="shared" si="200"/>
        <v/>
      </c>
      <c r="K1451" s="42" t="str">
        <f t="shared" si="201"/>
        <v/>
      </c>
      <c r="L1451" s="44" t="str">
        <f t="shared" si="202"/>
        <v/>
      </c>
      <c r="M1451" s="44" t="str">
        <f t="shared" si="203"/>
        <v/>
      </c>
      <c r="N1451" s="44" t="str">
        <f t="shared" si="204"/>
        <v/>
      </c>
      <c r="O1451" s="30">
        <f t="shared" si="205"/>
        <v>0</v>
      </c>
    </row>
    <row r="1452" spans="1:15" x14ac:dyDescent="0.2">
      <c r="A1452" s="40">
        <v>1447</v>
      </c>
      <c r="B1452" s="40" t="str">
        <f>IF(DanhMụcHH!B1451="","",DanhMụcHH!B1451)</f>
        <v/>
      </c>
      <c r="C1452" s="41" t="str">
        <f ca="1">IF(B1452="","",SUMIF(OFFSET(MuaHàng_ThanhToán!$D$5,0,0,COUNTIF(Table2[Tên nhà cung cấp],MuaHàng_ThanhToán!$C$5),6),BáoCáoHàngHóa!B1452,Table2[Số lượng]))</f>
        <v/>
      </c>
      <c r="D1452" s="41" t="str">
        <f t="shared" si="198"/>
        <v/>
      </c>
      <c r="E1452" s="41" t="str">
        <f ca="1">IF(B1452="","",SUMIF(OFFSET(MuaHàng_ThanhToán!$D$5,0,0,COUNTIF(Table2[Tên nhà cung cấp],MuaHàng_ThanhToán!$C$5),6),BáoCáoHàngHóa!B1452,Table2[Thành tiền]))</f>
        <v/>
      </c>
      <c r="F1452" s="43" t="str">
        <f>IF(B1452="","",SUMIF(Table2[[Tên hàng hóa]:[Thành tiền]],BáoCáoHàngHóa!B1452,Table2[Số lượng])-BáoCáoHàngHóa!C1452)</f>
        <v/>
      </c>
      <c r="G1452" s="43" t="str">
        <f t="shared" si="199"/>
        <v/>
      </c>
      <c r="H1452" s="43" t="str">
        <f>IF(B1452="","",SUMIF(Table2[[Tên hàng hóa]:[Thành tiền]],BáoCáoHàngHóa!B1452,Table2[Thành tiền])-BáoCáoHàngHóa!E1452)</f>
        <v/>
      </c>
      <c r="I1452" s="42" t="str">
        <f>IF(B1452="","",SUMIF(Table28[[Tên hàng hóa ]:[Thành tiền]],BáoCáoHàngHóa!B1452,Table28[Số lượng]))</f>
        <v/>
      </c>
      <c r="J1452" s="42" t="str">
        <f t="shared" si="200"/>
        <v/>
      </c>
      <c r="K1452" s="42" t="str">
        <f t="shared" si="201"/>
        <v/>
      </c>
      <c r="L1452" s="44" t="str">
        <f t="shared" si="202"/>
        <v/>
      </c>
      <c r="M1452" s="44" t="str">
        <f t="shared" si="203"/>
        <v/>
      </c>
      <c r="N1452" s="44" t="str">
        <f t="shared" si="204"/>
        <v/>
      </c>
      <c r="O1452" s="30">
        <f t="shared" si="205"/>
        <v>0</v>
      </c>
    </row>
    <row r="1453" spans="1:15" x14ac:dyDescent="0.2">
      <c r="A1453" s="40">
        <v>1448</v>
      </c>
      <c r="B1453" s="40" t="str">
        <f>IF(DanhMụcHH!B1452="","",DanhMụcHH!B1452)</f>
        <v/>
      </c>
      <c r="C1453" s="41" t="str">
        <f ca="1">IF(B1453="","",SUMIF(OFFSET(MuaHàng_ThanhToán!$D$5,0,0,COUNTIF(Table2[Tên nhà cung cấp],MuaHàng_ThanhToán!$C$5),6),BáoCáoHàngHóa!B1453,Table2[Số lượng]))</f>
        <v/>
      </c>
      <c r="D1453" s="41" t="str">
        <f t="shared" si="198"/>
        <v/>
      </c>
      <c r="E1453" s="41" t="str">
        <f ca="1">IF(B1453="","",SUMIF(OFFSET(MuaHàng_ThanhToán!$D$5,0,0,COUNTIF(Table2[Tên nhà cung cấp],MuaHàng_ThanhToán!$C$5),6),BáoCáoHàngHóa!B1453,Table2[Thành tiền]))</f>
        <v/>
      </c>
      <c r="F1453" s="43" t="str">
        <f>IF(B1453="","",SUMIF(Table2[[Tên hàng hóa]:[Thành tiền]],BáoCáoHàngHóa!B1453,Table2[Số lượng])-BáoCáoHàngHóa!C1453)</f>
        <v/>
      </c>
      <c r="G1453" s="43" t="str">
        <f t="shared" si="199"/>
        <v/>
      </c>
      <c r="H1453" s="43" t="str">
        <f>IF(B1453="","",SUMIF(Table2[[Tên hàng hóa]:[Thành tiền]],BáoCáoHàngHóa!B1453,Table2[Thành tiền])-BáoCáoHàngHóa!E1453)</f>
        <v/>
      </c>
      <c r="I1453" s="42" t="str">
        <f>IF(B1453="","",SUMIF(Table28[[Tên hàng hóa ]:[Thành tiền]],BáoCáoHàngHóa!B1453,Table28[Số lượng]))</f>
        <v/>
      </c>
      <c r="J1453" s="42" t="str">
        <f t="shared" si="200"/>
        <v/>
      </c>
      <c r="K1453" s="42" t="str">
        <f t="shared" si="201"/>
        <v/>
      </c>
      <c r="L1453" s="44" t="str">
        <f t="shared" si="202"/>
        <v/>
      </c>
      <c r="M1453" s="44" t="str">
        <f t="shared" si="203"/>
        <v/>
      </c>
      <c r="N1453" s="44" t="str">
        <f t="shared" si="204"/>
        <v/>
      </c>
      <c r="O1453" s="30">
        <f t="shared" si="205"/>
        <v>0</v>
      </c>
    </row>
    <row r="1454" spans="1:15" x14ac:dyDescent="0.2">
      <c r="A1454" s="40">
        <v>1449</v>
      </c>
      <c r="B1454" s="40" t="str">
        <f>IF(DanhMụcHH!B1453="","",DanhMụcHH!B1453)</f>
        <v/>
      </c>
      <c r="C1454" s="41" t="str">
        <f ca="1">IF(B1454="","",SUMIF(OFFSET(MuaHàng_ThanhToán!$D$5,0,0,COUNTIF(Table2[Tên nhà cung cấp],MuaHàng_ThanhToán!$C$5),6),BáoCáoHàngHóa!B1454,Table2[Số lượng]))</f>
        <v/>
      </c>
      <c r="D1454" s="41" t="str">
        <f t="shared" si="198"/>
        <v/>
      </c>
      <c r="E1454" s="41" t="str">
        <f ca="1">IF(B1454="","",SUMIF(OFFSET(MuaHàng_ThanhToán!$D$5,0,0,COUNTIF(Table2[Tên nhà cung cấp],MuaHàng_ThanhToán!$C$5),6),BáoCáoHàngHóa!B1454,Table2[Thành tiền]))</f>
        <v/>
      </c>
      <c r="F1454" s="43" t="str">
        <f>IF(B1454="","",SUMIF(Table2[[Tên hàng hóa]:[Thành tiền]],BáoCáoHàngHóa!B1454,Table2[Số lượng])-BáoCáoHàngHóa!C1454)</f>
        <v/>
      </c>
      <c r="G1454" s="43" t="str">
        <f t="shared" si="199"/>
        <v/>
      </c>
      <c r="H1454" s="43" t="str">
        <f>IF(B1454="","",SUMIF(Table2[[Tên hàng hóa]:[Thành tiền]],BáoCáoHàngHóa!B1454,Table2[Thành tiền])-BáoCáoHàngHóa!E1454)</f>
        <v/>
      </c>
      <c r="I1454" s="42" t="str">
        <f>IF(B1454="","",SUMIF(Table28[[Tên hàng hóa ]:[Thành tiền]],BáoCáoHàngHóa!B1454,Table28[Số lượng]))</f>
        <v/>
      </c>
      <c r="J1454" s="42" t="str">
        <f t="shared" si="200"/>
        <v/>
      </c>
      <c r="K1454" s="42" t="str">
        <f t="shared" si="201"/>
        <v/>
      </c>
      <c r="L1454" s="44" t="str">
        <f t="shared" si="202"/>
        <v/>
      </c>
      <c r="M1454" s="44" t="str">
        <f t="shared" si="203"/>
        <v/>
      </c>
      <c r="N1454" s="44" t="str">
        <f t="shared" si="204"/>
        <v/>
      </c>
      <c r="O1454" s="30">
        <f t="shared" si="205"/>
        <v>0</v>
      </c>
    </row>
    <row r="1455" spans="1:15" x14ac:dyDescent="0.2">
      <c r="A1455" s="40">
        <v>1450</v>
      </c>
      <c r="B1455" s="40" t="str">
        <f>IF(DanhMụcHH!B1454="","",DanhMụcHH!B1454)</f>
        <v/>
      </c>
      <c r="C1455" s="41" t="str">
        <f ca="1">IF(B1455="","",SUMIF(OFFSET(MuaHàng_ThanhToán!$D$5,0,0,COUNTIF(Table2[Tên nhà cung cấp],MuaHàng_ThanhToán!$C$5),6),BáoCáoHàngHóa!B1455,Table2[Số lượng]))</f>
        <v/>
      </c>
      <c r="D1455" s="41" t="str">
        <f t="shared" si="198"/>
        <v/>
      </c>
      <c r="E1455" s="41" t="str">
        <f ca="1">IF(B1455="","",SUMIF(OFFSET(MuaHàng_ThanhToán!$D$5,0,0,COUNTIF(Table2[Tên nhà cung cấp],MuaHàng_ThanhToán!$C$5),6),BáoCáoHàngHóa!B1455,Table2[Thành tiền]))</f>
        <v/>
      </c>
      <c r="F1455" s="43" t="str">
        <f>IF(B1455="","",SUMIF(Table2[[Tên hàng hóa]:[Thành tiền]],BáoCáoHàngHóa!B1455,Table2[Số lượng])-BáoCáoHàngHóa!C1455)</f>
        <v/>
      </c>
      <c r="G1455" s="43" t="str">
        <f t="shared" si="199"/>
        <v/>
      </c>
      <c r="H1455" s="43" t="str">
        <f>IF(B1455="","",SUMIF(Table2[[Tên hàng hóa]:[Thành tiền]],BáoCáoHàngHóa!B1455,Table2[Thành tiền])-BáoCáoHàngHóa!E1455)</f>
        <v/>
      </c>
      <c r="I1455" s="42" t="str">
        <f>IF(B1455="","",SUMIF(Table28[[Tên hàng hóa ]:[Thành tiền]],BáoCáoHàngHóa!B1455,Table28[Số lượng]))</f>
        <v/>
      </c>
      <c r="J1455" s="42" t="str">
        <f t="shared" si="200"/>
        <v/>
      </c>
      <c r="K1455" s="42" t="str">
        <f t="shared" si="201"/>
        <v/>
      </c>
      <c r="L1455" s="44" t="str">
        <f t="shared" si="202"/>
        <v/>
      </c>
      <c r="M1455" s="44" t="str">
        <f t="shared" si="203"/>
        <v/>
      </c>
      <c r="N1455" s="44" t="str">
        <f t="shared" si="204"/>
        <v/>
      </c>
      <c r="O1455" s="30">
        <f t="shared" si="205"/>
        <v>0</v>
      </c>
    </row>
    <row r="1456" spans="1:15" x14ac:dyDescent="0.2">
      <c r="A1456" s="40">
        <v>1451</v>
      </c>
      <c r="B1456" s="40" t="str">
        <f>IF(DanhMụcHH!B1455="","",DanhMụcHH!B1455)</f>
        <v/>
      </c>
      <c r="C1456" s="41" t="str">
        <f ca="1">IF(B1456="","",SUMIF(OFFSET(MuaHàng_ThanhToán!$D$5,0,0,COUNTIF(Table2[Tên nhà cung cấp],MuaHàng_ThanhToán!$C$5),6),BáoCáoHàngHóa!B1456,Table2[Số lượng]))</f>
        <v/>
      </c>
      <c r="D1456" s="41" t="str">
        <f t="shared" si="198"/>
        <v/>
      </c>
      <c r="E1456" s="41" t="str">
        <f ca="1">IF(B1456="","",SUMIF(OFFSET(MuaHàng_ThanhToán!$D$5,0,0,COUNTIF(Table2[Tên nhà cung cấp],MuaHàng_ThanhToán!$C$5),6),BáoCáoHàngHóa!B1456,Table2[Thành tiền]))</f>
        <v/>
      </c>
      <c r="F1456" s="43" t="str">
        <f>IF(B1456="","",SUMIF(Table2[[Tên hàng hóa]:[Thành tiền]],BáoCáoHàngHóa!B1456,Table2[Số lượng])-BáoCáoHàngHóa!C1456)</f>
        <v/>
      </c>
      <c r="G1456" s="43" t="str">
        <f t="shared" si="199"/>
        <v/>
      </c>
      <c r="H1456" s="43" t="str">
        <f>IF(B1456="","",SUMIF(Table2[[Tên hàng hóa]:[Thành tiền]],BáoCáoHàngHóa!B1456,Table2[Thành tiền])-BáoCáoHàngHóa!E1456)</f>
        <v/>
      </c>
      <c r="I1456" s="42" t="str">
        <f>IF(B1456="","",SUMIF(Table28[[Tên hàng hóa ]:[Thành tiền]],BáoCáoHàngHóa!B1456,Table28[Số lượng]))</f>
        <v/>
      </c>
      <c r="J1456" s="42" t="str">
        <f t="shared" si="200"/>
        <v/>
      </c>
      <c r="K1456" s="42" t="str">
        <f t="shared" si="201"/>
        <v/>
      </c>
      <c r="L1456" s="44" t="str">
        <f t="shared" si="202"/>
        <v/>
      </c>
      <c r="M1456" s="44" t="str">
        <f t="shared" si="203"/>
        <v/>
      </c>
      <c r="N1456" s="44" t="str">
        <f t="shared" si="204"/>
        <v/>
      </c>
      <c r="O1456" s="30">
        <f t="shared" si="205"/>
        <v>0</v>
      </c>
    </row>
    <row r="1457" spans="1:15" x14ac:dyDescent="0.2">
      <c r="A1457" s="40">
        <v>1452</v>
      </c>
      <c r="B1457" s="40" t="str">
        <f>IF(DanhMụcHH!B1456="","",DanhMụcHH!B1456)</f>
        <v/>
      </c>
      <c r="C1457" s="41" t="str">
        <f ca="1">IF(B1457="","",SUMIF(OFFSET(MuaHàng_ThanhToán!$D$5,0,0,COUNTIF(Table2[Tên nhà cung cấp],MuaHàng_ThanhToán!$C$5),6),BáoCáoHàngHóa!B1457,Table2[Số lượng]))</f>
        <v/>
      </c>
      <c r="D1457" s="41" t="str">
        <f t="shared" si="198"/>
        <v/>
      </c>
      <c r="E1457" s="41" t="str">
        <f ca="1">IF(B1457="","",SUMIF(OFFSET(MuaHàng_ThanhToán!$D$5,0,0,COUNTIF(Table2[Tên nhà cung cấp],MuaHàng_ThanhToán!$C$5),6),BáoCáoHàngHóa!B1457,Table2[Thành tiền]))</f>
        <v/>
      </c>
      <c r="F1457" s="43" t="str">
        <f>IF(B1457="","",SUMIF(Table2[[Tên hàng hóa]:[Thành tiền]],BáoCáoHàngHóa!B1457,Table2[Số lượng])-BáoCáoHàngHóa!C1457)</f>
        <v/>
      </c>
      <c r="G1457" s="43" t="str">
        <f t="shared" si="199"/>
        <v/>
      </c>
      <c r="H1457" s="43" t="str">
        <f>IF(B1457="","",SUMIF(Table2[[Tên hàng hóa]:[Thành tiền]],BáoCáoHàngHóa!B1457,Table2[Thành tiền])-BáoCáoHàngHóa!E1457)</f>
        <v/>
      </c>
      <c r="I1457" s="42" t="str">
        <f>IF(B1457="","",SUMIF(Table28[[Tên hàng hóa ]:[Thành tiền]],BáoCáoHàngHóa!B1457,Table28[Số lượng]))</f>
        <v/>
      </c>
      <c r="J1457" s="42" t="str">
        <f t="shared" si="200"/>
        <v/>
      </c>
      <c r="K1457" s="42" t="str">
        <f t="shared" si="201"/>
        <v/>
      </c>
      <c r="L1457" s="44" t="str">
        <f t="shared" si="202"/>
        <v/>
      </c>
      <c r="M1457" s="44" t="str">
        <f t="shared" si="203"/>
        <v/>
      </c>
      <c r="N1457" s="44" t="str">
        <f t="shared" si="204"/>
        <v/>
      </c>
      <c r="O1457" s="30">
        <f t="shared" si="205"/>
        <v>0</v>
      </c>
    </row>
    <row r="1458" spans="1:15" x14ac:dyDescent="0.2">
      <c r="A1458" s="40">
        <v>1453</v>
      </c>
      <c r="B1458" s="40" t="str">
        <f>IF(DanhMụcHH!B1457="","",DanhMụcHH!B1457)</f>
        <v/>
      </c>
      <c r="C1458" s="41" t="str">
        <f ca="1">IF(B1458="","",SUMIF(OFFSET(MuaHàng_ThanhToán!$D$5,0,0,COUNTIF(Table2[Tên nhà cung cấp],MuaHàng_ThanhToán!$C$5),6),BáoCáoHàngHóa!B1458,Table2[Số lượng]))</f>
        <v/>
      </c>
      <c r="D1458" s="41" t="str">
        <f t="shared" si="198"/>
        <v/>
      </c>
      <c r="E1458" s="41" t="str">
        <f ca="1">IF(B1458="","",SUMIF(OFFSET(MuaHàng_ThanhToán!$D$5,0,0,COUNTIF(Table2[Tên nhà cung cấp],MuaHàng_ThanhToán!$C$5),6),BáoCáoHàngHóa!B1458,Table2[Thành tiền]))</f>
        <v/>
      </c>
      <c r="F1458" s="43" t="str">
        <f>IF(B1458="","",SUMIF(Table2[[Tên hàng hóa]:[Thành tiền]],BáoCáoHàngHóa!B1458,Table2[Số lượng])-BáoCáoHàngHóa!C1458)</f>
        <v/>
      </c>
      <c r="G1458" s="43" t="str">
        <f t="shared" si="199"/>
        <v/>
      </c>
      <c r="H1458" s="43" t="str">
        <f>IF(B1458="","",SUMIF(Table2[[Tên hàng hóa]:[Thành tiền]],BáoCáoHàngHóa!B1458,Table2[Thành tiền])-BáoCáoHàngHóa!E1458)</f>
        <v/>
      </c>
      <c r="I1458" s="42" t="str">
        <f>IF(B1458="","",SUMIF(Table28[[Tên hàng hóa ]:[Thành tiền]],BáoCáoHàngHóa!B1458,Table28[Số lượng]))</f>
        <v/>
      </c>
      <c r="J1458" s="42" t="str">
        <f t="shared" si="200"/>
        <v/>
      </c>
      <c r="K1458" s="42" t="str">
        <f t="shared" si="201"/>
        <v/>
      </c>
      <c r="L1458" s="44" t="str">
        <f t="shared" si="202"/>
        <v/>
      </c>
      <c r="M1458" s="44" t="str">
        <f t="shared" si="203"/>
        <v/>
      </c>
      <c r="N1458" s="44" t="str">
        <f t="shared" si="204"/>
        <v/>
      </c>
      <c r="O1458" s="30">
        <f t="shared" si="205"/>
        <v>0</v>
      </c>
    </row>
    <row r="1459" spans="1:15" x14ac:dyDescent="0.2">
      <c r="A1459" s="40">
        <v>1454</v>
      </c>
      <c r="B1459" s="40" t="str">
        <f>IF(DanhMụcHH!B1458="","",DanhMụcHH!B1458)</f>
        <v/>
      </c>
      <c r="C1459" s="41" t="str">
        <f ca="1">IF(B1459="","",SUMIF(OFFSET(MuaHàng_ThanhToán!$D$5,0,0,COUNTIF(Table2[Tên nhà cung cấp],MuaHàng_ThanhToán!$C$5),6),BáoCáoHàngHóa!B1459,Table2[Số lượng]))</f>
        <v/>
      </c>
      <c r="D1459" s="41" t="str">
        <f t="shared" ref="D1459:D1522" si="206">IF(B1459="","",IF(C1459=0,0,E1459/C1459))</f>
        <v/>
      </c>
      <c r="E1459" s="41" t="str">
        <f ca="1">IF(B1459="","",SUMIF(OFFSET(MuaHàng_ThanhToán!$D$5,0,0,COUNTIF(Table2[Tên nhà cung cấp],MuaHàng_ThanhToán!$C$5),6),BáoCáoHàngHóa!B1459,Table2[Thành tiền]))</f>
        <v/>
      </c>
      <c r="F1459" s="43" t="str">
        <f>IF(B1459="","",SUMIF(Table2[[Tên hàng hóa]:[Thành tiền]],BáoCáoHàngHóa!B1459,Table2[Số lượng])-BáoCáoHàngHóa!C1459)</f>
        <v/>
      </c>
      <c r="G1459" s="43" t="str">
        <f t="shared" ref="G1459:G1522" si="207">IF(B1459="","",IF(F1459=0,0,H1459/F1459))</f>
        <v/>
      </c>
      <c r="H1459" s="43" t="str">
        <f>IF(B1459="","",SUMIF(Table2[[Tên hàng hóa]:[Thành tiền]],BáoCáoHàngHóa!B1459,Table2[Thành tiền])-BáoCáoHàngHóa!E1459)</f>
        <v/>
      </c>
      <c r="I1459" s="42" t="str">
        <f>IF(B1459="","",SUMIF(Table28[[Tên hàng hóa ]:[Thành tiền]],BáoCáoHàngHóa!B1459,Table28[Số lượng]))</f>
        <v/>
      </c>
      <c r="J1459" s="42" t="str">
        <f t="shared" ref="J1459:J1522" si="208">IF(B1459="","",IF(I1459=0,0,(H1459+E1459)/(F1459+C1459)))</f>
        <v/>
      </c>
      <c r="K1459" s="42" t="str">
        <f t="shared" ref="K1459:K1522" si="209">IF(B1459="","",J1459*I1459)</f>
        <v/>
      </c>
      <c r="L1459" s="44" t="str">
        <f t="shared" ref="L1459:L1522" si="210">IF(B1459="","",C1459+F1459-I1459)</f>
        <v/>
      </c>
      <c r="M1459" s="44" t="str">
        <f t="shared" ref="M1459:M1522" si="211">IF(B1459="","",IF(L1459=0,0,N1459/L1459))</f>
        <v/>
      </c>
      <c r="N1459" s="44" t="str">
        <f t="shared" ref="N1459:N1522" si="212">IF(B1459="","",E1459+H1459-K1459)</f>
        <v/>
      </c>
      <c r="O1459" s="30">
        <f t="shared" si="205"/>
        <v>0</v>
      </c>
    </row>
    <row r="1460" spans="1:15" x14ac:dyDescent="0.2">
      <c r="A1460" s="40">
        <v>1455</v>
      </c>
      <c r="B1460" s="40" t="str">
        <f>IF(DanhMụcHH!B1459="","",DanhMụcHH!B1459)</f>
        <v/>
      </c>
      <c r="C1460" s="41" t="str">
        <f ca="1">IF(B1460="","",SUMIF(OFFSET(MuaHàng_ThanhToán!$D$5,0,0,COUNTIF(Table2[Tên nhà cung cấp],MuaHàng_ThanhToán!$C$5),6),BáoCáoHàngHóa!B1460,Table2[Số lượng]))</f>
        <v/>
      </c>
      <c r="D1460" s="41" t="str">
        <f t="shared" si="206"/>
        <v/>
      </c>
      <c r="E1460" s="41" t="str">
        <f ca="1">IF(B1460="","",SUMIF(OFFSET(MuaHàng_ThanhToán!$D$5,0,0,COUNTIF(Table2[Tên nhà cung cấp],MuaHàng_ThanhToán!$C$5),6),BáoCáoHàngHóa!B1460,Table2[Thành tiền]))</f>
        <v/>
      </c>
      <c r="F1460" s="43" t="str">
        <f>IF(B1460="","",SUMIF(Table2[[Tên hàng hóa]:[Thành tiền]],BáoCáoHàngHóa!B1460,Table2[Số lượng])-BáoCáoHàngHóa!C1460)</f>
        <v/>
      </c>
      <c r="G1460" s="43" t="str">
        <f t="shared" si="207"/>
        <v/>
      </c>
      <c r="H1460" s="43" t="str">
        <f>IF(B1460="","",SUMIF(Table2[[Tên hàng hóa]:[Thành tiền]],BáoCáoHàngHóa!B1460,Table2[Thành tiền])-BáoCáoHàngHóa!E1460)</f>
        <v/>
      </c>
      <c r="I1460" s="42" t="str">
        <f>IF(B1460="","",SUMIF(Table28[[Tên hàng hóa ]:[Thành tiền]],BáoCáoHàngHóa!B1460,Table28[Số lượng]))</f>
        <v/>
      </c>
      <c r="J1460" s="42" t="str">
        <f t="shared" si="208"/>
        <v/>
      </c>
      <c r="K1460" s="42" t="str">
        <f t="shared" si="209"/>
        <v/>
      </c>
      <c r="L1460" s="44" t="str">
        <f t="shared" si="210"/>
        <v/>
      </c>
      <c r="M1460" s="44" t="str">
        <f t="shared" si="211"/>
        <v/>
      </c>
      <c r="N1460" s="44" t="str">
        <f t="shared" si="212"/>
        <v/>
      </c>
      <c r="O1460" s="30">
        <f t="shared" si="205"/>
        <v>0</v>
      </c>
    </row>
    <row r="1461" spans="1:15" x14ac:dyDescent="0.2">
      <c r="A1461" s="40">
        <v>1456</v>
      </c>
      <c r="B1461" s="40" t="str">
        <f>IF(DanhMụcHH!B1460="","",DanhMụcHH!B1460)</f>
        <v/>
      </c>
      <c r="C1461" s="41" t="str">
        <f ca="1">IF(B1461="","",SUMIF(OFFSET(MuaHàng_ThanhToán!$D$5,0,0,COUNTIF(Table2[Tên nhà cung cấp],MuaHàng_ThanhToán!$C$5),6),BáoCáoHàngHóa!B1461,Table2[Số lượng]))</f>
        <v/>
      </c>
      <c r="D1461" s="41" t="str">
        <f t="shared" si="206"/>
        <v/>
      </c>
      <c r="E1461" s="41" t="str">
        <f ca="1">IF(B1461="","",SUMIF(OFFSET(MuaHàng_ThanhToán!$D$5,0,0,COUNTIF(Table2[Tên nhà cung cấp],MuaHàng_ThanhToán!$C$5),6),BáoCáoHàngHóa!B1461,Table2[Thành tiền]))</f>
        <v/>
      </c>
      <c r="F1461" s="43" t="str">
        <f>IF(B1461="","",SUMIF(Table2[[Tên hàng hóa]:[Thành tiền]],BáoCáoHàngHóa!B1461,Table2[Số lượng])-BáoCáoHàngHóa!C1461)</f>
        <v/>
      </c>
      <c r="G1461" s="43" t="str">
        <f t="shared" si="207"/>
        <v/>
      </c>
      <c r="H1461" s="43" t="str">
        <f>IF(B1461="","",SUMIF(Table2[[Tên hàng hóa]:[Thành tiền]],BáoCáoHàngHóa!B1461,Table2[Thành tiền])-BáoCáoHàngHóa!E1461)</f>
        <v/>
      </c>
      <c r="I1461" s="42" t="str">
        <f>IF(B1461="","",SUMIF(Table28[[Tên hàng hóa ]:[Thành tiền]],BáoCáoHàngHóa!B1461,Table28[Số lượng]))</f>
        <v/>
      </c>
      <c r="J1461" s="42" t="str">
        <f t="shared" si="208"/>
        <v/>
      </c>
      <c r="K1461" s="42" t="str">
        <f t="shared" si="209"/>
        <v/>
      </c>
      <c r="L1461" s="44" t="str">
        <f t="shared" si="210"/>
        <v/>
      </c>
      <c r="M1461" s="44" t="str">
        <f t="shared" si="211"/>
        <v/>
      </c>
      <c r="N1461" s="44" t="str">
        <f t="shared" si="212"/>
        <v/>
      </c>
      <c r="O1461" s="30">
        <f t="shared" si="205"/>
        <v>0</v>
      </c>
    </row>
    <row r="1462" spans="1:15" x14ac:dyDescent="0.2">
      <c r="A1462" s="40">
        <v>1457</v>
      </c>
      <c r="B1462" s="40" t="str">
        <f>IF(DanhMụcHH!B1461="","",DanhMụcHH!B1461)</f>
        <v/>
      </c>
      <c r="C1462" s="41" t="str">
        <f ca="1">IF(B1462="","",SUMIF(OFFSET(MuaHàng_ThanhToán!$D$5,0,0,COUNTIF(Table2[Tên nhà cung cấp],MuaHàng_ThanhToán!$C$5),6),BáoCáoHàngHóa!B1462,Table2[Số lượng]))</f>
        <v/>
      </c>
      <c r="D1462" s="41" t="str">
        <f t="shared" si="206"/>
        <v/>
      </c>
      <c r="E1462" s="41" t="str">
        <f ca="1">IF(B1462="","",SUMIF(OFFSET(MuaHàng_ThanhToán!$D$5,0,0,COUNTIF(Table2[Tên nhà cung cấp],MuaHàng_ThanhToán!$C$5),6),BáoCáoHàngHóa!B1462,Table2[Thành tiền]))</f>
        <v/>
      </c>
      <c r="F1462" s="43" t="str">
        <f>IF(B1462="","",SUMIF(Table2[[Tên hàng hóa]:[Thành tiền]],BáoCáoHàngHóa!B1462,Table2[Số lượng])-BáoCáoHàngHóa!C1462)</f>
        <v/>
      </c>
      <c r="G1462" s="43" t="str">
        <f t="shared" si="207"/>
        <v/>
      </c>
      <c r="H1462" s="43" t="str">
        <f>IF(B1462="","",SUMIF(Table2[[Tên hàng hóa]:[Thành tiền]],BáoCáoHàngHóa!B1462,Table2[Thành tiền])-BáoCáoHàngHóa!E1462)</f>
        <v/>
      </c>
      <c r="I1462" s="42" t="str">
        <f>IF(B1462="","",SUMIF(Table28[[Tên hàng hóa ]:[Thành tiền]],BáoCáoHàngHóa!B1462,Table28[Số lượng]))</f>
        <v/>
      </c>
      <c r="J1462" s="42" t="str">
        <f t="shared" si="208"/>
        <v/>
      </c>
      <c r="K1462" s="42" t="str">
        <f t="shared" si="209"/>
        <v/>
      </c>
      <c r="L1462" s="44" t="str">
        <f t="shared" si="210"/>
        <v/>
      </c>
      <c r="M1462" s="44" t="str">
        <f t="shared" si="211"/>
        <v/>
      </c>
      <c r="N1462" s="44" t="str">
        <f t="shared" si="212"/>
        <v/>
      </c>
      <c r="O1462" s="30">
        <f t="shared" si="205"/>
        <v>0</v>
      </c>
    </row>
    <row r="1463" spans="1:15" x14ac:dyDescent="0.2">
      <c r="A1463" s="40">
        <v>1458</v>
      </c>
      <c r="B1463" s="40" t="str">
        <f>IF(DanhMụcHH!B1462="","",DanhMụcHH!B1462)</f>
        <v/>
      </c>
      <c r="C1463" s="41" t="str">
        <f ca="1">IF(B1463="","",SUMIF(OFFSET(MuaHàng_ThanhToán!$D$5,0,0,COUNTIF(Table2[Tên nhà cung cấp],MuaHàng_ThanhToán!$C$5),6),BáoCáoHàngHóa!B1463,Table2[Số lượng]))</f>
        <v/>
      </c>
      <c r="D1463" s="41" t="str">
        <f t="shared" si="206"/>
        <v/>
      </c>
      <c r="E1463" s="41" t="str">
        <f ca="1">IF(B1463="","",SUMIF(OFFSET(MuaHàng_ThanhToán!$D$5,0,0,COUNTIF(Table2[Tên nhà cung cấp],MuaHàng_ThanhToán!$C$5),6),BáoCáoHàngHóa!B1463,Table2[Thành tiền]))</f>
        <v/>
      </c>
      <c r="F1463" s="43" t="str">
        <f>IF(B1463="","",SUMIF(Table2[[Tên hàng hóa]:[Thành tiền]],BáoCáoHàngHóa!B1463,Table2[Số lượng])-BáoCáoHàngHóa!C1463)</f>
        <v/>
      </c>
      <c r="G1463" s="43" t="str">
        <f t="shared" si="207"/>
        <v/>
      </c>
      <c r="H1463" s="43" t="str">
        <f>IF(B1463="","",SUMIF(Table2[[Tên hàng hóa]:[Thành tiền]],BáoCáoHàngHóa!B1463,Table2[Thành tiền])-BáoCáoHàngHóa!E1463)</f>
        <v/>
      </c>
      <c r="I1463" s="42" t="str">
        <f>IF(B1463="","",SUMIF(Table28[[Tên hàng hóa ]:[Thành tiền]],BáoCáoHàngHóa!B1463,Table28[Số lượng]))</f>
        <v/>
      </c>
      <c r="J1463" s="42" t="str">
        <f t="shared" si="208"/>
        <v/>
      </c>
      <c r="K1463" s="42" t="str">
        <f t="shared" si="209"/>
        <v/>
      </c>
      <c r="L1463" s="44" t="str">
        <f t="shared" si="210"/>
        <v/>
      </c>
      <c r="M1463" s="44" t="str">
        <f t="shared" si="211"/>
        <v/>
      </c>
      <c r="N1463" s="44" t="str">
        <f t="shared" si="212"/>
        <v/>
      </c>
      <c r="O1463" s="30">
        <f t="shared" si="205"/>
        <v>0</v>
      </c>
    </row>
    <row r="1464" spans="1:15" x14ac:dyDescent="0.2">
      <c r="A1464" s="40">
        <v>1459</v>
      </c>
      <c r="B1464" s="40" t="str">
        <f>IF(DanhMụcHH!B1463="","",DanhMụcHH!B1463)</f>
        <v/>
      </c>
      <c r="C1464" s="41" t="str">
        <f ca="1">IF(B1464="","",SUMIF(OFFSET(MuaHàng_ThanhToán!$D$5,0,0,COUNTIF(Table2[Tên nhà cung cấp],MuaHàng_ThanhToán!$C$5),6),BáoCáoHàngHóa!B1464,Table2[Số lượng]))</f>
        <v/>
      </c>
      <c r="D1464" s="41" t="str">
        <f t="shared" si="206"/>
        <v/>
      </c>
      <c r="E1464" s="41" t="str">
        <f ca="1">IF(B1464="","",SUMIF(OFFSET(MuaHàng_ThanhToán!$D$5,0,0,COUNTIF(Table2[Tên nhà cung cấp],MuaHàng_ThanhToán!$C$5),6),BáoCáoHàngHóa!B1464,Table2[Thành tiền]))</f>
        <v/>
      </c>
      <c r="F1464" s="43" t="str">
        <f>IF(B1464="","",SUMIF(Table2[[Tên hàng hóa]:[Thành tiền]],BáoCáoHàngHóa!B1464,Table2[Số lượng])-BáoCáoHàngHóa!C1464)</f>
        <v/>
      </c>
      <c r="G1464" s="43" t="str">
        <f t="shared" si="207"/>
        <v/>
      </c>
      <c r="H1464" s="43" t="str">
        <f>IF(B1464="","",SUMIF(Table2[[Tên hàng hóa]:[Thành tiền]],BáoCáoHàngHóa!B1464,Table2[Thành tiền])-BáoCáoHàngHóa!E1464)</f>
        <v/>
      </c>
      <c r="I1464" s="42" t="str">
        <f>IF(B1464="","",SUMIF(Table28[[Tên hàng hóa ]:[Thành tiền]],BáoCáoHàngHóa!B1464,Table28[Số lượng]))</f>
        <v/>
      </c>
      <c r="J1464" s="42" t="str">
        <f t="shared" si="208"/>
        <v/>
      </c>
      <c r="K1464" s="42" t="str">
        <f t="shared" si="209"/>
        <v/>
      </c>
      <c r="L1464" s="44" t="str">
        <f t="shared" si="210"/>
        <v/>
      </c>
      <c r="M1464" s="44" t="str">
        <f t="shared" si="211"/>
        <v/>
      </c>
      <c r="N1464" s="44" t="str">
        <f t="shared" si="212"/>
        <v/>
      </c>
      <c r="O1464" s="30">
        <f t="shared" si="205"/>
        <v>0</v>
      </c>
    </row>
    <row r="1465" spans="1:15" x14ac:dyDescent="0.2">
      <c r="A1465" s="40">
        <v>1460</v>
      </c>
      <c r="B1465" s="40" t="str">
        <f>IF(DanhMụcHH!B1464="","",DanhMụcHH!B1464)</f>
        <v/>
      </c>
      <c r="C1465" s="41" t="str">
        <f ca="1">IF(B1465="","",SUMIF(OFFSET(MuaHàng_ThanhToán!$D$5,0,0,COUNTIF(Table2[Tên nhà cung cấp],MuaHàng_ThanhToán!$C$5),6),BáoCáoHàngHóa!B1465,Table2[Số lượng]))</f>
        <v/>
      </c>
      <c r="D1465" s="41" t="str">
        <f t="shared" si="206"/>
        <v/>
      </c>
      <c r="E1465" s="41" t="str">
        <f ca="1">IF(B1465="","",SUMIF(OFFSET(MuaHàng_ThanhToán!$D$5,0,0,COUNTIF(Table2[Tên nhà cung cấp],MuaHàng_ThanhToán!$C$5),6),BáoCáoHàngHóa!B1465,Table2[Thành tiền]))</f>
        <v/>
      </c>
      <c r="F1465" s="43" t="str">
        <f>IF(B1465="","",SUMIF(Table2[[Tên hàng hóa]:[Thành tiền]],BáoCáoHàngHóa!B1465,Table2[Số lượng])-BáoCáoHàngHóa!C1465)</f>
        <v/>
      </c>
      <c r="G1465" s="43" t="str">
        <f t="shared" si="207"/>
        <v/>
      </c>
      <c r="H1465" s="43" t="str">
        <f>IF(B1465="","",SUMIF(Table2[[Tên hàng hóa]:[Thành tiền]],BáoCáoHàngHóa!B1465,Table2[Thành tiền])-BáoCáoHàngHóa!E1465)</f>
        <v/>
      </c>
      <c r="I1465" s="42" t="str">
        <f>IF(B1465="","",SUMIF(Table28[[Tên hàng hóa ]:[Thành tiền]],BáoCáoHàngHóa!B1465,Table28[Số lượng]))</f>
        <v/>
      </c>
      <c r="J1465" s="42" t="str">
        <f t="shared" si="208"/>
        <v/>
      </c>
      <c r="K1465" s="42" t="str">
        <f t="shared" si="209"/>
        <v/>
      </c>
      <c r="L1465" s="44" t="str">
        <f t="shared" si="210"/>
        <v/>
      </c>
      <c r="M1465" s="44" t="str">
        <f t="shared" si="211"/>
        <v/>
      </c>
      <c r="N1465" s="44" t="str">
        <f t="shared" si="212"/>
        <v/>
      </c>
      <c r="O1465" s="30">
        <f t="shared" si="205"/>
        <v>0</v>
      </c>
    </row>
    <row r="1466" spans="1:15" x14ac:dyDescent="0.2">
      <c r="A1466" s="40">
        <v>1461</v>
      </c>
      <c r="B1466" s="40" t="str">
        <f>IF(DanhMụcHH!B1465="","",DanhMụcHH!B1465)</f>
        <v/>
      </c>
      <c r="C1466" s="41" t="str">
        <f ca="1">IF(B1466="","",SUMIF(OFFSET(MuaHàng_ThanhToán!$D$5,0,0,COUNTIF(Table2[Tên nhà cung cấp],MuaHàng_ThanhToán!$C$5),6),BáoCáoHàngHóa!B1466,Table2[Số lượng]))</f>
        <v/>
      </c>
      <c r="D1466" s="41" t="str">
        <f t="shared" si="206"/>
        <v/>
      </c>
      <c r="E1466" s="41" t="str">
        <f ca="1">IF(B1466="","",SUMIF(OFFSET(MuaHàng_ThanhToán!$D$5,0,0,COUNTIF(Table2[Tên nhà cung cấp],MuaHàng_ThanhToán!$C$5),6),BáoCáoHàngHóa!B1466,Table2[Thành tiền]))</f>
        <v/>
      </c>
      <c r="F1466" s="43" t="str">
        <f>IF(B1466="","",SUMIF(Table2[[Tên hàng hóa]:[Thành tiền]],BáoCáoHàngHóa!B1466,Table2[Số lượng])-BáoCáoHàngHóa!C1466)</f>
        <v/>
      </c>
      <c r="G1466" s="43" t="str">
        <f t="shared" si="207"/>
        <v/>
      </c>
      <c r="H1466" s="43" t="str">
        <f>IF(B1466="","",SUMIF(Table2[[Tên hàng hóa]:[Thành tiền]],BáoCáoHàngHóa!B1466,Table2[Thành tiền])-BáoCáoHàngHóa!E1466)</f>
        <v/>
      </c>
      <c r="I1466" s="42" t="str">
        <f>IF(B1466="","",SUMIF(Table28[[Tên hàng hóa ]:[Thành tiền]],BáoCáoHàngHóa!B1466,Table28[Số lượng]))</f>
        <v/>
      </c>
      <c r="J1466" s="42" t="str">
        <f t="shared" si="208"/>
        <v/>
      </c>
      <c r="K1466" s="42" t="str">
        <f t="shared" si="209"/>
        <v/>
      </c>
      <c r="L1466" s="44" t="str">
        <f t="shared" si="210"/>
        <v/>
      </c>
      <c r="M1466" s="44" t="str">
        <f t="shared" si="211"/>
        <v/>
      </c>
      <c r="N1466" s="44" t="str">
        <f t="shared" si="212"/>
        <v/>
      </c>
      <c r="O1466" s="30">
        <f t="shared" si="205"/>
        <v>0</v>
      </c>
    </row>
    <row r="1467" spans="1:15" x14ac:dyDescent="0.2">
      <c r="A1467" s="40">
        <v>1462</v>
      </c>
      <c r="B1467" s="40" t="str">
        <f>IF(DanhMụcHH!B1466="","",DanhMụcHH!B1466)</f>
        <v/>
      </c>
      <c r="C1467" s="41" t="str">
        <f ca="1">IF(B1467="","",SUMIF(OFFSET(MuaHàng_ThanhToán!$D$5,0,0,COUNTIF(Table2[Tên nhà cung cấp],MuaHàng_ThanhToán!$C$5),6),BáoCáoHàngHóa!B1467,Table2[Số lượng]))</f>
        <v/>
      </c>
      <c r="D1467" s="41" t="str">
        <f t="shared" si="206"/>
        <v/>
      </c>
      <c r="E1467" s="41" t="str">
        <f ca="1">IF(B1467="","",SUMIF(OFFSET(MuaHàng_ThanhToán!$D$5,0,0,COUNTIF(Table2[Tên nhà cung cấp],MuaHàng_ThanhToán!$C$5),6),BáoCáoHàngHóa!B1467,Table2[Thành tiền]))</f>
        <v/>
      </c>
      <c r="F1467" s="43" t="str">
        <f>IF(B1467="","",SUMIF(Table2[[Tên hàng hóa]:[Thành tiền]],BáoCáoHàngHóa!B1467,Table2[Số lượng])-BáoCáoHàngHóa!C1467)</f>
        <v/>
      </c>
      <c r="G1467" s="43" t="str">
        <f t="shared" si="207"/>
        <v/>
      </c>
      <c r="H1467" s="43" t="str">
        <f>IF(B1467="","",SUMIF(Table2[[Tên hàng hóa]:[Thành tiền]],BáoCáoHàngHóa!B1467,Table2[Thành tiền])-BáoCáoHàngHóa!E1467)</f>
        <v/>
      </c>
      <c r="I1467" s="42" t="str">
        <f>IF(B1467="","",SUMIF(Table28[[Tên hàng hóa ]:[Thành tiền]],BáoCáoHàngHóa!B1467,Table28[Số lượng]))</f>
        <v/>
      </c>
      <c r="J1467" s="42" t="str">
        <f t="shared" si="208"/>
        <v/>
      </c>
      <c r="K1467" s="42" t="str">
        <f t="shared" si="209"/>
        <v/>
      </c>
      <c r="L1467" s="44" t="str">
        <f t="shared" si="210"/>
        <v/>
      </c>
      <c r="M1467" s="44" t="str">
        <f t="shared" si="211"/>
        <v/>
      </c>
      <c r="N1467" s="44" t="str">
        <f t="shared" si="212"/>
        <v/>
      </c>
      <c r="O1467" s="30">
        <f t="shared" si="205"/>
        <v>0</v>
      </c>
    </row>
    <row r="1468" spans="1:15" x14ac:dyDescent="0.2">
      <c r="A1468" s="40">
        <v>1463</v>
      </c>
      <c r="B1468" s="40" t="str">
        <f>IF(DanhMụcHH!B1467="","",DanhMụcHH!B1467)</f>
        <v/>
      </c>
      <c r="C1468" s="41" t="str">
        <f ca="1">IF(B1468="","",SUMIF(OFFSET(MuaHàng_ThanhToán!$D$5,0,0,COUNTIF(Table2[Tên nhà cung cấp],MuaHàng_ThanhToán!$C$5),6),BáoCáoHàngHóa!B1468,Table2[Số lượng]))</f>
        <v/>
      </c>
      <c r="D1468" s="41" t="str">
        <f t="shared" si="206"/>
        <v/>
      </c>
      <c r="E1468" s="41" t="str">
        <f ca="1">IF(B1468="","",SUMIF(OFFSET(MuaHàng_ThanhToán!$D$5,0,0,COUNTIF(Table2[Tên nhà cung cấp],MuaHàng_ThanhToán!$C$5),6),BáoCáoHàngHóa!B1468,Table2[Thành tiền]))</f>
        <v/>
      </c>
      <c r="F1468" s="43" t="str">
        <f>IF(B1468="","",SUMIF(Table2[[Tên hàng hóa]:[Thành tiền]],BáoCáoHàngHóa!B1468,Table2[Số lượng])-BáoCáoHàngHóa!C1468)</f>
        <v/>
      </c>
      <c r="G1468" s="43" t="str">
        <f t="shared" si="207"/>
        <v/>
      </c>
      <c r="H1468" s="43" t="str">
        <f>IF(B1468="","",SUMIF(Table2[[Tên hàng hóa]:[Thành tiền]],BáoCáoHàngHóa!B1468,Table2[Thành tiền])-BáoCáoHàngHóa!E1468)</f>
        <v/>
      </c>
      <c r="I1468" s="42" t="str">
        <f>IF(B1468="","",SUMIF(Table28[[Tên hàng hóa ]:[Thành tiền]],BáoCáoHàngHóa!B1468,Table28[Số lượng]))</f>
        <v/>
      </c>
      <c r="J1468" s="42" t="str">
        <f t="shared" si="208"/>
        <v/>
      </c>
      <c r="K1468" s="42" t="str">
        <f t="shared" si="209"/>
        <v/>
      </c>
      <c r="L1468" s="44" t="str">
        <f t="shared" si="210"/>
        <v/>
      </c>
      <c r="M1468" s="44" t="str">
        <f t="shared" si="211"/>
        <v/>
      </c>
      <c r="N1468" s="44" t="str">
        <f t="shared" si="212"/>
        <v/>
      </c>
      <c r="O1468" s="30">
        <f t="shared" si="205"/>
        <v>0</v>
      </c>
    </row>
    <row r="1469" spans="1:15" x14ac:dyDescent="0.2">
      <c r="A1469" s="40">
        <v>1464</v>
      </c>
      <c r="B1469" s="40" t="str">
        <f>IF(DanhMụcHH!B1468="","",DanhMụcHH!B1468)</f>
        <v/>
      </c>
      <c r="C1469" s="41" t="str">
        <f ca="1">IF(B1469="","",SUMIF(OFFSET(MuaHàng_ThanhToán!$D$5,0,0,COUNTIF(Table2[Tên nhà cung cấp],MuaHàng_ThanhToán!$C$5),6),BáoCáoHàngHóa!B1469,Table2[Số lượng]))</f>
        <v/>
      </c>
      <c r="D1469" s="41" t="str">
        <f t="shared" si="206"/>
        <v/>
      </c>
      <c r="E1469" s="41" t="str">
        <f ca="1">IF(B1469="","",SUMIF(OFFSET(MuaHàng_ThanhToán!$D$5,0,0,COUNTIF(Table2[Tên nhà cung cấp],MuaHàng_ThanhToán!$C$5),6),BáoCáoHàngHóa!B1469,Table2[Thành tiền]))</f>
        <v/>
      </c>
      <c r="F1469" s="43" t="str">
        <f>IF(B1469="","",SUMIF(Table2[[Tên hàng hóa]:[Thành tiền]],BáoCáoHàngHóa!B1469,Table2[Số lượng])-BáoCáoHàngHóa!C1469)</f>
        <v/>
      </c>
      <c r="G1469" s="43" t="str">
        <f t="shared" si="207"/>
        <v/>
      </c>
      <c r="H1469" s="43" t="str">
        <f>IF(B1469="","",SUMIF(Table2[[Tên hàng hóa]:[Thành tiền]],BáoCáoHàngHóa!B1469,Table2[Thành tiền])-BáoCáoHàngHóa!E1469)</f>
        <v/>
      </c>
      <c r="I1469" s="42" t="str">
        <f>IF(B1469="","",SUMIF(Table28[[Tên hàng hóa ]:[Thành tiền]],BáoCáoHàngHóa!B1469,Table28[Số lượng]))</f>
        <v/>
      </c>
      <c r="J1469" s="42" t="str">
        <f t="shared" si="208"/>
        <v/>
      </c>
      <c r="K1469" s="42" t="str">
        <f t="shared" si="209"/>
        <v/>
      </c>
      <c r="L1469" s="44" t="str">
        <f t="shared" si="210"/>
        <v/>
      </c>
      <c r="M1469" s="44" t="str">
        <f t="shared" si="211"/>
        <v/>
      </c>
      <c r="N1469" s="44" t="str">
        <f t="shared" si="212"/>
        <v/>
      </c>
      <c r="O1469" s="30">
        <f t="shared" si="205"/>
        <v>0</v>
      </c>
    </row>
    <row r="1470" spans="1:15" x14ac:dyDescent="0.2">
      <c r="A1470" s="40">
        <v>1465</v>
      </c>
      <c r="B1470" s="40" t="str">
        <f>IF(DanhMụcHH!B1469="","",DanhMụcHH!B1469)</f>
        <v/>
      </c>
      <c r="C1470" s="41" t="str">
        <f ca="1">IF(B1470="","",SUMIF(OFFSET(MuaHàng_ThanhToán!$D$5,0,0,COUNTIF(Table2[Tên nhà cung cấp],MuaHàng_ThanhToán!$C$5),6),BáoCáoHàngHóa!B1470,Table2[Số lượng]))</f>
        <v/>
      </c>
      <c r="D1470" s="41" t="str">
        <f t="shared" si="206"/>
        <v/>
      </c>
      <c r="E1470" s="41" t="str">
        <f ca="1">IF(B1470="","",SUMIF(OFFSET(MuaHàng_ThanhToán!$D$5,0,0,COUNTIF(Table2[Tên nhà cung cấp],MuaHàng_ThanhToán!$C$5),6),BáoCáoHàngHóa!B1470,Table2[Thành tiền]))</f>
        <v/>
      </c>
      <c r="F1470" s="43" t="str">
        <f>IF(B1470="","",SUMIF(Table2[[Tên hàng hóa]:[Thành tiền]],BáoCáoHàngHóa!B1470,Table2[Số lượng])-BáoCáoHàngHóa!C1470)</f>
        <v/>
      </c>
      <c r="G1470" s="43" t="str">
        <f t="shared" si="207"/>
        <v/>
      </c>
      <c r="H1470" s="43" t="str">
        <f>IF(B1470="","",SUMIF(Table2[[Tên hàng hóa]:[Thành tiền]],BáoCáoHàngHóa!B1470,Table2[Thành tiền])-BáoCáoHàngHóa!E1470)</f>
        <v/>
      </c>
      <c r="I1470" s="42" t="str">
        <f>IF(B1470="","",SUMIF(Table28[[Tên hàng hóa ]:[Thành tiền]],BáoCáoHàngHóa!B1470,Table28[Số lượng]))</f>
        <v/>
      </c>
      <c r="J1470" s="42" t="str">
        <f t="shared" si="208"/>
        <v/>
      </c>
      <c r="K1470" s="42" t="str">
        <f t="shared" si="209"/>
        <v/>
      </c>
      <c r="L1470" s="44" t="str">
        <f t="shared" si="210"/>
        <v/>
      </c>
      <c r="M1470" s="44" t="str">
        <f t="shared" si="211"/>
        <v/>
      </c>
      <c r="N1470" s="44" t="str">
        <f t="shared" si="212"/>
        <v/>
      </c>
      <c r="O1470" s="30">
        <f t="shared" si="205"/>
        <v>0</v>
      </c>
    </row>
    <row r="1471" spans="1:15" x14ac:dyDescent="0.2">
      <c r="A1471" s="40">
        <v>1466</v>
      </c>
      <c r="B1471" s="40" t="str">
        <f>IF(DanhMụcHH!B1470="","",DanhMụcHH!B1470)</f>
        <v/>
      </c>
      <c r="C1471" s="41" t="str">
        <f ca="1">IF(B1471="","",SUMIF(OFFSET(MuaHàng_ThanhToán!$D$5,0,0,COUNTIF(Table2[Tên nhà cung cấp],MuaHàng_ThanhToán!$C$5),6),BáoCáoHàngHóa!B1471,Table2[Số lượng]))</f>
        <v/>
      </c>
      <c r="D1471" s="41" t="str">
        <f t="shared" si="206"/>
        <v/>
      </c>
      <c r="E1471" s="41" t="str">
        <f ca="1">IF(B1471="","",SUMIF(OFFSET(MuaHàng_ThanhToán!$D$5,0,0,COUNTIF(Table2[Tên nhà cung cấp],MuaHàng_ThanhToán!$C$5),6),BáoCáoHàngHóa!B1471,Table2[Thành tiền]))</f>
        <v/>
      </c>
      <c r="F1471" s="43" t="str">
        <f>IF(B1471="","",SUMIF(Table2[[Tên hàng hóa]:[Thành tiền]],BáoCáoHàngHóa!B1471,Table2[Số lượng])-BáoCáoHàngHóa!C1471)</f>
        <v/>
      </c>
      <c r="G1471" s="43" t="str">
        <f t="shared" si="207"/>
        <v/>
      </c>
      <c r="H1471" s="43" t="str">
        <f>IF(B1471="","",SUMIF(Table2[[Tên hàng hóa]:[Thành tiền]],BáoCáoHàngHóa!B1471,Table2[Thành tiền])-BáoCáoHàngHóa!E1471)</f>
        <v/>
      </c>
      <c r="I1471" s="42" t="str">
        <f>IF(B1471="","",SUMIF(Table28[[Tên hàng hóa ]:[Thành tiền]],BáoCáoHàngHóa!B1471,Table28[Số lượng]))</f>
        <v/>
      </c>
      <c r="J1471" s="42" t="str">
        <f t="shared" si="208"/>
        <v/>
      </c>
      <c r="K1471" s="42" t="str">
        <f t="shared" si="209"/>
        <v/>
      </c>
      <c r="L1471" s="44" t="str">
        <f t="shared" si="210"/>
        <v/>
      </c>
      <c r="M1471" s="44" t="str">
        <f t="shared" si="211"/>
        <v/>
      </c>
      <c r="N1471" s="44" t="str">
        <f t="shared" si="212"/>
        <v/>
      </c>
      <c r="O1471" s="30">
        <f t="shared" si="205"/>
        <v>0</v>
      </c>
    </row>
    <row r="1472" spans="1:15" x14ac:dyDescent="0.2">
      <c r="A1472" s="40">
        <v>1467</v>
      </c>
      <c r="B1472" s="40" t="str">
        <f>IF(DanhMụcHH!B1471="","",DanhMụcHH!B1471)</f>
        <v/>
      </c>
      <c r="C1472" s="41" t="str">
        <f ca="1">IF(B1472="","",SUMIF(OFFSET(MuaHàng_ThanhToán!$D$5,0,0,COUNTIF(Table2[Tên nhà cung cấp],MuaHàng_ThanhToán!$C$5),6),BáoCáoHàngHóa!B1472,Table2[Số lượng]))</f>
        <v/>
      </c>
      <c r="D1472" s="41" t="str">
        <f t="shared" si="206"/>
        <v/>
      </c>
      <c r="E1472" s="41" t="str">
        <f ca="1">IF(B1472="","",SUMIF(OFFSET(MuaHàng_ThanhToán!$D$5,0,0,COUNTIF(Table2[Tên nhà cung cấp],MuaHàng_ThanhToán!$C$5),6),BáoCáoHàngHóa!B1472,Table2[Thành tiền]))</f>
        <v/>
      </c>
      <c r="F1472" s="43" t="str">
        <f>IF(B1472="","",SUMIF(Table2[[Tên hàng hóa]:[Thành tiền]],BáoCáoHàngHóa!B1472,Table2[Số lượng])-BáoCáoHàngHóa!C1472)</f>
        <v/>
      </c>
      <c r="G1472" s="43" t="str">
        <f t="shared" si="207"/>
        <v/>
      </c>
      <c r="H1472" s="43" t="str">
        <f>IF(B1472="","",SUMIF(Table2[[Tên hàng hóa]:[Thành tiền]],BáoCáoHàngHóa!B1472,Table2[Thành tiền])-BáoCáoHàngHóa!E1472)</f>
        <v/>
      </c>
      <c r="I1472" s="42" t="str">
        <f>IF(B1472="","",SUMIF(Table28[[Tên hàng hóa ]:[Thành tiền]],BáoCáoHàngHóa!B1472,Table28[Số lượng]))</f>
        <v/>
      </c>
      <c r="J1472" s="42" t="str">
        <f t="shared" si="208"/>
        <v/>
      </c>
      <c r="K1472" s="42" t="str">
        <f t="shared" si="209"/>
        <v/>
      </c>
      <c r="L1472" s="44" t="str">
        <f t="shared" si="210"/>
        <v/>
      </c>
      <c r="M1472" s="44" t="str">
        <f t="shared" si="211"/>
        <v/>
      </c>
      <c r="N1472" s="44" t="str">
        <f t="shared" si="212"/>
        <v/>
      </c>
      <c r="O1472" s="30">
        <f t="shared" si="205"/>
        <v>0</v>
      </c>
    </row>
    <row r="1473" spans="1:15" x14ac:dyDescent="0.2">
      <c r="A1473" s="40">
        <v>1468</v>
      </c>
      <c r="B1473" s="40" t="str">
        <f>IF(DanhMụcHH!B1472="","",DanhMụcHH!B1472)</f>
        <v/>
      </c>
      <c r="C1473" s="41" t="str">
        <f ca="1">IF(B1473="","",SUMIF(OFFSET(MuaHàng_ThanhToán!$D$5,0,0,COUNTIF(Table2[Tên nhà cung cấp],MuaHàng_ThanhToán!$C$5),6),BáoCáoHàngHóa!B1473,Table2[Số lượng]))</f>
        <v/>
      </c>
      <c r="D1473" s="41" t="str">
        <f t="shared" si="206"/>
        <v/>
      </c>
      <c r="E1473" s="41" t="str">
        <f ca="1">IF(B1473="","",SUMIF(OFFSET(MuaHàng_ThanhToán!$D$5,0,0,COUNTIF(Table2[Tên nhà cung cấp],MuaHàng_ThanhToán!$C$5),6),BáoCáoHàngHóa!B1473,Table2[Thành tiền]))</f>
        <v/>
      </c>
      <c r="F1473" s="43" t="str">
        <f>IF(B1473="","",SUMIF(Table2[[Tên hàng hóa]:[Thành tiền]],BáoCáoHàngHóa!B1473,Table2[Số lượng])-BáoCáoHàngHóa!C1473)</f>
        <v/>
      </c>
      <c r="G1473" s="43" t="str">
        <f t="shared" si="207"/>
        <v/>
      </c>
      <c r="H1473" s="43" t="str">
        <f>IF(B1473="","",SUMIF(Table2[[Tên hàng hóa]:[Thành tiền]],BáoCáoHàngHóa!B1473,Table2[Thành tiền])-BáoCáoHàngHóa!E1473)</f>
        <v/>
      </c>
      <c r="I1473" s="42" t="str">
        <f>IF(B1473="","",SUMIF(Table28[[Tên hàng hóa ]:[Thành tiền]],BáoCáoHàngHóa!B1473,Table28[Số lượng]))</f>
        <v/>
      </c>
      <c r="J1473" s="42" t="str">
        <f t="shared" si="208"/>
        <v/>
      </c>
      <c r="K1473" s="42" t="str">
        <f t="shared" si="209"/>
        <v/>
      </c>
      <c r="L1473" s="44" t="str">
        <f t="shared" si="210"/>
        <v/>
      </c>
      <c r="M1473" s="44" t="str">
        <f t="shared" si="211"/>
        <v/>
      </c>
      <c r="N1473" s="44" t="str">
        <f t="shared" si="212"/>
        <v/>
      </c>
      <c r="O1473" s="30">
        <f t="shared" si="205"/>
        <v>0</v>
      </c>
    </row>
    <row r="1474" spans="1:15" x14ac:dyDescent="0.2">
      <c r="A1474" s="40">
        <v>1469</v>
      </c>
      <c r="B1474" s="40" t="str">
        <f>IF(DanhMụcHH!B1473="","",DanhMụcHH!B1473)</f>
        <v/>
      </c>
      <c r="C1474" s="41" t="str">
        <f ca="1">IF(B1474="","",SUMIF(OFFSET(MuaHàng_ThanhToán!$D$5,0,0,COUNTIF(Table2[Tên nhà cung cấp],MuaHàng_ThanhToán!$C$5),6),BáoCáoHàngHóa!B1474,Table2[Số lượng]))</f>
        <v/>
      </c>
      <c r="D1474" s="41" t="str">
        <f t="shared" si="206"/>
        <v/>
      </c>
      <c r="E1474" s="41" t="str">
        <f ca="1">IF(B1474="","",SUMIF(OFFSET(MuaHàng_ThanhToán!$D$5,0,0,COUNTIF(Table2[Tên nhà cung cấp],MuaHàng_ThanhToán!$C$5),6),BáoCáoHàngHóa!B1474,Table2[Thành tiền]))</f>
        <v/>
      </c>
      <c r="F1474" s="43" t="str">
        <f>IF(B1474="","",SUMIF(Table2[[Tên hàng hóa]:[Thành tiền]],BáoCáoHàngHóa!B1474,Table2[Số lượng])-BáoCáoHàngHóa!C1474)</f>
        <v/>
      </c>
      <c r="G1474" s="43" t="str">
        <f t="shared" si="207"/>
        <v/>
      </c>
      <c r="H1474" s="43" t="str">
        <f>IF(B1474="","",SUMIF(Table2[[Tên hàng hóa]:[Thành tiền]],BáoCáoHàngHóa!B1474,Table2[Thành tiền])-BáoCáoHàngHóa!E1474)</f>
        <v/>
      </c>
      <c r="I1474" s="42" t="str">
        <f>IF(B1474="","",SUMIF(Table28[[Tên hàng hóa ]:[Thành tiền]],BáoCáoHàngHóa!B1474,Table28[Số lượng]))</f>
        <v/>
      </c>
      <c r="J1474" s="42" t="str">
        <f t="shared" si="208"/>
        <v/>
      </c>
      <c r="K1474" s="42" t="str">
        <f t="shared" si="209"/>
        <v/>
      </c>
      <c r="L1474" s="44" t="str">
        <f t="shared" si="210"/>
        <v/>
      </c>
      <c r="M1474" s="44" t="str">
        <f t="shared" si="211"/>
        <v/>
      </c>
      <c r="N1474" s="44" t="str">
        <f t="shared" si="212"/>
        <v/>
      </c>
      <c r="O1474" s="30">
        <f t="shared" si="205"/>
        <v>0</v>
      </c>
    </row>
    <row r="1475" spans="1:15" x14ac:dyDescent="0.2">
      <c r="A1475" s="40">
        <v>1470</v>
      </c>
      <c r="B1475" s="40" t="str">
        <f>IF(DanhMụcHH!B1474="","",DanhMụcHH!B1474)</f>
        <v/>
      </c>
      <c r="C1475" s="41" t="str">
        <f ca="1">IF(B1475="","",SUMIF(OFFSET(MuaHàng_ThanhToán!$D$5,0,0,COUNTIF(Table2[Tên nhà cung cấp],MuaHàng_ThanhToán!$C$5),6),BáoCáoHàngHóa!B1475,Table2[Số lượng]))</f>
        <v/>
      </c>
      <c r="D1475" s="41" t="str">
        <f t="shared" si="206"/>
        <v/>
      </c>
      <c r="E1475" s="41" t="str">
        <f ca="1">IF(B1475="","",SUMIF(OFFSET(MuaHàng_ThanhToán!$D$5,0,0,COUNTIF(Table2[Tên nhà cung cấp],MuaHàng_ThanhToán!$C$5),6),BáoCáoHàngHóa!B1475,Table2[Thành tiền]))</f>
        <v/>
      </c>
      <c r="F1475" s="43" t="str">
        <f>IF(B1475="","",SUMIF(Table2[[Tên hàng hóa]:[Thành tiền]],BáoCáoHàngHóa!B1475,Table2[Số lượng])-BáoCáoHàngHóa!C1475)</f>
        <v/>
      </c>
      <c r="G1475" s="43" t="str">
        <f t="shared" si="207"/>
        <v/>
      </c>
      <c r="H1475" s="43" t="str">
        <f>IF(B1475="","",SUMIF(Table2[[Tên hàng hóa]:[Thành tiền]],BáoCáoHàngHóa!B1475,Table2[Thành tiền])-BáoCáoHàngHóa!E1475)</f>
        <v/>
      </c>
      <c r="I1475" s="42" t="str">
        <f>IF(B1475="","",SUMIF(Table28[[Tên hàng hóa ]:[Thành tiền]],BáoCáoHàngHóa!B1475,Table28[Số lượng]))</f>
        <v/>
      </c>
      <c r="J1475" s="42" t="str">
        <f t="shared" si="208"/>
        <v/>
      </c>
      <c r="K1475" s="42" t="str">
        <f t="shared" si="209"/>
        <v/>
      </c>
      <c r="L1475" s="44" t="str">
        <f t="shared" si="210"/>
        <v/>
      </c>
      <c r="M1475" s="44" t="str">
        <f t="shared" si="211"/>
        <v/>
      </c>
      <c r="N1475" s="44" t="str">
        <f t="shared" si="212"/>
        <v/>
      </c>
      <c r="O1475" s="30">
        <f t="shared" si="205"/>
        <v>0</v>
      </c>
    </row>
    <row r="1476" spans="1:15" x14ac:dyDescent="0.2">
      <c r="A1476" s="40">
        <v>1471</v>
      </c>
      <c r="B1476" s="40" t="str">
        <f>IF(DanhMụcHH!B1475="","",DanhMụcHH!B1475)</f>
        <v/>
      </c>
      <c r="C1476" s="41" t="str">
        <f ca="1">IF(B1476="","",SUMIF(OFFSET(MuaHàng_ThanhToán!$D$5,0,0,COUNTIF(Table2[Tên nhà cung cấp],MuaHàng_ThanhToán!$C$5),6),BáoCáoHàngHóa!B1476,Table2[Số lượng]))</f>
        <v/>
      </c>
      <c r="D1476" s="41" t="str">
        <f t="shared" si="206"/>
        <v/>
      </c>
      <c r="E1476" s="41" t="str">
        <f ca="1">IF(B1476="","",SUMIF(OFFSET(MuaHàng_ThanhToán!$D$5,0,0,COUNTIF(Table2[Tên nhà cung cấp],MuaHàng_ThanhToán!$C$5),6),BáoCáoHàngHóa!B1476,Table2[Thành tiền]))</f>
        <v/>
      </c>
      <c r="F1476" s="43" t="str">
        <f>IF(B1476="","",SUMIF(Table2[[Tên hàng hóa]:[Thành tiền]],BáoCáoHàngHóa!B1476,Table2[Số lượng])-BáoCáoHàngHóa!C1476)</f>
        <v/>
      </c>
      <c r="G1476" s="43" t="str">
        <f t="shared" si="207"/>
        <v/>
      </c>
      <c r="H1476" s="43" t="str">
        <f>IF(B1476="","",SUMIF(Table2[[Tên hàng hóa]:[Thành tiền]],BáoCáoHàngHóa!B1476,Table2[Thành tiền])-BáoCáoHàngHóa!E1476)</f>
        <v/>
      </c>
      <c r="I1476" s="42" t="str">
        <f>IF(B1476="","",SUMIF(Table28[[Tên hàng hóa ]:[Thành tiền]],BáoCáoHàngHóa!B1476,Table28[Số lượng]))</f>
        <v/>
      </c>
      <c r="J1476" s="42" t="str">
        <f t="shared" si="208"/>
        <v/>
      </c>
      <c r="K1476" s="42" t="str">
        <f t="shared" si="209"/>
        <v/>
      </c>
      <c r="L1476" s="44" t="str">
        <f t="shared" si="210"/>
        <v/>
      </c>
      <c r="M1476" s="44" t="str">
        <f t="shared" si="211"/>
        <v/>
      </c>
      <c r="N1476" s="44" t="str">
        <f t="shared" si="212"/>
        <v/>
      </c>
      <c r="O1476" s="30">
        <f t="shared" si="205"/>
        <v>0</v>
      </c>
    </row>
    <row r="1477" spans="1:15" x14ac:dyDescent="0.2">
      <c r="A1477" s="40">
        <v>1472</v>
      </c>
      <c r="B1477" s="40" t="str">
        <f>IF(DanhMụcHH!B1476="","",DanhMụcHH!B1476)</f>
        <v/>
      </c>
      <c r="C1477" s="41" t="str">
        <f ca="1">IF(B1477="","",SUMIF(OFFSET(MuaHàng_ThanhToán!$D$5,0,0,COUNTIF(Table2[Tên nhà cung cấp],MuaHàng_ThanhToán!$C$5),6),BáoCáoHàngHóa!B1477,Table2[Số lượng]))</f>
        <v/>
      </c>
      <c r="D1477" s="41" t="str">
        <f t="shared" si="206"/>
        <v/>
      </c>
      <c r="E1477" s="41" t="str">
        <f ca="1">IF(B1477="","",SUMIF(OFFSET(MuaHàng_ThanhToán!$D$5,0,0,COUNTIF(Table2[Tên nhà cung cấp],MuaHàng_ThanhToán!$C$5),6),BáoCáoHàngHóa!B1477,Table2[Thành tiền]))</f>
        <v/>
      </c>
      <c r="F1477" s="43" t="str">
        <f>IF(B1477="","",SUMIF(Table2[[Tên hàng hóa]:[Thành tiền]],BáoCáoHàngHóa!B1477,Table2[Số lượng])-BáoCáoHàngHóa!C1477)</f>
        <v/>
      </c>
      <c r="G1477" s="43" t="str">
        <f t="shared" si="207"/>
        <v/>
      </c>
      <c r="H1477" s="43" t="str">
        <f>IF(B1477="","",SUMIF(Table2[[Tên hàng hóa]:[Thành tiền]],BáoCáoHàngHóa!B1477,Table2[Thành tiền])-BáoCáoHàngHóa!E1477)</f>
        <v/>
      </c>
      <c r="I1477" s="42" t="str">
        <f>IF(B1477="","",SUMIF(Table28[[Tên hàng hóa ]:[Thành tiền]],BáoCáoHàngHóa!B1477,Table28[Số lượng]))</f>
        <v/>
      </c>
      <c r="J1477" s="42" t="str">
        <f t="shared" si="208"/>
        <v/>
      </c>
      <c r="K1477" s="42" t="str">
        <f t="shared" si="209"/>
        <v/>
      </c>
      <c r="L1477" s="44" t="str">
        <f t="shared" si="210"/>
        <v/>
      </c>
      <c r="M1477" s="44" t="str">
        <f t="shared" si="211"/>
        <v/>
      </c>
      <c r="N1477" s="44" t="str">
        <f t="shared" si="212"/>
        <v/>
      </c>
      <c r="O1477" s="30">
        <f t="shared" si="205"/>
        <v>0</v>
      </c>
    </row>
    <row r="1478" spans="1:15" x14ac:dyDescent="0.2">
      <c r="A1478" s="40">
        <v>1473</v>
      </c>
      <c r="B1478" s="40" t="str">
        <f>IF(DanhMụcHH!B1477="","",DanhMụcHH!B1477)</f>
        <v/>
      </c>
      <c r="C1478" s="41" t="str">
        <f ca="1">IF(B1478="","",SUMIF(OFFSET(MuaHàng_ThanhToán!$D$5,0,0,COUNTIF(Table2[Tên nhà cung cấp],MuaHàng_ThanhToán!$C$5),6),BáoCáoHàngHóa!B1478,Table2[Số lượng]))</f>
        <v/>
      </c>
      <c r="D1478" s="41" t="str">
        <f t="shared" si="206"/>
        <v/>
      </c>
      <c r="E1478" s="41" t="str">
        <f ca="1">IF(B1478="","",SUMIF(OFFSET(MuaHàng_ThanhToán!$D$5,0,0,COUNTIF(Table2[Tên nhà cung cấp],MuaHàng_ThanhToán!$C$5),6),BáoCáoHàngHóa!B1478,Table2[Thành tiền]))</f>
        <v/>
      </c>
      <c r="F1478" s="43" t="str">
        <f>IF(B1478="","",SUMIF(Table2[[Tên hàng hóa]:[Thành tiền]],BáoCáoHàngHóa!B1478,Table2[Số lượng])-BáoCáoHàngHóa!C1478)</f>
        <v/>
      </c>
      <c r="G1478" s="43" t="str">
        <f t="shared" si="207"/>
        <v/>
      </c>
      <c r="H1478" s="43" t="str">
        <f>IF(B1478="","",SUMIF(Table2[[Tên hàng hóa]:[Thành tiền]],BáoCáoHàngHóa!B1478,Table2[Thành tiền])-BáoCáoHàngHóa!E1478)</f>
        <v/>
      </c>
      <c r="I1478" s="42" t="str">
        <f>IF(B1478="","",SUMIF(Table28[[Tên hàng hóa ]:[Thành tiền]],BáoCáoHàngHóa!B1478,Table28[Số lượng]))</f>
        <v/>
      </c>
      <c r="J1478" s="42" t="str">
        <f t="shared" si="208"/>
        <v/>
      </c>
      <c r="K1478" s="42" t="str">
        <f t="shared" si="209"/>
        <v/>
      </c>
      <c r="L1478" s="44" t="str">
        <f t="shared" si="210"/>
        <v/>
      </c>
      <c r="M1478" s="44" t="str">
        <f t="shared" si="211"/>
        <v/>
      </c>
      <c r="N1478" s="44" t="str">
        <f t="shared" si="212"/>
        <v/>
      </c>
      <c r="O1478" s="30">
        <f t="shared" si="205"/>
        <v>0</v>
      </c>
    </row>
    <row r="1479" spans="1:15" x14ac:dyDescent="0.2">
      <c r="A1479" s="40">
        <v>1474</v>
      </c>
      <c r="B1479" s="40" t="str">
        <f>IF(DanhMụcHH!B1478="","",DanhMụcHH!B1478)</f>
        <v/>
      </c>
      <c r="C1479" s="41" t="str">
        <f ca="1">IF(B1479="","",SUMIF(OFFSET(MuaHàng_ThanhToán!$D$5,0,0,COUNTIF(Table2[Tên nhà cung cấp],MuaHàng_ThanhToán!$C$5),6),BáoCáoHàngHóa!B1479,Table2[Số lượng]))</f>
        <v/>
      </c>
      <c r="D1479" s="41" t="str">
        <f t="shared" si="206"/>
        <v/>
      </c>
      <c r="E1479" s="41" t="str">
        <f ca="1">IF(B1479="","",SUMIF(OFFSET(MuaHàng_ThanhToán!$D$5,0,0,COUNTIF(Table2[Tên nhà cung cấp],MuaHàng_ThanhToán!$C$5),6),BáoCáoHàngHóa!B1479,Table2[Thành tiền]))</f>
        <v/>
      </c>
      <c r="F1479" s="43" t="str">
        <f>IF(B1479="","",SUMIF(Table2[[Tên hàng hóa]:[Thành tiền]],BáoCáoHàngHóa!B1479,Table2[Số lượng])-BáoCáoHàngHóa!C1479)</f>
        <v/>
      </c>
      <c r="G1479" s="43" t="str">
        <f t="shared" si="207"/>
        <v/>
      </c>
      <c r="H1479" s="43" t="str">
        <f>IF(B1479="","",SUMIF(Table2[[Tên hàng hóa]:[Thành tiền]],BáoCáoHàngHóa!B1479,Table2[Thành tiền])-BáoCáoHàngHóa!E1479)</f>
        <v/>
      </c>
      <c r="I1479" s="42" t="str">
        <f>IF(B1479="","",SUMIF(Table28[[Tên hàng hóa ]:[Thành tiền]],BáoCáoHàngHóa!B1479,Table28[Số lượng]))</f>
        <v/>
      </c>
      <c r="J1479" s="42" t="str">
        <f t="shared" si="208"/>
        <v/>
      </c>
      <c r="K1479" s="42" t="str">
        <f t="shared" si="209"/>
        <v/>
      </c>
      <c r="L1479" s="44" t="str">
        <f t="shared" si="210"/>
        <v/>
      </c>
      <c r="M1479" s="44" t="str">
        <f t="shared" si="211"/>
        <v/>
      </c>
      <c r="N1479" s="44" t="str">
        <f t="shared" si="212"/>
        <v/>
      </c>
      <c r="O1479" s="30">
        <f t="shared" ref="O1479:O1542" si="213">IF(L1479&lt;0,-1,0)</f>
        <v>0</v>
      </c>
    </row>
    <row r="1480" spans="1:15" x14ac:dyDescent="0.2">
      <c r="A1480" s="40">
        <v>1475</v>
      </c>
      <c r="B1480" s="40" t="str">
        <f>IF(DanhMụcHH!B1479="","",DanhMụcHH!B1479)</f>
        <v/>
      </c>
      <c r="C1480" s="41" t="str">
        <f ca="1">IF(B1480="","",SUMIF(OFFSET(MuaHàng_ThanhToán!$D$5,0,0,COUNTIF(Table2[Tên nhà cung cấp],MuaHàng_ThanhToán!$C$5),6),BáoCáoHàngHóa!B1480,Table2[Số lượng]))</f>
        <v/>
      </c>
      <c r="D1480" s="41" t="str">
        <f t="shared" si="206"/>
        <v/>
      </c>
      <c r="E1480" s="41" t="str">
        <f ca="1">IF(B1480="","",SUMIF(OFFSET(MuaHàng_ThanhToán!$D$5,0,0,COUNTIF(Table2[Tên nhà cung cấp],MuaHàng_ThanhToán!$C$5),6),BáoCáoHàngHóa!B1480,Table2[Thành tiền]))</f>
        <v/>
      </c>
      <c r="F1480" s="43" t="str">
        <f>IF(B1480="","",SUMIF(Table2[[Tên hàng hóa]:[Thành tiền]],BáoCáoHàngHóa!B1480,Table2[Số lượng])-BáoCáoHàngHóa!C1480)</f>
        <v/>
      </c>
      <c r="G1480" s="43" t="str">
        <f t="shared" si="207"/>
        <v/>
      </c>
      <c r="H1480" s="43" t="str">
        <f>IF(B1480="","",SUMIF(Table2[[Tên hàng hóa]:[Thành tiền]],BáoCáoHàngHóa!B1480,Table2[Thành tiền])-BáoCáoHàngHóa!E1480)</f>
        <v/>
      </c>
      <c r="I1480" s="42" t="str">
        <f>IF(B1480="","",SUMIF(Table28[[Tên hàng hóa ]:[Thành tiền]],BáoCáoHàngHóa!B1480,Table28[Số lượng]))</f>
        <v/>
      </c>
      <c r="J1480" s="42" t="str">
        <f t="shared" si="208"/>
        <v/>
      </c>
      <c r="K1480" s="42" t="str">
        <f t="shared" si="209"/>
        <v/>
      </c>
      <c r="L1480" s="44" t="str">
        <f t="shared" si="210"/>
        <v/>
      </c>
      <c r="M1480" s="44" t="str">
        <f t="shared" si="211"/>
        <v/>
      </c>
      <c r="N1480" s="44" t="str">
        <f t="shared" si="212"/>
        <v/>
      </c>
      <c r="O1480" s="30">
        <f t="shared" si="213"/>
        <v>0</v>
      </c>
    </row>
    <row r="1481" spans="1:15" x14ac:dyDescent="0.2">
      <c r="A1481" s="40">
        <v>1476</v>
      </c>
      <c r="B1481" s="40" t="str">
        <f>IF(DanhMụcHH!B1480="","",DanhMụcHH!B1480)</f>
        <v/>
      </c>
      <c r="C1481" s="41" t="str">
        <f ca="1">IF(B1481="","",SUMIF(OFFSET(MuaHàng_ThanhToán!$D$5,0,0,COUNTIF(Table2[Tên nhà cung cấp],MuaHàng_ThanhToán!$C$5),6),BáoCáoHàngHóa!B1481,Table2[Số lượng]))</f>
        <v/>
      </c>
      <c r="D1481" s="41" t="str">
        <f t="shared" si="206"/>
        <v/>
      </c>
      <c r="E1481" s="41" t="str">
        <f ca="1">IF(B1481="","",SUMIF(OFFSET(MuaHàng_ThanhToán!$D$5,0,0,COUNTIF(Table2[Tên nhà cung cấp],MuaHàng_ThanhToán!$C$5),6),BáoCáoHàngHóa!B1481,Table2[Thành tiền]))</f>
        <v/>
      </c>
      <c r="F1481" s="43" t="str">
        <f>IF(B1481="","",SUMIF(Table2[[Tên hàng hóa]:[Thành tiền]],BáoCáoHàngHóa!B1481,Table2[Số lượng])-BáoCáoHàngHóa!C1481)</f>
        <v/>
      </c>
      <c r="G1481" s="43" t="str">
        <f t="shared" si="207"/>
        <v/>
      </c>
      <c r="H1481" s="43" t="str">
        <f>IF(B1481="","",SUMIF(Table2[[Tên hàng hóa]:[Thành tiền]],BáoCáoHàngHóa!B1481,Table2[Thành tiền])-BáoCáoHàngHóa!E1481)</f>
        <v/>
      </c>
      <c r="I1481" s="42" t="str">
        <f>IF(B1481="","",SUMIF(Table28[[Tên hàng hóa ]:[Thành tiền]],BáoCáoHàngHóa!B1481,Table28[Số lượng]))</f>
        <v/>
      </c>
      <c r="J1481" s="42" t="str">
        <f t="shared" si="208"/>
        <v/>
      </c>
      <c r="K1481" s="42" t="str">
        <f t="shared" si="209"/>
        <v/>
      </c>
      <c r="L1481" s="44" t="str">
        <f t="shared" si="210"/>
        <v/>
      </c>
      <c r="M1481" s="44" t="str">
        <f t="shared" si="211"/>
        <v/>
      </c>
      <c r="N1481" s="44" t="str">
        <f t="shared" si="212"/>
        <v/>
      </c>
      <c r="O1481" s="30">
        <f t="shared" si="213"/>
        <v>0</v>
      </c>
    </row>
    <row r="1482" spans="1:15" x14ac:dyDescent="0.2">
      <c r="A1482" s="40">
        <v>1477</v>
      </c>
      <c r="B1482" s="40" t="str">
        <f>IF(DanhMụcHH!B1481="","",DanhMụcHH!B1481)</f>
        <v/>
      </c>
      <c r="C1482" s="41" t="str">
        <f ca="1">IF(B1482="","",SUMIF(OFFSET(MuaHàng_ThanhToán!$D$5,0,0,COUNTIF(Table2[Tên nhà cung cấp],MuaHàng_ThanhToán!$C$5),6),BáoCáoHàngHóa!B1482,Table2[Số lượng]))</f>
        <v/>
      </c>
      <c r="D1482" s="41" t="str">
        <f t="shared" si="206"/>
        <v/>
      </c>
      <c r="E1482" s="41" t="str">
        <f ca="1">IF(B1482="","",SUMIF(OFFSET(MuaHàng_ThanhToán!$D$5,0,0,COUNTIF(Table2[Tên nhà cung cấp],MuaHàng_ThanhToán!$C$5),6),BáoCáoHàngHóa!B1482,Table2[Thành tiền]))</f>
        <v/>
      </c>
      <c r="F1482" s="43" t="str">
        <f>IF(B1482="","",SUMIF(Table2[[Tên hàng hóa]:[Thành tiền]],BáoCáoHàngHóa!B1482,Table2[Số lượng])-BáoCáoHàngHóa!C1482)</f>
        <v/>
      </c>
      <c r="G1482" s="43" t="str">
        <f t="shared" si="207"/>
        <v/>
      </c>
      <c r="H1482" s="43" t="str">
        <f>IF(B1482="","",SUMIF(Table2[[Tên hàng hóa]:[Thành tiền]],BáoCáoHàngHóa!B1482,Table2[Thành tiền])-BáoCáoHàngHóa!E1482)</f>
        <v/>
      </c>
      <c r="I1482" s="42" t="str">
        <f>IF(B1482="","",SUMIF(Table28[[Tên hàng hóa ]:[Thành tiền]],BáoCáoHàngHóa!B1482,Table28[Số lượng]))</f>
        <v/>
      </c>
      <c r="J1482" s="42" t="str">
        <f t="shared" si="208"/>
        <v/>
      </c>
      <c r="K1482" s="42" t="str">
        <f t="shared" si="209"/>
        <v/>
      </c>
      <c r="L1482" s="44" t="str">
        <f t="shared" si="210"/>
        <v/>
      </c>
      <c r="M1482" s="44" t="str">
        <f t="shared" si="211"/>
        <v/>
      </c>
      <c r="N1482" s="44" t="str">
        <f t="shared" si="212"/>
        <v/>
      </c>
      <c r="O1482" s="30">
        <f t="shared" si="213"/>
        <v>0</v>
      </c>
    </row>
    <row r="1483" spans="1:15" x14ac:dyDescent="0.2">
      <c r="A1483" s="40">
        <v>1478</v>
      </c>
      <c r="B1483" s="40" t="str">
        <f>IF(DanhMụcHH!B1482="","",DanhMụcHH!B1482)</f>
        <v/>
      </c>
      <c r="C1483" s="41" t="str">
        <f ca="1">IF(B1483="","",SUMIF(OFFSET(MuaHàng_ThanhToán!$D$5,0,0,COUNTIF(Table2[Tên nhà cung cấp],MuaHàng_ThanhToán!$C$5),6),BáoCáoHàngHóa!B1483,Table2[Số lượng]))</f>
        <v/>
      </c>
      <c r="D1483" s="41" t="str">
        <f t="shared" si="206"/>
        <v/>
      </c>
      <c r="E1483" s="41" t="str">
        <f ca="1">IF(B1483="","",SUMIF(OFFSET(MuaHàng_ThanhToán!$D$5,0,0,COUNTIF(Table2[Tên nhà cung cấp],MuaHàng_ThanhToán!$C$5),6),BáoCáoHàngHóa!B1483,Table2[Thành tiền]))</f>
        <v/>
      </c>
      <c r="F1483" s="43" t="str">
        <f>IF(B1483="","",SUMIF(Table2[[Tên hàng hóa]:[Thành tiền]],BáoCáoHàngHóa!B1483,Table2[Số lượng])-BáoCáoHàngHóa!C1483)</f>
        <v/>
      </c>
      <c r="G1483" s="43" t="str">
        <f t="shared" si="207"/>
        <v/>
      </c>
      <c r="H1483" s="43" t="str">
        <f>IF(B1483="","",SUMIF(Table2[[Tên hàng hóa]:[Thành tiền]],BáoCáoHàngHóa!B1483,Table2[Thành tiền])-BáoCáoHàngHóa!E1483)</f>
        <v/>
      </c>
      <c r="I1483" s="42" t="str">
        <f>IF(B1483="","",SUMIF(Table28[[Tên hàng hóa ]:[Thành tiền]],BáoCáoHàngHóa!B1483,Table28[Số lượng]))</f>
        <v/>
      </c>
      <c r="J1483" s="42" t="str">
        <f t="shared" si="208"/>
        <v/>
      </c>
      <c r="K1483" s="42" t="str">
        <f t="shared" si="209"/>
        <v/>
      </c>
      <c r="L1483" s="44" t="str">
        <f t="shared" si="210"/>
        <v/>
      </c>
      <c r="M1483" s="44" t="str">
        <f t="shared" si="211"/>
        <v/>
      </c>
      <c r="N1483" s="44" t="str">
        <f t="shared" si="212"/>
        <v/>
      </c>
      <c r="O1483" s="30">
        <f t="shared" si="213"/>
        <v>0</v>
      </c>
    </row>
    <row r="1484" spans="1:15" x14ac:dyDescent="0.2">
      <c r="A1484" s="40">
        <v>1479</v>
      </c>
      <c r="B1484" s="40" t="str">
        <f>IF(DanhMụcHH!B1483="","",DanhMụcHH!B1483)</f>
        <v/>
      </c>
      <c r="C1484" s="41" t="str">
        <f ca="1">IF(B1484="","",SUMIF(OFFSET(MuaHàng_ThanhToán!$D$5,0,0,COUNTIF(Table2[Tên nhà cung cấp],MuaHàng_ThanhToán!$C$5),6),BáoCáoHàngHóa!B1484,Table2[Số lượng]))</f>
        <v/>
      </c>
      <c r="D1484" s="41" t="str">
        <f t="shared" si="206"/>
        <v/>
      </c>
      <c r="E1484" s="41" t="str">
        <f ca="1">IF(B1484="","",SUMIF(OFFSET(MuaHàng_ThanhToán!$D$5,0,0,COUNTIF(Table2[Tên nhà cung cấp],MuaHàng_ThanhToán!$C$5),6),BáoCáoHàngHóa!B1484,Table2[Thành tiền]))</f>
        <v/>
      </c>
      <c r="F1484" s="43" t="str">
        <f>IF(B1484="","",SUMIF(Table2[[Tên hàng hóa]:[Thành tiền]],BáoCáoHàngHóa!B1484,Table2[Số lượng])-BáoCáoHàngHóa!C1484)</f>
        <v/>
      </c>
      <c r="G1484" s="43" t="str">
        <f t="shared" si="207"/>
        <v/>
      </c>
      <c r="H1484" s="43" t="str">
        <f>IF(B1484="","",SUMIF(Table2[[Tên hàng hóa]:[Thành tiền]],BáoCáoHàngHóa!B1484,Table2[Thành tiền])-BáoCáoHàngHóa!E1484)</f>
        <v/>
      </c>
      <c r="I1484" s="42" t="str">
        <f>IF(B1484="","",SUMIF(Table28[[Tên hàng hóa ]:[Thành tiền]],BáoCáoHàngHóa!B1484,Table28[Số lượng]))</f>
        <v/>
      </c>
      <c r="J1484" s="42" t="str">
        <f t="shared" si="208"/>
        <v/>
      </c>
      <c r="K1484" s="42" t="str">
        <f t="shared" si="209"/>
        <v/>
      </c>
      <c r="L1484" s="44" t="str">
        <f t="shared" si="210"/>
        <v/>
      </c>
      <c r="M1484" s="44" t="str">
        <f t="shared" si="211"/>
        <v/>
      </c>
      <c r="N1484" s="44" t="str">
        <f t="shared" si="212"/>
        <v/>
      </c>
      <c r="O1484" s="30">
        <f t="shared" si="213"/>
        <v>0</v>
      </c>
    </row>
    <row r="1485" spans="1:15" x14ac:dyDescent="0.2">
      <c r="A1485" s="40">
        <v>1480</v>
      </c>
      <c r="B1485" s="40" t="str">
        <f>IF(DanhMụcHH!B1484="","",DanhMụcHH!B1484)</f>
        <v/>
      </c>
      <c r="C1485" s="41" t="str">
        <f ca="1">IF(B1485="","",SUMIF(OFFSET(MuaHàng_ThanhToán!$D$5,0,0,COUNTIF(Table2[Tên nhà cung cấp],MuaHàng_ThanhToán!$C$5),6),BáoCáoHàngHóa!B1485,Table2[Số lượng]))</f>
        <v/>
      </c>
      <c r="D1485" s="41" t="str">
        <f t="shared" si="206"/>
        <v/>
      </c>
      <c r="E1485" s="41" t="str">
        <f ca="1">IF(B1485="","",SUMIF(OFFSET(MuaHàng_ThanhToán!$D$5,0,0,COUNTIF(Table2[Tên nhà cung cấp],MuaHàng_ThanhToán!$C$5),6),BáoCáoHàngHóa!B1485,Table2[Thành tiền]))</f>
        <v/>
      </c>
      <c r="F1485" s="43" t="str">
        <f>IF(B1485="","",SUMIF(Table2[[Tên hàng hóa]:[Thành tiền]],BáoCáoHàngHóa!B1485,Table2[Số lượng])-BáoCáoHàngHóa!C1485)</f>
        <v/>
      </c>
      <c r="G1485" s="43" t="str">
        <f t="shared" si="207"/>
        <v/>
      </c>
      <c r="H1485" s="43" t="str">
        <f>IF(B1485="","",SUMIF(Table2[[Tên hàng hóa]:[Thành tiền]],BáoCáoHàngHóa!B1485,Table2[Thành tiền])-BáoCáoHàngHóa!E1485)</f>
        <v/>
      </c>
      <c r="I1485" s="42" t="str">
        <f>IF(B1485="","",SUMIF(Table28[[Tên hàng hóa ]:[Thành tiền]],BáoCáoHàngHóa!B1485,Table28[Số lượng]))</f>
        <v/>
      </c>
      <c r="J1485" s="42" t="str">
        <f t="shared" si="208"/>
        <v/>
      </c>
      <c r="K1485" s="42" t="str">
        <f t="shared" si="209"/>
        <v/>
      </c>
      <c r="L1485" s="44" t="str">
        <f t="shared" si="210"/>
        <v/>
      </c>
      <c r="M1485" s="44" t="str">
        <f t="shared" si="211"/>
        <v/>
      </c>
      <c r="N1485" s="44" t="str">
        <f t="shared" si="212"/>
        <v/>
      </c>
      <c r="O1485" s="30">
        <f t="shared" si="213"/>
        <v>0</v>
      </c>
    </row>
    <row r="1486" spans="1:15" x14ac:dyDescent="0.2">
      <c r="A1486" s="40">
        <v>1481</v>
      </c>
      <c r="B1486" s="40" t="str">
        <f>IF(DanhMụcHH!B1485="","",DanhMụcHH!B1485)</f>
        <v/>
      </c>
      <c r="C1486" s="41" t="str">
        <f ca="1">IF(B1486="","",SUMIF(OFFSET(MuaHàng_ThanhToán!$D$5,0,0,COUNTIF(Table2[Tên nhà cung cấp],MuaHàng_ThanhToán!$C$5),6),BáoCáoHàngHóa!B1486,Table2[Số lượng]))</f>
        <v/>
      </c>
      <c r="D1486" s="41" t="str">
        <f t="shared" si="206"/>
        <v/>
      </c>
      <c r="E1486" s="41" t="str">
        <f ca="1">IF(B1486="","",SUMIF(OFFSET(MuaHàng_ThanhToán!$D$5,0,0,COUNTIF(Table2[Tên nhà cung cấp],MuaHàng_ThanhToán!$C$5),6),BáoCáoHàngHóa!B1486,Table2[Thành tiền]))</f>
        <v/>
      </c>
      <c r="F1486" s="43" t="str">
        <f>IF(B1486="","",SUMIF(Table2[[Tên hàng hóa]:[Thành tiền]],BáoCáoHàngHóa!B1486,Table2[Số lượng])-BáoCáoHàngHóa!C1486)</f>
        <v/>
      </c>
      <c r="G1486" s="43" t="str">
        <f t="shared" si="207"/>
        <v/>
      </c>
      <c r="H1486" s="43" t="str">
        <f>IF(B1486="","",SUMIF(Table2[[Tên hàng hóa]:[Thành tiền]],BáoCáoHàngHóa!B1486,Table2[Thành tiền])-BáoCáoHàngHóa!E1486)</f>
        <v/>
      </c>
      <c r="I1486" s="42" t="str">
        <f>IF(B1486="","",SUMIF(Table28[[Tên hàng hóa ]:[Thành tiền]],BáoCáoHàngHóa!B1486,Table28[Số lượng]))</f>
        <v/>
      </c>
      <c r="J1486" s="42" t="str">
        <f t="shared" si="208"/>
        <v/>
      </c>
      <c r="K1486" s="42" t="str">
        <f t="shared" si="209"/>
        <v/>
      </c>
      <c r="L1486" s="44" t="str">
        <f t="shared" si="210"/>
        <v/>
      </c>
      <c r="M1486" s="44" t="str">
        <f t="shared" si="211"/>
        <v/>
      </c>
      <c r="N1486" s="44" t="str">
        <f t="shared" si="212"/>
        <v/>
      </c>
      <c r="O1486" s="30">
        <f t="shared" si="213"/>
        <v>0</v>
      </c>
    </row>
    <row r="1487" spans="1:15" x14ac:dyDescent="0.2">
      <c r="A1487" s="40">
        <v>1482</v>
      </c>
      <c r="B1487" s="40" t="str">
        <f>IF(DanhMụcHH!B1486="","",DanhMụcHH!B1486)</f>
        <v/>
      </c>
      <c r="C1487" s="41" t="str">
        <f ca="1">IF(B1487="","",SUMIF(OFFSET(MuaHàng_ThanhToán!$D$5,0,0,COUNTIF(Table2[Tên nhà cung cấp],MuaHàng_ThanhToán!$C$5),6),BáoCáoHàngHóa!B1487,Table2[Số lượng]))</f>
        <v/>
      </c>
      <c r="D1487" s="41" t="str">
        <f t="shared" si="206"/>
        <v/>
      </c>
      <c r="E1487" s="41" t="str">
        <f ca="1">IF(B1487="","",SUMIF(OFFSET(MuaHàng_ThanhToán!$D$5,0,0,COUNTIF(Table2[Tên nhà cung cấp],MuaHàng_ThanhToán!$C$5),6),BáoCáoHàngHóa!B1487,Table2[Thành tiền]))</f>
        <v/>
      </c>
      <c r="F1487" s="43" t="str">
        <f>IF(B1487="","",SUMIF(Table2[[Tên hàng hóa]:[Thành tiền]],BáoCáoHàngHóa!B1487,Table2[Số lượng])-BáoCáoHàngHóa!C1487)</f>
        <v/>
      </c>
      <c r="G1487" s="43" t="str">
        <f t="shared" si="207"/>
        <v/>
      </c>
      <c r="H1487" s="43" t="str">
        <f>IF(B1487="","",SUMIF(Table2[[Tên hàng hóa]:[Thành tiền]],BáoCáoHàngHóa!B1487,Table2[Thành tiền])-BáoCáoHàngHóa!E1487)</f>
        <v/>
      </c>
      <c r="I1487" s="42" t="str">
        <f>IF(B1487="","",SUMIF(Table28[[Tên hàng hóa ]:[Thành tiền]],BáoCáoHàngHóa!B1487,Table28[Số lượng]))</f>
        <v/>
      </c>
      <c r="J1487" s="42" t="str">
        <f t="shared" si="208"/>
        <v/>
      </c>
      <c r="K1487" s="42" t="str">
        <f t="shared" si="209"/>
        <v/>
      </c>
      <c r="L1487" s="44" t="str">
        <f t="shared" si="210"/>
        <v/>
      </c>
      <c r="M1487" s="44" t="str">
        <f t="shared" si="211"/>
        <v/>
      </c>
      <c r="N1487" s="44" t="str">
        <f t="shared" si="212"/>
        <v/>
      </c>
      <c r="O1487" s="30">
        <f t="shared" si="213"/>
        <v>0</v>
      </c>
    </row>
    <row r="1488" spans="1:15" x14ac:dyDescent="0.2">
      <c r="A1488" s="40">
        <v>1483</v>
      </c>
      <c r="B1488" s="40" t="str">
        <f>IF(DanhMụcHH!B1487="","",DanhMụcHH!B1487)</f>
        <v/>
      </c>
      <c r="C1488" s="41" t="str">
        <f ca="1">IF(B1488="","",SUMIF(OFFSET(MuaHàng_ThanhToán!$D$5,0,0,COUNTIF(Table2[Tên nhà cung cấp],MuaHàng_ThanhToán!$C$5),6),BáoCáoHàngHóa!B1488,Table2[Số lượng]))</f>
        <v/>
      </c>
      <c r="D1488" s="41" t="str">
        <f t="shared" si="206"/>
        <v/>
      </c>
      <c r="E1488" s="41" t="str">
        <f ca="1">IF(B1488="","",SUMIF(OFFSET(MuaHàng_ThanhToán!$D$5,0,0,COUNTIF(Table2[Tên nhà cung cấp],MuaHàng_ThanhToán!$C$5),6),BáoCáoHàngHóa!B1488,Table2[Thành tiền]))</f>
        <v/>
      </c>
      <c r="F1488" s="43" t="str">
        <f>IF(B1488="","",SUMIF(Table2[[Tên hàng hóa]:[Thành tiền]],BáoCáoHàngHóa!B1488,Table2[Số lượng])-BáoCáoHàngHóa!C1488)</f>
        <v/>
      </c>
      <c r="G1488" s="43" t="str">
        <f t="shared" si="207"/>
        <v/>
      </c>
      <c r="H1488" s="43" t="str">
        <f>IF(B1488="","",SUMIF(Table2[[Tên hàng hóa]:[Thành tiền]],BáoCáoHàngHóa!B1488,Table2[Thành tiền])-BáoCáoHàngHóa!E1488)</f>
        <v/>
      </c>
      <c r="I1488" s="42" t="str">
        <f>IF(B1488="","",SUMIF(Table28[[Tên hàng hóa ]:[Thành tiền]],BáoCáoHàngHóa!B1488,Table28[Số lượng]))</f>
        <v/>
      </c>
      <c r="J1488" s="42" t="str">
        <f t="shared" si="208"/>
        <v/>
      </c>
      <c r="K1488" s="42" t="str">
        <f t="shared" si="209"/>
        <v/>
      </c>
      <c r="L1488" s="44" t="str">
        <f t="shared" si="210"/>
        <v/>
      </c>
      <c r="M1488" s="44" t="str">
        <f t="shared" si="211"/>
        <v/>
      </c>
      <c r="N1488" s="44" t="str">
        <f t="shared" si="212"/>
        <v/>
      </c>
      <c r="O1488" s="30">
        <f t="shared" si="213"/>
        <v>0</v>
      </c>
    </row>
    <row r="1489" spans="1:15" x14ac:dyDescent="0.2">
      <c r="A1489" s="40">
        <v>1484</v>
      </c>
      <c r="B1489" s="40" t="str">
        <f>IF(DanhMụcHH!B1488="","",DanhMụcHH!B1488)</f>
        <v/>
      </c>
      <c r="C1489" s="41" t="str">
        <f ca="1">IF(B1489="","",SUMIF(OFFSET(MuaHàng_ThanhToán!$D$5,0,0,COUNTIF(Table2[Tên nhà cung cấp],MuaHàng_ThanhToán!$C$5),6),BáoCáoHàngHóa!B1489,Table2[Số lượng]))</f>
        <v/>
      </c>
      <c r="D1489" s="41" t="str">
        <f t="shared" si="206"/>
        <v/>
      </c>
      <c r="E1489" s="41" t="str">
        <f ca="1">IF(B1489="","",SUMIF(OFFSET(MuaHàng_ThanhToán!$D$5,0,0,COUNTIF(Table2[Tên nhà cung cấp],MuaHàng_ThanhToán!$C$5),6),BáoCáoHàngHóa!B1489,Table2[Thành tiền]))</f>
        <v/>
      </c>
      <c r="F1489" s="43" t="str">
        <f>IF(B1489="","",SUMIF(Table2[[Tên hàng hóa]:[Thành tiền]],BáoCáoHàngHóa!B1489,Table2[Số lượng])-BáoCáoHàngHóa!C1489)</f>
        <v/>
      </c>
      <c r="G1489" s="43" t="str">
        <f t="shared" si="207"/>
        <v/>
      </c>
      <c r="H1489" s="43" t="str">
        <f>IF(B1489="","",SUMIF(Table2[[Tên hàng hóa]:[Thành tiền]],BáoCáoHàngHóa!B1489,Table2[Thành tiền])-BáoCáoHàngHóa!E1489)</f>
        <v/>
      </c>
      <c r="I1489" s="42" t="str">
        <f>IF(B1489="","",SUMIF(Table28[[Tên hàng hóa ]:[Thành tiền]],BáoCáoHàngHóa!B1489,Table28[Số lượng]))</f>
        <v/>
      </c>
      <c r="J1489" s="42" t="str">
        <f t="shared" si="208"/>
        <v/>
      </c>
      <c r="K1489" s="42" t="str">
        <f t="shared" si="209"/>
        <v/>
      </c>
      <c r="L1489" s="44" t="str">
        <f t="shared" si="210"/>
        <v/>
      </c>
      <c r="M1489" s="44" t="str">
        <f t="shared" si="211"/>
        <v/>
      </c>
      <c r="N1489" s="44" t="str">
        <f t="shared" si="212"/>
        <v/>
      </c>
      <c r="O1489" s="30">
        <f t="shared" si="213"/>
        <v>0</v>
      </c>
    </row>
    <row r="1490" spans="1:15" x14ac:dyDescent="0.2">
      <c r="A1490" s="40">
        <v>1485</v>
      </c>
      <c r="B1490" s="40" t="str">
        <f>IF(DanhMụcHH!B1489="","",DanhMụcHH!B1489)</f>
        <v/>
      </c>
      <c r="C1490" s="41" t="str">
        <f ca="1">IF(B1490="","",SUMIF(OFFSET(MuaHàng_ThanhToán!$D$5,0,0,COUNTIF(Table2[Tên nhà cung cấp],MuaHàng_ThanhToán!$C$5),6),BáoCáoHàngHóa!B1490,Table2[Số lượng]))</f>
        <v/>
      </c>
      <c r="D1490" s="41" t="str">
        <f t="shared" si="206"/>
        <v/>
      </c>
      <c r="E1490" s="41" t="str">
        <f ca="1">IF(B1490="","",SUMIF(OFFSET(MuaHàng_ThanhToán!$D$5,0,0,COUNTIF(Table2[Tên nhà cung cấp],MuaHàng_ThanhToán!$C$5),6),BáoCáoHàngHóa!B1490,Table2[Thành tiền]))</f>
        <v/>
      </c>
      <c r="F1490" s="43" t="str">
        <f>IF(B1490="","",SUMIF(Table2[[Tên hàng hóa]:[Thành tiền]],BáoCáoHàngHóa!B1490,Table2[Số lượng])-BáoCáoHàngHóa!C1490)</f>
        <v/>
      </c>
      <c r="G1490" s="43" t="str">
        <f t="shared" si="207"/>
        <v/>
      </c>
      <c r="H1490" s="43" t="str">
        <f>IF(B1490="","",SUMIF(Table2[[Tên hàng hóa]:[Thành tiền]],BáoCáoHàngHóa!B1490,Table2[Thành tiền])-BáoCáoHàngHóa!E1490)</f>
        <v/>
      </c>
      <c r="I1490" s="42" t="str">
        <f>IF(B1490="","",SUMIF(Table28[[Tên hàng hóa ]:[Thành tiền]],BáoCáoHàngHóa!B1490,Table28[Số lượng]))</f>
        <v/>
      </c>
      <c r="J1490" s="42" t="str">
        <f t="shared" si="208"/>
        <v/>
      </c>
      <c r="K1490" s="42" t="str">
        <f t="shared" si="209"/>
        <v/>
      </c>
      <c r="L1490" s="44" t="str">
        <f t="shared" si="210"/>
        <v/>
      </c>
      <c r="M1490" s="44" t="str">
        <f t="shared" si="211"/>
        <v/>
      </c>
      <c r="N1490" s="44" t="str">
        <f t="shared" si="212"/>
        <v/>
      </c>
      <c r="O1490" s="30">
        <f t="shared" si="213"/>
        <v>0</v>
      </c>
    </row>
    <row r="1491" spans="1:15" x14ac:dyDescent="0.2">
      <c r="A1491" s="40">
        <v>1486</v>
      </c>
      <c r="B1491" s="40" t="str">
        <f>IF(DanhMụcHH!B1490="","",DanhMụcHH!B1490)</f>
        <v/>
      </c>
      <c r="C1491" s="41" t="str">
        <f ca="1">IF(B1491="","",SUMIF(OFFSET(MuaHàng_ThanhToán!$D$5,0,0,COUNTIF(Table2[Tên nhà cung cấp],MuaHàng_ThanhToán!$C$5),6),BáoCáoHàngHóa!B1491,Table2[Số lượng]))</f>
        <v/>
      </c>
      <c r="D1491" s="41" t="str">
        <f t="shared" si="206"/>
        <v/>
      </c>
      <c r="E1491" s="41" t="str">
        <f ca="1">IF(B1491="","",SUMIF(OFFSET(MuaHàng_ThanhToán!$D$5,0,0,COUNTIF(Table2[Tên nhà cung cấp],MuaHàng_ThanhToán!$C$5),6),BáoCáoHàngHóa!B1491,Table2[Thành tiền]))</f>
        <v/>
      </c>
      <c r="F1491" s="43" t="str">
        <f>IF(B1491="","",SUMIF(Table2[[Tên hàng hóa]:[Thành tiền]],BáoCáoHàngHóa!B1491,Table2[Số lượng])-BáoCáoHàngHóa!C1491)</f>
        <v/>
      </c>
      <c r="G1491" s="43" t="str">
        <f t="shared" si="207"/>
        <v/>
      </c>
      <c r="H1491" s="43" t="str">
        <f>IF(B1491="","",SUMIF(Table2[[Tên hàng hóa]:[Thành tiền]],BáoCáoHàngHóa!B1491,Table2[Thành tiền])-BáoCáoHàngHóa!E1491)</f>
        <v/>
      </c>
      <c r="I1491" s="42" t="str">
        <f>IF(B1491="","",SUMIF(Table28[[Tên hàng hóa ]:[Thành tiền]],BáoCáoHàngHóa!B1491,Table28[Số lượng]))</f>
        <v/>
      </c>
      <c r="J1491" s="42" t="str">
        <f t="shared" si="208"/>
        <v/>
      </c>
      <c r="K1491" s="42" t="str">
        <f t="shared" si="209"/>
        <v/>
      </c>
      <c r="L1491" s="44" t="str">
        <f t="shared" si="210"/>
        <v/>
      </c>
      <c r="M1491" s="44" t="str">
        <f t="shared" si="211"/>
        <v/>
      </c>
      <c r="N1491" s="44" t="str">
        <f t="shared" si="212"/>
        <v/>
      </c>
      <c r="O1491" s="30">
        <f t="shared" si="213"/>
        <v>0</v>
      </c>
    </row>
    <row r="1492" spans="1:15" x14ac:dyDescent="0.2">
      <c r="A1492" s="40">
        <v>1487</v>
      </c>
      <c r="B1492" s="40" t="str">
        <f>IF(DanhMụcHH!B1491="","",DanhMụcHH!B1491)</f>
        <v/>
      </c>
      <c r="C1492" s="41" t="str">
        <f ca="1">IF(B1492="","",SUMIF(OFFSET(MuaHàng_ThanhToán!$D$5,0,0,COUNTIF(Table2[Tên nhà cung cấp],MuaHàng_ThanhToán!$C$5),6),BáoCáoHàngHóa!B1492,Table2[Số lượng]))</f>
        <v/>
      </c>
      <c r="D1492" s="41" t="str">
        <f t="shared" si="206"/>
        <v/>
      </c>
      <c r="E1492" s="41" t="str">
        <f ca="1">IF(B1492="","",SUMIF(OFFSET(MuaHàng_ThanhToán!$D$5,0,0,COUNTIF(Table2[Tên nhà cung cấp],MuaHàng_ThanhToán!$C$5),6),BáoCáoHàngHóa!B1492,Table2[Thành tiền]))</f>
        <v/>
      </c>
      <c r="F1492" s="43" t="str">
        <f>IF(B1492="","",SUMIF(Table2[[Tên hàng hóa]:[Thành tiền]],BáoCáoHàngHóa!B1492,Table2[Số lượng])-BáoCáoHàngHóa!C1492)</f>
        <v/>
      </c>
      <c r="G1492" s="43" t="str">
        <f t="shared" si="207"/>
        <v/>
      </c>
      <c r="H1492" s="43" t="str">
        <f>IF(B1492="","",SUMIF(Table2[[Tên hàng hóa]:[Thành tiền]],BáoCáoHàngHóa!B1492,Table2[Thành tiền])-BáoCáoHàngHóa!E1492)</f>
        <v/>
      </c>
      <c r="I1492" s="42" t="str">
        <f>IF(B1492="","",SUMIF(Table28[[Tên hàng hóa ]:[Thành tiền]],BáoCáoHàngHóa!B1492,Table28[Số lượng]))</f>
        <v/>
      </c>
      <c r="J1492" s="42" t="str">
        <f t="shared" si="208"/>
        <v/>
      </c>
      <c r="K1492" s="42" t="str">
        <f t="shared" si="209"/>
        <v/>
      </c>
      <c r="L1492" s="44" t="str">
        <f t="shared" si="210"/>
        <v/>
      </c>
      <c r="M1492" s="44" t="str">
        <f t="shared" si="211"/>
        <v/>
      </c>
      <c r="N1492" s="44" t="str">
        <f t="shared" si="212"/>
        <v/>
      </c>
      <c r="O1492" s="30">
        <f t="shared" si="213"/>
        <v>0</v>
      </c>
    </row>
    <row r="1493" spans="1:15" x14ac:dyDescent="0.2">
      <c r="A1493" s="40">
        <v>1488</v>
      </c>
      <c r="B1493" s="40" t="str">
        <f>IF(DanhMụcHH!B1492="","",DanhMụcHH!B1492)</f>
        <v/>
      </c>
      <c r="C1493" s="41" t="str">
        <f ca="1">IF(B1493="","",SUMIF(OFFSET(MuaHàng_ThanhToán!$D$5,0,0,COUNTIF(Table2[Tên nhà cung cấp],MuaHàng_ThanhToán!$C$5),6),BáoCáoHàngHóa!B1493,Table2[Số lượng]))</f>
        <v/>
      </c>
      <c r="D1493" s="41" t="str">
        <f t="shared" si="206"/>
        <v/>
      </c>
      <c r="E1493" s="41" t="str">
        <f ca="1">IF(B1493="","",SUMIF(OFFSET(MuaHàng_ThanhToán!$D$5,0,0,COUNTIF(Table2[Tên nhà cung cấp],MuaHàng_ThanhToán!$C$5),6),BáoCáoHàngHóa!B1493,Table2[Thành tiền]))</f>
        <v/>
      </c>
      <c r="F1493" s="43" t="str">
        <f>IF(B1493="","",SUMIF(Table2[[Tên hàng hóa]:[Thành tiền]],BáoCáoHàngHóa!B1493,Table2[Số lượng])-BáoCáoHàngHóa!C1493)</f>
        <v/>
      </c>
      <c r="G1493" s="43" t="str">
        <f t="shared" si="207"/>
        <v/>
      </c>
      <c r="H1493" s="43" t="str">
        <f>IF(B1493="","",SUMIF(Table2[[Tên hàng hóa]:[Thành tiền]],BáoCáoHàngHóa!B1493,Table2[Thành tiền])-BáoCáoHàngHóa!E1493)</f>
        <v/>
      </c>
      <c r="I1493" s="42" t="str">
        <f>IF(B1493="","",SUMIF(Table28[[Tên hàng hóa ]:[Thành tiền]],BáoCáoHàngHóa!B1493,Table28[Số lượng]))</f>
        <v/>
      </c>
      <c r="J1493" s="42" t="str">
        <f t="shared" si="208"/>
        <v/>
      </c>
      <c r="K1493" s="42" t="str">
        <f t="shared" si="209"/>
        <v/>
      </c>
      <c r="L1493" s="44" t="str">
        <f t="shared" si="210"/>
        <v/>
      </c>
      <c r="M1493" s="44" t="str">
        <f t="shared" si="211"/>
        <v/>
      </c>
      <c r="N1493" s="44" t="str">
        <f t="shared" si="212"/>
        <v/>
      </c>
      <c r="O1493" s="30">
        <f t="shared" si="213"/>
        <v>0</v>
      </c>
    </row>
    <row r="1494" spans="1:15" x14ac:dyDescent="0.2">
      <c r="A1494" s="40">
        <v>1489</v>
      </c>
      <c r="B1494" s="40" t="str">
        <f>IF(DanhMụcHH!B1493="","",DanhMụcHH!B1493)</f>
        <v/>
      </c>
      <c r="C1494" s="41" t="str">
        <f ca="1">IF(B1494="","",SUMIF(OFFSET(MuaHàng_ThanhToán!$D$5,0,0,COUNTIF(Table2[Tên nhà cung cấp],MuaHàng_ThanhToán!$C$5),6),BáoCáoHàngHóa!B1494,Table2[Số lượng]))</f>
        <v/>
      </c>
      <c r="D1494" s="41" t="str">
        <f t="shared" si="206"/>
        <v/>
      </c>
      <c r="E1494" s="41" t="str">
        <f ca="1">IF(B1494="","",SUMIF(OFFSET(MuaHàng_ThanhToán!$D$5,0,0,COUNTIF(Table2[Tên nhà cung cấp],MuaHàng_ThanhToán!$C$5),6),BáoCáoHàngHóa!B1494,Table2[Thành tiền]))</f>
        <v/>
      </c>
      <c r="F1494" s="43" t="str">
        <f>IF(B1494="","",SUMIF(Table2[[Tên hàng hóa]:[Thành tiền]],BáoCáoHàngHóa!B1494,Table2[Số lượng])-BáoCáoHàngHóa!C1494)</f>
        <v/>
      </c>
      <c r="G1494" s="43" t="str">
        <f t="shared" si="207"/>
        <v/>
      </c>
      <c r="H1494" s="43" t="str">
        <f>IF(B1494="","",SUMIF(Table2[[Tên hàng hóa]:[Thành tiền]],BáoCáoHàngHóa!B1494,Table2[Thành tiền])-BáoCáoHàngHóa!E1494)</f>
        <v/>
      </c>
      <c r="I1494" s="42" t="str">
        <f>IF(B1494="","",SUMIF(Table28[[Tên hàng hóa ]:[Thành tiền]],BáoCáoHàngHóa!B1494,Table28[Số lượng]))</f>
        <v/>
      </c>
      <c r="J1494" s="42" t="str">
        <f t="shared" si="208"/>
        <v/>
      </c>
      <c r="K1494" s="42" t="str">
        <f t="shared" si="209"/>
        <v/>
      </c>
      <c r="L1494" s="44" t="str">
        <f t="shared" si="210"/>
        <v/>
      </c>
      <c r="M1494" s="44" t="str">
        <f t="shared" si="211"/>
        <v/>
      </c>
      <c r="N1494" s="44" t="str">
        <f t="shared" si="212"/>
        <v/>
      </c>
      <c r="O1494" s="30">
        <f t="shared" si="213"/>
        <v>0</v>
      </c>
    </row>
    <row r="1495" spans="1:15" x14ac:dyDescent="0.2">
      <c r="A1495" s="40">
        <v>1490</v>
      </c>
      <c r="B1495" s="40" t="str">
        <f>IF(DanhMụcHH!B1494="","",DanhMụcHH!B1494)</f>
        <v/>
      </c>
      <c r="C1495" s="41" t="str">
        <f ca="1">IF(B1495="","",SUMIF(OFFSET(MuaHàng_ThanhToán!$D$5,0,0,COUNTIF(Table2[Tên nhà cung cấp],MuaHàng_ThanhToán!$C$5),6),BáoCáoHàngHóa!B1495,Table2[Số lượng]))</f>
        <v/>
      </c>
      <c r="D1495" s="41" t="str">
        <f t="shared" si="206"/>
        <v/>
      </c>
      <c r="E1495" s="41" t="str">
        <f ca="1">IF(B1495="","",SUMIF(OFFSET(MuaHàng_ThanhToán!$D$5,0,0,COUNTIF(Table2[Tên nhà cung cấp],MuaHàng_ThanhToán!$C$5),6),BáoCáoHàngHóa!B1495,Table2[Thành tiền]))</f>
        <v/>
      </c>
      <c r="F1495" s="43" t="str">
        <f>IF(B1495="","",SUMIF(Table2[[Tên hàng hóa]:[Thành tiền]],BáoCáoHàngHóa!B1495,Table2[Số lượng])-BáoCáoHàngHóa!C1495)</f>
        <v/>
      </c>
      <c r="G1495" s="43" t="str">
        <f t="shared" si="207"/>
        <v/>
      </c>
      <c r="H1495" s="43" t="str">
        <f>IF(B1495="","",SUMIF(Table2[[Tên hàng hóa]:[Thành tiền]],BáoCáoHàngHóa!B1495,Table2[Thành tiền])-BáoCáoHàngHóa!E1495)</f>
        <v/>
      </c>
      <c r="I1495" s="42" t="str">
        <f>IF(B1495="","",SUMIF(Table28[[Tên hàng hóa ]:[Thành tiền]],BáoCáoHàngHóa!B1495,Table28[Số lượng]))</f>
        <v/>
      </c>
      <c r="J1495" s="42" t="str">
        <f t="shared" si="208"/>
        <v/>
      </c>
      <c r="K1495" s="42" t="str">
        <f t="shared" si="209"/>
        <v/>
      </c>
      <c r="L1495" s="44" t="str">
        <f t="shared" si="210"/>
        <v/>
      </c>
      <c r="M1495" s="44" t="str">
        <f t="shared" si="211"/>
        <v/>
      </c>
      <c r="N1495" s="44" t="str">
        <f t="shared" si="212"/>
        <v/>
      </c>
      <c r="O1495" s="30">
        <f t="shared" si="213"/>
        <v>0</v>
      </c>
    </row>
    <row r="1496" spans="1:15" x14ac:dyDescent="0.2">
      <c r="A1496" s="40">
        <v>1491</v>
      </c>
      <c r="B1496" s="40" t="str">
        <f>IF(DanhMụcHH!B1495="","",DanhMụcHH!B1495)</f>
        <v/>
      </c>
      <c r="C1496" s="41" t="str">
        <f ca="1">IF(B1496="","",SUMIF(OFFSET(MuaHàng_ThanhToán!$D$5,0,0,COUNTIF(Table2[Tên nhà cung cấp],MuaHàng_ThanhToán!$C$5),6),BáoCáoHàngHóa!B1496,Table2[Số lượng]))</f>
        <v/>
      </c>
      <c r="D1496" s="41" t="str">
        <f t="shared" si="206"/>
        <v/>
      </c>
      <c r="E1496" s="41" t="str">
        <f ca="1">IF(B1496="","",SUMIF(OFFSET(MuaHàng_ThanhToán!$D$5,0,0,COUNTIF(Table2[Tên nhà cung cấp],MuaHàng_ThanhToán!$C$5),6),BáoCáoHàngHóa!B1496,Table2[Thành tiền]))</f>
        <v/>
      </c>
      <c r="F1496" s="43" t="str">
        <f>IF(B1496="","",SUMIF(Table2[[Tên hàng hóa]:[Thành tiền]],BáoCáoHàngHóa!B1496,Table2[Số lượng])-BáoCáoHàngHóa!C1496)</f>
        <v/>
      </c>
      <c r="G1496" s="43" t="str">
        <f t="shared" si="207"/>
        <v/>
      </c>
      <c r="H1496" s="43" t="str">
        <f>IF(B1496="","",SUMIF(Table2[[Tên hàng hóa]:[Thành tiền]],BáoCáoHàngHóa!B1496,Table2[Thành tiền])-BáoCáoHàngHóa!E1496)</f>
        <v/>
      </c>
      <c r="I1496" s="42" t="str">
        <f>IF(B1496="","",SUMIF(Table28[[Tên hàng hóa ]:[Thành tiền]],BáoCáoHàngHóa!B1496,Table28[Số lượng]))</f>
        <v/>
      </c>
      <c r="J1496" s="42" t="str">
        <f t="shared" si="208"/>
        <v/>
      </c>
      <c r="K1496" s="42" t="str">
        <f t="shared" si="209"/>
        <v/>
      </c>
      <c r="L1496" s="44" t="str">
        <f t="shared" si="210"/>
        <v/>
      </c>
      <c r="M1496" s="44" t="str">
        <f t="shared" si="211"/>
        <v/>
      </c>
      <c r="N1496" s="44" t="str">
        <f t="shared" si="212"/>
        <v/>
      </c>
      <c r="O1496" s="30">
        <f t="shared" si="213"/>
        <v>0</v>
      </c>
    </row>
    <row r="1497" spans="1:15" x14ac:dyDescent="0.2">
      <c r="A1497" s="40">
        <v>1492</v>
      </c>
      <c r="B1497" s="40" t="str">
        <f>IF(DanhMụcHH!B1496="","",DanhMụcHH!B1496)</f>
        <v/>
      </c>
      <c r="C1497" s="41" t="str">
        <f ca="1">IF(B1497="","",SUMIF(OFFSET(MuaHàng_ThanhToán!$D$5,0,0,COUNTIF(Table2[Tên nhà cung cấp],MuaHàng_ThanhToán!$C$5),6),BáoCáoHàngHóa!B1497,Table2[Số lượng]))</f>
        <v/>
      </c>
      <c r="D1497" s="41" t="str">
        <f t="shared" si="206"/>
        <v/>
      </c>
      <c r="E1497" s="41" t="str">
        <f ca="1">IF(B1497="","",SUMIF(OFFSET(MuaHàng_ThanhToán!$D$5,0,0,COUNTIF(Table2[Tên nhà cung cấp],MuaHàng_ThanhToán!$C$5),6),BáoCáoHàngHóa!B1497,Table2[Thành tiền]))</f>
        <v/>
      </c>
      <c r="F1497" s="43" t="str">
        <f>IF(B1497="","",SUMIF(Table2[[Tên hàng hóa]:[Thành tiền]],BáoCáoHàngHóa!B1497,Table2[Số lượng])-BáoCáoHàngHóa!C1497)</f>
        <v/>
      </c>
      <c r="G1497" s="43" t="str">
        <f t="shared" si="207"/>
        <v/>
      </c>
      <c r="H1497" s="43" t="str">
        <f>IF(B1497="","",SUMIF(Table2[[Tên hàng hóa]:[Thành tiền]],BáoCáoHàngHóa!B1497,Table2[Thành tiền])-BáoCáoHàngHóa!E1497)</f>
        <v/>
      </c>
      <c r="I1497" s="42" t="str">
        <f>IF(B1497="","",SUMIF(Table28[[Tên hàng hóa ]:[Thành tiền]],BáoCáoHàngHóa!B1497,Table28[Số lượng]))</f>
        <v/>
      </c>
      <c r="J1497" s="42" t="str">
        <f t="shared" si="208"/>
        <v/>
      </c>
      <c r="K1497" s="42" t="str">
        <f t="shared" si="209"/>
        <v/>
      </c>
      <c r="L1497" s="44" t="str">
        <f t="shared" si="210"/>
        <v/>
      </c>
      <c r="M1497" s="44" t="str">
        <f t="shared" si="211"/>
        <v/>
      </c>
      <c r="N1497" s="44" t="str">
        <f t="shared" si="212"/>
        <v/>
      </c>
      <c r="O1497" s="30">
        <f t="shared" si="213"/>
        <v>0</v>
      </c>
    </row>
    <row r="1498" spans="1:15" x14ac:dyDescent="0.2">
      <c r="A1498" s="40">
        <v>1493</v>
      </c>
      <c r="B1498" s="40" t="str">
        <f>IF(DanhMụcHH!B1497="","",DanhMụcHH!B1497)</f>
        <v/>
      </c>
      <c r="C1498" s="41" t="str">
        <f ca="1">IF(B1498="","",SUMIF(OFFSET(MuaHàng_ThanhToán!$D$5,0,0,COUNTIF(Table2[Tên nhà cung cấp],MuaHàng_ThanhToán!$C$5),6),BáoCáoHàngHóa!B1498,Table2[Số lượng]))</f>
        <v/>
      </c>
      <c r="D1498" s="41" t="str">
        <f t="shared" si="206"/>
        <v/>
      </c>
      <c r="E1498" s="41" t="str">
        <f ca="1">IF(B1498="","",SUMIF(OFFSET(MuaHàng_ThanhToán!$D$5,0,0,COUNTIF(Table2[Tên nhà cung cấp],MuaHàng_ThanhToán!$C$5),6),BáoCáoHàngHóa!B1498,Table2[Thành tiền]))</f>
        <v/>
      </c>
      <c r="F1498" s="43" t="str">
        <f>IF(B1498="","",SUMIF(Table2[[Tên hàng hóa]:[Thành tiền]],BáoCáoHàngHóa!B1498,Table2[Số lượng])-BáoCáoHàngHóa!C1498)</f>
        <v/>
      </c>
      <c r="G1498" s="43" t="str">
        <f t="shared" si="207"/>
        <v/>
      </c>
      <c r="H1498" s="43" t="str">
        <f>IF(B1498="","",SUMIF(Table2[[Tên hàng hóa]:[Thành tiền]],BáoCáoHàngHóa!B1498,Table2[Thành tiền])-BáoCáoHàngHóa!E1498)</f>
        <v/>
      </c>
      <c r="I1498" s="42" t="str">
        <f>IF(B1498="","",SUMIF(Table28[[Tên hàng hóa ]:[Thành tiền]],BáoCáoHàngHóa!B1498,Table28[Số lượng]))</f>
        <v/>
      </c>
      <c r="J1498" s="42" t="str">
        <f t="shared" si="208"/>
        <v/>
      </c>
      <c r="K1498" s="42" t="str">
        <f t="shared" si="209"/>
        <v/>
      </c>
      <c r="L1498" s="44" t="str">
        <f t="shared" si="210"/>
        <v/>
      </c>
      <c r="M1498" s="44" t="str">
        <f t="shared" si="211"/>
        <v/>
      </c>
      <c r="N1498" s="44" t="str">
        <f t="shared" si="212"/>
        <v/>
      </c>
      <c r="O1498" s="30">
        <f t="shared" si="213"/>
        <v>0</v>
      </c>
    </row>
    <row r="1499" spans="1:15" x14ac:dyDescent="0.2">
      <c r="A1499" s="40">
        <v>1494</v>
      </c>
      <c r="B1499" s="40" t="str">
        <f>IF(DanhMụcHH!B1498="","",DanhMụcHH!B1498)</f>
        <v/>
      </c>
      <c r="C1499" s="41" t="str">
        <f ca="1">IF(B1499="","",SUMIF(OFFSET(MuaHàng_ThanhToán!$D$5,0,0,COUNTIF(Table2[Tên nhà cung cấp],MuaHàng_ThanhToán!$C$5),6),BáoCáoHàngHóa!B1499,Table2[Số lượng]))</f>
        <v/>
      </c>
      <c r="D1499" s="41" t="str">
        <f t="shared" si="206"/>
        <v/>
      </c>
      <c r="E1499" s="41" t="str">
        <f ca="1">IF(B1499="","",SUMIF(OFFSET(MuaHàng_ThanhToán!$D$5,0,0,COUNTIF(Table2[Tên nhà cung cấp],MuaHàng_ThanhToán!$C$5),6),BáoCáoHàngHóa!B1499,Table2[Thành tiền]))</f>
        <v/>
      </c>
      <c r="F1499" s="43" t="str">
        <f>IF(B1499="","",SUMIF(Table2[[Tên hàng hóa]:[Thành tiền]],BáoCáoHàngHóa!B1499,Table2[Số lượng])-BáoCáoHàngHóa!C1499)</f>
        <v/>
      </c>
      <c r="G1499" s="43" t="str">
        <f t="shared" si="207"/>
        <v/>
      </c>
      <c r="H1499" s="43" t="str">
        <f>IF(B1499="","",SUMIF(Table2[[Tên hàng hóa]:[Thành tiền]],BáoCáoHàngHóa!B1499,Table2[Thành tiền])-BáoCáoHàngHóa!E1499)</f>
        <v/>
      </c>
      <c r="I1499" s="42" t="str">
        <f>IF(B1499="","",SUMIF(Table28[[Tên hàng hóa ]:[Thành tiền]],BáoCáoHàngHóa!B1499,Table28[Số lượng]))</f>
        <v/>
      </c>
      <c r="J1499" s="42" t="str">
        <f t="shared" si="208"/>
        <v/>
      </c>
      <c r="K1499" s="42" t="str">
        <f t="shared" si="209"/>
        <v/>
      </c>
      <c r="L1499" s="44" t="str">
        <f t="shared" si="210"/>
        <v/>
      </c>
      <c r="M1499" s="44" t="str">
        <f t="shared" si="211"/>
        <v/>
      </c>
      <c r="N1499" s="44" t="str">
        <f t="shared" si="212"/>
        <v/>
      </c>
      <c r="O1499" s="30">
        <f t="shared" si="213"/>
        <v>0</v>
      </c>
    </row>
    <row r="1500" spans="1:15" x14ac:dyDescent="0.2">
      <c r="A1500" s="40">
        <v>1495</v>
      </c>
      <c r="B1500" s="40" t="str">
        <f>IF(DanhMụcHH!B1499="","",DanhMụcHH!B1499)</f>
        <v/>
      </c>
      <c r="C1500" s="41" t="str">
        <f ca="1">IF(B1500="","",SUMIF(OFFSET(MuaHàng_ThanhToán!$D$5,0,0,COUNTIF(Table2[Tên nhà cung cấp],MuaHàng_ThanhToán!$C$5),6),BáoCáoHàngHóa!B1500,Table2[Số lượng]))</f>
        <v/>
      </c>
      <c r="D1500" s="41" t="str">
        <f t="shared" si="206"/>
        <v/>
      </c>
      <c r="E1500" s="41" t="str">
        <f ca="1">IF(B1500="","",SUMIF(OFFSET(MuaHàng_ThanhToán!$D$5,0,0,COUNTIF(Table2[Tên nhà cung cấp],MuaHàng_ThanhToán!$C$5),6),BáoCáoHàngHóa!B1500,Table2[Thành tiền]))</f>
        <v/>
      </c>
      <c r="F1500" s="43" t="str">
        <f>IF(B1500="","",SUMIF(Table2[[Tên hàng hóa]:[Thành tiền]],BáoCáoHàngHóa!B1500,Table2[Số lượng])-BáoCáoHàngHóa!C1500)</f>
        <v/>
      </c>
      <c r="G1500" s="43" t="str">
        <f t="shared" si="207"/>
        <v/>
      </c>
      <c r="H1500" s="43" t="str">
        <f>IF(B1500="","",SUMIF(Table2[[Tên hàng hóa]:[Thành tiền]],BáoCáoHàngHóa!B1500,Table2[Thành tiền])-BáoCáoHàngHóa!E1500)</f>
        <v/>
      </c>
      <c r="I1500" s="42" t="str">
        <f>IF(B1500="","",SUMIF(Table28[[Tên hàng hóa ]:[Thành tiền]],BáoCáoHàngHóa!B1500,Table28[Số lượng]))</f>
        <v/>
      </c>
      <c r="J1500" s="42" t="str">
        <f t="shared" si="208"/>
        <v/>
      </c>
      <c r="K1500" s="42" t="str">
        <f t="shared" si="209"/>
        <v/>
      </c>
      <c r="L1500" s="44" t="str">
        <f t="shared" si="210"/>
        <v/>
      </c>
      <c r="M1500" s="44" t="str">
        <f t="shared" si="211"/>
        <v/>
      </c>
      <c r="N1500" s="44" t="str">
        <f t="shared" si="212"/>
        <v/>
      </c>
      <c r="O1500" s="30">
        <f t="shared" si="213"/>
        <v>0</v>
      </c>
    </row>
    <row r="1501" spans="1:15" x14ac:dyDescent="0.2">
      <c r="A1501" s="40">
        <v>1496</v>
      </c>
      <c r="B1501" s="40" t="str">
        <f>IF(DanhMụcHH!B1500="","",DanhMụcHH!B1500)</f>
        <v/>
      </c>
      <c r="C1501" s="41" t="str">
        <f ca="1">IF(B1501="","",SUMIF(OFFSET(MuaHàng_ThanhToán!$D$5,0,0,COUNTIF(Table2[Tên nhà cung cấp],MuaHàng_ThanhToán!$C$5),6),BáoCáoHàngHóa!B1501,Table2[Số lượng]))</f>
        <v/>
      </c>
      <c r="D1501" s="41" t="str">
        <f t="shared" si="206"/>
        <v/>
      </c>
      <c r="E1501" s="41" t="str">
        <f ca="1">IF(B1501="","",SUMIF(OFFSET(MuaHàng_ThanhToán!$D$5,0,0,COUNTIF(Table2[Tên nhà cung cấp],MuaHàng_ThanhToán!$C$5),6),BáoCáoHàngHóa!B1501,Table2[Thành tiền]))</f>
        <v/>
      </c>
      <c r="F1501" s="43" t="str">
        <f>IF(B1501="","",SUMIF(Table2[[Tên hàng hóa]:[Thành tiền]],BáoCáoHàngHóa!B1501,Table2[Số lượng])-BáoCáoHàngHóa!C1501)</f>
        <v/>
      </c>
      <c r="G1501" s="43" t="str">
        <f t="shared" si="207"/>
        <v/>
      </c>
      <c r="H1501" s="43" t="str">
        <f>IF(B1501="","",SUMIF(Table2[[Tên hàng hóa]:[Thành tiền]],BáoCáoHàngHóa!B1501,Table2[Thành tiền])-BáoCáoHàngHóa!E1501)</f>
        <v/>
      </c>
      <c r="I1501" s="42" t="str">
        <f>IF(B1501="","",SUMIF(Table28[[Tên hàng hóa ]:[Thành tiền]],BáoCáoHàngHóa!B1501,Table28[Số lượng]))</f>
        <v/>
      </c>
      <c r="J1501" s="42" t="str">
        <f t="shared" si="208"/>
        <v/>
      </c>
      <c r="K1501" s="42" t="str">
        <f t="shared" si="209"/>
        <v/>
      </c>
      <c r="L1501" s="44" t="str">
        <f t="shared" si="210"/>
        <v/>
      </c>
      <c r="M1501" s="44" t="str">
        <f t="shared" si="211"/>
        <v/>
      </c>
      <c r="N1501" s="44" t="str">
        <f t="shared" si="212"/>
        <v/>
      </c>
      <c r="O1501" s="30">
        <f t="shared" si="213"/>
        <v>0</v>
      </c>
    </row>
    <row r="1502" spans="1:15" x14ac:dyDescent="0.2">
      <c r="A1502" s="40">
        <v>1497</v>
      </c>
      <c r="B1502" s="40" t="str">
        <f>IF(DanhMụcHH!B1501="","",DanhMụcHH!B1501)</f>
        <v/>
      </c>
      <c r="C1502" s="41" t="str">
        <f ca="1">IF(B1502="","",SUMIF(OFFSET(MuaHàng_ThanhToán!$D$5,0,0,COUNTIF(Table2[Tên nhà cung cấp],MuaHàng_ThanhToán!$C$5),6),BáoCáoHàngHóa!B1502,Table2[Số lượng]))</f>
        <v/>
      </c>
      <c r="D1502" s="41" t="str">
        <f t="shared" si="206"/>
        <v/>
      </c>
      <c r="E1502" s="41" t="str">
        <f ca="1">IF(B1502="","",SUMIF(OFFSET(MuaHàng_ThanhToán!$D$5,0,0,COUNTIF(Table2[Tên nhà cung cấp],MuaHàng_ThanhToán!$C$5),6),BáoCáoHàngHóa!B1502,Table2[Thành tiền]))</f>
        <v/>
      </c>
      <c r="F1502" s="43" t="str">
        <f>IF(B1502="","",SUMIF(Table2[[Tên hàng hóa]:[Thành tiền]],BáoCáoHàngHóa!B1502,Table2[Số lượng])-BáoCáoHàngHóa!C1502)</f>
        <v/>
      </c>
      <c r="G1502" s="43" t="str">
        <f t="shared" si="207"/>
        <v/>
      </c>
      <c r="H1502" s="43" t="str">
        <f>IF(B1502="","",SUMIF(Table2[[Tên hàng hóa]:[Thành tiền]],BáoCáoHàngHóa!B1502,Table2[Thành tiền])-BáoCáoHàngHóa!E1502)</f>
        <v/>
      </c>
      <c r="I1502" s="42" t="str">
        <f>IF(B1502="","",SUMIF(Table28[[Tên hàng hóa ]:[Thành tiền]],BáoCáoHàngHóa!B1502,Table28[Số lượng]))</f>
        <v/>
      </c>
      <c r="J1502" s="42" t="str">
        <f t="shared" si="208"/>
        <v/>
      </c>
      <c r="K1502" s="42" t="str">
        <f t="shared" si="209"/>
        <v/>
      </c>
      <c r="L1502" s="44" t="str">
        <f t="shared" si="210"/>
        <v/>
      </c>
      <c r="M1502" s="44" t="str">
        <f t="shared" si="211"/>
        <v/>
      </c>
      <c r="N1502" s="44" t="str">
        <f t="shared" si="212"/>
        <v/>
      </c>
      <c r="O1502" s="30">
        <f t="shared" si="213"/>
        <v>0</v>
      </c>
    </row>
    <row r="1503" spans="1:15" x14ac:dyDescent="0.2">
      <c r="A1503" s="40">
        <v>1498</v>
      </c>
      <c r="B1503" s="40" t="str">
        <f>IF(DanhMụcHH!B1502="","",DanhMụcHH!B1502)</f>
        <v/>
      </c>
      <c r="C1503" s="41" t="str">
        <f ca="1">IF(B1503="","",SUMIF(OFFSET(MuaHàng_ThanhToán!$D$5,0,0,COUNTIF(Table2[Tên nhà cung cấp],MuaHàng_ThanhToán!$C$5),6),BáoCáoHàngHóa!B1503,Table2[Số lượng]))</f>
        <v/>
      </c>
      <c r="D1503" s="41" t="str">
        <f t="shared" si="206"/>
        <v/>
      </c>
      <c r="E1503" s="41" t="str">
        <f ca="1">IF(B1503="","",SUMIF(OFFSET(MuaHàng_ThanhToán!$D$5,0,0,COUNTIF(Table2[Tên nhà cung cấp],MuaHàng_ThanhToán!$C$5),6),BáoCáoHàngHóa!B1503,Table2[Thành tiền]))</f>
        <v/>
      </c>
      <c r="F1503" s="43" t="str">
        <f>IF(B1503="","",SUMIF(Table2[[Tên hàng hóa]:[Thành tiền]],BáoCáoHàngHóa!B1503,Table2[Số lượng])-BáoCáoHàngHóa!C1503)</f>
        <v/>
      </c>
      <c r="G1503" s="43" t="str">
        <f t="shared" si="207"/>
        <v/>
      </c>
      <c r="H1503" s="43" t="str">
        <f>IF(B1503="","",SUMIF(Table2[[Tên hàng hóa]:[Thành tiền]],BáoCáoHàngHóa!B1503,Table2[Thành tiền])-BáoCáoHàngHóa!E1503)</f>
        <v/>
      </c>
      <c r="I1503" s="42" t="str">
        <f>IF(B1503="","",SUMIF(Table28[[Tên hàng hóa ]:[Thành tiền]],BáoCáoHàngHóa!B1503,Table28[Số lượng]))</f>
        <v/>
      </c>
      <c r="J1503" s="42" t="str">
        <f t="shared" si="208"/>
        <v/>
      </c>
      <c r="K1503" s="42" t="str">
        <f t="shared" si="209"/>
        <v/>
      </c>
      <c r="L1503" s="44" t="str">
        <f t="shared" si="210"/>
        <v/>
      </c>
      <c r="M1503" s="44" t="str">
        <f t="shared" si="211"/>
        <v/>
      </c>
      <c r="N1503" s="44" t="str">
        <f t="shared" si="212"/>
        <v/>
      </c>
      <c r="O1503" s="30">
        <f t="shared" si="213"/>
        <v>0</v>
      </c>
    </row>
    <row r="1504" spans="1:15" x14ac:dyDescent="0.2">
      <c r="A1504" s="40">
        <v>1499</v>
      </c>
      <c r="B1504" s="40" t="str">
        <f>IF(DanhMụcHH!B1503="","",DanhMụcHH!B1503)</f>
        <v/>
      </c>
      <c r="C1504" s="41" t="str">
        <f ca="1">IF(B1504="","",SUMIF(OFFSET(MuaHàng_ThanhToán!$D$5,0,0,COUNTIF(Table2[Tên nhà cung cấp],MuaHàng_ThanhToán!$C$5),6),BáoCáoHàngHóa!B1504,Table2[Số lượng]))</f>
        <v/>
      </c>
      <c r="D1504" s="41" t="str">
        <f t="shared" si="206"/>
        <v/>
      </c>
      <c r="E1504" s="41" t="str">
        <f ca="1">IF(B1504="","",SUMIF(OFFSET(MuaHàng_ThanhToán!$D$5,0,0,COUNTIF(Table2[Tên nhà cung cấp],MuaHàng_ThanhToán!$C$5),6),BáoCáoHàngHóa!B1504,Table2[Thành tiền]))</f>
        <v/>
      </c>
      <c r="F1504" s="43" t="str">
        <f>IF(B1504="","",SUMIF(Table2[[Tên hàng hóa]:[Thành tiền]],BáoCáoHàngHóa!B1504,Table2[Số lượng])-BáoCáoHàngHóa!C1504)</f>
        <v/>
      </c>
      <c r="G1504" s="43" t="str">
        <f t="shared" si="207"/>
        <v/>
      </c>
      <c r="H1504" s="43" t="str">
        <f>IF(B1504="","",SUMIF(Table2[[Tên hàng hóa]:[Thành tiền]],BáoCáoHàngHóa!B1504,Table2[Thành tiền])-BáoCáoHàngHóa!E1504)</f>
        <v/>
      </c>
      <c r="I1504" s="42" t="str">
        <f>IF(B1504="","",SUMIF(Table28[[Tên hàng hóa ]:[Thành tiền]],BáoCáoHàngHóa!B1504,Table28[Số lượng]))</f>
        <v/>
      </c>
      <c r="J1504" s="42" t="str">
        <f t="shared" si="208"/>
        <v/>
      </c>
      <c r="K1504" s="42" t="str">
        <f t="shared" si="209"/>
        <v/>
      </c>
      <c r="L1504" s="44" t="str">
        <f t="shared" si="210"/>
        <v/>
      </c>
      <c r="M1504" s="44" t="str">
        <f t="shared" si="211"/>
        <v/>
      </c>
      <c r="N1504" s="44" t="str">
        <f t="shared" si="212"/>
        <v/>
      </c>
      <c r="O1504" s="30">
        <f t="shared" si="213"/>
        <v>0</v>
      </c>
    </row>
    <row r="1505" spans="1:15" x14ac:dyDescent="0.2">
      <c r="A1505" s="40">
        <v>1500</v>
      </c>
      <c r="B1505" s="40" t="str">
        <f>IF(DanhMụcHH!B1504="","",DanhMụcHH!B1504)</f>
        <v/>
      </c>
      <c r="C1505" s="41" t="str">
        <f ca="1">IF(B1505="","",SUMIF(OFFSET(MuaHàng_ThanhToán!$D$5,0,0,COUNTIF(Table2[Tên nhà cung cấp],MuaHàng_ThanhToán!$C$5),6),BáoCáoHàngHóa!B1505,Table2[Số lượng]))</f>
        <v/>
      </c>
      <c r="D1505" s="41" t="str">
        <f t="shared" si="206"/>
        <v/>
      </c>
      <c r="E1505" s="41" t="str">
        <f ca="1">IF(B1505="","",SUMIF(OFFSET(MuaHàng_ThanhToán!$D$5,0,0,COUNTIF(Table2[Tên nhà cung cấp],MuaHàng_ThanhToán!$C$5),6),BáoCáoHàngHóa!B1505,Table2[Thành tiền]))</f>
        <v/>
      </c>
      <c r="F1505" s="43" t="str">
        <f>IF(B1505="","",SUMIF(Table2[[Tên hàng hóa]:[Thành tiền]],BáoCáoHàngHóa!B1505,Table2[Số lượng])-BáoCáoHàngHóa!C1505)</f>
        <v/>
      </c>
      <c r="G1505" s="43" t="str">
        <f t="shared" si="207"/>
        <v/>
      </c>
      <c r="H1505" s="43" t="str">
        <f>IF(B1505="","",SUMIF(Table2[[Tên hàng hóa]:[Thành tiền]],BáoCáoHàngHóa!B1505,Table2[Thành tiền])-BáoCáoHàngHóa!E1505)</f>
        <v/>
      </c>
      <c r="I1505" s="42" t="str">
        <f>IF(B1505="","",SUMIF(Table28[[Tên hàng hóa ]:[Thành tiền]],BáoCáoHàngHóa!B1505,Table28[Số lượng]))</f>
        <v/>
      </c>
      <c r="J1505" s="42" t="str">
        <f t="shared" si="208"/>
        <v/>
      </c>
      <c r="K1505" s="42" t="str">
        <f t="shared" si="209"/>
        <v/>
      </c>
      <c r="L1505" s="44" t="str">
        <f t="shared" si="210"/>
        <v/>
      </c>
      <c r="M1505" s="44" t="str">
        <f t="shared" si="211"/>
        <v/>
      </c>
      <c r="N1505" s="44" t="str">
        <f t="shared" si="212"/>
        <v/>
      </c>
      <c r="O1505" s="30">
        <f t="shared" si="213"/>
        <v>0</v>
      </c>
    </row>
    <row r="1506" spans="1:15" x14ac:dyDescent="0.2">
      <c r="A1506" s="40">
        <v>1501</v>
      </c>
      <c r="B1506" s="40" t="str">
        <f>IF(DanhMụcHH!B1505="","",DanhMụcHH!B1505)</f>
        <v/>
      </c>
      <c r="C1506" s="41" t="str">
        <f ca="1">IF(B1506="","",SUMIF(OFFSET(MuaHàng_ThanhToán!$D$5,0,0,COUNTIF(Table2[Tên nhà cung cấp],MuaHàng_ThanhToán!$C$5),6),BáoCáoHàngHóa!B1506,Table2[Số lượng]))</f>
        <v/>
      </c>
      <c r="D1506" s="41" t="str">
        <f t="shared" si="206"/>
        <v/>
      </c>
      <c r="E1506" s="41" t="str">
        <f ca="1">IF(B1506="","",SUMIF(OFFSET(MuaHàng_ThanhToán!$D$5,0,0,COUNTIF(Table2[Tên nhà cung cấp],MuaHàng_ThanhToán!$C$5),6),BáoCáoHàngHóa!B1506,Table2[Thành tiền]))</f>
        <v/>
      </c>
      <c r="F1506" s="43" t="str">
        <f>IF(B1506="","",SUMIF(Table2[[Tên hàng hóa]:[Thành tiền]],BáoCáoHàngHóa!B1506,Table2[Số lượng])-BáoCáoHàngHóa!C1506)</f>
        <v/>
      </c>
      <c r="G1506" s="43" t="str">
        <f t="shared" si="207"/>
        <v/>
      </c>
      <c r="H1506" s="43" t="str">
        <f>IF(B1506="","",SUMIF(Table2[[Tên hàng hóa]:[Thành tiền]],BáoCáoHàngHóa!B1506,Table2[Thành tiền])-BáoCáoHàngHóa!E1506)</f>
        <v/>
      </c>
      <c r="I1506" s="42" t="str">
        <f>IF(B1506="","",SUMIF(Table28[[Tên hàng hóa ]:[Thành tiền]],BáoCáoHàngHóa!B1506,Table28[Số lượng]))</f>
        <v/>
      </c>
      <c r="J1506" s="42" t="str">
        <f t="shared" si="208"/>
        <v/>
      </c>
      <c r="K1506" s="42" t="str">
        <f t="shared" si="209"/>
        <v/>
      </c>
      <c r="L1506" s="44" t="str">
        <f t="shared" si="210"/>
        <v/>
      </c>
      <c r="M1506" s="44" t="str">
        <f t="shared" si="211"/>
        <v/>
      </c>
      <c r="N1506" s="44" t="str">
        <f t="shared" si="212"/>
        <v/>
      </c>
      <c r="O1506" s="30">
        <f t="shared" si="213"/>
        <v>0</v>
      </c>
    </row>
    <row r="1507" spans="1:15" x14ac:dyDescent="0.2">
      <c r="A1507" s="40">
        <v>1502</v>
      </c>
      <c r="B1507" s="40" t="str">
        <f>IF(DanhMụcHH!B1506="","",DanhMụcHH!B1506)</f>
        <v/>
      </c>
      <c r="C1507" s="41" t="str">
        <f ca="1">IF(B1507="","",SUMIF(OFFSET(MuaHàng_ThanhToán!$D$5,0,0,COUNTIF(Table2[Tên nhà cung cấp],MuaHàng_ThanhToán!$C$5),6),BáoCáoHàngHóa!B1507,Table2[Số lượng]))</f>
        <v/>
      </c>
      <c r="D1507" s="41" t="str">
        <f t="shared" si="206"/>
        <v/>
      </c>
      <c r="E1507" s="41" t="str">
        <f ca="1">IF(B1507="","",SUMIF(OFFSET(MuaHàng_ThanhToán!$D$5,0,0,COUNTIF(Table2[Tên nhà cung cấp],MuaHàng_ThanhToán!$C$5),6),BáoCáoHàngHóa!B1507,Table2[Thành tiền]))</f>
        <v/>
      </c>
      <c r="F1507" s="43" t="str">
        <f>IF(B1507="","",SUMIF(Table2[[Tên hàng hóa]:[Thành tiền]],BáoCáoHàngHóa!B1507,Table2[Số lượng])-BáoCáoHàngHóa!C1507)</f>
        <v/>
      </c>
      <c r="G1507" s="43" t="str">
        <f t="shared" si="207"/>
        <v/>
      </c>
      <c r="H1507" s="43" t="str">
        <f>IF(B1507="","",SUMIF(Table2[[Tên hàng hóa]:[Thành tiền]],BáoCáoHàngHóa!B1507,Table2[Thành tiền])-BáoCáoHàngHóa!E1507)</f>
        <v/>
      </c>
      <c r="I1507" s="42" t="str">
        <f>IF(B1507="","",SUMIF(Table28[[Tên hàng hóa ]:[Thành tiền]],BáoCáoHàngHóa!B1507,Table28[Số lượng]))</f>
        <v/>
      </c>
      <c r="J1507" s="42" t="str">
        <f t="shared" si="208"/>
        <v/>
      </c>
      <c r="K1507" s="42" t="str">
        <f t="shared" si="209"/>
        <v/>
      </c>
      <c r="L1507" s="44" t="str">
        <f t="shared" si="210"/>
        <v/>
      </c>
      <c r="M1507" s="44" t="str">
        <f t="shared" si="211"/>
        <v/>
      </c>
      <c r="N1507" s="44" t="str">
        <f t="shared" si="212"/>
        <v/>
      </c>
      <c r="O1507" s="30">
        <f t="shared" si="213"/>
        <v>0</v>
      </c>
    </row>
    <row r="1508" spans="1:15" x14ac:dyDescent="0.2">
      <c r="A1508" s="40">
        <v>1503</v>
      </c>
      <c r="B1508" s="40" t="str">
        <f>IF(DanhMụcHH!B1507="","",DanhMụcHH!B1507)</f>
        <v/>
      </c>
      <c r="C1508" s="41" t="str">
        <f ca="1">IF(B1508="","",SUMIF(OFFSET(MuaHàng_ThanhToán!$D$5,0,0,COUNTIF(Table2[Tên nhà cung cấp],MuaHàng_ThanhToán!$C$5),6),BáoCáoHàngHóa!B1508,Table2[Số lượng]))</f>
        <v/>
      </c>
      <c r="D1508" s="41" t="str">
        <f t="shared" si="206"/>
        <v/>
      </c>
      <c r="E1508" s="41" t="str">
        <f ca="1">IF(B1508="","",SUMIF(OFFSET(MuaHàng_ThanhToán!$D$5,0,0,COUNTIF(Table2[Tên nhà cung cấp],MuaHàng_ThanhToán!$C$5),6),BáoCáoHàngHóa!B1508,Table2[Thành tiền]))</f>
        <v/>
      </c>
      <c r="F1508" s="43" t="str">
        <f>IF(B1508="","",SUMIF(Table2[[Tên hàng hóa]:[Thành tiền]],BáoCáoHàngHóa!B1508,Table2[Số lượng])-BáoCáoHàngHóa!C1508)</f>
        <v/>
      </c>
      <c r="G1508" s="43" t="str">
        <f t="shared" si="207"/>
        <v/>
      </c>
      <c r="H1508" s="43" t="str">
        <f>IF(B1508="","",SUMIF(Table2[[Tên hàng hóa]:[Thành tiền]],BáoCáoHàngHóa!B1508,Table2[Thành tiền])-BáoCáoHàngHóa!E1508)</f>
        <v/>
      </c>
      <c r="I1508" s="42" t="str">
        <f>IF(B1508="","",SUMIF(Table28[[Tên hàng hóa ]:[Thành tiền]],BáoCáoHàngHóa!B1508,Table28[Số lượng]))</f>
        <v/>
      </c>
      <c r="J1508" s="42" t="str">
        <f t="shared" si="208"/>
        <v/>
      </c>
      <c r="K1508" s="42" t="str">
        <f t="shared" si="209"/>
        <v/>
      </c>
      <c r="L1508" s="44" t="str">
        <f t="shared" si="210"/>
        <v/>
      </c>
      <c r="M1508" s="44" t="str">
        <f t="shared" si="211"/>
        <v/>
      </c>
      <c r="N1508" s="44" t="str">
        <f t="shared" si="212"/>
        <v/>
      </c>
      <c r="O1508" s="30">
        <f t="shared" si="213"/>
        <v>0</v>
      </c>
    </row>
    <row r="1509" spans="1:15" x14ac:dyDescent="0.2">
      <c r="A1509" s="40">
        <v>1504</v>
      </c>
      <c r="B1509" s="40" t="str">
        <f>IF(DanhMụcHH!B1508="","",DanhMụcHH!B1508)</f>
        <v/>
      </c>
      <c r="C1509" s="41" t="str">
        <f ca="1">IF(B1509="","",SUMIF(OFFSET(MuaHàng_ThanhToán!$D$5,0,0,COUNTIF(Table2[Tên nhà cung cấp],MuaHàng_ThanhToán!$C$5),6),BáoCáoHàngHóa!B1509,Table2[Số lượng]))</f>
        <v/>
      </c>
      <c r="D1509" s="41" t="str">
        <f t="shared" si="206"/>
        <v/>
      </c>
      <c r="E1509" s="41" t="str">
        <f ca="1">IF(B1509="","",SUMIF(OFFSET(MuaHàng_ThanhToán!$D$5,0,0,COUNTIF(Table2[Tên nhà cung cấp],MuaHàng_ThanhToán!$C$5),6),BáoCáoHàngHóa!B1509,Table2[Thành tiền]))</f>
        <v/>
      </c>
      <c r="F1509" s="43" t="str">
        <f>IF(B1509="","",SUMIF(Table2[[Tên hàng hóa]:[Thành tiền]],BáoCáoHàngHóa!B1509,Table2[Số lượng])-BáoCáoHàngHóa!C1509)</f>
        <v/>
      </c>
      <c r="G1509" s="43" t="str">
        <f t="shared" si="207"/>
        <v/>
      </c>
      <c r="H1509" s="43" t="str">
        <f>IF(B1509="","",SUMIF(Table2[[Tên hàng hóa]:[Thành tiền]],BáoCáoHàngHóa!B1509,Table2[Thành tiền])-BáoCáoHàngHóa!E1509)</f>
        <v/>
      </c>
      <c r="I1509" s="42" t="str">
        <f>IF(B1509="","",SUMIF(Table28[[Tên hàng hóa ]:[Thành tiền]],BáoCáoHàngHóa!B1509,Table28[Số lượng]))</f>
        <v/>
      </c>
      <c r="J1509" s="42" t="str">
        <f t="shared" si="208"/>
        <v/>
      </c>
      <c r="K1509" s="42" t="str">
        <f t="shared" si="209"/>
        <v/>
      </c>
      <c r="L1509" s="44" t="str">
        <f t="shared" si="210"/>
        <v/>
      </c>
      <c r="M1509" s="44" t="str">
        <f t="shared" si="211"/>
        <v/>
      </c>
      <c r="N1509" s="44" t="str">
        <f t="shared" si="212"/>
        <v/>
      </c>
      <c r="O1509" s="30">
        <f t="shared" si="213"/>
        <v>0</v>
      </c>
    </row>
    <row r="1510" spans="1:15" x14ac:dyDescent="0.2">
      <c r="A1510" s="40">
        <v>1505</v>
      </c>
      <c r="B1510" s="40" t="str">
        <f>IF(DanhMụcHH!B1509="","",DanhMụcHH!B1509)</f>
        <v/>
      </c>
      <c r="C1510" s="41" t="str">
        <f ca="1">IF(B1510="","",SUMIF(OFFSET(MuaHàng_ThanhToán!$D$5,0,0,COUNTIF(Table2[Tên nhà cung cấp],MuaHàng_ThanhToán!$C$5),6),BáoCáoHàngHóa!B1510,Table2[Số lượng]))</f>
        <v/>
      </c>
      <c r="D1510" s="41" t="str">
        <f t="shared" si="206"/>
        <v/>
      </c>
      <c r="E1510" s="41" t="str">
        <f ca="1">IF(B1510="","",SUMIF(OFFSET(MuaHàng_ThanhToán!$D$5,0,0,COUNTIF(Table2[Tên nhà cung cấp],MuaHàng_ThanhToán!$C$5),6),BáoCáoHàngHóa!B1510,Table2[Thành tiền]))</f>
        <v/>
      </c>
      <c r="F1510" s="43" t="str">
        <f>IF(B1510="","",SUMIF(Table2[[Tên hàng hóa]:[Thành tiền]],BáoCáoHàngHóa!B1510,Table2[Số lượng])-BáoCáoHàngHóa!C1510)</f>
        <v/>
      </c>
      <c r="G1510" s="43" t="str">
        <f t="shared" si="207"/>
        <v/>
      </c>
      <c r="H1510" s="43" t="str">
        <f>IF(B1510="","",SUMIF(Table2[[Tên hàng hóa]:[Thành tiền]],BáoCáoHàngHóa!B1510,Table2[Thành tiền])-BáoCáoHàngHóa!E1510)</f>
        <v/>
      </c>
      <c r="I1510" s="42" t="str">
        <f>IF(B1510="","",SUMIF(Table28[[Tên hàng hóa ]:[Thành tiền]],BáoCáoHàngHóa!B1510,Table28[Số lượng]))</f>
        <v/>
      </c>
      <c r="J1510" s="42" t="str">
        <f t="shared" si="208"/>
        <v/>
      </c>
      <c r="K1510" s="42" t="str">
        <f t="shared" si="209"/>
        <v/>
      </c>
      <c r="L1510" s="44" t="str">
        <f t="shared" si="210"/>
        <v/>
      </c>
      <c r="M1510" s="44" t="str">
        <f t="shared" si="211"/>
        <v/>
      </c>
      <c r="N1510" s="44" t="str">
        <f t="shared" si="212"/>
        <v/>
      </c>
      <c r="O1510" s="30">
        <f t="shared" si="213"/>
        <v>0</v>
      </c>
    </row>
    <row r="1511" spans="1:15" x14ac:dyDescent="0.2">
      <c r="A1511" s="40">
        <v>1506</v>
      </c>
      <c r="B1511" s="40" t="str">
        <f>IF(DanhMụcHH!B1510="","",DanhMụcHH!B1510)</f>
        <v/>
      </c>
      <c r="C1511" s="41" t="str">
        <f ca="1">IF(B1511="","",SUMIF(OFFSET(MuaHàng_ThanhToán!$D$5,0,0,COUNTIF(Table2[Tên nhà cung cấp],MuaHàng_ThanhToán!$C$5),6),BáoCáoHàngHóa!B1511,Table2[Số lượng]))</f>
        <v/>
      </c>
      <c r="D1511" s="41" t="str">
        <f t="shared" si="206"/>
        <v/>
      </c>
      <c r="E1511" s="41" t="str">
        <f ca="1">IF(B1511="","",SUMIF(OFFSET(MuaHàng_ThanhToán!$D$5,0,0,COUNTIF(Table2[Tên nhà cung cấp],MuaHàng_ThanhToán!$C$5),6),BáoCáoHàngHóa!B1511,Table2[Thành tiền]))</f>
        <v/>
      </c>
      <c r="F1511" s="43" t="str">
        <f>IF(B1511="","",SUMIF(Table2[[Tên hàng hóa]:[Thành tiền]],BáoCáoHàngHóa!B1511,Table2[Số lượng])-BáoCáoHàngHóa!C1511)</f>
        <v/>
      </c>
      <c r="G1511" s="43" t="str">
        <f t="shared" si="207"/>
        <v/>
      </c>
      <c r="H1511" s="43" t="str">
        <f>IF(B1511="","",SUMIF(Table2[[Tên hàng hóa]:[Thành tiền]],BáoCáoHàngHóa!B1511,Table2[Thành tiền])-BáoCáoHàngHóa!E1511)</f>
        <v/>
      </c>
      <c r="I1511" s="42" t="str">
        <f>IF(B1511="","",SUMIF(Table28[[Tên hàng hóa ]:[Thành tiền]],BáoCáoHàngHóa!B1511,Table28[Số lượng]))</f>
        <v/>
      </c>
      <c r="J1511" s="42" t="str">
        <f t="shared" si="208"/>
        <v/>
      </c>
      <c r="K1511" s="42" t="str">
        <f t="shared" si="209"/>
        <v/>
      </c>
      <c r="L1511" s="44" t="str">
        <f t="shared" si="210"/>
        <v/>
      </c>
      <c r="M1511" s="44" t="str">
        <f t="shared" si="211"/>
        <v/>
      </c>
      <c r="N1511" s="44" t="str">
        <f t="shared" si="212"/>
        <v/>
      </c>
      <c r="O1511" s="30">
        <f t="shared" si="213"/>
        <v>0</v>
      </c>
    </row>
    <row r="1512" spans="1:15" x14ac:dyDescent="0.2">
      <c r="A1512" s="40">
        <v>1507</v>
      </c>
      <c r="B1512" s="40" t="str">
        <f>IF(DanhMụcHH!B1511="","",DanhMụcHH!B1511)</f>
        <v/>
      </c>
      <c r="C1512" s="41" t="str">
        <f ca="1">IF(B1512="","",SUMIF(OFFSET(MuaHàng_ThanhToán!$D$5,0,0,COUNTIF(Table2[Tên nhà cung cấp],MuaHàng_ThanhToán!$C$5),6),BáoCáoHàngHóa!B1512,Table2[Số lượng]))</f>
        <v/>
      </c>
      <c r="D1512" s="41" t="str">
        <f t="shared" si="206"/>
        <v/>
      </c>
      <c r="E1512" s="41" t="str">
        <f ca="1">IF(B1512="","",SUMIF(OFFSET(MuaHàng_ThanhToán!$D$5,0,0,COUNTIF(Table2[Tên nhà cung cấp],MuaHàng_ThanhToán!$C$5),6),BáoCáoHàngHóa!B1512,Table2[Thành tiền]))</f>
        <v/>
      </c>
      <c r="F1512" s="43" t="str">
        <f>IF(B1512="","",SUMIF(Table2[[Tên hàng hóa]:[Thành tiền]],BáoCáoHàngHóa!B1512,Table2[Số lượng])-BáoCáoHàngHóa!C1512)</f>
        <v/>
      </c>
      <c r="G1512" s="43" t="str">
        <f t="shared" si="207"/>
        <v/>
      </c>
      <c r="H1512" s="43" t="str">
        <f>IF(B1512="","",SUMIF(Table2[[Tên hàng hóa]:[Thành tiền]],BáoCáoHàngHóa!B1512,Table2[Thành tiền])-BáoCáoHàngHóa!E1512)</f>
        <v/>
      </c>
      <c r="I1512" s="42" t="str">
        <f>IF(B1512="","",SUMIF(Table28[[Tên hàng hóa ]:[Thành tiền]],BáoCáoHàngHóa!B1512,Table28[Số lượng]))</f>
        <v/>
      </c>
      <c r="J1512" s="42" t="str">
        <f t="shared" si="208"/>
        <v/>
      </c>
      <c r="K1512" s="42" t="str">
        <f t="shared" si="209"/>
        <v/>
      </c>
      <c r="L1512" s="44" t="str">
        <f t="shared" si="210"/>
        <v/>
      </c>
      <c r="M1512" s="44" t="str">
        <f t="shared" si="211"/>
        <v/>
      </c>
      <c r="N1512" s="44" t="str">
        <f t="shared" si="212"/>
        <v/>
      </c>
      <c r="O1512" s="30">
        <f t="shared" si="213"/>
        <v>0</v>
      </c>
    </row>
    <row r="1513" spans="1:15" x14ac:dyDescent="0.2">
      <c r="A1513" s="40">
        <v>1508</v>
      </c>
      <c r="B1513" s="40" t="str">
        <f>IF(DanhMụcHH!B1512="","",DanhMụcHH!B1512)</f>
        <v/>
      </c>
      <c r="C1513" s="41" t="str">
        <f ca="1">IF(B1513="","",SUMIF(OFFSET(MuaHàng_ThanhToán!$D$5,0,0,COUNTIF(Table2[Tên nhà cung cấp],MuaHàng_ThanhToán!$C$5),6),BáoCáoHàngHóa!B1513,Table2[Số lượng]))</f>
        <v/>
      </c>
      <c r="D1513" s="41" t="str">
        <f t="shared" si="206"/>
        <v/>
      </c>
      <c r="E1513" s="41" t="str">
        <f ca="1">IF(B1513="","",SUMIF(OFFSET(MuaHàng_ThanhToán!$D$5,0,0,COUNTIF(Table2[Tên nhà cung cấp],MuaHàng_ThanhToán!$C$5),6),BáoCáoHàngHóa!B1513,Table2[Thành tiền]))</f>
        <v/>
      </c>
      <c r="F1513" s="43" t="str">
        <f>IF(B1513="","",SUMIF(Table2[[Tên hàng hóa]:[Thành tiền]],BáoCáoHàngHóa!B1513,Table2[Số lượng])-BáoCáoHàngHóa!C1513)</f>
        <v/>
      </c>
      <c r="G1513" s="43" t="str">
        <f t="shared" si="207"/>
        <v/>
      </c>
      <c r="H1513" s="43" t="str">
        <f>IF(B1513="","",SUMIF(Table2[[Tên hàng hóa]:[Thành tiền]],BáoCáoHàngHóa!B1513,Table2[Thành tiền])-BáoCáoHàngHóa!E1513)</f>
        <v/>
      </c>
      <c r="I1513" s="42" t="str">
        <f>IF(B1513="","",SUMIF(Table28[[Tên hàng hóa ]:[Thành tiền]],BáoCáoHàngHóa!B1513,Table28[Số lượng]))</f>
        <v/>
      </c>
      <c r="J1513" s="42" t="str">
        <f t="shared" si="208"/>
        <v/>
      </c>
      <c r="K1513" s="42" t="str">
        <f t="shared" si="209"/>
        <v/>
      </c>
      <c r="L1513" s="44" t="str">
        <f t="shared" si="210"/>
        <v/>
      </c>
      <c r="M1513" s="44" t="str">
        <f t="shared" si="211"/>
        <v/>
      </c>
      <c r="N1513" s="44" t="str">
        <f t="shared" si="212"/>
        <v/>
      </c>
      <c r="O1513" s="30">
        <f t="shared" si="213"/>
        <v>0</v>
      </c>
    </row>
    <row r="1514" spans="1:15" x14ac:dyDescent="0.2">
      <c r="A1514" s="40">
        <v>1509</v>
      </c>
      <c r="B1514" s="40" t="str">
        <f>IF(DanhMụcHH!B1513="","",DanhMụcHH!B1513)</f>
        <v/>
      </c>
      <c r="C1514" s="41" t="str">
        <f ca="1">IF(B1514="","",SUMIF(OFFSET(MuaHàng_ThanhToán!$D$5,0,0,COUNTIF(Table2[Tên nhà cung cấp],MuaHàng_ThanhToán!$C$5),6),BáoCáoHàngHóa!B1514,Table2[Số lượng]))</f>
        <v/>
      </c>
      <c r="D1514" s="41" t="str">
        <f t="shared" si="206"/>
        <v/>
      </c>
      <c r="E1514" s="41" t="str">
        <f ca="1">IF(B1514="","",SUMIF(OFFSET(MuaHàng_ThanhToán!$D$5,0,0,COUNTIF(Table2[Tên nhà cung cấp],MuaHàng_ThanhToán!$C$5),6),BáoCáoHàngHóa!B1514,Table2[Thành tiền]))</f>
        <v/>
      </c>
      <c r="F1514" s="43" t="str">
        <f>IF(B1514="","",SUMIF(Table2[[Tên hàng hóa]:[Thành tiền]],BáoCáoHàngHóa!B1514,Table2[Số lượng])-BáoCáoHàngHóa!C1514)</f>
        <v/>
      </c>
      <c r="G1514" s="43" t="str">
        <f t="shared" si="207"/>
        <v/>
      </c>
      <c r="H1514" s="43" t="str">
        <f>IF(B1514="","",SUMIF(Table2[[Tên hàng hóa]:[Thành tiền]],BáoCáoHàngHóa!B1514,Table2[Thành tiền])-BáoCáoHàngHóa!E1514)</f>
        <v/>
      </c>
      <c r="I1514" s="42" t="str">
        <f>IF(B1514="","",SUMIF(Table28[[Tên hàng hóa ]:[Thành tiền]],BáoCáoHàngHóa!B1514,Table28[Số lượng]))</f>
        <v/>
      </c>
      <c r="J1514" s="42" t="str">
        <f t="shared" si="208"/>
        <v/>
      </c>
      <c r="K1514" s="42" t="str">
        <f t="shared" si="209"/>
        <v/>
      </c>
      <c r="L1514" s="44" t="str">
        <f t="shared" si="210"/>
        <v/>
      </c>
      <c r="M1514" s="44" t="str">
        <f t="shared" si="211"/>
        <v/>
      </c>
      <c r="N1514" s="44" t="str">
        <f t="shared" si="212"/>
        <v/>
      </c>
      <c r="O1514" s="30">
        <f t="shared" si="213"/>
        <v>0</v>
      </c>
    </row>
    <row r="1515" spans="1:15" x14ac:dyDescent="0.2">
      <c r="A1515" s="40">
        <v>1510</v>
      </c>
      <c r="B1515" s="40" t="str">
        <f>IF(DanhMụcHH!B1514="","",DanhMụcHH!B1514)</f>
        <v/>
      </c>
      <c r="C1515" s="41" t="str">
        <f ca="1">IF(B1515="","",SUMIF(OFFSET(MuaHàng_ThanhToán!$D$5,0,0,COUNTIF(Table2[Tên nhà cung cấp],MuaHàng_ThanhToán!$C$5),6),BáoCáoHàngHóa!B1515,Table2[Số lượng]))</f>
        <v/>
      </c>
      <c r="D1515" s="41" t="str">
        <f t="shared" si="206"/>
        <v/>
      </c>
      <c r="E1515" s="41" t="str">
        <f ca="1">IF(B1515="","",SUMIF(OFFSET(MuaHàng_ThanhToán!$D$5,0,0,COUNTIF(Table2[Tên nhà cung cấp],MuaHàng_ThanhToán!$C$5),6),BáoCáoHàngHóa!B1515,Table2[Thành tiền]))</f>
        <v/>
      </c>
      <c r="F1515" s="43" t="str">
        <f>IF(B1515="","",SUMIF(Table2[[Tên hàng hóa]:[Thành tiền]],BáoCáoHàngHóa!B1515,Table2[Số lượng])-BáoCáoHàngHóa!C1515)</f>
        <v/>
      </c>
      <c r="G1515" s="43" t="str">
        <f t="shared" si="207"/>
        <v/>
      </c>
      <c r="H1515" s="43" t="str">
        <f>IF(B1515="","",SUMIF(Table2[[Tên hàng hóa]:[Thành tiền]],BáoCáoHàngHóa!B1515,Table2[Thành tiền])-BáoCáoHàngHóa!E1515)</f>
        <v/>
      </c>
      <c r="I1515" s="42" t="str">
        <f>IF(B1515="","",SUMIF(Table28[[Tên hàng hóa ]:[Thành tiền]],BáoCáoHàngHóa!B1515,Table28[Số lượng]))</f>
        <v/>
      </c>
      <c r="J1515" s="42" t="str">
        <f t="shared" si="208"/>
        <v/>
      </c>
      <c r="K1515" s="42" t="str">
        <f t="shared" si="209"/>
        <v/>
      </c>
      <c r="L1515" s="44" t="str">
        <f t="shared" si="210"/>
        <v/>
      </c>
      <c r="M1515" s="44" t="str">
        <f t="shared" si="211"/>
        <v/>
      </c>
      <c r="N1515" s="44" t="str">
        <f t="shared" si="212"/>
        <v/>
      </c>
      <c r="O1515" s="30">
        <f t="shared" si="213"/>
        <v>0</v>
      </c>
    </row>
    <row r="1516" spans="1:15" x14ac:dyDescent="0.2">
      <c r="A1516" s="40">
        <v>1511</v>
      </c>
      <c r="B1516" s="40" t="str">
        <f>IF(DanhMụcHH!B1515="","",DanhMụcHH!B1515)</f>
        <v/>
      </c>
      <c r="C1516" s="41" t="str">
        <f ca="1">IF(B1516="","",SUMIF(OFFSET(MuaHàng_ThanhToán!$D$5,0,0,COUNTIF(Table2[Tên nhà cung cấp],MuaHàng_ThanhToán!$C$5),6),BáoCáoHàngHóa!B1516,Table2[Số lượng]))</f>
        <v/>
      </c>
      <c r="D1516" s="41" t="str">
        <f t="shared" si="206"/>
        <v/>
      </c>
      <c r="E1516" s="41" t="str">
        <f ca="1">IF(B1516="","",SUMIF(OFFSET(MuaHàng_ThanhToán!$D$5,0,0,COUNTIF(Table2[Tên nhà cung cấp],MuaHàng_ThanhToán!$C$5),6),BáoCáoHàngHóa!B1516,Table2[Thành tiền]))</f>
        <v/>
      </c>
      <c r="F1516" s="43" t="str">
        <f>IF(B1516="","",SUMIF(Table2[[Tên hàng hóa]:[Thành tiền]],BáoCáoHàngHóa!B1516,Table2[Số lượng])-BáoCáoHàngHóa!C1516)</f>
        <v/>
      </c>
      <c r="G1516" s="43" t="str">
        <f t="shared" si="207"/>
        <v/>
      </c>
      <c r="H1516" s="43" t="str">
        <f>IF(B1516="","",SUMIF(Table2[[Tên hàng hóa]:[Thành tiền]],BáoCáoHàngHóa!B1516,Table2[Thành tiền])-BáoCáoHàngHóa!E1516)</f>
        <v/>
      </c>
      <c r="I1516" s="42" t="str">
        <f>IF(B1516="","",SUMIF(Table28[[Tên hàng hóa ]:[Thành tiền]],BáoCáoHàngHóa!B1516,Table28[Số lượng]))</f>
        <v/>
      </c>
      <c r="J1516" s="42" t="str">
        <f t="shared" si="208"/>
        <v/>
      </c>
      <c r="K1516" s="42" t="str">
        <f t="shared" si="209"/>
        <v/>
      </c>
      <c r="L1516" s="44" t="str">
        <f t="shared" si="210"/>
        <v/>
      </c>
      <c r="M1516" s="44" t="str">
        <f t="shared" si="211"/>
        <v/>
      </c>
      <c r="N1516" s="44" t="str">
        <f t="shared" si="212"/>
        <v/>
      </c>
      <c r="O1516" s="30">
        <f t="shared" si="213"/>
        <v>0</v>
      </c>
    </row>
    <row r="1517" spans="1:15" x14ac:dyDescent="0.2">
      <c r="A1517" s="40">
        <v>1512</v>
      </c>
      <c r="B1517" s="40" t="str">
        <f>IF(DanhMụcHH!B1516="","",DanhMụcHH!B1516)</f>
        <v/>
      </c>
      <c r="C1517" s="41" t="str">
        <f ca="1">IF(B1517="","",SUMIF(OFFSET(MuaHàng_ThanhToán!$D$5,0,0,COUNTIF(Table2[Tên nhà cung cấp],MuaHàng_ThanhToán!$C$5),6),BáoCáoHàngHóa!B1517,Table2[Số lượng]))</f>
        <v/>
      </c>
      <c r="D1517" s="41" t="str">
        <f t="shared" si="206"/>
        <v/>
      </c>
      <c r="E1517" s="41" t="str">
        <f ca="1">IF(B1517="","",SUMIF(OFFSET(MuaHàng_ThanhToán!$D$5,0,0,COUNTIF(Table2[Tên nhà cung cấp],MuaHàng_ThanhToán!$C$5),6),BáoCáoHàngHóa!B1517,Table2[Thành tiền]))</f>
        <v/>
      </c>
      <c r="F1517" s="43" t="str">
        <f>IF(B1517="","",SUMIF(Table2[[Tên hàng hóa]:[Thành tiền]],BáoCáoHàngHóa!B1517,Table2[Số lượng])-BáoCáoHàngHóa!C1517)</f>
        <v/>
      </c>
      <c r="G1517" s="43" t="str">
        <f t="shared" si="207"/>
        <v/>
      </c>
      <c r="H1517" s="43" t="str">
        <f>IF(B1517="","",SUMIF(Table2[[Tên hàng hóa]:[Thành tiền]],BáoCáoHàngHóa!B1517,Table2[Thành tiền])-BáoCáoHàngHóa!E1517)</f>
        <v/>
      </c>
      <c r="I1517" s="42" t="str">
        <f>IF(B1517="","",SUMIF(Table28[[Tên hàng hóa ]:[Thành tiền]],BáoCáoHàngHóa!B1517,Table28[Số lượng]))</f>
        <v/>
      </c>
      <c r="J1517" s="42" t="str">
        <f t="shared" si="208"/>
        <v/>
      </c>
      <c r="K1517" s="42" t="str">
        <f t="shared" si="209"/>
        <v/>
      </c>
      <c r="L1517" s="44" t="str">
        <f t="shared" si="210"/>
        <v/>
      </c>
      <c r="M1517" s="44" t="str">
        <f t="shared" si="211"/>
        <v/>
      </c>
      <c r="N1517" s="44" t="str">
        <f t="shared" si="212"/>
        <v/>
      </c>
      <c r="O1517" s="30">
        <f t="shared" si="213"/>
        <v>0</v>
      </c>
    </row>
    <row r="1518" spans="1:15" x14ac:dyDescent="0.2">
      <c r="A1518" s="40">
        <v>1513</v>
      </c>
      <c r="B1518" s="40" t="str">
        <f>IF(DanhMụcHH!B1517="","",DanhMụcHH!B1517)</f>
        <v/>
      </c>
      <c r="C1518" s="41" t="str">
        <f ca="1">IF(B1518="","",SUMIF(OFFSET(MuaHàng_ThanhToán!$D$5,0,0,COUNTIF(Table2[Tên nhà cung cấp],MuaHàng_ThanhToán!$C$5),6),BáoCáoHàngHóa!B1518,Table2[Số lượng]))</f>
        <v/>
      </c>
      <c r="D1518" s="41" t="str">
        <f t="shared" si="206"/>
        <v/>
      </c>
      <c r="E1518" s="41" t="str">
        <f ca="1">IF(B1518="","",SUMIF(OFFSET(MuaHàng_ThanhToán!$D$5,0,0,COUNTIF(Table2[Tên nhà cung cấp],MuaHàng_ThanhToán!$C$5),6),BáoCáoHàngHóa!B1518,Table2[Thành tiền]))</f>
        <v/>
      </c>
      <c r="F1518" s="43" t="str">
        <f>IF(B1518="","",SUMIF(Table2[[Tên hàng hóa]:[Thành tiền]],BáoCáoHàngHóa!B1518,Table2[Số lượng])-BáoCáoHàngHóa!C1518)</f>
        <v/>
      </c>
      <c r="G1518" s="43" t="str">
        <f t="shared" si="207"/>
        <v/>
      </c>
      <c r="H1518" s="43" t="str">
        <f>IF(B1518="","",SUMIF(Table2[[Tên hàng hóa]:[Thành tiền]],BáoCáoHàngHóa!B1518,Table2[Thành tiền])-BáoCáoHàngHóa!E1518)</f>
        <v/>
      </c>
      <c r="I1518" s="42" t="str">
        <f>IF(B1518="","",SUMIF(Table28[[Tên hàng hóa ]:[Thành tiền]],BáoCáoHàngHóa!B1518,Table28[Số lượng]))</f>
        <v/>
      </c>
      <c r="J1518" s="42" t="str">
        <f t="shared" si="208"/>
        <v/>
      </c>
      <c r="K1518" s="42" t="str">
        <f t="shared" si="209"/>
        <v/>
      </c>
      <c r="L1518" s="44" t="str">
        <f t="shared" si="210"/>
        <v/>
      </c>
      <c r="M1518" s="44" t="str">
        <f t="shared" si="211"/>
        <v/>
      </c>
      <c r="N1518" s="44" t="str">
        <f t="shared" si="212"/>
        <v/>
      </c>
      <c r="O1518" s="30">
        <f t="shared" si="213"/>
        <v>0</v>
      </c>
    </row>
    <row r="1519" spans="1:15" x14ac:dyDescent="0.2">
      <c r="A1519" s="40">
        <v>1514</v>
      </c>
      <c r="B1519" s="40" t="str">
        <f>IF(DanhMụcHH!B1518="","",DanhMụcHH!B1518)</f>
        <v/>
      </c>
      <c r="C1519" s="41" t="str">
        <f ca="1">IF(B1519="","",SUMIF(OFFSET(MuaHàng_ThanhToán!$D$5,0,0,COUNTIF(Table2[Tên nhà cung cấp],MuaHàng_ThanhToán!$C$5),6),BáoCáoHàngHóa!B1519,Table2[Số lượng]))</f>
        <v/>
      </c>
      <c r="D1519" s="41" t="str">
        <f t="shared" si="206"/>
        <v/>
      </c>
      <c r="E1519" s="41" t="str">
        <f ca="1">IF(B1519="","",SUMIF(OFFSET(MuaHàng_ThanhToán!$D$5,0,0,COUNTIF(Table2[Tên nhà cung cấp],MuaHàng_ThanhToán!$C$5),6),BáoCáoHàngHóa!B1519,Table2[Thành tiền]))</f>
        <v/>
      </c>
      <c r="F1519" s="43" t="str">
        <f>IF(B1519="","",SUMIF(Table2[[Tên hàng hóa]:[Thành tiền]],BáoCáoHàngHóa!B1519,Table2[Số lượng])-BáoCáoHàngHóa!C1519)</f>
        <v/>
      </c>
      <c r="G1519" s="43" t="str">
        <f t="shared" si="207"/>
        <v/>
      </c>
      <c r="H1519" s="43" t="str">
        <f>IF(B1519="","",SUMIF(Table2[[Tên hàng hóa]:[Thành tiền]],BáoCáoHàngHóa!B1519,Table2[Thành tiền])-BáoCáoHàngHóa!E1519)</f>
        <v/>
      </c>
      <c r="I1519" s="42" t="str">
        <f>IF(B1519="","",SUMIF(Table28[[Tên hàng hóa ]:[Thành tiền]],BáoCáoHàngHóa!B1519,Table28[Số lượng]))</f>
        <v/>
      </c>
      <c r="J1519" s="42" t="str">
        <f t="shared" si="208"/>
        <v/>
      </c>
      <c r="K1519" s="42" t="str">
        <f t="shared" si="209"/>
        <v/>
      </c>
      <c r="L1519" s="44" t="str">
        <f t="shared" si="210"/>
        <v/>
      </c>
      <c r="M1519" s="44" t="str">
        <f t="shared" si="211"/>
        <v/>
      </c>
      <c r="N1519" s="44" t="str">
        <f t="shared" si="212"/>
        <v/>
      </c>
      <c r="O1519" s="30">
        <f t="shared" si="213"/>
        <v>0</v>
      </c>
    </row>
    <row r="1520" spans="1:15" x14ac:dyDescent="0.2">
      <c r="A1520" s="40">
        <v>1515</v>
      </c>
      <c r="B1520" s="40" t="str">
        <f>IF(DanhMụcHH!B1519="","",DanhMụcHH!B1519)</f>
        <v/>
      </c>
      <c r="C1520" s="41" t="str">
        <f ca="1">IF(B1520="","",SUMIF(OFFSET(MuaHàng_ThanhToán!$D$5,0,0,COUNTIF(Table2[Tên nhà cung cấp],MuaHàng_ThanhToán!$C$5),6),BáoCáoHàngHóa!B1520,Table2[Số lượng]))</f>
        <v/>
      </c>
      <c r="D1520" s="41" t="str">
        <f t="shared" si="206"/>
        <v/>
      </c>
      <c r="E1520" s="41" t="str">
        <f ca="1">IF(B1520="","",SUMIF(OFFSET(MuaHàng_ThanhToán!$D$5,0,0,COUNTIF(Table2[Tên nhà cung cấp],MuaHàng_ThanhToán!$C$5),6),BáoCáoHàngHóa!B1520,Table2[Thành tiền]))</f>
        <v/>
      </c>
      <c r="F1520" s="43" t="str">
        <f>IF(B1520="","",SUMIF(Table2[[Tên hàng hóa]:[Thành tiền]],BáoCáoHàngHóa!B1520,Table2[Số lượng])-BáoCáoHàngHóa!C1520)</f>
        <v/>
      </c>
      <c r="G1520" s="43" t="str">
        <f t="shared" si="207"/>
        <v/>
      </c>
      <c r="H1520" s="43" t="str">
        <f>IF(B1520="","",SUMIF(Table2[[Tên hàng hóa]:[Thành tiền]],BáoCáoHàngHóa!B1520,Table2[Thành tiền])-BáoCáoHàngHóa!E1520)</f>
        <v/>
      </c>
      <c r="I1520" s="42" t="str">
        <f>IF(B1520="","",SUMIF(Table28[[Tên hàng hóa ]:[Thành tiền]],BáoCáoHàngHóa!B1520,Table28[Số lượng]))</f>
        <v/>
      </c>
      <c r="J1520" s="42" t="str">
        <f t="shared" si="208"/>
        <v/>
      </c>
      <c r="K1520" s="42" t="str">
        <f t="shared" si="209"/>
        <v/>
      </c>
      <c r="L1520" s="44" t="str">
        <f t="shared" si="210"/>
        <v/>
      </c>
      <c r="M1520" s="44" t="str">
        <f t="shared" si="211"/>
        <v/>
      </c>
      <c r="N1520" s="44" t="str">
        <f t="shared" si="212"/>
        <v/>
      </c>
      <c r="O1520" s="30">
        <f t="shared" si="213"/>
        <v>0</v>
      </c>
    </row>
    <row r="1521" spans="1:15" x14ac:dyDescent="0.2">
      <c r="A1521" s="40">
        <v>1516</v>
      </c>
      <c r="B1521" s="40" t="str">
        <f>IF(DanhMụcHH!B1520="","",DanhMụcHH!B1520)</f>
        <v/>
      </c>
      <c r="C1521" s="41" t="str">
        <f ca="1">IF(B1521="","",SUMIF(OFFSET(MuaHàng_ThanhToán!$D$5,0,0,COUNTIF(Table2[Tên nhà cung cấp],MuaHàng_ThanhToán!$C$5),6),BáoCáoHàngHóa!B1521,Table2[Số lượng]))</f>
        <v/>
      </c>
      <c r="D1521" s="41" t="str">
        <f t="shared" si="206"/>
        <v/>
      </c>
      <c r="E1521" s="41" t="str">
        <f ca="1">IF(B1521="","",SUMIF(OFFSET(MuaHàng_ThanhToán!$D$5,0,0,COUNTIF(Table2[Tên nhà cung cấp],MuaHàng_ThanhToán!$C$5),6),BáoCáoHàngHóa!B1521,Table2[Thành tiền]))</f>
        <v/>
      </c>
      <c r="F1521" s="43" t="str">
        <f>IF(B1521="","",SUMIF(Table2[[Tên hàng hóa]:[Thành tiền]],BáoCáoHàngHóa!B1521,Table2[Số lượng])-BáoCáoHàngHóa!C1521)</f>
        <v/>
      </c>
      <c r="G1521" s="43" t="str">
        <f t="shared" si="207"/>
        <v/>
      </c>
      <c r="H1521" s="43" t="str">
        <f>IF(B1521="","",SUMIF(Table2[[Tên hàng hóa]:[Thành tiền]],BáoCáoHàngHóa!B1521,Table2[Thành tiền])-BáoCáoHàngHóa!E1521)</f>
        <v/>
      </c>
      <c r="I1521" s="42" t="str">
        <f>IF(B1521="","",SUMIF(Table28[[Tên hàng hóa ]:[Thành tiền]],BáoCáoHàngHóa!B1521,Table28[Số lượng]))</f>
        <v/>
      </c>
      <c r="J1521" s="42" t="str">
        <f t="shared" si="208"/>
        <v/>
      </c>
      <c r="K1521" s="42" t="str">
        <f t="shared" si="209"/>
        <v/>
      </c>
      <c r="L1521" s="44" t="str">
        <f t="shared" si="210"/>
        <v/>
      </c>
      <c r="M1521" s="44" t="str">
        <f t="shared" si="211"/>
        <v/>
      </c>
      <c r="N1521" s="44" t="str">
        <f t="shared" si="212"/>
        <v/>
      </c>
      <c r="O1521" s="30">
        <f t="shared" si="213"/>
        <v>0</v>
      </c>
    </row>
    <row r="1522" spans="1:15" x14ac:dyDescent="0.2">
      <c r="A1522" s="40">
        <v>1517</v>
      </c>
      <c r="B1522" s="40" t="str">
        <f>IF(DanhMụcHH!B1521="","",DanhMụcHH!B1521)</f>
        <v/>
      </c>
      <c r="C1522" s="41" t="str">
        <f ca="1">IF(B1522="","",SUMIF(OFFSET(MuaHàng_ThanhToán!$D$5,0,0,COUNTIF(Table2[Tên nhà cung cấp],MuaHàng_ThanhToán!$C$5),6),BáoCáoHàngHóa!B1522,Table2[Số lượng]))</f>
        <v/>
      </c>
      <c r="D1522" s="41" t="str">
        <f t="shared" si="206"/>
        <v/>
      </c>
      <c r="E1522" s="41" t="str">
        <f ca="1">IF(B1522="","",SUMIF(OFFSET(MuaHàng_ThanhToán!$D$5,0,0,COUNTIF(Table2[Tên nhà cung cấp],MuaHàng_ThanhToán!$C$5),6),BáoCáoHàngHóa!B1522,Table2[Thành tiền]))</f>
        <v/>
      </c>
      <c r="F1522" s="43" t="str">
        <f>IF(B1522="","",SUMIF(Table2[[Tên hàng hóa]:[Thành tiền]],BáoCáoHàngHóa!B1522,Table2[Số lượng])-BáoCáoHàngHóa!C1522)</f>
        <v/>
      </c>
      <c r="G1522" s="43" t="str">
        <f t="shared" si="207"/>
        <v/>
      </c>
      <c r="H1522" s="43" t="str">
        <f>IF(B1522="","",SUMIF(Table2[[Tên hàng hóa]:[Thành tiền]],BáoCáoHàngHóa!B1522,Table2[Thành tiền])-BáoCáoHàngHóa!E1522)</f>
        <v/>
      </c>
      <c r="I1522" s="42" t="str">
        <f>IF(B1522="","",SUMIF(Table28[[Tên hàng hóa ]:[Thành tiền]],BáoCáoHàngHóa!B1522,Table28[Số lượng]))</f>
        <v/>
      </c>
      <c r="J1522" s="42" t="str">
        <f t="shared" si="208"/>
        <v/>
      </c>
      <c r="K1522" s="42" t="str">
        <f t="shared" si="209"/>
        <v/>
      </c>
      <c r="L1522" s="44" t="str">
        <f t="shared" si="210"/>
        <v/>
      </c>
      <c r="M1522" s="44" t="str">
        <f t="shared" si="211"/>
        <v/>
      </c>
      <c r="N1522" s="44" t="str">
        <f t="shared" si="212"/>
        <v/>
      </c>
      <c r="O1522" s="30">
        <f t="shared" si="213"/>
        <v>0</v>
      </c>
    </row>
    <row r="1523" spans="1:15" x14ac:dyDescent="0.2">
      <c r="A1523" s="40">
        <v>1518</v>
      </c>
      <c r="B1523" s="40" t="str">
        <f>IF(DanhMụcHH!B1522="","",DanhMụcHH!B1522)</f>
        <v/>
      </c>
      <c r="C1523" s="41" t="str">
        <f ca="1">IF(B1523="","",SUMIF(OFFSET(MuaHàng_ThanhToán!$D$5,0,0,COUNTIF(Table2[Tên nhà cung cấp],MuaHàng_ThanhToán!$C$5),6),BáoCáoHàngHóa!B1523,Table2[Số lượng]))</f>
        <v/>
      </c>
      <c r="D1523" s="41" t="str">
        <f t="shared" ref="D1523:D1586" si="214">IF(B1523="","",IF(C1523=0,0,E1523/C1523))</f>
        <v/>
      </c>
      <c r="E1523" s="41" t="str">
        <f ca="1">IF(B1523="","",SUMIF(OFFSET(MuaHàng_ThanhToán!$D$5,0,0,COUNTIF(Table2[Tên nhà cung cấp],MuaHàng_ThanhToán!$C$5),6),BáoCáoHàngHóa!B1523,Table2[Thành tiền]))</f>
        <v/>
      </c>
      <c r="F1523" s="43" t="str">
        <f>IF(B1523="","",SUMIF(Table2[[Tên hàng hóa]:[Thành tiền]],BáoCáoHàngHóa!B1523,Table2[Số lượng])-BáoCáoHàngHóa!C1523)</f>
        <v/>
      </c>
      <c r="G1523" s="43" t="str">
        <f t="shared" ref="G1523:G1586" si="215">IF(B1523="","",IF(F1523=0,0,H1523/F1523))</f>
        <v/>
      </c>
      <c r="H1523" s="43" t="str">
        <f>IF(B1523="","",SUMIF(Table2[[Tên hàng hóa]:[Thành tiền]],BáoCáoHàngHóa!B1523,Table2[Thành tiền])-BáoCáoHàngHóa!E1523)</f>
        <v/>
      </c>
      <c r="I1523" s="42" t="str">
        <f>IF(B1523="","",SUMIF(Table28[[Tên hàng hóa ]:[Thành tiền]],BáoCáoHàngHóa!B1523,Table28[Số lượng]))</f>
        <v/>
      </c>
      <c r="J1523" s="42" t="str">
        <f t="shared" ref="J1523:J1586" si="216">IF(B1523="","",IF(I1523=0,0,(H1523+E1523)/(F1523+C1523)))</f>
        <v/>
      </c>
      <c r="K1523" s="42" t="str">
        <f t="shared" ref="K1523:K1586" si="217">IF(B1523="","",J1523*I1523)</f>
        <v/>
      </c>
      <c r="L1523" s="44" t="str">
        <f t="shared" ref="L1523:L1586" si="218">IF(B1523="","",C1523+F1523-I1523)</f>
        <v/>
      </c>
      <c r="M1523" s="44" t="str">
        <f t="shared" ref="M1523:M1586" si="219">IF(B1523="","",IF(L1523=0,0,N1523/L1523))</f>
        <v/>
      </c>
      <c r="N1523" s="44" t="str">
        <f t="shared" ref="N1523:N1586" si="220">IF(B1523="","",E1523+H1523-K1523)</f>
        <v/>
      </c>
      <c r="O1523" s="30">
        <f t="shared" si="213"/>
        <v>0</v>
      </c>
    </row>
    <row r="1524" spans="1:15" x14ac:dyDescent="0.2">
      <c r="A1524" s="40">
        <v>1519</v>
      </c>
      <c r="B1524" s="40" t="str">
        <f>IF(DanhMụcHH!B1523="","",DanhMụcHH!B1523)</f>
        <v/>
      </c>
      <c r="C1524" s="41" t="str">
        <f ca="1">IF(B1524="","",SUMIF(OFFSET(MuaHàng_ThanhToán!$D$5,0,0,COUNTIF(Table2[Tên nhà cung cấp],MuaHàng_ThanhToán!$C$5),6),BáoCáoHàngHóa!B1524,Table2[Số lượng]))</f>
        <v/>
      </c>
      <c r="D1524" s="41" t="str">
        <f t="shared" si="214"/>
        <v/>
      </c>
      <c r="E1524" s="41" t="str">
        <f ca="1">IF(B1524="","",SUMIF(OFFSET(MuaHàng_ThanhToán!$D$5,0,0,COUNTIF(Table2[Tên nhà cung cấp],MuaHàng_ThanhToán!$C$5),6),BáoCáoHàngHóa!B1524,Table2[Thành tiền]))</f>
        <v/>
      </c>
      <c r="F1524" s="43" t="str">
        <f>IF(B1524="","",SUMIF(Table2[[Tên hàng hóa]:[Thành tiền]],BáoCáoHàngHóa!B1524,Table2[Số lượng])-BáoCáoHàngHóa!C1524)</f>
        <v/>
      </c>
      <c r="G1524" s="43" t="str">
        <f t="shared" si="215"/>
        <v/>
      </c>
      <c r="H1524" s="43" t="str">
        <f>IF(B1524="","",SUMIF(Table2[[Tên hàng hóa]:[Thành tiền]],BáoCáoHàngHóa!B1524,Table2[Thành tiền])-BáoCáoHàngHóa!E1524)</f>
        <v/>
      </c>
      <c r="I1524" s="42" t="str">
        <f>IF(B1524="","",SUMIF(Table28[[Tên hàng hóa ]:[Thành tiền]],BáoCáoHàngHóa!B1524,Table28[Số lượng]))</f>
        <v/>
      </c>
      <c r="J1524" s="42" t="str">
        <f t="shared" si="216"/>
        <v/>
      </c>
      <c r="K1524" s="42" t="str">
        <f t="shared" si="217"/>
        <v/>
      </c>
      <c r="L1524" s="44" t="str">
        <f t="shared" si="218"/>
        <v/>
      </c>
      <c r="M1524" s="44" t="str">
        <f t="shared" si="219"/>
        <v/>
      </c>
      <c r="N1524" s="44" t="str">
        <f t="shared" si="220"/>
        <v/>
      </c>
      <c r="O1524" s="30">
        <f t="shared" si="213"/>
        <v>0</v>
      </c>
    </row>
    <row r="1525" spans="1:15" x14ac:dyDescent="0.2">
      <c r="A1525" s="40">
        <v>1520</v>
      </c>
      <c r="B1525" s="40" t="str">
        <f>IF(DanhMụcHH!B1524="","",DanhMụcHH!B1524)</f>
        <v/>
      </c>
      <c r="C1525" s="41" t="str">
        <f ca="1">IF(B1525="","",SUMIF(OFFSET(MuaHàng_ThanhToán!$D$5,0,0,COUNTIF(Table2[Tên nhà cung cấp],MuaHàng_ThanhToán!$C$5),6),BáoCáoHàngHóa!B1525,Table2[Số lượng]))</f>
        <v/>
      </c>
      <c r="D1525" s="41" t="str">
        <f t="shared" si="214"/>
        <v/>
      </c>
      <c r="E1525" s="41" t="str">
        <f ca="1">IF(B1525="","",SUMIF(OFFSET(MuaHàng_ThanhToán!$D$5,0,0,COUNTIF(Table2[Tên nhà cung cấp],MuaHàng_ThanhToán!$C$5),6),BáoCáoHàngHóa!B1525,Table2[Thành tiền]))</f>
        <v/>
      </c>
      <c r="F1525" s="43" t="str">
        <f>IF(B1525="","",SUMIF(Table2[[Tên hàng hóa]:[Thành tiền]],BáoCáoHàngHóa!B1525,Table2[Số lượng])-BáoCáoHàngHóa!C1525)</f>
        <v/>
      </c>
      <c r="G1525" s="43" t="str">
        <f t="shared" si="215"/>
        <v/>
      </c>
      <c r="H1525" s="43" t="str">
        <f>IF(B1525="","",SUMIF(Table2[[Tên hàng hóa]:[Thành tiền]],BáoCáoHàngHóa!B1525,Table2[Thành tiền])-BáoCáoHàngHóa!E1525)</f>
        <v/>
      </c>
      <c r="I1525" s="42" t="str">
        <f>IF(B1525="","",SUMIF(Table28[[Tên hàng hóa ]:[Thành tiền]],BáoCáoHàngHóa!B1525,Table28[Số lượng]))</f>
        <v/>
      </c>
      <c r="J1525" s="42" t="str">
        <f t="shared" si="216"/>
        <v/>
      </c>
      <c r="K1525" s="42" t="str">
        <f t="shared" si="217"/>
        <v/>
      </c>
      <c r="L1525" s="44" t="str">
        <f t="shared" si="218"/>
        <v/>
      </c>
      <c r="M1525" s="44" t="str">
        <f t="shared" si="219"/>
        <v/>
      </c>
      <c r="N1525" s="44" t="str">
        <f t="shared" si="220"/>
        <v/>
      </c>
      <c r="O1525" s="30">
        <f t="shared" si="213"/>
        <v>0</v>
      </c>
    </row>
    <row r="1526" spans="1:15" x14ac:dyDescent="0.2">
      <c r="A1526" s="40">
        <v>1521</v>
      </c>
      <c r="B1526" s="40" t="str">
        <f>IF(DanhMụcHH!B1525="","",DanhMụcHH!B1525)</f>
        <v/>
      </c>
      <c r="C1526" s="41" t="str">
        <f ca="1">IF(B1526="","",SUMIF(OFFSET(MuaHàng_ThanhToán!$D$5,0,0,COUNTIF(Table2[Tên nhà cung cấp],MuaHàng_ThanhToán!$C$5),6),BáoCáoHàngHóa!B1526,Table2[Số lượng]))</f>
        <v/>
      </c>
      <c r="D1526" s="41" t="str">
        <f t="shared" si="214"/>
        <v/>
      </c>
      <c r="E1526" s="41" t="str">
        <f ca="1">IF(B1526="","",SUMIF(OFFSET(MuaHàng_ThanhToán!$D$5,0,0,COUNTIF(Table2[Tên nhà cung cấp],MuaHàng_ThanhToán!$C$5),6),BáoCáoHàngHóa!B1526,Table2[Thành tiền]))</f>
        <v/>
      </c>
      <c r="F1526" s="43" t="str">
        <f>IF(B1526="","",SUMIF(Table2[[Tên hàng hóa]:[Thành tiền]],BáoCáoHàngHóa!B1526,Table2[Số lượng])-BáoCáoHàngHóa!C1526)</f>
        <v/>
      </c>
      <c r="G1526" s="43" t="str">
        <f t="shared" si="215"/>
        <v/>
      </c>
      <c r="H1526" s="43" t="str">
        <f>IF(B1526="","",SUMIF(Table2[[Tên hàng hóa]:[Thành tiền]],BáoCáoHàngHóa!B1526,Table2[Thành tiền])-BáoCáoHàngHóa!E1526)</f>
        <v/>
      </c>
      <c r="I1526" s="42" t="str">
        <f>IF(B1526="","",SUMIF(Table28[[Tên hàng hóa ]:[Thành tiền]],BáoCáoHàngHóa!B1526,Table28[Số lượng]))</f>
        <v/>
      </c>
      <c r="J1526" s="42" t="str">
        <f t="shared" si="216"/>
        <v/>
      </c>
      <c r="K1526" s="42" t="str">
        <f t="shared" si="217"/>
        <v/>
      </c>
      <c r="L1526" s="44" t="str">
        <f t="shared" si="218"/>
        <v/>
      </c>
      <c r="M1526" s="44" t="str">
        <f t="shared" si="219"/>
        <v/>
      </c>
      <c r="N1526" s="44" t="str">
        <f t="shared" si="220"/>
        <v/>
      </c>
      <c r="O1526" s="30">
        <f t="shared" si="213"/>
        <v>0</v>
      </c>
    </row>
    <row r="1527" spans="1:15" x14ac:dyDescent="0.2">
      <c r="A1527" s="40">
        <v>1522</v>
      </c>
      <c r="B1527" s="40" t="str">
        <f>IF(DanhMụcHH!B1526="","",DanhMụcHH!B1526)</f>
        <v/>
      </c>
      <c r="C1527" s="41" t="str">
        <f ca="1">IF(B1527="","",SUMIF(OFFSET(MuaHàng_ThanhToán!$D$5,0,0,COUNTIF(Table2[Tên nhà cung cấp],MuaHàng_ThanhToán!$C$5),6),BáoCáoHàngHóa!B1527,Table2[Số lượng]))</f>
        <v/>
      </c>
      <c r="D1527" s="41" t="str">
        <f t="shared" si="214"/>
        <v/>
      </c>
      <c r="E1527" s="41" t="str">
        <f ca="1">IF(B1527="","",SUMIF(OFFSET(MuaHàng_ThanhToán!$D$5,0,0,COUNTIF(Table2[Tên nhà cung cấp],MuaHàng_ThanhToán!$C$5),6),BáoCáoHàngHóa!B1527,Table2[Thành tiền]))</f>
        <v/>
      </c>
      <c r="F1527" s="43" t="str">
        <f>IF(B1527="","",SUMIF(Table2[[Tên hàng hóa]:[Thành tiền]],BáoCáoHàngHóa!B1527,Table2[Số lượng])-BáoCáoHàngHóa!C1527)</f>
        <v/>
      </c>
      <c r="G1527" s="43" t="str">
        <f t="shared" si="215"/>
        <v/>
      </c>
      <c r="H1527" s="43" t="str">
        <f>IF(B1527="","",SUMIF(Table2[[Tên hàng hóa]:[Thành tiền]],BáoCáoHàngHóa!B1527,Table2[Thành tiền])-BáoCáoHàngHóa!E1527)</f>
        <v/>
      </c>
      <c r="I1527" s="42" t="str">
        <f>IF(B1527="","",SUMIF(Table28[[Tên hàng hóa ]:[Thành tiền]],BáoCáoHàngHóa!B1527,Table28[Số lượng]))</f>
        <v/>
      </c>
      <c r="J1527" s="42" t="str">
        <f t="shared" si="216"/>
        <v/>
      </c>
      <c r="K1527" s="42" t="str">
        <f t="shared" si="217"/>
        <v/>
      </c>
      <c r="L1527" s="44" t="str">
        <f t="shared" si="218"/>
        <v/>
      </c>
      <c r="M1527" s="44" t="str">
        <f t="shared" si="219"/>
        <v/>
      </c>
      <c r="N1527" s="44" t="str">
        <f t="shared" si="220"/>
        <v/>
      </c>
      <c r="O1527" s="30">
        <f t="shared" si="213"/>
        <v>0</v>
      </c>
    </row>
    <row r="1528" spans="1:15" x14ac:dyDescent="0.2">
      <c r="A1528" s="40">
        <v>1523</v>
      </c>
      <c r="B1528" s="40" t="str">
        <f>IF(DanhMụcHH!B1527="","",DanhMụcHH!B1527)</f>
        <v/>
      </c>
      <c r="C1528" s="41" t="str">
        <f ca="1">IF(B1528="","",SUMIF(OFFSET(MuaHàng_ThanhToán!$D$5,0,0,COUNTIF(Table2[Tên nhà cung cấp],MuaHàng_ThanhToán!$C$5),6),BáoCáoHàngHóa!B1528,Table2[Số lượng]))</f>
        <v/>
      </c>
      <c r="D1528" s="41" t="str">
        <f t="shared" si="214"/>
        <v/>
      </c>
      <c r="E1528" s="41" t="str">
        <f ca="1">IF(B1528="","",SUMIF(OFFSET(MuaHàng_ThanhToán!$D$5,0,0,COUNTIF(Table2[Tên nhà cung cấp],MuaHàng_ThanhToán!$C$5),6),BáoCáoHàngHóa!B1528,Table2[Thành tiền]))</f>
        <v/>
      </c>
      <c r="F1528" s="43" t="str">
        <f>IF(B1528="","",SUMIF(Table2[[Tên hàng hóa]:[Thành tiền]],BáoCáoHàngHóa!B1528,Table2[Số lượng])-BáoCáoHàngHóa!C1528)</f>
        <v/>
      </c>
      <c r="G1528" s="43" t="str">
        <f t="shared" si="215"/>
        <v/>
      </c>
      <c r="H1528" s="43" t="str">
        <f>IF(B1528="","",SUMIF(Table2[[Tên hàng hóa]:[Thành tiền]],BáoCáoHàngHóa!B1528,Table2[Thành tiền])-BáoCáoHàngHóa!E1528)</f>
        <v/>
      </c>
      <c r="I1528" s="42" t="str">
        <f>IF(B1528="","",SUMIF(Table28[[Tên hàng hóa ]:[Thành tiền]],BáoCáoHàngHóa!B1528,Table28[Số lượng]))</f>
        <v/>
      </c>
      <c r="J1528" s="42" t="str">
        <f t="shared" si="216"/>
        <v/>
      </c>
      <c r="K1528" s="42" t="str">
        <f t="shared" si="217"/>
        <v/>
      </c>
      <c r="L1528" s="44" t="str">
        <f t="shared" si="218"/>
        <v/>
      </c>
      <c r="M1528" s="44" t="str">
        <f t="shared" si="219"/>
        <v/>
      </c>
      <c r="N1528" s="44" t="str">
        <f t="shared" si="220"/>
        <v/>
      </c>
      <c r="O1528" s="30">
        <f t="shared" si="213"/>
        <v>0</v>
      </c>
    </row>
    <row r="1529" spans="1:15" x14ac:dyDescent="0.2">
      <c r="A1529" s="40">
        <v>1524</v>
      </c>
      <c r="B1529" s="40" t="str">
        <f>IF(DanhMụcHH!B1528="","",DanhMụcHH!B1528)</f>
        <v/>
      </c>
      <c r="C1529" s="41" t="str">
        <f ca="1">IF(B1529="","",SUMIF(OFFSET(MuaHàng_ThanhToán!$D$5,0,0,COUNTIF(Table2[Tên nhà cung cấp],MuaHàng_ThanhToán!$C$5),6),BáoCáoHàngHóa!B1529,Table2[Số lượng]))</f>
        <v/>
      </c>
      <c r="D1529" s="41" t="str">
        <f t="shared" si="214"/>
        <v/>
      </c>
      <c r="E1529" s="41" t="str">
        <f ca="1">IF(B1529="","",SUMIF(OFFSET(MuaHàng_ThanhToán!$D$5,0,0,COUNTIF(Table2[Tên nhà cung cấp],MuaHàng_ThanhToán!$C$5),6),BáoCáoHàngHóa!B1529,Table2[Thành tiền]))</f>
        <v/>
      </c>
      <c r="F1529" s="43" t="str">
        <f>IF(B1529="","",SUMIF(Table2[[Tên hàng hóa]:[Thành tiền]],BáoCáoHàngHóa!B1529,Table2[Số lượng])-BáoCáoHàngHóa!C1529)</f>
        <v/>
      </c>
      <c r="G1529" s="43" t="str">
        <f t="shared" si="215"/>
        <v/>
      </c>
      <c r="H1529" s="43" t="str">
        <f>IF(B1529="","",SUMIF(Table2[[Tên hàng hóa]:[Thành tiền]],BáoCáoHàngHóa!B1529,Table2[Thành tiền])-BáoCáoHàngHóa!E1529)</f>
        <v/>
      </c>
      <c r="I1529" s="42" t="str">
        <f>IF(B1529="","",SUMIF(Table28[[Tên hàng hóa ]:[Thành tiền]],BáoCáoHàngHóa!B1529,Table28[Số lượng]))</f>
        <v/>
      </c>
      <c r="J1529" s="42" t="str">
        <f t="shared" si="216"/>
        <v/>
      </c>
      <c r="K1529" s="42" t="str">
        <f t="shared" si="217"/>
        <v/>
      </c>
      <c r="L1529" s="44" t="str">
        <f t="shared" si="218"/>
        <v/>
      </c>
      <c r="M1529" s="44" t="str">
        <f t="shared" si="219"/>
        <v/>
      </c>
      <c r="N1529" s="44" t="str">
        <f t="shared" si="220"/>
        <v/>
      </c>
      <c r="O1529" s="30">
        <f t="shared" si="213"/>
        <v>0</v>
      </c>
    </row>
    <row r="1530" spans="1:15" x14ac:dyDescent="0.2">
      <c r="A1530" s="40">
        <v>1525</v>
      </c>
      <c r="B1530" s="40" t="str">
        <f>IF(DanhMụcHH!B1529="","",DanhMụcHH!B1529)</f>
        <v/>
      </c>
      <c r="C1530" s="41" t="str">
        <f ca="1">IF(B1530="","",SUMIF(OFFSET(MuaHàng_ThanhToán!$D$5,0,0,COUNTIF(Table2[Tên nhà cung cấp],MuaHàng_ThanhToán!$C$5),6),BáoCáoHàngHóa!B1530,Table2[Số lượng]))</f>
        <v/>
      </c>
      <c r="D1530" s="41" t="str">
        <f t="shared" si="214"/>
        <v/>
      </c>
      <c r="E1530" s="41" t="str">
        <f ca="1">IF(B1530="","",SUMIF(OFFSET(MuaHàng_ThanhToán!$D$5,0,0,COUNTIF(Table2[Tên nhà cung cấp],MuaHàng_ThanhToán!$C$5),6),BáoCáoHàngHóa!B1530,Table2[Thành tiền]))</f>
        <v/>
      </c>
      <c r="F1530" s="43" t="str">
        <f>IF(B1530="","",SUMIF(Table2[[Tên hàng hóa]:[Thành tiền]],BáoCáoHàngHóa!B1530,Table2[Số lượng])-BáoCáoHàngHóa!C1530)</f>
        <v/>
      </c>
      <c r="G1530" s="43" t="str">
        <f t="shared" si="215"/>
        <v/>
      </c>
      <c r="H1530" s="43" t="str">
        <f>IF(B1530="","",SUMIF(Table2[[Tên hàng hóa]:[Thành tiền]],BáoCáoHàngHóa!B1530,Table2[Thành tiền])-BáoCáoHàngHóa!E1530)</f>
        <v/>
      </c>
      <c r="I1530" s="42" t="str">
        <f>IF(B1530="","",SUMIF(Table28[[Tên hàng hóa ]:[Thành tiền]],BáoCáoHàngHóa!B1530,Table28[Số lượng]))</f>
        <v/>
      </c>
      <c r="J1530" s="42" t="str">
        <f t="shared" si="216"/>
        <v/>
      </c>
      <c r="K1530" s="42" t="str">
        <f t="shared" si="217"/>
        <v/>
      </c>
      <c r="L1530" s="44" t="str">
        <f t="shared" si="218"/>
        <v/>
      </c>
      <c r="M1530" s="44" t="str">
        <f t="shared" si="219"/>
        <v/>
      </c>
      <c r="N1530" s="44" t="str">
        <f t="shared" si="220"/>
        <v/>
      </c>
      <c r="O1530" s="30">
        <f t="shared" si="213"/>
        <v>0</v>
      </c>
    </row>
    <row r="1531" spans="1:15" x14ac:dyDescent="0.2">
      <c r="A1531" s="40">
        <v>1526</v>
      </c>
      <c r="B1531" s="40" t="str">
        <f>IF(DanhMụcHH!B1530="","",DanhMụcHH!B1530)</f>
        <v/>
      </c>
      <c r="C1531" s="41" t="str">
        <f ca="1">IF(B1531="","",SUMIF(OFFSET(MuaHàng_ThanhToán!$D$5,0,0,COUNTIF(Table2[Tên nhà cung cấp],MuaHàng_ThanhToán!$C$5),6),BáoCáoHàngHóa!B1531,Table2[Số lượng]))</f>
        <v/>
      </c>
      <c r="D1531" s="41" t="str">
        <f t="shared" si="214"/>
        <v/>
      </c>
      <c r="E1531" s="41" t="str">
        <f ca="1">IF(B1531="","",SUMIF(OFFSET(MuaHàng_ThanhToán!$D$5,0,0,COUNTIF(Table2[Tên nhà cung cấp],MuaHàng_ThanhToán!$C$5),6),BáoCáoHàngHóa!B1531,Table2[Thành tiền]))</f>
        <v/>
      </c>
      <c r="F1531" s="43" t="str">
        <f>IF(B1531="","",SUMIF(Table2[[Tên hàng hóa]:[Thành tiền]],BáoCáoHàngHóa!B1531,Table2[Số lượng])-BáoCáoHàngHóa!C1531)</f>
        <v/>
      </c>
      <c r="G1531" s="43" t="str">
        <f t="shared" si="215"/>
        <v/>
      </c>
      <c r="H1531" s="43" t="str">
        <f>IF(B1531="","",SUMIF(Table2[[Tên hàng hóa]:[Thành tiền]],BáoCáoHàngHóa!B1531,Table2[Thành tiền])-BáoCáoHàngHóa!E1531)</f>
        <v/>
      </c>
      <c r="I1531" s="42" t="str">
        <f>IF(B1531="","",SUMIF(Table28[[Tên hàng hóa ]:[Thành tiền]],BáoCáoHàngHóa!B1531,Table28[Số lượng]))</f>
        <v/>
      </c>
      <c r="J1531" s="42" t="str">
        <f t="shared" si="216"/>
        <v/>
      </c>
      <c r="K1531" s="42" t="str">
        <f t="shared" si="217"/>
        <v/>
      </c>
      <c r="L1531" s="44" t="str">
        <f t="shared" si="218"/>
        <v/>
      </c>
      <c r="M1531" s="44" t="str">
        <f t="shared" si="219"/>
        <v/>
      </c>
      <c r="N1531" s="44" t="str">
        <f t="shared" si="220"/>
        <v/>
      </c>
      <c r="O1531" s="30">
        <f t="shared" si="213"/>
        <v>0</v>
      </c>
    </row>
    <row r="1532" spans="1:15" x14ac:dyDescent="0.2">
      <c r="A1532" s="40">
        <v>1527</v>
      </c>
      <c r="B1532" s="40" t="str">
        <f>IF(DanhMụcHH!B1531="","",DanhMụcHH!B1531)</f>
        <v/>
      </c>
      <c r="C1532" s="41" t="str">
        <f ca="1">IF(B1532="","",SUMIF(OFFSET(MuaHàng_ThanhToán!$D$5,0,0,COUNTIF(Table2[Tên nhà cung cấp],MuaHàng_ThanhToán!$C$5),6),BáoCáoHàngHóa!B1532,Table2[Số lượng]))</f>
        <v/>
      </c>
      <c r="D1532" s="41" t="str">
        <f t="shared" si="214"/>
        <v/>
      </c>
      <c r="E1532" s="41" t="str">
        <f ca="1">IF(B1532="","",SUMIF(OFFSET(MuaHàng_ThanhToán!$D$5,0,0,COUNTIF(Table2[Tên nhà cung cấp],MuaHàng_ThanhToán!$C$5),6),BáoCáoHàngHóa!B1532,Table2[Thành tiền]))</f>
        <v/>
      </c>
      <c r="F1532" s="43" t="str">
        <f>IF(B1532="","",SUMIF(Table2[[Tên hàng hóa]:[Thành tiền]],BáoCáoHàngHóa!B1532,Table2[Số lượng])-BáoCáoHàngHóa!C1532)</f>
        <v/>
      </c>
      <c r="G1532" s="43" t="str">
        <f t="shared" si="215"/>
        <v/>
      </c>
      <c r="H1532" s="43" t="str">
        <f>IF(B1532="","",SUMIF(Table2[[Tên hàng hóa]:[Thành tiền]],BáoCáoHàngHóa!B1532,Table2[Thành tiền])-BáoCáoHàngHóa!E1532)</f>
        <v/>
      </c>
      <c r="I1532" s="42" t="str">
        <f>IF(B1532="","",SUMIF(Table28[[Tên hàng hóa ]:[Thành tiền]],BáoCáoHàngHóa!B1532,Table28[Số lượng]))</f>
        <v/>
      </c>
      <c r="J1532" s="42" t="str">
        <f t="shared" si="216"/>
        <v/>
      </c>
      <c r="K1532" s="42" t="str">
        <f t="shared" si="217"/>
        <v/>
      </c>
      <c r="L1532" s="44" t="str">
        <f t="shared" si="218"/>
        <v/>
      </c>
      <c r="M1532" s="44" t="str">
        <f t="shared" si="219"/>
        <v/>
      </c>
      <c r="N1532" s="44" t="str">
        <f t="shared" si="220"/>
        <v/>
      </c>
      <c r="O1532" s="30">
        <f t="shared" si="213"/>
        <v>0</v>
      </c>
    </row>
    <row r="1533" spans="1:15" x14ac:dyDescent="0.2">
      <c r="A1533" s="40">
        <v>1528</v>
      </c>
      <c r="B1533" s="40" t="str">
        <f>IF(DanhMụcHH!B1532="","",DanhMụcHH!B1532)</f>
        <v/>
      </c>
      <c r="C1533" s="41" t="str">
        <f ca="1">IF(B1533="","",SUMIF(OFFSET(MuaHàng_ThanhToán!$D$5,0,0,COUNTIF(Table2[Tên nhà cung cấp],MuaHàng_ThanhToán!$C$5),6),BáoCáoHàngHóa!B1533,Table2[Số lượng]))</f>
        <v/>
      </c>
      <c r="D1533" s="41" t="str">
        <f t="shared" si="214"/>
        <v/>
      </c>
      <c r="E1533" s="41" t="str">
        <f ca="1">IF(B1533="","",SUMIF(OFFSET(MuaHàng_ThanhToán!$D$5,0,0,COUNTIF(Table2[Tên nhà cung cấp],MuaHàng_ThanhToán!$C$5),6),BáoCáoHàngHóa!B1533,Table2[Thành tiền]))</f>
        <v/>
      </c>
      <c r="F1533" s="43" t="str">
        <f>IF(B1533="","",SUMIF(Table2[[Tên hàng hóa]:[Thành tiền]],BáoCáoHàngHóa!B1533,Table2[Số lượng])-BáoCáoHàngHóa!C1533)</f>
        <v/>
      </c>
      <c r="G1533" s="43" t="str">
        <f t="shared" si="215"/>
        <v/>
      </c>
      <c r="H1533" s="43" t="str">
        <f>IF(B1533="","",SUMIF(Table2[[Tên hàng hóa]:[Thành tiền]],BáoCáoHàngHóa!B1533,Table2[Thành tiền])-BáoCáoHàngHóa!E1533)</f>
        <v/>
      </c>
      <c r="I1533" s="42" t="str">
        <f>IF(B1533="","",SUMIF(Table28[[Tên hàng hóa ]:[Thành tiền]],BáoCáoHàngHóa!B1533,Table28[Số lượng]))</f>
        <v/>
      </c>
      <c r="J1533" s="42" t="str">
        <f t="shared" si="216"/>
        <v/>
      </c>
      <c r="K1533" s="42" t="str">
        <f t="shared" si="217"/>
        <v/>
      </c>
      <c r="L1533" s="44" t="str">
        <f t="shared" si="218"/>
        <v/>
      </c>
      <c r="M1533" s="44" t="str">
        <f t="shared" si="219"/>
        <v/>
      </c>
      <c r="N1533" s="44" t="str">
        <f t="shared" si="220"/>
        <v/>
      </c>
      <c r="O1533" s="30">
        <f t="shared" si="213"/>
        <v>0</v>
      </c>
    </row>
    <row r="1534" spans="1:15" x14ac:dyDescent="0.2">
      <c r="A1534" s="40">
        <v>1529</v>
      </c>
      <c r="B1534" s="40" t="str">
        <f>IF(DanhMụcHH!B1533="","",DanhMụcHH!B1533)</f>
        <v/>
      </c>
      <c r="C1534" s="41" t="str">
        <f ca="1">IF(B1534="","",SUMIF(OFFSET(MuaHàng_ThanhToán!$D$5,0,0,COUNTIF(Table2[Tên nhà cung cấp],MuaHàng_ThanhToán!$C$5),6),BáoCáoHàngHóa!B1534,Table2[Số lượng]))</f>
        <v/>
      </c>
      <c r="D1534" s="41" t="str">
        <f t="shared" si="214"/>
        <v/>
      </c>
      <c r="E1534" s="41" t="str">
        <f ca="1">IF(B1534="","",SUMIF(OFFSET(MuaHàng_ThanhToán!$D$5,0,0,COUNTIF(Table2[Tên nhà cung cấp],MuaHàng_ThanhToán!$C$5),6),BáoCáoHàngHóa!B1534,Table2[Thành tiền]))</f>
        <v/>
      </c>
      <c r="F1534" s="43" t="str">
        <f>IF(B1534="","",SUMIF(Table2[[Tên hàng hóa]:[Thành tiền]],BáoCáoHàngHóa!B1534,Table2[Số lượng])-BáoCáoHàngHóa!C1534)</f>
        <v/>
      </c>
      <c r="G1534" s="43" t="str">
        <f t="shared" si="215"/>
        <v/>
      </c>
      <c r="H1534" s="43" t="str">
        <f>IF(B1534="","",SUMIF(Table2[[Tên hàng hóa]:[Thành tiền]],BáoCáoHàngHóa!B1534,Table2[Thành tiền])-BáoCáoHàngHóa!E1534)</f>
        <v/>
      </c>
      <c r="I1534" s="42" t="str">
        <f>IF(B1534="","",SUMIF(Table28[[Tên hàng hóa ]:[Thành tiền]],BáoCáoHàngHóa!B1534,Table28[Số lượng]))</f>
        <v/>
      </c>
      <c r="J1534" s="42" t="str">
        <f t="shared" si="216"/>
        <v/>
      </c>
      <c r="K1534" s="42" t="str">
        <f t="shared" si="217"/>
        <v/>
      </c>
      <c r="L1534" s="44" t="str">
        <f t="shared" si="218"/>
        <v/>
      </c>
      <c r="M1534" s="44" t="str">
        <f t="shared" si="219"/>
        <v/>
      </c>
      <c r="N1534" s="44" t="str">
        <f t="shared" si="220"/>
        <v/>
      </c>
      <c r="O1534" s="30">
        <f t="shared" si="213"/>
        <v>0</v>
      </c>
    </row>
    <row r="1535" spans="1:15" x14ac:dyDescent="0.2">
      <c r="A1535" s="40">
        <v>1530</v>
      </c>
      <c r="B1535" s="40" t="str">
        <f>IF(DanhMụcHH!B1534="","",DanhMụcHH!B1534)</f>
        <v/>
      </c>
      <c r="C1535" s="41" t="str">
        <f ca="1">IF(B1535="","",SUMIF(OFFSET(MuaHàng_ThanhToán!$D$5,0,0,COUNTIF(Table2[Tên nhà cung cấp],MuaHàng_ThanhToán!$C$5),6),BáoCáoHàngHóa!B1535,Table2[Số lượng]))</f>
        <v/>
      </c>
      <c r="D1535" s="41" t="str">
        <f t="shared" si="214"/>
        <v/>
      </c>
      <c r="E1535" s="41" t="str">
        <f ca="1">IF(B1535="","",SUMIF(OFFSET(MuaHàng_ThanhToán!$D$5,0,0,COUNTIF(Table2[Tên nhà cung cấp],MuaHàng_ThanhToán!$C$5),6),BáoCáoHàngHóa!B1535,Table2[Thành tiền]))</f>
        <v/>
      </c>
      <c r="F1535" s="43" t="str">
        <f>IF(B1535="","",SUMIF(Table2[[Tên hàng hóa]:[Thành tiền]],BáoCáoHàngHóa!B1535,Table2[Số lượng])-BáoCáoHàngHóa!C1535)</f>
        <v/>
      </c>
      <c r="G1535" s="43" t="str">
        <f t="shared" si="215"/>
        <v/>
      </c>
      <c r="H1535" s="43" t="str">
        <f>IF(B1535="","",SUMIF(Table2[[Tên hàng hóa]:[Thành tiền]],BáoCáoHàngHóa!B1535,Table2[Thành tiền])-BáoCáoHàngHóa!E1535)</f>
        <v/>
      </c>
      <c r="I1535" s="42" t="str">
        <f>IF(B1535="","",SUMIF(Table28[[Tên hàng hóa ]:[Thành tiền]],BáoCáoHàngHóa!B1535,Table28[Số lượng]))</f>
        <v/>
      </c>
      <c r="J1535" s="42" t="str">
        <f t="shared" si="216"/>
        <v/>
      </c>
      <c r="K1535" s="42" t="str">
        <f t="shared" si="217"/>
        <v/>
      </c>
      <c r="L1535" s="44" t="str">
        <f t="shared" si="218"/>
        <v/>
      </c>
      <c r="M1535" s="44" t="str">
        <f t="shared" si="219"/>
        <v/>
      </c>
      <c r="N1535" s="44" t="str">
        <f t="shared" si="220"/>
        <v/>
      </c>
      <c r="O1535" s="30">
        <f t="shared" si="213"/>
        <v>0</v>
      </c>
    </row>
    <row r="1536" spans="1:15" x14ac:dyDescent="0.2">
      <c r="A1536" s="40">
        <v>1531</v>
      </c>
      <c r="B1536" s="40" t="str">
        <f>IF(DanhMụcHH!B1535="","",DanhMụcHH!B1535)</f>
        <v/>
      </c>
      <c r="C1536" s="41" t="str">
        <f ca="1">IF(B1536="","",SUMIF(OFFSET(MuaHàng_ThanhToán!$D$5,0,0,COUNTIF(Table2[Tên nhà cung cấp],MuaHàng_ThanhToán!$C$5),6),BáoCáoHàngHóa!B1536,Table2[Số lượng]))</f>
        <v/>
      </c>
      <c r="D1536" s="41" t="str">
        <f t="shared" si="214"/>
        <v/>
      </c>
      <c r="E1536" s="41" t="str">
        <f ca="1">IF(B1536="","",SUMIF(OFFSET(MuaHàng_ThanhToán!$D$5,0,0,COUNTIF(Table2[Tên nhà cung cấp],MuaHàng_ThanhToán!$C$5),6),BáoCáoHàngHóa!B1536,Table2[Thành tiền]))</f>
        <v/>
      </c>
      <c r="F1536" s="43" t="str">
        <f>IF(B1536="","",SUMIF(Table2[[Tên hàng hóa]:[Thành tiền]],BáoCáoHàngHóa!B1536,Table2[Số lượng])-BáoCáoHàngHóa!C1536)</f>
        <v/>
      </c>
      <c r="G1536" s="43" t="str">
        <f t="shared" si="215"/>
        <v/>
      </c>
      <c r="H1536" s="43" t="str">
        <f>IF(B1536="","",SUMIF(Table2[[Tên hàng hóa]:[Thành tiền]],BáoCáoHàngHóa!B1536,Table2[Thành tiền])-BáoCáoHàngHóa!E1536)</f>
        <v/>
      </c>
      <c r="I1536" s="42" t="str">
        <f>IF(B1536="","",SUMIF(Table28[[Tên hàng hóa ]:[Thành tiền]],BáoCáoHàngHóa!B1536,Table28[Số lượng]))</f>
        <v/>
      </c>
      <c r="J1536" s="42" t="str">
        <f t="shared" si="216"/>
        <v/>
      </c>
      <c r="K1536" s="42" t="str">
        <f t="shared" si="217"/>
        <v/>
      </c>
      <c r="L1536" s="44" t="str">
        <f t="shared" si="218"/>
        <v/>
      </c>
      <c r="M1536" s="44" t="str">
        <f t="shared" si="219"/>
        <v/>
      </c>
      <c r="N1536" s="44" t="str">
        <f t="shared" si="220"/>
        <v/>
      </c>
      <c r="O1536" s="30">
        <f t="shared" si="213"/>
        <v>0</v>
      </c>
    </row>
    <row r="1537" spans="1:15" x14ac:dyDescent="0.2">
      <c r="A1537" s="40">
        <v>1532</v>
      </c>
      <c r="B1537" s="40" t="str">
        <f>IF(DanhMụcHH!B1536="","",DanhMụcHH!B1536)</f>
        <v/>
      </c>
      <c r="C1537" s="41" t="str">
        <f ca="1">IF(B1537="","",SUMIF(OFFSET(MuaHàng_ThanhToán!$D$5,0,0,COUNTIF(Table2[Tên nhà cung cấp],MuaHàng_ThanhToán!$C$5),6),BáoCáoHàngHóa!B1537,Table2[Số lượng]))</f>
        <v/>
      </c>
      <c r="D1537" s="41" t="str">
        <f t="shared" si="214"/>
        <v/>
      </c>
      <c r="E1537" s="41" t="str">
        <f ca="1">IF(B1537="","",SUMIF(OFFSET(MuaHàng_ThanhToán!$D$5,0,0,COUNTIF(Table2[Tên nhà cung cấp],MuaHàng_ThanhToán!$C$5),6),BáoCáoHàngHóa!B1537,Table2[Thành tiền]))</f>
        <v/>
      </c>
      <c r="F1537" s="43" t="str">
        <f>IF(B1537="","",SUMIF(Table2[[Tên hàng hóa]:[Thành tiền]],BáoCáoHàngHóa!B1537,Table2[Số lượng])-BáoCáoHàngHóa!C1537)</f>
        <v/>
      </c>
      <c r="G1537" s="43" t="str">
        <f t="shared" si="215"/>
        <v/>
      </c>
      <c r="H1537" s="43" t="str">
        <f>IF(B1537="","",SUMIF(Table2[[Tên hàng hóa]:[Thành tiền]],BáoCáoHàngHóa!B1537,Table2[Thành tiền])-BáoCáoHàngHóa!E1537)</f>
        <v/>
      </c>
      <c r="I1537" s="42" t="str">
        <f>IF(B1537="","",SUMIF(Table28[[Tên hàng hóa ]:[Thành tiền]],BáoCáoHàngHóa!B1537,Table28[Số lượng]))</f>
        <v/>
      </c>
      <c r="J1537" s="42" t="str">
        <f t="shared" si="216"/>
        <v/>
      </c>
      <c r="K1537" s="42" t="str">
        <f t="shared" si="217"/>
        <v/>
      </c>
      <c r="L1537" s="44" t="str">
        <f t="shared" si="218"/>
        <v/>
      </c>
      <c r="M1537" s="44" t="str">
        <f t="shared" si="219"/>
        <v/>
      </c>
      <c r="N1537" s="44" t="str">
        <f t="shared" si="220"/>
        <v/>
      </c>
      <c r="O1537" s="30">
        <f t="shared" si="213"/>
        <v>0</v>
      </c>
    </row>
    <row r="1538" spans="1:15" x14ac:dyDescent="0.2">
      <c r="A1538" s="40">
        <v>1533</v>
      </c>
      <c r="B1538" s="40" t="str">
        <f>IF(DanhMụcHH!B1537="","",DanhMụcHH!B1537)</f>
        <v/>
      </c>
      <c r="C1538" s="41" t="str">
        <f ca="1">IF(B1538="","",SUMIF(OFFSET(MuaHàng_ThanhToán!$D$5,0,0,COUNTIF(Table2[Tên nhà cung cấp],MuaHàng_ThanhToán!$C$5),6),BáoCáoHàngHóa!B1538,Table2[Số lượng]))</f>
        <v/>
      </c>
      <c r="D1538" s="41" t="str">
        <f t="shared" si="214"/>
        <v/>
      </c>
      <c r="E1538" s="41" t="str">
        <f ca="1">IF(B1538="","",SUMIF(OFFSET(MuaHàng_ThanhToán!$D$5,0,0,COUNTIF(Table2[Tên nhà cung cấp],MuaHàng_ThanhToán!$C$5),6),BáoCáoHàngHóa!B1538,Table2[Thành tiền]))</f>
        <v/>
      </c>
      <c r="F1538" s="43" t="str">
        <f>IF(B1538="","",SUMIF(Table2[[Tên hàng hóa]:[Thành tiền]],BáoCáoHàngHóa!B1538,Table2[Số lượng])-BáoCáoHàngHóa!C1538)</f>
        <v/>
      </c>
      <c r="G1538" s="43" t="str">
        <f t="shared" si="215"/>
        <v/>
      </c>
      <c r="H1538" s="43" t="str">
        <f>IF(B1538="","",SUMIF(Table2[[Tên hàng hóa]:[Thành tiền]],BáoCáoHàngHóa!B1538,Table2[Thành tiền])-BáoCáoHàngHóa!E1538)</f>
        <v/>
      </c>
      <c r="I1538" s="42" t="str">
        <f>IF(B1538="","",SUMIF(Table28[[Tên hàng hóa ]:[Thành tiền]],BáoCáoHàngHóa!B1538,Table28[Số lượng]))</f>
        <v/>
      </c>
      <c r="J1538" s="42" t="str">
        <f t="shared" si="216"/>
        <v/>
      </c>
      <c r="K1538" s="42" t="str">
        <f t="shared" si="217"/>
        <v/>
      </c>
      <c r="L1538" s="44" t="str">
        <f t="shared" si="218"/>
        <v/>
      </c>
      <c r="M1538" s="44" t="str">
        <f t="shared" si="219"/>
        <v/>
      </c>
      <c r="N1538" s="44" t="str">
        <f t="shared" si="220"/>
        <v/>
      </c>
      <c r="O1538" s="30">
        <f t="shared" si="213"/>
        <v>0</v>
      </c>
    </row>
    <row r="1539" spans="1:15" x14ac:dyDescent="0.2">
      <c r="A1539" s="40">
        <v>1534</v>
      </c>
      <c r="B1539" s="40" t="str">
        <f>IF(DanhMụcHH!B1538="","",DanhMụcHH!B1538)</f>
        <v/>
      </c>
      <c r="C1539" s="41" t="str">
        <f ca="1">IF(B1539="","",SUMIF(OFFSET(MuaHàng_ThanhToán!$D$5,0,0,COUNTIF(Table2[Tên nhà cung cấp],MuaHàng_ThanhToán!$C$5),6),BáoCáoHàngHóa!B1539,Table2[Số lượng]))</f>
        <v/>
      </c>
      <c r="D1539" s="41" t="str">
        <f t="shared" si="214"/>
        <v/>
      </c>
      <c r="E1539" s="41" t="str">
        <f ca="1">IF(B1539="","",SUMIF(OFFSET(MuaHàng_ThanhToán!$D$5,0,0,COUNTIF(Table2[Tên nhà cung cấp],MuaHàng_ThanhToán!$C$5),6),BáoCáoHàngHóa!B1539,Table2[Thành tiền]))</f>
        <v/>
      </c>
      <c r="F1539" s="43" t="str">
        <f>IF(B1539="","",SUMIF(Table2[[Tên hàng hóa]:[Thành tiền]],BáoCáoHàngHóa!B1539,Table2[Số lượng])-BáoCáoHàngHóa!C1539)</f>
        <v/>
      </c>
      <c r="G1539" s="43" t="str">
        <f t="shared" si="215"/>
        <v/>
      </c>
      <c r="H1539" s="43" t="str">
        <f>IF(B1539="","",SUMIF(Table2[[Tên hàng hóa]:[Thành tiền]],BáoCáoHàngHóa!B1539,Table2[Thành tiền])-BáoCáoHàngHóa!E1539)</f>
        <v/>
      </c>
      <c r="I1539" s="42" t="str">
        <f>IF(B1539="","",SUMIF(Table28[[Tên hàng hóa ]:[Thành tiền]],BáoCáoHàngHóa!B1539,Table28[Số lượng]))</f>
        <v/>
      </c>
      <c r="J1539" s="42" t="str">
        <f t="shared" si="216"/>
        <v/>
      </c>
      <c r="K1539" s="42" t="str">
        <f t="shared" si="217"/>
        <v/>
      </c>
      <c r="L1539" s="44" t="str">
        <f t="shared" si="218"/>
        <v/>
      </c>
      <c r="M1539" s="44" t="str">
        <f t="shared" si="219"/>
        <v/>
      </c>
      <c r="N1539" s="44" t="str">
        <f t="shared" si="220"/>
        <v/>
      </c>
      <c r="O1539" s="30">
        <f t="shared" si="213"/>
        <v>0</v>
      </c>
    </row>
    <row r="1540" spans="1:15" x14ac:dyDescent="0.2">
      <c r="A1540" s="40">
        <v>1535</v>
      </c>
      <c r="B1540" s="40" t="str">
        <f>IF(DanhMụcHH!B1539="","",DanhMụcHH!B1539)</f>
        <v/>
      </c>
      <c r="C1540" s="41" t="str">
        <f ca="1">IF(B1540="","",SUMIF(OFFSET(MuaHàng_ThanhToán!$D$5,0,0,COUNTIF(Table2[Tên nhà cung cấp],MuaHàng_ThanhToán!$C$5),6),BáoCáoHàngHóa!B1540,Table2[Số lượng]))</f>
        <v/>
      </c>
      <c r="D1540" s="41" t="str">
        <f t="shared" si="214"/>
        <v/>
      </c>
      <c r="E1540" s="41" t="str">
        <f ca="1">IF(B1540="","",SUMIF(OFFSET(MuaHàng_ThanhToán!$D$5,0,0,COUNTIF(Table2[Tên nhà cung cấp],MuaHàng_ThanhToán!$C$5),6),BáoCáoHàngHóa!B1540,Table2[Thành tiền]))</f>
        <v/>
      </c>
      <c r="F1540" s="43" t="str">
        <f>IF(B1540="","",SUMIF(Table2[[Tên hàng hóa]:[Thành tiền]],BáoCáoHàngHóa!B1540,Table2[Số lượng])-BáoCáoHàngHóa!C1540)</f>
        <v/>
      </c>
      <c r="G1540" s="43" t="str">
        <f t="shared" si="215"/>
        <v/>
      </c>
      <c r="H1540" s="43" t="str">
        <f>IF(B1540="","",SUMIF(Table2[[Tên hàng hóa]:[Thành tiền]],BáoCáoHàngHóa!B1540,Table2[Thành tiền])-BáoCáoHàngHóa!E1540)</f>
        <v/>
      </c>
      <c r="I1540" s="42" t="str">
        <f>IF(B1540="","",SUMIF(Table28[[Tên hàng hóa ]:[Thành tiền]],BáoCáoHàngHóa!B1540,Table28[Số lượng]))</f>
        <v/>
      </c>
      <c r="J1540" s="42" t="str">
        <f t="shared" si="216"/>
        <v/>
      </c>
      <c r="K1540" s="42" t="str">
        <f t="shared" si="217"/>
        <v/>
      </c>
      <c r="L1540" s="44" t="str">
        <f t="shared" si="218"/>
        <v/>
      </c>
      <c r="M1540" s="44" t="str">
        <f t="shared" si="219"/>
        <v/>
      </c>
      <c r="N1540" s="44" t="str">
        <f t="shared" si="220"/>
        <v/>
      </c>
      <c r="O1540" s="30">
        <f t="shared" si="213"/>
        <v>0</v>
      </c>
    </row>
    <row r="1541" spans="1:15" x14ac:dyDescent="0.2">
      <c r="A1541" s="40">
        <v>1536</v>
      </c>
      <c r="B1541" s="40" t="str">
        <f>IF(DanhMụcHH!B1540="","",DanhMụcHH!B1540)</f>
        <v/>
      </c>
      <c r="C1541" s="41" t="str">
        <f ca="1">IF(B1541="","",SUMIF(OFFSET(MuaHàng_ThanhToán!$D$5,0,0,COUNTIF(Table2[Tên nhà cung cấp],MuaHàng_ThanhToán!$C$5),6),BáoCáoHàngHóa!B1541,Table2[Số lượng]))</f>
        <v/>
      </c>
      <c r="D1541" s="41" t="str">
        <f t="shared" si="214"/>
        <v/>
      </c>
      <c r="E1541" s="41" t="str">
        <f ca="1">IF(B1541="","",SUMIF(OFFSET(MuaHàng_ThanhToán!$D$5,0,0,COUNTIF(Table2[Tên nhà cung cấp],MuaHàng_ThanhToán!$C$5),6),BáoCáoHàngHóa!B1541,Table2[Thành tiền]))</f>
        <v/>
      </c>
      <c r="F1541" s="43" t="str">
        <f>IF(B1541="","",SUMIF(Table2[[Tên hàng hóa]:[Thành tiền]],BáoCáoHàngHóa!B1541,Table2[Số lượng])-BáoCáoHàngHóa!C1541)</f>
        <v/>
      </c>
      <c r="G1541" s="43" t="str">
        <f t="shared" si="215"/>
        <v/>
      </c>
      <c r="H1541" s="43" t="str">
        <f>IF(B1541="","",SUMIF(Table2[[Tên hàng hóa]:[Thành tiền]],BáoCáoHàngHóa!B1541,Table2[Thành tiền])-BáoCáoHàngHóa!E1541)</f>
        <v/>
      </c>
      <c r="I1541" s="42" t="str">
        <f>IF(B1541="","",SUMIF(Table28[[Tên hàng hóa ]:[Thành tiền]],BáoCáoHàngHóa!B1541,Table28[Số lượng]))</f>
        <v/>
      </c>
      <c r="J1541" s="42" t="str">
        <f t="shared" si="216"/>
        <v/>
      </c>
      <c r="K1541" s="42" t="str">
        <f t="shared" si="217"/>
        <v/>
      </c>
      <c r="L1541" s="44" t="str">
        <f t="shared" si="218"/>
        <v/>
      </c>
      <c r="M1541" s="44" t="str">
        <f t="shared" si="219"/>
        <v/>
      </c>
      <c r="N1541" s="44" t="str">
        <f t="shared" si="220"/>
        <v/>
      </c>
      <c r="O1541" s="30">
        <f t="shared" si="213"/>
        <v>0</v>
      </c>
    </row>
    <row r="1542" spans="1:15" x14ac:dyDescent="0.2">
      <c r="A1542" s="40">
        <v>1537</v>
      </c>
      <c r="B1542" s="40" t="str">
        <f>IF(DanhMụcHH!B1541="","",DanhMụcHH!B1541)</f>
        <v/>
      </c>
      <c r="C1542" s="41" t="str">
        <f ca="1">IF(B1542="","",SUMIF(OFFSET(MuaHàng_ThanhToán!$D$5,0,0,COUNTIF(Table2[Tên nhà cung cấp],MuaHàng_ThanhToán!$C$5),6),BáoCáoHàngHóa!B1542,Table2[Số lượng]))</f>
        <v/>
      </c>
      <c r="D1542" s="41" t="str">
        <f t="shared" si="214"/>
        <v/>
      </c>
      <c r="E1542" s="41" t="str">
        <f ca="1">IF(B1542="","",SUMIF(OFFSET(MuaHàng_ThanhToán!$D$5,0,0,COUNTIF(Table2[Tên nhà cung cấp],MuaHàng_ThanhToán!$C$5),6),BáoCáoHàngHóa!B1542,Table2[Thành tiền]))</f>
        <v/>
      </c>
      <c r="F1542" s="43" t="str">
        <f>IF(B1542="","",SUMIF(Table2[[Tên hàng hóa]:[Thành tiền]],BáoCáoHàngHóa!B1542,Table2[Số lượng])-BáoCáoHàngHóa!C1542)</f>
        <v/>
      </c>
      <c r="G1542" s="43" t="str">
        <f t="shared" si="215"/>
        <v/>
      </c>
      <c r="H1542" s="43" t="str">
        <f>IF(B1542="","",SUMIF(Table2[[Tên hàng hóa]:[Thành tiền]],BáoCáoHàngHóa!B1542,Table2[Thành tiền])-BáoCáoHàngHóa!E1542)</f>
        <v/>
      </c>
      <c r="I1542" s="42" t="str">
        <f>IF(B1542="","",SUMIF(Table28[[Tên hàng hóa ]:[Thành tiền]],BáoCáoHàngHóa!B1542,Table28[Số lượng]))</f>
        <v/>
      </c>
      <c r="J1542" s="42" t="str">
        <f t="shared" si="216"/>
        <v/>
      </c>
      <c r="K1542" s="42" t="str">
        <f t="shared" si="217"/>
        <v/>
      </c>
      <c r="L1542" s="44" t="str">
        <f t="shared" si="218"/>
        <v/>
      </c>
      <c r="M1542" s="44" t="str">
        <f t="shared" si="219"/>
        <v/>
      </c>
      <c r="N1542" s="44" t="str">
        <f t="shared" si="220"/>
        <v/>
      </c>
      <c r="O1542" s="30">
        <f t="shared" si="213"/>
        <v>0</v>
      </c>
    </row>
    <row r="1543" spans="1:15" x14ac:dyDescent="0.2">
      <c r="A1543" s="40">
        <v>1538</v>
      </c>
      <c r="B1543" s="40" t="str">
        <f>IF(DanhMụcHH!B1542="","",DanhMụcHH!B1542)</f>
        <v/>
      </c>
      <c r="C1543" s="41" t="str">
        <f ca="1">IF(B1543="","",SUMIF(OFFSET(MuaHàng_ThanhToán!$D$5,0,0,COUNTIF(Table2[Tên nhà cung cấp],MuaHàng_ThanhToán!$C$5),6),BáoCáoHàngHóa!B1543,Table2[Số lượng]))</f>
        <v/>
      </c>
      <c r="D1543" s="41" t="str">
        <f t="shared" si="214"/>
        <v/>
      </c>
      <c r="E1543" s="41" t="str">
        <f ca="1">IF(B1543="","",SUMIF(OFFSET(MuaHàng_ThanhToán!$D$5,0,0,COUNTIF(Table2[Tên nhà cung cấp],MuaHàng_ThanhToán!$C$5),6),BáoCáoHàngHóa!B1543,Table2[Thành tiền]))</f>
        <v/>
      </c>
      <c r="F1543" s="43" t="str">
        <f>IF(B1543="","",SUMIF(Table2[[Tên hàng hóa]:[Thành tiền]],BáoCáoHàngHóa!B1543,Table2[Số lượng])-BáoCáoHàngHóa!C1543)</f>
        <v/>
      </c>
      <c r="G1543" s="43" t="str">
        <f t="shared" si="215"/>
        <v/>
      </c>
      <c r="H1543" s="43" t="str">
        <f>IF(B1543="","",SUMIF(Table2[[Tên hàng hóa]:[Thành tiền]],BáoCáoHàngHóa!B1543,Table2[Thành tiền])-BáoCáoHàngHóa!E1543)</f>
        <v/>
      </c>
      <c r="I1543" s="42" t="str">
        <f>IF(B1543="","",SUMIF(Table28[[Tên hàng hóa ]:[Thành tiền]],BáoCáoHàngHóa!B1543,Table28[Số lượng]))</f>
        <v/>
      </c>
      <c r="J1543" s="42" t="str">
        <f t="shared" si="216"/>
        <v/>
      </c>
      <c r="K1543" s="42" t="str">
        <f t="shared" si="217"/>
        <v/>
      </c>
      <c r="L1543" s="44" t="str">
        <f t="shared" si="218"/>
        <v/>
      </c>
      <c r="M1543" s="44" t="str">
        <f t="shared" si="219"/>
        <v/>
      </c>
      <c r="N1543" s="44" t="str">
        <f t="shared" si="220"/>
        <v/>
      </c>
      <c r="O1543" s="30">
        <f t="shared" ref="O1543:O1606" si="221">IF(L1543&lt;0,-1,0)</f>
        <v>0</v>
      </c>
    </row>
    <row r="1544" spans="1:15" x14ac:dyDescent="0.2">
      <c r="A1544" s="40">
        <v>1539</v>
      </c>
      <c r="B1544" s="40" t="str">
        <f>IF(DanhMụcHH!B1543="","",DanhMụcHH!B1543)</f>
        <v/>
      </c>
      <c r="C1544" s="41" t="str">
        <f ca="1">IF(B1544="","",SUMIF(OFFSET(MuaHàng_ThanhToán!$D$5,0,0,COUNTIF(Table2[Tên nhà cung cấp],MuaHàng_ThanhToán!$C$5),6),BáoCáoHàngHóa!B1544,Table2[Số lượng]))</f>
        <v/>
      </c>
      <c r="D1544" s="41" t="str">
        <f t="shared" si="214"/>
        <v/>
      </c>
      <c r="E1544" s="41" t="str">
        <f ca="1">IF(B1544="","",SUMIF(OFFSET(MuaHàng_ThanhToán!$D$5,0,0,COUNTIF(Table2[Tên nhà cung cấp],MuaHàng_ThanhToán!$C$5),6),BáoCáoHàngHóa!B1544,Table2[Thành tiền]))</f>
        <v/>
      </c>
      <c r="F1544" s="43" t="str">
        <f>IF(B1544="","",SUMIF(Table2[[Tên hàng hóa]:[Thành tiền]],BáoCáoHàngHóa!B1544,Table2[Số lượng])-BáoCáoHàngHóa!C1544)</f>
        <v/>
      </c>
      <c r="G1544" s="43" t="str">
        <f t="shared" si="215"/>
        <v/>
      </c>
      <c r="H1544" s="43" t="str">
        <f>IF(B1544="","",SUMIF(Table2[[Tên hàng hóa]:[Thành tiền]],BáoCáoHàngHóa!B1544,Table2[Thành tiền])-BáoCáoHàngHóa!E1544)</f>
        <v/>
      </c>
      <c r="I1544" s="42" t="str">
        <f>IF(B1544="","",SUMIF(Table28[[Tên hàng hóa ]:[Thành tiền]],BáoCáoHàngHóa!B1544,Table28[Số lượng]))</f>
        <v/>
      </c>
      <c r="J1544" s="42" t="str">
        <f t="shared" si="216"/>
        <v/>
      </c>
      <c r="K1544" s="42" t="str">
        <f t="shared" si="217"/>
        <v/>
      </c>
      <c r="L1544" s="44" t="str">
        <f t="shared" si="218"/>
        <v/>
      </c>
      <c r="M1544" s="44" t="str">
        <f t="shared" si="219"/>
        <v/>
      </c>
      <c r="N1544" s="44" t="str">
        <f t="shared" si="220"/>
        <v/>
      </c>
      <c r="O1544" s="30">
        <f t="shared" si="221"/>
        <v>0</v>
      </c>
    </row>
    <row r="1545" spans="1:15" x14ac:dyDescent="0.2">
      <c r="A1545" s="40">
        <v>1540</v>
      </c>
      <c r="B1545" s="40" t="str">
        <f>IF(DanhMụcHH!B1544="","",DanhMụcHH!B1544)</f>
        <v/>
      </c>
      <c r="C1545" s="41" t="str">
        <f ca="1">IF(B1545="","",SUMIF(OFFSET(MuaHàng_ThanhToán!$D$5,0,0,COUNTIF(Table2[Tên nhà cung cấp],MuaHàng_ThanhToán!$C$5),6),BáoCáoHàngHóa!B1545,Table2[Số lượng]))</f>
        <v/>
      </c>
      <c r="D1545" s="41" t="str">
        <f t="shared" si="214"/>
        <v/>
      </c>
      <c r="E1545" s="41" t="str">
        <f ca="1">IF(B1545="","",SUMIF(OFFSET(MuaHàng_ThanhToán!$D$5,0,0,COUNTIF(Table2[Tên nhà cung cấp],MuaHàng_ThanhToán!$C$5),6),BáoCáoHàngHóa!B1545,Table2[Thành tiền]))</f>
        <v/>
      </c>
      <c r="F1545" s="43" t="str">
        <f>IF(B1545="","",SUMIF(Table2[[Tên hàng hóa]:[Thành tiền]],BáoCáoHàngHóa!B1545,Table2[Số lượng])-BáoCáoHàngHóa!C1545)</f>
        <v/>
      </c>
      <c r="G1545" s="43" t="str">
        <f t="shared" si="215"/>
        <v/>
      </c>
      <c r="H1545" s="43" t="str">
        <f>IF(B1545="","",SUMIF(Table2[[Tên hàng hóa]:[Thành tiền]],BáoCáoHàngHóa!B1545,Table2[Thành tiền])-BáoCáoHàngHóa!E1545)</f>
        <v/>
      </c>
      <c r="I1545" s="42" t="str">
        <f>IF(B1545="","",SUMIF(Table28[[Tên hàng hóa ]:[Thành tiền]],BáoCáoHàngHóa!B1545,Table28[Số lượng]))</f>
        <v/>
      </c>
      <c r="J1545" s="42" t="str">
        <f t="shared" si="216"/>
        <v/>
      </c>
      <c r="K1545" s="42" t="str">
        <f t="shared" si="217"/>
        <v/>
      </c>
      <c r="L1545" s="44" t="str">
        <f t="shared" si="218"/>
        <v/>
      </c>
      <c r="M1545" s="44" t="str">
        <f t="shared" si="219"/>
        <v/>
      </c>
      <c r="N1545" s="44" t="str">
        <f t="shared" si="220"/>
        <v/>
      </c>
      <c r="O1545" s="30">
        <f t="shared" si="221"/>
        <v>0</v>
      </c>
    </row>
    <row r="1546" spans="1:15" x14ac:dyDescent="0.2">
      <c r="A1546" s="40">
        <v>1541</v>
      </c>
      <c r="B1546" s="40" t="str">
        <f>IF(DanhMụcHH!B1545="","",DanhMụcHH!B1545)</f>
        <v/>
      </c>
      <c r="C1546" s="41" t="str">
        <f ca="1">IF(B1546="","",SUMIF(OFFSET(MuaHàng_ThanhToán!$D$5,0,0,COUNTIF(Table2[Tên nhà cung cấp],MuaHàng_ThanhToán!$C$5),6),BáoCáoHàngHóa!B1546,Table2[Số lượng]))</f>
        <v/>
      </c>
      <c r="D1546" s="41" t="str">
        <f t="shared" si="214"/>
        <v/>
      </c>
      <c r="E1546" s="41" t="str">
        <f ca="1">IF(B1546="","",SUMIF(OFFSET(MuaHàng_ThanhToán!$D$5,0,0,COUNTIF(Table2[Tên nhà cung cấp],MuaHàng_ThanhToán!$C$5),6),BáoCáoHàngHóa!B1546,Table2[Thành tiền]))</f>
        <v/>
      </c>
      <c r="F1546" s="43" t="str">
        <f>IF(B1546="","",SUMIF(Table2[[Tên hàng hóa]:[Thành tiền]],BáoCáoHàngHóa!B1546,Table2[Số lượng])-BáoCáoHàngHóa!C1546)</f>
        <v/>
      </c>
      <c r="G1546" s="43" t="str">
        <f t="shared" si="215"/>
        <v/>
      </c>
      <c r="H1546" s="43" t="str">
        <f>IF(B1546="","",SUMIF(Table2[[Tên hàng hóa]:[Thành tiền]],BáoCáoHàngHóa!B1546,Table2[Thành tiền])-BáoCáoHàngHóa!E1546)</f>
        <v/>
      </c>
      <c r="I1546" s="42" t="str">
        <f>IF(B1546="","",SUMIF(Table28[[Tên hàng hóa ]:[Thành tiền]],BáoCáoHàngHóa!B1546,Table28[Số lượng]))</f>
        <v/>
      </c>
      <c r="J1546" s="42" t="str">
        <f t="shared" si="216"/>
        <v/>
      </c>
      <c r="K1546" s="42" t="str">
        <f t="shared" si="217"/>
        <v/>
      </c>
      <c r="L1546" s="44" t="str">
        <f t="shared" si="218"/>
        <v/>
      </c>
      <c r="M1546" s="44" t="str">
        <f t="shared" si="219"/>
        <v/>
      </c>
      <c r="N1546" s="44" t="str">
        <f t="shared" si="220"/>
        <v/>
      </c>
      <c r="O1546" s="30">
        <f t="shared" si="221"/>
        <v>0</v>
      </c>
    </row>
    <row r="1547" spans="1:15" x14ac:dyDescent="0.2">
      <c r="A1547" s="40">
        <v>1542</v>
      </c>
      <c r="B1547" s="40" t="str">
        <f>IF(DanhMụcHH!B1546="","",DanhMụcHH!B1546)</f>
        <v/>
      </c>
      <c r="C1547" s="41" t="str">
        <f ca="1">IF(B1547="","",SUMIF(OFFSET(MuaHàng_ThanhToán!$D$5,0,0,COUNTIF(Table2[Tên nhà cung cấp],MuaHàng_ThanhToán!$C$5),6),BáoCáoHàngHóa!B1547,Table2[Số lượng]))</f>
        <v/>
      </c>
      <c r="D1547" s="41" t="str">
        <f t="shared" si="214"/>
        <v/>
      </c>
      <c r="E1547" s="41" t="str">
        <f ca="1">IF(B1547="","",SUMIF(OFFSET(MuaHàng_ThanhToán!$D$5,0,0,COUNTIF(Table2[Tên nhà cung cấp],MuaHàng_ThanhToán!$C$5),6),BáoCáoHàngHóa!B1547,Table2[Thành tiền]))</f>
        <v/>
      </c>
      <c r="F1547" s="43" t="str">
        <f>IF(B1547="","",SUMIF(Table2[[Tên hàng hóa]:[Thành tiền]],BáoCáoHàngHóa!B1547,Table2[Số lượng])-BáoCáoHàngHóa!C1547)</f>
        <v/>
      </c>
      <c r="G1547" s="43" t="str">
        <f t="shared" si="215"/>
        <v/>
      </c>
      <c r="H1547" s="43" t="str">
        <f>IF(B1547="","",SUMIF(Table2[[Tên hàng hóa]:[Thành tiền]],BáoCáoHàngHóa!B1547,Table2[Thành tiền])-BáoCáoHàngHóa!E1547)</f>
        <v/>
      </c>
      <c r="I1547" s="42" t="str">
        <f>IF(B1547="","",SUMIF(Table28[[Tên hàng hóa ]:[Thành tiền]],BáoCáoHàngHóa!B1547,Table28[Số lượng]))</f>
        <v/>
      </c>
      <c r="J1547" s="42" t="str">
        <f t="shared" si="216"/>
        <v/>
      </c>
      <c r="K1547" s="42" t="str">
        <f t="shared" si="217"/>
        <v/>
      </c>
      <c r="L1547" s="44" t="str">
        <f t="shared" si="218"/>
        <v/>
      </c>
      <c r="M1547" s="44" t="str">
        <f t="shared" si="219"/>
        <v/>
      </c>
      <c r="N1547" s="44" t="str">
        <f t="shared" si="220"/>
        <v/>
      </c>
      <c r="O1547" s="30">
        <f t="shared" si="221"/>
        <v>0</v>
      </c>
    </row>
    <row r="1548" spans="1:15" x14ac:dyDescent="0.2">
      <c r="A1548" s="40">
        <v>1543</v>
      </c>
      <c r="B1548" s="40" t="str">
        <f>IF(DanhMụcHH!B1547="","",DanhMụcHH!B1547)</f>
        <v/>
      </c>
      <c r="C1548" s="41" t="str">
        <f ca="1">IF(B1548="","",SUMIF(OFFSET(MuaHàng_ThanhToán!$D$5,0,0,COUNTIF(Table2[Tên nhà cung cấp],MuaHàng_ThanhToán!$C$5),6),BáoCáoHàngHóa!B1548,Table2[Số lượng]))</f>
        <v/>
      </c>
      <c r="D1548" s="41" t="str">
        <f t="shared" si="214"/>
        <v/>
      </c>
      <c r="E1548" s="41" t="str">
        <f ca="1">IF(B1548="","",SUMIF(OFFSET(MuaHàng_ThanhToán!$D$5,0,0,COUNTIF(Table2[Tên nhà cung cấp],MuaHàng_ThanhToán!$C$5),6),BáoCáoHàngHóa!B1548,Table2[Thành tiền]))</f>
        <v/>
      </c>
      <c r="F1548" s="43" t="str">
        <f>IF(B1548="","",SUMIF(Table2[[Tên hàng hóa]:[Thành tiền]],BáoCáoHàngHóa!B1548,Table2[Số lượng])-BáoCáoHàngHóa!C1548)</f>
        <v/>
      </c>
      <c r="G1548" s="43" t="str">
        <f t="shared" si="215"/>
        <v/>
      </c>
      <c r="H1548" s="43" t="str">
        <f>IF(B1548="","",SUMIF(Table2[[Tên hàng hóa]:[Thành tiền]],BáoCáoHàngHóa!B1548,Table2[Thành tiền])-BáoCáoHàngHóa!E1548)</f>
        <v/>
      </c>
      <c r="I1548" s="42" t="str">
        <f>IF(B1548="","",SUMIF(Table28[[Tên hàng hóa ]:[Thành tiền]],BáoCáoHàngHóa!B1548,Table28[Số lượng]))</f>
        <v/>
      </c>
      <c r="J1548" s="42" t="str">
        <f t="shared" si="216"/>
        <v/>
      </c>
      <c r="K1548" s="42" t="str">
        <f t="shared" si="217"/>
        <v/>
      </c>
      <c r="L1548" s="44" t="str">
        <f t="shared" si="218"/>
        <v/>
      </c>
      <c r="M1548" s="44" t="str">
        <f t="shared" si="219"/>
        <v/>
      </c>
      <c r="N1548" s="44" t="str">
        <f t="shared" si="220"/>
        <v/>
      </c>
      <c r="O1548" s="30">
        <f t="shared" si="221"/>
        <v>0</v>
      </c>
    </row>
    <row r="1549" spans="1:15" x14ac:dyDescent="0.2">
      <c r="A1549" s="40">
        <v>1544</v>
      </c>
      <c r="B1549" s="40" t="str">
        <f>IF(DanhMụcHH!B1548="","",DanhMụcHH!B1548)</f>
        <v/>
      </c>
      <c r="C1549" s="41" t="str">
        <f ca="1">IF(B1549="","",SUMIF(OFFSET(MuaHàng_ThanhToán!$D$5,0,0,COUNTIF(Table2[Tên nhà cung cấp],MuaHàng_ThanhToán!$C$5),6),BáoCáoHàngHóa!B1549,Table2[Số lượng]))</f>
        <v/>
      </c>
      <c r="D1549" s="41" t="str">
        <f t="shared" si="214"/>
        <v/>
      </c>
      <c r="E1549" s="41" t="str">
        <f ca="1">IF(B1549="","",SUMIF(OFFSET(MuaHàng_ThanhToán!$D$5,0,0,COUNTIF(Table2[Tên nhà cung cấp],MuaHàng_ThanhToán!$C$5),6),BáoCáoHàngHóa!B1549,Table2[Thành tiền]))</f>
        <v/>
      </c>
      <c r="F1549" s="43" t="str">
        <f>IF(B1549="","",SUMIF(Table2[[Tên hàng hóa]:[Thành tiền]],BáoCáoHàngHóa!B1549,Table2[Số lượng])-BáoCáoHàngHóa!C1549)</f>
        <v/>
      </c>
      <c r="G1549" s="43" t="str">
        <f t="shared" si="215"/>
        <v/>
      </c>
      <c r="H1549" s="43" t="str">
        <f>IF(B1549="","",SUMIF(Table2[[Tên hàng hóa]:[Thành tiền]],BáoCáoHàngHóa!B1549,Table2[Thành tiền])-BáoCáoHàngHóa!E1549)</f>
        <v/>
      </c>
      <c r="I1549" s="42" t="str">
        <f>IF(B1549="","",SUMIF(Table28[[Tên hàng hóa ]:[Thành tiền]],BáoCáoHàngHóa!B1549,Table28[Số lượng]))</f>
        <v/>
      </c>
      <c r="J1549" s="42" t="str">
        <f t="shared" si="216"/>
        <v/>
      </c>
      <c r="K1549" s="42" t="str">
        <f t="shared" si="217"/>
        <v/>
      </c>
      <c r="L1549" s="44" t="str">
        <f t="shared" si="218"/>
        <v/>
      </c>
      <c r="M1549" s="44" t="str">
        <f t="shared" si="219"/>
        <v/>
      </c>
      <c r="N1549" s="44" t="str">
        <f t="shared" si="220"/>
        <v/>
      </c>
      <c r="O1549" s="30">
        <f t="shared" si="221"/>
        <v>0</v>
      </c>
    </row>
    <row r="1550" spans="1:15" x14ac:dyDescent="0.2">
      <c r="A1550" s="40">
        <v>1545</v>
      </c>
      <c r="B1550" s="40" t="str">
        <f>IF(DanhMụcHH!B1549="","",DanhMụcHH!B1549)</f>
        <v/>
      </c>
      <c r="C1550" s="41" t="str">
        <f ca="1">IF(B1550="","",SUMIF(OFFSET(MuaHàng_ThanhToán!$D$5,0,0,COUNTIF(Table2[Tên nhà cung cấp],MuaHàng_ThanhToán!$C$5),6),BáoCáoHàngHóa!B1550,Table2[Số lượng]))</f>
        <v/>
      </c>
      <c r="D1550" s="41" t="str">
        <f t="shared" si="214"/>
        <v/>
      </c>
      <c r="E1550" s="41" t="str">
        <f ca="1">IF(B1550="","",SUMIF(OFFSET(MuaHàng_ThanhToán!$D$5,0,0,COUNTIF(Table2[Tên nhà cung cấp],MuaHàng_ThanhToán!$C$5),6),BáoCáoHàngHóa!B1550,Table2[Thành tiền]))</f>
        <v/>
      </c>
      <c r="F1550" s="43" t="str">
        <f>IF(B1550="","",SUMIF(Table2[[Tên hàng hóa]:[Thành tiền]],BáoCáoHàngHóa!B1550,Table2[Số lượng])-BáoCáoHàngHóa!C1550)</f>
        <v/>
      </c>
      <c r="G1550" s="43" t="str">
        <f t="shared" si="215"/>
        <v/>
      </c>
      <c r="H1550" s="43" t="str">
        <f>IF(B1550="","",SUMIF(Table2[[Tên hàng hóa]:[Thành tiền]],BáoCáoHàngHóa!B1550,Table2[Thành tiền])-BáoCáoHàngHóa!E1550)</f>
        <v/>
      </c>
      <c r="I1550" s="42" t="str">
        <f>IF(B1550="","",SUMIF(Table28[[Tên hàng hóa ]:[Thành tiền]],BáoCáoHàngHóa!B1550,Table28[Số lượng]))</f>
        <v/>
      </c>
      <c r="J1550" s="42" t="str">
        <f t="shared" si="216"/>
        <v/>
      </c>
      <c r="K1550" s="42" t="str">
        <f t="shared" si="217"/>
        <v/>
      </c>
      <c r="L1550" s="44" t="str">
        <f t="shared" si="218"/>
        <v/>
      </c>
      <c r="M1550" s="44" t="str">
        <f t="shared" si="219"/>
        <v/>
      </c>
      <c r="N1550" s="44" t="str">
        <f t="shared" si="220"/>
        <v/>
      </c>
      <c r="O1550" s="30">
        <f t="shared" si="221"/>
        <v>0</v>
      </c>
    </row>
    <row r="1551" spans="1:15" x14ac:dyDescent="0.2">
      <c r="A1551" s="40">
        <v>1546</v>
      </c>
      <c r="B1551" s="40" t="str">
        <f>IF(DanhMụcHH!B1550="","",DanhMụcHH!B1550)</f>
        <v/>
      </c>
      <c r="C1551" s="41" t="str">
        <f ca="1">IF(B1551="","",SUMIF(OFFSET(MuaHàng_ThanhToán!$D$5,0,0,COUNTIF(Table2[Tên nhà cung cấp],MuaHàng_ThanhToán!$C$5),6),BáoCáoHàngHóa!B1551,Table2[Số lượng]))</f>
        <v/>
      </c>
      <c r="D1551" s="41" t="str">
        <f t="shared" si="214"/>
        <v/>
      </c>
      <c r="E1551" s="41" t="str">
        <f ca="1">IF(B1551="","",SUMIF(OFFSET(MuaHàng_ThanhToán!$D$5,0,0,COUNTIF(Table2[Tên nhà cung cấp],MuaHàng_ThanhToán!$C$5),6),BáoCáoHàngHóa!B1551,Table2[Thành tiền]))</f>
        <v/>
      </c>
      <c r="F1551" s="43" t="str">
        <f>IF(B1551="","",SUMIF(Table2[[Tên hàng hóa]:[Thành tiền]],BáoCáoHàngHóa!B1551,Table2[Số lượng])-BáoCáoHàngHóa!C1551)</f>
        <v/>
      </c>
      <c r="G1551" s="43" t="str">
        <f t="shared" si="215"/>
        <v/>
      </c>
      <c r="H1551" s="43" t="str">
        <f>IF(B1551="","",SUMIF(Table2[[Tên hàng hóa]:[Thành tiền]],BáoCáoHàngHóa!B1551,Table2[Thành tiền])-BáoCáoHàngHóa!E1551)</f>
        <v/>
      </c>
      <c r="I1551" s="42" t="str">
        <f>IF(B1551="","",SUMIF(Table28[[Tên hàng hóa ]:[Thành tiền]],BáoCáoHàngHóa!B1551,Table28[Số lượng]))</f>
        <v/>
      </c>
      <c r="J1551" s="42" t="str">
        <f t="shared" si="216"/>
        <v/>
      </c>
      <c r="K1551" s="42" t="str">
        <f t="shared" si="217"/>
        <v/>
      </c>
      <c r="L1551" s="44" t="str">
        <f t="shared" si="218"/>
        <v/>
      </c>
      <c r="M1551" s="44" t="str">
        <f t="shared" si="219"/>
        <v/>
      </c>
      <c r="N1551" s="44" t="str">
        <f t="shared" si="220"/>
        <v/>
      </c>
      <c r="O1551" s="30">
        <f t="shared" si="221"/>
        <v>0</v>
      </c>
    </row>
    <row r="1552" spans="1:15" x14ac:dyDescent="0.2">
      <c r="A1552" s="40">
        <v>1547</v>
      </c>
      <c r="B1552" s="40" t="str">
        <f>IF(DanhMụcHH!B1551="","",DanhMụcHH!B1551)</f>
        <v/>
      </c>
      <c r="C1552" s="41" t="str">
        <f ca="1">IF(B1552="","",SUMIF(OFFSET(MuaHàng_ThanhToán!$D$5,0,0,COUNTIF(Table2[Tên nhà cung cấp],MuaHàng_ThanhToán!$C$5),6),BáoCáoHàngHóa!B1552,Table2[Số lượng]))</f>
        <v/>
      </c>
      <c r="D1552" s="41" t="str">
        <f t="shared" si="214"/>
        <v/>
      </c>
      <c r="E1552" s="41" t="str">
        <f ca="1">IF(B1552="","",SUMIF(OFFSET(MuaHàng_ThanhToán!$D$5,0,0,COUNTIF(Table2[Tên nhà cung cấp],MuaHàng_ThanhToán!$C$5),6),BáoCáoHàngHóa!B1552,Table2[Thành tiền]))</f>
        <v/>
      </c>
      <c r="F1552" s="43" t="str">
        <f>IF(B1552="","",SUMIF(Table2[[Tên hàng hóa]:[Thành tiền]],BáoCáoHàngHóa!B1552,Table2[Số lượng])-BáoCáoHàngHóa!C1552)</f>
        <v/>
      </c>
      <c r="G1552" s="43" t="str">
        <f t="shared" si="215"/>
        <v/>
      </c>
      <c r="H1552" s="43" t="str">
        <f>IF(B1552="","",SUMIF(Table2[[Tên hàng hóa]:[Thành tiền]],BáoCáoHàngHóa!B1552,Table2[Thành tiền])-BáoCáoHàngHóa!E1552)</f>
        <v/>
      </c>
      <c r="I1552" s="42" t="str">
        <f>IF(B1552="","",SUMIF(Table28[[Tên hàng hóa ]:[Thành tiền]],BáoCáoHàngHóa!B1552,Table28[Số lượng]))</f>
        <v/>
      </c>
      <c r="J1552" s="42" t="str">
        <f t="shared" si="216"/>
        <v/>
      </c>
      <c r="K1552" s="42" t="str">
        <f t="shared" si="217"/>
        <v/>
      </c>
      <c r="L1552" s="44" t="str">
        <f t="shared" si="218"/>
        <v/>
      </c>
      <c r="M1552" s="44" t="str">
        <f t="shared" si="219"/>
        <v/>
      </c>
      <c r="N1552" s="44" t="str">
        <f t="shared" si="220"/>
        <v/>
      </c>
      <c r="O1552" s="30">
        <f t="shared" si="221"/>
        <v>0</v>
      </c>
    </row>
    <row r="1553" spans="1:15" x14ac:dyDescent="0.2">
      <c r="A1553" s="40">
        <v>1548</v>
      </c>
      <c r="B1553" s="40" t="str">
        <f>IF(DanhMụcHH!B1552="","",DanhMụcHH!B1552)</f>
        <v/>
      </c>
      <c r="C1553" s="41" t="str">
        <f ca="1">IF(B1553="","",SUMIF(OFFSET(MuaHàng_ThanhToán!$D$5,0,0,COUNTIF(Table2[Tên nhà cung cấp],MuaHàng_ThanhToán!$C$5),6),BáoCáoHàngHóa!B1553,Table2[Số lượng]))</f>
        <v/>
      </c>
      <c r="D1553" s="41" t="str">
        <f t="shared" si="214"/>
        <v/>
      </c>
      <c r="E1553" s="41" t="str">
        <f ca="1">IF(B1553="","",SUMIF(OFFSET(MuaHàng_ThanhToán!$D$5,0,0,COUNTIF(Table2[Tên nhà cung cấp],MuaHàng_ThanhToán!$C$5),6),BáoCáoHàngHóa!B1553,Table2[Thành tiền]))</f>
        <v/>
      </c>
      <c r="F1553" s="43" t="str">
        <f>IF(B1553="","",SUMIF(Table2[[Tên hàng hóa]:[Thành tiền]],BáoCáoHàngHóa!B1553,Table2[Số lượng])-BáoCáoHàngHóa!C1553)</f>
        <v/>
      </c>
      <c r="G1553" s="43" t="str">
        <f t="shared" si="215"/>
        <v/>
      </c>
      <c r="H1553" s="43" t="str">
        <f>IF(B1553="","",SUMIF(Table2[[Tên hàng hóa]:[Thành tiền]],BáoCáoHàngHóa!B1553,Table2[Thành tiền])-BáoCáoHàngHóa!E1553)</f>
        <v/>
      </c>
      <c r="I1553" s="42" t="str">
        <f>IF(B1553="","",SUMIF(Table28[[Tên hàng hóa ]:[Thành tiền]],BáoCáoHàngHóa!B1553,Table28[Số lượng]))</f>
        <v/>
      </c>
      <c r="J1553" s="42" t="str">
        <f t="shared" si="216"/>
        <v/>
      </c>
      <c r="K1553" s="42" t="str">
        <f t="shared" si="217"/>
        <v/>
      </c>
      <c r="L1553" s="44" t="str">
        <f t="shared" si="218"/>
        <v/>
      </c>
      <c r="M1553" s="44" t="str">
        <f t="shared" si="219"/>
        <v/>
      </c>
      <c r="N1553" s="44" t="str">
        <f t="shared" si="220"/>
        <v/>
      </c>
      <c r="O1553" s="30">
        <f t="shared" si="221"/>
        <v>0</v>
      </c>
    </row>
    <row r="1554" spans="1:15" x14ac:dyDescent="0.2">
      <c r="A1554" s="40">
        <v>1549</v>
      </c>
      <c r="B1554" s="40" t="str">
        <f>IF(DanhMụcHH!B1553="","",DanhMụcHH!B1553)</f>
        <v/>
      </c>
      <c r="C1554" s="41" t="str">
        <f ca="1">IF(B1554="","",SUMIF(OFFSET(MuaHàng_ThanhToán!$D$5,0,0,COUNTIF(Table2[Tên nhà cung cấp],MuaHàng_ThanhToán!$C$5),6),BáoCáoHàngHóa!B1554,Table2[Số lượng]))</f>
        <v/>
      </c>
      <c r="D1554" s="41" t="str">
        <f t="shared" si="214"/>
        <v/>
      </c>
      <c r="E1554" s="41" t="str">
        <f ca="1">IF(B1554="","",SUMIF(OFFSET(MuaHàng_ThanhToán!$D$5,0,0,COUNTIF(Table2[Tên nhà cung cấp],MuaHàng_ThanhToán!$C$5),6),BáoCáoHàngHóa!B1554,Table2[Thành tiền]))</f>
        <v/>
      </c>
      <c r="F1554" s="43" t="str">
        <f>IF(B1554="","",SUMIF(Table2[[Tên hàng hóa]:[Thành tiền]],BáoCáoHàngHóa!B1554,Table2[Số lượng])-BáoCáoHàngHóa!C1554)</f>
        <v/>
      </c>
      <c r="G1554" s="43" t="str">
        <f t="shared" si="215"/>
        <v/>
      </c>
      <c r="H1554" s="43" t="str">
        <f>IF(B1554="","",SUMIF(Table2[[Tên hàng hóa]:[Thành tiền]],BáoCáoHàngHóa!B1554,Table2[Thành tiền])-BáoCáoHàngHóa!E1554)</f>
        <v/>
      </c>
      <c r="I1554" s="42" t="str">
        <f>IF(B1554="","",SUMIF(Table28[[Tên hàng hóa ]:[Thành tiền]],BáoCáoHàngHóa!B1554,Table28[Số lượng]))</f>
        <v/>
      </c>
      <c r="J1554" s="42" t="str">
        <f t="shared" si="216"/>
        <v/>
      </c>
      <c r="K1554" s="42" t="str">
        <f t="shared" si="217"/>
        <v/>
      </c>
      <c r="L1554" s="44" t="str">
        <f t="shared" si="218"/>
        <v/>
      </c>
      <c r="M1554" s="44" t="str">
        <f t="shared" si="219"/>
        <v/>
      </c>
      <c r="N1554" s="44" t="str">
        <f t="shared" si="220"/>
        <v/>
      </c>
      <c r="O1554" s="30">
        <f t="shared" si="221"/>
        <v>0</v>
      </c>
    </row>
    <row r="1555" spans="1:15" x14ac:dyDescent="0.2">
      <c r="A1555" s="40">
        <v>1550</v>
      </c>
      <c r="B1555" s="40" t="str">
        <f>IF(DanhMụcHH!B1554="","",DanhMụcHH!B1554)</f>
        <v/>
      </c>
      <c r="C1555" s="41" t="str">
        <f ca="1">IF(B1555="","",SUMIF(OFFSET(MuaHàng_ThanhToán!$D$5,0,0,COUNTIF(Table2[Tên nhà cung cấp],MuaHàng_ThanhToán!$C$5),6),BáoCáoHàngHóa!B1555,Table2[Số lượng]))</f>
        <v/>
      </c>
      <c r="D1555" s="41" t="str">
        <f t="shared" si="214"/>
        <v/>
      </c>
      <c r="E1555" s="41" t="str">
        <f ca="1">IF(B1555="","",SUMIF(OFFSET(MuaHàng_ThanhToán!$D$5,0,0,COUNTIF(Table2[Tên nhà cung cấp],MuaHàng_ThanhToán!$C$5),6),BáoCáoHàngHóa!B1555,Table2[Thành tiền]))</f>
        <v/>
      </c>
      <c r="F1555" s="43" t="str">
        <f>IF(B1555="","",SUMIF(Table2[[Tên hàng hóa]:[Thành tiền]],BáoCáoHàngHóa!B1555,Table2[Số lượng])-BáoCáoHàngHóa!C1555)</f>
        <v/>
      </c>
      <c r="G1555" s="43" t="str">
        <f t="shared" si="215"/>
        <v/>
      </c>
      <c r="H1555" s="43" t="str">
        <f>IF(B1555="","",SUMIF(Table2[[Tên hàng hóa]:[Thành tiền]],BáoCáoHàngHóa!B1555,Table2[Thành tiền])-BáoCáoHàngHóa!E1555)</f>
        <v/>
      </c>
      <c r="I1555" s="42" t="str">
        <f>IF(B1555="","",SUMIF(Table28[[Tên hàng hóa ]:[Thành tiền]],BáoCáoHàngHóa!B1555,Table28[Số lượng]))</f>
        <v/>
      </c>
      <c r="J1555" s="42" t="str">
        <f t="shared" si="216"/>
        <v/>
      </c>
      <c r="K1555" s="42" t="str">
        <f t="shared" si="217"/>
        <v/>
      </c>
      <c r="L1555" s="44" t="str">
        <f t="shared" si="218"/>
        <v/>
      </c>
      <c r="M1555" s="44" t="str">
        <f t="shared" si="219"/>
        <v/>
      </c>
      <c r="N1555" s="44" t="str">
        <f t="shared" si="220"/>
        <v/>
      </c>
      <c r="O1555" s="30">
        <f t="shared" si="221"/>
        <v>0</v>
      </c>
    </row>
    <row r="1556" spans="1:15" x14ac:dyDescent="0.2">
      <c r="A1556" s="40">
        <v>1551</v>
      </c>
      <c r="B1556" s="40" t="str">
        <f>IF(DanhMụcHH!B1555="","",DanhMụcHH!B1555)</f>
        <v/>
      </c>
      <c r="C1556" s="41" t="str">
        <f ca="1">IF(B1556="","",SUMIF(OFFSET(MuaHàng_ThanhToán!$D$5,0,0,COUNTIF(Table2[Tên nhà cung cấp],MuaHàng_ThanhToán!$C$5),6),BáoCáoHàngHóa!B1556,Table2[Số lượng]))</f>
        <v/>
      </c>
      <c r="D1556" s="41" t="str">
        <f t="shared" si="214"/>
        <v/>
      </c>
      <c r="E1556" s="41" t="str">
        <f ca="1">IF(B1556="","",SUMIF(OFFSET(MuaHàng_ThanhToán!$D$5,0,0,COUNTIF(Table2[Tên nhà cung cấp],MuaHàng_ThanhToán!$C$5),6),BáoCáoHàngHóa!B1556,Table2[Thành tiền]))</f>
        <v/>
      </c>
      <c r="F1556" s="43" t="str">
        <f>IF(B1556="","",SUMIF(Table2[[Tên hàng hóa]:[Thành tiền]],BáoCáoHàngHóa!B1556,Table2[Số lượng])-BáoCáoHàngHóa!C1556)</f>
        <v/>
      </c>
      <c r="G1556" s="43" t="str">
        <f t="shared" si="215"/>
        <v/>
      </c>
      <c r="H1556" s="43" t="str">
        <f>IF(B1556="","",SUMIF(Table2[[Tên hàng hóa]:[Thành tiền]],BáoCáoHàngHóa!B1556,Table2[Thành tiền])-BáoCáoHàngHóa!E1556)</f>
        <v/>
      </c>
      <c r="I1556" s="42" t="str">
        <f>IF(B1556="","",SUMIF(Table28[[Tên hàng hóa ]:[Thành tiền]],BáoCáoHàngHóa!B1556,Table28[Số lượng]))</f>
        <v/>
      </c>
      <c r="J1556" s="42" t="str">
        <f t="shared" si="216"/>
        <v/>
      </c>
      <c r="K1556" s="42" t="str">
        <f t="shared" si="217"/>
        <v/>
      </c>
      <c r="L1556" s="44" t="str">
        <f t="shared" si="218"/>
        <v/>
      </c>
      <c r="M1556" s="44" t="str">
        <f t="shared" si="219"/>
        <v/>
      </c>
      <c r="N1556" s="44" t="str">
        <f t="shared" si="220"/>
        <v/>
      </c>
      <c r="O1556" s="30">
        <f t="shared" si="221"/>
        <v>0</v>
      </c>
    </row>
    <row r="1557" spans="1:15" x14ac:dyDescent="0.2">
      <c r="A1557" s="40">
        <v>1552</v>
      </c>
      <c r="B1557" s="40" t="str">
        <f>IF(DanhMụcHH!B1556="","",DanhMụcHH!B1556)</f>
        <v/>
      </c>
      <c r="C1557" s="41" t="str">
        <f ca="1">IF(B1557="","",SUMIF(OFFSET(MuaHàng_ThanhToán!$D$5,0,0,COUNTIF(Table2[Tên nhà cung cấp],MuaHàng_ThanhToán!$C$5),6),BáoCáoHàngHóa!B1557,Table2[Số lượng]))</f>
        <v/>
      </c>
      <c r="D1557" s="41" t="str">
        <f t="shared" si="214"/>
        <v/>
      </c>
      <c r="E1557" s="41" t="str">
        <f ca="1">IF(B1557="","",SUMIF(OFFSET(MuaHàng_ThanhToán!$D$5,0,0,COUNTIF(Table2[Tên nhà cung cấp],MuaHàng_ThanhToán!$C$5),6),BáoCáoHàngHóa!B1557,Table2[Thành tiền]))</f>
        <v/>
      </c>
      <c r="F1557" s="43" t="str">
        <f>IF(B1557="","",SUMIF(Table2[[Tên hàng hóa]:[Thành tiền]],BáoCáoHàngHóa!B1557,Table2[Số lượng])-BáoCáoHàngHóa!C1557)</f>
        <v/>
      </c>
      <c r="G1557" s="43" t="str">
        <f t="shared" si="215"/>
        <v/>
      </c>
      <c r="H1557" s="43" t="str">
        <f>IF(B1557="","",SUMIF(Table2[[Tên hàng hóa]:[Thành tiền]],BáoCáoHàngHóa!B1557,Table2[Thành tiền])-BáoCáoHàngHóa!E1557)</f>
        <v/>
      </c>
      <c r="I1557" s="42" t="str">
        <f>IF(B1557="","",SUMIF(Table28[[Tên hàng hóa ]:[Thành tiền]],BáoCáoHàngHóa!B1557,Table28[Số lượng]))</f>
        <v/>
      </c>
      <c r="J1557" s="42" t="str">
        <f t="shared" si="216"/>
        <v/>
      </c>
      <c r="K1557" s="42" t="str">
        <f t="shared" si="217"/>
        <v/>
      </c>
      <c r="L1557" s="44" t="str">
        <f t="shared" si="218"/>
        <v/>
      </c>
      <c r="M1557" s="44" t="str">
        <f t="shared" si="219"/>
        <v/>
      </c>
      <c r="N1557" s="44" t="str">
        <f t="shared" si="220"/>
        <v/>
      </c>
      <c r="O1557" s="30">
        <f t="shared" si="221"/>
        <v>0</v>
      </c>
    </row>
    <row r="1558" spans="1:15" x14ac:dyDescent="0.2">
      <c r="A1558" s="40">
        <v>1553</v>
      </c>
      <c r="B1558" s="40" t="str">
        <f>IF(DanhMụcHH!B1557="","",DanhMụcHH!B1557)</f>
        <v/>
      </c>
      <c r="C1558" s="41" t="str">
        <f ca="1">IF(B1558="","",SUMIF(OFFSET(MuaHàng_ThanhToán!$D$5,0,0,COUNTIF(Table2[Tên nhà cung cấp],MuaHàng_ThanhToán!$C$5),6),BáoCáoHàngHóa!B1558,Table2[Số lượng]))</f>
        <v/>
      </c>
      <c r="D1558" s="41" t="str">
        <f t="shared" si="214"/>
        <v/>
      </c>
      <c r="E1558" s="41" t="str">
        <f ca="1">IF(B1558="","",SUMIF(OFFSET(MuaHàng_ThanhToán!$D$5,0,0,COUNTIF(Table2[Tên nhà cung cấp],MuaHàng_ThanhToán!$C$5),6),BáoCáoHàngHóa!B1558,Table2[Thành tiền]))</f>
        <v/>
      </c>
      <c r="F1558" s="43" t="str">
        <f>IF(B1558="","",SUMIF(Table2[[Tên hàng hóa]:[Thành tiền]],BáoCáoHàngHóa!B1558,Table2[Số lượng])-BáoCáoHàngHóa!C1558)</f>
        <v/>
      </c>
      <c r="G1558" s="43" t="str">
        <f t="shared" si="215"/>
        <v/>
      </c>
      <c r="H1558" s="43" t="str">
        <f>IF(B1558="","",SUMIF(Table2[[Tên hàng hóa]:[Thành tiền]],BáoCáoHàngHóa!B1558,Table2[Thành tiền])-BáoCáoHàngHóa!E1558)</f>
        <v/>
      </c>
      <c r="I1558" s="42" t="str">
        <f>IF(B1558="","",SUMIF(Table28[[Tên hàng hóa ]:[Thành tiền]],BáoCáoHàngHóa!B1558,Table28[Số lượng]))</f>
        <v/>
      </c>
      <c r="J1558" s="42" t="str">
        <f t="shared" si="216"/>
        <v/>
      </c>
      <c r="K1558" s="42" t="str">
        <f t="shared" si="217"/>
        <v/>
      </c>
      <c r="L1558" s="44" t="str">
        <f t="shared" si="218"/>
        <v/>
      </c>
      <c r="M1558" s="44" t="str">
        <f t="shared" si="219"/>
        <v/>
      </c>
      <c r="N1558" s="44" t="str">
        <f t="shared" si="220"/>
        <v/>
      </c>
      <c r="O1558" s="30">
        <f t="shared" si="221"/>
        <v>0</v>
      </c>
    </row>
    <row r="1559" spans="1:15" x14ac:dyDescent="0.2">
      <c r="A1559" s="40">
        <v>1554</v>
      </c>
      <c r="B1559" s="40" t="str">
        <f>IF(DanhMụcHH!B1558="","",DanhMụcHH!B1558)</f>
        <v/>
      </c>
      <c r="C1559" s="41" t="str">
        <f ca="1">IF(B1559="","",SUMIF(OFFSET(MuaHàng_ThanhToán!$D$5,0,0,COUNTIF(Table2[Tên nhà cung cấp],MuaHàng_ThanhToán!$C$5),6),BáoCáoHàngHóa!B1559,Table2[Số lượng]))</f>
        <v/>
      </c>
      <c r="D1559" s="41" t="str">
        <f t="shared" si="214"/>
        <v/>
      </c>
      <c r="E1559" s="41" t="str">
        <f ca="1">IF(B1559="","",SUMIF(OFFSET(MuaHàng_ThanhToán!$D$5,0,0,COUNTIF(Table2[Tên nhà cung cấp],MuaHàng_ThanhToán!$C$5),6),BáoCáoHàngHóa!B1559,Table2[Thành tiền]))</f>
        <v/>
      </c>
      <c r="F1559" s="43" t="str">
        <f>IF(B1559="","",SUMIF(Table2[[Tên hàng hóa]:[Thành tiền]],BáoCáoHàngHóa!B1559,Table2[Số lượng])-BáoCáoHàngHóa!C1559)</f>
        <v/>
      </c>
      <c r="G1559" s="43" t="str">
        <f t="shared" si="215"/>
        <v/>
      </c>
      <c r="H1559" s="43" t="str">
        <f>IF(B1559="","",SUMIF(Table2[[Tên hàng hóa]:[Thành tiền]],BáoCáoHàngHóa!B1559,Table2[Thành tiền])-BáoCáoHàngHóa!E1559)</f>
        <v/>
      </c>
      <c r="I1559" s="42" t="str">
        <f>IF(B1559="","",SUMIF(Table28[[Tên hàng hóa ]:[Thành tiền]],BáoCáoHàngHóa!B1559,Table28[Số lượng]))</f>
        <v/>
      </c>
      <c r="J1559" s="42" t="str">
        <f t="shared" si="216"/>
        <v/>
      </c>
      <c r="K1559" s="42" t="str">
        <f t="shared" si="217"/>
        <v/>
      </c>
      <c r="L1559" s="44" t="str">
        <f t="shared" si="218"/>
        <v/>
      </c>
      <c r="M1559" s="44" t="str">
        <f t="shared" si="219"/>
        <v/>
      </c>
      <c r="N1559" s="44" t="str">
        <f t="shared" si="220"/>
        <v/>
      </c>
      <c r="O1559" s="30">
        <f t="shared" si="221"/>
        <v>0</v>
      </c>
    </row>
    <row r="1560" spans="1:15" x14ac:dyDescent="0.2">
      <c r="A1560" s="40">
        <v>1555</v>
      </c>
      <c r="B1560" s="40" t="str">
        <f>IF(DanhMụcHH!B1559="","",DanhMụcHH!B1559)</f>
        <v/>
      </c>
      <c r="C1560" s="41" t="str">
        <f ca="1">IF(B1560="","",SUMIF(OFFSET(MuaHàng_ThanhToán!$D$5,0,0,COUNTIF(Table2[Tên nhà cung cấp],MuaHàng_ThanhToán!$C$5),6),BáoCáoHàngHóa!B1560,Table2[Số lượng]))</f>
        <v/>
      </c>
      <c r="D1560" s="41" t="str">
        <f t="shared" si="214"/>
        <v/>
      </c>
      <c r="E1560" s="41" t="str">
        <f ca="1">IF(B1560="","",SUMIF(OFFSET(MuaHàng_ThanhToán!$D$5,0,0,COUNTIF(Table2[Tên nhà cung cấp],MuaHàng_ThanhToán!$C$5),6),BáoCáoHàngHóa!B1560,Table2[Thành tiền]))</f>
        <v/>
      </c>
      <c r="F1560" s="43" t="str">
        <f>IF(B1560="","",SUMIF(Table2[[Tên hàng hóa]:[Thành tiền]],BáoCáoHàngHóa!B1560,Table2[Số lượng])-BáoCáoHàngHóa!C1560)</f>
        <v/>
      </c>
      <c r="G1560" s="43" t="str">
        <f t="shared" si="215"/>
        <v/>
      </c>
      <c r="H1560" s="43" t="str">
        <f>IF(B1560="","",SUMIF(Table2[[Tên hàng hóa]:[Thành tiền]],BáoCáoHàngHóa!B1560,Table2[Thành tiền])-BáoCáoHàngHóa!E1560)</f>
        <v/>
      </c>
      <c r="I1560" s="42" t="str">
        <f>IF(B1560="","",SUMIF(Table28[[Tên hàng hóa ]:[Thành tiền]],BáoCáoHàngHóa!B1560,Table28[Số lượng]))</f>
        <v/>
      </c>
      <c r="J1560" s="42" t="str">
        <f t="shared" si="216"/>
        <v/>
      </c>
      <c r="K1560" s="42" t="str">
        <f t="shared" si="217"/>
        <v/>
      </c>
      <c r="L1560" s="44" t="str">
        <f t="shared" si="218"/>
        <v/>
      </c>
      <c r="M1560" s="44" t="str">
        <f t="shared" si="219"/>
        <v/>
      </c>
      <c r="N1560" s="44" t="str">
        <f t="shared" si="220"/>
        <v/>
      </c>
      <c r="O1560" s="30">
        <f t="shared" si="221"/>
        <v>0</v>
      </c>
    </row>
    <row r="1561" spans="1:15" x14ac:dyDescent="0.2">
      <c r="A1561" s="40">
        <v>1556</v>
      </c>
      <c r="B1561" s="40" t="str">
        <f>IF(DanhMụcHH!B1560="","",DanhMụcHH!B1560)</f>
        <v/>
      </c>
      <c r="C1561" s="41" t="str">
        <f ca="1">IF(B1561="","",SUMIF(OFFSET(MuaHàng_ThanhToán!$D$5,0,0,COUNTIF(Table2[Tên nhà cung cấp],MuaHàng_ThanhToán!$C$5),6),BáoCáoHàngHóa!B1561,Table2[Số lượng]))</f>
        <v/>
      </c>
      <c r="D1561" s="41" t="str">
        <f t="shared" si="214"/>
        <v/>
      </c>
      <c r="E1561" s="41" t="str">
        <f ca="1">IF(B1561="","",SUMIF(OFFSET(MuaHàng_ThanhToán!$D$5,0,0,COUNTIF(Table2[Tên nhà cung cấp],MuaHàng_ThanhToán!$C$5),6),BáoCáoHàngHóa!B1561,Table2[Thành tiền]))</f>
        <v/>
      </c>
      <c r="F1561" s="43" t="str">
        <f>IF(B1561="","",SUMIF(Table2[[Tên hàng hóa]:[Thành tiền]],BáoCáoHàngHóa!B1561,Table2[Số lượng])-BáoCáoHàngHóa!C1561)</f>
        <v/>
      </c>
      <c r="G1561" s="43" t="str">
        <f t="shared" si="215"/>
        <v/>
      </c>
      <c r="H1561" s="43" t="str">
        <f>IF(B1561="","",SUMIF(Table2[[Tên hàng hóa]:[Thành tiền]],BáoCáoHàngHóa!B1561,Table2[Thành tiền])-BáoCáoHàngHóa!E1561)</f>
        <v/>
      </c>
      <c r="I1561" s="42" t="str">
        <f>IF(B1561="","",SUMIF(Table28[[Tên hàng hóa ]:[Thành tiền]],BáoCáoHàngHóa!B1561,Table28[Số lượng]))</f>
        <v/>
      </c>
      <c r="J1561" s="42" t="str">
        <f t="shared" si="216"/>
        <v/>
      </c>
      <c r="K1561" s="42" t="str">
        <f t="shared" si="217"/>
        <v/>
      </c>
      <c r="L1561" s="44" t="str">
        <f t="shared" si="218"/>
        <v/>
      </c>
      <c r="M1561" s="44" t="str">
        <f t="shared" si="219"/>
        <v/>
      </c>
      <c r="N1561" s="44" t="str">
        <f t="shared" si="220"/>
        <v/>
      </c>
      <c r="O1561" s="30">
        <f t="shared" si="221"/>
        <v>0</v>
      </c>
    </row>
    <row r="1562" spans="1:15" x14ac:dyDescent="0.2">
      <c r="A1562" s="40">
        <v>1557</v>
      </c>
      <c r="B1562" s="40" t="str">
        <f>IF(DanhMụcHH!B1561="","",DanhMụcHH!B1561)</f>
        <v/>
      </c>
      <c r="C1562" s="41" t="str">
        <f ca="1">IF(B1562="","",SUMIF(OFFSET(MuaHàng_ThanhToán!$D$5,0,0,COUNTIF(Table2[Tên nhà cung cấp],MuaHàng_ThanhToán!$C$5),6),BáoCáoHàngHóa!B1562,Table2[Số lượng]))</f>
        <v/>
      </c>
      <c r="D1562" s="41" t="str">
        <f t="shared" si="214"/>
        <v/>
      </c>
      <c r="E1562" s="41" t="str">
        <f ca="1">IF(B1562="","",SUMIF(OFFSET(MuaHàng_ThanhToán!$D$5,0,0,COUNTIF(Table2[Tên nhà cung cấp],MuaHàng_ThanhToán!$C$5),6),BáoCáoHàngHóa!B1562,Table2[Thành tiền]))</f>
        <v/>
      </c>
      <c r="F1562" s="43" t="str">
        <f>IF(B1562="","",SUMIF(Table2[[Tên hàng hóa]:[Thành tiền]],BáoCáoHàngHóa!B1562,Table2[Số lượng])-BáoCáoHàngHóa!C1562)</f>
        <v/>
      </c>
      <c r="G1562" s="43" t="str">
        <f t="shared" si="215"/>
        <v/>
      </c>
      <c r="H1562" s="43" t="str">
        <f>IF(B1562="","",SUMIF(Table2[[Tên hàng hóa]:[Thành tiền]],BáoCáoHàngHóa!B1562,Table2[Thành tiền])-BáoCáoHàngHóa!E1562)</f>
        <v/>
      </c>
      <c r="I1562" s="42" t="str">
        <f>IF(B1562="","",SUMIF(Table28[[Tên hàng hóa ]:[Thành tiền]],BáoCáoHàngHóa!B1562,Table28[Số lượng]))</f>
        <v/>
      </c>
      <c r="J1562" s="42" t="str">
        <f t="shared" si="216"/>
        <v/>
      </c>
      <c r="K1562" s="42" t="str">
        <f t="shared" si="217"/>
        <v/>
      </c>
      <c r="L1562" s="44" t="str">
        <f t="shared" si="218"/>
        <v/>
      </c>
      <c r="M1562" s="44" t="str">
        <f t="shared" si="219"/>
        <v/>
      </c>
      <c r="N1562" s="44" t="str">
        <f t="shared" si="220"/>
        <v/>
      </c>
      <c r="O1562" s="30">
        <f t="shared" si="221"/>
        <v>0</v>
      </c>
    </row>
    <row r="1563" spans="1:15" x14ac:dyDescent="0.2">
      <c r="A1563" s="40">
        <v>1558</v>
      </c>
      <c r="B1563" s="40" t="str">
        <f>IF(DanhMụcHH!B1562="","",DanhMụcHH!B1562)</f>
        <v/>
      </c>
      <c r="C1563" s="41" t="str">
        <f ca="1">IF(B1563="","",SUMIF(OFFSET(MuaHàng_ThanhToán!$D$5,0,0,COUNTIF(Table2[Tên nhà cung cấp],MuaHàng_ThanhToán!$C$5),6),BáoCáoHàngHóa!B1563,Table2[Số lượng]))</f>
        <v/>
      </c>
      <c r="D1563" s="41" t="str">
        <f t="shared" si="214"/>
        <v/>
      </c>
      <c r="E1563" s="41" t="str">
        <f ca="1">IF(B1563="","",SUMIF(OFFSET(MuaHàng_ThanhToán!$D$5,0,0,COUNTIF(Table2[Tên nhà cung cấp],MuaHàng_ThanhToán!$C$5),6),BáoCáoHàngHóa!B1563,Table2[Thành tiền]))</f>
        <v/>
      </c>
      <c r="F1563" s="43" t="str">
        <f>IF(B1563="","",SUMIF(Table2[[Tên hàng hóa]:[Thành tiền]],BáoCáoHàngHóa!B1563,Table2[Số lượng])-BáoCáoHàngHóa!C1563)</f>
        <v/>
      </c>
      <c r="G1563" s="43" t="str">
        <f t="shared" si="215"/>
        <v/>
      </c>
      <c r="H1563" s="43" t="str">
        <f>IF(B1563="","",SUMIF(Table2[[Tên hàng hóa]:[Thành tiền]],BáoCáoHàngHóa!B1563,Table2[Thành tiền])-BáoCáoHàngHóa!E1563)</f>
        <v/>
      </c>
      <c r="I1563" s="42" t="str">
        <f>IF(B1563="","",SUMIF(Table28[[Tên hàng hóa ]:[Thành tiền]],BáoCáoHàngHóa!B1563,Table28[Số lượng]))</f>
        <v/>
      </c>
      <c r="J1563" s="42" t="str">
        <f t="shared" si="216"/>
        <v/>
      </c>
      <c r="K1563" s="42" t="str">
        <f t="shared" si="217"/>
        <v/>
      </c>
      <c r="L1563" s="44" t="str">
        <f t="shared" si="218"/>
        <v/>
      </c>
      <c r="M1563" s="44" t="str">
        <f t="shared" si="219"/>
        <v/>
      </c>
      <c r="N1563" s="44" t="str">
        <f t="shared" si="220"/>
        <v/>
      </c>
      <c r="O1563" s="30">
        <f t="shared" si="221"/>
        <v>0</v>
      </c>
    </row>
    <row r="1564" spans="1:15" x14ac:dyDescent="0.2">
      <c r="A1564" s="40">
        <v>1559</v>
      </c>
      <c r="B1564" s="40" t="str">
        <f>IF(DanhMụcHH!B1563="","",DanhMụcHH!B1563)</f>
        <v/>
      </c>
      <c r="C1564" s="41" t="str">
        <f ca="1">IF(B1564="","",SUMIF(OFFSET(MuaHàng_ThanhToán!$D$5,0,0,COUNTIF(Table2[Tên nhà cung cấp],MuaHàng_ThanhToán!$C$5),6),BáoCáoHàngHóa!B1564,Table2[Số lượng]))</f>
        <v/>
      </c>
      <c r="D1564" s="41" t="str">
        <f t="shared" si="214"/>
        <v/>
      </c>
      <c r="E1564" s="41" t="str">
        <f ca="1">IF(B1564="","",SUMIF(OFFSET(MuaHàng_ThanhToán!$D$5,0,0,COUNTIF(Table2[Tên nhà cung cấp],MuaHàng_ThanhToán!$C$5),6),BáoCáoHàngHóa!B1564,Table2[Thành tiền]))</f>
        <v/>
      </c>
      <c r="F1564" s="43" t="str">
        <f>IF(B1564="","",SUMIF(Table2[[Tên hàng hóa]:[Thành tiền]],BáoCáoHàngHóa!B1564,Table2[Số lượng])-BáoCáoHàngHóa!C1564)</f>
        <v/>
      </c>
      <c r="G1564" s="43" t="str">
        <f t="shared" si="215"/>
        <v/>
      </c>
      <c r="H1564" s="43" t="str">
        <f>IF(B1564="","",SUMIF(Table2[[Tên hàng hóa]:[Thành tiền]],BáoCáoHàngHóa!B1564,Table2[Thành tiền])-BáoCáoHàngHóa!E1564)</f>
        <v/>
      </c>
      <c r="I1564" s="42" t="str">
        <f>IF(B1564="","",SUMIF(Table28[[Tên hàng hóa ]:[Thành tiền]],BáoCáoHàngHóa!B1564,Table28[Số lượng]))</f>
        <v/>
      </c>
      <c r="J1564" s="42" t="str">
        <f t="shared" si="216"/>
        <v/>
      </c>
      <c r="K1564" s="42" t="str">
        <f t="shared" si="217"/>
        <v/>
      </c>
      <c r="L1564" s="44" t="str">
        <f t="shared" si="218"/>
        <v/>
      </c>
      <c r="M1564" s="44" t="str">
        <f t="shared" si="219"/>
        <v/>
      </c>
      <c r="N1564" s="44" t="str">
        <f t="shared" si="220"/>
        <v/>
      </c>
      <c r="O1564" s="30">
        <f t="shared" si="221"/>
        <v>0</v>
      </c>
    </row>
    <row r="1565" spans="1:15" x14ac:dyDescent="0.2">
      <c r="A1565" s="40">
        <v>1560</v>
      </c>
      <c r="B1565" s="40" t="str">
        <f>IF(DanhMụcHH!B1564="","",DanhMụcHH!B1564)</f>
        <v/>
      </c>
      <c r="C1565" s="41" t="str">
        <f ca="1">IF(B1565="","",SUMIF(OFFSET(MuaHàng_ThanhToán!$D$5,0,0,COUNTIF(Table2[Tên nhà cung cấp],MuaHàng_ThanhToán!$C$5),6),BáoCáoHàngHóa!B1565,Table2[Số lượng]))</f>
        <v/>
      </c>
      <c r="D1565" s="41" t="str">
        <f t="shared" si="214"/>
        <v/>
      </c>
      <c r="E1565" s="41" t="str">
        <f ca="1">IF(B1565="","",SUMIF(OFFSET(MuaHàng_ThanhToán!$D$5,0,0,COUNTIF(Table2[Tên nhà cung cấp],MuaHàng_ThanhToán!$C$5),6),BáoCáoHàngHóa!B1565,Table2[Thành tiền]))</f>
        <v/>
      </c>
      <c r="F1565" s="43" t="str">
        <f>IF(B1565="","",SUMIF(Table2[[Tên hàng hóa]:[Thành tiền]],BáoCáoHàngHóa!B1565,Table2[Số lượng])-BáoCáoHàngHóa!C1565)</f>
        <v/>
      </c>
      <c r="G1565" s="43" t="str">
        <f t="shared" si="215"/>
        <v/>
      </c>
      <c r="H1565" s="43" t="str">
        <f>IF(B1565="","",SUMIF(Table2[[Tên hàng hóa]:[Thành tiền]],BáoCáoHàngHóa!B1565,Table2[Thành tiền])-BáoCáoHàngHóa!E1565)</f>
        <v/>
      </c>
      <c r="I1565" s="42" t="str">
        <f>IF(B1565="","",SUMIF(Table28[[Tên hàng hóa ]:[Thành tiền]],BáoCáoHàngHóa!B1565,Table28[Số lượng]))</f>
        <v/>
      </c>
      <c r="J1565" s="42" t="str">
        <f t="shared" si="216"/>
        <v/>
      </c>
      <c r="K1565" s="42" t="str">
        <f t="shared" si="217"/>
        <v/>
      </c>
      <c r="L1565" s="44" t="str">
        <f t="shared" si="218"/>
        <v/>
      </c>
      <c r="M1565" s="44" t="str">
        <f t="shared" si="219"/>
        <v/>
      </c>
      <c r="N1565" s="44" t="str">
        <f t="shared" si="220"/>
        <v/>
      </c>
      <c r="O1565" s="30">
        <f t="shared" si="221"/>
        <v>0</v>
      </c>
    </row>
    <row r="1566" spans="1:15" x14ac:dyDescent="0.2">
      <c r="A1566" s="40">
        <v>1561</v>
      </c>
      <c r="B1566" s="40" t="str">
        <f>IF(DanhMụcHH!B1565="","",DanhMụcHH!B1565)</f>
        <v/>
      </c>
      <c r="C1566" s="41" t="str">
        <f ca="1">IF(B1566="","",SUMIF(OFFSET(MuaHàng_ThanhToán!$D$5,0,0,COUNTIF(Table2[Tên nhà cung cấp],MuaHàng_ThanhToán!$C$5),6),BáoCáoHàngHóa!B1566,Table2[Số lượng]))</f>
        <v/>
      </c>
      <c r="D1566" s="41" t="str">
        <f t="shared" si="214"/>
        <v/>
      </c>
      <c r="E1566" s="41" t="str">
        <f ca="1">IF(B1566="","",SUMIF(OFFSET(MuaHàng_ThanhToán!$D$5,0,0,COUNTIF(Table2[Tên nhà cung cấp],MuaHàng_ThanhToán!$C$5),6),BáoCáoHàngHóa!B1566,Table2[Thành tiền]))</f>
        <v/>
      </c>
      <c r="F1566" s="43" t="str">
        <f>IF(B1566="","",SUMIF(Table2[[Tên hàng hóa]:[Thành tiền]],BáoCáoHàngHóa!B1566,Table2[Số lượng])-BáoCáoHàngHóa!C1566)</f>
        <v/>
      </c>
      <c r="G1566" s="43" t="str">
        <f t="shared" si="215"/>
        <v/>
      </c>
      <c r="H1566" s="43" t="str">
        <f>IF(B1566="","",SUMIF(Table2[[Tên hàng hóa]:[Thành tiền]],BáoCáoHàngHóa!B1566,Table2[Thành tiền])-BáoCáoHàngHóa!E1566)</f>
        <v/>
      </c>
      <c r="I1566" s="42" t="str">
        <f>IF(B1566="","",SUMIF(Table28[[Tên hàng hóa ]:[Thành tiền]],BáoCáoHàngHóa!B1566,Table28[Số lượng]))</f>
        <v/>
      </c>
      <c r="J1566" s="42" t="str">
        <f t="shared" si="216"/>
        <v/>
      </c>
      <c r="K1566" s="42" t="str">
        <f t="shared" si="217"/>
        <v/>
      </c>
      <c r="L1566" s="44" t="str">
        <f t="shared" si="218"/>
        <v/>
      </c>
      <c r="M1566" s="44" t="str">
        <f t="shared" si="219"/>
        <v/>
      </c>
      <c r="N1566" s="44" t="str">
        <f t="shared" si="220"/>
        <v/>
      </c>
      <c r="O1566" s="30">
        <f t="shared" si="221"/>
        <v>0</v>
      </c>
    </row>
    <row r="1567" spans="1:15" x14ac:dyDescent="0.2">
      <c r="A1567" s="40">
        <v>1562</v>
      </c>
      <c r="B1567" s="40" t="str">
        <f>IF(DanhMụcHH!B1566="","",DanhMụcHH!B1566)</f>
        <v/>
      </c>
      <c r="C1567" s="41" t="str">
        <f ca="1">IF(B1567="","",SUMIF(OFFSET(MuaHàng_ThanhToán!$D$5,0,0,COUNTIF(Table2[Tên nhà cung cấp],MuaHàng_ThanhToán!$C$5),6),BáoCáoHàngHóa!B1567,Table2[Số lượng]))</f>
        <v/>
      </c>
      <c r="D1567" s="41" t="str">
        <f t="shared" si="214"/>
        <v/>
      </c>
      <c r="E1567" s="41" t="str">
        <f ca="1">IF(B1567="","",SUMIF(OFFSET(MuaHàng_ThanhToán!$D$5,0,0,COUNTIF(Table2[Tên nhà cung cấp],MuaHàng_ThanhToán!$C$5),6),BáoCáoHàngHóa!B1567,Table2[Thành tiền]))</f>
        <v/>
      </c>
      <c r="F1567" s="43" t="str">
        <f>IF(B1567="","",SUMIF(Table2[[Tên hàng hóa]:[Thành tiền]],BáoCáoHàngHóa!B1567,Table2[Số lượng])-BáoCáoHàngHóa!C1567)</f>
        <v/>
      </c>
      <c r="G1567" s="43" t="str">
        <f t="shared" si="215"/>
        <v/>
      </c>
      <c r="H1567" s="43" t="str">
        <f>IF(B1567="","",SUMIF(Table2[[Tên hàng hóa]:[Thành tiền]],BáoCáoHàngHóa!B1567,Table2[Thành tiền])-BáoCáoHàngHóa!E1567)</f>
        <v/>
      </c>
      <c r="I1567" s="42" t="str">
        <f>IF(B1567="","",SUMIF(Table28[[Tên hàng hóa ]:[Thành tiền]],BáoCáoHàngHóa!B1567,Table28[Số lượng]))</f>
        <v/>
      </c>
      <c r="J1567" s="42" t="str">
        <f t="shared" si="216"/>
        <v/>
      </c>
      <c r="K1567" s="42" t="str">
        <f t="shared" si="217"/>
        <v/>
      </c>
      <c r="L1567" s="44" t="str">
        <f t="shared" si="218"/>
        <v/>
      </c>
      <c r="M1567" s="44" t="str">
        <f t="shared" si="219"/>
        <v/>
      </c>
      <c r="N1567" s="44" t="str">
        <f t="shared" si="220"/>
        <v/>
      </c>
      <c r="O1567" s="30">
        <f t="shared" si="221"/>
        <v>0</v>
      </c>
    </row>
    <row r="1568" spans="1:15" x14ac:dyDescent="0.2">
      <c r="A1568" s="40">
        <v>1563</v>
      </c>
      <c r="B1568" s="40" t="str">
        <f>IF(DanhMụcHH!B1567="","",DanhMụcHH!B1567)</f>
        <v/>
      </c>
      <c r="C1568" s="41" t="str">
        <f ca="1">IF(B1568="","",SUMIF(OFFSET(MuaHàng_ThanhToán!$D$5,0,0,COUNTIF(Table2[Tên nhà cung cấp],MuaHàng_ThanhToán!$C$5),6),BáoCáoHàngHóa!B1568,Table2[Số lượng]))</f>
        <v/>
      </c>
      <c r="D1568" s="41" t="str">
        <f t="shared" si="214"/>
        <v/>
      </c>
      <c r="E1568" s="41" t="str">
        <f ca="1">IF(B1568="","",SUMIF(OFFSET(MuaHàng_ThanhToán!$D$5,0,0,COUNTIF(Table2[Tên nhà cung cấp],MuaHàng_ThanhToán!$C$5),6),BáoCáoHàngHóa!B1568,Table2[Thành tiền]))</f>
        <v/>
      </c>
      <c r="F1568" s="43" t="str">
        <f>IF(B1568="","",SUMIF(Table2[[Tên hàng hóa]:[Thành tiền]],BáoCáoHàngHóa!B1568,Table2[Số lượng])-BáoCáoHàngHóa!C1568)</f>
        <v/>
      </c>
      <c r="G1568" s="43" t="str">
        <f t="shared" si="215"/>
        <v/>
      </c>
      <c r="H1568" s="43" t="str">
        <f>IF(B1568="","",SUMIF(Table2[[Tên hàng hóa]:[Thành tiền]],BáoCáoHàngHóa!B1568,Table2[Thành tiền])-BáoCáoHàngHóa!E1568)</f>
        <v/>
      </c>
      <c r="I1568" s="42" t="str">
        <f>IF(B1568="","",SUMIF(Table28[[Tên hàng hóa ]:[Thành tiền]],BáoCáoHàngHóa!B1568,Table28[Số lượng]))</f>
        <v/>
      </c>
      <c r="J1568" s="42" t="str">
        <f t="shared" si="216"/>
        <v/>
      </c>
      <c r="K1568" s="42" t="str">
        <f t="shared" si="217"/>
        <v/>
      </c>
      <c r="L1568" s="44" t="str">
        <f t="shared" si="218"/>
        <v/>
      </c>
      <c r="M1568" s="44" t="str">
        <f t="shared" si="219"/>
        <v/>
      </c>
      <c r="N1568" s="44" t="str">
        <f t="shared" si="220"/>
        <v/>
      </c>
      <c r="O1568" s="30">
        <f t="shared" si="221"/>
        <v>0</v>
      </c>
    </row>
    <row r="1569" spans="1:15" x14ac:dyDescent="0.2">
      <c r="A1569" s="40">
        <v>1564</v>
      </c>
      <c r="B1569" s="40" t="str">
        <f>IF(DanhMụcHH!B1568="","",DanhMụcHH!B1568)</f>
        <v/>
      </c>
      <c r="C1569" s="41" t="str">
        <f ca="1">IF(B1569="","",SUMIF(OFFSET(MuaHàng_ThanhToán!$D$5,0,0,COUNTIF(Table2[Tên nhà cung cấp],MuaHàng_ThanhToán!$C$5),6),BáoCáoHàngHóa!B1569,Table2[Số lượng]))</f>
        <v/>
      </c>
      <c r="D1569" s="41" t="str">
        <f t="shared" si="214"/>
        <v/>
      </c>
      <c r="E1569" s="41" t="str">
        <f ca="1">IF(B1569="","",SUMIF(OFFSET(MuaHàng_ThanhToán!$D$5,0,0,COUNTIF(Table2[Tên nhà cung cấp],MuaHàng_ThanhToán!$C$5),6),BáoCáoHàngHóa!B1569,Table2[Thành tiền]))</f>
        <v/>
      </c>
      <c r="F1569" s="43" t="str">
        <f>IF(B1569="","",SUMIF(Table2[[Tên hàng hóa]:[Thành tiền]],BáoCáoHàngHóa!B1569,Table2[Số lượng])-BáoCáoHàngHóa!C1569)</f>
        <v/>
      </c>
      <c r="G1569" s="43" t="str">
        <f t="shared" si="215"/>
        <v/>
      </c>
      <c r="H1569" s="43" t="str">
        <f>IF(B1569="","",SUMIF(Table2[[Tên hàng hóa]:[Thành tiền]],BáoCáoHàngHóa!B1569,Table2[Thành tiền])-BáoCáoHàngHóa!E1569)</f>
        <v/>
      </c>
      <c r="I1569" s="42" t="str">
        <f>IF(B1569="","",SUMIF(Table28[[Tên hàng hóa ]:[Thành tiền]],BáoCáoHàngHóa!B1569,Table28[Số lượng]))</f>
        <v/>
      </c>
      <c r="J1569" s="42" t="str">
        <f t="shared" si="216"/>
        <v/>
      </c>
      <c r="K1569" s="42" t="str">
        <f t="shared" si="217"/>
        <v/>
      </c>
      <c r="L1569" s="44" t="str">
        <f t="shared" si="218"/>
        <v/>
      </c>
      <c r="M1569" s="44" t="str">
        <f t="shared" si="219"/>
        <v/>
      </c>
      <c r="N1569" s="44" t="str">
        <f t="shared" si="220"/>
        <v/>
      </c>
      <c r="O1569" s="30">
        <f t="shared" si="221"/>
        <v>0</v>
      </c>
    </row>
    <row r="1570" spans="1:15" x14ac:dyDescent="0.2">
      <c r="A1570" s="40">
        <v>1565</v>
      </c>
      <c r="B1570" s="40" t="str">
        <f>IF(DanhMụcHH!B1569="","",DanhMụcHH!B1569)</f>
        <v/>
      </c>
      <c r="C1570" s="41" t="str">
        <f ca="1">IF(B1570="","",SUMIF(OFFSET(MuaHàng_ThanhToán!$D$5,0,0,COUNTIF(Table2[Tên nhà cung cấp],MuaHàng_ThanhToán!$C$5),6),BáoCáoHàngHóa!B1570,Table2[Số lượng]))</f>
        <v/>
      </c>
      <c r="D1570" s="41" t="str">
        <f t="shared" si="214"/>
        <v/>
      </c>
      <c r="E1570" s="41" t="str">
        <f ca="1">IF(B1570="","",SUMIF(OFFSET(MuaHàng_ThanhToán!$D$5,0,0,COUNTIF(Table2[Tên nhà cung cấp],MuaHàng_ThanhToán!$C$5),6),BáoCáoHàngHóa!B1570,Table2[Thành tiền]))</f>
        <v/>
      </c>
      <c r="F1570" s="43" t="str">
        <f>IF(B1570="","",SUMIF(Table2[[Tên hàng hóa]:[Thành tiền]],BáoCáoHàngHóa!B1570,Table2[Số lượng])-BáoCáoHàngHóa!C1570)</f>
        <v/>
      </c>
      <c r="G1570" s="43" t="str">
        <f t="shared" si="215"/>
        <v/>
      </c>
      <c r="H1570" s="43" t="str">
        <f>IF(B1570="","",SUMIF(Table2[[Tên hàng hóa]:[Thành tiền]],BáoCáoHàngHóa!B1570,Table2[Thành tiền])-BáoCáoHàngHóa!E1570)</f>
        <v/>
      </c>
      <c r="I1570" s="42" t="str">
        <f>IF(B1570="","",SUMIF(Table28[[Tên hàng hóa ]:[Thành tiền]],BáoCáoHàngHóa!B1570,Table28[Số lượng]))</f>
        <v/>
      </c>
      <c r="J1570" s="42" t="str">
        <f t="shared" si="216"/>
        <v/>
      </c>
      <c r="K1570" s="42" t="str">
        <f t="shared" si="217"/>
        <v/>
      </c>
      <c r="L1570" s="44" t="str">
        <f t="shared" si="218"/>
        <v/>
      </c>
      <c r="M1570" s="44" t="str">
        <f t="shared" si="219"/>
        <v/>
      </c>
      <c r="N1570" s="44" t="str">
        <f t="shared" si="220"/>
        <v/>
      </c>
      <c r="O1570" s="30">
        <f t="shared" si="221"/>
        <v>0</v>
      </c>
    </row>
    <row r="1571" spans="1:15" x14ac:dyDescent="0.2">
      <c r="A1571" s="40">
        <v>1566</v>
      </c>
      <c r="B1571" s="40" t="str">
        <f>IF(DanhMụcHH!B1570="","",DanhMụcHH!B1570)</f>
        <v/>
      </c>
      <c r="C1571" s="41" t="str">
        <f ca="1">IF(B1571="","",SUMIF(OFFSET(MuaHàng_ThanhToán!$D$5,0,0,COUNTIF(Table2[Tên nhà cung cấp],MuaHàng_ThanhToán!$C$5),6),BáoCáoHàngHóa!B1571,Table2[Số lượng]))</f>
        <v/>
      </c>
      <c r="D1571" s="41" t="str">
        <f t="shared" si="214"/>
        <v/>
      </c>
      <c r="E1571" s="41" t="str">
        <f ca="1">IF(B1571="","",SUMIF(OFFSET(MuaHàng_ThanhToán!$D$5,0,0,COUNTIF(Table2[Tên nhà cung cấp],MuaHàng_ThanhToán!$C$5),6),BáoCáoHàngHóa!B1571,Table2[Thành tiền]))</f>
        <v/>
      </c>
      <c r="F1571" s="43" t="str">
        <f>IF(B1571="","",SUMIF(Table2[[Tên hàng hóa]:[Thành tiền]],BáoCáoHàngHóa!B1571,Table2[Số lượng])-BáoCáoHàngHóa!C1571)</f>
        <v/>
      </c>
      <c r="G1571" s="43" t="str">
        <f t="shared" si="215"/>
        <v/>
      </c>
      <c r="H1571" s="43" t="str">
        <f>IF(B1571="","",SUMIF(Table2[[Tên hàng hóa]:[Thành tiền]],BáoCáoHàngHóa!B1571,Table2[Thành tiền])-BáoCáoHàngHóa!E1571)</f>
        <v/>
      </c>
      <c r="I1571" s="42" t="str">
        <f>IF(B1571="","",SUMIF(Table28[[Tên hàng hóa ]:[Thành tiền]],BáoCáoHàngHóa!B1571,Table28[Số lượng]))</f>
        <v/>
      </c>
      <c r="J1571" s="42" t="str">
        <f t="shared" si="216"/>
        <v/>
      </c>
      <c r="K1571" s="42" t="str">
        <f t="shared" si="217"/>
        <v/>
      </c>
      <c r="L1571" s="44" t="str">
        <f t="shared" si="218"/>
        <v/>
      </c>
      <c r="M1571" s="44" t="str">
        <f t="shared" si="219"/>
        <v/>
      </c>
      <c r="N1571" s="44" t="str">
        <f t="shared" si="220"/>
        <v/>
      </c>
      <c r="O1571" s="30">
        <f t="shared" si="221"/>
        <v>0</v>
      </c>
    </row>
    <row r="1572" spans="1:15" x14ac:dyDescent="0.2">
      <c r="A1572" s="40">
        <v>1567</v>
      </c>
      <c r="B1572" s="40" t="str">
        <f>IF(DanhMụcHH!B1571="","",DanhMụcHH!B1571)</f>
        <v/>
      </c>
      <c r="C1572" s="41" t="str">
        <f ca="1">IF(B1572="","",SUMIF(OFFSET(MuaHàng_ThanhToán!$D$5,0,0,COUNTIF(Table2[Tên nhà cung cấp],MuaHàng_ThanhToán!$C$5),6),BáoCáoHàngHóa!B1572,Table2[Số lượng]))</f>
        <v/>
      </c>
      <c r="D1572" s="41" t="str">
        <f t="shared" si="214"/>
        <v/>
      </c>
      <c r="E1572" s="41" t="str">
        <f ca="1">IF(B1572="","",SUMIF(OFFSET(MuaHàng_ThanhToán!$D$5,0,0,COUNTIF(Table2[Tên nhà cung cấp],MuaHàng_ThanhToán!$C$5),6),BáoCáoHàngHóa!B1572,Table2[Thành tiền]))</f>
        <v/>
      </c>
      <c r="F1572" s="43" t="str">
        <f>IF(B1572="","",SUMIF(Table2[[Tên hàng hóa]:[Thành tiền]],BáoCáoHàngHóa!B1572,Table2[Số lượng])-BáoCáoHàngHóa!C1572)</f>
        <v/>
      </c>
      <c r="G1572" s="43" t="str">
        <f t="shared" si="215"/>
        <v/>
      </c>
      <c r="H1572" s="43" t="str">
        <f>IF(B1572="","",SUMIF(Table2[[Tên hàng hóa]:[Thành tiền]],BáoCáoHàngHóa!B1572,Table2[Thành tiền])-BáoCáoHàngHóa!E1572)</f>
        <v/>
      </c>
      <c r="I1572" s="42" t="str">
        <f>IF(B1572="","",SUMIF(Table28[[Tên hàng hóa ]:[Thành tiền]],BáoCáoHàngHóa!B1572,Table28[Số lượng]))</f>
        <v/>
      </c>
      <c r="J1572" s="42" t="str">
        <f t="shared" si="216"/>
        <v/>
      </c>
      <c r="K1572" s="42" t="str">
        <f t="shared" si="217"/>
        <v/>
      </c>
      <c r="L1572" s="44" t="str">
        <f t="shared" si="218"/>
        <v/>
      </c>
      <c r="M1572" s="44" t="str">
        <f t="shared" si="219"/>
        <v/>
      </c>
      <c r="N1572" s="44" t="str">
        <f t="shared" si="220"/>
        <v/>
      </c>
      <c r="O1572" s="30">
        <f t="shared" si="221"/>
        <v>0</v>
      </c>
    </row>
    <row r="1573" spans="1:15" x14ac:dyDescent="0.2">
      <c r="A1573" s="40">
        <v>1568</v>
      </c>
      <c r="B1573" s="40" t="str">
        <f>IF(DanhMụcHH!B1572="","",DanhMụcHH!B1572)</f>
        <v/>
      </c>
      <c r="C1573" s="41" t="str">
        <f ca="1">IF(B1573="","",SUMIF(OFFSET(MuaHàng_ThanhToán!$D$5,0,0,COUNTIF(Table2[Tên nhà cung cấp],MuaHàng_ThanhToán!$C$5),6),BáoCáoHàngHóa!B1573,Table2[Số lượng]))</f>
        <v/>
      </c>
      <c r="D1573" s="41" t="str">
        <f t="shared" si="214"/>
        <v/>
      </c>
      <c r="E1573" s="41" t="str">
        <f ca="1">IF(B1573="","",SUMIF(OFFSET(MuaHàng_ThanhToán!$D$5,0,0,COUNTIF(Table2[Tên nhà cung cấp],MuaHàng_ThanhToán!$C$5),6),BáoCáoHàngHóa!B1573,Table2[Thành tiền]))</f>
        <v/>
      </c>
      <c r="F1573" s="43" t="str">
        <f>IF(B1573="","",SUMIF(Table2[[Tên hàng hóa]:[Thành tiền]],BáoCáoHàngHóa!B1573,Table2[Số lượng])-BáoCáoHàngHóa!C1573)</f>
        <v/>
      </c>
      <c r="G1573" s="43" t="str">
        <f t="shared" si="215"/>
        <v/>
      </c>
      <c r="H1573" s="43" t="str">
        <f>IF(B1573="","",SUMIF(Table2[[Tên hàng hóa]:[Thành tiền]],BáoCáoHàngHóa!B1573,Table2[Thành tiền])-BáoCáoHàngHóa!E1573)</f>
        <v/>
      </c>
      <c r="I1573" s="42" t="str">
        <f>IF(B1573="","",SUMIF(Table28[[Tên hàng hóa ]:[Thành tiền]],BáoCáoHàngHóa!B1573,Table28[Số lượng]))</f>
        <v/>
      </c>
      <c r="J1573" s="42" t="str">
        <f t="shared" si="216"/>
        <v/>
      </c>
      <c r="K1573" s="42" t="str">
        <f t="shared" si="217"/>
        <v/>
      </c>
      <c r="L1573" s="44" t="str">
        <f t="shared" si="218"/>
        <v/>
      </c>
      <c r="M1573" s="44" t="str">
        <f t="shared" si="219"/>
        <v/>
      </c>
      <c r="N1573" s="44" t="str">
        <f t="shared" si="220"/>
        <v/>
      </c>
      <c r="O1573" s="30">
        <f t="shared" si="221"/>
        <v>0</v>
      </c>
    </row>
    <row r="1574" spans="1:15" x14ac:dyDescent="0.2">
      <c r="A1574" s="40">
        <v>1569</v>
      </c>
      <c r="B1574" s="40" t="str">
        <f>IF(DanhMụcHH!B1573="","",DanhMụcHH!B1573)</f>
        <v/>
      </c>
      <c r="C1574" s="41" t="str">
        <f ca="1">IF(B1574="","",SUMIF(OFFSET(MuaHàng_ThanhToán!$D$5,0,0,COUNTIF(Table2[Tên nhà cung cấp],MuaHàng_ThanhToán!$C$5),6),BáoCáoHàngHóa!B1574,Table2[Số lượng]))</f>
        <v/>
      </c>
      <c r="D1574" s="41" t="str">
        <f t="shared" si="214"/>
        <v/>
      </c>
      <c r="E1574" s="41" t="str">
        <f ca="1">IF(B1574="","",SUMIF(OFFSET(MuaHàng_ThanhToán!$D$5,0,0,COUNTIF(Table2[Tên nhà cung cấp],MuaHàng_ThanhToán!$C$5),6),BáoCáoHàngHóa!B1574,Table2[Thành tiền]))</f>
        <v/>
      </c>
      <c r="F1574" s="43" t="str">
        <f>IF(B1574="","",SUMIF(Table2[[Tên hàng hóa]:[Thành tiền]],BáoCáoHàngHóa!B1574,Table2[Số lượng])-BáoCáoHàngHóa!C1574)</f>
        <v/>
      </c>
      <c r="G1574" s="43" t="str">
        <f t="shared" si="215"/>
        <v/>
      </c>
      <c r="H1574" s="43" t="str">
        <f>IF(B1574="","",SUMIF(Table2[[Tên hàng hóa]:[Thành tiền]],BáoCáoHàngHóa!B1574,Table2[Thành tiền])-BáoCáoHàngHóa!E1574)</f>
        <v/>
      </c>
      <c r="I1574" s="42" t="str">
        <f>IF(B1574="","",SUMIF(Table28[[Tên hàng hóa ]:[Thành tiền]],BáoCáoHàngHóa!B1574,Table28[Số lượng]))</f>
        <v/>
      </c>
      <c r="J1574" s="42" t="str">
        <f t="shared" si="216"/>
        <v/>
      </c>
      <c r="K1574" s="42" t="str">
        <f t="shared" si="217"/>
        <v/>
      </c>
      <c r="L1574" s="44" t="str">
        <f t="shared" si="218"/>
        <v/>
      </c>
      <c r="M1574" s="44" t="str">
        <f t="shared" si="219"/>
        <v/>
      </c>
      <c r="N1574" s="44" t="str">
        <f t="shared" si="220"/>
        <v/>
      </c>
      <c r="O1574" s="30">
        <f t="shared" si="221"/>
        <v>0</v>
      </c>
    </row>
    <row r="1575" spans="1:15" x14ac:dyDescent="0.2">
      <c r="A1575" s="40">
        <v>1570</v>
      </c>
      <c r="B1575" s="40" t="str">
        <f>IF(DanhMụcHH!B1574="","",DanhMụcHH!B1574)</f>
        <v/>
      </c>
      <c r="C1575" s="41" t="str">
        <f ca="1">IF(B1575="","",SUMIF(OFFSET(MuaHàng_ThanhToán!$D$5,0,0,COUNTIF(Table2[Tên nhà cung cấp],MuaHàng_ThanhToán!$C$5),6),BáoCáoHàngHóa!B1575,Table2[Số lượng]))</f>
        <v/>
      </c>
      <c r="D1575" s="41" t="str">
        <f t="shared" si="214"/>
        <v/>
      </c>
      <c r="E1575" s="41" t="str">
        <f ca="1">IF(B1575="","",SUMIF(OFFSET(MuaHàng_ThanhToán!$D$5,0,0,COUNTIF(Table2[Tên nhà cung cấp],MuaHàng_ThanhToán!$C$5),6),BáoCáoHàngHóa!B1575,Table2[Thành tiền]))</f>
        <v/>
      </c>
      <c r="F1575" s="43" t="str">
        <f>IF(B1575="","",SUMIF(Table2[[Tên hàng hóa]:[Thành tiền]],BáoCáoHàngHóa!B1575,Table2[Số lượng])-BáoCáoHàngHóa!C1575)</f>
        <v/>
      </c>
      <c r="G1575" s="43" t="str">
        <f t="shared" si="215"/>
        <v/>
      </c>
      <c r="H1575" s="43" t="str">
        <f>IF(B1575="","",SUMIF(Table2[[Tên hàng hóa]:[Thành tiền]],BáoCáoHàngHóa!B1575,Table2[Thành tiền])-BáoCáoHàngHóa!E1575)</f>
        <v/>
      </c>
      <c r="I1575" s="42" t="str">
        <f>IF(B1575="","",SUMIF(Table28[[Tên hàng hóa ]:[Thành tiền]],BáoCáoHàngHóa!B1575,Table28[Số lượng]))</f>
        <v/>
      </c>
      <c r="J1575" s="42" t="str">
        <f t="shared" si="216"/>
        <v/>
      </c>
      <c r="K1575" s="42" t="str">
        <f t="shared" si="217"/>
        <v/>
      </c>
      <c r="L1575" s="44" t="str">
        <f t="shared" si="218"/>
        <v/>
      </c>
      <c r="M1575" s="44" t="str">
        <f t="shared" si="219"/>
        <v/>
      </c>
      <c r="N1575" s="44" t="str">
        <f t="shared" si="220"/>
        <v/>
      </c>
      <c r="O1575" s="30">
        <f t="shared" si="221"/>
        <v>0</v>
      </c>
    </row>
    <row r="1576" spans="1:15" x14ac:dyDescent="0.2">
      <c r="A1576" s="40">
        <v>1571</v>
      </c>
      <c r="B1576" s="40" t="str">
        <f>IF(DanhMụcHH!B1575="","",DanhMụcHH!B1575)</f>
        <v/>
      </c>
      <c r="C1576" s="41" t="str">
        <f ca="1">IF(B1576="","",SUMIF(OFFSET(MuaHàng_ThanhToán!$D$5,0,0,COUNTIF(Table2[Tên nhà cung cấp],MuaHàng_ThanhToán!$C$5),6),BáoCáoHàngHóa!B1576,Table2[Số lượng]))</f>
        <v/>
      </c>
      <c r="D1576" s="41" t="str">
        <f t="shared" si="214"/>
        <v/>
      </c>
      <c r="E1576" s="41" t="str">
        <f ca="1">IF(B1576="","",SUMIF(OFFSET(MuaHàng_ThanhToán!$D$5,0,0,COUNTIF(Table2[Tên nhà cung cấp],MuaHàng_ThanhToán!$C$5),6),BáoCáoHàngHóa!B1576,Table2[Thành tiền]))</f>
        <v/>
      </c>
      <c r="F1576" s="43" t="str">
        <f>IF(B1576="","",SUMIF(Table2[[Tên hàng hóa]:[Thành tiền]],BáoCáoHàngHóa!B1576,Table2[Số lượng])-BáoCáoHàngHóa!C1576)</f>
        <v/>
      </c>
      <c r="G1576" s="43" t="str">
        <f t="shared" si="215"/>
        <v/>
      </c>
      <c r="H1576" s="43" t="str">
        <f>IF(B1576="","",SUMIF(Table2[[Tên hàng hóa]:[Thành tiền]],BáoCáoHàngHóa!B1576,Table2[Thành tiền])-BáoCáoHàngHóa!E1576)</f>
        <v/>
      </c>
      <c r="I1576" s="42" t="str">
        <f>IF(B1576="","",SUMIF(Table28[[Tên hàng hóa ]:[Thành tiền]],BáoCáoHàngHóa!B1576,Table28[Số lượng]))</f>
        <v/>
      </c>
      <c r="J1576" s="42" t="str">
        <f t="shared" si="216"/>
        <v/>
      </c>
      <c r="K1576" s="42" t="str">
        <f t="shared" si="217"/>
        <v/>
      </c>
      <c r="L1576" s="44" t="str">
        <f t="shared" si="218"/>
        <v/>
      </c>
      <c r="M1576" s="44" t="str">
        <f t="shared" si="219"/>
        <v/>
      </c>
      <c r="N1576" s="44" t="str">
        <f t="shared" si="220"/>
        <v/>
      </c>
      <c r="O1576" s="30">
        <f t="shared" si="221"/>
        <v>0</v>
      </c>
    </row>
    <row r="1577" spans="1:15" x14ac:dyDescent="0.2">
      <c r="A1577" s="40">
        <v>1572</v>
      </c>
      <c r="B1577" s="40" t="str">
        <f>IF(DanhMụcHH!B1576="","",DanhMụcHH!B1576)</f>
        <v/>
      </c>
      <c r="C1577" s="41" t="str">
        <f ca="1">IF(B1577="","",SUMIF(OFFSET(MuaHàng_ThanhToán!$D$5,0,0,COUNTIF(Table2[Tên nhà cung cấp],MuaHàng_ThanhToán!$C$5),6),BáoCáoHàngHóa!B1577,Table2[Số lượng]))</f>
        <v/>
      </c>
      <c r="D1577" s="41" t="str">
        <f t="shared" si="214"/>
        <v/>
      </c>
      <c r="E1577" s="41" t="str">
        <f ca="1">IF(B1577="","",SUMIF(OFFSET(MuaHàng_ThanhToán!$D$5,0,0,COUNTIF(Table2[Tên nhà cung cấp],MuaHàng_ThanhToán!$C$5),6),BáoCáoHàngHóa!B1577,Table2[Thành tiền]))</f>
        <v/>
      </c>
      <c r="F1577" s="43" t="str">
        <f>IF(B1577="","",SUMIF(Table2[[Tên hàng hóa]:[Thành tiền]],BáoCáoHàngHóa!B1577,Table2[Số lượng])-BáoCáoHàngHóa!C1577)</f>
        <v/>
      </c>
      <c r="G1577" s="43" t="str">
        <f t="shared" si="215"/>
        <v/>
      </c>
      <c r="H1577" s="43" t="str">
        <f>IF(B1577="","",SUMIF(Table2[[Tên hàng hóa]:[Thành tiền]],BáoCáoHàngHóa!B1577,Table2[Thành tiền])-BáoCáoHàngHóa!E1577)</f>
        <v/>
      </c>
      <c r="I1577" s="42" t="str">
        <f>IF(B1577="","",SUMIF(Table28[[Tên hàng hóa ]:[Thành tiền]],BáoCáoHàngHóa!B1577,Table28[Số lượng]))</f>
        <v/>
      </c>
      <c r="J1577" s="42" t="str">
        <f t="shared" si="216"/>
        <v/>
      </c>
      <c r="K1577" s="42" t="str">
        <f t="shared" si="217"/>
        <v/>
      </c>
      <c r="L1577" s="44" t="str">
        <f t="shared" si="218"/>
        <v/>
      </c>
      <c r="M1577" s="44" t="str">
        <f t="shared" si="219"/>
        <v/>
      </c>
      <c r="N1577" s="44" t="str">
        <f t="shared" si="220"/>
        <v/>
      </c>
      <c r="O1577" s="30">
        <f t="shared" si="221"/>
        <v>0</v>
      </c>
    </row>
    <row r="1578" spans="1:15" x14ac:dyDescent="0.2">
      <c r="A1578" s="40">
        <v>1573</v>
      </c>
      <c r="B1578" s="40" t="str">
        <f>IF(DanhMụcHH!B1577="","",DanhMụcHH!B1577)</f>
        <v/>
      </c>
      <c r="C1578" s="41" t="str">
        <f ca="1">IF(B1578="","",SUMIF(OFFSET(MuaHàng_ThanhToán!$D$5,0,0,COUNTIF(Table2[Tên nhà cung cấp],MuaHàng_ThanhToán!$C$5),6),BáoCáoHàngHóa!B1578,Table2[Số lượng]))</f>
        <v/>
      </c>
      <c r="D1578" s="41" t="str">
        <f t="shared" si="214"/>
        <v/>
      </c>
      <c r="E1578" s="41" t="str">
        <f ca="1">IF(B1578="","",SUMIF(OFFSET(MuaHàng_ThanhToán!$D$5,0,0,COUNTIF(Table2[Tên nhà cung cấp],MuaHàng_ThanhToán!$C$5),6),BáoCáoHàngHóa!B1578,Table2[Thành tiền]))</f>
        <v/>
      </c>
      <c r="F1578" s="43" t="str">
        <f>IF(B1578="","",SUMIF(Table2[[Tên hàng hóa]:[Thành tiền]],BáoCáoHàngHóa!B1578,Table2[Số lượng])-BáoCáoHàngHóa!C1578)</f>
        <v/>
      </c>
      <c r="G1578" s="43" t="str">
        <f t="shared" si="215"/>
        <v/>
      </c>
      <c r="H1578" s="43" t="str">
        <f>IF(B1578="","",SUMIF(Table2[[Tên hàng hóa]:[Thành tiền]],BáoCáoHàngHóa!B1578,Table2[Thành tiền])-BáoCáoHàngHóa!E1578)</f>
        <v/>
      </c>
      <c r="I1578" s="42" t="str">
        <f>IF(B1578="","",SUMIF(Table28[[Tên hàng hóa ]:[Thành tiền]],BáoCáoHàngHóa!B1578,Table28[Số lượng]))</f>
        <v/>
      </c>
      <c r="J1578" s="42" t="str">
        <f t="shared" si="216"/>
        <v/>
      </c>
      <c r="K1578" s="42" t="str">
        <f t="shared" si="217"/>
        <v/>
      </c>
      <c r="L1578" s="44" t="str">
        <f t="shared" si="218"/>
        <v/>
      </c>
      <c r="M1578" s="44" t="str">
        <f t="shared" si="219"/>
        <v/>
      </c>
      <c r="N1578" s="44" t="str">
        <f t="shared" si="220"/>
        <v/>
      </c>
      <c r="O1578" s="30">
        <f t="shared" si="221"/>
        <v>0</v>
      </c>
    </row>
    <row r="1579" spans="1:15" x14ac:dyDescent="0.2">
      <c r="A1579" s="40">
        <v>1574</v>
      </c>
      <c r="B1579" s="40" t="str">
        <f>IF(DanhMụcHH!B1578="","",DanhMụcHH!B1578)</f>
        <v/>
      </c>
      <c r="C1579" s="41" t="str">
        <f ca="1">IF(B1579="","",SUMIF(OFFSET(MuaHàng_ThanhToán!$D$5,0,0,COUNTIF(Table2[Tên nhà cung cấp],MuaHàng_ThanhToán!$C$5),6),BáoCáoHàngHóa!B1579,Table2[Số lượng]))</f>
        <v/>
      </c>
      <c r="D1579" s="41" t="str">
        <f t="shared" si="214"/>
        <v/>
      </c>
      <c r="E1579" s="41" t="str">
        <f ca="1">IF(B1579="","",SUMIF(OFFSET(MuaHàng_ThanhToán!$D$5,0,0,COUNTIF(Table2[Tên nhà cung cấp],MuaHàng_ThanhToán!$C$5),6),BáoCáoHàngHóa!B1579,Table2[Thành tiền]))</f>
        <v/>
      </c>
      <c r="F1579" s="43" t="str">
        <f>IF(B1579="","",SUMIF(Table2[[Tên hàng hóa]:[Thành tiền]],BáoCáoHàngHóa!B1579,Table2[Số lượng])-BáoCáoHàngHóa!C1579)</f>
        <v/>
      </c>
      <c r="G1579" s="43" t="str">
        <f t="shared" si="215"/>
        <v/>
      </c>
      <c r="H1579" s="43" t="str">
        <f>IF(B1579="","",SUMIF(Table2[[Tên hàng hóa]:[Thành tiền]],BáoCáoHàngHóa!B1579,Table2[Thành tiền])-BáoCáoHàngHóa!E1579)</f>
        <v/>
      </c>
      <c r="I1579" s="42" t="str">
        <f>IF(B1579="","",SUMIF(Table28[[Tên hàng hóa ]:[Thành tiền]],BáoCáoHàngHóa!B1579,Table28[Số lượng]))</f>
        <v/>
      </c>
      <c r="J1579" s="42" t="str">
        <f t="shared" si="216"/>
        <v/>
      </c>
      <c r="K1579" s="42" t="str">
        <f t="shared" si="217"/>
        <v/>
      </c>
      <c r="L1579" s="44" t="str">
        <f t="shared" si="218"/>
        <v/>
      </c>
      <c r="M1579" s="44" t="str">
        <f t="shared" si="219"/>
        <v/>
      </c>
      <c r="N1579" s="44" t="str">
        <f t="shared" si="220"/>
        <v/>
      </c>
      <c r="O1579" s="30">
        <f t="shared" si="221"/>
        <v>0</v>
      </c>
    </row>
    <row r="1580" spans="1:15" x14ac:dyDescent="0.2">
      <c r="A1580" s="40">
        <v>1575</v>
      </c>
      <c r="B1580" s="40" t="str">
        <f>IF(DanhMụcHH!B1579="","",DanhMụcHH!B1579)</f>
        <v/>
      </c>
      <c r="C1580" s="41" t="str">
        <f ca="1">IF(B1580="","",SUMIF(OFFSET(MuaHàng_ThanhToán!$D$5,0,0,COUNTIF(Table2[Tên nhà cung cấp],MuaHàng_ThanhToán!$C$5),6),BáoCáoHàngHóa!B1580,Table2[Số lượng]))</f>
        <v/>
      </c>
      <c r="D1580" s="41" t="str">
        <f t="shared" si="214"/>
        <v/>
      </c>
      <c r="E1580" s="41" t="str">
        <f ca="1">IF(B1580="","",SUMIF(OFFSET(MuaHàng_ThanhToán!$D$5,0,0,COUNTIF(Table2[Tên nhà cung cấp],MuaHàng_ThanhToán!$C$5),6),BáoCáoHàngHóa!B1580,Table2[Thành tiền]))</f>
        <v/>
      </c>
      <c r="F1580" s="43" t="str">
        <f>IF(B1580="","",SUMIF(Table2[[Tên hàng hóa]:[Thành tiền]],BáoCáoHàngHóa!B1580,Table2[Số lượng])-BáoCáoHàngHóa!C1580)</f>
        <v/>
      </c>
      <c r="G1580" s="43" t="str">
        <f t="shared" si="215"/>
        <v/>
      </c>
      <c r="H1580" s="43" t="str">
        <f>IF(B1580="","",SUMIF(Table2[[Tên hàng hóa]:[Thành tiền]],BáoCáoHàngHóa!B1580,Table2[Thành tiền])-BáoCáoHàngHóa!E1580)</f>
        <v/>
      </c>
      <c r="I1580" s="42" t="str">
        <f>IF(B1580="","",SUMIF(Table28[[Tên hàng hóa ]:[Thành tiền]],BáoCáoHàngHóa!B1580,Table28[Số lượng]))</f>
        <v/>
      </c>
      <c r="J1580" s="42" t="str">
        <f t="shared" si="216"/>
        <v/>
      </c>
      <c r="K1580" s="42" t="str">
        <f t="shared" si="217"/>
        <v/>
      </c>
      <c r="L1580" s="44" t="str">
        <f t="shared" si="218"/>
        <v/>
      </c>
      <c r="M1580" s="44" t="str">
        <f t="shared" si="219"/>
        <v/>
      </c>
      <c r="N1580" s="44" t="str">
        <f t="shared" si="220"/>
        <v/>
      </c>
      <c r="O1580" s="30">
        <f t="shared" si="221"/>
        <v>0</v>
      </c>
    </row>
    <row r="1581" spans="1:15" x14ac:dyDescent="0.2">
      <c r="A1581" s="40">
        <v>1576</v>
      </c>
      <c r="B1581" s="40" t="str">
        <f>IF(DanhMụcHH!B1580="","",DanhMụcHH!B1580)</f>
        <v/>
      </c>
      <c r="C1581" s="41" t="str">
        <f ca="1">IF(B1581="","",SUMIF(OFFSET(MuaHàng_ThanhToán!$D$5,0,0,COUNTIF(Table2[Tên nhà cung cấp],MuaHàng_ThanhToán!$C$5),6),BáoCáoHàngHóa!B1581,Table2[Số lượng]))</f>
        <v/>
      </c>
      <c r="D1581" s="41" t="str">
        <f t="shared" si="214"/>
        <v/>
      </c>
      <c r="E1581" s="41" t="str">
        <f ca="1">IF(B1581="","",SUMIF(OFFSET(MuaHàng_ThanhToán!$D$5,0,0,COUNTIF(Table2[Tên nhà cung cấp],MuaHàng_ThanhToán!$C$5),6),BáoCáoHàngHóa!B1581,Table2[Thành tiền]))</f>
        <v/>
      </c>
      <c r="F1581" s="43" t="str">
        <f>IF(B1581="","",SUMIF(Table2[[Tên hàng hóa]:[Thành tiền]],BáoCáoHàngHóa!B1581,Table2[Số lượng])-BáoCáoHàngHóa!C1581)</f>
        <v/>
      </c>
      <c r="G1581" s="43" t="str">
        <f t="shared" si="215"/>
        <v/>
      </c>
      <c r="H1581" s="43" t="str">
        <f>IF(B1581="","",SUMIF(Table2[[Tên hàng hóa]:[Thành tiền]],BáoCáoHàngHóa!B1581,Table2[Thành tiền])-BáoCáoHàngHóa!E1581)</f>
        <v/>
      </c>
      <c r="I1581" s="42" t="str">
        <f>IF(B1581="","",SUMIF(Table28[[Tên hàng hóa ]:[Thành tiền]],BáoCáoHàngHóa!B1581,Table28[Số lượng]))</f>
        <v/>
      </c>
      <c r="J1581" s="42" t="str">
        <f t="shared" si="216"/>
        <v/>
      </c>
      <c r="K1581" s="42" t="str">
        <f t="shared" si="217"/>
        <v/>
      </c>
      <c r="L1581" s="44" t="str">
        <f t="shared" si="218"/>
        <v/>
      </c>
      <c r="M1581" s="44" t="str">
        <f t="shared" si="219"/>
        <v/>
      </c>
      <c r="N1581" s="44" t="str">
        <f t="shared" si="220"/>
        <v/>
      </c>
      <c r="O1581" s="30">
        <f t="shared" si="221"/>
        <v>0</v>
      </c>
    </row>
    <row r="1582" spans="1:15" x14ac:dyDescent="0.2">
      <c r="A1582" s="40">
        <v>1577</v>
      </c>
      <c r="B1582" s="40" t="str">
        <f>IF(DanhMụcHH!B1581="","",DanhMụcHH!B1581)</f>
        <v/>
      </c>
      <c r="C1582" s="41" t="str">
        <f ca="1">IF(B1582="","",SUMIF(OFFSET(MuaHàng_ThanhToán!$D$5,0,0,COUNTIF(Table2[Tên nhà cung cấp],MuaHàng_ThanhToán!$C$5),6),BáoCáoHàngHóa!B1582,Table2[Số lượng]))</f>
        <v/>
      </c>
      <c r="D1582" s="41" t="str">
        <f t="shared" si="214"/>
        <v/>
      </c>
      <c r="E1582" s="41" t="str">
        <f ca="1">IF(B1582="","",SUMIF(OFFSET(MuaHàng_ThanhToán!$D$5,0,0,COUNTIF(Table2[Tên nhà cung cấp],MuaHàng_ThanhToán!$C$5),6),BáoCáoHàngHóa!B1582,Table2[Thành tiền]))</f>
        <v/>
      </c>
      <c r="F1582" s="43" t="str">
        <f>IF(B1582="","",SUMIF(Table2[[Tên hàng hóa]:[Thành tiền]],BáoCáoHàngHóa!B1582,Table2[Số lượng])-BáoCáoHàngHóa!C1582)</f>
        <v/>
      </c>
      <c r="G1582" s="43" t="str">
        <f t="shared" si="215"/>
        <v/>
      </c>
      <c r="H1582" s="43" t="str">
        <f>IF(B1582="","",SUMIF(Table2[[Tên hàng hóa]:[Thành tiền]],BáoCáoHàngHóa!B1582,Table2[Thành tiền])-BáoCáoHàngHóa!E1582)</f>
        <v/>
      </c>
      <c r="I1582" s="42" t="str">
        <f>IF(B1582="","",SUMIF(Table28[[Tên hàng hóa ]:[Thành tiền]],BáoCáoHàngHóa!B1582,Table28[Số lượng]))</f>
        <v/>
      </c>
      <c r="J1582" s="42" t="str">
        <f t="shared" si="216"/>
        <v/>
      </c>
      <c r="K1582" s="42" t="str">
        <f t="shared" si="217"/>
        <v/>
      </c>
      <c r="L1582" s="44" t="str">
        <f t="shared" si="218"/>
        <v/>
      </c>
      <c r="M1582" s="44" t="str">
        <f t="shared" si="219"/>
        <v/>
      </c>
      <c r="N1582" s="44" t="str">
        <f t="shared" si="220"/>
        <v/>
      </c>
      <c r="O1582" s="30">
        <f t="shared" si="221"/>
        <v>0</v>
      </c>
    </row>
    <row r="1583" spans="1:15" x14ac:dyDescent="0.2">
      <c r="A1583" s="40">
        <v>1578</v>
      </c>
      <c r="B1583" s="40" t="str">
        <f>IF(DanhMụcHH!B1582="","",DanhMụcHH!B1582)</f>
        <v/>
      </c>
      <c r="C1583" s="41" t="str">
        <f ca="1">IF(B1583="","",SUMIF(OFFSET(MuaHàng_ThanhToán!$D$5,0,0,COUNTIF(Table2[Tên nhà cung cấp],MuaHàng_ThanhToán!$C$5),6),BáoCáoHàngHóa!B1583,Table2[Số lượng]))</f>
        <v/>
      </c>
      <c r="D1583" s="41" t="str">
        <f t="shared" si="214"/>
        <v/>
      </c>
      <c r="E1583" s="41" t="str">
        <f ca="1">IF(B1583="","",SUMIF(OFFSET(MuaHàng_ThanhToán!$D$5,0,0,COUNTIF(Table2[Tên nhà cung cấp],MuaHàng_ThanhToán!$C$5),6),BáoCáoHàngHóa!B1583,Table2[Thành tiền]))</f>
        <v/>
      </c>
      <c r="F1583" s="43" t="str">
        <f>IF(B1583="","",SUMIF(Table2[[Tên hàng hóa]:[Thành tiền]],BáoCáoHàngHóa!B1583,Table2[Số lượng])-BáoCáoHàngHóa!C1583)</f>
        <v/>
      </c>
      <c r="G1583" s="43" t="str">
        <f t="shared" si="215"/>
        <v/>
      </c>
      <c r="H1583" s="43" t="str">
        <f>IF(B1583="","",SUMIF(Table2[[Tên hàng hóa]:[Thành tiền]],BáoCáoHàngHóa!B1583,Table2[Thành tiền])-BáoCáoHàngHóa!E1583)</f>
        <v/>
      </c>
      <c r="I1583" s="42" t="str">
        <f>IF(B1583="","",SUMIF(Table28[[Tên hàng hóa ]:[Thành tiền]],BáoCáoHàngHóa!B1583,Table28[Số lượng]))</f>
        <v/>
      </c>
      <c r="J1583" s="42" t="str">
        <f t="shared" si="216"/>
        <v/>
      </c>
      <c r="K1583" s="42" t="str">
        <f t="shared" si="217"/>
        <v/>
      </c>
      <c r="L1583" s="44" t="str">
        <f t="shared" si="218"/>
        <v/>
      </c>
      <c r="M1583" s="44" t="str">
        <f t="shared" si="219"/>
        <v/>
      </c>
      <c r="N1583" s="44" t="str">
        <f t="shared" si="220"/>
        <v/>
      </c>
      <c r="O1583" s="30">
        <f t="shared" si="221"/>
        <v>0</v>
      </c>
    </row>
    <row r="1584" spans="1:15" x14ac:dyDescent="0.2">
      <c r="A1584" s="40">
        <v>1579</v>
      </c>
      <c r="B1584" s="40" t="str">
        <f>IF(DanhMụcHH!B1583="","",DanhMụcHH!B1583)</f>
        <v/>
      </c>
      <c r="C1584" s="41" t="str">
        <f ca="1">IF(B1584="","",SUMIF(OFFSET(MuaHàng_ThanhToán!$D$5,0,0,COUNTIF(Table2[Tên nhà cung cấp],MuaHàng_ThanhToán!$C$5),6),BáoCáoHàngHóa!B1584,Table2[Số lượng]))</f>
        <v/>
      </c>
      <c r="D1584" s="41" t="str">
        <f t="shared" si="214"/>
        <v/>
      </c>
      <c r="E1584" s="41" t="str">
        <f ca="1">IF(B1584="","",SUMIF(OFFSET(MuaHàng_ThanhToán!$D$5,0,0,COUNTIF(Table2[Tên nhà cung cấp],MuaHàng_ThanhToán!$C$5),6),BáoCáoHàngHóa!B1584,Table2[Thành tiền]))</f>
        <v/>
      </c>
      <c r="F1584" s="43" t="str">
        <f>IF(B1584="","",SUMIF(Table2[[Tên hàng hóa]:[Thành tiền]],BáoCáoHàngHóa!B1584,Table2[Số lượng])-BáoCáoHàngHóa!C1584)</f>
        <v/>
      </c>
      <c r="G1584" s="43" t="str">
        <f t="shared" si="215"/>
        <v/>
      </c>
      <c r="H1584" s="43" t="str">
        <f>IF(B1584="","",SUMIF(Table2[[Tên hàng hóa]:[Thành tiền]],BáoCáoHàngHóa!B1584,Table2[Thành tiền])-BáoCáoHàngHóa!E1584)</f>
        <v/>
      </c>
      <c r="I1584" s="42" t="str">
        <f>IF(B1584="","",SUMIF(Table28[[Tên hàng hóa ]:[Thành tiền]],BáoCáoHàngHóa!B1584,Table28[Số lượng]))</f>
        <v/>
      </c>
      <c r="J1584" s="42" t="str">
        <f t="shared" si="216"/>
        <v/>
      </c>
      <c r="K1584" s="42" t="str">
        <f t="shared" si="217"/>
        <v/>
      </c>
      <c r="L1584" s="44" t="str">
        <f t="shared" si="218"/>
        <v/>
      </c>
      <c r="M1584" s="44" t="str">
        <f t="shared" si="219"/>
        <v/>
      </c>
      <c r="N1584" s="44" t="str">
        <f t="shared" si="220"/>
        <v/>
      </c>
      <c r="O1584" s="30">
        <f t="shared" si="221"/>
        <v>0</v>
      </c>
    </row>
    <row r="1585" spans="1:15" x14ac:dyDescent="0.2">
      <c r="A1585" s="40">
        <v>1580</v>
      </c>
      <c r="B1585" s="40" t="str">
        <f>IF(DanhMụcHH!B1584="","",DanhMụcHH!B1584)</f>
        <v/>
      </c>
      <c r="C1585" s="41" t="str">
        <f ca="1">IF(B1585="","",SUMIF(OFFSET(MuaHàng_ThanhToán!$D$5,0,0,COUNTIF(Table2[Tên nhà cung cấp],MuaHàng_ThanhToán!$C$5),6),BáoCáoHàngHóa!B1585,Table2[Số lượng]))</f>
        <v/>
      </c>
      <c r="D1585" s="41" t="str">
        <f t="shared" si="214"/>
        <v/>
      </c>
      <c r="E1585" s="41" t="str">
        <f ca="1">IF(B1585="","",SUMIF(OFFSET(MuaHàng_ThanhToán!$D$5,0,0,COUNTIF(Table2[Tên nhà cung cấp],MuaHàng_ThanhToán!$C$5),6),BáoCáoHàngHóa!B1585,Table2[Thành tiền]))</f>
        <v/>
      </c>
      <c r="F1585" s="43" t="str">
        <f>IF(B1585="","",SUMIF(Table2[[Tên hàng hóa]:[Thành tiền]],BáoCáoHàngHóa!B1585,Table2[Số lượng])-BáoCáoHàngHóa!C1585)</f>
        <v/>
      </c>
      <c r="G1585" s="43" t="str">
        <f t="shared" si="215"/>
        <v/>
      </c>
      <c r="H1585" s="43" t="str">
        <f>IF(B1585="","",SUMIF(Table2[[Tên hàng hóa]:[Thành tiền]],BáoCáoHàngHóa!B1585,Table2[Thành tiền])-BáoCáoHàngHóa!E1585)</f>
        <v/>
      </c>
      <c r="I1585" s="42" t="str">
        <f>IF(B1585="","",SUMIF(Table28[[Tên hàng hóa ]:[Thành tiền]],BáoCáoHàngHóa!B1585,Table28[Số lượng]))</f>
        <v/>
      </c>
      <c r="J1585" s="42" t="str">
        <f t="shared" si="216"/>
        <v/>
      </c>
      <c r="K1585" s="42" t="str">
        <f t="shared" si="217"/>
        <v/>
      </c>
      <c r="L1585" s="44" t="str">
        <f t="shared" si="218"/>
        <v/>
      </c>
      <c r="M1585" s="44" t="str">
        <f t="shared" si="219"/>
        <v/>
      </c>
      <c r="N1585" s="44" t="str">
        <f t="shared" si="220"/>
        <v/>
      </c>
      <c r="O1585" s="30">
        <f t="shared" si="221"/>
        <v>0</v>
      </c>
    </row>
    <row r="1586" spans="1:15" x14ac:dyDescent="0.2">
      <c r="A1586" s="40">
        <v>1581</v>
      </c>
      <c r="B1586" s="40" t="str">
        <f>IF(DanhMụcHH!B1585="","",DanhMụcHH!B1585)</f>
        <v/>
      </c>
      <c r="C1586" s="41" t="str">
        <f ca="1">IF(B1586="","",SUMIF(OFFSET(MuaHàng_ThanhToán!$D$5,0,0,COUNTIF(Table2[Tên nhà cung cấp],MuaHàng_ThanhToán!$C$5),6),BáoCáoHàngHóa!B1586,Table2[Số lượng]))</f>
        <v/>
      </c>
      <c r="D1586" s="41" t="str">
        <f t="shared" si="214"/>
        <v/>
      </c>
      <c r="E1586" s="41" t="str">
        <f ca="1">IF(B1586="","",SUMIF(OFFSET(MuaHàng_ThanhToán!$D$5,0,0,COUNTIF(Table2[Tên nhà cung cấp],MuaHàng_ThanhToán!$C$5),6),BáoCáoHàngHóa!B1586,Table2[Thành tiền]))</f>
        <v/>
      </c>
      <c r="F1586" s="43" t="str">
        <f>IF(B1586="","",SUMIF(Table2[[Tên hàng hóa]:[Thành tiền]],BáoCáoHàngHóa!B1586,Table2[Số lượng])-BáoCáoHàngHóa!C1586)</f>
        <v/>
      </c>
      <c r="G1586" s="43" t="str">
        <f t="shared" si="215"/>
        <v/>
      </c>
      <c r="H1586" s="43" t="str">
        <f>IF(B1586="","",SUMIF(Table2[[Tên hàng hóa]:[Thành tiền]],BáoCáoHàngHóa!B1586,Table2[Thành tiền])-BáoCáoHàngHóa!E1586)</f>
        <v/>
      </c>
      <c r="I1586" s="42" t="str">
        <f>IF(B1586="","",SUMIF(Table28[[Tên hàng hóa ]:[Thành tiền]],BáoCáoHàngHóa!B1586,Table28[Số lượng]))</f>
        <v/>
      </c>
      <c r="J1586" s="42" t="str">
        <f t="shared" si="216"/>
        <v/>
      </c>
      <c r="K1586" s="42" t="str">
        <f t="shared" si="217"/>
        <v/>
      </c>
      <c r="L1586" s="44" t="str">
        <f t="shared" si="218"/>
        <v/>
      </c>
      <c r="M1586" s="44" t="str">
        <f t="shared" si="219"/>
        <v/>
      </c>
      <c r="N1586" s="44" t="str">
        <f t="shared" si="220"/>
        <v/>
      </c>
      <c r="O1586" s="30">
        <f t="shared" si="221"/>
        <v>0</v>
      </c>
    </row>
    <row r="1587" spans="1:15" x14ac:dyDescent="0.2">
      <c r="A1587" s="40">
        <v>1582</v>
      </c>
      <c r="B1587" s="40" t="str">
        <f>IF(DanhMụcHH!B1586="","",DanhMụcHH!B1586)</f>
        <v/>
      </c>
      <c r="C1587" s="41" t="str">
        <f ca="1">IF(B1587="","",SUMIF(OFFSET(MuaHàng_ThanhToán!$D$5,0,0,COUNTIF(Table2[Tên nhà cung cấp],MuaHàng_ThanhToán!$C$5),6),BáoCáoHàngHóa!B1587,Table2[Số lượng]))</f>
        <v/>
      </c>
      <c r="D1587" s="41" t="str">
        <f t="shared" ref="D1587:D1650" si="222">IF(B1587="","",IF(C1587=0,0,E1587/C1587))</f>
        <v/>
      </c>
      <c r="E1587" s="41" t="str">
        <f ca="1">IF(B1587="","",SUMIF(OFFSET(MuaHàng_ThanhToán!$D$5,0,0,COUNTIF(Table2[Tên nhà cung cấp],MuaHàng_ThanhToán!$C$5),6),BáoCáoHàngHóa!B1587,Table2[Thành tiền]))</f>
        <v/>
      </c>
      <c r="F1587" s="43" t="str">
        <f>IF(B1587="","",SUMIF(Table2[[Tên hàng hóa]:[Thành tiền]],BáoCáoHàngHóa!B1587,Table2[Số lượng])-BáoCáoHàngHóa!C1587)</f>
        <v/>
      </c>
      <c r="G1587" s="43" t="str">
        <f t="shared" ref="G1587:G1650" si="223">IF(B1587="","",IF(F1587=0,0,H1587/F1587))</f>
        <v/>
      </c>
      <c r="H1587" s="43" t="str">
        <f>IF(B1587="","",SUMIF(Table2[[Tên hàng hóa]:[Thành tiền]],BáoCáoHàngHóa!B1587,Table2[Thành tiền])-BáoCáoHàngHóa!E1587)</f>
        <v/>
      </c>
      <c r="I1587" s="42" t="str">
        <f>IF(B1587="","",SUMIF(Table28[[Tên hàng hóa ]:[Thành tiền]],BáoCáoHàngHóa!B1587,Table28[Số lượng]))</f>
        <v/>
      </c>
      <c r="J1587" s="42" t="str">
        <f t="shared" ref="J1587:J1650" si="224">IF(B1587="","",IF(I1587=0,0,(H1587+E1587)/(F1587+C1587)))</f>
        <v/>
      </c>
      <c r="K1587" s="42" t="str">
        <f t="shared" ref="K1587:K1650" si="225">IF(B1587="","",J1587*I1587)</f>
        <v/>
      </c>
      <c r="L1587" s="44" t="str">
        <f t="shared" ref="L1587:L1650" si="226">IF(B1587="","",C1587+F1587-I1587)</f>
        <v/>
      </c>
      <c r="M1587" s="44" t="str">
        <f t="shared" ref="M1587:M1650" si="227">IF(B1587="","",IF(L1587=0,0,N1587/L1587))</f>
        <v/>
      </c>
      <c r="N1587" s="44" t="str">
        <f t="shared" ref="N1587:N1650" si="228">IF(B1587="","",E1587+H1587-K1587)</f>
        <v/>
      </c>
      <c r="O1587" s="30">
        <f t="shared" si="221"/>
        <v>0</v>
      </c>
    </row>
    <row r="1588" spans="1:15" x14ac:dyDescent="0.2">
      <c r="A1588" s="40">
        <v>1583</v>
      </c>
      <c r="B1588" s="40" t="str">
        <f>IF(DanhMụcHH!B1587="","",DanhMụcHH!B1587)</f>
        <v/>
      </c>
      <c r="C1588" s="41" t="str">
        <f ca="1">IF(B1588="","",SUMIF(OFFSET(MuaHàng_ThanhToán!$D$5,0,0,COUNTIF(Table2[Tên nhà cung cấp],MuaHàng_ThanhToán!$C$5),6),BáoCáoHàngHóa!B1588,Table2[Số lượng]))</f>
        <v/>
      </c>
      <c r="D1588" s="41" t="str">
        <f t="shared" si="222"/>
        <v/>
      </c>
      <c r="E1588" s="41" t="str">
        <f ca="1">IF(B1588="","",SUMIF(OFFSET(MuaHàng_ThanhToán!$D$5,0,0,COUNTIF(Table2[Tên nhà cung cấp],MuaHàng_ThanhToán!$C$5),6),BáoCáoHàngHóa!B1588,Table2[Thành tiền]))</f>
        <v/>
      </c>
      <c r="F1588" s="43" t="str">
        <f>IF(B1588="","",SUMIF(Table2[[Tên hàng hóa]:[Thành tiền]],BáoCáoHàngHóa!B1588,Table2[Số lượng])-BáoCáoHàngHóa!C1588)</f>
        <v/>
      </c>
      <c r="G1588" s="43" t="str">
        <f t="shared" si="223"/>
        <v/>
      </c>
      <c r="H1588" s="43" t="str">
        <f>IF(B1588="","",SUMIF(Table2[[Tên hàng hóa]:[Thành tiền]],BáoCáoHàngHóa!B1588,Table2[Thành tiền])-BáoCáoHàngHóa!E1588)</f>
        <v/>
      </c>
      <c r="I1588" s="42" t="str">
        <f>IF(B1588="","",SUMIF(Table28[[Tên hàng hóa ]:[Thành tiền]],BáoCáoHàngHóa!B1588,Table28[Số lượng]))</f>
        <v/>
      </c>
      <c r="J1588" s="42" t="str">
        <f t="shared" si="224"/>
        <v/>
      </c>
      <c r="K1588" s="42" t="str">
        <f t="shared" si="225"/>
        <v/>
      </c>
      <c r="L1588" s="44" t="str">
        <f t="shared" si="226"/>
        <v/>
      </c>
      <c r="M1588" s="44" t="str">
        <f t="shared" si="227"/>
        <v/>
      </c>
      <c r="N1588" s="44" t="str">
        <f t="shared" si="228"/>
        <v/>
      </c>
      <c r="O1588" s="30">
        <f t="shared" si="221"/>
        <v>0</v>
      </c>
    </row>
    <row r="1589" spans="1:15" x14ac:dyDescent="0.2">
      <c r="A1589" s="40">
        <v>1584</v>
      </c>
      <c r="B1589" s="40" t="str">
        <f>IF(DanhMụcHH!B1588="","",DanhMụcHH!B1588)</f>
        <v/>
      </c>
      <c r="C1589" s="41" t="str">
        <f ca="1">IF(B1589="","",SUMIF(OFFSET(MuaHàng_ThanhToán!$D$5,0,0,COUNTIF(Table2[Tên nhà cung cấp],MuaHàng_ThanhToán!$C$5),6),BáoCáoHàngHóa!B1589,Table2[Số lượng]))</f>
        <v/>
      </c>
      <c r="D1589" s="41" t="str">
        <f t="shared" si="222"/>
        <v/>
      </c>
      <c r="E1589" s="41" t="str">
        <f ca="1">IF(B1589="","",SUMIF(OFFSET(MuaHàng_ThanhToán!$D$5,0,0,COUNTIF(Table2[Tên nhà cung cấp],MuaHàng_ThanhToán!$C$5),6),BáoCáoHàngHóa!B1589,Table2[Thành tiền]))</f>
        <v/>
      </c>
      <c r="F1589" s="43" t="str">
        <f>IF(B1589="","",SUMIF(Table2[[Tên hàng hóa]:[Thành tiền]],BáoCáoHàngHóa!B1589,Table2[Số lượng])-BáoCáoHàngHóa!C1589)</f>
        <v/>
      </c>
      <c r="G1589" s="43" t="str">
        <f t="shared" si="223"/>
        <v/>
      </c>
      <c r="H1589" s="43" t="str">
        <f>IF(B1589="","",SUMIF(Table2[[Tên hàng hóa]:[Thành tiền]],BáoCáoHàngHóa!B1589,Table2[Thành tiền])-BáoCáoHàngHóa!E1589)</f>
        <v/>
      </c>
      <c r="I1589" s="42" t="str">
        <f>IF(B1589="","",SUMIF(Table28[[Tên hàng hóa ]:[Thành tiền]],BáoCáoHàngHóa!B1589,Table28[Số lượng]))</f>
        <v/>
      </c>
      <c r="J1589" s="42" t="str">
        <f t="shared" si="224"/>
        <v/>
      </c>
      <c r="K1589" s="42" t="str">
        <f t="shared" si="225"/>
        <v/>
      </c>
      <c r="L1589" s="44" t="str">
        <f t="shared" si="226"/>
        <v/>
      </c>
      <c r="M1589" s="44" t="str">
        <f t="shared" si="227"/>
        <v/>
      </c>
      <c r="N1589" s="44" t="str">
        <f t="shared" si="228"/>
        <v/>
      </c>
      <c r="O1589" s="30">
        <f t="shared" si="221"/>
        <v>0</v>
      </c>
    </row>
    <row r="1590" spans="1:15" x14ac:dyDescent="0.2">
      <c r="A1590" s="40">
        <v>1585</v>
      </c>
      <c r="B1590" s="40" t="str">
        <f>IF(DanhMụcHH!B1589="","",DanhMụcHH!B1589)</f>
        <v/>
      </c>
      <c r="C1590" s="41" t="str">
        <f ca="1">IF(B1590="","",SUMIF(OFFSET(MuaHàng_ThanhToán!$D$5,0,0,COUNTIF(Table2[Tên nhà cung cấp],MuaHàng_ThanhToán!$C$5),6),BáoCáoHàngHóa!B1590,Table2[Số lượng]))</f>
        <v/>
      </c>
      <c r="D1590" s="41" t="str">
        <f t="shared" si="222"/>
        <v/>
      </c>
      <c r="E1590" s="41" t="str">
        <f ca="1">IF(B1590="","",SUMIF(OFFSET(MuaHàng_ThanhToán!$D$5,0,0,COUNTIF(Table2[Tên nhà cung cấp],MuaHàng_ThanhToán!$C$5),6),BáoCáoHàngHóa!B1590,Table2[Thành tiền]))</f>
        <v/>
      </c>
      <c r="F1590" s="43" t="str">
        <f>IF(B1590="","",SUMIF(Table2[[Tên hàng hóa]:[Thành tiền]],BáoCáoHàngHóa!B1590,Table2[Số lượng])-BáoCáoHàngHóa!C1590)</f>
        <v/>
      </c>
      <c r="G1590" s="43" t="str">
        <f t="shared" si="223"/>
        <v/>
      </c>
      <c r="H1590" s="43" t="str">
        <f>IF(B1590="","",SUMIF(Table2[[Tên hàng hóa]:[Thành tiền]],BáoCáoHàngHóa!B1590,Table2[Thành tiền])-BáoCáoHàngHóa!E1590)</f>
        <v/>
      </c>
      <c r="I1590" s="42" t="str">
        <f>IF(B1590="","",SUMIF(Table28[[Tên hàng hóa ]:[Thành tiền]],BáoCáoHàngHóa!B1590,Table28[Số lượng]))</f>
        <v/>
      </c>
      <c r="J1590" s="42" t="str">
        <f t="shared" si="224"/>
        <v/>
      </c>
      <c r="K1590" s="42" t="str">
        <f t="shared" si="225"/>
        <v/>
      </c>
      <c r="L1590" s="44" t="str">
        <f t="shared" si="226"/>
        <v/>
      </c>
      <c r="M1590" s="44" t="str">
        <f t="shared" si="227"/>
        <v/>
      </c>
      <c r="N1590" s="44" t="str">
        <f t="shared" si="228"/>
        <v/>
      </c>
      <c r="O1590" s="30">
        <f t="shared" si="221"/>
        <v>0</v>
      </c>
    </row>
    <row r="1591" spans="1:15" x14ac:dyDescent="0.2">
      <c r="A1591" s="40">
        <v>1586</v>
      </c>
      <c r="B1591" s="40" t="str">
        <f>IF(DanhMụcHH!B1590="","",DanhMụcHH!B1590)</f>
        <v/>
      </c>
      <c r="C1591" s="41" t="str">
        <f ca="1">IF(B1591="","",SUMIF(OFFSET(MuaHàng_ThanhToán!$D$5,0,0,COUNTIF(Table2[Tên nhà cung cấp],MuaHàng_ThanhToán!$C$5),6),BáoCáoHàngHóa!B1591,Table2[Số lượng]))</f>
        <v/>
      </c>
      <c r="D1591" s="41" t="str">
        <f t="shared" si="222"/>
        <v/>
      </c>
      <c r="E1591" s="41" t="str">
        <f ca="1">IF(B1591="","",SUMIF(OFFSET(MuaHàng_ThanhToán!$D$5,0,0,COUNTIF(Table2[Tên nhà cung cấp],MuaHàng_ThanhToán!$C$5),6),BáoCáoHàngHóa!B1591,Table2[Thành tiền]))</f>
        <v/>
      </c>
      <c r="F1591" s="43" t="str">
        <f>IF(B1591="","",SUMIF(Table2[[Tên hàng hóa]:[Thành tiền]],BáoCáoHàngHóa!B1591,Table2[Số lượng])-BáoCáoHàngHóa!C1591)</f>
        <v/>
      </c>
      <c r="G1591" s="43" t="str">
        <f t="shared" si="223"/>
        <v/>
      </c>
      <c r="H1591" s="43" t="str">
        <f>IF(B1591="","",SUMIF(Table2[[Tên hàng hóa]:[Thành tiền]],BáoCáoHàngHóa!B1591,Table2[Thành tiền])-BáoCáoHàngHóa!E1591)</f>
        <v/>
      </c>
      <c r="I1591" s="42" t="str">
        <f>IF(B1591="","",SUMIF(Table28[[Tên hàng hóa ]:[Thành tiền]],BáoCáoHàngHóa!B1591,Table28[Số lượng]))</f>
        <v/>
      </c>
      <c r="J1591" s="42" t="str">
        <f t="shared" si="224"/>
        <v/>
      </c>
      <c r="K1591" s="42" t="str">
        <f t="shared" si="225"/>
        <v/>
      </c>
      <c r="L1591" s="44" t="str">
        <f t="shared" si="226"/>
        <v/>
      </c>
      <c r="M1591" s="44" t="str">
        <f t="shared" si="227"/>
        <v/>
      </c>
      <c r="N1591" s="44" t="str">
        <f t="shared" si="228"/>
        <v/>
      </c>
      <c r="O1591" s="30">
        <f t="shared" si="221"/>
        <v>0</v>
      </c>
    </row>
    <row r="1592" spans="1:15" x14ac:dyDescent="0.2">
      <c r="A1592" s="40">
        <v>1587</v>
      </c>
      <c r="B1592" s="40" t="str">
        <f>IF(DanhMụcHH!B1591="","",DanhMụcHH!B1591)</f>
        <v/>
      </c>
      <c r="C1592" s="41" t="str">
        <f ca="1">IF(B1592="","",SUMIF(OFFSET(MuaHàng_ThanhToán!$D$5,0,0,COUNTIF(Table2[Tên nhà cung cấp],MuaHàng_ThanhToán!$C$5),6),BáoCáoHàngHóa!B1592,Table2[Số lượng]))</f>
        <v/>
      </c>
      <c r="D1592" s="41" t="str">
        <f t="shared" si="222"/>
        <v/>
      </c>
      <c r="E1592" s="41" t="str">
        <f ca="1">IF(B1592="","",SUMIF(OFFSET(MuaHàng_ThanhToán!$D$5,0,0,COUNTIF(Table2[Tên nhà cung cấp],MuaHàng_ThanhToán!$C$5),6),BáoCáoHàngHóa!B1592,Table2[Thành tiền]))</f>
        <v/>
      </c>
      <c r="F1592" s="43" t="str">
        <f>IF(B1592="","",SUMIF(Table2[[Tên hàng hóa]:[Thành tiền]],BáoCáoHàngHóa!B1592,Table2[Số lượng])-BáoCáoHàngHóa!C1592)</f>
        <v/>
      </c>
      <c r="G1592" s="43" t="str">
        <f t="shared" si="223"/>
        <v/>
      </c>
      <c r="H1592" s="43" t="str">
        <f>IF(B1592="","",SUMIF(Table2[[Tên hàng hóa]:[Thành tiền]],BáoCáoHàngHóa!B1592,Table2[Thành tiền])-BáoCáoHàngHóa!E1592)</f>
        <v/>
      </c>
      <c r="I1592" s="42" t="str">
        <f>IF(B1592="","",SUMIF(Table28[[Tên hàng hóa ]:[Thành tiền]],BáoCáoHàngHóa!B1592,Table28[Số lượng]))</f>
        <v/>
      </c>
      <c r="J1592" s="42" t="str">
        <f t="shared" si="224"/>
        <v/>
      </c>
      <c r="K1592" s="42" t="str">
        <f t="shared" si="225"/>
        <v/>
      </c>
      <c r="L1592" s="44" t="str">
        <f t="shared" si="226"/>
        <v/>
      </c>
      <c r="M1592" s="44" t="str">
        <f t="shared" si="227"/>
        <v/>
      </c>
      <c r="N1592" s="44" t="str">
        <f t="shared" si="228"/>
        <v/>
      </c>
      <c r="O1592" s="30">
        <f t="shared" si="221"/>
        <v>0</v>
      </c>
    </row>
    <row r="1593" spans="1:15" x14ac:dyDescent="0.2">
      <c r="A1593" s="40">
        <v>1588</v>
      </c>
      <c r="B1593" s="40" t="str">
        <f>IF(DanhMụcHH!B1592="","",DanhMụcHH!B1592)</f>
        <v/>
      </c>
      <c r="C1593" s="41" t="str">
        <f ca="1">IF(B1593="","",SUMIF(OFFSET(MuaHàng_ThanhToán!$D$5,0,0,COUNTIF(Table2[Tên nhà cung cấp],MuaHàng_ThanhToán!$C$5),6),BáoCáoHàngHóa!B1593,Table2[Số lượng]))</f>
        <v/>
      </c>
      <c r="D1593" s="41" t="str">
        <f t="shared" si="222"/>
        <v/>
      </c>
      <c r="E1593" s="41" t="str">
        <f ca="1">IF(B1593="","",SUMIF(OFFSET(MuaHàng_ThanhToán!$D$5,0,0,COUNTIF(Table2[Tên nhà cung cấp],MuaHàng_ThanhToán!$C$5),6),BáoCáoHàngHóa!B1593,Table2[Thành tiền]))</f>
        <v/>
      </c>
      <c r="F1593" s="43" t="str">
        <f>IF(B1593="","",SUMIF(Table2[[Tên hàng hóa]:[Thành tiền]],BáoCáoHàngHóa!B1593,Table2[Số lượng])-BáoCáoHàngHóa!C1593)</f>
        <v/>
      </c>
      <c r="G1593" s="43" t="str">
        <f t="shared" si="223"/>
        <v/>
      </c>
      <c r="H1593" s="43" t="str">
        <f>IF(B1593="","",SUMIF(Table2[[Tên hàng hóa]:[Thành tiền]],BáoCáoHàngHóa!B1593,Table2[Thành tiền])-BáoCáoHàngHóa!E1593)</f>
        <v/>
      </c>
      <c r="I1593" s="42" t="str">
        <f>IF(B1593="","",SUMIF(Table28[[Tên hàng hóa ]:[Thành tiền]],BáoCáoHàngHóa!B1593,Table28[Số lượng]))</f>
        <v/>
      </c>
      <c r="J1593" s="42" t="str">
        <f t="shared" si="224"/>
        <v/>
      </c>
      <c r="K1593" s="42" t="str">
        <f t="shared" si="225"/>
        <v/>
      </c>
      <c r="L1593" s="44" t="str">
        <f t="shared" si="226"/>
        <v/>
      </c>
      <c r="M1593" s="44" t="str">
        <f t="shared" si="227"/>
        <v/>
      </c>
      <c r="N1593" s="44" t="str">
        <f t="shared" si="228"/>
        <v/>
      </c>
      <c r="O1593" s="30">
        <f t="shared" si="221"/>
        <v>0</v>
      </c>
    </row>
    <row r="1594" spans="1:15" x14ac:dyDescent="0.2">
      <c r="A1594" s="40">
        <v>1589</v>
      </c>
      <c r="B1594" s="40" t="str">
        <f>IF(DanhMụcHH!B1593="","",DanhMụcHH!B1593)</f>
        <v/>
      </c>
      <c r="C1594" s="41" t="str">
        <f ca="1">IF(B1594="","",SUMIF(OFFSET(MuaHàng_ThanhToán!$D$5,0,0,COUNTIF(Table2[Tên nhà cung cấp],MuaHàng_ThanhToán!$C$5),6),BáoCáoHàngHóa!B1594,Table2[Số lượng]))</f>
        <v/>
      </c>
      <c r="D1594" s="41" t="str">
        <f t="shared" si="222"/>
        <v/>
      </c>
      <c r="E1594" s="41" t="str">
        <f ca="1">IF(B1594="","",SUMIF(OFFSET(MuaHàng_ThanhToán!$D$5,0,0,COUNTIF(Table2[Tên nhà cung cấp],MuaHàng_ThanhToán!$C$5),6),BáoCáoHàngHóa!B1594,Table2[Thành tiền]))</f>
        <v/>
      </c>
      <c r="F1594" s="43" t="str">
        <f>IF(B1594="","",SUMIF(Table2[[Tên hàng hóa]:[Thành tiền]],BáoCáoHàngHóa!B1594,Table2[Số lượng])-BáoCáoHàngHóa!C1594)</f>
        <v/>
      </c>
      <c r="G1594" s="43" t="str">
        <f t="shared" si="223"/>
        <v/>
      </c>
      <c r="H1594" s="43" t="str">
        <f>IF(B1594="","",SUMIF(Table2[[Tên hàng hóa]:[Thành tiền]],BáoCáoHàngHóa!B1594,Table2[Thành tiền])-BáoCáoHàngHóa!E1594)</f>
        <v/>
      </c>
      <c r="I1594" s="42" t="str">
        <f>IF(B1594="","",SUMIF(Table28[[Tên hàng hóa ]:[Thành tiền]],BáoCáoHàngHóa!B1594,Table28[Số lượng]))</f>
        <v/>
      </c>
      <c r="J1594" s="42" t="str">
        <f t="shared" si="224"/>
        <v/>
      </c>
      <c r="K1594" s="42" t="str">
        <f t="shared" si="225"/>
        <v/>
      </c>
      <c r="L1594" s="44" t="str">
        <f t="shared" si="226"/>
        <v/>
      </c>
      <c r="M1594" s="44" t="str">
        <f t="shared" si="227"/>
        <v/>
      </c>
      <c r="N1594" s="44" t="str">
        <f t="shared" si="228"/>
        <v/>
      </c>
      <c r="O1594" s="30">
        <f t="shared" si="221"/>
        <v>0</v>
      </c>
    </row>
    <row r="1595" spans="1:15" x14ac:dyDescent="0.2">
      <c r="A1595" s="40">
        <v>1590</v>
      </c>
      <c r="B1595" s="40" t="str">
        <f>IF(DanhMụcHH!B1594="","",DanhMụcHH!B1594)</f>
        <v/>
      </c>
      <c r="C1595" s="41" t="str">
        <f ca="1">IF(B1595="","",SUMIF(OFFSET(MuaHàng_ThanhToán!$D$5,0,0,COUNTIF(Table2[Tên nhà cung cấp],MuaHàng_ThanhToán!$C$5),6),BáoCáoHàngHóa!B1595,Table2[Số lượng]))</f>
        <v/>
      </c>
      <c r="D1595" s="41" t="str">
        <f t="shared" si="222"/>
        <v/>
      </c>
      <c r="E1595" s="41" t="str">
        <f ca="1">IF(B1595="","",SUMIF(OFFSET(MuaHàng_ThanhToán!$D$5,0,0,COUNTIF(Table2[Tên nhà cung cấp],MuaHàng_ThanhToán!$C$5),6),BáoCáoHàngHóa!B1595,Table2[Thành tiền]))</f>
        <v/>
      </c>
      <c r="F1595" s="43" t="str">
        <f>IF(B1595="","",SUMIF(Table2[[Tên hàng hóa]:[Thành tiền]],BáoCáoHàngHóa!B1595,Table2[Số lượng])-BáoCáoHàngHóa!C1595)</f>
        <v/>
      </c>
      <c r="G1595" s="43" t="str">
        <f t="shared" si="223"/>
        <v/>
      </c>
      <c r="H1595" s="43" t="str">
        <f>IF(B1595="","",SUMIF(Table2[[Tên hàng hóa]:[Thành tiền]],BáoCáoHàngHóa!B1595,Table2[Thành tiền])-BáoCáoHàngHóa!E1595)</f>
        <v/>
      </c>
      <c r="I1595" s="42" t="str">
        <f>IF(B1595="","",SUMIF(Table28[[Tên hàng hóa ]:[Thành tiền]],BáoCáoHàngHóa!B1595,Table28[Số lượng]))</f>
        <v/>
      </c>
      <c r="J1595" s="42" t="str">
        <f t="shared" si="224"/>
        <v/>
      </c>
      <c r="K1595" s="42" t="str">
        <f t="shared" si="225"/>
        <v/>
      </c>
      <c r="L1595" s="44" t="str">
        <f t="shared" si="226"/>
        <v/>
      </c>
      <c r="M1595" s="44" t="str">
        <f t="shared" si="227"/>
        <v/>
      </c>
      <c r="N1595" s="44" t="str">
        <f t="shared" si="228"/>
        <v/>
      </c>
      <c r="O1595" s="30">
        <f t="shared" si="221"/>
        <v>0</v>
      </c>
    </row>
    <row r="1596" spans="1:15" x14ac:dyDescent="0.2">
      <c r="A1596" s="40">
        <v>1591</v>
      </c>
      <c r="B1596" s="40" t="str">
        <f>IF(DanhMụcHH!B1595="","",DanhMụcHH!B1595)</f>
        <v/>
      </c>
      <c r="C1596" s="41" t="str">
        <f ca="1">IF(B1596="","",SUMIF(OFFSET(MuaHàng_ThanhToán!$D$5,0,0,COUNTIF(Table2[Tên nhà cung cấp],MuaHàng_ThanhToán!$C$5),6),BáoCáoHàngHóa!B1596,Table2[Số lượng]))</f>
        <v/>
      </c>
      <c r="D1596" s="41" t="str">
        <f t="shared" si="222"/>
        <v/>
      </c>
      <c r="E1596" s="41" t="str">
        <f ca="1">IF(B1596="","",SUMIF(OFFSET(MuaHàng_ThanhToán!$D$5,0,0,COUNTIF(Table2[Tên nhà cung cấp],MuaHàng_ThanhToán!$C$5),6),BáoCáoHàngHóa!B1596,Table2[Thành tiền]))</f>
        <v/>
      </c>
      <c r="F1596" s="43" t="str">
        <f>IF(B1596="","",SUMIF(Table2[[Tên hàng hóa]:[Thành tiền]],BáoCáoHàngHóa!B1596,Table2[Số lượng])-BáoCáoHàngHóa!C1596)</f>
        <v/>
      </c>
      <c r="G1596" s="43" t="str">
        <f t="shared" si="223"/>
        <v/>
      </c>
      <c r="H1596" s="43" t="str">
        <f>IF(B1596="","",SUMIF(Table2[[Tên hàng hóa]:[Thành tiền]],BáoCáoHàngHóa!B1596,Table2[Thành tiền])-BáoCáoHàngHóa!E1596)</f>
        <v/>
      </c>
      <c r="I1596" s="42" t="str">
        <f>IF(B1596="","",SUMIF(Table28[[Tên hàng hóa ]:[Thành tiền]],BáoCáoHàngHóa!B1596,Table28[Số lượng]))</f>
        <v/>
      </c>
      <c r="J1596" s="42" t="str">
        <f t="shared" si="224"/>
        <v/>
      </c>
      <c r="K1596" s="42" t="str">
        <f t="shared" si="225"/>
        <v/>
      </c>
      <c r="L1596" s="44" t="str">
        <f t="shared" si="226"/>
        <v/>
      </c>
      <c r="M1596" s="44" t="str">
        <f t="shared" si="227"/>
        <v/>
      </c>
      <c r="N1596" s="44" t="str">
        <f t="shared" si="228"/>
        <v/>
      </c>
      <c r="O1596" s="30">
        <f t="shared" si="221"/>
        <v>0</v>
      </c>
    </row>
    <row r="1597" spans="1:15" x14ac:dyDescent="0.2">
      <c r="A1597" s="40">
        <v>1592</v>
      </c>
      <c r="B1597" s="40" t="str">
        <f>IF(DanhMụcHH!B1596="","",DanhMụcHH!B1596)</f>
        <v/>
      </c>
      <c r="C1597" s="41" t="str">
        <f ca="1">IF(B1597="","",SUMIF(OFFSET(MuaHàng_ThanhToán!$D$5,0,0,COUNTIF(Table2[Tên nhà cung cấp],MuaHàng_ThanhToán!$C$5),6),BáoCáoHàngHóa!B1597,Table2[Số lượng]))</f>
        <v/>
      </c>
      <c r="D1597" s="41" t="str">
        <f t="shared" si="222"/>
        <v/>
      </c>
      <c r="E1597" s="41" t="str">
        <f ca="1">IF(B1597="","",SUMIF(OFFSET(MuaHàng_ThanhToán!$D$5,0,0,COUNTIF(Table2[Tên nhà cung cấp],MuaHàng_ThanhToán!$C$5),6),BáoCáoHàngHóa!B1597,Table2[Thành tiền]))</f>
        <v/>
      </c>
      <c r="F1597" s="43" t="str">
        <f>IF(B1597="","",SUMIF(Table2[[Tên hàng hóa]:[Thành tiền]],BáoCáoHàngHóa!B1597,Table2[Số lượng])-BáoCáoHàngHóa!C1597)</f>
        <v/>
      </c>
      <c r="G1597" s="43" t="str">
        <f t="shared" si="223"/>
        <v/>
      </c>
      <c r="H1597" s="43" t="str">
        <f>IF(B1597="","",SUMIF(Table2[[Tên hàng hóa]:[Thành tiền]],BáoCáoHàngHóa!B1597,Table2[Thành tiền])-BáoCáoHàngHóa!E1597)</f>
        <v/>
      </c>
      <c r="I1597" s="42" t="str">
        <f>IF(B1597="","",SUMIF(Table28[[Tên hàng hóa ]:[Thành tiền]],BáoCáoHàngHóa!B1597,Table28[Số lượng]))</f>
        <v/>
      </c>
      <c r="J1597" s="42" t="str">
        <f t="shared" si="224"/>
        <v/>
      </c>
      <c r="K1597" s="42" t="str">
        <f t="shared" si="225"/>
        <v/>
      </c>
      <c r="L1597" s="44" t="str">
        <f t="shared" si="226"/>
        <v/>
      </c>
      <c r="M1597" s="44" t="str">
        <f t="shared" si="227"/>
        <v/>
      </c>
      <c r="N1597" s="44" t="str">
        <f t="shared" si="228"/>
        <v/>
      </c>
      <c r="O1597" s="30">
        <f t="shared" si="221"/>
        <v>0</v>
      </c>
    </row>
    <row r="1598" spans="1:15" x14ac:dyDescent="0.2">
      <c r="A1598" s="40">
        <v>1593</v>
      </c>
      <c r="B1598" s="40" t="str">
        <f>IF(DanhMụcHH!B1597="","",DanhMụcHH!B1597)</f>
        <v/>
      </c>
      <c r="C1598" s="41" t="str">
        <f ca="1">IF(B1598="","",SUMIF(OFFSET(MuaHàng_ThanhToán!$D$5,0,0,COUNTIF(Table2[Tên nhà cung cấp],MuaHàng_ThanhToán!$C$5),6),BáoCáoHàngHóa!B1598,Table2[Số lượng]))</f>
        <v/>
      </c>
      <c r="D1598" s="41" t="str">
        <f t="shared" si="222"/>
        <v/>
      </c>
      <c r="E1598" s="41" t="str">
        <f ca="1">IF(B1598="","",SUMIF(OFFSET(MuaHàng_ThanhToán!$D$5,0,0,COUNTIF(Table2[Tên nhà cung cấp],MuaHàng_ThanhToán!$C$5),6),BáoCáoHàngHóa!B1598,Table2[Thành tiền]))</f>
        <v/>
      </c>
      <c r="F1598" s="43" t="str">
        <f>IF(B1598="","",SUMIF(Table2[[Tên hàng hóa]:[Thành tiền]],BáoCáoHàngHóa!B1598,Table2[Số lượng])-BáoCáoHàngHóa!C1598)</f>
        <v/>
      </c>
      <c r="G1598" s="43" t="str">
        <f t="shared" si="223"/>
        <v/>
      </c>
      <c r="H1598" s="43" t="str">
        <f>IF(B1598="","",SUMIF(Table2[[Tên hàng hóa]:[Thành tiền]],BáoCáoHàngHóa!B1598,Table2[Thành tiền])-BáoCáoHàngHóa!E1598)</f>
        <v/>
      </c>
      <c r="I1598" s="42" t="str">
        <f>IF(B1598="","",SUMIF(Table28[[Tên hàng hóa ]:[Thành tiền]],BáoCáoHàngHóa!B1598,Table28[Số lượng]))</f>
        <v/>
      </c>
      <c r="J1598" s="42" t="str">
        <f t="shared" si="224"/>
        <v/>
      </c>
      <c r="K1598" s="42" t="str">
        <f t="shared" si="225"/>
        <v/>
      </c>
      <c r="L1598" s="44" t="str">
        <f t="shared" si="226"/>
        <v/>
      </c>
      <c r="M1598" s="44" t="str">
        <f t="shared" si="227"/>
        <v/>
      </c>
      <c r="N1598" s="44" t="str">
        <f t="shared" si="228"/>
        <v/>
      </c>
      <c r="O1598" s="30">
        <f t="shared" si="221"/>
        <v>0</v>
      </c>
    </row>
    <row r="1599" spans="1:15" x14ac:dyDescent="0.2">
      <c r="A1599" s="40">
        <v>1594</v>
      </c>
      <c r="B1599" s="40" t="str">
        <f>IF(DanhMụcHH!B1598="","",DanhMụcHH!B1598)</f>
        <v/>
      </c>
      <c r="C1599" s="41" t="str">
        <f ca="1">IF(B1599="","",SUMIF(OFFSET(MuaHàng_ThanhToán!$D$5,0,0,COUNTIF(Table2[Tên nhà cung cấp],MuaHàng_ThanhToán!$C$5),6),BáoCáoHàngHóa!B1599,Table2[Số lượng]))</f>
        <v/>
      </c>
      <c r="D1599" s="41" t="str">
        <f t="shared" si="222"/>
        <v/>
      </c>
      <c r="E1599" s="41" t="str">
        <f ca="1">IF(B1599="","",SUMIF(OFFSET(MuaHàng_ThanhToán!$D$5,0,0,COUNTIF(Table2[Tên nhà cung cấp],MuaHàng_ThanhToán!$C$5),6),BáoCáoHàngHóa!B1599,Table2[Thành tiền]))</f>
        <v/>
      </c>
      <c r="F1599" s="43" t="str">
        <f>IF(B1599="","",SUMIF(Table2[[Tên hàng hóa]:[Thành tiền]],BáoCáoHàngHóa!B1599,Table2[Số lượng])-BáoCáoHàngHóa!C1599)</f>
        <v/>
      </c>
      <c r="G1599" s="43" t="str">
        <f t="shared" si="223"/>
        <v/>
      </c>
      <c r="H1599" s="43" t="str">
        <f>IF(B1599="","",SUMIF(Table2[[Tên hàng hóa]:[Thành tiền]],BáoCáoHàngHóa!B1599,Table2[Thành tiền])-BáoCáoHàngHóa!E1599)</f>
        <v/>
      </c>
      <c r="I1599" s="42" t="str">
        <f>IF(B1599="","",SUMIF(Table28[[Tên hàng hóa ]:[Thành tiền]],BáoCáoHàngHóa!B1599,Table28[Số lượng]))</f>
        <v/>
      </c>
      <c r="J1599" s="42" t="str">
        <f t="shared" si="224"/>
        <v/>
      </c>
      <c r="K1599" s="42" t="str">
        <f t="shared" si="225"/>
        <v/>
      </c>
      <c r="L1599" s="44" t="str">
        <f t="shared" si="226"/>
        <v/>
      </c>
      <c r="M1599" s="44" t="str">
        <f t="shared" si="227"/>
        <v/>
      </c>
      <c r="N1599" s="44" t="str">
        <f t="shared" si="228"/>
        <v/>
      </c>
      <c r="O1599" s="30">
        <f t="shared" si="221"/>
        <v>0</v>
      </c>
    </row>
    <row r="1600" spans="1:15" x14ac:dyDescent="0.2">
      <c r="A1600" s="40">
        <v>1595</v>
      </c>
      <c r="B1600" s="40" t="str">
        <f>IF(DanhMụcHH!B1599="","",DanhMụcHH!B1599)</f>
        <v/>
      </c>
      <c r="C1600" s="41" t="str">
        <f ca="1">IF(B1600="","",SUMIF(OFFSET(MuaHàng_ThanhToán!$D$5,0,0,COUNTIF(Table2[Tên nhà cung cấp],MuaHàng_ThanhToán!$C$5),6),BáoCáoHàngHóa!B1600,Table2[Số lượng]))</f>
        <v/>
      </c>
      <c r="D1600" s="41" t="str">
        <f t="shared" si="222"/>
        <v/>
      </c>
      <c r="E1600" s="41" t="str">
        <f ca="1">IF(B1600="","",SUMIF(OFFSET(MuaHàng_ThanhToán!$D$5,0,0,COUNTIF(Table2[Tên nhà cung cấp],MuaHàng_ThanhToán!$C$5),6),BáoCáoHàngHóa!B1600,Table2[Thành tiền]))</f>
        <v/>
      </c>
      <c r="F1600" s="43" t="str">
        <f>IF(B1600="","",SUMIF(Table2[[Tên hàng hóa]:[Thành tiền]],BáoCáoHàngHóa!B1600,Table2[Số lượng])-BáoCáoHàngHóa!C1600)</f>
        <v/>
      </c>
      <c r="G1600" s="43" t="str">
        <f t="shared" si="223"/>
        <v/>
      </c>
      <c r="H1600" s="43" t="str">
        <f>IF(B1600="","",SUMIF(Table2[[Tên hàng hóa]:[Thành tiền]],BáoCáoHàngHóa!B1600,Table2[Thành tiền])-BáoCáoHàngHóa!E1600)</f>
        <v/>
      </c>
      <c r="I1600" s="42" t="str">
        <f>IF(B1600="","",SUMIF(Table28[[Tên hàng hóa ]:[Thành tiền]],BáoCáoHàngHóa!B1600,Table28[Số lượng]))</f>
        <v/>
      </c>
      <c r="J1600" s="42" t="str">
        <f t="shared" si="224"/>
        <v/>
      </c>
      <c r="K1600" s="42" t="str">
        <f t="shared" si="225"/>
        <v/>
      </c>
      <c r="L1600" s="44" t="str">
        <f t="shared" si="226"/>
        <v/>
      </c>
      <c r="M1600" s="44" t="str">
        <f t="shared" si="227"/>
        <v/>
      </c>
      <c r="N1600" s="44" t="str">
        <f t="shared" si="228"/>
        <v/>
      </c>
      <c r="O1600" s="30">
        <f t="shared" si="221"/>
        <v>0</v>
      </c>
    </row>
    <row r="1601" spans="1:15" x14ac:dyDescent="0.2">
      <c r="A1601" s="40">
        <v>1596</v>
      </c>
      <c r="B1601" s="40" t="str">
        <f>IF(DanhMụcHH!B1600="","",DanhMụcHH!B1600)</f>
        <v/>
      </c>
      <c r="C1601" s="41" t="str">
        <f ca="1">IF(B1601="","",SUMIF(OFFSET(MuaHàng_ThanhToán!$D$5,0,0,COUNTIF(Table2[Tên nhà cung cấp],MuaHàng_ThanhToán!$C$5),6),BáoCáoHàngHóa!B1601,Table2[Số lượng]))</f>
        <v/>
      </c>
      <c r="D1601" s="41" t="str">
        <f t="shared" si="222"/>
        <v/>
      </c>
      <c r="E1601" s="41" t="str">
        <f ca="1">IF(B1601="","",SUMIF(OFFSET(MuaHàng_ThanhToán!$D$5,0,0,COUNTIF(Table2[Tên nhà cung cấp],MuaHàng_ThanhToán!$C$5),6),BáoCáoHàngHóa!B1601,Table2[Thành tiền]))</f>
        <v/>
      </c>
      <c r="F1601" s="43" t="str">
        <f>IF(B1601="","",SUMIF(Table2[[Tên hàng hóa]:[Thành tiền]],BáoCáoHàngHóa!B1601,Table2[Số lượng])-BáoCáoHàngHóa!C1601)</f>
        <v/>
      </c>
      <c r="G1601" s="43" t="str">
        <f t="shared" si="223"/>
        <v/>
      </c>
      <c r="H1601" s="43" t="str">
        <f>IF(B1601="","",SUMIF(Table2[[Tên hàng hóa]:[Thành tiền]],BáoCáoHàngHóa!B1601,Table2[Thành tiền])-BáoCáoHàngHóa!E1601)</f>
        <v/>
      </c>
      <c r="I1601" s="42" t="str">
        <f>IF(B1601="","",SUMIF(Table28[[Tên hàng hóa ]:[Thành tiền]],BáoCáoHàngHóa!B1601,Table28[Số lượng]))</f>
        <v/>
      </c>
      <c r="J1601" s="42" t="str">
        <f t="shared" si="224"/>
        <v/>
      </c>
      <c r="K1601" s="42" t="str">
        <f t="shared" si="225"/>
        <v/>
      </c>
      <c r="L1601" s="44" t="str">
        <f t="shared" si="226"/>
        <v/>
      </c>
      <c r="M1601" s="44" t="str">
        <f t="shared" si="227"/>
        <v/>
      </c>
      <c r="N1601" s="44" t="str">
        <f t="shared" si="228"/>
        <v/>
      </c>
      <c r="O1601" s="30">
        <f t="shared" si="221"/>
        <v>0</v>
      </c>
    </row>
    <row r="1602" spans="1:15" x14ac:dyDescent="0.2">
      <c r="A1602" s="40">
        <v>1597</v>
      </c>
      <c r="B1602" s="40" t="str">
        <f>IF(DanhMụcHH!B1601="","",DanhMụcHH!B1601)</f>
        <v/>
      </c>
      <c r="C1602" s="41" t="str">
        <f ca="1">IF(B1602="","",SUMIF(OFFSET(MuaHàng_ThanhToán!$D$5,0,0,COUNTIF(Table2[Tên nhà cung cấp],MuaHàng_ThanhToán!$C$5),6),BáoCáoHàngHóa!B1602,Table2[Số lượng]))</f>
        <v/>
      </c>
      <c r="D1602" s="41" t="str">
        <f t="shared" si="222"/>
        <v/>
      </c>
      <c r="E1602" s="41" t="str">
        <f ca="1">IF(B1602="","",SUMIF(OFFSET(MuaHàng_ThanhToán!$D$5,0,0,COUNTIF(Table2[Tên nhà cung cấp],MuaHàng_ThanhToán!$C$5),6),BáoCáoHàngHóa!B1602,Table2[Thành tiền]))</f>
        <v/>
      </c>
      <c r="F1602" s="43" t="str">
        <f>IF(B1602="","",SUMIF(Table2[[Tên hàng hóa]:[Thành tiền]],BáoCáoHàngHóa!B1602,Table2[Số lượng])-BáoCáoHàngHóa!C1602)</f>
        <v/>
      </c>
      <c r="G1602" s="43" t="str">
        <f t="shared" si="223"/>
        <v/>
      </c>
      <c r="H1602" s="43" t="str">
        <f>IF(B1602="","",SUMIF(Table2[[Tên hàng hóa]:[Thành tiền]],BáoCáoHàngHóa!B1602,Table2[Thành tiền])-BáoCáoHàngHóa!E1602)</f>
        <v/>
      </c>
      <c r="I1602" s="42" t="str">
        <f>IF(B1602="","",SUMIF(Table28[[Tên hàng hóa ]:[Thành tiền]],BáoCáoHàngHóa!B1602,Table28[Số lượng]))</f>
        <v/>
      </c>
      <c r="J1602" s="42" t="str">
        <f t="shared" si="224"/>
        <v/>
      </c>
      <c r="K1602" s="42" t="str">
        <f t="shared" si="225"/>
        <v/>
      </c>
      <c r="L1602" s="44" t="str">
        <f t="shared" si="226"/>
        <v/>
      </c>
      <c r="M1602" s="44" t="str">
        <f t="shared" si="227"/>
        <v/>
      </c>
      <c r="N1602" s="44" t="str">
        <f t="shared" si="228"/>
        <v/>
      </c>
      <c r="O1602" s="30">
        <f t="shared" si="221"/>
        <v>0</v>
      </c>
    </row>
    <row r="1603" spans="1:15" x14ac:dyDescent="0.2">
      <c r="A1603" s="40">
        <v>1598</v>
      </c>
      <c r="B1603" s="40" t="str">
        <f>IF(DanhMụcHH!B1602="","",DanhMụcHH!B1602)</f>
        <v/>
      </c>
      <c r="C1603" s="41" t="str">
        <f ca="1">IF(B1603="","",SUMIF(OFFSET(MuaHàng_ThanhToán!$D$5,0,0,COUNTIF(Table2[Tên nhà cung cấp],MuaHàng_ThanhToán!$C$5),6),BáoCáoHàngHóa!B1603,Table2[Số lượng]))</f>
        <v/>
      </c>
      <c r="D1603" s="41" t="str">
        <f t="shared" si="222"/>
        <v/>
      </c>
      <c r="E1603" s="41" t="str">
        <f ca="1">IF(B1603="","",SUMIF(OFFSET(MuaHàng_ThanhToán!$D$5,0,0,COUNTIF(Table2[Tên nhà cung cấp],MuaHàng_ThanhToán!$C$5),6),BáoCáoHàngHóa!B1603,Table2[Thành tiền]))</f>
        <v/>
      </c>
      <c r="F1603" s="43" t="str">
        <f>IF(B1603="","",SUMIF(Table2[[Tên hàng hóa]:[Thành tiền]],BáoCáoHàngHóa!B1603,Table2[Số lượng])-BáoCáoHàngHóa!C1603)</f>
        <v/>
      </c>
      <c r="G1603" s="43" t="str">
        <f t="shared" si="223"/>
        <v/>
      </c>
      <c r="H1603" s="43" t="str">
        <f>IF(B1603="","",SUMIF(Table2[[Tên hàng hóa]:[Thành tiền]],BáoCáoHàngHóa!B1603,Table2[Thành tiền])-BáoCáoHàngHóa!E1603)</f>
        <v/>
      </c>
      <c r="I1603" s="42" t="str">
        <f>IF(B1603="","",SUMIF(Table28[[Tên hàng hóa ]:[Thành tiền]],BáoCáoHàngHóa!B1603,Table28[Số lượng]))</f>
        <v/>
      </c>
      <c r="J1603" s="42" t="str">
        <f t="shared" si="224"/>
        <v/>
      </c>
      <c r="K1603" s="42" t="str">
        <f t="shared" si="225"/>
        <v/>
      </c>
      <c r="L1603" s="44" t="str">
        <f t="shared" si="226"/>
        <v/>
      </c>
      <c r="M1603" s="44" t="str">
        <f t="shared" si="227"/>
        <v/>
      </c>
      <c r="N1603" s="44" t="str">
        <f t="shared" si="228"/>
        <v/>
      </c>
      <c r="O1603" s="30">
        <f t="shared" si="221"/>
        <v>0</v>
      </c>
    </row>
    <row r="1604" spans="1:15" x14ac:dyDescent="0.2">
      <c r="A1604" s="40">
        <v>1599</v>
      </c>
      <c r="B1604" s="40" t="str">
        <f>IF(DanhMụcHH!B1603="","",DanhMụcHH!B1603)</f>
        <v/>
      </c>
      <c r="C1604" s="41" t="str">
        <f ca="1">IF(B1604="","",SUMIF(OFFSET(MuaHàng_ThanhToán!$D$5,0,0,COUNTIF(Table2[Tên nhà cung cấp],MuaHàng_ThanhToán!$C$5),6),BáoCáoHàngHóa!B1604,Table2[Số lượng]))</f>
        <v/>
      </c>
      <c r="D1604" s="41" t="str">
        <f t="shared" si="222"/>
        <v/>
      </c>
      <c r="E1604" s="41" t="str">
        <f ca="1">IF(B1604="","",SUMIF(OFFSET(MuaHàng_ThanhToán!$D$5,0,0,COUNTIF(Table2[Tên nhà cung cấp],MuaHàng_ThanhToán!$C$5),6),BáoCáoHàngHóa!B1604,Table2[Thành tiền]))</f>
        <v/>
      </c>
      <c r="F1604" s="43" t="str">
        <f>IF(B1604="","",SUMIF(Table2[[Tên hàng hóa]:[Thành tiền]],BáoCáoHàngHóa!B1604,Table2[Số lượng])-BáoCáoHàngHóa!C1604)</f>
        <v/>
      </c>
      <c r="G1604" s="43" t="str">
        <f t="shared" si="223"/>
        <v/>
      </c>
      <c r="H1604" s="43" t="str">
        <f>IF(B1604="","",SUMIF(Table2[[Tên hàng hóa]:[Thành tiền]],BáoCáoHàngHóa!B1604,Table2[Thành tiền])-BáoCáoHàngHóa!E1604)</f>
        <v/>
      </c>
      <c r="I1604" s="42" t="str">
        <f>IF(B1604="","",SUMIF(Table28[[Tên hàng hóa ]:[Thành tiền]],BáoCáoHàngHóa!B1604,Table28[Số lượng]))</f>
        <v/>
      </c>
      <c r="J1604" s="42" t="str">
        <f t="shared" si="224"/>
        <v/>
      </c>
      <c r="K1604" s="42" t="str">
        <f t="shared" si="225"/>
        <v/>
      </c>
      <c r="L1604" s="44" t="str">
        <f t="shared" si="226"/>
        <v/>
      </c>
      <c r="M1604" s="44" t="str">
        <f t="shared" si="227"/>
        <v/>
      </c>
      <c r="N1604" s="44" t="str">
        <f t="shared" si="228"/>
        <v/>
      </c>
      <c r="O1604" s="30">
        <f t="shared" si="221"/>
        <v>0</v>
      </c>
    </row>
    <row r="1605" spans="1:15" x14ac:dyDescent="0.2">
      <c r="A1605" s="40">
        <v>1600</v>
      </c>
      <c r="B1605" s="40" t="str">
        <f>IF(DanhMụcHH!B1604="","",DanhMụcHH!B1604)</f>
        <v/>
      </c>
      <c r="C1605" s="41" t="str">
        <f ca="1">IF(B1605="","",SUMIF(OFFSET(MuaHàng_ThanhToán!$D$5,0,0,COUNTIF(Table2[Tên nhà cung cấp],MuaHàng_ThanhToán!$C$5),6),BáoCáoHàngHóa!B1605,Table2[Số lượng]))</f>
        <v/>
      </c>
      <c r="D1605" s="41" t="str">
        <f t="shared" si="222"/>
        <v/>
      </c>
      <c r="E1605" s="41" t="str">
        <f ca="1">IF(B1605="","",SUMIF(OFFSET(MuaHàng_ThanhToán!$D$5,0,0,COUNTIF(Table2[Tên nhà cung cấp],MuaHàng_ThanhToán!$C$5),6),BáoCáoHàngHóa!B1605,Table2[Thành tiền]))</f>
        <v/>
      </c>
      <c r="F1605" s="43" t="str">
        <f>IF(B1605="","",SUMIF(Table2[[Tên hàng hóa]:[Thành tiền]],BáoCáoHàngHóa!B1605,Table2[Số lượng])-BáoCáoHàngHóa!C1605)</f>
        <v/>
      </c>
      <c r="G1605" s="43" t="str">
        <f t="shared" si="223"/>
        <v/>
      </c>
      <c r="H1605" s="43" t="str">
        <f>IF(B1605="","",SUMIF(Table2[[Tên hàng hóa]:[Thành tiền]],BáoCáoHàngHóa!B1605,Table2[Thành tiền])-BáoCáoHàngHóa!E1605)</f>
        <v/>
      </c>
      <c r="I1605" s="42" t="str">
        <f>IF(B1605="","",SUMIF(Table28[[Tên hàng hóa ]:[Thành tiền]],BáoCáoHàngHóa!B1605,Table28[Số lượng]))</f>
        <v/>
      </c>
      <c r="J1605" s="42" t="str">
        <f t="shared" si="224"/>
        <v/>
      </c>
      <c r="K1605" s="42" t="str">
        <f t="shared" si="225"/>
        <v/>
      </c>
      <c r="L1605" s="44" t="str">
        <f t="shared" si="226"/>
        <v/>
      </c>
      <c r="M1605" s="44" t="str">
        <f t="shared" si="227"/>
        <v/>
      </c>
      <c r="N1605" s="44" t="str">
        <f t="shared" si="228"/>
        <v/>
      </c>
      <c r="O1605" s="30">
        <f t="shared" si="221"/>
        <v>0</v>
      </c>
    </row>
    <row r="1606" spans="1:15" x14ac:dyDescent="0.2">
      <c r="A1606" s="40">
        <v>1601</v>
      </c>
      <c r="B1606" s="40" t="str">
        <f>IF(DanhMụcHH!B1605="","",DanhMụcHH!B1605)</f>
        <v/>
      </c>
      <c r="C1606" s="41" t="str">
        <f ca="1">IF(B1606="","",SUMIF(OFFSET(MuaHàng_ThanhToán!$D$5,0,0,COUNTIF(Table2[Tên nhà cung cấp],MuaHàng_ThanhToán!$C$5),6),BáoCáoHàngHóa!B1606,Table2[Số lượng]))</f>
        <v/>
      </c>
      <c r="D1606" s="41" t="str">
        <f t="shared" si="222"/>
        <v/>
      </c>
      <c r="E1606" s="41" t="str">
        <f ca="1">IF(B1606="","",SUMIF(OFFSET(MuaHàng_ThanhToán!$D$5,0,0,COUNTIF(Table2[Tên nhà cung cấp],MuaHàng_ThanhToán!$C$5),6),BáoCáoHàngHóa!B1606,Table2[Thành tiền]))</f>
        <v/>
      </c>
      <c r="F1606" s="43" t="str">
        <f>IF(B1606="","",SUMIF(Table2[[Tên hàng hóa]:[Thành tiền]],BáoCáoHàngHóa!B1606,Table2[Số lượng])-BáoCáoHàngHóa!C1606)</f>
        <v/>
      </c>
      <c r="G1606" s="43" t="str">
        <f t="shared" si="223"/>
        <v/>
      </c>
      <c r="H1606" s="43" t="str">
        <f>IF(B1606="","",SUMIF(Table2[[Tên hàng hóa]:[Thành tiền]],BáoCáoHàngHóa!B1606,Table2[Thành tiền])-BáoCáoHàngHóa!E1606)</f>
        <v/>
      </c>
      <c r="I1606" s="42" t="str">
        <f>IF(B1606="","",SUMIF(Table28[[Tên hàng hóa ]:[Thành tiền]],BáoCáoHàngHóa!B1606,Table28[Số lượng]))</f>
        <v/>
      </c>
      <c r="J1606" s="42" t="str">
        <f t="shared" si="224"/>
        <v/>
      </c>
      <c r="K1606" s="42" t="str">
        <f t="shared" si="225"/>
        <v/>
      </c>
      <c r="L1606" s="44" t="str">
        <f t="shared" si="226"/>
        <v/>
      </c>
      <c r="M1606" s="44" t="str">
        <f t="shared" si="227"/>
        <v/>
      </c>
      <c r="N1606" s="44" t="str">
        <f t="shared" si="228"/>
        <v/>
      </c>
      <c r="O1606" s="30">
        <f t="shared" si="221"/>
        <v>0</v>
      </c>
    </row>
    <row r="1607" spans="1:15" x14ac:dyDescent="0.2">
      <c r="A1607" s="40">
        <v>1602</v>
      </c>
      <c r="B1607" s="40" t="str">
        <f>IF(DanhMụcHH!B1606="","",DanhMụcHH!B1606)</f>
        <v/>
      </c>
      <c r="C1607" s="41" t="str">
        <f ca="1">IF(B1607="","",SUMIF(OFFSET(MuaHàng_ThanhToán!$D$5,0,0,COUNTIF(Table2[Tên nhà cung cấp],MuaHàng_ThanhToán!$C$5),6),BáoCáoHàngHóa!B1607,Table2[Số lượng]))</f>
        <v/>
      </c>
      <c r="D1607" s="41" t="str">
        <f t="shared" si="222"/>
        <v/>
      </c>
      <c r="E1607" s="41" t="str">
        <f ca="1">IF(B1607="","",SUMIF(OFFSET(MuaHàng_ThanhToán!$D$5,0,0,COUNTIF(Table2[Tên nhà cung cấp],MuaHàng_ThanhToán!$C$5),6),BáoCáoHàngHóa!B1607,Table2[Thành tiền]))</f>
        <v/>
      </c>
      <c r="F1607" s="43" t="str">
        <f>IF(B1607="","",SUMIF(Table2[[Tên hàng hóa]:[Thành tiền]],BáoCáoHàngHóa!B1607,Table2[Số lượng])-BáoCáoHàngHóa!C1607)</f>
        <v/>
      </c>
      <c r="G1607" s="43" t="str">
        <f t="shared" si="223"/>
        <v/>
      </c>
      <c r="H1607" s="43" t="str">
        <f>IF(B1607="","",SUMIF(Table2[[Tên hàng hóa]:[Thành tiền]],BáoCáoHàngHóa!B1607,Table2[Thành tiền])-BáoCáoHàngHóa!E1607)</f>
        <v/>
      </c>
      <c r="I1607" s="42" t="str">
        <f>IF(B1607="","",SUMIF(Table28[[Tên hàng hóa ]:[Thành tiền]],BáoCáoHàngHóa!B1607,Table28[Số lượng]))</f>
        <v/>
      </c>
      <c r="J1607" s="42" t="str">
        <f t="shared" si="224"/>
        <v/>
      </c>
      <c r="K1607" s="42" t="str">
        <f t="shared" si="225"/>
        <v/>
      </c>
      <c r="L1607" s="44" t="str">
        <f t="shared" si="226"/>
        <v/>
      </c>
      <c r="M1607" s="44" t="str">
        <f t="shared" si="227"/>
        <v/>
      </c>
      <c r="N1607" s="44" t="str">
        <f t="shared" si="228"/>
        <v/>
      </c>
      <c r="O1607" s="30">
        <f t="shared" ref="O1607:O1670" si="229">IF(L1607&lt;0,-1,0)</f>
        <v>0</v>
      </c>
    </row>
    <row r="1608" spans="1:15" x14ac:dyDescent="0.2">
      <c r="A1608" s="40">
        <v>1603</v>
      </c>
      <c r="B1608" s="40" t="str">
        <f>IF(DanhMụcHH!B1607="","",DanhMụcHH!B1607)</f>
        <v/>
      </c>
      <c r="C1608" s="41" t="str">
        <f ca="1">IF(B1608="","",SUMIF(OFFSET(MuaHàng_ThanhToán!$D$5,0,0,COUNTIF(Table2[Tên nhà cung cấp],MuaHàng_ThanhToán!$C$5),6),BáoCáoHàngHóa!B1608,Table2[Số lượng]))</f>
        <v/>
      </c>
      <c r="D1608" s="41" t="str">
        <f t="shared" si="222"/>
        <v/>
      </c>
      <c r="E1608" s="41" t="str">
        <f ca="1">IF(B1608="","",SUMIF(OFFSET(MuaHàng_ThanhToán!$D$5,0,0,COUNTIF(Table2[Tên nhà cung cấp],MuaHàng_ThanhToán!$C$5),6),BáoCáoHàngHóa!B1608,Table2[Thành tiền]))</f>
        <v/>
      </c>
      <c r="F1608" s="43" t="str">
        <f>IF(B1608="","",SUMIF(Table2[[Tên hàng hóa]:[Thành tiền]],BáoCáoHàngHóa!B1608,Table2[Số lượng])-BáoCáoHàngHóa!C1608)</f>
        <v/>
      </c>
      <c r="G1608" s="43" t="str">
        <f t="shared" si="223"/>
        <v/>
      </c>
      <c r="H1608" s="43" t="str">
        <f>IF(B1608="","",SUMIF(Table2[[Tên hàng hóa]:[Thành tiền]],BáoCáoHàngHóa!B1608,Table2[Thành tiền])-BáoCáoHàngHóa!E1608)</f>
        <v/>
      </c>
      <c r="I1608" s="42" t="str">
        <f>IF(B1608="","",SUMIF(Table28[[Tên hàng hóa ]:[Thành tiền]],BáoCáoHàngHóa!B1608,Table28[Số lượng]))</f>
        <v/>
      </c>
      <c r="J1608" s="42" t="str">
        <f t="shared" si="224"/>
        <v/>
      </c>
      <c r="K1608" s="42" t="str">
        <f t="shared" si="225"/>
        <v/>
      </c>
      <c r="L1608" s="44" t="str">
        <f t="shared" si="226"/>
        <v/>
      </c>
      <c r="M1608" s="44" t="str">
        <f t="shared" si="227"/>
        <v/>
      </c>
      <c r="N1608" s="44" t="str">
        <f t="shared" si="228"/>
        <v/>
      </c>
      <c r="O1608" s="30">
        <f t="shared" si="229"/>
        <v>0</v>
      </c>
    </row>
    <row r="1609" spans="1:15" x14ac:dyDescent="0.2">
      <c r="A1609" s="40">
        <v>1604</v>
      </c>
      <c r="B1609" s="40" t="str">
        <f>IF(DanhMụcHH!B1608="","",DanhMụcHH!B1608)</f>
        <v/>
      </c>
      <c r="C1609" s="41" t="str">
        <f ca="1">IF(B1609="","",SUMIF(OFFSET(MuaHàng_ThanhToán!$D$5,0,0,COUNTIF(Table2[Tên nhà cung cấp],MuaHàng_ThanhToán!$C$5),6),BáoCáoHàngHóa!B1609,Table2[Số lượng]))</f>
        <v/>
      </c>
      <c r="D1609" s="41" t="str">
        <f t="shared" si="222"/>
        <v/>
      </c>
      <c r="E1609" s="41" t="str">
        <f ca="1">IF(B1609="","",SUMIF(OFFSET(MuaHàng_ThanhToán!$D$5,0,0,COUNTIF(Table2[Tên nhà cung cấp],MuaHàng_ThanhToán!$C$5),6),BáoCáoHàngHóa!B1609,Table2[Thành tiền]))</f>
        <v/>
      </c>
      <c r="F1609" s="43" t="str">
        <f>IF(B1609="","",SUMIF(Table2[[Tên hàng hóa]:[Thành tiền]],BáoCáoHàngHóa!B1609,Table2[Số lượng])-BáoCáoHàngHóa!C1609)</f>
        <v/>
      </c>
      <c r="G1609" s="43" t="str">
        <f t="shared" si="223"/>
        <v/>
      </c>
      <c r="H1609" s="43" t="str">
        <f>IF(B1609="","",SUMIF(Table2[[Tên hàng hóa]:[Thành tiền]],BáoCáoHàngHóa!B1609,Table2[Thành tiền])-BáoCáoHàngHóa!E1609)</f>
        <v/>
      </c>
      <c r="I1609" s="42" t="str">
        <f>IF(B1609="","",SUMIF(Table28[[Tên hàng hóa ]:[Thành tiền]],BáoCáoHàngHóa!B1609,Table28[Số lượng]))</f>
        <v/>
      </c>
      <c r="J1609" s="42" t="str">
        <f t="shared" si="224"/>
        <v/>
      </c>
      <c r="K1609" s="42" t="str">
        <f t="shared" si="225"/>
        <v/>
      </c>
      <c r="L1609" s="44" t="str">
        <f t="shared" si="226"/>
        <v/>
      </c>
      <c r="M1609" s="44" t="str">
        <f t="shared" si="227"/>
        <v/>
      </c>
      <c r="N1609" s="44" t="str">
        <f t="shared" si="228"/>
        <v/>
      </c>
      <c r="O1609" s="30">
        <f t="shared" si="229"/>
        <v>0</v>
      </c>
    </row>
    <row r="1610" spans="1:15" x14ac:dyDescent="0.2">
      <c r="A1610" s="40">
        <v>1605</v>
      </c>
      <c r="B1610" s="40" t="str">
        <f>IF(DanhMụcHH!B1609="","",DanhMụcHH!B1609)</f>
        <v/>
      </c>
      <c r="C1610" s="41" t="str">
        <f ca="1">IF(B1610="","",SUMIF(OFFSET(MuaHàng_ThanhToán!$D$5,0,0,COUNTIF(Table2[Tên nhà cung cấp],MuaHàng_ThanhToán!$C$5),6),BáoCáoHàngHóa!B1610,Table2[Số lượng]))</f>
        <v/>
      </c>
      <c r="D1610" s="41" t="str">
        <f t="shared" si="222"/>
        <v/>
      </c>
      <c r="E1610" s="41" t="str">
        <f ca="1">IF(B1610="","",SUMIF(OFFSET(MuaHàng_ThanhToán!$D$5,0,0,COUNTIF(Table2[Tên nhà cung cấp],MuaHàng_ThanhToán!$C$5),6),BáoCáoHàngHóa!B1610,Table2[Thành tiền]))</f>
        <v/>
      </c>
      <c r="F1610" s="43" t="str">
        <f>IF(B1610="","",SUMIF(Table2[[Tên hàng hóa]:[Thành tiền]],BáoCáoHàngHóa!B1610,Table2[Số lượng])-BáoCáoHàngHóa!C1610)</f>
        <v/>
      </c>
      <c r="G1610" s="43" t="str">
        <f t="shared" si="223"/>
        <v/>
      </c>
      <c r="H1610" s="43" t="str">
        <f>IF(B1610="","",SUMIF(Table2[[Tên hàng hóa]:[Thành tiền]],BáoCáoHàngHóa!B1610,Table2[Thành tiền])-BáoCáoHàngHóa!E1610)</f>
        <v/>
      </c>
      <c r="I1610" s="42" t="str">
        <f>IF(B1610="","",SUMIF(Table28[[Tên hàng hóa ]:[Thành tiền]],BáoCáoHàngHóa!B1610,Table28[Số lượng]))</f>
        <v/>
      </c>
      <c r="J1610" s="42" t="str">
        <f t="shared" si="224"/>
        <v/>
      </c>
      <c r="K1610" s="42" t="str">
        <f t="shared" si="225"/>
        <v/>
      </c>
      <c r="L1610" s="44" t="str">
        <f t="shared" si="226"/>
        <v/>
      </c>
      <c r="M1610" s="44" t="str">
        <f t="shared" si="227"/>
        <v/>
      </c>
      <c r="N1610" s="44" t="str">
        <f t="shared" si="228"/>
        <v/>
      </c>
      <c r="O1610" s="30">
        <f t="shared" si="229"/>
        <v>0</v>
      </c>
    </row>
    <row r="1611" spans="1:15" x14ac:dyDescent="0.2">
      <c r="A1611" s="40">
        <v>1606</v>
      </c>
      <c r="B1611" s="40" t="str">
        <f>IF(DanhMụcHH!B1610="","",DanhMụcHH!B1610)</f>
        <v/>
      </c>
      <c r="C1611" s="41" t="str">
        <f ca="1">IF(B1611="","",SUMIF(OFFSET(MuaHàng_ThanhToán!$D$5,0,0,COUNTIF(Table2[Tên nhà cung cấp],MuaHàng_ThanhToán!$C$5),6),BáoCáoHàngHóa!B1611,Table2[Số lượng]))</f>
        <v/>
      </c>
      <c r="D1611" s="41" t="str">
        <f t="shared" si="222"/>
        <v/>
      </c>
      <c r="E1611" s="41" t="str">
        <f ca="1">IF(B1611="","",SUMIF(OFFSET(MuaHàng_ThanhToán!$D$5,0,0,COUNTIF(Table2[Tên nhà cung cấp],MuaHàng_ThanhToán!$C$5),6),BáoCáoHàngHóa!B1611,Table2[Thành tiền]))</f>
        <v/>
      </c>
      <c r="F1611" s="43" t="str">
        <f>IF(B1611="","",SUMIF(Table2[[Tên hàng hóa]:[Thành tiền]],BáoCáoHàngHóa!B1611,Table2[Số lượng])-BáoCáoHàngHóa!C1611)</f>
        <v/>
      </c>
      <c r="G1611" s="43" t="str">
        <f t="shared" si="223"/>
        <v/>
      </c>
      <c r="H1611" s="43" t="str">
        <f>IF(B1611="","",SUMIF(Table2[[Tên hàng hóa]:[Thành tiền]],BáoCáoHàngHóa!B1611,Table2[Thành tiền])-BáoCáoHàngHóa!E1611)</f>
        <v/>
      </c>
      <c r="I1611" s="42" t="str">
        <f>IF(B1611="","",SUMIF(Table28[[Tên hàng hóa ]:[Thành tiền]],BáoCáoHàngHóa!B1611,Table28[Số lượng]))</f>
        <v/>
      </c>
      <c r="J1611" s="42" t="str">
        <f t="shared" si="224"/>
        <v/>
      </c>
      <c r="K1611" s="42" t="str">
        <f t="shared" si="225"/>
        <v/>
      </c>
      <c r="L1611" s="44" t="str">
        <f t="shared" si="226"/>
        <v/>
      </c>
      <c r="M1611" s="44" t="str">
        <f t="shared" si="227"/>
        <v/>
      </c>
      <c r="N1611" s="44" t="str">
        <f t="shared" si="228"/>
        <v/>
      </c>
      <c r="O1611" s="30">
        <f t="shared" si="229"/>
        <v>0</v>
      </c>
    </row>
    <row r="1612" spans="1:15" x14ac:dyDescent="0.2">
      <c r="A1612" s="40">
        <v>1607</v>
      </c>
      <c r="B1612" s="40" t="str">
        <f>IF(DanhMụcHH!B1611="","",DanhMụcHH!B1611)</f>
        <v/>
      </c>
      <c r="C1612" s="41" t="str">
        <f ca="1">IF(B1612="","",SUMIF(OFFSET(MuaHàng_ThanhToán!$D$5,0,0,COUNTIF(Table2[Tên nhà cung cấp],MuaHàng_ThanhToán!$C$5),6),BáoCáoHàngHóa!B1612,Table2[Số lượng]))</f>
        <v/>
      </c>
      <c r="D1612" s="41" t="str">
        <f t="shared" si="222"/>
        <v/>
      </c>
      <c r="E1612" s="41" t="str">
        <f ca="1">IF(B1612="","",SUMIF(OFFSET(MuaHàng_ThanhToán!$D$5,0,0,COUNTIF(Table2[Tên nhà cung cấp],MuaHàng_ThanhToán!$C$5),6),BáoCáoHàngHóa!B1612,Table2[Thành tiền]))</f>
        <v/>
      </c>
      <c r="F1612" s="43" t="str">
        <f>IF(B1612="","",SUMIF(Table2[[Tên hàng hóa]:[Thành tiền]],BáoCáoHàngHóa!B1612,Table2[Số lượng])-BáoCáoHàngHóa!C1612)</f>
        <v/>
      </c>
      <c r="G1612" s="43" t="str">
        <f t="shared" si="223"/>
        <v/>
      </c>
      <c r="H1612" s="43" t="str">
        <f>IF(B1612="","",SUMIF(Table2[[Tên hàng hóa]:[Thành tiền]],BáoCáoHàngHóa!B1612,Table2[Thành tiền])-BáoCáoHàngHóa!E1612)</f>
        <v/>
      </c>
      <c r="I1612" s="42" t="str">
        <f>IF(B1612="","",SUMIF(Table28[[Tên hàng hóa ]:[Thành tiền]],BáoCáoHàngHóa!B1612,Table28[Số lượng]))</f>
        <v/>
      </c>
      <c r="J1612" s="42" t="str">
        <f t="shared" si="224"/>
        <v/>
      </c>
      <c r="K1612" s="42" t="str">
        <f t="shared" si="225"/>
        <v/>
      </c>
      <c r="L1612" s="44" t="str">
        <f t="shared" si="226"/>
        <v/>
      </c>
      <c r="M1612" s="44" t="str">
        <f t="shared" si="227"/>
        <v/>
      </c>
      <c r="N1612" s="44" t="str">
        <f t="shared" si="228"/>
        <v/>
      </c>
      <c r="O1612" s="30">
        <f t="shared" si="229"/>
        <v>0</v>
      </c>
    </row>
    <row r="1613" spans="1:15" x14ac:dyDescent="0.2">
      <c r="A1613" s="40">
        <v>1608</v>
      </c>
      <c r="B1613" s="40" t="str">
        <f>IF(DanhMụcHH!B1612="","",DanhMụcHH!B1612)</f>
        <v/>
      </c>
      <c r="C1613" s="41" t="str">
        <f ca="1">IF(B1613="","",SUMIF(OFFSET(MuaHàng_ThanhToán!$D$5,0,0,COUNTIF(Table2[Tên nhà cung cấp],MuaHàng_ThanhToán!$C$5),6),BáoCáoHàngHóa!B1613,Table2[Số lượng]))</f>
        <v/>
      </c>
      <c r="D1613" s="41" t="str">
        <f t="shared" si="222"/>
        <v/>
      </c>
      <c r="E1613" s="41" t="str">
        <f ca="1">IF(B1613="","",SUMIF(OFFSET(MuaHàng_ThanhToán!$D$5,0,0,COUNTIF(Table2[Tên nhà cung cấp],MuaHàng_ThanhToán!$C$5),6),BáoCáoHàngHóa!B1613,Table2[Thành tiền]))</f>
        <v/>
      </c>
      <c r="F1613" s="43" t="str">
        <f>IF(B1613="","",SUMIF(Table2[[Tên hàng hóa]:[Thành tiền]],BáoCáoHàngHóa!B1613,Table2[Số lượng])-BáoCáoHàngHóa!C1613)</f>
        <v/>
      </c>
      <c r="G1613" s="43" t="str">
        <f t="shared" si="223"/>
        <v/>
      </c>
      <c r="H1613" s="43" t="str">
        <f>IF(B1613="","",SUMIF(Table2[[Tên hàng hóa]:[Thành tiền]],BáoCáoHàngHóa!B1613,Table2[Thành tiền])-BáoCáoHàngHóa!E1613)</f>
        <v/>
      </c>
      <c r="I1613" s="42" t="str">
        <f>IF(B1613="","",SUMIF(Table28[[Tên hàng hóa ]:[Thành tiền]],BáoCáoHàngHóa!B1613,Table28[Số lượng]))</f>
        <v/>
      </c>
      <c r="J1613" s="42" t="str">
        <f t="shared" si="224"/>
        <v/>
      </c>
      <c r="K1613" s="42" t="str">
        <f t="shared" si="225"/>
        <v/>
      </c>
      <c r="L1613" s="44" t="str">
        <f t="shared" si="226"/>
        <v/>
      </c>
      <c r="M1613" s="44" t="str">
        <f t="shared" si="227"/>
        <v/>
      </c>
      <c r="N1613" s="44" t="str">
        <f t="shared" si="228"/>
        <v/>
      </c>
      <c r="O1613" s="30">
        <f t="shared" si="229"/>
        <v>0</v>
      </c>
    </row>
    <row r="1614" spans="1:15" x14ac:dyDescent="0.2">
      <c r="A1614" s="40">
        <v>1609</v>
      </c>
      <c r="B1614" s="40" t="str">
        <f>IF(DanhMụcHH!B1613="","",DanhMụcHH!B1613)</f>
        <v/>
      </c>
      <c r="C1614" s="41" t="str">
        <f ca="1">IF(B1614="","",SUMIF(OFFSET(MuaHàng_ThanhToán!$D$5,0,0,COUNTIF(Table2[Tên nhà cung cấp],MuaHàng_ThanhToán!$C$5),6),BáoCáoHàngHóa!B1614,Table2[Số lượng]))</f>
        <v/>
      </c>
      <c r="D1614" s="41" t="str">
        <f t="shared" si="222"/>
        <v/>
      </c>
      <c r="E1614" s="41" t="str">
        <f ca="1">IF(B1614="","",SUMIF(OFFSET(MuaHàng_ThanhToán!$D$5,0,0,COUNTIF(Table2[Tên nhà cung cấp],MuaHàng_ThanhToán!$C$5),6),BáoCáoHàngHóa!B1614,Table2[Thành tiền]))</f>
        <v/>
      </c>
      <c r="F1614" s="43" t="str">
        <f>IF(B1614="","",SUMIF(Table2[[Tên hàng hóa]:[Thành tiền]],BáoCáoHàngHóa!B1614,Table2[Số lượng])-BáoCáoHàngHóa!C1614)</f>
        <v/>
      </c>
      <c r="G1614" s="43" t="str">
        <f t="shared" si="223"/>
        <v/>
      </c>
      <c r="H1614" s="43" t="str">
        <f>IF(B1614="","",SUMIF(Table2[[Tên hàng hóa]:[Thành tiền]],BáoCáoHàngHóa!B1614,Table2[Thành tiền])-BáoCáoHàngHóa!E1614)</f>
        <v/>
      </c>
      <c r="I1614" s="42" t="str">
        <f>IF(B1614="","",SUMIF(Table28[[Tên hàng hóa ]:[Thành tiền]],BáoCáoHàngHóa!B1614,Table28[Số lượng]))</f>
        <v/>
      </c>
      <c r="J1614" s="42" t="str">
        <f t="shared" si="224"/>
        <v/>
      </c>
      <c r="K1614" s="42" t="str">
        <f t="shared" si="225"/>
        <v/>
      </c>
      <c r="L1614" s="44" t="str">
        <f t="shared" si="226"/>
        <v/>
      </c>
      <c r="M1614" s="44" t="str">
        <f t="shared" si="227"/>
        <v/>
      </c>
      <c r="N1614" s="44" t="str">
        <f t="shared" si="228"/>
        <v/>
      </c>
      <c r="O1614" s="30">
        <f t="shared" si="229"/>
        <v>0</v>
      </c>
    </row>
    <row r="1615" spans="1:15" x14ac:dyDescent="0.2">
      <c r="A1615" s="40">
        <v>1610</v>
      </c>
      <c r="B1615" s="40" t="str">
        <f>IF(DanhMụcHH!B1614="","",DanhMụcHH!B1614)</f>
        <v/>
      </c>
      <c r="C1615" s="41" t="str">
        <f ca="1">IF(B1615="","",SUMIF(OFFSET(MuaHàng_ThanhToán!$D$5,0,0,COUNTIF(Table2[Tên nhà cung cấp],MuaHàng_ThanhToán!$C$5),6),BáoCáoHàngHóa!B1615,Table2[Số lượng]))</f>
        <v/>
      </c>
      <c r="D1615" s="41" t="str">
        <f t="shared" si="222"/>
        <v/>
      </c>
      <c r="E1615" s="41" t="str">
        <f ca="1">IF(B1615="","",SUMIF(OFFSET(MuaHàng_ThanhToán!$D$5,0,0,COUNTIF(Table2[Tên nhà cung cấp],MuaHàng_ThanhToán!$C$5),6),BáoCáoHàngHóa!B1615,Table2[Thành tiền]))</f>
        <v/>
      </c>
      <c r="F1615" s="43" t="str">
        <f>IF(B1615="","",SUMIF(Table2[[Tên hàng hóa]:[Thành tiền]],BáoCáoHàngHóa!B1615,Table2[Số lượng])-BáoCáoHàngHóa!C1615)</f>
        <v/>
      </c>
      <c r="G1615" s="43" t="str">
        <f t="shared" si="223"/>
        <v/>
      </c>
      <c r="H1615" s="43" t="str">
        <f>IF(B1615="","",SUMIF(Table2[[Tên hàng hóa]:[Thành tiền]],BáoCáoHàngHóa!B1615,Table2[Thành tiền])-BáoCáoHàngHóa!E1615)</f>
        <v/>
      </c>
      <c r="I1615" s="42" t="str">
        <f>IF(B1615="","",SUMIF(Table28[[Tên hàng hóa ]:[Thành tiền]],BáoCáoHàngHóa!B1615,Table28[Số lượng]))</f>
        <v/>
      </c>
      <c r="J1615" s="42" t="str">
        <f t="shared" si="224"/>
        <v/>
      </c>
      <c r="K1615" s="42" t="str">
        <f t="shared" si="225"/>
        <v/>
      </c>
      <c r="L1615" s="44" t="str">
        <f t="shared" si="226"/>
        <v/>
      </c>
      <c r="M1615" s="44" t="str">
        <f t="shared" si="227"/>
        <v/>
      </c>
      <c r="N1615" s="44" t="str">
        <f t="shared" si="228"/>
        <v/>
      </c>
      <c r="O1615" s="30">
        <f t="shared" si="229"/>
        <v>0</v>
      </c>
    </row>
    <row r="1616" spans="1:15" x14ac:dyDescent="0.2">
      <c r="A1616" s="40">
        <v>1611</v>
      </c>
      <c r="B1616" s="40" t="str">
        <f>IF(DanhMụcHH!B1615="","",DanhMụcHH!B1615)</f>
        <v/>
      </c>
      <c r="C1616" s="41" t="str">
        <f ca="1">IF(B1616="","",SUMIF(OFFSET(MuaHàng_ThanhToán!$D$5,0,0,COUNTIF(Table2[Tên nhà cung cấp],MuaHàng_ThanhToán!$C$5),6),BáoCáoHàngHóa!B1616,Table2[Số lượng]))</f>
        <v/>
      </c>
      <c r="D1616" s="41" t="str">
        <f t="shared" si="222"/>
        <v/>
      </c>
      <c r="E1616" s="41" t="str">
        <f ca="1">IF(B1616="","",SUMIF(OFFSET(MuaHàng_ThanhToán!$D$5,0,0,COUNTIF(Table2[Tên nhà cung cấp],MuaHàng_ThanhToán!$C$5),6),BáoCáoHàngHóa!B1616,Table2[Thành tiền]))</f>
        <v/>
      </c>
      <c r="F1616" s="43" t="str">
        <f>IF(B1616="","",SUMIF(Table2[[Tên hàng hóa]:[Thành tiền]],BáoCáoHàngHóa!B1616,Table2[Số lượng])-BáoCáoHàngHóa!C1616)</f>
        <v/>
      </c>
      <c r="G1616" s="43" t="str">
        <f t="shared" si="223"/>
        <v/>
      </c>
      <c r="H1616" s="43" t="str">
        <f>IF(B1616="","",SUMIF(Table2[[Tên hàng hóa]:[Thành tiền]],BáoCáoHàngHóa!B1616,Table2[Thành tiền])-BáoCáoHàngHóa!E1616)</f>
        <v/>
      </c>
      <c r="I1616" s="42" t="str">
        <f>IF(B1616="","",SUMIF(Table28[[Tên hàng hóa ]:[Thành tiền]],BáoCáoHàngHóa!B1616,Table28[Số lượng]))</f>
        <v/>
      </c>
      <c r="J1616" s="42" t="str">
        <f t="shared" si="224"/>
        <v/>
      </c>
      <c r="K1616" s="42" t="str">
        <f t="shared" si="225"/>
        <v/>
      </c>
      <c r="L1616" s="44" t="str">
        <f t="shared" si="226"/>
        <v/>
      </c>
      <c r="M1616" s="44" t="str">
        <f t="shared" si="227"/>
        <v/>
      </c>
      <c r="N1616" s="44" t="str">
        <f t="shared" si="228"/>
        <v/>
      </c>
      <c r="O1616" s="30">
        <f t="shared" si="229"/>
        <v>0</v>
      </c>
    </row>
    <row r="1617" spans="1:15" x14ac:dyDescent="0.2">
      <c r="A1617" s="40">
        <v>1612</v>
      </c>
      <c r="B1617" s="40" t="str">
        <f>IF(DanhMụcHH!B1616="","",DanhMụcHH!B1616)</f>
        <v/>
      </c>
      <c r="C1617" s="41" t="str">
        <f ca="1">IF(B1617="","",SUMIF(OFFSET(MuaHàng_ThanhToán!$D$5,0,0,COUNTIF(Table2[Tên nhà cung cấp],MuaHàng_ThanhToán!$C$5),6),BáoCáoHàngHóa!B1617,Table2[Số lượng]))</f>
        <v/>
      </c>
      <c r="D1617" s="41" t="str">
        <f t="shared" si="222"/>
        <v/>
      </c>
      <c r="E1617" s="41" t="str">
        <f ca="1">IF(B1617="","",SUMIF(OFFSET(MuaHàng_ThanhToán!$D$5,0,0,COUNTIF(Table2[Tên nhà cung cấp],MuaHàng_ThanhToán!$C$5),6),BáoCáoHàngHóa!B1617,Table2[Thành tiền]))</f>
        <v/>
      </c>
      <c r="F1617" s="43" t="str">
        <f>IF(B1617="","",SUMIF(Table2[[Tên hàng hóa]:[Thành tiền]],BáoCáoHàngHóa!B1617,Table2[Số lượng])-BáoCáoHàngHóa!C1617)</f>
        <v/>
      </c>
      <c r="G1617" s="43" t="str">
        <f t="shared" si="223"/>
        <v/>
      </c>
      <c r="H1617" s="43" t="str">
        <f>IF(B1617="","",SUMIF(Table2[[Tên hàng hóa]:[Thành tiền]],BáoCáoHàngHóa!B1617,Table2[Thành tiền])-BáoCáoHàngHóa!E1617)</f>
        <v/>
      </c>
      <c r="I1617" s="42" t="str">
        <f>IF(B1617="","",SUMIF(Table28[[Tên hàng hóa ]:[Thành tiền]],BáoCáoHàngHóa!B1617,Table28[Số lượng]))</f>
        <v/>
      </c>
      <c r="J1617" s="42" t="str">
        <f t="shared" si="224"/>
        <v/>
      </c>
      <c r="K1617" s="42" t="str">
        <f t="shared" si="225"/>
        <v/>
      </c>
      <c r="L1617" s="44" t="str">
        <f t="shared" si="226"/>
        <v/>
      </c>
      <c r="M1617" s="44" t="str">
        <f t="shared" si="227"/>
        <v/>
      </c>
      <c r="N1617" s="44" t="str">
        <f t="shared" si="228"/>
        <v/>
      </c>
      <c r="O1617" s="30">
        <f t="shared" si="229"/>
        <v>0</v>
      </c>
    </row>
    <row r="1618" spans="1:15" x14ac:dyDescent="0.2">
      <c r="A1618" s="40">
        <v>1613</v>
      </c>
      <c r="B1618" s="40" t="str">
        <f>IF(DanhMụcHH!B1617="","",DanhMụcHH!B1617)</f>
        <v/>
      </c>
      <c r="C1618" s="41" t="str">
        <f ca="1">IF(B1618="","",SUMIF(OFFSET(MuaHàng_ThanhToán!$D$5,0,0,COUNTIF(Table2[Tên nhà cung cấp],MuaHàng_ThanhToán!$C$5),6),BáoCáoHàngHóa!B1618,Table2[Số lượng]))</f>
        <v/>
      </c>
      <c r="D1618" s="41" t="str">
        <f t="shared" si="222"/>
        <v/>
      </c>
      <c r="E1618" s="41" t="str">
        <f ca="1">IF(B1618="","",SUMIF(OFFSET(MuaHàng_ThanhToán!$D$5,0,0,COUNTIF(Table2[Tên nhà cung cấp],MuaHàng_ThanhToán!$C$5),6),BáoCáoHàngHóa!B1618,Table2[Thành tiền]))</f>
        <v/>
      </c>
      <c r="F1618" s="43" t="str">
        <f>IF(B1618="","",SUMIF(Table2[[Tên hàng hóa]:[Thành tiền]],BáoCáoHàngHóa!B1618,Table2[Số lượng])-BáoCáoHàngHóa!C1618)</f>
        <v/>
      </c>
      <c r="G1618" s="43" t="str">
        <f t="shared" si="223"/>
        <v/>
      </c>
      <c r="H1618" s="43" t="str">
        <f>IF(B1618="","",SUMIF(Table2[[Tên hàng hóa]:[Thành tiền]],BáoCáoHàngHóa!B1618,Table2[Thành tiền])-BáoCáoHàngHóa!E1618)</f>
        <v/>
      </c>
      <c r="I1618" s="42" t="str">
        <f>IF(B1618="","",SUMIF(Table28[[Tên hàng hóa ]:[Thành tiền]],BáoCáoHàngHóa!B1618,Table28[Số lượng]))</f>
        <v/>
      </c>
      <c r="J1618" s="42" t="str">
        <f t="shared" si="224"/>
        <v/>
      </c>
      <c r="K1618" s="42" t="str">
        <f t="shared" si="225"/>
        <v/>
      </c>
      <c r="L1618" s="44" t="str">
        <f t="shared" si="226"/>
        <v/>
      </c>
      <c r="M1618" s="44" t="str">
        <f t="shared" si="227"/>
        <v/>
      </c>
      <c r="N1618" s="44" t="str">
        <f t="shared" si="228"/>
        <v/>
      </c>
      <c r="O1618" s="30">
        <f t="shared" si="229"/>
        <v>0</v>
      </c>
    </row>
    <row r="1619" spans="1:15" x14ac:dyDescent="0.2">
      <c r="A1619" s="40">
        <v>1614</v>
      </c>
      <c r="B1619" s="40" t="str">
        <f>IF(DanhMụcHH!B1618="","",DanhMụcHH!B1618)</f>
        <v/>
      </c>
      <c r="C1619" s="41" t="str">
        <f ca="1">IF(B1619="","",SUMIF(OFFSET(MuaHàng_ThanhToán!$D$5,0,0,COUNTIF(Table2[Tên nhà cung cấp],MuaHàng_ThanhToán!$C$5),6),BáoCáoHàngHóa!B1619,Table2[Số lượng]))</f>
        <v/>
      </c>
      <c r="D1619" s="41" t="str">
        <f t="shared" si="222"/>
        <v/>
      </c>
      <c r="E1619" s="41" t="str">
        <f ca="1">IF(B1619="","",SUMIF(OFFSET(MuaHàng_ThanhToán!$D$5,0,0,COUNTIF(Table2[Tên nhà cung cấp],MuaHàng_ThanhToán!$C$5),6),BáoCáoHàngHóa!B1619,Table2[Thành tiền]))</f>
        <v/>
      </c>
      <c r="F1619" s="43" t="str">
        <f>IF(B1619="","",SUMIF(Table2[[Tên hàng hóa]:[Thành tiền]],BáoCáoHàngHóa!B1619,Table2[Số lượng])-BáoCáoHàngHóa!C1619)</f>
        <v/>
      </c>
      <c r="G1619" s="43" t="str">
        <f t="shared" si="223"/>
        <v/>
      </c>
      <c r="H1619" s="43" t="str">
        <f>IF(B1619="","",SUMIF(Table2[[Tên hàng hóa]:[Thành tiền]],BáoCáoHàngHóa!B1619,Table2[Thành tiền])-BáoCáoHàngHóa!E1619)</f>
        <v/>
      </c>
      <c r="I1619" s="42" t="str">
        <f>IF(B1619="","",SUMIF(Table28[[Tên hàng hóa ]:[Thành tiền]],BáoCáoHàngHóa!B1619,Table28[Số lượng]))</f>
        <v/>
      </c>
      <c r="J1619" s="42" t="str">
        <f t="shared" si="224"/>
        <v/>
      </c>
      <c r="K1619" s="42" t="str">
        <f t="shared" si="225"/>
        <v/>
      </c>
      <c r="L1619" s="44" t="str">
        <f t="shared" si="226"/>
        <v/>
      </c>
      <c r="M1619" s="44" t="str">
        <f t="shared" si="227"/>
        <v/>
      </c>
      <c r="N1619" s="44" t="str">
        <f t="shared" si="228"/>
        <v/>
      </c>
      <c r="O1619" s="30">
        <f t="shared" si="229"/>
        <v>0</v>
      </c>
    </row>
    <row r="1620" spans="1:15" x14ac:dyDescent="0.2">
      <c r="A1620" s="40">
        <v>1615</v>
      </c>
      <c r="B1620" s="40" t="str">
        <f>IF(DanhMụcHH!B1619="","",DanhMụcHH!B1619)</f>
        <v/>
      </c>
      <c r="C1620" s="41" t="str">
        <f ca="1">IF(B1620="","",SUMIF(OFFSET(MuaHàng_ThanhToán!$D$5,0,0,COUNTIF(Table2[Tên nhà cung cấp],MuaHàng_ThanhToán!$C$5),6),BáoCáoHàngHóa!B1620,Table2[Số lượng]))</f>
        <v/>
      </c>
      <c r="D1620" s="41" t="str">
        <f t="shared" si="222"/>
        <v/>
      </c>
      <c r="E1620" s="41" t="str">
        <f ca="1">IF(B1620="","",SUMIF(OFFSET(MuaHàng_ThanhToán!$D$5,0,0,COUNTIF(Table2[Tên nhà cung cấp],MuaHàng_ThanhToán!$C$5),6),BáoCáoHàngHóa!B1620,Table2[Thành tiền]))</f>
        <v/>
      </c>
      <c r="F1620" s="43" t="str">
        <f>IF(B1620="","",SUMIF(Table2[[Tên hàng hóa]:[Thành tiền]],BáoCáoHàngHóa!B1620,Table2[Số lượng])-BáoCáoHàngHóa!C1620)</f>
        <v/>
      </c>
      <c r="G1620" s="43" t="str">
        <f t="shared" si="223"/>
        <v/>
      </c>
      <c r="H1620" s="43" t="str">
        <f>IF(B1620="","",SUMIF(Table2[[Tên hàng hóa]:[Thành tiền]],BáoCáoHàngHóa!B1620,Table2[Thành tiền])-BáoCáoHàngHóa!E1620)</f>
        <v/>
      </c>
      <c r="I1620" s="42" t="str">
        <f>IF(B1620="","",SUMIF(Table28[[Tên hàng hóa ]:[Thành tiền]],BáoCáoHàngHóa!B1620,Table28[Số lượng]))</f>
        <v/>
      </c>
      <c r="J1620" s="42" t="str">
        <f t="shared" si="224"/>
        <v/>
      </c>
      <c r="K1620" s="42" t="str">
        <f t="shared" si="225"/>
        <v/>
      </c>
      <c r="L1620" s="44" t="str">
        <f t="shared" si="226"/>
        <v/>
      </c>
      <c r="M1620" s="44" t="str">
        <f t="shared" si="227"/>
        <v/>
      </c>
      <c r="N1620" s="44" t="str">
        <f t="shared" si="228"/>
        <v/>
      </c>
      <c r="O1620" s="30">
        <f t="shared" si="229"/>
        <v>0</v>
      </c>
    </row>
    <row r="1621" spans="1:15" x14ac:dyDescent="0.2">
      <c r="A1621" s="40">
        <v>1616</v>
      </c>
      <c r="B1621" s="40" t="str">
        <f>IF(DanhMụcHH!B1620="","",DanhMụcHH!B1620)</f>
        <v/>
      </c>
      <c r="C1621" s="41" t="str">
        <f ca="1">IF(B1621="","",SUMIF(OFFSET(MuaHàng_ThanhToán!$D$5,0,0,COUNTIF(Table2[Tên nhà cung cấp],MuaHàng_ThanhToán!$C$5),6),BáoCáoHàngHóa!B1621,Table2[Số lượng]))</f>
        <v/>
      </c>
      <c r="D1621" s="41" t="str">
        <f t="shared" si="222"/>
        <v/>
      </c>
      <c r="E1621" s="41" t="str">
        <f ca="1">IF(B1621="","",SUMIF(OFFSET(MuaHàng_ThanhToán!$D$5,0,0,COUNTIF(Table2[Tên nhà cung cấp],MuaHàng_ThanhToán!$C$5),6),BáoCáoHàngHóa!B1621,Table2[Thành tiền]))</f>
        <v/>
      </c>
      <c r="F1621" s="43" t="str">
        <f>IF(B1621="","",SUMIF(Table2[[Tên hàng hóa]:[Thành tiền]],BáoCáoHàngHóa!B1621,Table2[Số lượng])-BáoCáoHàngHóa!C1621)</f>
        <v/>
      </c>
      <c r="G1621" s="43" t="str">
        <f t="shared" si="223"/>
        <v/>
      </c>
      <c r="H1621" s="43" t="str">
        <f>IF(B1621="","",SUMIF(Table2[[Tên hàng hóa]:[Thành tiền]],BáoCáoHàngHóa!B1621,Table2[Thành tiền])-BáoCáoHàngHóa!E1621)</f>
        <v/>
      </c>
      <c r="I1621" s="42" t="str">
        <f>IF(B1621="","",SUMIF(Table28[[Tên hàng hóa ]:[Thành tiền]],BáoCáoHàngHóa!B1621,Table28[Số lượng]))</f>
        <v/>
      </c>
      <c r="J1621" s="42" t="str">
        <f t="shared" si="224"/>
        <v/>
      </c>
      <c r="K1621" s="42" t="str">
        <f t="shared" si="225"/>
        <v/>
      </c>
      <c r="L1621" s="44" t="str">
        <f t="shared" si="226"/>
        <v/>
      </c>
      <c r="M1621" s="44" t="str">
        <f t="shared" si="227"/>
        <v/>
      </c>
      <c r="N1621" s="44" t="str">
        <f t="shared" si="228"/>
        <v/>
      </c>
      <c r="O1621" s="30">
        <f t="shared" si="229"/>
        <v>0</v>
      </c>
    </row>
    <row r="1622" spans="1:15" x14ac:dyDescent="0.2">
      <c r="A1622" s="40">
        <v>1617</v>
      </c>
      <c r="B1622" s="40" t="str">
        <f>IF(DanhMụcHH!B1621="","",DanhMụcHH!B1621)</f>
        <v/>
      </c>
      <c r="C1622" s="41" t="str">
        <f ca="1">IF(B1622="","",SUMIF(OFFSET(MuaHàng_ThanhToán!$D$5,0,0,COUNTIF(Table2[Tên nhà cung cấp],MuaHàng_ThanhToán!$C$5),6),BáoCáoHàngHóa!B1622,Table2[Số lượng]))</f>
        <v/>
      </c>
      <c r="D1622" s="41" t="str">
        <f t="shared" si="222"/>
        <v/>
      </c>
      <c r="E1622" s="41" t="str">
        <f ca="1">IF(B1622="","",SUMIF(OFFSET(MuaHàng_ThanhToán!$D$5,0,0,COUNTIF(Table2[Tên nhà cung cấp],MuaHàng_ThanhToán!$C$5),6),BáoCáoHàngHóa!B1622,Table2[Thành tiền]))</f>
        <v/>
      </c>
      <c r="F1622" s="43" t="str">
        <f>IF(B1622="","",SUMIF(Table2[[Tên hàng hóa]:[Thành tiền]],BáoCáoHàngHóa!B1622,Table2[Số lượng])-BáoCáoHàngHóa!C1622)</f>
        <v/>
      </c>
      <c r="G1622" s="43" t="str">
        <f t="shared" si="223"/>
        <v/>
      </c>
      <c r="H1622" s="43" t="str">
        <f>IF(B1622="","",SUMIF(Table2[[Tên hàng hóa]:[Thành tiền]],BáoCáoHàngHóa!B1622,Table2[Thành tiền])-BáoCáoHàngHóa!E1622)</f>
        <v/>
      </c>
      <c r="I1622" s="42" t="str">
        <f>IF(B1622="","",SUMIF(Table28[[Tên hàng hóa ]:[Thành tiền]],BáoCáoHàngHóa!B1622,Table28[Số lượng]))</f>
        <v/>
      </c>
      <c r="J1622" s="42" t="str">
        <f t="shared" si="224"/>
        <v/>
      </c>
      <c r="K1622" s="42" t="str">
        <f t="shared" si="225"/>
        <v/>
      </c>
      <c r="L1622" s="44" t="str">
        <f t="shared" si="226"/>
        <v/>
      </c>
      <c r="M1622" s="44" t="str">
        <f t="shared" si="227"/>
        <v/>
      </c>
      <c r="N1622" s="44" t="str">
        <f t="shared" si="228"/>
        <v/>
      </c>
      <c r="O1622" s="30">
        <f t="shared" si="229"/>
        <v>0</v>
      </c>
    </row>
    <row r="1623" spans="1:15" x14ac:dyDescent="0.2">
      <c r="A1623" s="40">
        <v>1618</v>
      </c>
      <c r="B1623" s="40" t="str">
        <f>IF(DanhMụcHH!B1622="","",DanhMụcHH!B1622)</f>
        <v/>
      </c>
      <c r="C1623" s="41" t="str">
        <f ca="1">IF(B1623="","",SUMIF(OFFSET(MuaHàng_ThanhToán!$D$5,0,0,COUNTIF(Table2[Tên nhà cung cấp],MuaHàng_ThanhToán!$C$5),6),BáoCáoHàngHóa!B1623,Table2[Số lượng]))</f>
        <v/>
      </c>
      <c r="D1623" s="41" t="str">
        <f t="shared" si="222"/>
        <v/>
      </c>
      <c r="E1623" s="41" t="str">
        <f ca="1">IF(B1623="","",SUMIF(OFFSET(MuaHàng_ThanhToán!$D$5,0,0,COUNTIF(Table2[Tên nhà cung cấp],MuaHàng_ThanhToán!$C$5),6),BáoCáoHàngHóa!B1623,Table2[Thành tiền]))</f>
        <v/>
      </c>
      <c r="F1623" s="43" t="str">
        <f>IF(B1623="","",SUMIF(Table2[[Tên hàng hóa]:[Thành tiền]],BáoCáoHàngHóa!B1623,Table2[Số lượng])-BáoCáoHàngHóa!C1623)</f>
        <v/>
      </c>
      <c r="G1623" s="43" t="str">
        <f t="shared" si="223"/>
        <v/>
      </c>
      <c r="H1623" s="43" t="str">
        <f>IF(B1623="","",SUMIF(Table2[[Tên hàng hóa]:[Thành tiền]],BáoCáoHàngHóa!B1623,Table2[Thành tiền])-BáoCáoHàngHóa!E1623)</f>
        <v/>
      </c>
      <c r="I1623" s="42" t="str">
        <f>IF(B1623="","",SUMIF(Table28[[Tên hàng hóa ]:[Thành tiền]],BáoCáoHàngHóa!B1623,Table28[Số lượng]))</f>
        <v/>
      </c>
      <c r="J1623" s="42" t="str">
        <f t="shared" si="224"/>
        <v/>
      </c>
      <c r="K1623" s="42" t="str">
        <f t="shared" si="225"/>
        <v/>
      </c>
      <c r="L1623" s="44" t="str">
        <f t="shared" si="226"/>
        <v/>
      </c>
      <c r="M1623" s="44" t="str">
        <f t="shared" si="227"/>
        <v/>
      </c>
      <c r="N1623" s="44" t="str">
        <f t="shared" si="228"/>
        <v/>
      </c>
      <c r="O1623" s="30">
        <f t="shared" si="229"/>
        <v>0</v>
      </c>
    </row>
    <row r="1624" spans="1:15" x14ac:dyDescent="0.2">
      <c r="A1624" s="40">
        <v>1619</v>
      </c>
      <c r="B1624" s="40" t="str">
        <f>IF(DanhMụcHH!B1623="","",DanhMụcHH!B1623)</f>
        <v/>
      </c>
      <c r="C1624" s="41" t="str">
        <f ca="1">IF(B1624="","",SUMIF(OFFSET(MuaHàng_ThanhToán!$D$5,0,0,COUNTIF(Table2[Tên nhà cung cấp],MuaHàng_ThanhToán!$C$5),6),BáoCáoHàngHóa!B1624,Table2[Số lượng]))</f>
        <v/>
      </c>
      <c r="D1624" s="41" t="str">
        <f t="shared" si="222"/>
        <v/>
      </c>
      <c r="E1624" s="41" t="str">
        <f ca="1">IF(B1624="","",SUMIF(OFFSET(MuaHàng_ThanhToán!$D$5,0,0,COUNTIF(Table2[Tên nhà cung cấp],MuaHàng_ThanhToán!$C$5),6),BáoCáoHàngHóa!B1624,Table2[Thành tiền]))</f>
        <v/>
      </c>
      <c r="F1624" s="43" t="str">
        <f>IF(B1624="","",SUMIF(Table2[[Tên hàng hóa]:[Thành tiền]],BáoCáoHàngHóa!B1624,Table2[Số lượng])-BáoCáoHàngHóa!C1624)</f>
        <v/>
      </c>
      <c r="G1624" s="43" t="str">
        <f t="shared" si="223"/>
        <v/>
      </c>
      <c r="H1624" s="43" t="str">
        <f>IF(B1624="","",SUMIF(Table2[[Tên hàng hóa]:[Thành tiền]],BáoCáoHàngHóa!B1624,Table2[Thành tiền])-BáoCáoHàngHóa!E1624)</f>
        <v/>
      </c>
      <c r="I1624" s="42" t="str">
        <f>IF(B1624="","",SUMIF(Table28[[Tên hàng hóa ]:[Thành tiền]],BáoCáoHàngHóa!B1624,Table28[Số lượng]))</f>
        <v/>
      </c>
      <c r="J1624" s="42" t="str">
        <f t="shared" si="224"/>
        <v/>
      </c>
      <c r="K1624" s="42" t="str">
        <f t="shared" si="225"/>
        <v/>
      </c>
      <c r="L1624" s="44" t="str">
        <f t="shared" si="226"/>
        <v/>
      </c>
      <c r="M1624" s="44" t="str">
        <f t="shared" si="227"/>
        <v/>
      </c>
      <c r="N1624" s="44" t="str">
        <f t="shared" si="228"/>
        <v/>
      </c>
      <c r="O1624" s="30">
        <f t="shared" si="229"/>
        <v>0</v>
      </c>
    </row>
    <row r="1625" spans="1:15" x14ac:dyDescent="0.2">
      <c r="A1625" s="40">
        <v>1620</v>
      </c>
      <c r="B1625" s="40" t="str">
        <f>IF(DanhMụcHH!B1624="","",DanhMụcHH!B1624)</f>
        <v/>
      </c>
      <c r="C1625" s="41" t="str">
        <f ca="1">IF(B1625="","",SUMIF(OFFSET(MuaHàng_ThanhToán!$D$5,0,0,COUNTIF(Table2[Tên nhà cung cấp],MuaHàng_ThanhToán!$C$5),6),BáoCáoHàngHóa!B1625,Table2[Số lượng]))</f>
        <v/>
      </c>
      <c r="D1625" s="41" t="str">
        <f t="shared" si="222"/>
        <v/>
      </c>
      <c r="E1625" s="41" t="str">
        <f ca="1">IF(B1625="","",SUMIF(OFFSET(MuaHàng_ThanhToán!$D$5,0,0,COUNTIF(Table2[Tên nhà cung cấp],MuaHàng_ThanhToán!$C$5),6),BáoCáoHàngHóa!B1625,Table2[Thành tiền]))</f>
        <v/>
      </c>
      <c r="F1625" s="43" t="str">
        <f>IF(B1625="","",SUMIF(Table2[[Tên hàng hóa]:[Thành tiền]],BáoCáoHàngHóa!B1625,Table2[Số lượng])-BáoCáoHàngHóa!C1625)</f>
        <v/>
      </c>
      <c r="G1625" s="43" t="str">
        <f t="shared" si="223"/>
        <v/>
      </c>
      <c r="H1625" s="43" t="str">
        <f>IF(B1625="","",SUMIF(Table2[[Tên hàng hóa]:[Thành tiền]],BáoCáoHàngHóa!B1625,Table2[Thành tiền])-BáoCáoHàngHóa!E1625)</f>
        <v/>
      </c>
      <c r="I1625" s="42" t="str">
        <f>IF(B1625="","",SUMIF(Table28[[Tên hàng hóa ]:[Thành tiền]],BáoCáoHàngHóa!B1625,Table28[Số lượng]))</f>
        <v/>
      </c>
      <c r="J1625" s="42" t="str">
        <f t="shared" si="224"/>
        <v/>
      </c>
      <c r="K1625" s="42" t="str">
        <f t="shared" si="225"/>
        <v/>
      </c>
      <c r="L1625" s="44" t="str">
        <f t="shared" si="226"/>
        <v/>
      </c>
      <c r="M1625" s="44" t="str">
        <f t="shared" si="227"/>
        <v/>
      </c>
      <c r="N1625" s="44" t="str">
        <f t="shared" si="228"/>
        <v/>
      </c>
      <c r="O1625" s="30">
        <f t="shared" si="229"/>
        <v>0</v>
      </c>
    </row>
    <row r="1626" spans="1:15" x14ac:dyDescent="0.2">
      <c r="A1626" s="40">
        <v>1621</v>
      </c>
      <c r="B1626" s="40" t="str">
        <f>IF(DanhMụcHH!B1625="","",DanhMụcHH!B1625)</f>
        <v/>
      </c>
      <c r="C1626" s="41" t="str">
        <f ca="1">IF(B1626="","",SUMIF(OFFSET(MuaHàng_ThanhToán!$D$5,0,0,COUNTIF(Table2[Tên nhà cung cấp],MuaHàng_ThanhToán!$C$5),6),BáoCáoHàngHóa!B1626,Table2[Số lượng]))</f>
        <v/>
      </c>
      <c r="D1626" s="41" t="str">
        <f t="shared" si="222"/>
        <v/>
      </c>
      <c r="E1626" s="41" t="str">
        <f ca="1">IF(B1626="","",SUMIF(OFFSET(MuaHàng_ThanhToán!$D$5,0,0,COUNTIF(Table2[Tên nhà cung cấp],MuaHàng_ThanhToán!$C$5),6),BáoCáoHàngHóa!B1626,Table2[Thành tiền]))</f>
        <v/>
      </c>
      <c r="F1626" s="43" t="str">
        <f>IF(B1626="","",SUMIF(Table2[[Tên hàng hóa]:[Thành tiền]],BáoCáoHàngHóa!B1626,Table2[Số lượng])-BáoCáoHàngHóa!C1626)</f>
        <v/>
      </c>
      <c r="G1626" s="43" t="str">
        <f t="shared" si="223"/>
        <v/>
      </c>
      <c r="H1626" s="43" t="str">
        <f>IF(B1626="","",SUMIF(Table2[[Tên hàng hóa]:[Thành tiền]],BáoCáoHàngHóa!B1626,Table2[Thành tiền])-BáoCáoHàngHóa!E1626)</f>
        <v/>
      </c>
      <c r="I1626" s="42" t="str">
        <f>IF(B1626="","",SUMIF(Table28[[Tên hàng hóa ]:[Thành tiền]],BáoCáoHàngHóa!B1626,Table28[Số lượng]))</f>
        <v/>
      </c>
      <c r="J1626" s="42" t="str">
        <f t="shared" si="224"/>
        <v/>
      </c>
      <c r="K1626" s="42" t="str">
        <f t="shared" si="225"/>
        <v/>
      </c>
      <c r="L1626" s="44" t="str">
        <f t="shared" si="226"/>
        <v/>
      </c>
      <c r="M1626" s="44" t="str">
        <f t="shared" si="227"/>
        <v/>
      </c>
      <c r="N1626" s="44" t="str">
        <f t="shared" si="228"/>
        <v/>
      </c>
      <c r="O1626" s="30">
        <f t="shared" si="229"/>
        <v>0</v>
      </c>
    </row>
    <row r="1627" spans="1:15" x14ac:dyDescent="0.2">
      <c r="A1627" s="40">
        <v>1622</v>
      </c>
      <c r="B1627" s="40" t="str">
        <f>IF(DanhMụcHH!B1626="","",DanhMụcHH!B1626)</f>
        <v/>
      </c>
      <c r="C1627" s="41" t="str">
        <f ca="1">IF(B1627="","",SUMIF(OFFSET(MuaHàng_ThanhToán!$D$5,0,0,COUNTIF(Table2[Tên nhà cung cấp],MuaHàng_ThanhToán!$C$5),6),BáoCáoHàngHóa!B1627,Table2[Số lượng]))</f>
        <v/>
      </c>
      <c r="D1627" s="41" t="str">
        <f t="shared" si="222"/>
        <v/>
      </c>
      <c r="E1627" s="41" t="str">
        <f ca="1">IF(B1627="","",SUMIF(OFFSET(MuaHàng_ThanhToán!$D$5,0,0,COUNTIF(Table2[Tên nhà cung cấp],MuaHàng_ThanhToán!$C$5),6),BáoCáoHàngHóa!B1627,Table2[Thành tiền]))</f>
        <v/>
      </c>
      <c r="F1627" s="43" t="str">
        <f>IF(B1627="","",SUMIF(Table2[[Tên hàng hóa]:[Thành tiền]],BáoCáoHàngHóa!B1627,Table2[Số lượng])-BáoCáoHàngHóa!C1627)</f>
        <v/>
      </c>
      <c r="G1627" s="43" t="str">
        <f t="shared" si="223"/>
        <v/>
      </c>
      <c r="H1627" s="43" t="str">
        <f>IF(B1627="","",SUMIF(Table2[[Tên hàng hóa]:[Thành tiền]],BáoCáoHàngHóa!B1627,Table2[Thành tiền])-BáoCáoHàngHóa!E1627)</f>
        <v/>
      </c>
      <c r="I1627" s="42" t="str">
        <f>IF(B1627="","",SUMIF(Table28[[Tên hàng hóa ]:[Thành tiền]],BáoCáoHàngHóa!B1627,Table28[Số lượng]))</f>
        <v/>
      </c>
      <c r="J1627" s="42" t="str">
        <f t="shared" si="224"/>
        <v/>
      </c>
      <c r="K1627" s="42" t="str">
        <f t="shared" si="225"/>
        <v/>
      </c>
      <c r="L1627" s="44" t="str">
        <f t="shared" si="226"/>
        <v/>
      </c>
      <c r="M1627" s="44" t="str">
        <f t="shared" si="227"/>
        <v/>
      </c>
      <c r="N1627" s="44" t="str">
        <f t="shared" si="228"/>
        <v/>
      </c>
      <c r="O1627" s="30">
        <f t="shared" si="229"/>
        <v>0</v>
      </c>
    </row>
    <row r="1628" spans="1:15" x14ac:dyDescent="0.2">
      <c r="A1628" s="40">
        <v>1623</v>
      </c>
      <c r="B1628" s="40" t="str">
        <f>IF(DanhMụcHH!B1627="","",DanhMụcHH!B1627)</f>
        <v/>
      </c>
      <c r="C1628" s="41" t="str">
        <f ca="1">IF(B1628="","",SUMIF(OFFSET(MuaHàng_ThanhToán!$D$5,0,0,COUNTIF(Table2[Tên nhà cung cấp],MuaHàng_ThanhToán!$C$5),6),BáoCáoHàngHóa!B1628,Table2[Số lượng]))</f>
        <v/>
      </c>
      <c r="D1628" s="41" t="str">
        <f t="shared" si="222"/>
        <v/>
      </c>
      <c r="E1628" s="41" t="str">
        <f ca="1">IF(B1628="","",SUMIF(OFFSET(MuaHàng_ThanhToán!$D$5,0,0,COUNTIF(Table2[Tên nhà cung cấp],MuaHàng_ThanhToán!$C$5),6),BáoCáoHàngHóa!B1628,Table2[Thành tiền]))</f>
        <v/>
      </c>
      <c r="F1628" s="43" t="str">
        <f>IF(B1628="","",SUMIF(Table2[[Tên hàng hóa]:[Thành tiền]],BáoCáoHàngHóa!B1628,Table2[Số lượng])-BáoCáoHàngHóa!C1628)</f>
        <v/>
      </c>
      <c r="G1628" s="43" t="str">
        <f t="shared" si="223"/>
        <v/>
      </c>
      <c r="H1628" s="43" t="str">
        <f>IF(B1628="","",SUMIF(Table2[[Tên hàng hóa]:[Thành tiền]],BáoCáoHàngHóa!B1628,Table2[Thành tiền])-BáoCáoHàngHóa!E1628)</f>
        <v/>
      </c>
      <c r="I1628" s="42" t="str">
        <f>IF(B1628="","",SUMIF(Table28[[Tên hàng hóa ]:[Thành tiền]],BáoCáoHàngHóa!B1628,Table28[Số lượng]))</f>
        <v/>
      </c>
      <c r="J1628" s="42" t="str">
        <f t="shared" si="224"/>
        <v/>
      </c>
      <c r="K1628" s="42" t="str">
        <f t="shared" si="225"/>
        <v/>
      </c>
      <c r="L1628" s="44" t="str">
        <f t="shared" si="226"/>
        <v/>
      </c>
      <c r="M1628" s="44" t="str">
        <f t="shared" si="227"/>
        <v/>
      </c>
      <c r="N1628" s="44" t="str">
        <f t="shared" si="228"/>
        <v/>
      </c>
      <c r="O1628" s="30">
        <f t="shared" si="229"/>
        <v>0</v>
      </c>
    </row>
    <row r="1629" spans="1:15" x14ac:dyDescent="0.2">
      <c r="A1629" s="40">
        <v>1624</v>
      </c>
      <c r="B1629" s="40" t="str">
        <f>IF(DanhMụcHH!B1628="","",DanhMụcHH!B1628)</f>
        <v/>
      </c>
      <c r="C1629" s="41" t="str">
        <f ca="1">IF(B1629="","",SUMIF(OFFSET(MuaHàng_ThanhToán!$D$5,0,0,COUNTIF(Table2[Tên nhà cung cấp],MuaHàng_ThanhToán!$C$5),6),BáoCáoHàngHóa!B1629,Table2[Số lượng]))</f>
        <v/>
      </c>
      <c r="D1629" s="41" t="str">
        <f t="shared" si="222"/>
        <v/>
      </c>
      <c r="E1629" s="41" t="str">
        <f ca="1">IF(B1629="","",SUMIF(OFFSET(MuaHàng_ThanhToán!$D$5,0,0,COUNTIF(Table2[Tên nhà cung cấp],MuaHàng_ThanhToán!$C$5),6),BáoCáoHàngHóa!B1629,Table2[Thành tiền]))</f>
        <v/>
      </c>
      <c r="F1629" s="43" t="str">
        <f>IF(B1629="","",SUMIF(Table2[[Tên hàng hóa]:[Thành tiền]],BáoCáoHàngHóa!B1629,Table2[Số lượng])-BáoCáoHàngHóa!C1629)</f>
        <v/>
      </c>
      <c r="G1629" s="43" t="str">
        <f t="shared" si="223"/>
        <v/>
      </c>
      <c r="H1629" s="43" t="str">
        <f>IF(B1629="","",SUMIF(Table2[[Tên hàng hóa]:[Thành tiền]],BáoCáoHàngHóa!B1629,Table2[Thành tiền])-BáoCáoHàngHóa!E1629)</f>
        <v/>
      </c>
      <c r="I1629" s="42" t="str">
        <f>IF(B1629="","",SUMIF(Table28[[Tên hàng hóa ]:[Thành tiền]],BáoCáoHàngHóa!B1629,Table28[Số lượng]))</f>
        <v/>
      </c>
      <c r="J1629" s="42" t="str">
        <f t="shared" si="224"/>
        <v/>
      </c>
      <c r="K1629" s="42" t="str">
        <f t="shared" si="225"/>
        <v/>
      </c>
      <c r="L1629" s="44" t="str">
        <f t="shared" si="226"/>
        <v/>
      </c>
      <c r="M1629" s="44" t="str">
        <f t="shared" si="227"/>
        <v/>
      </c>
      <c r="N1629" s="44" t="str">
        <f t="shared" si="228"/>
        <v/>
      </c>
      <c r="O1629" s="30">
        <f t="shared" si="229"/>
        <v>0</v>
      </c>
    </row>
    <row r="1630" spans="1:15" x14ac:dyDescent="0.2">
      <c r="A1630" s="40">
        <v>1625</v>
      </c>
      <c r="B1630" s="40" t="str">
        <f>IF(DanhMụcHH!B1629="","",DanhMụcHH!B1629)</f>
        <v/>
      </c>
      <c r="C1630" s="41" t="str">
        <f ca="1">IF(B1630="","",SUMIF(OFFSET(MuaHàng_ThanhToán!$D$5,0,0,COUNTIF(Table2[Tên nhà cung cấp],MuaHàng_ThanhToán!$C$5),6),BáoCáoHàngHóa!B1630,Table2[Số lượng]))</f>
        <v/>
      </c>
      <c r="D1630" s="41" t="str">
        <f t="shared" si="222"/>
        <v/>
      </c>
      <c r="E1630" s="41" t="str">
        <f ca="1">IF(B1630="","",SUMIF(OFFSET(MuaHàng_ThanhToán!$D$5,0,0,COUNTIF(Table2[Tên nhà cung cấp],MuaHàng_ThanhToán!$C$5),6),BáoCáoHàngHóa!B1630,Table2[Thành tiền]))</f>
        <v/>
      </c>
      <c r="F1630" s="43" t="str">
        <f>IF(B1630="","",SUMIF(Table2[[Tên hàng hóa]:[Thành tiền]],BáoCáoHàngHóa!B1630,Table2[Số lượng])-BáoCáoHàngHóa!C1630)</f>
        <v/>
      </c>
      <c r="G1630" s="43" t="str">
        <f t="shared" si="223"/>
        <v/>
      </c>
      <c r="H1630" s="43" t="str">
        <f>IF(B1630="","",SUMIF(Table2[[Tên hàng hóa]:[Thành tiền]],BáoCáoHàngHóa!B1630,Table2[Thành tiền])-BáoCáoHàngHóa!E1630)</f>
        <v/>
      </c>
      <c r="I1630" s="42" t="str">
        <f>IF(B1630="","",SUMIF(Table28[[Tên hàng hóa ]:[Thành tiền]],BáoCáoHàngHóa!B1630,Table28[Số lượng]))</f>
        <v/>
      </c>
      <c r="J1630" s="42" t="str">
        <f t="shared" si="224"/>
        <v/>
      </c>
      <c r="K1630" s="42" t="str">
        <f t="shared" si="225"/>
        <v/>
      </c>
      <c r="L1630" s="44" t="str">
        <f t="shared" si="226"/>
        <v/>
      </c>
      <c r="M1630" s="44" t="str">
        <f t="shared" si="227"/>
        <v/>
      </c>
      <c r="N1630" s="44" t="str">
        <f t="shared" si="228"/>
        <v/>
      </c>
      <c r="O1630" s="30">
        <f t="shared" si="229"/>
        <v>0</v>
      </c>
    </row>
    <row r="1631" spans="1:15" x14ac:dyDescent="0.2">
      <c r="A1631" s="40">
        <v>1626</v>
      </c>
      <c r="B1631" s="40" t="str">
        <f>IF(DanhMụcHH!B1630="","",DanhMụcHH!B1630)</f>
        <v/>
      </c>
      <c r="C1631" s="41" t="str">
        <f ca="1">IF(B1631="","",SUMIF(OFFSET(MuaHàng_ThanhToán!$D$5,0,0,COUNTIF(Table2[Tên nhà cung cấp],MuaHàng_ThanhToán!$C$5),6),BáoCáoHàngHóa!B1631,Table2[Số lượng]))</f>
        <v/>
      </c>
      <c r="D1631" s="41" t="str">
        <f t="shared" si="222"/>
        <v/>
      </c>
      <c r="E1631" s="41" t="str">
        <f ca="1">IF(B1631="","",SUMIF(OFFSET(MuaHàng_ThanhToán!$D$5,0,0,COUNTIF(Table2[Tên nhà cung cấp],MuaHàng_ThanhToán!$C$5),6),BáoCáoHàngHóa!B1631,Table2[Thành tiền]))</f>
        <v/>
      </c>
      <c r="F1631" s="43" t="str">
        <f>IF(B1631="","",SUMIF(Table2[[Tên hàng hóa]:[Thành tiền]],BáoCáoHàngHóa!B1631,Table2[Số lượng])-BáoCáoHàngHóa!C1631)</f>
        <v/>
      </c>
      <c r="G1631" s="43" t="str">
        <f t="shared" si="223"/>
        <v/>
      </c>
      <c r="H1631" s="43" t="str">
        <f>IF(B1631="","",SUMIF(Table2[[Tên hàng hóa]:[Thành tiền]],BáoCáoHàngHóa!B1631,Table2[Thành tiền])-BáoCáoHàngHóa!E1631)</f>
        <v/>
      </c>
      <c r="I1631" s="42" t="str">
        <f>IF(B1631="","",SUMIF(Table28[[Tên hàng hóa ]:[Thành tiền]],BáoCáoHàngHóa!B1631,Table28[Số lượng]))</f>
        <v/>
      </c>
      <c r="J1631" s="42" t="str">
        <f t="shared" si="224"/>
        <v/>
      </c>
      <c r="K1631" s="42" t="str">
        <f t="shared" si="225"/>
        <v/>
      </c>
      <c r="L1631" s="44" t="str">
        <f t="shared" si="226"/>
        <v/>
      </c>
      <c r="M1631" s="44" t="str">
        <f t="shared" si="227"/>
        <v/>
      </c>
      <c r="N1631" s="44" t="str">
        <f t="shared" si="228"/>
        <v/>
      </c>
      <c r="O1631" s="30">
        <f t="shared" si="229"/>
        <v>0</v>
      </c>
    </row>
    <row r="1632" spans="1:15" x14ac:dyDescent="0.2">
      <c r="A1632" s="40">
        <v>1627</v>
      </c>
      <c r="B1632" s="40" t="str">
        <f>IF(DanhMụcHH!B1631="","",DanhMụcHH!B1631)</f>
        <v/>
      </c>
      <c r="C1632" s="41" t="str">
        <f ca="1">IF(B1632="","",SUMIF(OFFSET(MuaHàng_ThanhToán!$D$5,0,0,COUNTIF(Table2[Tên nhà cung cấp],MuaHàng_ThanhToán!$C$5),6),BáoCáoHàngHóa!B1632,Table2[Số lượng]))</f>
        <v/>
      </c>
      <c r="D1632" s="41" t="str">
        <f t="shared" si="222"/>
        <v/>
      </c>
      <c r="E1632" s="41" t="str">
        <f ca="1">IF(B1632="","",SUMIF(OFFSET(MuaHàng_ThanhToán!$D$5,0,0,COUNTIF(Table2[Tên nhà cung cấp],MuaHàng_ThanhToán!$C$5),6),BáoCáoHàngHóa!B1632,Table2[Thành tiền]))</f>
        <v/>
      </c>
      <c r="F1632" s="43" t="str">
        <f>IF(B1632="","",SUMIF(Table2[[Tên hàng hóa]:[Thành tiền]],BáoCáoHàngHóa!B1632,Table2[Số lượng])-BáoCáoHàngHóa!C1632)</f>
        <v/>
      </c>
      <c r="G1632" s="43" t="str">
        <f t="shared" si="223"/>
        <v/>
      </c>
      <c r="H1632" s="43" t="str">
        <f>IF(B1632="","",SUMIF(Table2[[Tên hàng hóa]:[Thành tiền]],BáoCáoHàngHóa!B1632,Table2[Thành tiền])-BáoCáoHàngHóa!E1632)</f>
        <v/>
      </c>
      <c r="I1632" s="42" t="str">
        <f>IF(B1632="","",SUMIF(Table28[[Tên hàng hóa ]:[Thành tiền]],BáoCáoHàngHóa!B1632,Table28[Số lượng]))</f>
        <v/>
      </c>
      <c r="J1632" s="42" t="str">
        <f t="shared" si="224"/>
        <v/>
      </c>
      <c r="K1632" s="42" t="str">
        <f t="shared" si="225"/>
        <v/>
      </c>
      <c r="L1632" s="44" t="str">
        <f t="shared" si="226"/>
        <v/>
      </c>
      <c r="M1632" s="44" t="str">
        <f t="shared" si="227"/>
        <v/>
      </c>
      <c r="N1632" s="44" t="str">
        <f t="shared" si="228"/>
        <v/>
      </c>
      <c r="O1632" s="30">
        <f t="shared" si="229"/>
        <v>0</v>
      </c>
    </row>
    <row r="1633" spans="1:15" x14ac:dyDescent="0.2">
      <c r="A1633" s="40">
        <v>1628</v>
      </c>
      <c r="B1633" s="40" t="str">
        <f>IF(DanhMụcHH!B1632="","",DanhMụcHH!B1632)</f>
        <v/>
      </c>
      <c r="C1633" s="41" t="str">
        <f ca="1">IF(B1633="","",SUMIF(OFFSET(MuaHàng_ThanhToán!$D$5,0,0,COUNTIF(Table2[Tên nhà cung cấp],MuaHàng_ThanhToán!$C$5),6),BáoCáoHàngHóa!B1633,Table2[Số lượng]))</f>
        <v/>
      </c>
      <c r="D1633" s="41" t="str">
        <f t="shared" si="222"/>
        <v/>
      </c>
      <c r="E1633" s="41" t="str">
        <f ca="1">IF(B1633="","",SUMIF(OFFSET(MuaHàng_ThanhToán!$D$5,0,0,COUNTIF(Table2[Tên nhà cung cấp],MuaHàng_ThanhToán!$C$5),6),BáoCáoHàngHóa!B1633,Table2[Thành tiền]))</f>
        <v/>
      </c>
      <c r="F1633" s="43" t="str">
        <f>IF(B1633="","",SUMIF(Table2[[Tên hàng hóa]:[Thành tiền]],BáoCáoHàngHóa!B1633,Table2[Số lượng])-BáoCáoHàngHóa!C1633)</f>
        <v/>
      </c>
      <c r="G1633" s="43" t="str">
        <f t="shared" si="223"/>
        <v/>
      </c>
      <c r="H1633" s="43" t="str">
        <f>IF(B1633="","",SUMIF(Table2[[Tên hàng hóa]:[Thành tiền]],BáoCáoHàngHóa!B1633,Table2[Thành tiền])-BáoCáoHàngHóa!E1633)</f>
        <v/>
      </c>
      <c r="I1633" s="42" t="str">
        <f>IF(B1633="","",SUMIF(Table28[[Tên hàng hóa ]:[Thành tiền]],BáoCáoHàngHóa!B1633,Table28[Số lượng]))</f>
        <v/>
      </c>
      <c r="J1633" s="42" t="str">
        <f t="shared" si="224"/>
        <v/>
      </c>
      <c r="K1633" s="42" t="str">
        <f t="shared" si="225"/>
        <v/>
      </c>
      <c r="L1633" s="44" t="str">
        <f t="shared" si="226"/>
        <v/>
      </c>
      <c r="M1633" s="44" t="str">
        <f t="shared" si="227"/>
        <v/>
      </c>
      <c r="N1633" s="44" t="str">
        <f t="shared" si="228"/>
        <v/>
      </c>
      <c r="O1633" s="30">
        <f t="shared" si="229"/>
        <v>0</v>
      </c>
    </row>
    <row r="1634" spans="1:15" x14ac:dyDescent="0.2">
      <c r="A1634" s="40">
        <v>1629</v>
      </c>
      <c r="B1634" s="40" t="str">
        <f>IF(DanhMụcHH!B1633="","",DanhMụcHH!B1633)</f>
        <v/>
      </c>
      <c r="C1634" s="41" t="str">
        <f ca="1">IF(B1634="","",SUMIF(OFFSET(MuaHàng_ThanhToán!$D$5,0,0,COUNTIF(Table2[Tên nhà cung cấp],MuaHàng_ThanhToán!$C$5),6),BáoCáoHàngHóa!B1634,Table2[Số lượng]))</f>
        <v/>
      </c>
      <c r="D1634" s="41" t="str">
        <f t="shared" si="222"/>
        <v/>
      </c>
      <c r="E1634" s="41" t="str">
        <f ca="1">IF(B1634="","",SUMIF(OFFSET(MuaHàng_ThanhToán!$D$5,0,0,COUNTIF(Table2[Tên nhà cung cấp],MuaHàng_ThanhToán!$C$5),6),BáoCáoHàngHóa!B1634,Table2[Thành tiền]))</f>
        <v/>
      </c>
      <c r="F1634" s="43" t="str">
        <f>IF(B1634="","",SUMIF(Table2[[Tên hàng hóa]:[Thành tiền]],BáoCáoHàngHóa!B1634,Table2[Số lượng])-BáoCáoHàngHóa!C1634)</f>
        <v/>
      </c>
      <c r="G1634" s="43" t="str">
        <f t="shared" si="223"/>
        <v/>
      </c>
      <c r="H1634" s="43" t="str">
        <f>IF(B1634="","",SUMIF(Table2[[Tên hàng hóa]:[Thành tiền]],BáoCáoHàngHóa!B1634,Table2[Thành tiền])-BáoCáoHàngHóa!E1634)</f>
        <v/>
      </c>
      <c r="I1634" s="42" t="str">
        <f>IF(B1634="","",SUMIF(Table28[[Tên hàng hóa ]:[Thành tiền]],BáoCáoHàngHóa!B1634,Table28[Số lượng]))</f>
        <v/>
      </c>
      <c r="J1634" s="42" t="str">
        <f t="shared" si="224"/>
        <v/>
      </c>
      <c r="K1634" s="42" t="str">
        <f t="shared" si="225"/>
        <v/>
      </c>
      <c r="L1634" s="44" t="str">
        <f t="shared" si="226"/>
        <v/>
      </c>
      <c r="M1634" s="44" t="str">
        <f t="shared" si="227"/>
        <v/>
      </c>
      <c r="N1634" s="44" t="str">
        <f t="shared" si="228"/>
        <v/>
      </c>
      <c r="O1634" s="30">
        <f t="shared" si="229"/>
        <v>0</v>
      </c>
    </row>
    <row r="1635" spans="1:15" x14ac:dyDescent="0.2">
      <c r="A1635" s="40">
        <v>1630</v>
      </c>
      <c r="B1635" s="40" t="str">
        <f>IF(DanhMụcHH!B1634="","",DanhMụcHH!B1634)</f>
        <v/>
      </c>
      <c r="C1635" s="41" t="str">
        <f ca="1">IF(B1635="","",SUMIF(OFFSET(MuaHàng_ThanhToán!$D$5,0,0,COUNTIF(Table2[Tên nhà cung cấp],MuaHàng_ThanhToán!$C$5),6),BáoCáoHàngHóa!B1635,Table2[Số lượng]))</f>
        <v/>
      </c>
      <c r="D1635" s="41" t="str">
        <f t="shared" si="222"/>
        <v/>
      </c>
      <c r="E1635" s="41" t="str">
        <f ca="1">IF(B1635="","",SUMIF(OFFSET(MuaHàng_ThanhToán!$D$5,0,0,COUNTIF(Table2[Tên nhà cung cấp],MuaHàng_ThanhToán!$C$5),6),BáoCáoHàngHóa!B1635,Table2[Thành tiền]))</f>
        <v/>
      </c>
      <c r="F1635" s="43" t="str">
        <f>IF(B1635="","",SUMIF(Table2[[Tên hàng hóa]:[Thành tiền]],BáoCáoHàngHóa!B1635,Table2[Số lượng])-BáoCáoHàngHóa!C1635)</f>
        <v/>
      </c>
      <c r="G1635" s="43" t="str">
        <f t="shared" si="223"/>
        <v/>
      </c>
      <c r="H1635" s="43" t="str">
        <f>IF(B1635="","",SUMIF(Table2[[Tên hàng hóa]:[Thành tiền]],BáoCáoHàngHóa!B1635,Table2[Thành tiền])-BáoCáoHàngHóa!E1635)</f>
        <v/>
      </c>
      <c r="I1635" s="42" t="str">
        <f>IF(B1635="","",SUMIF(Table28[[Tên hàng hóa ]:[Thành tiền]],BáoCáoHàngHóa!B1635,Table28[Số lượng]))</f>
        <v/>
      </c>
      <c r="J1635" s="42" t="str">
        <f t="shared" si="224"/>
        <v/>
      </c>
      <c r="K1635" s="42" t="str">
        <f t="shared" si="225"/>
        <v/>
      </c>
      <c r="L1635" s="44" t="str">
        <f t="shared" si="226"/>
        <v/>
      </c>
      <c r="M1635" s="44" t="str">
        <f t="shared" si="227"/>
        <v/>
      </c>
      <c r="N1635" s="44" t="str">
        <f t="shared" si="228"/>
        <v/>
      </c>
      <c r="O1635" s="30">
        <f t="shared" si="229"/>
        <v>0</v>
      </c>
    </row>
    <row r="1636" spans="1:15" x14ac:dyDescent="0.2">
      <c r="A1636" s="40">
        <v>1631</v>
      </c>
      <c r="B1636" s="40" t="str">
        <f>IF(DanhMụcHH!B1635="","",DanhMụcHH!B1635)</f>
        <v/>
      </c>
      <c r="C1636" s="41" t="str">
        <f ca="1">IF(B1636="","",SUMIF(OFFSET(MuaHàng_ThanhToán!$D$5,0,0,COUNTIF(Table2[Tên nhà cung cấp],MuaHàng_ThanhToán!$C$5),6),BáoCáoHàngHóa!B1636,Table2[Số lượng]))</f>
        <v/>
      </c>
      <c r="D1636" s="41" t="str">
        <f t="shared" si="222"/>
        <v/>
      </c>
      <c r="E1636" s="41" t="str">
        <f ca="1">IF(B1636="","",SUMIF(OFFSET(MuaHàng_ThanhToán!$D$5,0,0,COUNTIF(Table2[Tên nhà cung cấp],MuaHàng_ThanhToán!$C$5),6),BáoCáoHàngHóa!B1636,Table2[Thành tiền]))</f>
        <v/>
      </c>
      <c r="F1636" s="43" t="str">
        <f>IF(B1636="","",SUMIF(Table2[[Tên hàng hóa]:[Thành tiền]],BáoCáoHàngHóa!B1636,Table2[Số lượng])-BáoCáoHàngHóa!C1636)</f>
        <v/>
      </c>
      <c r="G1636" s="43" t="str">
        <f t="shared" si="223"/>
        <v/>
      </c>
      <c r="H1636" s="43" t="str">
        <f>IF(B1636="","",SUMIF(Table2[[Tên hàng hóa]:[Thành tiền]],BáoCáoHàngHóa!B1636,Table2[Thành tiền])-BáoCáoHàngHóa!E1636)</f>
        <v/>
      </c>
      <c r="I1636" s="42" t="str">
        <f>IF(B1636="","",SUMIF(Table28[[Tên hàng hóa ]:[Thành tiền]],BáoCáoHàngHóa!B1636,Table28[Số lượng]))</f>
        <v/>
      </c>
      <c r="J1636" s="42" t="str">
        <f t="shared" si="224"/>
        <v/>
      </c>
      <c r="K1636" s="42" t="str">
        <f t="shared" si="225"/>
        <v/>
      </c>
      <c r="L1636" s="44" t="str">
        <f t="shared" si="226"/>
        <v/>
      </c>
      <c r="M1636" s="44" t="str">
        <f t="shared" si="227"/>
        <v/>
      </c>
      <c r="N1636" s="44" t="str">
        <f t="shared" si="228"/>
        <v/>
      </c>
      <c r="O1636" s="30">
        <f t="shared" si="229"/>
        <v>0</v>
      </c>
    </row>
    <row r="1637" spans="1:15" x14ac:dyDescent="0.2">
      <c r="A1637" s="40">
        <v>1632</v>
      </c>
      <c r="B1637" s="40" t="str">
        <f>IF(DanhMụcHH!B1636="","",DanhMụcHH!B1636)</f>
        <v/>
      </c>
      <c r="C1637" s="41" t="str">
        <f ca="1">IF(B1637="","",SUMIF(OFFSET(MuaHàng_ThanhToán!$D$5,0,0,COUNTIF(Table2[Tên nhà cung cấp],MuaHàng_ThanhToán!$C$5),6),BáoCáoHàngHóa!B1637,Table2[Số lượng]))</f>
        <v/>
      </c>
      <c r="D1637" s="41" t="str">
        <f t="shared" si="222"/>
        <v/>
      </c>
      <c r="E1637" s="41" t="str">
        <f ca="1">IF(B1637="","",SUMIF(OFFSET(MuaHàng_ThanhToán!$D$5,0,0,COUNTIF(Table2[Tên nhà cung cấp],MuaHàng_ThanhToán!$C$5),6),BáoCáoHàngHóa!B1637,Table2[Thành tiền]))</f>
        <v/>
      </c>
      <c r="F1637" s="43" t="str">
        <f>IF(B1637="","",SUMIF(Table2[[Tên hàng hóa]:[Thành tiền]],BáoCáoHàngHóa!B1637,Table2[Số lượng])-BáoCáoHàngHóa!C1637)</f>
        <v/>
      </c>
      <c r="G1637" s="43" t="str">
        <f t="shared" si="223"/>
        <v/>
      </c>
      <c r="H1637" s="43" t="str">
        <f>IF(B1637="","",SUMIF(Table2[[Tên hàng hóa]:[Thành tiền]],BáoCáoHàngHóa!B1637,Table2[Thành tiền])-BáoCáoHàngHóa!E1637)</f>
        <v/>
      </c>
      <c r="I1637" s="42" t="str">
        <f>IF(B1637="","",SUMIF(Table28[[Tên hàng hóa ]:[Thành tiền]],BáoCáoHàngHóa!B1637,Table28[Số lượng]))</f>
        <v/>
      </c>
      <c r="J1637" s="42" t="str">
        <f t="shared" si="224"/>
        <v/>
      </c>
      <c r="K1637" s="42" t="str">
        <f t="shared" si="225"/>
        <v/>
      </c>
      <c r="L1637" s="44" t="str">
        <f t="shared" si="226"/>
        <v/>
      </c>
      <c r="M1637" s="44" t="str">
        <f t="shared" si="227"/>
        <v/>
      </c>
      <c r="N1637" s="44" t="str">
        <f t="shared" si="228"/>
        <v/>
      </c>
      <c r="O1637" s="30">
        <f t="shared" si="229"/>
        <v>0</v>
      </c>
    </row>
    <row r="1638" spans="1:15" x14ac:dyDescent="0.2">
      <c r="A1638" s="40">
        <v>1633</v>
      </c>
      <c r="B1638" s="40" t="str">
        <f>IF(DanhMụcHH!B1637="","",DanhMụcHH!B1637)</f>
        <v/>
      </c>
      <c r="C1638" s="41" t="str">
        <f ca="1">IF(B1638="","",SUMIF(OFFSET(MuaHàng_ThanhToán!$D$5,0,0,COUNTIF(Table2[Tên nhà cung cấp],MuaHàng_ThanhToán!$C$5),6),BáoCáoHàngHóa!B1638,Table2[Số lượng]))</f>
        <v/>
      </c>
      <c r="D1638" s="41" t="str">
        <f t="shared" si="222"/>
        <v/>
      </c>
      <c r="E1638" s="41" t="str">
        <f ca="1">IF(B1638="","",SUMIF(OFFSET(MuaHàng_ThanhToán!$D$5,0,0,COUNTIF(Table2[Tên nhà cung cấp],MuaHàng_ThanhToán!$C$5),6),BáoCáoHàngHóa!B1638,Table2[Thành tiền]))</f>
        <v/>
      </c>
      <c r="F1638" s="43" t="str">
        <f>IF(B1638="","",SUMIF(Table2[[Tên hàng hóa]:[Thành tiền]],BáoCáoHàngHóa!B1638,Table2[Số lượng])-BáoCáoHàngHóa!C1638)</f>
        <v/>
      </c>
      <c r="G1638" s="43" t="str">
        <f t="shared" si="223"/>
        <v/>
      </c>
      <c r="H1638" s="43" t="str">
        <f>IF(B1638="","",SUMIF(Table2[[Tên hàng hóa]:[Thành tiền]],BáoCáoHàngHóa!B1638,Table2[Thành tiền])-BáoCáoHàngHóa!E1638)</f>
        <v/>
      </c>
      <c r="I1638" s="42" t="str">
        <f>IF(B1638="","",SUMIF(Table28[[Tên hàng hóa ]:[Thành tiền]],BáoCáoHàngHóa!B1638,Table28[Số lượng]))</f>
        <v/>
      </c>
      <c r="J1638" s="42" t="str">
        <f t="shared" si="224"/>
        <v/>
      </c>
      <c r="K1638" s="42" t="str">
        <f t="shared" si="225"/>
        <v/>
      </c>
      <c r="L1638" s="44" t="str">
        <f t="shared" si="226"/>
        <v/>
      </c>
      <c r="M1638" s="44" t="str">
        <f t="shared" si="227"/>
        <v/>
      </c>
      <c r="N1638" s="44" t="str">
        <f t="shared" si="228"/>
        <v/>
      </c>
      <c r="O1638" s="30">
        <f t="shared" si="229"/>
        <v>0</v>
      </c>
    </row>
    <row r="1639" spans="1:15" x14ac:dyDescent="0.2">
      <c r="A1639" s="40">
        <v>1634</v>
      </c>
      <c r="B1639" s="40" t="str">
        <f>IF(DanhMụcHH!B1638="","",DanhMụcHH!B1638)</f>
        <v/>
      </c>
      <c r="C1639" s="41" t="str">
        <f ca="1">IF(B1639="","",SUMIF(OFFSET(MuaHàng_ThanhToán!$D$5,0,0,COUNTIF(Table2[Tên nhà cung cấp],MuaHàng_ThanhToán!$C$5),6),BáoCáoHàngHóa!B1639,Table2[Số lượng]))</f>
        <v/>
      </c>
      <c r="D1639" s="41" t="str">
        <f t="shared" si="222"/>
        <v/>
      </c>
      <c r="E1639" s="41" t="str">
        <f ca="1">IF(B1639="","",SUMIF(OFFSET(MuaHàng_ThanhToán!$D$5,0,0,COUNTIF(Table2[Tên nhà cung cấp],MuaHàng_ThanhToán!$C$5),6),BáoCáoHàngHóa!B1639,Table2[Thành tiền]))</f>
        <v/>
      </c>
      <c r="F1639" s="43" t="str">
        <f>IF(B1639="","",SUMIF(Table2[[Tên hàng hóa]:[Thành tiền]],BáoCáoHàngHóa!B1639,Table2[Số lượng])-BáoCáoHàngHóa!C1639)</f>
        <v/>
      </c>
      <c r="G1639" s="43" t="str">
        <f t="shared" si="223"/>
        <v/>
      </c>
      <c r="H1639" s="43" t="str">
        <f>IF(B1639="","",SUMIF(Table2[[Tên hàng hóa]:[Thành tiền]],BáoCáoHàngHóa!B1639,Table2[Thành tiền])-BáoCáoHàngHóa!E1639)</f>
        <v/>
      </c>
      <c r="I1639" s="42" t="str">
        <f>IF(B1639="","",SUMIF(Table28[[Tên hàng hóa ]:[Thành tiền]],BáoCáoHàngHóa!B1639,Table28[Số lượng]))</f>
        <v/>
      </c>
      <c r="J1639" s="42" t="str">
        <f t="shared" si="224"/>
        <v/>
      </c>
      <c r="K1639" s="42" t="str">
        <f t="shared" si="225"/>
        <v/>
      </c>
      <c r="L1639" s="44" t="str">
        <f t="shared" si="226"/>
        <v/>
      </c>
      <c r="M1639" s="44" t="str">
        <f t="shared" si="227"/>
        <v/>
      </c>
      <c r="N1639" s="44" t="str">
        <f t="shared" si="228"/>
        <v/>
      </c>
      <c r="O1639" s="30">
        <f t="shared" si="229"/>
        <v>0</v>
      </c>
    </row>
    <row r="1640" spans="1:15" x14ac:dyDescent="0.2">
      <c r="A1640" s="40">
        <v>1635</v>
      </c>
      <c r="B1640" s="40" t="str">
        <f>IF(DanhMụcHH!B1639="","",DanhMụcHH!B1639)</f>
        <v/>
      </c>
      <c r="C1640" s="41" t="str">
        <f ca="1">IF(B1640="","",SUMIF(OFFSET(MuaHàng_ThanhToán!$D$5,0,0,COUNTIF(Table2[Tên nhà cung cấp],MuaHàng_ThanhToán!$C$5),6),BáoCáoHàngHóa!B1640,Table2[Số lượng]))</f>
        <v/>
      </c>
      <c r="D1640" s="41" t="str">
        <f t="shared" si="222"/>
        <v/>
      </c>
      <c r="E1640" s="41" t="str">
        <f ca="1">IF(B1640="","",SUMIF(OFFSET(MuaHàng_ThanhToán!$D$5,0,0,COUNTIF(Table2[Tên nhà cung cấp],MuaHàng_ThanhToán!$C$5),6),BáoCáoHàngHóa!B1640,Table2[Thành tiền]))</f>
        <v/>
      </c>
      <c r="F1640" s="43" t="str">
        <f>IF(B1640="","",SUMIF(Table2[[Tên hàng hóa]:[Thành tiền]],BáoCáoHàngHóa!B1640,Table2[Số lượng])-BáoCáoHàngHóa!C1640)</f>
        <v/>
      </c>
      <c r="G1640" s="43" t="str">
        <f t="shared" si="223"/>
        <v/>
      </c>
      <c r="H1640" s="43" t="str">
        <f>IF(B1640="","",SUMIF(Table2[[Tên hàng hóa]:[Thành tiền]],BáoCáoHàngHóa!B1640,Table2[Thành tiền])-BáoCáoHàngHóa!E1640)</f>
        <v/>
      </c>
      <c r="I1640" s="42" t="str">
        <f>IF(B1640="","",SUMIF(Table28[[Tên hàng hóa ]:[Thành tiền]],BáoCáoHàngHóa!B1640,Table28[Số lượng]))</f>
        <v/>
      </c>
      <c r="J1640" s="42" t="str">
        <f t="shared" si="224"/>
        <v/>
      </c>
      <c r="K1640" s="42" t="str">
        <f t="shared" si="225"/>
        <v/>
      </c>
      <c r="L1640" s="44" t="str">
        <f t="shared" si="226"/>
        <v/>
      </c>
      <c r="M1640" s="44" t="str">
        <f t="shared" si="227"/>
        <v/>
      </c>
      <c r="N1640" s="44" t="str">
        <f t="shared" si="228"/>
        <v/>
      </c>
      <c r="O1640" s="30">
        <f t="shared" si="229"/>
        <v>0</v>
      </c>
    </row>
    <row r="1641" spans="1:15" x14ac:dyDescent="0.2">
      <c r="A1641" s="40">
        <v>1636</v>
      </c>
      <c r="B1641" s="40" t="str">
        <f>IF(DanhMụcHH!B1640="","",DanhMụcHH!B1640)</f>
        <v/>
      </c>
      <c r="C1641" s="41" t="str">
        <f ca="1">IF(B1641="","",SUMIF(OFFSET(MuaHàng_ThanhToán!$D$5,0,0,COUNTIF(Table2[Tên nhà cung cấp],MuaHàng_ThanhToán!$C$5),6),BáoCáoHàngHóa!B1641,Table2[Số lượng]))</f>
        <v/>
      </c>
      <c r="D1641" s="41" t="str">
        <f t="shared" si="222"/>
        <v/>
      </c>
      <c r="E1641" s="41" t="str">
        <f ca="1">IF(B1641="","",SUMIF(OFFSET(MuaHàng_ThanhToán!$D$5,0,0,COUNTIF(Table2[Tên nhà cung cấp],MuaHàng_ThanhToán!$C$5),6),BáoCáoHàngHóa!B1641,Table2[Thành tiền]))</f>
        <v/>
      </c>
      <c r="F1641" s="43" t="str">
        <f>IF(B1641="","",SUMIF(Table2[[Tên hàng hóa]:[Thành tiền]],BáoCáoHàngHóa!B1641,Table2[Số lượng])-BáoCáoHàngHóa!C1641)</f>
        <v/>
      </c>
      <c r="G1641" s="43" t="str">
        <f t="shared" si="223"/>
        <v/>
      </c>
      <c r="H1641" s="43" t="str">
        <f>IF(B1641="","",SUMIF(Table2[[Tên hàng hóa]:[Thành tiền]],BáoCáoHàngHóa!B1641,Table2[Thành tiền])-BáoCáoHàngHóa!E1641)</f>
        <v/>
      </c>
      <c r="I1641" s="42" t="str">
        <f>IF(B1641="","",SUMIF(Table28[[Tên hàng hóa ]:[Thành tiền]],BáoCáoHàngHóa!B1641,Table28[Số lượng]))</f>
        <v/>
      </c>
      <c r="J1641" s="42" t="str">
        <f t="shared" si="224"/>
        <v/>
      </c>
      <c r="K1641" s="42" t="str">
        <f t="shared" si="225"/>
        <v/>
      </c>
      <c r="L1641" s="44" t="str">
        <f t="shared" si="226"/>
        <v/>
      </c>
      <c r="M1641" s="44" t="str">
        <f t="shared" si="227"/>
        <v/>
      </c>
      <c r="N1641" s="44" t="str">
        <f t="shared" si="228"/>
        <v/>
      </c>
      <c r="O1641" s="30">
        <f t="shared" si="229"/>
        <v>0</v>
      </c>
    </row>
    <row r="1642" spans="1:15" x14ac:dyDescent="0.2">
      <c r="A1642" s="40">
        <v>1637</v>
      </c>
      <c r="B1642" s="40" t="str">
        <f>IF(DanhMụcHH!B1641="","",DanhMụcHH!B1641)</f>
        <v/>
      </c>
      <c r="C1642" s="41" t="str">
        <f ca="1">IF(B1642="","",SUMIF(OFFSET(MuaHàng_ThanhToán!$D$5,0,0,COUNTIF(Table2[Tên nhà cung cấp],MuaHàng_ThanhToán!$C$5),6),BáoCáoHàngHóa!B1642,Table2[Số lượng]))</f>
        <v/>
      </c>
      <c r="D1642" s="41" t="str">
        <f t="shared" si="222"/>
        <v/>
      </c>
      <c r="E1642" s="41" t="str">
        <f ca="1">IF(B1642="","",SUMIF(OFFSET(MuaHàng_ThanhToán!$D$5,0,0,COUNTIF(Table2[Tên nhà cung cấp],MuaHàng_ThanhToán!$C$5),6),BáoCáoHàngHóa!B1642,Table2[Thành tiền]))</f>
        <v/>
      </c>
      <c r="F1642" s="43" t="str">
        <f>IF(B1642="","",SUMIF(Table2[[Tên hàng hóa]:[Thành tiền]],BáoCáoHàngHóa!B1642,Table2[Số lượng])-BáoCáoHàngHóa!C1642)</f>
        <v/>
      </c>
      <c r="G1642" s="43" t="str">
        <f t="shared" si="223"/>
        <v/>
      </c>
      <c r="H1642" s="43" t="str">
        <f>IF(B1642="","",SUMIF(Table2[[Tên hàng hóa]:[Thành tiền]],BáoCáoHàngHóa!B1642,Table2[Thành tiền])-BáoCáoHàngHóa!E1642)</f>
        <v/>
      </c>
      <c r="I1642" s="42" t="str">
        <f>IF(B1642="","",SUMIF(Table28[[Tên hàng hóa ]:[Thành tiền]],BáoCáoHàngHóa!B1642,Table28[Số lượng]))</f>
        <v/>
      </c>
      <c r="J1642" s="42" t="str">
        <f t="shared" si="224"/>
        <v/>
      </c>
      <c r="K1642" s="42" t="str">
        <f t="shared" si="225"/>
        <v/>
      </c>
      <c r="L1642" s="44" t="str">
        <f t="shared" si="226"/>
        <v/>
      </c>
      <c r="M1642" s="44" t="str">
        <f t="shared" si="227"/>
        <v/>
      </c>
      <c r="N1642" s="44" t="str">
        <f t="shared" si="228"/>
        <v/>
      </c>
      <c r="O1642" s="30">
        <f t="shared" si="229"/>
        <v>0</v>
      </c>
    </row>
    <row r="1643" spans="1:15" x14ac:dyDescent="0.2">
      <c r="A1643" s="40">
        <v>1638</v>
      </c>
      <c r="B1643" s="40" t="str">
        <f>IF(DanhMụcHH!B1642="","",DanhMụcHH!B1642)</f>
        <v/>
      </c>
      <c r="C1643" s="41" t="str">
        <f ca="1">IF(B1643="","",SUMIF(OFFSET(MuaHàng_ThanhToán!$D$5,0,0,COUNTIF(Table2[Tên nhà cung cấp],MuaHàng_ThanhToán!$C$5),6),BáoCáoHàngHóa!B1643,Table2[Số lượng]))</f>
        <v/>
      </c>
      <c r="D1643" s="41" t="str">
        <f t="shared" si="222"/>
        <v/>
      </c>
      <c r="E1643" s="41" t="str">
        <f ca="1">IF(B1643="","",SUMIF(OFFSET(MuaHàng_ThanhToán!$D$5,0,0,COUNTIF(Table2[Tên nhà cung cấp],MuaHàng_ThanhToán!$C$5),6),BáoCáoHàngHóa!B1643,Table2[Thành tiền]))</f>
        <v/>
      </c>
      <c r="F1643" s="43" t="str">
        <f>IF(B1643="","",SUMIF(Table2[[Tên hàng hóa]:[Thành tiền]],BáoCáoHàngHóa!B1643,Table2[Số lượng])-BáoCáoHàngHóa!C1643)</f>
        <v/>
      </c>
      <c r="G1643" s="43" t="str">
        <f t="shared" si="223"/>
        <v/>
      </c>
      <c r="H1643" s="43" t="str">
        <f>IF(B1643="","",SUMIF(Table2[[Tên hàng hóa]:[Thành tiền]],BáoCáoHàngHóa!B1643,Table2[Thành tiền])-BáoCáoHàngHóa!E1643)</f>
        <v/>
      </c>
      <c r="I1643" s="42" t="str">
        <f>IF(B1643="","",SUMIF(Table28[[Tên hàng hóa ]:[Thành tiền]],BáoCáoHàngHóa!B1643,Table28[Số lượng]))</f>
        <v/>
      </c>
      <c r="J1643" s="42" t="str">
        <f t="shared" si="224"/>
        <v/>
      </c>
      <c r="K1643" s="42" t="str">
        <f t="shared" si="225"/>
        <v/>
      </c>
      <c r="L1643" s="44" t="str">
        <f t="shared" si="226"/>
        <v/>
      </c>
      <c r="M1643" s="44" t="str">
        <f t="shared" si="227"/>
        <v/>
      </c>
      <c r="N1643" s="44" t="str">
        <f t="shared" si="228"/>
        <v/>
      </c>
      <c r="O1643" s="30">
        <f t="shared" si="229"/>
        <v>0</v>
      </c>
    </row>
    <row r="1644" spans="1:15" x14ac:dyDescent="0.2">
      <c r="A1644" s="40">
        <v>1639</v>
      </c>
      <c r="B1644" s="40" t="str">
        <f>IF(DanhMụcHH!B1643="","",DanhMụcHH!B1643)</f>
        <v/>
      </c>
      <c r="C1644" s="41" t="str">
        <f ca="1">IF(B1644="","",SUMIF(OFFSET(MuaHàng_ThanhToán!$D$5,0,0,COUNTIF(Table2[Tên nhà cung cấp],MuaHàng_ThanhToán!$C$5),6),BáoCáoHàngHóa!B1644,Table2[Số lượng]))</f>
        <v/>
      </c>
      <c r="D1644" s="41" t="str">
        <f t="shared" si="222"/>
        <v/>
      </c>
      <c r="E1644" s="41" t="str">
        <f ca="1">IF(B1644="","",SUMIF(OFFSET(MuaHàng_ThanhToán!$D$5,0,0,COUNTIF(Table2[Tên nhà cung cấp],MuaHàng_ThanhToán!$C$5),6),BáoCáoHàngHóa!B1644,Table2[Thành tiền]))</f>
        <v/>
      </c>
      <c r="F1644" s="43" t="str">
        <f>IF(B1644="","",SUMIF(Table2[[Tên hàng hóa]:[Thành tiền]],BáoCáoHàngHóa!B1644,Table2[Số lượng])-BáoCáoHàngHóa!C1644)</f>
        <v/>
      </c>
      <c r="G1644" s="43" t="str">
        <f t="shared" si="223"/>
        <v/>
      </c>
      <c r="H1644" s="43" t="str">
        <f>IF(B1644="","",SUMIF(Table2[[Tên hàng hóa]:[Thành tiền]],BáoCáoHàngHóa!B1644,Table2[Thành tiền])-BáoCáoHàngHóa!E1644)</f>
        <v/>
      </c>
      <c r="I1644" s="42" t="str">
        <f>IF(B1644="","",SUMIF(Table28[[Tên hàng hóa ]:[Thành tiền]],BáoCáoHàngHóa!B1644,Table28[Số lượng]))</f>
        <v/>
      </c>
      <c r="J1644" s="42" t="str">
        <f t="shared" si="224"/>
        <v/>
      </c>
      <c r="K1644" s="42" t="str">
        <f t="shared" si="225"/>
        <v/>
      </c>
      <c r="L1644" s="44" t="str">
        <f t="shared" si="226"/>
        <v/>
      </c>
      <c r="M1644" s="44" t="str">
        <f t="shared" si="227"/>
        <v/>
      </c>
      <c r="N1644" s="44" t="str">
        <f t="shared" si="228"/>
        <v/>
      </c>
      <c r="O1644" s="30">
        <f t="shared" si="229"/>
        <v>0</v>
      </c>
    </row>
    <row r="1645" spans="1:15" x14ac:dyDescent="0.2">
      <c r="A1645" s="40">
        <v>1640</v>
      </c>
      <c r="B1645" s="40" t="str">
        <f>IF(DanhMụcHH!B1644="","",DanhMụcHH!B1644)</f>
        <v/>
      </c>
      <c r="C1645" s="41" t="str">
        <f ca="1">IF(B1645="","",SUMIF(OFFSET(MuaHàng_ThanhToán!$D$5,0,0,COUNTIF(Table2[Tên nhà cung cấp],MuaHàng_ThanhToán!$C$5),6),BáoCáoHàngHóa!B1645,Table2[Số lượng]))</f>
        <v/>
      </c>
      <c r="D1645" s="41" t="str">
        <f t="shared" si="222"/>
        <v/>
      </c>
      <c r="E1645" s="41" t="str">
        <f ca="1">IF(B1645="","",SUMIF(OFFSET(MuaHàng_ThanhToán!$D$5,0,0,COUNTIF(Table2[Tên nhà cung cấp],MuaHàng_ThanhToán!$C$5),6),BáoCáoHàngHóa!B1645,Table2[Thành tiền]))</f>
        <v/>
      </c>
      <c r="F1645" s="43" t="str">
        <f>IF(B1645="","",SUMIF(Table2[[Tên hàng hóa]:[Thành tiền]],BáoCáoHàngHóa!B1645,Table2[Số lượng])-BáoCáoHàngHóa!C1645)</f>
        <v/>
      </c>
      <c r="G1645" s="43" t="str">
        <f t="shared" si="223"/>
        <v/>
      </c>
      <c r="H1645" s="43" t="str">
        <f>IF(B1645="","",SUMIF(Table2[[Tên hàng hóa]:[Thành tiền]],BáoCáoHàngHóa!B1645,Table2[Thành tiền])-BáoCáoHàngHóa!E1645)</f>
        <v/>
      </c>
      <c r="I1645" s="42" t="str">
        <f>IF(B1645="","",SUMIF(Table28[[Tên hàng hóa ]:[Thành tiền]],BáoCáoHàngHóa!B1645,Table28[Số lượng]))</f>
        <v/>
      </c>
      <c r="J1645" s="42" t="str">
        <f t="shared" si="224"/>
        <v/>
      </c>
      <c r="K1645" s="42" t="str">
        <f t="shared" si="225"/>
        <v/>
      </c>
      <c r="L1645" s="44" t="str">
        <f t="shared" si="226"/>
        <v/>
      </c>
      <c r="M1645" s="44" t="str">
        <f t="shared" si="227"/>
        <v/>
      </c>
      <c r="N1645" s="44" t="str">
        <f t="shared" si="228"/>
        <v/>
      </c>
      <c r="O1645" s="30">
        <f t="shared" si="229"/>
        <v>0</v>
      </c>
    </row>
    <row r="1646" spans="1:15" x14ac:dyDescent="0.2">
      <c r="A1646" s="40">
        <v>1641</v>
      </c>
      <c r="B1646" s="40" t="str">
        <f>IF(DanhMụcHH!B1645="","",DanhMụcHH!B1645)</f>
        <v/>
      </c>
      <c r="C1646" s="41" t="str">
        <f ca="1">IF(B1646="","",SUMIF(OFFSET(MuaHàng_ThanhToán!$D$5,0,0,COUNTIF(Table2[Tên nhà cung cấp],MuaHàng_ThanhToán!$C$5),6),BáoCáoHàngHóa!B1646,Table2[Số lượng]))</f>
        <v/>
      </c>
      <c r="D1646" s="41" t="str">
        <f t="shared" si="222"/>
        <v/>
      </c>
      <c r="E1646" s="41" t="str">
        <f ca="1">IF(B1646="","",SUMIF(OFFSET(MuaHàng_ThanhToán!$D$5,0,0,COUNTIF(Table2[Tên nhà cung cấp],MuaHàng_ThanhToán!$C$5),6),BáoCáoHàngHóa!B1646,Table2[Thành tiền]))</f>
        <v/>
      </c>
      <c r="F1646" s="43" t="str">
        <f>IF(B1646="","",SUMIF(Table2[[Tên hàng hóa]:[Thành tiền]],BáoCáoHàngHóa!B1646,Table2[Số lượng])-BáoCáoHàngHóa!C1646)</f>
        <v/>
      </c>
      <c r="G1646" s="43" t="str">
        <f t="shared" si="223"/>
        <v/>
      </c>
      <c r="H1646" s="43" t="str">
        <f>IF(B1646="","",SUMIF(Table2[[Tên hàng hóa]:[Thành tiền]],BáoCáoHàngHóa!B1646,Table2[Thành tiền])-BáoCáoHàngHóa!E1646)</f>
        <v/>
      </c>
      <c r="I1646" s="42" t="str">
        <f>IF(B1646="","",SUMIF(Table28[[Tên hàng hóa ]:[Thành tiền]],BáoCáoHàngHóa!B1646,Table28[Số lượng]))</f>
        <v/>
      </c>
      <c r="J1646" s="42" t="str">
        <f t="shared" si="224"/>
        <v/>
      </c>
      <c r="K1646" s="42" t="str">
        <f t="shared" si="225"/>
        <v/>
      </c>
      <c r="L1646" s="44" t="str">
        <f t="shared" si="226"/>
        <v/>
      </c>
      <c r="M1646" s="44" t="str">
        <f t="shared" si="227"/>
        <v/>
      </c>
      <c r="N1646" s="44" t="str">
        <f t="shared" si="228"/>
        <v/>
      </c>
      <c r="O1646" s="30">
        <f t="shared" si="229"/>
        <v>0</v>
      </c>
    </row>
    <row r="1647" spans="1:15" x14ac:dyDescent="0.2">
      <c r="A1647" s="40">
        <v>1642</v>
      </c>
      <c r="B1647" s="40" t="str">
        <f>IF(DanhMụcHH!B1646="","",DanhMụcHH!B1646)</f>
        <v/>
      </c>
      <c r="C1647" s="41" t="str">
        <f ca="1">IF(B1647="","",SUMIF(OFFSET(MuaHàng_ThanhToán!$D$5,0,0,COUNTIF(Table2[Tên nhà cung cấp],MuaHàng_ThanhToán!$C$5),6),BáoCáoHàngHóa!B1647,Table2[Số lượng]))</f>
        <v/>
      </c>
      <c r="D1647" s="41" t="str">
        <f t="shared" si="222"/>
        <v/>
      </c>
      <c r="E1647" s="41" t="str">
        <f ca="1">IF(B1647="","",SUMIF(OFFSET(MuaHàng_ThanhToán!$D$5,0,0,COUNTIF(Table2[Tên nhà cung cấp],MuaHàng_ThanhToán!$C$5),6),BáoCáoHàngHóa!B1647,Table2[Thành tiền]))</f>
        <v/>
      </c>
      <c r="F1647" s="43" t="str">
        <f>IF(B1647="","",SUMIF(Table2[[Tên hàng hóa]:[Thành tiền]],BáoCáoHàngHóa!B1647,Table2[Số lượng])-BáoCáoHàngHóa!C1647)</f>
        <v/>
      </c>
      <c r="G1647" s="43" t="str">
        <f t="shared" si="223"/>
        <v/>
      </c>
      <c r="H1647" s="43" t="str">
        <f>IF(B1647="","",SUMIF(Table2[[Tên hàng hóa]:[Thành tiền]],BáoCáoHàngHóa!B1647,Table2[Thành tiền])-BáoCáoHàngHóa!E1647)</f>
        <v/>
      </c>
      <c r="I1647" s="42" t="str">
        <f>IF(B1647="","",SUMIF(Table28[[Tên hàng hóa ]:[Thành tiền]],BáoCáoHàngHóa!B1647,Table28[Số lượng]))</f>
        <v/>
      </c>
      <c r="J1647" s="42" t="str">
        <f t="shared" si="224"/>
        <v/>
      </c>
      <c r="K1647" s="42" t="str">
        <f t="shared" si="225"/>
        <v/>
      </c>
      <c r="L1647" s="44" t="str">
        <f t="shared" si="226"/>
        <v/>
      </c>
      <c r="M1647" s="44" t="str">
        <f t="shared" si="227"/>
        <v/>
      </c>
      <c r="N1647" s="44" t="str">
        <f t="shared" si="228"/>
        <v/>
      </c>
      <c r="O1647" s="30">
        <f t="shared" si="229"/>
        <v>0</v>
      </c>
    </row>
    <row r="1648" spans="1:15" x14ac:dyDescent="0.2">
      <c r="A1648" s="40">
        <v>1643</v>
      </c>
      <c r="B1648" s="40" t="str">
        <f>IF(DanhMụcHH!B1647="","",DanhMụcHH!B1647)</f>
        <v/>
      </c>
      <c r="C1648" s="41" t="str">
        <f ca="1">IF(B1648="","",SUMIF(OFFSET(MuaHàng_ThanhToán!$D$5,0,0,COUNTIF(Table2[Tên nhà cung cấp],MuaHàng_ThanhToán!$C$5),6),BáoCáoHàngHóa!B1648,Table2[Số lượng]))</f>
        <v/>
      </c>
      <c r="D1648" s="41" t="str">
        <f t="shared" si="222"/>
        <v/>
      </c>
      <c r="E1648" s="41" t="str">
        <f ca="1">IF(B1648="","",SUMIF(OFFSET(MuaHàng_ThanhToán!$D$5,0,0,COUNTIF(Table2[Tên nhà cung cấp],MuaHàng_ThanhToán!$C$5),6),BáoCáoHàngHóa!B1648,Table2[Thành tiền]))</f>
        <v/>
      </c>
      <c r="F1648" s="43" t="str">
        <f>IF(B1648="","",SUMIF(Table2[[Tên hàng hóa]:[Thành tiền]],BáoCáoHàngHóa!B1648,Table2[Số lượng])-BáoCáoHàngHóa!C1648)</f>
        <v/>
      </c>
      <c r="G1648" s="43" t="str">
        <f t="shared" si="223"/>
        <v/>
      </c>
      <c r="H1648" s="43" t="str">
        <f>IF(B1648="","",SUMIF(Table2[[Tên hàng hóa]:[Thành tiền]],BáoCáoHàngHóa!B1648,Table2[Thành tiền])-BáoCáoHàngHóa!E1648)</f>
        <v/>
      </c>
      <c r="I1648" s="42" t="str">
        <f>IF(B1648="","",SUMIF(Table28[[Tên hàng hóa ]:[Thành tiền]],BáoCáoHàngHóa!B1648,Table28[Số lượng]))</f>
        <v/>
      </c>
      <c r="J1648" s="42" t="str">
        <f t="shared" si="224"/>
        <v/>
      </c>
      <c r="K1648" s="42" t="str">
        <f t="shared" si="225"/>
        <v/>
      </c>
      <c r="L1648" s="44" t="str">
        <f t="shared" si="226"/>
        <v/>
      </c>
      <c r="M1648" s="44" t="str">
        <f t="shared" si="227"/>
        <v/>
      </c>
      <c r="N1648" s="44" t="str">
        <f t="shared" si="228"/>
        <v/>
      </c>
      <c r="O1648" s="30">
        <f t="shared" si="229"/>
        <v>0</v>
      </c>
    </row>
    <row r="1649" spans="1:15" x14ac:dyDescent="0.2">
      <c r="A1649" s="40">
        <v>1644</v>
      </c>
      <c r="B1649" s="40" t="str">
        <f>IF(DanhMụcHH!B1648="","",DanhMụcHH!B1648)</f>
        <v/>
      </c>
      <c r="C1649" s="41" t="str">
        <f ca="1">IF(B1649="","",SUMIF(OFFSET(MuaHàng_ThanhToán!$D$5,0,0,COUNTIF(Table2[Tên nhà cung cấp],MuaHàng_ThanhToán!$C$5),6),BáoCáoHàngHóa!B1649,Table2[Số lượng]))</f>
        <v/>
      </c>
      <c r="D1649" s="41" t="str">
        <f t="shared" si="222"/>
        <v/>
      </c>
      <c r="E1649" s="41" t="str">
        <f ca="1">IF(B1649="","",SUMIF(OFFSET(MuaHàng_ThanhToán!$D$5,0,0,COUNTIF(Table2[Tên nhà cung cấp],MuaHàng_ThanhToán!$C$5),6),BáoCáoHàngHóa!B1649,Table2[Thành tiền]))</f>
        <v/>
      </c>
      <c r="F1649" s="43" t="str">
        <f>IF(B1649="","",SUMIF(Table2[[Tên hàng hóa]:[Thành tiền]],BáoCáoHàngHóa!B1649,Table2[Số lượng])-BáoCáoHàngHóa!C1649)</f>
        <v/>
      </c>
      <c r="G1649" s="43" t="str">
        <f t="shared" si="223"/>
        <v/>
      </c>
      <c r="H1649" s="43" t="str">
        <f>IF(B1649="","",SUMIF(Table2[[Tên hàng hóa]:[Thành tiền]],BáoCáoHàngHóa!B1649,Table2[Thành tiền])-BáoCáoHàngHóa!E1649)</f>
        <v/>
      </c>
      <c r="I1649" s="42" t="str">
        <f>IF(B1649="","",SUMIF(Table28[[Tên hàng hóa ]:[Thành tiền]],BáoCáoHàngHóa!B1649,Table28[Số lượng]))</f>
        <v/>
      </c>
      <c r="J1649" s="42" t="str">
        <f t="shared" si="224"/>
        <v/>
      </c>
      <c r="K1649" s="42" t="str">
        <f t="shared" si="225"/>
        <v/>
      </c>
      <c r="L1649" s="44" t="str">
        <f t="shared" si="226"/>
        <v/>
      </c>
      <c r="M1649" s="44" t="str">
        <f t="shared" si="227"/>
        <v/>
      </c>
      <c r="N1649" s="44" t="str">
        <f t="shared" si="228"/>
        <v/>
      </c>
      <c r="O1649" s="30">
        <f t="shared" si="229"/>
        <v>0</v>
      </c>
    </row>
    <row r="1650" spans="1:15" x14ac:dyDescent="0.2">
      <c r="A1650" s="40">
        <v>1645</v>
      </c>
      <c r="B1650" s="40" t="str">
        <f>IF(DanhMụcHH!B1649="","",DanhMụcHH!B1649)</f>
        <v/>
      </c>
      <c r="C1650" s="41" t="str">
        <f ca="1">IF(B1650="","",SUMIF(OFFSET(MuaHàng_ThanhToán!$D$5,0,0,COUNTIF(Table2[Tên nhà cung cấp],MuaHàng_ThanhToán!$C$5),6),BáoCáoHàngHóa!B1650,Table2[Số lượng]))</f>
        <v/>
      </c>
      <c r="D1650" s="41" t="str">
        <f t="shared" si="222"/>
        <v/>
      </c>
      <c r="E1650" s="41" t="str">
        <f ca="1">IF(B1650="","",SUMIF(OFFSET(MuaHàng_ThanhToán!$D$5,0,0,COUNTIF(Table2[Tên nhà cung cấp],MuaHàng_ThanhToán!$C$5),6),BáoCáoHàngHóa!B1650,Table2[Thành tiền]))</f>
        <v/>
      </c>
      <c r="F1650" s="43" t="str">
        <f>IF(B1650="","",SUMIF(Table2[[Tên hàng hóa]:[Thành tiền]],BáoCáoHàngHóa!B1650,Table2[Số lượng])-BáoCáoHàngHóa!C1650)</f>
        <v/>
      </c>
      <c r="G1650" s="43" t="str">
        <f t="shared" si="223"/>
        <v/>
      </c>
      <c r="H1650" s="43" t="str">
        <f>IF(B1650="","",SUMIF(Table2[[Tên hàng hóa]:[Thành tiền]],BáoCáoHàngHóa!B1650,Table2[Thành tiền])-BáoCáoHàngHóa!E1650)</f>
        <v/>
      </c>
      <c r="I1650" s="42" t="str">
        <f>IF(B1650="","",SUMIF(Table28[[Tên hàng hóa ]:[Thành tiền]],BáoCáoHàngHóa!B1650,Table28[Số lượng]))</f>
        <v/>
      </c>
      <c r="J1650" s="42" t="str">
        <f t="shared" si="224"/>
        <v/>
      </c>
      <c r="K1650" s="42" t="str">
        <f t="shared" si="225"/>
        <v/>
      </c>
      <c r="L1650" s="44" t="str">
        <f t="shared" si="226"/>
        <v/>
      </c>
      <c r="M1650" s="44" t="str">
        <f t="shared" si="227"/>
        <v/>
      </c>
      <c r="N1650" s="44" t="str">
        <f t="shared" si="228"/>
        <v/>
      </c>
      <c r="O1650" s="30">
        <f t="shared" si="229"/>
        <v>0</v>
      </c>
    </row>
    <row r="1651" spans="1:15" x14ac:dyDescent="0.2">
      <c r="A1651" s="40">
        <v>1646</v>
      </c>
      <c r="B1651" s="40" t="str">
        <f>IF(DanhMụcHH!B1650="","",DanhMụcHH!B1650)</f>
        <v/>
      </c>
      <c r="C1651" s="41" t="str">
        <f ca="1">IF(B1651="","",SUMIF(OFFSET(MuaHàng_ThanhToán!$D$5,0,0,COUNTIF(Table2[Tên nhà cung cấp],MuaHàng_ThanhToán!$C$5),6),BáoCáoHàngHóa!B1651,Table2[Số lượng]))</f>
        <v/>
      </c>
      <c r="D1651" s="41" t="str">
        <f t="shared" ref="D1651:D1714" si="230">IF(B1651="","",IF(C1651=0,0,E1651/C1651))</f>
        <v/>
      </c>
      <c r="E1651" s="41" t="str">
        <f ca="1">IF(B1651="","",SUMIF(OFFSET(MuaHàng_ThanhToán!$D$5,0,0,COUNTIF(Table2[Tên nhà cung cấp],MuaHàng_ThanhToán!$C$5),6),BáoCáoHàngHóa!B1651,Table2[Thành tiền]))</f>
        <v/>
      </c>
      <c r="F1651" s="43" t="str">
        <f>IF(B1651="","",SUMIF(Table2[[Tên hàng hóa]:[Thành tiền]],BáoCáoHàngHóa!B1651,Table2[Số lượng])-BáoCáoHàngHóa!C1651)</f>
        <v/>
      </c>
      <c r="G1651" s="43" t="str">
        <f t="shared" ref="G1651:G1714" si="231">IF(B1651="","",IF(F1651=0,0,H1651/F1651))</f>
        <v/>
      </c>
      <c r="H1651" s="43" t="str">
        <f>IF(B1651="","",SUMIF(Table2[[Tên hàng hóa]:[Thành tiền]],BáoCáoHàngHóa!B1651,Table2[Thành tiền])-BáoCáoHàngHóa!E1651)</f>
        <v/>
      </c>
      <c r="I1651" s="42" t="str">
        <f>IF(B1651="","",SUMIF(Table28[[Tên hàng hóa ]:[Thành tiền]],BáoCáoHàngHóa!B1651,Table28[Số lượng]))</f>
        <v/>
      </c>
      <c r="J1651" s="42" t="str">
        <f t="shared" ref="J1651:J1714" si="232">IF(B1651="","",IF(I1651=0,0,(H1651+E1651)/(F1651+C1651)))</f>
        <v/>
      </c>
      <c r="K1651" s="42" t="str">
        <f t="shared" ref="K1651:K1714" si="233">IF(B1651="","",J1651*I1651)</f>
        <v/>
      </c>
      <c r="L1651" s="44" t="str">
        <f t="shared" ref="L1651:L1714" si="234">IF(B1651="","",C1651+F1651-I1651)</f>
        <v/>
      </c>
      <c r="M1651" s="44" t="str">
        <f t="shared" ref="M1651:M1714" si="235">IF(B1651="","",IF(L1651=0,0,N1651/L1651))</f>
        <v/>
      </c>
      <c r="N1651" s="44" t="str">
        <f t="shared" ref="N1651:N1714" si="236">IF(B1651="","",E1651+H1651-K1651)</f>
        <v/>
      </c>
      <c r="O1651" s="30">
        <f t="shared" si="229"/>
        <v>0</v>
      </c>
    </row>
    <row r="1652" spans="1:15" x14ac:dyDescent="0.2">
      <c r="A1652" s="40">
        <v>1647</v>
      </c>
      <c r="B1652" s="40" t="str">
        <f>IF(DanhMụcHH!B1651="","",DanhMụcHH!B1651)</f>
        <v/>
      </c>
      <c r="C1652" s="41" t="str">
        <f ca="1">IF(B1652="","",SUMIF(OFFSET(MuaHàng_ThanhToán!$D$5,0,0,COUNTIF(Table2[Tên nhà cung cấp],MuaHàng_ThanhToán!$C$5),6),BáoCáoHàngHóa!B1652,Table2[Số lượng]))</f>
        <v/>
      </c>
      <c r="D1652" s="41" t="str">
        <f t="shared" si="230"/>
        <v/>
      </c>
      <c r="E1652" s="41" t="str">
        <f ca="1">IF(B1652="","",SUMIF(OFFSET(MuaHàng_ThanhToán!$D$5,0,0,COUNTIF(Table2[Tên nhà cung cấp],MuaHàng_ThanhToán!$C$5),6),BáoCáoHàngHóa!B1652,Table2[Thành tiền]))</f>
        <v/>
      </c>
      <c r="F1652" s="43" t="str">
        <f>IF(B1652="","",SUMIF(Table2[[Tên hàng hóa]:[Thành tiền]],BáoCáoHàngHóa!B1652,Table2[Số lượng])-BáoCáoHàngHóa!C1652)</f>
        <v/>
      </c>
      <c r="G1652" s="43" t="str">
        <f t="shared" si="231"/>
        <v/>
      </c>
      <c r="H1652" s="43" t="str">
        <f>IF(B1652="","",SUMIF(Table2[[Tên hàng hóa]:[Thành tiền]],BáoCáoHàngHóa!B1652,Table2[Thành tiền])-BáoCáoHàngHóa!E1652)</f>
        <v/>
      </c>
      <c r="I1652" s="42" t="str">
        <f>IF(B1652="","",SUMIF(Table28[[Tên hàng hóa ]:[Thành tiền]],BáoCáoHàngHóa!B1652,Table28[Số lượng]))</f>
        <v/>
      </c>
      <c r="J1652" s="42" t="str">
        <f t="shared" si="232"/>
        <v/>
      </c>
      <c r="K1652" s="42" t="str">
        <f t="shared" si="233"/>
        <v/>
      </c>
      <c r="L1652" s="44" t="str">
        <f t="shared" si="234"/>
        <v/>
      </c>
      <c r="M1652" s="44" t="str">
        <f t="shared" si="235"/>
        <v/>
      </c>
      <c r="N1652" s="44" t="str">
        <f t="shared" si="236"/>
        <v/>
      </c>
      <c r="O1652" s="30">
        <f t="shared" si="229"/>
        <v>0</v>
      </c>
    </row>
    <row r="1653" spans="1:15" x14ac:dyDescent="0.2">
      <c r="A1653" s="40">
        <v>1648</v>
      </c>
      <c r="B1653" s="40" t="str">
        <f>IF(DanhMụcHH!B1652="","",DanhMụcHH!B1652)</f>
        <v/>
      </c>
      <c r="C1653" s="41" t="str">
        <f ca="1">IF(B1653="","",SUMIF(OFFSET(MuaHàng_ThanhToán!$D$5,0,0,COUNTIF(Table2[Tên nhà cung cấp],MuaHàng_ThanhToán!$C$5),6),BáoCáoHàngHóa!B1653,Table2[Số lượng]))</f>
        <v/>
      </c>
      <c r="D1653" s="41" t="str">
        <f t="shared" si="230"/>
        <v/>
      </c>
      <c r="E1653" s="41" t="str">
        <f ca="1">IF(B1653="","",SUMIF(OFFSET(MuaHàng_ThanhToán!$D$5,0,0,COUNTIF(Table2[Tên nhà cung cấp],MuaHàng_ThanhToán!$C$5),6),BáoCáoHàngHóa!B1653,Table2[Thành tiền]))</f>
        <v/>
      </c>
      <c r="F1653" s="43" t="str">
        <f>IF(B1653="","",SUMIF(Table2[[Tên hàng hóa]:[Thành tiền]],BáoCáoHàngHóa!B1653,Table2[Số lượng])-BáoCáoHàngHóa!C1653)</f>
        <v/>
      </c>
      <c r="G1653" s="43" t="str">
        <f t="shared" si="231"/>
        <v/>
      </c>
      <c r="H1653" s="43" t="str">
        <f>IF(B1653="","",SUMIF(Table2[[Tên hàng hóa]:[Thành tiền]],BáoCáoHàngHóa!B1653,Table2[Thành tiền])-BáoCáoHàngHóa!E1653)</f>
        <v/>
      </c>
      <c r="I1653" s="42" t="str">
        <f>IF(B1653="","",SUMIF(Table28[[Tên hàng hóa ]:[Thành tiền]],BáoCáoHàngHóa!B1653,Table28[Số lượng]))</f>
        <v/>
      </c>
      <c r="J1653" s="42" t="str">
        <f t="shared" si="232"/>
        <v/>
      </c>
      <c r="K1653" s="42" t="str">
        <f t="shared" si="233"/>
        <v/>
      </c>
      <c r="L1653" s="44" t="str">
        <f t="shared" si="234"/>
        <v/>
      </c>
      <c r="M1653" s="44" t="str">
        <f t="shared" si="235"/>
        <v/>
      </c>
      <c r="N1653" s="44" t="str">
        <f t="shared" si="236"/>
        <v/>
      </c>
      <c r="O1653" s="30">
        <f t="shared" si="229"/>
        <v>0</v>
      </c>
    </row>
    <row r="1654" spans="1:15" x14ac:dyDescent="0.2">
      <c r="A1654" s="40">
        <v>1649</v>
      </c>
      <c r="B1654" s="40" t="str">
        <f>IF(DanhMụcHH!B1653="","",DanhMụcHH!B1653)</f>
        <v/>
      </c>
      <c r="C1654" s="41" t="str">
        <f ca="1">IF(B1654="","",SUMIF(OFFSET(MuaHàng_ThanhToán!$D$5,0,0,COUNTIF(Table2[Tên nhà cung cấp],MuaHàng_ThanhToán!$C$5),6),BáoCáoHàngHóa!B1654,Table2[Số lượng]))</f>
        <v/>
      </c>
      <c r="D1654" s="41" t="str">
        <f t="shared" si="230"/>
        <v/>
      </c>
      <c r="E1654" s="41" t="str">
        <f ca="1">IF(B1654="","",SUMIF(OFFSET(MuaHàng_ThanhToán!$D$5,0,0,COUNTIF(Table2[Tên nhà cung cấp],MuaHàng_ThanhToán!$C$5),6),BáoCáoHàngHóa!B1654,Table2[Thành tiền]))</f>
        <v/>
      </c>
      <c r="F1654" s="43" t="str">
        <f>IF(B1654="","",SUMIF(Table2[[Tên hàng hóa]:[Thành tiền]],BáoCáoHàngHóa!B1654,Table2[Số lượng])-BáoCáoHàngHóa!C1654)</f>
        <v/>
      </c>
      <c r="G1654" s="43" t="str">
        <f t="shared" si="231"/>
        <v/>
      </c>
      <c r="H1654" s="43" t="str">
        <f>IF(B1654="","",SUMIF(Table2[[Tên hàng hóa]:[Thành tiền]],BáoCáoHàngHóa!B1654,Table2[Thành tiền])-BáoCáoHàngHóa!E1654)</f>
        <v/>
      </c>
      <c r="I1654" s="42" t="str">
        <f>IF(B1654="","",SUMIF(Table28[[Tên hàng hóa ]:[Thành tiền]],BáoCáoHàngHóa!B1654,Table28[Số lượng]))</f>
        <v/>
      </c>
      <c r="J1654" s="42" t="str">
        <f t="shared" si="232"/>
        <v/>
      </c>
      <c r="K1654" s="42" t="str">
        <f t="shared" si="233"/>
        <v/>
      </c>
      <c r="L1654" s="44" t="str">
        <f t="shared" si="234"/>
        <v/>
      </c>
      <c r="M1654" s="44" t="str">
        <f t="shared" si="235"/>
        <v/>
      </c>
      <c r="N1654" s="44" t="str">
        <f t="shared" si="236"/>
        <v/>
      </c>
      <c r="O1654" s="30">
        <f t="shared" si="229"/>
        <v>0</v>
      </c>
    </row>
    <row r="1655" spans="1:15" x14ac:dyDescent="0.2">
      <c r="A1655" s="40">
        <v>1650</v>
      </c>
      <c r="B1655" s="40" t="str">
        <f>IF(DanhMụcHH!B1654="","",DanhMụcHH!B1654)</f>
        <v/>
      </c>
      <c r="C1655" s="41" t="str">
        <f ca="1">IF(B1655="","",SUMIF(OFFSET(MuaHàng_ThanhToán!$D$5,0,0,COUNTIF(Table2[Tên nhà cung cấp],MuaHàng_ThanhToán!$C$5),6),BáoCáoHàngHóa!B1655,Table2[Số lượng]))</f>
        <v/>
      </c>
      <c r="D1655" s="41" t="str">
        <f t="shared" si="230"/>
        <v/>
      </c>
      <c r="E1655" s="41" t="str">
        <f ca="1">IF(B1655="","",SUMIF(OFFSET(MuaHàng_ThanhToán!$D$5,0,0,COUNTIF(Table2[Tên nhà cung cấp],MuaHàng_ThanhToán!$C$5),6),BáoCáoHàngHóa!B1655,Table2[Thành tiền]))</f>
        <v/>
      </c>
      <c r="F1655" s="43" t="str">
        <f>IF(B1655="","",SUMIF(Table2[[Tên hàng hóa]:[Thành tiền]],BáoCáoHàngHóa!B1655,Table2[Số lượng])-BáoCáoHàngHóa!C1655)</f>
        <v/>
      </c>
      <c r="G1655" s="43" t="str">
        <f t="shared" si="231"/>
        <v/>
      </c>
      <c r="H1655" s="43" t="str">
        <f>IF(B1655="","",SUMIF(Table2[[Tên hàng hóa]:[Thành tiền]],BáoCáoHàngHóa!B1655,Table2[Thành tiền])-BáoCáoHàngHóa!E1655)</f>
        <v/>
      </c>
      <c r="I1655" s="42" t="str">
        <f>IF(B1655="","",SUMIF(Table28[[Tên hàng hóa ]:[Thành tiền]],BáoCáoHàngHóa!B1655,Table28[Số lượng]))</f>
        <v/>
      </c>
      <c r="J1655" s="42" t="str">
        <f t="shared" si="232"/>
        <v/>
      </c>
      <c r="K1655" s="42" t="str">
        <f t="shared" si="233"/>
        <v/>
      </c>
      <c r="L1655" s="44" t="str">
        <f t="shared" si="234"/>
        <v/>
      </c>
      <c r="M1655" s="44" t="str">
        <f t="shared" si="235"/>
        <v/>
      </c>
      <c r="N1655" s="44" t="str">
        <f t="shared" si="236"/>
        <v/>
      </c>
      <c r="O1655" s="30">
        <f t="shared" si="229"/>
        <v>0</v>
      </c>
    </row>
    <row r="1656" spans="1:15" x14ac:dyDescent="0.2">
      <c r="A1656" s="40">
        <v>1651</v>
      </c>
      <c r="B1656" s="40" t="str">
        <f>IF(DanhMụcHH!B1655="","",DanhMụcHH!B1655)</f>
        <v/>
      </c>
      <c r="C1656" s="41" t="str">
        <f ca="1">IF(B1656="","",SUMIF(OFFSET(MuaHàng_ThanhToán!$D$5,0,0,COUNTIF(Table2[Tên nhà cung cấp],MuaHàng_ThanhToán!$C$5),6),BáoCáoHàngHóa!B1656,Table2[Số lượng]))</f>
        <v/>
      </c>
      <c r="D1656" s="41" t="str">
        <f t="shared" si="230"/>
        <v/>
      </c>
      <c r="E1656" s="41" t="str">
        <f ca="1">IF(B1656="","",SUMIF(OFFSET(MuaHàng_ThanhToán!$D$5,0,0,COUNTIF(Table2[Tên nhà cung cấp],MuaHàng_ThanhToán!$C$5),6),BáoCáoHàngHóa!B1656,Table2[Thành tiền]))</f>
        <v/>
      </c>
      <c r="F1656" s="43" t="str">
        <f>IF(B1656="","",SUMIF(Table2[[Tên hàng hóa]:[Thành tiền]],BáoCáoHàngHóa!B1656,Table2[Số lượng])-BáoCáoHàngHóa!C1656)</f>
        <v/>
      </c>
      <c r="G1656" s="43" t="str">
        <f t="shared" si="231"/>
        <v/>
      </c>
      <c r="H1656" s="43" t="str">
        <f>IF(B1656="","",SUMIF(Table2[[Tên hàng hóa]:[Thành tiền]],BáoCáoHàngHóa!B1656,Table2[Thành tiền])-BáoCáoHàngHóa!E1656)</f>
        <v/>
      </c>
      <c r="I1656" s="42" t="str">
        <f>IF(B1656="","",SUMIF(Table28[[Tên hàng hóa ]:[Thành tiền]],BáoCáoHàngHóa!B1656,Table28[Số lượng]))</f>
        <v/>
      </c>
      <c r="J1656" s="42" t="str">
        <f t="shared" si="232"/>
        <v/>
      </c>
      <c r="K1656" s="42" t="str">
        <f t="shared" si="233"/>
        <v/>
      </c>
      <c r="L1656" s="44" t="str">
        <f t="shared" si="234"/>
        <v/>
      </c>
      <c r="M1656" s="44" t="str">
        <f t="shared" si="235"/>
        <v/>
      </c>
      <c r="N1656" s="44" t="str">
        <f t="shared" si="236"/>
        <v/>
      </c>
      <c r="O1656" s="30">
        <f t="shared" si="229"/>
        <v>0</v>
      </c>
    </row>
    <row r="1657" spans="1:15" x14ac:dyDescent="0.2">
      <c r="A1657" s="40">
        <v>1652</v>
      </c>
      <c r="B1657" s="40" t="str">
        <f>IF(DanhMụcHH!B1656="","",DanhMụcHH!B1656)</f>
        <v/>
      </c>
      <c r="C1657" s="41" t="str">
        <f ca="1">IF(B1657="","",SUMIF(OFFSET(MuaHàng_ThanhToán!$D$5,0,0,COUNTIF(Table2[Tên nhà cung cấp],MuaHàng_ThanhToán!$C$5),6),BáoCáoHàngHóa!B1657,Table2[Số lượng]))</f>
        <v/>
      </c>
      <c r="D1657" s="41" t="str">
        <f t="shared" si="230"/>
        <v/>
      </c>
      <c r="E1657" s="41" t="str">
        <f ca="1">IF(B1657="","",SUMIF(OFFSET(MuaHàng_ThanhToán!$D$5,0,0,COUNTIF(Table2[Tên nhà cung cấp],MuaHàng_ThanhToán!$C$5),6),BáoCáoHàngHóa!B1657,Table2[Thành tiền]))</f>
        <v/>
      </c>
      <c r="F1657" s="43" t="str">
        <f>IF(B1657="","",SUMIF(Table2[[Tên hàng hóa]:[Thành tiền]],BáoCáoHàngHóa!B1657,Table2[Số lượng])-BáoCáoHàngHóa!C1657)</f>
        <v/>
      </c>
      <c r="G1657" s="43" t="str">
        <f t="shared" si="231"/>
        <v/>
      </c>
      <c r="H1657" s="43" t="str">
        <f>IF(B1657="","",SUMIF(Table2[[Tên hàng hóa]:[Thành tiền]],BáoCáoHàngHóa!B1657,Table2[Thành tiền])-BáoCáoHàngHóa!E1657)</f>
        <v/>
      </c>
      <c r="I1657" s="42" t="str">
        <f>IF(B1657="","",SUMIF(Table28[[Tên hàng hóa ]:[Thành tiền]],BáoCáoHàngHóa!B1657,Table28[Số lượng]))</f>
        <v/>
      </c>
      <c r="J1657" s="42" t="str">
        <f t="shared" si="232"/>
        <v/>
      </c>
      <c r="K1657" s="42" t="str">
        <f t="shared" si="233"/>
        <v/>
      </c>
      <c r="L1657" s="44" t="str">
        <f t="shared" si="234"/>
        <v/>
      </c>
      <c r="M1657" s="44" t="str">
        <f t="shared" si="235"/>
        <v/>
      </c>
      <c r="N1657" s="44" t="str">
        <f t="shared" si="236"/>
        <v/>
      </c>
      <c r="O1657" s="30">
        <f t="shared" si="229"/>
        <v>0</v>
      </c>
    </row>
    <row r="1658" spans="1:15" x14ac:dyDescent="0.2">
      <c r="A1658" s="40">
        <v>1653</v>
      </c>
      <c r="B1658" s="40" t="str">
        <f>IF(DanhMụcHH!B1657="","",DanhMụcHH!B1657)</f>
        <v/>
      </c>
      <c r="C1658" s="41" t="str">
        <f ca="1">IF(B1658="","",SUMIF(OFFSET(MuaHàng_ThanhToán!$D$5,0,0,COUNTIF(Table2[Tên nhà cung cấp],MuaHàng_ThanhToán!$C$5),6),BáoCáoHàngHóa!B1658,Table2[Số lượng]))</f>
        <v/>
      </c>
      <c r="D1658" s="41" t="str">
        <f t="shared" si="230"/>
        <v/>
      </c>
      <c r="E1658" s="41" t="str">
        <f ca="1">IF(B1658="","",SUMIF(OFFSET(MuaHàng_ThanhToán!$D$5,0,0,COUNTIF(Table2[Tên nhà cung cấp],MuaHàng_ThanhToán!$C$5),6),BáoCáoHàngHóa!B1658,Table2[Thành tiền]))</f>
        <v/>
      </c>
      <c r="F1658" s="43" t="str">
        <f>IF(B1658="","",SUMIF(Table2[[Tên hàng hóa]:[Thành tiền]],BáoCáoHàngHóa!B1658,Table2[Số lượng])-BáoCáoHàngHóa!C1658)</f>
        <v/>
      </c>
      <c r="G1658" s="43" t="str">
        <f t="shared" si="231"/>
        <v/>
      </c>
      <c r="H1658" s="43" t="str">
        <f>IF(B1658="","",SUMIF(Table2[[Tên hàng hóa]:[Thành tiền]],BáoCáoHàngHóa!B1658,Table2[Thành tiền])-BáoCáoHàngHóa!E1658)</f>
        <v/>
      </c>
      <c r="I1658" s="42" t="str">
        <f>IF(B1658="","",SUMIF(Table28[[Tên hàng hóa ]:[Thành tiền]],BáoCáoHàngHóa!B1658,Table28[Số lượng]))</f>
        <v/>
      </c>
      <c r="J1658" s="42" t="str">
        <f t="shared" si="232"/>
        <v/>
      </c>
      <c r="K1658" s="42" t="str">
        <f t="shared" si="233"/>
        <v/>
      </c>
      <c r="L1658" s="44" t="str">
        <f t="shared" si="234"/>
        <v/>
      </c>
      <c r="M1658" s="44" t="str">
        <f t="shared" si="235"/>
        <v/>
      </c>
      <c r="N1658" s="44" t="str">
        <f t="shared" si="236"/>
        <v/>
      </c>
      <c r="O1658" s="30">
        <f t="shared" si="229"/>
        <v>0</v>
      </c>
    </row>
    <row r="1659" spans="1:15" x14ac:dyDescent="0.2">
      <c r="A1659" s="40">
        <v>1654</v>
      </c>
      <c r="B1659" s="40" t="str">
        <f>IF(DanhMụcHH!B1658="","",DanhMụcHH!B1658)</f>
        <v/>
      </c>
      <c r="C1659" s="41" t="str">
        <f ca="1">IF(B1659="","",SUMIF(OFFSET(MuaHàng_ThanhToán!$D$5,0,0,COUNTIF(Table2[Tên nhà cung cấp],MuaHàng_ThanhToán!$C$5),6),BáoCáoHàngHóa!B1659,Table2[Số lượng]))</f>
        <v/>
      </c>
      <c r="D1659" s="41" t="str">
        <f t="shared" si="230"/>
        <v/>
      </c>
      <c r="E1659" s="41" t="str">
        <f ca="1">IF(B1659="","",SUMIF(OFFSET(MuaHàng_ThanhToán!$D$5,0,0,COUNTIF(Table2[Tên nhà cung cấp],MuaHàng_ThanhToán!$C$5),6),BáoCáoHàngHóa!B1659,Table2[Thành tiền]))</f>
        <v/>
      </c>
      <c r="F1659" s="43" t="str">
        <f>IF(B1659="","",SUMIF(Table2[[Tên hàng hóa]:[Thành tiền]],BáoCáoHàngHóa!B1659,Table2[Số lượng])-BáoCáoHàngHóa!C1659)</f>
        <v/>
      </c>
      <c r="G1659" s="43" t="str">
        <f t="shared" si="231"/>
        <v/>
      </c>
      <c r="H1659" s="43" t="str">
        <f>IF(B1659="","",SUMIF(Table2[[Tên hàng hóa]:[Thành tiền]],BáoCáoHàngHóa!B1659,Table2[Thành tiền])-BáoCáoHàngHóa!E1659)</f>
        <v/>
      </c>
      <c r="I1659" s="42" t="str">
        <f>IF(B1659="","",SUMIF(Table28[[Tên hàng hóa ]:[Thành tiền]],BáoCáoHàngHóa!B1659,Table28[Số lượng]))</f>
        <v/>
      </c>
      <c r="J1659" s="42" t="str">
        <f t="shared" si="232"/>
        <v/>
      </c>
      <c r="K1659" s="42" t="str">
        <f t="shared" si="233"/>
        <v/>
      </c>
      <c r="L1659" s="44" t="str">
        <f t="shared" si="234"/>
        <v/>
      </c>
      <c r="M1659" s="44" t="str">
        <f t="shared" si="235"/>
        <v/>
      </c>
      <c r="N1659" s="44" t="str">
        <f t="shared" si="236"/>
        <v/>
      </c>
      <c r="O1659" s="30">
        <f t="shared" si="229"/>
        <v>0</v>
      </c>
    </row>
    <row r="1660" spans="1:15" x14ac:dyDescent="0.2">
      <c r="A1660" s="40">
        <v>1655</v>
      </c>
      <c r="B1660" s="40" t="str">
        <f>IF(DanhMụcHH!B1659="","",DanhMụcHH!B1659)</f>
        <v/>
      </c>
      <c r="C1660" s="41" t="str">
        <f ca="1">IF(B1660="","",SUMIF(OFFSET(MuaHàng_ThanhToán!$D$5,0,0,COUNTIF(Table2[Tên nhà cung cấp],MuaHàng_ThanhToán!$C$5),6),BáoCáoHàngHóa!B1660,Table2[Số lượng]))</f>
        <v/>
      </c>
      <c r="D1660" s="41" t="str">
        <f t="shared" si="230"/>
        <v/>
      </c>
      <c r="E1660" s="41" t="str">
        <f ca="1">IF(B1660="","",SUMIF(OFFSET(MuaHàng_ThanhToán!$D$5,0,0,COUNTIF(Table2[Tên nhà cung cấp],MuaHàng_ThanhToán!$C$5),6),BáoCáoHàngHóa!B1660,Table2[Thành tiền]))</f>
        <v/>
      </c>
      <c r="F1660" s="43" t="str">
        <f>IF(B1660="","",SUMIF(Table2[[Tên hàng hóa]:[Thành tiền]],BáoCáoHàngHóa!B1660,Table2[Số lượng])-BáoCáoHàngHóa!C1660)</f>
        <v/>
      </c>
      <c r="G1660" s="43" t="str">
        <f t="shared" si="231"/>
        <v/>
      </c>
      <c r="H1660" s="43" t="str">
        <f>IF(B1660="","",SUMIF(Table2[[Tên hàng hóa]:[Thành tiền]],BáoCáoHàngHóa!B1660,Table2[Thành tiền])-BáoCáoHàngHóa!E1660)</f>
        <v/>
      </c>
      <c r="I1660" s="42" t="str">
        <f>IF(B1660="","",SUMIF(Table28[[Tên hàng hóa ]:[Thành tiền]],BáoCáoHàngHóa!B1660,Table28[Số lượng]))</f>
        <v/>
      </c>
      <c r="J1660" s="42" t="str">
        <f t="shared" si="232"/>
        <v/>
      </c>
      <c r="K1660" s="42" t="str">
        <f t="shared" si="233"/>
        <v/>
      </c>
      <c r="L1660" s="44" t="str">
        <f t="shared" si="234"/>
        <v/>
      </c>
      <c r="M1660" s="44" t="str">
        <f t="shared" si="235"/>
        <v/>
      </c>
      <c r="N1660" s="44" t="str">
        <f t="shared" si="236"/>
        <v/>
      </c>
      <c r="O1660" s="30">
        <f t="shared" si="229"/>
        <v>0</v>
      </c>
    </row>
    <row r="1661" spans="1:15" x14ac:dyDescent="0.2">
      <c r="A1661" s="40">
        <v>1656</v>
      </c>
      <c r="B1661" s="40" t="str">
        <f>IF(DanhMụcHH!B1660="","",DanhMụcHH!B1660)</f>
        <v/>
      </c>
      <c r="C1661" s="41" t="str">
        <f ca="1">IF(B1661="","",SUMIF(OFFSET(MuaHàng_ThanhToán!$D$5,0,0,COUNTIF(Table2[Tên nhà cung cấp],MuaHàng_ThanhToán!$C$5),6),BáoCáoHàngHóa!B1661,Table2[Số lượng]))</f>
        <v/>
      </c>
      <c r="D1661" s="41" t="str">
        <f t="shared" si="230"/>
        <v/>
      </c>
      <c r="E1661" s="41" t="str">
        <f ca="1">IF(B1661="","",SUMIF(OFFSET(MuaHàng_ThanhToán!$D$5,0,0,COUNTIF(Table2[Tên nhà cung cấp],MuaHàng_ThanhToán!$C$5),6),BáoCáoHàngHóa!B1661,Table2[Thành tiền]))</f>
        <v/>
      </c>
      <c r="F1661" s="43" t="str">
        <f>IF(B1661="","",SUMIF(Table2[[Tên hàng hóa]:[Thành tiền]],BáoCáoHàngHóa!B1661,Table2[Số lượng])-BáoCáoHàngHóa!C1661)</f>
        <v/>
      </c>
      <c r="G1661" s="43" t="str">
        <f t="shared" si="231"/>
        <v/>
      </c>
      <c r="H1661" s="43" t="str">
        <f>IF(B1661="","",SUMIF(Table2[[Tên hàng hóa]:[Thành tiền]],BáoCáoHàngHóa!B1661,Table2[Thành tiền])-BáoCáoHàngHóa!E1661)</f>
        <v/>
      </c>
      <c r="I1661" s="42" t="str">
        <f>IF(B1661="","",SUMIF(Table28[[Tên hàng hóa ]:[Thành tiền]],BáoCáoHàngHóa!B1661,Table28[Số lượng]))</f>
        <v/>
      </c>
      <c r="J1661" s="42" t="str">
        <f t="shared" si="232"/>
        <v/>
      </c>
      <c r="K1661" s="42" t="str">
        <f t="shared" si="233"/>
        <v/>
      </c>
      <c r="L1661" s="44" t="str">
        <f t="shared" si="234"/>
        <v/>
      </c>
      <c r="M1661" s="44" t="str">
        <f t="shared" si="235"/>
        <v/>
      </c>
      <c r="N1661" s="44" t="str">
        <f t="shared" si="236"/>
        <v/>
      </c>
      <c r="O1661" s="30">
        <f t="shared" si="229"/>
        <v>0</v>
      </c>
    </row>
    <row r="1662" spans="1:15" x14ac:dyDescent="0.2">
      <c r="A1662" s="40">
        <v>1657</v>
      </c>
      <c r="B1662" s="40" t="str">
        <f>IF(DanhMụcHH!B1661="","",DanhMụcHH!B1661)</f>
        <v/>
      </c>
      <c r="C1662" s="41" t="str">
        <f ca="1">IF(B1662="","",SUMIF(OFFSET(MuaHàng_ThanhToán!$D$5,0,0,COUNTIF(Table2[Tên nhà cung cấp],MuaHàng_ThanhToán!$C$5),6),BáoCáoHàngHóa!B1662,Table2[Số lượng]))</f>
        <v/>
      </c>
      <c r="D1662" s="41" t="str">
        <f t="shared" si="230"/>
        <v/>
      </c>
      <c r="E1662" s="41" t="str">
        <f ca="1">IF(B1662="","",SUMIF(OFFSET(MuaHàng_ThanhToán!$D$5,0,0,COUNTIF(Table2[Tên nhà cung cấp],MuaHàng_ThanhToán!$C$5),6),BáoCáoHàngHóa!B1662,Table2[Thành tiền]))</f>
        <v/>
      </c>
      <c r="F1662" s="43" t="str">
        <f>IF(B1662="","",SUMIF(Table2[[Tên hàng hóa]:[Thành tiền]],BáoCáoHàngHóa!B1662,Table2[Số lượng])-BáoCáoHàngHóa!C1662)</f>
        <v/>
      </c>
      <c r="G1662" s="43" t="str">
        <f t="shared" si="231"/>
        <v/>
      </c>
      <c r="H1662" s="43" t="str">
        <f>IF(B1662="","",SUMIF(Table2[[Tên hàng hóa]:[Thành tiền]],BáoCáoHàngHóa!B1662,Table2[Thành tiền])-BáoCáoHàngHóa!E1662)</f>
        <v/>
      </c>
      <c r="I1662" s="42" t="str">
        <f>IF(B1662="","",SUMIF(Table28[[Tên hàng hóa ]:[Thành tiền]],BáoCáoHàngHóa!B1662,Table28[Số lượng]))</f>
        <v/>
      </c>
      <c r="J1662" s="42" t="str">
        <f t="shared" si="232"/>
        <v/>
      </c>
      <c r="K1662" s="42" t="str">
        <f t="shared" si="233"/>
        <v/>
      </c>
      <c r="L1662" s="44" t="str">
        <f t="shared" si="234"/>
        <v/>
      </c>
      <c r="M1662" s="44" t="str">
        <f t="shared" si="235"/>
        <v/>
      </c>
      <c r="N1662" s="44" t="str">
        <f t="shared" si="236"/>
        <v/>
      </c>
      <c r="O1662" s="30">
        <f t="shared" si="229"/>
        <v>0</v>
      </c>
    </row>
    <row r="1663" spans="1:15" x14ac:dyDescent="0.2">
      <c r="A1663" s="40">
        <v>1658</v>
      </c>
      <c r="B1663" s="40" t="str">
        <f>IF(DanhMụcHH!B1662="","",DanhMụcHH!B1662)</f>
        <v/>
      </c>
      <c r="C1663" s="41" t="str">
        <f ca="1">IF(B1663="","",SUMIF(OFFSET(MuaHàng_ThanhToán!$D$5,0,0,COUNTIF(Table2[Tên nhà cung cấp],MuaHàng_ThanhToán!$C$5),6),BáoCáoHàngHóa!B1663,Table2[Số lượng]))</f>
        <v/>
      </c>
      <c r="D1663" s="41" t="str">
        <f t="shared" si="230"/>
        <v/>
      </c>
      <c r="E1663" s="41" t="str">
        <f ca="1">IF(B1663="","",SUMIF(OFFSET(MuaHàng_ThanhToán!$D$5,0,0,COUNTIF(Table2[Tên nhà cung cấp],MuaHàng_ThanhToán!$C$5),6),BáoCáoHàngHóa!B1663,Table2[Thành tiền]))</f>
        <v/>
      </c>
      <c r="F1663" s="43" t="str">
        <f>IF(B1663="","",SUMIF(Table2[[Tên hàng hóa]:[Thành tiền]],BáoCáoHàngHóa!B1663,Table2[Số lượng])-BáoCáoHàngHóa!C1663)</f>
        <v/>
      </c>
      <c r="G1663" s="43" t="str">
        <f t="shared" si="231"/>
        <v/>
      </c>
      <c r="H1663" s="43" t="str">
        <f>IF(B1663="","",SUMIF(Table2[[Tên hàng hóa]:[Thành tiền]],BáoCáoHàngHóa!B1663,Table2[Thành tiền])-BáoCáoHàngHóa!E1663)</f>
        <v/>
      </c>
      <c r="I1663" s="42" t="str">
        <f>IF(B1663="","",SUMIF(Table28[[Tên hàng hóa ]:[Thành tiền]],BáoCáoHàngHóa!B1663,Table28[Số lượng]))</f>
        <v/>
      </c>
      <c r="J1663" s="42" t="str">
        <f t="shared" si="232"/>
        <v/>
      </c>
      <c r="K1663" s="42" t="str">
        <f t="shared" si="233"/>
        <v/>
      </c>
      <c r="L1663" s="44" t="str">
        <f t="shared" si="234"/>
        <v/>
      </c>
      <c r="M1663" s="44" t="str">
        <f t="shared" si="235"/>
        <v/>
      </c>
      <c r="N1663" s="44" t="str">
        <f t="shared" si="236"/>
        <v/>
      </c>
      <c r="O1663" s="30">
        <f t="shared" si="229"/>
        <v>0</v>
      </c>
    </row>
    <row r="1664" spans="1:15" x14ac:dyDescent="0.2">
      <c r="A1664" s="40">
        <v>1659</v>
      </c>
      <c r="B1664" s="40" t="str">
        <f>IF(DanhMụcHH!B1663="","",DanhMụcHH!B1663)</f>
        <v/>
      </c>
      <c r="C1664" s="41" t="str">
        <f ca="1">IF(B1664="","",SUMIF(OFFSET(MuaHàng_ThanhToán!$D$5,0,0,COUNTIF(Table2[Tên nhà cung cấp],MuaHàng_ThanhToán!$C$5),6),BáoCáoHàngHóa!B1664,Table2[Số lượng]))</f>
        <v/>
      </c>
      <c r="D1664" s="41" t="str">
        <f t="shared" si="230"/>
        <v/>
      </c>
      <c r="E1664" s="41" t="str">
        <f ca="1">IF(B1664="","",SUMIF(OFFSET(MuaHàng_ThanhToán!$D$5,0,0,COUNTIF(Table2[Tên nhà cung cấp],MuaHàng_ThanhToán!$C$5),6),BáoCáoHàngHóa!B1664,Table2[Thành tiền]))</f>
        <v/>
      </c>
      <c r="F1664" s="43" t="str">
        <f>IF(B1664="","",SUMIF(Table2[[Tên hàng hóa]:[Thành tiền]],BáoCáoHàngHóa!B1664,Table2[Số lượng])-BáoCáoHàngHóa!C1664)</f>
        <v/>
      </c>
      <c r="G1664" s="43" t="str">
        <f t="shared" si="231"/>
        <v/>
      </c>
      <c r="H1664" s="43" t="str">
        <f>IF(B1664="","",SUMIF(Table2[[Tên hàng hóa]:[Thành tiền]],BáoCáoHàngHóa!B1664,Table2[Thành tiền])-BáoCáoHàngHóa!E1664)</f>
        <v/>
      </c>
      <c r="I1664" s="42" t="str">
        <f>IF(B1664="","",SUMIF(Table28[[Tên hàng hóa ]:[Thành tiền]],BáoCáoHàngHóa!B1664,Table28[Số lượng]))</f>
        <v/>
      </c>
      <c r="J1664" s="42" t="str">
        <f t="shared" si="232"/>
        <v/>
      </c>
      <c r="K1664" s="42" t="str">
        <f t="shared" si="233"/>
        <v/>
      </c>
      <c r="L1664" s="44" t="str">
        <f t="shared" si="234"/>
        <v/>
      </c>
      <c r="M1664" s="44" t="str">
        <f t="shared" si="235"/>
        <v/>
      </c>
      <c r="N1664" s="44" t="str">
        <f t="shared" si="236"/>
        <v/>
      </c>
      <c r="O1664" s="30">
        <f t="shared" si="229"/>
        <v>0</v>
      </c>
    </row>
    <row r="1665" spans="1:15" x14ac:dyDescent="0.2">
      <c r="A1665" s="40">
        <v>1660</v>
      </c>
      <c r="B1665" s="40" t="str">
        <f>IF(DanhMụcHH!B1664="","",DanhMụcHH!B1664)</f>
        <v/>
      </c>
      <c r="C1665" s="41" t="str">
        <f ca="1">IF(B1665="","",SUMIF(OFFSET(MuaHàng_ThanhToán!$D$5,0,0,COUNTIF(Table2[Tên nhà cung cấp],MuaHàng_ThanhToán!$C$5),6),BáoCáoHàngHóa!B1665,Table2[Số lượng]))</f>
        <v/>
      </c>
      <c r="D1665" s="41" t="str">
        <f t="shared" si="230"/>
        <v/>
      </c>
      <c r="E1665" s="41" t="str">
        <f ca="1">IF(B1665="","",SUMIF(OFFSET(MuaHàng_ThanhToán!$D$5,0,0,COUNTIF(Table2[Tên nhà cung cấp],MuaHàng_ThanhToán!$C$5),6),BáoCáoHàngHóa!B1665,Table2[Thành tiền]))</f>
        <v/>
      </c>
      <c r="F1665" s="43" t="str">
        <f>IF(B1665="","",SUMIF(Table2[[Tên hàng hóa]:[Thành tiền]],BáoCáoHàngHóa!B1665,Table2[Số lượng])-BáoCáoHàngHóa!C1665)</f>
        <v/>
      </c>
      <c r="G1665" s="43" t="str">
        <f t="shared" si="231"/>
        <v/>
      </c>
      <c r="H1665" s="43" t="str">
        <f>IF(B1665="","",SUMIF(Table2[[Tên hàng hóa]:[Thành tiền]],BáoCáoHàngHóa!B1665,Table2[Thành tiền])-BáoCáoHàngHóa!E1665)</f>
        <v/>
      </c>
      <c r="I1665" s="42" t="str">
        <f>IF(B1665="","",SUMIF(Table28[[Tên hàng hóa ]:[Thành tiền]],BáoCáoHàngHóa!B1665,Table28[Số lượng]))</f>
        <v/>
      </c>
      <c r="J1665" s="42" t="str">
        <f t="shared" si="232"/>
        <v/>
      </c>
      <c r="K1665" s="42" t="str">
        <f t="shared" si="233"/>
        <v/>
      </c>
      <c r="L1665" s="44" t="str">
        <f t="shared" si="234"/>
        <v/>
      </c>
      <c r="M1665" s="44" t="str">
        <f t="shared" si="235"/>
        <v/>
      </c>
      <c r="N1665" s="44" t="str">
        <f t="shared" si="236"/>
        <v/>
      </c>
      <c r="O1665" s="30">
        <f t="shared" si="229"/>
        <v>0</v>
      </c>
    </row>
    <row r="1666" spans="1:15" x14ac:dyDescent="0.2">
      <c r="A1666" s="40">
        <v>1661</v>
      </c>
      <c r="B1666" s="40" t="str">
        <f>IF(DanhMụcHH!B1665="","",DanhMụcHH!B1665)</f>
        <v/>
      </c>
      <c r="C1666" s="41" t="str">
        <f ca="1">IF(B1666="","",SUMIF(OFFSET(MuaHàng_ThanhToán!$D$5,0,0,COUNTIF(Table2[Tên nhà cung cấp],MuaHàng_ThanhToán!$C$5),6),BáoCáoHàngHóa!B1666,Table2[Số lượng]))</f>
        <v/>
      </c>
      <c r="D1666" s="41" t="str">
        <f t="shared" si="230"/>
        <v/>
      </c>
      <c r="E1666" s="41" t="str">
        <f ca="1">IF(B1666="","",SUMIF(OFFSET(MuaHàng_ThanhToán!$D$5,0,0,COUNTIF(Table2[Tên nhà cung cấp],MuaHàng_ThanhToán!$C$5),6),BáoCáoHàngHóa!B1666,Table2[Thành tiền]))</f>
        <v/>
      </c>
      <c r="F1666" s="43" t="str">
        <f>IF(B1666="","",SUMIF(Table2[[Tên hàng hóa]:[Thành tiền]],BáoCáoHàngHóa!B1666,Table2[Số lượng])-BáoCáoHàngHóa!C1666)</f>
        <v/>
      </c>
      <c r="G1666" s="43" t="str">
        <f t="shared" si="231"/>
        <v/>
      </c>
      <c r="H1666" s="43" t="str">
        <f>IF(B1666="","",SUMIF(Table2[[Tên hàng hóa]:[Thành tiền]],BáoCáoHàngHóa!B1666,Table2[Thành tiền])-BáoCáoHàngHóa!E1666)</f>
        <v/>
      </c>
      <c r="I1666" s="42" t="str">
        <f>IF(B1666="","",SUMIF(Table28[[Tên hàng hóa ]:[Thành tiền]],BáoCáoHàngHóa!B1666,Table28[Số lượng]))</f>
        <v/>
      </c>
      <c r="J1666" s="42" t="str">
        <f t="shared" si="232"/>
        <v/>
      </c>
      <c r="K1666" s="42" t="str">
        <f t="shared" si="233"/>
        <v/>
      </c>
      <c r="L1666" s="44" t="str">
        <f t="shared" si="234"/>
        <v/>
      </c>
      <c r="M1666" s="44" t="str">
        <f t="shared" si="235"/>
        <v/>
      </c>
      <c r="N1666" s="44" t="str">
        <f t="shared" si="236"/>
        <v/>
      </c>
      <c r="O1666" s="30">
        <f t="shared" si="229"/>
        <v>0</v>
      </c>
    </row>
    <row r="1667" spans="1:15" x14ac:dyDescent="0.2">
      <c r="A1667" s="40">
        <v>1662</v>
      </c>
      <c r="B1667" s="40" t="str">
        <f>IF(DanhMụcHH!B1666="","",DanhMụcHH!B1666)</f>
        <v/>
      </c>
      <c r="C1667" s="41" t="str">
        <f ca="1">IF(B1667="","",SUMIF(OFFSET(MuaHàng_ThanhToán!$D$5,0,0,COUNTIF(Table2[Tên nhà cung cấp],MuaHàng_ThanhToán!$C$5),6),BáoCáoHàngHóa!B1667,Table2[Số lượng]))</f>
        <v/>
      </c>
      <c r="D1667" s="41" t="str">
        <f t="shared" si="230"/>
        <v/>
      </c>
      <c r="E1667" s="41" t="str">
        <f ca="1">IF(B1667="","",SUMIF(OFFSET(MuaHàng_ThanhToán!$D$5,0,0,COUNTIF(Table2[Tên nhà cung cấp],MuaHàng_ThanhToán!$C$5),6),BáoCáoHàngHóa!B1667,Table2[Thành tiền]))</f>
        <v/>
      </c>
      <c r="F1667" s="43" t="str">
        <f>IF(B1667="","",SUMIF(Table2[[Tên hàng hóa]:[Thành tiền]],BáoCáoHàngHóa!B1667,Table2[Số lượng])-BáoCáoHàngHóa!C1667)</f>
        <v/>
      </c>
      <c r="G1667" s="43" t="str">
        <f t="shared" si="231"/>
        <v/>
      </c>
      <c r="H1667" s="43" t="str">
        <f>IF(B1667="","",SUMIF(Table2[[Tên hàng hóa]:[Thành tiền]],BáoCáoHàngHóa!B1667,Table2[Thành tiền])-BáoCáoHàngHóa!E1667)</f>
        <v/>
      </c>
      <c r="I1667" s="42" t="str">
        <f>IF(B1667="","",SUMIF(Table28[[Tên hàng hóa ]:[Thành tiền]],BáoCáoHàngHóa!B1667,Table28[Số lượng]))</f>
        <v/>
      </c>
      <c r="J1667" s="42" t="str">
        <f t="shared" si="232"/>
        <v/>
      </c>
      <c r="K1667" s="42" t="str">
        <f t="shared" si="233"/>
        <v/>
      </c>
      <c r="L1667" s="44" t="str">
        <f t="shared" si="234"/>
        <v/>
      </c>
      <c r="M1667" s="44" t="str">
        <f t="shared" si="235"/>
        <v/>
      </c>
      <c r="N1667" s="44" t="str">
        <f t="shared" si="236"/>
        <v/>
      </c>
      <c r="O1667" s="30">
        <f t="shared" si="229"/>
        <v>0</v>
      </c>
    </row>
    <row r="1668" spans="1:15" x14ac:dyDescent="0.2">
      <c r="A1668" s="40">
        <v>1663</v>
      </c>
      <c r="B1668" s="40" t="str">
        <f>IF(DanhMụcHH!B1667="","",DanhMụcHH!B1667)</f>
        <v/>
      </c>
      <c r="C1668" s="41" t="str">
        <f ca="1">IF(B1668="","",SUMIF(OFFSET(MuaHàng_ThanhToán!$D$5,0,0,COUNTIF(Table2[Tên nhà cung cấp],MuaHàng_ThanhToán!$C$5),6),BáoCáoHàngHóa!B1668,Table2[Số lượng]))</f>
        <v/>
      </c>
      <c r="D1668" s="41" t="str">
        <f t="shared" si="230"/>
        <v/>
      </c>
      <c r="E1668" s="41" t="str">
        <f ca="1">IF(B1668="","",SUMIF(OFFSET(MuaHàng_ThanhToán!$D$5,0,0,COUNTIF(Table2[Tên nhà cung cấp],MuaHàng_ThanhToán!$C$5),6),BáoCáoHàngHóa!B1668,Table2[Thành tiền]))</f>
        <v/>
      </c>
      <c r="F1668" s="43" t="str">
        <f>IF(B1668="","",SUMIF(Table2[[Tên hàng hóa]:[Thành tiền]],BáoCáoHàngHóa!B1668,Table2[Số lượng])-BáoCáoHàngHóa!C1668)</f>
        <v/>
      </c>
      <c r="G1668" s="43" t="str">
        <f t="shared" si="231"/>
        <v/>
      </c>
      <c r="H1668" s="43" t="str">
        <f>IF(B1668="","",SUMIF(Table2[[Tên hàng hóa]:[Thành tiền]],BáoCáoHàngHóa!B1668,Table2[Thành tiền])-BáoCáoHàngHóa!E1668)</f>
        <v/>
      </c>
      <c r="I1668" s="42" t="str">
        <f>IF(B1668="","",SUMIF(Table28[[Tên hàng hóa ]:[Thành tiền]],BáoCáoHàngHóa!B1668,Table28[Số lượng]))</f>
        <v/>
      </c>
      <c r="J1668" s="42" t="str">
        <f t="shared" si="232"/>
        <v/>
      </c>
      <c r="K1668" s="42" t="str">
        <f t="shared" si="233"/>
        <v/>
      </c>
      <c r="L1668" s="44" t="str">
        <f t="shared" si="234"/>
        <v/>
      </c>
      <c r="M1668" s="44" t="str">
        <f t="shared" si="235"/>
        <v/>
      </c>
      <c r="N1668" s="44" t="str">
        <f t="shared" si="236"/>
        <v/>
      </c>
      <c r="O1668" s="30">
        <f t="shared" si="229"/>
        <v>0</v>
      </c>
    </row>
    <row r="1669" spans="1:15" x14ac:dyDescent="0.2">
      <c r="A1669" s="40">
        <v>1664</v>
      </c>
      <c r="B1669" s="40" t="str">
        <f>IF(DanhMụcHH!B1668="","",DanhMụcHH!B1668)</f>
        <v/>
      </c>
      <c r="C1669" s="41" t="str">
        <f ca="1">IF(B1669="","",SUMIF(OFFSET(MuaHàng_ThanhToán!$D$5,0,0,COUNTIF(Table2[Tên nhà cung cấp],MuaHàng_ThanhToán!$C$5),6),BáoCáoHàngHóa!B1669,Table2[Số lượng]))</f>
        <v/>
      </c>
      <c r="D1669" s="41" t="str">
        <f t="shared" si="230"/>
        <v/>
      </c>
      <c r="E1669" s="41" t="str">
        <f ca="1">IF(B1669="","",SUMIF(OFFSET(MuaHàng_ThanhToán!$D$5,0,0,COUNTIF(Table2[Tên nhà cung cấp],MuaHàng_ThanhToán!$C$5),6),BáoCáoHàngHóa!B1669,Table2[Thành tiền]))</f>
        <v/>
      </c>
      <c r="F1669" s="43" t="str">
        <f>IF(B1669="","",SUMIF(Table2[[Tên hàng hóa]:[Thành tiền]],BáoCáoHàngHóa!B1669,Table2[Số lượng])-BáoCáoHàngHóa!C1669)</f>
        <v/>
      </c>
      <c r="G1669" s="43" t="str">
        <f t="shared" si="231"/>
        <v/>
      </c>
      <c r="H1669" s="43" t="str">
        <f>IF(B1669="","",SUMIF(Table2[[Tên hàng hóa]:[Thành tiền]],BáoCáoHàngHóa!B1669,Table2[Thành tiền])-BáoCáoHàngHóa!E1669)</f>
        <v/>
      </c>
      <c r="I1669" s="42" t="str">
        <f>IF(B1669="","",SUMIF(Table28[[Tên hàng hóa ]:[Thành tiền]],BáoCáoHàngHóa!B1669,Table28[Số lượng]))</f>
        <v/>
      </c>
      <c r="J1669" s="42" t="str">
        <f t="shared" si="232"/>
        <v/>
      </c>
      <c r="K1669" s="42" t="str">
        <f t="shared" si="233"/>
        <v/>
      </c>
      <c r="L1669" s="44" t="str">
        <f t="shared" si="234"/>
        <v/>
      </c>
      <c r="M1669" s="44" t="str">
        <f t="shared" si="235"/>
        <v/>
      </c>
      <c r="N1669" s="44" t="str">
        <f t="shared" si="236"/>
        <v/>
      </c>
      <c r="O1669" s="30">
        <f t="shared" si="229"/>
        <v>0</v>
      </c>
    </row>
    <row r="1670" spans="1:15" x14ac:dyDescent="0.2">
      <c r="A1670" s="40">
        <v>1665</v>
      </c>
      <c r="B1670" s="40" t="str">
        <f>IF(DanhMụcHH!B1669="","",DanhMụcHH!B1669)</f>
        <v/>
      </c>
      <c r="C1670" s="41" t="str">
        <f ca="1">IF(B1670="","",SUMIF(OFFSET(MuaHàng_ThanhToán!$D$5,0,0,COUNTIF(Table2[Tên nhà cung cấp],MuaHàng_ThanhToán!$C$5),6),BáoCáoHàngHóa!B1670,Table2[Số lượng]))</f>
        <v/>
      </c>
      <c r="D1670" s="41" t="str">
        <f t="shared" si="230"/>
        <v/>
      </c>
      <c r="E1670" s="41" t="str">
        <f ca="1">IF(B1670="","",SUMIF(OFFSET(MuaHàng_ThanhToán!$D$5,0,0,COUNTIF(Table2[Tên nhà cung cấp],MuaHàng_ThanhToán!$C$5),6),BáoCáoHàngHóa!B1670,Table2[Thành tiền]))</f>
        <v/>
      </c>
      <c r="F1670" s="43" t="str">
        <f>IF(B1670="","",SUMIF(Table2[[Tên hàng hóa]:[Thành tiền]],BáoCáoHàngHóa!B1670,Table2[Số lượng])-BáoCáoHàngHóa!C1670)</f>
        <v/>
      </c>
      <c r="G1670" s="43" t="str">
        <f t="shared" si="231"/>
        <v/>
      </c>
      <c r="H1670" s="43" t="str">
        <f>IF(B1670="","",SUMIF(Table2[[Tên hàng hóa]:[Thành tiền]],BáoCáoHàngHóa!B1670,Table2[Thành tiền])-BáoCáoHàngHóa!E1670)</f>
        <v/>
      </c>
      <c r="I1670" s="42" t="str">
        <f>IF(B1670="","",SUMIF(Table28[[Tên hàng hóa ]:[Thành tiền]],BáoCáoHàngHóa!B1670,Table28[Số lượng]))</f>
        <v/>
      </c>
      <c r="J1670" s="42" t="str">
        <f t="shared" si="232"/>
        <v/>
      </c>
      <c r="K1670" s="42" t="str">
        <f t="shared" si="233"/>
        <v/>
      </c>
      <c r="L1670" s="44" t="str">
        <f t="shared" si="234"/>
        <v/>
      </c>
      <c r="M1670" s="44" t="str">
        <f t="shared" si="235"/>
        <v/>
      </c>
      <c r="N1670" s="44" t="str">
        <f t="shared" si="236"/>
        <v/>
      </c>
      <c r="O1670" s="30">
        <f t="shared" si="229"/>
        <v>0</v>
      </c>
    </row>
    <row r="1671" spans="1:15" x14ac:dyDescent="0.2">
      <c r="A1671" s="40">
        <v>1666</v>
      </c>
      <c r="B1671" s="40" t="str">
        <f>IF(DanhMụcHH!B1670="","",DanhMụcHH!B1670)</f>
        <v/>
      </c>
      <c r="C1671" s="41" t="str">
        <f ca="1">IF(B1671="","",SUMIF(OFFSET(MuaHàng_ThanhToán!$D$5,0,0,COUNTIF(Table2[Tên nhà cung cấp],MuaHàng_ThanhToán!$C$5),6),BáoCáoHàngHóa!B1671,Table2[Số lượng]))</f>
        <v/>
      </c>
      <c r="D1671" s="41" t="str">
        <f t="shared" si="230"/>
        <v/>
      </c>
      <c r="E1671" s="41" t="str">
        <f ca="1">IF(B1671="","",SUMIF(OFFSET(MuaHàng_ThanhToán!$D$5,0,0,COUNTIF(Table2[Tên nhà cung cấp],MuaHàng_ThanhToán!$C$5),6),BáoCáoHàngHóa!B1671,Table2[Thành tiền]))</f>
        <v/>
      </c>
      <c r="F1671" s="43" t="str">
        <f>IF(B1671="","",SUMIF(Table2[[Tên hàng hóa]:[Thành tiền]],BáoCáoHàngHóa!B1671,Table2[Số lượng])-BáoCáoHàngHóa!C1671)</f>
        <v/>
      </c>
      <c r="G1671" s="43" t="str">
        <f t="shared" si="231"/>
        <v/>
      </c>
      <c r="H1671" s="43" t="str">
        <f>IF(B1671="","",SUMIF(Table2[[Tên hàng hóa]:[Thành tiền]],BáoCáoHàngHóa!B1671,Table2[Thành tiền])-BáoCáoHàngHóa!E1671)</f>
        <v/>
      </c>
      <c r="I1671" s="42" t="str">
        <f>IF(B1671="","",SUMIF(Table28[[Tên hàng hóa ]:[Thành tiền]],BáoCáoHàngHóa!B1671,Table28[Số lượng]))</f>
        <v/>
      </c>
      <c r="J1671" s="42" t="str">
        <f t="shared" si="232"/>
        <v/>
      </c>
      <c r="K1671" s="42" t="str">
        <f t="shared" si="233"/>
        <v/>
      </c>
      <c r="L1671" s="44" t="str">
        <f t="shared" si="234"/>
        <v/>
      </c>
      <c r="M1671" s="44" t="str">
        <f t="shared" si="235"/>
        <v/>
      </c>
      <c r="N1671" s="44" t="str">
        <f t="shared" si="236"/>
        <v/>
      </c>
      <c r="O1671" s="30">
        <f t="shared" ref="O1671:O1734" si="237">IF(L1671&lt;0,-1,0)</f>
        <v>0</v>
      </c>
    </row>
    <row r="1672" spans="1:15" x14ac:dyDescent="0.2">
      <c r="A1672" s="40">
        <v>1667</v>
      </c>
      <c r="B1672" s="40" t="str">
        <f>IF(DanhMụcHH!B1671="","",DanhMụcHH!B1671)</f>
        <v/>
      </c>
      <c r="C1672" s="41" t="str">
        <f ca="1">IF(B1672="","",SUMIF(OFFSET(MuaHàng_ThanhToán!$D$5,0,0,COUNTIF(Table2[Tên nhà cung cấp],MuaHàng_ThanhToán!$C$5),6),BáoCáoHàngHóa!B1672,Table2[Số lượng]))</f>
        <v/>
      </c>
      <c r="D1672" s="41" t="str">
        <f t="shared" si="230"/>
        <v/>
      </c>
      <c r="E1672" s="41" t="str">
        <f ca="1">IF(B1672="","",SUMIF(OFFSET(MuaHàng_ThanhToán!$D$5,0,0,COUNTIF(Table2[Tên nhà cung cấp],MuaHàng_ThanhToán!$C$5),6),BáoCáoHàngHóa!B1672,Table2[Thành tiền]))</f>
        <v/>
      </c>
      <c r="F1672" s="43" t="str">
        <f>IF(B1672="","",SUMIF(Table2[[Tên hàng hóa]:[Thành tiền]],BáoCáoHàngHóa!B1672,Table2[Số lượng])-BáoCáoHàngHóa!C1672)</f>
        <v/>
      </c>
      <c r="G1672" s="43" t="str">
        <f t="shared" si="231"/>
        <v/>
      </c>
      <c r="H1672" s="43" t="str">
        <f>IF(B1672="","",SUMIF(Table2[[Tên hàng hóa]:[Thành tiền]],BáoCáoHàngHóa!B1672,Table2[Thành tiền])-BáoCáoHàngHóa!E1672)</f>
        <v/>
      </c>
      <c r="I1672" s="42" t="str">
        <f>IF(B1672="","",SUMIF(Table28[[Tên hàng hóa ]:[Thành tiền]],BáoCáoHàngHóa!B1672,Table28[Số lượng]))</f>
        <v/>
      </c>
      <c r="J1672" s="42" t="str">
        <f t="shared" si="232"/>
        <v/>
      </c>
      <c r="K1672" s="42" t="str">
        <f t="shared" si="233"/>
        <v/>
      </c>
      <c r="L1672" s="44" t="str">
        <f t="shared" si="234"/>
        <v/>
      </c>
      <c r="M1672" s="44" t="str">
        <f t="shared" si="235"/>
        <v/>
      </c>
      <c r="N1672" s="44" t="str">
        <f t="shared" si="236"/>
        <v/>
      </c>
      <c r="O1672" s="30">
        <f t="shared" si="237"/>
        <v>0</v>
      </c>
    </row>
    <row r="1673" spans="1:15" x14ac:dyDescent="0.2">
      <c r="A1673" s="40">
        <v>1668</v>
      </c>
      <c r="B1673" s="40" t="str">
        <f>IF(DanhMụcHH!B1672="","",DanhMụcHH!B1672)</f>
        <v/>
      </c>
      <c r="C1673" s="41" t="str">
        <f ca="1">IF(B1673="","",SUMIF(OFFSET(MuaHàng_ThanhToán!$D$5,0,0,COUNTIF(Table2[Tên nhà cung cấp],MuaHàng_ThanhToán!$C$5),6),BáoCáoHàngHóa!B1673,Table2[Số lượng]))</f>
        <v/>
      </c>
      <c r="D1673" s="41" t="str">
        <f t="shared" si="230"/>
        <v/>
      </c>
      <c r="E1673" s="41" t="str">
        <f ca="1">IF(B1673="","",SUMIF(OFFSET(MuaHàng_ThanhToán!$D$5,0,0,COUNTIF(Table2[Tên nhà cung cấp],MuaHàng_ThanhToán!$C$5),6),BáoCáoHàngHóa!B1673,Table2[Thành tiền]))</f>
        <v/>
      </c>
      <c r="F1673" s="43" t="str">
        <f>IF(B1673="","",SUMIF(Table2[[Tên hàng hóa]:[Thành tiền]],BáoCáoHàngHóa!B1673,Table2[Số lượng])-BáoCáoHàngHóa!C1673)</f>
        <v/>
      </c>
      <c r="G1673" s="43" t="str">
        <f t="shared" si="231"/>
        <v/>
      </c>
      <c r="H1673" s="43" t="str">
        <f>IF(B1673="","",SUMIF(Table2[[Tên hàng hóa]:[Thành tiền]],BáoCáoHàngHóa!B1673,Table2[Thành tiền])-BáoCáoHàngHóa!E1673)</f>
        <v/>
      </c>
      <c r="I1673" s="42" t="str">
        <f>IF(B1673="","",SUMIF(Table28[[Tên hàng hóa ]:[Thành tiền]],BáoCáoHàngHóa!B1673,Table28[Số lượng]))</f>
        <v/>
      </c>
      <c r="J1673" s="42" t="str">
        <f t="shared" si="232"/>
        <v/>
      </c>
      <c r="K1673" s="42" t="str">
        <f t="shared" si="233"/>
        <v/>
      </c>
      <c r="L1673" s="44" t="str">
        <f t="shared" si="234"/>
        <v/>
      </c>
      <c r="M1673" s="44" t="str">
        <f t="shared" si="235"/>
        <v/>
      </c>
      <c r="N1673" s="44" t="str">
        <f t="shared" si="236"/>
        <v/>
      </c>
      <c r="O1673" s="30">
        <f t="shared" si="237"/>
        <v>0</v>
      </c>
    </row>
    <row r="1674" spans="1:15" x14ac:dyDescent="0.2">
      <c r="A1674" s="40">
        <v>1669</v>
      </c>
      <c r="B1674" s="40" t="str">
        <f>IF(DanhMụcHH!B1673="","",DanhMụcHH!B1673)</f>
        <v/>
      </c>
      <c r="C1674" s="41" t="str">
        <f ca="1">IF(B1674="","",SUMIF(OFFSET(MuaHàng_ThanhToán!$D$5,0,0,COUNTIF(Table2[Tên nhà cung cấp],MuaHàng_ThanhToán!$C$5),6),BáoCáoHàngHóa!B1674,Table2[Số lượng]))</f>
        <v/>
      </c>
      <c r="D1674" s="41" t="str">
        <f t="shared" si="230"/>
        <v/>
      </c>
      <c r="E1674" s="41" t="str">
        <f ca="1">IF(B1674="","",SUMIF(OFFSET(MuaHàng_ThanhToán!$D$5,0,0,COUNTIF(Table2[Tên nhà cung cấp],MuaHàng_ThanhToán!$C$5),6),BáoCáoHàngHóa!B1674,Table2[Thành tiền]))</f>
        <v/>
      </c>
      <c r="F1674" s="43" t="str">
        <f>IF(B1674="","",SUMIF(Table2[[Tên hàng hóa]:[Thành tiền]],BáoCáoHàngHóa!B1674,Table2[Số lượng])-BáoCáoHàngHóa!C1674)</f>
        <v/>
      </c>
      <c r="G1674" s="43" t="str">
        <f t="shared" si="231"/>
        <v/>
      </c>
      <c r="H1674" s="43" t="str">
        <f>IF(B1674="","",SUMIF(Table2[[Tên hàng hóa]:[Thành tiền]],BáoCáoHàngHóa!B1674,Table2[Thành tiền])-BáoCáoHàngHóa!E1674)</f>
        <v/>
      </c>
      <c r="I1674" s="42" t="str">
        <f>IF(B1674="","",SUMIF(Table28[[Tên hàng hóa ]:[Thành tiền]],BáoCáoHàngHóa!B1674,Table28[Số lượng]))</f>
        <v/>
      </c>
      <c r="J1674" s="42" t="str">
        <f t="shared" si="232"/>
        <v/>
      </c>
      <c r="K1674" s="42" t="str">
        <f t="shared" si="233"/>
        <v/>
      </c>
      <c r="L1674" s="44" t="str">
        <f t="shared" si="234"/>
        <v/>
      </c>
      <c r="M1674" s="44" t="str">
        <f t="shared" si="235"/>
        <v/>
      </c>
      <c r="N1674" s="44" t="str">
        <f t="shared" si="236"/>
        <v/>
      </c>
      <c r="O1674" s="30">
        <f t="shared" si="237"/>
        <v>0</v>
      </c>
    </row>
    <row r="1675" spans="1:15" x14ac:dyDescent="0.2">
      <c r="A1675" s="40">
        <v>1670</v>
      </c>
      <c r="B1675" s="40" t="str">
        <f>IF(DanhMụcHH!B1674="","",DanhMụcHH!B1674)</f>
        <v/>
      </c>
      <c r="C1675" s="41" t="str">
        <f ca="1">IF(B1675="","",SUMIF(OFFSET(MuaHàng_ThanhToán!$D$5,0,0,COUNTIF(Table2[Tên nhà cung cấp],MuaHàng_ThanhToán!$C$5),6),BáoCáoHàngHóa!B1675,Table2[Số lượng]))</f>
        <v/>
      </c>
      <c r="D1675" s="41" t="str">
        <f t="shared" si="230"/>
        <v/>
      </c>
      <c r="E1675" s="41" t="str">
        <f ca="1">IF(B1675="","",SUMIF(OFFSET(MuaHàng_ThanhToán!$D$5,0,0,COUNTIF(Table2[Tên nhà cung cấp],MuaHàng_ThanhToán!$C$5),6),BáoCáoHàngHóa!B1675,Table2[Thành tiền]))</f>
        <v/>
      </c>
      <c r="F1675" s="43" t="str">
        <f>IF(B1675="","",SUMIF(Table2[[Tên hàng hóa]:[Thành tiền]],BáoCáoHàngHóa!B1675,Table2[Số lượng])-BáoCáoHàngHóa!C1675)</f>
        <v/>
      </c>
      <c r="G1675" s="43" t="str">
        <f t="shared" si="231"/>
        <v/>
      </c>
      <c r="H1675" s="43" t="str">
        <f>IF(B1675="","",SUMIF(Table2[[Tên hàng hóa]:[Thành tiền]],BáoCáoHàngHóa!B1675,Table2[Thành tiền])-BáoCáoHàngHóa!E1675)</f>
        <v/>
      </c>
      <c r="I1675" s="42" t="str">
        <f>IF(B1675="","",SUMIF(Table28[[Tên hàng hóa ]:[Thành tiền]],BáoCáoHàngHóa!B1675,Table28[Số lượng]))</f>
        <v/>
      </c>
      <c r="J1675" s="42" t="str">
        <f t="shared" si="232"/>
        <v/>
      </c>
      <c r="K1675" s="42" t="str">
        <f t="shared" si="233"/>
        <v/>
      </c>
      <c r="L1675" s="44" t="str">
        <f t="shared" si="234"/>
        <v/>
      </c>
      <c r="M1675" s="44" t="str">
        <f t="shared" si="235"/>
        <v/>
      </c>
      <c r="N1675" s="44" t="str">
        <f t="shared" si="236"/>
        <v/>
      </c>
      <c r="O1675" s="30">
        <f t="shared" si="237"/>
        <v>0</v>
      </c>
    </row>
    <row r="1676" spans="1:15" x14ac:dyDescent="0.2">
      <c r="A1676" s="40">
        <v>1671</v>
      </c>
      <c r="B1676" s="40" t="str">
        <f>IF(DanhMụcHH!B1675="","",DanhMụcHH!B1675)</f>
        <v/>
      </c>
      <c r="C1676" s="41" t="str">
        <f ca="1">IF(B1676="","",SUMIF(OFFSET(MuaHàng_ThanhToán!$D$5,0,0,COUNTIF(Table2[Tên nhà cung cấp],MuaHàng_ThanhToán!$C$5),6),BáoCáoHàngHóa!B1676,Table2[Số lượng]))</f>
        <v/>
      </c>
      <c r="D1676" s="41" t="str">
        <f t="shared" si="230"/>
        <v/>
      </c>
      <c r="E1676" s="41" t="str">
        <f ca="1">IF(B1676="","",SUMIF(OFFSET(MuaHàng_ThanhToán!$D$5,0,0,COUNTIF(Table2[Tên nhà cung cấp],MuaHàng_ThanhToán!$C$5),6),BáoCáoHàngHóa!B1676,Table2[Thành tiền]))</f>
        <v/>
      </c>
      <c r="F1676" s="43" t="str">
        <f>IF(B1676="","",SUMIF(Table2[[Tên hàng hóa]:[Thành tiền]],BáoCáoHàngHóa!B1676,Table2[Số lượng])-BáoCáoHàngHóa!C1676)</f>
        <v/>
      </c>
      <c r="G1676" s="43" t="str">
        <f t="shared" si="231"/>
        <v/>
      </c>
      <c r="H1676" s="43" t="str">
        <f>IF(B1676="","",SUMIF(Table2[[Tên hàng hóa]:[Thành tiền]],BáoCáoHàngHóa!B1676,Table2[Thành tiền])-BáoCáoHàngHóa!E1676)</f>
        <v/>
      </c>
      <c r="I1676" s="42" t="str">
        <f>IF(B1676="","",SUMIF(Table28[[Tên hàng hóa ]:[Thành tiền]],BáoCáoHàngHóa!B1676,Table28[Số lượng]))</f>
        <v/>
      </c>
      <c r="J1676" s="42" t="str">
        <f t="shared" si="232"/>
        <v/>
      </c>
      <c r="K1676" s="42" t="str">
        <f t="shared" si="233"/>
        <v/>
      </c>
      <c r="L1676" s="44" t="str">
        <f t="shared" si="234"/>
        <v/>
      </c>
      <c r="M1676" s="44" t="str">
        <f t="shared" si="235"/>
        <v/>
      </c>
      <c r="N1676" s="44" t="str">
        <f t="shared" si="236"/>
        <v/>
      </c>
      <c r="O1676" s="30">
        <f t="shared" si="237"/>
        <v>0</v>
      </c>
    </row>
    <row r="1677" spans="1:15" x14ac:dyDescent="0.2">
      <c r="A1677" s="40">
        <v>1672</v>
      </c>
      <c r="B1677" s="40" t="str">
        <f>IF(DanhMụcHH!B1676="","",DanhMụcHH!B1676)</f>
        <v/>
      </c>
      <c r="C1677" s="41" t="str">
        <f ca="1">IF(B1677="","",SUMIF(OFFSET(MuaHàng_ThanhToán!$D$5,0,0,COUNTIF(Table2[Tên nhà cung cấp],MuaHàng_ThanhToán!$C$5),6),BáoCáoHàngHóa!B1677,Table2[Số lượng]))</f>
        <v/>
      </c>
      <c r="D1677" s="41" t="str">
        <f t="shared" si="230"/>
        <v/>
      </c>
      <c r="E1677" s="41" t="str">
        <f ca="1">IF(B1677="","",SUMIF(OFFSET(MuaHàng_ThanhToán!$D$5,0,0,COUNTIF(Table2[Tên nhà cung cấp],MuaHàng_ThanhToán!$C$5),6),BáoCáoHàngHóa!B1677,Table2[Thành tiền]))</f>
        <v/>
      </c>
      <c r="F1677" s="43" t="str">
        <f>IF(B1677="","",SUMIF(Table2[[Tên hàng hóa]:[Thành tiền]],BáoCáoHàngHóa!B1677,Table2[Số lượng])-BáoCáoHàngHóa!C1677)</f>
        <v/>
      </c>
      <c r="G1677" s="43" t="str">
        <f t="shared" si="231"/>
        <v/>
      </c>
      <c r="H1677" s="43" t="str">
        <f>IF(B1677="","",SUMIF(Table2[[Tên hàng hóa]:[Thành tiền]],BáoCáoHàngHóa!B1677,Table2[Thành tiền])-BáoCáoHàngHóa!E1677)</f>
        <v/>
      </c>
      <c r="I1677" s="42" t="str">
        <f>IF(B1677="","",SUMIF(Table28[[Tên hàng hóa ]:[Thành tiền]],BáoCáoHàngHóa!B1677,Table28[Số lượng]))</f>
        <v/>
      </c>
      <c r="J1677" s="42" t="str">
        <f t="shared" si="232"/>
        <v/>
      </c>
      <c r="K1677" s="42" t="str">
        <f t="shared" si="233"/>
        <v/>
      </c>
      <c r="L1677" s="44" t="str">
        <f t="shared" si="234"/>
        <v/>
      </c>
      <c r="M1677" s="44" t="str">
        <f t="shared" si="235"/>
        <v/>
      </c>
      <c r="N1677" s="44" t="str">
        <f t="shared" si="236"/>
        <v/>
      </c>
      <c r="O1677" s="30">
        <f t="shared" si="237"/>
        <v>0</v>
      </c>
    </row>
    <row r="1678" spans="1:15" x14ac:dyDescent="0.2">
      <c r="A1678" s="40">
        <v>1673</v>
      </c>
      <c r="B1678" s="40" t="str">
        <f>IF(DanhMụcHH!B1677="","",DanhMụcHH!B1677)</f>
        <v/>
      </c>
      <c r="C1678" s="41" t="str">
        <f ca="1">IF(B1678="","",SUMIF(OFFSET(MuaHàng_ThanhToán!$D$5,0,0,COUNTIF(Table2[Tên nhà cung cấp],MuaHàng_ThanhToán!$C$5),6),BáoCáoHàngHóa!B1678,Table2[Số lượng]))</f>
        <v/>
      </c>
      <c r="D1678" s="41" t="str">
        <f t="shared" si="230"/>
        <v/>
      </c>
      <c r="E1678" s="41" t="str">
        <f ca="1">IF(B1678="","",SUMIF(OFFSET(MuaHàng_ThanhToán!$D$5,0,0,COUNTIF(Table2[Tên nhà cung cấp],MuaHàng_ThanhToán!$C$5),6),BáoCáoHàngHóa!B1678,Table2[Thành tiền]))</f>
        <v/>
      </c>
      <c r="F1678" s="43" t="str">
        <f>IF(B1678="","",SUMIF(Table2[[Tên hàng hóa]:[Thành tiền]],BáoCáoHàngHóa!B1678,Table2[Số lượng])-BáoCáoHàngHóa!C1678)</f>
        <v/>
      </c>
      <c r="G1678" s="43" t="str">
        <f t="shared" si="231"/>
        <v/>
      </c>
      <c r="H1678" s="43" t="str">
        <f>IF(B1678="","",SUMIF(Table2[[Tên hàng hóa]:[Thành tiền]],BáoCáoHàngHóa!B1678,Table2[Thành tiền])-BáoCáoHàngHóa!E1678)</f>
        <v/>
      </c>
      <c r="I1678" s="42" t="str">
        <f>IF(B1678="","",SUMIF(Table28[[Tên hàng hóa ]:[Thành tiền]],BáoCáoHàngHóa!B1678,Table28[Số lượng]))</f>
        <v/>
      </c>
      <c r="J1678" s="42" t="str">
        <f t="shared" si="232"/>
        <v/>
      </c>
      <c r="K1678" s="42" t="str">
        <f t="shared" si="233"/>
        <v/>
      </c>
      <c r="L1678" s="44" t="str">
        <f t="shared" si="234"/>
        <v/>
      </c>
      <c r="M1678" s="44" t="str">
        <f t="shared" si="235"/>
        <v/>
      </c>
      <c r="N1678" s="44" t="str">
        <f t="shared" si="236"/>
        <v/>
      </c>
      <c r="O1678" s="30">
        <f t="shared" si="237"/>
        <v>0</v>
      </c>
    </row>
    <row r="1679" spans="1:15" x14ac:dyDescent="0.2">
      <c r="A1679" s="40">
        <v>1674</v>
      </c>
      <c r="B1679" s="40" t="str">
        <f>IF(DanhMụcHH!B1678="","",DanhMụcHH!B1678)</f>
        <v/>
      </c>
      <c r="C1679" s="41" t="str">
        <f ca="1">IF(B1679="","",SUMIF(OFFSET(MuaHàng_ThanhToán!$D$5,0,0,COUNTIF(Table2[Tên nhà cung cấp],MuaHàng_ThanhToán!$C$5),6),BáoCáoHàngHóa!B1679,Table2[Số lượng]))</f>
        <v/>
      </c>
      <c r="D1679" s="41" t="str">
        <f t="shared" si="230"/>
        <v/>
      </c>
      <c r="E1679" s="41" t="str">
        <f ca="1">IF(B1679="","",SUMIF(OFFSET(MuaHàng_ThanhToán!$D$5,0,0,COUNTIF(Table2[Tên nhà cung cấp],MuaHàng_ThanhToán!$C$5),6),BáoCáoHàngHóa!B1679,Table2[Thành tiền]))</f>
        <v/>
      </c>
      <c r="F1679" s="43" t="str">
        <f>IF(B1679="","",SUMIF(Table2[[Tên hàng hóa]:[Thành tiền]],BáoCáoHàngHóa!B1679,Table2[Số lượng])-BáoCáoHàngHóa!C1679)</f>
        <v/>
      </c>
      <c r="G1679" s="43" t="str">
        <f t="shared" si="231"/>
        <v/>
      </c>
      <c r="H1679" s="43" t="str">
        <f>IF(B1679="","",SUMIF(Table2[[Tên hàng hóa]:[Thành tiền]],BáoCáoHàngHóa!B1679,Table2[Thành tiền])-BáoCáoHàngHóa!E1679)</f>
        <v/>
      </c>
      <c r="I1679" s="42" t="str">
        <f>IF(B1679="","",SUMIF(Table28[[Tên hàng hóa ]:[Thành tiền]],BáoCáoHàngHóa!B1679,Table28[Số lượng]))</f>
        <v/>
      </c>
      <c r="J1679" s="42" t="str">
        <f t="shared" si="232"/>
        <v/>
      </c>
      <c r="K1679" s="42" t="str">
        <f t="shared" si="233"/>
        <v/>
      </c>
      <c r="L1679" s="44" t="str">
        <f t="shared" si="234"/>
        <v/>
      </c>
      <c r="M1679" s="44" t="str">
        <f t="shared" si="235"/>
        <v/>
      </c>
      <c r="N1679" s="44" t="str">
        <f t="shared" si="236"/>
        <v/>
      </c>
      <c r="O1679" s="30">
        <f t="shared" si="237"/>
        <v>0</v>
      </c>
    </row>
    <row r="1680" spans="1:15" x14ac:dyDescent="0.2">
      <c r="A1680" s="40">
        <v>1675</v>
      </c>
      <c r="B1680" s="40" t="str">
        <f>IF(DanhMụcHH!B1679="","",DanhMụcHH!B1679)</f>
        <v/>
      </c>
      <c r="C1680" s="41" t="str">
        <f ca="1">IF(B1680="","",SUMIF(OFFSET(MuaHàng_ThanhToán!$D$5,0,0,COUNTIF(Table2[Tên nhà cung cấp],MuaHàng_ThanhToán!$C$5),6),BáoCáoHàngHóa!B1680,Table2[Số lượng]))</f>
        <v/>
      </c>
      <c r="D1680" s="41" t="str">
        <f t="shared" si="230"/>
        <v/>
      </c>
      <c r="E1680" s="41" t="str">
        <f ca="1">IF(B1680="","",SUMIF(OFFSET(MuaHàng_ThanhToán!$D$5,0,0,COUNTIF(Table2[Tên nhà cung cấp],MuaHàng_ThanhToán!$C$5),6),BáoCáoHàngHóa!B1680,Table2[Thành tiền]))</f>
        <v/>
      </c>
      <c r="F1680" s="43" t="str">
        <f>IF(B1680="","",SUMIF(Table2[[Tên hàng hóa]:[Thành tiền]],BáoCáoHàngHóa!B1680,Table2[Số lượng])-BáoCáoHàngHóa!C1680)</f>
        <v/>
      </c>
      <c r="G1680" s="43" t="str">
        <f t="shared" si="231"/>
        <v/>
      </c>
      <c r="H1680" s="43" t="str">
        <f>IF(B1680="","",SUMIF(Table2[[Tên hàng hóa]:[Thành tiền]],BáoCáoHàngHóa!B1680,Table2[Thành tiền])-BáoCáoHàngHóa!E1680)</f>
        <v/>
      </c>
      <c r="I1680" s="42" t="str">
        <f>IF(B1680="","",SUMIF(Table28[[Tên hàng hóa ]:[Thành tiền]],BáoCáoHàngHóa!B1680,Table28[Số lượng]))</f>
        <v/>
      </c>
      <c r="J1680" s="42" t="str">
        <f t="shared" si="232"/>
        <v/>
      </c>
      <c r="K1680" s="42" t="str">
        <f t="shared" si="233"/>
        <v/>
      </c>
      <c r="L1680" s="44" t="str">
        <f t="shared" si="234"/>
        <v/>
      </c>
      <c r="M1680" s="44" t="str">
        <f t="shared" si="235"/>
        <v/>
      </c>
      <c r="N1680" s="44" t="str">
        <f t="shared" si="236"/>
        <v/>
      </c>
      <c r="O1680" s="30">
        <f t="shared" si="237"/>
        <v>0</v>
      </c>
    </row>
    <row r="1681" spans="1:15" x14ac:dyDescent="0.2">
      <c r="A1681" s="40">
        <v>1676</v>
      </c>
      <c r="B1681" s="40" t="str">
        <f>IF(DanhMụcHH!B1680="","",DanhMụcHH!B1680)</f>
        <v/>
      </c>
      <c r="C1681" s="41" t="str">
        <f ca="1">IF(B1681="","",SUMIF(OFFSET(MuaHàng_ThanhToán!$D$5,0,0,COUNTIF(Table2[Tên nhà cung cấp],MuaHàng_ThanhToán!$C$5),6),BáoCáoHàngHóa!B1681,Table2[Số lượng]))</f>
        <v/>
      </c>
      <c r="D1681" s="41" t="str">
        <f t="shared" si="230"/>
        <v/>
      </c>
      <c r="E1681" s="41" t="str">
        <f ca="1">IF(B1681="","",SUMIF(OFFSET(MuaHàng_ThanhToán!$D$5,0,0,COUNTIF(Table2[Tên nhà cung cấp],MuaHàng_ThanhToán!$C$5),6),BáoCáoHàngHóa!B1681,Table2[Thành tiền]))</f>
        <v/>
      </c>
      <c r="F1681" s="43" t="str">
        <f>IF(B1681="","",SUMIF(Table2[[Tên hàng hóa]:[Thành tiền]],BáoCáoHàngHóa!B1681,Table2[Số lượng])-BáoCáoHàngHóa!C1681)</f>
        <v/>
      </c>
      <c r="G1681" s="43" t="str">
        <f t="shared" si="231"/>
        <v/>
      </c>
      <c r="H1681" s="43" t="str">
        <f>IF(B1681="","",SUMIF(Table2[[Tên hàng hóa]:[Thành tiền]],BáoCáoHàngHóa!B1681,Table2[Thành tiền])-BáoCáoHàngHóa!E1681)</f>
        <v/>
      </c>
      <c r="I1681" s="42" t="str">
        <f>IF(B1681="","",SUMIF(Table28[[Tên hàng hóa ]:[Thành tiền]],BáoCáoHàngHóa!B1681,Table28[Số lượng]))</f>
        <v/>
      </c>
      <c r="J1681" s="42" t="str">
        <f t="shared" si="232"/>
        <v/>
      </c>
      <c r="K1681" s="42" t="str">
        <f t="shared" si="233"/>
        <v/>
      </c>
      <c r="L1681" s="44" t="str">
        <f t="shared" si="234"/>
        <v/>
      </c>
      <c r="M1681" s="44" t="str">
        <f t="shared" si="235"/>
        <v/>
      </c>
      <c r="N1681" s="44" t="str">
        <f t="shared" si="236"/>
        <v/>
      </c>
      <c r="O1681" s="30">
        <f t="shared" si="237"/>
        <v>0</v>
      </c>
    </row>
    <row r="1682" spans="1:15" x14ac:dyDescent="0.2">
      <c r="A1682" s="40">
        <v>1677</v>
      </c>
      <c r="B1682" s="40" t="str">
        <f>IF(DanhMụcHH!B1681="","",DanhMụcHH!B1681)</f>
        <v/>
      </c>
      <c r="C1682" s="41" t="str">
        <f ca="1">IF(B1682="","",SUMIF(OFFSET(MuaHàng_ThanhToán!$D$5,0,0,COUNTIF(Table2[Tên nhà cung cấp],MuaHàng_ThanhToán!$C$5),6),BáoCáoHàngHóa!B1682,Table2[Số lượng]))</f>
        <v/>
      </c>
      <c r="D1682" s="41" t="str">
        <f t="shared" si="230"/>
        <v/>
      </c>
      <c r="E1682" s="41" t="str">
        <f ca="1">IF(B1682="","",SUMIF(OFFSET(MuaHàng_ThanhToán!$D$5,0,0,COUNTIF(Table2[Tên nhà cung cấp],MuaHàng_ThanhToán!$C$5),6),BáoCáoHàngHóa!B1682,Table2[Thành tiền]))</f>
        <v/>
      </c>
      <c r="F1682" s="43" t="str">
        <f>IF(B1682="","",SUMIF(Table2[[Tên hàng hóa]:[Thành tiền]],BáoCáoHàngHóa!B1682,Table2[Số lượng])-BáoCáoHàngHóa!C1682)</f>
        <v/>
      </c>
      <c r="G1682" s="43" t="str">
        <f t="shared" si="231"/>
        <v/>
      </c>
      <c r="H1682" s="43" t="str">
        <f>IF(B1682="","",SUMIF(Table2[[Tên hàng hóa]:[Thành tiền]],BáoCáoHàngHóa!B1682,Table2[Thành tiền])-BáoCáoHàngHóa!E1682)</f>
        <v/>
      </c>
      <c r="I1682" s="42" t="str">
        <f>IF(B1682="","",SUMIF(Table28[[Tên hàng hóa ]:[Thành tiền]],BáoCáoHàngHóa!B1682,Table28[Số lượng]))</f>
        <v/>
      </c>
      <c r="J1682" s="42" t="str">
        <f t="shared" si="232"/>
        <v/>
      </c>
      <c r="K1682" s="42" t="str">
        <f t="shared" si="233"/>
        <v/>
      </c>
      <c r="L1682" s="44" t="str">
        <f t="shared" si="234"/>
        <v/>
      </c>
      <c r="M1682" s="44" t="str">
        <f t="shared" si="235"/>
        <v/>
      </c>
      <c r="N1682" s="44" t="str">
        <f t="shared" si="236"/>
        <v/>
      </c>
      <c r="O1682" s="30">
        <f t="shared" si="237"/>
        <v>0</v>
      </c>
    </row>
    <row r="1683" spans="1:15" x14ac:dyDescent="0.2">
      <c r="A1683" s="40">
        <v>1678</v>
      </c>
      <c r="B1683" s="40" t="str">
        <f>IF(DanhMụcHH!B1682="","",DanhMụcHH!B1682)</f>
        <v/>
      </c>
      <c r="C1683" s="41" t="str">
        <f ca="1">IF(B1683="","",SUMIF(OFFSET(MuaHàng_ThanhToán!$D$5,0,0,COUNTIF(Table2[Tên nhà cung cấp],MuaHàng_ThanhToán!$C$5),6),BáoCáoHàngHóa!B1683,Table2[Số lượng]))</f>
        <v/>
      </c>
      <c r="D1683" s="41" t="str">
        <f t="shared" si="230"/>
        <v/>
      </c>
      <c r="E1683" s="41" t="str">
        <f ca="1">IF(B1683="","",SUMIF(OFFSET(MuaHàng_ThanhToán!$D$5,0,0,COUNTIF(Table2[Tên nhà cung cấp],MuaHàng_ThanhToán!$C$5),6),BáoCáoHàngHóa!B1683,Table2[Thành tiền]))</f>
        <v/>
      </c>
      <c r="F1683" s="43" t="str">
        <f>IF(B1683="","",SUMIF(Table2[[Tên hàng hóa]:[Thành tiền]],BáoCáoHàngHóa!B1683,Table2[Số lượng])-BáoCáoHàngHóa!C1683)</f>
        <v/>
      </c>
      <c r="G1683" s="43" t="str">
        <f t="shared" si="231"/>
        <v/>
      </c>
      <c r="H1683" s="43" t="str">
        <f>IF(B1683="","",SUMIF(Table2[[Tên hàng hóa]:[Thành tiền]],BáoCáoHàngHóa!B1683,Table2[Thành tiền])-BáoCáoHàngHóa!E1683)</f>
        <v/>
      </c>
      <c r="I1683" s="42" t="str">
        <f>IF(B1683="","",SUMIF(Table28[[Tên hàng hóa ]:[Thành tiền]],BáoCáoHàngHóa!B1683,Table28[Số lượng]))</f>
        <v/>
      </c>
      <c r="J1683" s="42" t="str">
        <f t="shared" si="232"/>
        <v/>
      </c>
      <c r="K1683" s="42" t="str">
        <f t="shared" si="233"/>
        <v/>
      </c>
      <c r="L1683" s="44" t="str">
        <f t="shared" si="234"/>
        <v/>
      </c>
      <c r="M1683" s="44" t="str">
        <f t="shared" si="235"/>
        <v/>
      </c>
      <c r="N1683" s="44" t="str">
        <f t="shared" si="236"/>
        <v/>
      </c>
      <c r="O1683" s="30">
        <f t="shared" si="237"/>
        <v>0</v>
      </c>
    </row>
    <row r="1684" spans="1:15" x14ac:dyDescent="0.2">
      <c r="A1684" s="40">
        <v>1679</v>
      </c>
      <c r="B1684" s="40" t="str">
        <f>IF(DanhMụcHH!B1683="","",DanhMụcHH!B1683)</f>
        <v/>
      </c>
      <c r="C1684" s="41" t="str">
        <f ca="1">IF(B1684="","",SUMIF(OFFSET(MuaHàng_ThanhToán!$D$5,0,0,COUNTIF(Table2[Tên nhà cung cấp],MuaHàng_ThanhToán!$C$5),6),BáoCáoHàngHóa!B1684,Table2[Số lượng]))</f>
        <v/>
      </c>
      <c r="D1684" s="41" t="str">
        <f t="shared" si="230"/>
        <v/>
      </c>
      <c r="E1684" s="41" t="str">
        <f ca="1">IF(B1684="","",SUMIF(OFFSET(MuaHàng_ThanhToán!$D$5,0,0,COUNTIF(Table2[Tên nhà cung cấp],MuaHàng_ThanhToán!$C$5),6),BáoCáoHàngHóa!B1684,Table2[Thành tiền]))</f>
        <v/>
      </c>
      <c r="F1684" s="43" t="str">
        <f>IF(B1684="","",SUMIF(Table2[[Tên hàng hóa]:[Thành tiền]],BáoCáoHàngHóa!B1684,Table2[Số lượng])-BáoCáoHàngHóa!C1684)</f>
        <v/>
      </c>
      <c r="G1684" s="43" t="str">
        <f t="shared" si="231"/>
        <v/>
      </c>
      <c r="H1684" s="43" t="str">
        <f>IF(B1684="","",SUMIF(Table2[[Tên hàng hóa]:[Thành tiền]],BáoCáoHàngHóa!B1684,Table2[Thành tiền])-BáoCáoHàngHóa!E1684)</f>
        <v/>
      </c>
      <c r="I1684" s="42" t="str">
        <f>IF(B1684="","",SUMIF(Table28[[Tên hàng hóa ]:[Thành tiền]],BáoCáoHàngHóa!B1684,Table28[Số lượng]))</f>
        <v/>
      </c>
      <c r="J1684" s="42" t="str">
        <f t="shared" si="232"/>
        <v/>
      </c>
      <c r="K1684" s="42" t="str">
        <f t="shared" si="233"/>
        <v/>
      </c>
      <c r="L1684" s="44" t="str">
        <f t="shared" si="234"/>
        <v/>
      </c>
      <c r="M1684" s="44" t="str">
        <f t="shared" si="235"/>
        <v/>
      </c>
      <c r="N1684" s="44" t="str">
        <f t="shared" si="236"/>
        <v/>
      </c>
      <c r="O1684" s="30">
        <f t="shared" si="237"/>
        <v>0</v>
      </c>
    </row>
    <row r="1685" spans="1:15" x14ac:dyDescent="0.2">
      <c r="A1685" s="40">
        <v>1680</v>
      </c>
      <c r="B1685" s="40" t="str">
        <f>IF(DanhMụcHH!B1684="","",DanhMụcHH!B1684)</f>
        <v/>
      </c>
      <c r="C1685" s="41" t="str">
        <f ca="1">IF(B1685="","",SUMIF(OFFSET(MuaHàng_ThanhToán!$D$5,0,0,COUNTIF(Table2[Tên nhà cung cấp],MuaHàng_ThanhToán!$C$5),6),BáoCáoHàngHóa!B1685,Table2[Số lượng]))</f>
        <v/>
      </c>
      <c r="D1685" s="41" t="str">
        <f t="shared" si="230"/>
        <v/>
      </c>
      <c r="E1685" s="41" t="str">
        <f ca="1">IF(B1685="","",SUMIF(OFFSET(MuaHàng_ThanhToán!$D$5,0,0,COUNTIF(Table2[Tên nhà cung cấp],MuaHàng_ThanhToán!$C$5),6),BáoCáoHàngHóa!B1685,Table2[Thành tiền]))</f>
        <v/>
      </c>
      <c r="F1685" s="43" t="str">
        <f>IF(B1685="","",SUMIF(Table2[[Tên hàng hóa]:[Thành tiền]],BáoCáoHàngHóa!B1685,Table2[Số lượng])-BáoCáoHàngHóa!C1685)</f>
        <v/>
      </c>
      <c r="G1685" s="43" t="str">
        <f t="shared" si="231"/>
        <v/>
      </c>
      <c r="H1685" s="43" t="str">
        <f>IF(B1685="","",SUMIF(Table2[[Tên hàng hóa]:[Thành tiền]],BáoCáoHàngHóa!B1685,Table2[Thành tiền])-BáoCáoHàngHóa!E1685)</f>
        <v/>
      </c>
      <c r="I1685" s="42" t="str">
        <f>IF(B1685="","",SUMIF(Table28[[Tên hàng hóa ]:[Thành tiền]],BáoCáoHàngHóa!B1685,Table28[Số lượng]))</f>
        <v/>
      </c>
      <c r="J1685" s="42" t="str">
        <f t="shared" si="232"/>
        <v/>
      </c>
      <c r="K1685" s="42" t="str">
        <f t="shared" si="233"/>
        <v/>
      </c>
      <c r="L1685" s="44" t="str">
        <f t="shared" si="234"/>
        <v/>
      </c>
      <c r="M1685" s="44" t="str">
        <f t="shared" si="235"/>
        <v/>
      </c>
      <c r="N1685" s="44" t="str">
        <f t="shared" si="236"/>
        <v/>
      </c>
      <c r="O1685" s="30">
        <f t="shared" si="237"/>
        <v>0</v>
      </c>
    </row>
    <row r="1686" spans="1:15" x14ac:dyDescent="0.2">
      <c r="A1686" s="40">
        <v>1681</v>
      </c>
      <c r="B1686" s="40" t="str">
        <f>IF(DanhMụcHH!B1685="","",DanhMụcHH!B1685)</f>
        <v/>
      </c>
      <c r="C1686" s="41" t="str">
        <f ca="1">IF(B1686="","",SUMIF(OFFSET(MuaHàng_ThanhToán!$D$5,0,0,COUNTIF(Table2[Tên nhà cung cấp],MuaHàng_ThanhToán!$C$5),6),BáoCáoHàngHóa!B1686,Table2[Số lượng]))</f>
        <v/>
      </c>
      <c r="D1686" s="41" t="str">
        <f t="shared" si="230"/>
        <v/>
      </c>
      <c r="E1686" s="41" t="str">
        <f ca="1">IF(B1686="","",SUMIF(OFFSET(MuaHàng_ThanhToán!$D$5,0,0,COUNTIF(Table2[Tên nhà cung cấp],MuaHàng_ThanhToán!$C$5),6),BáoCáoHàngHóa!B1686,Table2[Thành tiền]))</f>
        <v/>
      </c>
      <c r="F1686" s="43" t="str">
        <f>IF(B1686="","",SUMIF(Table2[[Tên hàng hóa]:[Thành tiền]],BáoCáoHàngHóa!B1686,Table2[Số lượng])-BáoCáoHàngHóa!C1686)</f>
        <v/>
      </c>
      <c r="G1686" s="43" t="str">
        <f t="shared" si="231"/>
        <v/>
      </c>
      <c r="H1686" s="43" t="str">
        <f>IF(B1686="","",SUMIF(Table2[[Tên hàng hóa]:[Thành tiền]],BáoCáoHàngHóa!B1686,Table2[Thành tiền])-BáoCáoHàngHóa!E1686)</f>
        <v/>
      </c>
      <c r="I1686" s="42" t="str">
        <f>IF(B1686="","",SUMIF(Table28[[Tên hàng hóa ]:[Thành tiền]],BáoCáoHàngHóa!B1686,Table28[Số lượng]))</f>
        <v/>
      </c>
      <c r="J1686" s="42" t="str">
        <f t="shared" si="232"/>
        <v/>
      </c>
      <c r="K1686" s="42" t="str">
        <f t="shared" si="233"/>
        <v/>
      </c>
      <c r="L1686" s="44" t="str">
        <f t="shared" si="234"/>
        <v/>
      </c>
      <c r="M1686" s="44" t="str">
        <f t="shared" si="235"/>
        <v/>
      </c>
      <c r="N1686" s="44" t="str">
        <f t="shared" si="236"/>
        <v/>
      </c>
      <c r="O1686" s="30">
        <f t="shared" si="237"/>
        <v>0</v>
      </c>
    </row>
    <row r="1687" spans="1:15" x14ac:dyDescent="0.2">
      <c r="A1687" s="40">
        <v>1682</v>
      </c>
      <c r="B1687" s="40" t="str">
        <f>IF(DanhMụcHH!B1686="","",DanhMụcHH!B1686)</f>
        <v/>
      </c>
      <c r="C1687" s="41" t="str">
        <f ca="1">IF(B1687="","",SUMIF(OFFSET(MuaHàng_ThanhToán!$D$5,0,0,COUNTIF(Table2[Tên nhà cung cấp],MuaHàng_ThanhToán!$C$5),6),BáoCáoHàngHóa!B1687,Table2[Số lượng]))</f>
        <v/>
      </c>
      <c r="D1687" s="41" t="str">
        <f t="shared" si="230"/>
        <v/>
      </c>
      <c r="E1687" s="41" t="str">
        <f ca="1">IF(B1687="","",SUMIF(OFFSET(MuaHàng_ThanhToán!$D$5,0,0,COUNTIF(Table2[Tên nhà cung cấp],MuaHàng_ThanhToán!$C$5),6),BáoCáoHàngHóa!B1687,Table2[Thành tiền]))</f>
        <v/>
      </c>
      <c r="F1687" s="43" t="str">
        <f>IF(B1687="","",SUMIF(Table2[[Tên hàng hóa]:[Thành tiền]],BáoCáoHàngHóa!B1687,Table2[Số lượng])-BáoCáoHàngHóa!C1687)</f>
        <v/>
      </c>
      <c r="G1687" s="43" t="str">
        <f t="shared" si="231"/>
        <v/>
      </c>
      <c r="H1687" s="43" t="str">
        <f>IF(B1687="","",SUMIF(Table2[[Tên hàng hóa]:[Thành tiền]],BáoCáoHàngHóa!B1687,Table2[Thành tiền])-BáoCáoHàngHóa!E1687)</f>
        <v/>
      </c>
      <c r="I1687" s="42" t="str">
        <f>IF(B1687="","",SUMIF(Table28[[Tên hàng hóa ]:[Thành tiền]],BáoCáoHàngHóa!B1687,Table28[Số lượng]))</f>
        <v/>
      </c>
      <c r="J1687" s="42" t="str">
        <f t="shared" si="232"/>
        <v/>
      </c>
      <c r="K1687" s="42" t="str">
        <f t="shared" si="233"/>
        <v/>
      </c>
      <c r="L1687" s="44" t="str">
        <f t="shared" si="234"/>
        <v/>
      </c>
      <c r="M1687" s="44" t="str">
        <f t="shared" si="235"/>
        <v/>
      </c>
      <c r="N1687" s="44" t="str">
        <f t="shared" si="236"/>
        <v/>
      </c>
      <c r="O1687" s="30">
        <f t="shared" si="237"/>
        <v>0</v>
      </c>
    </row>
    <row r="1688" spans="1:15" x14ac:dyDescent="0.2">
      <c r="A1688" s="40">
        <v>1683</v>
      </c>
      <c r="B1688" s="40" t="str">
        <f>IF(DanhMụcHH!B1687="","",DanhMụcHH!B1687)</f>
        <v/>
      </c>
      <c r="C1688" s="41" t="str">
        <f ca="1">IF(B1688="","",SUMIF(OFFSET(MuaHàng_ThanhToán!$D$5,0,0,COUNTIF(Table2[Tên nhà cung cấp],MuaHàng_ThanhToán!$C$5),6),BáoCáoHàngHóa!B1688,Table2[Số lượng]))</f>
        <v/>
      </c>
      <c r="D1688" s="41" t="str">
        <f t="shared" si="230"/>
        <v/>
      </c>
      <c r="E1688" s="41" t="str">
        <f ca="1">IF(B1688="","",SUMIF(OFFSET(MuaHàng_ThanhToán!$D$5,0,0,COUNTIF(Table2[Tên nhà cung cấp],MuaHàng_ThanhToán!$C$5),6),BáoCáoHàngHóa!B1688,Table2[Thành tiền]))</f>
        <v/>
      </c>
      <c r="F1688" s="43" t="str">
        <f>IF(B1688="","",SUMIF(Table2[[Tên hàng hóa]:[Thành tiền]],BáoCáoHàngHóa!B1688,Table2[Số lượng])-BáoCáoHàngHóa!C1688)</f>
        <v/>
      </c>
      <c r="G1688" s="43" t="str">
        <f t="shared" si="231"/>
        <v/>
      </c>
      <c r="H1688" s="43" t="str">
        <f>IF(B1688="","",SUMIF(Table2[[Tên hàng hóa]:[Thành tiền]],BáoCáoHàngHóa!B1688,Table2[Thành tiền])-BáoCáoHàngHóa!E1688)</f>
        <v/>
      </c>
      <c r="I1688" s="42" t="str">
        <f>IF(B1688="","",SUMIF(Table28[[Tên hàng hóa ]:[Thành tiền]],BáoCáoHàngHóa!B1688,Table28[Số lượng]))</f>
        <v/>
      </c>
      <c r="J1688" s="42" t="str">
        <f t="shared" si="232"/>
        <v/>
      </c>
      <c r="K1688" s="42" t="str">
        <f t="shared" si="233"/>
        <v/>
      </c>
      <c r="L1688" s="44" t="str">
        <f t="shared" si="234"/>
        <v/>
      </c>
      <c r="M1688" s="44" t="str">
        <f t="shared" si="235"/>
        <v/>
      </c>
      <c r="N1688" s="44" t="str">
        <f t="shared" si="236"/>
        <v/>
      </c>
      <c r="O1688" s="30">
        <f t="shared" si="237"/>
        <v>0</v>
      </c>
    </row>
    <row r="1689" spans="1:15" x14ac:dyDescent="0.2">
      <c r="A1689" s="40">
        <v>1684</v>
      </c>
      <c r="B1689" s="40" t="str">
        <f>IF(DanhMụcHH!B1688="","",DanhMụcHH!B1688)</f>
        <v/>
      </c>
      <c r="C1689" s="41" t="str">
        <f ca="1">IF(B1689="","",SUMIF(OFFSET(MuaHàng_ThanhToán!$D$5,0,0,COUNTIF(Table2[Tên nhà cung cấp],MuaHàng_ThanhToán!$C$5),6),BáoCáoHàngHóa!B1689,Table2[Số lượng]))</f>
        <v/>
      </c>
      <c r="D1689" s="41" t="str">
        <f t="shared" si="230"/>
        <v/>
      </c>
      <c r="E1689" s="41" t="str">
        <f ca="1">IF(B1689="","",SUMIF(OFFSET(MuaHàng_ThanhToán!$D$5,0,0,COUNTIF(Table2[Tên nhà cung cấp],MuaHàng_ThanhToán!$C$5),6),BáoCáoHàngHóa!B1689,Table2[Thành tiền]))</f>
        <v/>
      </c>
      <c r="F1689" s="43" t="str">
        <f>IF(B1689="","",SUMIF(Table2[[Tên hàng hóa]:[Thành tiền]],BáoCáoHàngHóa!B1689,Table2[Số lượng])-BáoCáoHàngHóa!C1689)</f>
        <v/>
      </c>
      <c r="G1689" s="43" t="str">
        <f t="shared" si="231"/>
        <v/>
      </c>
      <c r="H1689" s="43" t="str">
        <f>IF(B1689="","",SUMIF(Table2[[Tên hàng hóa]:[Thành tiền]],BáoCáoHàngHóa!B1689,Table2[Thành tiền])-BáoCáoHàngHóa!E1689)</f>
        <v/>
      </c>
      <c r="I1689" s="42" t="str">
        <f>IF(B1689="","",SUMIF(Table28[[Tên hàng hóa ]:[Thành tiền]],BáoCáoHàngHóa!B1689,Table28[Số lượng]))</f>
        <v/>
      </c>
      <c r="J1689" s="42" t="str">
        <f t="shared" si="232"/>
        <v/>
      </c>
      <c r="K1689" s="42" t="str">
        <f t="shared" si="233"/>
        <v/>
      </c>
      <c r="L1689" s="44" t="str">
        <f t="shared" si="234"/>
        <v/>
      </c>
      <c r="M1689" s="44" t="str">
        <f t="shared" si="235"/>
        <v/>
      </c>
      <c r="N1689" s="44" t="str">
        <f t="shared" si="236"/>
        <v/>
      </c>
      <c r="O1689" s="30">
        <f t="shared" si="237"/>
        <v>0</v>
      </c>
    </row>
    <row r="1690" spans="1:15" x14ac:dyDescent="0.2">
      <c r="A1690" s="40">
        <v>1685</v>
      </c>
      <c r="B1690" s="40" t="str">
        <f>IF(DanhMụcHH!B1689="","",DanhMụcHH!B1689)</f>
        <v/>
      </c>
      <c r="C1690" s="41" t="str">
        <f ca="1">IF(B1690="","",SUMIF(OFFSET(MuaHàng_ThanhToán!$D$5,0,0,COUNTIF(Table2[Tên nhà cung cấp],MuaHàng_ThanhToán!$C$5),6),BáoCáoHàngHóa!B1690,Table2[Số lượng]))</f>
        <v/>
      </c>
      <c r="D1690" s="41" t="str">
        <f t="shared" si="230"/>
        <v/>
      </c>
      <c r="E1690" s="41" t="str">
        <f ca="1">IF(B1690="","",SUMIF(OFFSET(MuaHàng_ThanhToán!$D$5,0,0,COUNTIF(Table2[Tên nhà cung cấp],MuaHàng_ThanhToán!$C$5),6),BáoCáoHàngHóa!B1690,Table2[Thành tiền]))</f>
        <v/>
      </c>
      <c r="F1690" s="43" t="str">
        <f>IF(B1690="","",SUMIF(Table2[[Tên hàng hóa]:[Thành tiền]],BáoCáoHàngHóa!B1690,Table2[Số lượng])-BáoCáoHàngHóa!C1690)</f>
        <v/>
      </c>
      <c r="G1690" s="43" t="str">
        <f t="shared" si="231"/>
        <v/>
      </c>
      <c r="H1690" s="43" t="str">
        <f>IF(B1690="","",SUMIF(Table2[[Tên hàng hóa]:[Thành tiền]],BáoCáoHàngHóa!B1690,Table2[Thành tiền])-BáoCáoHàngHóa!E1690)</f>
        <v/>
      </c>
      <c r="I1690" s="42" t="str">
        <f>IF(B1690="","",SUMIF(Table28[[Tên hàng hóa ]:[Thành tiền]],BáoCáoHàngHóa!B1690,Table28[Số lượng]))</f>
        <v/>
      </c>
      <c r="J1690" s="42" t="str">
        <f t="shared" si="232"/>
        <v/>
      </c>
      <c r="K1690" s="42" t="str">
        <f t="shared" si="233"/>
        <v/>
      </c>
      <c r="L1690" s="44" t="str">
        <f t="shared" si="234"/>
        <v/>
      </c>
      <c r="M1690" s="44" t="str">
        <f t="shared" si="235"/>
        <v/>
      </c>
      <c r="N1690" s="44" t="str">
        <f t="shared" si="236"/>
        <v/>
      </c>
      <c r="O1690" s="30">
        <f t="shared" si="237"/>
        <v>0</v>
      </c>
    </row>
    <row r="1691" spans="1:15" x14ac:dyDescent="0.2">
      <c r="A1691" s="40">
        <v>1686</v>
      </c>
      <c r="B1691" s="40" t="str">
        <f>IF(DanhMụcHH!B1690="","",DanhMụcHH!B1690)</f>
        <v/>
      </c>
      <c r="C1691" s="41" t="str">
        <f ca="1">IF(B1691="","",SUMIF(OFFSET(MuaHàng_ThanhToán!$D$5,0,0,COUNTIF(Table2[Tên nhà cung cấp],MuaHàng_ThanhToán!$C$5),6),BáoCáoHàngHóa!B1691,Table2[Số lượng]))</f>
        <v/>
      </c>
      <c r="D1691" s="41" t="str">
        <f t="shared" si="230"/>
        <v/>
      </c>
      <c r="E1691" s="41" t="str">
        <f ca="1">IF(B1691="","",SUMIF(OFFSET(MuaHàng_ThanhToán!$D$5,0,0,COUNTIF(Table2[Tên nhà cung cấp],MuaHàng_ThanhToán!$C$5),6),BáoCáoHàngHóa!B1691,Table2[Thành tiền]))</f>
        <v/>
      </c>
      <c r="F1691" s="43" t="str">
        <f>IF(B1691="","",SUMIF(Table2[[Tên hàng hóa]:[Thành tiền]],BáoCáoHàngHóa!B1691,Table2[Số lượng])-BáoCáoHàngHóa!C1691)</f>
        <v/>
      </c>
      <c r="G1691" s="43" t="str">
        <f t="shared" si="231"/>
        <v/>
      </c>
      <c r="H1691" s="43" t="str">
        <f>IF(B1691="","",SUMIF(Table2[[Tên hàng hóa]:[Thành tiền]],BáoCáoHàngHóa!B1691,Table2[Thành tiền])-BáoCáoHàngHóa!E1691)</f>
        <v/>
      </c>
      <c r="I1691" s="42" t="str">
        <f>IF(B1691="","",SUMIF(Table28[[Tên hàng hóa ]:[Thành tiền]],BáoCáoHàngHóa!B1691,Table28[Số lượng]))</f>
        <v/>
      </c>
      <c r="J1691" s="42" t="str">
        <f t="shared" si="232"/>
        <v/>
      </c>
      <c r="K1691" s="42" t="str">
        <f t="shared" si="233"/>
        <v/>
      </c>
      <c r="L1691" s="44" t="str">
        <f t="shared" si="234"/>
        <v/>
      </c>
      <c r="M1691" s="44" t="str">
        <f t="shared" si="235"/>
        <v/>
      </c>
      <c r="N1691" s="44" t="str">
        <f t="shared" si="236"/>
        <v/>
      </c>
      <c r="O1691" s="30">
        <f t="shared" si="237"/>
        <v>0</v>
      </c>
    </row>
    <row r="1692" spans="1:15" x14ac:dyDescent="0.2">
      <c r="A1692" s="40">
        <v>1687</v>
      </c>
      <c r="B1692" s="40" t="str">
        <f>IF(DanhMụcHH!B1691="","",DanhMụcHH!B1691)</f>
        <v/>
      </c>
      <c r="C1692" s="41" t="str">
        <f ca="1">IF(B1692="","",SUMIF(OFFSET(MuaHàng_ThanhToán!$D$5,0,0,COUNTIF(Table2[Tên nhà cung cấp],MuaHàng_ThanhToán!$C$5),6),BáoCáoHàngHóa!B1692,Table2[Số lượng]))</f>
        <v/>
      </c>
      <c r="D1692" s="41" t="str">
        <f t="shared" si="230"/>
        <v/>
      </c>
      <c r="E1692" s="41" t="str">
        <f ca="1">IF(B1692="","",SUMIF(OFFSET(MuaHàng_ThanhToán!$D$5,0,0,COUNTIF(Table2[Tên nhà cung cấp],MuaHàng_ThanhToán!$C$5),6),BáoCáoHàngHóa!B1692,Table2[Thành tiền]))</f>
        <v/>
      </c>
      <c r="F1692" s="43" t="str">
        <f>IF(B1692="","",SUMIF(Table2[[Tên hàng hóa]:[Thành tiền]],BáoCáoHàngHóa!B1692,Table2[Số lượng])-BáoCáoHàngHóa!C1692)</f>
        <v/>
      </c>
      <c r="G1692" s="43" t="str">
        <f t="shared" si="231"/>
        <v/>
      </c>
      <c r="H1692" s="43" t="str">
        <f>IF(B1692="","",SUMIF(Table2[[Tên hàng hóa]:[Thành tiền]],BáoCáoHàngHóa!B1692,Table2[Thành tiền])-BáoCáoHàngHóa!E1692)</f>
        <v/>
      </c>
      <c r="I1692" s="42" t="str">
        <f>IF(B1692="","",SUMIF(Table28[[Tên hàng hóa ]:[Thành tiền]],BáoCáoHàngHóa!B1692,Table28[Số lượng]))</f>
        <v/>
      </c>
      <c r="J1692" s="42" t="str">
        <f t="shared" si="232"/>
        <v/>
      </c>
      <c r="K1692" s="42" t="str">
        <f t="shared" si="233"/>
        <v/>
      </c>
      <c r="L1692" s="44" t="str">
        <f t="shared" si="234"/>
        <v/>
      </c>
      <c r="M1692" s="44" t="str">
        <f t="shared" si="235"/>
        <v/>
      </c>
      <c r="N1692" s="44" t="str">
        <f t="shared" si="236"/>
        <v/>
      </c>
      <c r="O1692" s="30">
        <f t="shared" si="237"/>
        <v>0</v>
      </c>
    </row>
    <row r="1693" spans="1:15" x14ac:dyDescent="0.2">
      <c r="A1693" s="40">
        <v>1688</v>
      </c>
      <c r="B1693" s="40" t="str">
        <f>IF(DanhMụcHH!B1692="","",DanhMụcHH!B1692)</f>
        <v/>
      </c>
      <c r="C1693" s="41" t="str">
        <f ca="1">IF(B1693="","",SUMIF(OFFSET(MuaHàng_ThanhToán!$D$5,0,0,COUNTIF(Table2[Tên nhà cung cấp],MuaHàng_ThanhToán!$C$5),6),BáoCáoHàngHóa!B1693,Table2[Số lượng]))</f>
        <v/>
      </c>
      <c r="D1693" s="41" t="str">
        <f t="shared" si="230"/>
        <v/>
      </c>
      <c r="E1693" s="41" t="str">
        <f ca="1">IF(B1693="","",SUMIF(OFFSET(MuaHàng_ThanhToán!$D$5,0,0,COUNTIF(Table2[Tên nhà cung cấp],MuaHàng_ThanhToán!$C$5),6),BáoCáoHàngHóa!B1693,Table2[Thành tiền]))</f>
        <v/>
      </c>
      <c r="F1693" s="43" t="str">
        <f>IF(B1693="","",SUMIF(Table2[[Tên hàng hóa]:[Thành tiền]],BáoCáoHàngHóa!B1693,Table2[Số lượng])-BáoCáoHàngHóa!C1693)</f>
        <v/>
      </c>
      <c r="G1693" s="43" t="str">
        <f t="shared" si="231"/>
        <v/>
      </c>
      <c r="H1693" s="43" t="str">
        <f>IF(B1693="","",SUMIF(Table2[[Tên hàng hóa]:[Thành tiền]],BáoCáoHàngHóa!B1693,Table2[Thành tiền])-BáoCáoHàngHóa!E1693)</f>
        <v/>
      </c>
      <c r="I1693" s="42" t="str">
        <f>IF(B1693="","",SUMIF(Table28[[Tên hàng hóa ]:[Thành tiền]],BáoCáoHàngHóa!B1693,Table28[Số lượng]))</f>
        <v/>
      </c>
      <c r="J1693" s="42" t="str">
        <f t="shared" si="232"/>
        <v/>
      </c>
      <c r="K1693" s="42" t="str">
        <f t="shared" si="233"/>
        <v/>
      </c>
      <c r="L1693" s="44" t="str">
        <f t="shared" si="234"/>
        <v/>
      </c>
      <c r="M1693" s="44" t="str">
        <f t="shared" si="235"/>
        <v/>
      </c>
      <c r="N1693" s="44" t="str">
        <f t="shared" si="236"/>
        <v/>
      </c>
      <c r="O1693" s="30">
        <f t="shared" si="237"/>
        <v>0</v>
      </c>
    </row>
    <row r="1694" spans="1:15" x14ac:dyDescent="0.2">
      <c r="A1694" s="40">
        <v>1689</v>
      </c>
      <c r="B1694" s="40" t="str">
        <f>IF(DanhMụcHH!B1693="","",DanhMụcHH!B1693)</f>
        <v/>
      </c>
      <c r="C1694" s="41" t="str">
        <f ca="1">IF(B1694="","",SUMIF(OFFSET(MuaHàng_ThanhToán!$D$5,0,0,COUNTIF(Table2[Tên nhà cung cấp],MuaHàng_ThanhToán!$C$5),6),BáoCáoHàngHóa!B1694,Table2[Số lượng]))</f>
        <v/>
      </c>
      <c r="D1694" s="41" t="str">
        <f t="shared" si="230"/>
        <v/>
      </c>
      <c r="E1694" s="41" t="str">
        <f ca="1">IF(B1694="","",SUMIF(OFFSET(MuaHàng_ThanhToán!$D$5,0,0,COUNTIF(Table2[Tên nhà cung cấp],MuaHàng_ThanhToán!$C$5),6),BáoCáoHàngHóa!B1694,Table2[Thành tiền]))</f>
        <v/>
      </c>
      <c r="F1694" s="43" t="str">
        <f>IF(B1694="","",SUMIF(Table2[[Tên hàng hóa]:[Thành tiền]],BáoCáoHàngHóa!B1694,Table2[Số lượng])-BáoCáoHàngHóa!C1694)</f>
        <v/>
      </c>
      <c r="G1694" s="43" t="str">
        <f t="shared" si="231"/>
        <v/>
      </c>
      <c r="H1694" s="43" t="str">
        <f>IF(B1694="","",SUMIF(Table2[[Tên hàng hóa]:[Thành tiền]],BáoCáoHàngHóa!B1694,Table2[Thành tiền])-BáoCáoHàngHóa!E1694)</f>
        <v/>
      </c>
      <c r="I1694" s="42" t="str">
        <f>IF(B1694="","",SUMIF(Table28[[Tên hàng hóa ]:[Thành tiền]],BáoCáoHàngHóa!B1694,Table28[Số lượng]))</f>
        <v/>
      </c>
      <c r="J1694" s="42" t="str">
        <f t="shared" si="232"/>
        <v/>
      </c>
      <c r="K1694" s="42" t="str">
        <f t="shared" si="233"/>
        <v/>
      </c>
      <c r="L1694" s="44" t="str">
        <f t="shared" si="234"/>
        <v/>
      </c>
      <c r="M1694" s="44" t="str">
        <f t="shared" si="235"/>
        <v/>
      </c>
      <c r="N1694" s="44" t="str">
        <f t="shared" si="236"/>
        <v/>
      </c>
      <c r="O1694" s="30">
        <f t="shared" si="237"/>
        <v>0</v>
      </c>
    </row>
    <row r="1695" spans="1:15" x14ac:dyDescent="0.2">
      <c r="A1695" s="40">
        <v>1690</v>
      </c>
      <c r="B1695" s="40" t="str">
        <f>IF(DanhMụcHH!B1694="","",DanhMụcHH!B1694)</f>
        <v/>
      </c>
      <c r="C1695" s="41" t="str">
        <f ca="1">IF(B1695="","",SUMIF(OFFSET(MuaHàng_ThanhToán!$D$5,0,0,COUNTIF(Table2[Tên nhà cung cấp],MuaHàng_ThanhToán!$C$5),6),BáoCáoHàngHóa!B1695,Table2[Số lượng]))</f>
        <v/>
      </c>
      <c r="D1695" s="41" t="str">
        <f t="shared" si="230"/>
        <v/>
      </c>
      <c r="E1695" s="41" t="str">
        <f ca="1">IF(B1695="","",SUMIF(OFFSET(MuaHàng_ThanhToán!$D$5,0,0,COUNTIF(Table2[Tên nhà cung cấp],MuaHàng_ThanhToán!$C$5),6),BáoCáoHàngHóa!B1695,Table2[Thành tiền]))</f>
        <v/>
      </c>
      <c r="F1695" s="43" t="str">
        <f>IF(B1695="","",SUMIF(Table2[[Tên hàng hóa]:[Thành tiền]],BáoCáoHàngHóa!B1695,Table2[Số lượng])-BáoCáoHàngHóa!C1695)</f>
        <v/>
      </c>
      <c r="G1695" s="43" t="str">
        <f t="shared" si="231"/>
        <v/>
      </c>
      <c r="H1695" s="43" t="str">
        <f>IF(B1695="","",SUMIF(Table2[[Tên hàng hóa]:[Thành tiền]],BáoCáoHàngHóa!B1695,Table2[Thành tiền])-BáoCáoHàngHóa!E1695)</f>
        <v/>
      </c>
      <c r="I1695" s="42" t="str">
        <f>IF(B1695="","",SUMIF(Table28[[Tên hàng hóa ]:[Thành tiền]],BáoCáoHàngHóa!B1695,Table28[Số lượng]))</f>
        <v/>
      </c>
      <c r="J1695" s="42" t="str">
        <f t="shared" si="232"/>
        <v/>
      </c>
      <c r="K1695" s="42" t="str">
        <f t="shared" si="233"/>
        <v/>
      </c>
      <c r="L1695" s="44" t="str">
        <f t="shared" si="234"/>
        <v/>
      </c>
      <c r="M1695" s="44" t="str">
        <f t="shared" si="235"/>
        <v/>
      </c>
      <c r="N1695" s="44" t="str">
        <f t="shared" si="236"/>
        <v/>
      </c>
      <c r="O1695" s="30">
        <f t="shared" si="237"/>
        <v>0</v>
      </c>
    </row>
    <row r="1696" spans="1:15" x14ac:dyDescent="0.2">
      <c r="A1696" s="40">
        <v>1691</v>
      </c>
      <c r="B1696" s="40" t="str">
        <f>IF(DanhMụcHH!B1695="","",DanhMụcHH!B1695)</f>
        <v/>
      </c>
      <c r="C1696" s="41" t="str">
        <f ca="1">IF(B1696="","",SUMIF(OFFSET(MuaHàng_ThanhToán!$D$5,0,0,COUNTIF(Table2[Tên nhà cung cấp],MuaHàng_ThanhToán!$C$5),6),BáoCáoHàngHóa!B1696,Table2[Số lượng]))</f>
        <v/>
      </c>
      <c r="D1696" s="41" t="str">
        <f t="shared" si="230"/>
        <v/>
      </c>
      <c r="E1696" s="41" t="str">
        <f ca="1">IF(B1696="","",SUMIF(OFFSET(MuaHàng_ThanhToán!$D$5,0,0,COUNTIF(Table2[Tên nhà cung cấp],MuaHàng_ThanhToán!$C$5),6),BáoCáoHàngHóa!B1696,Table2[Thành tiền]))</f>
        <v/>
      </c>
      <c r="F1696" s="43" t="str">
        <f>IF(B1696="","",SUMIF(Table2[[Tên hàng hóa]:[Thành tiền]],BáoCáoHàngHóa!B1696,Table2[Số lượng])-BáoCáoHàngHóa!C1696)</f>
        <v/>
      </c>
      <c r="G1696" s="43" t="str">
        <f t="shared" si="231"/>
        <v/>
      </c>
      <c r="H1696" s="43" t="str">
        <f>IF(B1696="","",SUMIF(Table2[[Tên hàng hóa]:[Thành tiền]],BáoCáoHàngHóa!B1696,Table2[Thành tiền])-BáoCáoHàngHóa!E1696)</f>
        <v/>
      </c>
      <c r="I1696" s="42" t="str">
        <f>IF(B1696="","",SUMIF(Table28[[Tên hàng hóa ]:[Thành tiền]],BáoCáoHàngHóa!B1696,Table28[Số lượng]))</f>
        <v/>
      </c>
      <c r="J1696" s="42" t="str">
        <f t="shared" si="232"/>
        <v/>
      </c>
      <c r="K1696" s="42" t="str">
        <f t="shared" si="233"/>
        <v/>
      </c>
      <c r="L1696" s="44" t="str">
        <f t="shared" si="234"/>
        <v/>
      </c>
      <c r="M1696" s="44" t="str">
        <f t="shared" si="235"/>
        <v/>
      </c>
      <c r="N1696" s="44" t="str">
        <f t="shared" si="236"/>
        <v/>
      </c>
      <c r="O1696" s="30">
        <f t="shared" si="237"/>
        <v>0</v>
      </c>
    </row>
    <row r="1697" spans="1:15" x14ac:dyDescent="0.2">
      <c r="A1697" s="40">
        <v>1692</v>
      </c>
      <c r="B1697" s="40" t="str">
        <f>IF(DanhMụcHH!B1696="","",DanhMụcHH!B1696)</f>
        <v/>
      </c>
      <c r="C1697" s="41" t="str">
        <f ca="1">IF(B1697="","",SUMIF(OFFSET(MuaHàng_ThanhToán!$D$5,0,0,COUNTIF(Table2[Tên nhà cung cấp],MuaHàng_ThanhToán!$C$5),6),BáoCáoHàngHóa!B1697,Table2[Số lượng]))</f>
        <v/>
      </c>
      <c r="D1697" s="41" t="str">
        <f t="shared" si="230"/>
        <v/>
      </c>
      <c r="E1697" s="41" t="str">
        <f ca="1">IF(B1697="","",SUMIF(OFFSET(MuaHàng_ThanhToán!$D$5,0,0,COUNTIF(Table2[Tên nhà cung cấp],MuaHàng_ThanhToán!$C$5),6),BáoCáoHàngHóa!B1697,Table2[Thành tiền]))</f>
        <v/>
      </c>
      <c r="F1697" s="43" t="str">
        <f>IF(B1697="","",SUMIF(Table2[[Tên hàng hóa]:[Thành tiền]],BáoCáoHàngHóa!B1697,Table2[Số lượng])-BáoCáoHàngHóa!C1697)</f>
        <v/>
      </c>
      <c r="G1697" s="43" t="str">
        <f t="shared" si="231"/>
        <v/>
      </c>
      <c r="H1697" s="43" t="str">
        <f>IF(B1697="","",SUMIF(Table2[[Tên hàng hóa]:[Thành tiền]],BáoCáoHàngHóa!B1697,Table2[Thành tiền])-BáoCáoHàngHóa!E1697)</f>
        <v/>
      </c>
      <c r="I1697" s="42" t="str">
        <f>IF(B1697="","",SUMIF(Table28[[Tên hàng hóa ]:[Thành tiền]],BáoCáoHàngHóa!B1697,Table28[Số lượng]))</f>
        <v/>
      </c>
      <c r="J1697" s="42" t="str">
        <f t="shared" si="232"/>
        <v/>
      </c>
      <c r="K1697" s="42" t="str">
        <f t="shared" si="233"/>
        <v/>
      </c>
      <c r="L1697" s="44" t="str">
        <f t="shared" si="234"/>
        <v/>
      </c>
      <c r="M1697" s="44" t="str">
        <f t="shared" si="235"/>
        <v/>
      </c>
      <c r="N1697" s="44" t="str">
        <f t="shared" si="236"/>
        <v/>
      </c>
      <c r="O1697" s="30">
        <f t="shared" si="237"/>
        <v>0</v>
      </c>
    </row>
    <row r="1698" spans="1:15" x14ac:dyDescent="0.2">
      <c r="A1698" s="40">
        <v>1693</v>
      </c>
      <c r="B1698" s="40" t="str">
        <f>IF(DanhMụcHH!B1697="","",DanhMụcHH!B1697)</f>
        <v/>
      </c>
      <c r="C1698" s="41" t="str">
        <f ca="1">IF(B1698="","",SUMIF(OFFSET(MuaHàng_ThanhToán!$D$5,0,0,COUNTIF(Table2[Tên nhà cung cấp],MuaHàng_ThanhToán!$C$5),6),BáoCáoHàngHóa!B1698,Table2[Số lượng]))</f>
        <v/>
      </c>
      <c r="D1698" s="41" t="str">
        <f t="shared" si="230"/>
        <v/>
      </c>
      <c r="E1698" s="41" t="str">
        <f ca="1">IF(B1698="","",SUMIF(OFFSET(MuaHàng_ThanhToán!$D$5,0,0,COUNTIF(Table2[Tên nhà cung cấp],MuaHàng_ThanhToán!$C$5),6),BáoCáoHàngHóa!B1698,Table2[Thành tiền]))</f>
        <v/>
      </c>
      <c r="F1698" s="43" t="str">
        <f>IF(B1698="","",SUMIF(Table2[[Tên hàng hóa]:[Thành tiền]],BáoCáoHàngHóa!B1698,Table2[Số lượng])-BáoCáoHàngHóa!C1698)</f>
        <v/>
      </c>
      <c r="G1698" s="43" t="str">
        <f t="shared" si="231"/>
        <v/>
      </c>
      <c r="H1698" s="43" t="str">
        <f>IF(B1698="","",SUMIF(Table2[[Tên hàng hóa]:[Thành tiền]],BáoCáoHàngHóa!B1698,Table2[Thành tiền])-BáoCáoHàngHóa!E1698)</f>
        <v/>
      </c>
      <c r="I1698" s="42" t="str">
        <f>IF(B1698="","",SUMIF(Table28[[Tên hàng hóa ]:[Thành tiền]],BáoCáoHàngHóa!B1698,Table28[Số lượng]))</f>
        <v/>
      </c>
      <c r="J1698" s="42" t="str">
        <f t="shared" si="232"/>
        <v/>
      </c>
      <c r="K1698" s="42" t="str">
        <f t="shared" si="233"/>
        <v/>
      </c>
      <c r="L1698" s="44" t="str">
        <f t="shared" si="234"/>
        <v/>
      </c>
      <c r="M1698" s="44" t="str">
        <f t="shared" si="235"/>
        <v/>
      </c>
      <c r="N1698" s="44" t="str">
        <f t="shared" si="236"/>
        <v/>
      </c>
      <c r="O1698" s="30">
        <f t="shared" si="237"/>
        <v>0</v>
      </c>
    </row>
    <row r="1699" spans="1:15" x14ac:dyDescent="0.2">
      <c r="A1699" s="40">
        <v>1694</v>
      </c>
      <c r="B1699" s="40" t="str">
        <f>IF(DanhMụcHH!B1698="","",DanhMụcHH!B1698)</f>
        <v/>
      </c>
      <c r="C1699" s="41" t="str">
        <f ca="1">IF(B1699="","",SUMIF(OFFSET(MuaHàng_ThanhToán!$D$5,0,0,COUNTIF(Table2[Tên nhà cung cấp],MuaHàng_ThanhToán!$C$5),6),BáoCáoHàngHóa!B1699,Table2[Số lượng]))</f>
        <v/>
      </c>
      <c r="D1699" s="41" t="str">
        <f t="shared" si="230"/>
        <v/>
      </c>
      <c r="E1699" s="41" t="str">
        <f ca="1">IF(B1699="","",SUMIF(OFFSET(MuaHàng_ThanhToán!$D$5,0,0,COUNTIF(Table2[Tên nhà cung cấp],MuaHàng_ThanhToán!$C$5),6),BáoCáoHàngHóa!B1699,Table2[Thành tiền]))</f>
        <v/>
      </c>
      <c r="F1699" s="43" t="str">
        <f>IF(B1699="","",SUMIF(Table2[[Tên hàng hóa]:[Thành tiền]],BáoCáoHàngHóa!B1699,Table2[Số lượng])-BáoCáoHàngHóa!C1699)</f>
        <v/>
      </c>
      <c r="G1699" s="43" t="str">
        <f t="shared" si="231"/>
        <v/>
      </c>
      <c r="H1699" s="43" t="str">
        <f>IF(B1699="","",SUMIF(Table2[[Tên hàng hóa]:[Thành tiền]],BáoCáoHàngHóa!B1699,Table2[Thành tiền])-BáoCáoHàngHóa!E1699)</f>
        <v/>
      </c>
      <c r="I1699" s="42" t="str">
        <f>IF(B1699="","",SUMIF(Table28[[Tên hàng hóa ]:[Thành tiền]],BáoCáoHàngHóa!B1699,Table28[Số lượng]))</f>
        <v/>
      </c>
      <c r="J1699" s="42" t="str">
        <f t="shared" si="232"/>
        <v/>
      </c>
      <c r="K1699" s="42" t="str">
        <f t="shared" si="233"/>
        <v/>
      </c>
      <c r="L1699" s="44" t="str">
        <f t="shared" si="234"/>
        <v/>
      </c>
      <c r="M1699" s="44" t="str">
        <f t="shared" si="235"/>
        <v/>
      </c>
      <c r="N1699" s="44" t="str">
        <f t="shared" si="236"/>
        <v/>
      </c>
      <c r="O1699" s="30">
        <f t="shared" si="237"/>
        <v>0</v>
      </c>
    </row>
    <row r="1700" spans="1:15" x14ac:dyDescent="0.2">
      <c r="A1700" s="40">
        <v>1695</v>
      </c>
      <c r="B1700" s="40" t="str">
        <f>IF(DanhMụcHH!B1699="","",DanhMụcHH!B1699)</f>
        <v/>
      </c>
      <c r="C1700" s="41" t="str">
        <f ca="1">IF(B1700="","",SUMIF(OFFSET(MuaHàng_ThanhToán!$D$5,0,0,COUNTIF(Table2[Tên nhà cung cấp],MuaHàng_ThanhToán!$C$5),6),BáoCáoHàngHóa!B1700,Table2[Số lượng]))</f>
        <v/>
      </c>
      <c r="D1700" s="41" t="str">
        <f t="shared" si="230"/>
        <v/>
      </c>
      <c r="E1700" s="41" t="str">
        <f ca="1">IF(B1700="","",SUMIF(OFFSET(MuaHàng_ThanhToán!$D$5,0,0,COUNTIF(Table2[Tên nhà cung cấp],MuaHàng_ThanhToán!$C$5),6),BáoCáoHàngHóa!B1700,Table2[Thành tiền]))</f>
        <v/>
      </c>
      <c r="F1700" s="43" t="str">
        <f>IF(B1700="","",SUMIF(Table2[[Tên hàng hóa]:[Thành tiền]],BáoCáoHàngHóa!B1700,Table2[Số lượng])-BáoCáoHàngHóa!C1700)</f>
        <v/>
      </c>
      <c r="G1700" s="43" t="str">
        <f t="shared" si="231"/>
        <v/>
      </c>
      <c r="H1700" s="43" t="str">
        <f>IF(B1700="","",SUMIF(Table2[[Tên hàng hóa]:[Thành tiền]],BáoCáoHàngHóa!B1700,Table2[Thành tiền])-BáoCáoHàngHóa!E1700)</f>
        <v/>
      </c>
      <c r="I1700" s="42" t="str">
        <f>IF(B1700="","",SUMIF(Table28[[Tên hàng hóa ]:[Thành tiền]],BáoCáoHàngHóa!B1700,Table28[Số lượng]))</f>
        <v/>
      </c>
      <c r="J1700" s="42" t="str">
        <f t="shared" si="232"/>
        <v/>
      </c>
      <c r="K1700" s="42" t="str">
        <f t="shared" si="233"/>
        <v/>
      </c>
      <c r="L1700" s="44" t="str">
        <f t="shared" si="234"/>
        <v/>
      </c>
      <c r="M1700" s="44" t="str">
        <f t="shared" si="235"/>
        <v/>
      </c>
      <c r="N1700" s="44" t="str">
        <f t="shared" si="236"/>
        <v/>
      </c>
      <c r="O1700" s="30">
        <f t="shared" si="237"/>
        <v>0</v>
      </c>
    </row>
    <row r="1701" spans="1:15" x14ac:dyDescent="0.2">
      <c r="A1701" s="40">
        <v>1696</v>
      </c>
      <c r="B1701" s="40" t="str">
        <f>IF(DanhMụcHH!B1700="","",DanhMụcHH!B1700)</f>
        <v/>
      </c>
      <c r="C1701" s="41" t="str">
        <f ca="1">IF(B1701="","",SUMIF(OFFSET(MuaHàng_ThanhToán!$D$5,0,0,COUNTIF(Table2[Tên nhà cung cấp],MuaHàng_ThanhToán!$C$5),6),BáoCáoHàngHóa!B1701,Table2[Số lượng]))</f>
        <v/>
      </c>
      <c r="D1701" s="41" t="str">
        <f t="shared" si="230"/>
        <v/>
      </c>
      <c r="E1701" s="41" t="str">
        <f ca="1">IF(B1701="","",SUMIF(OFFSET(MuaHàng_ThanhToán!$D$5,0,0,COUNTIF(Table2[Tên nhà cung cấp],MuaHàng_ThanhToán!$C$5),6),BáoCáoHàngHóa!B1701,Table2[Thành tiền]))</f>
        <v/>
      </c>
      <c r="F1701" s="43" t="str">
        <f>IF(B1701="","",SUMIF(Table2[[Tên hàng hóa]:[Thành tiền]],BáoCáoHàngHóa!B1701,Table2[Số lượng])-BáoCáoHàngHóa!C1701)</f>
        <v/>
      </c>
      <c r="G1701" s="43" t="str">
        <f t="shared" si="231"/>
        <v/>
      </c>
      <c r="H1701" s="43" t="str">
        <f>IF(B1701="","",SUMIF(Table2[[Tên hàng hóa]:[Thành tiền]],BáoCáoHàngHóa!B1701,Table2[Thành tiền])-BáoCáoHàngHóa!E1701)</f>
        <v/>
      </c>
      <c r="I1701" s="42" t="str">
        <f>IF(B1701="","",SUMIF(Table28[[Tên hàng hóa ]:[Thành tiền]],BáoCáoHàngHóa!B1701,Table28[Số lượng]))</f>
        <v/>
      </c>
      <c r="J1701" s="42" t="str">
        <f t="shared" si="232"/>
        <v/>
      </c>
      <c r="K1701" s="42" t="str">
        <f t="shared" si="233"/>
        <v/>
      </c>
      <c r="L1701" s="44" t="str">
        <f t="shared" si="234"/>
        <v/>
      </c>
      <c r="M1701" s="44" t="str">
        <f t="shared" si="235"/>
        <v/>
      </c>
      <c r="N1701" s="44" t="str">
        <f t="shared" si="236"/>
        <v/>
      </c>
      <c r="O1701" s="30">
        <f t="shared" si="237"/>
        <v>0</v>
      </c>
    </row>
    <row r="1702" spans="1:15" x14ac:dyDescent="0.2">
      <c r="A1702" s="40">
        <v>1697</v>
      </c>
      <c r="B1702" s="40" t="str">
        <f>IF(DanhMụcHH!B1701="","",DanhMụcHH!B1701)</f>
        <v/>
      </c>
      <c r="C1702" s="41" t="str">
        <f ca="1">IF(B1702="","",SUMIF(OFFSET(MuaHàng_ThanhToán!$D$5,0,0,COUNTIF(Table2[Tên nhà cung cấp],MuaHàng_ThanhToán!$C$5),6),BáoCáoHàngHóa!B1702,Table2[Số lượng]))</f>
        <v/>
      </c>
      <c r="D1702" s="41" t="str">
        <f t="shared" si="230"/>
        <v/>
      </c>
      <c r="E1702" s="41" t="str">
        <f ca="1">IF(B1702="","",SUMIF(OFFSET(MuaHàng_ThanhToán!$D$5,0,0,COUNTIF(Table2[Tên nhà cung cấp],MuaHàng_ThanhToán!$C$5),6),BáoCáoHàngHóa!B1702,Table2[Thành tiền]))</f>
        <v/>
      </c>
      <c r="F1702" s="43" t="str">
        <f>IF(B1702="","",SUMIF(Table2[[Tên hàng hóa]:[Thành tiền]],BáoCáoHàngHóa!B1702,Table2[Số lượng])-BáoCáoHàngHóa!C1702)</f>
        <v/>
      </c>
      <c r="G1702" s="43" t="str">
        <f t="shared" si="231"/>
        <v/>
      </c>
      <c r="H1702" s="43" t="str">
        <f>IF(B1702="","",SUMIF(Table2[[Tên hàng hóa]:[Thành tiền]],BáoCáoHàngHóa!B1702,Table2[Thành tiền])-BáoCáoHàngHóa!E1702)</f>
        <v/>
      </c>
      <c r="I1702" s="42" t="str">
        <f>IF(B1702="","",SUMIF(Table28[[Tên hàng hóa ]:[Thành tiền]],BáoCáoHàngHóa!B1702,Table28[Số lượng]))</f>
        <v/>
      </c>
      <c r="J1702" s="42" t="str">
        <f t="shared" si="232"/>
        <v/>
      </c>
      <c r="K1702" s="42" t="str">
        <f t="shared" si="233"/>
        <v/>
      </c>
      <c r="L1702" s="44" t="str">
        <f t="shared" si="234"/>
        <v/>
      </c>
      <c r="M1702" s="44" t="str">
        <f t="shared" si="235"/>
        <v/>
      </c>
      <c r="N1702" s="44" t="str">
        <f t="shared" si="236"/>
        <v/>
      </c>
      <c r="O1702" s="30">
        <f t="shared" si="237"/>
        <v>0</v>
      </c>
    </row>
    <row r="1703" spans="1:15" x14ac:dyDescent="0.2">
      <c r="A1703" s="40">
        <v>1698</v>
      </c>
      <c r="B1703" s="40" t="str">
        <f>IF(DanhMụcHH!B1702="","",DanhMụcHH!B1702)</f>
        <v/>
      </c>
      <c r="C1703" s="41" t="str">
        <f ca="1">IF(B1703="","",SUMIF(OFFSET(MuaHàng_ThanhToán!$D$5,0,0,COUNTIF(Table2[Tên nhà cung cấp],MuaHàng_ThanhToán!$C$5),6),BáoCáoHàngHóa!B1703,Table2[Số lượng]))</f>
        <v/>
      </c>
      <c r="D1703" s="41" t="str">
        <f t="shared" si="230"/>
        <v/>
      </c>
      <c r="E1703" s="41" t="str">
        <f ca="1">IF(B1703="","",SUMIF(OFFSET(MuaHàng_ThanhToán!$D$5,0,0,COUNTIF(Table2[Tên nhà cung cấp],MuaHàng_ThanhToán!$C$5),6),BáoCáoHàngHóa!B1703,Table2[Thành tiền]))</f>
        <v/>
      </c>
      <c r="F1703" s="43" t="str">
        <f>IF(B1703="","",SUMIF(Table2[[Tên hàng hóa]:[Thành tiền]],BáoCáoHàngHóa!B1703,Table2[Số lượng])-BáoCáoHàngHóa!C1703)</f>
        <v/>
      </c>
      <c r="G1703" s="43" t="str">
        <f t="shared" si="231"/>
        <v/>
      </c>
      <c r="H1703" s="43" t="str">
        <f>IF(B1703="","",SUMIF(Table2[[Tên hàng hóa]:[Thành tiền]],BáoCáoHàngHóa!B1703,Table2[Thành tiền])-BáoCáoHàngHóa!E1703)</f>
        <v/>
      </c>
      <c r="I1703" s="42" t="str">
        <f>IF(B1703="","",SUMIF(Table28[[Tên hàng hóa ]:[Thành tiền]],BáoCáoHàngHóa!B1703,Table28[Số lượng]))</f>
        <v/>
      </c>
      <c r="J1703" s="42" t="str">
        <f t="shared" si="232"/>
        <v/>
      </c>
      <c r="K1703" s="42" t="str">
        <f t="shared" si="233"/>
        <v/>
      </c>
      <c r="L1703" s="44" t="str">
        <f t="shared" si="234"/>
        <v/>
      </c>
      <c r="M1703" s="44" t="str">
        <f t="shared" si="235"/>
        <v/>
      </c>
      <c r="N1703" s="44" t="str">
        <f t="shared" si="236"/>
        <v/>
      </c>
      <c r="O1703" s="30">
        <f t="shared" si="237"/>
        <v>0</v>
      </c>
    </row>
    <row r="1704" spans="1:15" x14ac:dyDescent="0.2">
      <c r="A1704" s="40">
        <v>1699</v>
      </c>
      <c r="B1704" s="40" t="str">
        <f>IF(DanhMụcHH!B1703="","",DanhMụcHH!B1703)</f>
        <v/>
      </c>
      <c r="C1704" s="41" t="str">
        <f ca="1">IF(B1704="","",SUMIF(OFFSET(MuaHàng_ThanhToán!$D$5,0,0,COUNTIF(Table2[Tên nhà cung cấp],MuaHàng_ThanhToán!$C$5),6),BáoCáoHàngHóa!B1704,Table2[Số lượng]))</f>
        <v/>
      </c>
      <c r="D1704" s="41" t="str">
        <f t="shared" si="230"/>
        <v/>
      </c>
      <c r="E1704" s="41" t="str">
        <f ca="1">IF(B1704="","",SUMIF(OFFSET(MuaHàng_ThanhToán!$D$5,0,0,COUNTIF(Table2[Tên nhà cung cấp],MuaHàng_ThanhToán!$C$5),6),BáoCáoHàngHóa!B1704,Table2[Thành tiền]))</f>
        <v/>
      </c>
      <c r="F1704" s="43" t="str">
        <f>IF(B1704="","",SUMIF(Table2[[Tên hàng hóa]:[Thành tiền]],BáoCáoHàngHóa!B1704,Table2[Số lượng])-BáoCáoHàngHóa!C1704)</f>
        <v/>
      </c>
      <c r="G1704" s="43" t="str">
        <f t="shared" si="231"/>
        <v/>
      </c>
      <c r="H1704" s="43" t="str">
        <f>IF(B1704="","",SUMIF(Table2[[Tên hàng hóa]:[Thành tiền]],BáoCáoHàngHóa!B1704,Table2[Thành tiền])-BáoCáoHàngHóa!E1704)</f>
        <v/>
      </c>
      <c r="I1704" s="42" t="str">
        <f>IF(B1704="","",SUMIF(Table28[[Tên hàng hóa ]:[Thành tiền]],BáoCáoHàngHóa!B1704,Table28[Số lượng]))</f>
        <v/>
      </c>
      <c r="J1704" s="42" t="str">
        <f t="shared" si="232"/>
        <v/>
      </c>
      <c r="K1704" s="42" t="str">
        <f t="shared" si="233"/>
        <v/>
      </c>
      <c r="L1704" s="44" t="str">
        <f t="shared" si="234"/>
        <v/>
      </c>
      <c r="M1704" s="44" t="str">
        <f t="shared" si="235"/>
        <v/>
      </c>
      <c r="N1704" s="44" t="str">
        <f t="shared" si="236"/>
        <v/>
      </c>
      <c r="O1704" s="30">
        <f t="shared" si="237"/>
        <v>0</v>
      </c>
    </row>
    <row r="1705" spans="1:15" x14ac:dyDescent="0.2">
      <c r="A1705" s="40">
        <v>1700</v>
      </c>
      <c r="B1705" s="40" t="str">
        <f>IF(DanhMụcHH!B1704="","",DanhMụcHH!B1704)</f>
        <v/>
      </c>
      <c r="C1705" s="41" t="str">
        <f ca="1">IF(B1705="","",SUMIF(OFFSET(MuaHàng_ThanhToán!$D$5,0,0,COUNTIF(Table2[Tên nhà cung cấp],MuaHàng_ThanhToán!$C$5),6),BáoCáoHàngHóa!B1705,Table2[Số lượng]))</f>
        <v/>
      </c>
      <c r="D1705" s="41" t="str">
        <f t="shared" si="230"/>
        <v/>
      </c>
      <c r="E1705" s="41" t="str">
        <f ca="1">IF(B1705="","",SUMIF(OFFSET(MuaHàng_ThanhToán!$D$5,0,0,COUNTIF(Table2[Tên nhà cung cấp],MuaHàng_ThanhToán!$C$5),6),BáoCáoHàngHóa!B1705,Table2[Thành tiền]))</f>
        <v/>
      </c>
      <c r="F1705" s="43" t="str">
        <f>IF(B1705="","",SUMIF(Table2[[Tên hàng hóa]:[Thành tiền]],BáoCáoHàngHóa!B1705,Table2[Số lượng])-BáoCáoHàngHóa!C1705)</f>
        <v/>
      </c>
      <c r="G1705" s="43" t="str">
        <f t="shared" si="231"/>
        <v/>
      </c>
      <c r="H1705" s="43" t="str">
        <f>IF(B1705="","",SUMIF(Table2[[Tên hàng hóa]:[Thành tiền]],BáoCáoHàngHóa!B1705,Table2[Thành tiền])-BáoCáoHàngHóa!E1705)</f>
        <v/>
      </c>
      <c r="I1705" s="42" t="str">
        <f>IF(B1705="","",SUMIF(Table28[[Tên hàng hóa ]:[Thành tiền]],BáoCáoHàngHóa!B1705,Table28[Số lượng]))</f>
        <v/>
      </c>
      <c r="J1705" s="42" t="str">
        <f t="shared" si="232"/>
        <v/>
      </c>
      <c r="K1705" s="42" t="str">
        <f t="shared" si="233"/>
        <v/>
      </c>
      <c r="L1705" s="44" t="str">
        <f t="shared" si="234"/>
        <v/>
      </c>
      <c r="M1705" s="44" t="str">
        <f t="shared" si="235"/>
        <v/>
      </c>
      <c r="N1705" s="44" t="str">
        <f t="shared" si="236"/>
        <v/>
      </c>
      <c r="O1705" s="30">
        <f t="shared" si="237"/>
        <v>0</v>
      </c>
    </row>
    <row r="1706" spans="1:15" x14ac:dyDescent="0.2">
      <c r="A1706" s="40">
        <v>1701</v>
      </c>
      <c r="B1706" s="40" t="str">
        <f>IF(DanhMụcHH!B1705="","",DanhMụcHH!B1705)</f>
        <v/>
      </c>
      <c r="C1706" s="41" t="str">
        <f ca="1">IF(B1706="","",SUMIF(OFFSET(MuaHàng_ThanhToán!$D$5,0,0,COUNTIF(Table2[Tên nhà cung cấp],MuaHàng_ThanhToán!$C$5),6),BáoCáoHàngHóa!B1706,Table2[Số lượng]))</f>
        <v/>
      </c>
      <c r="D1706" s="41" t="str">
        <f t="shared" si="230"/>
        <v/>
      </c>
      <c r="E1706" s="41" t="str">
        <f ca="1">IF(B1706="","",SUMIF(OFFSET(MuaHàng_ThanhToán!$D$5,0,0,COUNTIF(Table2[Tên nhà cung cấp],MuaHàng_ThanhToán!$C$5),6),BáoCáoHàngHóa!B1706,Table2[Thành tiền]))</f>
        <v/>
      </c>
      <c r="F1706" s="43" t="str">
        <f>IF(B1706="","",SUMIF(Table2[[Tên hàng hóa]:[Thành tiền]],BáoCáoHàngHóa!B1706,Table2[Số lượng])-BáoCáoHàngHóa!C1706)</f>
        <v/>
      </c>
      <c r="G1706" s="43" t="str">
        <f t="shared" si="231"/>
        <v/>
      </c>
      <c r="H1706" s="43" t="str">
        <f>IF(B1706="","",SUMIF(Table2[[Tên hàng hóa]:[Thành tiền]],BáoCáoHàngHóa!B1706,Table2[Thành tiền])-BáoCáoHàngHóa!E1706)</f>
        <v/>
      </c>
      <c r="I1706" s="42" t="str">
        <f>IF(B1706="","",SUMIF(Table28[[Tên hàng hóa ]:[Thành tiền]],BáoCáoHàngHóa!B1706,Table28[Số lượng]))</f>
        <v/>
      </c>
      <c r="J1706" s="42" t="str">
        <f t="shared" si="232"/>
        <v/>
      </c>
      <c r="K1706" s="42" t="str">
        <f t="shared" si="233"/>
        <v/>
      </c>
      <c r="L1706" s="44" t="str">
        <f t="shared" si="234"/>
        <v/>
      </c>
      <c r="M1706" s="44" t="str">
        <f t="shared" si="235"/>
        <v/>
      </c>
      <c r="N1706" s="44" t="str">
        <f t="shared" si="236"/>
        <v/>
      </c>
      <c r="O1706" s="30">
        <f t="shared" si="237"/>
        <v>0</v>
      </c>
    </row>
    <row r="1707" spans="1:15" x14ac:dyDescent="0.2">
      <c r="A1707" s="40">
        <v>1702</v>
      </c>
      <c r="B1707" s="40" t="str">
        <f>IF(DanhMụcHH!B1706="","",DanhMụcHH!B1706)</f>
        <v/>
      </c>
      <c r="C1707" s="41" t="str">
        <f ca="1">IF(B1707="","",SUMIF(OFFSET(MuaHàng_ThanhToán!$D$5,0,0,COUNTIF(Table2[Tên nhà cung cấp],MuaHàng_ThanhToán!$C$5),6),BáoCáoHàngHóa!B1707,Table2[Số lượng]))</f>
        <v/>
      </c>
      <c r="D1707" s="41" t="str">
        <f t="shared" si="230"/>
        <v/>
      </c>
      <c r="E1707" s="41" t="str">
        <f ca="1">IF(B1707="","",SUMIF(OFFSET(MuaHàng_ThanhToán!$D$5,0,0,COUNTIF(Table2[Tên nhà cung cấp],MuaHàng_ThanhToán!$C$5),6),BáoCáoHàngHóa!B1707,Table2[Thành tiền]))</f>
        <v/>
      </c>
      <c r="F1707" s="43" t="str">
        <f>IF(B1707="","",SUMIF(Table2[[Tên hàng hóa]:[Thành tiền]],BáoCáoHàngHóa!B1707,Table2[Số lượng])-BáoCáoHàngHóa!C1707)</f>
        <v/>
      </c>
      <c r="G1707" s="43" t="str">
        <f t="shared" si="231"/>
        <v/>
      </c>
      <c r="H1707" s="43" t="str">
        <f>IF(B1707="","",SUMIF(Table2[[Tên hàng hóa]:[Thành tiền]],BáoCáoHàngHóa!B1707,Table2[Thành tiền])-BáoCáoHàngHóa!E1707)</f>
        <v/>
      </c>
      <c r="I1707" s="42" t="str">
        <f>IF(B1707="","",SUMIF(Table28[[Tên hàng hóa ]:[Thành tiền]],BáoCáoHàngHóa!B1707,Table28[Số lượng]))</f>
        <v/>
      </c>
      <c r="J1707" s="42" t="str">
        <f t="shared" si="232"/>
        <v/>
      </c>
      <c r="K1707" s="42" t="str">
        <f t="shared" si="233"/>
        <v/>
      </c>
      <c r="L1707" s="44" t="str">
        <f t="shared" si="234"/>
        <v/>
      </c>
      <c r="M1707" s="44" t="str">
        <f t="shared" si="235"/>
        <v/>
      </c>
      <c r="N1707" s="44" t="str">
        <f t="shared" si="236"/>
        <v/>
      </c>
      <c r="O1707" s="30">
        <f t="shared" si="237"/>
        <v>0</v>
      </c>
    </row>
    <row r="1708" spans="1:15" x14ac:dyDescent="0.2">
      <c r="A1708" s="40">
        <v>1703</v>
      </c>
      <c r="B1708" s="40" t="str">
        <f>IF(DanhMụcHH!B1707="","",DanhMụcHH!B1707)</f>
        <v/>
      </c>
      <c r="C1708" s="41" t="str">
        <f ca="1">IF(B1708="","",SUMIF(OFFSET(MuaHàng_ThanhToán!$D$5,0,0,COUNTIF(Table2[Tên nhà cung cấp],MuaHàng_ThanhToán!$C$5),6),BáoCáoHàngHóa!B1708,Table2[Số lượng]))</f>
        <v/>
      </c>
      <c r="D1708" s="41" t="str">
        <f t="shared" si="230"/>
        <v/>
      </c>
      <c r="E1708" s="41" t="str">
        <f ca="1">IF(B1708="","",SUMIF(OFFSET(MuaHàng_ThanhToán!$D$5,0,0,COUNTIF(Table2[Tên nhà cung cấp],MuaHàng_ThanhToán!$C$5),6),BáoCáoHàngHóa!B1708,Table2[Thành tiền]))</f>
        <v/>
      </c>
      <c r="F1708" s="43" t="str">
        <f>IF(B1708="","",SUMIF(Table2[[Tên hàng hóa]:[Thành tiền]],BáoCáoHàngHóa!B1708,Table2[Số lượng])-BáoCáoHàngHóa!C1708)</f>
        <v/>
      </c>
      <c r="G1708" s="43" t="str">
        <f t="shared" si="231"/>
        <v/>
      </c>
      <c r="H1708" s="43" t="str">
        <f>IF(B1708="","",SUMIF(Table2[[Tên hàng hóa]:[Thành tiền]],BáoCáoHàngHóa!B1708,Table2[Thành tiền])-BáoCáoHàngHóa!E1708)</f>
        <v/>
      </c>
      <c r="I1708" s="42" t="str">
        <f>IF(B1708="","",SUMIF(Table28[[Tên hàng hóa ]:[Thành tiền]],BáoCáoHàngHóa!B1708,Table28[Số lượng]))</f>
        <v/>
      </c>
      <c r="J1708" s="42" t="str">
        <f t="shared" si="232"/>
        <v/>
      </c>
      <c r="K1708" s="42" t="str">
        <f t="shared" si="233"/>
        <v/>
      </c>
      <c r="L1708" s="44" t="str">
        <f t="shared" si="234"/>
        <v/>
      </c>
      <c r="M1708" s="44" t="str">
        <f t="shared" si="235"/>
        <v/>
      </c>
      <c r="N1708" s="44" t="str">
        <f t="shared" si="236"/>
        <v/>
      </c>
      <c r="O1708" s="30">
        <f t="shared" si="237"/>
        <v>0</v>
      </c>
    </row>
    <row r="1709" spans="1:15" x14ac:dyDescent="0.2">
      <c r="A1709" s="40">
        <v>1704</v>
      </c>
      <c r="B1709" s="40" t="str">
        <f>IF(DanhMụcHH!B1708="","",DanhMụcHH!B1708)</f>
        <v/>
      </c>
      <c r="C1709" s="41" t="str">
        <f ca="1">IF(B1709="","",SUMIF(OFFSET(MuaHàng_ThanhToán!$D$5,0,0,COUNTIF(Table2[Tên nhà cung cấp],MuaHàng_ThanhToán!$C$5),6),BáoCáoHàngHóa!B1709,Table2[Số lượng]))</f>
        <v/>
      </c>
      <c r="D1709" s="41" t="str">
        <f t="shared" si="230"/>
        <v/>
      </c>
      <c r="E1709" s="41" t="str">
        <f ca="1">IF(B1709="","",SUMIF(OFFSET(MuaHàng_ThanhToán!$D$5,0,0,COUNTIF(Table2[Tên nhà cung cấp],MuaHàng_ThanhToán!$C$5),6),BáoCáoHàngHóa!B1709,Table2[Thành tiền]))</f>
        <v/>
      </c>
      <c r="F1709" s="43" t="str">
        <f>IF(B1709="","",SUMIF(Table2[[Tên hàng hóa]:[Thành tiền]],BáoCáoHàngHóa!B1709,Table2[Số lượng])-BáoCáoHàngHóa!C1709)</f>
        <v/>
      </c>
      <c r="G1709" s="43" t="str">
        <f t="shared" si="231"/>
        <v/>
      </c>
      <c r="H1709" s="43" t="str">
        <f>IF(B1709="","",SUMIF(Table2[[Tên hàng hóa]:[Thành tiền]],BáoCáoHàngHóa!B1709,Table2[Thành tiền])-BáoCáoHàngHóa!E1709)</f>
        <v/>
      </c>
      <c r="I1709" s="42" t="str">
        <f>IF(B1709="","",SUMIF(Table28[[Tên hàng hóa ]:[Thành tiền]],BáoCáoHàngHóa!B1709,Table28[Số lượng]))</f>
        <v/>
      </c>
      <c r="J1709" s="42" t="str">
        <f t="shared" si="232"/>
        <v/>
      </c>
      <c r="K1709" s="42" t="str">
        <f t="shared" si="233"/>
        <v/>
      </c>
      <c r="L1709" s="44" t="str">
        <f t="shared" si="234"/>
        <v/>
      </c>
      <c r="M1709" s="44" t="str">
        <f t="shared" si="235"/>
        <v/>
      </c>
      <c r="N1709" s="44" t="str">
        <f t="shared" si="236"/>
        <v/>
      </c>
      <c r="O1709" s="30">
        <f t="shared" si="237"/>
        <v>0</v>
      </c>
    </row>
    <row r="1710" spans="1:15" x14ac:dyDescent="0.2">
      <c r="A1710" s="40">
        <v>1705</v>
      </c>
      <c r="B1710" s="40" t="str">
        <f>IF(DanhMụcHH!B1709="","",DanhMụcHH!B1709)</f>
        <v/>
      </c>
      <c r="C1710" s="41" t="str">
        <f ca="1">IF(B1710="","",SUMIF(OFFSET(MuaHàng_ThanhToán!$D$5,0,0,COUNTIF(Table2[Tên nhà cung cấp],MuaHàng_ThanhToán!$C$5),6),BáoCáoHàngHóa!B1710,Table2[Số lượng]))</f>
        <v/>
      </c>
      <c r="D1710" s="41" t="str">
        <f t="shared" si="230"/>
        <v/>
      </c>
      <c r="E1710" s="41" t="str">
        <f ca="1">IF(B1710="","",SUMIF(OFFSET(MuaHàng_ThanhToán!$D$5,0,0,COUNTIF(Table2[Tên nhà cung cấp],MuaHàng_ThanhToán!$C$5),6),BáoCáoHàngHóa!B1710,Table2[Thành tiền]))</f>
        <v/>
      </c>
      <c r="F1710" s="43" t="str">
        <f>IF(B1710="","",SUMIF(Table2[[Tên hàng hóa]:[Thành tiền]],BáoCáoHàngHóa!B1710,Table2[Số lượng])-BáoCáoHàngHóa!C1710)</f>
        <v/>
      </c>
      <c r="G1710" s="43" t="str">
        <f t="shared" si="231"/>
        <v/>
      </c>
      <c r="H1710" s="43" t="str">
        <f>IF(B1710="","",SUMIF(Table2[[Tên hàng hóa]:[Thành tiền]],BáoCáoHàngHóa!B1710,Table2[Thành tiền])-BáoCáoHàngHóa!E1710)</f>
        <v/>
      </c>
      <c r="I1710" s="42" t="str">
        <f>IF(B1710="","",SUMIF(Table28[[Tên hàng hóa ]:[Thành tiền]],BáoCáoHàngHóa!B1710,Table28[Số lượng]))</f>
        <v/>
      </c>
      <c r="J1710" s="42" t="str">
        <f t="shared" si="232"/>
        <v/>
      </c>
      <c r="K1710" s="42" t="str">
        <f t="shared" si="233"/>
        <v/>
      </c>
      <c r="L1710" s="44" t="str">
        <f t="shared" si="234"/>
        <v/>
      </c>
      <c r="M1710" s="44" t="str">
        <f t="shared" si="235"/>
        <v/>
      </c>
      <c r="N1710" s="44" t="str">
        <f t="shared" si="236"/>
        <v/>
      </c>
      <c r="O1710" s="30">
        <f t="shared" si="237"/>
        <v>0</v>
      </c>
    </row>
    <row r="1711" spans="1:15" x14ac:dyDescent="0.2">
      <c r="A1711" s="40">
        <v>1706</v>
      </c>
      <c r="B1711" s="40" t="str">
        <f>IF(DanhMụcHH!B1710="","",DanhMụcHH!B1710)</f>
        <v/>
      </c>
      <c r="C1711" s="41" t="str">
        <f ca="1">IF(B1711="","",SUMIF(OFFSET(MuaHàng_ThanhToán!$D$5,0,0,COUNTIF(Table2[Tên nhà cung cấp],MuaHàng_ThanhToán!$C$5),6),BáoCáoHàngHóa!B1711,Table2[Số lượng]))</f>
        <v/>
      </c>
      <c r="D1711" s="41" t="str">
        <f t="shared" si="230"/>
        <v/>
      </c>
      <c r="E1711" s="41" t="str">
        <f ca="1">IF(B1711="","",SUMIF(OFFSET(MuaHàng_ThanhToán!$D$5,0,0,COUNTIF(Table2[Tên nhà cung cấp],MuaHàng_ThanhToán!$C$5),6),BáoCáoHàngHóa!B1711,Table2[Thành tiền]))</f>
        <v/>
      </c>
      <c r="F1711" s="43" t="str">
        <f>IF(B1711="","",SUMIF(Table2[[Tên hàng hóa]:[Thành tiền]],BáoCáoHàngHóa!B1711,Table2[Số lượng])-BáoCáoHàngHóa!C1711)</f>
        <v/>
      </c>
      <c r="G1711" s="43" t="str">
        <f t="shared" si="231"/>
        <v/>
      </c>
      <c r="H1711" s="43" t="str">
        <f>IF(B1711="","",SUMIF(Table2[[Tên hàng hóa]:[Thành tiền]],BáoCáoHàngHóa!B1711,Table2[Thành tiền])-BáoCáoHàngHóa!E1711)</f>
        <v/>
      </c>
      <c r="I1711" s="42" t="str">
        <f>IF(B1711="","",SUMIF(Table28[[Tên hàng hóa ]:[Thành tiền]],BáoCáoHàngHóa!B1711,Table28[Số lượng]))</f>
        <v/>
      </c>
      <c r="J1711" s="42" t="str">
        <f t="shared" si="232"/>
        <v/>
      </c>
      <c r="K1711" s="42" t="str">
        <f t="shared" si="233"/>
        <v/>
      </c>
      <c r="L1711" s="44" t="str">
        <f t="shared" si="234"/>
        <v/>
      </c>
      <c r="M1711" s="44" t="str">
        <f t="shared" si="235"/>
        <v/>
      </c>
      <c r="N1711" s="44" t="str">
        <f t="shared" si="236"/>
        <v/>
      </c>
      <c r="O1711" s="30">
        <f t="shared" si="237"/>
        <v>0</v>
      </c>
    </row>
    <row r="1712" spans="1:15" x14ac:dyDescent="0.2">
      <c r="A1712" s="40">
        <v>1707</v>
      </c>
      <c r="B1712" s="40" t="str">
        <f>IF(DanhMụcHH!B1711="","",DanhMụcHH!B1711)</f>
        <v/>
      </c>
      <c r="C1712" s="41" t="str">
        <f ca="1">IF(B1712="","",SUMIF(OFFSET(MuaHàng_ThanhToán!$D$5,0,0,COUNTIF(Table2[Tên nhà cung cấp],MuaHàng_ThanhToán!$C$5),6),BáoCáoHàngHóa!B1712,Table2[Số lượng]))</f>
        <v/>
      </c>
      <c r="D1712" s="41" t="str">
        <f t="shared" si="230"/>
        <v/>
      </c>
      <c r="E1712" s="41" t="str">
        <f ca="1">IF(B1712="","",SUMIF(OFFSET(MuaHàng_ThanhToán!$D$5,0,0,COUNTIF(Table2[Tên nhà cung cấp],MuaHàng_ThanhToán!$C$5),6),BáoCáoHàngHóa!B1712,Table2[Thành tiền]))</f>
        <v/>
      </c>
      <c r="F1712" s="43" t="str">
        <f>IF(B1712="","",SUMIF(Table2[[Tên hàng hóa]:[Thành tiền]],BáoCáoHàngHóa!B1712,Table2[Số lượng])-BáoCáoHàngHóa!C1712)</f>
        <v/>
      </c>
      <c r="G1712" s="43" t="str">
        <f t="shared" si="231"/>
        <v/>
      </c>
      <c r="H1712" s="43" t="str">
        <f>IF(B1712="","",SUMIF(Table2[[Tên hàng hóa]:[Thành tiền]],BáoCáoHàngHóa!B1712,Table2[Thành tiền])-BáoCáoHàngHóa!E1712)</f>
        <v/>
      </c>
      <c r="I1712" s="42" t="str">
        <f>IF(B1712="","",SUMIF(Table28[[Tên hàng hóa ]:[Thành tiền]],BáoCáoHàngHóa!B1712,Table28[Số lượng]))</f>
        <v/>
      </c>
      <c r="J1712" s="42" t="str">
        <f t="shared" si="232"/>
        <v/>
      </c>
      <c r="K1712" s="42" t="str">
        <f t="shared" si="233"/>
        <v/>
      </c>
      <c r="L1712" s="44" t="str">
        <f t="shared" si="234"/>
        <v/>
      </c>
      <c r="M1712" s="44" t="str">
        <f t="shared" si="235"/>
        <v/>
      </c>
      <c r="N1712" s="44" t="str">
        <f t="shared" si="236"/>
        <v/>
      </c>
      <c r="O1712" s="30">
        <f t="shared" si="237"/>
        <v>0</v>
      </c>
    </row>
    <row r="1713" spans="1:15" x14ac:dyDescent="0.2">
      <c r="A1713" s="40">
        <v>1708</v>
      </c>
      <c r="B1713" s="40" t="str">
        <f>IF(DanhMụcHH!B1712="","",DanhMụcHH!B1712)</f>
        <v/>
      </c>
      <c r="C1713" s="41" t="str">
        <f ca="1">IF(B1713="","",SUMIF(OFFSET(MuaHàng_ThanhToán!$D$5,0,0,COUNTIF(Table2[Tên nhà cung cấp],MuaHàng_ThanhToán!$C$5),6),BáoCáoHàngHóa!B1713,Table2[Số lượng]))</f>
        <v/>
      </c>
      <c r="D1713" s="41" t="str">
        <f t="shared" si="230"/>
        <v/>
      </c>
      <c r="E1713" s="41" t="str">
        <f ca="1">IF(B1713="","",SUMIF(OFFSET(MuaHàng_ThanhToán!$D$5,0,0,COUNTIF(Table2[Tên nhà cung cấp],MuaHàng_ThanhToán!$C$5),6),BáoCáoHàngHóa!B1713,Table2[Thành tiền]))</f>
        <v/>
      </c>
      <c r="F1713" s="43" t="str">
        <f>IF(B1713="","",SUMIF(Table2[[Tên hàng hóa]:[Thành tiền]],BáoCáoHàngHóa!B1713,Table2[Số lượng])-BáoCáoHàngHóa!C1713)</f>
        <v/>
      </c>
      <c r="G1713" s="43" t="str">
        <f t="shared" si="231"/>
        <v/>
      </c>
      <c r="H1713" s="43" t="str">
        <f>IF(B1713="","",SUMIF(Table2[[Tên hàng hóa]:[Thành tiền]],BáoCáoHàngHóa!B1713,Table2[Thành tiền])-BáoCáoHàngHóa!E1713)</f>
        <v/>
      </c>
      <c r="I1713" s="42" t="str">
        <f>IF(B1713="","",SUMIF(Table28[[Tên hàng hóa ]:[Thành tiền]],BáoCáoHàngHóa!B1713,Table28[Số lượng]))</f>
        <v/>
      </c>
      <c r="J1713" s="42" t="str">
        <f t="shared" si="232"/>
        <v/>
      </c>
      <c r="K1713" s="42" t="str">
        <f t="shared" si="233"/>
        <v/>
      </c>
      <c r="L1713" s="44" t="str">
        <f t="shared" si="234"/>
        <v/>
      </c>
      <c r="M1713" s="44" t="str">
        <f t="shared" si="235"/>
        <v/>
      </c>
      <c r="N1713" s="44" t="str">
        <f t="shared" si="236"/>
        <v/>
      </c>
      <c r="O1713" s="30">
        <f t="shared" si="237"/>
        <v>0</v>
      </c>
    </row>
    <row r="1714" spans="1:15" x14ac:dyDescent="0.2">
      <c r="A1714" s="40">
        <v>1709</v>
      </c>
      <c r="B1714" s="40" t="str">
        <f>IF(DanhMụcHH!B1713="","",DanhMụcHH!B1713)</f>
        <v/>
      </c>
      <c r="C1714" s="41" t="str">
        <f ca="1">IF(B1714="","",SUMIF(OFFSET(MuaHàng_ThanhToán!$D$5,0,0,COUNTIF(Table2[Tên nhà cung cấp],MuaHàng_ThanhToán!$C$5),6),BáoCáoHàngHóa!B1714,Table2[Số lượng]))</f>
        <v/>
      </c>
      <c r="D1714" s="41" t="str">
        <f t="shared" si="230"/>
        <v/>
      </c>
      <c r="E1714" s="41" t="str">
        <f ca="1">IF(B1714="","",SUMIF(OFFSET(MuaHàng_ThanhToán!$D$5,0,0,COUNTIF(Table2[Tên nhà cung cấp],MuaHàng_ThanhToán!$C$5),6),BáoCáoHàngHóa!B1714,Table2[Thành tiền]))</f>
        <v/>
      </c>
      <c r="F1714" s="43" t="str">
        <f>IF(B1714="","",SUMIF(Table2[[Tên hàng hóa]:[Thành tiền]],BáoCáoHàngHóa!B1714,Table2[Số lượng])-BáoCáoHàngHóa!C1714)</f>
        <v/>
      </c>
      <c r="G1714" s="43" t="str">
        <f t="shared" si="231"/>
        <v/>
      </c>
      <c r="H1714" s="43" t="str">
        <f>IF(B1714="","",SUMIF(Table2[[Tên hàng hóa]:[Thành tiền]],BáoCáoHàngHóa!B1714,Table2[Thành tiền])-BáoCáoHàngHóa!E1714)</f>
        <v/>
      </c>
      <c r="I1714" s="42" t="str">
        <f>IF(B1714="","",SUMIF(Table28[[Tên hàng hóa ]:[Thành tiền]],BáoCáoHàngHóa!B1714,Table28[Số lượng]))</f>
        <v/>
      </c>
      <c r="J1714" s="42" t="str">
        <f t="shared" si="232"/>
        <v/>
      </c>
      <c r="K1714" s="42" t="str">
        <f t="shared" si="233"/>
        <v/>
      </c>
      <c r="L1714" s="44" t="str">
        <f t="shared" si="234"/>
        <v/>
      </c>
      <c r="M1714" s="44" t="str">
        <f t="shared" si="235"/>
        <v/>
      </c>
      <c r="N1714" s="44" t="str">
        <f t="shared" si="236"/>
        <v/>
      </c>
      <c r="O1714" s="30">
        <f t="shared" si="237"/>
        <v>0</v>
      </c>
    </row>
    <row r="1715" spans="1:15" x14ac:dyDescent="0.2">
      <c r="A1715" s="40">
        <v>1710</v>
      </c>
      <c r="B1715" s="40" t="str">
        <f>IF(DanhMụcHH!B1714="","",DanhMụcHH!B1714)</f>
        <v/>
      </c>
      <c r="C1715" s="41" t="str">
        <f ca="1">IF(B1715="","",SUMIF(OFFSET(MuaHàng_ThanhToán!$D$5,0,0,COUNTIF(Table2[Tên nhà cung cấp],MuaHàng_ThanhToán!$C$5),6),BáoCáoHàngHóa!B1715,Table2[Số lượng]))</f>
        <v/>
      </c>
      <c r="D1715" s="41" t="str">
        <f t="shared" ref="D1715:D1778" si="238">IF(B1715="","",IF(C1715=0,0,E1715/C1715))</f>
        <v/>
      </c>
      <c r="E1715" s="41" t="str">
        <f ca="1">IF(B1715="","",SUMIF(OFFSET(MuaHàng_ThanhToán!$D$5,0,0,COUNTIF(Table2[Tên nhà cung cấp],MuaHàng_ThanhToán!$C$5),6),BáoCáoHàngHóa!B1715,Table2[Thành tiền]))</f>
        <v/>
      </c>
      <c r="F1715" s="43" t="str">
        <f>IF(B1715="","",SUMIF(Table2[[Tên hàng hóa]:[Thành tiền]],BáoCáoHàngHóa!B1715,Table2[Số lượng])-BáoCáoHàngHóa!C1715)</f>
        <v/>
      </c>
      <c r="G1715" s="43" t="str">
        <f t="shared" ref="G1715:G1778" si="239">IF(B1715="","",IF(F1715=0,0,H1715/F1715))</f>
        <v/>
      </c>
      <c r="H1715" s="43" t="str">
        <f>IF(B1715="","",SUMIF(Table2[[Tên hàng hóa]:[Thành tiền]],BáoCáoHàngHóa!B1715,Table2[Thành tiền])-BáoCáoHàngHóa!E1715)</f>
        <v/>
      </c>
      <c r="I1715" s="42" t="str">
        <f>IF(B1715="","",SUMIF(Table28[[Tên hàng hóa ]:[Thành tiền]],BáoCáoHàngHóa!B1715,Table28[Số lượng]))</f>
        <v/>
      </c>
      <c r="J1715" s="42" t="str">
        <f t="shared" ref="J1715:J1778" si="240">IF(B1715="","",IF(I1715=0,0,(H1715+E1715)/(F1715+C1715)))</f>
        <v/>
      </c>
      <c r="K1715" s="42" t="str">
        <f t="shared" ref="K1715:K1778" si="241">IF(B1715="","",J1715*I1715)</f>
        <v/>
      </c>
      <c r="L1715" s="44" t="str">
        <f t="shared" ref="L1715:L1778" si="242">IF(B1715="","",C1715+F1715-I1715)</f>
        <v/>
      </c>
      <c r="M1715" s="44" t="str">
        <f t="shared" ref="M1715:M1778" si="243">IF(B1715="","",IF(L1715=0,0,N1715/L1715))</f>
        <v/>
      </c>
      <c r="N1715" s="44" t="str">
        <f t="shared" ref="N1715:N1778" si="244">IF(B1715="","",E1715+H1715-K1715)</f>
        <v/>
      </c>
      <c r="O1715" s="30">
        <f t="shared" si="237"/>
        <v>0</v>
      </c>
    </row>
    <row r="1716" spans="1:15" x14ac:dyDescent="0.2">
      <c r="A1716" s="40">
        <v>1711</v>
      </c>
      <c r="B1716" s="40" t="str">
        <f>IF(DanhMụcHH!B1715="","",DanhMụcHH!B1715)</f>
        <v/>
      </c>
      <c r="C1716" s="41" t="str">
        <f ca="1">IF(B1716="","",SUMIF(OFFSET(MuaHàng_ThanhToán!$D$5,0,0,COUNTIF(Table2[Tên nhà cung cấp],MuaHàng_ThanhToán!$C$5),6),BáoCáoHàngHóa!B1716,Table2[Số lượng]))</f>
        <v/>
      </c>
      <c r="D1716" s="41" t="str">
        <f t="shared" si="238"/>
        <v/>
      </c>
      <c r="E1716" s="41" t="str">
        <f ca="1">IF(B1716="","",SUMIF(OFFSET(MuaHàng_ThanhToán!$D$5,0,0,COUNTIF(Table2[Tên nhà cung cấp],MuaHàng_ThanhToán!$C$5),6),BáoCáoHàngHóa!B1716,Table2[Thành tiền]))</f>
        <v/>
      </c>
      <c r="F1716" s="43" t="str">
        <f>IF(B1716="","",SUMIF(Table2[[Tên hàng hóa]:[Thành tiền]],BáoCáoHàngHóa!B1716,Table2[Số lượng])-BáoCáoHàngHóa!C1716)</f>
        <v/>
      </c>
      <c r="G1716" s="43" t="str">
        <f t="shared" si="239"/>
        <v/>
      </c>
      <c r="H1716" s="43" t="str">
        <f>IF(B1716="","",SUMIF(Table2[[Tên hàng hóa]:[Thành tiền]],BáoCáoHàngHóa!B1716,Table2[Thành tiền])-BáoCáoHàngHóa!E1716)</f>
        <v/>
      </c>
      <c r="I1716" s="42" t="str">
        <f>IF(B1716="","",SUMIF(Table28[[Tên hàng hóa ]:[Thành tiền]],BáoCáoHàngHóa!B1716,Table28[Số lượng]))</f>
        <v/>
      </c>
      <c r="J1716" s="42" t="str">
        <f t="shared" si="240"/>
        <v/>
      </c>
      <c r="K1716" s="42" t="str">
        <f t="shared" si="241"/>
        <v/>
      </c>
      <c r="L1716" s="44" t="str">
        <f t="shared" si="242"/>
        <v/>
      </c>
      <c r="M1716" s="44" t="str">
        <f t="shared" si="243"/>
        <v/>
      </c>
      <c r="N1716" s="44" t="str">
        <f t="shared" si="244"/>
        <v/>
      </c>
      <c r="O1716" s="30">
        <f t="shared" si="237"/>
        <v>0</v>
      </c>
    </row>
    <row r="1717" spans="1:15" x14ac:dyDescent="0.2">
      <c r="A1717" s="40">
        <v>1712</v>
      </c>
      <c r="B1717" s="40" t="str">
        <f>IF(DanhMụcHH!B1716="","",DanhMụcHH!B1716)</f>
        <v/>
      </c>
      <c r="C1717" s="41" t="str">
        <f ca="1">IF(B1717="","",SUMIF(OFFSET(MuaHàng_ThanhToán!$D$5,0,0,COUNTIF(Table2[Tên nhà cung cấp],MuaHàng_ThanhToán!$C$5),6),BáoCáoHàngHóa!B1717,Table2[Số lượng]))</f>
        <v/>
      </c>
      <c r="D1717" s="41" t="str">
        <f t="shared" si="238"/>
        <v/>
      </c>
      <c r="E1717" s="41" t="str">
        <f ca="1">IF(B1717="","",SUMIF(OFFSET(MuaHàng_ThanhToán!$D$5,0,0,COUNTIF(Table2[Tên nhà cung cấp],MuaHàng_ThanhToán!$C$5),6),BáoCáoHàngHóa!B1717,Table2[Thành tiền]))</f>
        <v/>
      </c>
      <c r="F1717" s="43" t="str">
        <f>IF(B1717="","",SUMIF(Table2[[Tên hàng hóa]:[Thành tiền]],BáoCáoHàngHóa!B1717,Table2[Số lượng])-BáoCáoHàngHóa!C1717)</f>
        <v/>
      </c>
      <c r="G1717" s="43" t="str">
        <f t="shared" si="239"/>
        <v/>
      </c>
      <c r="H1717" s="43" t="str">
        <f>IF(B1717="","",SUMIF(Table2[[Tên hàng hóa]:[Thành tiền]],BáoCáoHàngHóa!B1717,Table2[Thành tiền])-BáoCáoHàngHóa!E1717)</f>
        <v/>
      </c>
      <c r="I1717" s="42" t="str">
        <f>IF(B1717="","",SUMIF(Table28[[Tên hàng hóa ]:[Thành tiền]],BáoCáoHàngHóa!B1717,Table28[Số lượng]))</f>
        <v/>
      </c>
      <c r="J1717" s="42" t="str">
        <f t="shared" si="240"/>
        <v/>
      </c>
      <c r="K1717" s="42" t="str">
        <f t="shared" si="241"/>
        <v/>
      </c>
      <c r="L1717" s="44" t="str">
        <f t="shared" si="242"/>
        <v/>
      </c>
      <c r="M1717" s="44" t="str">
        <f t="shared" si="243"/>
        <v/>
      </c>
      <c r="N1717" s="44" t="str">
        <f t="shared" si="244"/>
        <v/>
      </c>
      <c r="O1717" s="30">
        <f t="shared" si="237"/>
        <v>0</v>
      </c>
    </row>
    <row r="1718" spans="1:15" x14ac:dyDescent="0.2">
      <c r="A1718" s="40">
        <v>1713</v>
      </c>
      <c r="B1718" s="40" t="str">
        <f>IF(DanhMụcHH!B1717="","",DanhMụcHH!B1717)</f>
        <v/>
      </c>
      <c r="C1718" s="41" t="str">
        <f ca="1">IF(B1718="","",SUMIF(OFFSET(MuaHàng_ThanhToán!$D$5,0,0,COUNTIF(Table2[Tên nhà cung cấp],MuaHàng_ThanhToán!$C$5),6),BáoCáoHàngHóa!B1718,Table2[Số lượng]))</f>
        <v/>
      </c>
      <c r="D1718" s="41" t="str">
        <f t="shared" si="238"/>
        <v/>
      </c>
      <c r="E1718" s="41" t="str">
        <f ca="1">IF(B1718="","",SUMIF(OFFSET(MuaHàng_ThanhToán!$D$5,0,0,COUNTIF(Table2[Tên nhà cung cấp],MuaHàng_ThanhToán!$C$5),6),BáoCáoHàngHóa!B1718,Table2[Thành tiền]))</f>
        <v/>
      </c>
      <c r="F1718" s="43" t="str">
        <f>IF(B1718="","",SUMIF(Table2[[Tên hàng hóa]:[Thành tiền]],BáoCáoHàngHóa!B1718,Table2[Số lượng])-BáoCáoHàngHóa!C1718)</f>
        <v/>
      </c>
      <c r="G1718" s="43" t="str">
        <f t="shared" si="239"/>
        <v/>
      </c>
      <c r="H1718" s="43" t="str">
        <f>IF(B1718="","",SUMIF(Table2[[Tên hàng hóa]:[Thành tiền]],BáoCáoHàngHóa!B1718,Table2[Thành tiền])-BáoCáoHàngHóa!E1718)</f>
        <v/>
      </c>
      <c r="I1718" s="42" t="str">
        <f>IF(B1718="","",SUMIF(Table28[[Tên hàng hóa ]:[Thành tiền]],BáoCáoHàngHóa!B1718,Table28[Số lượng]))</f>
        <v/>
      </c>
      <c r="J1718" s="42" t="str">
        <f t="shared" si="240"/>
        <v/>
      </c>
      <c r="K1718" s="42" t="str">
        <f t="shared" si="241"/>
        <v/>
      </c>
      <c r="L1718" s="44" t="str">
        <f t="shared" si="242"/>
        <v/>
      </c>
      <c r="M1718" s="44" t="str">
        <f t="shared" si="243"/>
        <v/>
      </c>
      <c r="N1718" s="44" t="str">
        <f t="shared" si="244"/>
        <v/>
      </c>
      <c r="O1718" s="30">
        <f t="shared" si="237"/>
        <v>0</v>
      </c>
    </row>
    <row r="1719" spans="1:15" x14ac:dyDescent="0.2">
      <c r="A1719" s="40">
        <v>1714</v>
      </c>
      <c r="B1719" s="40" t="str">
        <f>IF(DanhMụcHH!B1718="","",DanhMụcHH!B1718)</f>
        <v/>
      </c>
      <c r="C1719" s="41" t="str">
        <f ca="1">IF(B1719="","",SUMIF(OFFSET(MuaHàng_ThanhToán!$D$5,0,0,COUNTIF(Table2[Tên nhà cung cấp],MuaHàng_ThanhToán!$C$5),6),BáoCáoHàngHóa!B1719,Table2[Số lượng]))</f>
        <v/>
      </c>
      <c r="D1719" s="41" t="str">
        <f t="shared" si="238"/>
        <v/>
      </c>
      <c r="E1719" s="41" t="str">
        <f ca="1">IF(B1719="","",SUMIF(OFFSET(MuaHàng_ThanhToán!$D$5,0,0,COUNTIF(Table2[Tên nhà cung cấp],MuaHàng_ThanhToán!$C$5),6),BáoCáoHàngHóa!B1719,Table2[Thành tiền]))</f>
        <v/>
      </c>
      <c r="F1719" s="43" t="str">
        <f>IF(B1719="","",SUMIF(Table2[[Tên hàng hóa]:[Thành tiền]],BáoCáoHàngHóa!B1719,Table2[Số lượng])-BáoCáoHàngHóa!C1719)</f>
        <v/>
      </c>
      <c r="G1719" s="43" t="str">
        <f t="shared" si="239"/>
        <v/>
      </c>
      <c r="H1719" s="43" t="str">
        <f>IF(B1719="","",SUMIF(Table2[[Tên hàng hóa]:[Thành tiền]],BáoCáoHàngHóa!B1719,Table2[Thành tiền])-BáoCáoHàngHóa!E1719)</f>
        <v/>
      </c>
      <c r="I1719" s="42" t="str">
        <f>IF(B1719="","",SUMIF(Table28[[Tên hàng hóa ]:[Thành tiền]],BáoCáoHàngHóa!B1719,Table28[Số lượng]))</f>
        <v/>
      </c>
      <c r="J1719" s="42" t="str">
        <f t="shared" si="240"/>
        <v/>
      </c>
      <c r="K1719" s="42" t="str">
        <f t="shared" si="241"/>
        <v/>
      </c>
      <c r="L1719" s="44" t="str">
        <f t="shared" si="242"/>
        <v/>
      </c>
      <c r="M1719" s="44" t="str">
        <f t="shared" si="243"/>
        <v/>
      </c>
      <c r="N1719" s="44" t="str">
        <f t="shared" si="244"/>
        <v/>
      </c>
      <c r="O1719" s="30">
        <f t="shared" si="237"/>
        <v>0</v>
      </c>
    </row>
    <row r="1720" spans="1:15" x14ac:dyDescent="0.2">
      <c r="A1720" s="40">
        <v>1715</v>
      </c>
      <c r="B1720" s="40" t="str">
        <f>IF(DanhMụcHH!B1719="","",DanhMụcHH!B1719)</f>
        <v/>
      </c>
      <c r="C1720" s="41" t="str">
        <f ca="1">IF(B1720="","",SUMIF(OFFSET(MuaHàng_ThanhToán!$D$5,0,0,COUNTIF(Table2[Tên nhà cung cấp],MuaHàng_ThanhToán!$C$5),6),BáoCáoHàngHóa!B1720,Table2[Số lượng]))</f>
        <v/>
      </c>
      <c r="D1720" s="41" t="str">
        <f t="shared" si="238"/>
        <v/>
      </c>
      <c r="E1720" s="41" t="str">
        <f ca="1">IF(B1720="","",SUMIF(OFFSET(MuaHàng_ThanhToán!$D$5,0,0,COUNTIF(Table2[Tên nhà cung cấp],MuaHàng_ThanhToán!$C$5),6),BáoCáoHàngHóa!B1720,Table2[Thành tiền]))</f>
        <v/>
      </c>
      <c r="F1720" s="43" t="str">
        <f>IF(B1720="","",SUMIF(Table2[[Tên hàng hóa]:[Thành tiền]],BáoCáoHàngHóa!B1720,Table2[Số lượng])-BáoCáoHàngHóa!C1720)</f>
        <v/>
      </c>
      <c r="G1720" s="43" t="str">
        <f t="shared" si="239"/>
        <v/>
      </c>
      <c r="H1720" s="43" t="str">
        <f>IF(B1720="","",SUMIF(Table2[[Tên hàng hóa]:[Thành tiền]],BáoCáoHàngHóa!B1720,Table2[Thành tiền])-BáoCáoHàngHóa!E1720)</f>
        <v/>
      </c>
      <c r="I1720" s="42" t="str">
        <f>IF(B1720="","",SUMIF(Table28[[Tên hàng hóa ]:[Thành tiền]],BáoCáoHàngHóa!B1720,Table28[Số lượng]))</f>
        <v/>
      </c>
      <c r="J1720" s="42" t="str">
        <f t="shared" si="240"/>
        <v/>
      </c>
      <c r="K1720" s="42" t="str">
        <f t="shared" si="241"/>
        <v/>
      </c>
      <c r="L1720" s="44" t="str">
        <f t="shared" si="242"/>
        <v/>
      </c>
      <c r="M1720" s="44" t="str">
        <f t="shared" si="243"/>
        <v/>
      </c>
      <c r="N1720" s="44" t="str">
        <f t="shared" si="244"/>
        <v/>
      </c>
      <c r="O1720" s="30">
        <f t="shared" si="237"/>
        <v>0</v>
      </c>
    </row>
    <row r="1721" spans="1:15" x14ac:dyDescent="0.2">
      <c r="A1721" s="40">
        <v>1716</v>
      </c>
      <c r="B1721" s="40" t="str">
        <f>IF(DanhMụcHH!B1720="","",DanhMụcHH!B1720)</f>
        <v/>
      </c>
      <c r="C1721" s="41" t="str">
        <f ca="1">IF(B1721="","",SUMIF(OFFSET(MuaHàng_ThanhToán!$D$5,0,0,COUNTIF(Table2[Tên nhà cung cấp],MuaHàng_ThanhToán!$C$5),6),BáoCáoHàngHóa!B1721,Table2[Số lượng]))</f>
        <v/>
      </c>
      <c r="D1721" s="41" t="str">
        <f t="shared" si="238"/>
        <v/>
      </c>
      <c r="E1721" s="41" t="str">
        <f ca="1">IF(B1721="","",SUMIF(OFFSET(MuaHàng_ThanhToán!$D$5,0,0,COUNTIF(Table2[Tên nhà cung cấp],MuaHàng_ThanhToán!$C$5),6),BáoCáoHàngHóa!B1721,Table2[Thành tiền]))</f>
        <v/>
      </c>
      <c r="F1721" s="43" t="str">
        <f>IF(B1721="","",SUMIF(Table2[[Tên hàng hóa]:[Thành tiền]],BáoCáoHàngHóa!B1721,Table2[Số lượng])-BáoCáoHàngHóa!C1721)</f>
        <v/>
      </c>
      <c r="G1721" s="43" t="str">
        <f t="shared" si="239"/>
        <v/>
      </c>
      <c r="H1721" s="43" t="str">
        <f>IF(B1721="","",SUMIF(Table2[[Tên hàng hóa]:[Thành tiền]],BáoCáoHàngHóa!B1721,Table2[Thành tiền])-BáoCáoHàngHóa!E1721)</f>
        <v/>
      </c>
      <c r="I1721" s="42" t="str">
        <f>IF(B1721="","",SUMIF(Table28[[Tên hàng hóa ]:[Thành tiền]],BáoCáoHàngHóa!B1721,Table28[Số lượng]))</f>
        <v/>
      </c>
      <c r="J1721" s="42" t="str">
        <f t="shared" si="240"/>
        <v/>
      </c>
      <c r="K1721" s="42" t="str">
        <f t="shared" si="241"/>
        <v/>
      </c>
      <c r="L1721" s="44" t="str">
        <f t="shared" si="242"/>
        <v/>
      </c>
      <c r="M1721" s="44" t="str">
        <f t="shared" si="243"/>
        <v/>
      </c>
      <c r="N1721" s="44" t="str">
        <f t="shared" si="244"/>
        <v/>
      </c>
      <c r="O1721" s="30">
        <f t="shared" si="237"/>
        <v>0</v>
      </c>
    </row>
    <row r="1722" spans="1:15" x14ac:dyDescent="0.2">
      <c r="A1722" s="40">
        <v>1717</v>
      </c>
      <c r="B1722" s="40" t="str">
        <f>IF(DanhMụcHH!B1721="","",DanhMụcHH!B1721)</f>
        <v/>
      </c>
      <c r="C1722" s="41" t="str">
        <f ca="1">IF(B1722="","",SUMIF(OFFSET(MuaHàng_ThanhToán!$D$5,0,0,COUNTIF(Table2[Tên nhà cung cấp],MuaHàng_ThanhToán!$C$5),6),BáoCáoHàngHóa!B1722,Table2[Số lượng]))</f>
        <v/>
      </c>
      <c r="D1722" s="41" t="str">
        <f t="shared" si="238"/>
        <v/>
      </c>
      <c r="E1722" s="41" t="str">
        <f ca="1">IF(B1722="","",SUMIF(OFFSET(MuaHàng_ThanhToán!$D$5,0,0,COUNTIF(Table2[Tên nhà cung cấp],MuaHàng_ThanhToán!$C$5),6),BáoCáoHàngHóa!B1722,Table2[Thành tiền]))</f>
        <v/>
      </c>
      <c r="F1722" s="43" t="str">
        <f>IF(B1722="","",SUMIF(Table2[[Tên hàng hóa]:[Thành tiền]],BáoCáoHàngHóa!B1722,Table2[Số lượng])-BáoCáoHàngHóa!C1722)</f>
        <v/>
      </c>
      <c r="G1722" s="43" t="str">
        <f t="shared" si="239"/>
        <v/>
      </c>
      <c r="H1722" s="43" t="str">
        <f>IF(B1722="","",SUMIF(Table2[[Tên hàng hóa]:[Thành tiền]],BáoCáoHàngHóa!B1722,Table2[Thành tiền])-BáoCáoHàngHóa!E1722)</f>
        <v/>
      </c>
      <c r="I1722" s="42" t="str">
        <f>IF(B1722="","",SUMIF(Table28[[Tên hàng hóa ]:[Thành tiền]],BáoCáoHàngHóa!B1722,Table28[Số lượng]))</f>
        <v/>
      </c>
      <c r="J1722" s="42" t="str">
        <f t="shared" si="240"/>
        <v/>
      </c>
      <c r="K1722" s="42" t="str">
        <f t="shared" si="241"/>
        <v/>
      </c>
      <c r="L1722" s="44" t="str">
        <f t="shared" si="242"/>
        <v/>
      </c>
      <c r="M1722" s="44" t="str">
        <f t="shared" si="243"/>
        <v/>
      </c>
      <c r="N1722" s="44" t="str">
        <f t="shared" si="244"/>
        <v/>
      </c>
      <c r="O1722" s="30">
        <f t="shared" si="237"/>
        <v>0</v>
      </c>
    </row>
    <row r="1723" spans="1:15" x14ac:dyDescent="0.2">
      <c r="A1723" s="40">
        <v>1718</v>
      </c>
      <c r="B1723" s="40" t="str">
        <f>IF(DanhMụcHH!B1722="","",DanhMụcHH!B1722)</f>
        <v/>
      </c>
      <c r="C1723" s="41" t="str">
        <f ca="1">IF(B1723="","",SUMIF(OFFSET(MuaHàng_ThanhToán!$D$5,0,0,COUNTIF(Table2[Tên nhà cung cấp],MuaHàng_ThanhToán!$C$5),6),BáoCáoHàngHóa!B1723,Table2[Số lượng]))</f>
        <v/>
      </c>
      <c r="D1723" s="41" t="str">
        <f t="shared" si="238"/>
        <v/>
      </c>
      <c r="E1723" s="41" t="str">
        <f ca="1">IF(B1723="","",SUMIF(OFFSET(MuaHàng_ThanhToán!$D$5,0,0,COUNTIF(Table2[Tên nhà cung cấp],MuaHàng_ThanhToán!$C$5),6),BáoCáoHàngHóa!B1723,Table2[Thành tiền]))</f>
        <v/>
      </c>
      <c r="F1723" s="43" t="str">
        <f>IF(B1723="","",SUMIF(Table2[[Tên hàng hóa]:[Thành tiền]],BáoCáoHàngHóa!B1723,Table2[Số lượng])-BáoCáoHàngHóa!C1723)</f>
        <v/>
      </c>
      <c r="G1723" s="43" t="str">
        <f t="shared" si="239"/>
        <v/>
      </c>
      <c r="H1723" s="43" t="str">
        <f>IF(B1723="","",SUMIF(Table2[[Tên hàng hóa]:[Thành tiền]],BáoCáoHàngHóa!B1723,Table2[Thành tiền])-BáoCáoHàngHóa!E1723)</f>
        <v/>
      </c>
      <c r="I1723" s="42" t="str">
        <f>IF(B1723="","",SUMIF(Table28[[Tên hàng hóa ]:[Thành tiền]],BáoCáoHàngHóa!B1723,Table28[Số lượng]))</f>
        <v/>
      </c>
      <c r="J1723" s="42" t="str">
        <f t="shared" si="240"/>
        <v/>
      </c>
      <c r="K1723" s="42" t="str">
        <f t="shared" si="241"/>
        <v/>
      </c>
      <c r="L1723" s="44" t="str">
        <f t="shared" si="242"/>
        <v/>
      </c>
      <c r="M1723" s="44" t="str">
        <f t="shared" si="243"/>
        <v/>
      </c>
      <c r="N1723" s="44" t="str">
        <f t="shared" si="244"/>
        <v/>
      </c>
      <c r="O1723" s="30">
        <f t="shared" si="237"/>
        <v>0</v>
      </c>
    </row>
    <row r="1724" spans="1:15" x14ac:dyDescent="0.2">
      <c r="A1724" s="40">
        <v>1719</v>
      </c>
      <c r="B1724" s="40" t="str">
        <f>IF(DanhMụcHH!B1723="","",DanhMụcHH!B1723)</f>
        <v/>
      </c>
      <c r="C1724" s="41" t="str">
        <f ca="1">IF(B1724="","",SUMIF(OFFSET(MuaHàng_ThanhToán!$D$5,0,0,COUNTIF(Table2[Tên nhà cung cấp],MuaHàng_ThanhToán!$C$5),6),BáoCáoHàngHóa!B1724,Table2[Số lượng]))</f>
        <v/>
      </c>
      <c r="D1724" s="41" t="str">
        <f t="shared" si="238"/>
        <v/>
      </c>
      <c r="E1724" s="41" t="str">
        <f ca="1">IF(B1724="","",SUMIF(OFFSET(MuaHàng_ThanhToán!$D$5,0,0,COUNTIF(Table2[Tên nhà cung cấp],MuaHàng_ThanhToán!$C$5),6),BáoCáoHàngHóa!B1724,Table2[Thành tiền]))</f>
        <v/>
      </c>
      <c r="F1724" s="43" t="str">
        <f>IF(B1724="","",SUMIF(Table2[[Tên hàng hóa]:[Thành tiền]],BáoCáoHàngHóa!B1724,Table2[Số lượng])-BáoCáoHàngHóa!C1724)</f>
        <v/>
      </c>
      <c r="G1724" s="43" t="str">
        <f t="shared" si="239"/>
        <v/>
      </c>
      <c r="H1724" s="43" t="str">
        <f>IF(B1724="","",SUMIF(Table2[[Tên hàng hóa]:[Thành tiền]],BáoCáoHàngHóa!B1724,Table2[Thành tiền])-BáoCáoHàngHóa!E1724)</f>
        <v/>
      </c>
      <c r="I1724" s="42" t="str">
        <f>IF(B1724="","",SUMIF(Table28[[Tên hàng hóa ]:[Thành tiền]],BáoCáoHàngHóa!B1724,Table28[Số lượng]))</f>
        <v/>
      </c>
      <c r="J1724" s="42" t="str">
        <f t="shared" si="240"/>
        <v/>
      </c>
      <c r="K1724" s="42" t="str">
        <f t="shared" si="241"/>
        <v/>
      </c>
      <c r="L1724" s="44" t="str">
        <f t="shared" si="242"/>
        <v/>
      </c>
      <c r="M1724" s="44" t="str">
        <f t="shared" si="243"/>
        <v/>
      </c>
      <c r="N1724" s="44" t="str">
        <f t="shared" si="244"/>
        <v/>
      </c>
      <c r="O1724" s="30">
        <f t="shared" si="237"/>
        <v>0</v>
      </c>
    </row>
    <row r="1725" spans="1:15" x14ac:dyDescent="0.2">
      <c r="A1725" s="40">
        <v>1720</v>
      </c>
      <c r="B1725" s="40" t="str">
        <f>IF(DanhMụcHH!B1724="","",DanhMụcHH!B1724)</f>
        <v/>
      </c>
      <c r="C1725" s="41" t="str">
        <f ca="1">IF(B1725="","",SUMIF(OFFSET(MuaHàng_ThanhToán!$D$5,0,0,COUNTIF(Table2[Tên nhà cung cấp],MuaHàng_ThanhToán!$C$5),6),BáoCáoHàngHóa!B1725,Table2[Số lượng]))</f>
        <v/>
      </c>
      <c r="D1725" s="41" t="str">
        <f t="shared" si="238"/>
        <v/>
      </c>
      <c r="E1725" s="41" t="str">
        <f ca="1">IF(B1725="","",SUMIF(OFFSET(MuaHàng_ThanhToán!$D$5,0,0,COUNTIF(Table2[Tên nhà cung cấp],MuaHàng_ThanhToán!$C$5),6),BáoCáoHàngHóa!B1725,Table2[Thành tiền]))</f>
        <v/>
      </c>
      <c r="F1725" s="43" t="str">
        <f>IF(B1725="","",SUMIF(Table2[[Tên hàng hóa]:[Thành tiền]],BáoCáoHàngHóa!B1725,Table2[Số lượng])-BáoCáoHàngHóa!C1725)</f>
        <v/>
      </c>
      <c r="G1725" s="43" t="str">
        <f t="shared" si="239"/>
        <v/>
      </c>
      <c r="H1725" s="43" t="str">
        <f>IF(B1725="","",SUMIF(Table2[[Tên hàng hóa]:[Thành tiền]],BáoCáoHàngHóa!B1725,Table2[Thành tiền])-BáoCáoHàngHóa!E1725)</f>
        <v/>
      </c>
      <c r="I1725" s="42" t="str">
        <f>IF(B1725="","",SUMIF(Table28[[Tên hàng hóa ]:[Thành tiền]],BáoCáoHàngHóa!B1725,Table28[Số lượng]))</f>
        <v/>
      </c>
      <c r="J1725" s="42" t="str">
        <f t="shared" si="240"/>
        <v/>
      </c>
      <c r="K1725" s="42" t="str">
        <f t="shared" si="241"/>
        <v/>
      </c>
      <c r="L1725" s="44" t="str">
        <f t="shared" si="242"/>
        <v/>
      </c>
      <c r="M1725" s="44" t="str">
        <f t="shared" si="243"/>
        <v/>
      </c>
      <c r="N1725" s="44" t="str">
        <f t="shared" si="244"/>
        <v/>
      </c>
      <c r="O1725" s="30">
        <f t="shared" si="237"/>
        <v>0</v>
      </c>
    </row>
    <row r="1726" spans="1:15" x14ac:dyDescent="0.2">
      <c r="A1726" s="40">
        <v>1721</v>
      </c>
      <c r="B1726" s="40" t="str">
        <f>IF(DanhMụcHH!B1725="","",DanhMụcHH!B1725)</f>
        <v/>
      </c>
      <c r="C1726" s="41" t="str">
        <f ca="1">IF(B1726="","",SUMIF(OFFSET(MuaHàng_ThanhToán!$D$5,0,0,COUNTIF(Table2[Tên nhà cung cấp],MuaHàng_ThanhToán!$C$5),6),BáoCáoHàngHóa!B1726,Table2[Số lượng]))</f>
        <v/>
      </c>
      <c r="D1726" s="41" t="str">
        <f t="shared" si="238"/>
        <v/>
      </c>
      <c r="E1726" s="41" t="str">
        <f ca="1">IF(B1726="","",SUMIF(OFFSET(MuaHàng_ThanhToán!$D$5,0,0,COUNTIF(Table2[Tên nhà cung cấp],MuaHàng_ThanhToán!$C$5),6),BáoCáoHàngHóa!B1726,Table2[Thành tiền]))</f>
        <v/>
      </c>
      <c r="F1726" s="43" t="str">
        <f>IF(B1726="","",SUMIF(Table2[[Tên hàng hóa]:[Thành tiền]],BáoCáoHàngHóa!B1726,Table2[Số lượng])-BáoCáoHàngHóa!C1726)</f>
        <v/>
      </c>
      <c r="G1726" s="43" t="str">
        <f t="shared" si="239"/>
        <v/>
      </c>
      <c r="H1726" s="43" t="str">
        <f>IF(B1726="","",SUMIF(Table2[[Tên hàng hóa]:[Thành tiền]],BáoCáoHàngHóa!B1726,Table2[Thành tiền])-BáoCáoHàngHóa!E1726)</f>
        <v/>
      </c>
      <c r="I1726" s="42" t="str">
        <f>IF(B1726="","",SUMIF(Table28[[Tên hàng hóa ]:[Thành tiền]],BáoCáoHàngHóa!B1726,Table28[Số lượng]))</f>
        <v/>
      </c>
      <c r="J1726" s="42" t="str">
        <f t="shared" si="240"/>
        <v/>
      </c>
      <c r="K1726" s="42" t="str">
        <f t="shared" si="241"/>
        <v/>
      </c>
      <c r="L1726" s="44" t="str">
        <f t="shared" si="242"/>
        <v/>
      </c>
      <c r="M1726" s="44" t="str">
        <f t="shared" si="243"/>
        <v/>
      </c>
      <c r="N1726" s="44" t="str">
        <f t="shared" si="244"/>
        <v/>
      </c>
      <c r="O1726" s="30">
        <f t="shared" si="237"/>
        <v>0</v>
      </c>
    </row>
    <row r="1727" spans="1:15" x14ac:dyDescent="0.2">
      <c r="A1727" s="40">
        <v>1722</v>
      </c>
      <c r="B1727" s="40" t="str">
        <f>IF(DanhMụcHH!B1726="","",DanhMụcHH!B1726)</f>
        <v/>
      </c>
      <c r="C1727" s="41" t="str">
        <f ca="1">IF(B1727="","",SUMIF(OFFSET(MuaHàng_ThanhToán!$D$5,0,0,COUNTIF(Table2[Tên nhà cung cấp],MuaHàng_ThanhToán!$C$5),6),BáoCáoHàngHóa!B1727,Table2[Số lượng]))</f>
        <v/>
      </c>
      <c r="D1727" s="41" t="str">
        <f t="shared" si="238"/>
        <v/>
      </c>
      <c r="E1727" s="41" t="str">
        <f ca="1">IF(B1727="","",SUMIF(OFFSET(MuaHàng_ThanhToán!$D$5,0,0,COUNTIF(Table2[Tên nhà cung cấp],MuaHàng_ThanhToán!$C$5),6),BáoCáoHàngHóa!B1727,Table2[Thành tiền]))</f>
        <v/>
      </c>
      <c r="F1727" s="43" t="str">
        <f>IF(B1727="","",SUMIF(Table2[[Tên hàng hóa]:[Thành tiền]],BáoCáoHàngHóa!B1727,Table2[Số lượng])-BáoCáoHàngHóa!C1727)</f>
        <v/>
      </c>
      <c r="G1727" s="43" t="str">
        <f t="shared" si="239"/>
        <v/>
      </c>
      <c r="H1727" s="43" t="str">
        <f>IF(B1727="","",SUMIF(Table2[[Tên hàng hóa]:[Thành tiền]],BáoCáoHàngHóa!B1727,Table2[Thành tiền])-BáoCáoHàngHóa!E1727)</f>
        <v/>
      </c>
      <c r="I1727" s="42" t="str">
        <f>IF(B1727="","",SUMIF(Table28[[Tên hàng hóa ]:[Thành tiền]],BáoCáoHàngHóa!B1727,Table28[Số lượng]))</f>
        <v/>
      </c>
      <c r="J1727" s="42" t="str">
        <f t="shared" si="240"/>
        <v/>
      </c>
      <c r="K1727" s="42" t="str">
        <f t="shared" si="241"/>
        <v/>
      </c>
      <c r="L1727" s="44" t="str">
        <f t="shared" si="242"/>
        <v/>
      </c>
      <c r="M1727" s="44" t="str">
        <f t="shared" si="243"/>
        <v/>
      </c>
      <c r="N1727" s="44" t="str">
        <f t="shared" si="244"/>
        <v/>
      </c>
      <c r="O1727" s="30">
        <f t="shared" si="237"/>
        <v>0</v>
      </c>
    </row>
    <row r="1728" spans="1:15" x14ac:dyDescent="0.2">
      <c r="A1728" s="40">
        <v>1723</v>
      </c>
      <c r="B1728" s="40" t="str">
        <f>IF(DanhMụcHH!B1727="","",DanhMụcHH!B1727)</f>
        <v/>
      </c>
      <c r="C1728" s="41" t="str">
        <f ca="1">IF(B1728="","",SUMIF(OFFSET(MuaHàng_ThanhToán!$D$5,0,0,COUNTIF(Table2[Tên nhà cung cấp],MuaHàng_ThanhToán!$C$5),6),BáoCáoHàngHóa!B1728,Table2[Số lượng]))</f>
        <v/>
      </c>
      <c r="D1728" s="41" t="str">
        <f t="shared" si="238"/>
        <v/>
      </c>
      <c r="E1728" s="41" t="str">
        <f ca="1">IF(B1728="","",SUMIF(OFFSET(MuaHàng_ThanhToán!$D$5,0,0,COUNTIF(Table2[Tên nhà cung cấp],MuaHàng_ThanhToán!$C$5),6),BáoCáoHàngHóa!B1728,Table2[Thành tiền]))</f>
        <v/>
      </c>
      <c r="F1728" s="43" t="str">
        <f>IF(B1728="","",SUMIF(Table2[[Tên hàng hóa]:[Thành tiền]],BáoCáoHàngHóa!B1728,Table2[Số lượng])-BáoCáoHàngHóa!C1728)</f>
        <v/>
      </c>
      <c r="G1728" s="43" t="str">
        <f t="shared" si="239"/>
        <v/>
      </c>
      <c r="H1728" s="43" t="str">
        <f>IF(B1728="","",SUMIF(Table2[[Tên hàng hóa]:[Thành tiền]],BáoCáoHàngHóa!B1728,Table2[Thành tiền])-BáoCáoHàngHóa!E1728)</f>
        <v/>
      </c>
      <c r="I1728" s="42" t="str">
        <f>IF(B1728="","",SUMIF(Table28[[Tên hàng hóa ]:[Thành tiền]],BáoCáoHàngHóa!B1728,Table28[Số lượng]))</f>
        <v/>
      </c>
      <c r="J1728" s="42" t="str">
        <f t="shared" si="240"/>
        <v/>
      </c>
      <c r="K1728" s="42" t="str">
        <f t="shared" si="241"/>
        <v/>
      </c>
      <c r="L1728" s="44" t="str">
        <f t="shared" si="242"/>
        <v/>
      </c>
      <c r="M1728" s="44" t="str">
        <f t="shared" si="243"/>
        <v/>
      </c>
      <c r="N1728" s="44" t="str">
        <f t="shared" si="244"/>
        <v/>
      </c>
      <c r="O1728" s="30">
        <f t="shared" si="237"/>
        <v>0</v>
      </c>
    </row>
    <row r="1729" spans="1:15" x14ac:dyDescent="0.2">
      <c r="A1729" s="40">
        <v>1724</v>
      </c>
      <c r="B1729" s="40" t="str">
        <f>IF(DanhMụcHH!B1728="","",DanhMụcHH!B1728)</f>
        <v/>
      </c>
      <c r="C1729" s="41" t="str">
        <f ca="1">IF(B1729="","",SUMIF(OFFSET(MuaHàng_ThanhToán!$D$5,0,0,COUNTIF(Table2[Tên nhà cung cấp],MuaHàng_ThanhToán!$C$5),6),BáoCáoHàngHóa!B1729,Table2[Số lượng]))</f>
        <v/>
      </c>
      <c r="D1729" s="41" t="str">
        <f t="shared" si="238"/>
        <v/>
      </c>
      <c r="E1729" s="41" t="str">
        <f ca="1">IF(B1729="","",SUMIF(OFFSET(MuaHàng_ThanhToán!$D$5,0,0,COUNTIF(Table2[Tên nhà cung cấp],MuaHàng_ThanhToán!$C$5),6),BáoCáoHàngHóa!B1729,Table2[Thành tiền]))</f>
        <v/>
      </c>
      <c r="F1729" s="43" t="str">
        <f>IF(B1729="","",SUMIF(Table2[[Tên hàng hóa]:[Thành tiền]],BáoCáoHàngHóa!B1729,Table2[Số lượng])-BáoCáoHàngHóa!C1729)</f>
        <v/>
      </c>
      <c r="G1729" s="43" t="str">
        <f t="shared" si="239"/>
        <v/>
      </c>
      <c r="H1729" s="43" t="str">
        <f>IF(B1729="","",SUMIF(Table2[[Tên hàng hóa]:[Thành tiền]],BáoCáoHàngHóa!B1729,Table2[Thành tiền])-BáoCáoHàngHóa!E1729)</f>
        <v/>
      </c>
      <c r="I1729" s="42" t="str">
        <f>IF(B1729="","",SUMIF(Table28[[Tên hàng hóa ]:[Thành tiền]],BáoCáoHàngHóa!B1729,Table28[Số lượng]))</f>
        <v/>
      </c>
      <c r="J1729" s="42" t="str">
        <f t="shared" si="240"/>
        <v/>
      </c>
      <c r="K1729" s="42" t="str">
        <f t="shared" si="241"/>
        <v/>
      </c>
      <c r="L1729" s="44" t="str">
        <f t="shared" si="242"/>
        <v/>
      </c>
      <c r="M1729" s="44" t="str">
        <f t="shared" si="243"/>
        <v/>
      </c>
      <c r="N1729" s="44" t="str">
        <f t="shared" si="244"/>
        <v/>
      </c>
      <c r="O1729" s="30">
        <f t="shared" si="237"/>
        <v>0</v>
      </c>
    </row>
    <row r="1730" spans="1:15" x14ac:dyDescent="0.2">
      <c r="A1730" s="40">
        <v>1725</v>
      </c>
      <c r="B1730" s="40" t="str">
        <f>IF(DanhMụcHH!B1729="","",DanhMụcHH!B1729)</f>
        <v/>
      </c>
      <c r="C1730" s="41" t="str">
        <f ca="1">IF(B1730="","",SUMIF(OFFSET(MuaHàng_ThanhToán!$D$5,0,0,COUNTIF(Table2[Tên nhà cung cấp],MuaHàng_ThanhToán!$C$5),6),BáoCáoHàngHóa!B1730,Table2[Số lượng]))</f>
        <v/>
      </c>
      <c r="D1730" s="41" t="str">
        <f t="shared" si="238"/>
        <v/>
      </c>
      <c r="E1730" s="41" t="str">
        <f ca="1">IF(B1730="","",SUMIF(OFFSET(MuaHàng_ThanhToán!$D$5,0,0,COUNTIF(Table2[Tên nhà cung cấp],MuaHàng_ThanhToán!$C$5),6),BáoCáoHàngHóa!B1730,Table2[Thành tiền]))</f>
        <v/>
      </c>
      <c r="F1730" s="43" t="str">
        <f>IF(B1730="","",SUMIF(Table2[[Tên hàng hóa]:[Thành tiền]],BáoCáoHàngHóa!B1730,Table2[Số lượng])-BáoCáoHàngHóa!C1730)</f>
        <v/>
      </c>
      <c r="G1730" s="43" t="str">
        <f t="shared" si="239"/>
        <v/>
      </c>
      <c r="H1730" s="43" t="str">
        <f>IF(B1730="","",SUMIF(Table2[[Tên hàng hóa]:[Thành tiền]],BáoCáoHàngHóa!B1730,Table2[Thành tiền])-BáoCáoHàngHóa!E1730)</f>
        <v/>
      </c>
      <c r="I1730" s="42" t="str">
        <f>IF(B1730="","",SUMIF(Table28[[Tên hàng hóa ]:[Thành tiền]],BáoCáoHàngHóa!B1730,Table28[Số lượng]))</f>
        <v/>
      </c>
      <c r="J1730" s="42" t="str">
        <f t="shared" si="240"/>
        <v/>
      </c>
      <c r="K1730" s="42" t="str">
        <f t="shared" si="241"/>
        <v/>
      </c>
      <c r="L1730" s="44" t="str">
        <f t="shared" si="242"/>
        <v/>
      </c>
      <c r="M1730" s="44" t="str">
        <f t="shared" si="243"/>
        <v/>
      </c>
      <c r="N1730" s="44" t="str">
        <f t="shared" si="244"/>
        <v/>
      </c>
      <c r="O1730" s="30">
        <f t="shared" si="237"/>
        <v>0</v>
      </c>
    </row>
    <row r="1731" spans="1:15" x14ac:dyDescent="0.2">
      <c r="A1731" s="40">
        <v>1726</v>
      </c>
      <c r="B1731" s="40" t="str">
        <f>IF(DanhMụcHH!B1730="","",DanhMụcHH!B1730)</f>
        <v/>
      </c>
      <c r="C1731" s="41" t="str">
        <f ca="1">IF(B1731="","",SUMIF(OFFSET(MuaHàng_ThanhToán!$D$5,0,0,COUNTIF(Table2[Tên nhà cung cấp],MuaHàng_ThanhToán!$C$5),6),BáoCáoHàngHóa!B1731,Table2[Số lượng]))</f>
        <v/>
      </c>
      <c r="D1731" s="41" t="str">
        <f t="shared" si="238"/>
        <v/>
      </c>
      <c r="E1731" s="41" t="str">
        <f ca="1">IF(B1731="","",SUMIF(OFFSET(MuaHàng_ThanhToán!$D$5,0,0,COUNTIF(Table2[Tên nhà cung cấp],MuaHàng_ThanhToán!$C$5),6),BáoCáoHàngHóa!B1731,Table2[Thành tiền]))</f>
        <v/>
      </c>
      <c r="F1731" s="43" t="str">
        <f>IF(B1731="","",SUMIF(Table2[[Tên hàng hóa]:[Thành tiền]],BáoCáoHàngHóa!B1731,Table2[Số lượng])-BáoCáoHàngHóa!C1731)</f>
        <v/>
      </c>
      <c r="G1731" s="43" t="str">
        <f t="shared" si="239"/>
        <v/>
      </c>
      <c r="H1731" s="43" t="str">
        <f>IF(B1731="","",SUMIF(Table2[[Tên hàng hóa]:[Thành tiền]],BáoCáoHàngHóa!B1731,Table2[Thành tiền])-BáoCáoHàngHóa!E1731)</f>
        <v/>
      </c>
      <c r="I1731" s="42" t="str">
        <f>IF(B1731="","",SUMIF(Table28[[Tên hàng hóa ]:[Thành tiền]],BáoCáoHàngHóa!B1731,Table28[Số lượng]))</f>
        <v/>
      </c>
      <c r="J1731" s="42" t="str">
        <f t="shared" si="240"/>
        <v/>
      </c>
      <c r="K1731" s="42" t="str">
        <f t="shared" si="241"/>
        <v/>
      </c>
      <c r="L1731" s="44" t="str">
        <f t="shared" si="242"/>
        <v/>
      </c>
      <c r="M1731" s="44" t="str">
        <f t="shared" si="243"/>
        <v/>
      </c>
      <c r="N1731" s="44" t="str">
        <f t="shared" si="244"/>
        <v/>
      </c>
      <c r="O1731" s="30">
        <f t="shared" si="237"/>
        <v>0</v>
      </c>
    </row>
    <row r="1732" spans="1:15" x14ac:dyDescent="0.2">
      <c r="A1732" s="40">
        <v>1727</v>
      </c>
      <c r="B1732" s="40" t="str">
        <f>IF(DanhMụcHH!B1731="","",DanhMụcHH!B1731)</f>
        <v/>
      </c>
      <c r="C1732" s="41" t="str">
        <f ca="1">IF(B1732="","",SUMIF(OFFSET(MuaHàng_ThanhToán!$D$5,0,0,COUNTIF(Table2[Tên nhà cung cấp],MuaHàng_ThanhToán!$C$5),6),BáoCáoHàngHóa!B1732,Table2[Số lượng]))</f>
        <v/>
      </c>
      <c r="D1732" s="41" t="str">
        <f t="shared" si="238"/>
        <v/>
      </c>
      <c r="E1732" s="41" t="str">
        <f ca="1">IF(B1732="","",SUMIF(OFFSET(MuaHàng_ThanhToán!$D$5,0,0,COUNTIF(Table2[Tên nhà cung cấp],MuaHàng_ThanhToán!$C$5),6),BáoCáoHàngHóa!B1732,Table2[Thành tiền]))</f>
        <v/>
      </c>
      <c r="F1732" s="43" t="str">
        <f>IF(B1732="","",SUMIF(Table2[[Tên hàng hóa]:[Thành tiền]],BáoCáoHàngHóa!B1732,Table2[Số lượng])-BáoCáoHàngHóa!C1732)</f>
        <v/>
      </c>
      <c r="G1732" s="43" t="str">
        <f t="shared" si="239"/>
        <v/>
      </c>
      <c r="H1732" s="43" t="str">
        <f>IF(B1732="","",SUMIF(Table2[[Tên hàng hóa]:[Thành tiền]],BáoCáoHàngHóa!B1732,Table2[Thành tiền])-BáoCáoHàngHóa!E1732)</f>
        <v/>
      </c>
      <c r="I1732" s="42" t="str">
        <f>IF(B1732="","",SUMIF(Table28[[Tên hàng hóa ]:[Thành tiền]],BáoCáoHàngHóa!B1732,Table28[Số lượng]))</f>
        <v/>
      </c>
      <c r="J1732" s="42" t="str">
        <f t="shared" si="240"/>
        <v/>
      </c>
      <c r="K1732" s="42" t="str">
        <f t="shared" si="241"/>
        <v/>
      </c>
      <c r="L1732" s="44" t="str">
        <f t="shared" si="242"/>
        <v/>
      </c>
      <c r="M1732" s="44" t="str">
        <f t="shared" si="243"/>
        <v/>
      </c>
      <c r="N1732" s="44" t="str">
        <f t="shared" si="244"/>
        <v/>
      </c>
      <c r="O1732" s="30">
        <f t="shared" si="237"/>
        <v>0</v>
      </c>
    </row>
    <row r="1733" spans="1:15" x14ac:dyDescent="0.2">
      <c r="A1733" s="40">
        <v>1728</v>
      </c>
      <c r="B1733" s="40" t="str">
        <f>IF(DanhMụcHH!B1732="","",DanhMụcHH!B1732)</f>
        <v/>
      </c>
      <c r="C1733" s="41" t="str">
        <f ca="1">IF(B1733="","",SUMIF(OFFSET(MuaHàng_ThanhToán!$D$5,0,0,COUNTIF(Table2[Tên nhà cung cấp],MuaHàng_ThanhToán!$C$5),6),BáoCáoHàngHóa!B1733,Table2[Số lượng]))</f>
        <v/>
      </c>
      <c r="D1733" s="41" t="str">
        <f t="shared" si="238"/>
        <v/>
      </c>
      <c r="E1733" s="41" t="str">
        <f ca="1">IF(B1733="","",SUMIF(OFFSET(MuaHàng_ThanhToán!$D$5,0,0,COUNTIF(Table2[Tên nhà cung cấp],MuaHàng_ThanhToán!$C$5),6),BáoCáoHàngHóa!B1733,Table2[Thành tiền]))</f>
        <v/>
      </c>
      <c r="F1733" s="43" t="str">
        <f>IF(B1733="","",SUMIF(Table2[[Tên hàng hóa]:[Thành tiền]],BáoCáoHàngHóa!B1733,Table2[Số lượng])-BáoCáoHàngHóa!C1733)</f>
        <v/>
      </c>
      <c r="G1733" s="43" t="str">
        <f t="shared" si="239"/>
        <v/>
      </c>
      <c r="H1733" s="43" t="str">
        <f>IF(B1733="","",SUMIF(Table2[[Tên hàng hóa]:[Thành tiền]],BáoCáoHàngHóa!B1733,Table2[Thành tiền])-BáoCáoHàngHóa!E1733)</f>
        <v/>
      </c>
      <c r="I1733" s="42" t="str">
        <f>IF(B1733="","",SUMIF(Table28[[Tên hàng hóa ]:[Thành tiền]],BáoCáoHàngHóa!B1733,Table28[Số lượng]))</f>
        <v/>
      </c>
      <c r="J1733" s="42" t="str">
        <f t="shared" si="240"/>
        <v/>
      </c>
      <c r="K1733" s="42" t="str">
        <f t="shared" si="241"/>
        <v/>
      </c>
      <c r="L1733" s="44" t="str">
        <f t="shared" si="242"/>
        <v/>
      </c>
      <c r="M1733" s="44" t="str">
        <f t="shared" si="243"/>
        <v/>
      </c>
      <c r="N1733" s="44" t="str">
        <f t="shared" si="244"/>
        <v/>
      </c>
      <c r="O1733" s="30">
        <f t="shared" si="237"/>
        <v>0</v>
      </c>
    </row>
    <row r="1734" spans="1:15" x14ac:dyDescent="0.2">
      <c r="A1734" s="40">
        <v>1729</v>
      </c>
      <c r="B1734" s="40" t="str">
        <f>IF(DanhMụcHH!B1733="","",DanhMụcHH!B1733)</f>
        <v/>
      </c>
      <c r="C1734" s="41" t="str">
        <f ca="1">IF(B1734="","",SUMIF(OFFSET(MuaHàng_ThanhToán!$D$5,0,0,COUNTIF(Table2[Tên nhà cung cấp],MuaHàng_ThanhToán!$C$5),6),BáoCáoHàngHóa!B1734,Table2[Số lượng]))</f>
        <v/>
      </c>
      <c r="D1734" s="41" t="str">
        <f t="shared" si="238"/>
        <v/>
      </c>
      <c r="E1734" s="41" t="str">
        <f ca="1">IF(B1734="","",SUMIF(OFFSET(MuaHàng_ThanhToán!$D$5,0,0,COUNTIF(Table2[Tên nhà cung cấp],MuaHàng_ThanhToán!$C$5),6),BáoCáoHàngHóa!B1734,Table2[Thành tiền]))</f>
        <v/>
      </c>
      <c r="F1734" s="43" t="str">
        <f>IF(B1734="","",SUMIF(Table2[[Tên hàng hóa]:[Thành tiền]],BáoCáoHàngHóa!B1734,Table2[Số lượng])-BáoCáoHàngHóa!C1734)</f>
        <v/>
      </c>
      <c r="G1734" s="43" t="str">
        <f t="shared" si="239"/>
        <v/>
      </c>
      <c r="H1734" s="43" t="str">
        <f>IF(B1734="","",SUMIF(Table2[[Tên hàng hóa]:[Thành tiền]],BáoCáoHàngHóa!B1734,Table2[Thành tiền])-BáoCáoHàngHóa!E1734)</f>
        <v/>
      </c>
      <c r="I1734" s="42" t="str">
        <f>IF(B1734="","",SUMIF(Table28[[Tên hàng hóa ]:[Thành tiền]],BáoCáoHàngHóa!B1734,Table28[Số lượng]))</f>
        <v/>
      </c>
      <c r="J1734" s="42" t="str">
        <f t="shared" si="240"/>
        <v/>
      </c>
      <c r="K1734" s="42" t="str">
        <f t="shared" si="241"/>
        <v/>
      </c>
      <c r="L1734" s="44" t="str">
        <f t="shared" si="242"/>
        <v/>
      </c>
      <c r="M1734" s="44" t="str">
        <f t="shared" si="243"/>
        <v/>
      </c>
      <c r="N1734" s="44" t="str">
        <f t="shared" si="244"/>
        <v/>
      </c>
      <c r="O1734" s="30">
        <f t="shared" si="237"/>
        <v>0</v>
      </c>
    </row>
    <row r="1735" spans="1:15" x14ac:dyDescent="0.2">
      <c r="A1735" s="40">
        <v>1730</v>
      </c>
      <c r="B1735" s="40" t="str">
        <f>IF(DanhMụcHH!B1734="","",DanhMụcHH!B1734)</f>
        <v/>
      </c>
      <c r="C1735" s="41" t="str">
        <f ca="1">IF(B1735="","",SUMIF(OFFSET(MuaHàng_ThanhToán!$D$5,0,0,COUNTIF(Table2[Tên nhà cung cấp],MuaHàng_ThanhToán!$C$5),6),BáoCáoHàngHóa!B1735,Table2[Số lượng]))</f>
        <v/>
      </c>
      <c r="D1735" s="41" t="str">
        <f t="shared" si="238"/>
        <v/>
      </c>
      <c r="E1735" s="41" t="str">
        <f ca="1">IF(B1735="","",SUMIF(OFFSET(MuaHàng_ThanhToán!$D$5,0,0,COUNTIF(Table2[Tên nhà cung cấp],MuaHàng_ThanhToán!$C$5),6),BáoCáoHàngHóa!B1735,Table2[Thành tiền]))</f>
        <v/>
      </c>
      <c r="F1735" s="43" t="str">
        <f>IF(B1735="","",SUMIF(Table2[[Tên hàng hóa]:[Thành tiền]],BáoCáoHàngHóa!B1735,Table2[Số lượng])-BáoCáoHàngHóa!C1735)</f>
        <v/>
      </c>
      <c r="G1735" s="43" t="str">
        <f t="shared" si="239"/>
        <v/>
      </c>
      <c r="H1735" s="43" t="str">
        <f>IF(B1735="","",SUMIF(Table2[[Tên hàng hóa]:[Thành tiền]],BáoCáoHàngHóa!B1735,Table2[Thành tiền])-BáoCáoHàngHóa!E1735)</f>
        <v/>
      </c>
      <c r="I1735" s="42" t="str">
        <f>IF(B1735="","",SUMIF(Table28[[Tên hàng hóa ]:[Thành tiền]],BáoCáoHàngHóa!B1735,Table28[Số lượng]))</f>
        <v/>
      </c>
      <c r="J1735" s="42" t="str">
        <f t="shared" si="240"/>
        <v/>
      </c>
      <c r="K1735" s="42" t="str">
        <f t="shared" si="241"/>
        <v/>
      </c>
      <c r="L1735" s="44" t="str">
        <f t="shared" si="242"/>
        <v/>
      </c>
      <c r="M1735" s="44" t="str">
        <f t="shared" si="243"/>
        <v/>
      </c>
      <c r="N1735" s="44" t="str">
        <f t="shared" si="244"/>
        <v/>
      </c>
      <c r="O1735" s="30">
        <f t="shared" ref="O1735:O1798" si="245">IF(L1735&lt;0,-1,0)</f>
        <v>0</v>
      </c>
    </row>
    <row r="1736" spans="1:15" x14ac:dyDescent="0.2">
      <c r="A1736" s="40">
        <v>1731</v>
      </c>
      <c r="B1736" s="40" t="str">
        <f>IF(DanhMụcHH!B1735="","",DanhMụcHH!B1735)</f>
        <v/>
      </c>
      <c r="C1736" s="41" t="str">
        <f ca="1">IF(B1736="","",SUMIF(OFFSET(MuaHàng_ThanhToán!$D$5,0,0,COUNTIF(Table2[Tên nhà cung cấp],MuaHàng_ThanhToán!$C$5),6),BáoCáoHàngHóa!B1736,Table2[Số lượng]))</f>
        <v/>
      </c>
      <c r="D1736" s="41" t="str">
        <f t="shared" si="238"/>
        <v/>
      </c>
      <c r="E1736" s="41" t="str">
        <f ca="1">IF(B1736="","",SUMIF(OFFSET(MuaHàng_ThanhToán!$D$5,0,0,COUNTIF(Table2[Tên nhà cung cấp],MuaHàng_ThanhToán!$C$5),6),BáoCáoHàngHóa!B1736,Table2[Thành tiền]))</f>
        <v/>
      </c>
      <c r="F1736" s="43" t="str">
        <f>IF(B1736="","",SUMIF(Table2[[Tên hàng hóa]:[Thành tiền]],BáoCáoHàngHóa!B1736,Table2[Số lượng])-BáoCáoHàngHóa!C1736)</f>
        <v/>
      </c>
      <c r="G1736" s="43" t="str">
        <f t="shared" si="239"/>
        <v/>
      </c>
      <c r="H1736" s="43" t="str">
        <f>IF(B1736="","",SUMIF(Table2[[Tên hàng hóa]:[Thành tiền]],BáoCáoHàngHóa!B1736,Table2[Thành tiền])-BáoCáoHàngHóa!E1736)</f>
        <v/>
      </c>
      <c r="I1736" s="42" t="str">
        <f>IF(B1736="","",SUMIF(Table28[[Tên hàng hóa ]:[Thành tiền]],BáoCáoHàngHóa!B1736,Table28[Số lượng]))</f>
        <v/>
      </c>
      <c r="J1736" s="42" t="str">
        <f t="shared" si="240"/>
        <v/>
      </c>
      <c r="K1736" s="42" t="str">
        <f t="shared" si="241"/>
        <v/>
      </c>
      <c r="L1736" s="44" t="str">
        <f t="shared" si="242"/>
        <v/>
      </c>
      <c r="M1736" s="44" t="str">
        <f t="shared" si="243"/>
        <v/>
      </c>
      <c r="N1736" s="44" t="str">
        <f t="shared" si="244"/>
        <v/>
      </c>
      <c r="O1736" s="30">
        <f t="shared" si="245"/>
        <v>0</v>
      </c>
    </row>
    <row r="1737" spans="1:15" x14ac:dyDescent="0.2">
      <c r="A1737" s="40">
        <v>1732</v>
      </c>
      <c r="B1737" s="40" t="str">
        <f>IF(DanhMụcHH!B1736="","",DanhMụcHH!B1736)</f>
        <v/>
      </c>
      <c r="C1737" s="41" t="str">
        <f ca="1">IF(B1737="","",SUMIF(OFFSET(MuaHàng_ThanhToán!$D$5,0,0,COUNTIF(Table2[Tên nhà cung cấp],MuaHàng_ThanhToán!$C$5),6),BáoCáoHàngHóa!B1737,Table2[Số lượng]))</f>
        <v/>
      </c>
      <c r="D1737" s="41" t="str">
        <f t="shared" si="238"/>
        <v/>
      </c>
      <c r="E1737" s="41" t="str">
        <f ca="1">IF(B1737="","",SUMIF(OFFSET(MuaHàng_ThanhToán!$D$5,0,0,COUNTIF(Table2[Tên nhà cung cấp],MuaHàng_ThanhToán!$C$5),6),BáoCáoHàngHóa!B1737,Table2[Thành tiền]))</f>
        <v/>
      </c>
      <c r="F1737" s="43" t="str">
        <f>IF(B1737="","",SUMIF(Table2[[Tên hàng hóa]:[Thành tiền]],BáoCáoHàngHóa!B1737,Table2[Số lượng])-BáoCáoHàngHóa!C1737)</f>
        <v/>
      </c>
      <c r="G1737" s="43" t="str">
        <f t="shared" si="239"/>
        <v/>
      </c>
      <c r="H1737" s="43" t="str">
        <f>IF(B1737="","",SUMIF(Table2[[Tên hàng hóa]:[Thành tiền]],BáoCáoHàngHóa!B1737,Table2[Thành tiền])-BáoCáoHàngHóa!E1737)</f>
        <v/>
      </c>
      <c r="I1737" s="42" t="str">
        <f>IF(B1737="","",SUMIF(Table28[[Tên hàng hóa ]:[Thành tiền]],BáoCáoHàngHóa!B1737,Table28[Số lượng]))</f>
        <v/>
      </c>
      <c r="J1737" s="42" t="str">
        <f t="shared" si="240"/>
        <v/>
      </c>
      <c r="K1737" s="42" t="str">
        <f t="shared" si="241"/>
        <v/>
      </c>
      <c r="L1737" s="44" t="str">
        <f t="shared" si="242"/>
        <v/>
      </c>
      <c r="M1737" s="44" t="str">
        <f t="shared" si="243"/>
        <v/>
      </c>
      <c r="N1737" s="44" t="str">
        <f t="shared" si="244"/>
        <v/>
      </c>
      <c r="O1737" s="30">
        <f t="shared" si="245"/>
        <v>0</v>
      </c>
    </row>
    <row r="1738" spans="1:15" x14ac:dyDescent="0.2">
      <c r="A1738" s="40">
        <v>1733</v>
      </c>
      <c r="B1738" s="40" t="str">
        <f>IF(DanhMụcHH!B1737="","",DanhMụcHH!B1737)</f>
        <v/>
      </c>
      <c r="C1738" s="41" t="str">
        <f ca="1">IF(B1738="","",SUMIF(OFFSET(MuaHàng_ThanhToán!$D$5,0,0,COUNTIF(Table2[Tên nhà cung cấp],MuaHàng_ThanhToán!$C$5),6),BáoCáoHàngHóa!B1738,Table2[Số lượng]))</f>
        <v/>
      </c>
      <c r="D1738" s="41" t="str">
        <f t="shared" si="238"/>
        <v/>
      </c>
      <c r="E1738" s="41" t="str">
        <f ca="1">IF(B1738="","",SUMIF(OFFSET(MuaHàng_ThanhToán!$D$5,0,0,COUNTIF(Table2[Tên nhà cung cấp],MuaHàng_ThanhToán!$C$5),6),BáoCáoHàngHóa!B1738,Table2[Thành tiền]))</f>
        <v/>
      </c>
      <c r="F1738" s="43" t="str">
        <f>IF(B1738="","",SUMIF(Table2[[Tên hàng hóa]:[Thành tiền]],BáoCáoHàngHóa!B1738,Table2[Số lượng])-BáoCáoHàngHóa!C1738)</f>
        <v/>
      </c>
      <c r="G1738" s="43" t="str">
        <f t="shared" si="239"/>
        <v/>
      </c>
      <c r="H1738" s="43" t="str">
        <f>IF(B1738="","",SUMIF(Table2[[Tên hàng hóa]:[Thành tiền]],BáoCáoHàngHóa!B1738,Table2[Thành tiền])-BáoCáoHàngHóa!E1738)</f>
        <v/>
      </c>
      <c r="I1738" s="42" t="str">
        <f>IF(B1738="","",SUMIF(Table28[[Tên hàng hóa ]:[Thành tiền]],BáoCáoHàngHóa!B1738,Table28[Số lượng]))</f>
        <v/>
      </c>
      <c r="J1738" s="42" t="str">
        <f t="shared" si="240"/>
        <v/>
      </c>
      <c r="K1738" s="42" t="str">
        <f t="shared" si="241"/>
        <v/>
      </c>
      <c r="L1738" s="44" t="str">
        <f t="shared" si="242"/>
        <v/>
      </c>
      <c r="M1738" s="44" t="str">
        <f t="shared" si="243"/>
        <v/>
      </c>
      <c r="N1738" s="44" t="str">
        <f t="shared" si="244"/>
        <v/>
      </c>
      <c r="O1738" s="30">
        <f t="shared" si="245"/>
        <v>0</v>
      </c>
    </row>
    <row r="1739" spans="1:15" x14ac:dyDescent="0.2">
      <c r="A1739" s="40">
        <v>1734</v>
      </c>
      <c r="B1739" s="40" t="str">
        <f>IF(DanhMụcHH!B1738="","",DanhMụcHH!B1738)</f>
        <v/>
      </c>
      <c r="C1739" s="41" t="str">
        <f ca="1">IF(B1739="","",SUMIF(OFFSET(MuaHàng_ThanhToán!$D$5,0,0,COUNTIF(Table2[Tên nhà cung cấp],MuaHàng_ThanhToán!$C$5),6),BáoCáoHàngHóa!B1739,Table2[Số lượng]))</f>
        <v/>
      </c>
      <c r="D1739" s="41" t="str">
        <f t="shared" si="238"/>
        <v/>
      </c>
      <c r="E1739" s="41" t="str">
        <f ca="1">IF(B1739="","",SUMIF(OFFSET(MuaHàng_ThanhToán!$D$5,0,0,COUNTIF(Table2[Tên nhà cung cấp],MuaHàng_ThanhToán!$C$5),6),BáoCáoHàngHóa!B1739,Table2[Thành tiền]))</f>
        <v/>
      </c>
      <c r="F1739" s="43" t="str">
        <f>IF(B1739="","",SUMIF(Table2[[Tên hàng hóa]:[Thành tiền]],BáoCáoHàngHóa!B1739,Table2[Số lượng])-BáoCáoHàngHóa!C1739)</f>
        <v/>
      </c>
      <c r="G1739" s="43" t="str">
        <f t="shared" si="239"/>
        <v/>
      </c>
      <c r="H1739" s="43" t="str">
        <f>IF(B1739="","",SUMIF(Table2[[Tên hàng hóa]:[Thành tiền]],BáoCáoHàngHóa!B1739,Table2[Thành tiền])-BáoCáoHàngHóa!E1739)</f>
        <v/>
      </c>
      <c r="I1739" s="42" t="str">
        <f>IF(B1739="","",SUMIF(Table28[[Tên hàng hóa ]:[Thành tiền]],BáoCáoHàngHóa!B1739,Table28[Số lượng]))</f>
        <v/>
      </c>
      <c r="J1739" s="42" t="str">
        <f t="shared" si="240"/>
        <v/>
      </c>
      <c r="K1739" s="42" t="str">
        <f t="shared" si="241"/>
        <v/>
      </c>
      <c r="L1739" s="44" t="str">
        <f t="shared" si="242"/>
        <v/>
      </c>
      <c r="M1739" s="44" t="str">
        <f t="shared" si="243"/>
        <v/>
      </c>
      <c r="N1739" s="44" t="str">
        <f t="shared" si="244"/>
        <v/>
      </c>
      <c r="O1739" s="30">
        <f t="shared" si="245"/>
        <v>0</v>
      </c>
    </row>
    <row r="1740" spans="1:15" x14ac:dyDescent="0.2">
      <c r="A1740" s="40">
        <v>1735</v>
      </c>
      <c r="B1740" s="40" t="str">
        <f>IF(DanhMụcHH!B1739="","",DanhMụcHH!B1739)</f>
        <v/>
      </c>
      <c r="C1740" s="41" t="str">
        <f ca="1">IF(B1740="","",SUMIF(OFFSET(MuaHàng_ThanhToán!$D$5,0,0,COUNTIF(Table2[Tên nhà cung cấp],MuaHàng_ThanhToán!$C$5),6),BáoCáoHàngHóa!B1740,Table2[Số lượng]))</f>
        <v/>
      </c>
      <c r="D1740" s="41" t="str">
        <f t="shared" si="238"/>
        <v/>
      </c>
      <c r="E1740" s="41" t="str">
        <f ca="1">IF(B1740="","",SUMIF(OFFSET(MuaHàng_ThanhToán!$D$5,0,0,COUNTIF(Table2[Tên nhà cung cấp],MuaHàng_ThanhToán!$C$5),6),BáoCáoHàngHóa!B1740,Table2[Thành tiền]))</f>
        <v/>
      </c>
      <c r="F1740" s="43" t="str">
        <f>IF(B1740="","",SUMIF(Table2[[Tên hàng hóa]:[Thành tiền]],BáoCáoHàngHóa!B1740,Table2[Số lượng])-BáoCáoHàngHóa!C1740)</f>
        <v/>
      </c>
      <c r="G1740" s="43" t="str">
        <f t="shared" si="239"/>
        <v/>
      </c>
      <c r="H1740" s="43" t="str">
        <f>IF(B1740="","",SUMIF(Table2[[Tên hàng hóa]:[Thành tiền]],BáoCáoHàngHóa!B1740,Table2[Thành tiền])-BáoCáoHàngHóa!E1740)</f>
        <v/>
      </c>
      <c r="I1740" s="42" t="str">
        <f>IF(B1740="","",SUMIF(Table28[[Tên hàng hóa ]:[Thành tiền]],BáoCáoHàngHóa!B1740,Table28[Số lượng]))</f>
        <v/>
      </c>
      <c r="J1740" s="42" t="str">
        <f t="shared" si="240"/>
        <v/>
      </c>
      <c r="K1740" s="42" t="str">
        <f t="shared" si="241"/>
        <v/>
      </c>
      <c r="L1740" s="44" t="str">
        <f t="shared" si="242"/>
        <v/>
      </c>
      <c r="M1740" s="44" t="str">
        <f t="shared" si="243"/>
        <v/>
      </c>
      <c r="N1740" s="44" t="str">
        <f t="shared" si="244"/>
        <v/>
      </c>
      <c r="O1740" s="30">
        <f t="shared" si="245"/>
        <v>0</v>
      </c>
    </row>
    <row r="1741" spans="1:15" x14ac:dyDescent="0.2">
      <c r="A1741" s="40">
        <v>1736</v>
      </c>
      <c r="B1741" s="40" t="str">
        <f>IF(DanhMụcHH!B1740="","",DanhMụcHH!B1740)</f>
        <v/>
      </c>
      <c r="C1741" s="41" t="str">
        <f ca="1">IF(B1741="","",SUMIF(OFFSET(MuaHàng_ThanhToán!$D$5,0,0,COUNTIF(Table2[Tên nhà cung cấp],MuaHàng_ThanhToán!$C$5),6),BáoCáoHàngHóa!B1741,Table2[Số lượng]))</f>
        <v/>
      </c>
      <c r="D1741" s="41" t="str">
        <f t="shared" si="238"/>
        <v/>
      </c>
      <c r="E1741" s="41" t="str">
        <f ca="1">IF(B1741="","",SUMIF(OFFSET(MuaHàng_ThanhToán!$D$5,0,0,COUNTIF(Table2[Tên nhà cung cấp],MuaHàng_ThanhToán!$C$5),6),BáoCáoHàngHóa!B1741,Table2[Thành tiền]))</f>
        <v/>
      </c>
      <c r="F1741" s="43" t="str">
        <f>IF(B1741="","",SUMIF(Table2[[Tên hàng hóa]:[Thành tiền]],BáoCáoHàngHóa!B1741,Table2[Số lượng])-BáoCáoHàngHóa!C1741)</f>
        <v/>
      </c>
      <c r="G1741" s="43" t="str">
        <f t="shared" si="239"/>
        <v/>
      </c>
      <c r="H1741" s="43" t="str">
        <f>IF(B1741="","",SUMIF(Table2[[Tên hàng hóa]:[Thành tiền]],BáoCáoHàngHóa!B1741,Table2[Thành tiền])-BáoCáoHàngHóa!E1741)</f>
        <v/>
      </c>
      <c r="I1741" s="42" t="str">
        <f>IF(B1741="","",SUMIF(Table28[[Tên hàng hóa ]:[Thành tiền]],BáoCáoHàngHóa!B1741,Table28[Số lượng]))</f>
        <v/>
      </c>
      <c r="J1741" s="42" t="str">
        <f t="shared" si="240"/>
        <v/>
      </c>
      <c r="K1741" s="42" t="str">
        <f t="shared" si="241"/>
        <v/>
      </c>
      <c r="L1741" s="44" t="str">
        <f t="shared" si="242"/>
        <v/>
      </c>
      <c r="M1741" s="44" t="str">
        <f t="shared" si="243"/>
        <v/>
      </c>
      <c r="N1741" s="44" t="str">
        <f t="shared" si="244"/>
        <v/>
      </c>
      <c r="O1741" s="30">
        <f t="shared" si="245"/>
        <v>0</v>
      </c>
    </row>
    <row r="1742" spans="1:15" x14ac:dyDescent="0.2">
      <c r="A1742" s="40">
        <v>1737</v>
      </c>
      <c r="B1742" s="40" t="str">
        <f>IF(DanhMụcHH!B1741="","",DanhMụcHH!B1741)</f>
        <v/>
      </c>
      <c r="C1742" s="41" t="str">
        <f ca="1">IF(B1742="","",SUMIF(OFFSET(MuaHàng_ThanhToán!$D$5,0,0,COUNTIF(Table2[Tên nhà cung cấp],MuaHàng_ThanhToán!$C$5),6),BáoCáoHàngHóa!B1742,Table2[Số lượng]))</f>
        <v/>
      </c>
      <c r="D1742" s="41" t="str">
        <f t="shared" si="238"/>
        <v/>
      </c>
      <c r="E1742" s="41" t="str">
        <f ca="1">IF(B1742="","",SUMIF(OFFSET(MuaHàng_ThanhToán!$D$5,0,0,COUNTIF(Table2[Tên nhà cung cấp],MuaHàng_ThanhToán!$C$5),6),BáoCáoHàngHóa!B1742,Table2[Thành tiền]))</f>
        <v/>
      </c>
      <c r="F1742" s="43" t="str">
        <f>IF(B1742="","",SUMIF(Table2[[Tên hàng hóa]:[Thành tiền]],BáoCáoHàngHóa!B1742,Table2[Số lượng])-BáoCáoHàngHóa!C1742)</f>
        <v/>
      </c>
      <c r="G1742" s="43" t="str">
        <f t="shared" si="239"/>
        <v/>
      </c>
      <c r="H1742" s="43" t="str">
        <f>IF(B1742="","",SUMIF(Table2[[Tên hàng hóa]:[Thành tiền]],BáoCáoHàngHóa!B1742,Table2[Thành tiền])-BáoCáoHàngHóa!E1742)</f>
        <v/>
      </c>
      <c r="I1742" s="42" t="str">
        <f>IF(B1742="","",SUMIF(Table28[[Tên hàng hóa ]:[Thành tiền]],BáoCáoHàngHóa!B1742,Table28[Số lượng]))</f>
        <v/>
      </c>
      <c r="J1742" s="42" t="str">
        <f t="shared" si="240"/>
        <v/>
      </c>
      <c r="K1742" s="42" t="str">
        <f t="shared" si="241"/>
        <v/>
      </c>
      <c r="L1742" s="44" t="str">
        <f t="shared" si="242"/>
        <v/>
      </c>
      <c r="M1742" s="44" t="str">
        <f t="shared" si="243"/>
        <v/>
      </c>
      <c r="N1742" s="44" t="str">
        <f t="shared" si="244"/>
        <v/>
      </c>
      <c r="O1742" s="30">
        <f t="shared" si="245"/>
        <v>0</v>
      </c>
    </row>
    <row r="1743" spans="1:15" x14ac:dyDescent="0.2">
      <c r="A1743" s="40">
        <v>1738</v>
      </c>
      <c r="B1743" s="40" t="str">
        <f>IF(DanhMụcHH!B1742="","",DanhMụcHH!B1742)</f>
        <v/>
      </c>
      <c r="C1743" s="41" t="str">
        <f ca="1">IF(B1743="","",SUMIF(OFFSET(MuaHàng_ThanhToán!$D$5,0,0,COUNTIF(Table2[Tên nhà cung cấp],MuaHàng_ThanhToán!$C$5),6),BáoCáoHàngHóa!B1743,Table2[Số lượng]))</f>
        <v/>
      </c>
      <c r="D1743" s="41" t="str">
        <f t="shared" si="238"/>
        <v/>
      </c>
      <c r="E1743" s="41" t="str">
        <f ca="1">IF(B1743="","",SUMIF(OFFSET(MuaHàng_ThanhToán!$D$5,0,0,COUNTIF(Table2[Tên nhà cung cấp],MuaHàng_ThanhToán!$C$5),6),BáoCáoHàngHóa!B1743,Table2[Thành tiền]))</f>
        <v/>
      </c>
      <c r="F1743" s="43" t="str">
        <f>IF(B1743="","",SUMIF(Table2[[Tên hàng hóa]:[Thành tiền]],BáoCáoHàngHóa!B1743,Table2[Số lượng])-BáoCáoHàngHóa!C1743)</f>
        <v/>
      </c>
      <c r="G1743" s="43" t="str">
        <f t="shared" si="239"/>
        <v/>
      </c>
      <c r="H1743" s="43" t="str">
        <f>IF(B1743="","",SUMIF(Table2[[Tên hàng hóa]:[Thành tiền]],BáoCáoHàngHóa!B1743,Table2[Thành tiền])-BáoCáoHàngHóa!E1743)</f>
        <v/>
      </c>
      <c r="I1743" s="42" t="str">
        <f>IF(B1743="","",SUMIF(Table28[[Tên hàng hóa ]:[Thành tiền]],BáoCáoHàngHóa!B1743,Table28[Số lượng]))</f>
        <v/>
      </c>
      <c r="J1743" s="42" t="str">
        <f t="shared" si="240"/>
        <v/>
      </c>
      <c r="K1743" s="42" t="str">
        <f t="shared" si="241"/>
        <v/>
      </c>
      <c r="L1743" s="44" t="str">
        <f t="shared" si="242"/>
        <v/>
      </c>
      <c r="M1743" s="44" t="str">
        <f t="shared" si="243"/>
        <v/>
      </c>
      <c r="N1743" s="44" t="str">
        <f t="shared" si="244"/>
        <v/>
      </c>
      <c r="O1743" s="30">
        <f t="shared" si="245"/>
        <v>0</v>
      </c>
    </row>
    <row r="1744" spans="1:15" x14ac:dyDescent="0.2">
      <c r="A1744" s="40">
        <v>1739</v>
      </c>
      <c r="B1744" s="40" t="str">
        <f>IF(DanhMụcHH!B1743="","",DanhMụcHH!B1743)</f>
        <v/>
      </c>
      <c r="C1744" s="41" t="str">
        <f ca="1">IF(B1744="","",SUMIF(OFFSET(MuaHàng_ThanhToán!$D$5,0,0,COUNTIF(Table2[Tên nhà cung cấp],MuaHàng_ThanhToán!$C$5),6),BáoCáoHàngHóa!B1744,Table2[Số lượng]))</f>
        <v/>
      </c>
      <c r="D1744" s="41" t="str">
        <f t="shared" si="238"/>
        <v/>
      </c>
      <c r="E1744" s="41" t="str">
        <f ca="1">IF(B1744="","",SUMIF(OFFSET(MuaHàng_ThanhToán!$D$5,0,0,COUNTIF(Table2[Tên nhà cung cấp],MuaHàng_ThanhToán!$C$5),6),BáoCáoHàngHóa!B1744,Table2[Thành tiền]))</f>
        <v/>
      </c>
      <c r="F1744" s="43" t="str">
        <f>IF(B1744="","",SUMIF(Table2[[Tên hàng hóa]:[Thành tiền]],BáoCáoHàngHóa!B1744,Table2[Số lượng])-BáoCáoHàngHóa!C1744)</f>
        <v/>
      </c>
      <c r="G1744" s="43" t="str">
        <f t="shared" si="239"/>
        <v/>
      </c>
      <c r="H1744" s="43" t="str">
        <f>IF(B1744="","",SUMIF(Table2[[Tên hàng hóa]:[Thành tiền]],BáoCáoHàngHóa!B1744,Table2[Thành tiền])-BáoCáoHàngHóa!E1744)</f>
        <v/>
      </c>
      <c r="I1744" s="42" t="str">
        <f>IF(B1744="","",SUMIF(Table28[[Tên hàng hóa ]:[Thành tiền]],BáoCáoHàngHóa!B1744,Table28[Số lượng]))</f>
        <v/>
      </c>
      <c r="J1744" s="42" t="str">
        <f t="shared" si="240"/>
        <v/>
      </c>
      <c r="K1744" s="42" t="str">
        <f t="shared" si="241"/>
        <v/>
      </c>
      <c r="L1744" s="44" t="str">
        <f t="shared" si="242"/>
        <v/>
      </c>
      <c r="M1744" s="44" t="str">
        <f t="shared" si="243"/>
        <v/>
      </c>
      <c r="N1744" s="44" t="str">
        <f t="shared" si="244"/>
        <v/>
      </c>
      <c r="O1744" s="30">
        <f t="shared" si="245"/>
        <v>0</v>
      </c>
    </row>
    <row r="1745" spans="1:15" x14ac:dyDescent="0.2">
      <c r="A1745" s="40">
        <v>1740</v>
      </c>
      <c r="B1745" s="40" t="str">
        <f>IF(DanhMụcHH!B1744="","",DanhMụcHH!B1744)</f>
        <v/>
      </c>
      <c r="C1745" s="41" t="str">
        <f ca="1">IF(B1745="","",SUMIF(OFFSET(MuaHàng_ThanhToán!$D$5,0,0,COUNTIF(Table2[Tên nhà cung cấp],MuaHàng_ThanhToán!$C$5),6),BáoCáoHàngHóa!B1745,Table2[Số lượng]))</f>
        <v/>
      </c>
      <c r="D1745" s="41" t="str">
        <f t="shared" si="238"/>
        <v/>
      </c>
      <c r="E1745" s="41" t="str">
        <f ca="1">IF(B1745="","",SUMIF(OFFSET(MuaHàng_ThanhToán!$D$5,0,0,COUNTIF(Table2[Tên nhà cung cấp],MuaHàng_ThanhToán!$C$5),6),BáoCáoHàngHóa!B1745,Table2[Thành tiền]))</f>
        <v/>
      </c>
      <c r="F1745" s="43" t="str">
        <f>IF(B1745="","",SUMIF(Table2[[Tên hàng hóa]:[Thành tiền]],BáoCáoHàngHóa!B1745,Table2[Số lượng])-BáoCáoHàngHóa!C1745)</f>
        <v/>
      </c>
      <c r="G1745" s="43" t="str">
        <f t="shared" si="239"/>
        <v/>
      </c>
      <c r="H1745" s="43" t="str">
        <f>IF(B1745="","",SUMIF(Table2[[Tên hàng hóa]:[Thành tiền]],BáoCáoHàngHóa!B1745,Table2[Thành tiền])-BáoCáoHàngHóa!E1745)</f>
        <v/>
      </c>
      <c r="I1745" s="42" t="str">
        <f>IF(B1745="","",SUMIF(Table28[[Tên hàng hóa ]:[Thành tiền]],BáoCáoHàngHóa!B1745,Table28[Số lượng]))</f>
        <v/>
      </c>
      <c r="J1745" s="42" t="str">
        <f t="shared" si="240"/>
        <v/>
      </c>
      <c r="K1745" s="42" t="str">
        <f t="shared" si="241"/>
        <v/>
      </c>
      <c r="L1745" s="44" t="str">
        <f t="shared" si="242"/>
        <v/>
      </c>
      <c r="M1745" s="44" t="str">
        <f t="shared" si="243"/>
        <v/>
      </c>
      <c r="N1745" s="44" t="str">
        <f t="shared" si="244"/>
        <v/>
      </c>
      <c r="O1745" s="30">
        <f t="shared" si="245"/>
        <v>0</v>
      </c>
    </row>
    <row r="1746" spans="1:15" x14ac:dyDescent="0.2">
      <c r="A1746" s="40">
        <v>1741</v>
      </c>
      <c r="B1746" s="40" t="str">
        <f>IF(DanhMụcHH!B1745="","",DanhMụcHH!B1745)</f>
        <v/>
      </c>
      <c r="C1746" s="41" t="str">
        <f ca="1">IF(B1746="","",SUMIF(OFFSET(MuaHàng_ThanhToán!$D$5,0,0,COUNTIF(Table2[Tên nhà cung cấp],MuaHàng_ThanhToán!$C$5),6),BáoCáoHàngHóa!B1746,Table2[Số lượng]))</f>
        <v/>
      </c>
      <c r="D1746" s="41" t="str">
        <f t="shared" si="238"/>
        <v/>
      </c>
      <c r="E1746" s="41" t="str">
        <f ca="1">IF(B1746="","",SUMIF(OFFSET(MuaHàng_ThanhToán!$D$5,0,0,COUNTIF(Table2[Tên nhà cung cấp],MuaHàng_ThanhToán!$C$5),6),BáoCáoHàngHóa!B1746,Table2[Thành tiền]))</f>
        <v/>
      </c>
      <c r="F1746" s="43" t="str">
        <f>IF(B1746="","",SUMIF(Table2[[Tên hàng hóa]:[Thành tiền]],BáoCáoHàngHóa!B1746,Table2[Số lượng])-BáoCáoHàngHóa!C1746)</f>
        <v/>
      </c>
      <c r="G1746" s="43" t="str">
        <f t="shared" si="239"/>
        <v/>
      </c>
      <c r="H1746" s="43" t="str">
        <f>IF(B1746="","",SUMIF(Table2[[Tên hàng hóa]:[Thành tiền]],BáoCáoHàngHóa!B1746,Table2[Thành tiền])-BáoCáoHàngHóa!E1746)</f>
        <v/>
      </c>
      <c r="I1746" s="42" t="str">
        <f>IF(B1746="","",SUMIF(Table28[[Tên hàng hóa ]:[Thành tiền]],BáoCáoHàngHóa!B1746,Table28[Số lượng]))</f>
        <v/>
      </c>
      <c r="J1746" s="42" t="str">
        <f t="shared" si="240"/>
        <v/>
      </c>
      <c r="K1746" s="42" t="str">
        <f t="shared" si="241"/>
        <v/>
      </c>
      <c r="L1746" s="44" t="str">
        <f t="shared" si="242"/>
        <v/>
      </c>
      <c r="M1746" s="44" t="str">
        <f t="shared" si="243"/>
        <v/>
      </c>
      <c r="N1746" s="44" t="str">
        <f t="shared" si="244"/>
        <v/>
      </c>
      <c r="O1746" s="30">
        <f t="shared" si="245"/>
        <v>0</v>
      </c>
    </row>
    <row r="1747" spans="1:15" x14ac:dyDescent="0.2">
      <c r="A1747" s="40">
        <v>1742</v>
      </c>
      <c r="B1747" s="40" t="str">
        <f>IF(DanhMụcHH!B1746="","",DanhMụcHH!B1746)</f>
        <v/>
      </c>
      <c r="C1747" s="41" t="str">
        <f ca="1">IF(B1747="","",SUMIF(OFFSET(MuaHàng_ThanhToán!$D$5,0,0,COUNTIF(Table2[Tên nhà cung cấp],MuaHàng_ThanhToán!$C$5),6),BáoCáoHàngHóa!B1747,Table2[Số lượng]))</f>
        <v/>
      </c>
      <c r="D1747" s="41" t="str">
        <f t="shared" si="238"/>
        <v/>
      </c>
      <c r="E1747" s="41" t="str">
        <f ca="1">IF(B1747="","",SUMIF(OFFSET(MuaHàng_ThanhToán!$D$5,0,0,COUNTIF(Table2[Tên nhà cung cấp],MuaHàng_ThanhToán!$C$5),6),BáoCáoHàngHóa!B1747,Table2[Thành tiền]))</f>
        <v/>
      </c>
      <c r="F1747" s="43" t="str">
        <f>IF(B1747="","",SUMIF(Table2[[Tên hàng hóa]:[Thành tiền]],BáoCáoHàngHóa!B1747,Table2[Số lượng])-BáoCáoHàngHóa!C1747)</f>
        <v/>
      </c>
      <c r="G1747" s="43" t="str">
        <f t="shared" si="239"/>
        <v/>
      </c>
      <c r="H1747" s="43" t="str">
        <f>IF(B1747="","",SUMIF(Table2[[Tên hàng hóa]:[Thành tiền]],BáoCáoHàngHóa!B1747,Table2[Thành tiền])-BáoCáoHàngHóa!E1747)</f>
        <v/>
      </c>
      <c r="I1747" s="42" t="str">
        <f>IF(B1747="","",SUMIF(Table28[[Tên hàng hóa ]:[Thành tiền]],BáoCáoHàngHóa!B1747,Table28[Số lượng]))</f>
        <v/>
      </c>
      <c r="J1747" s="42" t="str">
        <f t="shared" si="240"/>
        <v/>
      </c>
      <c r="K1747" s="42" t="str">
        <f t="shared" si="241"/>
        <v/>
      </c>
      <c r="L1747" s="44" t="str">
        <f t="shared" si="242"/>
        <v/>
      </c>
      <c r="M1747" s="44" t="str">
        <f t="shared" si="243"/>
        <v/>
      </c>
      <c r="N1747" s="44" t="str">
        <f t="shared" si="244"/>
        <v/>
      </c>
      <c r="O1747" s="30">
        <f t="shared" si="245"/>
        <v>0</v>
      </c>
    </row>
    <row r="1748" spans="1:15" x14ac:dyDescent="0.2">
      <c r="A1748" s="40">
        <v>1743</v>
      </c>
      <c r="B1748" s="40" t="str">
        <f>IF(DanhMụcHH!B1747="","",DanhMụcHH!B1747)</f>
        <v/>
      </c>
      <c r="C1748" s="41" t="str">
        <f ca="1">IF(B1748="","",SUMIF(OFFSET(MuaHàng_ThanhToán!$D$5,0,0,COUNTIF(Table2[Tên nhà cung cấp],MuaHàng_ThanhToán!$C$5),6),BáoCáoHàngHóa!B1748,Table2[Số lượng]))</f>
        <v/>
      </c>
      <c r="D1748" s="41" t="str">
        <f t="shared" si="238"/>
        <v/>
      </c>
      <c r="E1748" s="41" t="str">
        <f ca="1">IF(B1748="","",SUMIF(OFFSET(MuaHàng_ThanhToán!$D$5,0,0,COUNTIF(Table2[Tên nhà cung cấp],MuaHàng_ThanhToán!$C$5),6),BáoCáoHàngHóa!B1748,Table2[Thành tiền]))</f>
        <v/>
      </c>
      <c r="F1748" s="43" t="str">
        <f>IF(B1748="","",SUMIF(Table2[[Tên hàng hóa]:[Thành tiền]],BáoCáoHàngHóa!B1748,Table2[Số lượng])-BáoCáoHàngHóa!C1748)</f>
        <v/>
      </c>
      <c r="G1748" s="43" t="str">
        <f t="shared" si="239"/>
        <v/>
      </c>
      <c r="H1748" s="43" t="str">
        <f>IF(B1748="","",SUMIF(Table2[[Tên hàng hóa]:[Thành tiền]],BáoCáoHàngHóa!B1748,Table2[Thành tiền])-BáoCáoHàngHóa!E1748)</f>
        <v/>
      </c>
      <c r="I1748" s="42" t="str">
        <f>IF(B1748="","",SUMIF(Table28[[Tên hàng hóa ]:[Thành tiền]],BáoCáoHàngHóa!B1748,Table28[Số lượng]))</f>
        <v/>
      </c>
      <c r="J1748" s="42" t="str">
        <f t="shared" si="240"/>
        <v/>
      </c>
      <c r="K1748" s="42" t="str">
        <f t="shared" si="241"/>
        <v/>
      </c>
      <c r="L1748" s="44" t="str">
        <f t="shared" si="242"/>
        <v/>
      </c>
      <c r="M1748" s="44" t="str">
        <f t="shared" si="243"/>
        <v/>
      </c>
      <c r="N1748" s="44" t="str">
        <f t="shared" si="244"/>
        <v/>
      </c>
      <c r="O1748" s="30">
        <f t="shared" si="245"/>
        <v>0</v>
      </c>
    </row>
    <row r="1749" spans="1:15" x14ac:dyDescent="0.2">
      <c r="A1749" s="40">
        <v>1744</v>
      </c>
      <c r="B1749" s="40" t="str">
        <f>IF(DanhMụcHH!B1748="","",DanhMụcHH!B1748)</f>
        <v/>
      </c>
      <c r="C1749" s="41" t="str">
        <f ca="1">IF(B1749="","",SUMIF(OFFSET(MuaHàng_ThanhToán!$D$5,0,0,COUNTIF(Table2[Tên nhà cung cấp],MuaHàng_ThanhToán!$C$5),6),BáoCáoHàngHóa!B1749,Table2[Số lượng]))</f>
        <v/>
      </c>
      <c r="D1749" s="41" t="str">
        <f t="shared" si="238"/>
        <v/>
      </c>
      <c r="E1749" s="41" t="str">
        <f ca="1">IF(B1749="","",SUMIF(OFFSET(MuaHàng_ThanhToán!$D$5,0,0,COUNTIF(Table2[Tên nhà cung cấp],MuaHàng_ThanhToán!$C$5),6),BáoCáoHàngHóa!B1749,Table2[Thành tiền]))</f>
        <v/>
      </c>
      <c r="F1749" s="43" t="str">
        <f>IF(B1749="","",SUMIF(Table2[[Tên hàng hóa]:[Thành tiền]],BáoCáoHàngHóa!B1749,Table2[Số lượng])-BáoCáoHàngHóa!C1749)</f>
        <v/>
      </c>
      <c r="G1749" s="43" t="str">
        <f t="shared" si="239"/>
        <v/>
      </c>
      <c r="H1749" s="43" t="str">
        <f>IF(B1749="","",SUMIF(Table2[[Tên hàng hóa]:[Thành tiền]],BáoCáoHàngHóa!B1749,Table2[Thành tiền])-BáoCáoHàngHóa!E1749)</f>
        <v/>
      </c>
      <c r="I1749" s="42" t="str">
        <f>IF(B1749="","",SUMIF(Table28[[Tên hàng hóa ]:[Thành tiền]],BáoCáoHàngHóa!B1749,Table28[Số lượng]))</f>
        <v/>
      </c>
      <c r="J1749" s="42" t="str">
        <f t="shared" si="240"/>
        <v/>
      </c>
      <c r="K1749" s="42" t="str">
        <f t="shared" si="241"/>
        <v/>
      </c>
      <c r="L1749" s="44" t="str">
        <f t="shared" si="242"/>
        <v/>
      </c>
      <c r="M1749" s="44" t="str">
        <f t="shared" si="243"/>
        <v/>
      </c>
      <c r="N1749" s="44" t="str">
        <f t="shared" si="244"/>
        <v/>
      </c>
      <c r="O1749" s="30">
        <f t="shared" si="245"/>
        <v>0</v>
      </c>
    </row>
    <row r="1750" spans="1:15" x14ac:dyDescent="0.2">
      <c r="A1750" s="40">
        <v>1745</v>
      </c>
      <c r="B1750" s="40" t="str">
        <f>IF(DanhMụcHH!B1749="","",DanhMụcHH!B1749)</f>
        <v/>
      </c>
      <c r="C1750" s="41" t="str">
        <f ca="1">IF(B1750="","",SUMIF(OFFSET(MuaHàng_ThanhToán!$D$5,0,0,COUNTIF(Table2[Tên nhà cung cấp],MuaHàng_ThanhToán!$C$5),6),BáoCáoHàngHóa!B1750,Table2[Số lượng]))</f>
        <v/>
      </c>
      <c r="D1750" s="41" t="str">
        <f t="shared" si="238"/>
        <v/>
      </c>
      <c r="E1750" s="41" t="str">
        <f ca="1">IF(B1750="","",SUMIF(OFFSET(MuaHàng_ThanhToán!$D$5,0,0,COUNTIF(Table2[Tên nhà cung cấp],MuaHàng_ThanhToán!$C$5),6),BáoCáoHàngHóa!B1750,Table2[Thành tiền]))</f>
        <v/>
      </c>
      <c r="F1750" s="43" t="str">
        <f>IF(B1750="","",SUMIF(Table2[[Tên hàng hóa]:[Thành tiền]],BáoCáoHàngHóa!B1750,Table2[Số lượng])-BáoCáoHàngHóa!C1750)</f>
        <v/>
      </c>
      <c r="G1750" s="43" t="str">
        <f t="shared" si="239"/>
        <v/>
      </c>
      <c r="H1750" s="43" t="str">
        <f>IF(B1750="","",SUMIF(Table2[[Tên hàng hóa]:[Thành tiền]],BáoCáoHàngHóa!B1750,Table2[Thành tiền])-BáoCáoHàngHóa!E1750)</f>
        <v/>
      </c>
      <c r="I1750" s="42" t="str">
        <f>IF(B1750="","",SUMIF(Table28[[Tên hàng hóa ]:[Thành tiền]],BáoCáoHàngHóa!B1750,Table28[Số lượng]))</f>
        <v/>
      </c>
      <c r="J1750" s="42" t="str">
        <f t="shared" si="240"/>
        <v/>
      </c>
      <c r="K1750" s="42" t="str">
        <f t="shared" si="241"/>
        <v/>
      </c>
      <c r="L1750" s="44" t="str">
        <f t="shared" si="242"/>
        <v/>
      </c>
      <c r="M1750" s="44" t="str">
        <f t="shared" si="243"/>
        <v/>
      </c>
      <c r="N1750" s="44" t="str">
        <f t="shared" si="244"/>
        <v/>
      </c>
      <c r="O1750" s="30">
        <f t="shared" si="245"/>
        <v>0</v>
      </c>
    </row>
    <row r="1751" spans="1:15" x14ac:dyDescent="0.2">
      <c r="A1751" s="40">
        <v>1746</v>
      </c>
      <c r="B1751" s="40" t="str">
        <f>IF(DanhMụcHH!B1750="","",DanhMụcHH!B1750)</f>
        <v/>
      </c>
      <c r="C1751" s="41" t="str">
        <f ca="1">IF(B1751="","",SUMIF(OFFSET(MuaHàng_ThanhToán!$D$5,0,0,COUNTIF(Table2[Tên nhà cung cấp],MuaHàng_ThanhToán!$C$5),6),BáoCáoHàngHóa!B1751,Table2[Số lượng]))</f>
        <v/>
      </c>
      <c r="D1751" s="41" t="str">
        <f t="shared" si="238"/>
        <v/>
      </c>
      <c r="E1751" s="41" t="str">
        <f ca="1">IF(B1751="","",SUMIF(OFFSET(MuaHàng_ThanhToán!$D$5,0,0,COUNTIF(Table2[Tên nhà cung cấp],MuaHàng_ThanhToán!$C$5),6),BáoCáoHàngHóa!B1751,Table2[Thành tiền]))</f>
        <v/>
      </c>
      <c r="F1751" s="43" t="str">
        <f>IF(B1751="","",SUMIF(Table2[[Tên hàng hóa]:[Thành tiền]],BáoCáoHàngHóa!B1751,Table2[Số lượng])-BáoCáoHàngHóa!C1751)</f>
        <v/>
      </c>
      <c r="G1751" s="43" t="str">
        <f t="shared" si="239"/>
        <v/>
      </c>
      <c r="H1751" s="43" t="str">
        <f>IF(B1751="","",SUMIF(Table2[[Tên hàng hóa]:[Thành tiền]],BáoCáoHàngHóa!B1751,Table2[Thành tiền])-BáoCáoHàngHóa!E1751)</f>
        <v/>
      </c>
      <c r="I1751" s="42" t="str">
        <f>IF(B1751="","",SUMIF(Table28[[Tên hàng hóa ]:[Thành tiền]],BáoCáoHàngHóa!B1751,Table28[Số lượng]))</f>
        <v/>
      </c>
      <c r="J1751" s="42" t="str">
        <f t="shared" si="240"/>
        <v/>
      </c>
      <c r="K1751" s="42" t="str">
        <f t="shared" si="241"/>
        <v/>
      </c>
      <c r="L1751" s="44" t="str">
        <f t="shared" si="242"/>
        <v/>
      </c>
      <c r="M1751" s="44" t="str">
        <f t="shared" si="243"/>
        <v/>
      </c>
      <c r="N1751" s="44" t="str">
        <f t="shared" si="244"/>
        <v/>
      </c>
      <c r="O1751" s="30">
        <f t="shared" si="245"/>
        <v>0</v>
      </c>
    </row>
    <row r="1752" spans="1:15" x14ac:dyDescent="0.2">
      <c r="A1752" s="40">
        <v>1747</v>
      </c>
      <c r="B1752" s="40" t="str">
        <f>IF(DanhMụcHH!B1751="","",DanhMụcHH!B1751)</f>
        <v/>
      </c>
      <c r="C1752" s="41" t="str">
        <f ca="1">IF(B1752="","",SUMIF(OFFSET(MuaHàng_ThanhToán!$D$5,0,0,COUNTIF(Table2[Tên nhà cung cấp],MuaHàng_ThanhToán!$C$5),6),BáoCáoHàngHóa!B1752,Table2[Số lượng]))</f>
        <v/>
      </c>
      <c r="D1752" s="41" t="str">
        <f t="shared" si="238"/>
        <v/>
      </c>
      <c r="E1752" s="41" t="str">
        <f ca="1">IF(B1752="","",SUMIF(OFFSET(MuaHàng_ThanhToán!$D$5,0,0,COUNTIF(Table2[Tên nhà cung cấp],MuaHàng_ThanhToán!$C$5),6),BáoCáoHàngHóa!B1752,Table2[Thành tiền]))</f>
        <v/>
      </c>
      <c r="F1752" s="43" t="str">
        <f>IF(B1752="","",SUMIF(Table2[[Tên hàng hóa]:[Thành tiền]],BáoCáoHàngHóa!B1752,Table2[Số lượng])-BáoCáoHàngHóa!C1752)</f>
        <v/>
      </c>
      <c r="G1752" s="43" t="str">
        <f t="shared" si="239"/>
        <v/>
      </c>
      <c r="H1752" s="43" t="str">
        <f>IF(B1752="","",SUMIF(Table2[[Tên hàng hóa]:[Thành tiền]],BáoCáoHàngHóa!B1752,Table2[Thành tiền])-BáoCáoHàngHóa!E1752)</f>
        <v/>
      </c>
      <c r="I1752" s="42" t="str">
        <f>IF(B1752="","",SUMIF(Table28[[Tên hàng hóa ]:[Thành tiền]],BáoCáoHàngHóa!B1752,Table28[Số lượng]))</f>
        <v/>
      </c>
      <c r="J1752" s="42" t="str">
        <f t="shared" si="240"/>
        <v/>
      </c>
      <c r="K1752" s="42" t="str">
        <f t="shared" si="241"/>
        <v/>
      </c>
      <c r="L1752" s="44" t="str">
        <f t="shared" si="242"/>
        <v/>
      </c>
      <c r="M1752" s="44" t="str">
        <f t="shared" si="243"/>
        <v/>
      </c>
      <c r="N1752" s="44" t="str">
        <f t="shared" si="244"/>
        <v/>
      </c>
      <c r="O1752" s="30">
        <f t="shared" si="245"/>
        <v>0</v>
      </c>
    </row>
    <row r="1753" spans="1:15" x14ac:dyDescent="0.2">
      <c r="A1753" s="40">
        <v>1748</v>
      </c>
      <c r="B1753" s="40" t="str">
        <f>IF(DanhMụcHH!B1752="","",DanhMụcHH!B1752)</f>
        <v/>
      </c>
      <c r="C1753" s="41" t="str">
        <f ca="1">IF(B1753="","",SUMIF(OFFSET(MuaHàng_ThanhToán!$D$5,0,0,COUNTIF(Table2[Tên nhà cung cấp],MuaHàng_ThanhToán!$C$5),6),BáoCáoHàngHóa!B1753,Table2[Số lượng]))</f>
        <v/>
      </c>
      <c r="D1753" s="41" t="str">
        <f t="shared" si="238"/>
        <v/>
      </c>
      <c r="E1753" s="41" t="str">
        <f ca="1">IF(B1753="","",SUMIF(OFFSET(MuaHàng_ThanhToán!$D$5,0,0,COUNTIF(Table2[Tên nhà cung cấp],MuaHàng_ThanhToán!$C$5),6),BáoCáoHàngHóa!B1753,Table2[Thành tiền]))</f>
        <v/>
      </c>
      <c r="F1753" s="43" t="str">
        <f>IF(B1753="","",SUMIF(Table2[[Tên hàng hóa]:[Thành tiền]],BáoCáoHàngHóa!B1753,Table2[Số lượng])-BáoCáoHàngHóa!C1753)</f>
        <v/>
      </c>
      <c r="G1753" s="43" t="str">
        <f t="shared" si="239"/>
        <v/>
      </c>
      <c r="H1753" s="43" t="str">
        <f>IF(B1753="","",SUMIF(Table2[[Tên hàng hóa]:[Thành tiền]],BáoCáoHàngHóa!B1753,Table2[Thành tiền])-BáoCáoHàngHóa!E1753)</f>
        <v/>
      </c>
      <c r="I1753" s="42" t="str">
        <f>IF(B1753="","",SUMIF(Table28[[Tên hàng hóa ]:[Thành tiền]],BáoCáoHàngHóa!B1753,Table28[Số lượng]))</f>
        <v/>
      </c>
      <c r="J1753" s="42" t="str">
        <f t="shared" si="240"/>
        <v/>
      </c>
      <c r="K1753" s="42" t="str">
        <f t="shared" si="241"/>
        <v/>
      </c>
      <c r="L1753" s="44" t="str">
        <f t="shared" si="242"/>
        <v/>
      </c>
      <c r="M1753" s="44" t="str">
        <f t="shared" si="243"/>
        <v/>
      </c>
      <c r="N1753" s="44" t="str">
        <f t="shared" si="244"/>
        <v/>
      </c>
      <c r="O1753" s="30">
        <f t="shared" si="245"/>
        <v>0</v>
      </c>
    </row>
    <row r="1754" spans="1:15" x14ac:dyDescent="0.2">
      <c r="A1754" s="40">
        <v>1749</v>
      </c>
      <c r="B1754" s="40" t="str">
        <f>IF(DanhMụcHH!B1753="","",DanhMụcHH!B1753)</f>
        <v/>
      </c>
      <c r="C1754" s="41" t="str">
        <f ca="1">IF(B1754="","",SUMIF(OFFSET(MuaHàng_ThanhToán!$D$5,0,0,COUNTIF(Table2[Tên nhà cung cấp],MuaHàng_ThanhToán!$C$5),6),BáoCáoHàngHóa!B1754,Table2[Số lượng]))</f>
        <v/>
      </c>
      <c r="D1754" s="41" t="str">
        <f t="shared" si="238"/>
        <v/>
      </c>
      <c r="E1754" s="41" t="str">
        <f ca="1">IF(B1754="","",SUMIF(OFFSET(MuaHàng_ThanhToán!$D$5,0,0,COUNTIF(Table2[Tên nhà cung cấp],MuaHàng_ThanhToán!$C$5),6),BáoCáoHàngHóa!B1754,Table2[Thành tiền]))</f>
        <v/>
      </c>
      <c r="F1754" s="43" t="str">
        <f>IF(B1754="","",SUMIF(Table2[[Tên hàng hóa]:[Thành tiền]],BáoCáoHàngHóa!B1754,Table2[Số lượng])-BáoCáoHàngHóa!C1754)</f>
        <v/>
      </c>
      <c r="G1754" s="43" t="str">
        <f t="shared" si="239"/>
        <v/>
      </c>
      <c r="H1754" s="43" t="str">
        <f>IF(B1754="","",SUMIF(Table2[[Tên hàng hóa]:[Thành tiền]],BáoCáoHàngHóa!B1754,Table2[Thành tiền])-BáoCáoHàngHóa!E1754)</f>
        <v/>
      </c>
      <c r="I1754" s="42" t="str">
        <f>IF(B1754="","",SUMIF(Table28[[Tên hàng hóa ]:[Thành tiền]],BáoCáoHàngHóa!B1754,Table28[Số lượng]))</f>
        <v/>
      </c>
      <c r="J1754" s="42" t="str">
        <f t="shared" si="240"/>
        <v/>
      </c>
      <c r="K1754" s="42" t="str">
        <f t="shared" si="241"/>
        <v/>
      </c>
      <c r="L1754" s="44" t="str">
        <f t="shared" si="242"/>
        <v/>
      </c>
      <c r="M1754" s="44" t="str">
        <f t="shared" si="243"/>
        <v/>
      </c>
      <c r="N1754" s="44" t="str">
        <f t="shared" si="244"/>
        <v/>
      </c>
      <c r="O1754" s="30">
        <f t="shared" si="245"/>
        <v>0</v>
      </c>
    </row>
    <row r="1755" spans="1:15" x14ac:dyDescent="0.2">
      <c r="A1755" s="40">
        <v>1750</v>
      </c>
      <c r="B1755" s="40" t="str">
        <f>IF(DanhMụcHH!B1754="","",DanhMụcHH!B1754)</f>
        <v/>
      </c>
      <c r="C1755" s="41" t="str">
        <f ca="1">IF(B1755="","",SUMIF(OFFSET(MuaHàng_ThanhToán!$D$5,0,0,COUNTIF(Table2[Tên nhà cung cấp],MuaHàng_ThanhToán!$C$5),6),BáoCáoHàngHóa!B1755,Table2[Số lượng]))</f>
        <v/>
      </c>
      <c r="D1755" s="41" t="str">
        <f t="shared" si="238"/>
        <v/>
      </c>
      <c r="E1755" s="41" t="str">
        <f ca="1">IF(B1755="","",SUMIF(OFFSET(MuaHàng_ThanhToán!$D$5,0,0,COUNTIF(Table2[Tên nhà cung cấp],MuaHàng_ThanhToán!$C$5),6),BáoCáoHàngHóa!B1755,Table2[Thành tiền]))</f>
        <v/>
      </c>
      <c r="F1755" s="43" t="str">
        <f>IF(B1755="","",SUMIF(Table2[[Tên hàng hóa]:[Thành tiền]],BáoCáoHàngHóa!B1755,Table2[Số lượng])-BáoCáoHàngHóa!C1755)</f>
        <v/>
      </c>
      <c r="G1755" s="43" t="str">
        <f t="shared" si="239"/>
        <v/>
      </c>
      <c r="H1755" s="43" t="str">
        <f>IF(B1755="","",SUMIF(Table2[[Tên hàng hóa]:[Thành tiền]],BáoCáoHàngHóa!B1755,Table2[Thành tiền])-BáoCáoHàngHóa!E1755)</f>
        <v/>
      </c>
      <c r="I1755" s="42" t="str">
        <f>IF(B1755="","",SUMIF(Table28[[Tên hàng hóa ]:[Thành tiền]],BáoCáoHàngHóa!B1755,Table28[Số lượng]))</f>
        <v/>
      </c>
      <c r="J1755" s="42" t="str">
        <f t="shared" si="240"/>
        <v/>
      </c>
      <c r="K1755" s="42" t="str">
        <f t="shared" si="241"/>
        <v/>
      </c>
      <c r="L1755" s="44" t="str">
        <f t="shared" si="242"/>
        <v/>
      </c>
      <c r="M1755" s="44" t="str">
        <f t="shared" si="243"/>
        <v/>
      </c>
      <c r="N1755" s="44" t="str">
        <f t="shared" si="244"/>
        <v/>
      </c>
      <c r="O1755" s="30">
        <f t="shared" si="245"/>
        <v>0</v>
      </c>
    </row>
    <row r="1756" spans="1:15" x14ac:dyDescent="0.2">
      <c r="A1756" s="40">
        <v>1751</v>
      </c>
      <c r="B1756" s="40" t="str">
        <f>IF(DanhMụcHH!B1755="","",DanhMụcHH!B1755)</f>
        <v/>
      </c>
      <c r="C1756" s="41" t="str">
        <f ca="1">IF(B1756="","",SUMIF(OFFSET(MuaHàng_ThanhToán!$D$5,0,0,COUNTIF(Table2[Tên nhà cung cấp],MuaHàng_ThanhToán!$C$5),6),BáoCáoHàngHóa!B1756,Table2[Số lượng]))</f>
        <v/>
      </c>
      <c r="D1756" s="41" t="str">
        <f t="shared" si="238"/>
        <v/>
      </c>
      <c r="E1756" s="41" t="str">
        <f ca="1">IF(B1756="","",SUMIF(OFFSET(MuaHàng_ThanhToán!$D$5,0,0,COUNTIF(Table2[Tên nhà cung cấp],MuaHàng_ThanhToán!$C$5),6),BáoCáoHàngHóa!B1756,Table2[Thành tiền]))</f>
        <v/>
      </c>
      <c r="F1756" s="43" t="str">
        <f>IF(B1756="","",SUMIF(Table2[[Tên hàng hóa]:[Thành tiền]],BáoCáoHàngHóa!B1756,Table2[Số lượng])-BáoCáoHàngHóa!C1756)</f>
        <v/>
      </c>
      <c r="G1756" s="43" t="str">
        <f t="shared" si="239"/>
        <v/>
      </c>
      <c r="H1756" s="43" t="str">
        <f>IF(B1756="","",SUMIF(Table2[[Tên hàng hóa]:[Thành tiền]],BáoCáoHàngHóa!B1756,Table2[Thành tiền])-BáoCáoHàngHóa!E1756)</f>
        <v/>
      </c>
      <c r="I1756" s="42" t="str">
        <f>IF(B1756="","",SUMIF(Table28[[Tên hàng hóa ]:[Thành tiền]],BáoCáoHàngHóa!B1756,Table28[Số lượng]))</f>
        <v/>
      </c>
      <c r="J1756" s="42" t="str">
        <f t="shared" si="240"/>
        <v/>
      </c>
      <c r="K1756" s="42" t="str">
        <f t="shared" si="241"/>
        <v/>
      </c>
      <c r="L1756" s="44" t="str">
        <f t="shared" si="242"/>
        <v/>
      </c>
      <c r="M1756" s="44" t="str">
        <f t="shared" si="243"/>
        <v/>
      </c>
      <c r="N1756" s="44" t="str">
        <f t="shared" si="244"/>
        <v/>
      </c>
      <c r="O1756" s="30">
        <f t="shared" si="245"/>
        <v>0</v>
      </c>
    </row>
    <row r="1757" spans="1:15" x14ac:dyDescent="0.2">
      <c r="A1757" s="40">
        <v>1752</v>
      </c>
      <c r="B1757" s="40" t="str">
        <f>IF(DanhMụcHH!B1756="","",DanhMụcHH!B1756)</f>
        <v/>
      </c>
      <c r="C1757" s="41" t="str">
        <f ca="1">IF(B1757="","",SUMIF(OFFSET(MuaHàng_ThanhToán!$D$5,0,0,COUNTIF(Table2[Tên nhà cung cấp],MuaHàng_ThanhToán!$C$5),6),BáoCáoHàngHóa!B1757,Table2[Số lượng]))</f>
        <v/>
      </c>
      <c r="D1757" s="41" t="str">
        <f t="shared" si="238"/>
        <v/>
      </c>
      <c r="E1757" s="41" t="str">
        <f ca="1">IF(B1757="","",SUMIF(OFFSET(MuaHàng_ThanhToán!$D$5,0,0,COUNTIF(Table2[Tên nhà cung cấp],MuaHàng_ThanhToán!$C$5),6),BáoCáoHàngHóa!B1757,Table2[Thành tiền]))</f>
        <v/>
      </c>
      <c r="F1757" s="43" t="str">
        <f>IF(B1757="","",SUMIF(Table2[[Tên hàng hóa]:[Thành tiền]],BáoCáoHàngHóa!B1757,Table2[Số lượng])-BáoCáoHàngHóa!C1757)</f>
        <v/>
      </c>
      <c r="G1757" s="43" t="str">
        <f t="shared" si="239"/>
        <v/>
      </c>
      <c r="H1757" s="43" t="str">
        <f>IF(B1757="","",SUMIF(Table2[[Tên hàng hóa]:[Thành tiền]],BáoCáoHàngHóa!B1757,Table2[Thành tiền])-BáoCáoHàngHóa!E1757)</f>
        <v/>
      </c>
      <c r="I1757" s="42" t="str">
        <f>IF(B1757="","",SUMIF(Table28[[Tên hàng hóa ]:[Thành tiền]],BáoCáoHàngHóa!B1757,Table28[Số lượng]))</f>
        <v/>
      </c>
      <c r="J1757" s="42" t="str">
        <f t="shared" si="240"/>
        <v/>
      </c>
      <c r="K1757" s="42" t="str">
        <f t="shared" si="241"/>
        <v/>
      </c>
      <c r="L1757" s="44" t="str">
        <f t="shared" si="242"/>
        <v/>
      </c>
      <c r="M1757" s="44" t="str">
        <f t="shared" si="243"/>
        <v/>
      </c>
      <c r="N1757" s="44" t="str">
        <f t="shared" si="244"/>
        <v/>
      </c>
      <c r="O1757" s="30">
        <f t="shared" si="245"/>
        <v>0</v>
      </c>
    </row>
    <row r="1758" spans="1:15" x14ac:dyDescent="0.2">
      <c r="A1758" s="40">
        <v>1753</v>
      </c>
      <c r="B1758" s="40" t="str">
        <f>IF(DanhMụcHH!B1757="","",DanhMụcHH!B1757)</f>
        <v/>
      </c>
      <c r="C1758" s="41" t="str">
        <f ca="1">IF(B1758="","",SUMIF(OFFSET(MuaHàng_ThanhToán!$D$5,0,0,COUNTIF(Table2[Tên nhà cung cấp],MuaHàng_ThanhToán!$C$5),6),BáoCáoHàngHóa!B1758,Table2[Số lượng]))</f>
        <v/>
      </c>
      <c r="D1758" s="41" t="str">
        <f t="shared" si="238"/>
        <v/>
      </c>
      <c r="E1758" s="41" t="str">
        <f ca="1">IF(B1758="","",SUMIF(OFFSET(MuaHàng_ThanhToán!$D$5,0,0,COUNTIF(Table2[Tên nhà cung cấp],MuaHàng_ThanhToán!$C$5),6),BáoCáoHàngHóa!B1758,Table2[Thành tiền]))</f>
        <v/>
      </c>
      <c r="F1758" s="43" t="str">
        <f>IF(B1758="","",SUMIF(Table2[[Tên hàng hóa]:[Thành tiền]],BáoCáoHàngHóa!B1758,Table2[Số lượng])-BáoCáoHàngHóa!C1758)</f>
        <v/>
      </c>
      <c r="G1758" s="43" t="str">
        <f t="shared" si="239"/>
        <v/>
      </c>
      <c r="H1758" s="43" t="str">
        <f>IF(B1758="","",SUMIF(Table2[[Tên hàng hóa]:[Thành tiền]],BáoCáoHàngHóa!B1758,Table2[Thành tiền])-BáoCáoHàngHóa!E1758)</f>
        <v/>
      </c>
      <c r="I1758" s="42" t="str">
        <f>IF(B1758="","",SUMIF(Table28[[Tên hàng hóa ]:[Thành tiền]],BáoCáoHàngHóa!B1758,Table28[Số lượng]))</f>
        <v/>
      </c>
      <c r="J1758" s="42" t="str">
        <f t="shared" si="240"/>
        <v/>
      </c>
      <c r="K1758" s="42" t="str">
        <f t="shared" si="241"/>
        <v/>
      </c>
      <c r="L1758" s="44" t="str">
        <f t="shared" si="242"/>
        <v/>
      </c>
      <c r="M1758" s="44" t="str">
        <f t="shared" si="243"/>
        <v/>
      </c>
      <c r="N1758" s="44" t="str">
        <f t="shared" si="244"/>
        <v/>
      </c>
      <c r="O1758" s="30">
        <f t="shared" si="245"/>
        <v>0</v>
      </c>
    </row>
    <row r="1759" spans="1:15" x14ac:dyDescent="0.2">
      <c r="A1759" s="40">
        <v>1754</v>
      </c>
      <c r="B1759" s="40" t="str">
        <f>IF(DanhMụcHH!B1758="","",DanhMụcHH!B1758)</f>
        <v/>
      </c>
      <c r="C1759" s="41" t="str">
        <f ca="1">IF(B1759="","",SUMIF(OFFSET(MuaHàng_ThanhToán!$D$5,0,0,COUNTIF(Table2[Tên nhà cung cấp],MuaHàng_ThanhToán!$C$5),6),BáoCáoHàngHóa!B1759,Table2[Số lượng]))</f>
        <v/>
      </c>
      <c r="D1759" s="41" t="str">
        <f t="shared" si="238"/>
        <v/>
      </c>
      <c r="E1759" s="41" t="str">
        <f ca="1">IF(B1759="","",SUMIF(OFFSET(MuaHàng_ThanhToán!$D$5,0,0,COUNTIF(Table2[Tên nhà cung cấp],MuaHàng_ThanhToán!$C$5),6),BáoCáoHàngHóa!B1759,Table2[Thành tiền]))</f>
        <v/>
      </c>
      <c r="F1759" s="43" t="str">
        <f>IF(B1759="","",SUMIF(Table2[[Tên hàng hóa]:[Thành tiền]],BáoCáoHàngHóa!B1759,Table2[Số lượng])-BáoCáoHàngHóa!C1759)</f>
        <v/>
      </c>
      <c r="G1759" s="43" t="str">
        <f t="shared" si="239"/>
        <v/>
      </c>
      <c r="H1759" s="43" t="str">
        <f>IF(B1759="","",SUMIF(Table2[[Tên hàng hóa]:[Thành tiền]],BáoCáoHàngHóa!B1759,Table2[Thành tiền])-BáoCáoHàngHóa!E1759)</f>
        <v/>
      </c>
      <c r="I1759" s="42" t="str">
        <f>IF(B1759="","",SUMIF(Table28[[Tên hàng hóa ]:[Thành tiền]],BáoCáoHàngHóa!B1759,Table28[Số lượng]))</f>
        <v/>
      </c>
      <c r="J1759" s="42" t="str">
        <f t="shared" si="240"/>
        <v/>
      </c>
      <c r="K1759" s="42" t="str">
        <f t="shared" si="241"/>
        <v/>
      </c>
      <c r="L1759" s="44" t="str">
        <f t="shared" si="242"/>
        <v/>
      </c>
      <c r="M1759" s="44" t="str">
        <f t="shared" si="243"/>
        <v/>
      </c>
      <c r="N1759" s="44" t="str">
        <f t="shared" si="244"/>
        <v/>
      </c>
      <c r="O1759" s="30">
        <f t="shared" si="245"/>
        <v>0</v>
      </c>
    </row>
    <row r="1760" spans="1:15" x14ac:dyDescent="0.2">
      <c r="A1760" s="40">
        <v>1755</v>
      </c>
      <c r="B1760" s="40" t="str">
        <f>IF(DanhMụcHH!B1759="","",DanhMụcHH!B1759)</f>
        <v/>
      </c>
      <c r="C1760" s="41" t="str">
        <f ca="1">IF(B1760="","",SUMIF(OFFSET(MuaHàng_ThanhToán!$D$5,0,0,COUNTIF(Table2[Tên nhà cung cấp],MuaHàng_ThanhToán!$C$5),6),BáoCáoHàngHóa!B1760,Table2[Số lượng]))</f>
        <v/>
      </c>
      <c r="D1760" s="41" t="str">
        <f t="shared" si="238"/>
        <v/>
      </c>
      <c r="E1760" s="41" t="str">
        <f ca="1">IF(B1760="","",SUMIF(OFFSET(MuaHàng_ThanhToán!$D$5,0,0,COUNTIF(Table2[Tên nhà cung cấp],MuaHàng_ThanhToán!$C$5),6),BáoCáoHàngHóa!B1760,Table2[Thành tiền]))</f>
        <v/>
      </c>
      <c r="F1760" s="43" t="str">
        <f>IF(B1760="","",SUMIF(Table2[[Tên hàng hóa]:[Thành tiền]],BáoCáoHàngHóa!B1760,Table2[Số lượng])-BáoCáoHàngHóa!C1760)</f>
        <v/>
      </c>
      <c r="G1760" s="43" t="str">
        <f t="shared" si="239"/>
        <v/>
      </c>
      <c r="H1760" s="43" t="str">
        <f>IF(B1760="","",SUMIF(Table2[[Tên hàng hóa]:[Thành tiền]],BáoCáoHàngHóa!B1760,Table2[Thành tiền])-BáoCáoHàngHóa!E1760)</f>
        <v/>
      </c>
      <c r="I1760" s="42" t="str">
        <f>IF(B1760="","",SUMIF(Table28[[Tên hàng hóa ]:[Thành tiền]],BáoCáoHàngHóa!B1760,Table28[Số lượng]))</f>
        <v/>
      </c>
      <c r="J1760" s="42" t="str">
        <f t="shared" si="240"/>
        <v/>
      </c>
      <c r="K1760" s="42" t="str">
        <f t="shared" si="241"/>
        <v/>
      </c>
      <c r="L1760" s="44" t="str">
        <f t="shared" si="242"/>
        <v/>
      </c>
      <c r="M1760" s="44" t="str">
        <f t="shared" si="243"/>
        <v/>
      </c>
      <c r="N1760" s="44" t="str">
        <f t="shared" si="244"/>
        <v/>
      </c>
      <c r="O1760" s="30">
        <f t="shared" si="245"/>
        <v>0</v>
      </c>
    </row>
    <row r="1761" spans="1:15" x14ac:dyDescent="0.2">
      <c r="A1761" s="40">
        <v>1756</v>
      </c>
      <c r="B1761" s="40" t="str">
        <f>IF(DanhMụcHH!B1760="","",DanhMụcHH!B1760)</f>
        <v/>
      </c>
      <c r="C1761" s="41" t="str">
        <f ca="1">IF(B1761="","",SUMIF(OFFSET(MuaHàng_ThanhToán!$D$5,0,0,COUNTIF(Table2[Tên nhà cung cấp],MuaHàng_ThanhToán!$C$5),6),BáoCáoHàngHóa!B1761,Table2[Số lượng]))</f>
        <v/>
      </c>
      <c r="D1761" s="41" t="str">
        <f t="shared" si="238"/>
        <v/>
      </c>
      <c r="E1761" s="41" t="str">
        <f ca="1">IF(B1761="","",SUMIF(OFFSET(MuaHàng_ThanhToán!$D$5,0,0,COUNTIF(Table2[Tên nhà cung cấp],MuaHàng_ThanhToán!$C$5),6),BáoCáoHàngHóa!B1761,Table2[Thành tiền]))</f>
        <v/>
      </c>
      <c r="F1761" s="43" t="str">
        <f>IF(B1761="","",SUMIF(Table2[[Tên hàng hóa]:[Thành tiền]],BáoCáoHàngHóa!B1761,Table2[Số lượng])-BáoCáoHàngHóa!C1761)</f>
        <v/>
      </c>
      <c r="G1761" s="43" t="str">
        <f t="shared" si="239"/>
        <v/>
      </c>
      <c r="H1761" s="43" t="str">
        <f>IF(B1761="","",SUMIF(Table2[[Tên hàng hóa]:[Thành tiền]],BáoCáoHàngHóa!B1761,Table2[Thành tiền])-BáoCáoHàngHóa!E1761)</f>
        <v/>
      </c>
      <c r="I1761" s="42" t="str">
        <f>IF(B1761="","",SUMIF(Table28[[Tên hàng hóa ]:[Thành tiền]],BáoCáoHàngHóa!B1761,Table28[Số lượng]))</f>
        <v/>
      </c>
      <c r="J1761" s="42" t="str">
        <f t="shared" si="240"/>
        <v/>
      </c>
      <c r="K1761" s="42" t="str">
        <f t="shared" si="241"/>
        <v/>
      </c>
      <c r="L1761" s="44" t="str">
        <f t="shared" si="242"/>
        <v/>
      </c>
      <c r="M1761" s="44" t="str">
        <f t="shared" si="243"/>
        <v/>
      </c>
      <c r="N1761" s="44" t="str">
        <f t="shared" si="244"/>
        <v/>
      </c>
      <c r="O1761" s="30">
        <f t="shared" si="245"/>
        <v>0</v>
      </c>
    </row>
    <row r="1762" spans="1:15" x14ac:dyDescent="0.2">
      <c r="A1762" s="40">
        <v>1757</v>
      </c>
      <c r="B1762" s="40" t="str">
        <f>IF(DanhMụcHH!B1761="","",DanhMụcHH!B1761)</f>
        <v/>
      </c>
      <c r="C1762" s="41" t="str">
        <f ca="1">IF(B1762="","",SUMIF(OFFSET(MuaHàng_ThanhToán!$D$5,0,0,COUNTIF(Table2[Tên nhà cung cấp],MuaHàng_ThanhToán!$C$5),6),BáoCáoHàngHóa!B1762,Table2[Số lượng]))</f>
        <v/>
      </c>
      <c r="D1762" s="41" t="str">
        <f t="shared" si="238"/>
        <v/>
      </c>
      <c r="E1762" s="41" t="str">
        <f ca="1">IF(B1762="","",SUMIF(OFFSET(MuaHàng_ThanhToán!$D$5,0,0,COUNTIF(Table2[Tên nhà cung cấp],MuaHàng_ThanhToán!$C$5),6),BáoCáoHàngHóa!B1762,Table2[Thành tiền]))</f>
        <v/>
      </c>
      <c r="F1762" s="43" t="str">
        <f>IF(B1762="","",SUMIF(Table2[[Tên hàng hóa]:[Thành tiền]],BáoCáoHàngHóa!B1762,Table2[Số lượng])-BáoCáoHàngHóa!C1762)</f>
        <v/>
      </c>
      <c r="G1762" s="43" t="str">
        <f t="shared" si="239"/>
        <v/>
      </c>
      <c r="H1762" s="43" t="str">
        <f>IF(B1762="","",SUMIF(Table2[[Tên hàng hóa]:[Thành tiền]],BáoCáoHàngHóa!B1762,Table2[Thành tiền])-BáoCáoHàngHóa!E1762)</f>
        <v/>
      </c>
      <c r="I1762" s="42" t="str">
        <f>IF(B1762="","",SUMIF(Table28[[Tên hàng hóa ]:[Thành tiền]],BáoCáoHàngHóa!B1762,Table28[Số lượng]))</f>
        <v/>
      </c>
      <c r="J1762" s="42" t="str">
        <f t="shared" si="240"/>
        <v/>
      </c>
      <c r="K1762" s="42" t="str">
        <f t="shared" si="241"/>
        <v/>
      </c>
      <c r="L1762" s="44" t="str">
        <f t="shared" si="242"/>
        <v/>
      </c>
      <c r="M1762" s="44" t="str">
        <f t="shared" si="243"/>
        <v/>
      </c>
      <c r="N1762" s="44" t="str">
        <f t="shared" si="244"/>
        <v/>
      </c>
      <c r="O1762" s="30">
        <f t="shared" si="245"/>
        <v>0</v>
      </c>
    </row>
    <row r="1763" spans="1:15" x14ac:dyDescent="0.2">
      <c r="A1763" s="40">
        <v>1758</v>
      </c>
      <c r="B1763" s="40" t="str">
        <f>IF(DanhMụcHH!B1762="","",DanhMụcHH!B1762)</f>
        <v/>
      </c>
      <c r="C1763" s="41" t="str">
        <f ca="1">IF(B1763="","",SUMIF(OFFSET(MuaHàng_ThanhToán!$D$5,0,0,COUNTIF(Table2[Tên nhà cung cấp],MuaHàng_ThanhToán!$C$5),6),BáoCáoHàngHóa!B1763,Table2[Số lượng]))</f>
        <v/>
      </c>
      <c r="D1763" s="41" t="str">
        <f t="shared" si="238"/>
        <v/>
      </c>
      <c r="E1763" s="41" t="str">
        <f ca="1">IF(B1763="","",SUMIF(OFFSET(MuaHàng_ThanhToán!$D$5,0,0,COUNTIF(Table2[Tên nhà cung cấp],MuaHàng_ThanhToán!$C$5),6),BáoCáoHàngHóa!B1763,Table2[Thành tiền]))</f>
        <v/>
      </c>
      <c r="F1763" s="43" t="str">
        <f>IF(B1763="","",SUMIF(Table2[[Tên hàng hóa]:[Thành tiền]],BáoCáoHàngHóa!B1763,Table2[Số lượng])-BáoCáoHàngHóa!C1763)</f>
        <v/>
      </c>
      <c r="G1763" s="43" t="str">
        <f t="shared" si="239"/>
        <v/>
      </c>
      <c r="H1763" s="43" t="str">
        <f>IF(B1763="","",SUMIF(Table2[[Tên hàng hóa]:[Thành tiền]],BáoCáoHàngHóa!B1763,Table2[Thành tiền])-BáoCáoHàngHóa!E1763)</f>
        <v/>
      </c>
      <c r="I1763" s="42" t="str">
        <f>IF(B1763="","",SUMIF(Table28[[Tên hàng hóa ]:[Thành tiền]],BáoCáoHàngHóa!B1763,Table28[Số lượng]))</f>
        <v/>
      </c>
      <c r="J1763" s="42" t="str">
        <f t="shared" si="240"/>
        <v/>
      </c>
      <c r="K1763" s="42" t="str">
        <f t="shared" si="241"/>
        <v/>
      </c>
      <c r="L1763" s="44" t="str">
        <f t="shared" si="242"/>
        <v/>
      </c>
      <c r="M1763" s="44" t="str">
        <f t="shared" si="243"/>
        <v/>
      </c>
      <c r="N1763" s="44" t="str">
        <f t="shared" si="244"/>
        <v/>
      </c>
      <c r="O1763" s="30">
        <f t="shared" si="245"/>
        <v>0</v>
      </c>
    </row>
    <row r="1764" spans="1:15" x14ac:dyDescent="0.2">
      <c r="A1764" s="40">
        <v>1759</v>
      </c>
      <c r="B1764" s="40" t="str">
        <f>IF(DanhMụcHH!B1763="","",DanhMụcHH!B1763)</f>
        <v/>
      </c>
      <c r="C1764" s="41" t="str">
        <f ca="1">IF(B1764="","",SUMIF(OFFSET(MuaHàng_ThanhToán!$D$5,0,0,COUNTIF(Table2[Tên nhà cung cấp],MuaHàng_ThanhToán!$C$5),6),BáoCáoHàngHóa!B1764,Table2[Số lượng]))</f>
        <v/>
      </c>
      <c r="D1764" s="41" t="str">
        <f t="shared" si="238"/>
        <v/>
      </c>
      <c r="E1764" s="41" t="str">
        <f ca="1">IF(B1764="","",SUMIF(OFFSET(MuaHàng_ThanhToán!$D$5,0,0,COUNTIF(Table2[Tên nhà cung cấp],MuaHàng_ThanhToán!$C$5),6),BáoCáoHàngHóa!B1764,Table2[Thành tiền]))</f>
        <v/>
      </c>
      <c r="F1764" s="43" t="str">
        <f>IF(B1764="","",SUMIF(Table2[[Tên hàng hóa]:[Thành tiền]],BáoCáoHàngHóa!B1764,Table2[Số lượng])-BáoCáoHàngHóa!C1764)</f>
        <v/>
      </c>
      <c r="G1764" s="43" t="str">
        <f t="shared" si="239"/>
        <v/>
      </c>
      <c r="H1764" s="43" t="str">
        <f>IF(B1764="","",SUMIF(Table2[[Tên hàng hóa]:[Thành tiền]],BáoCáoHàngHóa!B1764,Table2[Thành tiền])-BáoCáoHàngHóa!E1764)</f>
        <v/>
      </c>
      <c r="I1764" s="42" t="str">
        <f>IF(B1764="","",SUMIF(Table28[[Tên hàng hóa ]:[Thành tiền]],BáoCáoHàngHóa!B1764,Table28[Số lượng]))</f>
        <v/>
      </c>
      <c r="J1764" s="42" t="str">
        <f t="shared" si="240"/>
        <v/>
      </c>
      <c r="K1764" s="42" t="str">
        <f t="shared" si="241"/>
        <v/>
      </c>
      <c r="L1764" s="44" t="str">
        <f t="shared" si="242"/>
        <v/>
      </c>
      <c r="M1764" s="44" t="str">
        <f t="shared" si="243"/>
        <v/>
      </c>
      <c r="N1764" s="44" t="str">
        <f t="shared" si="244"/>
        <v/>
      </c>
      <c r="O1764" s="30">
        <f t="shared" si="245"/>
        <v>0</v>
      </c>
    </row>
    <row r="1765" spans="1:15" x14ac:dyDescent="0.2">
      <c r="A1765" s="40">
        <v>1760</v>
      </c>
      <c r="B1765" s="40" t="str">
        <f>IF(DanhMụcHH!B1764="","",DanhMụcHH!B1764)</f>
        <v/>
      </c>
      <c r="C1765" s="41" t="str">
        <f ca="1">IF(B1765="","",SUMIF(OFFSET(MuaHàng_ThanhToán!$D$5,0,0,COUNTIF(Table2[Tên nhà cung cấp],MuaHàng_ThanhToán!$C$5),6),BáoCáoHàngHóa!B1765,Table2[Số lượng]))</f>
        <v/>
      </c>
      <c r="D1765" s="41" t="str">
        <f t="shared" si="238"/>
        <v/>
      </c>
      <c r="E1765" s="41" t="str">
        <f ca="1">IF(B1765="","",SUMIF(OFFSET(MuaHàng_ThanhToán!$D$5,0,0,COUNTIF(Table2[Tên nhà cung cấp],MuaHàng_ThanhToán!$C$5),6),BáoCáoHàngHóa!B1765,Table2[Thành tiền]))</f>
        <v/>
      </c>
      <c r="F1765" s="43" t="str">
        <f>IF(B1765="","",SUMIF(Table2[[Tên hàng hóa]:[Thành tiền]],BáoCáoHàngHóa!B1765,Table2[Số lượng])-BáoCáoHàngHóa!C1765)</f>
        <v/>
      </c>
      <c r="G1765" s="43" t="str">
        <f t="shared" si="239"/>
        <v/>
      </c>
      <c r="H1765" s="43" t="str">
        <f>IF(B1765="","",SUMIF(Table2[[Tên hàng hóa]:[Thành tiền]],BáoCáoHàngHóa!B1765,Table2[Thành tiền])-BáoCáoHàngHóa!E1765)</f>
        <v/>
      </c>
      <c r="I1765" s="42" t="str">
        <f>IF(B1765="","",SUMIF(Table28[[Tên hàng hóa ]:[Thành tiền]],BáoCáoHàngHóa!B1765,Table28[Số lượng]))</f>
        <v/>
      </c>
      <c r="J1765" s="42" t="str">
        <f t="shared" si="240"/>
        <v/>
      </c>
      <c r="K1765" s="42" t="str">
        <f t="shared" si="241"/>
        <v/>
      </c>
      <c r="L1765" s="44" t="str">
        <f t="shared" si="242"/>
        <v/>
      </c>
      <c r="M1765" s="44" t="str">
        <f t="shared" si="243"/>
        <v/>
      </c>
      <c r="N1765" s="44" t="str">
        <f t="shared" si="244"/>
        <v/>
      </c>
      <c r="O1765" s="30">
        <f t="shared" si="245"/>
        <v>0</v>
      </c>
    </row>
    <row r="1766" spans="1:15" x14ac:dyDescent="0.2">
      <c r="A1766" s="40">
        <v>1761</v>
      </c>
      <c r="B1766" s="40" t="str">
        <f>IF(DanhMụcHH!B1765="","",DanhMụcHH!B1765)</f>
        <v/>
      </c>
      <c r="C1766" s="41" t="str">
        <f ca="1">IF(B1766="","",SUMIF(OFFSET(MuaHàng_ThanhToán!$D$5,0,0,COUNTIF(Table2[Tên nhà cung cấp],MuaHàng_ThanhToán!$C$5),6),BáoCáoHàngHóa!B1766,Table2[Số lượng]))</f>
        <v/>
      </c>
      <c r="D1766" s="41" t="str">
        <f t="shared" si="238"/>
        <v/>
      </c>
      <c r="E1766" s="41" t="str">
        <f ca="1">IF(B1766="","",SUMIF(OFFSET(MuaHàng_ThanhToán!$D$5,0,0,COUNTIF(Table2[Tên nhà cung cấp],MuaHàng_ThanhToán!$C$5),6),BáoCáoHàngHóa!B1766,Table2[Thành tiền]))</f>
        <v/>
      </c>
      <c r="F1766" s="43" t="str">
        <f>IF(B1766="","",SUMIF(Table2[[Tên hàng hóa]:[Thành tiền]],BáoCáoHàngHóa!B1766,Table2[Số lượng])-BáoCáoHàngHóa!C1766)</f>
        <v/>
      </c>
      <c r="G1766" s="43" t="str">
        <f t="shared" si="239"/>
        <v/>
      </c>
      <c r="H1766" s="43" t="str">
        <f>IF(B1766="","",SUMIF(Table2[[Tên hàng hóa]:[Thành tiền]],BáoCáoHàngHóa!B1766,Table2[Thành tiền])-BáoCáoHàngHóa!E1766)</f>
        <v/>
      </c>
      <c r="I1766" s="42" t="str">
        <f>IF(B1766="","",SUMIF(Table28[[Tên hàng hóa ]:[Thành tiền]],BáoCáoHàngHóa!B1766,Table28[Số lượng]))</f>
        <v/>
      </c>
      <c r="J1766" s="42" t="str">
        <f t="shared" si="240"/>
        <v/>
      </c>
      <c r="K1766" s="42" t="str">
        <f t="shared" si="241"/>
        <v/>
      </c>
      <c r="L1766" s="44" t="str">
        <f t="shared" si="242"/>
        <v/>
      </c>
      <c r="M1766" s="44" t="str">
        <f t="shared" si="243"/>
        <v/>
      </c>
      <c r="N1766" s="44" t="str">
        <f t="shared" si="244"/>
        <v/>
      </c>
      <c r="O1766" s="30">
        <f t="shared" si="245"/>
        <v>0</v>
      </c>
    </row>
    <row r="1767" spans="1:15" x14ac:dyDescent="0.2">
      <c r="A1767" s="40">
        <v>1762</v>
      </c>
      <c r="B1767" s="40" t="str">
        <f>IF(DanhMụcHH!B1766="","",DanhMụcHH!B1766)</f>
        <v/>
      </c>
      <c r="C1767" s="41" t="str">
        <f ca="1">IF(B1767="","",SUMIF(OFFSET(MuaHàng_ThanhToán!$D$5,0,0,COUNTIF(Table2[Tên nhà cung cấp],MuaHàng_ThanhToán!$C$5),6),BáoCáoHàngHóa!B1767,Table2[Số lượng]))</f>
        <v/>
      </c>
      <c r="D1767" s="41" t="str">
        <f t="shared" si="238"/>
        <v/>
      </c>
      <c r="E1767" s="41" t="str">
        <f ca="1">IF(B1767="","",SUMIF(OFFSET(MuaHàng_ThanhToán!$D$5,0,0,COUNTIF(Table2[Tên nhà cung cấp],MuaHàng_ThanhToán!$C$5),6),BáoCáoHàngHóa!B1767,Table2[Thành tiền]))</f>
        <v/>
      </c>
      <c r="F1767" s="43" t="str">
        <f>IF(B1767="","",SUMIF(Table2[[Tên hàng hóa]:[Thành tiền]],BáoCáoHàngHóa!B1767,Table2[Số lượng])-BáoCáoHàngHóa!C1767)</f>
        <v/>
      </c>
      <c r="G1767" s="43" t="str">
        <f t="shared" si="239"/>
        <v/>
      </c>
      <c r="H1767" s="43" t="str">
        <f>IF(B1767="","",SUMIF(Table2[[Tên hàng hóa]:[Thành tiền]],BáoCáoHàngHóa!B1767,Table2[Thành tiền])-BáoCáoHàngHóa!E1767)</f>
        <v/>
      </c>
      <c r="I1767" s="42" t="str">
        <f>IF(B1767="","",SUMIF(Table28[[Tên hàng hóa ]:[Thành tiền]],BáoCáoHàngHóa!B1767,Table28[Số lượng]))</f>
        <v/>
      </c>
      <c r="J1767" s="42" t="str">
        <f t="shared" si="240"/>
        <v/>
      </c>
      <c r="K1767" s="42" t="str">
        <f t="shared" si="241"/>
        <v/>
      </c>
      <c r="L1767" s="44" t="str">
        <f t="shared" si="242"/>
        <v/>
      </c>
      <c r="M1767" s="44" t="str">
        <f t="shared" si="243"/>
        <v/>
      </c>
      <c r="N1767" s="44" t="str">
        <f t="shared" si="244"/>
        <v/>
      </c>
      <c r="O1767" s="30">
        <f t="shared" si="245"/>
        <v>0</v>
      </c>
    </row>
    <row r="1768" spans="1:15" x14ac:dyDescent="0.2">
      <c r="A1768" s="40">
        <v>1763</v>
      </c>
      <c r="B1768" s="40" t="str">
        <f>IF(DanhMụcHH!B1767="","",DanhMụcHH!B1767)</f>
        <v/>
      </c>
      <c r="C1768" s="41" t="str">
        <f ca="1">IF(B1768="","",SUMIF(OFFSET(MuaHàng_ThanhToán!$D$5,0,0,COUNTIF(Table2[Tên nhà cung cấp],MuaHàng_ThanhToán!$C$5),6),BáoCáoHàngHóa!B1768,Table2[Số lượng]))</f>
        <v/>
      </c>
      <c r="D1768" s="41" t="str">
        <f t="shared" si="238"/>
        <v/>
      </c>
      <c r="E1768" s="41" t="str">
        <f ca="1">IF(B1768="","",SUMIF(OFFSET(MuaHàng_ThanhToán!$D$5,0,0,COUNTIF(Table2[Tên nhà cung cấp],MuaHàng_ThanhToán!$C$5),6),BáoCáoHàngHóa!B1768,Table2[Thành tiền]))</f>
        <v/>
      </c>
      <c r="F1768" s="43" t="str">
        <f>IF(B1768="","",SUMIF(Table2[[Tên hàng hóa]:[Thành tiền]],BáoCáoHàngHóa!B1768,Table2[Số lượng])-BáoCáoHàngHóa!C1768)</f>
        <v/>
      </c>
      <c r="G1768" s="43" t="str">
        <f t="shared" si="239"/>
        <v/>
      </c>
      <c r="H1768" s="43" t="str">
        <f>IF(B1768="","",SUMIF(Table2[[Tên hàng hóa]:[Thành tiền]],BáoCáoHàngHóa!B1768,Table2[Thành tiền])-BáoCáoHàngHóa!E1768)</f>
        <v/>
      </c>
      <c r="I1768" s="42" t="str">
        <f>IF(B1768="","",SUMIF(Table28[[Tên hàng hóa ]:[Thành tiền]],BáoCáoHàngHóa!B1768,Table28[Số lượng]))</f>
        <v/>
      </c>
      <c r="J1768" s="42" t="str">
        <f t="shared" si="240"/>
        <v/>
      </c>
      <c r="K1768" s="42" t="str">
        <f t="shared" si="241"/>
        <v/>
      </c>
      <c r="L1768" s="44" t="str">
        <f t="shared" si="242"/>
        <v/>
      </c>
      <c r="M1768" s="44" t="str">
        <f t="shared" si="243"/>
        <v/>
      </c>
      <c r="N1768" s="44" t="str">
        <f t="shared" si="244"/>
        <v/>
      </c>
      <c r="O1768" s="30">
        <f t="shared" si="245"/>
        <v>0</v>
      </c>
    </row>
    <row r="1769" spans="1:15" x14ac:dyDescent="0.2">
      <c r="A1769" s="40">
        <v>1764</v>
      </c>
      <c r="B1769" s="40" t="str">
        <f>IF(DanhMụcHH!B1768="","",DanhMụcHH!B1768)</f>
        <v/>
      </c>
      <c r="C1769" s="41" t="str">
        <f ca="1">IF(B1769="","",SUMIF(OFFSET(MuaHàng_ThanhToán!$D$5,0,0,COUNTIF(Table2[Tên nhà cung cấp],MuaHàng_ThanhToán!$C$5),6),BáoCáoHàngHóa!B1769,Table2[Số lượng]))</f>
        <v/>
      </c>
      <c r="D1769" s="41" t="str">
        <f t="shared" si="238"/>
        <v/>
      </c>
      <c r="E1769" s="41" t="str">
        <f ca="1">IF(B1769="","",SUMIF(OFFSET(MuaHàng_ThanhToán!$D$5,0,0,COUNTIF(Table2[Tên nhà cung cấp],MuaHàng_ThanhToán!$C$5),6),BáoCáoHàngHóa!B1769,Table2[Thành tiền]))</f>
        <v/>
      </c>
      <c r="F1769" s="43" t="str">
        <f>IF(B1769="","",SUMIF(Table2[[Tên hàng hóa]:[Thành tiền]],BáoCáoHàngHóa!B1769,Table2[Số lượng])-BáoCáoHàngHóa!C1769)</f>
        <v/>
      </c>
      <c r="G1769" s="43" t="str">
        <f t="shared" si="239"/>
        <v/>
      </c>
      <c r="H1769" s="43" t="str">
        <f>IF(B1769="","",SUMIF(Table2[[Tên hàng hóa]:[Thành tiền]],BáoCáoHàngHóa!B1769,Table2[Thành tiền])-BáoCáoHàngHóa!E1769)</f>
        <v/>
      </c>
      <c r="I1769" s="42" t="str">
        <f>IF(B1769="","",SUMIF(Table28[[Tên hàng hóa ]:[Thành tiền]],BáoCáoHàngHóa!B1769,Table28[Số lượng]))</f>
        <v/>
      </c>
      <c r="J1769" s="42" t="str">
        <f t="shared" si="240"/>
        <v/>
      </c>
      <c r="K1769" s="42" t="str">
        <f t="shared" si="241"/>
        <v/>
      </c>
      <c r="L1769" s="44" t="str">
        <f t="shared" si="242"/>
        <v/>
      </c>
      <c r="M1769" s="44" t="str">
        <f t="shared" si="243"/>
        <v/>
      </c>
      <c r="N1769" s="44" t="str">
        <f t="shared" si="244"/>
        <v/>
      </c>
      <c r="O1769" s="30">
        <f t="shared" si="245"/>
        <v>0</v>
      </c>
    </row>
    <row r="1770" spans="1:15" x14ac:dyDescent="0.2">
      <c r="A1770" s="40">
        <v>1765</v>
      </c>
      <c r="B1770" s="40" t="str">
        <f>IF(DanhMụcHH!B1769="","",DanhMụcHH!B1769)</f>
        <v/>
      </c>
      <c r="C1770" s="41" t="str">
        <f ca="1">IF(B1770="","",SUMIF(OFFSET(MuaHàng_ThanhToán!$D$5,0,0,COUNTIF(Table2[Tên nhà cung cấp],MuaHàng_ThanhToán!$C$5),6),BáoCáoHàngHóa!B1770,Table2[Số lượng]))</f>
        <v/>
      </c>
      <c r="D1770" s="41" t="str">
        <f t="shared" si="238"/>
        <v/>
      </c>
      <c r="E1770" s="41" t="str">
        <f ca="1">IF(B1770="","",SUMIF(OFFSET(MuaHàng_ThanhToán!$D$5,0,0,COUNTIF(Table2[Tên nhà cung cấp],MuaHàng_ThanhToán!$C$5),6),BáoCáoHàngHóa!B1770,Table2[Thành tiền]))</f>
        <v/>
      </c>
      <c r="F1770" s="43" t="str">
        <f>IF(B1770="","",SUMIF(Table2[[Tên hàng hóa]:[Thành tiền]],BáoCáoHàngHóa!B1770,Table2[Số lượng])-BáoCáoHàngHóa!C1770)</f>
        <v/>
      </c>
      <c r="G1770" s="43" t="str">
        <f t="shared" si="239"/>
        <v/>
      </c>
      <c r="H1770" s="43" t="str">
        <f>IF(B1770="","",SUMIF(Table2[[Tên hàng hóa]:[Thành tiền]],BáoCáoHàngHóa!B1770,Table2[Thành tiền])-BáoCáoHàngHóa!E1770)</f>
        <v/>
      </c>
      <c r="I1770" s="42" t="str">
        <f>IF(B1770="","",SUMIF(Table28[[Tên hàng hóa ]:[Thành tiền]],BáoCáoHàngHóa!B1770,Table28[Số lượng]))</f>
        <v/>
      </c>
      <c r="J1770" s="42" t="str">
        <f t="shared" si="240"/>
        <v/>
      </c>
      <c r="K1770" s="42" t="str">
        <f t="shared" si="241"/>
        <v/>
      </c>
      <c r="L1770" s="44" t="str">
        <f t="shared" si="242"/>
        <v/>
      </c>
      <c r="M1770" s="44" t="str">
        <f t="shared" si="243"/>
        <v/>
      </c>
      <c r="N1770" s="44" t="str">
        <f t="shared" si="244"/>
        <v/>
      </c>
      <c r="O1770" s="30">
        <f t="shared" si="245"/>
        <v>0</v>
      </c>
    </row>
    <row r="1771" spans="1:15" x14ac:dyDescent="0.2">
      <c r="A1771" s="40">
        <v>1766</v>
      </c>
      <c r="B1771" s="40" t="str">
        <f>IF(DanhMụcHH!B1770="","",DanhMụcHH!B1770)</f>
        <v/>
      </c>
      <c r="C1771" s="41" t="str">
        <f ca="1">IF(B1771="","",SUMIF(OFFSET(MuaHàng_ThanhToán!$D$5,0,0,COUNTIF(Table2[Tên nhà cung cấp],MuaHàng_ThanhToán!$C$5),6),BáoCáoHàngHóa!B1771,Table2[Số lượng]))</f>
        <v/>
      </c>
      <c r="D1771" s="41" t="str">
        <f t="shared" si="238"/>
        <v/>
      </c>
      <c r="E1771" s="41" t="str">
        <f ca="1">IF(B1771="","",SUMIF(OFFSET(MuaHàng_ThanhToán!$D$5,0,0,COUNTIF(Table2[Tên nhà cung cấp],MuaHàng_ThanhToán!$C$5),6),BáoCáoHàngHóa!B1771,Table2[Thành tiền]))</f>
        <v/>
      </c>
      <c r="F1771" s="43" t="str">
        <f>IF(B1771="","",SUMIF(Table2[[Tên hàng hóa]:[Thành tiền]],BáoCáoHàngHóa!B1771,Table2[Số lượng])-BáoCáoHàngHóa!C1771)</f>
        <v/>
      </c>
      <c r="G1771" s="43" t="str">
        <f t="shared" si="239"/>
        <v/>
      </c>
      <c r="H1771" s="43" t="str">
        <f>IF(B1771="","",SUMIF(Table2[[Tên hàng hóa]:[Thành tiền]],BáoCáoHàngHóa!B1771,Table2[Thành tiền])-BáoCáoHàngHóa!E1771)</f>
        <v/>
      </c>
      <c r="I1771" s="42" t="str">
        <f>IF(B1771="","",SUMIF(Table28[[Tên hàng hóa ]:[Thành tiền]],BáoCáoHàngHóa!B1771,Table28[Số lượng]))</f>
        <v/>
      </c>
      <c r="J1771" s="42" t="str">
        <f t="shared" si="240"/>
        <v/>
      </c>
      <c r="K1771" s="42" t="str">
        <f t="shared" si="241"/>
        <v/>
      </c>
      <c r="L1771" s="44" t="str">
        <f t="shared" si="242"/>
        <v/>
      </c>
      <c r="M1771" s="44" t="str">
        <f t="shared" si="243"/>
        <v/>
      </c>
      <c r="N1771" s="44" t="str">
        <f t="shared" si="244"/>
        <v/>
      </c>
      <c r="O1771" s="30">
        <f t="shared" si="245"/>
        <v>0</v>
      </c>
    </row>
    <row r="1772" spans="1:15" x14ac:dyDescent="0.2">
      <c r="A1772" s="40">
        <v>1767</v>
      </c>
      <c r="B1772" s="40" t="str">
        <f>IF(DanhMụcHH!B1771="","",DanhMụcHH!B1771)</f>
        <v/>
      </c>
      <c r="C1772" s="41" t="str">
        <f ca="1">IF(B1772="","",SUMIF(OFFSET(MuaHàng_ThanhToán!$D$5,0,0,COUNTIF(Table2[Tên nhà cung cấp],MuaHàng_ThanhToán!$C$5),6),BáoCáoHàngHóa!B1772,Table2[Số lượng]))</f>
        <v/>
      </c>
      <c r="D1772" s="41" t="str">
        <f t="shared" si="238"/>
        <v/>
      </c>
      <c r="E1772" s="41" t="str">
        <f ca="1">IF(B1772="","",SUMIF(OFFSET(MuaHàng_ThanhToán!$D$5,0,0,COUNTIF(Table2[Tên nhà cung cấp],MuaHàng_ThanhToán!$C$5),6),BáoCáoHàngHóa!B1772,Table2[Thành tiền]))</f>
        <v/>
      </c>
      <c r="F1772" s="43" t="str">
        <f>IF(B1772="","",SUMIF(Table2[[Tên hàng hóa]:[Thành tiền]],BáoCáoHàngHóa!B1772,Table2[Số lượng])-BáoCáoHàngHóa!C1772)</f>
        <v/>
      </c>
      <c r="G1772" s="43" t="str">
        <f t="shared" si="239"/>
        <v/>
      </c>
      <c r="H1772" s="43" t="str">
        <f>IF(B1772="","",SUMIF(Table2[[Tên hàng hóa]:[Thành tiền]],BáoCáoHàngHóa!B1772,Table2[Thành tiền])-BáoCáoHàngHóa!E1772)</f>
        <v/>
      </c>
      <c r="I1772" s="42" t="str">
        <f>IF(B1772="","",SUMIF(Table28[[Tên hàng hóa ]:[Thành tiền]],BáoCáoHàngHóa!B1772,Table28[Số lượng]))</f>
        <v/>
      </c>
      <c r="J1772" s="42" t="str">
        <f t="shared" si="240"/>
        <v/>
      </c>
      <c r="K1772" s="42" t="str">
        <f t="shared" si="241"/>
        <v/>
      </c>
      <c r="L1772" s="44" t="str">
        <f t="shared" si="242"/>
        <v/>
      </c>
      <c r="M1772" s="44" t="str">
        <f t="shared" si="243"/>
        <v/>
      </c>
      <c r="N1772" s="44" t="str">
        <f t="shared" si="244"/>
        <v/>
      </c>
      <c r="O1772" s="30">
        <f t="shared" si="245"/>
        <v>0</v>
      </c>
    </row>
    <row r="1773" spans="1:15" x14ac:dyDescent="0.2">
      <c r="A1773" s="40">
        <v>1768</v>
      </c>
      <c r="B1773" s="40" t="str">
        <f>IF(DanhMụcHH!B1772="","",DanhMụcHH!B1772)</f>
        <v/>
      </c>
      <c r="C1773" s="41" t="str">
        <f ca="1">IF(B1773="","",SUMIF(OFFSET(MuaHàng_ThanhToán!$D$5,0,0,COUNTIF(Table2[Tên nhà cung cấp],MuaHàng_ThanhToán!$C$5),6),BáoCáoHàngHóa!B1773,Table2[Số lượng]))</f>
        <v/>
      </c>
      <c r="D1773" s="41" t="str">
        <f t="shared" si="238"/>
        <v/>
      </c>
      <c r="E1773" s="41" t="str">
        <f ca="1">IF(B1773="","",SUMIF(OFFSET(MuaHàng_ThanhToán!$D$5,0,0,COUNTIF(Table2[Tên nhà cung cấp],MuaHàng_ThanhToán!$C$5),6),BáoCáoHàngHóa!B1773,Table2[Thành tiền]))</f>
        <v/>
      </c>
      <c r="F1773" s="43" t="str">
        <f>IF(B1773="","",SUMIF(Table2[[Tên hàng hóa]:[Thành tiền]],BáoCáoHàngHóa!B1773,Table2[Số lượng])-BáoCáoHàngHóa!C1773)</f>
        <v/>
      </c>
      <c r="G1773" s="43" t="str">
        <f t="shared" si="239"/>
        <v/>
      </c>
      <c r="H1773" s="43" t="str">
        <f>IF(B1773="","",SUMIF(Table2[[Tên hàng hóa]:[Thành tiền]],BáoCáoHàngHóa!B1773,Table2[Thành tiền])-BáoCáoHàngHóa!E1773)</f>
        <v/>
      </c>
      <c r="I1773" s="42" t="str">
        <f>IF(B1773="","",SUMIF(Table28[[Tên hàng hóa ]:[Thành tiền]],BáoCáoHàngHóa!B1773,Table28[Số lượng]))</f>
        <v/>
      </c>
      <c r="J1773" s="42" t="str">
        <f t="shared" si="240"/>
        <v/>
      </c>
      <c r="K1773" s="42" t="str">
        <f t="shared" si="241"/>
        <v/>
      </c>
      <c r="L1773" s="44" t="str">
        <f t="shared" si="242"/>
        <v/>
      </c>
      <c r="M1773" s="44" t="str">
        <f t="shared" si="243"/>
        <v/>
      </c>
      <c r="N1773" s="44" t="str">
        <f t="shared" si="244"/>
        <v/>
      </c>
      <c r="O1773" s="30">
        <f t="shared" si="245"/>
        <v>0</v>
      </c>
    </row>
    <row r="1774" spans="1:15" x14ac:dyDescent="0.2">
      <c r="A1774" s="40">
        <v>1769</v>
      </c>
      <c r="B1774" s="40" t="str">
        <f>IF(DanhMụcHH!B1773="","",DanhMụcHH!B1773)</f>
        <v/>
      </c>
      <c r="C1774" s="41" t="str">
        <f ca="1">IF(B1774="","",SUMIF(OFFSET(MuaHàng_ThanhToán!$D$5,0,0,COUNTIF(Table2[Tên nhà cung cấp],MuaHàng_ThanhToán!$C$5),6),BáoCáoHàngHóa!B1774,Table2[Số lượng]))</f>
        <v/>
      </c>
      <c r="D1774" s="41" t="str">
        <f t="shared" si="238"/>
        <v/>
      </c>
      <c r="E1774" s="41" t="str">
        <f ca="1">IF(B1774="","",SUMIF(OFFSET(MuaHàng_ThanhToán!$D$5,0,0,COUNTIF(Table2[Tên nhà cung cấp],MuaHàng_ThanhToán!$C$5),6),BáoCáoHàngHóa!B1774,Table2[Thành tiền]))</f>
        <v/>
      </c>
      <c r="F1774" s="43" t="str">
        <f>IF(B1774="","",SUMIF(Table2[[Tên hàng hóa]:[Thành tiền]],BáoCáoHàngHóa!B1774,Table2[Số lượng])-BáoCáoHàngHóa!C1774)</f>
        <v/>
      </c>
      <c r="G1774" s="43" t="str">
        <f t="shared" si="239"/>
        <v/>
      </c>
      <c r="H1774" s="43" t="str">
        <f>IF(B1774="","",SUMIF(Table2[[Tên hàng hóa]:[Thành tiền]],BáoCáoHàngHóa!B1774,Table2[Thành tiền])-BáoCáoHàngHóa!E1774)</f>
        <v/>
      </c>
      <c r="I1774" s="42" t="str">
        <f>IF(B1774="","",SUMIF(Table28[[Tên hàng hóa ]:[Thành tiền]],BáoCáoHàngHóa!B1774,Table28[Số lượng]))</f>
        <v/>
      </c>
      <c r="J1774" s="42" t="str">
        <f t="shared" si="240"/>
        <v/>
      </c>
      <c r="K1774" s="42" t="str">
        <f t="shared" si="241"/>
        <v/>
      </c>
      <c r="L1774" s="44" t="str">
        <f t="shared" si="242"/>
        <v/>
      </c>
      <c r="M1774" s="44" t="str">
        <f t="shared" si="243"/>
        <v/>
      </c>
      <c r="N1774" s="44" t="str">
        <f t="shared" si="244"/>
        <v/>
      </c>
      <c r="O1774" s="30">
        <f t="shared" si="245"/>
        <v>0</v>
      </c>
    </row>
    <row r="1775" spans="1:15" x14ac:dyDescent="0.2">
      <c r="A1775" s="40">
        <v>1770</v>
      </c>
      <c r="B1775" s="40" t="str">
        <f>IF(DanhMụcHH!B1774="","",DanhMụcHH!B1774)</f>
        <v/>
      </c>
      <c r="C1775" s="41" t="str">
        <f ca="1">IF(B1775="","",SUMIF(OFFSET(MuaHàng_ThanhToán!$D$5,0,0,COUNTIF(Table2[Tên nhà cung cấp],MuaHàng_ThanhToán!$C$5),6),BáoCáoHàngHóa!B1775,Table2[Số lượng]))</f>
        <v/>
      </c>
      <c r="D1775" s="41" t="str">
        <f t="shared" si="238"/>
        <v/>
      </c>
      <c r="E1775" s="41" t="str">
        <f ca="1">IF(B1775="","",SUMIF(OFFSET(MuaHàng_ThanhToán!$D$5,0,0,COUNTIF(Table2[Tên nhà cung cấp],MuaHàng_ThanhToán!$C$5),6),BáoCáoHàngHóa!B1775,Table2[Thành tiền]))</f>
        <v/>
      </c>
      <c r="F1775" s="43" t="str">
        <f>IF(B1775="","",SUMIF(Table2[[Tên hàng hóa]:[Thành tiền]],BáoCáoHàngHóa!B1775,Table2[Số lượng])-BáoCáoHàngHóa!C1775)</f>
        <v/>
      </c>
      <c r="G1775" s="43" t="str">
        <f t="shared" si="239"/>
        <v/>
      </c>
      <c r="H1775" s="43" t="str">
        <f>IF(B1775="","",SUMIF(Table2[[Tên hàng hóa]:[Thành tiền]],BáoCáoHàngHóa!B1775,Table2[Thành tiền])-BáoCáoHàngHóa!E1775)</f>
        <v/>
      </c>
      <c r="I1775" s="42" t="str">
        <f>IF(B1775="","",SUMIF(Table28[[Tên hàng hóa ]:[Thành tiền]],BáoCáoHàngHóa!B1775,Table28[Số lượng]))</f>
        <v/>
      </c>
      <c r="J1775" s="42" t="str">
        <f t="shared" si="240"/>
        <v/>
      </c>
      <c r="K1775" s="42" t="str">
        <f t="shared" si="241"/>
        <v/>
      </c>
      <c r="L1775" s="44" t="str">
        <f t="shared" si="242"/>
        <v/>
      </c>
      <c r="M1775" s="44" t="str">
        <f t="shared" si="243"/>
        <v/>
      </c>
      <c r="N1775" s="44" t="str">
        <f t="shared" si="244"/>
        <v/>
      </c>
      <c r="O1775" s="30">
        <f t="shared" si="245"/>
        <v>0</v>
      </c>
    </row>
    <row r="1776" spans="1:15" x14ac:dyDescent="0.2">
      <c r="A1776" s="40">
        <v>1771</v>
      </c>
      <c r="B1776" s="40" t="str">
        <f>IF(DanhMụcHH!B1775="","",DanhMụcHH!B1775)</f>
        <v/>
      </c>
      <c r="C1776" s="41" t="str">
        <f ca="1">IF(B1776="","",SUMIF(OFFSET(MuaHàng_ThanhToán!$D$5,0,0,COUNTIF(Table2[Tên nhà cung cấp],MuaHàng_ThanhToán!$C$5),6),BáoCáoHàngHóa!B1776,Table2[Số lượng]))</f>
        <v/>
      </c>
      <c r="D1776" s="41" t="str">
        <f t="shared" si="238"/>
        <v/>
      </c>
      <c r="E1776" s="41" t="str">
        <f ca="1">IF(B1776="","",SUMIF(OFFSET(MuaHàng_ThanhToán!$D$5,0,0,COUNTIF(Table2[Tên nhà cung cấp],MuaHàng_ThanhToán!$C$5),6),BáoCáoHàngHóa!B1776,Table2[Thành tiền]))</f>
        <v/>
      </c>
      <c r="F1776" s="43" t="str">
        <f>IF(B1776="","",SUMIF(Table2[[Tên hàng hóa]:[Thành tiền]],BáoCáoHàngHóa!B1776,Table2[Số lượng])-BáoCáoHàngHóa!C1776)</f>
        <v/>
      </c>
      <c r="G1776" s="43" t="str">
        <f t="shared" si="239"/>
        <v/>
      </c>
      <c r="H1776" s="43" t="str">
        <f>IF(B1776="","",SUMIF(Table2[[Tên hàng hóa]:[Thành tiền]],BáoCáoHàngHóa!B1776,Table2[Thành tiền])-BáoCáoHàngHóa!E1776)</f>
        <v/>
      </c>
      <c r="I1776" s="42" t="str">
        <f>IF(B1776="","",SUMIF(Table28[[Tên hàng hóa ]:[Thành tiền]],BáoCáoHàngHóa!B1776,Table28[Số lượng]))</f>
        <v/>
      </c>
      <c r="J1776" s="42" t="str">
        <f t="shared" si="240"/>
        <v/>
      </c>
      <c r="K1776" s="42" t="str">
        <f t="shared" si="241"/>
        <v/>
      </c>
      <c r="L1776" s="44" t="str">
        <f t="shared" si="242"/>
        <v/>
      </c>
      <c r="M1776" s="44" t="str">
        <f t="shared" si="243"/>
        <v/>
      </c>
      <c r="N1776" s="44" t="str">
        <f t="shared" si="244"/>
        <v/>
      </c>
      <c r="O1776" s="30">
        <f t="shared" si="245"/>
        <v>0</v>
      </c>
    </row>
    <row r="1777" spans="1:15" x14ac:dyDescent="0.2">
      <c r="A1777" s="40">
        <v>1772</v>
      </c>
      <c r="B1777" s="40" t="str">
        <f>IF(DanhMụcHH!B1776="","",DanhMụcHH!B1776)</f>
        <v/>
      </c>
      <c r="C1777" s="41" t="str">
        <f ca="1">IF(B1777="","",SUMIF(OFFSET(MuaHàng_ThanhToán!$D$5,0,0,COUNTIF(Table2[Tên nhà cung cấp],MuaHàng_ThanhToán!$C$5),6),BáoCáoHàngHóa!B1777,Table2[Số lượng]))</f>
        <v/>
      </c>
      <c r="D1777" s="41" t="str">
        <f t="shared" si="238"/>
        <v/>
      </c>
      <c r="E1777" s="41" t="str">
        <f ca="1">IF(B1777="","",SUMIF(OFFSET(MuaHàng_ThanhToán!$D$5,0,0,COUNTIF(Table2[Tên nhà cung cấp],MuaHàng_ThanhToán!$C$5),6),BáoCáoHàngHóa!B1777,Table2[Thành tiền]))</f>
        <v/>
      </c>
      <c r="F1777" s="43" t="str">
        <f>IF(B1777="","",SUMIF(Table2[[Tên hàng hóa]:[Thành tiền]],BáoCáoHàngHóa!B1777,Table2[Số lượng])-BáoCáoHàngHóa!C1777)</f>
        <v/>
      </c>
      <c r="G1777" s="43" t="str">
        <f t="shared" si="239"/>
        <v/>
      </c>
      <c r="H1777" s="43" t="str">
        <f>IF(B1777="","",SUMIF(Table2[[Tên hàng hóa]:[Thành tiền]],BáoCáoHàngHóa!B1777,Table2[Thành tiền])-BáoCáoHàngHóa!E1777)</f>
        <v/>
      </c>
      <c r="I1777" s="42" t="str">
        <f>IF(B1777="","",SUMIF(Table28[[Tên hàng hóa ]:[Thành tiền]],BáoCáoHàngHóa!B1777,Table28[Số lượng]))</f>
        <v/>
      </c>
      <c r="J1777" s="42" t="str">
        <f t="shared" si="240"/>
        <v/>
      </c>
      <c r="K1777" s="42" t="str">
        <f t="shared" si="241"/>
        <v/>
      </c>
      <c r="L1777" s="44" t="str">
        <f t="shared" si="242"/>
        <v/>
      </c>
      <c r="M1777" s="44" t="str">
        <f t="shared" si="243"/>
        <v/>
      </c>
      <c r="N1777" s="44" t="str">
        <f t="shared" si="244"/>
        <v/>
      </c>
      <c r="O1777" s="30">
        <f t="shared" si="245"/>
        <v>0</v>
      </c>
    </row>
    <row r="1778" spans="1:15" x14ac:dyDescent="0.2">
      <c r="A1778" s="40">
        <v>1773</v>
      </c>
      <c r="B1778" s="40" t="str">
        <f>IF(DanhMụcHH!B1777="","",DanhMụcHH!B1777)</f>
        <v/>
      </c>
      <c r="C1778" s="41" t="str">
        <f ca="1">IF(B1778="","",SUMIF(OFFSET(MuaHàng_ThanhToán!$D$5,0,0,COUNTIF(Table2[Tên nhà cung cấp],MuaHàng_ThanhToán!$C$5),6),BáoCáoHàngHóa!B1778,Table2[Số lượng]))</f>
        <v/>
      </c>
      <c r="D1778" s="41" t="str">
        <f t="shared" si="238"/>
        <v/>
      </c>
      <c r="E1778" s="41" t="str">
        <f ca="1">IF(B1778="","",SUMIF(OFFSET(MuaHàng_ThanhToán!$D$5,0,0,COUNTIF(Table2[Tên nhà cung cấp],MuaHàng_ThanhToán!$C$5),6),BáoCáoHàngHóa!B1778,Table2[Thành tiền]))</f>
        <v/>
      </c>
      <c r="F1778" s="43" t="str">
        <f>IF(B1778="","",SUMIF(Table2[[Tên hàng hóa]:[Thành tiền]],BáoCáoHàngHóa!B1778,Table2[Số lượng])-BáoCáoHàngHóa!C1778)</f>
        <v/>
      </c>
      <c r="G1778" s="43" t="str">
        <f t="shared" si="239"/>
        <v/>
      </c>
      <c r="H1778" s="43" t="str">
        <f>IF(B1778="","",SUMIF(Table2[[Tên hàng hóa]:[Thành tiền]],BáoCáoHàngHóa!B1778,Table2[Thành tiền])-BáoCáoHàngHóa!E1778)</f>
        <v/>
      </c>
      <c r="I1778" s="42" t="str">
        <f>IF(B1778="","",SUMIF(Table28[[Tên hàng hóa ]:[Thành tiền]],BáoCáoHàngHóa!B1778,Table28[Số lượng]))</f>
        <v/>
      </c>
      <c r="J1778" s="42" t="str">
        <f t="shared" si="240"/>
        <v/>
      </c>
      <c r="K1778" s="42" t="str">
        <f t="shared" si="241"/>
        <v/>
      </c>
      <c r="L1778" s="44" t="str">
        <f t="shared" si="242"/>
        <v/>
      </c>
      <c r="M1778" s="44" t="str">
        <f t="shared" si="243"/>
        <v/>
      </c>
      <c r="N1778" s="44" t="str">
        <f t="shared" si="244"/>
        <v/>
      </c>
      <c r="O1778" s="30">
        <f t="shared" si="245"/>
        <v>0</v>
      </c>
    </row>
    <row r="1779" spans="1:15" x14ac:dyDescent="0.2">
      <c r="A1779" s="40">
        <v>1774</v>
      </c>
      <c r="B1779" s="40" t="str">
        <f>IF(DanhMụcHH!B1778="","",DanhMụcHH!B1778)</f>
        <v/>
      </c>
      <c r="C1779" s="41" t="str">
        <f ca="1">IF(B1779="","",SUMIF(OFFSET(MuaHàng_ThanhToán!$D$5,0,0,COUNTIF(Table2[Tên nhà cung cấp],MuaHàng_ThanhToán!$C$5),6),BáoCáoHàngHóa!B1779,Table2[Số lượng]))</f>
        <v/>
      </c>
      <c r="D1779" s="41" t="str">
        <f t="shared" ref="D1779:D1842" si="246">IF(B1779="","",IF(C1779=0,0,E1779/C1779))</f>
        <v/>
      </c>
      <c r="E1779" s="41" t="str">
        <f ca="1">IF(B1779="","",SUMIF(OFFSET(MuaHàng_ThanhToán!$D$5,0,0,COUNTIF(Table2[Tên nhà cung cấp],MuaHàng_ThanhToán!$C$5),6),BáoCáoHàngHóa!B1779,Table2[Thành tiền]))</f>
        <v/>
      </c>
      <c r="F1779" s="43" t="str">
        <f>IF(B1779="","",SUMIF(Table2[[Tên hàng hóa]:[Thành tiền]],BáoCáoHàngHóa!B1779,Table2[Số lượng])-BáoCáoHàngHóa!C1779)</f>
        <v/>
      </c>
      <c r="G1779" s="43" t="str">
        <f t="shared" ref="G1779:G1842" si="247">IF(B1779="","",IF(F1779=0,0,H1779/F1779))</f>
        <v/>
      </c>
      <c r="H1779" s="43" t="str">
        <f>IF(B1779="","",SUMIF(Table2[[Tên hàng hóa]:[Thành tiền]],BáoCáoHàngHóa!B1779,Table2[Thành tiền])-BáoCáoHàngHóa!E1779)</f>
        <v/>
      </c>
      <c r="I1779" s="42" t="str">
        <f>IF(B1779="","",SUMIF(Table28[[Tên hàng hóa ]:[Thành tiền]],BáoCáoHàngHóa!B1779,Table28[Số lượng]))</f>
        <v/>
      </c>
      <c r="J1779" s="42" t="str">
        <f t="shared" ref="J1779:J1842" si="248">IF(B1779="","",IF(I1779=0,0,(H1779+E1779)/(F1779+C1779)))</f>
        <v/>
      </c>
      <c r="K1779" s="42" t="str">
        <f t="shared" ref="K1779:K1842" si="249">IF(B1779="","",J1779*I1779)</f>
        <v/>
      </c>
      <c r="L1779" s="44" t="str">
        <f t="shared" ref="L1779:L1842" si="250">IF(B1779="","",C1779+F1779-I1779)</f>
        <v/>
      </c>
      <c r="M1779" s="44" t="str">
        <f t="shared" ref="M1779:M1842" si="251">IF(B1779="","",IF(L1779=0,0,N1779/L1779))</f>
        <v/>
      </c>
      <c r="N1779" s="44" t="str">
        <f t="shared" ref="N1779:N1842" si="252">IF(B1779="","",E1779+H1779-K1779)</f>
        <v/>
      </c>
      <c r="O1779" s="30">
        <f t="shared" si="245"/>
        <v>0</v>
      </c>
    </row>
    <row r="1780" spans="1:15" x14ac:dyDescent="0.2">
      <c r="A1780" s="40">
        <v>1775</v>
      </c>
      <c r="B1780" s="40" t="str">
        <f>IF(DanhMụcHH!B1779="","",DanhMụcHH!B1779)</f>
        <v/>
      </c>
      <c r="C1780" s="41" t="str">
        <f ca="1">IF(B1780="","",SUMIF(OFFSET(MuaHàng_ThanhToán!$D$5,0,0,COUNTIF(Table2[Tên nhà cung cấp],MuaHàng_ThanhToán!$C$5),6),BáoCáoHàngHóa!B1780,Table2[Số lượng]))</f>
        <v/>
      </c>
      <c r="D1780" s="41" t="str">
        <f t="shared" si="246"/>
        <v/>
      </c>
      <c r="E1780" s="41" t="str">
        <f ca="1">IF(B1780="","",SUMIF(OFFSET(MuaHàng_ThanhToán!$D$5,0,0,COUNTIF(Table2[Tên nhà cung cấp],MuaHàng_ThanhToán!$C$5),6),BáoCáoHàngHóa!B1780,Table2[Thành tiền]))</f>
        <v/>
      </c>
      <c r="F1780" s="43" t="str">
        <f>IF(B1780="","",SUMIF(Table2[[Tên hàng hóa]:[Thành tiền]],BáoCáoHàngHóa!B1780,Table2[Số lượng])-BáoCáoHàngHóa!C1780)</f>
        <v/>
      </c>
      <c r="G1780" s="43" t="str">
        <f t="shared" si="247"/>
        <v/>
      </c>
      <c r="H1780" s="43" t="str">
        <f>IF(B1780="","",SUMIF(Table2[[Tên hàng hóa]:[Thành tiền]],BáoCáoHàngHóa!B1780,Table2[Thành tiền])-BáoCáoHàngHóa!E1780)</f>
        <v/>
      </c>
      <c r="I1780" s="42" t="str">
        <f>IF(B1780="","",SUMIF(Table28[[Tên hàng hóa ]:[Thành tiền]],BáoCáoHàngHóa!B1780,Table28[Số lượng]))</f>
        <v/>
      </c>
      <c r="J1780" s="42" t="str">
        <f t="shared" si="248"/>
        <v/>
      </c>
      <c r="K1780" s="42" t="str">
        <f t="shared" si="249"/>
        <v/>
      </c>
      <c r="L1780" s="44" t="str">
        <f t="shared" si="250"/>
        <v/>
      </c>
      <c r="M1780" s="44" t="str">
        <f t="shared" si="251"/>
        <v/>
      </c>
      <c r="N1780" s="44" t="str">
        <f t="shared" si="252"/>
        <v/>
      </c>
      <c r="O1780" s="30">
        <f t="shared" si="245"/>
        <v>0</v>
      </c>
    </row>
    <row r="1781" spans="1:15" x14ac:dyDescent="0.2">
      <c r="A1781" s="40">
        <v>1776</v>
      </c>
      <c r="B1781" s="40" t="str">
        <f>IF(DanhMụcHH!B1780="","",DanhMụcHH!B1780)</f>
        <v/>
      </c>
      <c r="C1781" s="41" t="str">
        <f ca="1">IF(B1781="","",SUMIF(OFFSET(MuaHàng_ThanhToán!$D$5,0,0,COUNTIF(Table2[Tên nhà cung cấp],MuaHàng_ThanhToán!$C$5),6),BáoCáoHàngHóa!B1781,Table2[Số lượng]))</f>
        <v/>
      </c>
      <c r="D1781" s="41" t="str">
        <f t="shared" si="246"/>
        <v/>
      </c>
      <c r="E1781" s="41" t="str">
        <f ca="1">IF(B1781="","",SUMIF(OFFSET(MuaHàng_ThanhToán!$D$5,0,0,COUNTIF(Table2[Tên nhà cung cấp],MuaHàng_ThanhToán!$C$5),6),BáoCáoHàngHóa!B1781,Table2[Thành tiền]))</f>
        <v/>
      </c>
      <c r="F1781" s="43" t="str">
        <f>IF(B1781="","",SUMIF(Table2[[Tên hàng hóa]:[Thành tiền]],BáoCáoHàngHóa!B1781,Table2[Số lượng])-BáoCáoHàngHóa!C1781)</f>
        <v/>
      </c>
      <c r="G1781" s="43" t="str">
        <f t="shared" si="247"/>
        <v/>
      </c>
      <c r="H1781" s="43" t="str">
        <f>IF(B1781="","",SUMIF(Table2[[Tên hàng hóa]:[Thành tiền]],BáoCáoHàngHóa!B1781,Table2[Thành tiền])-BáoCáoHàngHóa!E1781)</f>
        <v/>
      </c>
      <c r="I1781" s="42" t="str">
        <f>IF(B1781="","",SUMIF(Table28[[Tên hàng hóa ]:[Thành tiền]],BáoCáoHàngHóa!B1781,Table28[Số lượng]))</f>
        <v/>
      </c>
      <c r="J1781" s="42" t="str">
        <f t="shared" si="248"/>
        <v/>
      </c>
      <c r="K1781" s="42" t="str">
        <f t="shared" si="249"/>
        <v/>
      </c>
      <c r="L1781" s="44" t="str">
        <f t="shared" si="250"/>
        <v/>
      </c>
      <c r="M1781" s="44" t="str">
        <f t="shared" si="251"/>
        <v/>
      </c>
      <c r="N1781" s="44" t="str">
        <f t="shared" si="252"/>
        <v/>
      </c>
      <c r="O1781" s="30">
        <f t="shared" si="245"/>
        <v>0</v>
      </c>
    </row>
    <row r="1782" spans="1:15" x14ac:dyDescent="0.2">
      <c r="A1782" s="40">
        <v>1777</v>
      </c>
      <c r="B1782" s="40" t="str">
        <f>IF(DanhMụcHH!B1781="","",DanhMụcHH!B1781)</f>
        <v/>
      </c>
      <c r="C1782" s="41" t="str">
        <f ca="1">IF(B1782="","",SUMIF(OFFSET(MuaHàng_ThanhToán!$D$5,0,0,COUNTIF(Table2[Tên nhà cung cấp],MuaHàng_ThanhToán!$C$5),6),BáoCáoHàngHóa!B1782,Table2[Số lượng]))</f>
        <v/>
      </c>
      <c r="D1782" s="41" t="str">
        <f t="shared" si="246"/>
        <v/>
      </c>
      <c r="E1782" s="41" t="str">
        <f ca="1">IF(B1782="","",SUMIF(OFFSET(MuaHàng_ThanhToán!$D$5,0,0,COUNTIF(Table2[Tên nhà cung cấp],MuaHàng_ThanhToán!$C$5),6),BáoCáoHàngHóa!B1782,Table2[Thành tiền]))</f>
        <v/>
      </c>
      <c r="F1782" s="43" t="str">
        <f>IF(B1782="","",SUMIF(Table2[[Tên hàng hóa]:[Thành tiền]],BáoCáoHàngHóa!B1782,Table2[Số lượng])-BáoCáoHàngHóa!C1782)</f>
        <v/>
      </c>
      <c r="G1782" s="43" t="str">
        <f t="shared" si="247"/>
        <v/>
      </c>
      <c r="H1782" s="43" t="str">
        <f>IF(B1782="","",SUMIF(Table2[[Tên hàng hóa]:[Thành tiền]],BáoCáoHàngHóa!B1782,Table2[Thành tiền])-BáoCáoHàngHóa!E1782)</f>
        <v/>
      </c>
      <c r="I1782" s="42" t="str">
        <f>IF(B1782="","",SUMIF(Table28[[Tên hàng hóa ]:[Thành tiền]],BáoCáoHàngHóa!B1782,Table28[Số lượng]))</f>
        <v/>
      </c>
      <c r="J1782" s="42" t="str">
        <f t="shared" si="248"/>
        <v/>
      </c>
      <c r="K1782" s="42" t="str">
        <f t="shared" si="249"/>
        <v/>
      </c>
      <c r="L1782" s="44" t="str">
        <f t="shared" si="250"/>
        <v/>
      </c>
      <c r="M1782" s="44" t="str">
        <f t="shared" si="251"/>
        <v/>
      </c>
      <c r="N1782" s="44" t="str">
        <f t="shared" si="252"/>
        <v/>
      </c>
      <c r="O1782" s="30">
        <f t="shared" si="245"/>
        <v>0</v>
      </c>
    </row>
    <row r="1783" spans="1:15" x14ac:dyDescent="0.2">
      <c r="A1783" s="40">
        <v>1778</v>
      </c>
      <c r="B1783" s="40" t="str">
        <f>IF(DanhMụcHH!B1782="","",DanhMụcHH!B1782)</f>
        <v/>
      </c>
      <c r="C1783" s="41" t="str">
        <f ca="1">IF(B1783="","",SUMIF(OFFSET(MuaHàng_ThanhToán!$D$5,0,0,COUNTIF(Table2[Tên nhà cung cấp],MuaHàng_ThanhToán!$C$5),6),BáoCáoHàngHóa!B1783,Table2[Số lượng]))</f>
        <v/>
      </c>
      <c r="D1783" s="41" t="str">
        <f t="shared" si="246"/>
        <v/>
      </c>
      <c r="E1783" s="41" t="str">
        <f ca="1">IF(B1783="","",SUMIF(OFFSET(MuaHàng_ThanhToán!$D$5,0,0,COUNTIF(Table2[Tên nhà cung cấp],MuaHàng_ThanhToán!$C$5),6),BáoCáoHàngHóa!B1783,Table2[Thành tiền]))</f>
        <v/>
      </c>
      <c r="F1783" s="43" t="str">
        <f>IF(B1783="","",SUMIF(Table2[[Tên hàng hóa]:[Thành tiền]],BáoCáoHàngHóa!B1783,Table2[Số lượng])-BáoCáoHàngHóa!C1783)</f>
        <v/>
      </c>
      <c r="G1783" s="43" t="str">
        <f t="shared" si="247"/>
        <v/>
      </c>
      <c r="H1783" s="43" t="str">
        <f>IF(B1783="","",SUMIF(Table2[[Tên hàng hóa]:[Thành tiền]],BáoCáoHàngHóa!B1783,Table2[Thành tiền])-BáoCáoHàngHóa!E1783)</f>
        <v/>
      </c>
      <c r="I1783" s="42" t="str">
        <f>IF(B1783="","",SUMIF(Table28[[Tên hàng hóa ]:[Thành tiền]],BáoCáoHàngHóa!B1783,Table28[Số lượng]))</f>
        <v/>
      </c>
      <c r="J1783" s="42" t="str">
        <f t="shared" si="248"/>
        <v/>
      </c>
      <c r="K1783" s="42" t="str">
        <f t="shared" si="249"/>
        <v/>
      </c>
      <c r="L1783" s="44" t="str">
        <f t="shared" si="250"/>
        <v/>
      </c>
      <c r="M1783" s="44" t="str">
        <f t="shared" si="251"/>
        <v/>
      </c>
      <c r="N1783" s="44" t="str">
        <f t="shared" si="252"/>
        <v/>
      </c>
      <c r="O1783" s="30">
        <f t="shared" si="245"/>
        <v>0</v>
      </c>
    </row>
    <row r="1784" spans="1:15" x14ac:dyDescent="0.2">
      <c r="A1784" s="40">
        <v>1779</v>
      </c>
      <c r="B1784" s="40" t="str">
        <f>IF(DanhMụcHH!B1783="","",DanhMụcHH!B1783)</f>
        <v/>
      </c>
      <c r="C1784" s="41" t="str">
        <f ca="1">IF(B1784="","",SUMIF(OFFSET(MuaHàng_ThanhToán!$D$5,0,0,COUNTIF(Table2[Tên nhà cung cấp],MuaHàng_ThanhToán!$C$5),6),BáoCáoHàngHóa!B1784,Table2[Số lượng]))</f>
        <v/>
      </c>
      <c r="D1784" s="41" t="str">
        <f t="shared" si="246"/>
        <v/>
      </c>
      <c r="E1784" s="41" t="str">
        <f ca="1">IF(B1784="","",SUMIF(OFFSET(MuaHàng_ThanhToán!$D$5,0,0,COUNTIF(Table2[Tên nhà cung cấp],MuaHàng_ThanhToán!$C$5),6),BáoCáoHàngHóa!B1784,Table2[Thành tiền]))</f>
        <v/>
      </c>
      <c r="F1784" s="43" t="str">
        <f>IF(B1784="","",SUMIF(Table2[[Tên hàng hóa]:[Thành tiền]],BáoCáoHàngHóa!B1784,Table2[Số lượng])-BáoCáoHàngHóa!C1784)</f>
        <v/>
      </c>
      <c r="G1784" s="43" t="str">
        <f t="shared" si="247"/>
        <v/>
      </c>
      <c r="H1784" s="43" t="str">
        <f>IF(B1784="","",SUMIF(Table2[[Tên hàng hóa]:[Thành tiền]],BáoCáoHàngHóa!B1784,Table2[Thành tiền])-BáoCáoHàngHóa!E1784)</f>
        <v/>
      </c>
      <c r="I1784" s="42" t="str">
        <f>IF(B1784="","",SUMIF(Table28[[Tên hàng hóa ]:[Thành tiền]],BáoCáoHàngHóa!B1784,Table28[Số lượng]))</f>
        <v/>
      </c>
      <c r="J1784" s="42" t="str">
        <f t="shared" si="248"/>
        <v/>
      </c>
      <c r="K1784" s="42" t="str">
        <f t="shared" si="249"/>
        <v/>
      </c>
      <c r="L1784" s="44" t="str">
        <f t="shared" si="250"/>
        <v/>
      </c>
      <c r="M1784" s="44" t="str">
        <f t="shared" si="251"/>
        <v/>
      </c>
      <c r="N1784" s="44" t="str">
        <f t="shared" si="252"/>
        <v/>
      </c>
      <c r="O1784" s="30">
        <f t="shared" si="245"/>
        <v>0</v>
      </c>
    </row>
    <row r="1785" spans="1:15" x14ac:dyDescent="0.2">
      <c r="A1785" s="40">
        <v>1780</v>
      </c>
      <c r="B1785" s="40" t="str">
        <f>IF(DanhMụcHH!B1784="","",DanhMụcHH!B1784)</f>
        <v/>
      </c>
      <c r="C1785" s="41" t="str">
        <f ca="1">IF(B1785="","",SUMIF(OFFSET(MuaHàng_ThanhToán!$D$5,0,0,COUNTIF(Table2[Tên nhà cung cấp],MuaHàng_ThanhToán!$C$5),6),BáoCáoHàngHóa!B1785,Table2[Số lượng]))</f>
        <v/>
      </c>
      <c r="D1785" s="41" t="str">
        <f t="shared" si="246"/>
        <v/>
      </c>
      <c r="E1785" s="41" t="str">
        <f ca="1">IF(B1785="","",SUMIF(OFFSET(MuaHàng_ThanhToán!$D$5,0,0,COUNTIF(Table2[Tên nhà cung cấp],MuaHàng_ThanhToán!$C$5),6),BáoCáoHàngHóa!B1785,Table2[Thành tiền]))</f>
        <v/>
      </c>
      <c r="F1785" s="43" t="str">
        <f>IF(B1785="","",SUMIF(Table2[[Tên hàng hóa]:[Thành tiền]],BáoCáoHàngHóa!B1785,Table2[Số lượng])-BáoCáoHàngHóa!C1785)</f>
        <v/>
      </c>
      <c r="G1785" s="43" t="str">
        <f t="shared" si="247"/>
        <v/>
      </c>
      <c r="H1785" s="43" t="str">
        <f>IF(B1785="","",SUMIF(Table2[[Tên hàng hóa]:[Thành tiền]],BáoCáoHàngHóa!B1785,Table2[Thành tiền])-BáoCáoHàngHóa!E1785)</f>
        <v/>
      </c>
      <c r="I1785" s="42" t="str">
        <f>IF(B1785="","",SUMIF(Table28[[Tên hàng hóa ]:[Thành tiền]],BáoCáoHàngHóa!B1785,Table28[Số lượng]))</f>
        <v/>
      </c>
      <c r="J1785" s="42" t="str">
        <f t="shared" si="248"/>
        <v/>
      </c>
      <c r="K1785" s="42" t="str">
        <f t="shared" si="249"/>
        <v/>
      </c>
      <c r="L1785" s="44" t="str">
        <f t="shared" si="250"/>
        <v/>
      </c>
      <c r="M1785" s="44" t="str">
        <f t="shared" si="251"/>
        <v/>
      </c>
      <c r="N1785" s="44" t="str">
        <f t="shared" si="252"/>
        <v/>
      </c>
      <c r="O1785" s="30">
        <f t="shared" si="245"/>
        <v>0</v>
      </c>
    </row>
    <row r="1786" spans="1:15" x14ac:dyDescent="0.2">
      <c r="A1786" s="40">
        <v>1781</v>
      </c>
      <c r="B1786" s="40" t="str">
        <f>IF(DanhMụcHH!B1785="","",DanhMụcHH!B1785)</f>
        <v/>
      </c>
      <c r="C1786" s="41" t="str">
        <f ca="1">IF(B1786="","",SUMIF(OFFSET(MuaHàng_ThanhToán!$D$5,0,0,COUNTIF(Table2[Tên nhà cung cấp],MuaHàng_ThanhToán!$C$5),6),BáoCáoHàngHóa!B1786,Table2[Số lượng]))</f>
        <v/>
      </c>
      <c r="D1786" s="41" t="str">
        <f t="shared" si="246"/>
        <v/>
      </c>
      <c r="E1786" s="41" t="str">
        <f ca="1">IF(B1786="","",SUMIF(OFFSET(MuaHàng_ThanhToán!$D$5,0,0,COUNTIF(Table2[Tên nhà cung cấp],MuaHàng_ThanhToán!$C$5),6),BáoCáoHàngHóa!B1786,Table2[Thành tiền]))</f>
        <v/>
      </c>
      <c r="F1786" s="43" t="str">
        <f>IF(B1786="","",SUMIF(Table2[[Tên hàng hóa]:[Thành tiền]],BáoCáoHàngHóa!B1786,Table2[Số lượng])-BáoCáoHàngHóa!C1786)</f>
        <v/>
      </c>
      <c r="G1786" s="43" t="str">
        <f t="shared" si="247"/>
        <v/>
      </c>
      <c r="H1786" s="43" t="str">
        <f>IF(B1786="","",SUMIF(Table2[[Tên hàng hóa]:[Thành tiền]],BáoCáoHàngHóa!B1786,Table2[Thành tiền])-BáoCáoHàngHóa!E1786)</f>
        <v/>
      </c>
      <c r="I1786" s="42" t="str">
        <f>IF(B1786="","",SUMIF(Table28[[Tên hàng hóa ]:[Thành tiền]],BáoCáoHàngHóa!B1786,Table28[Số lượng]))</f>
        <v/>
      </c>
      <c r="J1786" s="42" t="str">
        <f t="shared" si="248"/>
        <v/>
      </c>
      <c r="K1786" s="42" t="str">
        <f t="shared" si="249"/>
        <v/>
      </c>
      <c r="L1786" s="44" t="str">
        <f t="shared" si="250"/>
        <v/>
      </c>
      <c r="M1786" s="44" t="str">
        <f t="shared" si="251"/>
        <v/>
      </c>
      <c r="N1786" s="44" t="str">
        <f t="shared" si="252"/>
        <v/>
      </c>
      <c r="O1786" s="30">
        <f t="shared" si="245"/>
        <v>0</v>
      </c>
    </row>
    <row r="1787" spans="1:15" x14ac:dyDescent="0.2">
      <c r="A1787" s="40">
        <v>1782</v>
      </c>
      <c r="B1787" s="40" t="str">
        <f>IF(DanhMụcHH!B1786="","",DanhMụcHH!B1786)</f>
        <v/>
      </c>
      <c r="C1787" s="41" t="str">
        <f ca="1">IF(B1787="","",SUMIF(OFFSET(MuaHàng_ThanhToán!$D$5,0,0,COUNTIF(Table2[Tên nhà cung cấp],MuaHàng_ThanhToán!$C$5),6),BáoCáoHàngHóa!B1787,Table2[Số lượng]))</f>
        <v/>
      </c>
      <c r="D1787" s="41" t="str">
        <f t="shared" si="246"/>
        <v/>
      </c>
      <c r="E1787" s="41" t="str">
        <f ca="1">IF(B1787="","",SUMIF(OFFSET(MuaHàng_ThanhToán!$D$5,0,0,COUNTIF(Table2[Tên nhà cung cấp],MuaHàng_ThanhToán!$C$5),6),BáoCáoHàngHóa!B1787,Table2[Thành tiền]))</f>
        <v/>
      </c>
      <c r="F1787" s="43" t="str">
        <f>IF(B1787="","",SUMIF(Table2[[Tên hàng hóa]:[Thành tiền]],BáoCáoHàngHóa!B1787,Table2[Số lượng])-BáoCáoHàngHóa!C1787)</f>
        <v/>
      </c>
      <c r="G1787" s="43" t="str">
        <f t="shared" si="247"/>
        <v/>
      </c>
      <c r="H1787" s="43" t="str">
        <f>IF(B1787="","",SUMIF(Table2[[Tên hàng hóa]:[Thành tiền]],BáoCáoHàngHóa!B1787,Table2[Thành tiền])-BáoCáoHàngHóa!E1787)</f>
        <v/>
      </c>
      <c r="I1787" s="42" t="str">
        <f>IF(B1787="","",SUMIF(Table28[[Tên hàng hóa ]:[Thành tiền]],BáoCáoHàngHóa!B1787,Table28[Số lượng]))</f>
        <v/>
      </c>
      <c r="J1787" s="42" t="str">
        <f t="shared" si="248"/>
        <v/>
      </c>
      <c r="K1787" s="42" t="str">
        <f t="shared" si="249"/>
        <v/>
      </c>
      <c r="L1787" s="44" t="str">
        <f t="shared" si="250"/>
        <v/>
      </c>
      <c r="M1787" s="44" t="str">
        <f t="shared" si="251"/>
        <v/>
      </c>
      <c r="N1787" s="44" t="str">
        <f t="shared" si="252"/>
        <v/>
      </c>
      <c r="O1787" s="30">
        <f t="shared" si="245"/>
        <v>0</v>
      </c>
    </row>
    <row r="1788" spans="1:15" x14ac:dyDescent="0.2">
      <c r="A1788" s="40">
        <v>1783</v>
      </c>
      <c r="B1788" s="40" t="str">
        <f>IF(DanhMụcHH!B1787="","",DanhMụcHH!B1787)</f>
        <v/>
      </c>
      <c r="C1788" s="41" t="str">
        <f ca="1">IF(B1788="","",SUMIF(OFFSET(MuaHàng_ThanhToán!$D$5,0,0,COUNTIF(Table2[Tên nhà cung cấp],MuaHàng_ThanhToán!$C$5),6),BáoCáoHàngHóa!B1788,Table2[Số lượng]))</f>
        <v/>
      </c>
      <c r="D1788" s="41" t="str">
        <f t="shared" si="246"/>
        <v/>
      </c>
      <c r="E1788" s="41" t="str">
        <f ca="1">IF(B1788="","",SUMIF(OFFSET(MuaHàng_ThanhToán!$D$5,0,0,COUNTIF(Table2[Tên nhà cung cấp],MuaHàng_ThanhToán!$C$5),6),BáoCáoHàngHóa!B1788,Table2[Thành tiền]))</f>
        <v/>
      </c>
      <c r="F1788" s="43" t="str">
        <f>IF(B1788="","",SUMIF(Table2[[Tên hàng hóa]:[Thành tiền]],BáoCáoHàngHóa!B1788,Table2[Số lượng])-BáoCáoHàngHóa!C1788)</f>
        <v/>
      </c>
      <c r="G1788" s="43" t="str">
        <f t="shared" si="247"/>
        <v/>
      </c>
      <c r="H1788" s="43" t="str">
        <f>IF(B1788="","",SUMIF(Table2[[Tên hàng hóa]:[Thành tiền]],BáoCáoHàngHóa!B1788,Table2[Thành tiền])-BáoCáoHàngHóa!E1788)</f>
        <v/>
      </c>
      <c r="I1788" s="42" t="str">
        <f>IF(B1788="","",SUMIF(Table28[[Tên hàng hóa ]:[Thành tiền]],BáoCáoHàngHóa!B1788,Table28[Số lượng]))</f>
        <v/>
      </c>
      <c r="J1788" s="42" t="str">
        <f t="shared" si="248"/>
        <v/>
      </c>
      <c r="K1788" s="42" t="str">
        <f t="shared" si="249"/>
        <v/>
      </c>
      <c r="L1788" s="44" t="str">
        <f t="shared" si="250"/>
        <v/>
      </c>
      <c r="M1788" s="44" t="str">
        <f t="shared" si="251"/>
        <v/>
      </c>
      <c r="N1788" s="44" t="str">
        <f t="shared" si="252"/>
        <v/>
      </c>
      <c r="O1788" s="30">
        <f t="shared" si="245"/>
        <v>0</v>
      </c>
    </row>
    <row r="1789" spans="1:15" x14ac:dyDescent="0.2">
      <c r="A1789" s="40">
        <v>1784</v>
      </c>
      <c r="B1789" s="40" t="str">
        <f>IF(DanhMụcHH!B1788="","",DanhMụcHH!B1788)</f>
        <v/>
      </c>
      <c r="C1789" s="41" t="str">
        <f ca="1">IF(B1789="","",SUMIF(OFFSET(MuaHàng_ThanhToán!$D$5,0,0,COUNTIF(Table2[Tên nhà cung cấp],MuaHàng_ThanhToán!$C$5),6),BáoCáoHàngHóa!B1789,Table2[Số lượng]))</f>
        <v/>
      </c>
      <c r="D1789" s="41" t="str">
        <f t="shared" si="246"/>
        <v/>
      </c>
      <c r="E1789" s="41" t="str">
        <f ca="1">IF(B1789="","",SUMIF(OFFSET(MuaHàng_ThanhToán!$D$5,0,0,COUNTIF(Table2[Tên nhà cung cấp],MuaHàng_ThanhToán!$C$5),6),BáoCáoHàngHóa!B1789,Table2[Thành tiền]))</f>
        <v/>
      </c>
      <c r="F1789" s="43" t="str">
        <f>IF(B1789="","",SUMIF(Table2[[Tên hàng hóa]:[Thành tiền]],BáoCáoHàngHóa!B1789,Table2[Số lượng])-BáoCáoHàngHóa!C1789)</f>
        <v/>
      </c>
      <c r="G1789" s="43" t="str">
        <f t="shared" si="247"/>
        <v/>
      </c>
      <c r="H1789" s="43" t="str">
        <f>IF(B1789="","",SUMIF(Table2[[Tên hàng hóa]:[Thành tiền]],BáoCáoHàngHóa!B1789,Table2[Thành tiền])-BáoCáoHàngHóa!E1789)</f>
        <v/>
      </c>
      <c r="I1789" s="42" t="str">
        <f>IF(B1789="","",SUMIF(Table28[[Tên hàng hóa ]:[Thành tiền]],BáoCáoHàngHóa!B1789,Table28[Số lượng]))</f>
        <v/>
      </c>
      <c r="J1789" s="42" t="str">
        <f t="shared" si="248"/>
        <v/>
      </c>
      <c r="K1789" s="42" t="str">
        <f t="shared" si="249"/>
        <v/>
      </c>
      <c r="L1789" s="44" t="str">
        <f t="shared" si="250"/>
        <v/>
      </c>
      <c r="M1789" s="44" t="str">
        <f t="shared" si="251"/>
        <v/>
      </c>
      <c r="N1789" s="44" t="str">
        <f t="shared" si="252"/>
        <v/>
      </c>
      <c r="O1789" s="30">
        <f t="shared" si="245"/>
        <v>0</v>
      </c>
    </row>
    <row r="1790" spans="1:15" x14ac:dyDescent="0.2">
      <c r="A1790" s="40">
        <v>1785</v>
      </c>
      <c r="B1790" s="40" t="str">
        <f>IF(DanhMụcHH!B1789="","",DanhMụcHH!B1789)</f>
        <v/>
      </c>
      <c r="C1790" s="41" t="str">
        <f ca="1">IF(B1790="","",SUMIF(OFFSET(MuaHàng_ThanhToán!$D$5,0,0,COUNTIF(Table2[Tên nhà cung cấp],MuaHàng_ThanhToán!$C$5),6),BáoCáoHàngHóa!B1790,Table2[Số lượng]))</f>
        <v/>
      </c>
      <c r="D1790" s="41" t="str">
        <f t="shared" si="246"/>
        <v/>
      </c>
      <c r="E1790" s="41" t="str">
        <f ca="1">IF(B1790="","",SUMIF(OFFSET(MuaHàng_ThanhToán!$D$5,0,0,COUNTIF(Table2[Tên nhà cung cấp],MuaHàng_ThanhToán!$C$5),6),BáoCáoHàngHóa!B1790,Table2[Thành tiền]))</f>
        <v/>
      </c>
      <c r="F1790" s="43" t="str">
        <f>IF(B1790="","",SUMIF(Table2[[Tên hàng hóa]:[Thành tiền]],BáoCáoHàngHóa!B1790,Table2[Số lượng])-BáoCáoHàngHóa!C1790)</f>
        <v/>
      </c>
      <c r="G1790" s="43" t="str">
        <f t="shared" si="247"/>
        <v/>
      </c>
      <c r="H1790" s="43" t="str">
        <f>IF(B1790="","",SUMIF(Table2[[Tên hàng hóa]:[Thành tiền]],BáoCáoHàngHóa!B1790,Table2[Thành tiền])-BáoCáoHàngHóa!E1790)</f>
        <v/>
      </c>
      <c r="I1790" s="42" t="str">
        <f>IF(B1790="","",SUMIF(Table28[[Tên hàng hóa ]:[Thành tiền]],BáoCáoHàngHóa!B1790,Table28[Số lượng]))</f>
        <v/>
      </c>
      <c r="J1790" s="42" t="str">
        <f t="shared" si="248"/>
        <v/>
      </c>
      <c r="K1790" s="42" t="str">
        <f t="shared" si="249"/>
        <v/>
      </c>
      <c r="L1790" s="44" t="str">
        <f t="shared" si="250"/>
        <v/>
      </c>
      <c r="M1790" s="44" t="str">
        <f t="shared" si="251"/>
        <v/>
      </c>
      <c r="N1790" s="44" t="str">
        <f t="shared" si="252"/>
        <v/>
      </c>
      <c r="O1790" s="30">
        <f t="shared" si="245"/>
        <v>0</v>
      </c>
    </row>
    <row r="1791" spans="1:15" x14ac:dyDescent="0.2">
      <c r="A1791" s="40">
        <v>1786</v>
      </c>
      <c r="B1791" s="40" t="str">
        <f>IF(DanhMụcHH!B1790="","",DanhMụcHH!B1790)</f>
        <v/>
      </c>
      <c r="C1791" s="41" t="str">
        <f ca="1">IF(B1791="","",SUMIF(OFFSET(MuaHàng_ThanhToán!$D$5,0,0,COUNTIF(Table2[Tên nhà cung cấp],MuaHàng_ThanhToán!$C$5),6),BáoCáoHàngHóa!B1791,Table2[Số lượng]))</f>
        <v/>
      </c>
      <c r="D1791" s="41" t="str">
        <f t="shared" si="246"/>
        <v/>
      </c>
      <c r="E1791" s="41" t="str">
        <f ca="1">IF(B1791="","",SUMIF(OFFSET(MuaHàng_ThanhToán!$D$5,0,0,COUNTIF(Table2[Tên nhà cung cấp],MuaHàng_ThanhToán!$C$5),6),BáoCáoHàngHóa!B1791,Table2[Thành tiền]))</f>
        <v/>
      </c>
      <c r="F1791" s="43" t="str">
        <f>IF(B1791="","",SUMIF(Table2[[Tên hàng hóa]:[Thành tiền]],BáoCáoHàngHóa!B1791,Table2[Số lượng])-BáoCáoHàngHóa!C1791)</f>
        <v/>
      </c>
      <c r="G1791" s="43" t="str">
        <f t="shared" si="247"/>
        <v/>
      </c>
      <c r="H1791" s="43" t="str">
        <f>IF(B1791="","",SUMIF(Table2[[Tên hàng hóa]:[Thành tiền]],BáoCáoHàngHóa!B1791,Table2[Thành tiền])-BáoCáoHàngHóa!E1791)</f>
        <v/>
      </c>
      <c r="I1791" s="42" t="str">
        <f>IF(B1791="","",SUMIF(Table28[[Tên hàng hóa ]:[Thành tiền]],BáoCáoHàngHóa!B1791,Table28[Số lượng]))</f>
        <v/>
      </c>
      <c r="J1791" s="42" t="str">
        <f t="shared" si="248"/>
        <v/>
      </c>
      <c r="K1791" s="42" t="str">
        <f t="shared" si="249"/>
        <v/>
      </c>
      <c r="L1791" s="44" t="str">
        <f t="shared" si="250"/>
        <v/>
      </c>
      <c r="M1791" s="44" t="str">
        <f t="shared" si="251"/>
        <v/>
      </c>
      <c r="N1791" s="44" t="str">
        <f t="shared" si="252"/>
        <v/>
      </c>
      <c r="O1791" s="30">
        <f t="shared" si="245"/>
        <v>0</v>
      </c>
    </row>
    <row r="1792" spans="1:15" x14ac:dyDescent="0.2">
      <c r="A1792" s="40">
        <v>1787</v>
      </c>
      <c r="B1792" s="40" t="str">
        <f>IF(DanhMụcHH!B1791="","",DanhMụcHH!B1791)</f>
        <v/>
      </c>
      <c r="C1792" s="41" t="str">
        <f ca="1">IF(B1792="","",SUMIF(OFFSET(MuaHàng_ThanhToán!$D$5,0,0,COUNTIF(Table2[Tên nhà cung cấp],MuaHàng_ThanhToán!$C$5),6),BáoCáoHàngHóa!B1792,Table2[Số lượng]))</f>
        <v/>
      </c>
      <c r="D1792" s="41" t="str">
        <f t="shared" si="246"/>
        <v/>
      </c>
      <c r="E1792" s="41" t="str">
        <f ca="1">IF(B1792="","",SUMIF(OFFSET(MuaHàng_ThanhToán!$D$5,0,0,COUNTIF(Table2[Tên nhà cung cấp],MuaHàng_ThanhToán!$C$5),6),BáoCáoHàngHóa!B1792,Table2[Thành tiền]))</f>
        <v/>
      </c>
      <c r="F1792" s="43" t="str">
        <f>IF(B1792="","",SUMIF(Table2[[Tên hàng hóa]:[Thành tiền]],BáoCáoHàngHóa!B1792,Table2[Số lượng])-BáoCáoHàngHóa!C1792)</f>
        <v/>
      </c>
      <c r="G1792" s="43" t="str">
        <f t="shared" si="247"/>
        <v/>
      </c>
      <c r="H1792" s="43" t="str">
        <f>IF(B1792="","",SUMIF(Table2[[Tên hàng hóa]:[Thành tiền]],BáoCáoHàngHóa!B1792,Table2[Thành tiền])-BáoCáoHàngHóa!E1792)</f>
        <v/>
      </c>
      <c r="I1792" s="42" t="str">
        <f>IF(B1792="","",SUMIF(Table28[[Tên hàng hóa ]:[Thành tiền]],BáoCáoHàngHóa!B1792,Table28[Số lượng]))</f>
        <v/>
      </c>
      <c r="J1792" s="42" t="str">
        <f t="shared" si="248"/>
        <v/>
      </c>
      <c r="K1792" s="42" t="str">
        <f t="shared" si="249"/>
        <v/>
      </c>
      <c r="L1792" s="44" t="str">
        <f t="shared" si="250"/>
        <v/>
      </c>
      <c r="M1792" s="44" t="str">
        <f t="shared" si="251"/>
        <v/>
      </c>
      <c r="N1792" s="44" t="str">
        <f t="shared" si="252"/>
        <v/>
      </c>
      <c r="O1792" s="30">
        <f t="shared" si="245"/>
        <v>0</v>
      </c>
    </row>
    <row r="1793" spans="1:15" x14ac:dyDescent="0.2">
      <c r="A1793" s="40">
        <v>1788</v>
      </c>
      <c r="B1793" s="40" t="str">
        <f>IF(DanhMụcHH!B1792="","",DanhMụcHH!B1792)</f>
        <v/>
      </c>
      <c r="C1793" s="41" t="str">
        <f ca="1">IF(B1793="","",SUMIF(OFFSET(MuaHàng_ThanhToán!$D$5,0,0,COUNTIF(Table2[Tên nhà cung cấp],MuaHàng_ThanhToán!$C$5),6),BáoCáoHàngHóa!B1793,Table2[Số lượng]))</f>
        <v/>
      </c>
      <c r="D1793" s="41" t="str">
        <f t="shared" si="246"/>
        <v/>
      </c>
      <c r="E1793" s="41" t="str">
        <f ca="1">IF(B1793="","",SUMIF(OFFSET(MuaHàng_ThanhToán!$D$5,0,0,COUNTIF(Table2[Tên nhà cung cấp],MuaHàng_ThanhToán!$C$5),6),BáoCáoHàngHóa!B1793,Table2[Thành tiền]))</f>
        <v/>
      </c>
      <c r="F1793" s="43" t="str">
        <f>IF(B1793="","",SUMIF(Table2[[Tên hàng hóa]:[Thành tiền]],BáoCáoHàngHóa!B1793,Table2[Số lượng])-BáoCáoHàngHóa!C1793)</f>
        <v/>
      </c>
      <c r="G1793" s="43" t="str">
        <f t="shared" si="247"/>
        <v/>
      </c>
      <c r="H1793" s="43" t="str">
        <f>IF(B1793="","",SUMIF(Table2[[Tên hàng hóa]:[Thành tiền]],BáoCáoHàngHóa!B1793,Table2[Thành tiền])-BáoCáoHàngHóa!E1793)</f>
        <v/>
      </c>
      <c r="I1793" s="42" t="str">
        <f>IF(B1793="","",SUMIF(Table28[[Tên hàng hóa ]:[Thành tiền]],BáoCáoHàngHóa!B1793,Table28[Số lượng]))</f>
        <v/>
      </c>
      <c r="J1793" s="42" t="str">
        <f t="shared" si="248"/>
        <v/>
      </c>
      <c r="K1793" s="42" t="str">
        <f t="shared" si="249"/>
        <v/>
      </c>
      <c r="L1793" s="44" t="str">
        <f t="shared" si="250"/>
        <v/>
      </c>
      <c r="M1793" s="44" t="str">
        <f t="shared" si="251"/>
        <v/>
      </c>
      <c r="N1793" s="44" t="str">
        <f t="shared" si="252"/>
        <v/>
      </c>
      <c r="O1793" s="30">
        <f t="shared" si="245"/>
        <v>0</v>
      </c>
    </row>
    <row r="1794" spans="1:15" x14ac:dyDescent="0.2">
      <c r="A1794" s="40">
        <v>1789</v>
      </c>
      <c r="B1794" s="40" t="str">
        <f>IF(DanhMụcHH!B1793="","",DanhMụcHH!B1793)</f>
        <v/>
      </c>
      <c r="C1794" s="41" t="str">
        <f ca="1">IF(B1794="","",SUMIF(OFFSET(MuaHàng_ThanhToán!$D$5,0,0,COUNTIF(Table2[Tên nhà cung cấp],MuaHàng_ThanhToán!$C$5),6),BáoCáoHàngHóa!B1794,Table2[Số lượng]))</f>
        <v/>
      </c>
      <c r="D1794" s="41" t="str">
        <f t="shared" si="246"/>
        <v/>
      </c>
      <c r="E1794" s="41" t="str">
        <f ca="1">IF(B1794="","",SUMIF(OFFSET(MuaHàng_ThanhToán!$D$5,0,0,COUNTIF(Table2[Tên nhà cung cấp],MuaHàng_ThanhToán!$C$5),6),BáoCáoHàngHóa!B1794,Table2[Thành tiền]))</f>
        <v/>
      </c>
      <c r="F1794" s="43" t="str">
        <f>IF(B1794="","",SUMIF(Table2[[Tên hàng hóa]:[Thành tiền]],BáoCáoHàngHóa!B1794,Table2[Số lượng])-BáoCáoHàngHóa!C1794)</f>
        <v/>
      </c>
      <c r="G1794" s="43" t="str">
        <f t="shared" si="247"/>
        <v/>
      </c>
      <c r="H1794" s="43" t="str">
        <f>IF(B1794="","",SUMIF(Table2[[Tên hàng hóa]:[Thành tiền]],BáoCáoHàngHóa!B1794,Table2[Thành tiền])-BáoCáoHàngHóa!E1794)</f>
        <v/>
      </c>
      <c r="I1794" s="42" t="str">
        <f>IF(B1794="","",SUMIF(Table28[[Tên hàng hóa ]:[Thành tiền]],BáoCáoHàngHóa!B1794,Table28[Số lượng]))</f>
        <v/>
      </c>
      <c r="J1794" s="42" t="str">
        <f t="shared" si="248"/>
        <v/>
      </c>
      <c r="K1794" s="42" t="str">
        <f t="shared" si="249"/>
        <v/>
      </c>
      <c r="L1794" s="44" t="str">
        <f t="shared" si="250"/>
        <v/>
      </c>
      <c r="M1794" s="44" t="str">
        <f t="shared" si="251"/>
        <v/>
      </c>
      <c r="N1794" s="44" t="str">
        <f t="shared" si="252"/>
        <v/>
      </c>
      <c r="O1794" s="30">
        <f t="shared" si="245"/>
        <v>0</v>
      </c>
    </row>
    <row r="1795" spans="1:15" x14ac:dyDescent="0.2">
      <c r="A1795" s="40">
        <v>1790</v>
      </c>
      <c r="B1795" s="40" t="str">
        <f>IF(DanhMụcHH!B1794="","",DanhMụcHH!B1794)</f>
        <v/>
      </c>
      <c r="C1795" s="41" t="str">
        <f ca="1">IF(B1795="","",SUMIF(OFFSET(MuaHàng_ThanhToán!$D$5,0,0,COUNTIF(Table2[Tên nhà cung cấp],MuaHàng_ThanhToán!$C$5),6),BáoCáoHàngHóa!B1795,Table2[Số lượng]))</f>
        <v/>
      </c>
      <c r="D1795" s="41" t="str">
        <f t="shared" si="246"/>
        <v/>
      </c>
      <c r="E1795" s="41" t="str">
        <f ca="1">IF(B1795="","",SUMIF(OFFSET(MuaHàng_ThanhToán!$D$5,0,0,COUNTIF(Table2[Tên nhà cung cấp],MuaHàng_ThanhToán!$C$5),6),BáoCáoHàngHóa!B1795,Table2[Thành tiền]))</f>
        <v/>
      </c>
      <c r="F1795" s="43" t="str">
        <f>IF(B1795="","",SUMIF(Table2[[Tên hàng hóa]:[Thành tiền]],BáoCáoHàngHóa!B1795,Table2[Số lượng])-BáoCáoHàngHóa!C1795)</f>
        <v/>
      </c>
      <c r="G1795" s="43" t="str">
        <f t="shared" si="247"/>
        <v/>
      </c>
      <c r="H1795" s="43" t="str">
        <f>IF(B1795="","",SUMIF(Table2[[Tên hàng hóa]:[Thành tiền]],BáoCáoHàngHóa!B1795,Table2[Thành tiền])-BáoCáoHàngHóa!E1795)</f>
        <v/>
      </c>
      <c r="I1795" s="42" t="str">
        <f>IF(B1795="","",SUMIF(Table28[[Tên hàng hóa ]:[Thành tiền]],BáoCáoHàngHóa!B1795,Table28[Số lượng]))</f>
        <v/>
      </c>
      <c r="J1795" s="42" t="str">
        <f t="shared" si="248"/>
        <v/>
      </c>
      <c r="K1795" s="42" t="str">
        <f t="shared" si="249"/>
        <v/>
      </c>
      <c r="L1795" s="44" t="str">
        <f t="shared" si="250"/>
        <v/>
      </c>
      <c r="M1795" s="44" t="str">
        <f t="shared" si="251"/>
        <v/>
      </c>
      <c r="N1795" s="44" t="str">
        <f t="shared" si="252"/>
        <v/>
      </c>
      <c r="O1795" s="30">
        <f t="shared" si="245"/>
        <v>0</v>
      </c>
    </row>
    <row r="1796" spans="1:15" x14ac:dyDescent="0.2">
      <c r="A1796" s="40">
        <v>1791</v>
      </c>
      <c r="B1796" s="40" t="str">
        <f>IF(DanhMụcHH!B1795="","",DanhMụcHH!B1795)</f>
        <v/>
      </c>
      <c r="C1796" s="41" t="str">
        <f ca="1">IF(B1796="","",SUMIF(OFFSET(MuaHàng_ThanhToán!$D$5,0,0,COUNTIF(Table2[Tên nhà cung cấp],MuaHàng_ThanhToán!$C$5),6),BáoCáoHàngHóa!B1796,Table2[Số lượng]))</f>
        <v/>
      </c>
      <c r="D1796" s="41" t="str">
        <f t="shared" si="246"/>
        <v/>
      </c>
      <c r="E1796" s="41" t="str">
        <f ca="1">IF(B1796="","",SUMIF(OFFSET(MuaHàng_ThanhToán!$D$5,0,0,COUNTIF(Table2[Tên nhà cung cấp],MuaHàng_ThanhToán!$C$5),6),BáoCáoHàngHóa!B1796,Table2[Thành tiền]))</f>
        <v/>
      </c>
      <c r="F1796" s="43" t="str">
        <f>IF(B1796="","",SUMIF(Table2[[Tên hàng hóa]:[Thành tiền]],BáoCáoHàngHóa!B1796,Table2[Số lượng])-BáoCáoHàngHóa!C1796)</f>
        <v/>
      </c>
      <c r="G1796" s="43" t="str">
        <f t="shared" si="247"/>
        <v/>
      </c>
      <c r="H1796" s="43" t="str">
        <f>IF(B1796="","",SUMIF(Table2[[Tên hàng hóa]:[Thành tiền]],BáoCáoHàngHóa!B1796,Table2[Thành tiền])-BáoCáoHàngHóa!E1796)</f>
        <v/>
      </c>
      <c r="I1796" s="42" t="str">
        <f>IF(B1796="","",SUMIF(Table28[[Tên hàng hóa ]:[Thành tiền]],BáoCáoHàngHóa!B1796,Table28[Số lượng]))</f>
        <v/>
      </c>
      <c r="J1796" s="42" t="str">
        <f t="shared" si="248"/>
        <v/>
      </c>
      <c r="K1796" s="42" t="str">
        <f t="shared" si="249"/>
        <v/>
      </c>
      <c r="L1796" s="44" t="str">
        <f t="shared" si="250"/>
        <v/>
      </c>
      <c r="M1796" s="44" t="str">
        <f t="shared" si="251"/>
        <v/>
      </c>
      <c r="N1796" s="44" t="str">
        <f t="shared" si="252"/>
        <v/>
      </c>
      <c r="O1796" s="30">
        <f t="shared" si="245"/>
        <v>0</v>
      </c>
    </row>
    <row r="1797" spans="1:15" x14ac:dyDescent="0.2">
      <c r="A1797" s="40">
        <v>1792</v>
      </c>
      <c r="B1797" s="40" t="str">
        <f>IF(DanhMụcHH!B1796="","",DanhMụcHH!B1796)</f>
        <v/>
      </c>
      <c r="C1797" s="41" t="str">
        <f ca="1">IF(B1797="","",SUMIF(OFFSET(MuaHàng_ThanhToán!$D$5,0,0,COUNTIF(Table2[Tên nhà cung cấp],MuaHàng_ThanhToán!$C$5),6),BáoCáoHàngHóa!B1797,Table2[Số lượng]))</f>
        <v/>
      </c>
      <c r="D1797" s="41" t="str">
        <f t="shared" si="246"/>
        <v/>
      </c>
      <c r="E1797" s="41" t="str">
        <f ca="1">IF(B1797="","",SUMIF(OFFSET(MuaHàng_ThanhToán!$D$5,0,0,COUNTIF(Table2[Tên nhà cung cấp],MuaHàng_ThanhToán!$C$5),6),BáoCáoHàngHóa!B1797,Table2[Thành tiền]))</f>
        <v/>
      </c>
      <c r="F1797" s="43" t="str">
        <f>IF(B1797="","",SUMIF(Table2[[Tên hàng hóa]:[Thành tiền]],BáoCáoHàngHóa!B1797,Table2[Số lượng])-BáoCáoHàngHóa!C1797)</f>
        <v/>
      </c>
      <c r="G1797" s="43" t="str">
        <f t="shared" si="247"/>
        <v/>
      </c>
      <c r="H1797" s="43" t="str">
        <f>IF(B1797="","",SUMIF(Table2[[Tên hàng hóa]:[Thành tiền]],BáoCáoHàngHóa!B1797,Table2[Thành tiền])-BáoCáoHàngHóa!E1797)</f>
        <v/>
      </c>
      <c r="I1797" s="42" t="str">
        <f>IF(B1797="","",SUMIF(Table28[[Tên hàng hóa ]:[Thành tiền]],BáoCáoHàngHóa!B1797,Table28[Số lượng]))</f>
        <v/>
      </c>
      <c r="J1797" s="42" t="str">
        <f t="shared" si="248"/>
        <v/>
      </c>
      <c r="K1797" s="42" t="str">
        <f t="shared" si="249"/>
        <v/>
      </c>
      <c r="L1797" s="44" t="str">
        <f t="shared" si="250"/>
        <v/>
      </c>
      <c r="M1797" s="44" t="str">
        <f t="shared" si="251"/>
        <v/>
      </c>
      <c r="N1797" s="44" t="str">
        <f t="shared" si="252"/>
        <v/>
      </c>
      <c r="O1797" s="30">
        <f t="shared" si="245"/>
        <v>0</v>
      </c>
    </row>
    <row r="1798" spans="1:15" x14ac:dyDescent="0.2">
      <c r="A1798" s="40">
        <v>1793</v>
      </c>
      <c r="B1798" s="40" t="str">
        <f>IF(DanhMụcHH!B1797="","",DanhMụcHH!B1797)</f>
        <v/>
      </c>
      <c r="C1798" s="41" t="str">
        <f ca="1">IF(B1798="","",SUMIF(OFFSET(MuaHàng_ThanhToán!$D$5,0,0,COUNTIF(Table2[Tên nhà cung cấp],MuaHàng_ThanhToán!$C$5),6),BáoCáoHàngHóa!B1798,Table2[Số lượng]))</f>
        <v/>
      </c>
      <c r="D1798" s="41" t="str">
        <f t="shared" si="246"/>
        <v/>
      </c>
      <c r="E1798" s="41" t="str">
        <f ca="1">IF(B1798="","",SUMIF(OFFSET(MuaHàng_ThanhToán!$D$5,0,0,COUNTIF(Table2[Tên nhà cung cấp],MuaHàng_ThanhToán!$C$5),6),BáoCáoHàngHóa!B1798,Table2[Thành tiền]))</f>
        <v/>
      </c>
      <c r="F1798" s="43" t="str">
        <f>IF(B1798="","",SUMIF(Table2[[Tên hàng hóa]:[Thành tiền]],BáoCáoHàngHóa!B1798,Table2[Số lượng])-BáoCáoHàngHóa!C1798)</f>
        <v/>
      </c>
      <c r="G1798" s="43" t="str">
        <f t="shared" si="247"/>
        <v/>
      </c>
      <c r="H1798" s="43" t="str">
        <f>IF(B1798="","",SUMIF(Table2[[Tên hàng hóa]:[Thành tiền]],BáoCáoHàngHóa!B1798,Table2[Thành tiền])-BáoCáoHàngHóa!E1798)</f>
        <v/>
      </c>
      <c r="I1798" s="42" t="str">
        <f>IF(B1798="","",SUMIF(Table28[[Tên hàng hóa ]:[Thành tiền]],BáoCáoHàngHóa!B1798,Table28[Số lượng]))</f>
        <v/>
      </c>
      <c r="J1798" s="42" t="str">
        <f t="shared" si="248"/>
        <v/>
      </c>
      <c r="K1798" s="42" t="str">
        <f t="shared" si="249"/>
        <v/>
      </c>
      <c r="L1798" s="44" t="str">
        <f t="shared" si="250"/>
        <v/>
      </c>
      <c r="M1798" s="44" t="str">
        <f t="shared" si="251"/>
        <v/>
      </c>
      <c r="N1798" s="44" t="str">
        <f t="shared" si="252"/>
        <v/>
      </c>
      <c r="O1798" s="30">
        <f t="shared" si="245"/>
        <v>0</v>
      </c>
    </row>
    <row r="1799" spans="1:15" x14ac:dyDescent="0.2">
      <c r="A1799" s="40">
        <v>1794</v>
      </c>
      <c r="B1799" s="40" t="str">
        <f>IF(DanhMụcHH!B1798="","",DanhMụcHH!B1798)</f>
        <v/>
      </c>
      <c r="C1799" s="41" t="str">
        <f ca="1">IF(B1799="","",SUMIF(OFFSET(MuaHàng_ThanhToán!$D$5,0,0,COUNTIF(Table2[Tên nhà cung cấp],MuaHàng_ThanhToán!$C$5),6),BáoCáoHàngHóa!B1799,Table2[Số lượng]))</f>
        <v/>
      </c>
      <c r="D1799" s="41" t="str">
        <f t="shared" si="246"/>
        <v/>
      </c>
      <c r="E1799" s="41" t="str">
        <f ca="1">IF(B1799="","",SUMIF(OFFSET(MuaHàng_ThanhToán!$D$5,0,0,COUNTIF(Table2[Tên nhà cung cấp],MuaHàng_ThanhToán!$C$5),6),BáoCáoHàngHóa!B1799,Table2[Thành tiền]))</f>
        <v/>
      </c>
      <c r="F1799" s="43" t="str">
        <f>IF(B1799="","",SUMIF(Table2[[Tên hàng hóa]:[Thành tiền]],BáoCáoHàngHóa!B1799,Table2[Số lượng])-BáoCáoHàngHóa!C1799)</f>
        <v/>
      </c>
      <c r="G1799" s="43" t="str">
        <f t="shared" si="247"/>
        <v/>
      </c>
      <c r="H1799" s="43" t="str">
        <f>IF(B1799="","",SUMIF(Table2[[Tên hàng hóa]:[Thành tiền]],BáoCáoHàngHóa!B1799,Table2[Thành tiền])-BáoCáoHàngHóa!E1799)</f>
        <v/>
      </c>
      <c r="I1799" s="42" t="str">
        <f>IF(B1799="","",SUMIF(Table28[[Tên hàng hóa ]:[Thành tiền]],BáoCáoHàngHóa!B1799,Table28[Số lượng]))</f>
        <v/>
      </c>
      <c r="J1799" s="42" t="str">
        <f t="shared" si="248"/>
        <v/>
      </c>
      <c r="K1799" s="42" t="str">
        <f t="shared" si="249"/>
        <v/>
      </c>
      <c r="L1799" s="44" t="str">
        <f t="shared" si="250"/>
        <v/>
      </c>
      <c r="M1799" s="44" t="str">
        <f t="shared" si="251"/>
        <v/>
      </c>
      <c r="N1799" s="44" t="str">
        <f t="shared" si="252"/>
        <v/>
      </c>
      <c r="O1799" s="30">
        <f t="shared" ref="O1799:O1862" si="253">IF(L1799&lt;0,-1,0)</f>
        <v>0</v>
      </c>
    </row>
    <row r="1800" spans="1:15" x14ac:dyDescent="0.2">
      <c r="A1800" s="40">
        <v>1795</v>
      </c>
      <c r="B1800" s="40" t="str">
        <f>IF(DanhMụcHH!B1799="","",DanhMụcHH!B1799)</f>
        <v/>
      </c>
      <c r="C1800" s="41" t="str">
        <f ca="1">IF(B1800="","",SUMIF(OFFSET(MuaHàng_ThanhToán!$D$5,0,0,COUNTIF(Table2[Tên nhà cung cấp],MuaHàng_ThanhToán!$C$5),6),BáoCáoHàngHóa!B1800,Table2[Số lượng]))</f>
        <v/>
      </c>
      <c r="D1800" s="41" t="str">
        <f t="shared" si="246"/>
        <v/>
      </c>
      <c r="E1800" s="41" t="str">
        <f ca="1">IF(B1800="","",SUMIF(OFFSET(MuaHàng_ThanhToán!$D$5,0,0,COUNTIF(Table2[Tên nhà cung cấp],MuaHàng_ThanhToán!$C$5),6),BáoCáoHàngHóa!B1800,Table2[Thành tiền]))</f>
        <v/>
      </c>
      <c r="F1800" s="43" t="str">
        <f>IF(B1800="","",SUMIF(Table2[[Tên hàng hóa]:[Thành tiền]],BáoCáoHàngHóa!B1800,Table2[Số lượng])-BáoCáoHàngHóa!C1800)</f>
        <v/>
      </c>
      <c r="G1800" s="43" t="str">
        <f t="shared" si="247"/>
        <v/>
      </c>
      <c r="H1800" s="43" t="str">
        <f>IF(B1800="","",SUMIF(Table2[[Tên hàng hóa]:[Thành tiền]],BáoCáoHàngHóa!B1800,Table2[Thành tiền])-BáoCáoHàngHóa!E1800)</f>
        <v/>
      </c>
      <c r="I1800" s="42" t="str">
        <f>IF(B1800="","",SUMIF(Table28[[Tên hàng hóa ]:[Thành tiền]],BáoCáoHàngHóa!B1800,Table28[Số lượng]))</f>
        <v/>
      </c>
      <c r="J1800" s="42" t="str">
        <f t="shared" si="248"/>
        <v/>
      </c>
      <c r="K1800" s="42" t="str">
        <f t="shared" si="249"/>
        <v/>
      </c>
      <c r="L1800" s="44" t="str">
        <f t="shared" si="250"/>
        <v/>
      </c>
      <c r="M1800" s="44" t="str">
        <f t="shared" si="251"/>
        <v/>
      </c>
      <c r="N1800" s="44" t="str">
        <f t="shared" si="252"/>
        <v/>
      </c>
      <c r="O1800" s="30">
        <f t="shared" si="253"/>
        <v>0</v>
      </c>
    </row>
    <row r="1801" spans="1:15" x14ac:dyDescent="0.2">
      <c r="A1801" s="40">
        <v>1796</v>
      </c>
      <c r="B1801" s="40" t="str">
        <f>IF(DanhMụcHH!B1800="","",DanhMụcHH!B1800)</f>
        <v/>
      </c>
      <c r="C1801" s="41" t="str">
        <f ca="1">IF(B1801="","",SUMIF(OFFSET(MuaHàng_ThanhToán!$D$5,0,0,COUNTIF(Table2[Tên nhà cung cấp],MuaHàng_ThanhToán!$C$5),6),BáoCáoHàngHóa!B1801,Table2[Số lượng]))</f>
        <v/>
      </c>
      <c r="D1801" s="41" t="str">
        <f t="shared" si="246"/>
        <v/>
      </c>
      <c r="E1801" s="41" t="str">
        <f ca="1">IF(B1801="","",SUMIF(OFFSET(MuaHàng_ThanhToán!$D$5,0,0,COUNTIF(Table2[Tên nhà cung cấp],MuaHàng_ThanhToán!$C$5),6),BáoCáoHàngHóa!B1801,Table2[Thành tiền]))</f>
        <v/>
      </c>
      <c r="F1801" s="43" t="str">
        <f>IF(B1801="","",SUMIF(Table2[[Tên hàng hóa]:[Thành tiền]],BáoCáoHàngHóa!B1801,Table2[Số lượng])-BáoCáoHàngHóa!C1801)</f>
        <v/>
      </c>
      <c r="G1801" s="43" t="str">
        <f t="shared" si="247"/>
        <v/>
      </c>
      <c r="H1801" s="43" t="str">
        <f>IF(B1801="","",SUMIF(Table2[[Tên hàng hóa]:[Thành tiền]],BáoCáoHàngHóa!B1801,Table2[Thành tiền])-BáoCáoHàngHóa!E1801)</f>
        <v/>
      </c>
      <c r="I1801" s="42" t="str">
        <f>IF(B1801="","",SUMIF(Table28[[Tên hàng hóa ]:[Thành tiền]],BáoCáoHàngHóa!B1801,Table28[Số lượng]))</f>
        <v/>
      </c>
      <c r="J1801" s="42" t="str">
        <f t="shared" si="248"/>
        <v/>
      </c>
      <c r="K1801" s="42" t="str">
        <f t="shared" si="249"/>
        <v/>
      </c>
      <c r="L1801" s="44" t="str">
        <f t="shared" si="250"/>
        <v/>
      </c>
      <c r="M1801" s="44" t="str">
        <f t="shared" si="251"/>
        <v/>
      </c>
      <c r="N1801" s="44" t="str">
        <f t="shared" si="252"/>
        <v/>
      </c>
      <c r="O1801" s="30">
        <f t="shared" si="253"/>
        <v>0</v>
      </c>
    </row>
    <row r="1802" spans="1:15" x14ac:dyDescent="0.2">
      <c r="A1802" s="40">
        <v>1797</v>
      </c>
      <c r="B1802" s="40" t="str">
        <f>IF(DanhMụcHH!B1801="","",DanhMụcHH!B1801)</f>
        <v/>
      </c>
      <c r="C1802" s="41" t="str">
        <f ca="1">IF(B1802="","",SUMIF(OFFSET(MuaHàng_ThanhToán!$D$5,0,0,COUNTIF(Table2[Tên nhà cung cấp],MuaHàng_ThanhToán!$C$5),6),BáoCáoHàngHóa!B1802,Table2[Số lượng]))</f>
        <v/>
      </c>
      <c r="D1802" s="41" t="str">
        <f t="shared" si="246"/>
        <v/>
      </c>
      <c r="E1802" s="41" t="str">
        <f ca="1">IF(B1802="","",SUMIF(OFFSET(MuaHàng_ThanhToán!$D$5,0,0,COUNTIF(Table2[Tên nhà cung cấp],MuaHàng_ThanhToán!$C$5),6),BáoCáoHàngHóa!B1802,Table2[Thành tiền]))</f>
        <v/>
      </c>
      <c r="F1802" s="43" t="str">
        <f>IF(B1802="","",SUMIF(Table2[[Tên hàng hóa]:[Thành tiền]],BáoCáoHàngHóa!B1802,Table2[Số lượng])-BáoCáoHàngHóa!C1802)</f>
        <v/>
      </c>
      <c r="G1802" s="43" t="str">
        <f t="shared" si="247"/>
        <v/>
      </c>
      <c r="H1802" s="43" t="str">
        <f>IF(B1802="","",SUMIF(Table2[[Tên hàng hóa]:[Thành tiền]],BáoCáoHàngHóa!B1802,Table2[Thành tiền])-BáoCáoHàngHóa!E1802)</f>
        <v/>
      </c>
      <c r="I1802" s="42" t="str">
        <f>IF(B1802="","",SUMIF(Table28[[Tên hàng hóa ]:[Thành tiền]],BáoCáoHàngHóa!B1802,Table28[Số lượng]))</f>
        <v/>
      </c>
      <c r="J1802" s="42" t="str">
        <f t="shared" si="248"/>
        <v/>
      </c>
      <c r="K1802" s="42" t="str">
        <f t="shared" si="249"/>
        <v/>
      </c>
      <c r="L1802" s="44" t="str">
        <f t="shared" si="250"/>
        <v/>
      </c>
      <c r="M1802" s="44" t="str">
        <f t="shared" si="251"/>
        <v/>
      </c>
      <c r="N1802" s="44" t="str">
        <f t="shared" si="252"/>
        <v/>
      </c>
      <c r="O1802" s="30">
        <f t="shared" si="253"/>
        <v>0</v>
      </c>
    </row>
    <row r="1803" spans="1:15" x14ac:dyDescent="0.2">
      <c r="A1803" s="40">
        <v>1798</v>
      </c>
      <c r="B1803" s="40" t="str">
        <f>IF(DanhMụcHH!B1802="","",DanhMụcHH!B1802)</f>
        <v/>
      </c>
      <c r="C1803" s="41" t="str">
        <f ca="1">IF(B1803="","",SUMIF(OFFSET(MuaHàng_ThanhToán!$D$5,0,0,COUNTIF(Table2[Tên nhà cung cấp],MuaHàng_ThanhToán!$C$5),6),BáoCáoHàngHóa!B1803,Table2[Số lượng]))</f>
        <v/>
      </c>
      <c r="D1803" s="41" t="str">
        <f t="shared" si="246"/>
        <v/>
      </c>
      <c r="E1803" s="41" t="str">
        <f ca="1">IF(B1803="","",SUMIF(OFFSET(MuaHàng_ThanhToán!$D$5,0,0,COUNTIF(Table2[Tên nhà cung cấp],MuaHàng_ThanhToán!$C$5),6),BáoCáoHàngHóa!B1803,Table2[Thành tiền]))</f>
        <v/>
      </c>
      <c r="F1803" s="43" t="str">
        <f>IF(B1803="","",SUMIF(Table2[[Tên hàng hóa]:[Thành tiền]],BáoCáoHàngHóa!B1803,Table2[Số lượng])-BáoCáoHàngHóa!C1803)</f>
        <v/>
      </c>
      <c r="G1803" s="43" t="str">
        <f t="shared" si="247"/>
        <v/>
      </c>
      <c r="H1803" s="43" t="str">
        <f>IF(B1803="","",SUMIF(Table2[[Tên hàng hóa]:[Thành tiền]],BáoCáoHàngHóa!B1803,Table2[Thành tiền])-BáoCáoHàngHóa!E1803)</f>
        <v/>
      </c>
      <c r="I1803" s="42" t="str">
        <f>IF(B1803="","",SUMIF(Table28[[Tên hàng hóa ]:[Thành tiền]],BáoCáoHàngHóa!B1803,Table28[Số lượng]))</f>
        <v/>
      </c>
      <c r="J1803" s="42" t="str">
        <f t="shared" si="248"/>
        <v/>
      </c>
      <c r="K1803" s="42" t="str">
        <f t="shared" si="249"/>
        <v/>
      </c>
      <c r="L1803" s="44" t="str">
        <f t="shared" si="250"/>
        <v/>
      </c>
      <c r="M1803" s="44" t="str">
        <f t="shared" si="251"/>
        <v/>
      </c>
      <c r="N1803" s="44" t="str">
        <f t="shared" si="252"/>
        <v/>
      </c>
      <c r="O1803" s="30">
        <f t="shared" si="253"/>
        <v>0</v>
      </c>
    </row>
    <row r="1804" spans="1:15" x14ac:dyDescent="0.2">
      <c r="A1804" s="40">
        <v>1799</v>
      </c>
      <c r="B1804" s="40" t="str">
        <f>IF(DanhMụcHH!B1803="","",DanhMụcHH!B1803)</f>
        <v/>
      </c>
      <c r="C1804" s="41" t="str">
        <f ca="1">IF(B1804="","",SUMIF(OFFSET(MuaHàng_ThanhToán!$D$5,0,0,COUNTIF(Table2[Tên nhà cung cấp],MuaHàng_ThanhToán!$C$5),6),BáoCáoHàngHóa!B1804,Table2[Số lượng]))</f>
        <v/>
      </c>
      <c r="D1804" s="41" t="str">
        <f t="shared" si="246"/>
        <v/>
      </c>
      <c r="E1804" s="41" t="str">
        <f ca="1">IF(B1804="","",SUMIF(OFFSET(MuaHàng_ThanhToán!$D$5,0,0,COUNTIF(Table2[Tên nhà cung cấp],MuaHàng_ThanhToán!$C$5),6),BáoCáoHàngHóa!B1804,Table2[Thành tiền]))</f>
        <v/>
      </c>
      <c r="F1804" s="43" t="str">
        <f>IF(B1804="","",SUMIF(Table2[[Tên hàng hóa]:[Thành tiền]],BáoCáoHàngHóa!B1804,Table2[Số lượng])-BáoCáoHàngHóa!C1804)</f>
        <v/>
      </c>
      <c r="G1804" s="43" t="str">
        <f t="shared" si="247"/>
        <v/>
      </c>
      <c r="H1804" s="43" t="str">
        <f>IF(B1804="","",SUMIF(Table2[[Tên hàng hóa]:[Thành tiền]],BáoCáoHàngHóa!B1804,Table2[Thành tiền])-BáoCáoHàngHóa!E1804)</f>
        <v/>
      </c>
      <c r="I1804" s="42" t="str">
        <f>IF(B1804="","",SUMIF(Table28[[Tên hàng hóa ]:[Thành tiền]],BáoCáoHàngHóa!B1804,Table28[Số lượng]))</f>
        <v/>
      </c>
      <c r="J1804" s="42" t="str">
        <f t="shared" si="248"/>
        <v/>
      </c>
      <c r="K1804" s="42" t="str">
        <f t="shared" si="249"/>
        <v/>
      </c>
      <c r="L1804" s="44" t="str">
        <f t="shared" si="250"/>
        <v/>
      </c>
      <c r="M1804" s="44" t="str">
        <f t="shared" si="251"/>
        <v/>
      </c>
      <c r="N1804" s="44" t="str">
        <f t="shared" si="252"/>
        <v/>
      </c>
      <c r="O1804" s="30">
        <f t="shared" si="253"/>
        <v>0</v>
      </c>
    </row>
    <row r="1805" spans="1:15" x14ac:dyDescent="0.2">
      <c r="A1805" s="40">
        <v>1800</v>
      </c>
      <c r="B1805" s="40" t="str">
        <f>IF(DanhMụcHH!B1804="","",DanhMụcHH!B1804)</f>
        <v/>
      </c>
      <c r="C1805" s="41" t="str">
        <f ca="1">IF(B1805="","",SUMIF(OFFSET(MuaHàng_ThanhToán!$D$5,0,0,COUNTIF(Table2[Tên nhà cung cấp],MuaHàng_ThanhToán!$C$5),6),BáoCáoHàngHóa!B1805,Table2[Số lượng]))</f>
        <v/>
      </c>
      <c r="D1805" s="41" t="str">
        <f t="shared" si="246"/>
        <v/>
      </c>
      <c r="E1805" s="41" t="str">
        <f ca="1">IF(B1805="","",SUMIF(OFFSET(MuaHàng_ThanhToán!$D$5,0,0,COUNTIF(Table2[Tên nhà cung cấp],MuaHàng_ThanhToán!$C$5),6),BáoCáoHàngHóa!B1805,Table2[Thành tiền]))</f>
        <v/>
      </c>
      <c r="F1805" s="43" t="str">
        <f>IF(B1805="","",SUMIF(Table2[[Tên hàng hóa]:[Thành tiền]],BáoCáoHàngHóa!B1805,Table2[Số lượng])-BáoCáoHàngHóa!C1805)</f>
        <v/>
      </c>
      <c r="G1805" s="43" t="str">
        <f t="shared" si="247"/>
        <v/>
      </c>
      <c r="H1805" s="43" t="str">
        <f>IF(B1805="","",SUMIF(Table2[[Tên hàng hóa]:[Thành tiền]],BáoCáoHàngHóa!B1805,Table2[Thành tiền])-BáoCáoHàngHóa!E1805)</f>
        <v/>
      </c>
      <c r="I1805" s="42" t="str">
        <f>IF(B1805="","",SUMIF(Table28[[Tên hàng hóa ]:[Thành tiền]],BáoCáoHàngHóa!B1805,Table28[Số lượng]))</f>
        <v/>
      </c>
      <c r="J1805" s="42" t="str">
        <f t="shared" si="248"/>
        <v/>
      </c>
      <c r="K1805" s="42" t="str">
        <f t="shared" si="249"/>
        <v/>
      </c>
      <c r="L1805" s="44" t="str">
        <f t="shared" si="250"/>
        <v/>
      </c>
      <c r="M1805" s="44" t="str">
        <f t="shared" si="251"/>
        <v/>
      </c>
      <c r="N1805" s="44" t="str">
        <f t="shared" si="252"/>
        <v/>
      </c>
      <c r="O1805" s="30">
        <f t="shared" si="253"/>
        <v>0</v>
      </c>
    </row>
    <row r="1806" spans="1:15" x14ac:dyDescent="0.2">
      <c r="A1806" s="40">
        <v>1801</v>
      </c>
      <c r="B1806" s="40" t="str">
        <f>IF(DanhMụcHH!B1805="","",DanhMụcHH!B1805)</f>
        <v/>
      </c>
      <c r="C1806" s="41" t="str">
        <f ca="1">IF(B1806="","",SUMIF(OFFSET(MuaHàng_ThanhToán!$D$5,0,0,COUNTIF(Table2[Tên nhà cung cấp],MuaHàng_ThanhToán!$C$5),6),BáoCáoHàngHóa!B1806,Table2[Số lượng]))</f>
        <v/>
      </c>
      <c r="D1806" s="41" t="str">
        <f t="shared" si="246"/>
        <v/>
      </c>
      <c r="E1806" s="41" t="str">
        <f ca="1">IF(B1806="","",SUMIF(OFFSET(MuaHàng_ThanhToán!$D$5,0,0,COUNTIF(Table2[Tên nhà cung cấp],MuaHàng_ThanhToán!$C$5),6),BáoCáoHàngHóa!B1806,Table2[Thành tiền]))</f>
        <v/>
      </c>
      <c r="F1806" s="43" t="str">
        <f>IF(B1806="","",SUMIF(Table2[[Tên hàng hóa]:[Thành tiền]],BáoCáoHàngHóa!B1806,Table2[Số lượng])-BáoCáoHàngHóa!C1806)</f>
        <v/>
      </c>
      <c r="G1806" s="43" t="str">
        <f t="shared" si="247"/>
        <v/>
      </c>
      <c r="H1806" s="43" t="str">
        <f>IF(B1806="","",SUMIF(Table2[[Tên hàng hóa]:[Thành tiền]],BáoCáoHàngHóa!B1806,Table2[Thành tiền])-BáoCáoHàngHóa!E1806)</f>
        <v/>
      </c>
      <c r="I1806" s="42" t="str">
        <f>IF(B1806="","",SUMIF(Table28[[Tên hàng hóa ]:[Thành tiền]],BáoCáoHàngHóa!B1806,Table28[Số lượng]))</f>
        <v/>
      </c>
      <c r="J1806" s="42" t="str">
        <f t="shared" si="248"/>
        <v/>
      </c>
      <c r="K1806" s="42" t="str">
        <f t="shared" si="249"/>
        <v/>
      </c>
      <c r="L1806" s="44" t="str">
        <f t="shared" si="250"/>
        <v/>
      </c>
      <c r="M1806" s="44" t="str">
        <f t="shared" si="251"/>
        <v/>
      </c>
      <c r="N1806" s="44" t="str">
        <f t="shared" si="252"/>
        <v/>
      </c>
      <c r="O1806" s="30">
        <f t="shared" si="253"/>
        <v>0</v>
      </c>
    </row>
    <row r="1807" spans="1:15" x14ac:dyDescent="0.2">
      <c r="A1807" s="40">
        <v>1802</v>
      </c>
      <c r="B1807" s="40" t="str">
        <f>IF(DanhMụcHH!B1806="","",DanhMụcHH!B1806)</f>
        <v/>
      </c>
      <c r="C1807" s="41" t="str">
        <f ca="1">IF(B1807="","",SUMIF(OFFSET(MuaHàng_ThanhToán!$D$5,0,0,COUNTIF(Table2[Tên nhà cung cấp],MuaHàng_ThanhToán!$C$5),6),BáoCáoHàngHóa!B1807,Table2[Số lượng]))</f>
        <v/>
      </c>
      <c r="D1807" s="41" t="str">
        <f t="shared" si="246"/>
        <v/>
      </c>
      <c r="E1807" s="41" t="str">
        <f ca="1">IF(B1807="","",SUMIF(OFFSET(MuaHàng_ThanhToán!$D$5,0,0,COUNTIF(Table2[Tên nhà cung cấp],MuaHàng_ThanhToán!$C$5),6),BáoCáoHàngHóa!B1807,Table2[Thành tiền]))</f>
        <v/>
      </c>
      <c r="F1807" s="43" t="str">
        <f>IF(B1807="","",SUMIF(Table2[[Tên hàng hóa]:[Thành tiền]],BáoCáoHàngHóa!B1807,Table2[Số lượng])-BáoCáoHàngHóa!C1807)</f>
        <v/>
      </c>
      <c r="G1807" s="43" t="str">
        <f t="shared" si="247"/>
        <v/>
      </c>
      <c r="H1807" s="43" t="str">
        <f>IF(B1807="","",SUMIF(Table2[[Tên hàng hóa]:[Thành tiền]],BáoCáoHàngHóa!B1807,Table2[Thành tiền])-BáoCáoHàngHóa!E1807)</f>
        <v/>
      </c>
      <c r="I1807" s="42" t="str">
        <f>IF(B1807="","",SUMIF(Table28[[Tên hàng hóa ]:[Thành tiền]],BáoCáoHàngHóa!B1807,Table28[Số lượng]))</f>
        <v/>
      </c>
      <c r="J1807" s="42" t="str">
        <f t="shared" si="248"/>
        <v/>
      </c>
      <c r="K1807" s="42" t="str">
        <f t="shared" si="249"/>
        <v/>
      </c>
      <c r="L1807" s="44" t="str">
        <f t="shared" si="250"/>
        <v/>
      </c>
      <c r="M1807" s="44" t="str">
        <f t="shared" si="251"/>
        <v/>
      </c>
      <c r="N1807" s="44" t="str">
        <f t="shared" si="252"/>
        <v/>
      </c>
      <c r="O1807" s="30">
        <f t="shared" si="253"/>
        <v>0</v>
      </c>
    </row>
    <row r="1808" spans="1:15" x14ac:dyDescent="0.2">
      <c r="A1808" s="40">
        <v>1803</v>
      </c>
      <c r="B1808" s="40" t="str">
        <f>IF(DanhMụcHH!B1807="","",DanhMụcHH!B1807)</f>
        <v/>
      </c>
      <c r="C1808" s="41" t="str">
        <f ca="1">IF(B1808="","",SUMIF(OFFSET(MuaHàng_ThanhToán!$D$5,0,0,COUNTIF(Table2[Tên nhà cung cấp],MuaHàng_ThanhToán!$C$5),6),BáoCáoHàngHóa!B1808,Table2[Số lượng]))</f>
        <v/>
      </c>
      <c r="D1808" s="41" t="str">
        <f t="shared" si="246"/>
        <v/>
      </c>
      <c r="E1808" s="41" t="str">
        <f ca="1">IF(B1808="","",SUMIF(OFFSET(MuaHàng_ThanhToán!$D$5,0,0,COUNTIF(Table2[Tên nhà cung cấp],MuaHàng_ThanhToán!$C$5),6),BáoCáoHàngHóa!B1808,Table2[Thành tiền]))</f>
        <v/>
      </c>
      <c r="F1808" s="43" t="str">
        <f>IF(B1808="","",SUMIF(Table2[[Tên hàng hóa]:[Thành tiền]],BáoCáoHàngHóa!B1808,Table2[Số lượng])-BáoCáoHàngHóa!C1808)</f>
        <v/>
      </c>
      <c r="G1808" s="43" t="str">
        <f t="shared" si="247"/>
        <v/>
      </c>
      <c r="H1808" s="43" t="str">
        <f>IF(B1808="","",SUMIF(Table2[[Tên hàng hóa]:[Thành tiền]],BáoCáoHàngHóa!B1808,Table2[Thành tiền])-BáoCáoHàngHóa!E1808)</f>
        <v/>
      </c>
      <c r="I1808" s="42" t="str">
        <f>IF(B1808="","",SUMIF(Table28[[Tên hàng hóa ]:[Thành tiền]],BáoCáoHàngHóa!B1808,Table28[Số lượng]))</f>
        <v/>
      </c>
      <c r="J1808" s="42" t="str">
        <f t="shared" si="248"/>
        <v/>
      </c>
      <c r="K1808" s="42" t="str">
        <f t="shared" si="249"/>
        <v/>
      </c>
      <c r="L1808" s="44" t="str">
        <f t="shared" si="250"/>
        <v/>
      </c>
      <c r="M1808" s="44" t="str">
        <f t="shared" si="251"/>
        <v/>
      </c>
      <c r="N1808" s="44" t="str">
        <f t="shared" si="252"/>
        <v/>
      </c>
      <c r="O1808" s="30">
        <f t="shared" si="253"/>
        <v>0</v>
      </c>
    </row>
    <row r="1809" spans="1:15" x14ac:dyDescent="0.2">
      <c r="A1809" s="40">
        <v>1804</v>
      </c>
      <c r="B1809" s="40" t="str">
        <f>IF(DanhMụcHH!B1808="","",DanhMụcHH!B1808)</f>
        <v/>
      </c>
      <c r="C1809" s="41" t="str">
        <f ca="1">IF(B1809="","",SUMIF(OFFSET(MuaHàng_ThanhToán!$D$5,0,0,COUNTIF(Table2[Tên nhà cung cấp],MuaHàng_ThanhToán!$C$5),6),BáoCáoHàngHóa!B1809,Table2[Số lượng]))</f>
        <v/>
      </c>
      <c r="D1809" s="41" t="str">
        <f t="shared" si="246"/>
        <v/>
      </c>
      <c r="E1809" s="41" t="str">
        <f ca="1">IF(B1809="","",SUMIF(OFFSET(MuaHàng_ThanhToán!$D$5,0,0,COUNTIF(Table2[Tên nhà cung cấp],MuaHàng_ThanhToán!$C$5),6),BáoCáoHàngHóa!B1809,Table2[Thành tiền]))</f>
        <v/>
      </c>
      <c r="F1809" s="43" t="str">
        <f>IF(B1809="","",SUMIF(Table2[[Tên hàng hóa]:[Thành tiền]],BáoCáoHàngHóa!B1809,Table2[Số lượng])-BáoCáoHàngHóa!C1809)</f>
        <v/>
      </c>
      <c r="G1809" s="43" t="str">
        <f t="shared" si="247"/>
        <v/>
      </c>
      <c r="H1809" s="43" t="str">
        <f>IF(B1809="","",SUMIF(Table2[[Tên hàng hóa]:[Thành tiền]],BáoCáoHàngHóa!B1809,Table2[Thành tiền])-BáoCáoHàngHóa!E1809)</f>
        <v/>
      </c>
      <c r="I1809" s="42" t="str">
        <f>IF(B1809="","",SUMIF(Table28[[Tên hàng hóa ]:[Thành tiền]],BáoCáoHàngHóa!B1809,Table28[Số lượng]))</f>
        <v/>
      </c>
      <c r="J1809" s="42" t="str">
        <f t="shared" si="248"/>
        <v/>
      </c>
      <c r="K1809" s="42" t="str">
        <f t="shared" si="249"/>
        <v/>
      </c>
      <c r="L1809" s="44" t="str">
        <f t="shared" si="250"/>
        <v/>
      </c>
      <c r="M1809" s="44" t="str">
        <f t="shared" si="251"/>
        <v/>
      </c>
      <c r="N1809" s="44" t="str">
        <f t="shared" si="252"/>
        <v/>
      </c>
      <c r="O1809" s="30">
        <f t="shared" si="253"/>
        <v>0</v>
      </c>
    </row>
    <row r="1810" spans="1:15" x14ac:dyDescent="0.2">
      <c r="A1810" s="40">
        <v>1805</v>
      </c>
      <c r="B1810" s="40" t="str">
        <f>IF(DanhMụcHH!B1809="","",DanhMụcHH!B1809)</f>
        <v/>
      </c>
      <c r="C1810" s="41" t="str">
        <f ca="1">IF(B1810="","",SUMIF(OFFSET(MuaHàng_ThanhToán!$D$5,0,0,COUNTIF(Table2[Tên nhà cung cấp],MuaHàng_ThanhToán!$C$5),6),BáoCáoHàngHóa!B1810,Table2[Số lượng]))</f>
        <v/>
      </c>
      <c r="D1810" s="41" t="str">
        <f t="shared" si="246"/>
        <v/>
      </c>
      <c r="E1810" s="41" t="str">
        <f ca="1">IF(B1810="","",SUMIF(OFFSET(MuaHàng_ThanhToán!$D$5,0,0,COUNTIF(Table2[Tên nhà cung cấp],MuaHàng_ThanhToán!$C$5),6),BáoCáoHàngHóa!B1810,Table2[Thành tiền]))</f>
        <v/>
      </c>
      <c r="F1810" s="43" t="str">
        <f>IF(B1810="","",SUMIF(Table2[[Tên hàng hóa]:[Thành tiền]],BáoCáoHàngHóa!B1810,Table2[Số lượng])-BáoCáoHàngHóa!C1810)</f>
        <v/>
      </c>
      <c r="G1810" s="43" t="str">
        <f t="shared" si="247"/>
        <v/>
      </c>
      <c r="H1810" s="43" t="str">
        <f>IF(B1810="","",SUMIF(Table2[[Tên hàng hóa]:[Thành tiền]],BáoCáoHàngHóa!B1810,Table2[Thành tiền])-BáoCáoHàngHóa!E1810)</f>
        <v/>
      </c>
      <c r="I1810" s="42" t="str">
        <f>IF(B1810="","",SUMIF(Table28[[Tên hàng hóa ]:[Thành tiền]],BáoCáoHàngHóa!B1810,Table28[Số lượng]))</f>
        <v/>
      </c>
      <c r="J1810" s="42" t="str">
        <f t="shared" si="248"/>
        <v/>
      </c>
      <c r="K1810" s="42" t="str">
        <f t="shared" si="249"/>
        <v/>
      </c>
      <c r="L1810" s="44" t="str">
        <f t="shared" si="250"/>
        <v/>
      </c>
      <c r="M1810" s="44" t="str">
        <f t="shared" si="251"/>
        <v/>
      </c>
      <c r="N1810" s="44" t="str">
        <f t="shared" si="252"/>
        <v/>
      </c>
      <c r="O1810" s="30">
        <f t="shared" si="253"/>
        <v>0</v>
      </c>
    </row>
    <row r="1811" spans="1:15" x14ac:dyDescent="0.2">
      <c r="A1811" s="40">
        <v>1806</v>
      </c>
      <c r="B1811" s="40" t="str">
        <f>IF(DanhMụcHH!B1810="","",DanhMụcHH!B1810)</f>
        <v/>
      </c>
      <c r="C1811" s="41" t="str">
        <f ca="1">IF(B1811="","",SUMIF(OFFSET(MuaHàng_ThanhToán!$D$5,0,0,COUNTIF(Table2[Tên nhà cung cấp],MuaHàng_ThanhToán!$C$5),6),BáoCáoHàngHóa!B1811,Table2[Số lượng]))</f>
        <v/>
      </c>
      <c r="D1811" s="41" t="str">
        <f t="shared" si="246"/>
        <v/>
      </c>
      <c r="E1811" s="41" t="str">
        <f ca="1">IF(B1811="","",SUMIF(OFFSET(MuaHàng_ThanhToán!$D$5,0,0,COUNTIF(Table2[Tên nhà cung cấp],MuaHàng_ThanhToán!$C$5),6),BáoCáoHàngHóa!B1811,Table2[Thành tiền]))</f>
        <v/>
      </c>
      <c r="F1811" s="43" t="str">
        <f>IF(B1811="","",SUMIF(Table2[[Tên hàng hóa]:[Thành tiền]],BáoCáoHàngHóa!B1811,Table2[Số lượng])-BáoCáoHàngHóa!C1811)</f>
        <v/>
      </c>
      <c r="G1811" s="43" t="str">
        <f t="shared" si="247"/>
        <v/>
      </c>
      <c r="H1811" s="43" t="str">
        <f>IF(B1811="","",SUMIF(Table2[[Tên hàng hóa]:[Thành tiền]],BáoCáoHàngHóa!B1811,Table2[Thành tiền])-BáoCáoHàngHóa!E1811)</f>
        <v/>
      </c>
      <c r="I1811" s="42" t="str">
        <f>IF(B1811="","",SUMIF(Table28[[Tên hàng hóa ]:[Thành tiền]],BáoCáoHàngHóa!B1811,Table28[Số lượng]))</f>
        <v/>
      </c>
      <c r="J1811" s="42" t="str">
        <f t="shared" si="248"/>
        <v/>
      </c>
      <c r="K1811" s="42" t="str">
        <f t="shared" si="249"/>
        <v/>
      </c>
      <c r="L1811" s="44" t="str">
        <f t="shared" si="250"/>
        <v/>
      </c>
      <c r="M1811" s="44" t="str">
        <f t="shared" si="251"/>
        <v/>
      </c>
      <c r="N1811" s="44" t="str">
        <f t="shared" si="252"/>
        <v/>
      </c>
      <c r="O1811" s="30">
        <f t="shared" si="253"/>
        <v>0</v>
      </c>
    </row>
    <row r="1812" spans="1:15" x14ac:dyDescent="0.2">
      <c r="A1812" s="40">
        <v>1807</v>
      </c>
      <c r="B1812" s="40" t="str">
        <f>IF(DanhMụcHH!B1811="","",DanhMụcHH!B1811)</f>
        <v/>
      </c>
      <c r="C1812" s="41" t="str">
        <f ca="1">IF(B1812="","",SUMIF(OFFSET(MuaHàng_ThanhToán!$D$5,0,0,COUNTIF(Table2[Tên nhà cung cấp],MuaHàng_ThanhToán!$C$5),6),BáoCáoHàngHóa!B1812,Table2[Số lượng]))</f>
        <v/>
      </c>
      <c r="D1812" s="41" t="str">
        <f t="shared" si="246"/>
        <v/>
      </c>
      <c r="E1812" s="41" t="str">
        <f ca="1">IF(B1812="","",SUMIF(OFFSET(MuaHàng_ThanhToán!$D$5,0,0,COUNTIF(Table2[Tên nhà cung cấp],MuaHàng_ThanhToán!$C$5),6),BáoCáoHàngHóa!B1812,Table2[Thành tiền]))</f>
        <v/>
      </c>
      <c r="F1812" s="43" t="str">
        <f>IF(B1812="","",SUMIF(Table2[[Tên hàng hóa]:[Thành tiền]],BáoCáoHàngHóa!B1812,Table2[Số lượng])-BáoCáoHàngHóa!C1812)</f>
        <v/>
      </c>
      <c r="G1812" s="43" t="str">
        <f t="shared" si="247"/>
        <v/>
      </c>
      <c r="H1812" s="43" t="str">
        <f>IF(B1812="","",SUMIF(Table2[[Tên hàng hóa]:[Thành tiền]],BáoCáoHàngHóa!B1812,Table2[Thành tiền])-BáoCáoHàngHóa!E1812)</f>
        <v/>
      </c>
      <c r="I1812" s="42" t="str">
        <f>IF(B1812="","",SUMIF(Table28[[Tên hàng hóa ]:[Thành tiền]],BáoCáoHàngHóa!B1812,Table28[Số lượng]))</f>
        <v/>
      </c>
      <c r="J1812" s="42" t="str">
        <f t="shared" si="248"/>
        <v/>
      </c>
      <c r="K1812" s="42" t="str">
        <f t="shared" si="249"/>
        <v/>
      </c>
      <c r="L1812" s="44" t="str">
        <f t="shared" si="250"/>
        <v/>
      </c>
      <c r="M1812" s="44" t="str">
        <f t="shared" si="251"/>
        <v/>
      </c>
      <c r="N1812" s="44" t="str">
        <f t="shared" si="252"/>
        <v/>
      </c>
      <c r="O1812" s="30">
        <f t="shared" si="253"/>
        <v>0</v>
      </c>
    </row>
    <row r="1813" spans="1:15" x14ac:dyDescent="0.2">
      <c r="A1813" s="40">
        <v>1808</v>
      </c>
      <c r="B1813" s="40" t="str">
        <f>IF(DanhMụcHH!B1812="","",DanhMụcHH!B1812)</f>
        <v/>
      </c>
      <c r="C1813" s="41" t="str">
        <f ca="1">IF(B1813="","",SUMIF(OFFSET(MuaHàng_ThanhToán!$D$5,0,0,COUNTIF(Table2[Tên nhà cung cấp],MuaHàng_ThanhToán!$C$5),6),BáoCáoHàngHóa!B1813,Table2[Số lượng]))</f>
        <v/>
      </c>
      <c r="D1813" s="41" t="str">
        <f t="shared" si="246"/>
        <v/>
      </c>
      <c r="E1813" s="41" t="str">
        <f ca="1">IF(B1813="","",SUMIF(OFFSET(MuaHàng_ThanhToán!$D$5,0,0,COUNTIF(Table2[Tên nhà cung cấp],MuaHàng_ThanhToán!$C$5),6),BáoCáoHàngHóa!B1813,Table2[Thành tiền]))</f>
        <v/>
      </c>
      <c r="F1813" s="43" t="str">
        <f>IF(B1813="","",SUMIF(Table2[[Tên hàng hóa]:[Thành tiền]],BáoCáoHàngHóa!B1813,Table2[Số lượng])-BáoCáoHàngHóa!C1813)</f>
        <v/>
      </c>
      <c r="G1813" s="43" t="str">
        <f t="shared" si="247"/>
        <v/>
      </c>
      <c r="H1813" s="43" t="str">
        <f>IF(B1813="","",SUMIF(Table2[[Tên hàng hóa]:[Thành tiền]],BáoCáoHàngHóa!B1813,Table2[Thành tiền])-BáoCáoHàngHóa!E1813)</f>
        <v/>
      </c>
      <c r="I1813" s="42" t="str">
        <f>IF(B1813="","",SUMIF(Table28[[Tên hàng hóa ]:[Thành tiền]],BáoCáoHàngHóa!B1813,Table28[Số lượng]))</f>
        <v/>
      </c>
      <c r="J1813" s="42" t="str">
        <f t="shared" si="248"/>
        <v/>
      </c>
      <c r="K1813" s="42" t="str">
        <f t="shared" si="249"/>
        <v/>
      </c>
      <c r="L1813" s="44" t="str">
        <f t="shared" si="250"/>
        <v/>
      </c>
      <c r="M1813" s="44" t="str">
        <f t="shared" si="251"/>
        <v/>
      </c>
      <c r="N1813" s="44" t="str">
        <f t="shared" si="252"/>
        <v/>
      </c>
      <c r="O1813" s="30">
        <f t="shared" si="253"/>
        <v>0</v>
      </c>
    </row>
    <row r="1814" spans="1:15" x14ac:dyDescent="0.2">
      <c r="A1814" s="40">
        <v>1809</v>
      </c>
      <c r="B1814" s="40" t="str">
        <f>IF(DanhMụcHH!B1813="","",DanhMụcHH!B1813)</f>
        <v/>
      </c>
      <c r="C1814" s="41" t="str">
        <f ca="1">IF(B1814="","",SUMIF(OFFSET(MuaHàng_ThanhToán!$D$5,0,0,COUNTIF(Table2[Tên nhà cung cấp],MuaHàng_ThanhToán!$C$5),6),BáoCáoHàngHóa!B1814,Table2[Số lượng]))</f>
        <v/>
      </c>
      <c r="D1814" s="41" t="str">
        <f t="shared" si="246"/>
        <v/>
      </c>
      <c r="E1814" s="41" t="str">
        <f ca="1">IF(B1814="","",SUMIF(OFFSET(MuaHàng_ThanhToán!$D$5,0,0,COUNTIF(Table2[Tên nhà cung cấp],MuaHàng_ThanhToán!$C$5),6),BáoCáoHàngHóa!B1814,Table2[Thành tiền]))</f>
        <v/>
      </c>
      <c r="F1814" s="43" t="str">
        <f>IF(B1814="","",SUMIF(Table2[[Tên hàng hóa]:[Thành tiền]],BáoCáoHàngHóa!B1814,Table2[Số lượng])-BáoCáoHàngHóa!C1814)</f>
        <v/>
      </c>
      <c r="G1814" s="43" t="str">
        <f t="shared" si="247"/>
        <v/>
      </c>
      <c r="H1814" s="43" t="str">
        <f>IF(B1814="","",SUMIF(Table2[[Tên hàng hóa]:[Thành tiền]],BáoCáoHàngHóa!B1814,Table2[Thành tiền])-BáoCáoHàngHóa!E1814)</f>
        <v/>
      </c>
      <c r="I1814" s="42" t="str">
        <f>IF(B1814="","",SUMIF(Table28[[Tên hàng hóa ]:[Thành tiền]],BáoCáoHàngHóa!B1814,Table28[Số lượng]))</f>
        <v/>
      </c>
      <c r="J1814" s="42" t="str">
        <f t="shared" si="248"/>
        <v/>
      </c>
      <c r="K1814" s="42" t="str">
        <f t="shared" si="249"/>
        <v/>
      </c>
      <c r="L1814" s="44" t="str">
        <f t="shared" si="250"/>
        <v/>
      </c>
      <c r="M1814" s="44" t="str">
        <f t="shared" si="251"/>
        <v/>
      </c>
      <c r="N1814" s="44" t="str">
        <f t="shared" si="252"/>
        <v/>
      </c>
      <c r="O1814" s="30">
        <f t="shared" si="253"/>
        <v>0</v>
      </c>
    </row>
    <row r="1815" spans="1:15" x14ac:dyDescent="0.2">
      <c r="A1815" s="40">
        <v>1810</v>
      </c>
      <c r="B1815" s="40" t="str">
        <f>IF(DanhMụcHH!B1814="","",DanhMụcHH!B1814)</f>
        <v/>
      </c>
      <c r="C1815" s="41" t="str">
        <f ca="1">IF(B1815="","",SUMIF(OFFSET(MuaHàng_ThanhToán!$D$5,0,0,COUNTIF(Table2[Tên nhà cung cấp],MuaHàng_ThanhToán!$C$5),6),BáoCáoHàngHóa!B1815,Table2[Số lượng]))</f>
        <v/>
      </c>
      <c r="D1815" s="41" t="str">
        <f t="shared" si="246"/>
        <v/>
      </c>
      <c r="E1815" s="41" t="str">
        <f ca="1">IF(B1815="","",SUMIF(OFFSET(MuaHàng_ThanhToán!$D$5,0,0,COUNTIF(Table2[Tên nhà cung cấp],MuaHàng_ThanhToán!$C$5),6),BáoCáoHàngHóa!B1815,Table2[Thành tiền]))</f>
        <v/>
      </c>
      <c r="F1815" s="43" t="str">
        <f>IF(B1815="","",SUMIF(Table2[[Tên hàng hóa]:[Thành tiền]],BáoCáoHàngHóa!B1815,Table2[Số lượng])-BáoCáoHàngHóa!C1815)</f>
        <v/>
      </c>
      <c r="G1815" s="43" t="str">
        <f t="shared" si="247"/>
        <v/>
      </c>
      <c r="H1815" s="43" t="str">
        <f>IF(B1815="","",SUMIF(Table2[[Tên hàng hóa]:[Thành tiền]],BáoCáoHàngHóa!B1815,Table2[Thành tiền])-BáoCáoHàngHóa!E1815)</f>
        <v/>
      </c>
      <c r="I1815" s="42" t="str">
        <f>IF(B1815="","",SUMIF(Table28[[Tên hàng hóa ]:[Thành tiền]],BáoCáoHàngHóa!B1815,Table28[Số lượng]))</f>
        <v/>
      </c>
      <c r="J1815" s="42" t="str">
        <f t="shared" si="248"/>
        <v/>
      </c>
      <c r="K1815" s="42" t="str">
        <f t="shared" si="249"/>
        <v/>
      </c>
      <c r="L1815" s="44" t="str">
        <f t="shared" si="250"/>
        <v/>
      </c>
      <c r="M1815" s="44" t="str">
        <f t="shared" si="251"/>
        <v/>
      </c>
      <c r="N1815" s="44" t="str">
        <f t="shared" si="252"/>
        <v/>
      </c>
      <c r="O1815" s="30">
        <f t="shared" si="253"/>
        <v>0</v>
      </c>
    </row>
    <row r="1816" spans="1:15" x14ac:dyDescent="0.2">
      <c r="A1816" s="40">
        <v>1811</v>
      </c>
      <c r="B1816" s="40" t="str">
        <f>IF(DanhMụcHH!B1815="","",DanhMụcHH!B1815)</f>
        <v/>
      </c>
      <c r="C1816" s="41" t="str">
        <f ca="1">IF(B1816="","",SUMIF(OFFSET(MuaHàng_ThanhToán!$D$5,0,0,COUNTIF(Table2[Tên nhà cung cấp],MuaHàng_ThanhToán!$C$5),6),BáoCáoHàngHóa!B1816,Table2[Số lượng]))</f>
        <v/>
      </c>
      <c r="D1816" s="41" t="str">
        <f t="shared" si="246"/>
        <v/>
      </c>
      <c r="E1816" s="41" t="str">
        <f ca="1">IF(B1816="","",SUMIF(OFFSET(MuaHàng_ThanhToán!$D$5,0,0,COUNTIF(Table2[Tên nhà cung cấp],MuaHàng_ThanhToán!$C$5),6),BáoCáoHàngHóa!B1816,Table2[Thành tiền]))</f>
        <v/>
      </c>
      <c r="F1816" s="43" t="str">
        <f>IF(B1816="","",SUMIF(Table2[[Tên hàng hóa]:[Thành tiền]],BáoCáoHàngHóa!B1816,Table2[Số lượng])-BáoCáoHàngHóa!C1816)</f>
        <v/>
      </c>
      <c r="G1816" s="43" t="str">
        <f t="shared" si="247"/>
        <v/>
      </c>
      <c r="H1816" s="43" t="str">
        <f>IF(B1816="","",SUMIF(Table2[[Tên hàng hóa]:[Thành tiền]],BáoCáoHàngHóa!B1816,Table2[Thành tiền])-BáoCáoHàngHóa!E1816)</f>
        <v/>
      </c>
      <c r="I1816" s="42" t="str">
        <f>IF(B1816="","",SUMIF(Table28[[Tên hàng hóa ]:[Thành tiền]],BáoCáoHàngHóa!B1816,Table28[Số lượng]))</f>
        <v/>
      </c>
      <c r="J1816" s="42" t="str">
        <f t="shared" si="248"/>
        <v/>
      </c>
      <c r="K1816" s="42" t="str">
        <f t="shared" si="249"/>
        <v/>
      </c>
      <c r="L1816" s="44" t="str">
        <f t="shared" si="250"/>
        <v/>
      </c>
      <c r="M1816" s="44" t="str">
        <f t="shared" si="251"/>
        <v/>
      </c>
      <c r="N1816" s="44" t="str">
        <f t="shared" si="252"/>
        <v/>
      </c>
      <c r="O1816" s="30">
        <f t="shared" si="253"/>
        <v>0</v>
      </c>
    </row>
    <row r="1817" spans="1:15" x14ac:dyDescent="0.2">
      <c r="A1817" s="40">
        <v>1812</v>
      </c>
      <c r="B1817" s="40" t="str">
        <f>IF(DanhMụcHH!B1816="","",DanhMụcHH!B1816)</f>
        <v/>
      </c>
      <c r="C1817" s="41" t="str">
        <f ca="1">IF(B1817="","",SUMIF(OFFSET(MuaHàng_ThanhToán!$D$5,0,0,COUNTIF(Table2[Tên nhà cung cấp],MuaHàng_ThanhToán!$C$5),6),BáoCáoHàngHóa!B1817,Table2[Số lượng]))</f>
        <v/>
      </c>
      <c r="D1817" s="41" t="str">
        <f t="shared" si="246"/>
        <v/>
      </c>
      <c r="E1817" s="41" t="str">
        <f ca="1">IF(B1817="","",SUMIF(OFFSET(MuaHàng_ThanhToán!$D$5,0,0,COUNTIF(Table2[Tên nhà cung cấp],MuaHàng_ThanhToán!$C$5),6),BáoCáoHàngHóa!B1817,Table2[Thành tiền]))</f>
        <v/>
      </c>
      <c r="F1817" s="43" t="str">
        <f>IF(B1817="","",SUMIF(Table2[[Tên hàng hóa]:[Thành tiền]],BáoCáoHàngHóa!B1817,Table2[Số lượng])-BáoCáoHàngHóa!C1817)</f>
        <v/>
      </c>
      <c r="G1817" s="43" t="str">
        <f t="shared" si="247"/>
        <v/>
      </c>
      <c r="H1817" s="43" t="str">
        <f>IF(B1817="","",SUMIF(Table2[[Tên hàng hóa]:[Thành tiền]],BáoCáoHàngHóa!B1817,Table2[Thành tiền])-BáoCáoHàngHóa!E1817)</f>
        <v/>
      </c>
      <c r="I1817" s="42" t="str">
        <f>IF(B1817="","",SUMIF(Table28[[Tên hàng hóa ]:[Thành tiền]],BáoCáoHàngHóa!B1817,Table28[Số lượng]))</f>
        <v/>
      </c>
      <c r="J1817" s="42" t="str">
        <f t="shared" si="248"/>
        <v/>
      </c>
      <c r="K1817" s="42" t="str">
        <f t="shared" si="249"/>
        <v/>
      </c>
      <c r="L1817" s="44" t="str">
        <f t="shared" si="250"/>
        <v/>
      </c>
      <c r="M1817" s="44" t="str">
        <f t="shared" si="251"/>
        <v/>
      </c>
      <c r="N1817" s="44" t="str">
        <f t="shared" si="252"/>
        <v/>
      </c>
      <c r="O1817" s="30">
        <f t="shared" si="253"/>
        <v>0</v>
      </c>
    </row>
    <row r="1818" spans="1:15" x14ac:dyDescent="0.2">
      <c r="A1818" s="40">
        <v>1813</v>
      </c>
      <c r="B1818" s="40" t="str">
        <f>IF(DanhMụcHH!B1817="","",DanhMụcHH!B1817)</f>
        <v/>
      </c>
      <c r="C1818" s="41" t="str">
        <f ca="1">IF(B1818="","",SUMIF(OFFSET(MuaHàng_ThanhToán!$D$5,0,0,COUNTIF(Table2[Tên nhà cung cấp],MuaHàng_ThanhToán!$C$5),6),BáoCáoHàngHóa!B1818,Table2[Số lượng]))</f>
        <v/>
      </c>
      <c r="D1818" s="41" t="str">
        <f t="shared" si="246"/>
        <v/>
      </c>
      <c r="E1818" s="41" t="str">
        <f ca="1">IF(B1818="","",SUMIF(OFFSET(MuaHàng_ThanhToán!$D$5,0,0,COUNTIF(Table2[Tên nhà cung cấp],MuaHàng_ThanhToán!$C$5),6),BáoCáoHàngHóa!B1818,Table2[Thành tiền]))</f>
        <v/>
      </c>
      <c r="F1818" s="43" t="str">
        <f>IF(B1818="","",SUMIF(Table2[[Tên hàng hóa]:[Thành tiền]],BáoCáoHàngHóa!B1818,Table2[Số lượng])-BáoCáoHàngHóa!C1818)</f>
        <v/>
      </c>
      <c r="G1818" s="43" t="str">
        <f t="shared" si="247"/>
        <v/>
      </c>
      <c r="H1818" s="43" t="str">
        <f>IF(B1818="","",SUMIF(Table2[[Tên hàng hóa]:[Thành tiền]],BáoCáoHàngHóa!B1818,Table2[Thành tiền])-BáoCáoHàngHóa!E1818)</f>
        <v/>
      </c>
      <c r="I1818" s="42" t="str">
        <f>IF(B1818="","",SUMIF(Table28[[Tên hàng hóa ]:[Thành tiền]],BáoCáoHàngHóa!B1818,Table28[Số lượng]))</f>
        <v/>
      </c>
      <c r="J1818" s="42" t="str">
        <f t="shared" si="248"/>
        <v/>
      </c>
      <c r="K1818" s="42" t="str">
        <f t="shared" si="249"/>
        <v/>
      </c>
      <c r="L1818" s="44" t="str">
        <f t="shared" si="250"/>
        <v/>
      </c>
      <c r="M1818" s="44" t="str">
        <f t="shared" si="251"/>
        <v/>
      </c>
      <c r="N1818" s="44" t="str">
        <f t="shared" si="252"/>
        <v/>
      </c>
      <c r="O1818" s="30">
        <f t="shared" si="253"/>
        <v>0</v>
      </c>
    </row>
    <row r="1819" spans="1:15" x14ac:dyDescent="0.2">
      <c r="A1819" s="40">
        <v>1814</v>
      </c>
      <c r="B1819" s="40" t="str">
        <f>IF(DanhMụcHH!B1818="","",DanhMụcHH!B1818)</f>
        <v/>
      </c>
      <c r="C1819" s="41" t="str">
        <f ca="1">IF(B1819="","",SUMIF(OFFSET(MuaHàng_ThanhToán!$D$5,0,0,COUNTIF(Table2[Tên nhà cung cấp],MuaHàng_ThanhToán!$C$5),6),BáoCáoHàngHóa!B1819,Table2[Số lượng]))</f>
        <v/>
      </c>
      <c r="D1819" s="41" t="str">
        <f t="shared" si="246"/>
        <v/>
      </c>
      <c r="E1819" s="41" t="str">
        <f ca="1">IF(B1819="","",SUMIF(OFFSET(MuaHàng_ThanhToán!$D$5,0,0,COUNTIF(Table2[Tên nhà cung cấp],MuaHàng_ThanhToán!$C$5),6),BáoCáoHàngHóa!B1819,Table2[Thành tiền]))</f>
        <v/>
      </c>
      <c r="F1819" s="43" t="str">
        <f>IF(B1819="","",SUMIF(Table2[[Tên hàng hóa]:[Thành tiền]],BáoCáoHàngHóa!B1819,Table2[Số lượng])-BáoCáoHàngHóa!C1819)</f>
        <v/>
      </c>
      <c r="G1819" s="43" t="str">
        <f t="shared" si="247"/>
        <v/>
      </c>
      <c r="H1819" s="43" t="str">
        <f>IF(B1819="","",SUMIF(Table2[[Tên hàng hóa]:[Thành tiền]],BáoCáoHàngHóa!B1819,Table2[Thành tiền])-BáoCáoHàngHóa!E1819)</f>
        <v/>
      </c>
      <c r="I1819" s="42" t="str">
        <f>IF(B1819="","",SUMIF(Table28[[Tên hàng hóa ]:[Thành tiền]],BáoCáoHàngHóa!B1819,Table28[Số lượng]))</f>
        <v/>
      </c>
      <c r="J1819" s="42" t="str">
        <f t="shared" si="248"/>
        <v/>
      </c>
      <c r="K1819" s="42" t="str">
        <f t="shared" si="249"/>
        <v/>
      </c>
      <c r="L1819" s="44" t="str">
        <f t="shared" si="250"/>
        <v/>
      </c>
      <c r="M1819" s="44" t="str">
        <f t="shared" si="251"/>
        <v/>
      </c>
      <c r="N1819" s="44" t="str">
        <f t="shared" si="252"/>
        <v/>
      </c>
      <c r="O1819" s="30">
        <f t="shared" si="253"/>
        <v>0</v>
      </c>
    </row>
    <row r="1820" spans="1:15" x14ac:dyDescent="0.2">
      <c r="A1820" s="40">
        <v>1815</v>
      </c>
      <c r="B1820" s="40" t="str">
        <f>IF(DanhMụcHH!B1819="","",DanhMụcHH!B1819)</f>
        <v/>
      </c>
      <c r="C1820" s="41" t="str">
        <f ca="1">IF(B1820="","",SUMIF(OFFSET(MuaHàng_ThanhToán!$D$5,0,0,COUNTIF(Table2[Tên nhà cung cấp],MuaHàng_ThanhToán!$C$5),6),BáoCáoHàngHóa!B1820,Table2[Số lượng]))</f>
        <v/>
      </c>
      <c r="D1820" s="41" t="str">
        <f t="shared" si="246"/>
        <v/>
      </c>
      <c r="E1820" s="41" t="str">
        <f ca="1">IF(B1820="","",SUMIF(OFFSET(MuaHàng_ThanhToán!$D$5,0,0,COUNTIF(Table2[Tên nhà cung cấp],MuaHàng_ThanhToán!$C$5),6),BáoCáoHàngHóa!B1820,Table2[Thành tiền]))</f>
        <v/>
      </c>
      <c r="F1820" s="43" t="str">
        <f>IF(B1820="","",SUMIF(Table2[[Tên hàng hóa]:[Thành tiền]],BáoCáoHàngHóa!B1820,Table2[Số lượng])-BáoCáoHàngHóa!C1820)</f>
        <v/>
      </c>
      <c r="G1820" s="43" t="str">
        <f t="shared" si="247"/>
        <v/>
      </c>
      <c r="H1820" s="43" t="str">
        <f>IF(B1820="","",SUMIF(Table2[[Tên hàng hóa]:[Thành tiền]],BáoCáoHàngHóa!B1820,Table2[Thành tiền])-BáoCáoHàngHóa!E1820)</f>
        <v/>
      </c>
      <c r="I1820" s="42" t="str">
        <f>IF(B1820="","",SUMIF(Table28[[Tên hàng hóa ]:[Thành tiền]],BáoCáoHàngHóa!B1820,Table28[Số lượng]))</f>
        <v/>
      </c>
      <c r="J1820" s="42" t="str">
        <f t="shared" si="248"/>
        <v/>
      </c>
      <c r="K1820" s="42" t="str">
        <f t="shared" si="249"/>
        <v/>
      </c>
      <c r="L1820" s="44" t="str">
        <f t="shared" si="250"/>
        <v/>
      </c>
      <c r="M1820" s="44" t="str">
        <f t="shared" si="251"/>
        <v/>
      </c>
      <c r="N1820" s="44" t="str">
        <f t="shared" si="252"/>
        <v/>
      </c>
      <c r="O1820" s="30">
        <f t="shared" si="253"/>
        <v>0</v>
      </c>
    </row>
    <row r="1821" spans="1:15" x14ac:dyDescent="0.2">
      <c r="A1821" s="40">
        <v>1816</v>
      </c>
      <c r="B1821" s="40" t="str">
        <f>IF(DanhMụcHH!B1820="","",DanhMụcHH!B1820)</f>
        <v/>
      </c>
      <c r="C1821" s="41" t="str">
        <f ca="1">IF(B1821="","",SUMIF(OFFSET(MuaHàng_ThanhToán!$D$5,0,0,COUNTIF(Table2[Tên nhà cung cấp],MuaHàng_ThanhToán!$C$5),6),BáoCáoHàngHóa!B1821,Table2[Số lượng]))</f>
        <v/>
      </c>
      <c r="D1821" s="41" t="str">
        <f t="shared" si="246"/>
        <v/>
      </c>
      <c r="E1821" s="41" t="str">
        <f ca="1">IF(B1821="","",SUMIF(OFFSET(MuaHàng_ThanhToán!$D$5,0,0,COUNTIF(Table2[Tên nhà cung cấp],MuaHàng_ThanhToán!$C$5),6),BáoCáoHàngHóa!B1821,Table2[Thành tiền]))</f>
        <v/>
      </c>
      <c r="F1821" s="43" t="str">
        <f>IF(B1821="","",SUMIF(Table2[[Tên hàng hóa]:[Thành tiền]],BáoCáoHàngHóa!B1821,Table2[Số lượng])-BáoCáoHàngHóa!C1821)</f>
        <v/>
      </c>
      <c r="G1821" s="43" t="str">
        <f t="shared" si="247"/>
        <v/>
      </c>
      <c r="H1821" s="43" t="str">
        <f>IF(B1821="","",SUMIF(Table2[[Tên hàng hóa]:[Thành tiền]],BáoCáoHàngHóa!B1821,Table2[Thành tiền])-BáoCáoHàngHóa!E1821)</f>
        <v/>
      </c>
      <c r="I1821" s="42" t="str">
        <f>IF(B1821="","",SUMIF(Table28[[Tên hàng hóa ]:[Thành tiền]],BáoCáoHàngHóa!B1821,Table28[Số lượng]))</f>
        <v/>
      </c>
      <c r="J1821" s="42" t="str">
        <f t="shared" si="248"/>
        <v/>
      </c>
      <c r="K1821" s="42" t="str">
        <f t="shared" si="249"/>
        <v/>
      </c>
      <c r="L1821" s="44" t="str">
        <f t="shared" si="250"/>
        <v/>
      </c>
      <c r="M1821" s="44" t="str">
        <f t="shared" si="251"/>
        <v/>
      </c>
      <c r="N1821" s="44" t="str">
        <f t="shared" si="252"/>
        <v/>
      </c>
      <c r="O1821" s="30">
        <f t="shared" si="253"/>
        <v>0</v>
      </c>
    </row>
    <row r="1822" spans="1:15" x14ac:dyDescent="0.2">
      <c r="A1822" s="40">
        <v>1817</v>
      </c>
      <c r="B1822" s="40" t="str">
        <f>IF(DanhMụcHH!B1821="","",DanhMụcHH!B1821)</f>
        <v/>
      </c>
      <c r="C1822" s="41" t="str">
        <f ca="1">IF(B1822="","",SUMIF(OFFSET(MuaHàng_ThanhToán!$D$5,0,0,COUNTIF(Table2[Tên nhà cung cấp],MuaHàng_ThanhToán!$C$5),6),BáoCáoHàngHóa!B1822,Table2[Số lượng]))</f>
        <v/>
      </c>
      <c r="D1822" s="41" t="str">
        <f t="shared" si="246"/>
        <v/>
      </c>
      <c r="E1822" s="41" t="str">
        <f ca="1">IF(B1822="","",SUMIF(OFFSET(MuaHàng_ThanhToán!$D$5,0,0,COUNTIF(Table2[Tên nhà cung cấp],MuaHàng_ThanhToán!$C$5),6),BáoCáoHàngHóa!B1822,Table2[Thành tiền]))</f>
        <v/>
      </c>
      <c r="F1822" s="43" t="str">
        <f>IF(B1822="","",SUMIF(Table2[[Tên hàng hóa]:[Thành tiền]],BáoCáoHàngHóa!B1822,Table2[Số lượng])-BáoCáoHàngHóa!C1822)</f>
        <v/>
      </c>
      <c r="G1822" s="43" t="str">
        <f t="shared" si="247"/>
        <v/>
      </c>
      <c r="H1822" s="43" t="str">
        <f>IF(B1822="","",SUMIF(Table2[[Tên hàng hóa]:[Thành tiền]],BáoCáoHàngHóa!B1822,Table2[Thành tiền])-BáoCáoHàngHóa!E1822)</f>
        <v/>
      </c>
      <c r="I1822" s="42" t="str">
        <f>IF(B1822="","",SUMIF(Table28[[Tên hàng hóa ]:[Thành tiền]],BáoCáoHàngHóa!B1822,Table28[Số lượng]))</f>
        <v/>
      </c>
      <c r="J1822" s="42" t="str">
        <f t="shared" si="248"/>
        <v/>
      </c>
      <c r="K1822" s="42" t="str">
        <f t="shared" si="249"/>
        <v/>
      </c>
      <c r="L1822" s="44" t="str">
        <f t="shared" si="250"/>
        <v/>
      </c>
      <c r="M1822" s="44" t="str">
        <f t="shared" si="251"/>
        <v/>
      </c>
      <c r="N1822" s="44" t="str">
        <f t="shared" si="252"/>
        <v/>
      </c>
      <c r="O1822" s="30">
        <f t="shared" si="253"/>
        <v>0</v>
      </c>
    </row>
    <row r="1823" spans="1:15" x14ac:dyDescent="0.2">
      <c r="A1823" s="40">
        <v>1818</v>
      </c>
      <c r="B1823" s="40" t="str">
        <f>IF(DanhMụcHH!B1822="","",DanhMụcHH!B1822)</f>
        <v/>
      </c>
      <c r="C1823" s="41" t="str">
        <f ca="1">IF(B1823="","",SUMIF(OFFSET(MuaHàng_ThanhToán!$D$5,0,0,COUNTIF(Table2[Tên nhà cung cấp],MuaHàng_ThanhToán!$C$5),6),BáoCáoHàngHóa!B1823,Table2[Số lượng]))</f>
        <v/>
      </c>
      <c r="D1823" s="41" t="str">
        <f t="shared" si="246"/>
        <v/>
      </c>
      <c r="E1823" s="41" t="str">
        <f ca="1">IF(B1823="","",SUMIF(OFFSET(MuaHàng_ThanhToán!$D$5,0,0,COUNTIF(Table2[Tên nhà cung cấp],MuaHàng_ThanhToán!$C$5),6),BáoCáoHàngHóa!B1823,Table2[Thành tiền]))</f>
        <v/>
      </c>
      <c r="F1823" s="43" t="str">
        <f>IF(B1823="","",SUMIF(Table2[[Tên hàng hóa]:[Thành tiền]],BáoCáoHàngHóa!B1823,Table2[Số lượng])-BáoCáoHàngHóa!C1823)</f>
        <v/>
      </c>
      <c r="G1823" s="43" t="str">
        <f t="shared" si="247"/>
        <v/>
      </c>
      <c r="H1823" s="43" t="str">
        <f>IF(B1823="","",SUMIF(Table2[[Tên hàng hóa]:[Thành tiền]],BáoCáoHàngHóa!B1823,Table2[Thành tiền])-BáoCáoHàngHóa!E1823)</f>
        <v/>
      </c>
      <c r="I1823" s="42" t="str">
        <f>IF(B1823="","",SUMIF(Table28[[Tên hàng hóa ]:[Thành tiền]],BáoCáoHàngHóa!B1823,Table28[Số lượng]))</f>
        <v/>
      </c>
      <c r="J1823" s="42" t="str">
        <f t="shared" si="248"/>
        <v/>
      </c>
      <c r="K1823" s="42" t="str">
        <f t="shared" si="249"/>
        <v/>
      </c>
      <c r="L1823" s="44" t="str">
        <f t="shared" si="250"/>
        <v/>
      </c>
      <c r="M1823" s="44" t="str">
        <f t="shared" si="251"/>
        <v/>
      </c>
      <c r="N1823" s="44" t="str">
        <f t="shared" si="252"/>
        <v/>
      </c>
      <c r="O1823" s="30">
        <f t="shared" si="253"/>
        <v>0</v>
      </c>
    </row>
    <row r="1824" spans="1:15" x14ac:dyDescent="0.2">
      <c r="A1824" s="40">
        <v>1819</v>
      </c>
      <c r="B1824" s="40" t="str">
        <f>IF(DanhMụcHH!B1823="","",DanhMụcHH!B1823)</f>
        <v/>
      </c>
      <c r="C1824" s="41" t="str">
        <f ca="1">IF(B1824="","",SUMIF(OFFSET(MuaHàng_ThanhToán!$D$5,0,0,COUNTIF(Table2[Tên nhà cung cấp],MuaHàng_ThanhToán!$C$5),6),BáoCáoHàngHóa!B1824,Table2[Số lượng]))</f>
        <v/>
      </c>
      <c r="D1824" s="41" t="str">
        <f t="shared" si="246"/>
        <v/>
      </c>
      <c r="E1824" s="41" t="str">
        <f ca="1">IF(B1824="","",SUMIF(OFFSET(MuaHàng_ThanhToán!$D$5,0,0,COUNTIF(Table2[Tên nhà cung cấp],MuaHàng_ThanhToán!$C$5),6),BáoCáoHàngHóa!B1824,Table2[Thành tiền]))</f>
        <v/>
      </c>
      <c r="F1824" s="43" t="str">
        <f>IF(B1824="","",SUMIF(Table2[[Tên hàng hóa]:[Thành tiền]],BáoCáoHàngHóa!B1824,Table2[Số lượng])-BáoCáoHàngHóa!C1824)</f>
        <v/>
      </c>
      <c r="G1824" s="43" t="str">
        <f t="shared" si="247"/>
        <v/>
      </c>
      <c r="H1824" s="43" t="str">
        <f>IF(B1824="","",SUMIF(Table2[[Tên hàng hóa]:[Thành tiền]],BáoCáoHàngHóa!B1824,Table2[Thành tiền])-BáoCáoHàngHóa!E1824)</f>
        <v/>
      </c>
      <c r="I1824" s="42" t="str">
        <f>IF(B1824="","",SUMIF(Table28[[Tên hàng hóa ]:[Thành tiền]],BáoCáoHàngHóa!B1824,Table28[Số lượng]))</f>
        <v/>
      </c>
      <c r="J1824" s="42" t="str">
        <f t="shared" si="248"/>
        <v/>
      </c>
      <c r="K1824" s="42" t="str">
        <f t="shared" si="249"/>
        <v/>
      </c>
      <c r="L1824" s="44" t="str">
        <f t="shared" si="250"/>
        <v/>
      </c>
      <c r="M1824" s="44" t="str">
        <f t="shared" si="251"/>
        <v/>
      </c>
      <c r="N1824" s="44" t="str">
        <f t="shared" si="252"/>
        <v/>
      </c>
      <c r="O1824" s="30">
        <f t="shared" si="253"/>
        <v>0</v>
      </c>
    </row>
    <row r="1825" spans="1:15" x14ac:dyDescent="0.2">
      <c r="A1825" s="40">
        <v>1820</v>
      </c>
      <c r="B1825" s="40" t="str">
        <f>IF(DanhMụcHH!B1824="","",DanhMụcHH!B1824)</f>
        <v/>
      </c>
      <c r="C1825" s="41" t="str">
        <f ca="1">IF(B1825="","",SUMIF(OFFSET(MuaHàng_ThanhToán!$D$5,0,0,COUNTIF(Table2[Tên nhà cung cấp],MuaHàng_ThanhToán!$C$5),6),BáoCáoHàngHóa!B1825,Table2[Số lượng]))</f>
        <v/>
      </c>
      <c r="D1825" s="41" t="str">
        <f t="shared" si="246"/>
        <v/>
      </c>
      <c r="E1825" s="41" t="str">
        <f ca="1">IF(B1825="","",SUMIF(OFFSET(MuaHàng_ThanhToán!$D$5,0,0,COUNTIF(Table2[Tên nhà cung cấp],MuaHàng_ThanhToán!$C$5),6),BáoCáoHàngHóa!B1825,Table2[Thành tiền]))</f>
        <v/>
      </c>
      <c r="F1825" s="43" t="str">
        <f>IF(B1825="","",SUMIF(Table2[[Tên hàng hóa]:[Thành tiền]],BáoCáoHàngHóa!B1825,Table2[Số lượng])-BáoCáoHàngHóa!C1825)</f>
        <v/>
      </c>
      <c r="G1825" s="43" t="str">
        <f t="shared" si="247"/>
        <v/>
      </c>
      <c r="H1825" s="43" t="str">
        <f>IF(B1825="","",SUMIF(Table2[[Tên hàng hóa]:[Thành tiền]],BáoCáoHàngHóa!B1825,Table2[Thành tiền])-BáoCáoHàngHóa!E1825)</f>
        <v/>
      </c>
      <c r="I1825" s="42" t="str">
        <f>IF(B1825="","",SUMIF(Table28[[Tên hàng hóa ]:[Thành tiền]],BáoCáoHàngHóa!B1825,Table28[Số lượng]))</f>
        <v/>
      </c>
      <c r="J1825" s="42" t="str">
        <f t="shared" si="248"/>
        <v/>
      </c>
      <c r="K1825" s="42" t="str">
        <f t="shared" si="249"/>
        <v/>
      </c>
      <c r="L1825" s="44" t="str">
        <f t="shared" si="250"/>
        <v/>
      </c>
      <c r="M1825" s="44" t="str">
        <f t="shared" si="251"/>
        <v/>
      </c>
      <c r="N1825" s="44" t="str">
        <f t="shared" si="252"/>
        <v/>
      </c>
      <c r="O1825" s="30">
        <f t="shared" si="253"/>
        <v>0</v>
      </c>
    </row>
    <row r="1826" spans="1:15" x14ac:dyDescent="0.2">
      <c r="A1826" s="40">
        <v>1821</v>
      </c>
      <c r="B1826" s="40" t="str">
        <f>IF(DanhMụcHH!B1825="","",DanhMụcHH!B1825)</f>
        <v/>
      </c>
      <c r="C1826" s="41" t="str">
        <f ca="1">IF(B1826="","",SUMIF(OFFSET(MuaHàng_ThanhToán!$D$5,0,0,COUNTIF(Table2[Tên nhà cung cấp],MuaHàng_ThanhToán!$C$5),6),BáoCáoHàngHóa!B1826,Table2[Số lượng]))</f>
        <v/>
      </c>
      <c r="D1826" s="41" t="str">
        <f t="shared" si="246"/>
        <v/>
      </c>
      <c r="E1826" s="41" t="str">
        <f ca="1">IF(B1826="","",SUMIF(OFFSET(MuaHàng_ThanhToán!$D$5,0,0,COUNTIF(Table2[Tên nhà cung cấp],MuaHàng_ThanhToán!$C$5),6),BáoCáoHàngHóa!B1826,Table2[Thành tiền]))</f>
        <v/>
      </c>
      <c r="F1826" s="43" t="str">
        <f>IF(B1826="","",SUMIF(Table2[[Tên hàng hóa]:[Thành tiền]],BáoCáoHàngHóa!B1826,Table2[Số lượng])-BáoCáoHàngHóa!C1826)</f>
        <v/>
      </c>
      <c r="G1826" s="43" t="str">
        <f t="shared" si="247"/>
        <v/>
      </c>
      <c r="H1826" s="43" t="str">
        <f>IF(B1826="","",SUMIF(Table2[[Tên hàng hóa]:[Thành tiền]],BáoCáoHàngHóa!B1826,Table2[Thành tiền])-BáoCáoHàngHóa!E1826)</f>
        <v/>
      </c>
      <c r="I1826" s="42" t="str">
        <f>IF(B1826="","",SUMIF(Table28[[Tên hàng hóa ]:[Thành tiền]],BáoCáoHàngHóa!B1826,Table28[Số lượng]))</f>
        <v/>
      </c>
      <c r="J1826" s="42" t="str">
        <f t="shared" si="248"/>
        <v/>
      </c>
      <c r="K1826" s="42" t="str">
        <f t="shared" si="249"/>
        <v/>
      </c>
      <c r="L1826" s="44" t="str">
        <f t="shared" si="250"/>
        <v/>
      </c>
      <c r="M1826" s="44" t="str">
        <f t="shared" si="251"/>
        <v/>
      </c>
      <c r="N1826" s="44" t="str">
        <f t="shared" si="252"/>
        <v/>
      </c>
      <c r="O1826" s="30">
        <f t="shared" si="253"/>
        <v>0</v>
      </c>
    </row>
    <row r="1827" spans="1:15" x14ac:dyDescent="0.2">
      <c r="A1827" s="40">
        <v>1822</v>
      </c>
      <c r="B1827" s="40" t="str">
        <f>IF(DanhMụcHH!B1826="","",DanhMụcHH!B1826)</f>
        <v/>
      </c>
      <c r="C1827" s="41" t="str">
        <f ca="1">IF(B1827="","",SUMIF(OFFSET(MuaHàng_ThanhToán!$D$5,0,0,COUNTIF(Table2[Tên nhà cung cấp],MuaHàng_ThanhToán!$C$5),6),BáoCáoHàngHóa!B1827,Table2[Số lượng]))</f>
        <v/>
      </c>
      <c r="D1827" s="41" t="str">
        <f t="shared" si="246"/>
        <v/>
      </c>
      <c r="E1827" s="41" t="str">
        <f ca="1">IF(B1827="","",SUMIF(OFFSET(MuaHàng_ThanhToán!$D$5,0,0,COUNTIF(Table2[Tên nhà cung cấp],MuaHàng_ThanhToán!$C$5),6),BáoCáoHàngHóa!B1827,Table2[Thành tiền]))</f>
        <v/>
      </c>
      <c r="F1827" s="43" t="str">
        <f>IF(B1827="","",SUMIF(Table2[[Tên hàng hóa]:[Thành tiền]],BáoCáoHàngHóa!B1827,Table2[Số lượng])-BáoCáoHàngHóa!C1827)</f>
        <v/>
      </c>
      <c r="G1827" s="43" t="str">
        <f t="shared" si="247"/>
        <v/>
      </c>
      <c r="H1827" s="43" t="str">
        <f>IF(B1827="","",SUMIF(Table2[[Tên hàng hóa]:[Thành tiền]],BáoCáoHàngHóa!B1827,Table2[Thành tiền])-BáoCáoHàngHóa!E1827)</f>
        <v/>
      </c>
      <c r="I1827" s="42" t="str">
        <f>IF(B1827="","",SUMIF(Table28[[Tên hàng hóa ]:[Thành tiền]],BáoCáoHàngHóa!B1827,Table28[Số lượng]))</f>
        <v/>
      </c>
      <c r="J1827" s="42" t="str">
        <f t="shared" si="248"/>
        <v/>
      </c>
      <c r="K1827" s="42" t="str">
        <f t="shared" si="249"/>
        <v/>
      </c>
      <c r="L1827" s="44" t="str">
        <f t="shared" si="250"/>
        <v/>
      </c>
      <c r="M1827" s="44" t="str">
        <f t="shared" si="251"/>
        <v/>
      </c>
      <c r="N1827" s="44" t="str">
        <f t="shared" si="252"/>
        <v/>
      </c>
      <c r="O1827" s="30">
        <f t="shared" si="253"/>
        <v>0</v>
      </c>
    </row>
    <row r="1828" spans="1:15" x14ac:dyDescent="0.2">
      <c r="A1828" s="40">
        <v>1823</v>
      </c>
      <c r="B1828" s="40" t="str">
        <f>IF(DanhMụcHH!B1827="","",DanhMụcHH!B1827)</f>
        <v/>
      </c>
      <c r="C1828" s="41" t="str">
        <f ca="1">IF(B1828="","",SUMIF(OFFSET(MuaHàng_ThanhToán!$D$5,0,0,COUNTIF(Table2[Tên nhà cung cấp],MuaHàng_ThanhToán!$C$5),6),BáoCáoHàngHóa!B1828,Table2[Số lượng]))</f>
        <v/>
      </c>
      <c r="D1828" s="41" t="str">
        <f t="shared" si="246"/>
        <v/>
      </c>
      <c r="E1828" s="41" t="str">
        <f ca="1">IF(B1828="","",SUMIF(OFFSET(MuaHàng_ThanhToán!$D$5,0,0,COUNTIF(Table2[Tên nhà cung cấp],MuaHàng_ThanhToán!$C$5),6),BáoCáoHàngHóa!B1828,Table2[Thành tiền]))</f>
        <v/>
      </c>
      <c r="F1828" s="43" t="str">
        <f>IF(B1828="","",SUMIF(Table2[[Tên hàng hóa]:[Thành tiền]],BáoCáoHàngHóa!B1828,Table2[Số lượng])-BáoCáoHàngHóa!C1828)</f>
        <v/>
      </c>
      <c r="G1828" s="43" t="str">
        <f t="shared" si="247"/>
        <v/>
      </c>
      <c r="H1828" s="43" t="str">
        <f>IF(B1828="","",SUMIF(Table2[[Tên hàng hóa]:[Thành tiền]],BáoCáoHàngHóa!B1828,Table2[Thành tiền])-BáoCáoHàngHóa!E1828)</f>
        <v/>
      </c>
      <c r="I1828" s="42" t="str">
        <f>IF(B1828="","",SUMIF(Table28[[Tên hàng hóa ]:[Thành tiền]],BáoCáoHàngHóa!B1828,Table28[Số lượng]))</f>
        <v/>
      </c>
      <c r="J1828" s="42" t="str">
        <f t="shared" si="248"/>
        <v/>
      </c>
      <c r="K1828" s="42" t="str">
        <f t="shared" si="249"/>
        <v/>
      </c>
      <c r="L1828" s="44" t="str">
        <f t="shared" si="250"/>
        <v/>
      </c>
      <c r="M1828" s="44" t="str">
        <f t="shared" si="251"/>
        <v/>
      </c>
      <c r="N1828" s="44" t="str">
        <f t="shared" si="252"/>
        <v/>
      </c>
      <c r="O1828" s="30">
        <f t="shared" si="253"/>
        <v>0</v>
      </c>
    </row>
    <row r="1829" spans="1:15" x14ac:dyDescent="0.2">
      <c r="A1829" s="40">
        <v>1824</v>
      </c>
      <c r="B1829" s="40" t="str">
        <f>IF(DanhMụcHH!B1828="","",DanhMụcHH!B1828)</f>
        <v/>
      </c>
      <c r="C1829" s="41" t="str">
        <f ca="1">IF(B1829="","",SUMIF(OFFSET(MuaHàng_ThanhToán!$D$5,0,0,COUNTIF(Table2[Tên nhà cung cấp],MuaHàng_ThanhToán!$C$5),6),BáoCáoHàngHóa!B1829,Table2[Số lượng]))</f>
        <v/>
      </c>
      <c r="D1829" s="41" t="str">
        <f t="shared" si="246"/>
        <v/>
      </c>
      <c r="E1829" s="41" t="str">
        <f ca="1">IF(B1829="","",SUMIF(OFFSET(MuaHàng_ThanhToán!$D$5,0,0,COUNTIF(Table2[Tên nhà cung cấp],MuaHàng_ThanhToán!$C$5),6),BáoCáoHàngHóa!B1829,Table2[Thành tiền]))</f>
        <v/>
      </c>
      <c r="F1829" s="43" t="str">
        <f>IF(B1829="","",SUMIF(Table2[[Tên hàng hóa]:[Thành tiền]],BáoCáoHàngHóa!B1829,Table2[Số lượng])-BáoCáoHàngHóa!C1829)</f>
        <v/>
      </c>
      <c r="G1829" s="43" t="str">
        <f t="shared" si="247"/>
        <v/>
      </c>
      <c r="H1829" s="43" t="str">
        <f>IF(B1829="","",SUMIF(Table2[[Tên hàng hóa]:[Thành tiền]],BáoCáoHàngHóa!B1829,Table2[Thành tiền])-BáoCáoHàngHóa!E1829)</f>
        <v/>
      </c>
      <c r="I1829" s="42" t="str">
        <f>IF(B1829="","",SUMIF(Table28[[Tên hàng hóa ]:[Thành tiền]],BáoCáoHàngHóa!B1829,Table28[Số lượng]))</f>
        <v/>
      </c>
      <c r="J1829" s="42" t="str">
        <f t="shared" si="248"/>
        <v/>
      </c>
      <c r="K1829" s="42" t="str">
        <f t="shared" si="249"/>
        <v/>
      </c>
      <c r="L1829" s="44" t="str">
        <f t="shared" si="250"/>
        <v/>
      </c>
      <c r="M1829" s="44" t="str">
        <f t="shared" si="251"/>
        <v/>
      </c>
      <c r="N1829" s="44" t="str">
        <f t="shared" si="252"/>
        <v/>
      </c>
      <c r="O1829" s="30">
        <f t="shared" si="253"/>
        <v>0</v>
      </c>
    </row>
    <row r="1830" spans="1:15" x14ac:dyDescent="0.2">
      <c r="A1830" s="40">
        <v>1825</v>
      </c>
      <c r="B1830" s="40" t="str">
        <f>IF(DanhMụcHH!B1829="","",DanhMụcHH!B1829)</f>
        <v/>
      </c>
      <c r="C1830" s="41" t="str">
        <f ca="1">IF(B1830="","",SUMIF(OFFSET(MuaHàng_ThanhToán!$D$5,0,0,COUNTIF(Table2[Tên nhà cung cấp],MuaHàng_ThanhToán!$C$5),6),BáoCáoHàngHóa!B1830,Table2[Số lượng]))</f>
        <v/>
      </c>
      <c r="D1830" s="41" t="str">
        <f t="shared" si="246"/>
        <v/>
      </c>
      <c r="E1830" s="41" t="str">
        <f ca="1">IF(B1830="","",SUMIF(OFFSET(MuaHàng_ThanhToán!$D$5,0,0,COUNTIF(Table2[Tên nhà cung cấp],MuaHàng_ThanhToán!$C$5),6),BáoCáoHàngHóa!B1830,Table2[Thành tiền]))</f>
        <v/>
      </c>
      <c r="F1830" s="43" t="str">
        <f>IF(B1830="","",SUMIF(Table2[[Tên hàng hóa]:[Thành tiền]],BáoCáoHàngHóa!B1830,Table2[Số lượng])-BáoCáoHàngHóa!C1830)</f>
        <v/>
      </c>
      <c r="G1830" s="43" t="str">
        <f t="shared" si="247"/>
        <v/>
      </c>
      <c r="H1830" s="43" t="str">
        <f>IF(B1830="","",SUMIF(Table2[[Tên hàng hóa]:[Thành tiền]],BáoCáoHàngHóa!B1830,Table2[Thành tiền])-BáoCáoHàngHóa!E1830)</f>
        <v/>
      </c>
      <c r="I1830" s="42" t="str">
        <f>IF(B1830="","",SUMIF(Table28[[Tên hàng hóa ]:[Thành tiền]],BáoCáoHàngHóa!B1830,Table28[Số lượng]))</f>
        <v/>
      </c>
      <c r="J1830" s="42" t="str">
        <f t="shared" si="248"/>
        <v/>
      </c>
      <c r="K1830" s="42" t="str">
        <f t="shared" si="249"/>
        <v/>
      </c>
      <c r="L1830" s="44" t="str">
        <f t="shared" si="250"/>
        <v/>
      </c>
      <c r="M1830" s="44" t="str">
        <f t="shared" si="251"/>
        <v/>
      </c>
      <c r="N1830" s="44" t="str">
        <f t="shared" si="252"/>
        <v/>
      </c>
      <c r="O1830" s="30">
        <f t="shared" si="253"/>
        <v>0</v>
      </c>
    </row>
    <row r="1831" spans="1:15" x14ac:dyDescent="0.2">
      <c r="A1831" s="40">
        <v>1826</v>
      </c>
      <c r="B1831" s="40" t="str">
        <f>IF(DanhMụcHH!B1830="","",DanhMụcHH!B1830)</f>
        <v/>
      </c>
      <c r="C1831" s="41" t="str">
        <f ca="1">IF(B1831="","",SUMIF(OFFSET(MuaHàng_ThanhToán!$D$5,0,0,COUNTIF(Table2[Tên nhà cung cấp],MuaHàng_ThanhToán!$C$5),6),BáoCáoHàngHóa!B1831,Table2[Số lượng]))</f>
        <v/>
      </c>
      <c r="D1831" s="41" t="str">
        <f t="shared" si="246"/>
        <v/>
      </c>
      <c r="E1831" s="41" t="str">
        <f ca="1">IF(B1831="","",SUMIF(OFFSET(MuaHàng_ThanhToán!$D$5,0,0,COUNTIF(Table2[Tên nhà cung cấp],MuaHàng_ThanhToán!$C$5),6),BáoCáoHàngHóa!B1831,Table2[Thành tiền]))</f>
        <v/>
      </c>
      <c r="F1831" s="43" t="str">
        <f>IF(B1831="","",SUMIF(Table2[[Tên hàng hóa]:[Thành tiền]],BáoCáoHàngHóa!B1831,Table2[Số lượng])-BáoCáoHàngHóa!C1831)</f>
        <v/>
      </c>
      <c r="G1831" s="43" t="str">
        <f t="shared" si="247"/>
        <v/>
      </c>
      <c r="H1831" s="43" t="str">
        <f>IF(B1831="","",SUMIF(Table2[[Tên hàng hóa]:[Thành tiền]],BáoCáoHàngHóa!B1831,Table2[Thành tiền])-BáoCáoHàngHóa!E1831)</f>
        <v/>
      </c>
      <c r="I1831" s="42" t="str">
        <f>IF(B1831="","",SUMIF(Table28[[Tên hàng hóa ]:[Thành tiền]],BáoCáoHàngHóa!B1831,Table28[Số lượng]))</f>
        <v/>
      </c>
      <c r="J1831" s="42" t="str">
        <f t="shared" si="248"/>
        <v/>
      </c>
      <c r="K1831" s="42" t="str">
        <f t="shared" si="249"/>
        <v/>
      </c>
      <c r="L1831" s="44" t="str">
        <f t="shared" si="250"/>
        <v/>
      </c>
      <c r="M1831" s="44" t="str">
        <f t="shared" si="251"/>
        <v/>
      </c>
      <c r="N1831" s="44" t="str">
        <f t="shared" si="252"/>
        <v/>
      </c>
      <c r="O1831" s="30">
        <f t="shared" si="253"/>
        <v>0</v>
      </c>
    </row>
    <row r="1832" spans="1:15" x14ac:dyDescent="0.2">
      <c r="A1832" s="40">
        <v>1827</v>
      </c>
      <c r="B1832" s="40" t="str">
        <f>IF(DanhMụcHH!B1831="","",DanhMụcHH!B1831)</f>
        <v/>
      </c>
      <c r="C1832" s="41" t="str">
        <f ca="1">IF(B1832="","",SUMIF(OFFSET(MuaHàng_ThanhToán!$D$5,0,0,COUNTIF(Table2[Tên nhà cung cấp],MuaHàng_ThanhToán!$C$5),6),BáoCáoHàngHóa!B1832,Table2[Số lượng]))</f>
        <v/>
      </c>
      <c r="D1832" s="41" t="str">
        <f t="shared" si="246"/>
        <v/>
      </c>
      <c r="E1832" s="41" t="str">
        <f ca="1">IF(B1832="","",SUMIF(OFFSET(MuaHàng_ThanhToán!$D$5,0,0,COUNTIF(Table2[Tên nhà cung cấp],MuaHàng_ThanhToán!$C$5),6),BáoCáoHàngHóa!B1832,Table2[Thành tiền]))</f>
        <v/>
      </c>
      <c r="F1832" s="43" t="str">
        <f>IF(B1832="","",SUMIF(Table2[[Tên hàng hóa]:[Thành tiền]],BáoCáoHàngHóa!B1832,Table2[Số lượng])-BáoCáoHàngHóa!C1832)</f>
        <v/>
      </c>
      <c r="G1832" s="43" t="str">
        <f t="shared" si="247"/>
        <v/>
      </c>
      <c r="H1832" s="43" t="str">
        <f>IF(B1832="","",SUMIF(Table2[[Tên hàng hóa]:[Thành tiền]],BáoCáoHàngHóa!B1832,Table2[Thành tiền])-BáoCáoHàngHóa!E1832)</f>
        <v/>
      </c>
      <c r="I1832" s="42" t="str">
        <f>IF(B1832="","",SUMIF(Table28[[Tên hàng hóa ]:[Thành tiền]],BáoCáoHàngHóa!B1832,Table28[Số lượng]))</f>
        <v/>
      </c>
      <c r="J1832" s="42" t="str">
        <f t="shared" si="248"/>
        <v/>
      </c>
      <c r="K1832" s="42" t="str">
        <f t="shared" si="249"/>
        <v/>
      </c>
      <c r="L1832" s="44" t="str">
        <f t="shared" si="250"/>
        <v/>
      </c>
      <c r="M1832" s="44" t="str">
        <f t="shared" si="251"/>
        <v/>
      </c>
      <c r="N1832" s="44" t="str">
        <f t="shared" si="252"/>
        <v/>
      </c>
      <c r="O1832" s="30">
        <f t="shared" si="253"/>
        <v>0</v>
      </c>
    </row>
    <row r="1833" spans="1:15" x14ac:dyDescent="0.2">
      <c r="A1833" s="40">
        <v>1828</v>
      </c>
      <c r="B1833" s="40" t="str">
        <f>IF(DanhMụcHH!B1832="","",DanhMụcHH!B1832)</f>
        <v/>
      </c>
      <c r="C1833" s="41" t="str">
        <f ca="1">IF(B1833="","",SUMIF(OFFSET(MuaHàng_ThanhToán!$D$5,0,0,COUNTIF(Table2[Tên nhà cung cấp],MuaHàng_ThanhToán!$C$5),6),BáoCáoHàngHóa!B1833,Table2[Số lượng]))</f>
        <v/>
      </c>
      <c r="D1833" s="41" t="str">
        <f t="shared" si="246"/>
        <v/>
      </c>
      <c r="E1833" s="41" t="str">
        <f ca="1">IF(B1833="","",SUMIF(OFFSET(MuaHàng_ThanhToán!$D$5,0,0,COUNTIF(Table2[Tên nhà cung cấp],MuaHàng_ThanhToán!$C$5),6),BáoCáoHàngHóa!B1833,Table2[Thành tiền]))</f>
        <v/>
      </c>
      <c r="F1833" s="43" t="str">
        <f>IF(B1833="","",SUMIF(Table2[[Tên hàng hóa]:[Thành tiền]],BáoCáoHàngHóa!B1833,Table2[Số lượng])-BáoCáoHàngHóa!C1833)</f>
        <v/>
      </c>
      <c r="G1833" s="43" t="str">
        <f t="shared" si="247"/>
        <v/>
      </c>
      <c r="H1833" s="43" t="str">
        <f>IF(B1833="","",SUMIF(Table2[[Tên hàng hóa]:[Thành tiền]],BáoCáoHàngHóa!B1833,Table2[Thành tiền])-BáoCáoHàngHóa!E1833)</f>
        <v/>
      </c>
      <c r="I1833" s="42" t="str">
        <f>IF(B1833="","",SUMIF(Table28[[Tên hàng hóa ]:[Thành tiền]],BáoCáoHàngHóa!B1833,Table28[Số lượng]))</f>
        <v/>
      </c>
      <c r="J1833" s="42" t="str">
        <f t="shared" si="248"/>
        <v/>
      </c>
      <c r="K1833" s="42" t="str">
        <f t="shared" si="249"/>
        <v/>
      </c>
      <c r="L1833" s="44" t="str">
        <f t="shared" si="250"/>
        <v/>
      </c>
      <c r="M1833" s="44" t="str">
        <f t="shared" si="251"/>
        <v/>
      </c>
      <c r="N1833" s="44" t="str">
        <f t="shared" si="252"/>
        <v/>
      </c>
      <c r="O1833" s="30">
        <f t="shared" si="253"/>
        <v>0</v>
      </c>
    </row>
    <row r="1834" spans="1:15" x14ac:dyDescent="0.2">
      <c r="A1834" s="40">
        <v>1829</v>
      </c>
      <c r="B1834" s="40" t="str">
        <f>IF(DanhMụcHH!B1833="","",DanhMụcHH!B1833)</f>
        <v/>
      </c>
      <c r="C1834" s="41" t="str">
        <f ca="1">IF(B1834="","",SUMIF(OFFSET(MuaHàng_ThanhToán!$D$5,0,0,COUNTIF(Table2[Tên nhà cung cấp],MuaHàng_ThanhToán!$C$5),6),BáoCáoHàngHóa!B1834,Table2[Số lượng]))</f>
        <v/>
      </c>
      <c r="D1834" s="41" t="str">
        <f t="shared" si="246"/>
        <v/>
      </c>
      <c r="E1834" s="41" t="str">
        <f ca="1">IF(B1834="","",SUMIF(OFFSET(MuaHàng_ThanhToán!$D$5,0,0,COUNTIF(Table2[Tên nhà cung cấp],MuaHàng_ThanhToán!$C$5),6),BáoCáoHàngHóa!B1834,Table2[Thành tiền]))</f>
        <v/>
      </c>
      <c r="F1834" s="43" t="str">
        <f>IF(B1834="","",SUMIF(Table2[[Tên hàng hóa]:[Thành tiền]],BáoCáoHàngHóa!B1834,Table2[Số lượng])-BáoCáoHàngHóa!C1834)</f>
        <v/>
      </c>
      <c r="G1834" s="43" t="str">
        <f t="shared" si="247"/>
        <v/>
      </c>
      <c r="H1834" s="43" t="str">
        <f>IF(B1834="","",SUMIF(Table2[[Tên hàng hóa]:[Thành tiền]],BáoCáoHàngHóa!B1834,Table2[Thành tiền])-BáoCáoHàngHóa!E1834)</f>
        <v/>
      </c>
      <c r="I1834" s="42" t="str">
        <f>IF(B1834="","",SUMIF(Table28[[Tên hàng hóa ]:[Thành tiền]],BáoCáoHàngHóa!B1834,Table28[Số lượng]))</f>
        <v/>
      </c>
      <c r="J1834" s="42" t="str">
        <f t="shared" si="248"/>
        <v/>
      </c>
      <c r="K1834" s="42" t="str">
        <f t="shared" si="249"/>
        <v/>
      </c>
      <c r="L1834" s="44" t="str">
        <f t="shared" si="250"/>
        <v/>
      </c>
      <c r="M1834" s="44" t="str">
        <f t="shared" si="251"/>
        <v/>
      </c>
      <c r="N1834" s="44" t="str">
        <f t="shared" si="252"/>
        <v/>
      </c>
      <c r="O1834" s="30">
        <f t="shared" si="253"/>
        <v>0</v>
      </c>
    </row>
    <row r="1835" spans="1:15" x14ac:dyDescent="0.2">
      <c r="A1835" s="40">
        <v>1830</v>
      </c>
      <c r="B1835" s="40" t="str">
        <f>IF(DanhMụcHH!B1834="","",DanhMụcHH!B1834)</f>
        <v/>
      </c>
      <c r="C1835" s="41" t="str">
        <f ca="1">IF(B1835="","",SUMIF(OFFSET(MuaHàng_ThanhToán!$D$5,0,0,COUNTIF(Table2[Tên nhà cung cấp],MuaHàng_ThanhToán!$C$5),6),BáoCáoHàngHóa!B1835,Table2[Số lượng]))</f>
        <v/>
      </c>
      <c r="D1835" s="41" t="str">
        <f t="shared" si="246"/>
        <v/>
      </c>
      <c r="E1835" s="41" t="str">
        <f ca="1">IF(B1835="","",SUMIF(OFFSET(MuaHàng_ThanhToán!$D$5,0,0,COUNTIF(Table2[Tên nhà cung cấp],MuaHàng_ThanhToán!$C$5),6),BáoCáoHàngHóa!B1835,Table2[Thành tiền]))</f>
        <v/>
      </c>
      <c r="F1835" s="43" t="str">
        <f>IF(B1835="","",SUMIF(Table2[[Tên hàng hóa]:[Thành tiền]],BáoCáoHàngHóa!B1835,Table2[Số lượng])-BáoCáoHàngHóa!C1835)</f>
        <v/>
      </c>
      <c r="G1835" s="43" t="str">
        <f t="shared" si="247"/>
        <v/>
      </c>
      <c r="H1835" s="43" t="str">
        <f>IF(B1835="","",SUMIF(Table2[[Tên hàng hóa]:[Thành tiền]],BáoCáoHàngHóa!B1835,Table2[Thành tiền])-BáoCáoHàngHóa!E1835)</f>
        <v/>
      </c>
      <c r="I1835" s="42" t="str">
        <f>IF(B1835="","",SUMIF(Table28[[Tên hàng hóa ]:[Thành tiền]],BáoCáoHàngHóa!B1835,Table28[Số lượng]))</f>
        <v/>
      </c>
      <c r="J1835" s="42" t="str">
        <f t="shared" si="248"/>
        <v/>
      </c>
      <c r="K1835" s="42" t="str">
        <f t="shared" si="249"/>
        <v/>
      </c>
      <c r="L1835" s="44" t="str">
        <f t="shared" si="250"/>
        <v/>
      </c>
      <c r="M1835" s="44" t="str">
        <f t="shared" si="251"/>
        <v/>
      </c>
      <c r="N1835" s="44" t="str">
        <f t="shared" si="252"/>
        <v/>
      </c>
      <c r="O1835" s="30">
        <f t="shared" si="253"/>
        <v>0</v>
      </c>
    </row>
    <row r="1836" spans="1:15" x14ac:dyDescent="0.2">
      <c r="A1836" s="40">
        <v>1831</v>
      </c>
      <c r="B1836" s="40" t="str">
        <f>IF(DanhMụcHH!B1835="","",DanhMụcHH!B1835)</f>
        <v/>
      </c>
      <c r="C1836" s="41" t="str">
        <f ca="1">IF(B1836="","",SUMIF(OFFSET(MuaHàng_ThanhToán!$D$5,0,0,COUNTIF(Table2[Tên nhà cung cấp],MuaHàng_ThanhToán!$C$5),6),BáoCáoHàngHóa!B1836,Table2[Số lượng]))</f>
        <v/>
      </c>
      <c r="D1836" s="41" t="str">
        <f t="shared" si="246"/>
        <v/>
      </c>
      <c r="E1836" s="41" t="str">
        <f ca="1">IF(B1836="","",SUMIF(OFFSET(MuaHàng_ThanhToán!$D$5,0,0,COUNTIF(Table2[Tên nhà cung cấp],MuaHàng_ThanhToán!$C$5),6),BáoCáoHàngHóa!B1836,Table2[Thành tiền]))</f>
        <v/>
      </c>
      <c r="F1836" s="43" t="str">
        <f>IF(B1836="","",SUMIF(Table2[[Tên hàng hóa]:[Thành tiền]],BáoCáoHàngHóa!B1836,Table2[Số lượng])-BáoCáoHàngHóa!C1836)</f>
        <v/>
      </c>
      <c r="G1836" s="43" t="str">
        <f t="shared" si="247"/>
        <v/>
      </c>
      <c r="H1836" s="43" t="str">
        <f>IF(B1836="","",SUMIF(Table2[[Tên hàng hóa]:[Thành tiền]],BáoCáoHàngHóa!B1836,Table2[Thành tiền])-BáoCáoHàngHóa!E1836)</f>
        <v/>
      </c>
      <c r="I1836" s="42" t="str">
        <f>IF(B1836="","",SUMIF(Table28[[Tên hàng hóa ]:[Thành tiền]],BáoCáoHàngHóa!B1836,Table28[Số lượng]))</f>
        <v/>
      </c>
      <c r="J1836" s="42" t="str">
        <f t="shared" si="248"/>
        <v/>
      </c>
      <c r="K1836" s="42" t="str">
        <f t="shared" si="249"/>
        <v/>
      </c>
      <c r="L1836" s="44" t="str">
        <f t="shared" si="250"/>
        <v/>
      </c>
      <c r="M1836" s="44" t="str">
        <f t="shared" si="251"/>
        <v/>
      </c>
      <c r="N1836" s="44" t="str">
        <f t="shared" si="252"/>
        <v/>
      </c>
      <c r="O1836" s="30">
        <f t="shared" si="253"/>
        <v>0</v>
      </c>
    </row>
    <row r="1837" spans="1:15" x14ac:dyDescent="0.2">
      <c r="A1837" s="40">
        <v>1832</v>
      </c>
      <c r="B1837" s="40" t="str">
        <f>IF(DanhMụcHH!B1836="","",DanhMụcHH!B1836)</f>
        <v/>
      </c>
      <c r="C1837" s="41" t="str">
        <f ca="1">IF(B1837="","",SUMIF(OFFSET(MuaHàng_ThanhToán!$D$5,0,0,COUNTIF(Table2[Tên nhà cung cấp],MuaHàng_ThanhToán!$C$5),6),BáoCáoHàngHóa!B1837,Table2[Số lượng]))</f>
        <v/>
      </c>
      <c r="D1837" s="41" t="str">
        <f t="shared" si="246"/>
        <v/>
      </c>
      <c r="E1837" s="41" t="str">
        <f ca="1">IF(B1837="","",SUMIF(OFFSET(MuaHàng_ThanhToán!$D$5,0,0,COUNTIF(Table2[Tên nhà cung cấp],MuaHàng_ThanhToán!$C$5),6),BáoCáoHàngHóa!B1837,Table2[Thành tiền]))</f>
        <v/>
      </c>
      <c r="F1837" s="43" t="str">
        <f>IF(B1837="","",SUMIF(Table2[[Tên hàng hóa]:[Thành tiền]],BáoCáoHàngHóa!B1837,Table2[Số lượng])-BáoCáoHàngHóa!C1837)</f>
        <v/>
      </c>
      <c r="G1837" s="43" t="str">
        <f t="shared" si="247"/>
        <v/>
      </c>
      <c r="H1837" s="43" t="str">
        <f>IF(B1837="","",SUMIF(Table2[[Tên hàng hóa]:[Thành tiền]],BáoCáoHàngHóa!B1837,Table2[Thành tiền])-BáoCáoHàngHóa!E1837)</f>
        <v/>
      </c>
      <c r="I1837" s="42" t="str">
        <f>IF(B1837="","",SUMIF(Table28[[Tên hàng hóa ]:[Thành tiền]],BáoCáoHàngHóa!B1837,Table28[Số lượng]))</f>
        <v/>
      </c>
      <c r="J1837" s="42" t="str">
        <f t="shared" si="248"/>
        <v/>
      </c>
      <c r="K1837" s="42" t="str">
        <f t="shared" si="249"/>
        <v/>
      </c>
      <c r="L1837" s="44" t="str">
        <f t="shared" si="250"/>
        <v/>
      </c>
      <c r="M1837" s="44" t="str">
        <f t="shared" si="251"/>
        <v/>
      </c>
      <c r="N1837" s="44" t="str">
        <f t="shared" si="252"/>
        <v/>
      </c>
      <c r="O1837" s="30">
        <f t="shared" si="253"/>
        <v>0</v>
      </c>
    </row>
    <row r="1838" spans="1:15" x14ac:dyDescent="0.2">
      <c r="A1838" s="40">
        <v>1833</v>
      </c>
      <c r="B1838" s="40" t="str">
        <f>IF(DanhMụcHH!B1837="","",DanhMụcHH!B1837)</f>
        <v/>
      </c>
      <c r="C1838" s="41" t="str">
        <f ca="1">IF(B1838="","",SUMIF(OFFSET(MuaHàng_ThanhToán!$D$5,0,0,COUNTIF(Table2[Tên nhà cung cấp],MuaHàng_ThanhToán!$C$5),6),BáoCáoHàngHóa!B1838,Table2[Số lượng]))</f>
        <v/>
      </c>
      <c r="D1838" s="41" t="str">
        <f t="shared" si="246"/>
        <v/>
      </c>
      <c r="E1838" s="41" t="str">
        <f ca="1">IF(B1838="","",SUMIF(OFFSET(MuaHàng_ThanhToán!$D$5,0,0,COUNTIF(Table2[Tên nhà cung cấp],MuaHàng_ThanhToán!$C$5),6),BáoCáoHàngHóa!B1838,Table2[Thành tiền]))</f>
        <v/>
      </c>
      <c r="F1838" s="43" t="str">
        <f>IF(B1838="","",SUMIF(Table2[[Tên hàng hóa]:[Thành tiền]],BáoCáoHàngHóa!B1838,Table2[Số lượng])-BáoCáoHàngHóa!C1838)</f>
        <v/>
      </c>
      <c r="G1838" s="43" t="str">
        <f t="shared" si="247"/>
        <v/>
      </c>
      <c r="H1838" s="43" t="str">
        <f>IF(B1838="","",SUMIF(Table2[[Tên hàng hóa]:[Thành tiền]],BáoCáoHàngHóa!B1838,Table2[Thành tiền])-BáoCáoHàngHóa!E1838)</f>
        <v/>
      </c>
      <c r="I1838" s="42" t="str">
        <f>IF(B1838="","",SUMIF(Table28[[Tên hàng hóa ]:[Thành tiền]],BáoCáoHàngHóa!B1838,Table28[Số lượng]))</f>
        <v/>
      </c>
      <c r="J1838" s="42" t="str">
        <f t="shared" si="248"/>
        <v/>
      </c>
      <c r="K1838" s="42" t="str">
        <f t="shared" si="249"/>
        <v/>
      </c>
      <c r="L1838" s="44" t="str">
        <f t="shared" si="250"/>
        <v/>
      </c>
      <c r="M1838" s="44" t="str">
        <f t="shared" si="251"/>
        <v/>
      </c>
      <c r="N1838" s="44" t="str">
        <f t="shared" si="252"/>
        <v/>
      </c>
      <c r="O1838" s="30">
        <f t="shared" si="253"/>
        <v>0</v>
      </c>
    </row>
    <row r="1839" spans="1:15" x14ac:dyDescent="0.2">
      <c r="A1839" s="40">
        <v>1834</v>
      </c>
      <c r="B1839" s="40" t="str">
        <f>IF(DanhMụcHH!B1838="","",DanhMụcHH!B1838)</f>
        <v/>
      </c>
      <c r="C1839" s="41" t="str">
        <f ca="1">IF(B1839="","",SUMIF(OFFSET(MuaHàng_ThanhToán!$D$5,0,0,COUNTIF(Table2[Tên nhà cung cấp],MuaHàng_ThanhToán!$C$5),6),BáoCáoHàngHóa!B1839,Table2[Số lượng]))</f>
        <v/>
      </c>
      <c r="D1839" s="41" t="str">
        <f t="shared" si="246"/>
        <v/>
      </c>
      <c r="E1839" s="41" t="str">
        <f ca="1">IF(B1839="","",SUMIF(OFFSET(MuaHàng_ThanhToán!$D$5,0,0,COUNTIF(Table2[Tên nhà cung cấp],MuaHàng_ThanhToán!$C$5),6),BáoCáoHàngHóa!B1839,Table2[Thành tiền]))</f>
        <v/>
      </c>
      <c r="F1839" s="43" t="str">
        <f>IF(B1839="","",SUMIF(Table2[[Tên hàng hóa]:[Thành tiền]],BáoCáoHàngHóa!B1839,Table2[Số lượng])-BáoCáoHàngHóa!C1839)</f>
        <v/>
      </c>
      <c r="G1839" s="43" t="str">
        <f t="shared" si="247"/>
        <v/>
      </c>
      <c r="H1839" s="43" t="str">
        <f>IF(B1839="","",SUMIF(Table2[[Tên hàng hóa]:[Thành tiền]],BáoCáoHàngHóa!B1839,Table2[Thành tiền])-BáoCáoHàngHóa!E1839)</f>
        <v/>
      </c>
      <c r="I1839" s="42" t="str">
        <f>IF(B1839="","",SUMIF(Table28[[Tên hàng hóa ]:[Thành tiền]],BáoCáoHàngHóa!B1839,Table28[Số lượng]))</f>
        <v/>
      </c>
      <c r="J1839" s="42" t="str">
        <f t="shared" si="248"/>
        <v/>
      </c>
      <c r="K1839" s="42" t="str">
        <f t="shared" si="249"/>
        <v/>
      </c>
      <c r="L1839" s="44" t="str">
        <f t="shared" si="250"/>
        <v/>
      </c>
      <c r="M1839" s="44" t="str">
        <f t="shared" si="251"/>
        <v/>
      </c>
      <c r="N1839" s="44" t="str">
        <f t="shared" si="252"/>
        <v/>
      </c>
      <c r="O1839" s="30">
        <f t="shared" si="253"/>
        <v>0</v>
      </c>
    </row>
    <row r="1840" spans="1:15" x14ac:dyDescent="0.2">
      <c r="A1840" s="40">
        <v>1835</v>
      </c>
      <c r="B1840" s="40" t="str">
        <f>IF(DanhMụcHH!B1839="","",DanhMụcHH!B1839)</f>
        <v/>
      </c>
      <c r="C1840" s="41" t="str">
        <f ca="1">IF(B1840="","",SUMIF(OFFSET(MuaHàng_ThanhToán!$D$5,0,0,COUNTIF(Table2[Tên nhà cung cấp],MuaHàng_ThanhToán!$C$5),6),BáoCáoHàngHóa!B1840,Table2[Số lượng]))</f>
        <v/>
      </c>
      <c r="D1840" s="41" t="str">
        <f t="shared" si="246"/>
        <v/>
      </c>
      <c r="E1840" s="41" t="str">
        <f ca="1">IF(B1840="","",SUMIF(OFFSET(MuaHàng_ThanhToán!$D$5,0,0,COUNTIF(Table2[Tên nhà cung cấp],MuaHàng_ThanhToán!$C$5),6),BáoCáoHàngHóa!B1840,Table2[Thành tiền]))</f>
        <v/>
      </c>
      <c r="F1840" s="43" t="str">
        <f>IF(B1840="","",SUMIF(Table2[[Tên hàng hóa]:[Thành tiền]],BáoCáoHàngHóa!B1840,Table2[Số lượng])-BáoCáoHàngHóa!C1840)</f>
        <v/>
      </c>
      <c r="G1840" s="43" t="str">
        <f t="shared" si="247"/>
        <v/>
      </c>
      <c r="H1840" s="43" t="str">
        <f>IF(B1840="","",SUMIF(Table2[[Tên hàng hóa]:[Thành tiền]],BáoCáoHàngHóa!B1840,Table2[Thành tiền])-BáoCáoHàngHóa!E1840)</f>
        <v/>
      </c>
      <c r="I1840" s="42" t="str">
        <f>IF(B1840="","",SUMIF(Table28[[Tên hàng hóa ]:[Thành tiền]],BáoCáoHàngHóa!B1840,Table28[Số lượng]))</f>
        <v/>
      </c>
      <c r="J1840" s="42" t="str">
        <f t="shared" si="248"/>
        <v/>
      </c>
      <c r="K1840" s="42" t="str">
        <f t="shared" si="249"/>
        <v/>
      </c>
      <c r="L1840" s="44" t="str">
        <f t="shared" si="250"/>
        <v/>
      </c>
      <c r="M1840" s="44" t="str">
        <f t="shared" si="251"/>
        <v/>
      </c>
      <c r="N1840" s="44" t="str">
        <f t="shared" si="252"/>
        <v/>
      </c>
      <c r="O1840" s="30">
        <f t="shared" si="253"/>
        <v>0</v>
      </c>
    </row>
    <row r="1841" spans="1:15" x14ac:dyDescent="0.2">
      <c r="A1841" s="40">
        <v>1836</v>
      </c>
      <c r="B1841" s="40" t="str">
        <f>IF(DanhMụcHH!B1840="","",DanhMụcHH!B1840)</f>
        <v/>
      </c>
      <c r="C1841" s="41" t="str">
        <f ca="1">IF(B1841="","",SUMIF(OFFSET(MuaHàng_ThanhToán!$D$5,0,0,COUNTIF(Table2[Tên nhà cung cấp],MuaHàng_ThanhToán!$C$5),6),BáoCáoHàngHóa!B1841,Table2[Số lượng]))</f>
        <v/>
      </c>
      <c r="D1841" s="41" t="str">
        <f t="shared" si="246"/>
        <v/>
      </c>
      <c r="E1841" s="41" t="str">
        <f ca="1">IF(B1841="","",SUMIF(OFFSET(MuaHàng_ThanhToán!$D$5,0,0,COUNTIF(Table2[Tên nhà cung cấp],MuaHàng_ThanhToán!$C$5),6),BáoCáoHàngHóa!B1841,Table2[Thành tiền]))</f>
        <v/>
      </c>
      <c r="F1841" s="43" t="str">
        <f>IF(B1841="","",SUMIF(Table2[[Tên hàng hóa]:[Thành tiền]],BáoCáoHàngHóa!B1841,Table2[Số lượng])-BáoCáoHàngHóa!C1841)</f>
        <v/>
      </c>
      <c r="G1841" s="43" t="str">
        <f t="shared" si="247"/>
        <v/>
      </c>
      <c r="H1841" s="43" t="str">
        <f>IF(B1841="","",SUMIF(Table2[[Tên hàng hóa]:[Thành tiền]],BáoCáoHàngHóa!B1841,Table2[Thành tiền])-BáoCáoHàngHóa!E1841)</f>
        <v/>
      </c>
      <c r="I1841" s="42" t="str">
        <f>IF(B1841="","",SUMIF(Table28[[Tên hàng hóa ]:[Thành tiền]],BáoCáoHàngHóa!B1841,Table28[Số lượng]))</f>
        <v/>
      </c>
      <c r="J1841" s="42" t="str">
        <f t="shared" si="248"/>
        <v/>
      </c>
      <c r="K1841" s="42" t="str">
        <f t="shared" si="249"/>
        <v/>
      </c>
      <c r="L1841" s="44" t="str">
        <f t="shared" si="250"/>
        <v/>
      </c>
      <c r="M1841" s="44" t="str">
        <f t="shared" si="251"/>
        <v/>
      </c>
      <c r="N1841" s="44" t="str">
        <f t="shared" si="252"/>
        <v/>
      </c>
      <c r="O1841" s="30">
        <f t="shared" si="253"/>
        <v>0</v>
      </c>
    </row>
    <row r="1842" spans="1:15" x14ac:dyDescent="0.2">
      <c r="A1842" s="40">
        <v>1837</v>
      </c>
      <c r="B1842" s="40" t="str">
        <f>IF(DanhMụcHH!B1841="","",DanhMụcHH!B1841)</f>
        <v/>
      </c>
      <c r="C1842" s="41" t="str">
        <f ca="1">IF(B1842="","",SUMIF(OFFSET(MuaHàng_ThanhToán!$D$5,0,0,COUNTIF(Table2[Tên nhà cung cấp],MuaHàng_ThanhToán!$C$5),6),BáoCáoHàngHóa!B1842,Table2[Số lượng]))</f>
        <v/>
      </c>
      <c r="D1842" s="41" t="str">
        <f t="shared" si="246"/>
        <v/>
      </c>
      <c r="E1842" s="41" t="str">
        <f ca="1">IF(B1842="","",SUMIF(OFFSET(MuaHàng_ThanhToán!$D$5,0,0,COUNTIF(Table2[Tên nhà cung cấp],MuaHàng_ThanhToán!$C$5),6),BáoCáoHàngHóa!B1842,Table2[Thành tiền]))</f>
        <v/>
      </c>
      <c r="F1842" s="43" t="str">
        <f>IF(B1842="","",SUMIF(Table2[[Tên hàng hóa]:[Thành tiền]],BáoCáoHàngHóa!B1842,Table2[Số lượng])-BáoCáoHàngHóa!C1842)</f>
        <v/>
      </c>
      <c r="G1842" s="43" t="str">
        <f t="shared" si="247"/>
        <v/>
      </c>
      <c r="H1842" s="43" t="str">
        <f>IF(B1842="","",SUMIF(Table2[[Tên hàng hóa]:[Thành tiền]],BáoCáoHàngHóa!B1842,Table2[Thành tiền])-BáoCáoHàngHóa!E1842)</f>
        <v/>
      </c>
      <c r="I1842" s="42" t="str">
        <f>IF(B1842="","",SUMIF(Table28[[Tên hàng hóa ]:[Thành tiền]],BáoCáoHàngHóa!B1842,Table28[Số lượng]))</f>
        <v/>
      </c>
      <c r="J1842" s="42" t="str">
        <f t="shared" si="248"/>
        <v/>
      </c>
      <c r="K1842" s="42" t="str">
        <f t="shared" si="249"/>
        <v/>
      </c>
      <c r="L1842" s="44" t="str">
        <f t="shared" si="250"/>
        <v/>
      </c>
      <c r="M1842" s="44" t="str">
        <f t="shared" si="251"/>
        <v/>
      </c>
      <c r="N1842" s="44" t="str">
        <f t="shared" si="252"/>
        <v/>
      </c>
      <c r="O1842" s="30">
        <f t="shared" si="253"/>
        <v>0</v>
      </c>
    </row>
    <row r="1843" spans="1:15" x14ac:dyDescent="0.2">
      <c r="A1843" s="40">
        <v>1838</v>
      </c>
      <c r="B1843" s="40" t="str">
        <f>IF(DanhMụcHH!B1842="","",DanhMụcHH!B1842)</f>
        <v/>
      </c>
      <c r="C1843" s="41" t="str">
        <f ca="1">IF(B1843="","",SUMIF(OFFSET(MuaHàng_ThanhToán!$D$5,0,0,COUNTIF(Table2[Tên nhà cung cấp],MuaHàng_ThanhToán!$C$5),6),BáoCáoHàngHóa!B1843,Table2[Số lượng]))</f>
        <v/>
      </c>
      <c r="D1843" s="41" t="str">
        <f t="shared" ref="D1843:D1906" si="254">IF(B1843="","",IF(C1843=0,0,E1843/C1843))</f>
        <v/>
      </c>
      <c r="E1843" s="41" t="str">
        <f ca="1">IF(B1843="","",SUMIF(OFFSET(MuaHàng_ThanhToán!$D$5,0,0,COUNTIF(Table2[Tên nhà cung cấp],MuaHàng_ThanhToán!$C$5),6),BáoCáoHàngHóa!B1843,Table2[Thành tiền]))</f>
        <v/>
      </c>
      <c r="F1843" s="43" t="str">
        <f>IF(B1843="","",SUMIF(Table2[[Tên hàng hóa]:[Thành tiền]],BáoCáoHàngHóa!B1843,Table2[Số lượng])-BáoCáoHàngHóa!C1843)</f>
        <v/>
      </c>
      <c r="G1843" s="43" t="str">
        <f t="shared" ref="G1843:G1906" si="255">IF(B1843="","",IF(F1843=0,0,H1843/F1843))</f>
        <v/>
      </c>
      <c r="H1843" s="43" t="str">
        <f>IF(B1843="","",SUMIF(Table2[[Tên hàng hóa]:[Thành tiền]],BáoCáoHàngHóa!B1843,Table2[Thành tiền])-BáoCáoHàngHóa!E1843)</f>
        <v/>
      </c>
      <c r="I1843" s="42" t="str">
        <f>IF(B1843="","",SUMIF(Table28[[Tên hàng hóa ]:[Thành tiền]],BáoCáoHàngHóa!B1843,Table28[Số lượng]))</f>
        <v/>
      </c>
      <c r="J1843" s="42" t="str">
        <f t="shared" ref="J1843:J1906" si="256">IF(B1843="","",IF(I1843=0,0,(H1843+E1843)/(F1843+C1843)))</f>
        <v/>
      </c>
      <c r="K1843" s="42" t="str">
        <f t="shared" ref="K1843:K1906" si="257">IF(B1843="","",J1843*I1843)</f>
        <v/>
      </c>
      <c r="L1843" s="44" t="str">
        <f t="shared" ref="L1843:L1906" si="258">IF(B1843="","",C1843+F1843-I1843)</f>
        <v/>
      </c>
      <c r="M1843" s="44" t="str">
        <f t="shared" ref="M1843:M1906" si="259">IF(B1843="","",IF(L1843=0,0,N1843/L1843))</f>
        <v/>
      </c>
      <c r="N1843" s="44" t="str">
        <f t="shared" ref="N1843:N1906" si="260">IF(B1843="","",E1843+H1843-K1843)</f>
        <v/>
      </c>
      <c r="O1843" s="30">
        <f t="shared" si="253"/>
        <v>0</v>
      </c>
    </row>
    <row r="1844" spans="1:15" x14ac:dyDescent="0.2">
      <c r="A1844" s="40">
        <v>1839</v>
      </c>
      <c r="B1844" s="40" t="str">
        <f>IF(DanhMụcHH!B1843="","",DanhMụcHH!B1843)</f>
        <v/>
      </c>
      <c r="C1844" s="41" t="str">
        <f ca="1">IF(B1844="","",SUMIF(OFFSET(MuaHàng_ThanhToán!$D$5,0,0,COUNTIF(Table2[Tên nhà cung cấp],MuaHàng_ThanhToán!$C$5),6),BáoCáoHàngHóa!B1844,Table2[Số lượng]))</f>
        <v/>
      </c>
      <c r="D1844" s="41" t="str">
        <f t="shared" si="254"/>
        <v/>
      </c>
      <c r="E1844" s="41" t="str">
        <f ca="1">IF(B1844="","",SUMIF(OFFSET(MuaHàng_ThanhToán!$D$5,0,0,COUNTIF(Table2[Tên nhà cung cấp],MuaHàng_ThanhToán!$C$5),6),BáoCáoHàngHóa!B1844,Table2[Thành tiền]))</f>
        <v/>
      </c>
      <c r="F1844" s="43" t="str">
        <f>IF(B1844="","",SUMIF(Table2[[Tên hàng hóa]:[Thành tiền]],BáoCáoHàngHóa!B1844,Table2[Số lượng])-BáoCáoHàngHóa!C1844)</f>
        <v/>
      </c>
      <c r="G1844" s="43" t="str">
        <f t="shared" si="255"/>
        <v/>
      </c>
      <c r="H1844" s="43" t="str">
        <f>IF(B1844="","",SUMIF(Table2[[Tên hàng hóa]:[Thành tiền]],BáoCáoHàngHóa!B1844,Table2[Thành tiền])-BáoCáoHàngHóa!E1844)</f>
        <v/>
      </c>
      <c r="I1844" s="42" t="str">
        <f>IF(B1844="","",SUMIF(Table28[[Tên hàng hóa ]:[Thành tiền]],BáoCáoHàngHóa!B1844,Table28[Số lượng]))</f>
        <v/>
      </c>
      <c r="J1844" s="42" t="str">
        <f t="shared" si="256"/>
        <v/>
      </c>
      <c r="K1844" s="42" t="str">
        <f t="shared" si="257"/>
        <v/>
      </c>
      <c r="L1844" s="44" t="str">
        <f t="shared" si="258"/>
        <v/>
      </c>
      <c r="M1844" s="44" t="str">
        <f t="shared" si="259"/>
        <v/>
      </c>
      <c r="N1844" s="44" t="str">
        <f t="shared" si="260"/>
        <v/>
      </c>
      <c r="O1844" s="30">
        <f t="shared" si="253"/>
        <v>0</v>
      </c>
    </row>
    <row r="1845" spans="1:15" x14ac:dyDescent="0.2">
      <c r="A1845" s="40">
        <v>1840</v>
      </c>
      <c r="B1845" s="40" t="str">
        <f>IF(DanhMụcHH!B1844="","",DanhMụcHH!B1844)</f>
        <v/>
      </c>
      <c r="C1845" s="41" t="str">
        <f ca="1">IF(B1845="","",SUMIF(OFFSET(MuaHàng_ThanhToán!$D$5,0,0,COUNTIF(Table2[Tên nhà cung cấp],MuaHàng_ThanhToán!$C$5),6),BáoCáoHàngHóa!B1845,Table2[Số lượng]))</f>
        <v/>
      </c>
      <c r="D1845" s="41" t="str">
        <f t="shared" si="254"/>
        <v/>
      </c>
      <c r="E1845" s="41" t="str">
        <f ca="1">IF(B1845="","",SUMIF(OFFSET(MuaHàng_ThanhToán!$D$5,0,0,COUNTIF(Table2[Tên nhà cung cấp],MuaHàng_ThanhToán!$C$5),6),BáoCáoHàngHóa!B1845,Table2[Thành tiền]))</f>
        <v/>
      </c>
      <c r="F1845" s="43" t="str">
        <f>IF(B1845="","",SUMIF(Table2[[Tên hàng hóa]:[Thành tiền]],BáoCáoHàngHóa!B1845,Table2[Số lượng])-BáoCáoHàngHóa!C1845)</f>
        <v/>
      </c>
      <c r="G1845" s="43" t="str">
        <f t="shared" si="255"/>
        <v/>
      </c>
      <c r="H1845" s="43" t="str">
        <f>IF(B1845="","",SUMIF(Table2[[Tên hàng hóa]:[Thành tiền]],BáoCáoHàngHóa!B1845,Table2[Thành tiền])-BáoCáoHàngHóa!E1845)</f>
        <v/>
      </c>
      <c r="I1845" s="42" t="str">
        <f>IF(B1845="","",SUMIF(Table28[[Tên hàng hóa ]:[Thành tiền]],BáoCáoHàngHóa!B1845,Table28[Số lượng]))</f>
        <v/>
      </c>
      <c r="J1845" s="42" t="str">
        <f t="shared" si="256"/>
        <v/>
      </c>
      <c r="K1845" s="42" t="str">
        <f t="shared" si="257"/>
        <v/>
      </c>
      <c r="L1845" s="44" t="str">
        <f t="shared" si="258"/>
        <v/>
      </c>
      <c r="M1845" s="44" t="str">
        <f t="shared" si="259"/>
        <v/>
      </c>
      <c r="N1845" s="44" t="str">
        <f t="shared" si="260"/>
        <v/>
      </c>
      <c r="O1845" s="30">
        <f t="shared" si="253"/>
        <v>0</v>
      </c>
    </row>
    <row r="1846" spans="1:15" x14ac:dyDescent="0.2">
      <c r="A1846" s="40">
        <v>1841</v>
      </c>
      <c r="B1846" s="40" t="str">
        <f>IF(DanhMụcHH!B1845="","",DanhMụcHH!B1845)</f>
        <v/>
      </c>
      <c r="C1846" s="41" t="str">
        <f ca="1">IF(B1846="","",SUMIF(OFFSET(MuaHàng_ThanhToán!$D$5,0,0,COUNTIF(Table2[Tên nhà cung cấp],MuaHàng_ThanhToán!$C$5),6),BáoCáoHàngHóa!B1846,Table2[Số lượng]))</f>
        <v/>
      </c>
      <c r="D1846" s="41" t="str">
        <f t="shared" si="254"/>
        <v/>
      </c>
      <c r="E1846" s="41" t="str">
        <f ca="1">IF(B1846="","",SUMIF(OFFSET(MuaHàng_ThanhToán!$D$5,0,0,COUNTIF(Table2[Tên nhà cung cấp],MuaHàng_ThanhToán!$C$5),6),BáoCáoHàngHóa!B1846,Table2[Thành tiền]))</f>
        <v/>
      </c>
      <c r="F1846" s="43" t="str">
        <f>IF(B1846="","",SUMIF(Table2[[Tên hàng hóa]:[Thành tiền]],BáoCáoHàngHóa!B1846,Table2[Số lượng])-BáoCáoHàngHóa!C1846)</f>
        <v/>
      </c>
      <c r="G1846" s="43" t="str">
        <f t="shared" si="255"/>
        <v/>
      </c>
      <c r="H1846" s="43" t="str">
        <f>IF(B1846="","",SUMIF(Table2[[Tên hàng hóa]:[Thành tiền]],BáoCáoHàngHóa!B1846,Table2[Thành tiền])-BáoCáoHàngHóa!E1846)</f>
        <v/>
      </c>
      <c r="I1846" s="42" t="str">
        <f>IF(B1846="","",SUMIF(Table28[[Tên hàng hóa ]:[Thành tiền]],BáoCáoHàngHóa!B1846,Table28[Số lượng]))</f>
        <v/>
      </c>
      <c r="J1846" s="42" t="str">
        <f t="shared" si="256"/>
        <v/>
      </c>
      <c r="K1846" s="42" t="str">
        <f t="shared" si="257"/>
        <v/>
      </c>
      <c r="L1846" s="44" t="str">
        <f t="shared" si="258"/>
        <v/>
      </c>
      <c r="M1846" s="44" t="str">
        <f t="shared" si="259"/>
        <v/>
      </c>
      <c r="N1846" s="44" t="str">
        <f t="shared" si="260"/>
        <v/>
      </c>
      <c r="O1846" s="30">
        <f t="shared" si="253"/>
        <v>0</v>
      </c>
    </row>
    <row r="1847" spans="1:15" x14ac:dyDescent="0.2">
      <c r="A1847" s="40">
        <v>1842</v>
      </c>
      <c r="B1847" s="40" t="str">
        <f>IF(DanhMụcHH!B1846="","",DanhMụcHH!B1846)</f>
        <v/>
      </c>
      <c r="C1847" s="41" t="str">
        <f ca="1">IF(B1847="","",SUMIF(OFFSET(MuaHàng_ThanhToán!$D$5,0,0,COUNTIF(Table2[Tên nhà cung cấp],MuaHàng_ThanhToán!$C$5),6),BáoCáoHàngHóa!B1847,Table2[Số lượng]))</f>
        <v/>
      </c>
      <c r="D1847" s="41" t="str">
        <f t="shared" si="254"/>
        <v/>
      </c>
      <c r="E1847" s="41" t="str">
        <f ca="1">IF(B1847="","",SUMIF(OFFSET(MuaHàng_ThanhToán!$D$5,0,0,COUNTIF(Table2[Tên nhà cung cấp],MuaHàng_ThanhToán!$C$5),6),BáoCáoHàngHóa!B1847,Table2[Thành tiền]))</f>
        <v/>
      </c>
      <c r="F1847" s="43" t="str">
        <f>IF(B1847="","",SUMIF(Table2[[Tên hàng hóa]:[Thành tiền]],BáoCáoHàngHóa!B1847,Table2[Số lượng])-BáoCáoHàngHóa!C1847)</f>
        <v/>
      </c>
      <c r="G1847" s="43" t="str">
        <f t="shared" si="255"/>
        <v/>
      </c>
      <c r="H1847" s="43" t="str">
        <f>IF(B1847="","",SUMIF(Table2[[Tên hàng hóa]:[Thành tiền]],BáoCáoHàngHóa!B1847,Table2[Thành tiền])-BáoCáoHàngHóa!E1847)</f>
        <v/>
      </c>
      <c r="I1847" s="42" t="str">
        <f>IF(B1847="","",SUMIF(Table28[[Tên hàng hóa ]:[Thành tiền]],BáoCáoHàngHóa!B1847,Table28[Số lượng]))</f>
        <v/>
      </c>
      <c r="J1847" s="42" t="str">
        <f t="shared" si="256"/>
        <v/>
      </c>
      <c r="K1847" s="42" t="str">
        <f t="shared" si="257"/>
        <v/>
      </c>
      <c r="L1847" s="44" t="str">
        <f t="shared" si="258"/>
        <v/>
      </c>
      <c r="M1847" s="44" t="str">
        <f t="shared" si="259"/>
        <v/>
      </c>
      <c r="N1847" s="44" t="str">
        <f t="shared" si="260"/>
        <v/>
      </c>
      <c r="O1847" s="30">
        <f t="shared" si="253"/>
        <v>0</v>
      </c>
    </row>
    <row r="1848" spans="1:15" x14ac:dyDescent="0.2">
      <c r="A1848" s="40">
        <v>1843</v>
      </c>
      <c r="B1848" s="40" t="str">
        <f>IF(DanhMụcHH!B1847="","",DanhMụcHH!B1847)</f>
        <v/>
      </c>
      <c r="C1848" s="41" t="str">
        <f ca="1">IF(B1848="","",SUMIF(OFFSET(MuaHàng_ThanhToán!$D$5,0,0,COUNTIF(Table2[Tên nhà cung cấp],MuaHàng_ThanhToán!$C$5),6),BáoCáoHàngHóa!B1848,Table2[Số lượng]))</f>
        <v/>
      </c>
      <c r="D1848" s="41" t="str">
        <f t="shared" si="254"/>
        <v/>
      </c>
      <c r="E1848" s="41" t="str">
        <f ca="1">IF(B1848="","",SUMIF(OFFSET(MuaHàng_ThanhToán!$D$5,0,0,COUNTIF(Table2[Tên nhà cung cấp],MuaHàng_ThanhToán!$C$5),6),BáoCáoHàngHóa!B1848,Table2[Thành tiền]))</f>
        <v/>
      </c>
      <c r="F1848" s="43" t="str">
        <f>IF(B1848="","",SUMIF(Table2[[Tên hàng hóa]:[Thành tiền]],BáoCáoHàngHóa!B1848,Table2[Số lượng])-BáoCáoHàngHóa!C1848)</f>
        <v/>
      </c>
      <c r="G1848" s="43" t="str">
        <f t="shared" si="255"/>
        <v/>
      </c>
      <c r="H1848" s="43" t="str">
        <f>IF(B1848="","",SUMIF(Table2[[Tên hàng hóa]:[Thành tiền]],BáoCáoHàngHóa!B1848,Table2[Thành tiền])-BáoCáoHàngHóa!E1848)</f>
        <v/>
      </c>
      <c r="I1848" s="42" t="str">
        <f>IF(B1848="","",SUMIF(Table28[[Tên hàng hóa ]:[Thành tiền]],BáoCáoHàngHóa!B1848,Table28[Số lượng]))</f>
        <v/>
      </c>
      <c r="J1848" s="42" t="str">
        <f t="shared" si="256"/>
        <v/>
      </c>
      <c r="K1848" s="42" t="str">
        <f t="shared" si="257"/>
        <v/>
      </c>
      <c r="L1848" s="44" t="str">
        <f t="shared" si="258"/>
        <v/>
      </c>
      <c r="M1848" s="44" t="str">
        <f t="shared" si="259"/>
        <v/>
      </c>
      <c r="N1848" s="44" t="str">
        <f t="shared" si="260"/>
        <v/>
      </c>
      <c r="O1848" s="30">
        <f t="shared" si="253"/>
        <v>0</v>
      </c>
    </row>
    <row r="1849" spans="1:15" x14ac:dyDescent="0.2">
      <c r="A1849" s="40">
        <v>1844</v>
      </c>
      <c r="B1849" s="40" t="str">
        <f>IF(DanhMụcHH!B1848="","",DanhMụcHH!B1848)</f>
        <v/>
      </c>
      <c r="C1849" s="41" t="str">
        <f ca="1">IF(B1849="","",SUMIF(OFFSET(MuaHàng_ThanhToán!$D$5,0,0,COUNTIF(Table2[Tên nhà cung cấp],MuaHàng_ThanhToán!$C$5),6),BáoCáoHàngHóa!B1849,Table2[Số lượng]))</f>
        <v/>
      </c>
      <c r="D1849" s="41" t="str">
        <f t="shared" si="254"/>
        <v/>
      </c>
      <c r="E1849" s="41" t="str">
        <f ca="1">IF(B1849="","",SUMIF(OFFSET(MuaHàng_ThanhToán!$D$5,0,0,COUNTIF(Table2[Tên nhà cung cấp],MuaHàng_ThanhToán!$C$5),6),BáoCáoHàngHóa!B1849,Table2[Thành tiền]))</f>
        <v/>
      </c>
      <c r="F1849" s="43" t="str">
        <f>IF(B1849="","",SUMIF(Table2[[Tên hàng hóa]:[Thành tiền]],BáoCáoHàngHóa!B1849,Table2[Số lượng])-BáoCáoHàngHóa!C1849)</f>
        <v/>
      </c>
      <c r="G1849" s="43" t="str">
        <f t="shared" si="255"/>
        <v/>
      </c>
      <c r="H1849" s="43" t="str">
        <f>IF(B1849="","",SUMIF(Table2[[Tên hàng hóa]:[Thành tiền]],BáoCáoHàngHóa!B1849,Table2[Thành tiền])-BáoCáoHàngHóa!E1849)</f>
        <v/>
      </c>
      <c r="I1849" s="42" t="str">
        <f>IF(B1849="","",SUMIF(Table28[[Tên hàng hóa ]:[Thành tiền]],BáoCáoHàngHóa!B1849,Table28[Số lượng]))</f>
        <v/>
      </c>
      <c r="J1849" s="42" t="str">
        <f t="shared" si="256"/>
        <v/>
      </c>
      <c r="K1849" s="42" t="str">
        <f t="shared" si="257"/>
        <v/>
      </c>
      <c r="L1849" s="44" t="str">
        <f t="shared" si="258"/>
        <v/>
      </c>
      <c r="M1849" s="44" t="str">
        <f t="shared" si="259"/>
        <v/>
      </c>
      <c r="N1849" s="44" t="str">
        <f t="shared" si="260"/>
        <v/>
      </c>
      <c r="O1849" s="30">
        <f t="shared" si="253"/>
        <v>0</v>
      </c>
    </row>
    <row r="1850" spans="1:15" x14ac:dyDescent="0.2">
      <c r="A1850" s="40">
        <v>1845</v>
      </c>
      <c r="B1850" s="40" t="str">
        <f>IF(DanhMụcHH!B1849="","",DanhMụcHH!B1849)</f>
        <v/>
      </c>
      <c r="C1850" s="41" t="str">
        <f ca="1">IF(B1850="","",SUMIF(OFFSET(MuaHàng_ThanhToán!$D$5,0,0,COUNTIF(Table2[Tên nhà cung cấp],MuaHàng_ThanhToán!$C$5),6),BáoCáoHàngHóa!B1850,Table2[Số lượng]))</f>
        <v/>
      </c>
      <c r="D1850" s="41" t="str">
        <f t="shared" si="254"/>
        <v/>
      </c>
      <c r="E1850" s="41" t="str">
        <f ca="1">IF(B1850="","",SUMIF(OFFSET(MuaHàng_ThanhToán!$D$5,0,0,COUNTIF(Table2[Tên nhà cung cấp],MuaHàng_ThanhToán!$C$5),6),BáoCáoHàngHóa!B1850,Table2[Thành tiền]))</f>
        <v/>
      </c>
      <c r="F1850" s="43" t="str">
        <f>IF(B1850="","",SUMIF(Table2[[Tên hàng hóa]:[Thành tiền]],BáoCáoHàngHóa!B1850,Table2[Số lượng])-BáoCáoHàngHóa!C1850)</f>
        <v/>
      </c>
      <c r="G1850" s="43" t="str">
        <f t="shared" si="255"/>
        <v/>
      </c>
      <c r="H1850" s="43" t="str">
        <f>IF(B1850="","",SUMIF(Table2[[Tên hàng hóa]:[Thành tiền]],BáoCáoHàngHóa!B1850,Table2[Thành tiền])-BáoCáoHàngHóa!E1850)</f>
        <v/>
      </c>
      <c r="I1850" s="42" t="str">
        <f>IF(B1850="","",SUMIF(Table28[[Tên hàng hóa ]:[Thành tiền]],BáoCáoHàngHóa!B1850,Table28[Số lượng]))</f>
        <v/>
      </c>
      <c r="J1850" s="42" t="str">
        <f t="shared" si="256"/>
        <v/>
      </c>
      <c r="K1850" s="42" t="str">
        <f t="shared" si="257"/>
        <v/>
      </c>
      <c r="L1850" s="44" t="str">
        <f t="shared" si="258"/>
        <v/>
      </c>
      <c r="M1850" s="44" t="str">
        <f t="shared" si="259"/>
        <v/>
      </c>
      <c r="N1850" s="44" t="str">
        <f t="shared" si="260"/>
        <v/>
      </c>
      <c r="O1850" s="30">
        <f t="shared" si="253"/>
        <v>0</v>
      </c>
    </row>
    <row r="1851" spans="1:15" x14ac:dyDescent="0.2">
      <c r="A1851" s="40">
        <v>1846</v>
      </c>
      <c r="B1851" s="40" t="str">
        <f>IF(DanhMụcHH!B1850="","",DanhMụcHH!B1850)</f>
        <v/>
      </c>
      <c r="C1851" s="41" t="str">
        <f ca="1">IF(B1851="","",SUMIF(OFFSET(MuaHàng_ThanhToán!$D$5,0,0,COUNTIF(Table2[Tên nhà cung cấp],MuaHàng_ThanhToán!$C$5),6),BáoCáoHàngHóa!B1851,Table2[Số lượng]))</f>
        <v/>
      </c>
      <c r="D1851" s="41" t="str">
        <f t="shared" si="254"/>
        <v/>
      </c>
      <c r="E1851" s="41" t="str">
        <f ca="1">IF(B1851="","",SUMIF(OFFSET(MuaHàng_ThanhToán!$D$5,0,0,COUNTIF(Table2[Tên nhà cung cấp],MuaHàng_ThanhToán!$C$5),6),BáoCáoHàngHóa!B1851,Table2[Thành tiền]))</f>
        <v/>
      </c>
      <c r="F1851" s="43" t="str">
        <f>IF(B1851="","",SUMIF(Table2[[Tên hàng hóa]:[Thành tiền]],BáoCáoHàngHóa!B1851,Table2[Số lượng])-BáoCáoHàngHóa!C1851)</f>
        <v/>
      </c>
      <c r="G1851" s="43" t="str">
        <f t="shared" si="255"/>
        <v/>
      </c>
      <c r="H1851" s="43" t="str">
        <f>IF(B1851="","",SUMIF(Table2[[Tên hàng hóa]:[Thành tiền]],BáoCáoHàngHóa!B1851,Table2[Thành tiền])-BáoCáoHàngHóa!E1851)</f>
        <v/>
      </c>
      <c r="I1851" s="42" t="str">
        <f>IF(B1851="","",SUMIF(Table28[[Tên hàng hóa ]:[Thành tiền]],BáoCáoHàngHóa!B1851,Table28[Số lượng]))</f>
        <v/>
      </c>
      <c r="J1851" s="42" t="str">
        <f t="shared" si="256"/>
        <v/>
      </c>
      <c r="K1851" s="42" t="str">
        <f t="shared" si="257"/>
        <v/>
      </c>
      <c r="L1851" s="44" t="str">
        <f t="shared" si="258"/>
        <v/>
      </c>
      <c r="M1851" s="44" t="str">
        <f t="shared" si="259"/>
        <v/>
      </c>
      <c r="N1851" s="44" t="str">
        <f t="shared" si="260"/>
        <v/>
      </c>
      <c r="O1851" s="30">
        <f t="shared" si="253"/>
        <v>0</v>
      </c>
    </row>
    <row r="1852" spans="1:15" x14ac:dyDescent="0.2">
      <c r="A1852" s="40">
        <v>1847</v>
      </c>
      <c r="B1852" s="40" t="str">
        <f>IF(DanhMụcHH!B1851="","",DanhMụcHH!B1851)</f>
        <v/>
      </c>
      <c r="C1852" s="41" t="str">
        <f ca="1">IF(B1852="","",SUMIF(OFFSET(MuaHàng_ThanhToán!$D$5,0,0,COUNTIF(Table2[Tên nhà cung cấp],MuaHàng_ThanhToán!$C$5),6),BáoCáoHàngHóa!B1852,Table2[Số lượng]))</f>
        <v/>
      </c>
      <c r="D1852" s="41" t="str">
        <f t="shared" si="254"/>
        <v/>
      </c>
      <c r="E1852" s="41" t="str">
        <f ca="1">IF(B1852="","",SUMIF(OFFSET(MuaHàng_ThanhToán!$D$5,0,0,COUNTIF(Table2[Tên nhà cung cấp],MuaHàng_ThanhToán!$C$5),6),BáoCáoHàngHóa!B1852,Table2[Thành tiền]))</f>
        <v/>
      </c>
      <c r="F1852" s="43" t="str">
        <f>IF(B1852="","",SUMIF(Table2[[Tên hàng hóa]:[Thành tiền]],BáoCáoHàngHóa!B1852,Table2[Số lượng])-BáoCáoHàngHóa!C1852)</f>
        <v/>
      </c>
      <c r="G1852" s="43" t="str">
        <f t="shared" si="255"/>
        <v/>
      </c>
      <c r="H1852" s="43" t="str">
        <f>IF(B1852="","",SUMIF(Table2[[Tên hàng hóa]:[Thành tiền]],BáoCáoHàngHóa!B1852,Table2[Thành tiền])-BáoCáoHàngHóa!E1852)</f>
        <v/>
      </c>
      <c r="I1852" s="42" t="str">
        <f>IF(B1852="","",SUMIF(Table28[[Tên hàng hóa ]:[Thành tiền]],BáoCáoHàngHóa!B1852,Table28[Số lượng]))</f>
        <v/>
      </c>
      <c r="J1852" s="42" t="str">
        <f t="shared" si="256"/>
        <v/>
      </c>
      <c r="K1852" s="42" t="str">
        <f t="shared" si="257"/>
        <v/>
      </c>
      <c r="L1852" s="44" t="str">
        <f t="shared" si="258"/>
        <v/>
      </c>
      <c r="M1852" s="44" t="str">
        <f t="shared" si="259"/>
        <v/>
      </c>
      <c r="N1852" s="44" t="str">
        <f t="shared" si="260"/>
        <v/>
      </c>
      <c r="O1852" s="30">
        <f t="shared" si="253"/>
        <v>0</v>
      </c>
    </row>
    <row r="1853" spans="1:15" x14ac:dyDescent="0.2">
      <c r="A1853" s="40">
        <v>1848</v>
      </c>
      <c r="B1853" s="40" t="str">
        <f>IF(DanhMụcHH!B1852="","",DanhMụcHH!B1852)</f>
        <v/>
      </c>
      <c r="C1853" s="41" t="str">
        <f ca="1">IF(B1853="","",SUMIF(OFFSET(MuaHàng_ThanhToán!$D$5,0,0,COUNTIF(Table2[Tên nhà cung cấp],MuaHàng_ThanhToán!$C$5),6),BáoCáoHàngHóa!B1853,Table2[Số lượng]))</f>
        <v/>
      </c>
      <c r="D1853" s="41" t="str">
        <f t="shared" si="254"/>
        <v/>
      </c>
      <c r="E1853" s="41" t="str">
        <f ca="1">IF(B1853="","",SUMIF(OFFSET(MuaHàng_ThanhToán!$D$5,0,0,COUNTIF(Table2[Tên nhà cung cấp],MuaHàng_ThanhToán!$C$5),6),BáoCáoHàngHóa!B1853,Table2[Thành tiền]))</f>
        <v/>
      </c>
      <c r="F1853" s="43" t="str">
        <f>IF(B1853="","",SUMIF(Table2[[Tên hàng hóa]:[Thành tiền]],BáoCáoHàngHóa!B1853,Table2[Số lượng])-BáoCáoHàngHóa!C1853)</f>
        <v/>
      </c>
      <c r="G1853" s="43" t="str">
        <f t="shared" si="255"/>
        <v/>
      </c>
      <c r="H1853" s="43" t="str">
        <f>IF(B1853="","",SUMIF(Table2[[Tên hàng hóa]:[Thành tiền]],BáoCáoHàngHóa!B1853,Table2[Thành tiền])-BáoCáoHàngHóa!E1853)</f>
        <v/>
      </c>
      <c r="I1853" s="42" t="str">
        <f>IF(B1853="","",SUMIF(Table28[[Tên hàng hóa ]:[Thành tiền]],BáoCáoHàngHóa!B1853,Table28[Số lượng]))</f>
        <v/>
      </c>
      <c r="J1853" s="42" t="str">
        <f t="shared" si="256"/>
        <v/>
      </c>
      <c r="K1853" s="42" t="str">
        <f t="shared" si="257"/>
        <v/>
      </c>
      <c r="L1853" s="44" t="str">
        <f t="shared" si="258"/>
        <v/>
      </c>
      <c r="M1853" s="44" t="str">
        <f t="shared" si="259"/>
        <v/>
      </c>
      <c r="N1853" s="44" t="str">
        <f t="shared" si="260"/>
        <v/>
      </c>
      <c r="O1853" s="30">
        <f t="shared" si="253"/>
        <v>0</v>
      </c>
    </row>
    <row r="1854" spans="1:15" x14ac:dyDescent="0.2">
      <c r="A1854" s="40">
        <v>1849</v>
      </c>
      <c r="B1854" s="40" t="str">
        <f>IF(DanhMụcHH!B1853="","",DanhMụcHH!B1853)</f>
        <v/>
      </c>
      <c r="C1854" s="41" t="str">
        <f ca="1">IF(B1854="","",SUMIF(OFFSET(MuaHàng_ThanhToán!$D$5,0,0,COUNTIF(Table2[Tên nhà cung cấp],MuaHàng_ThanhToán!$C$5),6),BáoCáoHàngHóa!B1854,Table2[Số lượng]))</f>
        <v/>
      </c>
      <c r="D1854" s="41" t="str">
        <f t="shared" si="254"/>
        <v/>
      </c>
      <c r="E1854" s="41" t="str">
        <f ca="1">IF(B1854="","",SUMIF(OFFSET(MuaHàng_ThanhToán!$D$5,0,0,COUNTIF(Table2[Tên nhà cung cấp],MuaHàng_ThanhToán!$C$5),6),BáoCáoHàngHóa!B1854,Table2[Thành tiền]))</f>
        <v/>
      </c>
      <c r="F1854" s="43" t="str">
        <f>IF(B1854="","",SUMIF(Table2[[Tên hàng hóa]:[Thành tiền]],BáoCáoHàngHóa!B1854,Table2[Số lượng])-BáoCáoHàngHóa!C1854)</f>
        <v/>
      </c>
      <c r="G1854" s="43" t="str">
        <f t="shared" si="255"/>
        <v/>
      </c>
      <c r="H1854" s="43" t="str">
        <f>IF(B1854="","",SUMIF(Table2[[Tên hàng hóa]:[Thành tiền]],BáoCáoHàngHóa!B1854,Table2[Thành tiền])-BáoCáoHàngHóa!E1854)</f>
        <v/>
      </c>
      <c r="I1854" s="42" t="str">
        <f>IF(B1854="","",SUMIF(Table28[[Tên hàng hóa ]:[Thành tiền]],BáoCáoHàngHóa!B1854,Table28[Số lượng]))</f>
        <v/>
      </c>
      <c r="J1854" s="42" t="str">
        <f t="shared" si="256"/>
        <v/>
      </c>
      <c r="K1854" s="42" t="str">
        <f t="shared" si="257"/>
        <v/>
      </c>
      <c r="L1854" s="44" t="str">
        <f t="shared" si="258"/>
        <v/>
      </c>
      <c r="M1854" s="44" t="str">
        <f t="shared" si="259"/>
        <v/>
      </c>
      <c r="N1854" s="44" t="str">
        <f t="shared" si="260"/>
        <v/>
      </c>
      <c r="O1854" s="30">
        <f t="shared" si="253"/>
        <v>0</v>
      </c>
    </row>
    <row r="1855" spans="1:15" x14ac:dyDescent="0.2">
      <c r="A1855" s="40">
        <v>1850</v>
      </c>
      <c r="B1855" s="40" t="str">
        <f>IF(DanhMụcHH!B1854="","",DanhMụcHH!B1854)</f>
        <v/>
      </c>
      <c r="C1855" s="41" t="str">
        <f ca="1">IF(B1855="","",SUMIF(OFFSET(MuaHàng_ThanhToán!$D$5,0,0,COUNTIF(Table2[Tên nhà cung cấp],MuaHàng_ThanhToán!$C$5),6),BáoCáoHàngHóa!B1855,Table2[Số lượng]))</f>
        <v/>
      </c>
      <c r="D1855" s="41" t="str">
        <f t="shared" si="254"/>
        <v/>
      </c>
      <c r="E1855" s="41" t="str">
        <f ca="1">IF(B1855="","",SUMIF(OFFSET(MuaHàng_ThanhToán!$D$5,0,0,COUNTIF(Table2[Tên nhà cung cấp],MuaHàng_ThanhToán!$C$5),6),BáoCáoHàngHóa!B1855,Table2[Thành tiền]))</f>
        <v/>
      </c>
      <c r="F1855" s="43" t="str">
        <f>IF(B1855="","",SUMIF(Table2[[Tên hàng hóa]:[Thành tiền]],BáoCáoHàngHóa!B1855,Table2[Số lượng])-BáoCáoHàngHóa!C1855)</f>
        <v/>
      </c>
      <c r="G1855" s="43" t="str">
        <f t="shared" si="255"/>
        <v/>
      </c>
      <c r="H1855" s="43" t="str">
        <f>IF(B1855="","",SUMIF(Table2[[Tên hàng hóa]:[Thành tiền]],BáoCáoHàngHóa!B1855,Table2[Thành tiền])-BáoCáoHàngHóa!E1855)</f>
        <v/>
      </c>
      <c r="I1855" s="42" t="str">
        <f>IF(B1855="","",SUMIF(Table28[[Tên hàng hóa ]:[Thành tiền]],BáoCáoHàngHóa!B1855,Table28[Số lượng]))</f>
        <v/>
      </c>
      <c r="J1855" s="42" t="str">
        <f t="shared" si="256"/>
        <v/>
      </c>
      <c r="K1855" s="42" t="str">
        <f t="shared" si="257"/>
        <v/>
      </c>
      <c r="L1855" s="44" t="str">
        <f t="shared" si="258"/>
        <v/>
      </c>
      <c r="M1855" s="44" t="str">
        <f t="shared" si="259"/>
        <v/>
      </c>
      <c r="N1855" s="44" t="str">
        <f t="shared" si="260"/>
        <v/>
      </c>
      <c r="O1855" s="30">
        <f t="shared" si="253"/>
        <v>0</v>
      </c>
    </row>
    <row r="1856" spans="1:15" x14ac:dyDescent="0.2">
      <c r="A1856" s="40">
        <v>1851</v>
      </c>
      <c r="B1856" s="40" t="str">
        <f>IF(DanhMụcHH!B1855="","",DanhMụcHH!B1855)</f>
        <v/>
      </c>
      <c r="C1856" s="41" t="str">
        <f ca="1">IF(B1856="","",SUMIF(OFFSET(MuaHàng_ThanhToán!$D$5,0,0,COUNTIF(Table2[Tên nhà cung cấp],MuaHàng_ThanhToán!$C$5),6),BáoCáoHàngHóa!B1856,Table2[Số lượng]))</f>
        <v/>
      </c>
      <c r="D1856" s="41" t="str">
        <f t="shared" si="254"/>
        <v/>
      </c>
      <c r="E1856" s="41" t="str">
        <f ca="1">IF(B1856="","",SUMIF(OFFSET(MuaHàng_ThanhToán!$D$5,0,0,COUNTIF(Table2[Tên nhà cung cấp],MuaHàng_ThanhToán!$C$5),6),BáoCáoHàngHóa!B1856,Table2[Thành tiền]))</f>
        <v/>
      </c>
      <c r="F1856" s="43" t="str">
        <f>IF(B1856="","",SUMIF(Table2[[Tên hàng hóa]:[Thành tiền]],BáoCáoHàngHóa!B1856,Table2[Số lượng])-BáoCáoHàngHóa!C1856)</f>
        <v/>
      </c>
      <c r="G1856" s="43" t="str">
        <f t="shared" si="255"/>
        <v/>
      </c>
      <c r="H1856" s="43" t="str">
        <f>IF(B1856="","",SUMIF(Table2[[Tên hàng hóa]:[Thành tiền]],BáoCáoHàngHóa!B1856,Table2[Thành tiền])-BáoCáoHàngHóa!E1856)</f>
        <v/>
      </c>
      <c r="I1856" s="42" t="str">
        <f>IF(B1856="","",SUMIF(Table28[[Tên hàng hóa ]:[Thành tiền]],BáoCáoHàngHóa!B1856,Table28[Số lượng]))</f>
        <v/>
      </c>
      <c r="J1856" s="42" t="str">
        <f t="shared" si="256"/>
        <v/>
      </c>
      <c r="K1856" s="42" t="str">
        <f t="shared" si="257"/>
        <v/>
      </c>
      <c r="L1856" s="44" t="str">
        <f t="shared" si="258"/>
        <v/>
      </c>
      <c r="M1856" s="44" t="str">
        <f t="shared" si="259"/>
        <v/>
      </c>
      <c r="N1856" s="44" t="str">
        <f t="shared" si="260"/>
        <v/>
      </c>
      <c r="O1856" s="30">
        <f t="shared" si="253"/>
        <v>0</v>
      </c>
    </row>
    <row r="1857" spans="1:15" x14ac:dyDescent="0.2">
      <c r="A1857" s="40">
        <v>1852</v>
      </c>
      <c r="B1857" s="40" t="str">
        <f>IF(DanhMụcHH!B1856="","",DanhMụcHH!B1856)</f>
        <v/>
      </c>
      <c r="C1857" s="41" t="str">
        <f ca="1">IF(B1857="","",SUMIF(OFFSET(MuaHàng_ThanhToán!$D$5,0,0,COUNTIF(Table2[Tên nhà cung cấp],MuaHàng_ThanhToán!$C$5),6),BáoCáoHàngHóa!B1857,Table2[Số lượng]))</f>
        <v/>
      </c>
      <c r="D1857" s="41" t="str">
        <f t="shared" si="254"/>
        <v/>
      </c>
      <c r="E1857" s="41" t="str">
        <f ca="1">IF(B1857="","",SUMIF(OFFSET(MuaHàng_ThanhToán!$D$5,0,0,COUNTIF(Table2[Tên nhà cung cấp],MuaHàng_ThanhToán!$C$5),6),BáoCáoHàngHóa!B1857,Table2[Thành tiền]))</f>
        <v/>
      </c>
      <c r="F1857" s="43" t="str">
        <f>IF(B1857="","",SUMIF(Table2[[Tên hàng hóa]:[Thành tiền]],BáoCáoHàngHóa!B1857,Table2[Số lượng])-BáoCáoHàngHóa!C1857)</f>
        <v/>
      </c>
      <c r="G1857" s="43" t="str">
        <f t="shared" si="255"/>
        <v/>
      </c>
      <c r="H1857" s="43" t="str">
        <f>IF(B1857="","",SUMIF(Table2[[Tên hàng hóa]:[Thành tiền]],BáoCáoHàngHóa!B1857,Table2[Thành tiền])-BáoCáoHàngHóa!E1857)</f>
        <v/>
      </c>
      <c r="I1857" s="42" t="str">
        <f>IF(B1857="","",SUMIF(Table28[[Tên hàng hóa ]:[Thành tiền]],BáoCáoHàngHóa!B1857,Table28[Số lượng]))</f>
        <v/>
      </c>
      <c r="J1857" s="42" t="str">
        <f t="shared" si="256"/>
        <v/>
      </c>
      <c r="K1857" s="42" t="str">
        <f t="shared" si="257"/>
        <v/>
      </c>
      <c r="L1857" s="44" t="str">
        <f t="shared" si="258"/>
        <v/>
      </c>
      <c r="M1857" s="44" t="str">
        <f t="shared" si="259"/>
        <v/>
      </c>
      <c r="N1857" s="44" t="str">
        <f t="shared" si="260"/>
        <v/>
      </c>
      <c r="O1857" s="30">
        <f t="shared" si="253"/>
        <v>0</v>
      </c>
    </row>
    <row r="1858" spans="1:15" x14ac:dyDescent="0.2">
      <c r="A1858" s="40">
        <v>1853</v>
      </c>
      <c r="B1858" s="40" t="str">
        <f>IF(DanhMụcHH!B1857="","",DanhMụcHH!B1857)</f>
        <v/>
      </c>
      <c r="C1858" s="41" t="str">
        <f ca="1">IF(B1858="","",SUMIF(OFFSET(MuaHàng_ThanhToán!$D$5,0,0,COUNTIF(Table2[Tên nhà cung cấp],MuaHàng_ThanhToán!$C$5),6),BáoCáoHàngHóa!B1858,Table2[Số lượng]))</f>
        <v/>
      </c>
      <c r="D1858" s="41" t="str">
        <f t="shared" si="254"/>
        <v/>
      </c>
      <c r="E1858" s="41" t="str">
        <f ca="1">IF(B1858="","",SUMIF(OFFSET(MuaHàng_ThanhToán!$D$5,0,0,COUNTIF(Table2[Tên nhà cung cấp],MuaHàng_ThanhToán!$C$5),6),BáoCáoHàngHóa!B1858,Table2[Thành tiền]))</f>
        <v/>
      </c>
      <c r="F1858" s="43" t="str">
        <f>IF(B1858="","",SUMIF(Table2[[Tên hàng hóa]:[Thành tiền]],BáoCáoHàngHóa!B1858,Table2[Số lượng])-BáoCáoHàngHóa!C1858)</f>
        <v/>
      </c>
      <c r="G1858" s="43" t="str">
        <f t="shared" si="255"/>
        <v/>
      </c>
      <c r="H1858" s="43" t="str">
        <f>IF(B1858="","",SUMIF(Table2[[Tên hàng hóa]:[Thành tiền]],BáoCáoHàngHóa!B1858,Table2[Thành tiền])-BáoCáoHàngHóa!E1858)</f>
        <v/>
      </c>
      <c r="I1858" s="42" t="str">
        <f>IF(B1858="","",SUMIF(Table28[[Tên hàng hóa ]:[Thành tiền]],BáoCáoHàngHóa!B1858,Table28[Số lượng]))</f>
        <v/>
      </c>
      <c r="J1858" s="42" t="str">
        <f t="shared" si="256"/>
        <v/>
      </c>
      <c r="K1858" s="42" t="str">
        <f t="shared" si="257"/>
        <v/>
      </c>
      <c r="L1858" s="44" t="str">
        <f t="shared" si="258"/>
        <v/>
      </c>
      <c r="M1858" s="44" t="str">
        <f t="shared" si="259"/>
        <v/>
      </c>
      <c r="N1858" s="44" t="str">
        <f t="shared" si="260"/>
        <v/>
      </c>
      <c r="O1858" s="30">
        <f t="shared" si="253"/>
        <v>0</v>
      </c>
    </row>
    <row r="1859" spans="1:15" x14ac:dyDescent="0.2">
      <c r="A1859" s="40">
        <v>1854</v>
      </c>
      <c r="B1859" s="40" t="str">
        <f>IF(DanhMụcHH!B1858="","",DanhMụcHH!B1858)</f>
        <v/>
      </c>
      <c r="C1859" s="41" t="str">
        <f ca="1">IF(B1859="","",SUMIF(OFFSET(MuaHàng_ThanhToán!$D$5,0,0,COUNTIF(Table2[Tên nhà cung cấp],MuaHàng_ThanhToán!$C$5),6),BáoCáoHàngHóa!B1859,Table2[Số lượng]))</f>
        <v/>
      </c>
      <c r="D1859" s="41" t="str">
        <f t="shared" si="254"/>
        <v/>
      </c>
      <c r="E1859" s="41" t="str">
        <f ca="1">IF(B1859="","",SUMIF(OFFSET(MuaHàng_ThanhToán!$D$5,0,0,COUNTIF(Table2[Tên nhà cung cấp],MuaHàng_ThanhToán!$C$5),6),BáoCáoHàngHóa!B1859,Table2[Thành tiền]))</f>
        <v/>
      </c>
      <c r="F1859" s="43" t="str">
        <f>IF(B1859="","",SUMIF(Table2[[Tên hàng hóa]:[Thành tiền]],BáoCáoHàngHóa!B1859,Table2[Số lượng])-BáoCáoHàngHóa!C1859)</f>
        <v/>
      </c>
      <c r="G1859" s="43" t="str">
        <f t="shared" si="255"/>
        <v/>
      </c>
      <c r="H1859" s="43" t="str">
        <f>IF(B1859="","",SUMIF(Table2[[Tên hàng hóa]:[Thành tiền]],BáoCáoHàngHóa!B1859,Table2[Thành tiền])-BáoCáoHàngHóa!E1859)</f>
        <v/>
      </c>
      <c r="I1859" s="42" t="str">
        <f>IF(B1859="","",SUMIF(Table28[[Tên hàng hóa ]:[Thành tiền]],BáoCáoHàngHóa!B1859,Table28[Số lượng]))</f>
        <v/>
      </c>
      <c r="J1859" s="42" t="str">
        <f t="shared" si="256"/>
        <v/>
      </c>
      <c r="K1859" s="42" t="str">
        <f t="shared" si="257"/>
        <v/>
      </c>
      <c r="L1859" s="44" t="str">
        <f t="shared" si="258"/>
        <v/>
      </c>
      <c r="M1859" s="44" t="str">
        <f t="shared" si="259"/>
        <v/>
      </c>
      <c r="N1859" s="44" t="str">
        <f t="shared" si="260"/>
        <v/>
      </c>
      <c r="O1859" s="30">
        <f t="shared" si="253"/>
        <v>0</v>
      </c>
    </row>
    <row r="1860" spans="1:15" x14ac:dyDescent="0.2">
      <c r="A1860" s="40">
        <v>1855</v>
      </c>
      <c r="B1860" s="40" t="str">
        <f>IF(DanhMụcHH!B1859="","",DanhMụcHH!B1859)</f>
        <v/>
      </c>
      <c r="C1860" s="41" t="str">
        <f ca="1">IF(B1860="","",SUMIF(OFFSET(MuaHàng_ThanhToán!$D$5,0,0,COUNTIF(Table2[Tên nhà cung cấp],MuaHàng_ThanhToán!$C$5),6),BáoCáoHàngHóa!B1860,Table2[Số lượng]))</f>
        <v/>
      </c>
      <c r="D1860" s="41" t="str">
        <f t="shared" si="254"/>
        <v/>
      </c>
      <c r="E1860" s="41" t="str">
        <f ca="1">IF(B1860="","",SUMIF(OFFSET(MuaHàng_ThanhToán!$D$5,0,0,COUNTIF(Table2[Tên nhà cung cấp],MuaHàng_ThanhToán!$C$5),6),BáoCáoHàngHóa!B1860,Table2[Thành tiền]))</f>
        <v/>
      </c>
      <c r="F1860" s="43" t="str">
        <f>IF(B1860="","",SUMIF(Table2[[Tên hàng hóa]:[Thành tiền]],BáoCáoHàngHóa!B1860,Table2[Số lượng])-BáoCáoHàngHóa!C1860)</f>
        <v/>
      </c>
      <c r="G1860" s="43" t="str">
        <f t="shared" si="255"/>
        <v/>
      </c>
      <c r="H1860" s="43" t="str">
        <f>IF(B1860="","",SUMIF(Table2[[Tên hàng hóa]:[Thành tiền]],BáoCáoHàngHóa!B1860,Table2[Thành tiền])-BáoCáoHàngHóa!E1860)</f>
        <v/>
      </c>
      <c r="I1860" s="42" t="str">
        <f>IF(B1860="","",SUMIF(Table28[[Tên hàng hóa ]:[Thành tiền]],BáoCáoHàngHóa!B1860,Table28[Số lượng]))</f>
        <v/>
      </c>
      <c r="J1860" s="42" t="str">
        <f t="shared" si="256"/>
        <v/>
      </c>
      <c r="K1860" s="42" t="str">
        <f t="shared" si="257"/>
        <v/>
      </c>
      <c r="L1860" s="44" t="str">
        <f t="shared" si="258"/>
        <v/>
      </c>
      <c r="M1860" s="44" t="str">
        <f t="shared" si="259"/>
        <v/>
      </c>
      <c r="N1860" s="44" t="str">
        <f t="shared" si="260"/>
        <v/>
      </c>
      <c r="O1860" s="30">
        <f t="shared" si="253"/>
        <v>0</v>
      </c>
    </row>
    <row r="1861" spans="1:15" x14ac:dyDescent="0.2">
      <c r="A1861" s="40">
        <v>1856</v>
      </c>
      <c r="B1861" s="40" t="str">
        <f>IF(DanhMụcHH!B1860="","",DanhMụcHH!B1860)</f>
        <v/>
      </c>
      <c r="C1861" s="41" t="str">
        <f ca="1">IF(B1861="","",SUMIF(OFFSET(MuaHàng_ThanhToán!$D$5,0,0,COUNTIF(Table2[Tên nhà cung cấp],MuaHàng_ThanhToán!$C$5),6),BáoCáoHàngHóa!B1861,Table2[Số lượng]))</f>
        <v/>
      </c>
      <c r="D1861" s="41" t="str">
        <f t="shared" si="254"/>
        <v/>
      </c>
      <c r="E1861" s="41" t="str">
        <f ca="1">IF(B1861="","",SUMIF(OFFSET(MuaHàng_ThanhToán!$D$5,0,0,COUNTIF(Table2[Tên nhà cung cấp],MuaHàng_ThanhToán!$C$5),6),BáoCáoHàngHóa!B1861,Table2[Thành tiền]))</f>
        <v/>
      </c>
      <c r="F1861" s="43" t="str">
        <f>IF(B1861="","",SUMIF(Table2[[Tên hàng hóa]:[Thành tiền]],BáoCáoHàngHóa!B1861,Table2[Số lượng])-BáoCáoHàngHóa!C1861)</f>
        <v/>
      </c>
      <c r="G1861" s="43" t="str">
        <f t="shared" si="255"/>
        <v/>
      </c>
      <c r="H1861" s="43" t="str">
        <f>IF(B1861="","",SUMIF(Table2[[Tên hàng hóa]:[Thành tiền]],BáoCáoHàngHóa!B1861,Table2[Thành tiền])-BáoCáoHàngHóa!E1861)</f>
        <v/>
      </c>
      <c r="I1861" s="42" t="str">
        <f>IF(B1861="","",SUMIF(Table28[[Tên hàng hóa ]:[Thành tiền]],BáoCáoHàngHóa!B1861,Table28[Số lượng]))</f>
        <v/>
      </c>
      <c r="J1861" s="42" t="str">
        <f t="shared" si="256"/>
        <v/>
      </c>
      <c r="K1861" s="42" t="str">
        <f t="shared" si="257"/>
        <v/>
      </c>
      <c r="L1861" s="44" t="str">
        <f t="shared" si="258"/>
        <v/>
      </c>
      <c r="M1861" s="44" t="str">
        <f t="shared" si="259"/>
        <v/>
      </c>
      <c r="N1861" s="44" t="str">
        <f t="shared" si="260"/>
        <v/>
      </c>
      <c r="O1861" s="30">
        <f t="shared" si="253"/>
        <v>0</v>
      </c>
    </row>
    <row r="1862" spans="1:15" x14ac:dyDescent="0.2">
      <c r="A1862" s="40">
        <v>1857</v>
      </c>
      <c r="B1862" s="40" t="str">
        <f>IF(DanhMụcHH!B1861="","",DanhMụcHH!B1861)</f>
        <v/>
      </c>
      <c r="C1862" s="41" t="str">
        <f ca="1">IF(B1862="","",SUMIF(OFFSET(MuaHàng_ThanhToán!$D$5,0,0,COUNTIF(Table2[Tên nhà cung cấp],MuaHàng_ThanhToán!$C$5),6),BáoCáoHàngHóa!B1862,Table2[Số lượng]))</f>
        <v/>
      </c>
      <c r="D1862" s="41" t="str">
        <f t="shared" si="254"/>
        <v/>
      </c>
      <c r="E1862" s="41" t="str">
        <f ca="1">IF(B1862="","",SUMIF(OFFSET(MuaHàng_ThanhToán!$D$5,0,0,COUNTIF(Table2[Tên nhà cung cấp],MuaHàng_ThanhToán!$C$5),6),BáoCáoHàngHóa!B1862,Table2[Thành tiền]))</f>
        <v/>
      </c>
      <c r="F1862" s="43" t="str">
        <f>IF(B1862="","",SUMIF(Table2[[Tên hàng hóa]:[Thành tiền]],BáoCáoHàngHóa!B1862,Table2[Số lượng])-BáoCáoHàngHóa!C1862)</f>
        <v/>
      </c>
      <c r="G1862" s="43" t="str">
        <f t="shared" si="255"/>
        <v/>
      </c>
      <c r="H1862" s="43" t="str">
        <f>IF(B1862="","",SUMIF(Table2[[Tên hàng hóa]:[Thành tiền]],BáoCáoHàngHóa!B1862,Table2[Thành tiền])-BáoCáoHàngHóa!E1862)</f>
        <v/>
      </c>
      <c r="I1862" s="42" t="str">
        <f>IF(B1862="","",SUMIF(Table28[[Tên hàng hóa ]:[Thành tiền]],BáoCáoHàngHóa!B1862,Table28[Số lượng]))</f>
        <v/>
      </c>
      <c r="J1862" s="42" t="str">
        <f t="shared" si="256"/>
        <v/>
      </c>
      <c r="K1862" s="42" t="str">
        <f t="shared" si="257"/>
        <v/>
      </c>
      <c r="L1862" s="44" t="str">
        <f t="shared" si="258"/>
        <v/>
      </c>
      <c r="M1862" s="44" t="str">
        <f t="shared" si="259"/>
        <v/>
      </c>
      <c r="N1862" s="44" t="str">
        <f t="shared" si="260"/>
        <v/>
      </c>
      <c r="O1862" s="30">
        <f t="shared" si="253"/>
        <v>0</v>
      </c>
    </row>
    <row r="1863" spans="1:15" x14ac:dyDescent="0.2">
      <c r="A1863" s="40">
        <v>1858</v>
      </c>
      <c r="B1863" s="40" t="str">
        <f>IF(DanhMụcHH!B1862="","",DanhMụcHH!B1862)</f>
        <v/>
      </c>
      <c r="C1863" s="41" t="str">
        <f ca="1">IF(B1863="","",SUMIF(OFFSET(MuaHàng_ThanhToán!$D$5,0,0,COUNTIF(Table2[Tên nhà cung cấp],MuaHàng_ThanhToán!$C$5),6),BáoCáoHàngHóa!B1863,Table2[Số lượng]))</f>
        <v/>
      </c>
      <c r="D1863" s="41" t="str">
        <f t="shared" si="254"/>
        <v/>
      </c>
      <c r="E1863" s="41" t="str">
        <f ca="1">IF(B1863="","",SUMIF(OFFSET(MuaHàng_ThanhToán!$D$5,0,0,COUNTIF(Table2[Tên nhà cung cấp],MuaHàng_ThanhToán!$C$5),6),BáoCáoHàngHóa!B1863,Table2[Thành tiền]))</f>
        <v/>
      </c>
      <c r="F1863" s="43" t="str">
        <f>IF(B1863="","",SUMIF(Table2[[Tên hàng hóa]:[Thành tiền]],BáoCáoHàngHóa!B1863,Table2[Số lượng])-BáoCáoHàngHóa!C1863)</f>
        <v/>
      </c>
      <c r="G1863" s="43" t="str">
        <f t="shared" si="255"/>
        <v/>
      </c>
      <c r="H1863" s="43" t="str">
        <f>IF(B1863="","",SUMIF(Table2[[Tên hàng hóa]:[Thành tiền]],BáoCáoHàngHóa!B1863,Table2[Thành tiền])-BáoCáoHàngHóa!E1863)</f>
        <v/>
      </c>
      <c r="I1863" s="42" t="str">
        <f>IF(B1863="","",SUMIF(Table28[[Tên hàng hóa ]:[Thành tiền]],BáoCáoHàngHóa!B1863,Table28[Số lượng]))</f>
        <v/>
      </c>
      <c r="J1863" s="42" t="str">
        <f t="shared" si="256"/>
        <v/>
      </c>
      <c r="K1863" s="42" t="str">
        <f t="shared" si="257"/>
        <v/>
      </c>
      <c r="L1863" s="44" t="str">
        <f t="shared" si="258"/>
        <v/>
      </c>
      <c r="M1863" s="44" t="str">
        <f t="shared" si="259"/>
        <v/>
      </c>
      <c r="N1863" s="44" t="str">
        <f t="shared" si="260"/>
        <v/>
      </c>
      <c r="O1863" s="30">
        <f t="shared" ref="O1863:O1926" si="261">IF(L1863&lt;0,-1,0)</f>
        <v>0</v>
      </c>
    </row>
    <row r="1864" spans="1:15" x14ac:dyDescent="0.2">
      <c r="A1864" s="40">
        <v>1859</v>
      </c>
      <c r="B1864" s="40" t="str">
        <f>IF(DanhMụcHH!B1863="","",DanhMụcHH!B1863)</f>
        <v/>
      </c>
      <c r="C1864" s="41" t="str">
        <f ca="1">IF(B1864="","",SUMIF(OFFSET(MuaHàng_ThanhToán!$D$5,0,0,COUNTIF(Table2[Tên nhà cung cấp],MuaHàng_ThanhToán!$C$5),6),BáoCáoHàngHóa!B1864,Table2[Số lượng]))</f>
        <v/>
      </c>
      <c r="D1864" s="41" t="str">
        <f t="shared" si="254"/>
        <v/>
      </c>
      <c r="E1864" s="41" t="str">
        <f ca="1">IF(B1864="","",SUMIF(OFFSET(MuaHàng_ThanhToán!$D$5,0,0,COUNTIF(Table2[Tên nhà cung cấp],MuaHàng_ThanhToán!$C$5),6),BáoCáoHàngHóa!B1864,Table2[Thành tiền]))</f>
        <v/>
      </c>
      <c r="F1864" s="43" t="str">
        <f>IF(B1864="","",SUMIF(Table2[[Tên hàng hóa]:[Thành tiền]],BáoCáoHàngHóa!B1864,Table2[Số lượng])-BáoCáoHàngHóa!C1864)</f>
        <v/>
      </c>
      <c r="G1864" s="43" t="str">
        <f t="shared" si="255"/>
        <v/>
      </c>
      <c r="H1864" s="43" t="str">
        <f>IF(B1864="","",SUMIF(Table2[[Tên hàng hóa]:[Thành tiền]],BáoCáoHàngHóa!B1864,Table2[Thành tiền])-BáoCáoHàngHóa!E1864)</f>
        <v/>
      </c>
      <c r="I1864" s="42" t="str">
        <f>IF(B1864="","",SUMIF(Table28[[Tên hàng hóa ]:[Thành tiền]],BáoCáoHàngHóa!B1864,Table28[Số lượng]))</f>
        <v/>
      </c>
      <c r="J1864" s="42" t="str">
        <f t="shared" si="256"/>
        <v/>
      </c>
      <c r="K1864" s="42" t="str">
        <f t="shared" si="257"/>
        <v/>
      </c>
      <c r="L1864" s="44" t="str">
        <f t="shared" si="258"/>
        <v/>
      </c>
      <c r="M1864" s="44" t="str">
        <f t="shared" si="259"/>
        <v/>
      </c>
      <c r="N1864" s="44" t="str">
        <f t="shared" si="260"/>
        <v/>
      </c>
      <c r="O1864" s="30">
        <f t="shared" si="261"/>
        <v>0</v>
      </c>
    </row>
    <row r="1865" spans="1:15" x14ac:dyDescent="0.2">
      <c r="A1865" s="40">
        <v>1860</v>
      </c>
      <c r="B1865" s="40" t="str">
        <f>IF(DanhMụcHH!B1864="","",DanhMụcHH!B1864)</f>
        <v/>
      </c>
      <c r="C1865" s="41" t="str">
        <f ca="1">IF(B1865="","",SUMIF(OFFSET(MuaHàng_ThanhToán!$D$5,0,0,COUNTIF(Table2[Tên nhà cung cấp],MuaHàng_ThanhToán!$C$5),6),BáoCáoHàngHóa!B1865,Table2[Số lượng]))</f>
        <v/>
      </c>
      <c r="D1865" s="41" t="str">
        <f t="shared" si="254"/>
        <v/>
      </c>
      <c r="E1865" s="41" t="str">
        <f ca="1">IF(B1865="","",SUMIF(OFFSET(MuaHàng_ThanhToán!$D$5,0,0,COUNTIF(Table2[Tên nhà cung cấp],MuaHàng_ThanhToán!$C$5),6),BáoCáoHàngHóa!B1865,Table2[Thành tiền]))</f>
        <v/>
      </c>
      <c r="F1865" s="43" t="str">
        <f>IF(B1865="","",SUMIF(Table2[[Tên hàng hóa]:[Thành tiền]],BáoCáoHàngHóa!B1865,Table2[Số lượng])-BáoCáoHàngHóa!C1865)</f>
        <v/>
      </c>
      <c r="G1865" s="43" t="str">
        <f t="shared" si="255"/>
        <v/>
      </c>
      <c r="H1865" s="43" t="str">
        <f>IF(B1865="","",SUMIF(Table2[[Tên hàng hóa]:[Thành tiền]],BáoCáoHàngHóa!B1865,Table2[Thành tiền])-BáoCáoHàngHóa!E1865)</f>
        <v/>
      </c>
      <c r="I1865" s="42" t="str">
        <f>IF(B1865="","",SUMIF(Table28[[Tên hàng hóa ]:[Thành tiền]],BáoCáoHàngHóa!B1865,Table28[Số lượng]))</f>
        <v/>
      </c>
      <c r="J1865" s="42" t="str">
        <f t="shared" si="256"/>
        <v/>
      </c>
      <c r="K1865" s="42" t="str">
        <f t="shared" si="257"/>
        <v/>
      </c>
      <c r="L1865" s="44" t="str">
        <f t="shared" si="258"/>
        <v/>
      </c>
      <c r="M1865" s="44" t="str">
        <f t="shared" si="259"/>
        <v/>
      </c>
      <c r="N1865" s="44" t="str">
        <f t="shared" si="260"/>
        <v/>
      </c>
      <c r="O1865" s="30">
        <f t="shared" si="261"/>
        <v>0</v>
      </c>
    </row>
    <row r="1866" spans="1:15" x14ac:dyDescent="0.2">
      <c r="A1866" s="40">
        <v>1861</v>
      </c>
      <c r="B1866" s="40" t="str">
        <f>IF(DanhMụcHH!B1865="","",DanhMụcHH!B1865)</f>
        <v/>
      </c>
      <c r="C1866" s="41" t="str">
        <f ca="1">IF(B1866="","",SUMIF(OFFSET(MuaHàng_ThanhToán!$D$5,0,0,COUNTIF(Table2[Tên nhà cung cấp],MuaHàng_ThanhToán!$C$5),6),BáoCáoHàngHóa!B1866,Table2[Số lượng]))</f>
        <v/>
      </c>
      <c r="D1866" s="41" t="str">
        <f t="shared" si="254"/>
        <v/>
      </c>
      <c r="E1866" s="41" t="str">
        <f ca="1">IF(B1866="","",SUMIF(OFFSET(MuaHàng_ThanhToán!$D$5,0,0,COUNTIF(Table2[Tên nhà cung cấp],MuaHàng_ThanhToán!$C$5),6),BáoCáoHàngHóa!B1866,Table2[Thành tiền]))</f>
        <v/>
      </c>
      <c r="F1866" s="43" t="str">
        <f>IF(B1866="","",SUMIF(Table2[[Tên hàng hóa]:[Thành tiền]],BáoCáoHàngHóa!B1866,Table2[Số lượng])-BáoCáoHàngHóa!C1866)</f>
        <v/>
      </c>
      <c r="G1866" s="43" t="str">
        <f t="shared" si="255"/>
        <v/>
      </c>
      <c r="H1866" s="43" t="str">
        <f>IF(B1866="","",SUMIF(Table2[[Tên hàng hóa]:[Thành tiền]],BáoCáoHàngHóa!B1866,Table2[Thành tiền])-BáoCáoHàngHóa!E1866)</f>
        <v/>
      </c>
      <c r="I1866" s="42" t="str">
        <f>IF(B1866="","",SUMIF(Table28[[Tên hàng hóa ]:[Thành tiền]],BáoCáoHàngHóa!B1866,Table28[Số lượng]))</f>
        <v/>
      </c>
      <c r="J1866" s="42" t="str">
        <f t="shared" si="256"/>
        <v/>
      </c>
      <c r="K1866" s="42" t="str">
        <f t="shared" si="257"/>
        <v/>
      </c>
      <c r="L1866" s="44" t="str">
        <f t="shared" si="258"/>
        <v/>
      </c>
      <c r="M1866" s="44" t="str">
        <f t="shared" si="259"/>
        <v/>
      </c>
      <c r="N1866" s="44" t="str">
        <f t="shared" si="260"/>
        <v/>
      </c>
      <c r="O1866" s="30">
        <f t="shared" si="261"/>
        <v>0</v>
      </c>
    </row>
    <row r="1867" spans="1:15" x14ac:dyDescent="0.2">
      <c r="A1867" s="40">
        <v>1862</v>
      </c>
      <c r="B1867" s="40" t="str">
        <f>IF(DanhMụcHH!B1866="","",DanhMụcHH!B1866)</f>
        <v/>
      </c>
      <c r="C1867" s="41" t="str">
        <f ca="1">IF(B1867="","",SUMIF(OFFSET(MuaHàng_ThanhToán!$D$5,0,0,COUNTIF(Table2[Tên nhà cung cấp],MuaHàng_ThanhToán!$C$5),6),BáoCáoHàngHóa!B1867,Table2[Số lượng]))</f>
        <v/>
      </c>
      <c r="D1867" s="41" t="str">
        <f t="shared" si="254"/>
        <v/>
      </c>
      <c r="E1867" s="41" t="str">
        <f ca="1">IF(B1867="","",SUMIF(OFFSET(MuaHàng_ThanhToán!$D$5,0,0,COUNTIF(Table2[Tên nhà cung cấp],MuaHàng_ThanhToán!$C$5),6),BáoCáoHàngHóa!B1867,Table2[Thành tiền]))</f>
        <v/>
      </c>
      <c r="F1867" s="43" t="str">
        <f>IF(B1867="","",SUMIF(Table2[[Tên hàng hóa]:[Thành tiền]],BáoCáoHàngHóa!B1867,Table2[Số lượng])-BáoCáoHàngHóa!C1867)</f>
        <v/>
      </c>
      <c r="G1867" s="43" t="str">
        <f t="shared" si="255"/>
        <v/>
      </c>
      <c r="H1867" s="43" t="str">
        <f>IF(B1867="","",SUMIF(Table2[[Tên hàng hóa]:[Thành tiền]],BáoCáoHàngHóa!B1867,Table2[Thành tiền])-BáoCáoHàngHóa!E1867)</f>
        <v/>
      </c>
      <c r="I1867" s="42" t="str">
        <f>IF(B1867="","",SUMIF(Table28[[Tên hàng hóa ]:[Thành tiền]],BáoCáoHàngHóa!B1867,Table28[Số lượng]))</f>
        <v/>
      </c>
      <c r="J1867" s="42" t="str">
        <f t="shared" si="256"/>
        <v/>
      </c>
      <c r="K1867" s="42" t="str">
        <f t="shared" si="257"/>
        <v/>
      </c>
      <c r="L1867" s="44" t="str">
        <f t="shared" si="258"/>
        <v/>
      </c>
      <c r="M1867" s="44" t="str">
        <f t="shared" si="259"/>
        <v/>
      </c>
      <c r="N1867" s="44" t="str">
        <f t="shared" si="260"/>
        <v/>
      </c>
      <c r="O1867" s="30">
        <f t="shared" si="261"/>
        <v>0</v>
      </c>
    </row>
    <row r="1868" spans="1:15" x14ac:dyDescent="0.2">
      <c r="A1868" s="40">
        <v>1863</v>
      </c>
      <c r="B1868" s="40" t="str">
        <f>IF(DanhMụcHH!B1867="","",DanhMụcHH!B1867)</f>
        <v/>
      </c>
      <c r="C1868" s="41" t="str">
        <f ca="1">IF(B1868="","",SUMIF(OFFSET(MuaHàng_ThanhToán!$D$5,0,0,COUNTIF(Table2[Tên nhà cung cấp],MuaHàng_ThanhToán!$C$5),6),BáoCáoHàngHóa!B1868,Table2[Số lượng]))</f>
        <v/>
      </c>
      <c r="D1868" s="41" t="str">
        <f t="shared" si="254"/>
        <v/>
      </c>
      <c r="E1868" s="41" t="str">
        <f ca="1">IF(B1868="","",SUMIF(OFFSET(MuaHàng_ThanhToán!$D$5,0,0,COUNTIF(Table2[Tên nhà cung cấp],MuaHàng_ThanhToán!$C$5),6),BáoCáoHàngHóa!B1868,Table2[Thành tiền]))</f>
        <v/>
      </c>
      <c r="F1868" s="43" t="str">
        <f>IF(B1868="","",SUMIF(Table2[[Tên hàng hóa]:[Thành tiền]],BáoCáoHàngHóa!B1868,Table2[Số lượng])-BáoCáoHàngHóa!C1868)</f>
        <v/>
      </c>
      <c r="G1868" s="43" t="str">
        <f t="shared" si="255"/>
        <v/>
      </c>
      <c r="H1868" s="43" t="str">
        <f>IF(B1868="","",SUMIF(Table2[[Tên hàng hóa]:[Thành tiền]],BáoCáoHàngHóa!B1868,Table2[Thành tiền])-BáoCáoHàngHóa!E1868)</f>
        <v/>
      </c>
      <c r="I1868" s="42" t="str">
        <f>IF(B1868="","",SUMIF(Table28[[Tên hàng hóa ]:[Thành tiền]],BáoCáoHàngHóa!B1868,Table28[Số lượng]))</f>
        <v/>
      </c>
      <c r="J1868" s="42" t="str">
        <f t="shared" si="256"/>
        <v/>
      </c>
      <c r="K1868" s="42" t="str">
        <f t="shared" si="257"/>
        <v/>
      </c>
      <c r="L1868" s="44" t="str">
        <f t="shared" si="258"/>
        <v/>
      </c>
      <c r="M1868" s="44" t="str">
        <f t="shared" si="259"/>
        <v/>
      </c>
      <c r="N1868" s="44" t="str">
        <f t="shared" si="260"/>
        <v/>
      </c>
      <c r="O1868" s="30">
        <f t="shared" si="261"/>
        <v>0</v>
      </c>
    </row>
    <row r="1869" spans="1:15" x14ac:dyDescent="0.2">
      <c r="A1869" s="40">
        <v>1864</v>
      </c>
      <c r="B1869" s="40" t="str">
        <f>IF(DanhMụcHH!B1868="","",DanhMụcHH!B1868)</f>
        <v/>
      </c>
      <c r="C1869" s="41" t="str">
        <f ca="1">IF(B1869="","",SUMIF(OFFSET(MuaHàng_ThanhToán!$D$5,0,0,COUNTIF(Table2[Tên nhà cung cấp],MuaHàng_ThanhToán!$C$5),6),BáoCáoHàngHóa!B1869,Table2[Số lượng]))</f>
        <v/>
      </c>
      <c r="D1869" s="41" t="str">
        <f t="shared" si="254"/>
        <v/>
      </c>
      <c r="E1869" s="41" t="str">
        <f ca="1">IF(B1869="","",SUMIF(OFFSET(MuaHàng_ThanhToán!$D$5,0,0,COUNTIF(Table2[Tên nhà cung cấp],MuaHàng_ThanhToán!$C$5),6),BáoCáoHàngHóa!B1869,Table2[Thành tiền]))</f>
        <v/>
      </c>
      <c r="F1869" s="43" t="str">
        <f>IF(B1869="","",SUMIF(Table2[[Tên hàng hóa]:[Thành tiền]],BáoCáoHàngHóa!B1869,Table2[Số lượng])-BáoCáoHàngHóa!C1869)</f>
        <v/>
      </c>
      <c r="G1869" s="43" t="str">
        <f t="shared" si="255"/>
        <v/>
      </c>
      <c r="H1869" s="43" t="str">
        <f>IF(B1869="","",SUMIF(Table2[[Tên hàng hóa]:[Thành tiền]],BáoCáoHàngHóa!B1869,Table2[Thành tiền])-BáoCáoHàngHóa!E1869)</f>
        <v/>
      </c>
      <c r="I1869" s="42" t="str">
        <f>IF(B1869="","",SUMIF(Table28[[Tên hàng hóa ]:[Thành tiền]],BáoCáoHàngHóa!B1869,Table28[Số lượng]))</f>
        <v/>
      </c>
      <c r="J1869" s="42" t="str">
        <f t="shared" si="256"/>
        <v/>
      </c>
      <c r="K1869" s="42" t="str">
        <f t="shared" si="257"/>
        <v/>
      </c>
      <c r="L1869" s="44" t="str">
        <f t="shared" si="258"/>
        <v/>
      </c>
      <c r="M1869" s="44" t="str">
        <f t="shared" si="259"/>
        <v/>
      </c>
      <c r="N1869" s="44" t="str">
        <f t="shared" si="260"/>
        <v/>
      </c>
      <c r="O1869" s="30">
        <f t="shared" si="261"/>
        <v>0</v>
      </c>
    </row>
    <row r="1870" spans="1:15" x14ac:dyDescent="0.2">
      <c r="A1870" s="40">
        <v>1865</v>
      </c>
      <c r="B1870" s="40" t="str">
        <f>IF(DanhMụcHH!B1869="","",DanhMụcHH!B1869)</f>
        <v/>
      </c>
      <c r="C1870" s="41" t="str">
        <f ca="1">IF(B1870="","",SUMIF(OFFSET(MuaHàng_ThanhToán!$D$5,0,0,COUNTIF(Table2[Tên nhà cung cấp],MuaHàng_ThanhToán!$C$5),6),BáoCáoHàngHóa!B1870,Table2[Số lượng]))</f>
        <v/>
      </c>
      <c r="D1870" s="41" t="str">
        <f t="shared" si="254"/>
        <v/>
      </c>
      <c r="E1870" s="41" t="str">
        <f ca="1">IF(B1870="","",SUMIF(OFFSET(MuaHàng_ThanhToán!$D$5,0,0,COUNTIF(Table2[Tên nhà cung cấp],MuaHàng_ThanhToán!$C$5),6),BáoCáoHàngHóa!B1870,Table2[Thành tiền]))</f>
        <v/>
      </c>
      <c r="F1870" s="43" t="str">
        <f>IF(B1870="","",SUMIF(Table2[[Tên hàng hóa]:[Thành tiền]],BáoCáoHàngHóa!B1870,Table2[Số lượng])-BáoCáoHàngHóa!C1870)</f>
        <v/>
      </c>
      <c r="G1870" s="43" t="str">
        <f t="shared" si="255"/>
        <v/>
      </c>
      <c r="H1870" s="43" t="str">
        <f>IF(B1870="","",SUMIF(Table2[[Tên hàng hóa]:[Thành tiền]],BáoCáoHàngHóa!B1870,Table2[Thành tiền])-BáoCáoHàngHóa!E1870)</f>
        <v/>
      </c>
      <c r="I1870" s="42" t="str">
        <f>IF(B1870="","",SUMIF(Table28[[Tên hàng hóa ]:[Thành tiền]],BáoCáoHàngHóa!B1870,Table28[Số lượng]))</f>
        <v/>
      </c>
      <c r="J1870" s="42" t="str">
        <f t="shared" si="256"/>
        <v/>
      </c>
      <c r="K1870" s="42" t="str">
        <f t="shared" si="257"/>
        <v/>
      </c>
      <c r="L1870" s="44" t="str">
        <f t="shared" si="258"/>
        <v/>
      </c>
      <c r="M1870" s="44" t="str">
        <f t="shared" si="259"/>
        <v/>
      </c>
      <c r="N1870" s="44" t="str">
        <f t="shared" si="260"/>
        <v/>
      </c>
      <c r="O1870" s="30">
        <f t="shared" si="261"/>
        <v>0</v>
      </c>
    </row>
    <row r="1871" spans="1:15" x14ac:dyDescent="0.2">
      <c r="A1871" s="40">
        <v>1866</v>
      </c>
      <c r="B1871" s="40" t="str">
        <f>IF(DanhMụcHH!B1870="","",DanhMụcHH!B1870)</f>
        <v/>
      </c>
      <c r="C1871" s="41" t="str">
        <f ca="1">IF(B1871="","",SUMIF(OFFSET(MuaHàng_ThanhToán!$D$5,0,0,COUNTIF(Table2[Tên nhà cung cấp],MuaHàng_ThanhToán!$C$5),6),BáoCáoHàngHóa!B1871,Table2[Số lượng]))</f>
        <v/>
      </c>
      <c r="D1871" s="41" t="str">
        <f t="shared" si="254"/>
        <v/>
      </c>
      <c r="E1871" s="41" t="str">
        <f ca="1">IF(B1871="","",SUMIF(OFFSET(MuaHàng_ThanhToán!$D$5,0,0,COUNTIF(Table2[Tên nhà cung cấp],MuaHàng_ThanhToán!$C$5),6),BáoCáoHàngHóa!B1871,Table2[Thành tiền]))</f>
        <v/>
      </c>
      <c r="F1871" s="43" t="str">
        <f>IF(B1871="","",SUMIF(Table2[[Tên hàng hóa]:[Thành tiền]],BáoCáoHàngHóa!B1871,Table2[Số lượng])-BáoCáoHàngHóa!C1871)</f>
        <v/>
      </c>
      <c r="G1871" s="43" t="str">
        <f t="shared" si="255"/>
        <v/>
      </c>
      <c r="H1871" s="43" t="str">
        <f>IF(B1871="","",SUMIF(Table2[[Tên hàng hóa]:[Thành tiền]],BáoCáoHàngHóa!B1871,Table2[Thành tiền])-BáoCáoHàngHóa!E1871)</f>
        <v/>
      </c>
      <c r="I1871" s="42" t="str">
        <f>IF(B1871="","",SUMIF(Table28[[Tên hàng hóa ]:[Thành tiền]],BáoCáoHàngHóa!B1871,Table28[Số lượng]))</f>
        <v/>
      </c>
      <c r="J1871" s="42" t="str">
        <f t="shared" si="256"/>
        <v/>
      </c>
      <c r="K1871" s="42" t="str">
        <f t="shared" si="257"/>
        <v/>
      </c>
      <c r="L1871" s="44" t="str">
        <f t="shared" si="258"/>
        <v/>
      </c>
      <c r="M1871" s="44" t="str">
        <f t="shared" si="259"/>
        <v/>
      </c>
      <c r="N1871" s="44" t="str">
        <f t="shared" si="260"/>
        <v/>
      </c>
      <c r="O1871" s="30">
        <f t="shared" si="261"/>
        <v>0</v>
      </c>
    </row>
    <row r="1872" spans="1:15" x14ac:dyDescent="0.2">
      <c r="A1872" s="40">
        <v>1867</v>
      </c>
      <c r="B1872" s="40" t="str">
        <f>IF(DanhMụcHH!B1871="","",DanhMụcHH!B1871)</f>
        <v/>
      </c>
      <c r="C1872" s="41" t="str">
        <f ca="1">IF(B1872="","",SUMIF(OFFSET(MuaHàng_ThanhToán!$D$5,0,0,COUNTIF(Table2[Tên nhà cung cấp],MuaHàng_ThanhToán!$C$5),6),BáoCáoHàngHóa!B1872,Table2[Số lượng]))</f>
        <v/>
      </c>
      <c r="D1872" s="41" t="str">
        <f t="shared" si="254"/>
        <v/>
      </c>
      <c r="E1872" s="41" t="str">
        <f ca="1">IF(B1872="","",SUMIF(OFFSET(MuaHàng_ThanhToán!$D$5,0,0,COUNTIF(Table2[Tên nhà cung cấp],MuaHàng_ThanhToán!$C$5),6),BáoCáoHàngHóa!B1872,Table2[Thành tiền]))</f>
        <v/>
      </c>
      <c r="F1872" s="43" t="str">
        <f>IF(B1872="","",SUMIF(Table2[[Tên hàng hóa]:[Thành tiền]],BáoCáoHàngHóa!B1872,Table2[Số lượng])-BáoCáoHàngHóa!C1872)</f>
        <v/>
      </c>
      <c r="G1872" s="43" t="str">
        <f t="shared" si="255"/>
        <v/>
      </c>
      <c r="H1872" s="43" t="str">
        <f>IF(B1872="","",SUMIF(Table2[[Tên hàng hóa]:[Thành tiền]],BáoCáoHàngHóa!B1872,Table2[Thành tiền])-BáoCáoHàngHóa!E1872)</f>
        <v/>
      </c>
      <c r="I1872" s="42" t="str">
        <f>IF(B1872="","",SUMIF(Table28[[Tên hàng hóa ]:[Thành tiền]],BáoCáoHàngHóa!B1872,Table28[Số lượng]))</f>
        <v/>
      </c>
      <c r="J1872" s="42" t="str">
        <f t="shared" si="256"/>
        <v/>
      </c>
      <c r="K1872" s="42" t="str">
        <f t="shared" si="257"/>
        <v/>
      </c>
      <c r="L1872" s="44" t="str">
        <f t="shared" si="258"/>
        <v/>
      </c>
      <c r="M1872" s="44" t="str">
        <f t="shared" si="259"/>
        <v/>
      </c>
      <c r="N1872" s="44" t="str">
        <f t="shared" si="260"/>
        <v/>
      </c>
      <c r="O1872" s="30">
        <f t="shared" si="261"/>
        <v>0</v>
      </c>
    </row>
    <row r="1873" spans="1:15" x14ac:dyDescent="0.2">
      <c r="A1873" s="40">
        <v>1868</v>
      </c>
      <c r="B1873" s="40" t="str">
        <f>IF(DanhMụcHH!B1872="","",DanhMụcHH!B1872)</f>
        <v/>
      </c>
      <c r="C1873" s="41" t="str">
        <f ca="1">IF(B1873="","",SUMIF(OFFSET(MuaHàng_ThanhToán!$D$5,0,0,COUNTIF(Table2[Tên nhà cung cấp],MuaHàng_ThanhToán!$C$5),6),BáoCáoHàngHóa!B1873,Table2[Số lượng]))</f>
        <v/>
      </c>
      <c r="D1873" s="41" t="str">
        <f t="shared" si="254"/>
        <v/>
      </c>
      <c r="E1873" s="41" t="str">
        <f ca="1">IF(B1873="","",SUMIF(OFFSET(MuaHàng_ThanhToán!$D$5,0,0,COUNTIF(Table2[Tên nhà cung cấp],MuaHàng_ThanhToán!$C$5),6),BáoCáoHàngHóa!B1873,Table2[Thành tiền]))</f>
        <v/>
      </c>
      <c r="F1873" s="43" t="str">
        <f>IF(B1873="","",SUMIF(Table2[[Tên hàng hóa]:[Thành tiền]],BáoCáoHàngHóa!B1873,Table2[Số lượng])-BáoCáoHàngHóa!C1873)</f>
        <v/>
      </c>
      <c r="G1873" s="43" t="str">
        <f t="shared" si="255"/>
        <v/>
      </c>
      <c r="H1873" s="43" t="str">
        <f>IF(B1873="","",SUMIF(Table2[[Tên hàng hóa]:[Thành tiền]],BáoCáoHàngHóa!B1873,Table2[Thành tiền])-BáoCáoHàngHóa!E1873)</f>
        <v/>
      </c>
      <c r="I1873" s="42" t="str">
        <f>IF(B1873="","",SUMIF(Table28[[Tên hàng hóa ]:[Thành tiền]],BáoCáoHàngHóa!B1873,Table28[Số lượng]))</f>
        <v/>
      </c>
      <c r="J1873" s="42" t="str">
        <f t="shared" si="256"/>
        <v/>
      </c>
      <c r="K1873" s="42" t="str">
        <f t="shared" si="257"/>
        <v/>
      </c>
      <c r="L1873" s="44" t="str">
        <f t="shared" si="258"/>
        <v/>
      </c>
      <c r="M1873" s="44" t="str">
        <f t="shared" si="259"/>
        <v/>
      </c>
      <c r="N1873" s="44" t="str">
        <f t="shared" si="260"/>
        <v/>
      </c>
      <c r="O1873" s="30">
        <f t="shared" si="261"/>
        <v>0</v>
      </c>
    </row>
    <row r="1874" spans="1:15" x14ac:dyDescent="0.2">
      <c r="A1874" s="40">
        <v>1869</v>
      </c>
      <c r="B1874" s="40" t="str">
        <f>IF(DanhMụcHH!B1873="","",DanhMụcHH!B1873)</f>
        <v/>
      </c>
      <c r="C1874" s="41" t="str">
        <f ca="1">IF(B1874="","",SUMIF(OFFSET(MuaHàng_ThanhToán!$D$5,0,0,COUNTIF(Table2[Tên nhà cung cấp],MuaHàng_ThanhToán!$C$5),6),BáoCáoHàngHóa!B1874,Table2[Số lượng]))</f>
        <v/>
      </c>
      <c r="D1874" s="41" t="str">
        <f t="shared" si="254"/>
        <v/>
      </c>
      <c r="E1874" s="41" t="str">
        <f ca="1">IF(B1874="","",SUMIF(OFFSET(MuaHàng_ThanhToán!$D$5,0,0,COUNTIF(Table2[Tên nhà cung cấp],MuaHàng_ThanhToán!$C$5),6),BáoCáoHàngHóa!B1874,Table2[Thành tiền]))</f>
        <v/>
      </c>
      <c r="F1874" s="43" t="str">
        <f>IF(B1874="","",SUMIF(Table2[[Tên hàng hóa]:[Thành tiền]],BáoCáoHàngHóa!B1874,Table2[Số lượng])-BáoCáoHàngHóa!C1874)</f>
        <v/>
      </c>
      <c r="G1874" s="43" t="str">
        <f t="shared" si="255"/>
        <v/>
      </c>
      <c r="H1874" s="43" t="str">
        <f>IF(B1874="","",SUMIF(Table2[[Tên hàng hóa]:[Thành tiền]],BáoCáoHàngHóa!B1874,Table2[Thành tiền])-BáoCáoHàngHóa!E1874)</f>
        <v/>
      </c>
      <c r="I1874" s="42" t="str">
        <f>IF(B1874="","",SUMIF(Table28[[Tên hàng hóa ]:[Thành tiền]],BáoCáoHàngHóa!B1874,Table28[Số lượng]))</f>
        <v/>
      </c>
      <c r="J1874" s="42" t="str">
        <f t="shared" si="256"/>
        <v/>
      </c>
      <c r="K1874" s="42" t="str">
        <f t="shared" si="257"/>
        <v/>
      </c>
      <c r="L1874" s="44" t="str">
        <f t="shared" si="258"/>
        <v/>
      </c>
      <c r="M1874" s="44" t="str">
        <f t="shared" si="259"/>
        <v/>
      </c>
      <c r="N1874" s="44" t="str">
        <f t="shared" si="260"/>
        <v/>
      </c>
      <c r="O1874" s="30">
        <f t="shared" si="261"/>
        <v>0</v>
      </c>
    </row>
    <row r="1875" spans="1:15" x14ac:dyDescent="0.2">
      <c r="A1875" s="40">
        <v>1870</v>
      </c>
      <c r="B1875" s="40" t="str">
        <f>IF(DanhMụcHH!B1874="","",DanhMụcHH!B1874)</f>
        <v/>
      </c>
      <c r="C1875" s="41" t="str">
        <f ca="1">IF(B1875="","",SUMIF(OFFSET(MuaHàng_ThanhToán!$D$5,0,0,COUNTIF(Table2[Tên nhà cung cấp],MuaHàng_ThanhToán!$C$5),6),BáoCáoHàngHóa!B1875,Table2[Số lượng]))</f>
        <v/>
      </c>
      <c r="D1875" s="41" t="str">
        <f t="shared" si="254"/>
        <v/>
      </c>
      <c r="E1875" s="41" t="str">
        <f ca="1">IF(B1875="","",SUMIF(OFFSET(MuaHàng_ThanhToán!$D$5,0,0,COUNTIF(Table2[Tên nhà cung cấp],MuaHàng_ThanhToán!$C$5),6),BáoCáoHàngHóa!B1875,Table2[Thành tiền]))</f>
        <v/>
      </c>
      <c r="F1875" s="43" t="str">
        <f>IF(B1875="","",SUMIF(Table2[[Tên hàng hóa]:[Thành tiền]],BáoCáoHàngHóa!B1875,Table2[Số lượng])-BáoCáoHàngHóa!C1875)</f>
        <v/>
      </c>
      <c r="G1875" s="43" t="str">
        <f t="shared" si="255"/>
        <v/>
      </c>
      <c r="H1875" s="43" t="str">
        <f>IF(B1875="","",SUMIF(Table2[[Tên hàng hóa]:[Thành tiền]],BáoCáoHàngHóa!B1875,Table2[Thành tiền])-BáoCáoHàngHóa!E1875)</f>
        <v/>
      </c>
      <c r="I1875" s="42" t="str">
        <f>IF(B1875="","",SUMIF(Table28[[Tên hàng hóa ]:[Thành tiền]],BáoCáoHàngHóa!B1875,Table28[Số lượng]))</f>
        <v/>
      </c>
      <c r="J1875" s="42" t="str">
        <f t="shared" si="256"/>
        <v/>
      </c>
      <c r="K1875" s="42" t="str">
        <f t="shared" si="257"/>
        <v/>
      </c>
      <c r="L1875" s="44" t="str">
        <f t="shared" si="258"/>
        <v/>
      </c>
      <c r="M1875" s="44" t="str">
        <f t="shared" si="259"/>
        <v/>
      </c>
      <c r="N1875" s="44" t="str">
        <f t="shared" si="260"/>
        <v/>
      </c>
      <c r="O1875" s="30">
        <f t="shared" si="261"/>
        <v>0</v>
      </c>
    </row>
    <row r="1876" spans="1:15" x14ac:dyDescent="0.2">
      <c r="A1876" s="40">
        <v>1871</v>
      </c>
      <c r="B1876" s="40" t="str">
        <f>IF(DanhMụcHH!B1875="","",DanhMụcHH!B1875)</f>
        <v/>
      </c>
      <c r="C1876" s="41" t="str">
        <f ca="1">IF(B1876="","",SUMIF(OFFSET(MuaHàng_ThanhToán!$D$5,0,0,COUNTIF(Table2[Tên nhà cung cấp],MuaHàng_ThanhToán!$C$5),6),BáoCáoHàngHóa!B1876,Table2[Số lượng]))</f>
        <v/>
      </c>
      <c r="D1876" s="41" t="str">
        <f t="shared" si="254"/>
        <v/>
      </c>
      <c r="E1876" s="41" t="str">
        <f ca="1">IF(B1876="","",SUMIF(OFFSET(MuaHàng_ThanhToán!$D$5,0,0,COUNTIF(Table2[Tên nhà cung cấp],MuaHàng_ThanhToán!$C$5),6),BáoCáoHàngHóa!B1876,Table2[Thành tiền]))</f>
        <v/>
      </c>
      <c r="F1876" s="43" t="str">
        <f>IF(B1876="","",SUMIF(Table2[[Tên hàng hóa]:[Thành tiền]],BáoCáoHàngHóa!B1876,Table2[Số lượng])-BáoCáoHàngHóa!C1876)</f>
        <v/>
      </c>
      <c r="G1876" s="43" t="str">
        <f t="shared" si="255"/>
        <v/>
      </c>
      <c r="H1876" s="43" t="str">
        <f>IF(B1876="","",SUMIF(Table2[[Tên hàng hóa]:[Thành tiền]],BáoCáoHàngHóa!B1876,Table2[Thành tiền])-BáoCáoHàngHóa!E1876)</f>
        <v/>
      </c>
      <c r="I1876" s="42" t="str">
        <f>IF(B1876="","",SUMIF(Table28[[Tên hàng hóa ]:[Thành tiền]],BáoCáoHàngHóa!B1876,Table28[Số lượng]))</f>
        <v/>
      </c>
      <c r="J1876" s="42" t="str">
        <f t="shared" si="256"/>
        <v/>
      </c>
      <c r="K1876" s="42" t="str">
        <f t="shared" si="257"/>
        <v/>
      </c>
      <c r="L1876" s="44" t="str">
        <f t="shared" si="258"/>
        <v/>
      </c>
      <c r="M1876" s="44" t="str">
        <f t="shared" si="259"/>
        <v/>
      </c>
      <c r="N1876" s="44" t="str">
        <f t="shared" si="260"/>
        <v/>
      </c>
      <c r="O1876" s="30">
        <f t="shared" si="261"/>
        <v>0</v>
      </c>
    </row>
    <row r="1877" spans="1:15" x14ac:dyDescent="0.2">
      <c r="A1877" s="40">
        <v>1872</v>
      </c>
      <c r="B1877" s="40" t="str">
        <f>IF(DanhMụcHH!B1876="","",DanhMụcHH!B1876)</f>
        <v/>
      </c>
      <c r="C1877" s="41" t="str">
        <f ca="1">IF(B1877="","",SUMIF(OFFSET(MuaHàng_ThanhToán!$D$5,0,0,COUNTIF(Table2[Tên nhà cung cấp],MuaHàng_ThanhToán!$C$5),6),BáoCáoHàngHóa!B1877,Table2[Số lượng]))</f>
        <v/>
      </c>
      <c r="D1877" s="41" t="str">
        <f t="shared" si="254"/>
        <v/>
      </c>
      <c r="E1877" s="41" t="str">
        <f ca="1">IF(B1877="","",SUMIF(OFFSET(MuaHàng_ThanhToán!$D$5,0,0,COUNTIF(Table2[Tên nhà cung cấp],MuaHàng_ThanhToán!$C$5),6),BáoCáoHàngHóa!B1877,Table2[Thành tiền]))</f>
        <v/>
      </c>
      <c r="F1877" s="43" t="str">
        <f>IF(B1877="","",SUMIF(Table2[[Tên hàng hóa]:[Thành tiền]],BáoCáoHàngHóa!B1877,Table2[Số lượng])-BáoCáoHàngHóa!C1877)</f>
        <v/>
      </c>
      <c r="G1877" s="43" t="str">
        <f t="shared" si="255"/>
        <v/>
      </c>
      <c r="H1877" s="43" t="str">
        <f>IF(B1877="","",SUMIF(Table2[[Tên hàng hóa]:[Thành tiền]],BáoCáoHàngHóa!B1877,Table2[Thành tiền])-BáoCáoHàngHóa!E1877)</f>
        <v/>
      </c>
      <c r="I1877" s="42" t="str">
        <f>IF(B1877="","",SUMIF(Table28[[Tên hàng hóa ]:[Thành tiền]],BáoCáoHàngHóa!B1877,Table28[Số lượng]))</f>
        <v/>
      </c>
      <c r="J1877" s="42" t="str">
        <f t="shared" si="256"/>
        <v/>
      </c>
      <c r="K1877" s="42" t="str">
        <f t="shared" si="257"/>
        <v/>
      </c>
      <c r="L1877" s="44" t="str">
        <f t="shared" si="258"/>
        <v/>
      </c>
      <c r="M1877" s="44" t="str">
        <f t="shared" si="259"/>
        <v/>
      </c>
      <c r="N1877" s="44" t="str">
        <f t="shared" si="260"/>
        <v/>
      </c>
      <c r="O1877" s="30">
        <f t="shared" si="261"/>
        <v>0</v>
      </c>
    </row>
    <row r="1878" spans="1:15" x14ac:dyDescent="0.2">
      <c r="A1878" s="40">
        <v>1873</v>
      </c>
      <c r="B1878" s="40" t="str">
        <f>IF(DanhMụcHH!B1877="","",DanhMụcHH!B1877)</f>
        <v/>
      </c>
      <c r="C1878" s="41" t="str">
        <f ca="1">IF(B1878="","",SUMIF(OFFSET(MuaHàng_ThanhToán!$D$5,0,0,COUNTIF(Table2[Tên nhà cung cấp],MuaHàng_ThanhToán!$C$5),6),BáoCáoHàngHóa!B1878,Table2[Số lượng]))</f>
        <v/>
      </c>
      <c r="D1878" s="41" t="str">
        <f t="shared" si="254"/>
        <v/>
      </c>
      <c r="E1878" s="41" t="str">
        <f ca="1">IF(B1878="","",SUMIF(OFFSET(MuaHàng_ThanhToán!$D$5,0,0,COUNTIF(Table2[Tên nhà cung cấp],MuaHàng_ThanhToán!$C$5),6),BáoCáoHàngHóa!B1878,Table2[Thành tiền]))</f>
        <v/>
      </c>
      <c r="F1878" s="43" t="str">
        <f>IF(B1878="","",SUMIF(Table2[[Tên hàng hóa]:[Thành tiền]],BáoCáoHàngHóa!B1878,Table2[Số lượng])-BáoCáoHàngHóa!C1878)</f>
        <v/>
      </c>
      <c r="G1878" s="43" t="str">
        <f t="shared" si="255"/>
        <v/>
      </c>
      <c r="H1878" s="43" t="str">
        <f>IF(B1878="","",SUMIF(Table2[[Tên hàng hóa]:[Thành tiền]],BáoCáoHàngHóa!B1878,Table2[Thành tiền])-BáoCáoHàngHóa!E1878)</f>
        <v/>
      </c>
      <c r="I1878" s="42" t="str">
        <f>IF(B1878="","",SUMIF(Table28[[Tên hàng hóa ]:[Thành tiền]],BáoCáoHàngHóa!B1878,Table28[Số lượng]))</f>
        <v/>
      </c>
      <c r="J1878" s="42" t="str">
        <f t="shared" si="256"/>
        <v/>
      </c>
      <c r="K1878" s="42" t="str">
        <f t="shared" si="257"/>
        <v/>
      </c>
      <c r="L1878" s="44" t="str">
        <f t="shared" si="258"/>
        <v/>
      </c>
      <c r="M1878" s="44" t="str">
        <f t="shared" si="259"/>
        <v/>
      </c>
      <c r="N1878" s="44" t="str">
        <f t="shared" si="260"/>
        <v/>
      </c>
      <c r="O1878" s="30">
        <f t="shared" si="261"/>
        <v>0</v>
      </c>
    </row>
    <row r="1879" spans="1:15" x14ac:dyDescent="0.2">
      <c r="A1879" s="40">
        <v>1874</v>
      </c>
      <c r="B1879" s="40" t="str">
        <f>IF(DanhMụcHH!B1878="","",DanhMụcHH!B1878)</f>
        <v/>
      </c>
      <c r="C1879" s="41" t="str">
        <f ca="1">IF(B1879="","",SUMIF(OFFSET(MuaHàng_ThanhToán!$D$5,0,0,COUNTIF(Table2[Tên nhà cung cấp],MuaHàng_ThanhToán!$C$5),6),BáoCáoHàngHóa!B1879,Table2[Số lượng]))</f>
        <v/>
      </c>
      <c r="D1879" s="41" t="str">
        <f t="shared" si="254"/>
        <v/>
      </c>
      <c r="E1879" s="41" t="str">
        <f ca="1">IF(B1879="","",SUMIF(OFFSET(MuaHàng_ThanhToán!$D$5,0,0,COUNTIF(Table2[Tên nhà cung cấp],MuaHàng_ThanhToán!$C$5),6),BáoCáoHàngHóa!B1879,Table2[Thành tiền]))</f>
        <v/>
      </c>
      <c r="F1879" s="43" t="str">
        <f>IF(B1879="","",SUMIF(Table2[[Tên hàng hóa]:[Thành tiền]],BáoCáoHàngHóa!B1879,Table2[Số lượng])-BáoCáoHàngHóa!C1879)</f>
        <v/>
      </c>
      <c r="G1879" s="43" t="str">
        <f t="shared" si="255"/>
        <v/>
      </c>
      <c r="H1879" s="43" t="str">
        <f>IF(B1879="","",SUMIF(Table2[[Tên hàng hóa]:[Thành tiền]],BáoCáoHàngHóa!B1879,Table2[Thành tiền])-BáoCáoHàngHóa!E1879)</f>
        <v/>
      </c>
      <c r="I1879" s="42" t="str">
        <f>IF(B1879="","",SUMIF(Table28[[Tên hàng hóa ]:[Thành tiền]],BáoCáoHàngHóa!B1879,Table28[Số lượng]))</f>
        <v/>
      </c>
      <c r="J1879" s="42" t="str">
        <f t="shared" si="256"/>
        <v/>
      </c>
      <c r="K1879" s="42" t="str">
        <f t="shared" si="257"/>
        <v/>
      </c>
      <c r="L1879" s="44" t="str">
        <f t="shared" si="258"/>
        <v/>
      </c>
      <c r="M1879" s="44" t="str">
        <f t="shared" si="259"/>
        <v/>
      </c>
      <c r="N1879" s="44" t="str">
        <f t="shared" si="260"/>
        <v/>
      </c>
      <c r="O1879" s="30">
        <f t="shared" si="261"/>
        <v>0</v>
      </c>
    </row>
    <row r="1880" spans="1:15" x14ac:dyDescent="0.2">
      <c r="A1880" s="40">
        <v>1875</v>
      </c>
      <c r="B1880" s="40" t="str">
        <f>IF(DanhMụcHH!B1879="","",DanhMụcHH!B1879)</f>
        <v/>
      </c>
      <c r="C1880" s="41" t="str">
        <f ca="1">IF(B1880="","",SUMIF(OFFSET(MuaHàng_ThanhToán!$D$5,0,0,COUNTIF(Table2[Tên nhà cung cấp],MuaHàng_ThanhToán!$C$5),6),BáoCáoHàngHóa!B1880,Table2[Số lượng]))</f>
        <v/>
      </c>
      <c r="D1880" s="41" t="str">
        <f t="shared" si="254"/>
        <v/>
      </c>
      <c r="E1880" s="41" t="str">
        <f ca="1">IF(B1880="","",SUMIF(OFFSET(MuaHàng_ThanhToán!$D$5,0,0,COUNTIF(Table2[Tên nhà cung cấp],MuaHàng_ThanhToán!$C$5),6),BáoCáoHàngHóa!B1880,Table2[Thành tiền]))</f>
        <v/>
      </c>
      <c r="F1880" s="43" t="str">
        <f>IF(B1880="","",SUMIF(Table2[[Tên hàng hóa]:[Thành tiền]],BáoCáoHàngHóa!B1880,Table2[Số lượng])-BáoCáoHàngHóa!C1880)</f>
        <v/>
      </c>
      <c r="G1880" s="43" t="str">
        <f t="shared" si="255"/>
        <v/>
      </c>
      <c r="H1880" s="43" t="str">
        <f>IF(B1880="","",SUMIF(Table2[[Tên hàng hóa]:[Thành tiền]],BáoCáoHàngHóa!B1880,Table2[Thành tiền])-BáoCáoHàngHóa!E1880)</f>
        <v/>
      </c>
      <c r="I1880" s="42" t="str">
        <f>IF(B1880="","",SUMIF(Table28[[Tên hàng hóa ]:[Thành tiền]],BáoCáoHàngHóa!B1880,Table28[Số lượng]))</f>
        <v/>
      </c>
      <c r="J1880" s="42" t="str">
        <f t="shared" si="256"/>
        <v/>
      </c>
      <c r="K1880" s="42" t="str">
        <f t="shared" si="257"/>
        <v/>
      </c>
      <c r="L1880" s="44" t="str">
        <f t="shared" si="258"/>
        <v/>
      </c>
      <c r="M1880" s="44" t="str">
        <f t="shared" si="259"/>
        <v/>
      </c>
      <c r="N1880" s="44" t="str">
        <f t="shared" si="260"/>
        <v/>
      </c>
      <c r="O1880" s="30">
        <f t="shared" si="261"/>
        <v>0</v>
      </c>
    </row>
    <row r="1881" spans="1:15" x14ac:dyDescent="0.2">
      <c r="A1881" s="40">
        <v>1876</v>
      </c>
      <c r="B1881" s="40" t="str">
        <f>IF(DanhMụcHH!B1880="","",DanhMụcHH!B1880)</f>
        <v/>
      </c>
      <c r="C1881" s="41" t="str">
        <f ca="1">IF(B1881="","",SUMIF(OFFSET(MuaHàng_ThanhToán!$D$5,0,0,COUNTIF(Table2[Tên nhà cung cấp],MuaHàng_ThanhToán!$C$5),6),BáoCáoHàngHóa!B1881,Table2[Số lượng]))</f>
        <v/>
      </c>
      <c r="D1881" s="41" t="str">
        <f t="shared" si="254"/>
        <v/>
      </c>
      <c r="E1881" s="41" t="str">
        <f ca="1">IF(B1881="","",SUMIF(OFFSET(MuaHàng_ThanhToán!$D$5,0,0,COUNTIF(Table2[Tên nhà cung cấp],MuaHàng_ThanhToán!$C$5),6),BáoCáoHàngHóa!B1881,Table2[Thành tiền]))</f>
        <v/>
      </c>
      <c r="F1881" s="43" t="str">
        <f>IF(B1881="","",SUMIF(Table2[[Tên hàng hóa]:[Thành tiền]],BáoCáoHàngHóa!B1881,Table2[Số lượng])-BáoCáoHàngHóa!C1881)</f>
        <v/>
      </c>
      <c r="G1881" s="43" t="str">
        <f t="shared" si="255"/>
        <v/>
      </c>
      <c r="H1881" s="43" t="str">
        <f>IF(B1881="","",SUMIF(Table2[[Tên hàng hóa]:[Thành tiền]],BáoCáoHàngHóa!B1881,Table2[Thành tiền])-BáoCáoHàngHóa!E1881)</f>
        <v/>
      </c>
      <c r="I1881" s="42" t="str">
        <f>IF(B1881="","",SUMIF(Table28[[Tên hàng hóa ]:[Thành tiền]],BáoCáoHàngHóa!B1881,Table28[Số lượng]))</f>
        <v/>
      </c>
      <c r="J1881" s="42" t="str">
        <f t="shared" si="256"/>
        <v/>
      </c>
      <c r="K1881" s="42" t="str">
        <f t="shared" si="257"/>
        <v/>
      </c>
      <c r="L1881" s="44" t="str">
        <f t="shared" si="258"/>
        <v/>
      </c>
      <c r="M1881" s="44" t="str">
        <f t="shared" si="259"/>
        <v/>
      </c>
      <c r="N1881" s="44" t="str">
        <f t="shared" si="260"/>
        <v/>
      </c>
      <c r="O1881" s="30">
        <f t="shared" si="261"/>
        <v>0</v>
      </c>
    </row>
    <row r="1882" spans="1:15" x14ac:dyDescent="0.2">
      <c r="A1882" s="40">
        <v>1877</v>
      </c>
      <c r="B1882" s="40" t="str">
        <f>IF(DanhMụcHH!B1881="","",DanhMụcHH!B1881)</f>
        <v/>
      </c>
      <c r="C1882" s="41" t="str">
        <f ca="1">IF(B1882="","",SUMIF(OFFSET(MuaHàng_ThanhToán!$D$5,0,0,COUNTIF(Table2[Tên nhà cung cấp],MuaHàng_ThanhToán!$C$5),6),BáoCáoHàngHóa!B1882,Table2[Số lượng]))</f>
        <v/>
      </c>
      <c r="D1882" s="41" t="str">
        <f t="shared" si="254"/>
        <v/>
      </c>
      <c r="E1882" s="41" t="str">
        <f ca="1">IF(B1882="","",SUMIF(OFFSET(MuaHàng_ThanhToán!$D$5,0,0,COUNTIF(Table2[Tên nhà cung cấp],MuaHàng_ThanhToán!$C$5),6),BáoCáoHàngHóa!B1882,Table2[Thành tiền]))</f>
        <v/>
      </c>
      <c r="F1882" s="43" t="str">
        <f>IF(B1882="","",SUMIF(Table2[[Tên hàng hóa]:[Thành tiền]],BáoCáoHàngHóa!B1882,Table2[Số lượng])-BáoCáoHàngHóa!C1882)</f>
        <v/>
      </c>
      <c r="G1882" s="43" t="str">
        <f t="shared" si="255"/>
        <v/>
      </c>
      <c r="H1882" s="43" t="str">
        <f>IF(B1882="","",SUMIF(Table2[[Tên hàng hóa]:[Thành tiền]],BáoCáoHàngHóa!B1882,Table2[Thành tiền])-BáoCáoHàngHóa!E1882)</f>
        <v/>
      </c>
      <c r="I1882" s="42" t="str">
        <f>IF(B1882="","",SUMIF(Table28[[Tên hàng hóa ]:[Thành tiền]],BáoCáoHàngHóa!B1882,Table28[Số lượng]))</f>
        <v/>
      </c>
      <c r="J1882" s="42" t="str">
        <f t="shared" si="256"/>
        <v/>
      </c>
      <c r="K1882" s="42" t="str">
        <f t="shared" si="257"/>
        <v/>
      </c>
      <c r="L1882" s="44" t="str">
        <f t="shared" si="258"/>
        <v/>
      </c>
      <c r="M1882" s="44" t="str">
        <f t="shared" si="259"/>
        <v/>
      </c>
      <c r="N1882" s="44" t="str">
        <f t="shared" si="260"/>
        <v/>
      </c>
      <c r="O1882" s="30">
        <f t="shared" si="261"/>
        <v>0</v>
      </c>
    </row>
    <row r="1883" spans="1:15" x14ac:dyDescent="0.2">
      <c r="A1883" s="40">
        <v>1878</v>
      </c>
      <c r="B1883" s="40" t="str">
        <f>IF(DanhMụcHH!B1882="","",DanhMụcHH!B1882)</f>
        <v/>
      </c>
      <c r="C1883" s="41" t="str">
        <f ca="1">IF(B1883="","",SUMIF(OFFSET(MuaHàng_ThanhToán!$D$5,0,0,COUNTIF(Table2[Tên nhà cung cấp],MuaHàng_ThanhToán!$C$5),6),BáoCáoHàngHóa!B1883,Table2[Số lượng]))</f>
        <v/>
      </c>
      <c r="D1883" s="41" t="str">
        <f t="shared" si="254"/>
        <v/>
      </c>
      <c r="E1883" s="41" t="str">
        <f ca="1">IF(B1883="","",SUMIF(OFFSET(MuaHàng_ThanhToán!$D$5,0,0,COUNTIF(Table2[Tên nhà cung cấp],MuaHàng_ThanhToán!$C$5),6),BáoCáoHàngHóa!B1883,Table2[Thành tiền]))</f>
        <v/>
      </c>
      <c r="F1883" s="43" t="str">
        <f>IF(B1883="","",SUMIF(Table2[[Tên hàng hóa]:[Thành tiền]],BáoCáoHàngHóa!B1883,Table2[Số lượng])-BáoCáoHàngHóa!C1883)</f>
        <v/>
      </c>
      <c r="G1883" s="43" t="str">
        <f t="shared" si="255"/>
        <v/>
      </c>
      <c r="H1883" s="43" t="str">
        <f>IF(B1883="","",SUMIF(Table2[[Tên hàng hóa]:[Thành tiền]],BáoCáoHàngHóa!B1883,Table2[Thành tiền])-BáoCáoHàngHóa!E1883)</f>
        <v/>
      </c>
      <c r="I1883" s="42" t="str">
        <f>IF(B1883="","",SUMIF(Table28[[Tên hàng hóa ]:[Thành tiền]],BáoCáoHàngHóa!B1883,Table28[Số lượng]))</f>
        <v/>
      </c>
      <c r="J1883" s="42" t="str">
        <f t="shared" si="256"/>
        <v/>
      </c>
      <c r="K1883" s="42" t="str">
        <f t="shared" si="257"/>
        <v/>
      </c>
      <c r="L1883" s="44" t="str">
        <f t="shared" si="258"/>
        <v/>
      </c>
      <c r="M1883" s="44" t="str">
        <f t="shared" si="259"/>
        <v/>
      </c>
      <c r="N1883" s="44" t="str">
        <f t="shared" si="260"/>
        <v/>
      </c>
      <c r="O1883" s="30">
        <f t="shared" si="261"/>
        <v>0</v>
      </c>
    </row>
    <row r="1884" spans="1:15" x14ac:dyDescent="0.2">
      <c r="A1884" s="40">
        <v>1879</v>
      </c>
      <c r="B1884" s="40" t="str">
        <f>IF(DanhMụcHH!B1883="","",DanhMụcHH!B1883)</f>
        <v/>
      </c>
      <c r="C1884" s="41" t="str">
        <f ca="1">IF(B1884="","",SUMIF(OFFSET(MuaHàng_ThanhToán!$D$5,0,0,COUNTIF(Table2[Tên nhà cung cấp],MuaHàng_ThanhToán!$C$5),6),BáoCáoHàngHóa!B1884,Table2[Số lượng]))</f>
        <v/>
      </c>
      <c r="D1884" s="41" t="str">
        <f t="shared" si="254"/>
        <v/>
      </c>
      <c r="E1884" s="41" t="str">
        <f ca="1">IF(B1884="","",SUMIF(OFFSET(MuaHàng_ThanhToán!$D$5,0,0,COUNTIF(Table2[Tên nhà cung cấp],MuaHàng_ThanhToán!$C$5),6),BáoCáoHàngHóa!B1884,Table2[Thành tiền]))</f>
        <v/>
      </c>
      <c r="F1884" s="43" t="str">
        <f>IF(B1884="","",SUMIF(Table2[[Tên hàng hóa]:[Thành tiền]],BáoCáoHàngHóa!B1884,Table2[Số lượng])-BáoCáoHàngHóa!C1884)</f>
        <v/>
      </c>
      <c r="G1884" s="43" t="str">
        <f t="shared" si="255"/>
        <v/>
      </c>
      <c r="H1884" s="43" t="str">
        <f>IF(B1884="","",SUMIF(Table2[[Tên hàng hóa]:[Thành tiền]],BáoCáoHàngHóa!B1884,Table2[Thành tiền])-BáoCáoHàngHóa!E1884)</f>
        <v/>
      </c>
      <c r="I1884" s="42" t="str">
        <f>IF(B1884="","",SUMIF(Table28[[Tên hàng hóa ]:[Thành tiền]],BáoCáoHàngHóa!B1884,Table28[Số lượng]))</f>
        <v/>
      </c>
      <c r="J1884" s="42" t="str">
        <f t="shared" si="256"/>
        <v/>
      </c>
      <c r="K1884" s="42" t="str">
        <f t="shared" si="257"/>
        <v/>
      </c>
      <c r="L1884" s="44" t="str">
        <f t="shared" si="258"/>
        <v/>
      </c>
      <c r="M1884" s="44" t="str">
        <f t="shared" si="259"/>
        <v/>
      </c>
      <c r="N1884" s="44" t="str">
        <f t="shared" si="260"/>
        <v/>
      </c>
      <c r="O1884" s="30">
        <f t="shared" si="261"/>
        <v>0</v>
      </c>
    </row>
    <row r="1885" spans="1:15" x14ac:dyDescent="0.2">
      <c r="A1885" s="40">
        <v>1880</v>
      </c>
      <c r="B1885" s="40" t="str">
        <f>IF(DanhMụcHH!B1884="","",DanhMụcHH!B1884)</f>
        <v/>
      </c>
      <c r="C1885" s="41" t="str">
        <f ca="1">IF(B1885="","",SUMIF(OFFSET(MuaHàng_ThanhToán!$D$5,0,0,COUNTIF(Table2[Tên nhà cung cấp],MuaHàng_ThanhToán!$C$5),6),BáoCáoHàngHóa!B1885,Table2[Số lượng]))</f>
        <v/>
      </c>
      <c r="D1885" s="41" t="str">
        <f t="shared" si="254"/>
        <v/>
      </c>
      <c r="E1885" s="41" t="str">
        <f ca="1">IF(B1885="","",SUMIF(OFFSET(MuaHàng_ThanhToán!$D$5,0,0,COUNTIF(Table2[Tên nhà cung cấp],MuaHàng_ThanhToán!$C$5),6),BáoCáoHàngHóa!B1885,Table2[Thành tiền]))</f>
        <v/>
      </c>
      <c r="F1885" s="43" t="str">
        <f>IF(B1885="","",SUMIF(Table2[[Tên hàng hóa]:[Thành tiền]],BáoCáoHàngHóa!B1885,Table2[Số lượng])-BáoCáoHàngHóa!C1885)</f>
        <v/>
      </c>
      <c r="G1885" s="43" t="str">
        <f t="shared" si="255"/>
        <v/>
      </c>
      <c r="H1885" s="43" t="str">
        <f>IF(B1885="","",SUMIF(Table2[[Tên hàng hóa]:[Thành tiền]],BáoCáoHàngHóa!B1885,Table2[Thành tiền])-BáoCáoHàngHóa!E1885)</f>
        <v/>
      </c>
      <c r="I1885" s="42" t="str">
        <f>IF(B1885="","",SUMIF(Table28[[Tên hàng hóa ]:[Thành tiền]],BáoCáoHàngHóa!B1885,Table28[Số lượng]))</f>
        <v/>
      </c>
      <c r="J1885" s="42" t="str">
        <f t="shared" si="256"/>
        <v/>
      </c>
      <c r="K1885" s="42" t="str">
        <f t="shared" si="257"/>
        <v/>
      </c>
      <c r="L1885" s="44" t="str">
        <f t="shared" si="258"/>
        <v/>
      </c>
      <c r="M1885" s="44" t="str">
        <f t="shared" si="259"/>
        <v/>
      </c>
      <c r="N1885" s="44" t="str">
        <f t="shared" si="260"/>
        <v/>
      </c>
      <c r="O1885" s="30">
        <f t="shared" si="261"/>
        <v>0</v>
      </c>
    </row>
    <row r="1886" spans="1:15" x14ac:dyDescent="0.2">
      <c r="A1886" s="40">
        <v>1881</v>
      </c>
      <c r="B1886" s="40" t="str">
        <f>IF(DanhMụcHH!B1885="","",DanhMụcHH!B1885)</f>
        <v/>
      </c>
      <c r="C1886" s="41" t="str">
        <f ca="1">IF(B1886="","",SUMIF(OFFSET(MuaHàng_ThanhToán!$D$5,0,0,COUNTIF(Table2[Tên nhà cung cấp],MuaHàng_ThanhToán!$C$5),6),BáoCáoHàngHóa!B1886,Table2[Số lượng]))</f>
        <v/>
      </c>
      <c r="D1886" s="41" t="str">
        <f t="shared" si="254"/>
        <v/>
      </c>
      <c r="E1886" s="41" t="str">
        <f ca="1">IF(B1886="","",SUMIF(OFFSET(MuaHàng_ThanhToán!$D$5,0,0,COUNTIF(Table2[Tên nhà cung cấp],MuaHàng_ThanhToán!$C$5),6),BáoCáoHàngHóa!B1886,Table2[Thành tiền]))</f>
        <v/>
      </c>
      <c r="F1886" s="43" t="str">
        <f>IF(B1886="","",SUMIF(Table2[[Tên hàng hóa]:[Thành tiền]],BáoCáoHàngHóa!B1886,Table2[Số lượng])-BáoCáoHàngHóa!C1886)</f>
        <v/>
      </c>
      <c r="G1886" s="43" t="str">
        <f t="shared" si="255"/>
        <v/>
      </c>
      <c r="H1886" s="43" t="str">
        <f>IF(B1886="","",SUMIF(Table2[[Tên hàng hóa]:[Thành tiền]],BáoCáoHàngHóa!B1886,Table2[Thành tiền])-BáoCáoHàngHóa!E1886)</f>
        <v/>
      </c>
      <c r="I1886" s="42" t="str">
        <f>IF(B1886="","",SUMIF(Table28[[Tên hàng hóa ]:[Thành tiền]],BáoCáoHàngHóa!B1886,Table28[Số lượng]))</f>
        <v/>
      </c>
      <c r="J1886" s="42" t="str">
        <f t="shared" si="256"/>
        <v/>
      </c>
      <c r="K1886" s="42" t="str">
        <f t="shared" si="257"/>
        <v/>
      </c>
      <c r="L1886" s="44" t="str">
        <f t="shared" si="258"/>
        <v/>
      </c>
      <c r="M1886" s="44" t="str">
        <f t="shared" si="259"/>
        <v/>
      </c>
      <c r="N1886" s="44" t="str">
        <f t="shared" si="260"/>
        <v/>
      </c>
      <c r="O1886" s="30">
        <f t="shared" si="261"/>
        <v>0</v>
      </c>
    </row>
    <row r="1887" spans="1:15" x14ac:dyDescent="0.2">
      <c r="A1887" s="40">
        <v>1882</v>
      </c>
      <c r="B1887" s="40" t="str">
        <f>IF(DanhMụcHH!B1886="","",DanhMụcHH!B1886)</f>
        <v/>
      </c>
      <c r="C1887" s="41" t="str">
        <f ca="1">IF(B1887="","",SUMIF(OFFSET(MuaHàng_ThanhToán!$D$5,0,0,COUNTIF(Table2[Tên nhà cung cấp],MuaHàng_ThanhToán!$C$5),6),BáoCáoHàngHóa!B1887,Table2[Số lượng]))</f>
        <v/>
      </c>
      <c r="D1887" s="41" t="str">
        <f t="shared" si="254"/>
        <v/>
      </c>
      <c r="E1887" s="41" t="str">
        <f ca="1">IF(B1887="","",SUMIF(OFFSET(MuaHàng_ThanhToán!$D$5,0,0,COUNTIF(Table2[Tên nhà cung cấp],MuaHàng_ThanhToán!$C$5),6),BáoCáoHàngHóa!B1887,Table2[Thành tiền]))</f>
        <v/>
      </c>
      <c r="F1887" s="43" t="str">
        <f>IF(B1887="","",SUMIF(Table2[[Tên hàng hóa]:[Thành tiền]],BáoCáoHàngHóa!B1887,Table2[Số lượng])-BáoCáoHàngHóa!C1887)</f>
        <v/>
      </c>
      <c r="G1887" s="43" t="str">
        <f t="shared" si="255"/>
        <v/>
      </c>
      <c r="H1887" s="43" t="str">
        <f>IF(B1887="","",SUMIF(Table2[[Tên hàng hóa]:[Thành tiền]],BáoCáoHàngHóa!B1887,Table2[Thành tiền])-BáoCáoHàngHóa!E1887)</f>
        <v/>
      </c>
      <c r="I1887" s="42" t="str">
        <f>IF(B1887="","",SUMIF(Table28[[Tên hàng hóa ]:[Thành tiền]],BáoCáoHàngHóa!B1887,Table28[Số lượng]))</f>
        <v/>
      </c>
      <c r="J1887" s="42" t="str">
        <f t="shared" si="256"/>
        <v/>
      </c>
      <c r="K1887" s="42" t="str">
        <f t="shared" si="257"/>
        <v/>
      </c>
      <c r="L1887" s="44" t="str">
        <f t="shared" si="258"/>
        <v/>
      </c>
      <c r="M1887" s="44" t="str">
        <f t="shared" si="259"/>
        <v/>
      </c>
      <c r="N1887" s="44" t="str">
        <f t="shared" si="260"/>
        <v/>
      </c>
      <c r="O1887" s="30">
        <f t="shared" si="261"/>
        <v>0</v>
      </c>
    </row>
    <row r="1888" spans="1:15" x14ac:dyDescent="0.2">
      <c r="A1888" s="40">
        <v>1883</v>
      </c>
      <c r="B1888" s="40" t="str">
        <f>IF(DanhMụcHH!B1887="","",DanhMụcHH!B1887)</f>
        <v/>
      </c>
      <c r="C1888" s="41" t="str">
        <f ca="1">IF(B1888="","",SUMIF(OFFSET(MuaHàng_ThanhToán!$D$5,0,0,COUNTIF(Table2[Tên nhà cung cấp],MuaHàng_ThanhToán!$C$5),6),BáoCáoHàngHóa!B1888,Table2[Số lượng]))</f>
        <v/>
      </c>
      <c r="D1888" s="41" t="str">
        <f t="shared" si="254"/>
        <v/>
      </c>
      <c r="E1888" s="41" t="str">
        <f ca="1">IF(B1888="","",SUMIF(OFFSET(MuaHàng_ThanhToán!$D$5,0,0,COUNTIF(Table2[Tên nhà cung cấp],MuaHàng_ThanhToán!$C$5),6),BáoCáoHàngHóa!B1888,Table2[Thành tiền]))</f>
        <v/>
      </c>
      <c r="F1888" s="43" t="str">
        <f>IF(B1888="","",SUMIF(Table2[[Tên hàng hóa]:[Thành tiền]],BáoCáoHàngHóa!B1888,Table2[Số lượng])-BáoCáoHàngHóa!C1888)</f>
        <v/>
      </c>
      <c r="G1888" s="43" t="str">
        <f t="shared" si="255"/>
        <v/>
      </c>
      <c r="H1888" s="43" t="str">
        <f>IF(B1888="","",SUMIF(Table2[[Tên hàng hóa]:[Thành tiền]],BáoCáoHàngHóa!B1888,Table2[Thành tiền])-BáoCáoHàngHóa!E1888)</f>
        <v/>
      </c>
      <c r="I1888" s="42" t="str">
        <f>IF(B1888="","",SUMIF(Table28[[Tên hàng hóa ]:[Thành tiền]],BáoCáoHàngHóa!B1888,Table28[Số lượng]))</f>
        <v/>
      </c>
      <c r="J1888" s="42" t="str">
        <f t="shared" si="256"/>
        <v/>
      </c>
      <c r="K1888" s="42" t="str">
        <f t="shared" si="257"/>
        <v/>
      </c>
      <c r="L1888" s="44" t="str">
        <f t="shared" si="258"/>
        <v/>
      </c>
      <c r="M1888" s="44" t="str">
        <f t="shared" si="259"/>
        <v/>
      </c>
      <c r="N1888" s="44" t="str">
        <f t="shared" si="260"/>
        <v/>
      </c>
      <c r="O1888" s="30">
        <f t="shared" si="261"/>
        <v>0</v>
      </c>
    </row>
    <row r="1889" spans="1:15" x14ac:dyDescent="0.2">
      <c r="A1889" s="40">
        <v>1884</v>
      </c>
      <c r="B1889" s="40" t="str">
        <f>IF(DanhMụcHH!B1888="","",DanhMụcHH!B1888)</f>
        <v/>
      </c>
      <c r="C1889" s="41" t="str">
        <f ca="1">IF(B1889="","",SUMIF(OFFSET(MuaHàng_ThanhToán!$D$5,0,0,COUNTIF(Table2[Tên nhà cung cấp],MuaHàng_ThanhToán!$C$5),6),BáoCáoHàngHóa!B1889,Table2[Số lượng]))</f>
        <v/>
      </c>
      <c r="D1889" s="41" t="str">
        <f t="shared" si="254"/>
        <v/>
      </c>
      <c r="E1889" s="41" t="str">
        <f ca="1">IF(B1889="","",SUMIF(OFFSET(MuaHàng_ThanhToán!$D$5,0,0,COUNTIF(Table2[Tên nhà cung cấp],MuaHàng_ThanhToán!$C$5),6),BáoCáoHàngHóa!B1889,Table2[Thành tiền]))</f>
        <v/>
      </c>
      <c r="F1889" s="43" t="str">
        <f>IF(B1889="","",SUMIF(Table2[[Tên hàng hóa]:[Thành tiền]],BáoCáoHàngHóa!B1889,Table2[Số lượng])-BáoCáoHàngHóa!C1889)</f>
        <v/>
      </c>
      <c r="G1889" s="43" t="str">
        <f t="shared" si="255"/>
        <v/>
      </c>
      <c r="H1889" s="43" t="str">
        <f>IF(B1889="","",SUMIF(Table2[[Tên hàng hóa]:[Thành tiền]],BáoCáoHàngHóa!B1889,Table2[Thành tiền])-BáoCáoHàngHóa!E1889)</f>
        <v/>
      </c>
      <c r="I1889" s="42" t="str">
        <f>IF(B1889="","",SUMIF(Table28[[Tên hàng hóa ]:[Thành tiền]],BáoCáoHàngHóa!B1889,Table28[Số lượng]))</f>
        <v/>
      </c>
      <c r="J1889" s="42" t="str">
        <f t="shared" si="256"/>
        <v/>
      </c>
      <c r="K1889" s="42" t="str">
        <f t="shared" si="257"/>
        <v/>
      </c>
      <c r="L1889" s="44" t="str">
        <f t="shared" si="258"/>
        <v/>
      </c>
      <c r="M1889" s="44" t="str">
        <f t="shared" si="259"/>
        <v/>
      </c>
      <c r="N1889" s="44" t="str">
        <f t="shared" si="260"/>
        <v/>
      </c>
      <c r="O1889" s="30">
        <f t="shared" si="261"/>
        <v>0</v>
      </c>
    </row>
    <row r="1890" spans="1:15" x14ac:dyDescent="0.2">
      <c r="A1890" s="40">
        <v>1885</v>
      </c>
      <c r="B1890" s="40" t="str">
        <f>IF(DanhMụcHH!B1889="","",DanhMụcHH!B1889)</f>
        <v/>
      </c>
      <c r="C1890" s="41" t="str">
        <f ca="1">IF(B1890="","",SUMIF(OFFSET(MuaHàng_ThanhToán!$D$5,0,0,COUNTIF(Table2[Tên nhà cung cấp],MuaHàng_ThanhToán!$C$5),6),BáoCáoHàngHóa!B1890,Table2[Số lượng]))</f>
        <v/>
      </c>
      <c r="D1890" s="41" t="str">
        <f t="shared" si="254"/>
        <v/>
      </c>
      <c r="E1890" s="41" t="str">
        <f ca="1">IF(B1890="","",SUMIF(OFFSET(MuaHàng_ThanhToán!$D$5,0,0,COUNTIF(Table2[Tên nhà cung cấp],MuaHàng_ThanhToán!$C$5),6),BáoCáoHàngHóa!B1890,Table2[Thành tiền]))</f>
        <v/>
      </c>
      <c r="F1890" s="43" t="str">
        <f>IF(B1890="","",SUMIF(Table2[[Tên hàng hóa]:[Thành tiền]],BáoCáoHàngHóa!B1890,Table2[Số lượng])-BáoCáoHàngHóa!C1890)</f>
        <v/>
      </c>
      <c r="G1890" s="43" t="str">
        <f t="shared" si="255"/>
        <v/>
      </c>
      <c r="H1890" s="43" t="str">
        <f>IF(B1890="","",SUMIF(Table2[[Tên hàng hóa]:[Thành tiền]],BáoCáoHàngHóa!B1890,Table2[Thành tiền])-BáoCáoHàngHóa!E1890)</f>
        <v/>
      </c>
      <c r="I1890" s="42" t="str">
        <f>IF(B1890="","",SUMIF(Table28[[Tên hàng hóa ]:[Thành tiền]],BáoCáoHàngHóa!B1890,Table28[Số lượng]))</f>
        <v/>
      </c>
      <c r="J1890" s="42" t="str">
        <f t="shared" si="256"/>
        <v/>
      </c>
      <c r="K1890" s="42" t="str">
        <f t="shared" si="257"/>
        <v/>
      </c>
      <c r="L1890" s="44" t="str">
        <f t="shared" si="258"/>
        <v/>
      </c>
      <c r="M1890" s="44" t="str">
        <f t="shared" si="259"/>
        <v/>
      </c>
      <c r="N1890" s="44" t="str">
        <f t="shared" si="260"/>
        <v/>
      </c>
      <c r="O1890" s="30">
        <f t="shared" si="261"/>
        <v>0</v>
      </c>
    </row>
    <row r="1891" spans="1:15" x14ac:dyDescent="0.2">
      <c r="A1891" s="40">
        <v>1886</v>
      </c>
      <c r="B1891" s="40" t="str">
        <f>IF(DanhMụcHH!B1890="","",DanhMụcHH!B1890)</f>
        <v/>
      </c>
      <c r="C1891" s="41" t="str">
        <f ca="1">IF(B1891="","",SUMIF(OFFSET(MuaHàng_ThanhToán!$D$5,0,0,COUNTIF(Table2[Tên nhà cung cấp],MuaHàng_ThanhToán!$C$5),6),BáoCáoHàngHóa!B1891,Table2[Số lượng]))</f>
        <v/>
      </c>
      <c r="D1891" s="41" t="str">
        <f t="shared" si="254"/>
        <v/>
      </c>
      <c r="E1891" s="41" t="str">
        <f ca="1">IF(B1891="","",SUMIF(OFFSET(MuaHàng_ThanhToán!$D$5,0,0,COUNTIF(Table2[Tên nhà cung cấp],MuaHàng_ThanhToán!$C$5),6),BáoCáoHàngHóa!B1891,Table2[Thành tiền]))</f>
        <v/>
      </c>
      <c r="F1891" s="43" t="str">
        <f>IF(B1891="","",SUMIF(Table2[[Tên hàng hóa]:[Thành tiền]],BáoCáoHàngHóa!B1891,Table2[Số lượng])-BáoCáoHàngHóa!C1891)</f>
        <v/>
      </c>
      <c r="G1891" s="43" t="str">
        <f t="shared" si="255"/>
        <v/>
      </c>
      <c r="H1891" s="43" t="str">
        <f>IF(B1891="","",SUMIF(Table2[[Tên hàng hóa]:[Thành tiền]],BáoCáoHàngHóa!B1891,Table2[Thành tiền])-BáoCáoHàngHóa!E1891)</f>
        <v/>
      </c>
      <c r="I1891" s="42" t="str">
        <f>IF(B1891="","",SUMIF(Table28[[Tên hàng hóa ]:[Thành tiền]],BáoCáoHàngHóa!B1891,Table28[Số lượng]))</f>
        <v/>
      </c>
      <c r="J1891" s="42" t="str">
        <f t="shared" si="256"/>
        <v/>
      </c>
      <c r="K1891" s="42" t="str">
        <f t="shared" si="257"/>
        <v/>
      </c>
      <c r="L1891" s="44" t="str">
        <f t="shared" si="258"/>
        <v/>
      </c>
      <c r="M1891" s="44" t="str">
        <f t="shared" si="259"/>
        <v/>
      </c>
      <c r="N1891" s="44" t="str">
        <f t="shared" si="260"/>
        <v/>
      </c>
      <c r="O1891" s="30">
        <f t="shared" si="261"/>
        <v>0</v>
      </c>
    </row>
    <row r="1892" spans="1:15" x14ac:dyDescent="0.2">
      <c r="A1892" s="40">
        <v>1887</v>
      </c>
      <c r="B1892" s="40" t="str">
        <f>IF(DanhMụcHH!B1891="","",DanhMụcHH!B1891)</f>
        <v/>
      </c>
      <c r="C1892" s="41" t="str">
        <f ca="1">IF(B1892="","",SUMIF(OFFSET(MuaHàng_ThanhToán!$D$5,0,0,COUNTIF(Table2[Tên nhà cung cấp],MuaHàng_ThanhToán!$C$5),6),BáoCáoHàngHóa!B1892,Table2[Số lượng]))</f>
        <v/>
      </c>
      <c r="D1892" s="41" t="str">
        <f t="shared" si="254"/>
        <v/>
      </c>
      <c r="E1892" s="41" t="str">
        <f ca="1">IF(B1892="","",SUMIF(OFFSET(MuaHàng_ThanhToán!$D$5,0,0,COUNTIF(Table2[Tên nhà cung cấp],MuaHàng_ThanhToán!$C$5),6),BáoCáoHàngHóa!B1892,Table2[Thành tiền]))</f>
        <v/>
      </c>
      <c r="F1892" s="43" t="str">
        <f>IF(B1892="","",SUMIF(Table2[[Tên hàng hóa]:[Thành tiền]],BáoCáoHàngHóa!B1892,Table2[Số lượng])-BáoCáoHàngHóa!C1892)</f>
        <v/>
      </c>
      <c r="G1892" s="43" t="str">
        <f t="shared" si="255"/>
        <v/>
      </c>
      <c r="H1892" s="43" t="str">
        <f>IF(B1892="","",SUMIF(Table2[[Tên hàng hóa]:[Thành tiền]],BáoCáoHàngHóa!B1892,Table2[Thành tiền])-BáoCáoHàngHóa!E1892)</f>
        <v/>
      </c>
      <c r="I1892" s="42" t="str">
        <f>IF(B1892="","",SUMIF(Table28[[Tên hàng hóa ]:[Thành tiền]],BáoCáoHàngHóa!B1892,Table28[Số lượng]))</f>
        <v/>
      </c>
      <c r="J1892" s="42" t="str">
        <f t="shared" si="256"/>
        <v/>
      </c>
      <c r="K1892" s="42" t="str">
        <f t="shared" si="257"/>
        <v/>
      </c>
      <c r="L1892" s="44" t="str">
        <f t="shared" si="258"/>
        <v/>
      </c>
      <c r="M1892" s="44" t="str">
        <f t="shared" si="259"/>
        <v/>
      </c>
      <c r="N1892" s="44" t="str">
        <f t="shared" si="260"/>
        <v/>
      </c>
      <c r="O1892" s="30">
        <f t="shared" si="261"/>
        <v>0</v>
      </c>
    </row>
    <row r="1893" spans="1:15" x14ac:dyDescent="0.2">
      <c r="A1893" s="40">
        <v>1888</v>
      </c>
      <c r="B1893" s="40" t="str">
        <f>IF(DanhMụcHH!B1892="","",DanhMụcHH!B1892)</f>
        <v/>
      </c>
      <c r="C1893" s="41" t="str">
        <f ca="1">IF(B1893="","",SUMIF(OFFSET(MuaHàng_ThanhToán!$D$5,0,0,COUNTIF(Table2[Tên nhà cung cấp],MuaHàng_ThanhToán!$C$5),6),BáoCáoHàngHóa!B1893,Table2[Số lượng]))</f>
        <v/>
      </c>
      <c r="D1893" s="41" t="str">
        <f t="shared" si="254"/>
        <v/>
      </c>
      <c r="E1893" s="41" t="str">
        <f ca="1">IF(B1893="","",SUMIF(OFFSET(MuaHàng_ThanhToán!$D$5,0,0,COUNTIF(Table2[Tên nhà cung cấp],MuaHàng_ThanhToán!$C$5),6),BáoCáoHàngHóa!B1893,Table2[Thành tiền]))</f>
        <v/>
      </c>
      <c r="F1893" s="43" t="str">
        <f>IF(B1893="","",SUMIF(Table2[[Tên hàng hóa]:[Thành tiền]],BáoCáoHàngHóa!B1893,Table2[Số lượng])-BáoCáoHàngHóa!C1893)</f>
        <v/>
      </c>
      <c r="G1893" s="43" t="str">
        <f t="shared" si="255"/>
        <v/>
      </c>
      <c r="H1893" s="43" t="str">
        <f>IF(B1893="","",SUMIF(Table2[[Tên hàng hóa]:[Thành tiền]],BáoCáoHàngHóa!B1893,Table2[Thành tiền])-BáoCáoHàngHóa!E1893)</f>
        <v/>
      </c>
      <c r="I1893" s="42" t="str">
        <f>IF(B1893="","",SUMIF(Table28[[Tên hàng hóa ]:[Thành tiền]],BáoCáoHàngHóa!B1893,Table28[Số lượng]))</f>
        <v/>
      </c>
      <c r="J1893" s="42" t="str">
        <f t="shared" si="256"/>
        <v/>
      </c>
      <c r="K1893" s="42" t="str">
        <f t="shared" si="257"/>
        <v/>
      </c>
      <c r="L1893" s="44" t="str">
        <f t="shared" si="258"/>
        <v/>
      </c>
      <c r="M1893" s="44" t="str">
        <f t="shared" si="259"/>
        <v/>
      </c>
      <c r="N1893" s="44" t="str">
        <f t="shared" si="260"/>
        <v/>
      </c>
      <c r="O1893" s="30">
        <f t="shared" si="261"/>
        <v>0</v>
      </c>
    </row>
    <row r="1894" spans="1:15" x14ac:dyDescent="0.2">
      <c r="A1894" s="40">
        <v>1889</v>
      </c>
      <c r="B1894" s="40" t="str">
        <f>IF(DanhMụcHH!B1893="","",DanhMụcHH!B1893)</f>
        <v/>
      </c>
      <c r="C1894" s="41" t="str">
        <f ca="1">IF(B1894="","",SUMIF(OFFSET(MuaHàng_ThanhToán!$D$5,0,0,COUNTIF(Table2[Tên nhà cung cấp],MuaHàng_ThanhToán!$C$5),6),BáoCáoHàngHóa!B1894,Table2[Số lượng]))</f>
        <v/>
      </c>
      <c r="D1894" s="41" t="str">
        <f t="shared" si="254"/>
        <v/>
      </c>
      <c r="E1894" s="41" t="str">
        <f ca="1">IF(B1894="","",SUMIF(OFFSET(MuaHàng_ThanhToán!$D$5,0,0,COUNTIF(Table2[Tên nhà cung cấp],MuaHàng_ThanhToán!$C$5),6),BáoCáoHàngHóa!B1894,Table2[Thành tiền]))</f>
        <v/>
      </c>
      <c r="F1894" s="43" t="str">
        <f>IF(B1894="","",SUMIF(Table2[[Tên hàng hóa]:[Thành tiền]],BáoCáoHàngHóa!B1894,Table2[Số lượng])-BáoCáoHàngHóa!C1894)</f>
        <v/>
      </c>
      <c r="G1894" s="43" t="str">
        <f t="shared" si="255"/>
        <v/>
      </c>
      <c r="H1894" s="43" t="str">
        <f>IF(B1894="","",SUMIF(Table2[[Tên hàng hóa]:[Thành tiền]],BáoCáoHàngHóa!B1894,Table2[Thành tiền])-BáoCáoHàngHóa!E1894)</f>
        <v/>
      </c>
      <c r="I1894" s="42" t="str">
        <f>IF(B1894="","",SUMIF(Table28[[Tên hàng hóa ]:[Thành tiền]],BáoCáoHàngHóa!B1894,Table28[Số lượng]))</f>
        <v/>
      </c>
      <c r="J1894" s="42" t="str">
        <f t="shared" si="256"/>
        <v/>
      </c>
      <c r="K1894" s="42" t="str">
        <f t="shared" si="257"/>
        <v/>
      </c>
      <c r="L1894" s="44" t="str">
        <f t="shared" si="258"/>
        <v/>
      </c>
      <c r="M1894" s="44" t="str">
        <f t="shared" si="259"/>
        <v/>
      </c>
      <c r="N1894" s="44" t="str">
        <f t="shared" si="260"/>
        <v/>
      </c>
      <c r="O1894" s="30">
        <f t="shared" si="261"/>
        <v>0</v>
      </c>
    </row>
    <row r="1895" spans="1:15" x14ac:dyDescent="0.2">
      <c r="A1895" s="40">
        <v>1890</v>
      </c>
      <c r="B1895" s="40" t="str">
        <f>IF(DanhMụcHH!B1894="","",DanhMụcHH!B1894)</f>
        <v/>
      </c>
      <c r="C1895" s="41" t="str">
        <f ca="1">IF(B1895="","",SUMIF(OFFSET(MuaHàng_ThanhToán!$D$5,0,0,COUNTIF(Table2[Tên nhà cung cấp],MuaHàng_ThanhToán!$C$5),6),BáoCáoHàngHóa!B1895,Table2[Số lượng]))</f>
        <v/>
      </c>
      <c r="D1895" s="41" t="str">
        <f t="shared" si="254"/>
        <v/>
      </c>
      <c r="E1895" s="41" t="str">
        <f ca="1">IF(B1895="","",SUMIF(OFFSET(MuaHàng_ThanhToán!$D$5,0,0,COUNTIF(Table2[Tên nhà cung cấp],MuaHàng_ThanhToán!$C$5),6),BáoCáoHàngHóa!B1895,Table2[Thành tiền]))</f>
        <v/>
      </c>
      <c r="F1895" s="43" t="str">
        <f>IF(B1895="","",SUMIF(Table2[[Tên hàng hóa]:[Thành tiền]],BáoCáoHàngHóa!B1895,Table2[Số lượng])-BáoCáoHàngHóa!C1895)</f>
        <v/>
      </c>
      <c r="G1895" s="43" t="str">
        <f t="shared" si="255"/>
        <v/>
      </c>
      <c r="H1895" s="43" t="str">
        <f>IF(B1895="","",SUMIF(Table2[[Tên hàng hóa]:[Thành tiền]],BáoCáoHàngHóa!B1895,Table2[Thành tiền])-BáoCáoHàngHóa!E1895)</f>
        <v/>
      </c>
      <c r="I1895" s="42" t="str">
        <f>IF(B1895="","",SUMIF(Table28[[Tên hàng hóa ]:[Thành tiền]],BáoCáoHàngHóa!B1895,Table28[Số lượng]))</f>
        <v/>
      </c>
      <c r="J1895" s="42" t="str">
        <f t="shared" si="256"/>
        <v/>
      </c>
      <c r="K1895" s="42" t="str">
        <f t="shared" si="257"/>
        <v/>
      </c>
      <c r="L1895" s="44" t="str">
        <f t="shared" si="258"/>
        <v/>
      </c>
      <c r="M1895" s="44" t="str">
        <f t="shared" si="259"/>
        <v/>
      </c>
      <c r="N1895" s="44" t="str">
        <f t="shared" si="260"/>
        <v/>
      </c>
      <c r="O1895" s="30">
        <f t="shared" si="261"/>
        <v>0</v>
      </c>
    </row>
    <row r="1896" spans="1:15" x14ac:dyDescent="0.2">
      <c r="A1896" s="40">
        <v>1891</v>
      </c>
      <c r="B1896" s="40" t="str">
        <f>IF(DanhMụcHH!B1895="","",DanhMụcHH!B1895)</f>
        <v/>
      </c>
      <c r="C1896" s="41" t="str">
        <f ca="1">IF(B1896="","",SUMIF(OFFSET(MuaHàng_ThanhToán!$D$5,0,0,COUNTIF(Table2[Tên nhà cung cấp],MuaHàng_ThanhToán!$C$5),6),BáoCáoHàngHóa!B1896,Table2[Số lượng]))</f>
        <v/>
      </c>
      <c r="D1896" s="41" t="str">
        <f t="shared" si="254"/>
        <v/>
      </c>
      <c r="E1896" s="41" t="str">
        <f ca="1">IF(B1896="","",SUMIF(OFFSET(MuaHàng_ThanhToán!$D$5,0,0,COUNTIF(Table2[Tên nhà cung cấp],MuaHàng_ThanhToán!$C$5),6),BáoCáoHàngHóa!B1896,Table2[Thành tiền]))</f>
        <v/>
      </c>
      <c r="F1896" s="43" t="str">
        <f>IF(B1896="","",SUMIF(Table2[[Tên hàng hóa]:[Thành tiền]],BáoCáoHàngHóa!B1896,Table2[Số lượng])-BáoCáoHàngHóa!C1896)</f>
        <v/>
      </c>
      <c r="G1896" s="43" t="str">
        <f t="shared" si="255"/>
        <v/>
      </c>
      <c r="H1896" s="43" t="str">
        <f>IF(B1896="","",SUMIF(Table2[[Tên hàng hóa]:[Thành tiền]],BáoCáoHàngHóa!B1896,Table2[Thành tiền])-BáoCáoHàngHóa!E1896)</f>
        <v/>
      </c>
      <c r="I1896" s="42" t="str">
        <f>IF(B1896="","",SUMIF(Table28[[Tên hàng hóa ]:[Thành tiền]],BáoCáoHàngHóa!B1896,Table28[Số lượng]))</f>
        <v/>
      </c>
      <c r="J1896" s="42" t="str">
        <f t="shared" si="256"/>
        <v/>
      </c>
      <c r="K1896" s="42" t="str">
        <f t="shared" si="257"/>
        <v/>
      </c>
      <c r="L1896" s="44" t="str">
        <f t="shared" si="258"/>
        <v/>
      </c>
      <c r="M1896" s="44" t="str">
        <f t="shared" si="259"/>
        <v/>
      </c>
      <c r="N1896" s="44" t="str">
        <f t="shared" si="260"/>
        <v/>
      </c>
      <c r="O1896" s="30">
        <f t="shared" si="261"/>
        <v>0</v>
      </c>
    </row>
    <row r="1897" spans="1:15" x14ac:dyDescent="0.2">
      <c r="A1897" s="40">
        <v>1892</v>
      </c>
      <c r="B1897" s="40" t="str">
        <f>IF(DanhMụcHH!B1896="","",DanhMụcHH!B1896)</f>
        <v/>
      </c>
      <c r="C1897" s="41" t="str">
        <f ca="1">IF(B1897="","",SUMIF(OFFSET(MuaHàng_ThanhToán!$D$5,0,0,COUNTIF(Table2[Tên nhà cung cấp],MuaHàng_ThanhToán!$C$5),6),BáoCáoHàngHóa!B1897,Table2[Số lượng]))</f>
        <v/>
      </c>
      <c r="D1897" s="41" t="str">
        <f t="shared" si="254"/>
        <v/>
      </c>
      <c r="E1897" s="41" t="str">
        <f ca="1">IF(B1897="","",SUMIF(OFFSET(MuaHàng_ThanhToán!$D$5,0,0,COUNTIF(Table2[Tên nhà cung cấp],MuaHàng_ThanhToán!$C$5),6),BáoCáoHàngHóa!B1897,Table2[Thành tiền]))</f>
        <v/>
      </c>
      <c r="F1897" s="43" t="str">
        <f>IF(B1897="","",SUMIF(Table2[[Tên hàng hóa]:[Thành tiền]],BáoCáoHàngHóa!B1897,Table2[Số lượng])-BáoCáoHàngHóa!C1897)</f>
        <v/>
      </c>
      <c r="G1897" s="43" t="str">
        <f t="shared" si="255"/>
        <v/>
      </c>
      <c r="H1897" s="43" t="str">
        <f>IF(B1897="","",SUMIF(Table2[[Tên hàng hóa]:[Thành tiền]],BáoCáoHàngHóa!B1897,Table2[Thành tiền])-BáoCáoHàngHóa!E1897)</f>
        <v/>
      </c>
      <c r="I1897" s="42" t="str">
        <f>IF(B1897="","",SUMIF(Table28[[Tên hàng hóa ]:[Thành tiền]],BáoCáoHàngHóa!B1897,Table28[Số lượng]))</f>
        <v/>
      </c>
      <c r="J1897" s="42" t="str">
        <f t="shared" si="256"/>
        <v/>
      </c>
      <c r="K1897" s="42" t="str">
        <f t="shared" si="257"/>
        <v/>
      </c>
      <c r="L1897" s="44" t="str">
        <f t="shared" si="258"/>
        <v/>
      </c>
      <c r="M1897" s="44" t="str">
        <f t="shared" si="259"/>
        <v/>
      </c>
      <c r="N1897" s="44" t="str">
        <f t="shared" si="260"/>
        <v/>
      </c>
      <c r="O1897" s="30">
        <f t="shared" si="261"/>
        <v>0</v>
      </c>
    </row>
    <row r="1898" spans="1:15" x14ac:dyDescent="0.2">
      <c r="A1898" s="40">
        <v>1893</v>
      </c>
      <c r="B1898" s="40" t="str">
        <f>IF(DanhMụcHH!B1897="","",DanhMụcHH!B1897)</f>
        <v/>
      </c>
      <c r="C1898" s="41" t="str">
        <f ca="1">IF(B1898="","",SUMIF(OFFSET(MuaHàng_ThanhToán!$D$5,0,0,COUNTIF(Table2[Tên nhà cung cấp],MuaHàng_ThanhToán!$C$5),6),BáoCáoHàngHóa!B1898,Table2[Số lượng]))</f>
        <v/>
      </c>
      <c r="D1898" s="41" t="str">
        <f t="shared" si="254"/>
        <v/>
      </c>
      <c r="E1898" s="41" t="str">
        <f ca="1">IF(B1898="","",SUMIF(OFFSET(MuaHàng_ThanhToán!$D$5,0,0,COUNTIF(Table2[Tên nhà cung cấp],MuaHàng_ThanhToán!$C$5),6),BáoCáoHàngHóa!B1898,Table2[Thành tiền]))</f>
        <v/>
      </c>
      <c r="F1898" s="43" t="str">
        <f>IF(B1898="","",SUMIF(Table2[[Tên hàng hóa]:[Thành tiền]],BáoCáoHàngHóa!B1898,Table2[Số lượng])-BáoCáoHàngHóa!C1898)</f>
        <v/>
      </c>
      <c r="G1898" s="43" t="str">
        <f t="shared" si="255"/>
        <v/>
      </c>
      <c r="H1898" s="43" t="str">
        <f>IF(B1898="","",SUMIF(Table2[[Tên hàng hóa]:[Thành tiền]],BáoCáoHàngHóa!B1898,Table2[Thành tiền])-BáoCáoHàngHóa!E1898)</f>
        <v/>
      </c>
      <c r="I1898" s="42" t="str">
        <f>IF(B1898="","",SUMIF(Table28[[Tên hàng hóa ]:[Thành tiền]],BáoCáoHàngHóa!B1898,Table28[Số lượng]))</f>
        <v/>
      </c>
      <c r="J1898" s="42" t="str">
        <f t="shared" si="256"/>
        <v/>
      </c>
      <c r="K1898" s="42" t="str">
        <f t="shared" si="257"/>
        <v/>
      </c>
      <c r="L1898" s="44" t="str">
        <f t="shared" si="258"/>
        <v/>
      </c>
      <c r="M1898" s="44" t="str">
        <f t="shared" si="259"/>
        <v/>
      </c>
      <c r="N1898" s="44" t="str">
        <f t="shared" si="260"/>
        <v/>
      </c>
      <c r="O1898" s="30">
        <f t="shared" si="261"/>
        <v>0</v>
      </c>
    </row>
    <row r="1899" spans="1:15" x14ac:dyDescent="0.2">
      <c r="A1899" s="40">
        <v>1894</v>
      </c>
      <c r="B1899" s="40" t="str">
        <f>IF(DanhMụcHH!B1898="","",DanhMụcHH!B1898)</f>
        <v/>
      </c>
      <c r="C1899" s="41" t="str">
        <f ca="1">IF(B1899="","",SUMIF(OFFSET(MuaHàng_ThanhToán!$D$5,0,0,COUNTIF(Table2[Tên nhà cung cấp],MuaHàng_ThanhToán!$C$5),6),BáoCáoHàngHóa!B1899,Table2[Số lượng]))</f>
        <v/>
      </c>
      <c r="D1899" s="41" t="str">
        <f t="shared" si="254"/>
        <v/>
      </c>
      <c r="E1899" s="41" t="str">
        <f ca="1">IF(B1899="","",SUMIF(OFFSET(MuaHàng_ThanhToán!$D$5,0,0,COUNTIF(Table2[Tên nhà cung cấp],MuaHàng_ThanhToán!$C$5),6),BáoCáoHàngHóa!B1899,Table2[Thành tiền]))</f>
        <v/>
      </c>
      <c r="F1899" s="43" t="str">
        <f>IF(B1899="","",SUMIF(Table2[[Tên hàng hóa]:[Thành tiền]],BáoCáoHàngHóa!B1899,Table2[Số lượng])-BáoCáoHàngHóa!C1899)</f>
        <v/>
      </c>
      <c r="G1899" s="43" t="str">
        <f t="shared" si="255"/>
        <v/>
      </c>
      <c r="H1899" s="43" t="str">
        <f>IF(B1899="","",SUMIF(Table2[[Tên hàng hóa]:[Thành tiền]],BáoCáoHàngHóa!B1899,Table2[Thành tiền])-BáoCáoHàngHóa!E1899)</f>
        <v/>
      </c>
      <c r="I1899" s="42" t="str">
        <f>IF(B1899="","",SUMIF(Table28[[Tên hàng hóa ]:[Thành tiền]],BáoCáoHàngHóa!B1899,Table28[Số lượng]))</f>
        <v/>
      </c>
      <c r="J1899" s="42" t="str">
        <f t="shared" si="256"/>
        <v/>
      </c>
      <c r="K1899" s="42" t="str">
        <f t="shared" si="257"/>
        <v/>
      </c>
      <c r="L1899" s="44" t="str">
        <f t="shared" si="258"/>
        <v/>
      </c>
      <c r="M1899" s="44" t="str">
        <f t="shared" si="259"/>
        <v/>
      </c>
      <c r="N1899" s="44" t="str">
        <f t="shared" si="260"/>
        <v/>
      </c>
      <c r="O1899" s="30">
        <f t="shared" si="261"/>
        <v>0</v>
      </c>
    </row>
    <row r="1900" spans="1:15" x14ac:dyDescent="0.2">
      <c r="A1900" s="40">
        <v>1895</v>
      </c>
      <c r="B1900" s="40" t="str">
        <f>IF(DanhMụcHH!B1899="","",DanhMụcHH!B1899)</f>
        <v/>
      </c>
      <c r="C1900" s="41" t="str">
        <f ca="1">IF(B1900="","",SUMIF(OFFSET(MuaHàng_ThanhToán!$D$5,0,0,COUNTIF(Table2[Tên nhà cung cấp],MuaHàng_ThanhToán!$C$5),6),BáoCáoHàngHóa!B1900,Table2[Số lượng]))</f>
        <v/>
      </c>
      <c r="D1900" s="41" t="str">
        <f t="shared" si="254"/>
        <v/>
      </c>
      <c r="E1900" s="41" t="str">
        <f ca="1">IF(B1900="","",SUMIF(OFFSET(MuaHàng_ThanhToán!$D$5,0,0,COUNTIF(Table2[Tên nhà cung cấp],MuaHàng_ThanhToán!$C$5),6),BáoCáoHàngHóa!B1900,Table2[Thành tiền]))</f>
        <v/>
      </c>
      <c r="F1900" s="43" t="str">
        <f>IF(B1900="","",SUMIF(Table2[[Tên hàng hóa]:[Thành tiền]],BáoCáoHàngHóa!B1900,Table2[Số lượng])-BáoCáoHàngHóa!C1900)</f>
        <v/>
      </c>
      <c r="G1900" s="43" t="str">
        <f t="shared" si="255"/>
        <v/>
      </c>
      <c r="H1900" s="43" t="str">
        <f>IF(B1900="","",SUMIF(Table2[[Tên hàng hóa]:[Thành tiền]],BáoCáoHàngHóa!B1900,Table2[Thành tiền])-BáoCáoHàngHóa!E1900)</f>
        <v/>
      </c>
      <c r="I1900" s="42" t="str">
        <f>IF(B1900="","",SUMIF(Table28[[Tên hàng hóa ]:[Thành tiền]],BáoCáoHàngHóa!B1900,Table28[Số lượng]))</f>
        <v/>
      </c>
      <c r="J1900" s="42" t="str">
        <f t="shared" si="256"/>
        <v/>
      </c>
      <c r="K1900" s="42" t="str">
        <f t="shared" si="257"/>
        <v/>
      </c>
      <c r="L1900" s="44" t="str">
        <f t="shared" si="258"/>
        <v/>
      </c>
      <c r="M1900" s="44" t="str">
        <f t="shared" si="259"/>
        <v/>
      </c>
      <c r="N1900" s="44" t="str">
        <f t="shared" si="260"/>
        <v/>
      </c>
      <c r="O1900" s="30">
        <f t="shared" si="261"/>
        <v>0</v>
      </c>
    </row>
    <row r="1901" spans="1:15" x14ac:dyDescent="0.2">
      <c r="A1901" s="40">
        <v>1896</v>
      </c>
      <c r="B1901" s="40" t="str">
        <f>IF(DanhMụcHH!B1900="","",DanhMụcHH!B1900)</f>
        <v/>
      </c>
      <c r="C1901" s="41" t="str">
        <f ca="1">IF(B1901="","",SUMIF(OFFSET(MuaHàng_ThanhToán!$D$5,0,0,COUNTIF(Table2[Tên nhà cung cấp],MuaHàng_ThanhToán!$C$5),6),BáoCáoHàngHóa!B1901,Table2[Số lượng]))</f>
        <v/>
      </c>
      <c r="D1901" s="41" t="str">
        <f t="shared" si="254"/>
        <v/>
      </c>
      <c r="E1901" s="41" t="str">
        <f ca="1">IF(B1901="","",SUMIF(OFFSET(MuaHàng_ThanhToán!$D$5,0,0,COUNTIF(Table2[Tên nhà cung cấp],MuaHàng_ThanhToán!$C$5),6),BáoCáoHàngHóa!B1901,Table2[Thành tiền]))</f>
        <v/>
      </c>
      <c r="F1901" s="43" t="str">
        <f>IF(B1901="","",SUMIF(Table2[[Tên hàng hóa]:[Thành tiền]],BáoCáoHàngHóa!B1901,Table2[Số lượng])-BáoCáoHàngHóa!C1901)</f>
        <v/>
      </c>
      <c r="G1901" s="43" t="str">
        <f t="shared" si="255"/>
        <v/>
      </c>
      <c r="H1901" s="43" t="str">
        <f>IF(B1901="","",SUMIF(Table2[[Tên hàng hóa]:[Thành tiền]],BáoCáoHàngHóa!B1901,Table2[Thành tiền])-BáoCáoHàngHóa!E1901)</f>
        <v/>
      </c>
      <c r="I1901" s="42" t="str">
        <f>IF(B1901="","",SUMIF(Table28[[Tên hàng hóa ]:[Thành tiền]],BáoCáoHàngHóa!B1901,Table28[Số lượng]))</f>
        <v/>
      </c>
      <c r="J1901" s="42" t="str">
        <f t="shared" si="256"/>
        <v/>
      </c>
      <c r="K1901" s="42" t="str">
        <f t="shared" si="257"/>
        <v/>
      </c>
      <c r="L1901" s="44" t="str">
        <f t="shared" si="258"/>
        <v/>
      </c>
      <c r="M1901" s="44" t="str">
        <f t="shared" si="259"/>
        <v/>
      </c>
      <c r="N1901" s="44" t="str">
        <f t="shared" si="260"/>
        <v/>
      </c>
      <c r="O1901" s="30">
        <f t="shared" si="261"/>
        <v>0</v>
      </c>
    </row>
    <row r="1902" spans="1:15" x14ac:dyDescent="0.2">
      <c r="A1902" s="40">
        <v>1897</v>
      </c>
      <c r="B1902" s="40" t="str">
        <f>IF(DanhMụcHH!B1901="","",DanhMụcHH!B1901)</f>
        <v/>
      </c>
      <c r="C1902" s="41" t="str">
        <f ca="1">IF(B1902="","",SUMIF(OFFSET(MuaHàng_ThanhToán!$D$5,0,0,COUNTIF(Table2[Tên nhà cung cấp],MuaHàng_ThanhToán!$C$5),6),BáoCáoHàngHóa!B1902,Table2[Số lượng]))</f>
        <v/>
      </c>
      <c r="D1902" s="41" t="str">
        <f t="shared" si="254"/>
        <v/>
      </c>
      <c r="E1902" s="41" t="str">
        <f ca="1">IF(B1902="","",SUMIF(OFFSET(MuaHàng_ThanhToán!$D$5,0,0,COUNTIF(Table2[Tên nhà cung cấp],MuaHàng_ThanhToán!$C$5),6),BáoCáoHàngHóa!B1902,Table2[Thành tiền]))</f>
        <v/>
      </c>
      <c r="F1902" s="43" t="str">
        <f>IF(B1902="","",SUMIF(Table2[[Tên hàng hóa]:[Thành tiền]],BáoCáoHàngHóa!B1902,Table2[Số lượng])-BáoCáoHàngHóa!C1902)</f>
        <v/>
      </c>
      <c r="G1902" s="43" t="str">
        <f t="shared" si="255"/>
        <v/>
      </c>
      <c r="H1902" s="43" t="str">
        <f>IF(B1902="","",SUMIF(Table2[[Tên hàng hóa]:[Thành tiền]],BáoCáoHàngHóa!B1902,Table2[Thành tiền])-BáoCáoHàngHóa!E1902)</f>
        <v/>
      </c>
      <c r="I1902" s="42" t="str">
        <f>IF(B1902="","",SUMIF(Table28[[Tên hàng hóa ]:[Thành tiền]],BáoCáoHàngHóa!B1902,Table28[Số lượng]))</f>
        <v/>
      </c>
      <c r="J1902" s="42" t="str">
        <f t="shared" si="256"/>
        <v/>
      </c>
      <c r="K1902" s="42" t="str">
        <f t="shared" si="257"/>
        <v/>
      </c>
      <c r="L1902" s="44" t="str">
        <f t="shared" si="258"/>
        <v/>
      </c>
      <c r="M1902" s="44" t="str">
        <f t="shared" si="259"/>
        <v/>
      </c>
      <c r="N1902" s="44" t="str">
        <f t="shared" si="260"/>
        <v/>
      </c>
      <c r="O1902" s="30">
        <f t="shared" si="261"/>
        <v>0</v>
      </c>
    </row>
    <row r="1903" spans="1:15" x14ac:dyDescent="0.2">
      <c r="A1903" s="40">
        <v>1898</v>
      </c>
      <c r="B1903" s="40" t="str">
        <f>IF(DanhMụcHH!B1902="","",DanhMụcHH!B1902)</f>
        <v/>
      </c>
      <c r="C1903" s="41" t="str">
        <f ca="1">IF(B1903="","",SUMIF(OFFSET(MuaHàng_ThanhToán!$D$5,0,0,COUNTIF(Table2[Tên nhà cung cấp],MuaHàng_ThanhToán!$C$5),6),BáoCáoHàngHóa!B1903,Table2[Số lượng]))</f>
        <v/>
      </c>
      <c r="D1903" s="41" t="str">
        <f t="shared" si="254"/>
        <v/>
      </c>
      <c r="E1903" s="41" t="str">
        <f ca="1">IF(B1903="","",SUMIF(OFFSET(MuaHàng_ThanhToán!$D$5,0,0,COUNTIF(Table2[Tên nhà cung cấp],MuaHàng_ThanhToán!$C$5),6),BáoCáoHàngHóa!B1903,Table2[Thành tiền]))</f>
        <v/>
      </c>
      <c r="F1903" s="43" t="str">
        <f>IF(B1903="","",SUMIF(Table2[[Tên hàng hóa]:[Thành tiền]],BáoCáoHàngHóa!B1903,Table2[Số lượng])-BáoCáoHàngHóa!C1903)</f>
        <v/>
      </c>
      <c r="G1903" s="43" t="str">
        <f t="shared" si="255"/>
        <v/>
      </c>
      <c r="H1903" s="43" t="str">
        <f>IF(B1903="","",SUMIF(Table2[[Tên hàng hóa]:[Thành tiền]],BáoCáoHàngHóa!B1903,Table2[Thành tiền])-BáoCáoHàngHóa!E1903)</f>
        <v/>
      </c>
      <c r="I1903" s="42" t="str">
        <f>IF(B1903="","",SUMIF(Table28[[Tên hàng hóa ]:[Thành tiền]],BáoCáoHàngHóa!B1903,Table28[Số lượng]))</f>
        <v/>
      </c>
      <c r="J1903" s="42" t="str">
        <f t="shared" si="256"/>
        <v/>
      </c>
      <c r="K1903" s="42" t="str">
        <f t="shared" si="257"/>
        <v/>
      </c>
      <c r="L1903" s="44" t="str">
        <f t="shared" si="258"/>
        <v/>
      </c>
      <c r="M1903" s="44" t="str">
        <f t="shared" si="259"/>
        <v/>
      </c>
      <c r="N1903" s="44" t="str">
        <f t="shared" si="260"/>
        <v/>
      </c>
      <c r="O1903" s="30">
        <f t="shared" si="261"/>
        <v>0</v>
      </c>
    </row>
    <row r="1904" spans="1:15" x14ac:dyDescent="0.2">
      <c r="A1904" s="40">
        <v>1899</v>
      </c>
      <c r="B1904" s="40" t="str">
        <f>IF(DanhMụcHH!B1903="","",DanhMụcHH!B1903)</f>
        <v/>
      </c>
      <c r="C1904" s="41" t="str">
        <f ca="1">IF(B1904="","",SUMIF(OFFSET(MuaHàng_ThanhToán!$D$5,0,0,COUNTIF(Table2[Tên nhà cung cấp],MuaHàng_ThanhToán!$C$5),6),BáoCáoHàngHóa!B1904,Table2[Số lượng]))</f>
        <v/>
      </c>
      <c r="D1904" s="41" t="str">
        <f t="shared" si="254"/>
        <v/>
      </c>
      <c r="E1904" s="41" t="str">
        <f ca="1">IF(B1904="","",SUMIF(OFFSET(MuaHàng_ThanhToán!$D$5,0,0,COUNTIF(Table2[Tên nhà cung cấp],MuaHàng_ThanhToán!$C$5),6),BáoCáoHàngHóa!B1904,Table2[Thành tiền]))</f>
        <v/>
      </c>
      <c r="F1904" s="43" t="str">
        <f>IF(B1904="","",SUMIF(Table2[[Tên hàng hóa]:[Thành tiền]],BáoCáoHàngHóa!B1904,Table2[Số lượng])-BáoCáoHàngHóa!C1904)</f>
        <v/>
      </c>
      <c r="G1904" s="43" t="str">
        <f t="shared" si="255"/>
        <v/>
      </c>
      <c r="H1904" s="43" t="str">
        <f>IF(B1904="","",SUMIF(Table2[[Tên hàng hóa]:[Thành tiền]],BáoCáoHàngHóa!B1904,Table2[Thành tiền])-BáoCáoHàngHóa!E1904)</f>
        <v/>
      </c>
      <c r="I1904" s="42" t="str">
        <f>IF(B1904="","",SUMIF(Table28[[Tên hàng hóa ]:[Thành tiền]],BáoCáoHàngHóa!B1904,Table28[Số lượng]))</f>
        <v/>
      </c>
      <c r="J1904" s="42" t="str">
        <f t="shared" si="256"/>
        <v/>
      </c>
      <c r="K1904" s="42" t="str">
        <f t="shared" si="257"/>
        <v/>
      </c>
      <c r="L1904" s="44" t="str">
        <f t="shared" si="258"/>
        <v/>
      </c>
      <c r="M1904" s="44" t="str">
        <f t="shared" si="259"/>
        <v/>
      </c>
      <c r="N1904" s="44" t="str">
        <f t="shared" si="260"/>
        <v/>
      </c>
      <c r="O1904" s="30">
        <f t="shared" si="261"/>
        <v>0</v>
      </c>
    </row>
    <row r="1905" spans="1:15" x14ac:dyDescent="0.2">
      <c r="A1905" s="40">
        <v>1900</v>
      </c>
      <c r="B1905" s="40" t="str">
        <f>IF(DanhMụcHH!B1904="","",DanhMụcHH!B1904)</f>
        <v/>
      </c>
      <c r="C1905" s="41" t="str">
        <f ca="1">IF(B1905="","",SUMIF(OFFSET(MuaHàng_ThanhToán!$D$5,0,0,COUNTIF(Table2[Tên nhà cung cấp],MuaHàng_ThanhToán!$C$5),6),BáoCáoHàngHóa!B1905,Table2[Số lượng]))</f>
        <v/>
      </c>
      <c r="D1905" s="41" t="str">
        <f t="shared" si="254"/>
        <v/>
      </c>
      <c r="E1905" s="41" t="str">
        <f ca="1">IF(B1905="","",SUMIF(OFFSET(MuaHàng_ThanhToán!$D$5,0,0,COUNTIF(Table2[Tên nhà cung cấp],MuaHàng_ThanhToán!$C$5),6),BáoCáoHàngHóa!B1905,Table2[Thành tiền]))</f>
        <v/>
      </c>
      <c r="F1905" s="43" t="str">
        <f>IF(B1905="","",SUMIF(Table2[[Tên hàng hóa]:[Thành tiền]],BáoCáoHàngHóa!B1905,Table2[Số lượng])-BáoCáoHàngHóa!C1905)</f>
        <v/>
      </c>
      <c r="G1905" s="43" t="str">
        <f t="shared" si="255"/>
        <v/>
      </c>
      <c r="H1905" s="43" t="str">
        <f>IF(B1905="","",SUMIF(Table2[[Tên hàng hóa]:[Thành tiền]],BáoCáoHàngHóa!B1905,Table2[Thành tiền])-BáoCáoHàngHóa!E1905)</f>
        <v/>
      </c>
      <c r="I1905" s="42" t="str">
        <f>IF(B1905="","",SUMIF(Table28[[Tên hàng hóa ]:[Thành tiền]],BáoCáoHàngHóa!B1905,Table28[Số lượng]))</f>
        <v/>
      </c>
      <c r="J1905" s="42" t="str">
        <f t="shared" si="256"/>
        <v/>
      </c>
      <c r="K1905" s="42" t="str">
        <f t="shared" si="257"/>
        <v/>
      </c>
      <c r="L1905" s="44" t="str">
        <f t="shared" si="258"/>
        <v/>
      </c>
      <c r="M1905" s="44" t="str">
        <f t="shared" si="259"/>
        <v/>
      </c>
      <c r="N1905" s="44" t="str">
        <f t="shared" si="260"/>
        <v/>
      </c>
      <c r="O1905" s="30">
        <f t="shared" si="261"/>
        <v>0</v>
      </c>
    </row>
    <row r="1906" spans="1:15" x14ac:dyDescent="0.2">
      <c r="A1906" s="40">
        <v>1901</v>
      </c>
      <c r="B1906" s="40" t="str">
        <f>IF(DanhMụcHH!B1905="","",DanhMụcHH!B1905)</f>
        <v/>
      </c>
      <c r="C1906" s="41" t="str">
        <f ca="1">IF(B1906="","",SUMIF(OFFSET(MuaHàng_ThanhToán!$D$5,0,0,COUNTIF(Table2[Tên nhà cung cấp],MuaHàng_ThanhToán!$C$5),6),BáoCáoHàngHóa!B1906,Table2[Số lượng]))</f>
        <v/>
      </c>
      <c r="D1906" s="41" t="str">
        <f t="shared" si="254"/>
        <v/>
      </c>
      <c r="E1906" s="41" t="str">
        <f ca="1">IF(B1906="","",SUMIF(OFFSET(MuaHàng_ThanhToán!$D$5,0,0,COUNTIF(Table2[Tên nhà cung cấp],MuaHàng_ThanhToán!$C$5),6),BáoCáoHàngHóa!B1906,Table2[Thành tiền]))</f>
        <v/>
      </c>
      <c r="F1906" s="43" t="str">
        <f>IF(B1906="","",SUMIF(Table2[[Tên hàng hóa]:[Thành tiền]],BáoCáoHàngHóa!B1906,Table2[Số lượng])-BáoCáoHàngHóa!C1906)</f>
        <v/>
      </c>
      <c r="G1906" s="43" t="str">
        <f t="shared" si="255"/>
        <v/>
      </c>
      <c r="H1906" s="43" t="str">
        <f>IF(B1906="","",SUMIF(Table2[[Tên hàng hóa]:[Thành tiền]],BáoCáoHàngHóa!B1906,Table2[Thành tiền])-BáoCáoHàngHóa!E1906)</f>
        <v/>
      </c>
      <c r="I1906" s="42" t="str">
        <f>IF(B1906="","",SUMIF(Table28[[Tên hàng hóa ]:[Thành tiền]],BáoCáoHàngHóa!B1906,Table28[Số lượng]))</f>
        <v/>
      </c>
      <c r="J1906" s="42" t="str">
        <f t="shared" si="256"/>
        <v/>
      </c>
      <c r="K1906" s="42" t="str">
        <f t="shared" si="257"/>
        <v/>
      </c>
      <c r="L1906" s="44" t="str">
        <f t="shared" si="258"/>
        <v/>
      </c>
      <c r="M1906" s="44" t="str">
        <f t="shared" si="259"/>
        <v/>
      </c>
      <c r="N1906" s="44" t="str">
        <f t="shared" si="260"/>
        <v/>
      </c>
      <c r="O1906" s="30">
        <f t="shared" si="261"/>
        <v>0</v>
      </c>
    </row>
    <row r="1907" spans="1:15" x14ac:dyDescent="0.2">
      <c r="A1907" s="40">
        <v>1902</v>
      </c>
      <c r="B1907" s="40" t="str">
        <f>IF(DanhMụcHH!B1906="","",DanhMụcHH!B1906)</f>
        <v/>
      </c>
      <c r="C1907" s="41" t="str">
        <f ca="1">IF(B1907="","",SUMIF(OFFSET(MuaHàng_ThanhToán!$D$5,0,0,COUNTIF(Table2[Tên nhà cung cấp],MuaHàng_ThanhToán!$C$5),6),BáoCáoHàngHóa!B1907,Table2[Số lượng]))</f>
        <v/>
      </c>
      <c r="D1907" s="41" t="str">
        <f t="shared" ref="D1907:D1970" si="262">IF(B1907="","",IF(C1907=0,0,E1907/C1907))</f>
        <v/>
      </c>
      <c r="E1907" s="41" t="str">
        <f ca="1">IF(B1907="","",SUMIF(OFFSET(MuaHàng_ThanhToán!$D$5,0,0,COUNTIF(Table2[Tên nhà cung cấp],MuaHàng_ThanhToán!$C$5),6),BáoCáoHàngHóa!B1907,Table2[Thành tiền]))</f>
        <v/>
      </c>
      <c r="F1907" s="43" t="str">
        <f>IF(B1907="","",SUMIF(Table2[[Tên hàng hóa]:[Thành tiền]],BáoCáoHàngHóa!B1907,Table2[Số lượng])-BáoCáoHàngHóa!C1907)</f>
        <v/>
      </c>
      <c r="G1907" s="43" t="str">
        <f t="shared" ref="G1907:G1970" si="263">IF(B1907="","",IF(F1907=0,0,H1907/F1907))</f>
        <v/>
      </c>
      <c r="H1907" s="43" t="str">
        <f>IF(B1907="","",SUMIF(Table2[[Tên hàng hóa]:[Thành tiền]],BáoCáoHàngHóa!B1907,Table2[Thành tiền])-BáoCáoHàngHóa!E1907)</f>
        <v/>
      </c>
      <c r="I1907" s="42" t="str">
        <f>IF(B1907="","",SUMIF(Table28[[Tên hàng hóa ]:[Thành tiền]],BáoCáoHàngHóa!B1907,Table28[Số lượng]))</f>
        <v/>
      </c>
      <c r="J1907" s="42" t="str">
        <f t="shared" ref="J1907:J1970" si="264">IF(B1907="","",IF(I1907=0,0,(H1907+E1907)/(F1907+C1907)))</f>
        <v/>
      </c>
      <c r="K1907" s="42" t="str">
        <f t="shared" ref="K1907:K1970" si="265">IF(B1907="","",J1907*I1907)</f>
        <v/>
      </c>
      <c r="L1907" s="44" t="str">
        <f t="shared" ref="L1907:L1970" si="266">IF(B1907="","",C1907+F1907-I1907)</f>
        <v/>
      </c>
      <c r="M1907" s="44" t="str">
        <f t="shared" ref="M1907:M1970" si="267">IF(B1907="","",IF(L1907=0,0,N1907/L1907))</f>
        <v/>
      </c>
      <c r="N1907" s="44" t="str">
        <f t="shared" ref="N1907:N1970" si="268">IF(B1907="","",E1907+H1907-K1907)</f>
        <v/>
      </c>
      <c r="O1907" s="30">
        <f t="shared" si="261"/>
        <v>0</v>
      </c>
    </row>
    <row r="1908" spans="1:15" x14ac:dyDescent="0.2">
      <c r="A1908" s="40">
        <v>1903</v>
      </c>
      <c r="B1908" s="40" t="str">
        <f>IF(DanhMụcHH!B1907="","",DanhMụcHH!B1907)</f>
        <v/>
      </c>
      <c r="C1908" s="41" t="str">
        <f ca="1">IF(B1908="","",SUMIF(OFFSET(MuaHàng_ThanhToán!$D$5,0,0,COUNTIF(Table2[Tên nhà cung cấp],MuaHàng_ThanhToán!$C$5),6),BáoCáoHàngHóa!B1908,Table2[Số lượng]))</f>
        <v/>
      </c>
      <c r="D1908" s="41" t="str">
        <f t="shared" si="262"/>
        <v/>
      </c>
      <c r="E1908" s="41" t="str">
        <f ca="1">IF(B1908="","",SUMIF(OFFSET(MuaHàng_ThanhToán!$D$5,0,0,COUNTIF(Table2[Tên nhà cung cấp],MuaHàng_ThanhToán!$C$5),6),BáoCáoHàngHóa!B1908,Table2[Thành tiền]))</f>
        <v/>
      </c>
      <c r="F1908" s="43" t="str">
        <f>IF(B1908="","",SUMIF(Table2[[Tên hàng hóa]:[Thành tiền]],BáoCáoHàngHóa!B1908,Table2[Số lượng])-BáoCáoHàngHóa!C1908)</f>
        <v/>
      </c>
      <c r="G1908" s="43" t="str">
        <f t="shared" si="263"/>
        <v/>
      </c>
      <c r="H1908" s="43" t="str">
        <f>IF(B1908="","",SUMIF(Table2[[Tên hàng hóa]:[Thành tiền]],BáoCáoHàngHóa!B1908,Table2[Thành tiền])-BáoCáoHàngHóa!E1908)</f>
        <v/>
      </c>
      <c r="I1908" s="42" t="str">
        <f>IF(B1908="","",SUMIF(Table28[[Tên hàng hóa ]:[Thành tiền]],BáoCáoHàngHóa!B1908,Table28[Số lượng]))</f>
        <v/>
      </c>
      <c r="J1908" s="42" t="str">
        <f t="shared" si="264"/>
        <v/>
      </c>
      <c r="K1908" s="42" t="str">
        <f t="shared" si="265"/>
        <v/>
      </c>
      <c r="L1908" s="44" t="str">
        <f t="shared" si="266"/>
        <v/>
      </c>
      <c r="M1908" s="44" t="str">
        <f t="shared" si="267"/>
        <v/>
      </c>
      <c r="N1908" s="44" t="str">
        <f t="shared" si="268"/>
        <v/>
      </c>
      <c r="O1908" s="30">
        <f t="shared" si="261"/>
        <v>0</v>
      </c>
    </row>
    <row r="1909" spans="1:15" x14ac:dyDescent="0.2">
      <c r="A1909" s="40">
        <v>1904</v>
      </c>
      <c r="B1909" s="40" t="str">
        <f>IF(DanhMụcHH!B1908="","",DanhMụcHH!B1908)</f>
        <v/>
      </c>
      <c r="C1909" s="41" t="str">
        <f ca="1">IF(B1909="","",SUMIF(OFFSET(MuaHàng_ThanhToán!$D$5,0,0,COUNTIF(Table2[Tên nhà cung cấp],MuaHàng_ThanhToán!$C$5),6),BáoCáoHàngHóa!B1909,Table2[Số lượng]))</f>
        <v/>
      </c>
      <c r="D1909" s="41" t="str">
        <f t="shared" si="262"/>
        <v/>
      </c>
      <c r="E1909" s="41" t="str">
        <f ca="1">IF(B1909="","",SUMIF(OFFSET(MuaHàng_ThanhToán!$D$5,0,0,COUNTIF(Table2[Tên nhà cung cấp],MuaHàng_ThanhToán!$C$5),6),BáoCáoHàngHóa!B1909,Table2[Thành tiền]))</f>
        <v/>
      </c>
      <c r="F1909" s="43" t="str">
        <f>IF(B1909="","",SUMIF(Table2[[Tên hàng hóa]:[Thành tiền]],BáoCáoHàngHóa!B1909,Table2[Số lượng])-BáoCáoHàngHóa!C1909)</f>
        <v/>
      </c>
      <c r="G1909" s="43" t="str">
        <f t="shared" si="263"/>
        <v/>
      </c>
      <c r="H1909" s="43" t="str">
        <f>IF(B1909="","",SUMIF(Table2[[Tên hàng hóa]:[Thành tiền]],BáoCáoHàngHóa!B1909,Table2[Thành tiền])-BáoCáoHàngHóa!E1909)</f>
        <v/>
      </c>
      <c r="I1909" s="42" t="str">
        <f>IF(B1909="","",SUMIF(Table28[[Tên hàng hóa ]:[Thành tiền]],BáoCáoHàngHóa!B1909,Table28[Số lượng]))</f>
        <v/>
      </c>
      <c r="J1909" s="42" t="str">
        <f t="shared" si="264"/>
        <v/>
      </c>
      <c r="K1909" s="42" t="str">
        <f t="shared" si="265"/>
        <v/>
      </c>
      <c r="L1909" s="44" t="str">
        <f t="shared" si="266"/>
        <v/>
      </c>
      <c r="M1909" s="44" t="str">
        <f t="shared" si="267"/>
        <v/>
      </c>
      <c r="N1909" s="44" t="str">
        <f t="shared" si="268"/>
        <v/>
      </c>
      <c r="O1909" s="30">
        <f t="shared" si="261"/>
        <v>0</v>
      </c>
    </row>
    <row r="1910" spans="1:15" x14ac:dyDescent="0.2">
      <c r="A1910" s="40">
        <v>1905</v>
      </c>
      <c r="B1910" s="40" t="str">
        <f>IF(DanhMụcHH!B1909="","",DanhMụcHH!B1909)</f>
        <v/>
      </c>
      <c r="C1910" s="41" t="str">
        <f ca="1">IF(B1910="","",SUMIF(OFFSET(MuaHàng_ThanhToán!$D$5,0,0,COUNTIF(Table2[Tên nhà cung cấp],MuaHàng_ThanhToán!$C$5),6),BáoCáoHàngHóa!B1910,Table2[Số lượng]))</f>
        <v/>
      </c>
      <c r="D1910" s="41" t="str">
        <f t="shared" si="262"/>
        <v/>
      </c>
      <c r="E1910" s="41" t="str">
        <f ca="1">IF(B1910="","",SUMIF(OFFSET(MuaHàng_ThanhToán!$D$5,0,0,COUNTIF(Table2[Tên nhà cung cấp],MuaHàng_ThanhToán!$C$5),6),BáoCáoHàngHóa!B1910,Table2[Thành tiền]))</f>
        <v/>
      </c>
      <c r="F1910" s="43" t="str">
        <f>IF(B1910="","",SUMIF(Table2[[Tên hàng hóa]:[Thành tiền]],BáoCáoHàngHóa!B1910,Table2[Số lượng])-BáoCáoHàngHóa!C1910)</f>
        <v/>
      </c>
      <c r="G1910" s="43" t="str">
        <f t="shared" si="263"/>
        <v/>
      </c>
      <c r="H1910" s="43" t="str">
        <f>IF(B1910="","",SUMIF(Table2[[Tên hàng hóa]:[Thành tiền]],BáoCáoHàngHóa!B1910,Table2[Thành tiền])-BáoCáoHàngHóa!E1910)</f>
        <v/>
      </c>
      <c r="I1910" s="42" t="str">
        <f>IF(B1910="","",SUMIF(Table28[[Tên hàng hóa ]:[Thành tiền]],BáoCáoHàngHóa!B1910,Table28[Số lượng]))</f>
        <v/>
      </c>
      <c r="J1910" s="42" t="str">
        <f t="shared" si="264"/>
        <v/>
      </c>
      <c r="K1910" s="42" t="str">
        <f t="shared" si="265"/>
        <v/>
      </c>
      <c r="L1910" s="44" t="str">
        <f t="shared" si="266"/>
        <v/>
      </c>
      <c r="M1910" s="44" t="str">
        <f t="shared" si="267"/>
        <v/>
      </c>
      <c r="N1910" s="44" t="str">
        <f t="shared" si="268"/>
        <v/>
      </c>
      <c r="O1910" s="30">
        <f t="shared" si="261"/>
        <v>0</v>
      </c>
    </row>
    <row r="1911" spans="1:15" x14ac:dyDescent="0.2">
      <c r="A1911" s="40">
        <v>1906</v>
      </c>
      <c r="B1911" s="40" t="str">
        <f>IF(DanhMụcHH!B1910="","",DanhMụcHH!B1910)</f>
        <v/>
      </c>
      <c r="C1911" s="41" t="str">
        <f ca="1">IF(B1911="","",SUMIF(OFFSET(MuaHàng_ThanhToán!$D$5,0,0,COUNTIF(Table2[Tên nhà cung cấp],MuaHàng_ThanhToán!$C$5),6),BáoCáoHàngHóa!B1911,Table2[Số lượng]))</f>
        <v/>
      </c>
      <c r="D1911" s="41" t="str">
        <f t="shared" si="262"/>
        <v/>
      </c>
      <c r="E1911" s="41" t="str">
        <f ca="1">IF(B1911="","",SUMIF(OFFSET(MuaHàng_ThanhToán!$D$5,0,0,COUNTIF(Table2[Tên nhà cung cấp],MuaHàng_ThanhToán!$C$5),6),BáoCáoHàngHóa!B1911,Table2[Thành tiền]))</f>
        <v/>
      </c>
      <c r="F1911" s="43" t="str">
        <f>IF(B1911="","",SUMIF(Table2[[Tên hàng hóa]:[Thành tiền]],BáoCáoHàngHóa!B1911,Table2[Số lượng])-BáoCáoHàngHóa!C1911)</f>
        <v/>
      </c>
      <c r="G1911" s="43" t="str">
        <f t="shared" si="263"/>
        <v/>
      </c>
      <c r="H1911" s="43" t="str">
        <f>IF(B1911="","",SUMIF(Table2[[Tên hàng hóa]:[Thành tiền]],BáoCáoHàngHóa!B1911,Table2[Thành tiền])-BáoCáoHàngHóa!E1911)</f>
        <v/>
      </c>
      <c r="I1911" s="42" t="str">
        <f>IF(B1911="","",SUMIF(Table28[[Tên hàng hóa ]:[Thành tiền]],BáoCáoHàngHóa!B1911,Table28[Số lượng]))</f>
        <v/>
      </c>
      <c r="J1911" s="42" t="str">
        <f t="shared" si="264"/>
        <v/>
      </c>
      <c r="K1911" s="42" t="str">
        <f t="shared" si="265"/>
        <v/>
      </c>
      <c r="L1911" s="44" t="str">
        <f t="shared" si="266"/>
        <v/>
      </c>
      <c r="M1911" s="44" t="str">
        <f t="shared" si="267"/>
        <v/>
      </c>
      <c r="N1911" s="44" t="str">
        <f t="shared" si="268"/>
        <v/>
      </c>
      <c r="O1911" s="30">
        <f t="shared" si="261"/>
        <v>0</v>
      </c>
    </row>
    <row r="1912" spans="1:15" x14ac:dyDescent="0.2">
      <c r="A1912" s="40">
        <v>1907</v>
      </c>
      <c r="B1912" s="40" t="str">
        <f>IF(DanhMụcHH!B1911="","",DanhMụcHH!B1911)</f>
        <v/>
      </c>
      <c r="C1912" s="41" t="str">
        <f ca="1">IF(B1912="","",SUMIF(OFFSET(MuaHàng_ThanhToán!$D$5,0,0,COUNTIF(Table2[Tên nhà cung cấp],MuaHàng_ThanhToán!$C$5),6),BáoCáoHàngHóa!B1912,Table2[Số lượng]))</f>
        <v/>
      </c>
      <c r="D1912" s="41" t="str">
        <f t="shared" si="262"/>
        <v/>
      </c>
      <c r="E1912" s="41" t="str">
        <f ca="1">IF(B1912="","",SUMIF(OFFSET(MuaHàng_ThanhToán!$D$5,0,0,COUNTIF(Table2[Tên nhà cung cấp],MuaHàng_ThanhToán!$C$5),6),BáoCáoHàngHóa!B1912,Table2[Thành tiền]))</f>
        <v/>
      </c>
      <c r="F1912" s="43" t="str">
        <f>IF(B1912="","",SUMIF(Table2[[Tên hàng hóa]:[Thành tiền]],BáoCáoHàngHóa!B1912,Table2[Số lượng])-BáoCáoHàngHóa!C1912)</f>
        <v/>
      </c>
      <c r="G1912" s="43" t="str">
        <f t="shared" si="263"/>
        <v/>
      </c>
      <c r="H1912" s="43" t="str">
        <f>IF(B1912="","",SUMIF(Table2[[Tên hàng hóa]:[Thành tiền]],BáoCáoHàngHóa!B1912,Table2[Thành tiền])-BáoCáoHàngHóa!E1912)</f>
        <v/>
      </c>
      <c r="I1912" s="42" t="str">
        <f>IF(B1912="","",SUMIF(Table28[[Tên hàng hóa ]:[Thành tiền]],BáoCáoHàngHóa!B1912,Table28[Số lượng]))</f>
        <v/>
      </c>
      <c r="J1912" s="42" t="str">
        <f t="shared" si="264"/>
        <v/>
      </c>
      <c r="K1912" s="42" t="str">
        <f t="shared" si="265"/>
        <v/>
      </c>
      <c r="L1912" s="44" t="str">
        <f t="shared" si="266"/>
        <v/>
      </c>
      <c r="M1912" s="44" t="str">
        <f t="shared" si="267"/>
        <v/>
      </c>
      <c r="N1912" s="44" t="str">
        <f t="shared" si="268"/>
        <v/>
      </c>
      <c r="O1912" s="30">
        <f t="shared" si="261"/>
        <v>0</v>
      </c>
    </row>
    <row r="1913" spans="1:15" x14ac:dyDescent="0.2">
      <c r="A1913" s="40">
        <v>1908</v>
      </c>
      <c r="B1913" s="40" t="str">
        <f>IF(DanhMụcHH!B1912="","",DanhMụcHH!B1912)</f>
        <v/>
      </c>
      <c r="C1913" s="41" t="str">
        <f ca="1">IF(B1913="","",SUMIF(OFFSET(MuaHàng_ThanhToán!$D$5,0,0,COUNTIF(Table2[Tên nhà cung cấp],MuaHàng_ThanhToán!$C$5),6),BáoCáoHàngHóa!B1913,Table2[Số lượng]))</f>
        <v/>
      </c>
      <c r="D1913" s="41" t="str">
        <f t="shared" si="262"/>
        <v/>
      </c>
      <c r="E1913" s="41" t="str">
        <f ca="1">IF(B1913="","",SUMIF(OFFSET(MuaHàng_ThanhToán!$D$5,0,0,COUNTIF(Table2[Tên nhà cung cấp],MuaHàng_ThanhToán!$C$5),6),BáoCáoHàngHóa!B1913,Table2[Thành tiền]))</f>
        <v/>
      </c>
      <c r="F1913" s="43" t="str">
        <f>IF(B1913="","",SUMIF(Table2[[Tên hàng hóa]:[Thành tiền]],BáoCáoHàngHóa!B1913,Table2[Số lượng])-BáoCáoHàngHóa!C1913)</f>
        <v/>
      </c>
      <c r="G1913" s="43" t="str">
        <f t="shared" si="263"/>
        <v/>
      </c>
      <c r="H1913" s="43" t="str">
        <f>IF(B1913="","",SUMIF(Table2[[Tên hàng hóa]:[Thành tiền]],BáoCáoHàngHóa!B1913,Table2[Thành tiền])-BáoCáoHàngHóa!E1913)</f>
        <v/>
      </c>
      <c r="I1913" s="42" t="str">
        <f>IF(B1913="","",SUMIF(Table28[[Tên hàng hóa ]:[Thành tiền]],BáoCáoHàngHóa!B1913,Table28[Số lượng]))</f>
        <v/>
      </c>
      <c r="J1913" s="42" t="str">
        <f t="shared" si="264"/>
        <v/>
      </c>
      <c r="K1913" s="42" t="str">
        <f t="shared" si="265"/>
        <v/>
      </c>
      <c r="L1913" s="44" t="str">
        <f t="shared" si="266"/>
        <v/>
      </c>
      <c r="M1913" s="44" t="str">
        <f t="shared" si="267"/>
        <v/>
      </c>
      <c r="N1913" s="44" t="str">
        <f t="shared" si="268"/>
        <v/>
      </c>
      <c r="O1913" s="30">
        <f t="shared" si="261"/>
        <v>0</v>
      </c>
    </row>
    <row r="1914" spans="1:15" x14ac:dyDescent="0.2">
      <c r="A1914" s="40">
        <v>1909</v>
      </c>
      <c r="B1914" s="40" t="str">
        <f>IF(DanhMụcHH!B1913="","",DanhMụcHH!B1913)</f>
        <v/>
      </c>
      <c r="C1914" s="41" t="str">
        <f ca="1">IF(B1914="","",SUMIF(OFFSET(MuaHàng_ThanhToán!$D$5,0,0,COUNTIF(Table2[Tên nhà cung cấp],MuaHàng_ThanhToán!$C$5),6),BáoCáoHàngHóa!B1914,Table2[Số lượng]))</f>
        <v/>
      </c>
      <c r="D1914" s="41" t="str">
        <f t="shared" si="262"/>
        <v/>
      </c>
      <c r="E1914" s="41" t="str">
        <f ca="1">IF(B1914="","",SUMIF(OFFSET(MuaHàng_ThanhToán!$D$5,0,0,COUNTIF(Table2[Tên nhà cung cấp],MuaHàng_ThanhToán!$C$5),6),BáoCáoHàngHóa!B1914,Table2[Thành tiền]))</f>
        <v/>
      </c>
      <c r="F1914" s="43" t="str">
        <f>IF(B1914="","",SUMIF(Table2[[Tên hàng hóa]:[Thành tiền]],BáoCáoHàngHóa!B1914,Table2[Số lượng])-BáoCáoHàngHóa!C1914)</f>
        <v/>
      </c>
      <c r="G1914" s="43" t="str">
        <f t="shared" si="263"/>
        <v/>
      </c>
      <c r="H1914" s="43" t="str">
        <f>IF(B1914="","",SUMIF(Table2[[Tên hàng hóa]:[Thành tiền]],BáoCáoHàngHóa!B1914,Table2[Thành tiền])-BáoCáoHàngHóa!E1914)</f>
        <v/>
      </c>
      <c r="I1914" s="42" t="str">
        <f>IF(B1914="","",SUMIF(Table28[[Tên hàng hóa ]:[Thành tiền]],BáoCáoHàngHóa!B1914,Table28[Số lượng]))</f>
        <v/>
      </c>
      <c r="J1914" s="42" t="str">
        <f t="shared" si="264"/>
        <v/>
      </c>
      <c r="K1914" s="42" t="str">
        <f t="shared" si="265"/>
        <v/>
      </c>
      <c r="L1914" s="44" t="str">
        <f t="shared" si="266"/>
        <v/>
      </c>
      <c r="M1914" s="44" t="str">
        <f t="shared" si="267"/>
        <v/>
      </c>
      <c r="N1914" s="44" t="str">
        <f t="shared" si="268"/>
        <v/>
      </c>
      <c r="O1914" s="30">
        <f t="shared" si="261"/>
        <v>0</v>
      </c>
    </row>
    <row r="1915" spans="1:15" x14ac:dyDescent="0.2">
      <c r="A1915" s="40">
        <v>1910</v>
      </c>
      <c r="B1915" s="40" t="str">
        <f>IF(DanhMụcHH!B1914="","",DanhMụcHH!B1914)</f>
        <v/>
      </c>
      <c r="C1915" s="41" t="str">
        <f ca="1">IF(B1915="","",SUMIF(OFFSET(MuaHàng_ThanhToán!$D$5,0,0,COUNTIF(Table2[Tên nhà cung cấp],MuaHàng_ThanhToán!$C$5),6),BáoCáoHàngHóa!B1915,Table2[Số lượng]))</f>
        <v/>
      </c>
      <c r="D1915" s="41" t="str">
        <f t="shared" si="262"/>
        <v/>
      </c>
      <c r="E1915" s="41" t="str">
        <f ca="1">IF(B1915="","",SUMIF(OFFSET(MuaHàng_ThanhToán!$D$5,0,0,COUNTIF(Table2[Tên nhà cung cấp],MuaHàng_ThanhToán!$C$5),6),BáoCáoHàngHóa!B1915,Table2[Thành tiền]))</f>
        <v/>
      </c>
      <c r="F1915" s="43" t="str">
        <f>IF(B1915="","",SUMIF(Table2[[Tên hàng hóa]:[Thành tiền]],BáoCáoHàngHóa!B1915,Table2[Số lượng])-BáoCáoHàngHóa!C1915)</f>
        <v/>
      </c>
      <c r="G1915" s="43" t="str">
        <f t="shared" si="263"/>
        <v/>
      </c>
      <c r="H1915" s="43" t="str">
        <f>IF(B1915="","",SUMIF(Table2[[Tên hàng hóa]:[Thành tiền]],BáoCáoHàngHóa!B1915,Table2[Thành tiền])-BáoCáoHàngHóa!E1915)</f>
        <v/>
      </c>
      <c r="I1915" s="42" t="str">
        <f>IF(B1915="","",SUMIF(Table28[[Tên hàng hóa ]:[Thành tiền]],BáoCáoHàngHóa!B1915,Table28[Số lượng]))</f>
        <v/>
      </c>
      <c r="J1915" s="42" t="str">
        <f t="shared" si="264"/>
        <v/>
      </c>
      <c r="K1915" s="42" t="str">
        <f t="shared" si="265"/>
        <v/>
      </c>
      <c r="L1915" s="44" t="str">
        <f t="shared" si="266"/>
        <v/>
      </c>
      <c r="M1915" s="44" t="str">
        <f t="shared" si="267"/>
        <v/>
      </c>
      <c r="N1915" s="44" t="str">
        <f t="shared" si="268"/>
        <v/>
      </c>
      <c r="O1915" s="30">
        <f t="shared" si="261"/>
        <v>0</v>
      </c>
    </row>
    <row r="1916" spans="1:15" x14ac:dyDescent="0.2">
      <c r="A1916" s="40">
        <v>1911</v>
      </c>
      <c r="B1916" s="40" t="str">
        <f>IF(DanhMụcHH!B1915="","",DanhMụcHH!B1915)</f>
        <v/>
      </c>
      <c r="C1916" s="41" t="str">
        <f ca="1">IF(B1916="","",SUMIF(OFFSET(MuaHàng_ThanhToán!$D$5,0,0,COUNTIF(Table2[Tên nhà cung cấp],MuaHàng_ThanhToán!$C$5),6),BáoCáoHàngHóa!B1916,Table2[Số lượng]))</f>
        <v/>
      </c>
      <c r="D1916" s="41" t="str">
        <f t="shared" si="262"/>
        <v/>
      </c>
      <c r="E1916" s="41" t="str">
        <f ca="1">IF(B1916="","",SUMIF(OFFSET(MuaHàng_ThanhToán!$D$5,0,0,COUNTIF(Table2[Tên nhà cung cấp],MuaHàng_ThanhToán!$C$5),6),BáoCáoHàngHóa!B1916,Table2[Thành tiền]))</f>
        <v/>
      </c>
      <c r="F1916" s="43" t="str">
        <f>IF(B1916="","",SUMIF(Table2[[Tên hàng hóa]:[Thành tiền]],BáoCáoHàngHóa!B1916,Table2[Số lượng])-BáoCáoHàngHóa!C1916)</f>
        <v/>
      </c>
      <c r="G1916" s="43" t="str">
        <f t="shared" si="263"/>
        <v/>
      </c>
      <c r="H1916" s="43" t="str">
        <f>IF(B1916="","",SUMIF(Table2[[Tên hàng hóa]:[Thành tiền]],BáoCáoHàngHóa!B1916,Table2[Thành tiền])-BáoCáoHàngHóa!E1916)</f>
        <v/>
      </c>
      <c r="I1916" s="42" t="str">
        <f>IF(B1916="","",SUMIF(Table28[[Tên hàng hóa ]:[Thành tiền]],BáoCáoHàngHóa!B1916,Table28[Số lượng]))</f>
        <v/>
      </c>
      <c r="J1916" s="42" t="str">
        <f t="shared" si="264"/>
        <v/>
      </c>
      <c r="K1916" s="42" t="str">
        <f t="shared" si="265"/>
        <v/>
      </c>
      <c r="L1916" s="44" t="str">
        <f t="shared" si="266"/>
        <v/>
      </c>
      <c r="M1916" s="44" t="str">
        <f t="shared" si="267"/>
        <v/>
      </c>
      <c r="N1916" s="44" t="str">
        <f t="shared" si="268"/>
        <v/>
      </c>
      <c r="O1916" s="30">
        <f t="shared" si="261"/>
        <v>0</v>
      </c>
    </row>
    <row r="1917" spans="1:15" x14ac:dyDescent="0.2">
      <c r="A1917" s="40">
        <v>1912</v>
      </c>
      <c r="B1917" s="40" t="str">
        <f>IF(DanhMụcHH!B1916="","",DanhMụcHH!B1916)</f>
        <v/>
      </c>
      <c r="C1917" s="41" t="str">
        <f ca="1">IF(B1917="","",SUMIF(OFFSET(MuaHàng_ThanhToán!$D$5,0,0,COUNTIF(Table2[Tên nhà cung cấp],MuaHàng_ThanhToán!$C$5),6),BáoCáoHàngHóa!B1917,Table2[Số lượng]))</f>
        <v/>
      </c>
      <c r="D1917" s="41" t="str">
        <f t="shared" si="262"/>
        <v/>
      </c>
      <c r="E1917" s="41" t="str">
        <f ca="1">IF(B1917="","",SUMIF(OFFSET(MuaHàng_ThanhToán!$D$5,0,0,COUNTIF(Table2[Tên nhà cung cấp],MuaHàng_ThanhToán!$C$5),6),BáoCáoHàngHóa!B1917,Table2[Thành tiền]))</f>
        <v/>
      </c>
      <c r="F1917" s="43" t="str">
        <f>IF(B1917="","",SUMIF(Table2[[Tên hàng hóa]:[Thành tiền]],BáoCáoHàngHóa!B1917,Table2[Số lượng])-BáoCáoHàngHóa!C1917)</f>
        <v/>
      </c>
      <c r="G1917" s="43" t="str">
        <f t="shared" si="263"/>
        <v/>
      </c>
      <c r="H1917" s="43" t="str">
        <f>IF(B1917="","",SUMIF(Table2[[Tên hàng hóa]:[Thành tiền]],BáoCáoHàngHóa!B1917,Table2[Thành tiền])-BáoCáoHàngHóa!E1917)</f>
        <v/>
      </c>
      <c r="I1917" s="42" t="str">
        <f>IF(B1917="","",SUMIF(Table28[[Tên hàng hóa ]:[Thành tiền]],BáoCáoHàngHóa!B1917,Table28[Số lượng]))</f>
        <v/>
      </c>
      <c r="J1917" s="42" t="str">
        <f t="shared" si="264"/>
        <v/>
      </c>
      <c r="K1917" s="42" t="str">
        <f t="shared" si="265"/>
        <v/>
      </c>
      <c r="L1917" s="44" t="str">
        <f t="shared" si="266"/>
        <v/>
      </c>
      <c r="M1917" s="44" t="str">
        <f t="shared" si="267"/>
        <v/>
      </c>
      <c r="N1917" s="44" t="str">
        <f t="shared" si="268"/>
        <v/>
      </c>
      <c r="O1917" s="30">
        <f t="shared" si="261"/>
        <v>0</v>
      </c>
    </row>
    <row r="1918" spans="1:15" x14ac:dyDescent="0.2">
      <c r="A1918" s="40">
        <v>1913</v>
      </c>
      <c r="B1918" s="40" t="str">
        <f>IF(DanhMụcHH!B1917="","",DanhMụcHH!B1917)</f>
        <v/>
      </c>
      <c r="C1918" s="41" t="str">
        <f ca="1">IF(B1918="","",SUMIF(OFFSET(MuaHàng_ThanhToán!$D$5,0,0,COUNTIF(Table2[Tên nhà cung cấp],MuaHàng_ThanhToán!$C$5),6),BáoCáoHàngHóa!B1918,Table2[Số lượng]))</f>
        <v/>
      </c>
      <c r="D1918" s="41" t="str">
        <f t="shared" si="262"/>
        <v/>
      </c>
      <c r="E1918" s="41" t="str">
        <f ca="1">IF(B1918="","",SUMIF(OFFSET(MuaHàng_ThanhToán!$D$5,0,0,COUNTIF(Table2[Tên nhà cung cấp],MuaHàng_ThanhToán!$C$5),6),BáoCáoHàngHóa!B1918,Table2[Thành tiền]))</f>
        <v/>
      </c>
      <c r="F1918" s="43" t="str">
        <f>IF(B1918="","",SUMIF(Table2[[Tên hàng hóa]:[Thành tiền]],BáoCáoHàngHóa!B1918,Table2[Số lượng])-BáoCáoHàngHóa!C1918)</f>
        <v/>
      </c>
      <c r="G1918" s="43" t="str">
        <f t="shared" si="263"/>
        <v/>
      </c>
      <c r="H1918" s="43" t="str">
        <f>IF(B1918="","",SUMIF(Table2[[Tên hàng hóa]:[Thành tiền]],BáoCáoHàngHóa!B1918,Table2[Thành tiền])-BáoCáoHàngHóa!E1918)</f>
        <v/>
      </c>
      <c r="I1918" s="42" t="str">
        <f>IF(B1918="","",SUMIF(Table28[[Tên hàng hóa ]:[Thành tiền]],BáoCáoHàngHóa!B1918,Table28[Số lượng]))</f>
        <v/>
      </c>
      <c r="J1918" s="42" t="str">
        <f t="shared" si="264"/>
        <v/>
      </c>
      <c r="K1918" s="42" t="str">
        <f t="shared" si="265"/>
        <v/>
      </c>
      <c r="L1918" s="44" t="str">
        <f t="shared" si="266"/>
        <v/>
      </c>
      <c r="M1918" s="44" t="str">
        <f t="shared" si="267"/>
        <v/>
      </c>
      <c r="N1918" s="44" t="str">
        <f t="shared" si="268"/>
        <v/>
      </c>
      <c r="O1918" s="30">
        <f t="shared" si="261"/>
        <v>0</v>
      </c>
    </row>
    <row r="1919" spans="1:15" x14ac:dyDescent="0.2">
      <c r="A1919" s="40">
        <v>1914</v>
      </c>
      <c r="B1919" s="40" t="str">
        <f>IF(DanhMụcHH!B1918="","",DanhMụcHH!B1918)</f>
        <v/>
      </c>
      <c r="C1919" s="41" t="str">
        <f ca="1">IF(B1919="","",SUMIF(OFFSET(MuaHàng_ThanhToán!$D$5,0,0,COUNTIF(Table2[Tên nhà cung cấp],MuaHàng_ThanhToán!$C$5),6),BáoCáoHàngHóa!B1919,Table2[Số lượng]))</f>
        <v/>
      </c>
      <c r="D1919" s="41" t="str">
        <f t="shared" si="262"/>
        <v/>
      </c>
      <c r="E1919" s="41" t="str">
        <f ca="1">IF(B1919="","",SUMIF(OFFSET(MuaHàng_ThanhToán!$D$5,0,0,COUNTIF(Table2[Tên nhà cung cấp],MuaHàng_ThanhToán!$C$5),6),BáoCáoHàngHóa!B1919,Table2[Thành tiền]))</f>
        <v/>
      </c>
      <c r="F1919" s="43" t="str">
        <f>IF(B1919="","",SUMIF(Table2[[Tên hàng hóa]:[Thành tiền]],BáoCáoHàngHóa!B1919,Table2[Số lượng])-BáoCáoHàngHóa!C1919)</f>
        <v/>
      </c>
      <c r="G1919" s="43" t="str">
        <f t="shared" si="263"/>
        <v/>
      </c>
      <c r="H1919" s="43" t="str">
        <f>IF(B1919="","",SUMIF(Table2[[Tên hàng hóa]:[Thành tiền]],BáoCáoHàngHóa!B1919,Table2[Thành tiền])-BáoCáoHàngHóa!E1919)</f>
        <v/>
      </c>
      <c r="I1919" s="42" t="str">
        <f>IF(B1919="","",SUMIF(Table28[[Tên hàng hóa ]:[Thành tiền]],BáoCáoHàngHóa!B1919,Table28[Số lượng]))</f>
        <v/>
      </c>
      <c r="J1919" s="42" t="str">
        <f t="shared" si="264"/>
        <v/>
      </c>
      <c r="K1919" s="42" t="str">
        <f t="shared" si="265"/>
        <v/>
      </c>
      <c r="L1919" s="44" t="str">
        <f t="shared" si="266"/>
        <v/>
      </c>
      <c r="M1919" s="44" t="str">
        <f t="shared" si="267"/>
        <v/>
      </c>
      <c r="N1919" s="44" t="str">
        <f t="shared" si="268"/>
        <v/>
      </c>
      <c r="O1919" s="30">
        <f t="shared" si="261"/>
        <v>0</v>
      </c>
    </row>
    <row r="1920" spans="1:15" x14ac:dyDescent="0.2">
      <c r="A1920" s="40">
        <v>1915</v>
      </c>
      <c r="B1920" s="40" t="str">
        <f>IF(DanhMụcHH!B1919="","",DanhMụcHH!B1919)</f>
        <v/>
      </c>
      <c r="C1920" s="41" t="str">
        <f ca="1">IF(B1920="","",SUMIF(OFFSET(MuaHàng_ThanhToán!$D$5,0,0,COUNTIF(Table2[Tên nhà cung cấp],MuaHàng_ThanhToán!$C$5),6),BáoCáoHàngHóa!B1920,Table2[Số lượng]))</f>
        <v/>
      </c>
      <c r="D1920" s="41" t="str">
        <f t="shared" si="262"/>
        <v/>
      </c>
      <c r="E1920" s="41" t="str">
        <f ca="1">IF(B1920="","",SUMIF(OFFSET(MuaHàng_ThanhToán!$D$5,0,0,COUNTIF(Table2[Tên nhà cung cấp],MuaHàng_ThanhToán!$C$5),6),BáoCáoHàngHóa!B1920,Table2[Thành tiền]))</f>
        <v/>
      </c>
      <c r="F1920" s="43" t="str">
        <f>IF(B1920="","",SUMIF(Table2[[Tên hàng hóa]:[Thành tiền]],BáoCáoHàngHóa!B1920,Table2[Số lượng])-BáoCáoHàngHóa!C1920)</f>
        <v/>
      </c>
      <c r="G1920" s="43" t="str">
        <f t="shared" si="263"/>
        <v/>
      </c>
      <c r="H1920" s="43" t="str">
        <f>IF(B1920="","",SUMIF(Table2[[Tên hàng hóa]:[Thành tiền]],BáoCáoHàngHóa!B1920,Table2[Thành tiền])-BáoCáoHàngHóa!E1920)</f>
        <v/>
      </c>
      <c r="I1920" s="42" t="str">
        <f>IF(B1920="","",SUMIF(Table28[[Tên hàng hóa ]:[Thành tiền]],BáoCáoHàngHóa!B1920,Table28[Số lượng]))</f>
        <v/>
      </c>
      <c r="J1920" s="42" t="str">
        <f t="shared" si="264"/>
        <v/>
      </c>
      <c r="K1920" s="42" t="str">
        <f t="shared" si="265"/>
        <v/>
      </c>
      <c r="L1920" s="44" t="str">
        <f t="shared" si="266"/>
        <v/>
      </c>
      <c r="M1920" s="44" t="str">
        <f t="shared" si="267"/>
        <v/>
      </c>
      <c r="N1920" s="44" t="str">
        <f t="shared" si="268"/>
        <v/>
      </c>
      <c r="O1920" s="30">
        <f t="shared" si="261"/>
        <v>0</v>
      </c>
    </row>
    <row r="1921" spans="1:15" x14ac:dyDescent="0.2">
      <c r="A1921" s="40">
        <v>1916</v>
      </c>
      <c r="B1921" s="40" t="str">
        <f>IF(DanhMụcHH!B1920="","",DanhMụcHH!B1920)</f>
        <v/>
      </c>
      <c r="C1921" s="41" t="str">
        <f ca="1">IF(B1921="","",SUMIF(OFFSET(MuaHàng_ThanhToán!$D$5,0,0,COUNTIF(Table2[Tên nhà cung cấp],MuaHàng_ThanhToán!$C$5),6),BáoCáoHàngHóa!B1921,Table2[Số lượng]))</f>
        <v/>
      </c>
      <c r="D1921" s="41" t="str">
        <f t="shared" si="262"/>
        <v/>
      </c>
      <c r="E1921" s="41" t="str">
        <f ca="1">IF(B1921="","",SUMIF(OFFSET(MuaHàng_ThanhToán!$D$5,0,0,COUNTIF(Table2[Tên nhà cung cấp],MuaHàng_ThanhToán!$C$5),6),BáoCáoHàngHóa!B1921,Table2[Thành tiền]))</f>
        <v/>
      </c>
      <c r="F1921" s="43" t="str">
        <f>IF(B1921="","",SUMIF(Table2[[Tên hàng hóa]:[Thành tiền]],BáoCáoHàngHóa!B1921,Table2[Số lượng])-BáoCáoHàngHóa!C1921)</f>
        <v/>
      </c>
      <c r="G1921" s="43" t="str">
        <f t="shared" si="263"/>
        <v/>
      </c>
      <c r="H1921" s="43" t="str">
        <f>IF(B1921="","",SUMIF(Table2[[Tên hàng hóa]:[Thành tiền]],BáoCáoHàngHóa!B1921,Table2[Thành tiền])-BáoCáoHàngHóa!E1921)</f>
        <v/>
      </c>
      <c r="I1921" s="42" t="str">
        <f>IF(B1921="","",SUMIF(Table28[[Tên hàng hóa ]:[Thành tiền]],BáoCáoHàngHóa!B1921,Table28[Số lượng]))</f>
        <v/>
      </c>
      <c r="J1921" s="42" t="str">
        <f t="shared" si="264"/>
        <v/>
      </c>
      <c r="K1921" s="42" t="str">
        <f t="shared" si="265"/>
        <v/>
      </c>
      <c r="L1921" s="44" t="str">
        <f t="shared" si="266"/>
        <v/>
      </c>
      <c r="M1921" s="44" t="str">
        <f t="shared" si="267"/>
        <v/>
      </c>
      <c r="N1921" s="44" t="str">
        <f t="shared" si="268"/>
        <v/>
      </c>
      <c r="O1921" s="30">
        <f t="shared" si="261"/>
        <v>0</v>
      </c>
    </row>
    <row r="1922" spans="1:15" x14ac:dyDescent="0.2">
      <c r="A1922" s="40">
        <v>1917</v>
      </c>
      <c r="B1922" s="40" t="str">
        <f>IF(DanhMụcHH!B1921="","",DanhMụcHH!B1921)</f>
        <v/>
      </c>
      <c r="C1922" s="41" t="str">
        <f ca="1">IF(B1922="","",SUMIF(OFFSET(MuaHàng_ThanhToán!$D$5,0,0,COUNTIF(Table2[Tên nhà cung cấp],MuaHàng_ThanhToán!$C$5),6),BáoCáoHàngHóa!B1922,Table2[Số lượng]))</f>
        <v/>
      </c>
      <c r="D1922" s="41" t="str">
        <f t="shared" si="262"/>
        <v/>
      </c>
      <c r="E1922" s="41" t="str">
        <f ca="1">IF(B1922="","",SUMIF(OFFSET(MuaHàng_ThanhToán!$D$5,0,0,COUNTIF(Table2[Tên nhà cung cấp],MuaHàng_ThanhToán!$C$5),6),BáoCáoHàngHóa!B1922,Table2[Thành tiền]))</f>
        <v/>
      </c>
      <c r="F1922" s="43" t="str">
        <f>IF(B1922="","",SUMIF(Table2[[Tên hàng hóa]:[Thành tiền]],BáoCáoHàngHóa!B1922,Table2[Số lượng])-BáoCáoHàngHóa!C1922)</f>
        <v/>
      </c>
      <c r="G1922" s="43" t="str">
        <f t="shared" si="263"/>
        <v/>
      </c>
      <c r="H1922" s="43" t="str">
        <f>IF(B1922="","",SUMIF(Table2[[Tên hàng hóa]:[Thành tiền]],BáoCáoHàngHóa!B1922,Table2[Thành tiền])-BáoCáoHàngHóa!E1922)</f>
        <v/>
      </c>
      <c r="I1922" s="42" t="str">
        <f>IF(B1922="","",SUMIF(Table28[[Tên hàng hóa ]:[Thành tiền]],BáoCáoHàngHóa!B1922,Table28[Số lượng]))</f>
        <v/>
      </c>
      <c r="J1922" s="42" t="str">
        <f t="shared" si="264"/>
        <v/>
      </c>
      <c r="K1922" s="42" t="str">
        <f t="shared" si="265"/>
        <v/>
      </c>
      <c r="L1922" s="44" t="str">
        <f t="shared" si="266"/>
        <v/>
      </c>
      <c r="M1922" s="44" t="str">
        <f t="shared" si="267"/>
        <v/>
      </c>
      <c r="N1922" s="44" t="str">
        <f t="shared" si="268"/>
        <v/>
      </c>
      <c r="O1922" s="30">
        <f t="shared" si="261"/>
        <v>0</v>
      </c>
    </row>
    <row r="1923" spans="1:15" x14ac:dyDescent="0.2">
      <c r="A1923" s="40">
        <v>1918</v>
      </c>
      <c r="B1923" s="40" t="str">
        <f>IF(DanhMụcHH!B1922="","",DanhMụcHH!B1922)</f>
        <v/>
      </c>
      <c r="C1923" s="41" t="str">
        <f ca="1">IF(B1923="","",SUMIF(OFFSET(MuaHàng_ThanhToán!$D$5,0,0,COUNTIF(Table2[Tên nhà cung cấp],MuaHàng_ThanhToán!$C$5),6),BáoCáoHàngHóa!B1923,Table2[Số lượng]))</f>
        <v/>
      </c>
      <c r="D1923" s="41" t="str">
        <f t="shared" si="262"/>
        <v/>
      </c>
      <c r="E1923" s="41" t="str">
        <f ca="1">IF(B1923="","",SUMIF(OFFSET(MuaHàng_ThanhToán!$D$5,0,0,COUNTIF(Table2[Tên nhà cung cấp],MuaHàng_ThanhToán!$C$5),6),BáoCáoHàngHóa!B1923,Table2[Thành tiền]))</f>
        <v/>
      </c>
      <c r="F1923" s="43" t="str">
        <f>IF(B1923="","",SUMIF(Table2[[Tên hàng hóa]:[Thành tiền]],BáoCáoHàngHóa!B1923,Table2[Số lượng])-BáoCáoHàngHóa!C1923)</f>
        <v/>
      </c>
      <c r="G1923" s="43" t="str">
        <f t="shared" si="263"/>
        <v/>
      </c>
      <c r="H1923" s="43" t="str">
        <f>IF(B1923="","",SUMIF(Table2[[Tên hàng hóa]:[Thành tiền]],BáoCáoHàngHóa!B1923,Table2[Thành tiền])-BáoCáoHàngHóa!E1923)</f>
        <v/>
      </c>
      <c r="I1923" s="42" t="str">
        <f>IF(B1923="","",SUMIF(Table28[[Tên hàng hóa ]:[Thành tiền]],BáoCáoHàngHóa!B1923,Table28[Số lượng]))</f>
        <v/>
      </c>
      <c r="J1923" s="42" t="str">
        <f t="shared" si="264"/>
        <v/>
      </c>
      <c r="K1923" s="42" t="str">
        <f t="shared" si="265"/>
        <v/>
      </c>
      <c r="L1923" s="44" t="str">
        <f t="shared" si="266"/>
        <v/>
      </c>
      <c r="M1923" s="44" t="str">
        <f t="shared" si="267"/>
        <v/>
      </c>
      <c r="N1923" s="44" t="str">
        <f t="shared" si="268"/>
        <v/>
      </c>
      <c r="O1923" s="30">
        <f t="shared" si="261"/>
        <v>0</v>
      </c>
    </row>
    <row r="1924" spans="1:15" x14ac:dyDescent="0.2">
      <c r="A1924" s="40">
        <v>1919</v>
      </c>
      <c r="B1924" s="40" t="str">
        <f>IF(DanhMụcHH!B1923="","",DanhMụcHH!B1923)</f>
        <v/>
      </c>
      <c r="C1924" s="41" t="str">
        <f ca="1">IF(B1924="","",SUMIF(OFFSET(MuaHàng_ThanhToán!$D$5,0,0,COUNTIF(Table2[Tên nhà cung cấp],MuaHàng_ThanhToán!$C$5),6),BáoCáoHàngHóa!B1924,Table2[Số lượng]))</f>
        <v/>
      </c>
      <c r="D1924" s="41" t="str">
        <f t="shared" si="262"/>
        <v/>
      </c>
      <c r="E1924" s="41" t="str">
        <f ca="1">IF(B1924="","",SUMIF(OFFSET(MuaHàng_ThanhToán!$D$5,0,0,COUNTIF(Table2[Tên nhà cung cấp],MuaHàng_ThanhToán!$C$5),6),BáoCáoHàngHóa!B1924,Table2[Thành tiền]))</f>
        <v/>
      </c>
      <c r="F1924" s="43" t="str">
        <f>IF(B1924="","",SUMIF(Table2[[Tên hàng hóa]:[Thành tiền]],BáoCáoHàngHóa!B1924,Table2[Số lượng])-BáoCáoHàngHóa!C1924)</f>
        <v/>
      </c>
      <c r="G1924" s="43" t="str">
        <f t="shared" si="263"/>
        <v/>
      </c>
      <c r="H1924" s="43" t="str">
        <f>IF(B1924="","",SUMIF(Table2[[Tên hàng hóa]:[Thành tiền]],BáoCáoHàngHóa!B1924,Table2[Thành tiền])-BáoCáoHàngHóa!E1924)</f>
        <v/>
      </c>
      <c r="I1924" s="42" t="str">
        <f>IF(B1924="","",SUMIF(Table28[[Tên hàng hóa ]:[Thành tiền]],BáoCáoHàngHóa!B1924,Table28[Số lượng]))</f>
        <v/>
      </c>
      <c r="J1924" s="42" t="str">
        <f t="shared" si="264"/>
        <v/>
      </c>
      <c r="K1924" s="42" t="str">
        <f t="shared" si="265"/>
        <v/>
      </c>
      <c r="L1924" s="44" t="str">
        <f t="shared" si="266"/>
        <v/>
      </c>
      <c r="M1924" s="44" t="str">
        <f t="shared" si="267"/>
        <v/>
      </c>
      <c r="N1924" s="44" t="str">
        <f t="shared" si="268"/>
        <v/>
      </c>
      <c r="O1924" s="30">
        <f t="shared" si="261"/>
        <v>0</v>
      </c>
    </row>
    <row r="1925" spans="1:15" x14ac:dyDescent="0.2">
      <c r="A1925" s="40">
        <v>1920</v>
      </c>
      <c r="B1925" s="40" t="str">
        <f>IF(DanhMụcHH!B1924="","",DanhMụcHH!B1924)</f>
        <v/>
      </c>
      <c r="C1925" s="41" t="str">
        <f ca="1">IF(B1925="","",SUMIF(OFFSET(MuaHàng_ThanhToán!$D$5,0,0,COUNTIF(Table2[Tên nhà cung cấp],MuaHàng_ThanhToán!$C$5),6),BáoCáoHàngHóa!B1925,Table2[Số lượng]))</f>
        <v/>
      </c>
      <c r="D1925" s="41" t="str">
        <f t="shared" si="262"/>
        <v/>
      </c>
      <c r="E1925" s="41" t="str">
        <f ca="1">IF(B1925="","",SUMIF(OFFSET(MuaHàng_ThanhToán!$D$5,0,0,COUNTIF(Table2[Tên nhà cung cấp],MuaHàng_ThanhToán!$C$5),6),BáoCáoHàngHóa!B1925,Table2[Thành tiền]))</f>
        <v/>
      </c>
      <c r="F1925" s="43" t="str">
        <f>IF(B1925="","",SUMIF(Table2[[Tên hàng hóa]:[Thành tiền]],BáoCáoHàngHóa!B1925,Table2[Số lượng])-BáoCáoHàngHóa!C1925)</f>
        <v/>
      </c>
      <c r="G1925" s="43" t="str">
        <f t="shared" si="263"/>
        <v/>
      </c>
      <c r="H1925" s="43" t="str">
        <f>IF(B1925="","",SUMIF(Table2[[Tên hàng hóa]:[Thành tiền]],BáoCáoHàngHóa!B1925,Table2[Thành tiền])-BáoCáoHàngHóa!E1925)</f>
        <v/>
      </c>
      <c r="I1925" s="42" t="str">
        <f>IF(B1925="","",SUMIF(Table28[[Tên hàng hóa ]:[Thành tiền]],BáoCáoHàngHóa!B1925,Table28[Số lượng]))</f>
        <v/>
      </c>
      <c r="J1925" s="42" t="str">
        <f t="shared" si="264"/>
        <v/>
      </c>
      <c r="K1925" s="42" t="str">
        <f t="shared" si="265"/>
        <v/>
      </c>
      <c r="L1925" s="44" t="str">
        <f t="shared" si="266"/>
        <v/>
      </c>
      <c r="M1925" s="44" t="str">
        <f t="shared" si="267"/>
        <v/>
      </c>
      <c r="N1925" s="44" t="str">
        <f t="shared" si="268"/>
        <v/>
      </c>
      <c r="O1925" s="30">
        <f t="shared" si="261"/>
        <v>0</v>
      </c>
    </row>
    <row r="1926" spans="1:15" x14ac:dyDescent="0.2">
      <c r="A1926" s="40">
        <v>1921</v>
      </c>
      <c r="B1926" s="40" t="str">
        <f>IF(DanhMụcHH!B1925="","",DanhMụcHH!B1925)</f>
        <v/>
      </c>
      <c r="C1926" s="41" t="str">
        <f ca="1">IF(B1926="","",SUMIF(OFFSET(MuaHàng_ThanhToán!$D$5,0,0,COUNTIF(Table2[Tên nhà cung cấp],MuaHàng_ThanhToán!$C$5),6),BáoCáoHàngHóa!B1926,Table2[Số lượng]))</f>
        <v/>
      </c>
      <c r="D1926" s="41" t="str">
        <f t="shared" si="262"/>
        <v/>
      </c>
      <c r="E1926" s="41" t="str">
        <f ca="1">IF(B1926="","",SUMIF(OFFSET(MuaHàng_ThanhToán!$D$5,0,0,COUNTIF(Table2[Tên nhà cung cấp],MuaHàng_ThanhToán!$C$5),6),BáoCáoHàngHóa!B1926,Table2[Thành tiền]))</f>
        <v/>
      </c>
      <c r="F1926" s="43" t="str">
        <f>IF(B1926="","",SUMIF(Table2[[Tên hàng hóa]:[Thành tiền]],BáoCáoHàngHóa!B1926,Table2[Số lượng])-BáoCáoHàngHóa!C1926)</f>
        <v/>
      </c>
      <c r="G1926" s="43" t="str">
        <f t="shared" si="263"/>
        <v/>
      </c>
      <c r="H1926" s="43" t="str">
        <f>IF(B1926="","",SUMIF(Table2[[Tên hàng hóa]:[Thành tiền]],BáoCáoHàngHóa!B1926,Table2[Thành tiền])-BáoCáoHàngHóa!E1926)</f>
        <v/>
      </c>
      <c r="I1926" s="42" t="str">
        <f>IF(B1926="","",SUMIF(Table28[[Tên hàng hóa ]:[Thành tiền]],BáoCáoHàngHóa!B1926,Table28[Số lượng]))</f>
        <v/>
      </c>
      <c r="J1926" s="42" t="str">
        <f t="shared" si="264"/>
        <v/>
      </c>
      <c r="K1926" s="42" t="str">
        <f t="shared" si="265"/>
        <v/>
      </c>
      <c r="L1926" s="44" t="str">
        <f t="shared" si="266"/>
        <v/>
      </c>
      <c r="M1926" s="44" t="str">
        <f t="shared" si="267"/>
        <v/>
      </c>
      <c r="N1926" s="44" t="str">
        <f t="shared" si="268"/>
        <v/>
      </c>
      <c r="O1926" s="30">
        <f t="shared" si="261"/>
        <v>0</v>
      </c>
    </row>
    <row r="1927" spans="1:15" x14ac:dyDescent="0.2">
      <c r="A1927" s="40">
        <v>1922</v>
      </c>
      <c r="B1927" s="40" t="str">
        <f>IF(DanhMụcHH!B1926="","",DanhMụcHH!B1926)</f>
        <v/>
      </c>
      <c r="C1927" s="41" t="str">
        <f ca="1">IF(B1927="","",SUMIF(OFFSET(MuaHàng_ThanhToán!$D$5,0,0,COUNTIF(Table2[Tên nhà cung cấp],MuaHàng_ThanhToán!$C$5),6),BáoCáoHàngHóa!B1927,Table2[Số lượng]))</f>
        <v/>
      </c>
      <c r="D1927" s="41" t="str">
        <f t="shared" si="262"/>
        <v/>
      </c>
      <c r="E1927" s="41" t="str">
        <f ca="1">IF(B1927="","",SUMIF(OFFSET(MuaHàng_ThanhToán!$D$5,0,0,COUNTIF(Table2[Tên nhà cung cấp],MuaHàng_ThanhToán!$C$5),6),BáoCáoHàngHóa!B1927,Table2[Thành tiền]))</f>
        <v/>
      </c>
      <c r="F1927" s="43" t="str">
        <f>IF(B1927="","",SUMIF(Table2[[Tên hàng hóa]:[Thành tiền]],BáoCáoHàngHóa!B1927,Table2[Số lượng])-BáoCáoHàngHóa!C1927)</f>
        <v/>
      </c>
      <c r="G1927" s="43" t="str">
        <f t="shared" si="263"/>
        <v/>
      </c>
      <c r="H1927" s="43" t="str">
        <f>IF(B1927="","",SUMIF(Table2[[Tên hàng hóa]:[Thành tiền]],BáoCáoHàngHóa!B1927,Table2[Thành tiền])-BáoCáoHàngHóa!E1927)</f>
        <v/>
      </c>
      <c r="I1927" s="42" t="str">
        <f>IF(B1927="","",SUMIF(Table28[[Tên hàng hóa ]:[Thành tiền]],BáoCáoHàngHóa!B1927,Table28[Số lượng]))</f>
        <v/>
      </c>
      <c r="J1927" s="42" t="str">
        <f t="shared" si="264"/>
        <v/>
      </c>
      <c r="K1927" s="42" t="str">
        <f t="shared" si="265"/>
        <v/>
      </c>
      <c r="L1927" s="44" t="str">
        <f t="shared" si="266"/>
        <v/>
      </c>
      <c r="M1927" s="44" t="str">
        <f t="shared" si="267"/>
        <v/>
      </c>
      <c r="N1927" s="44" t="str">
        <f t="shared" si="268"/>
        <v/>
      </c>
      <c r="O1927" s="30">
        <f t="shared" ref="O1927:O1990" si="269">IF(L1927&lt;0,-1,0)</f>
        <v>0</v>
      </c>
    </row>
    <row r="1928" spans="1:15" x14ac:dyDescent="0.2">
      <c r="A1928" s="40">
        <v>1923</v>
      </c>
      <c r="B1928" s="40" t="str">
        <f>IF(DanhMụcHH!B1927="","",DanhMụcHH!B1927)</f>
        <v/>
      </c>
      <c r="C1928" s="41" t="str">
        <f ca="1">IF(B1928="","",SUMIF(OFFSET(MuaHàng_ThanhToán!$D$5,0,0,COUNTIF(Table2[Tên nhà cung cấp],MuaHàng_ThanhToán!$C$5),6),BáoCáoHàngHóa!B1928,Table2[Số lượng]))</f>
        <v/>
      </c>
      <c r="D1928" s="41" t="str">
        <f t="shared" si="262"/>
        <v/>
      </c>
      <c r="E1928" s="41" t="str">
        <f ca="1">IF(B1928="","",SUMIF(OFFSET(MuaHàng_ThanhToán!$D$5,0,0,COUNTIF(Table2[Tên nhà cung cấp],MuaHàng_ThanhToán!$C$5),6),BáoCáoHàngHóa!B1928,Table2[Thành tiền]))</f>
        <v/>
      </c>
      <c r="F1928" s="43" t="str">
        <f>IF(B1928="","",SUMIF(Table2[[Tên hàng hóa]:[Thành tiền]],BáoCáoHàngHóa!B1928,Table2[Số lượng])-BáoCáoHàngHóa!C1928)</f>
        <v/>
      </c>
      <c r="G1928" s="43" t="str">
        <f t="shared" si="263"/>
        <v/>
      </c>
      <c r="H1928" s="43" t="str">
        <f>IF(B1928="","",SUMIF(Table2[[Tên hàng hóa]:[Thành tiền]],BáoCáoHàngHóa!B1928,Table2[Thành tiền])-BáoCáoHàngHóa!E1928)</f>
        <v/>
      </c>
      <c r="I1928" s="42" t="str">
        <f>IF(B1928="","",SUMIF(Table28[[Tên hàng hóa ]:[Thành tiền]],BáoCáoHàngHóa!B1928,Table28[Số lượng]))</f>
        <v/>
      </c>
      <c r="J1928" s="42" t="str">
        <f t="shared" si="264"/>
        <v/>
      </c>
      <c r="K1928" s="42" t="str">
        <f t="shared" si="265"/>
        <v/>
      </c>
      <c r="L1928" s="44" t="str">
        <f t="shared" si="266"/>
        <v/>
      </c>
      <c r="M1928" s="44" t="str">
        <f t="shared" si="267"/>
        <v/>
      </c>
      <c r="N1928" s="44" t="str">
        <f t="shared" si="268"/>
        <v/>
      </c>
      <c r="O1928" s="30">
        <f t="shared" si="269"/>
        <v>0</v>
      </c>
    </row>
    <row r="1929" spans="1:15" x14ac:dyDescent="0.2">
      <c r="A1929" s="40">
        <v>1924</v>
      </c>
      <c r="B1929" s="40" t="str">
        <f>IF(DanhMụcHH!B1928="","",DanhMụcHH!B1928)</f>
        <v/>
      </c>
      <c r="C1929" s="41" t="str">
        <f ca="1">IF(B1929="","",SUMIF(OFFSET(MuaHàng_ThanhToán!$D$5,0,0,COUNTIF(Table2[Tên nhà cung cấp],MuaHàng_ThanhToán!$C$5),6),BáoCáoHàngHóa!B1929,Table2[Số lượng]))</f>
        <v/>
      </c>
      <c r="D1929" s="41" t="str">
        <f t="shared" si="262"/>
        <v/>
      </c>
      <c r="E1929" s="41" t="str">
        <f ca="1">IF(B1929="","",SUMIF(OFFSET(MuaHàng_ThanhToán!$D$5,0,0,COUNTIF(Table2[Tên nhà cung cấp],MuaHàng_ThanhToán!$C$5),6),BáoCáoHàngHóa!B1929,Table2[Thành tiền]))</f>
        <v/>
      </c>
      <c r="F1929" s="43" t="str">
        <f>IF(B1929="","",SUMIF(Table2[[Tên hàng hóa]:[Thành tiền]],BáoCáoHàngHóa!B1929,Table2[Số lượng])-BáoCáoHàngHóa!C1929)</f>
        <v/>
      </c>
      <c r="G1929" s="43" t="str">
        <f t="shared" si="263"/>
        <v/>
      </c>
      <c r="H1929" s="43" t="str">
        <f>IF(B1929="","",SUMIF(Table2[[Tên hàng hóa]:[Thành tiền]],BáoCáoHàngHóa!B1929,Table2[Thành tiền])-BáoCáoHàngHóa!E1929)</f>
        <v/>
      </c>
      <c r="I1929" s="42" t="str">
        <f>IF(B1929="","",SUMIF(Table28[[Tên hàng hóa ]:[Thành tiền]],BáoCáoHàngHóa!B1929,Table28[Số lượng]))</f>
        <v/>
      </c>
      <c r="J1929" s="42" t="str">
        <f t="shared" si="264"/>
        <v/>
      </c>
      <c r="K1929" s="42" t="str">
        <f t="shared" si="265"/>
        <v/>
      </c>
      <c r="L1929" s="44" t="str">
        <f t="shared" si="266"/>
        <v/>
      </c>
      <c r="M1929" s="44" t="str">
        <f t="shared" si="267"/>
        <v/>
      </c>
      <c r="N1929" s="44" t="str">
        <f t="shared" si="268"/>
        <v/>
      </c>
      <c r="O1929" s="30">
        <f t="shared" si="269"/>
        <v>0</v>
      </c>
    </row>
    <row r="1930" spans="1:15" x14ac:dyDescent="0.2">
      <c r="A1930" s="40">
        <v>1925</v>
      </c>
      <c r="B1930" s="40" t="str">
        <f>IF(DanhMụcHH!B1929="","",DanhMụcHH!B1929)</f>
        <v/>
      </c>
      <c r="C1930" s="41" t="str">
        <f ca="1">IF(B1930="","",SUMIF(OFFSET(MuaHàng_ThanhToán!$D$5,0,0,COUNTIF(Table2[Tên nhà cung cấp],MuaHàng_ThanhToán!$C$5),6),BáoCáoHàngHóa!B1930,Table2[Số lượng]))</f>
        <v/>
      </c>
      <c r="D1930" s="41" t="str">
        <f t="shared" si="262"/>
        <v/>
      </c>
      <c r="E1930" s="41" t="str">
        <f ca="1">IF(B1930="","",SUMIF(OFFSET(MuaHàng_ThanhToán!$D$5,0,0,COUNTIF(Table2[Tên nhà cung cấp],MuaHàng_ThanhToán!$C$5),6),BáoCáoHàngHóa!B1930,Table2[Thành tiền]))</f>
        <v/>
      </c>
      <c r="F1930" s="43" t="str">
        <f>IF(B1930="","",SUMIF(Table2[[Tên hàng hóa]:[Thành tiền]],BáoCáoHàngHóa!B1930,Table2[Số lượng])-BáoCáoHàngHóa!C1930)</f>
        <v/>
      </c>
      <c r="G1930" s="43" t="str">
        <f t="shared" si="263"/>
        <v/>
      </c>
      <c r="H1930" s="43" t="str">
        <f>IF(B1930="","",SUMIF(Table2[[Tên hàng hóa]:[Thành tiền]],BáoCáoHàngHóa!B1930,Table2[Thành tiền])-BáoCáoHàngHóa!E1930)</f>
        <v/>
      </c>
      <c r="I1930" s="42" t="str">
        <f>IF(B1930="","",SUMIF(Table28[[Tên hàng hóa ]:[Thành tiền]],BáoCáoHàngHóa!B1930,Table28[Số lượng]))</f>
        <v/>
      </c>
      <c r="J1930" s="42" t="str">
        <f t="shared" si="264"/>
        <v/>
      </c>
      <c r="K1930" s="42" t="str">
        <f t="shared" si="265"/>
        <v/>
      </c>
      <c r="L1930" s="44" t="str">
        <f t="shared" si="266"/>
        <v/>
      </c>
      <c r="M1930" s="44" t="str">
        <f t="shared" si="267"/>
        <v/>
      </c>
      <c r="N1930" s="44" t="str">
        <f t="shared" si="268"/>
        <v/>
      </c>
      <c r="O1930" s="30">
        <f t="shared" si="269"/>
        <v>0</v>
      </c>
    </row>
    <row r="1931" spans="1:15" x14ac:dyDescent="0.2">
      <c r="A1931" s="40">
        <v>1926</v>
      </c>
      <c r="B1931" s="40" t="str">
        <f>IF(DanhMụcHH!B1930="","",DanhMụcHH!B1930)</f>
        <v/>
      </c>
      <c r="C1931" s="41" t="str">
        <f ca="1">IF(B1931="","",SUMIF(OFFSET(MuaHàng_ThanhToán!$D$5,0,0,COUNTIF(Table2[Tên nhà cung cấp],MuaHàng_ThanhToán!$C$5),6),BáoCáoHàngHóa!B1931,Table2[Số lượng]))</f>
        <v/>
      </c>
      <c r="D1931" s="41" t="str">
        <f t="shared" si="262"/>
        <v/>
      </c>
      <c r="E1931" s="41" t="str">
        <f ca="1">IF(B1931="","",SUMIF(OFFSET(MuaHàng_ThanhToán!$D$5,0,0,COUNTIF(Table2[Tên nhà cung cấp],MuaHàng_ThanhToán!$C$5),6),BáoCáoHàngHóa!B1931,Table2[Thành tiền]))</f>
        <v/>
      </c>
      <c r="F1931" s="43" t="str">
        <f>IF(B1931="","",SUMIF(Table2[[Tên hàng hóa]:[Thành tiền]],BáoCáoHàngHóa!B1931,Table2[Số lượng])-BáoCáoHàngHóa!C1931)</f>
        <v/>
      </c>
      <c r="G1931" s="43" t="str">
        <f t="shared" si="263"/>
        <v/>
      </c>
      <c r="H1931" s="43" t="str">
        <f>IF(B1931="","",SUMIF(Table2[[Tên hàng hóa]:[Thành tiền]],BáoCáoHàngHóa!B1931,Table2[Thành tiền])-BáoCáoHàngHóa!E1931)</f>
        <v/>
      </c>
      <c r="I1931" s="42" t="str">
        <f>IF(B1931="","",SUMIF(Table28[[Tên hàng hóa ]:[Thành tiền]],BáoCáoHàngHóa!B1931,Table28[Số lượng]))</f>
        <v/>
      </c>
      <c r="J1931" s="42" t="str">
        <f t="shared" si="264"/>
        <v/>
      </c>
      <c r="K1931" s="42" t="str">
        <f t="shared" si="265"/>
        <v/>
      </c>
      <c r="L1931" s="44" t="str">
        <f t="shared" si="266"/>
        <v/>
      </c>
      <c r="M1931" s="44" t="str">
        <f t="shared" si="267"/>
        <v/>
      </c>
      <c r="N1931" s="44" t="str">
        <f t="shared" si="268"/>
        <v/>
      </c>
      <c r="O1931" s="30">
        <f t="shared" si="269"/>
        <v>0</v>
      </c>
    </row>
    <row r="1932" spans="1:15" x14ac:dyDescent="0.2">
      <c r="A1932" s="40">
        <v>1927</v>
      </c>
      <c r="B1932" s="40" t="str">
        <f>IF(DanhMụcHH!B1931="","",DanhMụcHH!B1931)</f>
        <v/>
      </c>
      <c r="C1932" s="41" t="str">
        <f ca="1">IF(B1932="","",SUMIF(OFFSET(MuaHàng_ThanhToán!$D$5,0,0,COUNTIF(Table2[Tên nhà cung cấp],MuaHàng_ThanhToán!$C$5),6),BáoCáoHàngHóa!B1932,Table2[Số lượng]))</f>
        <v/>
      </c>
      <c r="D1932" s="41" t="str">
        <f t="shared" si="262"/>
        <v/>
      </c>
      <c r="E1932" s="41" t="str">
        <f ca="1">IF(B1932="","",SUMIF(OFFSET(MuaHàng_ThanhToán!$D$5,0,0,COUNTIF(Table2[Tên nhà cung cấp],MuaHàng_ThanhToán!$C$5),6),BáoCáoHàngHóa!B1932,Table2[Thành tiền]))</f>
        <v/>
      </c>
      <c r="F1932" s="43" t="str">
        <f>IF(B1932="","",SUMIF(Table2[[Tên hàng hóa]:[Thành tiền]],BáoCáoHàngHóa!B1932,Table2[Số lượng])-BáoCáoHàngHóa!C1932)</f>
        <v/>
      </c>
      <c r="G1932" s="43" t="str">
        <f t="shared" si="263"/>
        <v/>
      </c>
      <c r="H1932" s="43" t="str">
        <f>IF(B1932="","",SUMIF(Table2[[Tên hàng hóa]:[Thành tiền]],BáoCáoHàngHóa!B1932,Table2[Thành tiền])-BáoCáoHàngHóa!E1932)</f>
        <v/>
      </c>
      <c r="I1932" s="42" t="str">
        <f>IF(B1932="","",SUMIF(Table28[[Tên hàng hóa ]:[Thành tiền]],BáoCáoHàngHóa!B1932,Table28[Số lượng]))</f>
        <v/>
      </c>
      <c r="J1932" s="42" t="str">
        <f t="shared" si="264"/>
        <v/>
      </c>
      <c r="K1932" s="42" t="str">
        <f t="shared" si="265"/>
        <v/>
      </c>
      <c r="L1932" s="44" t="str">
        <f t="shared" si="266"/>
        <v/>
      </c>
      <c r="M1932" s="44" t="str">
        <f t="shared" si="267"/>
        <v/>
      </c>
      <c r="N1932" s="44" t="str">
        <f t="shared" si="268"/>
        <v/>
      </c>
      <c r="O1932" s="30">
        <f t="shared" si="269"/>
        <v>0</v>
      </c>
    </row>
    <row r="1933" spans="1:15" x14ac:dyDescent="0.2">
      <c r="A1933" s="40">
        <v>1928</v>
      </c>
      <c r="B1933" s="40" t="str">
        <f>IF(DanhMụcHH!B1932="","",DanhMụcHH!B1932)</f>
        <v/>
      </c>
      <c r="C1933" s="41" t="str">
        <f ca="1">IF(B1933="","",SUMIF(OFFSET(MuaHàng_ThanhToán!$D$5,0,0,COUNTIF(Table2[Tên nhà cung cấp],MuaHàng_ThanhToán!$C$5),6),BáoCáoHàngHóa!B1933,Table2[Số lượng]))</f>
        <v/>
      </c>
      <c r="D1933" s="41" t="str">
        <f t="shared" si="262"/>
        <v/>
      </c>
      <c r="E1933" s="41" t="str">
        <f ca="1">IF(B1933="","",SUMIF(OFFSET(MuaHàng_ThanhToán!$D$5,0,0,COUNTIF(Table2[Tên nhà cung cấp],MuaHàng_ThanhToán!$C$5),6),BáoCáoHàngHóa!B1933,Table2[Thành tiền]))</f>
        <v/>
      </c>
      <c r="F1933" s="43" t="str">
        <f>IF(B1933="","",SUMIF(Table2[[Tên hàng hóa]:[Thành tiền]],BáoCáoHàngHóa!B1933,Table2[Số lượng])-BáoCáoHàngHóa!C1933)</f>
        <v/>
      </c>
      <c r="G1933" s="43" t="str">
        <f t="shared" si="263"/>
        <v/>
      </c>
      <c r="H1933" s="43" t="str">
        <f>IF(B1933="","",SUMIF(Table2[[Tên hàng hóa]:[Thành tiền]],BáoCáoHàngHóa!B1933,Table2[Thành tiền])-BáoCáoHàngHóa!E1933)</f>
        <v/>
      </c>
      <c r="I1933" s="42" t="str">
        <f>IF(B1933="","",SUMIF(Table28[[Tên hàng hóa ]:[Thành tiền]],BáoCáoHàngHóa!B1933,Table28[Số lượng]))</f>
        <v/>
      </c>
      <c r="J1933" s="42" t="str">
        <f t="shared" si="264"/>
        <v/>
      </c>
      <c r="K1933" s="42" t="str">
        <f t="shared" si="265"/>
        <v/>
      </c>
      <c r="L1933" s="44" t="str">
        <f t="shared" si="266"/>
        <v/>
      </c>
      <c r="M1933" s="44" t="str">
        <f t="shared" si="267"/>
        <v/>
      </c>
      <c r="N1933" s="44" t="str">
        <f t="shared" si="268"/>
        <v/>
      </c>
      <c r="O1933" s="30">
        <f t="shared" si="269"/>
        <v>0</v>
      </c>
    </row>
    <row r="1934" spans="1:15" x14ac:dyDescent="0.2">
      <c r="A1934" s="40">
        <v>1929</v>
      </c>
      <c r="B1934" s="40" t="str">
        <f>IF(DanhMụcHH!B1933="","",DanhMụcHH!B1933)</f>
        <v/>
      </c>
      <c r="C1934" s="41" t="str">
        <f ca="1">IF(B1934="","",SUMIF(OFFSET(MuaHàng_ThanhToán!$D$5,0,0,COUNTIF(Table2[Tên nhà cung cấp],MuaHàng_ThanhToán!$C$5),6),BáoCáoHàngHóa!B1934,Table2[Số lượng]))</f>
        <v/>
      </c>
      <c r="D1934" s="41" t="str">
        <f t="shared" si="262"/>
        <v/>
      </c>
      <c r="E1934" s="41" t="str">
        <f ca="1">IF(B1934="","",SUMIF(OFFSET(MuaHàng_ThanhToán!$D$5,0,0,COUNTIF(Table2[Tên nhà cung cấp],MuaHàng_ThanhToán!$C$5),6),BáoCáoHàngHóa!B1934,Table2[Thành tiền]))</f>
        <v/>
      </c>
      <c r="F1934" s="43" t="str">
        <f>IF(B1934="","",SUMIF(Table2[[Tên hàng hóa]:[Thành tiền]],BáoCáoHàngHóa!B1934,Table2[Số lượng])-BáoCáoHàngHóa!C1934)</f>
        <v/>
      </c>
      <c r="G1934" s="43" t="str">
        <f t="shared" si="263"/>
        <v/>
      </c>
      <c r="H1934" s="43" t="str">
        <f>IF(B1934="","",SUMIF(Table2[[Tên hàng hóa]:[Thành tiền]],BáoCáoHàngHóa!B1934,Table2[Thành tiền])-BáoCáoHàngHóa!E1934)</f>
        <v/>
      </c>
      <c r="I1934" s="42" t="str">
        <f>IF(B1934="","",SUMIF(Table28[[Tên hàng hóa ]:[Thành tiền]],BáoCáoHàngHóa!B1934,Table28[Số lượng]))</f>
        <v/>
      </c>
      <c r="J1934" s="42" t="str">
        <f t="shared" si="264"/>
        <v/>
      </c>
      <c r="K1934" s="42" t="str">
        <f t="shared" si="265"/>
        <v/>
      </c>
      <c r="L1934" s="44" t="str">
        <f t="shared" si="266"/>
        <v/>
      </c>
      <c r="M1934" s="44" t="str">
        <f t="shared" si="267"/>
        <v/>
      </c>
      <c r="N1934" s="44" t="str">
        <f t="shared" si="268"/>
        <v/>
      </c>
      <c r="O1934" s="30">
        <f t="shared" si="269"/>
        <v>0</v>
      </c>
    </row>
    <row r="1935" spans="1:15" x14ac:dyDescent="0.2">
      <c r="A1935" s="40">
        <v>1930</v>
      </c>
      <c r="B1935" s="40" t="str">
        <f>IF(DanhMụcHH!B1934="","",DanhMụcHH!B1934)</f>
        <v/>
      </c>
      <c r="C1935" s="41" t="str">
        <f ca="1">IF(B1935="","",SUMIF(OFFSET(MuaHàng_ThanhToán!$D$5,0,0,COUNTIF(Table2[Tên nhà cung cấp],MuaHàng_ThanhToán!$C$5),6),BáoCáoHàngHóa!B1935,Table2[Số lượng]))</f>
        <v/>
      </c>
      <c r="D1935" s="41" t="str">
        <f t="shared" si="262"/>
        <v/>
      </c>
      <c r="E1935" s="41" t="str">
        <f ca="1">IF(B1935="","",SUMIF(OFFSET(MuaHàng_ThanhToán!$D$5,0,0,COUNTIF(Table2[Tên nhà cung cấp],MuaHàng_ThanhToán!$C$5),6),BáoCáoHàngHóa!B1935,Table2[Thành tiền]))</f>
        <v/>
      </c>
      <c r="F1935" s="43" t="str">
        <f>IF(B1935="","",SUMIF(Table2[[Tên hàng hóa]:[Thành tiền]],BáoCáoHàngHóa!B1935,Table2[Số lượng])-BáoCáoHàngHóa!C1935)</f>
        <v/>
      </c>
      <c r="G1935" s="43" t="str">
        <f t="shared" si="263"/>
        <v/>
      </c>
      <c r="H1935" s="43" t="str">
        <f>IF(B1935="","",SUMIF(Table2[[Tên hàng hóa]:[Thành tiền]],BáoCáoHàngHóa!B1935,Table2[Thành tiền])-BáoCáoHàngHóa!E1935)</f>
        <v/>
      </c>
      <c r="I1935" s="42" t="str">
        <f>IF(B1935="","",SUMIF(Table28[[Tên hàng hóa ]:[Thành tiền]],BáoCáoHàngHóa!B1935,Table28[Số lượng]))</f>
        <v/>
      </c>
      <c r="J1935" s="42" t="str">
        <f t="shared" si="264"/>
        <v/>
      </c>
      <c r="K1935" s="42" t="str">
        <f t="shared" si="265"/>
        <v/>
      </c>
      <c r="L1935" s="44" t="str">
        <f t="shared" si="266"/>
        <v/>
      </c>
      <c r="M1935" s="44" t="str">
        <f t="shared" si="267"/>
        <v/>
      </c>
      <c r="N1935" s="44" t="str">
        <f t="shared" si="268"/>
        <v/>
      </c>
      <c r="O1935" s="30">
        <f t="shared" si="269"/>
        <v>0</v>
      </c>
    </row>
    <row r="1936" spans="1:15" x14ac:dyDescent="0.2">
      <c r="A1936" s="40">
        <v>1931</v>
      </c>
      <c r="B1936" s="40" t="str">
        <f>IF(DanhMụcHH!B1935="","",DanhMụcHH!B1935)</f>
        <v/>
      </c>
      <c r="C1936" s="41" t="str">
        <f ca="1">IF(B1936="","",SUMIF(OFFSET(MuaHàng_ThanhToán!$D$5,0,0,COUNTIF(Table2[Tên nhà cung cấp],MuaHàng_ThanhToán!$C$5),6),BáoCáoHàngHóa!B1936,Table2[Số lượng]))</f>
        <v/>
      </c>
      <c r="D1936" s="41" t="str">
        <f t="shared" si="262"/>
        <v/>
      </c>
      <c r="E1936" s="41" t="str">
        <f ca="1">IF(B1936="","",SUMIF(OFFSET(MuaHàng_ThanhToán!$D$5,0,0,COUNTIF(Table2[Tên nhà cung cấp],MuaHàng_ThanhToán!$C$5),6),BáoCáoHàngHóa!B1936,Table2[Thành tiền]))</f>
        <v/>
      </c>
      <c r="F1936" s="43" t="str">
        <f>IF(B1936="","",SUMIF(Table2[[Tên hàng hóa]:[Thành tiền]],BáoCáoHàngHóa!B1936,Table2[Số lượng])-BáoCáoHàngHóa!C1936)</f>
        <v/>
      </c>
      <c r="G1936" s="43" t="str">
        <f t="shared" si="263"/>
        <v/>
      </c>
      <c r="H1936" s="43" t="str">
        <f>IF(B1936="","",SUMIF(Table2[[Tên hàng hóa]:[Thành tiền]],BáoCáoHàngHóa!B1936,Table2[Thành tiền])-BáoCáoHàngHóa!E1936)</f>
        <v/>
      </c>
      <c r="I1936" s="42" t="str">
        <f>IF(B1936="","",SUMIF(Table28[[Tên hàng hóa ]:[Thành tiền]],BáoCáoHàngHóa!B1936,Table28[Số lượng]))</f>
        <v/>
      </c>
      <c r="J1936" s="42" t="str">
        <f t="shared" si="264"/>
        <v/>
      </c>
      <c r="K1936" s="42" t="str">
        <f t="shared" si="265"/>
        <v/>
      </c>
      <c r="L1936" s="44" t="str">
        <f t="shared" si="266"/>
        <v/>
      </c>
      <c r="M1936" s="44" t="str">
        <f t="shared" si="267"/>
        <v/>
      </c>
      <c r="N1936" s="44" t="str">
        <f t="shared" si="268"/>
        <v/>
      </c>
      <c r="O1936" s="30">
        <f t="shared" si="269"/>
        <v>0</v>
      </c>
    </row>
    <row r="1937" spans="1:15" x14ac:dyDescent="0.2">
      <c r="A1937" s="40">
        <v>1932</v>
      </c>
      <c r="B1937" s="40" t="str">
        <f>IF(DanhMụcHH!B1936="","",DanhMụcHH!B1936)</f>
        <v/>
      </c>
      <c r="C1937" s="41" t="str">
        <f ca="1">IF(B1937="","",SUMIF(OFFSET(MuaHàng_ThanhToán!$D$5,0,0,COUNTIF(Table2[Tên nhà cung cấp],MuaHàng_ThanhToán!$C$5),6),BáoCáoHàngHóa!B1937,Table2[Số lượng]))</f>
        <v/>
      </c>
      <c r="D1937" s="41" t="str">
        <f t="shared" si="262"/>
        <v/>
      </c>
      <c r="E1937" s="41" t="str">
        <f ca="1">IF(B1937="","",SUMIF(OFFSET(MuaHàng_ThanhToán!$D$5,0,0,COUNTIF(Table2[Tên nhà cung cấp],MuaHàng_ThanhToán!$C$5),6),BáoCáoHàngHóa!B1937,Table2[Thành tiền]))</f>
        <v/>
      </c>
      <c r="F1937" s="43" t="str">
        <f>IF(B1937="","",SUMIF(Table2[[Tên hàng hóa]:[Thành tiền]],BáoCáoHàngHóa!B1937,Table2[Số lượng])-BáoCáoHàngHóa!C1937)</f>
        <v/>
      </c>
      <c r="G1937" s="43" t="str">
        <f t="shared" si="263"/>
        <v/>
      </c>
      <c r="H1937" s="43" t="str">
        <f>IF(B1937="","",SUMIF(Table2[[Tên hàng hóa]:[Thành tiền]],BáoCáoHàngHóa!B1937,Table2[Thành tiền])-BáoCáoHàngHóa!E1937)</f>
        <v/>
      </c>
      <c r="I1937" s="42" t="str">
        <f>IF(B1937="","",SUMIF(Table28[[Tên hàng hóa ]:[Thành tiền]],BáoCáoHàngHóa!B1937,Table28[Số lượng]))</f>
        <v/>
      </c>
      <c r="J1937" s="42" t="str">
        <f t="shared" si="264"/>
        <v/>
      </c>
      <c r="K1937" s="42" t="str">
        <f t="shared" si="265"/>
        <v/>
      </c>
      <c r="L1937" s="44" t="str">
        <f t="shared" si="266"/>
        <v/>
      </c>
      <c r="M1937" s="44" t="str">
        <f t="shared" si="267"/>
        <v/>
      </c>
      <c r="N1937" s="44" t="str">
        <f t="shared" si="268"/>
        <v/>
      </c>
      <c r="O1937" s="30">
        <f t="shared" si="269"/>
        <v>0</v>
      </c>
    </row>
    <row r="1938" spans="1:15" x14ac:dyDescent="0.2">
      <c r="A1938" s="40">
        <v>1933</v>
      </c>
      <c r="B1938" s="40" t="str">
        <f>IF(DanhMụcHH!B1937="","",DanhMụcHH!B1937)</f>
        <v/>
      </c>
      <c r="C1938" s="41" t="str">
        <f ca="1">IF(B1938="","",SUMIF(OFFSET(MuaHàng_ThanhToán!$D$5,0,0,COUNTIF(Table2[Tên nhà cung cấp],MuaHàng_ThanhToán!$C$5),6),BáoCáoHàngHóa!B1938,Table2[Số lượng]))</f>
        <v/>
      </c>
      <c r="D1938" s="41" t="str">
        <f t="shared" si="262"/>
        <v/>
      </c>
      <c r="E1938" s="41" t="str">
        <f ca="1">IF(B1938="","",SUMIF(OFFSET(MuaHàng_ThanhToán!$D$5,0,0,COUNTIF(Table2[Tên nhà cung cấp],MuaHàng_ThanhToán!$C$5),6),BáoCáoHàngHóa!B1938,Table2[Thành tiền]))</f>
        <v/>
      </c>
      <c r="F1938" s="43" t="str">
        <f>IF(B1938="","",SUMIF(Table2[[Tên hàng hóa]:[Thành tiền]],BáoCáoHàngHóa!B1938,Table2[Số lượng])-BáoCáoHàngHóa!C1938)</f>
        <v/>
      </c>
      <c r="G1938" s="43" t="str">
        <f t="shared" si="263"/>
        <v/>
      </c>
      <c r="H1938" s="43" t="str">
        <f>IF(B1938="","",SUMIF(Table2[[Tên hàng hóa]:[Thành tiền]],BáoCáoHàngHóa!B1938,Table2[Thành tiền])-BáoCáoHàngHóa!E1938)</f>
        <v/>
      </c>
      <c r="I1938" s="42" t="str">
        <f>IF(B1938="","",SUMIF(Table28[[Tên hàng hóa ]:[Thành tiền]],BáoCáoHàngHóa!B1938,Table28[Số lượng]))</f>
        <v/>
      </c>
      <c r="J1938" s="42" t="str">
        <f t="shared" si="264"/>
        <v/>
      </c>
      <c r="K1938" s="42" t="str">
        <f t="shared" si="265"/>
        <v/>
      </c>
      <c r="L1938" s="44" t="str">
        <f t="shared" si="266"/>
        <v/>
      </c>
      <c r="M1938" s="44" t="str">
        <f t="shared" si="267"/>
        <v/>
      </c>
      <c r="N1938" s="44" t="str">
        <f t="shared" si="268"/>
        <v/>
      </c>
      <c r="O1938" s="30">
        <f t="shared" si="269"/>
        <v>0</v>
      </c>
    </row>
    <row r="1939" spans="1:15" x14ac:dyDescent="0.2">
      <c r="A1939" s="40">
        <v>1934</v>
      </c>
      <c r="B1939" s="40" t="str">
        <f>IF(DanhMụcHH!B1938="","",DanhMụcHH!B1938)</f>
        <v/>
      </c>
      <c r="C1939" s="41" t="str">
        <f ca="1">IF(B1939="","",SUMIF(OFFSET(MuaHàng_ThanhToán!$D$5,0,0,COUNTIF(Table2[Tên nhà cung cấp],MuaHàng_ThanhToán!$C$5),6),BáoCáoHàngHóa!B1939,Table2[Số lượng]))</f>
        <v/>
      </c>
      <c r="D1939" s="41" t="str">
        <f t="shared" si="262"/>
        <v/>
      </c>
      <c r="E1939" s="41" t="str">
        <f ca="1">IF(B1939="","",SUMIF(OFFSET(MuaHàng_ThanhToán!$D$5,0,0,COUNTIF(Table2[Tên nhà cung cấp],MuaHàng_ThanhToán!$C$5),6),BáoCáoHàngHóa!B1939,Table2[Thành tiền]))</f>
        <v/>
      </c>
      <c r="F1939" s="43" t="str">
        <f>IF(B1939="","",SUMIF(Table2[[Tên hàng hóa]:[Thành tiền]],BáoCáoHàngHóa!B1939,Table2[Số lượng])-BáoCáoHàngHóa!C1939)</f>
        <v/>
      </c>
      <c r="G1939" s="43" t="str">
        <f t="shared" si="263"/>
        <v/>
      </c>
      <c r="H1939" s="43" t="str">
        <f>IF(B1939="","",SUMIF(Table2[[Tên hàng hóa]:[Thành tiền]],BáoCáoHàngHóa!B1939,Table2[Thành tiền])-BáoCáoHàngHóa!E1939)</f>
        <v/>
      </c>
      <c r="I1939" s="42" t="str">
        <f>IF(B1939="","",SUMIF(Table28[[Tên hàng hóa ]:[Thành tiền]],BáoCáoHàngHóa!B1939,Table28[Số lượng]))</f>
        <v/>
      </c>
      <c r="J1939" s="42" t="str">
        <f t="shared" si="264"/>
        <v/>
      </c>
      <c r="K1939" s="42" t="str">
        <f t="shared" si="265"/>
        <v/>
      </c>
      <c r="L1939" s="44" t="str">
        <f t="shared" si="266"/>
        <v/>
      </c>
      <c r="M1939" s="44" t="str">
        <f t="shared" si="267"/>
        <v/>
      </c>
      <c r="N1939" s="44" t="str">
        <f t="shared" si="268"/>
        <v/>
      </c>
      <c r="O1939" s="30">
        <f t="shared" si="269"/>
        <v>0</v>
      </c>
    </row>
    <row r="1940" spans="1:15" x14ac:dyDescent="0.2">
      <c r="A1940" s="40">
        <v>1935</v>
      </c>
      <c r="B1940" s="40" t="str">
        <f>IF(DanhMụcHH!B1939="","",DanhMụcHH!B1939)</f>
        <v/>
      </c>
      <c r="C1940" s="41" t="str">
        <f ca="1">IF(B1940="","",SUMIF(OFFSET(MuaHàng_ThanhToán!$D$5,0,0,COUNTIF(Table2[Tên nhà cung cấp],MuaHàng_ThanhToán!$C$5),6),BáoCáoHàngHóa!B1940,Table2[Số lượng]))</f>
        <v/>
      </c>
      <c r="D1940" s="41" t="str">
        <f t="shared" si="262"/>
        <v/>
      </c>
      <c r="E1940" s="41" t="str">
        <f ca="1">IF(B1940="","",SUMIF(OFFSET(MuaHàng_ThanhToán!$D$5,0,0,COUNTIF(Table2[Tên nhà cung cấp],MuaHàng_ThanhToán!$C$5),6),BáoCáoHàngHóa!B1940,Table2[Thành tiền]))</f>
        <v/>
      </c>
      <c r="F1940" s="43" t="str">
        <f>IF(B1940="","",SUMIF(Table2[[Tên hàng hóa]:[Thành tiền]],BáoCáoHàngHóa!B1940,Table2[Số lượng])-BáoCáoHàngHóa!C1940)</f>
        <v/>
      </c>
      <c r="G1940" s="43" t="str">
        <f t="shared" si="263"/>
        <v/>
      </c>
      <c r="H1940" s="43" t="str">
        <f>IF(B1940="","",SUMIF(Table2[[Tên hàng hóa]:[Thành tiền]],BáoCáoHàngHóa!B1940,Table2[Thành tiền])-BáoCáoHàngHóa!E1940)</f>
        <v/>
      </c>
      <c r="I1940" s="42" t="str">
        <f>IF(B1940="","",SUMIF(Table28[[Tên hàng hóa ]:[Thành tiền]],BáoCáoHàngHóa!B1940,Table28[Số lượng]))</f>
        <v/>
      </c>
      <c r="J1940" s="42" t="str">
        <f t="shared" si="264"/>
        <v/>
      </c>
      <c r="K1940" s="42" t="str">
        <f t="shared" si="265"/>
        <v/>
      </c>
      <c r="L1940" s="44" t="str">
        <f t="shared" si="266"/>
        <v/>
      </c>
      <c r="M1940" s="44" t="str">
        <f t="shared" si="267"/>
        <v/>
      </c>
      <c r="N1940" s="44" t="str">
        <f t="shared" si="268"/>
        <v/>
      </c>
      <c r="O1940" s="30">
        <f t="shared" si="269"/>
        <v>0</v>
      </c>
    </row>
    <row r="1941" spans="1:15" x14ac:dyDescent="0.2">
      <c r="A1941" s="40">
        <v>1936</v>
      </c>
      <c r="B1941" s="40" t="str">
        <f>IF(DanhMụcHH!B1940="","",DanhMụcHH!B1940)</f>
        <v/>
      </c>
      <c r="C1941" s="41" t="str">
        <f ca="1">IF(B1941="","",SUMIF(OFFSET(MuaHàng_ThanhToán!$D$5,0,0,COUNTIF(Table2[Tên nhà cung cấp],MuaHàng_ThanhToán!$C$5),6),BáoCáoHàngHóa!B1941,Table2[Số lượng]))</f>
        <v/>
      </c>
      <c r="D1941" s="41" t="str">
        <f t="shared" si="262"/>
        <v/>
      </c>
      <c r="E1941" s="41" t="str">
        <f ca="1">IF(B1941="","",SUMIF(OFFSET(MuaHàng_ThanhToán!$D$5,0,0,COUNTIF(Table2[Tên nhà cung cấp],MuaHàng_ThanhToán!$C$5),6),BáoCáoHàngHóa!B1941,Table2[Thành tiền]))</f>
        <v/>
      </c>
      <c r="F1941" s="43" t="str">
        <f>IF(B1941="","",SUMIF(Table2[[Tên hàng hóa]:[Thành tiền]],BáoCáoHàngHóa!B1941,Table2[Số lượng])-BáoCáoHàngHóa!C1941)</f>
        <v/>
      </c>
      <c r="G1941" s="43" t="str">
        <f t="shared" si="263"/>
        <v/>
      </c>
      <c r="H1941" s="43" t="str">
        <f>IF(B1941="","",SUMIF(Table2[[Tên hàng hóa]:[Thành tiền]],BáoCáoHàngHóa!B1941,Table2[Thành tiền])-BáoCáoHàngHóa!E1941)</f>
        <v/>
      </c>
      <c r="I1941" s="42" t="str">
        <f>IF(B1941="","",SUMIF(Table28[[Tên hàng hóa ]:[Thành tiền]],BáoCáoHàngHóa!B1941,Table28[Số lượng]))</f>
        <v/>
      </c>
      <c r="J1941" s="42" t="str">
        <f t="shared" si="264"/>
        <v/>
      </c>
      <c r="K1941" s="42" t="str">
        <f t="shared" si="265"/>
        <v/>
      </c>
      <c r="L1941" s="44" t="str">
        <f t="shared" si="266"/>
        <v/>
      </c>
      <c r="M1941" s="44" t="str">
        <f t="shared" si="267"/>
        <v/>
      </c>
      <c r="N1941" s="44" t="str">
        <f t="shared" si="268"/>
        <v/>
      </c>
      <c r="O1941" s="30">
        <f t="shared" si="269"/>
        <v>0</v>
      </c>
    </row>
    <row r="1942" spans="1:15" x14ac:dyDescent="0.2">
      <c r="A1942" s="40">
        <v>1937</v>
      </c>
      <c r="B1942" s="40" t="str">
        <f>IF(DanhMụcHH!B1941="","",DanhMụcHH!B1941)</f>
        <v/>
      </c>
      <c r="C1942" s="41" t="str">
        <f ca="1">IF(B1942="","",SUMIF(OFFSET(MuaHàng_ThanhToán!$D$5,0,0,COUNTIF(Table2[Tên nhà cung cấp],MuaHàng_ThanhToán!$C$5),6),BáoCáoHàngHóa!B1942,Table2[Số lượng]))</f>
        <v/>
      </c>
      <c r="D1942" s="41" t="str">
        <f t="shared" si="262"/>
        <v/>
      </c>
      <c r="E1942" s="41" t="str">
        <f ca="1">IF(B1942="","",SUMIF(OFFSET(MuaHàng_ThanhToán!$D$5,0,0,COUNTIF(Table2[Tên nhà cung cấp],MuaHàng_ThanhToán!$C$5),6),BáoCáoHàngHóa!B1942,Table2[Thành tiền]))</f>
        <v/>
      </c>
      <c r="F1942" s="43" t="str">
        <f>IF(B1942="","",SUMIF(Table2[[Tên hàng hóa]:[Thành tiền]],BáoCáoHàngHóa!B1942,Table2[Số lượng])-BáoCáoHàngHóa!C1942)</f>
        <v/>
      </c>
      <c r="G1942" s="43" t="str">
        <f t="shared" si="263"/>
        <v/>
      </c>
      <c r="H1942" s="43" t="str">
        <f>IF(B1942="","",SUMIF(Table2[[Tên hàng hóa]:[Thành tiền]],BáoCáoHàngHóa!B1942,Table2[Thành tiền])-BáoCáoHàngHóa!E1942)</f>
        <v/>
      </c>
      <c r="I1942" s="42" t="str">
        <f>IF(B1942="","",SUMIF(Table28[[Tên hàng hóa ]:[Thành tiền]],BáoCáoHàngHóa!B1942,Table28[Số lượng]))</f>
        <v/>
      </c>
      <c r="J1942" s="42" t="str">
        <f t="shared" si="264"/>
        <v/>
      </c>
      <c r="K1942" s="42" t="str">
        <f t="shared" si="265"/>
        <v/>
      </c>
      <c r="L1942" s="44" t="str">
        <f t="shared" si="266"/>
        <v/>
      </c>
      <c r="M1942" s="44" t="str">
        <f t="shared" si="267"/>
        <v/>
      </c>
      <c r="N1942" s="44" t="str">
        <f t="shared" si="268"/>
        <v/>
      </c>
      <c r="O1942" s="30">
        <f t="shared" si="269"/>
        <v>0</v>
      </c>
    </row>
    <row r="1943" spans="1:15" x14ac:dyDescent="0.2">
      <c r="A1943" s="40">
        <v>1938</v>
      </c>
      <c r="B1943" s="40" t="str">
        <f>IF(DanhMụcHH!B1942="","",DanhMụcHH!B1942)</f>
        <v/>
      </c>
      <c r="C1943" s="41" t="str">
        <f ca="1">IF(B1943="","",SUMIF(OFFSET(MuaHàng_ThanhToán!$D$5,0,0,COUNTIF(Table2[Tên nhà cung cấp],MuaHàng_ThanhToán!$C$5),6),BáoCáoHàngHóa!B1943,Table2[Số lượng]))</f>
        <v/>
      </c>
      <c r="D1943" s="41" t="str">
        <f t="shared" si="262"/>
        <v/>
      </c>
      <c r="E1943" s="41" t="str">
        <f ca="1">IF(B1943="","",SUMIF(OFFSET(MuaHàng_ThanhToán!$D$5,0,0,COUNTIF(Table2[Tên nhà cung cấp],MuaHàng_ThanhToán!$C$5),6),BáoCáoHàngHóa!B1943,Table2[Thành tiền]))</f>
        <v/>
      </c>
      <c r="F1943" s="43" t="str">
        <f>IF(B1943="","",SUMIF(Table2[[Tên hàng hóa]:[Thành tiền]],BáoCáoHàngHóa!B1943,Table2[Số lượng])-BáoCáoHàngHóa!C1943)</f>
        <v/>
      </c>
      <c r="G1943" s="43" t="str">
        <f t="shared" si="263"/>
        <v/>
      </c>
      <c r="H1943" s="43" t="str">
        <f>IF(B1943="","",SUMIF(Table2[[Tên hàng hóa]:[Thành tiền]],BáoCáoHàngHóa!B1943,Table2[Thành tiền])-BáoCáoHàngHóa!E1943)</f>
        <v/>
      </c>
      <c r="I1943" s="42" t="str">
        <f>IF(B1943="","",SUMIF(Table28[[Tên hàng hóa ]:[Thành tiền]],BáoCáoHàngHóa!B1943,Table28[Số lượng]))</f>
        <v/>
      </c>
      <c r="J1943" s="42" t="str">
        <f t="shared" si="264"/>
        <v/>
      </c>
      <c r="K1943" s="42" t="str">
        <f t="shared" si="265"/>
        <v/>
      </c>
      <c r="L1943" s="44" t="str">
        <f t="shared" si="266"/>
        <v/>
      </c>
      <c r="M1943" s="44" t="str">
        <f t="shared" si="267"/>
        <v/>
      </c>
      <c r="N1943" s="44" t="str">
        <f t="shared" si="268"/>
        <v/>
      </c>
      <c r="O1943" s="30">
        <f t="shared" si="269"/>
        <v>0</v>
      </c>
    </row>
    <row r="1944" spans="1:15" x14ac:dyDescent="0.2">
      <c r="A1944" s="40">
        <v>1939</v>
      </c>
      <c r="B1944" s="40" t="str">
        <f>IF(DanhMụcHH!B1943="","",DanhMụcHH!B1943)</f>
        <v/>
      </c>
      <c r="C1944" s="41" t="str">
        <f ca="1">IF(B1944="","",SUMIF(OFFSET(MuaHàng_ThanhToán!$D$5,0,0,COUNTIF(Table2[Tên nhà cung cấp],MuaHàng_ThanhToán!$C$5),6),BáoCáoHàngHóa!B1944,Table2[Số lượng]))</f>
        <v/>
      </c>
      <c r="D1944" s="41" t="str">
        <f t="shared" si="262"/>
        <v/>
      </c>
      <c r="E1944" s="41" t="str">
        <f ca="1">IF(B1944="","",SUMIF(OFFSET(MuaHàng_ThanhToán!$D$5,0,0,COUNTIF(Table2[Tên nhà cung cấp],MuaHàng_ThanhToán!$C$5),6),BáoCáoHàngHóa!B1944,Table2[Thành tiền]))</f>
        <v/>
      </c>
      <c r="F1944" s="43" t="str">
        <f>IF(B1944="","",SUMIF(Table2[[Tên hàng hóa]:[Thành tiền]],BáoCáoHàngHóa!B1944,Table2[Số lượng])-BáoCáoHàngHóa!C1944)</f>
        <v/>
      </c>
      <c r="G1944" s="43" t="str">
        <f t="shared" si="263"/>
        <v/>
      </c>
      <c r="H1944" s="43" t="str">
        <f>IF(B1944="","",SUMIF(Table2[[Tên hàng hóa]:[Thành tiền]],BáoCáoHàngHóa!B1944,Table2[Thành tiền])-BáoCáoHàngHóa!E1944)</f>
        <v/>
      </c>
      <c r="I1944" s="42" t="str">
        <f>IF(B1944="","",SUMIF(Table28[[Tên hàng hóa ]:[Thành tiền]],BáoCáoHàngHóa!B1944,Table28[Số lượng]))</f>
        <v/>
      </c>
      <c r="J1944" s="42" t="str">
        <f t="shared" si="264"/>
        <v/>
      </c>
      <c r="K1944" s="42" t="str">
        <f t="shared" si="265"/>
        <v/>
      </c>
      <c r="L1944" s="44" t="str">
        <f t="shared" si="266"/>
        <v/>
      </c>
      <c r="M1944" s="44" t="str">
        <f t="shared" si="267"/>
        <v/>
      </c>
      <c r="N1944" s="44" t="str">
        <f t="shared" si="268"/>
        <v/>
      </c>
      <c r="O1944" s="30">
        <f t="shared" si="269"/>
        <v>0</v>
      </c>
    </row>
    <row r="1945" spans="1:15" x14ac:dyDescent="0.2">
      <c r="A1945" s="40">
        <v>1940</v>
      </c>
      <c r="B1945" s="40" t="str">
        <f>IF(DanhMụcHH!B1944="","",DanhMụcHH!B1944)</f>
        <v/>
      </c>
      <c r="C1945" s="41" t="str">
        <f ca="1">IF(B1945="","",SUMIF(OFFSET(MuaHàng_ThanhToán!$D$5,0,0,COUNTIF(Table2[Tên nhà cung cấp],MuaHàng_ThanhToán!$C$5),6),BáoCáoHàngHóa!B1945,Table2[Số lượng]))</f>
        <v/>
      </c>
      <c r="D1945" s="41" t="str">
        <f t="shared" si="262"/>
        <v/>
      </c>
      <c r="E1945" s="41" t="str">
        <f ca="1">IF(B1945="","",SUMIF(OFFSET(MuaHàng_ThanhToán!$D$5,0,0,COUNTIF(Table2[Tên nhà cung cấp],MuaHàng_ThanhToán!$C$5),6),BáoCáoHàngHóa!B1945,Table2[Thành tiền]))</f>
        <v/>
      </c>
      <c r="F1945" s="43" t="str">
        <f>IF(B1945="","",SUMIF(Table2[[Tên hàng hóa]:[Thành tiền]],BáoCáoHàngHóa!B1945,Table2[Số lượng])-BáoCáoHàngHóa!C1945)</f>
        <v/>
      </c>
      <c r="G1945" s="43" t="str">
        <f t="shared" si="263"/>
        <v/>
      </c>
      <c r="H1945" s="43" t="str">
        <f>IF(B1945="","",SUMIF(Table2[[Tên hàng hóa]:[Thành tiền]],BáoCáoHàngHóa!B1945,Table2[Thành tiền])-BáoCáoHàngHóa!E1945)</f>
        <v/>
      </c>
      <c r="I1945" s="42" t="str">
        <f>IF(B1945="","",SUMIF(Table28[[Tên hàng hóa ]:[Thành tiền]],BáoCáoHàngHóa!B1945,Table28[Số lượng]))</f>
        <v/>
      </c>
      <c r="J1945" s="42" t="str">
        <f t="shared" si="264"/>
        <v/>
      </c>
      <c r="K1945" s="42" t="str">
        <f t="shared" si="265"/>
        <v/>
      </c>
      <c r="L1945" s="44" t="str">
        <f t="shared" si="266"/>
        <v/>
      </c>
      <c r="M1945" s="44" t="str">
        <f t="shared" si="267"/>
        <v/>
      </c>
      <c r="N1945" s="44" t="str">
        <f t="shared" si="268"/>
        <v/>
      </c>
      <c r="O1945" s="30">
        <f t="shared" si="269"/>
        <v>0</v>
      </c>
    </row>
    <row r="1946" spans="1:15" x14ac:dyDescent="0.2">
      <c r="A1946" s="40">
        <v>1941</v>
      </c>
      <c r="B1946" s="40" t="str">
        <f>IF(DanhMụcHH!B1945="","",DanhMụcHH!B1945)</f>
        <v/>
      </c>
      <c r="C1946" s="41" t="str">
        <f ca="1">IF(B1946="","",SUMIF(OFFSET(MuaHàng_ThanhToán!$D$5,0,0,COUNTIF(Table2[Tên nhà cung cấp],MuaHàng_ThanhToán!$C$5),6),BáoCáoHàngHóa!B1946,Table2[Số lượng]))</f>
        <v/>
      </c>
      <c r="D1946" s="41" t="str">
        <f t="shared" si="262"/>
        <v/>
      </c>
      <c r="E1946" s="41" t="str">
        <f ca="1">IF(B1946="","",SUMIF(OFFSET(MuaHàng_ThanhToán!$D$5,0,0,COUNTIF(Table2[Tên nhà cung cấp],MuaHàng_ThanhToán!$C$5),6),BáoCáoHàngHóa!B1946,Table2[Thành tiền]))</f>
        <v/>
      </c>
      <c r="F1946" s="43" t="str">
        <f>IF(B1946="","",SUMIF(Table2[[Tên hàng hóa]:[Thành tiền]],BáoCáoHàngHóa!B1946,Table2[Số lượng])-BáoCáoHàngHóa!C1946)</f>
        <v/>
      </c>
      <c r="G1946" s="43" t="str">
        <f t="shared" si="263"/>
        <v/>
      </c>
      <c r="H1946" s="43" t="str">
        <f>IF(B1946="","",SUMIF(Table2[[Tên hàng hóa]:[Thành tiền]],BáoCáoHàngHóa!B1946,Table2[Thành tiền])-BáoCáoHàngHóa!E1946)</f>
        <v/>
      </c>
      <c r="I1946" s="42" t="str">
        <f>IF(B1946="","",SUMIF(Table28[[Tên hàng hóa ]:[Thành tiền]],BáoCáoHàngHóa!B1946,Table28[Số lượng]))</f>
        <v/>
      </c>
      <c r="J1946" s="42" t="str">
        <f t="shared" si="264"/>
        <v/>
      </c>
      <c r="K1946" s="42" t="str">
        <f t="shared" si="265"/>
        <v/>
      </c>
      <c r="L1946" s="44" t="str">
        <f t="shared" si="266"/>
        <v/>
      </c>
      <c r="M1946" s="44" t="str">
        <f t="shared" si="267"/>
        <v/>
      </c>
      <c r="N1946" s="44" t="str">
        <f t="shared" si="268"/>
        <v/>
      </c>
      <c r="O1946" s="30">
        <f t="shared" si="269"/>
        <v>0</v>
      </c>
    </row>
    <row r="1947" spans="1:15" x14ac:dyDescent="0.2">
      <c r="A1947" s="40">
        <v>1942</v>
      </c>
      <c r="B1947" s="40" t="str">
        <f>IF(DanhMụcHH!B1946="","",DanhMụcHH!B1946)</f>
        <v/>
      </c>
      <c r="C1947" s="41" t="str">
        <f ca="1">IF(B1947="","",SUMIF(OFFSET(MuaHàng_ThanhToán!$D$5,0,0,COUNTIF(Table2[Tên nhà cung cấp],MuaHàng_ThanhToán!$C$5),6),BáoCáoHàngHóa!B1947,Table2[Số lượng]))</f>
        <v/>
      </c>
      <c r="D1947" s="41" t="str">
        <f t="shared" si="262"/>
        <v/>
      </c>
      <c r="E1947" s="41" t="str">
        <f ca="1">IF(B1947="","",SUMIF(OFFSET(MuaHàng_ThanhToán!$D$5,0,0,COUNTIF(Table2[Tên nhà cung cấp],MuaHàng_ThanhToán!$C$5),6),BáoCáoHàngHóa!B1947,Table2[Thành tiền]))</f>
        <v/>
      </c>
      <c r="F1947" s="43" t="str">
        <f>IF(B1947="","",SUMIF(Table2[[Tên hàng hóa]:[Thành tiền]],BáoCáoHàngHóa!B1947,Table2[Số lượng])-BáoCáoHàngHóa!C1947)</f>
        <v/>
      </c>
      <c r="G1947" s="43" t="str">
        <f t="shared" si="263"/>
        <v/>
      </c>
      <c r="H1947" s="43" t="str">
        <f>IF(B1947="","",SUMIF(Table2[[Tên hàng hóa]:[Thành tiền]],BáoCáoHàngHóa!B1947,Table2[Thành tiền])-BáoCáoHàngHóa!E1947)</f>
        <v/>
      </c>
      <c r="I1947" s="42" t="str">
        <f>IF(B1947="","",SUMIF(Table28[[Tên hàng hóa ]:[Thành tiền]],BáoCáoHàngHóa!B1947,Table28[Số lượng]))</f>
        <v/>
      </c>
      <c r="J1947" s="42" t="str">
        <f t="shared" si="264"/>
        <v/>
      </c>
      <c r="K1947" s="42" t="str">
        <f t="shared" si="265"/>
        <v/>
      </c>
      <c r="L1947" s="44" t="str">
        <f t="shared" si="266"/>
        <v/>
      </c>
      <c r="M1947" s="44" t="str">
        <f t="shared" si="267"/>
        <v/>
      </c>
      <c r="N1947" s="44" t="str">
        <f t="shared" si="268"/>
        <v/>
      </c>
      <c r="O1947" s="30">
        <f t="shared" si="269"/>
        <v>0</v>
      </c>
    </row>
    <row r="1948" spans="1:15" x14ac:dyDescent="0.2">
      <c r="A1948" s="40">
        <v>1943</v>
      </c>
      <c r="B1948" s="40" t="str">
        <f>IF(DanhMụcHH!B1947="","",DanhMụcHH!B1947)</f>
        <v/>
      </c>
      <c r="C1948" s="41" t="str">
        <f ca="1">IF(B1948="","",SUMIF(OFFSET(MuaHàng_ThanhToán!$D$5,0,0,COUNTIF(Table2[Tên nhà cung cấp],MuaHàng_ThanhToán!$C$5),6),BáoCáoHàngHóa!B1948,Table2[Số lượng]))</f>
        <v/>
      </c>
      <c r="D1948" s="41" t="str">
        <f t="shared" si="262"/>
        <v/>
      </c>
      <c r="E1948" s="41" t="str">
        <f ca="1">IF(B1948="","",SUMIF(OFFSET(MuaHàng_ThanhToán!$D$5,0,0,COUNTIF(Table2[Tên nhà cung cấp],MuaHàng_ThanhToán!$C$5),6),BáoCáoHàngHóa!B1948,Table2[Thành tiền]))</f>
        <v/>
      </c>
      <c r="F1948" s="43" t="str">
        <f>IF(B1948="","",SUMIF(Table2[[Tên hàng hóa]:[Thành tiền]],BáoCáoHàngHóa!B1948,Table2[Số lượng])-BáoCáoHàngHóa!C1948)</f>
        <v/>
      </c>
      <c r="G1948" s="43" t="str">
        <f t="shared" si="263"/>
        <v/>
      </c>
      <c r="H1948" s="43" t="str">
        <f>IF(B1948="","",SUMIF(Table2[[Tên hàng hóa]:[Thành tiền]],BáoCáoHàngHóa!B1948,Table2[Thành tiền])-BáoCáoHàngHóa!E1948)</f>
        <v/>
      </c>
      <c r="I1948" s="42" t="str">
        <f>IF(B1948="","",SUMIF(Table28[[Tên hàng hóa ]:[Thành tiền]],BáoCáoHàngHóa!B1948,Table28[Số lượng]))</f>
        <v/>
      </c>
      <c r="J1948" s="42" t="str">
        <f t="shared" si="264"/>
        <v/>
      </c>
      <c r="K1948" s="42" t="str">
        <f t="shared" si="265"/>
        <v/>
      </c>
      <c r="L1948" s="44" t="str">
        <f t="shared" si="266"/>
        <v/>
      </c>
      <c r="M1948" s="44" t="str">
        <f t="shared" si="267"/>
        <v/>
      </c>
      <c r="N1948" s="44" t="str">
        <f t="shared" si="268"/>
        <v/>
      </c>
      <c r="O1948" s="30">
        <f t="shared" si="269"/>
        <v>0</v>
      </c>
    </row>
    <row r="1949" spans="1:15" x14ac:dyDescent="0.2">
      <c r="A1949" s="40">
        <v>1944</v>
      </c>
      <c r="B1949" s="40" t="str">
        <f>IF(DanhMụcHH!B1948="","",DanhMụcHH!B1948)</f>
        <v/>
      </c>
      <c r="C1949" s="41" t="str">
        <f ca="1">IF(B1949="","",SUMIF(OFFSET(MuaHàng_ThanhToán!$D$5,0,0,COUNTIF(Table2[Tên nhà cung cấp],MuaHàng_ThanhToán!$C$5),6),BáoCáoHàngHóa!B1949,Table2[Số lượng]))</f>
        <v/>
      </c>
      <c r="D1949" s="41" t="str">
        <f t="shared" si="262"/>
        <v/>
      </c>
      <c r="E1949" s="41" t="str">
        <f ca="1">IF(B1949="","",SUMIF(OFFSET(MuaHàng_ThanhToán!$D$5,0,0,COUNTIF(Table2[Tên nhà cung cấp],MuaHàng_ThanhToán!$C$5),6),BáoCáoHàngHóa!B1949,Table2[Thành tiền]))</f>
        <v/>
      </c>
      <c r="F1949" s="43" t="str">
        <f>IF(B1949="","",SUMIF(Table2[[Tên hàng hóa]:[Thành tiền]],BáoCáoHàngHóa!B1949,Table2[Số lượng])-BáoCáoHàngHóa!C1949)</f>
        <v/>
      </c>
      <c r="G1949" s="43" t="str">
        <f t="shared" si="263"/>
        <v/>
      </c>
      <c r="H1949" s="43" t="str">
        <f>IF(B1949="","",SUMIF(Table2[[Tên hàng hóa]:[Thành tiền]],BáoCáoHàngHóa!B1949,Table2[Thành tiền])-BáoCáoHàngHóa!E1949)</f>
        <v/>
      </c>
      <c r="I1949" s="42" t="str">
        <f>IF(B1949="","",SUMIF(Table28[[Tên hàng hóa ]:[Thành tiền]],BáoCáoHàngHóa!B1949,Table28[Số lượng]))</f>
        <v/>
      </c>
      <c r="J1949" s="42" t="str">
        <f t="shared" si="264"/>
        <v/>
      </c>
      <c r="K1949" s="42" t="str">
        <f t="shared" si="265"/>
        <v/>
      </c>
      <c r="L1949" s="44" t="str">
        <f t="shared" si="266"/>
        <v/>
      </c>
      <c r="M1949" s="44" t="str">
        <f t="shared" si="267"/>
        <v/>
      </c>
      <c r="N1949" s="44" t="str">
        <f t="shared" si="268"/>
        <v/>
      </c>
      <c r="O1949" s="30">
        <f t="shared" si="269"/>
        <v>0</v>
      </c>
    </row>
    <row r="1950" spans="1:15" x14ac:dyDescent="0.2">
      <c r="A1950" s="40">
        <v>1945</v>
      </c>
      <c r="B1950" s="40" t="str">
        <f>IF(DanhMụcHH!B1949="","",DanhMụcHH!B1949)</f>
        <v/>
      </c>
      <c r="C1950" s="41" t="str">
        <f ca="1">IF(B1950="","",SUMIF(OFFSET(MuaHàng_ThanhToán!$D$5,0,0,COUNTIF(Table2[Tên nhà cung cấp],MuaHàng_ThanhToán!$C$5),6),BáoCáoHàngHóa!B1950,Table2[Số lượng]))</f>
        <v/>
      </c>
      <c r="D1950" s="41" t="str">
        <f t="shared" si="262"/>
        <v/>
      </c>
      <c r="E1950" s="41" t="str">
        <f ca="1">IF(B1950="","",SUMIF(OFFSET(MuaHàng_ThanhToán!$D$5,0,0,COUNTIF(Table2[Tên nhà cung cấp],MuaHàng_ThanhToán!$C$5),6),BáoCáoHàngHóa!B1950,Table2[Thành tiền]))</f>
        <v/>
      </c>
      <c r="F1950" s="43" t="str">
        <f>IF(B1950="","",SUMIF(Table2[[Tên hàng hóa]:[Thành tiền]],BáoCáoHàngHóa!B1950,Table2[Số lượng])-BáoCáoHàngHóa!C1950)</f>
        <v/>
      </c>
      <c r="G1950" s="43" t="str">
        <f t="shared" si="263"/>
        <v/>
      </c>
      <c r="H1950" s="43" t="str">
        <f>IF(B1950="","",SUMIF(Table2[[Tên hàng hóa]:[Thành tiền]],BáoCáoHàngHóa!B1950,Table2[Thành tiền])-BáoCáoHàngHóa!E1950)</f>
        <v/>
      </c>
      <c r="I1950" s="42" t="str">
        <f>IF(B1950="","",SUMIF(Table28[[Tên hàng hóa ]:[Thành tiền]],BáoCáoHàngHóa!B1950,Table28[Số lượng]))</f>
        <v/>
      </c>
      <c r="J1950" s="42" t="str">
        <f t="shared" si="264"/>
        <v/>
      </c>
      <c r="K1950" s="42" t="str">
        <f t="shared" si="265"/>
        <v/>
      </c>
      <c r="L1950" s="44" t="str">
        <f t="shared" si="266"/>
        <v/>
      </c>
      <c r="M1950" s="44" t="str">
        <f t="shared" si="267"/>
        <v/>
      </c>
      <c r="N1950" s="44" t="str">
        <f t="shared" si="268"/>
        <v/>
      </c>
      <c r="O1950" s="30">
        <f t="shared" si="269"/>
        <v>0</v>
      </c>
    </row>
    <row r="1951" spans="1:15" x14ac:dyDescent="0.2">
      <c r="A1951" s="40">
        <v>1946</v>
      </c>
      <c r="B1951" s="40" t="str">
        <f>IF(DanhMụcHH!B1950="","",DanhMụcHH!B1950)</f>
        <v/>
      </c>
      <c r="C1951" s="41" t="str">
        <f ca="1">IF(B1951="","",SUMIF(OFFSET(MuaHàng_ThanhToán!$D$5,0,0,COUNTIF(Table2[Tên nhà cung cấp],MuaHàng_ThanhToán!$C$5),6),BáoCáoHàngHóa!B1951,Table2[Số lượng]))</f>
        <v/>
      </c>
      <c r="D1951" s="41" t="str">
        <f t="shared" si="262"/>
        <v/>
      </c>
      <c r="E1951" s="41" t="str">
        <f ca="1">IF(B1951="","",SUMIF(OFFSET(MuaHàng_ThanhToán!$D$5,0,0,COUNTIF(Table2[Tên nhà cung cấp],MuaHàng_ThanhToán!$C$5),6),BáoCáoHàngHóa!B1951,Table2[Thành tiền]))</f>
        <v/>
      </c>
      <c r="F1951" s="43" t="str">
        <f>IF(B1951="","",SUMIF(Table2[[Tên hàng hóa]:[Thành tiền]],BáoCáoHàngHóa!B1951,Table2[Số lượng])-BáoCáoHàngHóa!C1951)</f>
        <v/>
      </c>
      <c r="G1951" s="43" t="str">
        <f t="shared" si="263"/>
        <v/>
      </c>
      <c r="H1951" s="43" t="str">
        <f>IF(B1951="","",SUMIF(Table2[[Tên hàng hóa]:[Thành tiền]],BáoCáoHàngHóa!B1951,Table2[Thành tiền])-BáoCáoHàngHóa!E1951)</f>
        <v/>
      </c>
      <c r="I1951" s="42" t="str">
        <f>IF(B1951="","",SUMIF(Table28[[Tên hàng hóa ]:[Thành tiền]],BáoCáoHàngHóa!B1951,Table28[Số lượng]))</f>
        <v/>
      </c>
      <c r="J1951" s="42" t="str">
        <f t="shared" si="264"/>
        <v/>
      </c>
      <c r="K1951" s="42" t="str">
        <f t="shared" si="265"/>
        <v/>
      </c>
      <c r="L1951" s="44" t="str">
        <f t="shared" si="266"/>
        <v/>
      </c>
      <c r="M1951" s="44" t="str">
        <f t="shared" si="267"/>
        <v/>
      </c>
      <c r="N1951" s="44" t="str">
        <f t="shared" si="268"/>
        <v/>
      </c>
      <c r="O1951" s="30">
        <f t="shared" si="269"/>
        <v>0</v>
      </c>
    </row>
    <row r="1952" spans="1:15" x14ac:dyDescent="0.2">
      <c r="A1952" s="40">
        <v>1947</v>
      </c>
      <c r="B1952" s="40" t="str">
        <f>IF(DanhMụcHH!B1951="","",DanhMụcHH!B1951)</f>
        <v/>
      </c>
      <c r="C1952" s="41" t="str">
        <f ca="1">IF(B1952="","",SUMIF(OFFSET(MuaHàng_ThanhToán!$D$5,0,0,COUNTIF(Table2[Tên nhà cung cấp],MuaHàng_ThanhToán!$C$5),6),BáoCáoHàngHóa!B1952,Table2[Số lượng]))</f>
        <v/>
      </c>
      <c r="D1952" s="41" t="str">
        <f t="shared" si="262"/>
        <v/>
      </c>
      <c r="E1952" s="41" t="str">
        <f ca="1">IF(B1952="","",SUMIF(OFFSET(MuaHàng_ThanhToán!$D$5,0,0,COUNTIF(Table2[Tên nhà cung cấp],MuaHàng_ThanhToán!$C$5),6),BáoCáoHàngHóa!B1952,Table2[Thành tiền]))</f>
        <v/>
      </c>
      <c r="F1952" s="43" t="str">
        <f>IF(B1952="","",SUMIF(Table2[[Tên hàng hóa]:[Thành tiền]],BáoCáoHàngHóa!B1952,Table2[Số lượng])-BáoCáoHàngHóa!C1952)</f>
        <v/>
      </c>
      <c r="G1952" s="43" t="str">
        <f t="shared" si="263"/>
        <v/>
      </c>
      <c r="H1952" s="43" t="str">
        <f>IF(B1952="","",SUMIF(Table2[[Tên hàng hóa]:[Thành tiền]],BáoCáoHàngHóa!B1952,Table2[Thành tiền])-BáoCáoHàngHóa!E1952)</f>
        <v/>
      </c>
      <c r="I1952" s="42" t="str">
        <f>IF(B1952="","",SUMIF(Table28[[Tên hàng hóa ]:[Thành tiền]],BáoCáoHàngHóa!B1952,Table28[Số lượng]))</f>
        <v/>
      </c>
      <c r="J1952" s="42" t="str">
        <f t="shared" si="264"/>
        <v/>
      </c>
      <c r="K1952" s="42" t="str">
        <f t="shared" si="265"/>
        <v/>
      </c>
      <c r="L1952" s="44" t="str">
        <f t="shared" si="266"/>
        <v/>
      </c>
      <c r="M1952" s="44" t="str">
        <f t="shared" si="267"/>
        <v/>
      </c>
      <c r="N1952" s="44" t="str">
        <f t="shared" si="268"/>
        <v/>
      </c>
      <c r="O1952" s="30">
        <f t="shared" si="269"/>
        <v>0</v>
      </c>
    </row>
    <row r="1953" spans="1:15" x14ac:dyDescent="0.2">
      <c r="A1953" s="40">
        <v>1948</v>
      </c>
      <c r="B1953" s="40" t="str">
        <f>IF(DanhMụcHH!B1952="","",DanhMụcHH!B1952)</f>
        <v/>
      </c>
      <c r="C1953" s="41" t="str">
        <f ca="1">IF(B1953="","",SUMIF(OFFSET(MuaHàng_ThanhToán!$D$5,0,0,COUNTIF(Table2[Tên nhà cung cấp],MuaHàng_ThanhToán!$C$5),6),BáoCáoHàngHóa!B1953,Table2[Số lượng]))</f>
        <v/>
      </c>
      <c r="D1953" s="41" t="str">
        <f t="shared" si="262"/>
        <v/>
      </c>
      <c r="E1953" s="41" t="str">
        <f ca="1">IF(B1953="","",SUMIF(OFFSET(MuaHàng_ThanhToán!$D$5,0,0,COUNTIF(Table2[Tên nhà cung cấp],MuaHàng_ThanhToán!$C$5),6),BáoCáoHàngHóa!B1953,Table2[Thành tiền]))</f>
        <v/>
      </c>
      <c r="F1953" s="43" t="str">
        <f>IF(B1953="","",SUMIF(Table2[[Tên hàng hóa]:[Thành tiền]],BáoCáoHàngHóa!B1953,Table2[Số lượng])-BáoCáoHàngHóa!C1953)</f>
        <v/>
      </c>
      <c r="G1953" s="43" t="str">
        <f t="shared" si="263"/>
        <v/>
      </c>
      <c r="H1953" s="43" t="str">
        <f>IF(B1953="","",SUMIF(Table2[[Tên hàng hóa]:[Thành tiền]],BáoCáoHàngHóa!B1953,Table2[Thành tiền])-BáoCáoHàngHóa!E1953)</f>
        <v/>
      </c>
      <c r="I1953" s="42" t="str">
        <f>IF(B1953="","",SUMIF(Table28[[Tên hàng hóa ]:[Thành tiền]],BáoCáoHàngHóa!B1953,Table28[Số lượng]))</f>
        <v/>
      </c>
      <c r="J1953" s="42" t="str">
        <f t="shared" si="264"/>
        <v/>
      </c>
      <c r="K1953" s="42" t="str">
        <f t="shared" si="265"/>
        <v/>
      </c>
      <c r="L1953" s="44" t="str">
        <f t="shared" si="266"/>
        <v/>
      </c>
      <c r="M1953" s="44" t="str">
        <f t="shared" si="267"/>
        <v/>
      </c>
      <c r="N1953" s="44" t="str">
        <f t="shared" si="268"/>
        <v/>
      </c>
      <c r="O1953" s="30">
        <f t="shared" si="269"/>
        <v>0</v>
      </c>
    </row>
    <row r="1954" spans="1:15" x14ac:dyDescent="0.2">
      <c r="A1954" s="40">
        <v>1949</v>
      </c>
      <c r="B1954" s="40" t="str">
        <f>IF(DanhMụcHH!B1953="","",DanhMụcHH!B1953)</f>
        <v/>
      </c>
      <c r="C1954" s="41" t="str">
        <f ca="1">IF(B1954="","",SUMIF(OFFSET(MuaHàng_ThanhToán!$D$5,0,0,COUNTIF(Table2[Tên nhà cung cấp],MuaHàng_ThanhToán!$C$5),6),BáoCáoHàngHóa!B1954,Table2[Số lượng]))</f>
        <v/>
      </c>
      <c r="D1954" s="41" t="str">
        <f t="shared" si="262"/>
        <v/>
      </c>
      <c r="E1954" s="41" t="str">
        <f ca="1">IF(B1954="","",SUMIF(OFFSET(MuaHàng_ThanhToán!$D$5,0,0,COUNTIF(Table2[Tên nhà cung cấp],MuaHàng_ThanhToán!$C$5),6),BáoCáoHàngHóa!B1954,Table2[Thành tiền]))</f>
        <v/>
      </c>
      <c r="F1954" s="43" t="str">
        <f>IF(B1954="","",SUMIF(Table2[[Tên hàng hóa]:[Thành tiền]],BáoCáoHàngHóa!B1954,Table2[Số lượng])-BáoCáoHàngHóa!C1954)</f>
        <v/>
      </c>
      <c r="G1954" s="43" t="str">
        <f t="shared" si="263"/>
        <v/>
      </c>
      <c r="H1954" s="43" t="str">
        <f>IF(B1954="","",SUMIF(Table2[[Tên hàng hóa]:[Thành tiền]],BáoCáoHàngHóa!B1954,Table2[Thành tiền])-BáoCáoHàngHóa!E1954)</f>
        <v/>
      </c>
      <c r="I1954" s="42" t="str">
        <f>IF(B1954="","",SUMIF(Table28[[Tên hàng hóa ]:[Thành tiền]],BáoCáoHàngHóa!B1954,Table28[Số lượng]))</f>
        <v/>
      </c>
      <c r="J1954" s="42" t="str">
        <f t="shared" si="264"/>
        <v/>
      </c>
      <c r="K1954" s="42" t="str">
        <f t="shared" si="265"/>
        <v/>
      </c>
      <c r="L1954" s="44" t="str">
        <f t="shared" si="266"/>
        <v/>
      </c>
      <c r="M1954" s="44" t="str">
        <f t="shared" si="267"/>
        <v/>
      </c>
      <c r="N1954" s="44" t="str">
        <f t="shared" si="268"/>
        <v/>
      </c>
      <c r="O1954" s="30">
        <f t="shared" si="269"/>
        <v>0</v>
      </c>
    </row>
    <row r="1955" spans="1:15" x14ac:dyDescent="0.2">
      <c r="A1955" s="40">
        <v>1950</v>
      </c>
      <c r="B1955" s="40" t="str">
        <f>IF(DanhMụcHH!B1954="","",DanhMụcHH!B1954)</f>
        <v/>
      </c>
      <c r="C1955" s="41" t="str">
        <f ca="1">IF(B1955="","",SUMIF(OFFSET(MuaHàng_ThanhToán!$D$5,0,0,COUNTIF(Table2[Tên nhà cung cấp],MuaHàng_ThanhToán!$C$5),6),BáoCáoHàngHóa!B1955,Table2[Số lượng]))</f>
        <v/>
      </c>
      <c r="D1955" s="41" t="str">
        <f t="shared" si="262"/>
        <v/>
      </c>
      <c r="E1955" s="41" t="str">
        <f ca="1">IF(B1955="","",SUMIF(OFFSET(MuaHàng_ThanhToán!$D$5,0,0,COUNTIF(Table2[Tên nhà cung cấp],MuaHàng_ThanhToán!$C$5),6),BáoCáoHàngHóa!B1955,Table2[Thành tiền]))</f>
        <v/>
      </c>
      <c r="F1955" s="43" t="str">
        <f>IF(B1955="","",SUMIF(Table2[[Tên hàng hóa]:[Thành tiền]],BáoCáoHàngHóa!B1955,Table2[Số lượng])-BáoCáoHàngHóa!C1955)</f>
        <v/>
      </c>
      <c r="G1955" s="43" t="str">
        <f t="shared" si="263"/>
        <v/>
      </c>
      <c r="H1955" s="43" t="str">
        <f>IF(B1955="","",SUMIF(Table2[[Tên hàng hóa]:[Thành tiền]],BáoCáoHàngHóa!B1955,Table2[Thành tiền])-BáoCáoHàngHóa!E1955)</f>
        <v/>
      </c>
      <c r="I1955" s="42" t="str">
        <f>IF(B1955="","",SUMIF(Table28[[Tên hàng hóa ]:[Thành tiền]],BáoCáoHàngHóa!B1955,Table28[Số lượng]))</f>
        <v/>
      </c>
      <c r="J1955" s="42" t="str">
        <f t="shared" si="264"/>
        <v/>
      </c>
      <c r="K1955" s="42" t="str">
        <f t="shared" si="265"/>
        <v/>
      </c>
      <c r="L1955" s="44" t="str">
        <f t="shared" si="266"/>
        <v/>
      </c>
      <c r="M1955" s="44" t="str">
        <f t="shared" si="267"/>
        <v/>
      </c>
      <c r="N1955" s="44" t="str">
        <f t="shared" si="268"/>
        <v/>
      </c>
      <c r="O1955" s="30">
        <f t="shared" si="269"/>
        <v>0</v>
      </c>
    </row>
    <row r="1956" spans="1:15" x14ac:dyDescent="0.2">
      <c r="A1956" s="40">
        <v>1951</v>
      </c>
      <c r="B1956" s="40" t="str">
        <f>IF(DanhMụcHH!B1955="","",DanhMụcHH!B1955)</f>
        <v/>
      </c>
      <c r="C1956" s="41" t="str">
        <f ca="1">IF(B1956="","",SUMIF(OFFSET(MuaHàng_ThanhToán!$D$5,0,0,COUNTIF(Table2[Tên nhà cung cấp],MuaHàng_ThanhToán!$C$5),6),BáoCáoHàngHóa!B1956,Table2[Số lượng]))</f>
        <v/>
      </c>
      <c r="D1956" s="41" t="str">
        <f t="shared" si="262"/>
        <v/>
      </c>
      <c r="E1956" s="41" t="str">
        <f ca="1">IF(B1956="","",SUMIF(OFFSET(MuaHàng_ThanhToán!$D$5,0,0,COUNTIF(Table2[Tên nhà cung cấp],MuaHàng_ThanhToán!$C$5),6),BáoCáoHàngHóa!B1956,Table2[Thành tiền]))</f>
        <v/>
      </c>
      <c r="F1956" s="43" t="str">
        <f>IF(B1956="","",SUMIF(Table2[[Tên hàng hóa]:[Thành tiền]],BáoCáoHàngHóa!B1956,Table2[Số lượng])-BáoCáoHàngHóa!C1956)</f>
        <v/>
      </c>
      <c r="G1956" s="43" t="str">
        <f t="shared" si="263"/>
        <v/>
      </c>
      <c r="H1956" s="43" t="str">
        <f>IF(B1956="","",SUMIF(Table2[[Tên hàng hóa]:[Thành tiền]],BáoCáoHàngHóa!B1956,Table2[Thành tiền])-BáoCáoHàngHóa!E1956)</f>
        <v/>
      </c>
      <c r="I1956" s="42" t="str">
        <f>IF(B1956="","",SUMIF(Table28[[Tên hàng hóa ]:[Thành tiền]],BáoCáoHàngHóa!B1956,Table28[Số lượng]))</f>
        <v/>
      </c>
      <c r="J1956" s="42" t="str">
        <f t="shared" si="264"/>
        <v/>
      </c>
      <c r="K1956" s="42" t="str">
        <f t="shared" si="265"/>
        <v/>
      </c>
      <c r="L1956" s="44" t="str">
        <f t="shared" si="266"/>
        <v/>
      </c>
      <c r="M1956" s="44" t="str">
        <f t="shared" si="267"/>
        <v/>
      </c>
      <c r="N1956" s="44" t="str">
        <f t="shared" si="268"/>
        <v/>
      </c>
      <c r="O1956" s="30">
        <f t="shared" si="269"/>
        <v>0</v>
      </c>
    </row>
    <row r="1957" spans="1:15" x14ac:dyDescent="0.2">
      <c r="A1957" s="40">
        <v>1952</v>
      </c>
      <c r="B1957" s="40" t="str">
        <f>IF(DanhMụcHH!B1956="","",DanhMụcHH!B1956)</f>
        <v/>
      </c>
      <c r="C1957" s="41" t="str">
        <f ca="1">IF(B1957="","",SUMIF(OFFSET(MuaHàng_ThanhToán!$D$5,0,0,COUNTIF(Table2[Tên nhà cung cấp],MuaHàng_ThanhToán!$C$5),6),BáoCáoHàngHóa!B1957,Table2[Số lượng]))</f>
        <v/>
      </c>
      <c r="D1957" s="41" t="str">
        <f t="shared" si="262"/>
        <v/>
      </c>
      <c r="E1957" s="41" t="str">
        <f ca="1">IF(B1957="","",SUMIF(OFFSET(MuaHàng_ThanhToán!$D$5,0,0,COUNTIF(Table2[Tên nhà cung cấp],MuaHàng_ThanhToán!$C$5),6),BáoCáoHàngHóa!B1957,Table2[Thành tiền]))</f>
        <v/>
      </c>
      <c r="F1957" s="43" t="str">
        <f>IF(B1957="","",SUMIF(Table2[[Tên hàng hóa]:[Thành tiền]],BáoCáoHàngHóa!B1957,Table2[Số lượng])-BáoCáoHàngHóa!C1957)</f>
        <v/>
      </c>
      <c r="G1957" s="43" t="str">
        <f t="shared" si="263"/>
        <v/>
      </c>
      <c r="H1957" s="43" t="str">
        <f>IF(B1957="","",SUMIF(Table2[[Tên hàng hóa]:[Thành tiền]],BáoCáoHàngHóa!B1957,Table2[Thành tiền])-BáoCáoHàngHóa!E1957)</f>
        <v/>
      </c>
      <c r="I1957" s="42" t="str">
        <f>IF(B1957="","",SUMIF(Table28[[Tên hàng hóa ]:[Thành tiền]],BáoCáoHàngHóa!B1957,Table28[Số lượng]))</f>
        <v/>
      </c>
      <c r="J1957" s="42" t="str">
        <f t="shared" si="264"/>
        <v/>
      </c>
      <c r="K1957" s="42" t="str">
        <f t="shared" si="265"/>
        <v/>
      </c>
      <c r="L1957" s="44" t="str">
        <f t="shared" si="266"/>
        <v/>
      </c>
      <c r="M1957" s="44" t="str">
        <f t="shared" si="267"/>
        <v/>
      </c>
      <c r="N1957" s="44" t="str">
        <f t="shared" si="268"/>
        <v/>
      </c>
      <c r="O1957" s="30">
        <f t="shared" si="269"/>
        <v>0</v>
      </c>
    </row>
    <row r="1958" spans="1:15" x14ac:dyDescent="0.2">
      <c r="A1958" s="40">
        <v>1953</v>
      </c>
      <c r="B1958" s="40" t="str">
        <f>IF(DanhMụcHH!B1957="","",DanhMụcHH!B1957)</f>
        <v/>
      </c>
      <c r="C1958" s="41" t="str">
        <f ca="1">IF(B1958="","",SUMIF(OFFSET(MuaHàng_ThanhToán!$D$5,0,0,COUNTIF(Table2[Tên nhà cung cấp],MuaHàng_ThanhToán!$C$5),6),BáoCáoHàngHóa!B1958,Table2[Số lượng]))</f>
        <v/>
      </c>
      <c r="D1958" s="41" t="str">
        <f t="shared" si="262"/>
        <v/>
      </c>
      <c r="E1958" s="41" t="str">
        <f ca="1">IF(B1958="","",SUMIF(OFFSET(MuaHàng_ThanhToán!$D$5,0,0,COUNTIF(Table2[Tên nhà cung cấp],MuaHàng_ThanhToán!$C$5),6),BáoCáoHàngHóa!B1958,Table2[Thành tiền]))</f>
        <v/>
      </c>
      <c r="F1958" s="43" t="str">
        <f>IF(B1958="","",SUMIF(Table2[[Tên hàng hóa]:[Thành tiền]],BáoCáoHàngHóa!B1958,Table2[Số lượng])-BáoCáoHàngHóa!C1958)</f>
        <v/>
      </c>
      <c r="G1958" s="43" t="str">
        <f t="shared" si="263"/>
        <v/>
      </c>
      <c r="H1958" s="43" t="str">
        <f>IF(B1958="","",SUMIF(Table2[[Tên hàng hóa]:[Thành tiền]],BáoCáoHàngHóa!B1958,Table2[Thành tiền])-BáoCáoHàngHóa!E1958)</f>
        <v/>
      </c>
      <c r="I1958" s="42" t="str">
        <f>IF(B1958="","",SUMIF(Table28[[Tên hàng hóa ]:[Thành tiền]],BáoCáoHàngHóa!B1958,Table28[Số lượng]))</f>
        <v/>
      </c>
      <c r="J1958" s="42" t="str">
        <f t="shared" si="264"/>
        <v/>
      </c>
      <c r="K1958" s="42" t="str">
        <f t="shared" si="265"/>
        <v/>
      </c>
      <c r="L1958" s="44" t="str">
        <f t="shared" si="266"/>
        <v/>
      </c>
      <c r="M1958" s="44" t="str">
        <f t="shared" si="267"/>
        <v/>
      </c>
      <c r="N1958" s="44" t="str">
        <f t="shared" si="268"/>
        <v/>
      </c>
      <c r="O1958" s="30">
        <f t="shared" si="269"/>
        <v>0</v>
      </c>
    </row>
    <row r="1959" spans="1:15" x14ac:dyDescent="0.2">
      <c r="A1959" s="40">
        <v>1954</v>
      </c>
      <c r="B1959" s="40" t="str">
        <f>IF(DanhMụcHH!B1958="","",DanhMụcHH!B1958)</f>
        <v/>
      </c>
      <c r="C1959" s="41" t="str">
        <f ca="1">IF(B1959="","",SUMIF(OFFSET(MuaHàng_ThanhToán!$D$5,0,0,COUNTIF(Table2[Tên nhà cung cấp],MuaHàng_ThanhToán!$C$5),6),BáoCáoHàngHóa!B1959,Table2[Số lượng]))</f>
        <v/>
      </c>
      <c r="D1959" s="41" t="str">
        <f t="shared" si="262"/>
        <v/>
      </c>
      <c r="E1959" s="41" t="str">
        <f ca="1">IF(B1959="","",SUMIF(OFFSET(MuaHàng_ThanhToán!$D$5,0,0,COUNTIF(Table2[Tên nhà cung cấp],MuaHàng_ThanhToán!$C$5),6),BáoCáoHàngHóa!B1959,Table2[Thành tiền]))</f>
        <v/>
      </c>
      <c r="F1959" s="43" t="str">
        <f>IF(B1959="","",SUMIF(Table2[[Tên hàng hóa]:[Thành tiền]],BáoCáoHàngHóa!B1959,Table2[Số lượng])-BáoCáoHàngHóa!C1959)</f>
        <v/>
      </c>
      <c r="G1959" s="43" t="str">
        <f t="shared" si="263"/>
        <v/>
      </c>
      <c r="H1959" s="43" t="str">
        <f>IF(B1959="","",SUMIF(Table2[[Tên hàng hóa]:[Thành tiền]],BáoCáoHàngHóa!B1959,Table2[Thành tiền])-BáoCáoHàngHóa!E1959)</f>
        <v/>
      </c>
      <c r="I1959" s="42" t="str">
        <f>IF(B1959="","",SUMIF(Table28[[Tên hàng hóa ]:[Thành tiền]],BáoCáoHàngHóa!B1959,Table28[Số lượng]))</f>
        <v/>
      </c>
      <c r="J1959" s="42" t="str">
        <f t="shared" si="264"/>
        <v/>
      </c>
      <c r="K1959" s="42" t="str">
        <f t="shared" si="265"/>
        <v/>
      </c>
      <c r="L1959" s="44" t="str">
        <f t="shared" si="266"/>
        <v/>
      </c>
      <c r="M1959" s="44" t="str">
        <f t="shared" si="267"/>
        <v/>
      </c>
      <c r="N1959" s="44" t="str">
        <f t="shared" si="268"/>
        <v/>
      </c>
      <c r="O1959" s="30">
        <f t="shared" si="269"/>
        <v>0</v>
      </c>
    </row>
    <row r="1960" spans="1:15" x14ac:dyDescent="0.2">
      <c r="A1960" s="40">
        <v>1955</v>
      </c>
      <c r="B1960" s="40" t="str">
        <f>IF(DanhMụcHH!B1959="","",DanhMụcHH!B1959)</f>
        <v/>
      </c>
      <c r="C1960" s="41" t="str">
        <f ca="1">IF(B1960="","",SUMIF(OFFSET(MuaHàng_ThanhToán!$D$5,0,0,COUNTIF(Table2[Tên nhà cung cấp],MuaHàng_ThanhToán!$C$5),6),BáoCáoHàngHóa!B1960,Table2[Số lượng]))</f>
        <v/>
      </c>
      <c r="D1960" s="41" t="str">
        <f t="shared" si="262"/>
        <v/>
      </c>
      <c r="E1960" s="41" t="str">
        <f ca="1">IF(B1960="","",SUMIF(OFFSET(MuaHàng_ThanhToán!$D$5,0,0,COUNTIF(Table2[Tên nhà cung cấp],MuaHàng_ThanhToán!$C$5),6),BáoCáoHàngHóa!B1960,Table2[Thành tiền]))</f>
        <v/>
      </c>
      <c r="F1960" s="43" t="str">
        <f>IF(B1960="","",SUMIF(Table2[[Tên hàng hóa]:[Thành tiền]],BáoCáoHàngHóa!B1960,Table2[Số lượng])-BáoCáoHàngHóa!C1960)</f>
        <v/>
      </c>
      <c r="G1960" s="43" t="str">
        <f t="shared" si="263"/>
        <v/>
      </c>
      <c r="H1960" s="43" t="str">
        <f>IF(B1960="","",SUMIF(Table2[[Tên hàng hóa]:[Thành tiền]],BáoCáoHàngHóa!B1960,Table2[Thành tiền])-BáoCáoHàngHóa!E1960)</f>
        <v/>
      </c>
      <c r="I1960" s="42" t="str">
        <f>IF(B1960="","",SUMIF(Table28[[Tên hàng hóa ]:[Thành tiền]],BáoCáoHàngHóa!B1960,Table28[Số lượng]))</f>
        <v/>
      </c>
      <c r="J1960" s="42" t="str">
        <f t="shared" si="264"/>
        <v/>
      </c>
      <c r="K1960" s="42" t="str">
        <f t="shared" si="265"/>
        <v/>
      </c>
      <c r="L1960" s="44" t="str">
        <f t="shared" si="266"/>
        <v/>
      </c>
      <c r="M1960" s="44" t="str">
        <f t="shared" si="267"/>
        <v/>
      </c>
      <c r="N1960" s="44" t="str">
        <f t="shared" si="268"/>
        <v/>
      </c>
      <c r="O1960" s="30">
        <f t="shared" si="269"/>
        <v>0</v>
      </c>
    </row>
    <row r="1961" spans="1:15" x14ac:dyDescent="0.2">
      <c r="A1961" s="40">
        <v>1956</v>
      </c>
      <c r="B1961" s="40" t="str">
        <f>IF(DanhMụcHH!B1960="","",DanhMụcHH!B1960)</f>
        <v/>
      </c>
      <c r="C1961" s="41" t="str">
        <f ca="1">IF(B1961="","",SUMIF(OFFSET(MuaHàng_ThanhToán!$D$5,0,0,COUNTIF(Table2[Tên nhà cung cấp],MuaHàng_ThanhToán!$C$5),6),BáoCáoHàngHóa!B1961,Table2[Số lượng]))</f>
        <v/>
      </c>
      <c r="D1961" s="41" t="str">
        <f t="shared" si="262"/>
        <v/>
      </c>
      <c r="E1961" s="41" t="str">
        <f ca="1">IF(B1961="","",SUMIF(OFFSET(MuaHàng_ThanhToán!$D$5,0,0,COUNTIF(Table2[Tên nhà cung cấp],MuaHàng_ThanhToán!$C$5),6),BáoCáoHàngHóa!B1961,Table2[Thành tiền]))</f>
        <v/>
      </c>
      <c r="F1961" s="43" t="str">
        <f>IF(B1961="","",SUMIF(Table2[[Tên hàng hóa]:[Thành tiền]],BáoCáoHàngHóa!B1961,Table2[Số lượng])-BáoCáoHàngHóa!C1961)</f>
        <v/>
      </c>
      <c r="G1961" s="43" t="str">
        <f t="shared" si="263"/>
        <v/>
      </c>
      <c r="H1961" s="43" t="str">
        <f>IF(B1961="","",SUMIF(Table2[[Tên hàng hóa]:[Thành tiền]],BáoCáoHàngHóa!B1961,Table2[Thành tiền])-BáoCáoHàngHóa!E1961)</f>
        <v/>
      </c>
      <c r="I1961" s="42" t="str">
        <f>IF(B1961="","",SUMIF(Table28[[Tên hàng hóa ]:[Thành tiền]],BáoCáoHàngHóa!B1961,Table28[Số lượng]))</f>
        <v/>
      </c>
      <c r="J1961" s="42" t="str">
        <f t="shared" si="264"/>
        <v/>
      </c>
      <c r="K1961" s="42" t="str">
        <f t="shared" si="265"/>
        <v/>
      </c>
      <c r="L1961" s="44" t="str">
        <f t="shared" si="266"/>
        <v/>
      </c>
      <c r="M1961" s="44" t="str">
        <f t="shared" si="267"/>
        <v/>
      </c>
      <c r="N1961" s="44" t="str">
        <f t="shared" si="268"/>
        <v/>
      </c>
      <c r="O1961" s="30">
        <f t="shared" si="269"/>
        <v>0</v>
      </c>
    </row>
    <row r="1962" spans="1:15" x14ac:dyDescent="0.2">
      <c r="A1962" s="40">
        <v>1957</v>
      </c>
      <c r="B1962" s="40" t="str">
        <f>IF(DanhMụcHH!B1961="","",DanhMụcHH!B1961)</f>
        <v/>
      </c>
      <c r="C1962" s="41" t="str">
        <f ca="1">IF(B1962="","",SUMIF(OFFSET(MuaHàng_ThanhToán!$D$5,0,0,COUNTIF(Table2[Tên nhà cung cấp],MuaHàng_ThanhToán!$C$5),6),BáoCáoHàngHóa!B1962,Table2[Số lượng]))</f>
        <v/>
      </c>
      <c r="D1962" s="41" t="str">
        <f t="shared" si="262"/>
        <v/>
      </c>
      <c r="E1962" s="41" t="str">
        <f ca="1">IF(B1962="","",SUMIF(OFFSET(MuaHàng_ThanhToán!$D$5,0,0,COUNTIF(Table2[Tên nhà cung cấp],MuaHàng_ThanhToán!$C$5),6),BáoCáoHàngHóa!B1962,Table2[Thành tiền]))</f>
        <v/>
      </c>
      <c r="F1962" s="43" t="str">
        <f>IF(B1962="","",SUMIF(Table2[[Tên hàng hóa]:[Thành tiền]],BáoCáoHàngHóa!B1962,Table2[Số lượng])-BáoCáoHàngHóa!C1962)</f>
        <v/>
      </c>
      <c r="G1962" s="43" t="str">
        <f t="shared" si="263"/>
        <v/>
      </c>
      <c r="H1962" s="43" t="str">
        <f>IF(B1962="","",SUMIF(Table2[[Tên hàng hóa]:[Thành tiền]],BáoCáoHàngHóa!B1962,Table2[Thành tiền])-BáoCáoHàngHóa!E1962)</f>
        <v/>
      </c>
      <c r="I1962" s="42" t="str">
        <f>IF(B1962="","",SUMIF(Table28[[Tên hàng hóa ]:[Thành tiền]],BáoCáoHàngHóa!B1962,Table28[Số lượng]))</f>
        <v/>
      </c>
      <c r="J1962" s="42" t="str">
        <f t="shared" si="264"/>
        <v/>
      </c>
      <c r="K1962" s="42" t="str">
        <f t="shared" si="265"/>
        <v/>
      </c>
      <c r="L1962" s="44" t="str">
        <f t="shared" si="266"/>
        <v/>
      </c>
      <c r="M1962" s="44" t="str">
        <f t="shared" si="267"/>
        <v/>
      </c>
      <c r="N1962" s="44" t="str">
        <f t="shared" si="268"/>
        <v/>
      </c>
      <c r="O1962" s="30">
        <f t="shared" si="269"/>
        <v>0</v>
      </c>
    </row>
    <row r="1963" spans="1:15" x14ac:dyDescent="0.2">
      <c r="A1963" s="40">
        <v>1958</v>
      </c>
      <c r="B1963" s="40" t="str">
        <f>IF(DanhMụcHH!B1962="","",DanhMụcHH!B1962)</f>
        <v/>
      </c>
      <c r="C1963" s="41" t="str">
        <f ca="1">IF(B1963="","",SUMIF(OFFSET(MuaHàng_ThanhToán!$D$5,0,0,COUNTIF(Table2[Tên nhà cung cấp],MuaHàng_ThanhToán!$C$5),6),BáoCáoHàngHóa!B1963,Table2[Số lượng]))</f>
        <v/>
      </c>
      <c r="D1963" s="41" t="str">
        <f t="shared" si="262"/>
        <v/>
      </c>
      <c r="E1963" s="41" t="str">
        <f ca="1">IF(B1963="","",SUMIF(OFFSET(MuaHàng_ThanhToán!$D$5,0,0,COUNTIF(Table2[Tên nhà cung cấp],MuaHàng_ThanhToán!$C$5),6),BáoCáoHàngHóa!B1963,Table2[Thành tiền]))</f>
        <v/>
      </c>
      <c r="F1963" s="43" t="str">
        <f>IF(B1963="","",SUMIF(Table2[[Tên hàng hóa]:[Thành tiền]],BáoCáoHàngHóa!B1963,Table2[Số lượng])-BáoCáoHàngHóa!C1963)</f>
        <v/>
      </c>
      <c r="G1963" s="43" t="str">
        <f t="shared" si="263"/>
        <v/>
      </c>
      <c r="H1963" s="43" t="str">
        <f>IF(B1963="","",SUMIF(Table2[[Tên hàng hóa]:[Thành tiền]],BáoCáoHàngHóa!B1963,Table2[Thành tiền])-BáoCáoHàngHóa!E1963)</f>
        <v/>
      </c>
      <c r="I1963" s="42" t="str">
        <f>IF(B1963="","",SUMIF(Table28[[Tên hàng hóa ]:[Thành tiền]],BáoCáoHàngHóa!B1963,Table28[Số lượng]))</f>
        <v/>
      </c>
      <c r="J1963" s="42" t="str">
        <f t="shared" si="264"/>
        <v/>
      </c>
      <c r="K1963" s="42" t="str">
        <f t="shared" si="265"/>
        <v/>
      </c>
      <c r="L1963" s="44" t="str">
        <f t="shared" si="266"/>
        <v/>
      </c>
      <c r="M1963" s="44" t="str">
        <f t="shared" si="267"/>
        <v/>
      </c>
      <c r="N1963" s="44" t="str">
        <f t="shared" si="268"/>
        <v/>
      </c>
      <c r="O1963" s="30">
        <f t="shared" si="269"/>
        <v>0</v>
      </c>
    </row>
    <row r="1964" spans="1:15" x14ac:dyDescent="0.2">
      <c r="A1964" s="40">
        <v>1959</v>
      </c>
      <c r="B1964" s="40" t="str">
        <f>IF(DanhMụcHH!B1963="","",DanhMụcHH!B1963)</f>
        <v/>
      </c>
      <c r="C1964" s="41" t="str">
        <f ca="1">IF(B1964="","",SUMIF(OFFSET(MuaHàng_ThanhToán!$D$5,0,0,COUNTIF(Table2[Tên nhà cung cấp],MuaHàng_ThanhToán!$C$5),6),BáoCáoHàngHóa!B1964,Table2[Số lượng]))</f>
        <v/>
      </c>
      <c r="D1964" s="41" t="str">
        <f t="shared" si="262"/>
        <v/>
      </c>
      <c r="E1964" s="41" t="str">
        <f ca="1">IF(B1964="","",SUMIF(OFFSET(MuaHàng_ThanhToán!$D$5,0,0,COUNTIF(Table2[Tên nhà cung cấp],MuaHàng_ThanhToán!$C$5),6),BáoCáoHàngHóa!B1964,Table2[Thành tiền]))</f>
        <v/>
      </c>
      <c r="F1964" s="43" t="str">
        <f>IF(B1964="","",SUMIF(Table2[[Tên hàng hóa]:[Thành tiền]],BáoCáoHàngHóa!B1964,Table2[Số lượng])-BáoCáoHàngHóa!C1964)</f>
        <v/>
      </c>
      <c r="G1964" s="43" t="str">
        <f t="shared" si="263"/>
        <v/>
      </c>
      <c r="H1964" s="43" t="str">
        <f>IF(B1964="","",SUMIF(Table2[[Tên hàng hóa]:[Thành tiền]],BáoCáoHàngHóa!B1964,Table2[Thành tiền])-BáoCáoHàngHóa!E1964)</f>
        <v/>
      </c>
      <c r="I1964" s="42" t="str">
        <f>IF(B1964="","",SUMIF(Table28[[Tên hàng hóa ]:[Thành tiền]],BáoCáoHàngHóa!B1964,Table28[Số lượng]))</f>
        <v/>
      </c>
      <c r="J1964" s="42" t="str">
        <f t="shared" si="264"/>
        <v/>
      </c>
      <c r="K1964" s="42" t="str">
        <f t="shared" si="265"/>
        <v/>
      </c>
      <c r="L1964" s="44" t="str">
        <f t="shared" si="266"/>
        <v/>
      </c>
      <c r="M1964" s="44" t="str">
        <f t="shared" si="267"/>
        <v/>
      </c>
      <c r="N1964" s="44" t="str">
        <f t="shared" si="268"/>
        <v/>
      </c>
      <c r="O1964" s="30">
        <f t="shared" si="269"/>
        <v>0</v>
      </c>
    </row>
    <row r="1965" spans="1:15" x14ac:dyDescent="0.2">
      <c r="A1965" s="40">
        <v>1960</v>
      </c>
      <c r="B1965" s="40" t="str">
        <f>IF(DanhMụcHH!B1964="","",DanhMụcHH!B1964)</f>
        <v/>
      </c>
      <c r="C1965" s="41" t="str">
        <f ca="1">IF(B1965="","",SUMIF(OFFSET(MuaHàng_ThanhToán!$D$5,0,0,COUNTIF(Table2[Tên nhà cung cấp],MuaHàng_ThanhToán!$C$5),6),BáoCáoHàngHóa!B1965,Table2[Số lượng]))</f>
        <v/>
      </c>
      <c r="D1965" s="41" t="str">
        <f t="shared" si="262"/>
        <v/>
      </c>
      <c r="E1965" s="41" t="str">
        <f ca="1">IF(B1965="","",SUMIF(OFFSET(MuaHàng_ThanhToán!$D$5,0,0,COUNTIF(Table2[Tên nhà cung cấp],MuaHàng_ThanhToán!$C$5),6),BáoCáoHàngHóa!B1965,Table2[Thành tiền]))</f>
        <v/>
      </c>
      <c r="F1965" s="43" t="str">
        <f>IF(B1965="","",SUMIF(Table2[[Tên hàng hóa]:[Thành tiền]],BáoCáoHàngHóa!B1965,Table2[Số lượng])-BáoCáoHàngHóa!C1965)</f>
        <v/>
      </c>
      <c r="G1965" s="43" t="str">
        <f t="shared" si="263"/>
        <v/>
      </c>
      <c r="H1965" s="43" t="str">
        <f>IF(B1965="","",SUMIF(Table2[[Tên hàng hóa]:[Thành tiền]],BáoCáoHàngHóa!B1965,Table2[Thành tiền])-BáoCáoHàngHóa!E1965)</f>
        <v/>
      </c>
      <c r="I1965" s="42" t="str">
        <f>IF(B1965="","",SUMIF(Table28[[Tên hàng hóa ]:[Thành tiền]],BáoCáoHàngHóa!B1965,Table28[Số lượng]))</f>
        <v/>
      </c>
      <c r="J1965" s="42" t="str">
        <f t="shared" si="264"/>
        <v/>
      </c>
      <c r="K1965" s="42" t="str">
        <f t="shared" si="265"/>
        <v/>
      </c>
      <c r="L1965" s="44" t="str">
        <f t="shared" si="266"/>
        <v/>
      </c>
      <c r="M1965" s="44" t="str">
        <f t="shared" si="267"/>
        <v/>
      </c>
      <c r="N1965" s="44" t="str">
        <f t="shared" si="268"/>
        <v/>
      </c>
      <c r="O1965" s="30">
        <f t="shared" si="269"/>
        <v>0</v>
      </c>
    </row>
    <row r="1966" spans="1:15" x14ac:dyDescent="0.2">
      <c r="A1966" s="40">
        <v>1961</v>
      </c>
      <c r="B1966" s="40" t="str">
        <f>IF(DanhMụcHH!B1965="","",DanhMụcHH!B1965)</f>
        <v/>
      </c>
      <c r="C1966" s="41" t="str">
        <f ca="1">IF(B1966="","",SUMIF(OFFSET(MuaHàng_ThanhToán!$D$5,0,0,COUNTIF(Table2[Tên nhà cung cấp],MuaHàng_ThanhToán!$C$5),6),BáoCáoHàngHóa!B1966,Table2[Số lượng]))</f>
        <v/>
      </c>
      <c r="D1966" s="41" t="str">
        <f t="shared" si="262"/>
        <v/>
      </c>
      <c r="E1966" s="41" t="str">
        <f ca="1">IF(B1966="","",SUMIF(OFFSET(MuaHàng_ThanhToán!$D$5,0,0,COUNTIF(Table2[Tên nhà cung cấp],MuaHàng_ThanhToán!$C$5),6),BáoCáoHàngHóa!B1966,Table2[Thành tiền]))</f>
        <v/>
      </c>
      <c r="F1966" s="43" t="str">
        <f>IF(B1966="","",SUMIF(Table2[[Tên hàng hóa]:[Thành tiền]],BáoCáoHàngHóa!B1966,Table2[Số lượng])-BáoCáoHàngHóa!C1966)</f>
        <v/>
      </c>
      <c r="G1966" s="43" t="str">
        <f t="shared" si="263"/>
        <v/>
      </c>
      <c r="H1966" s="43" t="str">
        <f>IF(B1966="","",SUMIF(Table2[[Tên hàng hóa]:[Thành tiền]],BáoCáoHàngHóa!B1966,Table2[Thành tiền])-BáoCáoHàngHóa!E1966)</f>
        <v/>
      </c>
      <c r="I1966" s="42" t="str">
        <f>IF(B1966="","",SUMIF(Table28[[Tên hàng hóa ]:[Thành tiền]],BáoCáoHàngHóa!B1966,Table28[Số lượng]))</f>
        <v/>
      </c>
      <c r="J1966" s="42" t="str">
        <f t="shared" si="264"/>
        <v/>
      </c>
      <c r="K1966" s="42" t="str">
        <f t="shared" si="265"/>
        <v/>
      </c>
      <c r="L1966" s="44" t="str">
        <f t="shared" si="266"/>
        <v/>
      </c>
      <c r="M1966" s="44" t="str">
        <f t="shared" si="267"/>
        <v/>
      </c>
      <c r="N1966" s="44" t="str">
        <f t="shared" si="268"/>
        <v/>
      </c>
      <c r="O1966" s="30">
        <f t="shared" si="269"/>
        <v>0</v>
      </c>
    </row>
    <row r="1967" spans="1:15" x14ac:dyDescent="0.2">
      <c r="A1967" s="40">
        <v>1962</v>
      </c>
      <c r="B1967" s="40" t="str">
        <f>IF(DanhMụcHH!B1966="","",DanhMụcHH!B1966)</f>
        <v/>
      </c>
      <c r="C1967" s="41" t="str">
        <f ca="1">IF(B1967="","",SUMIF(OFFSET(MuaHàng_ThanhToán!$D$5,0,0,COUNTIF(Table2[Tên nhà cung cấp],MuaHàng_ThanhToán!$C$5),6),BáoCáoHàngHóa!B1967,Table2[Số lượng]))</f>
        <v/>
      </c>
      <c r="D1967" s="41" t="str">
        <f t="shared" si="262"/>
        <v/>
      </c>
      <c r="E1967" s="41" t="str">
        <f ca="1">IF(B1967="","",SUMIF(OFFSET(MuaHàng_ThanhToán!$D$5,0,0,COUNTIF(Table2[Tên nhà cung cấp],MuaHàng_ThanhToán!$C$5),6),BáoCáoHàngHóa!B1967,Table2[Thành tiền]))</f>
        <v/>
      </c>
      <c r="F1967" s="43" t="str">
        <f>IF(B1967="","",SUMIF(Table2[[Tên hàng hóa]:[Thành tiền]],BáoCáoHàngHóa!B1967,Table2[Số lượng])-BáoCáoHàngHóa!C1967)</f>
        <v/>
      </c>
      <c r="G1967" s="43" t="str">
        <f t="shared" si="263"/>
        <v/>
      </c>
      <c r="H1967" s="43" t="str">
        <f>IF(B1967="","",SUMIF(Table2[[Tên hàng hóa]:[Thành tiền]],BáoCáoHàngHóa!B1967,Table2[Thành tiền])-BáoCáoHàngHóa!E1967)</f>
        <v/>
      </c>
      <c r="I1967" s="42" t="str">
        <f>IF(B1967="","",SUMIF(Table28[[Tên hàng hóa ]:[Thành tiền]],BáoCáoHàngHóa!B1967,Table28[Số lượng]))</f>
        <v/>
      </c>
      <c r="J1967" s="42" t="str">
        <f t="shared" si="264"/>
        <v/>
      </c>
      <c r="K1967" s="42" t="str">
        <f t="shared" si="265"/>
        <v/>
      </c>
      <c r="L1967" s="44" t="str">
        <f t="shared" si="266"/>
        <v/>
      </c>
      <c r="M1967" s="44" t="str">
        <f t="shared" si="267"/>
        <v/>
      </c>
      <c r="N1967" s="44" t="str">
        <f t="shared" si="268"/>
        <v/>
      </c>
      <c r="O1967" s="30">
        <f t="shared" si="269"/>
        <v>0</v>
      </c>
    </row>
    <row r="1968" spans="1:15" x14ac:dyDescent="0.2">
      <c r="A1968" s="40">
        <v>1963</v>
      </c>
      <c r="B1968" s="40" t="str">
        <f>IF(DanhMụcHH!B1967="","",DanhMụcHH!B1967)</f>
        <v/>
      </c>
      <c r="C1968" s="41" t="str">
        <f ca="1">IF(B1968="","",SUMIF(OFFSET(MuaHàng_ThanhToán!$D$5,0,0,COUNTIF(Table2[Tên nhà cung cấp],MuaHàng_ThanhToán!$C$5),6),BáoCáoHàngHóa!B1968,Table2[Số lượng]))</f>
        <v/>
      </c>
      <c r="D1968" s="41" t="str">
        <f t="shared" si="262"/>
        <v/>
      </c>
      <c r="E1968" s="41" t="str">
        <f ca="1">IF(B1968="","",SUMIF(OFFSET(MuaHàng_ThanhToán!$D$5,0,0,COUNTIF(Table2[Tên nhà cung cấp],MuaHàng_ThanhToán!$C$5),6),BáoCáoHàngHóa!B1968,Table2[Thành tiền]))</f>
        <v/>
      </c>
      <c r="F1968" s="43" t="str">
        <f>IF(B1968="","",SUMIF(Table2[[Tên hàng hóa]:[Thành tiền]],BáoCáoHàngHóa!B1968,Table2[Số lượng])-BáoCáoHàngHóa!C1968)</f>
        <v/>
      </c>
      <c r="G1968" s="43" t="str">
        <f t="shared" si="263"/>
        <v/>
      </c>
      <c r="H1968" s="43" t="str">
        <f>IF(B1968="","",SUMIF(Table2[[Tên hàng hóa]:[Thành tiền]],BáoCáoHàngHóa!B1968,Table2[Thành tiền])-BáoCáoHàngHóa!E1968)</f>
        <v/>
      </c>
      <c r="I1968" s="42" t="str">
        <f>IF(B1968="","",SUMIF(Table28[[Tên hàng hóa ]:[Thành tiền]],BáoCáoHàngHóa!B1968,Table28[Số lượng]))</f>
        <v/>
      </c>
      <c r="J1968" s="42" t="str">
        <f t="shared" si="264"/>
        <v/>
      </c>
      <c r="K1968" s="42" t="str">
        <f t="shared" si="265"/>
        <v/>
      </c>
      <c r="L1968" s="44" t="str">
        <f t="shared" si="266"/>
        <v/>
      </c>
      <c r="M1968" s="44" t="str">
        <f t="shared" si="267"/>
        <v/>
      </c>
      <c r="N1968" s="44" t="str">
        <f t="shared" si="268"/>
        <v/>
      </c>
      <c r="O1968" s="30">
        <f t="shared" si="269"/>
        <v>0</v>
      </c>
    </row>
    <row r="1969" spans="1:15" x14ac:dyDescent="0.2">
      <c r="A1969" s="40">
        <v>1964</v>
      </c>
      <c r="B1969" s="40" t="str">
        <f>IF(DanhMụcHH!B1968="","",DanhMụcHH!B1968)</f>
        <v/>
      </c>
      <c r="C1969" s="41" t="str">
        <f ca="1">IF(B1969="","",SUMIF(OFFSET(MuaHàng_ThanhToán!$D$5,0,0,COUNTIF(Table2[Tên nhà cung cấp],MuaHàng_ThanhToán!$C$5),6),BáoCáoHàngHóa!B1969,Table2[Số lượng]))</f>
        <v/>
      </c>
      <c r="D1969" s="41" t="str">
        <f t="shared" si="262"/>
        <v/>
      </c>
      <c r="E1969" s="41" t="str">
        <f ca="1">IF(B1969="","",SUMIF(OFFSET(MuaHàng_ThanhToán!$D$5,0,0,COUNTIF(Table2[Tên nhà cung cấp],MuaHàng_ThanhToán!$C$5),6),BáoCáoHàngHóa!B1969,Table2[Thành tiền]))</f>
        <v/>
      </c>
      <c r="F1969" s="43" t="str">
        <f>IF(B1969="","",SUMIF(Table2[[Tên hàng hóa]:[Thành tiền]],BáoCáoHàngHóa!B1969,Table2[Số lượng])-BáoCáoHàngHóa!C1969)</f>
        <v/>
      </c>
      <c r="G1969" s="43" t="str">
        <f t="shared" si="263"/>
        <v/>
      </c>
      <c r="H1969" s="43" t="str">
        <f>IF(B1969="","",SUMIF(Table2[[Tên hàng hóa]:[Thành tiền]],BáoCáoHàngHóa!B1969,Table2[Thành tiền])-BáoCáoHàngHóa!E1969)</f>
        <v/>
      </c>
      <c r="I1969" s="42" t="str">
        <f>IF(B1969="","",SUMIF(Table28[[Tên hàng hóa ]:[Thành tiền]],BáoCáoHàngHóa!B1969,Table28[Số lượng]))</f>
        <v/>
      </c>
      <c r="J1969" s="42" t="str">
        <f t="shared" si="264"/>
        <v/>
      </c>
      <c r="K1969" s="42" t="str">
        <f t="shared" si="265"/>
        <v/>
      </c>
      <c r="L1969" s="44" t="str">
        <f t="shared" si="266"/>
        <v/>
      </c>
      <c r="M1969" s="44" t="str">
        <f t="shared" si="267"/>
        <v/>
      </c>
      <c r="N1969" s="44" t="str">
        <f t="shared" si="268"/>
        <v/>
      </c>
      <c r="O1969" s="30">
        <f t="shared" si="269"/>
        <v>0</v>
      </c>
    </row>
    <row r="1970" spans="1:15" x14ac:dyDescent="0.2">
      <c r="A1970" s="40">
        <v>1965</v>
      </c>
      <c r="B1970" s="40" t="str">
        <f>IF(DanhMụcHH!B1969="","",DanhMụcHH!B1969)</f>
        <v/>
      </c>
      <c r="C1970" s="41" t="str">
        <f ca="1">IF(B1970="","",SUMIF(OFFSET(MuaHàng_ThanhToán!$D$5,0,0,COUNTIF(Table2[Tên nhà cung cấp],MuaHàng_ThanhToán!$C$5),6),BáoCáoHàngHóa!B1970,Table2[Số lượng]))</f>
        <v/>
      </c>
      <c r="D1970" s="41" t="str">
        <f t="shared" si="262"/>
        <v/>
      </c>
      <c r="E1970" s="41" t="str">
        <f ca="1">IF(B1970="","",SUMIF(OFFSET(MuaHàng_ThanhToán!$D$5,0,0,COUNTIF(Table2[Tên nhà cung cấp],MuaHàng_ThanhToán!$C$5),6),BáoCáoHàngHóa!B1970,Table2[Thành tiền]))</f>
        <v/>
      </c>
      <c r="F1970" s="43" t="str">
        <f>IF(B1970="","",SUMIF(Table2[[Tên hàng hóa]:[Thành tiền]],BáoCáoHàngHóa!B1970,Table2[Số lượng])-BáoCáoHàngHóa!C1970)</f>
        <v/>
      </c>
      <c r="G1970" s="43" t="str">
        <f t="shared" si="263"/>
        <v/>
      </c>
      <c r="H1970" s="43" t="str">
        <f>IF(B1970="","",SUMIF(Table2[[Tên hàng hóa]:[Thành tiền]],BáoCáoHàngHóa!B1970,Table2[Thành tiền])-BáoCáoHàngHóa!E1970)</f>
        <v/>
      </c>
      <c r="I1970" s="42" t="str">
        <f>IF(B1970="","",SUMIF(Table28[[Tên hàng hóa ]:[Thành tiền]],BáoCáoHàngHóa!B1970,Table28[Số lượng]))</f>
        <v/>
      </c>
      <c r="J1970" s="42" t="str">
        <f t="shared" si="264"/>
        <v/>
      </c>
      <c r="K1970" s="42" t="str">
        <f t="shared" si="265"/>
        <v/>
      </c>
      <c r="L1970" s="44" t="str">
        <f t="shared" si="266"/>
        <v/>
      </c>
      <c r="M1970" s="44" t="str">
        <f t="shared" si="267"/>
        <v/>
      </c>
      <c r="N1970" s="44" t="str">
        <f t="shared" si="268"/>
        <v/>
      </c>
      <c r="O1970" s="30">
        <f t="shared" si="269"/>
        <v>0</v>
      </c>
    </row>
    <row r="1971" spans="1:15" x14ac:dyDescent="0.2">
      <c r="A1971" s="40">
        <v>1966</v>
      </c>
      <c r="B1971" s="40" t="str">
        <f>IF(DanhMụcHH!B1970="","",DanhMụcHH!B1970)</f>
        <v/>
      </c>
      <c r="C1971" s="41" t="str">
        <f ca="1">IF(B1971="","",SUMIF(OFFSET(MuaHàng_ThanhToán!$D$5,0,0,COUNTIF(Table2[Tên nhà cung cấp],MuaHàng_ThanhToán!$C$5),6),BáoCáoHàngHóa!B1971,Table2[Số lượng]))</f>
        <v/>
      </c>
      <c r="D1971" s="41" t="str">
        <f t="shared" ref="D1971:D2029" si="270">IF(B1971="","",IF(C1971=0,0,E1971/C1971))</f>
        <v/>
      </c>
      <c r="E1971" s="41" t="str">
        <f ca="1">IF(B1971="","",SUMIF(OFFSET(MuaHàng_ThanhToán!$D$5,0,0,COUNTIF(Table2[Tên nhà cung cấp],MuaHàng_ThanhToán!$C$5),6),BáoCáoHàngHóa!B1971,Table2[Thành tiền]))</f>
        <v/>
      </c>
      <c r="F1971" s="43" t="str">
        <f>IF(B1971="","",SUMIF(Table2[[Tên hàng hóa]:[Thành tiền]],BáoCáoHàngHóa!B1971,Table2[Số lượng])-BáoCáoHàngHóa!C1971)</f>
        <v/>
      </c>
      <c r="G1971" s="43" t="str">
        <f t="shared" ref="G1971:G2029" si="271">IF(B1971="","",IF(F1971=0,0,H1971/F1971))</f>
        <v/>
      </c>
      <c r="H1971" s="43" t="str">
        <f>IF(B1971="","",SUMIF(Table2[[Tên hàng hóa]:[Thành tiền]],BáoCáoHàngHóa!B1971,Table2[Thành tiền])-BáoCáoHàngHóa!E1971)</f>
        <v/>
      </c>
      <c r="I1971" s="42" t="str">
        <f>IF(B1971="","",SUMIF(Table28[[Tên hàng hóa ]:[Thành tiền]],BáoCáoHàngHóa!B1971,Table28[Số lượng]))</f>
        <v/>
      </c>
      <c r="J1971" s="42" t="str">
        <f t="shared" ref="J1971:J2029" si="272">IF(B1971="","",IF(I1971=0,0,(H1971+E1971)/(F1971+C1971)))</f>
        <v/>
      </c>
      <c r="K1971" s="42" t="str">
        <f t="shared" ref="K1971:K2029" si="273">IF(B1971="","",J1971*I1971)</f>
        <v/>
      </c>
      <c r="L1971" s="44" t="str">
        <f t="shared" ref="L1971:L2029" si="274">IF(B1971="","",C1971+F1971-I1971)</f>
        <v/>
      </c>
      <c r="M1971" s="44" t="str">
        <f t="shared" ref="M1971:M2029" si="275">IF(B1971="","",IF(L1971=0,0,N1971/L1971))</f>
        <v/>
      </c>
      <c r="N1971" s="44" t="str">
        <f t="shared" ref="N1971:N2029" si="276">IF(B1971="","",E1971+H1971-K1971)</f>
        <v/>
      </c>
      <c r="O1971" s="30">
        <f t="shared" si="269"/>
        <v>0</v>
      </c>
    </row>
    <row r="1972" spans="1:15" x14ac:dyDescent="0.2">
      <c r="A1972" s="40">
        <v>1967</v>
      </c>
      <c r="B1972" s="40" t="str">
        <f>IF(DanhMụcHH!B1971="","",DanhMụcHH!B1971)</f>
        <v/>
      </c>
      <c r="C1972" s="41" t="str">
        <f ca="1">IF(B1972="","",SUMIF(OFFSET(MuaHàng_ThanhToán!$D$5,0,0,COUNTIF(Table2[Tên nhà cung cấp],MuaHàng_ThanhToán!$C$5),6),BáoCáoHàngHóa!B1972,Table2[Số lượng]))</f>
        <v/>
      </c>
      <c r="D1972" s="41" t="str">
        <f t="shared" si="270"/>
        <v/>
      </c>
      <c r="E1972" s="41" t="str">
        <f ca="1">IF(B1972="","",SUMIF(OFFSET(MuaHàng_ThanhToán!$D$5,0,0,COUNTIF(Table2[Tên nhà cung cấp],MuaHàng_ThanhToán!$C$5),6),BáoCáoHàngHóa!B1972,Table2[Thành tiền]))</f>
        <v/>
      </c>
      <c r="F1972" s="43" t="str">
        <f>IF(B1972="","",SUMIF(Table2[[Tên hàng hóa]:[Thành tiền]],BáoCáoHàngHóa!B1972,Table2[Số lượng])-BáoCáoHàngHóa!C1972)</f>
        <v/>
      </c>
      <c r="G1972" s="43" t="str">
        <f t="shared" si="271"/>
        <v/>
      </c>
      <c r="H1972" s="43" t="str">
        <f>IF(B1972="","",SUMIF(Table2[[Tên hàng hóa]:[Thành tiền]],BáoCáoHàngHóa!B1972,Table2[Thành tiền])-BáoCáoHàngHóa!E1972)</f>
        <v/>
      </c>
      <c r="I1972" s="42" t="str">
        <f>IF(B1972="","",SUMIF(Table28[[Tên hàng hóa ]:[Thành tiền]],BáoCáoHàngHóa!B1972,Table28[Số lượng]))</f>
        <v/>
      </c>
      <c r="J1972" s="42" t="str">
        <f t="shared" si="272"/>
        <v/>
      </c>
      <c r="K1972" s="42" t="str">
        <f t="shared" si="273"/>
        <v/>
      </c>
      <c r="L1972" s="44" t="str">
        <f t="shared" si="274"/>
        <v/>
      </c>
      <c r="M1972" s="44" t="str">
        <f t="shared" si="275"/>
        <v/>
      </c>
      <c r="N1972" s="44" t="str">
        <f t="shared" si="276"/>
        <v/>
      </c>
      <c r="O1972" s="30">
        <f t="shared" si="269"/>
        <v>0</v>
      </c>
    </row>
    <row r="1973" spans="1:15" x14ac:dyDescent="0.2">
      <c r="A1973" s="40">
        <v>1968</v>
      </c>
      <c r="B1973" s="40" t="str">
        <f>IF(DanhMụcHH!B1972="","",DanhMụcHH!B1972)</f>
        <v/>
      </c>
      <c r="C1973" s="41" t="str">
        <f ca="1">IF(B1973="","",SUMIF(OFFSET(MuaHàng_ThanhToán!$D$5,0,0,COUNTIF(Table2[Tên nhà cung cấp],MuaHàng_ThanhToán!$C$5),6),BáoCáoHàngHóa!B1973,Table2[Số lượng]))</f>
        <v/>
      </c>
      <c r="D1973" s="41" t="str">
        <f t="shared" si="270"/>
        <v/>
      </c>
      <c r="E1973" s="41" t="str">
        <f ca="1">IF(B1973="","",SUMIF(OFFSET(MuaHàng_ThanhToán!$D$5,0,0,COUNTIF(Table2[Tên nhà cung cấp],MuaHàng_ThanhToán!$C$5),6),BáoCáoHàngHóa!B1973,Table2[Thành tiền]))</f>
        <v/>
      </c>
      <c r="F1973" s="43" t="str">
        <f>IF(B1973="","",SUMIF(Table2[[Tên hàng hóa]:[Thành tiền]],BáoCáoHàngHóa!B1973,Table2[Số lượng])-BáoCáoHàngHóa!C1973)</f>
        <v/>
      </c>
      <c r="G1973" s="43" t="str">
        <f t="shared" si="271"/>
        <v/>
      </c>
      <c r="H1973" s="43" t="str">
        <f>IF(B1973="","",SUMIF(Table2[[Tên hàng hóa]:[Thành tiền]],BáoCáoHàngHóa!B1973,Table2[Thành tiền])-BáoCáoHàngHóa!E1973)</f>
        <v/>
      </c>
      <c r="I1973" s="42" t="str">
        <f>IF(B1973="","",SUMIF(Table28[[Tên hàng hóa ]:[Thành tiền]],BáoCáoHàngHóa!B1973,Table28[Số lượng]))</f>
        <v/>
      </c>
      <c r="J1973" s="42" t="str">
        <f t="shared" si="272"/>
        <v/>
      </c>
      <c r="K1973" s="42" t="str">
        <f t="shared" si="273"/>
        <v/>
      </c>
      <c r="L1973" s="44" t="str">
        <f t="shared" si="274"/>
        <v/>
      </c>
      <c r="M1973" s="44" t="str">
        <f t="shared" si="275"/>
        <v/>
      </c>
      <c r="N1973" s="44" t="str">
        <f t="shared" si="276"/>
        <v/>
      </c>
      <c r="O1973" s="30">
        <f t="shared" si="269"/>
        <v>0</v>
      </c>
    </row>
    <row r="1974" spans="1:15" x14ac:dyDescent="0.2">
      <c r="A1974" s="40">
        <v>1969</v>
      </c>
      <c r="B1974" s="40" t="str">
        <f>IF(DanhMụcHH!B1973="","",DanhMụcHH!B1973)</f>
        <v/>
      </c>
      <c r="C1974" s="41" t="str">
        <f ca="1">IF(B1974="","",SUMIF(OFFSET(MuaHàng_ThanhToán!$D$5,0,0,COUNTIF(Table2[Tên nhà cung cấp],MuaHàng_ThanhToán!$C$5),6),BáoCáoHàngHóa!B1974,Table2[Số lượng]))</f>
        <v/>
      </c>
      <c r="D1974" s="41" t="str">
        <f t="shared" si="270"/>
        <v/>
      </c>
      <c r="E1974" s="41" t="str">
        <f ca="1">IF(B1974="","",SUMIF(OFFSET(MuaHàng_ThanhToán!$D$5,0,0,COUNTIF(Table2[Tên nhà cung cấp],MuaHàng_ThanhToán!$C$5),6),BáoCáoHàngHóa!B1974,Table2[Thành tiền]))</f>
        <v/>
      </c>
      <c r="F1974" s="43" t="str">
        <f>IF(B1974="","",SUMIF(Table2[[Tên hàng hóa]:[Thành tiền]],BáoCáoHàngHóa!B1974,Table2[Số lượng])-BáoCáoHàngHóa!C1974)</f>
        <v/>
      </c>
      <c r="G1974" s="43" t="str">
        <f t="shared" si="271"/>
        <v/>
      </c>
      <c r="H1974" s="43" t="str">
        <f>IF(B1974="","",SUMIF(Table2[[Tên hàng hóa]:[Thành tiền]],BáoCáoHàngHóa!B1974,Table2[Thành tiền])-BáoCáoHàngHóa!E1974)</f>
        <v/>
      </c>
      <c r="I1974" s="42" t="str">
        <f>IF(B1974="","",SUMIF(Table28[[Tên hàng hóa ]:[Thành tiền]],BáoCáoHàngHóa!B1974,Table28[Số lượng]))</f>
        <v/>
      </c>
      <c r="J1974" s="42" t="str">
        <f t="shared" si="272"/>
        <v/>
      </c>
      <c r="K1974" s="42" t="str">
        <f t="shared" si="273"/>
        <v/>
      </c>
      <c r="L1974" s="44" t="str">
        <f t="shared" si="274"/>
        <v/>
      </c>
      <c r="M1974" s="44" t="str">
        <f t="shared" si="275"/>
        <v/>
      </c>
      <c r="N1974" s="44" t="str">
        <f t="shared" si="276"/>
        <v/>
      </c>
      <c r="O1974" s="30">
        <f t="shared" si="269"/>
        <v>0</v>
      </c>
    </row>
    <row r="1975" spans="1:15" x14ac:dyDescent="0.2">
      <c r="A1975" s="40">
        <v>1970</v>
      </c>
      <c r="B1975" s="40" t="str">
        <f>IF(DanhMụcHH!B1974="","",DanhMụcHH!B1974)</f>
        <v/>
      </c>
      <c r="C1975" s="41" t="str">
        <f ca="1">IF(B1975="","",SUMIF(OFFSET(MuaHàng_ThanhToán!$D$5,0,0,COUNTIF(Table2[Tên nhà cung cấp],MuaHàng_ThanhToán!$C$5),6),BáoCáoHàngHóa!B1975,Table2[Số lượng]))</f>
        <v/>
      </c>
      <c r="D1975" s="41" t="str">
        <f t="shared" si="270"/>
        <v/>
      </c>
      <c r="E1975" s="41" t="str">
        <f ca="1">IF(B1975="","",SUMIF(OFFSET(MuaHàng_ThanhToán!$D$5,0,0,COUNTIF(Table2[Tên nhà cung cấp],MuaHàng_ThanhToán!$C$5),6),BáoCáoHàngHóa!B1975,Table2[Thành tiền]))</f>
        <v/>
      </c>
      <c r="F1975" s="43" t="str">
        <f>IF(B1975="","",SUMIF(Table2[[Tên hàng hóa]:[Thành tiền]],BáoCáoHàngHóa!B1975,Table2[Số lượng])-BáoCáoHàngHóa!C1975)</f>
        <v/>
      </c>
      <c r="G1975" s="43" t="str">
        <f t="shared" si="271"/>
        <v/>
      </c>
      <c r="H1975" s="43" t="str">
        <f>IF(B1975="","",SUMIF(Table2[[Tên hàng hóa]:[Thành tiền]],BáoCáoHàngHóa!B1975,Table2[Thành tiền])-BáoCáoHàngHóa!E1975)</f>
        <v/>
      </c>
      <c r="I1975" s="42" t="str">
        <f>IF(B1975="","",SUMIF(Table28[[Tên hàng hóa ]:[Thành tiền]],BáoCáoHàngHóa!B1975,Table28[Số lượng]))</f>
        <v/>
      </c>
      <c r="J1975" s="42" t="str">
        <f t="shared" si="272"/>
        <v/>
      </c>
      <c r="K1975" s="42" t="str">
        <f t="shared" si="273"/>
        <v/>
      </c>
      <c r="L1975" s="44" t="str">
        <f t="shared" si="274"/>
        <v/>
      </c>
      <c r="M1975" s="44" t="str">
        <f t="shared" si="275"/>
        <v/>
      </c>
      <c r="N1975" s="44" t="str">
        <f t="shared" si="276"/>
        <v/>
      </c>
      <c r="O1975" s="30">
        <f t="shared" si="269"/>
        <v>0</v>
      </c>
    </row>
    <row r="1976" spans="1:15" x14ac:dyDescent="0.2">
      <c r="A1976" s="40">
        <v>1971</v>
      </c>
      <c r="B1976" s="40" t="str">
        <f>IF(DanhMụcHH!B1975="","",DanhMụcHH!B1975)</f>
        <v/>
      </c>
      <c r="C1976" s="41" t="str">
        <f ca="1">IF(B1976="","",SUMIF(OFFSET(MuaHàng_ThanhToán!$D$5,0,0,COUNTIF(Table2[Tên nhà cung cấp],MuaHàng_ThanhToán!$C$5),6),BáoCáoHàngHóa!B1976,Table2[Số lượng]))</f>
        <v/>
      </c>
      <c r="D1976" s="41" t="str">
        <f t="shared" si="270"/>
        <v/>
      </c>
      <c r="E1976" s="41" t="str">
        <f ca="1">IF(B1976="","",SUMIF(OFFSET(MuaHàng_ThanhToán!$D$5,0,0,COUNTIF(Table2[Tên nhà cung cấp],MuaHàng_ThanhToán!$C$5),6),BáoCáoHàngHóa!B1976,Table2[Thành tiền]))</f>
        <v/>
      </c>
      <c r="F1976" s="43" t="str">
        <f>IF(B1976="","",SUMIF(Table2[[Tên hàng hóa]:[Thành tiền]],BáoCáoHàngHóa!B1976,Table2[Số lượng])-BáoCáoHàngHóa!C1976)</f>
        <v/>
      </c>
      <c r="G1976" s="43" t="str">
        <f t="shared" si="271"/>
        <v/>
      </c>
      <c r="H1976" s="43" t="str">
        <f>IF(B1976="","",SUMIF(Table2[[Tên hàng hóa]:[Thành tiền]],BáoCáoHàngHóa!B1976,Table2[Thành tiền])-BáoCáoHàngHóa!E1976)</f>
        <v/>
      </c>
      <c r="I1976" s="42" t="str">
        <f>IF(B1976="","",SUMIF(Table28[[Tên hàng hóa ]:[Thành tiền]],BáoCáoHàngHóa!B1976,Table28[Số lượng]))</f>
        <v/>
      </c>
      <c r="J1976" s="42" t="str">
        <f t="shared" si="272"/>
        <v/>
      </c>
      <c r="K1976" s="42" t="str">
        <f t="shared" si="273"/>
        <v/>
      </c>
      <c r="L1976" s="44" t="str">
        <f t="shared" si="274"/>
        <v/>
      </c>
      <c r="M1976" s="44" t="str">
        <f t="shared" si="275"/>
        <v/>
      </c>
      <c r="N1976" s="44" t="str">
        <f t="shared" si="276"/>
        <v/>
      </c>
      <c r="O1976" s="30">
        <f t="shared" si="269"/>
        <v>0</v>
      </c>
    </row>
    <row r="1977" spans="1:15" x14ac:dyDescent="0.2">
      <c r="A1977" s="40">
        <v>1972</v>
      </c>
      <c r="B1977" s="40" t="str">
        <f>IF(DanhMụcHH!B1976="","",DanhMụcHH!B1976)</f>
        <v/>
      </c>
      <c r="C1977" s="41" t="str">
        <f ca="1">IF(B1977="","",SUMIF(OFFSET(MuaHàng_ThanhToán!$D$5,0,0,COUNTIF(Table2[Tên nhà cung cấp],MuaHàng_ThanhToán!$C$5),6),BáoCáoHàngHóa!B1977,Table2[Số lượng]))</f>
        <v/>
      </c>
      <c r="D1977" s="41" t="str">
        <f t="shared" si="270"/>
        <v/>
      </c>
      <c r="E1977" s="41" t="str">
        <f ca="1">IF(B1977="","",SUMIF(OFFSET(MuaHàng_ThanhToán!$D$5,0,0,COUNTIF(Table2[Tên nhà cung cấp],MuaHàng_ThanhToán!$C$5),6),BáoCáoHàngHóa!B1977,Table2[Thành tiền]))</f>
        <v/>
      </c>
      <c r="F1977" s="43" t="str">
        <f>IF(B1977="","",SUMIF(Table2[[Tên hàng hóa]:[Thành tiền]],BáoCáoHàngHóa!B1977,Table2[Số lượng])-BáoCáoHàngHóa!C1977)</f>
        <v/>
      </c>
      <c r="G1977" s="43" t="str">
        <f t="shared" si="271"/>
        <v/>
      </c>
      <c r="H1977" s="43" t="str">
        <f>IF(B1977="","",SUMIF(Table2[[Tên hàng hóa]:[Thành tiền]],BáoCáoHàngHóa!B1977,Table2[Thành tiền])-BáoCáoHàngHóa!E1977)</f>
        <v/>
      </c>
      <c r="I1977" s="42" t="str">
        <f>IF(B1977="","",SUMIF(Table28[[Tên hàng hóa ]:[Thành tiền]],BáoCáoHàngHóa!B1977,Table28[Số lượng]))</f>
        <v/>
      </c>
      <c r="J1977" s="42" t="str">
        <f t="shared" si="272"/>
        <v/>
      </c>
      <c r="K1977" s="42" t="str">
        <f t="shared" si="273"/>
        <v/>
      </c>
      <c r="L1977" s="44" t="str">
        <f t="shared" si="274"/>
        <v/>
      </c>
      <c r="M1977" s="44" t="str">
        <f t="shared" si="275"/>
        <v/>
      </c>
      <c r="N1977" s="44" t="str">
        <f t="shared" si="276"/>
        <v/>
      </c>
      <c r="O1977" s="30">
        <f t="shared" si="269"/>
        <v>0</v>
      </c>
    </row>
    <row r="1978" spans="1:15" x14ac:dyDescent="0.2">
      <c r="A1978" s="40">
        <v>1973</v>
      </c>
      <c r="B1978" s="40" t="str">
        <f>IF(DanhMụcHH!B1977="","",DanhMụcHH!B1977)</f>
        <v/>
      </c>
      <c r="C1978" s="41" t="str">
        <f ca="1">IF(B1978="","",SUMIF(OFFSET(MuaHàng_ThanhToán!$D$5,0,0,COUNTIF(Table2[Tên nhà cung cấp],MuaHàng_ThanhToán!$C$5),6),BáoCáoHàngHóa!B1978,Table2[Số lượng]))</f>
        <v/>
      </c>
      <c r="D1978" s="41" t="str">
        <f t="shared" si="270"/>
        <v/>
      </c>
      <c r="E1978" s="41" t="str">
        <f ca="1">IF(B1978="","",SUMIF(OFFSET(MuaHàng_ThanhToán!$D$5,0,0,COUNTIF(Table2[Tên nhà cung cấp],MuaHàng_ThanhToán!$C$5),6),BáoCáoHàngHóa!B1978,Table2[Thành tiền]))</f>
        <v/>
      </c>
      <c r="F1978" s="43" t="str">
        <f>IF(B1978="","",SUMIF(Table2[[Tên hàng hóa]:[Thành tiền]],BáoCáoHàngHóa!B1978,Table2[Số lượng])-BáoCáoHàngHóa!C1978)</f>
        <v/>
      </c>
      <c r="G1978" s="43" t="str">
        <f t="shared" si="271"/>
        <v/>
      </c>
      <c r="H1978" s="43" t="str">
        <f>IF(B1978="","",SUMIF(Table2[[Tên hàng hóa]:[Thành tiền]],BáoCáoHàngHóa!B1978,Table2[Thành tiền])-BáoCáoHàngHóa!E1978)</f>
        <v/>
      </c>
      <c r="I1978" s="42" t="str">
        <f>IF(B1978="","",SUMIF(Table28[[Tên hàng hóa ]:[Thành tiền]],BáoCáoHàngHóa!B1978,Table28[Số lượng]))</f>
        <v/>
      </c>
      <c r="J1978" s="42" t="str">
        <f t="shared" si="272"/>
        <v/>
      </c>
      <c r="K1978" s="42" t="str">
        <f t="shared" si="273"/>
        <v/>
      </c>
      <c r="L1978" s="44" t="str">
        <f t="shared" si="274"/>
        <v/>
      </c>
      <c r="M1978" s="44" t="str">
        <f t="shared" si="275"/>
        <v/>
      </c>
      <c r="N1978" s="44" t="str">
        <f t="shared" si="276"/>
        <v/>
      </c>
      <c r="O1978" s="30">
        <f t="shared" si="269"/>
        <v>0</v>
      </c>
    </row>
    <row r="1979" spans="1:15" x14ac:dyDescent="0.2">
      <c r="A1979" s="40">
        <v>1974</v>
      </c>
      <c r="B1979" s="40" t="str">
        <f>IF(DanhMụcHH!B1978="","",DanhMụcHH!B1978)</f>
        <v/>
      </c>
      <c r="C1979" s="41" t="str">
        <f ca="1">IF(B1979="","",SUMIF(OFFSET(MuaHàng_ThanhToán!$D$5,0,0,COUNTIF(Table2[Tên nhà cung cấp],MuaHàng_ThanhToán!$C$5),6),BáoCáoHàngHóa!B1979,Table2[Số lượng]))</f>
        <v/>
      </c>
      <c r="D1979" s="41" t="str">
        <f t="shared" si="270"/>
        <v/>
      </c>
      <c r="E1979" s="41" t="str">
        <f ca="1">IF(B1979="","",SUMIF(OFFSET(MuaHàng_ThanhToán!$D$5,0,0,COUNTIF(Table2[Tên nhà cung cấp],MuaHàng_ThanhToán!$C$5),6),BáoCáoHàngHóa!B1979,Table2[Thành tiền]))</f>
        <v/>
      </c>
      <c r="F1979" s="43" t="str">
        <f>IF(B1979="","",SUMIF(Table2[[Tên hàng hóa]:[Thành tiền]],BáoCáoHàngHóa!B1979,Table2[Số lượng])-BáoCáoHàngHóa!C1979)</f>
        <v/>
      </c>
      <c r="G1979" s="43" t="str">
        <f t="shared" si="271"/>
        <v/>
      </c>
      <c r="H1979" s="43" t="str">
        <f>IF(B1979="","",SUMIF(Table2[[Tên hàng hóa]:[Thành tiền]],BáoCáoHàngHóa!B1979,Table2[Thành tiền])-BáoCáoHàngHóa!E1979)</f>
        <v/>
      </c>
      <c r="I1979" s="42" t="str">
        <f>IF(B1979="","",SUMIF(Table28[[Tên hàng hóa ]:[Thành tiền]],BáoCáoHàngHóa!B1979,Table28[Số lượng]))</f>
        <v/>
      </c>
      <c r="J1979" s="42" t="str">
        <f t="shared" si="272"/>
        <v/>
      </c>
      <c r="K1979" s="42" t="str">
        <f t="shared" si="273"/>
        <v/>
      </c>
      <c r="L1979" s="44" t="str">
        <f t="shared" si="274"/>
        <v/>
      </c>
      <c r="M1979" s="44" t="str">
        <f t="shared" si="275"/>
        <v/>
      </c>
      <c r="N1979" s="44" t="str">
        <f t="shared" si="276"/>
        <v/>
      </c>
      <c r="O1979" s="30">
        <f t="shared" si="269"/>
        <v>0</v>
      </c>
    </row>
    <row r="1980" spans="1:15" x14ac:dyDescent="0.2">
      <c r="A1980" s="40">
        <v>1975</v>
      </c>
      <c r="B1980" s="40" t="str">
        <f>IF(DanhMụcHH!B1979="","",DanhMụcHH!B1979)</f>
        <v/>
      </c>
      <c r="C1980" s="41" t="str">
        <f ca="1">IF(B1980="","",SUMIF(OFFSET(MuaHàng_ThanhToán!$D$5,0,0,COUNTIF(Table2[Tên nhà cung cấp],MuaHàng_ThanhToán!$C$5),6),BáoCáoHàngHóa!B1980,Table2[Số lượng]))</f>
        <v/>
      </c>
      <c r="D1980" s="41" t="str">
        <f t="shared" si="270"/>
        <v/>
      </c>
      <c r="E1980" s="41" t="str">
        <f ca="1">IF(B1980="","",SUMIF(OFFSET(MuaHàng_ThanhToán!$D$5,0,0,COUNTIF(Table2[Tên nhà cung cấp],MuaHàng_ThanhToán!$C$5),6),BáoCáoHàngHóa!B1980,Table2[Thành tiền]))</f>
        <v/>
      </c>
      <c r="F1980" s="43" t="str">
        <f>IF(B1980="","",SUMIF(Table2[[Tên hàng hóa]:[Thành tiền]],BáoCáoHàngHóa!B1980,Table2[Số lượng])-BáoCáoHàngHóa!C1980)</f>
        <v/>
      </c>
      <c r="G1980" s="43" t="str">
        <f t="shared" si="271"/>
        <v/>
      </c>
      <c r="H1980" s="43" t="str">
        <f>IF(B1980="","",SUMIF(Table2[[Tên hàng hóa]:[Thành tiền]],BáoCáoHàngHóa!B1980,Table2[Thành tiền])-BáoCáoHàngHóa!E1980)</f>
        <v/>
      </c>
      <c r="I1980" s="42" t="str">
        <f>IF(B1980="","",SUMIF(Table28[[Tên hàng hóa ]:[Thành tiền]],BáoCáoHàngHóa!B1980,Table28[Số lượng]))</f>
        <v/>
      </c>
      <c r="J1980" s="42" t="str">
        <f t="shared" si="272"/>
        <v/>
      </c>
      <c r="K1980" s="42" t="str">
        <f t="shared" si="273"/>
        <v/>
      </c>
      <c r="L1980" s="44" t="str">
        <f t="shared" si="274"/>
        <v/>
      </c>
      <c r="M1980" s="44" t="str">
        <f t="shared" si="275"/>
        <v/>
      </c>
      <c r="N1980" s="44" t="str">
        <f t="shared" si="276"/>
        <v/>
      </c>
      <c r="O1980" s="30">
        <f t="shared" si="269"/>
        <v>0</v>
      </c>
    </row>
    <row r="1981" spans="1:15" x14ac:dyDescent="0.2">
      <c r="A1981" s="40">
        <v>1976</v>
      </c>
      <c r="B1981" s="40" t="str">
        <f>IF(DanhMụcHH!B1980="","",DanhMụcHH!B1980)</f>
        <v/>
      </c>
      <c r="C1981" s="41" t="str">
        <f ca="1">IF(B1981="","",SUMIF(OFFSET(MuaHàng_ThanhToán!$D$5,0,0,COUNTIF(Table2[Tên nhà cung cấp],MuaHàng_ThanhToán!$C$5),6),BáoCáoHàngHóa!B1981,Table2[Số lượng]))</f>
        <v/>
      </c>
      <c r="D1981" s="41" t="str">
        <f t="shared" si="270"/>
        <v/>
      </c>
      <c r="E1981" s="41" t="str">
        <f ca="1">IF(B1981="","",SUMIF(OFFSET(MuaHàng_ThanhToán!$D$5,0,0,COUNTIF(Table2[Tên nhà cung cấp],MuaHàng_ThanhToán!$C$5),6),BáoCáoHàngHóa!B1981,Table2[Thành tiền]))</f>
        <v/>
      </c>
      <c r="F1981" s="43" t="str">
        <f>IF(B1981="","",SUMIF(Table2[[Tên hàng hóa]:[Thành tiền]],BáoCáoHàngHóa!B1981,Table2[Số lượng])-BáoCáoHàngHóa!C1981)</f>
        <v/>
      </c>
      <c r="G1981" s="43" t="str">
        <f t="shared" si="271"/>
        <v/>
      </c>
      <c r="H1981" s="43" t="str">
        <f>IF(B1981="","",SUMIF(Table2[[Tên hàng hóa]:[Thành tiền]],BáoCáoHàngHóa!B1981,Table2[Thành tiền])-BáoCáoHàngHóa!E1981)</f>
        <v/>
      </c>
      <c r="I1981" s="42" t="str">
        <f>IF(B1981="","",SUMIF(Table28[[Tên hàng hóa ]:[Thành tiền]],BáoCáoHàngHóa!B1981,Table28[Số lượng]))</f>
        <v/>
      </c>
      <c r="J1981" s="42" t="str">
        <f t="shared" si="272"/>
        <v/>
      </c>
      <c r="K1981" s="42" t="str">
        <f t="shared" si="273"/>
        <v/>
      </c>
      <c r="L1981" s="44" t="str">
        <f t="shared" si="274"/>
        <v/>
      </c>
      <c r="M1981" s="44" t="str">
        <f t="shared" si="275"/>
        <v/>
      </c>
      <c r="N1981" s="44" t="str">
        <f t="shared" si="276"/>
        <v/>
      </c>
      <c r="O1981" s="30">
        <f t="shared" si="269"/>
        <v>0</v>
      </c>
    </row>
    <row r="1982" spans="1:15" x14ac:dyDescent="0.2">
      <c r="A1982" s="40">
        <v>1977</v>
      </c>
      <c r="B1982" s="40" t="str">
        <f>IF(DanhMụcHH!B1981="","",DanhMụcHH!B1981)</f>
        <v/>
      </c>
      <c r="C1982" s="41" t="str">
        <f ca="1">IF(B1982="","",SUMIF(OFFSET(MuaHàng_ThanhToán!$D$5,0,0,COUNTIF(Table2[Tên nhà cung cấp],MuaHàng_ThanhToán!$C$5),6),BáoCáoHàngHóa!B1982,Table2[Số lượng]))</f>
        <v/>
      </c>
      <c r="D1982" s="41" t="str">
        <f t="shared" si="270"/>
        <v/>
      </c>
      <c r="E1982" s="41" t="str">
        <f ca="1">IF(B1982="","",SUMIF(OFFSET(MuaHàng_ThanhToán!$D$5,0,0,COUNTIF(Table2[Tên nhà cung cấp],MuaHàng_ThanhToán!$C$5),6),BáoCáoHàngHóa!B1982,Table2[Thành tiền]))</f>
        <v/>
      </c>
      <c r="F1982" s="43" t="str">
        <f>IF(B1982="","",SUMIF(Table2[[Tên hàng hóa]:[Thành tiền]],BáoCáoHàngHóa!B1982,Table2[Số lượng])-BáoCáoHàngHóa!C1982)</f>
        <v/>
      </c>
      <c r="G1982" s="43" t="str">
        <f t="shared" si="271"/>
        <v/>
      </c>
      <c r="H1982" s="43" t="str">
        <f>IF(B1982="","",SUMIF(Table2[[Tên hàng hóa]:[Thành tiền]],BáoCáoHàngHóa!B1982,Table2[Thành tiền])-BáoCáoHàngHóa!E1982)</f>
        <v/>
      </c>
      <c r="I1982" s="42" t="str">
        <f>IF(B1982="","",SUMIF(Table28[[Tên hàng hóa ]:[Thành tiền]],BáoCáoHàngHóa!B1982,Table28[Số lượng]))</f>
        <v/>
      </c>
      <c r="J1982" s="42" t="str">
        <f t="shared" si="272"/>
        <v/>
      </c>
      <c r="K1982" s="42" t="str">
        <f t="shared" si="273"/>
        <v/>
      </c>
      <c r="L1982" s="44" t="str">
        <f t="shared" si="274"/>
        <v/>
      </c>
      <c r="M1982" s="44" t="str">
        <f t="shared" si="275"/>
        <v/>
      </c>
      <c r="N1982" s="44" t="str">
        <f t="shared" si="276"/>
        <v/>
      </c>
      <c r="O1982" s="30">
        <f t="shared" si="269"/>
        <v>0</v>
      </c>
    </row>
    <row r="1983" spans="1:15" x14ac:dyDescent="0.2">
      <c r="A1983" s="40">
        <v>1978</v>
      </c>
      <c r="B1983" s="40" t="str">
        <f>IF(DanhMụcHH!B1982="","",DanhMụcHH!B1982)</f>
        <v/>
      </c>
      <c r="C1983" s="41" t="str">
        <f ca="1">IF(B1983="","",SUMIF(OFFSET(MuaHàng_ThanhToán!$D$5,0,0,COUNTIF(Table2[Tên nhà cung cấp],MuaHàng_ThanhToán!$C$5),6),BáoCáoHàngHóa!B1983,Table2[Số lượng]))</f>
        <v/>
      </c>
      <c r="D1983" s="41" t="str">
        <f t="shared" si="270"/>
        <v/>
      </c>
      <c r="E1983" s="41" t="str">
        <f ca="1">IF(B1983="","",SUMIF(OFFSET(MuaHàng_ThanhToán!$D$5,0,0,COUNTIF(Table2[Tên nhà cung cấp],MuaHàng_ThanhToán!$C$5),6),BáoCáoHàngHóa!B1983,Table2[Thành tiền]))</f>
        <v/>
      </c>
      <c r="F1983" s="43" t="str">
        <f>IF(B1983="","",SUMIF(Table2[[Tên hàng hóa]:[Thành tiền]],BáoCáoHàngHóa!B1983,Table2[Số lượng])-BáoCáoHàngHóa!C1983)</f>
        <v/>
      </c>
      <c r="G1983" s="43" t="str">
        <f t="shared" si="271"/>
        <v/>
      </c>
      <c r="H1983" s="43" t="str">
        <f>IF(B1983="","",SUMIF(Table2[[Tên hàng hóa]:[Thành tiền]],BáoCáoHàngHóa!B1983,Table2[Thành tiền])-BáoCáoHàngHóa!E1983)</f>
        <v/>
      </c>
      <c r="I1983" s="42" t="str">
        <f>IF(B1983="","",SUMIF(Table28[[Tên hàng hóa ]:[Thành tiền]],BáoCáoHàngHóa!B1983,Table28[Số lượng]))</f>
        <v/>
      </c>
      <c r="J1983" s="42" t="str">
        <f t="shared" si="272"/>
        <v/>
      </c>
      <c r="K1983" s="42" t="str">
        <f t="shared" si="273"/>
        <v/>
      </c>
      <c r="L1983" s="44" t="str">
        <f t="shared" si="274"/>
        <v/>
      </c>
      <c r="M1983" s="44" t="str">
        <f t="shared" si="275"/>
        <v/>
      </c>
      <c r="N1983" s="44" t="str">
        <f t="shared" si="276"/>
        <v/>
      </c>
      <c r="O1983" s="30">
        <f t="shared" si="269"/>
        <v>0</v>
      </c>
    </row>
    <row r="1984" spans="1:15" x14ac:dyDescent="0.2">
      <c r="A1984" s="40">
        <v>1979</v>
      </c>
      <c r="B1984" s="40" t="str">
        <f>IF(DanhMụcHH!B1983="","",DanhMụcHH!B1983)</f>
        <v/>
      </c>
      <c r="C1984" s="41" t="str">
        <f ca="1">IF(B1984="","",SUMIF(OFFSET(MuaHàng_ThanhToán!$D$5,0,0,COUNTIF(Table2[Tên nhà cung cấp],MuaHàng_ThanhToán!$C$5),6),BáoCáoHàngHóa!B1984,Table2[Số lượng]))</f>
        <v/>
      </c>
      <c r="D1984" s="41" t="str">
        <f t="shared" si="270"/>
        <v/>
      </c>
      <c r="E1984" s="41" t="str">
        <f ca="1">IF(B1984="","",SUMIF(OFFSET(MuaHàng_ThanhToán!$D$5,0,0,COUNTIF(Table2[Tên nhà cung cấp],MuaHàng_ThanhToán!$C$5),6),BáoCáoHàngHóa!B1984,Table2[Thành tiền]))</f>
        <v/>
      </c>
      <c r="F1984" s="43" t="str">
        <f>IF(B1984="","",SUMIF(Table2[[Tên hàng hóa]:[Thành tiền]],BáoCáoHàngHóa!B1984,Table2[Số lượng])-BáoCáoHàngHóa!C1984)</f>
        <v/>
      </c>
      <c r="G1984" s="43" t="str">
        <f t="shared" si="271"/>
        <v/>
      </c>
      <c r="H1984" s="43" t="str">
        <f>IF(B1984="","",SUMIF(Table2[[Tên hàng hóa]:[Thành tiền]],BáoCáoHàngHóa!B1984,Table2[Thành tiền])-BáoCáoHàngHóa!E1984)</f>
        <v/>
      </c>
      <c r="I1984" s="42" t="str">
        <f>IF(B1984="","",SUMIF(Table28[[Tên hàng hóa ]:[Thành tiền]],BáoCáoHàngHóa!B1984,Table28[Số lượng]))</f>
        <v/>
      </c>
      <c r="J1984" s="42" t="str">
        <f t="shared" si="272"/>
        <v/>
      </c>
      <c r="K1984" s="42" t="str">
        <f t="shared" si="273"/>
        <v/>
      </c>
      <c r="L1984" s="44" t="str">
        <f t="shared" si="274"/>
        <v/>
      </c>
      <c r="M1984" s="44" t="str">
        <f t="shared" si="275"/>
        <v/>
      </c>
      <c r="N1984" s="44" t="str">
        <f t="shared" si="276"/>
        <v/>
      </c>
      <c r="O1984" s="30">
        <f t="shared" si="269"/>
        <v>0</v>
      </c>
    </row>
    <row r="1985" spans="1:15" x14ac:dyDescent="0.2">
      <c r="A1985" s="40">
        <v>1980</v>
      </c>
      <c r="B1985" s="40" t="str">
        <f>IF(DanhMụcHH!B1984="","",DanhMụcHH!B1984)</f>
        <v/>
      </c>
      <c r="C1985" s="41" t="str">
        <f ca="1">IF(B1985="","",SUMIF(OFFSET(MuaHàng_ThanhToán!$D$5,0,0,COUNTIF(Table2[Tên nhà cung cấp],MuaHàng_ThanhToán!$C$5),6),BáoCáoHàngHóa!B1985,Table2[Số lượng]))</f>
        <v/>
      </c>
      <c r="D1985" s="41" t="str">
        <f t="shared" si="270"/>
        <v/>
      </c>
      <c r="E1985" s="41" t="str">
        <f ca="1">IF(B1985="","",SUMIF(OFFSET(MuaHàng_ThanhToán!$D$5,0,0,COUNTIF(Table2[Tên nhà cung cấp],MuaHàng_ThanhToán!$C$5),6),BáoCáoHàngHóa!B1985,Table2[Thành tiền]))</f>
        <v/>
      </c>
      <c r="F1985" s="43" t="str">
        <f>IF(B1985="","",SUMIF(Table2[[Tên hàng hóa]:[Thành tiền]],BáoCáoHàngHóa!B1985,Table2[Số lượng])-BáoCáoHàngHóa!C1985)</f>
        <v/>
      </c>
      <c r="G1985" s="43" t="str">
        <f t="shared" si="271"/>
        <v/>
      </c>
      <c r="H1985" s="43" t="str">
        <f>IF(B1985="","",SUMIF(Table2[[Tên hàng hóa]:[Thành tiền]],BáoCáoHàngHóa!B1985,Table2[Thành tiền])-BáoCáoHàngHóa!E1985)</f>
        <v/>
      </c>
      <c r="I1985" s="42" t="str">
        <f>IF(B1985="","",SUMIF(Table28[[Tên hàng hóa ]:[Thành tiền]],BáoCáoHàngHóa!B1985,Table28[Số lượng]))</f>
        <v/>
      </c>
      <c r="J1985" s="42" t="str">
        <f t="shared" si="272"/>
        <v/>
      </c>
      <c r="K1985" s="42" t="str">
        <f t="shared" si="273"/>
        <v/>
      </c>
      <c r="L1985" s="44" t="str">
        <f t="shared" si="274"/>
        <v/>
      </c>
      <c r="M1985" s="44" t="str">
        <f t="shared" si="275"/>
        <v/>
      </c>
      <c r="N1985" s="44" t="str">
        <f t="shared" si="276"/>
        <v/>
      </c>
      <c r="O1985" s="30">
        <f t="shared" si="269"/>
        <v>0</v>
      </c>
    </row>
    <row r="1986" spans="1:15" x14ac:dyDescent="0.2">
      <c r="A1986" s="40">
        <v>1981</v>
      </c>
      <c r="B1986" s="40" t="str">
        <f>IF(DanhMụcHH!B1985="","",DanhMụcHH!B1985)</f>
        <v/>
      </c>
      <c r="C1986" s="41" t="str">
        <f ca="1">IF(B1986="","",SUMIF(OFFSET(MuaHàng_ThanhToán!$D$5,0,0,COUNTIF(Table2[Tên nhà cung cấp],MuaHàng_ThanhToán!$C$5),6),BáoCáoHàngHóa!B1986,Table2[Số lượng]))</f>
        <v/>
      </c>
      <c r="D1986" s="41" t="str">
        <f t="shared" si="270"/>
        <v/>
      </c>
      <c r="E1986" s="41" t="str">
        <f ca="1">IF(B1986="","",SUMIF(OFFSET(MuaHàng_ThanhToán!$D$5,0,0,COUNTIF(Table2[Tên nhà cung cấp],MuaHàng_ThanhToán!$C$5),6),BáoCáoHàngHóa!B1986,Table2[Thành tiền]))</f>
        <v/>
      </c>
      <c r="F1986" s="43" t="str">
        <f>IF(B1986="","",SUMIF(Table2[[Tên hàng hóa]:[Thành tiền]],BáoCáoHàngHóa!B1986,Table2[Số lượng])-BáoCáoHàngHóa!C1986)</f>
        <v/>
      </c>
      <c r="G1986" s="43" t="str">
        <f t="shared" si="271"/>
        <v/>
      </c>
      <c r="H1986" s="43" t="str">
        <f>IF(B1986="","",SUMIF(Table2[[Tên hàng hóa]:[Thành tiền]],BáoCáoHàngHóa!B1986,Table2[Thành tiền])-BáoCáoHàngHóa!E1986)</f>
        <v/>
      </c>
      <c r="I1986" s="42" t="str">
        <f>IF(B1986="","",SUMIF(Table28[[Tên hàng hóa ]:[Thành tiền]],BáoCáoHàngHóa!B1986,Table28[Số lượng]))</f>
        <v/>
      </c>
      <c r="J1986" s="42" t="str">
        <f t="shared" si="272"/>
        <v/>
      </c>
      <c r="K1986" s="42" t="str">
        <f t="shared" si="273"/>
        <v/>
      </c>
      <c r="L1986" s="44" t="str">
        <f t="shared" si="274"/>
        <v/>
      </c>
      <c r="M1986" s="44" t="str">
        <f t="shared" si="275"/>
        <v/>
      </c>
      <c r="N1986" s="44" t="str">
        <f t="shared" si="276"/>
        <v/>
      </c>
      <c r="O1986" s="30">
        <f t="shared" si="269"/>
        <v>0</v>
      </c>
    </row>
    <row r="1987" spans="1:15" x14ac:dyDescent="0.2">
      <c r="A1987" s="40">
        <v>1982</v>
      </c>
      <c r="B1987" s="40" t="str">
        <f>IF(DanhMụcHH!B1986="","",DanhMụcHH!B1986)</f>
        <v/>
      </c>
      <c r="C1987" s="41" t="str">
        <f ca="1">IF(B1987="","",SUMIF(OFFSET(MuaHàng_ThanhToán!$D$5,0,0,COUNTIF(Table2[Tên nhà cung cấp],MuaHàng_ThanhToán!$C$5),6),BáoCáoHàngHóa!B1987,Table2[Số lượng]))</f>
        <v/>
      </c>
      <c r="D1987" s="41" t="str">
        <f t="shared" si="270"/>
        <v/>
      </c>
      <c r="E1987" s="41" t="str">
        <f ca="1">IF(B1987="","",SUMIF(OFFSET(MuaHàng_ThanhToán!$D$5,0,0,COUNTIF(Table2[Tên nhà cung cấp],MuaHàng_ThanhToán!$C$5),6),BáoCáoHàngHóa!B1987,Table2[Thành tiền]))</f>
        <v/>
      </c>
      <c r="F1987" s="43" t="str">
        <f>IF(B1987="","",SUMIF(Table2[[Tên hàng hóa]:[Thành tiền]],BáoCáoHàngHóa!B1987,Table2[Số lượng])-BáoCáoHàngHóa!C1987)</f>
        <v/>
      </c>
      <c r="G1987" s="43" t="str">
        <f t="shared" si="271"/>
        <v/>
      </c>
      <c r="H1987" s="43" t="str">
        <f>IF(B1987="","",SUMIF(Table2[[Tên hàng hóa]:[Thành tiền]],BáoCáoHàngHóa!B1987,Table2[Thành tiền])-BáoCáoHàngHóa!E1987)</f>
        <v/>
      </c>
      <c r="I1987" s="42" t="str">
        <f>IF(B1987="","",SUMIF(Table28[[Tên hàng hóa ]:[Thành tiền]],BáoCáoHàngHóa!B1987,Table28[Số lượng]))</f>
        <v/>
      </c>
      <c r="J1987" s="42" t="str">
        <f t="shared" si="272"/>
        <v/>
      </c>
      <c r="K1987" s="42" t="str">
        <f t="shared" si="273"/>
        <v/>
      </c>
      <c r="L1987" s="44" t="str">
        <f t="shared" si="274"/>
        <v/>
      </c>
      <c r="M1987" s="44" t="str">
        <f t="shared" si="275"/>
        <v/>
      </c>
      <c r="N1987" s="44" t="str">
        <f t="shared" si="276"/>
        <v/>
      </c>
      <c r="O1987" s="30">
        <f t="shared" si="269"/>
        <v>0</v>
      </c>
    </row>
    <row r="1988" spans="1:15" x14ac:dyDescent="0.2">
      <c r="A1988" s="40">
        <v>1983</v>
      </c>
      <c r="B1988" s="40" t="str">
        <f>IF(DanhMụcHH!B1987="","",DanhMụcHH!B1987)</f>
        <v/>
      </c>
      <c r="C1988" s="41" t="str">
        <f ca="1">IF(B1988="","",SUMIF(OFFSET(MuaHàng_ThanhToán!$D$5,0,0,COUNTIF(Table2[Tên nhà cung cấp],MuaHàng_ThanhToán!$C$5),6),BáoCáoHàngHóa!B1988,Table2[Số lượng]))</f>
        <v/>
      </c>
      <c r="D1988" s="41" t="str">
        <f t="shared" si="270"/>
        <v/>
      </c>
      <c r="E1988" s="41" t="str">
        <f ca="1">IF(B1988="","",SUMIF(OFFSET(MuaHàng_ThanhToán!$D$5,0,0,COUNTIF(Table2[Tên nhà cung cấp],MuaHàng_ThanhToán!$C$5),6),BáoCáoHàngHóa!B1988,Table2[Thành tiền]))</f>
        <v/>
      </c>
      <c r="F1988" s="43" t="str">
        <f>IF(B1988="","",SUMIF(Table2[[Tên hàng hóa]:[Thành tiền]],BáoCáoHàngHóa!B1988,Table2[Số lượng])-BáoCáoHàngHóa!C1988)</f>
        <v/>
      </c>
      <c r="G1988" s="43" t="str">
        <f t="shared" si="271"/>
        <v/>
      </c>
      <c r="H1988" s="43" t="str">
        <f>IF(B1988="","",SUMIF(Table2[[Tên hàng hóa]:[Thành tiền]],BáoCáoHàngHóa!B1988,Table2[Thành tiền])-BáoCáoHàngHóa!E1988)</f>
        <v/>
      </c>
      <c r="I1988" s="42" t="str">
        <f>IF(B1988="","",SUMIF(Table28[[Tên hàng hóa ]:[Thành tiền]],BáoCáoHàngHóa!B1988,Table28[Số lượng]))</f>
        <v/>
      </c>
      <c r="J1988" s="42" t="str">
        <f t="shared" si="272"/>
        <v/>
      </c>
      <c r="K1988" s="42" t="str">
        <f t="shared" si="273"/>
        <v/>
      </c>
      <c r="L1988" s="44" t="str">
        <f t="shared" si="274"/>
        <v/>
      </c>
      <c r="M1988" s="44" t="str">
        <f t="shared" si="275"/>
        <v/>
      </c>
      <c r="N1988" s="44" t="str">
        <f t="shared" si="276"/>
        <v/>
      </c>
      <c r="O1988" s="30">
        <f t="shared" si="269"/>
        <v>0</v>
      </c>
    </row>
    <row r="1989" spans="1:15" x14ac:dyDescent="0.2">
      <c r="A1989" s="40">
        <v>1984</v>
      </c>
      <c r="B1989" s="40" t="str">
        <f>IF(DanhMụcHH!B1988="","",DanhMụcHH!B1988)</f>
        <v/>
      </c>
      <c r="C1989" s="41" t="str">
        <f ca="1">IF(B1989="","",SUMIF(OFFSET(MuaHàng_ThanhToán!$D$5,0,0,COUNTIF(Table2[Tên nhà cung cấp],MuaHàng_ThanhToán!$C$5),6),BáoCáoHàngHóa!B1989,Table2[Số lượng]))</f>
        <v/>
      </c>
      <c r="D1989" s="41" t="str">
        <f t="shared" si="270"/>
        <v/>
      </c>
      <c r="E1989" s="41" t="str">
        <f ca="1">IF(B1989="","",SUMIF(OFFSET(MuaHàng_ThanhToán!$D$5,0,0,COUNTIF(Table2[Tên nhà cung cấp],MuaHàng_ThanhToán!$C$5),6),BáoCáoHàngHóa!B1989,Table2[Thành tiền]))</f>
        <v/>
      </c>
      <c r="F1989" s="43" t="str">
        <f>IF(B1989="","",SUMIF(Table2[[Tên hàng hóa]:[Thành tiền]],BáoCáoHàngHóa!B1989,Table2[Số lượng])-BáoCáoHàngHóa!C1989)</f>
        <v/>
      </c>
      <c r="G1989" s="43" t="str">
        <f t="shared" si="271"/>
        <v/>
      </c>
      <c r="H1989" s="43" t="str">
        <f>IF(B1989="","",SUMIF(Table2[[Tên hàng hóa]:[Thành tiền]],BáoCáoHàngHóa!B1989,Table2[Thành tiền])-BáoCáoHàngHóa!E1989)</f>
        <v/>
      </c>
      <c r="I1989" s="42" t="str">
        <f>IF(B1989="","",SUMIF(Table28[[Tên hàng hóa ]:[Thành tiền]],BáoCáoHàngHóa!B1989,Table28[Số lượng]))</f>
        <v/>
      </c>
      <c r="J1989" s="42" t="str">
        <f t="shared" si="272"/>
        <v/>
      </c>
      <c r="K1989" s="42" t="str">
        <f t="shared" si="273"/>
        <v/>
      </c>
      <c r="L1989" s="44" t="str">
        <f t="shared" si="274"/>
        <v/>
      </c>
      <c r="M1989" s="44" t="str">
        <f t="shared" si="275"/>
        <v/>
      </c>
      <c r="N1989" s="44" t="str">
        <f t="shared" si="276"/>
        <v/>
      </c>
      <c r="O1989" s="30">
        <f t="shared" si="269"/>
        <v>0</v>
      </c>
    </row>
    <row r="1990" spans="1:15" x14ac:dyDescent="0.2">
      <c r="A1990" s="40">
        <v>1985</v>
      </c>
      <c r="B1990" s="40" t="str">
        <f>IF(DanhMụcHH!B1989="","",DanhMụcHH!B1989)</f>
        <v/>
      </c>
      <c r="C1990" s="41" t="str">
        <f ca="1">IF(B1990="","",SUMIF(OFFSET(MuaHàng_ThanhToán!$D$5,0,0,COUNTIF(Table2[Tên nhà cung cấp],MuaHàng_ThanhToán!$C$5),6),BáoCáoHàngHóa!B1990,Table2[Số lượng]))</f>
        <v/>
      </c>
      <c r="D1990" s="41" t="str">
        <f t="shared" si="270"/>
        <v/>
      </c>
      <c r="E1990" s="41" t="str">
        <f ca="1">IF(B1990="","",SUMIF(OFFSET(MuaHàng_ThanhToán!$D$5,0,0,COUNTIF(Table2[Tên nhà cung cấp],MuaHàng_ThanhToán!$C$5),6),BáoCáoHàngHóa!B1990,Table2[Thành tiền]))</f>
        <v/>
      </c>
      <c r="F1990" s="43" t="str">
        <f>IF(B1990="","",SUMIF(Table2[[Tên hàng hóa]:[Thành tiền]],BáoCáoHàngHóa!B1990,Table2[Số lượng])-BáoCáoHàngHóa!C1990)</f>
        <v/>
      </c>
      <c r="G1990" s="43" t="str">
        <f t="shared" si="271"/>
        <v/>
      </c>
      <c r="H1990" s="43" t="str">
        <f>IF(B1990="","",SUMIF(Table2[[Tên hàng hóa]:[Thành tiền]],BáoCáoHàngHóa!B1990,Table2[Thành tiền])-BáoCáoHàngHóa!E1990)</f>
        <v/>
      </c>
      <c r="I1990" s="42" t="str">
        <f>IF(B1990="","",SUMIF(Table28[[Tên hàng hóa ]:[Thành tiền]],BáoCáoHàngHóa!B1990,Table28[Số lượng]))</f>
        <v/>
      </c>
      <c r="J1990" s="42" t="str">
        <f t="shared" si="272"/>
        <v/>
      </c>
      <c r="K1990" s="42" t="str">
        <f t="shared" si="273"/>
        <v/>
      </c>
      <c r="L1990" s="44" t="str">
        <f t="shared" si="274"/>
        <v/>
      </c>
      <c r="M1990" s="44" t="str">
        <f t="shared" si="275"/>
        <v/>
      </c>
      <c r="N1990" s="44" t="str">
        <f t="shared" si="276"/>
        <v/>
      </c>
      <c r="O1990" s="30">
        <f t="shared" si="269"/>
        <v>0</v>
      </c>
    </row>
    <row r="1991" spans="1:15" x14ac:dyDescent="0.2">
      <c r="A1991" s="40">
        <v>1986</v>
      </c>
      <c r="B1991" s="40" t="str">
        <f>IF(DanhMụcHH!B1990="","",DanhMụcHH!B1990)</f>
        <v/>
      </c>
      <c r="C1991" s="41" t="str">
        <f ca="1">IF(B1991="","",SUMIF(OFFSET(MuaHàng_ThanhToán!$D$5,0,0,COUNTIF(Table2[Tên nhà cung cấp],MuaHàng_ThanhToán!$C$5),6),BáoCáoHàngHóa!B1991,Table2[Số lượng]))</f>
        <v/>
      </c>
      <c r="D1991" s="41" t="str">
        <f t="shared" si="270"/>
        <v/>
      </c>
      <c r="E1991" s="41" t="str">
        <f ca="1">IF(B1991="","",SUMIF(OFFSET(MuaHàng_ThanhToán!$D$5,0,0,COUNTIF(Table2[Tên nhà cung cấp],MuaHàng_ThanhToán!$C$5),6),BáoCáoHàngHóa!B1991,Table2[Thành tiền]))</f>
        <v/>
      </c>
      <c r="F1991" s="43" t="str">
        <f>IF(B1991="","",SUMIF(Table2[[Tên hàng hóa]:[Thành tiền]],BáoCáoHàngHóa!B1991,Table2[Số lượng])-BáoCáoHàngHóa!C1991)</f>
        <v/>
      </c>
      <c r="G1991" s="43" t="str">
        <f t="shared" si="271"/>
        <v/>
      </c>
      <c r="H1991" s="43" t="str">
        <f>IF(B1991="","",SUMIF(Table2[[Tên hàng hóa]:[Thành tiền]],BáoCáoHàngHóa!B1991,Table2[Thành tiền])-BáoCáoHàngHóa!E1991)</f>
        <v/>
      </c>
      <c r="I1991" s="42" t="str">
        <f>IF(B1991="","",SUMIF(Table28[[Tên hàng hóa ]:[Thành tiền]],BáoCáoHàngHóa!B1991,Table28[Số lượng]))</f>
        <v/>
      </c>
      <c r="J1991" s="42" t="str">
        <f t="shared" si="272"/>
        <v/>
      </c>
      <c r="K1991" s="42" t="str">
        <f t="shared" si="273"/>
        <v/>
      </c>
      <c r="L1991" s="44" t="str">
        <f t="shared" si="274"/>
        <v/>
      </c>
      <c r="M1991" s="44" t="str">
        <f t="shared" si="275"/>
        <v/>
      </c>
      <c r="N1991" s="44" t="str">
        <f t="shared" si="276"/>
        <v/>
      </c>
      <c r="O1991" s="30">
        <f t="shared" ref="O1991:O2029" si="277">IF(L1991&lt;0,-1,0)</f>
        <v>0</v>
      </c>
    </row>
    <row r="1992" spans="1:15" x14ac:dyDescent="0.2">
      <c r="A1992" s="40">
        <v>1987</v>
      </c>
      <c r="B1992" s="40" t="str">
        <f>IF(DanhMụcHH!B1991="","",DanhMụcHH!B1991)</f>
        <v/>
      </c>
      <c r="C1992" s="41" t="str">
        <f ca="1">IF(B1992="","",SUMIF(OFFSET(MuaHàng_ThanhToán!$D$5,0,0,COUNTIF(Table2[Tên nhà cung cấp],MuaHàng_ThanhToán!$C$5),6),BáoCáoHàngHóa!B1992,Table2[Số lượng]))</f>
        <v/>
      </c>
      <c r="D1992" s="41" t="str">
        <f t="shared" si="270"/>
        <v/>
      </c>
      <c r="E1992" s="41" t="str">
        <f ca="1">IF(B1992="","",SUMIF(OFFSET(MuaHàng_ThanhToán!$D$5,0,0,COUNTIF(Table2[Tên nhà cung cấp],MuaHàng_ThanhToán!$C$5),6),BáoCáoHàngHóa!B1992,Table2[Thành tiền]))</f>
        <v/>
      </c>
      <c r="F1992" s="43" t="str">
        <f>IF(B1992="","",SUMIF(Table2[[Tên hàng hóa]:[Thành tiền]],BáoCáoHàngHóa!B1992,Table2[Số lượng])-BáoCáoHàngHóa!C1992)</f>
        <v/>
      </c>
      <c r="G1992" s="43" t="str">
        <f t="shared" si="271"/>
        <v/>
      </c>
      <c r="H1992" s="43" t="str">
        <f>IF(B1992="","",SUMIF(Table2[[Tên hàng hóa]:[Thành tiền]],BáoCáoHàngHóa!B1992,Table2[Thành tiền])-BáoCáoHàngHóa!E1992)</f>
        <v/>
      </c>
      <c r="I1992" s="42" t="str">
        <f>IF(B1992="","",SUMIF(Table28[[Tên hàng hóa ]:[Thành tiền]],BáoCáoHàngHóa!B1992,Table28[Số lượng]))</f>
        <v/>
      </c>
      <c r="J1992" s="42" t="str">
        <f t="shared" si="272"/>
        <v/>
      </c>
      <c r="K1992" s="42" t="str">
        <f t="shared" si="273"/>
        <v/>
      </c>
      <c r="L1992" s="44" t="str">
        <f t="shared" si="274"/>
        <v/>
      </c>
      <c r="M1992" s="44" t="str">
        <f t="shared" si="275"/>
        <v/>
      </c>
      <c r="N1992" s="44" t="str">
        <f t="shared" si="276"/>
        <v/>
      </c>
      <c r="O1992" s="30">
        <f t="shared" si="277"/>
        <v>0</v>
      </c>
    </row>
    <row r="1993" spans="1:15" x14ac:dyDescent="0.2">
      <c r="A1993" s="40">
        <v>1988</v>
      </c>
      <c r="B1993" s="40" t="str">
        <f>IF(DanhMụcHH!B1992="","",DanhMụcHH!B1992)</f>
        <v/>
      </c>
      <c r="C1993" s="41" t="str">
        <f ca="1">IF(B1993="","",SUMIF(OFFSET(MuaHàng_ThanhToán!$D$5,0,0,COUNTIF(Table2[Tên nhà cung cấp],MuaHàng_ThanhToán!$C$5),6),BáoCáoHàngHóa!B1993,Table2[Số lượng]))</f>
        <v/>
      </c>
      <c r="D1993" s="41" t="str">
        <f t="shared" si="270"/>
        <v/>
      </c>
      <c r="E1993" s="41" t="str">
        <f ca="1">IF(B1993="","",SUMIF(OFFSET(MuaHàng_ThanhToán!$D$5,0,0,COUNTIF(Table2[Tên nhà cung cấp],MuaHàng_ThanhToán!$C$5),6),BáoCáoHàngHóa!B1993,Table2[Thành tiền]))</f>
        <v/>
      </c>
      <c r="F1993" s="43" t="str">
        <f>IF(B1993="","",SUMIF(Table2[[Tên hàng hóa]:[Thành tiền]],BáoCáoHàngHóa!B1993,Table2[Số lượng])-BáoCáoHàngHóa!C1993)</f>
        <v/>
      </c>
      <c r="G1993" s="43" t="str">
        <f t="shared" si="271"/>
        <v/>
      </c>
      <c r="H1993" s="43" t="str">
        <f>IF(B1993="","",SUMIF(Table2[[Tên hàng hóa]:[Thành tiền]],BáoCáoHàngHóa!B1993,Table2[Thành tiền])-BáoCáoHàngHóa!E1993)</f>
        <v/>
      </c>
      <c r="I1993" s="42" t="str">
        <f>IF(B1993="","",SUMIF(Table28[[Tên hàng hóa ]:[Thành tiền]],BáoCáoHàngHóa!B1993,Table28[Số lượng]))</f>
        <v/>
      </c>
      <c r="J1993" s="42" t="str">
        <f t="shared" si="272"/>
        <v/>
      </c>
      <c r="K1993" s="42" t="str">
        <f t="shared" si="273"/>
        <v/>
      </c>
      <c r="L1993" s="44" t="str">
        <f t="shared" si="274"/>
        <v/>
      </c>
      <c r="M1993" s="44" t="str">
        <f t="shared" si="275"/>
        <v/>
      </c>
      <c r="N1993" s="44" t="str">
        <f t="shared" si="276"/>
        <v/>
      </c>
      <c r="O1993" s="30">
        <f t="shared" si="277"/>
        <v>0</v>
      </c>
    </row>
    <row r="1994" spans="1:15" x14ac:dyDescent="0.2">
      <c r="A1994" s="40">
        <v>1989</v>
      </c>
      <c r="B1994" s="40" t="str">
        <f>IF(DanhMụcHH!B1993="","",DanhMụcHH!B1993)</f>
        <v/>
      </c>
      <c r="C1994" s="41" t="str">
        <f ca="1">IF(B1994="","",SUMIF(OFFSET(MuaHàng_ThanhToán!$D$5,0,0,COUNTIF(Table2[Tên nhà cung cấp],MuaHàng_ThanhToán!$C$5),6),BáoCáoHàngHóa!B1994,Table2[Số lượng]))</f>
        <v/>
      </c>
      <c r="D1994" s="41" t="str">
        <f t="shared" si="270"/>
        <v/>
      </c>
      <c r="E1994" s="41" t="str">
        <f ca="1">IF(B1994="","",SUMIF(OFFSET(MuaHàng_ThanhToán!$D$5,0,0,COUNTIF(Table2[Tên nhà cung cấp],MuaHàng_ThanhToán!$C$5),6),BáoCáoHàngHóa!B1994,Table2[Thành tiền]))</f>
        <v/>
      </c>
      <c r="F1994" s="43" t="str">
        <f>IF(B1994="","",SUMIF(Table2[[Tên hàng hóa]:[Thành tiền]],BáoCáoHàngHóa!B1994,Table2[Số lượng])-BáoCáoHàngHóa!C1994)</f>
        <v/>
      </c>
      <c r="G1994" s="43" t="str">
        <f t="shared" si="271"/>
        <v/>
      </c>
      <c r="H1994" s="43" t="str">
        <f>IF(B1994="","",SUMIF(Table2[[Tên hàng hóa]:[Thành tiền]],BáoCáoHàngHóa!B1994,Table2[Thành tiền])-BáoCáoHàngHóa!E1994)</f>
        <v/>
      </c>
      <c r="I1994" s="42" t="str">
        <f>IF(B1994="","",SUMIF(Table28[[Tên hàng hóa ]:[Thành tiền]],BáoCáoHàngHóa!B1994,Table28[Số lượng]))</f>
        <v/>
      </c>
      <c r="J1994" s="42" t="str">
        <f t="shared" si="272"/>
        <v/>
      </c>
      <c r="K1994" s="42" t="str">
        <f t="shared" si="273"/>
        <v/>
      </c>
      <c r="L1994" s="44" t="str">
        <f t="shared" si="274"/>
        <v/>
      </c>
      <c r="M1994" s="44" t="str">
        <f t="shared" si="275"/>
        <v/>
      </c>
      <c r="N1994" s="44" t="str">
        <f t="shared" si="276"/>
        <v/>
      </c>
      <c r="O1994" s="30">
        <f t="shared" si="277"/>
        <v>0</v>
      </c>
    </row>
    <row r="1995" spans="1:15" x14ac:dyDescent="0.2">
      <c r="A1995" s="40">
        <v>1990</v>
      </c>
      <c r="B1995" s="40" t="str">
        <f>IF(DanhMụcHH!B1994="","",DanhMụcHH!B1994)</f>
        <v/>
      </c>
      <c r="C1995" s="41" t="str">
        <f ca="1">IF(B1995="","",SUMIF(OFFSET(MuaHàng_ThanhToán!$D$5,0,0,COUNTIF(Table2[Tên nhà cung cấp],MuaHàng_ThanhToán!$C$5),6),BáoCáoHàngHóa!B1995,Table2[Số lượng]))</f>
        <v/>
      </c>
      <c r="D1995" s="41" t="str">
        <f t="shared" si="270"/>
        <v/>
      </c>
      <c r="E1995" s="41" t="str">
        <f ca="1">IF(B1995="","",SUMIF(OFFSET(MuaHàng_ThanhToán!$D$5,0,0,COUNTIF(Table2[Tên nhà cung cấp],MuaHàng_ThanhToán!$C$5),6),BáoCáoHàngHóa!B1995,Table2[Thành tiền]))</f>
        <v/>
      </c>
      <c r="F1995" s="43" t="str">
        <f>IF(B1995="","",SUMIF(Table2[[Tên hàng hóa]:[Thành tiền]],BáoCáoHàngHóa!B1995,Table2[Số lượng])-BáoCáoHàngHóa!C1995)</f>
        <v/>
      </c>
      <c r="G1995" s="43" t="str">
        <f t="shared" si="271"/>
        <v/>
      </c>
      <c r="H1995" s="43" t="str">
        <f>IF(B1995="","",SUMIF(Table2[[Tên hàng hóa]:[Thành tiền]],BáoCáoHàngHóa!B1995,Table2[Thành tiền])-BáoCáoHàngHóa!E1995)</f>
        <v/>
      </c>
      <c r="I1995" s="42" t="str">
        <f>IF(B1995="","",SUMIF(Table28[[Tên hàng hóa ]:[Thành tiền]],BáoCáoHàngHóa!B1995,Table28[Số lượng]))</f>
        <v/>
      </c>
      <c r="J1995" s="42" t="str">
        <f t="shared" si="272"/>
        <v/>
      </c>
      <c r="K1995" s="42" t="str">
        <f t="shared" si="273"/>
        <v/>
      </c>
      <c r="L1995" s="44" t="str">
        <f t="shared" si="274"/>
        <v/>
      </c>
      <c r="M1995" s="44" t="str">
        <f t="shared" si="275"/>
        <v/>
      </c>
      <c r="N1995" s="44" t="str">
        <f t="shared" si="276"/>
        <v/>
      </c>
      <c r="O1995" s="30">
        <f t="shared" si="277"/>
        <v>0</v>
      </c>
    </row>
    <row r="1996" spans="1:15" x14ac:dyDescent="0.2">
      <c r="A1996" s="40">
        <v>1991</v>
      </c>
      <c r="B1996" s="40" t="str">
        <f>IF(DanhMụcHH!B1995="","",DanhMụcHH!B1995)</f>
        <v/>
      </c>
      <c r="C1996" s="41" t="str">
        <f ca="1">IF(B1996="","",SUMIF(OFFSET(MuaHàng_ThanhToán!$D$5,0,0,COUNTIF(Table2[Tên nhà cung cấp],MuaHàng_ThanhToán!$C$5),6),BáoCáoHàngHóa!B1996,Table2[Số lượng]))</f>
        <v/>
      </c>
      <c r="D1996" s="41" t="str">
        <f t="shared" si="270"/>
        <v/>
      </c>
      <c r="E1996" s="41" t="str">
        <f ca="1">IF(B1996="","",SUMIF(OFFSET(MuaHàng_ThanhToán!$D$5,0,0,COUNTIF(Table2[Tên nhà cung cấp],MuaHàng_ThanhToán!$C$5),6),BáoCáoHàngHóa!B1996,Table2[Thành tiền]))</f>
        <v/>
      </c>
      <c r="F1996" s="43" t="str">
        <f>IF(B1996="","",SUMIF(Table2[[Tên hàng hóa]:[Thành tiền]],BáoCáoHàngHóa!B1996,Table2[Số lượng])-BáoCáoHàngHóa!C1996)</f>
        <v/>
      </c>
      <c r="G1996" s="43" t="str">
        <f t="shared" si="271"/>
        <v/>
      </c>
      <c r="H1996" s="43" t="str">
        <f>IF(B1996="","",SUMIF(Table2[[Tên hàng hóa]:[Thành tiền]],BáoCáoHàngHóa!B1996,Table2[Thành tiền])-BáoCáoHàngHóa!E1996)</f>
        <v/>
      </c>
      <c r="I1996" s="42" t="str">
        <f>IF(B1996="","",SUMIF(Table28[[Tên hàng hóa ]:[Thành tiền]],BáoCáoHàngHóa!B1996,Table28[Số lượng]))</f>
        <v/>
      </c>
      <c r="J1996" s="42" t="str">
        <f t="shared" si="272"/>
        <v/>
      </c>
      <c r="K1996" s="42" t="str">
        <f t="shared" si="273"/>
        <v/>
      </c>
      <c r="L1996" s="44" t="str">
        <f t="shared" si="274"/>
        <v/>
      </c>
      <c r="M1996" s="44" t="str">
        <f t="shared" si="275"/>
        <v/>
      </c>
      <c r="N1996" s="44" t="str">
        <f t="shared" si="276"/>
        <v/>
      </c>
      <c r="O1996" s="30">
        <f t="shared" si="277"/>
        <v>0</v>
      </c>
    </row>
    <row r="1997" spans="1:15" x14ac:dyDescent="0.2">
      <c r="A1997" s="40">
        <v>1992</v>
      </c>
      <c r="B1997" s="40" t="str">
        <f>IF(DanhMụcHH!B1996="","",DanhMụcHH!B1996)</f>
        <v/>
      </c>
      <c r="C1997" s="41" t="str">
        <f ca="1">IF(B1997="","",SUMIF(OFFSET(MuaHàng_ThanhToán!$D$5,0,0,COUNTIF(Table2[Tên nhà cung cấp],MuaHàng_ThanhToán!$C$5),6),BáoCáoHàngHóa!B1997,Table2[Số lượng]))</f>
        <v/>
      </c>
      <c r="D1997" s="41" t="str">
        <f t="shared" si="270"/>
        <v/>
      </c>
      <c r="E1997" s="41" t="str">
        <f ca="1">IF(B1997="","",SUMIF(OFFSET(MuaHàng_ThanhToán!$D$5,0,0,COUNTIF(Table2[Tên nhà cung cấp],MuaHàng_ThanhToán!$C$5),6),BáoCáoHàngHóa!B1997,Table2[Thành tiền]))</f>
        <v/>
      </c>
      <c r="F1997" s="43" t="str">
        <f>IF(B1997="","",SUMIF(Table2[[Tên hàng hóa]:[Thành tiền]],BáoCáoHàngHóa!B1997,Table2[Số lượng])-BáoCáoHàngHóa!C1997)</f>
        <v/>
      </c>
      <c r="G1997" s="43" t="str">
        <f t="shared" si="271"/>
        <v/>
      </c>
      <c r="H1997" s="43" t="str">
        <f>IF(B1997="","",SUMIF(Table2[[Tên hàng hóa]:[Thành tiền]],BáoCáoHàngHóa!B1997,Table2[Thành tiền])-BáoCáoHàngHóa!E1997)</f>
        <v/>
      </c>
      <c r="I1997" s="42" t="str">
        <f>IF(B1997="","",SUMIF(Table28[[Tên hàng hóa ]:[Thành tiền]],BáoCáoHàngHóa!B1997,Table28[Số lượng]))</f>
        <v/>
      </c>
      <c r="J1997" s="42" t="str">
        <f t="shared" si="272"/>
        <v/>
      </c>
      <c r="K1997" s="42" t="str">
        <f t="shared" si="273"/>
        <v/>
      </c>
      <c r="L1997" s="44" t="str">
        <f t="shared" si="274"/>
        <v/>
      </c>
      <c r="M1997" s="44" t="str">
        <f t="shared" si="275"/>
        <v/>
      </c>
      <c r="N1997" s="44" t="str">
        <f t="shared" si="276"/>
        <v/>
      </c>
      <c r="O1997" s="30">
        <f t="shared" si="277"/>
        <v>0</v>
      </c>
    </row>
    <row r="1998" spans="1:15" x14ac:dyDescent="0.2">
      <c r="A1998" s="40">
        <v>1993</v>
      </c>
      <c r="B1998" s="40" t="str">
        <f>IF(DanhMụcHH!B1997="","",DanhMụcHH!B1997)</f>
        <v/>
      </c>
      <c r="C1998" s="41" t="str">
        <f ca="1">IF(B1998="","",SUMIF(OFFSET(MuaHàng_ThanhToán!$D$5,0,0,COUNTIF(Table2[Tên nhà cung cấp],MuaHàng_ThanhToán!$C$5),6),BáoCáoHàngHóa!B1998,Table2[Số lượng]))</f>
        <v/>
      </c>
      <c r="D1998" s="41" t="str">
        <f t="shared" si="270"/>
        <v/>
      </c>
      <c r="E1998" s="41" t="str">
        <f ca="1">IF(B1998="","",SUMIF(OFFSET(MuaHàng_ThanhToán!$D$5,0,0,COUNTIF(Table2[Tên nhà cung cấp],MuaHàng_ThanhToán!$C$5),6),BáoCáoHàngHóa!B1998,Table2[Thành tiền]))</f>
        <v/>
      </c>
      <c r="F1998" s="43" t="str">
        <f>IF(B1998="","",SUMIF(Table2[[Tên hàng hóa]:[Thành tiền]],BáoCáoHàngHóa!B1998,Table2[Số lượng])-BáoCáoHàngHóa!C1998)</f>
        <v/>
      </c>
      <c r="G1998" s="43" t="str">
        <f t="shared" si="271"/>
        <v/>
      </c>
      <c r="H1998" s="43" t="str">
        <f>IF(B1998="","",SUMIF(Table2[[Tên hàng hóa]:[Thành tiền]],BáoCáoHàngHóa!B1998,Table2[Thành tiền])-BáoCáoHàngHóa!E1998)</f>
        <v/>
      </c>
      <c r="I1998" s="42" t="str">
        <f>IF(B1998="","",SUMIF(Table28[[Tên hàng hóa ]:[Thành tiền]],BáoCáoHàngHóa!B1998,Table28[Số lượng]))</f>
        <v/>
      </c>
      <c r="J1998" s="42" t="str">
        <f t="shared" si="272"/>
        <v/>
      </c>
      <c r="K1998" s="42" t="str">
        <f t="shared" si="273"/>
        <v/>
      </c>
      <c r="L1998" s="44" t="str">
        <f t="shared" si="274"/>
        <v/>
      </c>
      <c r="M1998" s="44" t="str">
        <f t="shared" si="275"/>
        <v/>
      </c>
      <c r="N1998" s="44" t="str">
        <f t="shared" si="276"/>
        <v/>
      </c>
      <c r="O1998" s="30">
        <f t="shared" si="277"/>
        <v>0</v>
      </c>
    </row>
    <row r="1999" spans="1:15" x14ac:dyDescent="0.2">
      <c r="A1999" s="40">
        <v>1994</v>
      </c>
      <c r="B1999" s="40" t="str">
        <f>IF(DanhMụcHH!B1998="","",DanhMụcHH!B1998)</f>
        <v/>
      </c>
      <c r="C1999" s="41" t="str">
        <f ca="1">IF(B1999="","",SUMIF(OFFSET(MuaHàng_ThanhToán!$D$5,0,0,COUNTIF(Table2[Tên nhà cung cấp],MuaHàng_ThanhToán!$C$5),6),BáoCáoHàngHóa!B1999,Table2[Số lượng]))</f>
        <v/>
      </c>
      <c r="D1999" s="41" t="str">
        <f t="shared" si="270"/>
        <v/>
      </c>
      <c r="E1999" s="41" t="str">
        <f ca="1">IF(B1999="","",SUMIF(OFFSET(MuaHàng_ThanhToán!$D$5,0,0,COUNTIF(Table2[Tên nhà cung cấp],MuaHàng_ThanhToán!$C$5),6),BáoCáoHàngHóa!B1999,Table2[Thành tiền]))</f>
        <v/>
      </c>
      <c r="F1999" s="43" t="str">
        <f>IF(B1999="","",SUMIF(Table2[[Tên hàng hóa]:[Thành tiền]],BáoCáoHàngHóa!B1999,Table2[Số lượng])-BáoCáoHàngHóa!C1999)</f>
        <v/>
      </c>
      <c r="G1999" s="43" t="str">
        <f t="shared" si="271"/>
        <v/>
      </c>
      <c r="H1999" s="43" t="str">
        <f>IF(B1999="","",SUMIF(Table2[[Tên hàng hóa]:[Thành tiền]],BáoCáoHàngHóa!B1999,Table2[Thành tiền])-BáoCáoHàngHóa!E1999)</f>
        <v/>
      </c>
      <c r="I1999" s="42" t="str">
        <f>IF(B1999="","",SUMIF(Table28[[Tên hàng hóa ]:[Thành tiền]],BáoCáoHàngHóa!B1999,Table28[Số lượng]))</f>
        <v/>
      </c>
      <c r="J1999" s="42" t="str">
        <f t="shared" si="272"/>
        <v/>
      </c>
      <c r="K1999" s="42" t="str">
        <f t="shared" si="273"/>
        <v/>
      </c>
      <c r="L1999" s="44" t="str">
        <f t="shared" si="274"/>
        <v/>
      </c>
      <c r="M1999" s="44" t="str">
        <f t="shared" si="275"/>
        <v/>
      </c>
      <c r="N1999" s="44" t="str">
        <f t="shared" si="276"/>
        <v/>
      </c>
      <c r="O1999" s="30">
        <f t="shared" si="277"/>
        <v>0</v>
      </c>
    </row>
    <row r="2000" spans="1:15" x14ac:dyDescent="0.2">
      <c r="A2000" s="40">
        <v>1995</v>
      </c>
      <c r="B2000" s="40" t="str">
        <f>IF(DanhMụcHH!B1999="","",DanhMụcHH!B1999)</f>
        <v/>
      </c>
      <c r="C2000" s="41" t="str">
        <f ca="1">IF(B2000="","",SUMIF(OFFSET(MuaHàng_ThanhToán!$D$5,0,0,COUNTIF(Table2[Tên nhà cung cấp],MuaHàng_ThanhToán!$C$5),6),BáoCáoHàngHóa!B2000,Table2[Số lượng]))</f>
        <v/>
      </c>
      <c r="D2000" s="41" t="str">
        <f t="shared" si="270"/>
        <v/>
      </c>
      <c r="E2000" s="41" t="str">
        <f ca="1">IF(B2000="","",SUMIF(OFFSET(MuaHàng_ThanhToán!$D$5,0,0,COUNTIF(Table2[Tên nhà cung cấp],MuaHàng_ThanhToán!$C$5),6),BáoCáoHàngHóa!B2000,Table2[Thành tiền]))</f>
        <v/>
      </c>
      <c r="F2000" s="43" t="str">
        <f>IF(B2000="","",SUMIF(Table2[[Tên hàng hóa]:[Thành tiền]],BáoCáoHàngHóa!B2000,Table2[Số lượng])-BáoCáoHàngHóa!C2000)</f>
        <v/>
      </c>
      <c r="G2000" s="43" t="str">
        <f t="shared" si="271"/>
        <v/>
      </c>
      <c r="H2000" s="43" t="str">
        <f>IF(B2000="","",SUMIF(Table2[[Tên hàng hóa]:[Thành tiền]],BáoCáoHàngHóa!B2000,Table2[Thành tiền])-BáoCáoHàngHóa!E2000)</f>
        <v/>
      </c>
      <c r="I2000" s="42" t="str">
        <f>IF(B2000="","",SUMIF(Table28[[Tên hàng hóa ]:[Thành tiền]],BáoCáoHàngHóa!B2000,Table28[Số lượng]))</f>
        <v/>
      </c>
      <c r="J2000" s="42" t="str">
        <f t="shared" si="272"/>
        <v/>
      </c>
      <c r="K2000" s="42" t="str">
        <f t="shared" si="273"/>
        <v/>
      </c>
      <c r="L2000" s="44" t="str">
        <f t="shared" si="274"/>
        <v/>
      </c>
      <c r="M2000" s="44" t="str">
        <f t="shared" si="275"/>
        <v/>
      </c>
      <c r="N2000" s="44" t="str">
        <f t="shared" si="276"/>
        <v/>
      </c>
      <c r="O2000" s="30">
        <f t="shared" si="277"/>
        <v>0</v>
      </c>
    </row>
    <row r="2001" spans="1:15" x14ac:dyDescent="0.2">
      <c r="A2001" s="40">
        <v>1996</v>
      </c>
      <c r="B2001" s="40" t="str">
        <f>IF(DanhMụcHH!B2000="","",DanhMụcHH!B2000)</f>
        <v/>
      </c>
      <c r="C2001" s="41" t="str">
        <f ca="1">IF(B2001="","",SUMIF(OFFSET(MuaHàng_ThanhToán!$D$5,0,0,COUNTIF(Table2[Tên nhà cung cấp],MuaHàng_ThanhToán!$C$5),6),BáoCáoHàngHóa!B2001,Table2[Số lượng]))</f>
        <v/>
      </c>
      <c r="D2001" s="41" t="str">
        <f t="shared" si="270"/>
        <v/>
      </c>
      <c r="E2001" s="41" t="str">
        <f ca="1">IF(B2001="","",SUMIF(OFFSET(MuaHàng_ThanhToán!$D$5,0,0,COUNTIF(Table2[Tên nhà cung cấp],MuaHàng_ThanhToán!$C$5),6),BáoCáoHàngHóa!B2001,Table2[Thành tiền]))</f>
        <v/>
      </c>
      <c r="F2001" s="43" t="str">
        <f>IF(B2001="","",SUMIF(Table2[[Tên hàng hóa]:[Thành tiền]],BáoCáoHàngHóa!B2001,Table2[Số lượng])-BáoCáoHàngHóa!C2001)</f>
        <v/>
      </c>
      <c r="G2001" s="43" t="str">
        <f t="shared" si="271"/>
        <v/>
      </c>
      <c r="H2001" s="43" t="str">
        <f>IF(B2001="","",SUMIF(Table2[[Tên hàng hóa]:[Thành tiền]],BáoCáoHàngHóa!B2001,Table2[Thành tiền])-BáoCáoHàngHóa!E2001)</f>
        <v/>
      </c>
      <c r="I2001" s="42" t="str">
        <f>IF(B2001="","",SUMIF(Table28[[Tên hàng hóa ]:[Thành tiền]],BáoCáoHàngHóa!B2001,Table28[Số lượng]))</f>
        <v/>
      </c>
      <c r="J2001" s="42" t="str">
        <f t="shared" si="272"/>
        <v/>
      </c>
      <c r="K2001" s="42" t="str">
        <f t="shared" si="273"/>
        <v/>
      </c>
      <c r="L2001" s="44" t="str">
        <f t="shared" si="274"/>
        <v/>
      </c>
      <c r="M2001" s="44" t="str">
        <f t="shared" si="275"/>
        <v/>
      </c>
      <c r="N2001" s="44" t="str">
        <f t="shared" si="276"/>
        <v/>
      </c>
      <c r="O2001" s="30">
        <f t="shared" si="277"/>
        <v>0</v>
      </c>
    </row>
    <row r="2002" spans="1:15" x14ac:dyDescent="0.2">
      <c r="A2002" s="40">
        <v>1997</v>
      </c>
      <c r="B2002" s="40" t="str">
        <f>IF(DanhMụcHH!B2001="","",DanhMụcHH!B2001)</f>
        <v/>
      </c>
      <c r="C2002" s="41" t="str">
        <f ca="1">IF(B2002="","",SUMIF(OFFSET(MuaHàng_ThanhToán!$D$5,0,0,COUNTIF(Table2[Tên nhà cung cấp],MuaHàng_ThanhToán!$C$5),6),BáoCáoHàngHóa!B2002,Table2[Số lượng]))</f>
        <v/>
      </c>
      <c r="D2002" s="41" t="str">
        <f t="shared" si="270"/>
        <v/>
      </c>
      <c r="E2002" s="41" t="str">
        <f ca="1">IF(B2002="","",SUMIF(OFFSET(MuaHàng_ThanhToán!$D$5,0,0,COUNTIF(Table2[Tên nhà cung cấp],MuaHàng_ThanhToán!$C$5),6),BáoCáoHàngHóa!B2002,Table2[Thành tiền]))</f>
        <v/>
      </c>
      <c r="F2002" s="43" t="str">
        <f>IF(B2002="","",SUMIF(Table2[[Tên hàng hóa]:[Thành tiền]],BáoCáoHàngHóa!B2002,Table2[Số lượng])-BáoCáoHàngHóa!C2002)</f>
        <v/>
      </c>
      <c r="G2002" s="43" t="str">
        <f t="shared" si="271"/>
        <v/>
      </c>
      <c r="H2002" s="43" t="str">
        <f>IF(B2002="","",SUMIF(Table2[[Tên hàng hóa]:[Thành tiền]],BáoCáoHàngHóa!B2002,Table2[Thành tiền])-BáoCáoHàngHóa!E2002)</f>
        <v/>
      </c>
      <c r="I2002" s="42" t="str">
        <f>IF(B2002="","",SUMIF(Table28[[Tên hàng hóa ]:[Thành tiền]],BáoCáoHàngHóa!B2002,Table28[Số lượng]))</f>
        <v/>
      </c>
      <c r="J2002" s="42" t="str">
        <f t="shared" si="272"/>
        <v/>
      </c>
      <c r="K2002" s="42" t="str">
        <f t="shared" si="273"/>
        <v/>
      </c>
      <c r="L2002" s="44" t="str">
        <f t="shared" si="274"/>
        <v/>
      </c>
      <c r="M2002" s="44" t="str">
        <f t="shared" si="275"/>
        <v/>
      </c>
      <c r="N2002" s="44" t="str">
        <f t="shared" si="276"/>
        <v/>
      </c>
      <c r="O2002" s="30">
        <f t="shared" si="277"/>
        <v>0</v>
      </c>
    </row>
    <row r="2003" spans="1:15" x14ac:dyDescent="0.2">
      <c r="A2003" s="40">
        <v>1998</v>
      </c>
      <c r="B2003" s="40" t="str">
        <f>IF(DanhMụcHH!B2002="","",DanhMụcHH!B2002)</f>
        <v/>
      </c>
      <c r="C2003" s="41" t="str">
        <f ca="1">IF(B2003="","",SUMIF(OFFSET(MuaHàng_ThanhToán!$D$5,0,0,COUNTIF(Table2[Tên nhà cung cấp],MuaHàng_ThanhToán!$C$5),6),BáoCáoHàngHóa!B2003,Table2[Số lượng]))</f>
        <v/>
      </c>
      <c r="D2003" s="41" t="str">
        <f t="shared" si="270"/>
        <v/>
      </c>
      <c r="E2003" s="41" t="str">
        <f ca="1">IF(B2003="","",SUMIF(OFFSET(MuaHàng_ThanhToán!$D$5,0,0,COUNTIF(Table2[Tên nhà cung cấp],MuaHàng_ThanhToán!$C$5),6),BáoCáoHàngHóa!B2003,Table2[Thành tiền]))</f>
        <v/>
      </c>
      <c r="F2003" s="43" t="str">
        <f>IF(B2003="","",SUMIF(Table2[[Tên hàng hóa]:[Thành tiền]],BáoCáoHàngHóa!B2003,Table2[Số lượng])-BáoCáoHàngHóa!C2003)</f>
        <v/>
      </c>
      <c r="G2003" s="43" t="str">
        <f t="shared" si="271"/>
        <v/>
      </c>
      <c r="H2003" s="43" t="str">
        <f>IF(B2003="","",SUMIF(Table2[[Tên hàng hóa]:[Thành tiền]],BáoCáoHàngHóa!B2003,Table2[Thành tiền])-BáoCáoHàngHóa!E2003)</f>
        <v/>
      </c>
      <c r="I2003" s="42" t="str">
        <f>IF(B2003="","",SUMIF(Table28[[Tên hàng hóa ]:[Thành tiền]],BáoCáoHàngHóa!B2003,Table28[Số lượng]))</f>
        <v/>
      </c>
      <c r="J2003" s="42" t="str">
        <f t="shared" si="272"/>
        <v/>
      </c>
      <c r="K2003" s="42" t="str">
        <f t="shared" si="273"/>
        <v/>
      </c>
      <c r="L2003" s="44" t="str">
        <f t="shared" si="274"/>
        <v/>
      </c>
      <c r="M2003" s="44" t="str">
        <f t="shared" si="275"/>
        <v/>
      </c>
      <c r="N2003" s="44" t="str">
        <f t="shared" si="276"/>
        <v/>
      </c>
      <c r="O2003" s="30">
        <f t="shared" si="277"/>
        <v>0</v>
      </c>
    </row>
    <row r="2004" spans="1:15" x14ac:dyDescent="0.2">
      <c r="A2004" s="40">
        <v>1999</v>
      </c>
      <c r="B2004" s="40" t="str">
        <f>IF(DanhMụcHH!B2003="","",DanhMụcHH!B2003)</f>
        <v/>
      </c>
      <c r="C2004" s="41" t="str">
        <f ca="1">IF(B2004="","",SUMIF(OFFSET(MuaHàng_ThanhToán!$D$5,0,0,COUNTIF(Table2[Tên nhà cung cấp],MuaHàng_ThanhToán!$C$5),6),BáoCáoHàngHóa!B2004,Table2[Số lượng]))</f>
        <v/>
      </c>
      <c r="D2004" s="41" t="str">
        <f t="shared" si="270"/>
        <v/>
      </c>
      <c r="E2004" s="41" t="str">
        <f ca="1">IF(B2004="","",SUMIF(OFFSET(MuaHàng_ThanhToán!$D$5,0,0,COUNTIF(Table2[Tên nhà cung cấp],MuaHàng_ThanhToán!$C$5),6),BáoCáoHàngHóa!B2004,Table2[Thành tiền]))</f>
        <v/>
      </c>
      <c r="F2004" s="43" t="str">
        <f>IF(B2004="","",SUMIF(Table2[[Tên hàng hóa]:[Thành tiền]],BáoCáoHàngHóa!B2004,Table2[Số lượng])-BáoCáoHàngHóa!C2004)</f>
        <v/>
      </c>
      <c r="G2004" s="43" t="str">
        <f t="shared" si="271"/>
        <v/>
      </c>
      <c r="H2004" s="43" t="str">
        <f>IF(B2004="","",SUMIF(Table2[[Tên hàng hóa]:[Thành tiền]],BáoCáoHàngHóa!B2004,Table2[Thành tiền])-BáoCáoHàngHóa!E2004)</f>
        <v/>
      </c>
      <c r="I2004" s="42" t="str">
        <f>IF(B2004="","",SUMIF(Table28[[Tên hàng hóa ]:[Thành tiền]],BáoCáoHàngHóa!B2004,Table28[Số lượng]))</f>
        <v/>
      </c>
      <c r="J2004" s="42" t="str">
        <f t="shared" si="272"/>
        <v/>
      </c>
      <c r="K2004" s="42" t="str">
        <f t="shared" si="273"/>
        <v/>
      </c>
      <c r="L2004" s="44" t="str">
        <f t="shared" si="274"/>
        <v/>
      </c>
      <c r="M2004" s="44" t="str">
        <f t="shared" si="275"/>
        <v/>
      </c>
      <c r="N2004" s="44" t="str">
        <f t="shared" si="276"/>
        <v/>
      </c>
      <c r="O2004" s="30">
        <f t="shared" si="277"/>
        <v>0</v>
      </c>
    </row>
    <row r="2005" spans="1:15" x14ac:dyDescent="0.2">
      <c r="A2005" s="40">
        <v>2000</v>
      </c>
      <c r="B2005" s="40" t="str">
        <f>IF(DanhMụcHH!B2004="","",DanhMụcHH!B2004)</f>
        <v/>
      </c>
      <c r="C2005" s="41" t="str">
        <f ca="1">IF(B2005="","",SUMIF(OFFSET(MuaHàng_ThanhToán!$D$5,0,0,COUNTIF(Table2[Tên nhà cung cấp],MuaHàng_ThanhToán!$C$5),6),BáoCáoHàngHóa!B2005,Table2[Số lượng]))</f>
        <v/>
      </c>
      <c r="D2005" s="41" t="str">
        <f t="shared" si="270"/>
        <v/>
      </c>
      <c r="E2005" s="41" t="str">
        <f ca="1">IF(B2005="","",SUMIF(OFFSET(MuaHàng_ThanhToán!$D$5,0,0,COUNTIF(Table2[Tên nhà cung cấp],MuaHàng_ThanhToán!$C$5),6),BáoCáoHàngHóa!B2005,Table2[Thành tiền]))</f>
        <v/>
      </c>
      <c r="F2005" s="43" t="str">
        <f>IF(B2005="","",SUMIF(Table2[[Tên hàng hóa]:[Thành tiền]],BáoCáoHàngHóa!B2005,Table2[Số lượng])-BáoCáoHàngHóa!C2005)</f>
        <v/>
      </c>
      <c r="G2005" s="43" t="str">
        <f t="shared" si="271"/>
        <v/>
      </c>
      <c r="H2005" s="43" t="str">
        <f>IF(B2005="","",SUMIF(Table2[[Tên hàng hóa]:[Thành tiền]],BáoCáoHàngHóa!B2005,Table2[Thành tiền])-BáoCáoHàngHóa!E2005)</f>
        <v/>
      </c>
      <c r="I2005" s="42" t="str">
        <f>IF(B2005="","",SUMIF(Table28[[Tên hàng hóa ]:[Thành tiền]],BáoCáoHàngHóa!B2005,Table28[Số lượng]))</f>
        <v/>
      </c>
      <c r="J2005" s="42" t="str">
        <f t="shared" si="272"/>
        <v/>
      </c>
      <c r="K2005" s="42" t="str">
        <f t="shared" si="273"/>
        <v/>
      </c>
      <c r="L2005" s="44" t="str">
        <f t="shared" si="274"/>
        <v/>
      </c>
      <c r="M2005" s="44" t="str">
        <f t="shared" si="275"/>
        <v/>
      </c>
      <c r="N2005" s="44" t="str">
        <f t="shared" si="276"/>
        <v/>
      </c>
      <c r="O2005" s="30">
        <f t="shared" si="277"/>
        <v>0</v>
      </c>
    </row>
    <row r="2006" spans="1:15" x14ac:dyDescent="0.2">
      <c r="A2006" s="40">
        <v>2001</v>
      </c>
      <c r="B2006" s="40" t="str">
        <f>IF(DanhMụcHH!B2005="","",DanhMụcHH!B2005)</f>
        <v/>
      </c>
      <c r="C2006" s="41" t="str">
        <f ca="1">IF(B2006="","",SUMIF(OFFSET(MuaHàng_ThanhToán!$D$5,0,0,COUNTIF(Table2[Tên nhà cung cấp],MuaHàng_ThanhToán!$C$5),6),BáoCáoHàngHóa!B2006,Table2[Số lượng]))</f>
        <v/>
      </c>
      <c r="D2006" s="41" t="str">
        <f t="shared" si="270"/>
        <v/>
      </c>
      <c r="E2006" s="41" t="str">
        <f ca="1">IF(B2006="","",SUMIF(OFFSET(MuaHàng_ThanhToán!$D$5,0,0,COUNTIF(Table2[Tên nhà cung cấp],MuaHàng_ThanhToán!$C$5),6),BáoCáoHàngHóa!B2006,Table2[Thành tiền]))</f>
        <v/>
      </c>
      <c r="F2006" s="43" t="str">
        <f>IF(B2006="","",SUMIF(Table2[[Tên hàng hóa]:[Thành tiền]],BáoCáoHàngHóa!B2006,Table2[Số lượng])-BáoCáoHàngHóa!C2006)</f>
        <v/>
      </c>
      <c r="G2006" s="43" t="str">
        <f t="shared" si="271"/>
        <v/>
      </c>
      <c r="H2006" s="43" t="str">
        <f>IF(B2006="","",SUMIF(Table2[[Tên hàng hóa]:[Thành tiền]],BáoCáoHàngHóa!B2006,Table2[Thành tiền])-BáoCáoHàngHóa!E2006)</f>
        <v/>
      </c>
      <c r="I2006" s="42" t="str">
        <f>IF(B2006="","",SUMIF(Table28[[Tên hàng hóa ]:[Thành tiền]],BáoCáoHàngHóa!B2006,Table28[Số lượng]))</f>
        <v/>
      </c>
      <c r="J2006" s="42" t="str">
        <f t="shared" si="272"/>
        <v/>
      </c>
      <c r="K2006" s="42" t="str">
        <f t="shared" si="273"/>
        <v/>
      </c>
      <c r="L2006" s="44" t="str">
        <f t="shared" si="274"/>
        <v/>
      </c>
      <c r="M2006" s="44" t="str">
        <f t="shared" si="275"/>
        <v/>
      </c>
      <c r="N2006" s="44" t="str">
        <f t="shared" si="276"/>
        <v/>
      </c>
      <c r="O2006" s="30">
        <f t="shared" si="277"/>
        <v>0</v>
      </c>
    </row>
    <row r="2007" spans="1:15" x14ac:dyDescent="0.2">
      <c r="A2007" s="40">
        <v>2002</v>
      </c>
      <c r="B2007" s="40" t="str">
        <f>IF(DanhMụcHH!B2006="","",DanhMụcHH!B2006)</f>
        <v/>
      </c>
      <c r="C2007" s="41" t="str">
        <f ca="1">IF(B2007="","",SUMIF(OFFSET(MuaHàng_ThanhToán!$D$5,0,0,COUNTIF(Table2[Tên nhà cung cấp],MuaHàng_ThanhToán!$C$5),6),BáoCáoHàngHóa!B2007,Table2[Số lượng]))</f>
        <v/>
      </c>
      <c r="D2007" s="41" t="str">
        <f t="shared" si="270"/>
        <v/>
      </c>
      <c r="E2007" s="41" t="str">
        <f ca="1">IF(B2007="","",SUMIF(OFFSET(MuaHàng_ThanhToán!$D$5,0,0,COUNTIF(Table2[Tên nhà cung cấp],MuaHàng_ThanhToán!$C$5),6),BáoCáoHàngHóa!B2007,Table2[Thành tiền]))</f>
        <v/>
      </c>
      <c r="F2007" s="43" t="str">
        <f>IF(B2007="","",SUMIF(Table2[[Tên hàng hóa]:[Thành tiền]],BáoCáoHàngHóa!B2007,Table2[Số lượng])-BáoCáoHàngHóa!C2007)</f>
        <v/>
      </c>
      <c r="G2007" s="43" t="str">
        <f t="shared" si="271"/>
        <v/>
      </c>
      <c r="H2007" s="43" t="str">
        <f>IF(B2007="","",SUMIF(Table2[[Tên hàng hóa]:[Thành tiền]],BáoCáoHàngHóa!B2007,Table2[Thành tiền])-BáoCáoHàngHóa!E2007)</f>
        <v/>
      </c>
      <c r="I2007" s="42" t="str">
        <f>IF(B2007="","",SUMIF(Table28[[Tên hàng hóa ]:[Thành tiền]],BáoCáoHàngHóa!B2007,Table28[Số lượng]))</f>
        <v/>
      </c>
      <c r="J2007" s="42" t="str">
        <f t="shared" si="272"/>
        <v/>
      </c>
      <c r="K2007" s="42" t="str">
        <f t="shared" si="273"/>
        <v/>
      </c>
      <c r="L2007" s="44" t="str">
        <f t="shared" si="274"/>
        <v/>
      </c>
      <c r="M2007" s="44" t="str">
        <f t="shared" si="275"/>
        <v/>
      </c>
      <c r="N2007" s="44" t="str">
        <f t="shared" si="276"/>
        <v/>
      </c>
      <c r="O2007" s="30">
        <f t="shared" si="277"/>
        <v>0</v>
      </c>
    </row>
    <row r="2008" spans="1:15" x14ac:dyDescent="0.2">
      <c r="A2008" s="40">
        <v>2003</v>
      </c>
      <c r="B2008" s="40" t="str">
        <f>IF(DanhMụcHH!B2007="","",DanhMụcHH!B2007)</f>
        <v/>
      </c>
      <c r="C2008" s="41" t="str">
        <f ca="1">IF(B2008="","",SUMIF(OFFSET(MuaHàng_ThanhToán!$D$5,0,0,COUNTIF(Table2[Tên nhà cung cấp],MuaHàng_ThanhToán!$C$5),6),BáoCáoHàngHóa!B2008,Table2[Số lượng]))</f>
        <v/>
      </c>
      <c r="D2008" s="41" t="str">
        <f t="shared" si="270"/>
        <v/>
      </c>
      <c r="E2008" s="41" t="str">
        <f ca="1">IF(B2008="","",SUMIF(OFFSET(MuaHàng_ThanhToán!$D$5,0,0,COUNTIF(Table2[Tên nhà cung cấp],MuaHàng_ThanhToán!$C$5),6),BáoCáoHàngHóa!B2008,Table2[Thành tiền]))</f>
        <v/>
      </c>
      <c r="F2008" s="43" t="str">
        <f>IF(B2008="","",SUMIF(Table2[[Tên hàng hóa]:[Thành tiền]],BáoCáoHàngHóa!B2008,Table2[Số lượng])-BáoCáoHàngHóa!C2008)</f>
        <v/>
      </c>
      <c r="G2008" s="43" t="str">
        <f t="shared" si="271"/>
        <v/>
      </c>
      <c r="H2008" s="43" t="str">
        <f>IF(B2008="","",SUMIF(Table2[[Tên hàng hóa]:[Thành tiền]],BáoCáoHàngHóa!B2008,Table2[Thành tiền])-BáoCáoHàngHóa!E2008)</f>
        <v/>
      </c>
      <c r="I2008" s="42" t="str">
        <f>IF(B2008="","",SUMIF(Table28[[Tên hàng hóa ]:[Thành tiền]],BáoCáoHàngHóa!B2008,Table28[Số lượng]))</f>
        <v/>
      </c>
      <c r="J2008" s="42" t="str">
        <f t="shared" si="272"/>
        <v/>
      </c>
      <c r="K2008" s="42" t="str">
        <f t="shared" si="273"/>
        <v/>
      </c>
      <c r="L2008" s="44" t="str">
        <f t="shared" si="274"/>
        <v/>
      </c>
      <c r="M2008" s="44" t="str">
        <f t="shared" si="275"/>
        <v/>
      </c>
      <c r="N2008" s="44" t="str">
        <f t="shared" si="276"/>
        <v/>
      </c>
      <c r="O2008" s="30">
        <f t="shared" si="277"/>
        <v>0</v>
      </c>
    </row>
    <row r="2009" spans="1:15" x14ac:dyDescent="0.2">
      <c r="A2009" s="40">
        <v>2004</v>
      </c>
      <c r="B2009" s="40" t="str">
        <f>IF(DanhMụcHH!B2008="","",DanhMụcHH!B2008)</f>
        <v/>
      </c>
      <c r="C2009" s="41" t="str">
        <f ca="1">IF(B2009="","",SUMIF(OFFSET(MuaHàng_ThanhToán!$D$5,0,0,COUNTIF(Table2[Tên nhà cung cấp],MuaHàng_ThanhToán!$C$5),6),BáoCáoHàngHóa!B2009,Table2[Số lượng]))</f>
        <v/>
      </c>
      <c r="D2009" s="41" t="str">
        <f t="shared" si="270"/>
        <v/>
      </c>
      <c r="E2009" s="41" t="str">
        <f ca="1">IF(B2009="","",SUMIF(OFFSET(MuaHàng_ThanhToán!$D$5,0,0,COUNTIF(Table2[Tên nhà cung cấp],MuaHàng_ThanhToán!$C$5),6),BáoCáoHàngHóa!B2009,Table2[Thành tiền]))</f>
        <v/>
      </c>
      <c r="F2009" s="43" t="str">
        <f>IF(B2009="","",SUMIF(Table2[[Tên hàng hóa]:[Thành tiền]],BáoCáoHàngHóa!B2009,Table2[Số lượng])-BáoCáoHàngHóa!C2009)</f>
        <v/>
      </c>
      <c r="G2009" s="43" t="str">
        <f t="shared" si="271"/>
        <v/>
      </c>
      <c r="H2009" s="43" t="str">
        <f>IF(B2009="","",SUMIF(Table2[[Tên hàng hóa]:[Thành tiền]],BáoCáoHàngHóa!B2009,Table2[Thành tiền])-BáoCáoHàngHóa!E2009)</f>
        <v/>
      </c>
      <c r="I2009" s="42" t="str">
        <f>IF(B2009="","",SUMIF(Table28[[Tên hàng hóa ]:[Thành tiền]],BáoCáoHàngHóa!B2009,Table28[Số lượng]))</f>
        <v/>
      </c>
      <c r="J2009" s="42" t="str">
        <f t="shared" si="272"/>
        <v/>
      </c>
      <c r="K2009" s="42" t="str">
        <f t="shared" si="273"/>
        <v/>
      </c>
      <c r="L2009" s="44" t="str">
        <f t="shared" si="274"/>
        <v/>
      </c>
      <c r="M2009" s="44" t="str">
        <f t="shared" si="275"/>
        <v/>
      </c>
      <c r="N2009" s="44" t="str">
        <f t="shared" si="276"/>
        <v/>
      </c>
      <c r="O2009" s="30">
        <f t="shared" si="277"/>
        <v>0</v>
      </c>
    </row>
    <row r="2010" spans="1:15" x14ac:dyDescent="0.2">
      <c r="A2010" s="40">
        <v>2005</v>
      </c>
      <c r="B2010" s="40" t="str">
        <f>IF(DanhMụcHH!B2009="","",DanhMụcHH!B2009)</f>
        <v/>
      </c>
      <c r="C2010" s="41" t="str">
        <f ca="1">IF(B2010="","",SUMIF(OFFSET(MuaHàng_ThanhToán!$D$5,0,0,COUNTIF(Table2[Tên nhà cung cấp],MuaHàng_ThanhToán!$C$5),6),BáoCáoHàngHóa!B2010,Table2[Số lượng]))</f>
        <v/>
      </c>
      <c r="D2010" s="41" t="str">
        <f t="shared" si="270"/>
        <v/>
      </c>
      <c r="E2010" s="41" t="str">
        <f ca="1">IF(B2010="","",SUMIF(OFFSET(MuaHàng_ThanhToán!$D$5,0,0,COUNTIF(Table2[Tên nhà cung cấp],MuaHàng_ThanhToán!$C$5),6),BáoCáoHàngHóa!B2010,Table2[Thành tiền]))</f>
        <v/>
      </c>
      <c r="F2010" s="43" t="str">
        <f>IF(B2010="","",SUMIF(Table2[[Tên hàng hóa]:[Thành tiền]],BáoCáoHàngHóa!B2010,Table2[Số lượng])-BáoCáoHàngHóa!C2010)</f>
        <v/>
      </c>
      <c r="G2010" s="43" t="str">
        <f t="shared" si="271"/>
        <v/>
      </c>
      <c r="H2010" s="43" t="str">
        <f>IF(B2010="","",SUMIF(Table2[[Tên hàng hóa]:[Thành tiền]],BáoCáoHàngHóa!B2010,Table2[Thành tiền])-BáoCáoHàngHóa!E2010)</f>
        <v/>
      </c>
      <c r="I2010" s="42" t="str">
        <f>IF(B2010="","",SUMIF(Table28[[Tên hàng hóa ]:[Thành tiền]],BáoCáoHàngHóa!B2010,Table28[Số lượng]))</f>
        <v/>
      </c>
      <c r="J2010" s="42" t="str">
        <f t="shared" si="272"/>
        <v/>
      </c>
      <c r="K2010" s="42" t="str">
        <f t="shared" si="273"/>
        <v/>
      </c>
      <c r="L2010" s="44" t="str">
        <f t="shared" si="274"/>
        <v/>
      </c>
      <c r="M2010" s="44" t="str">
        <f t="shared" si="275"/>
        <v/>
      </c>
      <c r="N2010" s="44" t="str">
        <f t="shared" si="276"/>
        <v/>
      </c>
      <c r="O2010" s="30">
        <f t="shared" si="277"/>
        <v>0</v>
      </c>
    </row>
    <row r="2011" spans="1:15" x14ac:dyDescent="0.2">
      <c r="A2011" s="40">
        <v>2006</v>
      </c>
      <c r="B2011" s="40" t="str">
        <f>IF(DanhMụcHH!B2010="","",DanhMụcHH!B2010)</f>
        <v/>
      </c>
      <c r="C2011" s="41" t="str">
        <f ca="1">IF(B2011="","",SUMIF(OFFSET(MuaHàng_ThanhToán!$D$5,0,0,COUNTIF(Table2[Tên nhà cung cấp],MuaHàng_ThanhToán!$C$5),6),BáoCáoHàngHóa!B2011,Table2[Số lượng]))</f>
        <v/>
      </c>
      <c r="D2011" s="41" t="str">
        <f t="shared" si="270"/>
        <v/>
      </c>
      <c r="E2011" s="41" t="str">
        <f ca="1">IF(B2011="","",SUMIF(OFFSET(MuaHàng_ThanhToán!$D$5,0,0,COUNTIF(Table2[Tên nhà cung cấp],MuaHàng_ThanhToán!$C$5),6),BáoCáoHàngHóa!B2011,Table2[Thành tiền]))</f>
        <v/>
      </c>
      <c r="F2011" s="43" t="str">
        <f>IF(B2011="","",SUMIF(Table2[[Tên hàng hóa]:[Thành tiền]],BáoCáoHàngHóa!B2011,Table2[Số lượng])-BáoCáoHàngHóa!C2011)</f>
        <v/>
      </c>
      <c r="G2011" s="43" t="str">
        <f t="shared" si="271"/>
        <v/>
      </c>
      <c r="H2011" s="43" t="str">
        <f>IF(B2011="","",SUMIF(Table2[[Tên hàng hóa]:[Thành tiền]],BáoCáoHàngHóa!B2011,Table2[Thành tiền])-BáoCáoHàngHóa!E2011)</f>
        <v/>
      </c>
      <c r="I2011" s="42" t="str">
        <f>IF(B2011="","",SUMIF(Table28[[Tên hàng hóa ]:[Thành tiền]],BáoCáoHàngHóa!B2011,Table28[Số lượng]))</f>
        <v/>
      </c>
      <c r="J2011" s="42" t="str">
        <f t="shared" si="272"/>
        <v/>
      </c>
      <c r="K2011" s="42" t="str">
        <f t="shared" si="273"/>
        <v/>
      </c>
      <c r="L2011" s="44" t="str">
        <f t="shared" si="274"/>
        <v/>
      </c>
      <c r="M2011" s="44" t="str">
        <f t="shared" si="275"/>
        <v/>
      </c>
      <c r="N2011" s="44" t="str">
        <f t="shared" si="276"/>
        <v/>
      </c>
      <c r="O2011" s="30">
        <f t="shared" si="277"/>
        <v>0</v>
      </c>
    </row>
    <row r="2012" spans="1:15" x14ac:dyDescent="0.2">
      <c r="A2012" s="40">
        <v>2007</v>
      </c>
      <c r="B2012" s="40" t="str">
        <f>IF(DanhMụcHH!B2011="","",DanhMụcHH!B2011)</f>
        <v/>
      </c>
      <c r="C2012" s="41" t="str">
        <f ca="1">IF(B2012="","",SUMIF(OFFSET(MuaHàng_ThanhToán!$D$5,0,0,COUNTIF(Table2[Tên nhà cung cấp],MuaHàng_ThanhToán!$C$5),6),BáoCáoHàngHóa!B2012,Table2[Số lượng]))</f>
        <v/>
      </c>
      <c r="D2012" s="41" t="str">
        <f t="shared" si="270"/>
        <v/>
      </c>
      <c r="E2012" s="41" t="str">
        <f ca="1">IF(B2012="","",SUMIF(OFFSET(MuaHàng_ThanhToán!$D$5,0,0,COUNTIF(Table2[Tên nhà cung cấp],MuaHàng_ThanhToán!$C$5),6),BáoCáoHàngHóa!B2012,Table2[Thành tiền]))</f>
        <v/>
      </c>
      <c r="F2012" s="43" t="str">
        <f>IF(B2012="","",SUMIF(Table2[[Tên hàng hóa]:[Thành tiền]],BáoCáoHàngHóa!B2012,Table2[Số lượng])-BáoCáoHàngHóa!C2012)</f>
        <v/>
      </c>
      <c r="G2012" s="43" t="str">
        <f t="shared" si="271"/>
        <v/>
      </c>
      <c r="H2012" s="43" t="str">
        <f>IF(B2012="","",SUMIF(Table2[[Tên hàng hóa]:[Thành tiền]],BáoCáoHàngHóa!B2012,Table2[Thành tiền])-BáoCáoHàngHóa!E2012)</f>
        <v/>
      </c>
      <c r="I2012" s="42" t="str">
        <f>IF(B2012="","",SUMIF(Table28[[Tên hàng hóa ]:[Thành tiền]],BáoCáoHàngHóa!B2012,Table28[Số lượng]))</f>
        <v/>
      </c>
      <c r="J2012" s="42" t="str">
        <f t="shared" si="272"/>
        <v/>
      </c>
      <c r="K2012" s="42" t="str">
        <f t="shared" si="273"/>
        <v/>
      </c>
      <c r="L2012" s="44" t="str">
        <f t="shared" si="274"/>
        <v/>
      </c>
      <c r="M2012" s="44" t="str">
        <f t="shared" si="275"/>
        <v/>
      </c>
      <c r="N2012" s="44" t="str">
        <f t="shared" si="276"/>
        <v/>
      </c>
      <c r="O2012" s="30">
        <f t="shared" si="277"/>
        <v>0</v>
      </c>
    </row>
    <row r="2013" spans="1:15" x14ac:dyDescent="0.2">
      <c r="A2013" s="40">
        <v>2008</v>
      </c>
      <c r="B2013" s="40" t="str">
        <f>IF(DanhMụcHH!B2012="","",DanhMụcHH!B2012)</f>
        <v/>
      </c>
      <c r="C2013" s="41" t="str">
        <f ca="1">IF(B2013="","",SUMIF(OFFSET(MuaHàng_ThanhToán!$D$5,0,0,COUNTIF(Table2[Tên nhà cung cấp],MuaHàng_ThanhToán!$C$5),6),BáoCáoHàngHóa!B2013,Table2[Số lượng]))</f>
        <v/>
      </c>
      <c r="D2013" s="41" t="str">
        <f t="shared" si="270"/>
        <v/>
      </c>
      <c r="E2013" s="41" t="str">
        <f ca="1">IF(B2013="","",SUMIF(OFFSET(MuaHàng_ThanhToán!$D$5,0,0,COUNTIF(Table2[Tên nhà cung cấp],MuaHàng_ThanhToán!$C$5),6),BáoCáoHàngHóa!B2013,Table2[Thành tiền]))</f>
        <v/>
      </c>
      <c r="F2013" s="43" t="str">
        <f>IF(B2013="","",SUMIF(Table2[[Tên hàng hóa]:[Thành tiền]],BáoCáoHàngHóa!B2013,Table2[Số lượng])-BáoCáoHàngHóa!C2013)</f>
        <v/>
      </c>
      <c r="G2013" s="43" t="str">
        <f t="shared" si="271"/>
        <v/>
      </c>
      <c r="H2013" s="43" t="str">
        <f>IF(B2013="","",SUMIF(Table2[[Tên hàng hóa]:[Thành tiền]],BáoCáoHàngHóa!B2013,Table2[Thành tiền])-BáoCáoHàngHóa!E2013)</f>
        <v/>
      </c>
      <c r="I2013" s="42" t="str">
        <f>IF(B2013="","",SUMIF(Table28[[Tên hàng hóa ]:[Thành tiền]],BáoCáoHàngHóa!B2013,Table28[Số lượng]))</f>
        <v/>
      </c>
      <c r="J2013" s="42" t="str">
        <f t="shared" si="272"/>
        <v/>
      </c>
      <c r="K2013" s="42" t="str">
        <f t="shared" si="273"/>
        <v/>
      </c>
      <c r="L2013" s="44" t="str">
        <f t="shared" si="274"/>
        <v/>
      </c>
      <c r="M2013" s="44" t="str">
        <f t="shared" si="275"/>
        <v/>
      </c>
      <c r="N2013" s="44" t="str">
        <f t="shared" si="276"/>
        <v/>
      </c>
      <c r="O2013" s="30">
        <f t="shared" si="277"/>
        <v>0</v>
      </c>
    </row>
    <row r="2014" spans="1:15" x14ac:dyDescent="0.2">
      <c r="A2014" s="40">
        <v>2009</v>
      </c>
      <c r="B2014" s="40" t="str">
        <f>IF(DanhMụcHH!B2013="","",DanhMụcHH!B2013)</f>
        <v/>
      </c>
      <c r="C2014" s="41" t="str">
        <f ca="1">IF(B2014="","",SUMIF(OFFSET(MuaHàng_ThanhToán!$D$5,0,0,COUNTIF(Table2[Tên nhà cung cấp],MuaHàng_ThanhToán!$C$5),6),BáoCáoHàngHóa!B2014,Table2[Số lượng]))</f>
        <v/>
      </c>
      <c r="D2014" s="41" t="str">
        <f t="shared" si="270"/>
        <v/>
      </c>
      <c r="E2014" s="41" t="str">
        <f ca="1">IF(B2014="","",SUMIF(OFFSET(MuaHàng_ThanhToán!$D$5,0,0,COUNTIF(Table2[Tên nhà cung cấp],MuaHàng_ThanhToán!$C$5),6),BáoCáoHàngHóa!B2014,Table2[Thành tiền]))</f>
        <v/>
      </c>
      <c r="F2014" s="43" t="str">
        <f>IF(B2014="","",SUMIF(Table2[[Tên hàng hóa]:[Thành tiền]],BáoCáoHàngHóa!B2014,Table2[Số lượng])-BáoCáoHàngHóa!C2014)</f>
        <v/>
      </c>
      <c r="G2014" s="43" t="str">
        <f t="shared" si="271"/>
        <v/>
      </c>
      <c r="H2014" s="43" t="str">
        <f>IF(B2014="","",SUMIF(Table2[[Tên hàng hóa]:[Thành tiền]],BáoCáoHàngHóa!B2014,Table2[Thành tiền])-BáoCáoHàngHóa!E2014)</f>
        <v/>
      </c>
      <c r="I2014" s="42" t="str">
        <f>IF(B2014="","",SUMIF(Table28[[Tên hàng hóa ]:[Thành tiền]],BáoCáoHàngHóa!B2014,Table28[Số lượng]))</f>
        <v/>
      </c>
      <c r="J2014" s="42" t="str">
        <f t="shared" si="272"/>
        <v/>
      </c>
      <c r="K2014" s="42" t="str">
        <f t="shared" si="273"/>
        <v/>
      </c>
      <c r="L2014" s="44" t="str">
        <f t="shared" si="274"/>
        <v/>
      </c>
      <c r="M2014" s="44" t="str">
        <f t="shared" si="275"/>
        <v/>
      </c>
      <c r="N2014" s="44" t="str">
        <f t="shared" si="276"/>
        <v/>
      </c>
      <c r="O2014" s="30">
        <f t="shared" si="277"/>
        <v>0</v>
      </c>
    </row>
    <row r="2015" spans="1:15" x14ac:dyDescent="0.2">
      <c r="A2015" s="40">
        <v>2010</v>
      </c>
      <c r="B2015" s="40" t="str">
        <f>IF(DanhMụcHH!B2014="","",DanhMụcHH!B2014)</f>
        <v/>
      </c>
      <c r="C2015" s="41" t="str">
        <f ca="1">IF(B2015="","",SUMIF(OFFSET(MuaHàng_ThanhToán!$D$5,0,0,COUNTIF(Table2[Tên nhà cung cấp],MuaHàng_ThanhToán!$C$5),6),BáoCáoHàngHóa!B2015,Table2[Số lượng]))</f>
        <v/>
      </c>
      <c r="D2015" s="41" t="str">
        <f t="shared" si="270"/>
        <v/>
      </c>
      <c r="E2015" s="41" t="str">
        <f ca="1">IF(B2015="","",SUMIF(OFFSET(MuaHàng_ThanhToán!$D$5,0,0,COUNTIF(Table2[Tên nhà cung cấp],MuaHàng_ThanhToán!$C$5),6),BáoCáoHàngHóa!B2015,Table2[Thành tiền]))</f>
        <v/>
      </c>
      <c r="F2015" s="43" t="str">
        <f>IF(B2015="","",SUMIF(Table2[[Tên hàng hóa]:[Thành tiền]],BáoCáoHàngHóa!B2015,Table2[Số lượng])-BáoCáoHàngHóa!C2015)</f>
        <v/>
      </c>
      <c r="G2015" s="43" t="str">
        <f t="shared" si="271"/>
        <v/>
      </c>
      <c r="H2015" s="43" t="str">
        <f>IF(B2015="","",SUMIF(Table2[[Tên hàng hóa]:[Thành tiền]],BáoCáoHàngHóa!B2015,Table2[Thành tiền])-BáoCáoHàngHóa!E2015)</f>
        <v/>
      </c>
      <c r="I2015" s="42" t="str">
        <f>IF(B2015="","",SUMIF(Table28[[Tên hàng hóa ]:[Thành tiền]],BáoCáoHàngHóa!B2015,Table28[Số lượng]))</f>
        <v/>
      </c>
      <c r="J2015" s="42" t="str">
        <f t="shared" si="272"/>
        <v/>
      </c>
      <c r="K2015" s="42" t="str">
        <f t="shared" si="273"/>
        <v/>
      </c>
      <c r="L2015" s="44" t="str">
        <f t="shared" si="274"/>
        <v/>
      </c>
      <c r="M2015" s="44" t="str">
        <f t="shared" si="275"/>
        <v/>
      </c>
      <c r="N2015" s="44" t="str">
        <f t="shared" si="276"/>
        <v/>
      </c>
      <c r="O2015" s="30">
        <f t="shared" si="277"/>
        <v>0</v>
      </c>
    </row>
    <row r="2016" spans="1:15" x14ac:dyDescent="0.2">
      <c r="A2016" s="40">
        <v>2011</v>
      </c>
      <c r="B2016" s="40" t="str">
        <f>IF(DanhMụcHH!B2015="","",DanhMụcHH!B2015)</f>
        <v/>
      </c>
      <c r="C2016" s="41" t="str">
        <f ca="1">IF(B2016="","",SUMIF(OFFSET(MuaHàng_ThanhToán!$D$5,0,0,COUNTIF(Table2[Tên nhà cung cấp],MuaHàng_ThanhToán!$C$5),6),BáoCáoHàngHóa!B2016,Table2[Số lượng]))</f>
        <v/>
      </c>
      <c r="D2016" s="41" t="str">
        <f t="shared" si="270"/>
        <v/>
      </c>
      <c r="E2016" s="41" t="str">
        <f ca="1">IF(B2016="","",SUMIF(OFFSET(MuaHàng_ThanhToán!$D$5,0,0,COUNTIF(Table2[Tên nhà cung cấp],MuaHàng_ThanhToán!$C$5),6),BáoCáoHàngHóa!B2016,Table2[Thành tiền]))</f>
        <v/>
      </c>
      <c r="F2016" s="43" t="str">
        <f>IF(B2016="","",SUMIF(Table2[[Tên hàng hóa]:[Thành tiền]],BáoCáoHàngHóa!B2016,Table2[Số lượng])-BáoCáoHàngHóa!C2016)</f>
        <v/>
      </c>
      <c r="G2016" s="43" t="str">
        <f t="shared" si="271"/>
        <v/>
      </c>
      <c r="H2016" s="43" t="str">
        <f>IF(B2016="","",SUMIF(Table2[[Tên hàng hóa]:[Thành tiền]],BáoCáoHàngHóa!B2016,Table2[Thành tiền])-BáoCáoHàngHóa!E2016)</f>
        <v/>
      </c>
      <c r="I2016" s="42" t="str">
        <f>IF(B2016="","",SUMIF(Table28[[Tên hàng hóa ]:[Thành tiền]],BáoCáoHàngHóa!B2016,Table28[Số lượng]))</f>
        <v/>
      </c>
      <c r="J2016" s="42" t="str">
        <f t="shared" si="272"/>
        <v/>
      </c>
      <c r="K2016" s="42" t="str">
        <f t="shared" si="273"/>
        <v/>
      </c>
      <c r="L2016" s="44" t="str">
        <f t="shared" si="274"/>
        <v/>
      </c>
      <c r="M2016" s="44" t="str">
        <f t="shared" si="275"/>
        <v/>
      </c>
      <c r="N2016" s="44" t="str">
        <f t="shared" si="276"/>
        <v/>
      </c>
      <c r="O2016" s="30">
        <f t="shared" si="277"/>
        <v>0</v>
      </c>
    </row>
    <row r="2017" spans="1:15" x14ac:dyDescent="0.2">
      <c r="A2017" s="40">
        <v>2012</v>
      </c>
      <c r="B2017" s="40" t="str">
        <f>IF(DanhMụcHH!B2016="","",DanhMụcHH!B2016)</f>
        <v/>
      </c>
      <c r="C2017" s="41" t="str">
        <f ca="1">IF(B2017="","",SUMIF(OFFSET(MuaHàng_ThanhToán!$D$5,0,0,COUNTIF(Table2[Tên nhà cung cấp],MuaHàng_ThanhToán!$C$5),6),BáoCáoHàngHóa!B2017,Table2[Số lượng]))</f>
        <v/>
      </c>
      <c r="D2017" s="41" t="str">
        <f t="shared" si="270"/>
        <v/>
      </c>
      <c r="E2017" s="41" t="str">
        <f ca="1">IF(B2017="","",SUMIF(OFFSET(MuaHàng_ThanhToán!$D$5,0,0,COUNTIF(Table2[Tên nhà cung cấp],MuaHàng_ThanhToán!$C$5),6),BáoCáoHàngHóa!B2017,Table2[Thành tiền]))</f>
        <v/>
      </c>
      <c r="F2017" s="43" t="str">
        <f>IF(B2017="","",SUMIF(Table2[[Tên hàng hóa]:[Thành tiền]],BáoCáoHàngHóa!B2017,Table2[Số lượng])-BáoCáoHàngHóa!C2017)</f>
        <v/>
      </c>
      <c r="G2017" s="43" t="str">
        <f t="shared" si="271"/>
        <v/>
      </c>
      <c r="H2017" s="43" t="str">
        <f>IF(B2017="","",SUMIF(Table2[[Tên hàng hóa]:[Thành tiền]],BáoCáoHàngHóa!B2017,Table2[Thành tiền])-BáoCáoHàngHóa!E2017)</f>
        <v/>
      </c>
      <c r="I2017" s="42" t="str">
        <f>IF(B2017="","",SUMIF(Table28[[Tên hàng hóa ]:[Thành tiền]],BáoCáoHàngHóa!B2017,Table28[Số lượng]))</f>
        <v/>
      </c>
      <c r="J2017" s="42" t="str">
        <f t="shared" si="272"/>
        <v/>
      </c>
      <c r="K2017" s="42" t="str">
        <f t="shared" si="273"/>
        <v/>
      </c>
      <c r="L2017" s="44" t="str">
        <f t="shared" si="274"/>
        <v/>
      </c>
      <c r="M2017" s="44" t="str">
        <f t="shared" si="275"/>
        <v/>
      </c>
      <c r="N2017" s="44" t="str">
        <f t="shared" si="276"/>
        <v/>
      </c>
      <c r="O2017" s="30">
        <f t="shared" si="277"/>
        <v>0</v>
      </c>
    </row>
    <row r="2018" spans="1:15" x14ac:dyDescent="0.2">
      <c r="A2018" s="40">
        <v>2013</v>
      </c>
      <c r="B2018" s="40" t="str">
        <f>IF(DanhMụcHH!B2017="","",DanhMụcHH!B2017)</f>
        <v/>
      </c>
      <c r="C2018" s="41" t="str">
        <f ca="1">IF(B2018="","",SUMIF(OFFSET(MuaHàng_ThanhToán!$D$5,0,0,COUNTIF(Table2[Tên nhà cung cấp],MuaHàng_ThanhToán!$C$5),6),BáoCáoHàngHóa!B2018,Table2[Số lượng]))</f>
        <v/>
      </c>
      <c r="D2018" s="41" t="str">
        <f t="shared" si="270"/>
        <v/>
      </c>
      <c r="E2018" s="41" t="str">
        <f ca="1">IF(B2018="","",SUMIF(OFFSET(MuaHàng_ThanhToán!$D$5,0,0,COUNTIF(Table2[Tên nhà cung cấp],MuaHàng_ThanhToán!$C$5),6),BáoCáoHàngHóa!B2018,Table2[Thành tiền]))</f>
        <v/>
      </c>
      <c r="F2018" s="43" t="str">
        <f>IF(B2018="","",SUMIF(Table2[[Tên hàng hóa]:[Thành tiền]],BáoCáoHàngHóa!B2018,Table2[Số lượng])-BáoCáoHàngHóa!C2018)</f>
        <v/>
      </c>
      <c r="G2018" s="43" t="str">
        <f t="shared" si="271"/>
        <v/>
      </c>
      <c r="H2018" s="43" t="str">
        <f>IF(B2018="","",SUMIF(Table2[[Tên hàng hóa]:[Thành tiền]],BáoCáoHàngHóa!B2018,Table2[Thành tiền])-BáoCáoHàngHóa!E2018)</f>
        <v/>
      </c>
      <c r="I2018" s="42" t="str">
        <f>IF(B2018="","",SUMIF(Table28[[Tên hàng hóa ]:[Thành tiền]],BáoCáoHàngHóa!B2018,Table28[Số lượng]))</f>
        <v/>
      </c>
      <c r="J2018" s="42" t="str">
        <f t="shared" si="272"/>
        <v/>
      </c>
      <c r="K2018" s="42" t="str">
        <f t="shared" si="273"/>
        <v/>
      </c>
      <c r="L2018" s="44" t="str">
        <f t="shared" si="274"/>
        <v/>
      </c>
      <c r="M2018" s="44" t="str">
        <f t="shared" si="275"/>
        <v/>
      </c>
      <c r="N2018" s="44" t="str">
        <f t="shared" si="276"/>
        <v/>
      </c>
      <c r="O2018" s="30">
        <f t="shared" si="277"/>
        <v>0</v>
      </c>
    </row>
    <row r="2019" spans="1:15" x14ac:dyDescent="0.2">
      <c r="A2019" s="40">
        <v>2014</v>
      </c>
      <c r="B2019" s="40" t="str">
        <f>IF(DanhMụcHH!B2018="","",DanhMụcHH!B2018)</f>
        <v/>
      </c>
      <c r="C2019" s="41" t="str">
        <f ca="1">IF(B2019="","",SUMIF(OFFSET(MuaHàng_ThanhToán!$D$5,0,0,COUNTIF(Table2[Tên nhà cung cấp],MuaHàng_ThanhToán!$C$5),6),BáoCáoHàngHóa!B2019,Table2[Số lượng]))</f>
        <v/>
      </c>
      <c r="D2019" s="41" t="str">
        <f t="shared" si="270"/>
        <v/>
      </c>
      <c r="E2019" s="41" t="str">
        <f ca="1">IF(B2019="","",SUMIF(OFFSET(MuaHàng_ThanhToán!$D$5,0,0,COUNTIF(Table2[Tên nhà cung cấp],MuaHàng_ThanhToán!$C$5),6),BáoCáoHàngHóa!B2019,Table2[Thành tiền]))</f>
        <v/>
      </c>
      <c r="F2019" s="43" t="str">
        <f>IF(B2019="","",SUMIF(Table2[[Tên hàng hóa]:[Thành tiền]],BáoCáoHàngHóa!B2019,Table2[Số lượng])-BáoCáoHàngHóa!C2019)</f>
        <v/>
      </c>
      <c r="G2019" s="43" t="str">
        <f t="shared" si="271"/>
        <v/>
      </c>
      <c r="H2019" s="43" t="str">
        <f>IF(B2019="","",SUMIF(Table2[[Tên hàng hóa]:[Thành tiền]],BáoCáoHàngHóa!B2019,Table2[Thành tiền])-BáoCáoHàngHóa!E2019)</f>
        <v/>
      </c>
      <c r="I2019" s="42" t="str">
        <f>IF(B2019="","",SUMIF(Table28[[Tên hàng hóa ]:[Thành tiền]],BáoCáoHàngHóa!B2019,Table28[Số lượng]))</f>
        <v/>
      </c>
      <c r="J2019" s="42" t="str">
        <f t="shared" si="272"/>
        <v/>
      </c>
      <c r="K2019" s="42" t="str">
        <f t="shared" si="273"/>
        <v/>
      </c>
      <c r="L2019" s="44" t="str">
        <f t="shared" si="274"/>
        <v/>
      </c>
      <c r="M2019" s="44" t="str">
        <f t="shared" si="275"/>
        <v/>
      </c>
      <c r="N2019" s="44" t="str">
        <f t="shared" si="276"/>
        <v/>
      </c>
      <c r="O2019" s="30">
        <f t="shared" si="277"/>
        <v>0</v>
      </c>
    </row>
    <row r="2020" spans="1:15" x14ac:dyDescent="0.2">
      <c r="A2020" s="40">
        <v>2015</v>
      </c>
      <c r="B2020" s="40" t="str">
        <f>IF(DanhMụcHH!B2019="","",DanhMụcHH!B2019)</f>
        <v/>
      </c>
      <c r="C2020" s="41" t="str">
        <f ca="1">IF(B2020="","",SUMIF(OFFSET(MuaHàng_ThanhToán!$D$5,0,0,COUNTIF(Table2[Tên nhà cung cấp],MuaHàng_ThanhToán!$C$5),6),BáoCáoHàngHóa!B2020,Table2[Số lượng]))</f>
        <v/>
      </c>
      <c r="D2020" s="41" t="str">
        <f t="shared" si="270"/>
        <v/>
      </c>
      <c r="E2020" s="41" t="str">
        <f ca="1">IF(B2020="","",SUMIF(OFFSET(MuaHàng_ThanhToán!$D$5,0,0,COUNTIF(Table2[Tên nhà cung cấp],MuaHàng_ThanhToán!$C$5),6),BáoCáoHàngHóa!B2020,Table2[Thành tiền]))</f>
        <v/>
      </c>
      <c r="F2020" s="43" t="str">
        <f>IF(B2020="","",SUMIF(Table2[[Tên hàng hóa]:[Thành tiền]],BáoCáoHàngHóa!B2020,Table2[Số lượng])-BáoCáoHàngHóa!C2020)</f>
        <v/>
      </c>
      <c r="G2020" s="43" t="str">
        <f t="shared" si="271"/>
        <v/>
      </c>
      <c r="H2020" s="43" t="str">
        <f>IF(B2020="","",SUMIF(Table2[[Tên hàng hóa]:[Thành tiền]],BáoCáoHàngHóa!B2020,Table2[Thành tiền])-BáoCáoHàngHóa!E2020)</f>
        <v/>
      </c>
      <c r="I2020" s="42" t="str">
        <f>IF(B2020="","",SUMIF(Table28[[Tên hàng hóa ]:[Thành tiền]],BáoCáoHàngHóa!B2020,Table28[Số lượng]))</f>
        <v/>
      </c>
      <c r="J2020" s="42" t="str">
        <f t="shared" si="272"/>
        <v/>
      </c>
      <c r="K2020" s="42" t="str">
        <f t="shared" si="273"/>
        <v/>
      </c>
      <c r="L2020" s="44" t="str">
        <f t="shared" si="274"/>
        <v/>
      </c>
      <c r="M2020" s="44" t="str">
        <f t="shared" si="275"/>
        <v/>
      </c>
      <c r="N2020" s="44" t="str">
        <f t="shared" si="276"/>
        <v/>
      </c>
      <c r="O2020" s="30">
        <f t="shared" si="277"/>
        <v>0</v>
      </c>
    </row>
    <row r="2021" spans="1:15" x14ac:dyDescent="0.2">
      <c r="A2021" s="40">
        <v>2016</v>
      </c>
      <c r="B2021" s="40" t="str">
        <f>IF(DanhMụcHH!B2020="","",DanhMụcHH!B2020)</f>
        <v/>
      </c>
      <c r="C2021" s="41" t="str">
        <f ca="1">IF(B2021="","",SUMIF(OFFSET(MuaHàng_ThanhToán!$D$5,0,0,COUNTIF(Table2[Tên nhà cung cấp],MuaHàng_ThanhToán!$C$5),6),BáoCáoHàngHóa!B2021,Table2[Số lượng]))</f>
        <v/>
      </c>
      <c r="D2021" s="41" t="str">
        <f t="shared" si="270"/>
        <v/>
      </c>
      <c r="E2021" s="41" t="str">
        <f ca="1">IF(B2021="","",SUMIF(OFFSET(MuaHàng_ThanhToán!$D$5,0,0,COUNTIF(Table2[Tên nhà cung cấp],MuaHàng_ThanhToán!$C$5),6),BáoCáoHàngHóa!B2021,Table2[Thành tiền]))</f>
        <v/>
      </c>
      <c r="F2021" s="43" t="str">
        <f>IF(B2021="","",SUMIF(Table2[[Tên hàng hóa]:[Thành tiền]],BáoCáoHàngHóa!B2021,Table2[Số lượng])-BáoCáoHàngHóa!C2021)</f>
        <v/>
      </c>
      <c r="G2021" s="43" t="str">
        <f t="shared" si="271"/>
        <v/>
      </c>
      <c r="H2021" s="43" t="str">
        <f>IF(B2021="","",SUMIF(Table2[[Tên hàng hóa]:[Thành tiền]],BáoCáoHàngHóa!B2021,Table2[Thành tiền])-BáoCáoHàngHóa!E2021)</f>
        <v/>
      </c>
      <c r="I2021" s="42" t="str">
        <f>IF(B2021="","",SUMIF(Table28[[Tên hàng hóa ]:[Thành tiền]],BáoCáoHàngHóa!B2021,Table28[Số lượng]))</f>
        <v/>
      </c>
      <c r="J2021" s="42" t="str">
        <f t="shared" si="272"/>
        <v/>
      </c>
      <c r="K2021" s="42" t="str">
        <f t="shared" si="273"/>
        <v/>
      </c>
      <c r="L2021" s="44" t="str">
        <f t="shared" si="274"/>
        <v/>
      </c>
      <c r="M2021" s="44" t="str">
        <f t="shared" si="275"/>
        <v/>
      </c>
      <c r="N2021" s="44" t="str">
        <f t="shared" si="276"/>
        <v/>
      </c>
      <c r="O2021" s="30">
        <f t="shared" si="277"/>
        <v>0</v>
      </c>
    </row>
    <row r="2022" spans="1:15" x14ac:dyDescent="0.2">
      <c r="A2022" s="40">
        <v>2017</v>
      </c>
      <c r="B2022" s="40" t="str">
        <f>IF(DanhMụcHH!B2021="","",DanhMụcHH!B2021)</f>
        <v/>
      </c>
      <c r="C2022" s="41" t="str">
        <f ca="1">IF(B2022="","",SUMIF(OFFSET(MuaHàng_ThanhToán!$D$5,0,0,COUNTIF(Table2[Tên nhà cung cấp],MuaHàng_ThanhToán!$C$5),6),BáoCáoHàngHóa!B2022,Table2[Số lượng]))</f>
        <v/>
      </c>
      <c r="D2022" s="41" t="str">
        <f t="shared" si="270"/>
        <v/>
      </c>
      <c r="E2022" s="41" t="str">
        <f ca="1">IF(B2022="","",SUMIF(OFFSET(MuaHàng_ThanhToán!$D$5,0,0,COUNTIF(Table2[Tên nhà cung cấp],MuaHàng_ThanhToán!$C$5),6),BáoCáoHàngHóa!B2022,Table2[Thành tiền]))</f>
        <v/>
      </c>
      <c r="F2022" s="43" t="str">
        <f>IF(B2022="","",SUMIF(Table2[[Tên hàng hóa]:[Thành tiền]],BáoCáoHàngHóa!B2022,Table2[Số lượng])-BáoCáoHàngHóa!C2022)</f>
        <v/>
      </c>
      <c r="G2022" s="43" t="str">
        <f t="shared" si="271"/>
        <v/>
      </c>
      <c r="H2022" s="43" t="str">
        <f>IF(B2022="","",SUMIF(Table2[[Tên hàng hóa]:[Thành tiền]],BáoCáoHàngHóa!B2022,Table2[Thành tiền])-BáoCáoHàngHóa!E2022)</f>
        <v/>
      </c>
      <c r="I2022" s="42" t="str">
        <f>IF(B2022="","",SUMIF(Table28[[Tên hàng hóa ]:[Thành tiền]],BáoCáoHàngHóa!B2022,Table28[Số lượng]))</f>
        <v/>
      </c>
      <c r="J2022" s="42" t="str">
        <f t="shared" si="272"/>
        <v/>
      </c>
      <c r="K2022" s="42" t="str">
        <f t="shared" si="273"/>
        <v/>
      </c>
      <c r="L2022" s="44" t="str">
        <f t="shared" si="274"/>
        <v/>
      </c>
      <c r="M2022" s="44" t="str">
        <f t="shared" si="275"/>
        <v/>
      </c>
      <c r="N2022" s="44" t="str">
        <f t="shared" si="276"/>
        <v/>
      </c>
      <c r="O2022" s="30">
        <f t="shared" si="277"/>
        <v>0</v>
      </c>
    </row>
    <row r="2023" spans="1:15" x14ac:dyDescent="0.2">
      <c r="A2023" s="40">
        <v>2018</v>
      </c>
      <c r="B2023" s="40" t="str">
        <f>IF(DanhMụcHH!B2022="","",DanhMụcHH!B2022)</f>
        <v/>
      </c>
      <c r="C2023" s="41" t="str">
        <f ca="1">IF(B2023="","",SUMIF(OFFSET(MuaHàng_ThanhToán!$D$5,0,0,COUNTIF(Table2[Tên nhà cung cấp],MuaHàng_ThanhToán!$C$5),6),BáoCáoHàngHóa!B2023,Table2[Số lượng]))</f>
        <v/>
      </c>
      <c r="D2023" s="41" t="str">
        <f t="shared" si="270"/>
        <v/>
      </c>
      <c r="E2023" s="41" t="str">
        <f ca="1">IF(B2023="","",SUMIF(OFFSET(MuaHàng_ThanhToán!$D$5,0,0,COUNTIF(Table2[Tên nhà cung cấp],MuaHàng_ThanhToán!$C$5),6),BáoCáoHàngHóa!B2023,Table2[Thành tiền]))</f>
        <v/>
      </c>
      <c r="F2023" s="43" t="str">
        <f>IF(B2023="","",SUMIF(Table2[[Tên hàng hóa]:[Thành tiền]],BáoCáoHàngHóa!B2023,Table2[Số lượng])-BáoCáoHàngHóa!C2023)</f>
        <v/>
      </c>
      <c r="G2023" s="43" t="str">
        <f t="shared" si="271"/>
        <v/>
      </c>
      <c r="H2023" s="43" t="str">
        <f>IF(B2023="","",SUMIF(Table2[[Tên hàng hóa]:[Thành tiền]],BáoCáoHàngHóa!B2023,Table2[Thành tiền])-BáoCáoHàngHóa!E2023)</f>
        <v/>
      </c>
      <c r="I2023" s="42" t="str">
        <f>IF(B2023="","",SUMIF(Table28[[Tên hàng hóa ]:[Thành tiền]],BáoCáoHàngHóa!B2023,Table28[Số lượng]))</f>
        <v/>
      </c>
      <c r="J2023" s="42" t="str">
        <f t="shared" si="272"/>
        <v/>
      </c>
      <c r="K2023" s="42" t="str">
        <f t="shared" si="273"/>
        <v/>
      </c>
      <c r="L2023" s="44" t="str">
        <f t="shared" si="274"/>
        <v/>
      </c>
      <c r="M2023" s="44" t="str">
        <f t="shared" si="275"/>
        <v/>
      </c>
      <c r="N2023" s="44" t="str">
        <f t="shared" si="276"/>
        <v/>
      </c>
      <c r="O2023" s="30">
        <f t="shared" si="277"/>
        <v>0</v>
      </c>
    </row>
    <row r="2024" spans="1:15" x14ac:dyDescent="0.2">
      <c r="A2024" s="40">
        <v>2019</v>
      </c>
      <c r="B2024" s="40" t="str">
        <f>IF(DanhMụcHH!B2023="","",DanhMụcHH!B2023)</f>
        <v/>
      </c>
      <c r="C2024" s="41" t="str">
        <f ca="1">IF(B2024="","",SUMIF(OFFSET(MuaHàng_ThanhToán!$D$5,0,0,COUNTIF(Table2[Tên nhà cung cấp],MuaHàng_ThanhToán!$C$5),6),BáoCáoHàngHóa!B2024,Table2[Số lượng]))</f>
        <v/>
      </c>
      <c r="D2024" s="41" t="str">
        <f t="shared" si="270"/>
        <v/>
      </c>
      <c r="E2024" s="41" t="str">
        <f ca="1">IF(B2024="","",SUMIF(OFFSET(MuaHàng_ThanhToán!$D$5,0,0,COUNTIF(Table2[Tên nhà cung cấp],MuaHàng_ThanhToán!$C$5),6),BáoCáoHàngHóa!B2024,Table2[Thành tiền]))</f>
        <v/>
      </c>
      <c r="F2024" s="43" t="str">
        <f>IF(B2024="","",SUMIF(Table2[[Tên hàng hóa]:[Thành tiền]],BáoCáoHàngHóa!B2024,Table2[Số lượng])-BáoCáoHàngHóa!C2024)</f>
        <v/>
      </c>
      <c r="G2024" s="43" t="str">
        <f t="shared" si="271"/>
        <v/>
      </c>
      <c r="H2024" s="43" t="str">
        <f>IF(B2024="","",SUMIF(Table2[[Tên hàng hóa]:[Thành tiền]],BáoCáoHàngHóa!B2024,Table2[Thành tiền])-BáoCáoHàngHóa!E2024)</f>
        <v/>
      </c>
      <c r="I2024" s="42" t="str">
        <f>IF(B2024="","",SUMIF(Table28[[Tên hàng hóa ]:[Thành tiền]],BáoCáoHàngHóa!B2024,Table28[Số lượng]))</f>
        <v/>
      </c>
      <c r="J2024" s="42" t="str">
        <f t="shared" si="272"/>
        <v/>
      </c>
      <c r="K2024" s="42" t="str">
        <f t="shared" si="273"/>
        <v/>
      </c>
      <c r="L2024" s="44" t="str">
        <f t="shared" si="274"/>
        <v/>
      </c>
      <c r="M2024" s="44" t="str">
        <f t="shared" si="275"/>
        <v/>
      </c>
      <c r="N2024" s="44" t="str">
        <f t="shared" si="276"/>
        <v/>
      </c>
      <c r="O2024" s="30">
        <f t="shared" si="277"/>
        <v>0</v>
      </c>
    </row>
    <row r="2025" spans="1:15" x14ac:dyDescent="0.2">
      <c r="A2025" s="40">
        <v>2020</v>
      </c>
      <c r="B2025" s="40" t="str">
        <f>IF(DanhMụcHH!B2024="","",DanhMụcHH!B2024)</f>
        <v/>
      </c>
      <c r="C2025" s="41" t="str">
        <f ca="1">IF(B2025="","",SUMIF(OFFSET(MuaHàng_ThanhToán!$D$5,0,0,COUNTIF(Table2[Tên nhà cung cấp],MuaHàng_ThanhToán!$C$5),6),BáoCáoHàngHóa!B2025,Table2[Số lượng]))</f>
        <v/>
      </c>
      <c r="D2025" s="41" t="str">
        <f t="shared" si="270"/>
        <v/>
      </c>
      <c r="E2025" s="41" t="str">
        <f ca="1">IF(B2025="","",SUMIF(OFFSET(MuaHàng_ThanhToán!$D$5,0,0,COUNTIF(Table2[Tên nhà cung cấp],MuaHàng_ThanhToán!$C$5),6),BáoCáoHàngHóa!B2025,Table2[Thành tiền]))</f>
        <v/>
      </c>
      <c r="F2025" s="43" t="str">
        <f>IF(B2025="","",SUMIF(Table2[[Tên hàng hóa]:[Thành tiền]],BáoCáoHàngHóa!B2025,Table2[Số lượng])-BáoCáoHàngHóa!C2025)</f>
        <v/>
      </c>
      <c r="G2025" s="43" t="str">
        <f t="shared" si="271"/>
        <v/>
      </c>
      <c r="H2025" s="43" t="str">
        <f>IF(B2025="","",SUMIF(Table2[[Tên hàng hóa]:[Thành tiền]],BáoCáoHàngHóa!B2025,Table2[Thành tiền])-BáoCáoHàngHóa!E2025)</f>
        <v/>
      </c>
      <c r="I2025" s="42" t="str">
        <f>IF(B2025="","",SUMIF(Table28[[Tên hàng hóa ]:[Thành tiền]],BáoCáoHàngHóa!B2025,Table28[Số lượng]))</f>
        <v/>
      </c>
      <c r="J2025" s="42" t="str">
        <f t="shared" si="272"/>
        <v/>
      </c>
      <c r="K2025" s="42" t="str">
        <f t="shared" si="273"/>
        <v/>
      </c>
      <c r="L2025" s="44" t="str">
        <f t="shared" si="274"/>
        <v/>
      </c>
      <c r="M2025" s="44" t="str">
        <f t="shared" si="275"/>
        <v/>
      </c>
      <c r="N2025" s="44" t="str">
        <f t="shared" si="276"/>
        <v/>
      </c>
      <c r="O2025" s="30">
        <f t="shared" si="277"/>
        <v>0</v>
      </c>
    </row>
    <row r="2026" spans="1:15" x14ac:dyDescent="0.2">
      <c r="A2026" s="40">
        <v>2021</v>
      </c>
      <c r="B2026" s="40" t="str">
        <f>IF(DanhMụcHH!B2025="","",DanhMụcHH!B2025)</f>
        <v/>
      </c>
      <c r="C2026" s="41" t="str">
        <f ca="1">IF(B2026="","",SUMIF(OFFSET(MuaHàng_ThanhToán!$D$5,0,0,COUNTIF(Table2[Tên nhà cung cấp],MuaHàng_ThanhToán!$C$5),6),BáoCáoHàngHóa!B2026,Table2[Số lượng]))</f>
        <v/>
      </c>
      <c r="D2026" s="41" t="str">
        <f t="shared" si="270"/>
        <v/>
      </c>
      <c r="E2026" s="41" t="str">
        <f ca="1">IF(B2026="","",SUMIF(OFFSET(MuaHàng_ThanhToán!$D$5,0,0,COUNTIF(Table2[Tên nhà cung cấp],MuaHàng_ThanhToán!$C$5),6),BáoCáoHàngHóa!B2026,Table2[Thành tiền]))</f>
        <v/>
      </c>
      <c r="F2026" s="43" t="str">
        <f>IF(B2026="","",SUMIF(Table2[[Tên hàng hóa]:[Thành tiền]],BáoCáoHàngHóa!B2026,Table2[Số lượng])-BáoCáoHàngHóa!C2026)</f>
        <v/>
      </c>
      <c r="G2026" s="43" t="str">
        <f t="shared" si="271"/>
        <v/>
      </c>
      <c r="H2026" s="43" t="str">
        <f>IF(B2026="","",SUMIF(Table2[[Tên hàng hóa]:[Thành tiền]],BáoCáoHàngHóa!B2026,Table2[Thành tiền])-BáoCáoHàngHóa!E2026)</f>
        <v/>
      </c>
      <c r="I2026" s="42" t="str">
        <f>IF(B2026="","",SUMIF(Table28[[Tên hàng hóa ]:[Thành tiền]],BáoCáoHàngHóa!B2026,Table28[Số lượng]))</f>
        <v/>
      </c>
      <c r="J2026" s="42" t="str">
        <f t="shared" si="272"/>
        <v/>
      </c>
      <c r="K2026" s="42" t="str">
        <f t="shared" si="273"/>
        <v/>
      </c>
      <c r="L2026" s="44" t="str">
        <f t="shared" si="274"/>
        <v/>
      </c>
      <c r="M2026" s="44" t="str">
        <f t="shared" si="275"/>
        <v/>
      </c>
      <c r="N2026" s="44" t="str">
        <f t="shared" si="276"/>
        <v/>
      </c>
      <c r="O2026" s="30">
        <f t="shared" si="277"/>
        <v>0</v>
      </c>
    </row>
    <row r="2027" spans="1:15" x14ac:dyDescent="0.2">
      <c r="A2027" s="40">
        <v>2022</v>
      </c>
      <c r="B2027" s="40" t="str">
        <f>IF(DanhMụcHH!B2026="","",DanhMụcHH!B2026)</f>
        <v/>
      </c>
      <c r="C2027" s="41" t="str">
        <f ca="1">IF(B2027="","",SUMIF(OFFSET(MuaHàng_ThanhToán!$D$5,0,0,COUNTIF(Table2[Tên nhà cung cấp],MuaHàng_ThanhToán!$C$5),6),BáoCáoHàngHóa!B2027,Table2[Số lượng]))</f>
        <v/>
      </c>
      <c r="D2027" s="41" t="str">
        <f t="shared" si="270"/>
        <v/>
      </c>
      <c r="E2027" s="41" t="str">
        <f ca="1">IF(B2027="","",SUMIF(OFFSET(MuaHàng_ThanhToán!$D$5,0,0,COUNTIF(Table2[Tên nhà cung cấp],MuaHàng_ThanhToán!$C$5),6),BáoCáoHàngHóa!B2027,Table2[Thành tiền]))</f>
        <v/>
      </c>
      <c r="F2027" s="43" t="str">
        <f>IF(B2027="","",SUMIF(Table2[[Tên hàng hóa]:[Thành tiền]],BáoCáoHàngHóa!B2027,Table2[Số lượng])-BáoCáoHàngHóa!C2027)</f>
        <v/>
      </c>
      <c r="G2027" s="43" t="str">
        <f t="shared" si="271"/>
        <v/>
      </c>
      <c r="H2027" s="43" t="str">
        <f>IF(B2027="","",SUMIF(Table2[[Tên hàng hóa]:[Thành tiền]],BáoCáoHàngHóa!B2027,Table2[Thành tiền])-BáoCáoHàngHóa!E2027)</f>
        <v/>
      </c>
      <c r="I2027" s="42" t="str">
        <f>IF(B2027="","",SUMIF(Table28[[Tên hàng hóa ]:[Thành tiền]],BáoCáoHàngHóa!B2027,Table28[Số lượng]))</f>
        <v/>
      </c>
      <c r="J2027" s="42" t="str">
        <f t="shared" si="272"/>
        <v/>
      </c>
      <c r="K2027" s="42" t="str">
        <f t="shared" si="273"/>
        <v/>
      </c>
      <c r="L2027" s="44" t="str">
        <f t="shared" si="274"/>
        <v/>
      </c>
      <c r="M2027" s="44" t="str">
        <f t="shared" si="275"/>
        <v/>
      </c>
      <c r="N2027" s="44" t="str">
        <f t="shared" si="276"/>
        <v/>
      </c>
      <c r="O2027" s="30">
        <f t="shared" si="277"/>
        <v>0</v>
      </c>
    </row>
    <row r="2028" spans="1:15" x14ac:dyDescent="0.2">
      <c r="A2028" s="40">
        <v>2023</v>
      </c>
      <c r="B2028" s="40" t="str">
        <f>IF(DanhMụcHH!B2027="","",DanhMụcHH!B2027)</f>
        <v/>
      </c>
      <c r="C2028" s="41" t="str">
        <f ca="1">IF(B2028="","",SUMIF(OFFSET(MuaHàng_ThanhToán!$D$5,0,0,COUNTIF(Table2[Tên nhà cung cấp],MuaHàng_ThanhToán!$C$5),6),BáoCáoHàngHóa!B2028,Table2[Số lượng]))</f>
        <v/>
      </c>
      <c r="D2028" s="41" t="str">
        <f t="shared" si="270"/>
        <v/>
      </c>
      <c r="E2028" s="41" t="str">
        <f ca="1">IF(B2028="","",SUMIF(OFFSET(MuaHàng_ThanhToán!$D$5,0,0,COUNTIF(Table2[Tên nhà cung cấp],MuaHàng_ThanhToán!$C$5),6),BáoCáoHàngHóa!B2028,Table2[Thành tiền]))</f>
        <v/>
      </c>
      <c r="F2028" s="43" t="str">
        <f>IF(B2028="","",SUMIF(Table2[[Tên hàng hóa]:[Thành tiền]],BáoCáoHàngHóa!B2028,Table2[Số lượng])-BáoCáoHàngHóa!C2028)</f>
        <v/>
      </c>
      <c r="G2028" s="43" t="str">
        <f t="shared" si="271"/>
        <v/>
      </c>
      <c r="H2028" s="43" t="str">
        <f>IF(B2028="","",SUMIF(Table2[[Tên hàng hóa]:[Thành tiền]],BáoCáoHàngHóa!B2028,Table2[Thành tiền])-BáoCáoHàngHóa!E2028)</f>
        <v/>
      </c>
      <c r="I2028" s="42" t="str">
        <f>IF(B2028="","",SUMIF(Table28[[Tên hàng hóa ]:[Thành tiền]],BáoCáoHàngHóa!B2028,Table28[Số lượng]))</f>
        <v/>
      </c>
      <c r="J2028" s="42" t="str">
        <f t="shared" si="272"/>
        <v/>
      </c>
      <c r="K2028" s="42" t="str">
        <f t="shared" si="273"/>
        <v/>
      </c>
      <c r="L2028" s="44" t="str">
        <f t="shared" si="274"/>
        <v/>
      </c>
      <c r="M2028" s="44" t="str">
        <f t="shared" si="275"/>
        <v/>
      </c>
      <c r="N2028" s="44" t="str">
        <f t="shared" si="276"/>
        <v/>
      </c>
      <c r="O2028" s="30">
        <f t="shared" si="277"/>
        <v>0</v>
      </c>
    </row>
    <row r="2029" spans="1:15" x14ac:dyDescent="0.2">
      <c r="A2029" s="40">
        <v>2024</v>
      </c>
      <c r="B2029" s="40" t="str">
        <f>IF(DanhMụcHH!B2028="","",DanhMụcHH!B2028)</f>
        <v/>
      </c>
      <c r="C2029" s="41" t="str">
        <f ca="1">IF(B2029="","",SUMIF(OFFSET(MuaHàng_ThanhToán!$D$5,0,0,COUNTIF(Table2[Tên nhà cung cấp],MuaHàng_ThanhToán!$C$5),6),BáoCáoHàngHóa!B2029,Table2[Số lượng]))</f>
        <v/>
      </c>
      <c r="D2029" s="41" t="str">
        <f t="shared" si="270"/>
        <v/>
      </c>
      <c r="E2029" s="41" t="str">
        <f ca="1">IF(B2029="","",SUMIF(OFFSET(MuaHàng_ThanhToán!$D$5,0,0,COUNTIF(Table2[Tên nhà cung cấp],MuaHàng_ThanhToán!$C$5),6),BáoCáoHàngHóa!B2029,Table2[Thành tiền]))</f>
        <v/>
      </c>
      <c r="F2029" s="43" t="str">
        <f>IF(B2029="","",SUMIF(Table2[[Tên hàng hóa]:[Thành tiền]],BáoCáoHàngHóa!B2029,Table2[Số lượng])-BáoCáoHàngHóa!C2029)</f>
        <v/>
      </c>
      <c r="G2029" s="43" t="str">
        <f t="shared" si="271"/>
        <v/>
      </c>
      <c r="H2029" s="43" t="str">
        <f>IF(B2029="","",SUMIF(Table2[[Tên hàng hóa]:[Thành tiền]],BáoCáoHàngHóa!B2029,Table2[Thành tiền])-BáoCáoHàngHóa!E2029)</f>
        <v/>
      </c>
      <c r="I2029" s="42" t="str">
        <f>IF(B2029="","",SUMIF(Table28[[Tên hàng hóa ]:[Thành tiền]],BáoCáoHàngHóa!B2029,Table28[Số lượng]))</f>
        <v/>
      </c>
      <c r="J2029" s="42" t="str">
        <f t="shared" si="272"/>
        <v/>
      </c>
      <c r="K2029" s="42" t="str">
        <f t="shared" si="273"/>
        <v/>
      </c>
      <c r="L2029" s="44" t="str">
        <f t="shared" si="274"/>
        <v/>
      </c>
      <c r="M2029" s="44" t="str">
        <f t="shared" si="275"/>
        <v/>
      </c>
      <c r="N2029" s="44" t="str">
        <f t="shared" si="276"/>
        <v/>
      </c>
      <c r="O2029" s="30">
        <f t="shared" si="277"/>
        <v>0</v>
      </c>
    </row>
    <row r="2030" spans="1:15" ht="15.75" customHeight="1" x14ac:dyDescent="0.2">
      <c r="A2030" s="45"/>
      <c r="B2030" s="70" t="s">
        <v>31</v>
      </c>
      <c r="C2030" s="219">
        <f ca="1">SUBTOTAL(9,E6:E1005)</f>
        <v>0</v>
      </c>
      <c r="D2030" s="219"/>
      <c r="E2030" s="220"/>
      <c r="F2030" s="218">
        <f ca="1">SUBTOTAL(9,H6:H2029)</f>
        <v>4973922450.022583</v>
      </c>
      <c r="G2030" s="219"/>
      <c r="H2030" s="220"/>
      <c r="I2030" s="218">
        <f ca="1">SUBTOTAL(9,K6:K2029)</f>
        <v>4565081484.237402</v>
      </c>
      <c r="J2030" s="219"/>
      <c r="K2030" s="220"/>
      <c r="L2030" s="218">
        <f ca="1">SUBTOTAL(9,N6:N2029)</f>
        <v>408840965.78518254</v>
      </c>
      <c r="M2030" s="219"/>
      <c r="N2030" s="220"/>
    </row>
  </sheetData>
  <sheetProtection autoFilter="0"/>
  <autoFilter ref="B5:B2031"/>
  <mergeCells count="11">
    <mergeCell ref="F2030:H2030"/>
    <mergeCell ref="I2030:K2030"/>
    <mergeCell ref="L2030:N2030"/>
    <mergeCell ref="C2030:E2030"/>
    <mergeCell ref="A3:N3"/>
    <mergeCell ref="A4:A5"/>
    <mergeCell ref="B4:B5"/>
    <mergeCell ref="C4:E4"/>
    <mergeCell ref="F4:H4"/>
    <mergeCell ref="I4:K4"/>
    <mergeCell ref="L4:N4"/>
  </mergeCells>
  <conditionalFormatting sqref="O5">
    <cfRule type="containsText" dxfId="10" priority="4" operator="containsText" text="Không Cho Phép Xuất Hóa Đơn">
      <formula>NOT(ISERROR(SEARCH("Không Cho Phép Xuất Hóa Đơn",O5)))</formula>
    </cfRule>
  </conditionalFormatting>
  <conditionalFormatting sqref="O6:O2029">
    <cfRule type="cellIs" dxfId="9" priority="3" operator="lessThan">
      <formula>0</formula>
    </cfRule>
  </conditionalFormatting>
  <printOptions horizontalCentered="1"/>
  <pageMargins left="0.11811023622047245" right="0.11811023622047245" top="0.19685039370078741" bottom="0.19685039370078741" header="0.11811023622047245" footer="0.11811023622047245"/>
  <pageSetup scale="65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DB0350"/>
  </sheetPr>
  <dimension ref="A1:K19"/>
  <sheetViews>
    <sheetView showGridLines="0" zoomScale="85" zoomScaleNormal="85" workbookViewId="0">
      <selection activeCell="F15" sqref="F15"/>
    </sheetView>
  </sheetViews>
  <sheetFormatPr defaultRowHeight="15" x14ac:dyDescent="0.2"/>
  <cols>
    <col min="1" max="1" width="8.88671875" style="20" bestFit="1" customWidth="1"/>
    <col min="2" max="2" width="30.109375" style="20" bestFit="1" customWidth="1"/>
    <col min="3" max="3" width="20.77734375" style="20" customWidth="1"/>
    <col min="4" max="4" width="15.77734375" style="20" customWidth="1"/>
    <col min="5" max="5" width="8.88671875" style="20"/>
    <col min="6" max="6" width="15.33203125" style="20" customWidth="1"/>
    <col min="7" max="7" width="20.5546875" style="20" customWidth="1"/>
    <col min="8" max="8" width="18" style="20" customWidth="1"/>
    <col min="9" max="9" width="19" style="20" customWidth="1"/>
    <col min="10" max="16384" width="8.88671875" style="20"/>
  </cols>
  <sheetData>
    <row r="1" spans="1:11" x14ac:dyDescent="0.2">
      <c r="A1" s="36"/>
    </row>
    <row r="4" spans="1:11" ht="25.5" customHeight="1" x14ac:dyDescent="0.2">
      <c r="A4" s="236" t="s">
        <v>44</v>
      </c>
      <c r="B4" s="236"/>
      <c r="C4" s="236"/>
      <c r="D4" s="236"/>
    </row>
    <row r="5" spans="1:11" s="49" customFormat="1" ht="30" customHeight="1" thickBot="1" x14ac:dyDescent="0.25">
      <c r="A5" s="46" t="s">
        <v>0</v>
      </c>
      <c r="B5" s="47" t="s">
        <v>42</v>
      </c>
      <c r="C5" s="47" t="s">
        <v>43</v>
      </c>
      <c r="D5" s="48" t="s">
        <v>4</v>
      </c>
      <c r="F5" s="49" t="s">
        <v>663</v>
      </c>
      <c r="G5" s="79">
        <v>130034915</v>
      </c>
      <c r="H5" s="87" t="s">
        <v>4353</v>
      </c>
    </row>
    <row r="6" spans="1:11" s="49" customFormat="1" ht="30" customHeight="1" thickTop="1" thickBot="1" x14ac:dyDescent="0.25">
      <c r="A6" s="50">
        <v>1</v>
      </c>
      <c r="B6" s="51" t="s">
        <v>34</v>
      </c>
      <c r="C6" s="54">
        <f ca="1">SUM(BáoCáoHàngHóa!N6:N2029)</f>
        <v>408840965.78518254</v>
      </c>
      <c r="D6" s="56"/>
      <c r="F6" s="86" t="s">
        <v>572</v>
      </c>
      <c r="G6" s="86">
        <f>[1]Sheet1!$G$3</f>
        <v>22266000</v>
      </c>
      <c r="H6" s="88">
        <v>289000</v>
      </c>
      <c r="I6" s="49" t="s">
        <v>4354</v>
      </c>
    </row>
    <row r="7" spans="1:11" s="49" customFormat="1" ht="30" customHeight="1" thickTop="1" thickBot="1" x14ac:dyDescent="0.25">
      <c r="A7" s="50">
        <v>2</v>
      </c>
      <c r="B7" s="51" t="s">
        <v>35</v>
      </c>
      <c r="C7" s="54">
        <f ca="1">SUM(Table2[Nợ phải trả])</f>
        <v>307781350</v>
      </c>
      <c r="D7" s="56"/>
      <c r="F7" s="49" t="s">
        <v>573</v>
      </c>
      <c r="G7" s="79">
        <f ca="1">C6</f>
        <v>408840965.78518254</v>
      </c>
      <c r="H7" s="88"/>
      <c r="I7" s="93"/>
    </row>
    <row r="8" spans="1:11" s="49" customFormat="1" ht="30" customHeight="1" thickTop="1" thickBot="1" x14ac:dyDescent="0.25">
      <c r="A8" s="50">
        <v>3</v>
      </c>
      <c r="B8" s="51" t="s">
        <v>36</v>
      </c>
      <c r="C8" s="54">
        <f ca="1">SUM(Table28[Nợ phải thu])</f>
        <v>451787000</v>
      </c>
      <c r="D8" s="56"/>
      <c r="F8" s="49" t="s">
        <v>574</v>
      </c>
      <c r="G8" s="80">
        <f ca="1">Table4[[#This Row],[Số tiền]]</f>
        <v>451787000</v>
      </c>
      <c r="H8" s="91"/>
      <c r="I8" s="93"/>
    </row>
    <row r="9" spans="1:11" s="49" customFormat="1" ht="30" customHeight="1" thickTop="1" thickBot="1" x14ac:dyDescent="0.25">
      <c r="A9" s="50">
        <v>4</v>
      </c>
      <c r="B9" s="51" t="s">
        <v>37</v>
      </c>
      <c r="C9" s="54">
        <f>SUM(Table28[Thành tiền])</f>
        <v>5691493841.6000004</v>
      </c>
      <c r="D9" s="56"/>
      <c r="F9" s="81" t="s">
        <v>575</v>
      </c>
      <c r="G9" s="82">
        <f ca="1">SUM(G5:G8)</f>
        <v>1012928880.7851825</v>
      </c>
      <c r="H9" s="91"/>
      <c r="I9" s="93"/>
      <c r="K9" s="114"/>
    </row>
    <row r="10" spans="1:11" s="49" customFormat="1" ht="30" customHeight="1" thickTop="1" thickBot="1" x14ac:dyDescent="0.25">
      <c r="A10" s="50">
        <v>5</v>
      </c>
      <c r="B10" s="51" t="s">
        <v>38</v>
      </c>
      <c r="C10" s="54">
        <f ca="1">SUM(BáoCáoHàngHóa!K6:K2029)</f>
        <v>4565081484.237402</v>
      </c>
      <c r="D10" s="56"/>
      <c r="F10" s="49" t="s">
        <v>576</v>
      </c>
      <c r="G10" s="80">
        <f ca="1">C7</f>
        <v>307781350</v>
      </c>
      <c r="H10" s="91"/>
      <c r="I10" s="93"/>
    </row>
    <row r="11" spans="1:11" s="49" customFormat="1" ht="30" customHeight="1" thickTop="1" thickBot="1" x14ac:dyDescent="0.25">
      <c r="A11" s="50">
        <v>6</v>
      </c>
      <c r="B11" s="51" t="s">
        <v>39</v>
      </c>
      <c r="C11" s="54">
        <f>SUM(Table8[Thu nhập])</f>
        <v>480168420</v>
      </c>
      <c r="D11" s="56"/>
      <c r="F11" s="83" t="s">
        <v>577</v>
      </c>
      <c r="G11" s="84">
        <f ca="1">G9-G10</f>
        <v>705147530.78518248</v>
      </c>
      <c r="H11" s="80">
        <f ca="1">G11+H6+H7-H8-H9-H10</f>
        <v>705436530.78518248</v>
      </c>
    </row>
    <row r="12" spans="1:11" s="49" customFormat="1" ht="30" customHeight="1" thickTop="1" thickBot="1" x14ac:dyDescent="0.25">
      <c r="A12" s="50">
        <v>7</v>
      </c>
      <c r="B12" s="51" t="s">
        <v>40</v>
      </c>
      <c r="C12" s="54">
        <f>SUM(Table8[Chi phí])</f>
        <v>901145850</v>
      </c>
      <c r="D12" s="56"/>
    </row>
    <row r="13" spans="1:11" s="49" customFormat="1" ht="30" customHeight="1" thickTop="1" thickBot="1" x14ac:dyDescent="0.25">
      <c r="A13" s="52">
        <v>8</v>
      </c>
      <c r="B13" s="53" t="s">
        <v>41</v>
      </c>
      <c r="C13" s="55">
        <f ca="1">C9+C11-C10-C12</f>
        <v>705434927.36259842</v>
      </c>
      <c r="D13" s="57"/>
      <c r="H13" s="151"/>
    </row>
    <row r="14" spans="1:11" ht="35.25" customHeight="1" thickTop="1" thickBot="1" x14ac:dyDescent="0.25">
      <c r="A14" s="52">
        <v>9</v>
      </c>
      <c r="B14" s="51" t="s">
        <v>4430</v>
      </c>
      <c r="C14" s="54">
        <f ca="1">SUM(Table28[Tổng giá trị đơn hàng])-SUM(Table2[Tổng giá trị đơn hàng])-C12+C11</f>
        <v>292430021.57741547</v>
      </c>
      <c r="D14" s="56"/>
      <c r="G14" s="113"/>
    </row>
    <row r="15" spans="1:11" ht="15.75" thickTop="1" x14ac:dyDescent="0.2"/>
    <row r="19" spans="7:7" x14ac:dyDescent="0.2">
      <c r="G19" s="113"/>
    </row>
  </sheetData>
  <mergeCells count="1">
    <mergeCell ref="A4:D4"/>
  </mergeCells>
  <printOptions horizontalCentered="1" verticalCentered="1"/>
  <pageMargins left="0.11811023622047245" right="0.11811023622047245" top="0.19685039370078741" bottom="0.19685039370078741" header="0.11811023622047245" footer="0.11811023622047245"/>
  <pageSetup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BánHàng_ThuTiền</vt:lpstr>
      <vt:lpstr>MuaHàng_ThanhToán</vt:lpstr>
      <vt:lpstr>DanhMụcHH</vt:lpstr>
      <vt:lpstr>NghiệpVụKhác</vt:lpstr>
      <vt:lpstr>BáoCáoHàngHóa</vt:lpstr>
      <vt:lpstr>BáoCáoTổngHợp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T3</dc:creator>
  <cp:lastModifiedBy>LSI Corporation</cp:lastModifiedBy>
  <cp:lastPrinted>2016-10-13T07:17:22Z</cp:lastPrinted>
  <dcterms:created xsi:type="dcterms:W3CDTF">2014-01-19T11:42:04Z</dcterms:created>
  <dcterms:modified xsi:type="dcterms:W3CDTF">2016-12-20T03:10:31Z</dcterms:modified>
</cp:coreProperties>
</file>